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mc:AlternateContent xmlns:mc="http://schemas.openxmlformats.org/markup-compatibility/2006">
    <mc:Choice Requires="x15">
      <x15ac:absPath xmlns:x15ac="http://schemas.microsoft.com/office/spreadsheetml/2010/11/ac" url="G:\Unidades compartidas\0_REPOSITORIO_DIF\4_GADMIN\1_REGIS\0_Invitaciones\1_MayorC\VA_023_2021_Obra_ROBLEDO\Gestion\3_Evaluacion\"/>
    </mc:Choice>
  </mc:AlternateContent>
  <xr:revisionPtr revIDLastSave="0" documentId="13_ncr:1_{0A443A2B-15F9-4D9F-B5DA-C58E5ACEE27F}" xr6:coauthVersionLast="47" xr6:coauthVersionMax="47" xr10:uidLastSave="{00000000-0000-0000-0000-000000000000}"/>
  <bookViews>
    <workbookView xWindow="-120" yWindow="-120" windowWidth="25440" windowHeight="15390" tabRatio="894" firstSheet="2" activeTab="7" xr2:uid="{00000000-000D-0000-FFFF-FFFF00000000}"/>
  </bookViews>
  <sheets>
    <sheet name="1_ENTREGA" sheetId="1" r:id="rId1"/>
    <sheet name="2_APERTURA DE SOBRES" sheetId="2" r:id="rId2"/>
    <sheet name="5.2. REQUISITOS JURÍDICOS" sheetId="15" r:id="rId3"/>
    <sheet name="5.3.1 EXPERIENCIA GRAL" sheetId="4" r:id="rId4"/>
    <sheet name="5.3.2 EXPERIENCIA ESP" sheetId="14" r:id="rId5"/>
    <sheet name="5.4 CAP FINANCIERA" sheetId="5" r:id="rId6"/>
    <sheet name="6. REQUISITOS COMERCIALES" sheetId="16" r:id="rId7"/>
    <sheet name="PRESUPUESTO" sheetId="6" r:id="rId8"/>
    <sheet name="7. REQUISITOS COMERCIALES" sheetId="7" state="hidden" r:id="rId9"/>
    <sheet name="VALORES UNITARIOS" sheetId="8" state="hidden" r:id="rId10"/>
    <sheet name="RESUMEN" sheetId="9" r:id="rId11"/>
    <sheet name="Cálculo Pt2" sheetId="10" state="hidden" r:id="rId12"/>
    <sheet name="10. EVALUACIÓN" sheetId="11" r:id="rId13"/>
  </sheets>
  <externalReferences>
    <externalReference r:id="rId14"/>
    <externalReference r:id="rId15"/>
    <externalReference r:id="rId16"/>
  </externalReferences>
  <definedNames>
    <definedName name="_Fill" localSheetId="12">#REF!</definedName>
    <definedName name="_Fill" localSheetId="2">#REF!</definedName>
    <definedName name="_Fill" localSheetId="9">#REF!</definedName>
    <definedName name="_Fill">#REF!</definedName>
    <definedName name="_xlnm._FilterDatabase" localSheetId="10" hidden="1">RESUMEN!$A$4:$J$34</definedName>
    <definedName name="AU" localSheetId="6">[1]PRESUPUESTO!$C$125:$D$138</definedName>
    <definedName name="AU">PRESUPUESTO!$F$695:$G$724</definedName>
    <definedName name="B" localSheetId="12">#REF!</definedName>
    <definedName name="B" localSheetId="2">#REF!</definedName>
    <definedName name="B" localSheetId="9">#REF!</definedName>
    <definedName name="B">#REF!</definedName>
    <definedName name="BANDERA" localSheetId="6">'[1]5.2. EXPERIENCIA GRAL Y ESP'!$AE$12:$AF$28</definedName>
    <definedName name="BANDERA">'5.3.1 EXPERIENCIA GRAL'!$AD$12:$AE$41</definedName>
    <definedName name="BANDERA_ESP">'5.3.2 EXPERIENCIA ESP'!$Z$12:$AA$27</definedName>
    <definedName name="C_FINANCIERA" localSheetId="6">'[1]5.4 CAP FINANCIERA'!$M$6:$O$19</definedName>
    <definedName name="C_FINANCIERA">'5.4 CAP FINANCIERA'!$Q$6:$S$35</definedName>
    <definedName name="CD_1">PRESUPUESTO!#REF!</definedName>
    <definedName name="COSTO_D" localSheetId="6">[2]PRESUPUESTO!$G$116:$H$145</definedName>
    <definedName name="COSTO_D" localSheetId="9">'VALORES UNITARIOS'!$F$78:$G$107</definedName>
    <definedName name="COSTO_D">PRESUPUESTO!$F$657:$G$686</definedName>
    <definedName name="EST_EXP" localSheetId="9">'VALORES UNITARIOS'!$K$73:$JR$74</definedName>
    <definedName name="EST_EXP">PRESUPUESTO!$M$652:$BF$653</definedName>
    <definedName name="EST_PRE">#REF!</definedName>
    <definedName name="EST_UNI">[1]PRESUPUESTO!$K$99:$M$115</definedName>
    <definedName name="ESTATUS" localSheetId="6">[1]RESUMEN!$A$5:$H$18</definedName>
    <definedName name="ESTATUS">RESUMEN!$A$5:$I$34</definedName>
    <definedName name="EVALUACION">'[1]10. EVALUACIÓN'!$B$14:$F$30</definedName>
    <definedName name="EXPERIENCIA" localSheetId="6">'[1]5.2. EXPERIENCIA GRAL Y ESP'!$X$12:$AA$28</definedName>
    <definedName name="EXPERIENCIA">'5.3.1 EXPERIENCIA GRAL'!$W$12:$Z$40</definedName>
    <definedName name="EXPERIENCIA_ESP">'5.3.2 EXPERIENCIA ESP'!$U$12:$X$47</definedName>
    <definedName name="ITEM_2.10">[1]PRESUPUESTO!#REF!</definedName>
    <definedName name="ITEM_3.10">[1]PRESUPUESTO!#REF!</definedName>
    <definedName name="ITEM_7.10">[1]PRESUPUESTO!#REF!</definedName>
    <definedName name="ITEMS_REPRE">'Cálculo Pt2'!$B$14:$B$131</definedName>
    <definedName name="LISTA_OFERENTES">'1_ENTREGA'!$A$8:$B$37</definedName>
    <definedName name="OET_0">#REF!</definedName>
    <definedName name="OFERENTE_1" localSheetId="6">[1]PRESUPUESTO!$J$11:$Y$80</definedName>
    <definedName name="OFERENTE_1">PRESUPUESTO!$M$12:$R$641</definedName>
    <definedName name="OFERENTE_10" localSheetId="2">PRESUPUESTO!#REF!</definedName>
    <definedName name="OFERENTE_10" localSheetId="6">[1]PRESUPUESTO!$FG$11:$FV$80</definedName>
    <definedName name="OFERENTE_10">PRESUPUESTO!#REF!</definedName>
    <definedName name="OFERENTE_11" localSheetId="2">PRESUPUESTO!#REF!</definedName>
    <definedName name="OFERENTE_11" localSheetId="6">[1]PRESUPUESTO!$FX$11:$GM$80</definedName>
    <definedName name="OFERENTE_11">PRESUPUESTO!#REF!</definedName>
    <definedName name="OFERENTE_12" localSheetId="2">PRESUPUESTO!#REF!</definedName>
    <definedName name="OFERENTE_12" localSheetId="6">[1]PRESUPUESTO!$GO$11:$HD$80</definedName>
    <definedName name="OFERENTE_12">PRESUPUESTO!#REF!</definedName>
    <definedName name="OFERENTE_13" localSheetId="2">PRESUPUESTO!#REF!</definedName>
    <definedName name="OFERENTE_13" localSheetId="6">[1]PRESUPUESTO!$HF$11:$HU$80</definedName>
    <definedName name="OFERENTE_13">PRESUPUESTO!#REF!</definedName>
    <definedName name="OFERENTE_14" localSheetId="2">PRESUPUESTO!#REF!</definedName>
    <definedName name="OFERENTE_14" localSheetId="6">[1]PRESUPUESTO!$HW$11:$IL$80</definedName>
    <definedName name="OFERENTE_14">PRESUPUESTO!#REF!</definedName>
    <definedName name="OFERENTE_15" localSheetId="2">PRESUPUESTO!#REF!</definedName>
    <definedName name="OFERENTE_15" localSheetId="6">[1]PRESUPUESTO!#REF!</definedName>
    <definedName name="OFERENTE_15">PRESUPUESTO!#REF!</definedName>
    <definedName name="OFERENTE_16" localSheetId="2">PRESUPUESTO!#REF!</definedName>
    <definedName name="OFERENTE_16" localSheetId="6">[1]PRESUPUESTO!#REF!</definedName>
    <definedName name="OFERENTE_16">PRESUPUESTO!#REF!</definedName>
    <definedName name="OFERENTE_17" localSheetId="2">PRESUPUESTO!#REF!</definedName>
    <definedName name="OFERENTE_17" localSheetId="6">[1]PRESUPUESTO!#REF!</definedName>
    <definedName name="OFERENTE_17">PRESUPUESTO!#REF!</definedName>
    <definedName name="OFERENTE_18" localSheetId="2">PRESUPUESTO!#REF!</definedName>
    <definedName name="OFERENTE_18" localSheetId="6">[3]V_UNITARIOS!$KM$12:$KR$76</definedName>
    <definedName name="OFERENTE_18">PRESUPUESTO!#REF!</definedName>
    <definedName name="OFERENTE_19" localSheetId="2">PRESUPUESTO!#REF!</definedName>
    <definedName name="OFERENTE_19" localSheetId="6">[3]V_UNITARIOS!$LD$12:$LI$76</definedName>
    <definedName name="OFERENTE_19">PRESUPUESTO!#REF!</definedName>
    <definedName name="OFERENTE_2" localSheetId="2">PRESUPUESTO!#REF!</definedName>
    <definedName name="OFERENTE_2" localSheetId="6">[1]PRESUPUESTO!$AA$11:$AP$80</definedName>
    <definedName name="OFERENTE_2">PRESUPUESTO!#REF!</definedName>
    <definedName name="OFERENTE_20" localSheetId="2">PRESUPUESTO!#REF!</definedName>
    <definedName name="OFERENTE_20">PRESUPUESTO!#REF!</definedName>
    <definedName name="OFERENTE_21" localSheetId="2">PRESUPUESTO!#REF!</definedName>
    <definedName name="OFERENTE_21">PRESUPUESTO!#REF!</definedName>
    <definedName name="OFERENTE_22" localSheetId="2">PRESUPUESTO!#REF!</definedName>
    <definedName name="OFERENTE_22">PRESUPUESTO!#REF!</definedName>
    <definedName name="OFERENTE_23" localSheetId="2">PRESUPUESTO!#REF!</definedName>
    <definedName name="OFERENTE_23">PRESUPUESTO!#REF!</definedName>
    <definedName name="OFERENTE_24" localSheetId="2">PRESUPUESTO!#REF!</definedName>
    <definedName name="OFERENTE_24">PRESUPUESTO!#REF!</definedName>
    <definedName name="OFERENTE_25" localSheetId="2">PRESUPUESTO!#REF!</definedName>
    <definedName name="OFERENTE_25">PRESUPUESTO!#REF!</definedName>
    <definedName name="OFERENTE_26" localSheetId="2">PRESUPUESTO!#REF!</definedName>
    <definedName name="OFERENTE_26">PRESUPUESTO!#REF!</definedName>
    <definedName name="OFERENTE_27" localSheetId="2">PRESUPUESTO!#REF!</definedName>
    <definedName name="OFERENTE_27">PRESUPUESTO!#REF!</definedName>
    <definedName name="OFERENTE_28" localSheetId="2">PRESUPUESTO!#REF!</definedName>
    <definedName name="OFERENTE_28">PRESUPUESTO!#REF!</definedName>
    <definedName name="OFERENTE_29" localSheetId="2">PRESUPUESTO!#REF!</definedName>
    <definedName name="OFERENTE_29">PRESUPUESTO!#REF!</definedName>
    <definedName name="OFERENTE_3" localSheetId="2">PRESUPUESTO!#REF!</definedName>
    <definedName name="OFERENTE_3" localSheetId="6">[1]PRESUPUESTO!$AR$11:$BG$80</definedName>
    <definedName name="OFERENTE_3">PRESUPUESTO!#REF!</definedName>
    <definedName name="OFERENTE_30" localSheetId="2">PRESUPUESTO!#REF!</definedName>
    <definedName name="OFERENTE_30">PRESUPUESTO!#REF!</definedName>
    <definedName name="OFERENTE_4" localSheetId="2">PRESUPUESTO!#REF!</definedName>
    <definedName name="OFERENTE_4" localSheetId="6">[1]PRESUPUESTO!$BI$11:$BX$80</definedName>
    <definedName name="OFERENTE_4">PRESUPUESTO!#REF!</definedName>
    <definedName name="OFERENTE_5" localSheetId="2">PRESUPUESTO!#REF!</definedName>
    <definedName name="OFERENTE_5" localSheetId="6">[1]PRESUPUESTO!$BZ$11:$CO$80</definedName>
    <definedName name="OFERENTE_5">PRESUPUESTO!#REF!</definedName>
    <definedName name="OFERENTE_6" localSheetId="2">PRESUPUESTO!#REF!</definedName>
    <definedName name="OFERENTE_6" localSheetId="6">[1]PRESUPUESTO!$CQ$11:$DF$80</definedName>
    <definedName name="OFERENTE_6">PRESUPUESTO!#REF!</definedName>
    <definedName name="OFERENTE_7" localSheetId="2">PRESUPUESTO!#REF!</definedName>
    <definedName name="OFERENTE_7" localSheetId="6">[1]PRESUPUESTO!$DH$11:$DW$80</definedName>
    <definedName name="OFERENTE_7">PRESUPUESTO!#REF!</definedName>
    <definedName name="OFERENTE_8" localSheetId="2">PRESUPUESTO!#REF!</definedName>
    <definedName name="OFERENTE_8" localSheetId="6">[1]PRESUPUESTO!$DY$11:$EN$80</definedName>
    <definedName name="OFERENTE_8">PRESUPUESTO!#REF!</definedName>
    <definedName name="OFERENTE_9" localSheetId="2">PRESUPUESTO!#REF!</definedName>
    <definedName name="OFERENTE_9" localSheetId="6">[1]PRESUPUESTO!$EP$11:$FE$80</definedName>
    <definedName name="OFERENTE_9">PRESUPUESTO!#REF!</definedName>
    <definedName name="OFERTA_0" localSheetId="6">[1]PRESUPUESTO!$B$11:$H$80</definedName>
    <definedName name="OFERTA_0">PRESUPUESTO!$B$12:$H$641</definedName>
    <definedName name="ORDEN" localSheetId="12">'10. EVALUACIÓN'!$T$14:$U$43</definedName>
    <definedName name="PRESUPUESTO">PRESUPUESTO!$B$657:$D$686</definedName>
    <definedName name="PT_2">'[1]Cálculo Pt2'!$C$7:$AJ$11</definedName>
    <definedName name="R_COMERCIALES" localSheetId="6">'6. REQUISITOS COMERCIALES'!$J$4:$L$6</definedName>
    <definedName name="R_COMERCIALES">'7. REQUISITOS COMERCIALES'!$J$4:$L$33</definedName>
    <definedName name="R_JURIDICO">'[1]5,1. REQUISITOS JURÍDICOS'!#REF!</definedName>
    <definedName name="UNIDADES_3.10">[1]PRESUPUESTO!#REF!</definedName>
    <definedName name="UNIDADES_7.10">[1]PRESUPUESTO!#REF!</definedName>
    <definedName name="UNITARIO_1">PRESUPUESTO!$M$13:$AD$641</definedName>
    <definedName name="UNITARIO_10">PRESUPUESTO!#REF!</definedName>
    <definedName name="UNITARIO_11" localSheetId="2">PRESUPUESTO!#REF!</definedName>
    <definedName name="UNITARIO_11">PRESUPUESTO!#REF!</definedName>
    <definedName name="UNITARIO_12" localSheetId="2">PRESUPUESTO!#REF!</definedName>
    <definedName name="UNITARIO_12">PRESUPUESTO!#REF!</definedName>
    <definedName name="UNITARIO_13" localSheetId="2">PRESUPUESTO!#REF!</definedName>
    <definedName name="UNITARIO_13">PRESUPUESTO!#REF!</definedName>
    <definedName name="UNITARIO_14" localSheetId="2">PRESUPUESTO!#REF!</definedName>
    <definedName name="UNITARIO_14">PRESUPUESTO!#REF!</definedName>
    <definedName name="UNITARIO_15" localSheetId="2">PRESUPUESTO!#REF!</definedName>
    <definedName name="UNITARIO_15">PRESUPUESTO!#REF!</definedName>
    <definedName name="UNITARIO_16" localSheetId="2">PRESUPUESTO!#REF!</definedName>
    <definedName name="UNITARIO_16">PRESUPUESTO!#REF!</definedName>
    <definedName name="UNITARIO_17" localSheetId="2">PRESUPUESTO!#REF!</definedName>
    <definedName name="UNITARIO_17">PRESUPUESTO!#REF!</definedName>
    <definedName name="UNITARIO_18" localSheetId="2">PRESUPUESTO!#REF!</definedName>
    <definedName name="UNITARIO_18">PRESUPUESTO!#REF!</definedName>
    <definedName name="UNITARIO_19" localSheetId="2">PRESUPUESTO!#REF!</definedName>
    <definedName name="UNITARIO_19">PRESUPUESTO!#REF!</definedName>
    <definedName name="UNITARIO_2">PRESUPUESTO!$AG$12:$AX$641</definedName>
    <definedName name="UNITARIO_20" localSheetId="2">PRESUPUESTO!#REF!</definedName>
    <definedName name="UNITARIO_20">PRESUPUESTO!#REF!</definedName>
    <definedName name="UNITARIO_21" localSheetId="2">PRESUPUESTO!#REF!</definedName>
    <definedName name="UNITARIO_21">PRESUPUESTO!#REF!</definedName>
    <definedName name="UNITARIO_22">'VALORES UNITARIOS'!$GR$11:$GW$71</definedName>
    <definedName name="UNITARIO_23">'VALORES UNITARIOS'!$HA$11:$HF$71</definedName>
    <definedName name="UNITARIO_24">'VALORES UNITARIOS'!$HJ$11:$HO$71</definedName>
    <definedName name="UNITARIO_25">'VALORES UNITARIOS'!$HS$11:$HX$71</definedName>
    <definedName name="UNITARIO_26">'VALORES UNITARIOS'!$IB$11:$IG$71</definedName>
    <definedName name="UNITARIO_27">'VALORES UNITARIOS'!$IK$11:$IP$71</definedName>
    <definedName name="UNITARIO_28">'VALORES UNITARIOS'!$IT$11:$IY$71</definedName>
    <definedName name="UNITARIO_29">'VALORES UNITARIOS'!$JC$11:$JH$71</definedName>
    <definedName name="UNITARIO_3">PRESUPUESTO!$BA$12:$BR$641</definedName>
    <definedName name="UNITARIO_30">'VALORES UNITARIOS'!$JL$11:$JQ$71</definedName>
    <definedName name="UNITARIO_4">PRESUPUESTO!#REF!</definedName>
    <definedName name="UNITARIO_5">PRESUPUESTO!#REF!</definedName>
    <definedName name="UNITARIO_6">PRESUPUESTO!#REF!</definedName>
    <definedName name="UNITARIO_7">PRESUPUESTO!#REF!</definedName>
    <definedName name="UNITARIO_8">PRESUPUESTO!#REF!</definedName>
    <definedName name="UNITARIO_9">PRESUPUESTO!#REF!</definedName>
    <definedName name="V_PRESUPUESTOO">#REF!</definedName>
    <definedName name="V_UNITARIOS">[1]PRESUPUESTO!$C$99:$E$115</definedName>
    <definedName name="VER_PRE">#REF!</definedName>
    <definedName name="VER_UNI">[1]PRESUPUESTO!$J$91:$IC$92</definedName>
    <definedName name="wrn.GENERAL." localSheetId="12">#REF!</definedName>
    <definedName name="wrn.GENERAL." localSheetId="2">#REF!</definedName>
    <definedName name="wrn.GENERAL.">#REF!</definedName>
    <definedName name="wrn.items." localSheetId="12">#REF!</definedName>
    <definedName name="wrn.items." localSheetId="2">#REF!</definedName>
    <definedName name="wrn.items.">#REF!</definedName>
    <definedName name="wrn.via." localSheetId="12">#REF!</definedName>
    <definedName name="wrn.via." localSheetId="2">#REF!</definedName>
    <definedName name="wrn.via.">#REF!</definedName>
    <definedName name="wrn1.items" localSheetId="12">#REF!</definedName>
    <definedName name="wrn1.items" localSheetId="2">#REF!</definedName>
    <definedName name="wrn1.items">#REF!</definedName>
    <definedName name="yuf" localSheetId="12">#REF!</definedName>
    <definedName name="yuf" localSheetId="2">#REF!</definedName>
    <definedName name="yuf">#REF!</definedName>
    <definedName name="Z_0DF4D8E0_70F8_43CF_A6D4_A84D04F4D812_.wvu.Cols" localSheetId="0">#REF!</definedName>
    <definedName name="Z_0DF4D8E0_70F8_43CF_A6D4_A84D04F4D812_.wvu.PrintArea" localSheetId="0">'1_ENTREGA'!$A$1:$B$9</definedName>
    <definedName name="Z_0DF4D8E0_70F8_43CF_A6D4_A84D04F4D812_.wvu.Rows" localSheetId="0">#REF!</definedName>
  </definedNames>
  <calcPr calcId="181029" iterate="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16" i="11" l="1"/>
  <c r="O15" i="11"/>
  <c r="M14" i="11"/>
  <c r="H14" i="11"/>
  <c r="E607" i="10"/>
  <c r="G607" i="10"/>
  <c r="H607" i="10"/>
  <c r="I607" i="10"/>
  <c r="K607" i="10"/>
  <c r="M607" i="10"/>
  <c r="O607" i="10"/>
  <c r="Q607" i="10"/>
  <c r="S607" i="10"/>
  <c r="U607" i="10"/>
  <c r="W607" i="10"/>
  <c r="E608" i="10"/>
  <c r="G608" i="10"/>
  <c r="H608" i="10"/>
  <c r="I608" i="10"/>
  <c r="K608" i="10"/>
  <c r="M608" i="10"/>
  <c r="O608" i="10"/>
  <c r="Q608" i="10"/>
  <c r="S608" i="10"/>
  <c r="U608" i="10"/>
  <c r="W608" i="10"/>
  <c r="E609" i="10"/>
  <c r="G609" i="10"/>
  <c r="H609" i="10"/>
  <c r="I609" i="10"/>
  <c r="K609" i="10"/>
  <c r="M609" i="10"/>
  <c r="O609" i="10"/>
  <c r="Q609" i="10"/>
  <c r="S609" i="10"/>
  <c r="U609" i="10"/>
  <c r="W609" i="10"/>
  <c r="E610" i="10"/>
  <c r="G610" i="10"/>
  <c r="H610" i="10"/>
  <c r="I610" i="10"/>
  <c r="K610" i="10"/>
  <c r="M610" i="10"/>
  <c r="O610" i="10"/>
  <c r="Q610" i="10"/>
  <c r="S610" i="10"/>
  <c r="U610" i="10"/>
  <c r="W610" i="10"/>
  <c r="E611" i="10"/>
  <c r="G611" i="10"/>
  <c r="H611" i="10"/>
  <c r="I611" i="10"/>
  <c r="K611" i="10"/>
  <c r="M611" i="10"/>
  <c r="O611" i="10"/>
  <c r="Q611" i="10"/>
  <c r="S611" i="10"/>
  <c r="U611" i="10"/>
  <c r="W611" i="10"/>
  <c r="E612" i="10"/>
  <c r="G612" i="10"/>
  <c r="H612" i="10"/>
  <c r="I612" i="10"/>
  <c r="K612" i="10"/>
  <c r="M612" i="10"/>
  <c r="O612" i="10"/>
  <c r="Q612" i="10"/>
  <c r="S612" i="10"/>
  <c r="U612" i="10"/>
  <c r="W612" i="10"/>
  <c r="E613" i="10"/>
  <c r="G613" i="10"/>
  <c r="H613" i="10"/>
  <c r="I613" i="10"/>
  <c r="K613" i="10"/>
  <c r="M613" i="10"/>
  <c r="O613" i="10"/>
  <c r="Q613" i="10"/>
  <c r="S613" i="10"/>
  <c r="U613" i="10"/>
  <c r="W613" i="10"/>
  <c r="E614" i="10"/>
  <c r="G614" i="10"/>
  <c r="H614" i="10"/>
  <c r="I614" i="10"/>
  <c r="K614" i="10"/>
  <c r="M614" i="10"/>
  <c r="O614" i="10"/>
  <c r="Q614" i="10"/>
  <c r="S614" i="10"/>
  <c r="U614" i="10"/>
  <c r="W614" i="10"/>
  <c r="E615" i="10"/>
  <c r="G615" i="10"/>
  <c r="H615" i="10"/>
  <c r="I615" i="10"/>
  <c r="K615" i="10"/>
  <c r="M615" i="10"/>
  <c r="O615" i="10"/>
  <c r="Q615" i="10"/>
  <c r="S615" i="10"/>
  <c r="U615" i="10"/>
  <c r="W615" i="10"/>
  <c r="E616" i="10"/>
  <c r="G616" i="10"/>
  <c r="H616" i="10"/>
  <c r="I616" i="10"/>
  <c r="K616" i="10"/>
  <c r="M616" i="10"/>
  <c r="O616" i="10"/>
  <c r="Q616" i="10"/>
  <c r="S616" i="10"/>
  <c r="U616" i="10"/>
  <c r="W616" i="10"/>
  <c r="E617" i="10"/>
  <c r="G617" i="10"/>
  <c r="H617" i="10"/>
  <c r="I617" i="10"/>
  <c r="K617" i="10"/>
  <c r="M617" i="10"/>
  <c r="O617" i="10"/>
  <c r="Q617" i="10"/>
  <c r="S617" i="10"/>
  <c r="U617" i="10"/>
  <c r="W617" i="10"/>
  <c r="E618" i="10"/>
  <c r="G618" i="10"/>
  <c r="H618" i="10"/>
  <c r="I618" i="10"/>
  <c r="K618" i="10"/>
  <c r="M618" i="10"/>
  <c r="O618" i="10"/>
  <c r="Q618" i="10"/>
  <c r="S618" i="10"/>
  <c r="U618" i="10"/>
  <c r="W618" i="10"/>
  <c r="E619" i="10"/>
  <c r="G619" i="10"/>
  <c r="H619" i="10"/>
  <c r="I619" i="10"/>
  <c r="K619" i="10"/>
  <c r="M619" i="10"/>
  <c r="O619" i="10"/>
  <c r="Q619" i="10"/>
  <c r="S619" i="10"/>
  <c r="U619" i="10"/>
  <c r="W619" i="10"/>
  <c r="E620" i="10"/>
  <c r="G620" i="10"/>
  <c r="H620" i="10"/>
  <c r="I620" i="10"/>
  <c r="K620" i="10"/>
  <c r="M620" i="10"/>
  <c r="O620" i="10"/>
  <c r="Q620" i="10"/>
  <c r="S620" i="10"/>
  <c r="U620" i="10"/>
  <c r="W620" i="10"/>
  <c r="E621" i="10"/>
  <c r="G621" i="10"/>
  <c r="H621" i="10"/>
  <c r="I621" i="10"/>
  <c r="K621" i="10"/>
  <c r="M621" i="10"/>
  <c r="O621" i="10"/>
  <c r="Q621" i="10"/>
  <c r="S621" i="10"/>
  <c r="U621" i="10"/>
  <c r="W621" i="10"/>
  <c r="E622" i="10"/>
  <c r="G622" i="10"/>
  <c r="H622" i="10"/>
  <c r="I622" i="10"/>
  <c r="K622" i="10"/>
  <c r="M622" i="10"/>
  <c r="O622" i="10"/>
  <c r="Q622" i="10"/>
  <c r="S622" i="10"/>
  <c r="U622" i="10"/>
  <c r="W622" i="10"/>
  <c r="E623" i="10"/>
  <c r="G623" i="10"/>
  <c r="H623" i="10"/>
  <c r="I623" i="10"/>
  <c r="K623" i="10"/>
  <c r="M623" i="10"/>
  <c r="O623" i="10"/>
  <c r="Q623" i="10"/>
  <c r="S623" i="10"/>
  <c r="U623" i="10"/>
  <c r="W623" i="10"/>
  <c r="E624" i="10"/>
  <c r="G624" i="10"/>
  <c r="H624" i="10"/>
  <c r="I624" i="10"/>
  <c r="K624" i="10"/>
  <c r="M624" i="10"/>
  <c r="O624" i="10"/>
  <c r="Q624" i="10"/>
  <c r="S624" i="10"/>
  <c r="U624" i="10"/>
  <c r="W624" i="10"/>
  <c r="E625" i="10"/>
  <c r="G625" i="10"/>
  <c r="H625" i="10"/>
  <c r="I625" i="10"/>
  <c r="K625" i="10"/>
  <c r="M625" i="10"/>
  <c r="O625" i="10"/>
  <c r="Q625" i="10"/>
  <c r="S625" i="10"/>
  <c r="U625" i="10"/>
  <c r="W625" i="10"/>
  <c r="E626" i="10"/>
  <c r="G626" i="10"/>
  <c r="H626" i="10"/>
  <c r="I626" i="10"/>
  <c r="K626" i="10"/>
  <c r="M626" i="10"/>
  <c r="O626" i="10"/>
  <c r="Q626" i="10"/>
  <c r="S626" i="10"/>
  <c r="U626" i="10"/>
  <c r="W626" i="10"/>
  <c r="E627" i="10"/>
  <c r="G627" i="10"/>
  <c r="H627" i="10"/>
  <c r="I627" i="10"/>
  <c r="K627" i="10"/>
  <c r="M627" i="10"/>
  <c r="O627" i="10"/>
  <c r="Q627" i="10"/>
  <c r="S627" i="10"/>
  <c r="U627" i="10"/>
  <c r="W627" i="10"/>
  <c r="E628" i="10"/>
  <c r="G628" i="10"/>
  <c r="H628" i="10"/>
  <c r="I628" i="10"/>
  <c r="K628" i="10"/>
  <c r="M628" i="10"/>
  <c r="O628" i="10"/>
  <c r="Q628" i="10"/>
  <c r="S628" i="10"/>
  <c r="U628" i="10"/>
  <c r="W628" i="10"/>
  <c r="E629" i="10"/>
  <c r="G629" i="10"/>
  <c r="H629" i="10"/>
  <c r="I629" i="10"/>
  <c r="K629" i="10"/>
  <c r="M629" i="10"/>
  <c r="O629" i="10"/>
  <c r="Q629" i="10"/>
  <c r="S629" i="10"/>
  <c r="U629" i="10"/>
  <c r="W629" i="10"/>
  <c r="E630" i="10"/>
  <c r="G630" i="10"/>
  <c r="H630" i="10"/>
  <c r="I630" i="10"/>
  <c r="K630" i="10"/>
  <c r="M630" i="10"/>
  <c r="O630" i="10"/>
  <c r="Q630" i="10"/>
  <c r="S630" i="10"/>
  <c r="U630" i="10"/>
  <c r="W630" i="10"/>
  <c r="E631" i="10"/>
  <c r="G631" i="10"/>
  <c r="H631" i="10"/>
  <c r="I631" i="10"/>
  <c r="K631" i="10"/>
  <c r="M631" i="10"/>
  <c r="O631" i="10"/>
  <c r="Q631" i="10"/>
  <c r="S631" i="10"/>
  <c r="U631" i="10"/>
  <c r="W631" i="10"/>
  <c r="E632" i="10"/>
  <c r="G632" i="10"/>
  <c r="H632" i="10"/>
  <c r="I632" i="10"/>
  <c r="K632" i="10"/>
  <c r="M632" i="10"/>
  <c r="O632" i="10"/>
  <c r="Q632" i="10"/>
  <c r="S632" i="10"/>
  <c r="U632" i="10"/>
  <c r="W632" i="10"/>
  <c r="E633" i="10"/>
  <c r="G633" i="10"/>
  <c r="H633" i="10"/>
  <c r="I633" i="10"/>
  <c r="K633" i="10"/>
  <c r="M633" i="10"/>
  <c r="O633" i="10"/>
  <c r="Q633" i="10"/>
  <c r="S633" i="10"/>
  <c r="U633" i="10"/>
  <c r="W633" i="10"/>
  <c r="E634" i="10"/>
  <c r="G634" i="10"/>
  <c r="H634" i="10"/>
  <c r="I634" i="10"/>
  <c r="K634" i="10"/>
  <c r="M634" i="10"/>
  <c r="O634" i="10"/>
  <c r="Q634" i="10"/>
  <c r="S634" i="10"/>
  <c r="U634" i="10"/>
  <c r="W634" i="10"/>
  <c r="E635" i="10"/>
  <c r="G635" i="10"/>
  <c r="H635" i="10"/>
  <c r="I635" i="10"/>
  <c r="K635" i="10"/>
  <c r="M635" i="10"/>
  <c r="O635" i="10"/>
  <c r="Q635" i="10"/>
  <c r="S635" i="10"/>
  <c r="U635" i="10"/>
  <c r="W635" i="10"/>
  <c r="E636" i="10"/>
  <c r="G636" i="10"/>
  <c r="H636" i="10"/>
  <c r="I636" i="10"/>
  <c r="K636" i="10"/>
  <c r="M636" i="10"/>
  <c r="O636" i="10"/>
  <c r="Q636" i="10"/>
  <c r="S636" i="10"/>
  <c r="U636" i="10"/>
  <c r="W636" i="10"/>
  <c r="E637" i="10"/>
  <c r="G637" i="10"/>
  <c r="H637" i="10"/>
  <c r="I637" i="10"/>
  <c r="K637" i="10"/>
  <c r="M637" i="10"/>
  <c r="O637" i="10"/>
  <c r="Q637" i="10"/>
  <c r="S637" i="10"/>
  <c r="U637" i="10"/>
  <c r="W637" i="10"/>
  <c r="E638" i="10"/>
  <c r="G638" i="10"/>
  <c r="H638" i="10"/>
  <c r="I638" i="10"/>
  <c r="K638" i="10"/>
  <c r="M638" i="10"/>
  <c r="O638" i="10"/>
  <c r="Q638" i="10"/>
  <c r="S638" i="10"/>
  <c r="U638" i="10"/>
  <c r="W638" i="10"/>
  <c r="E639" i="10"/>
  <c r="G639" i="10"/>
  <c r="H639" i="10"/>
  <c r="I639" i="10"/>
  <c r="K639" i="10"/>
  <c r="M639" i="10"/>
  <c r="O639" i="10"/>
  <c r="Q639" i="10"/>
  <c r="S639" i="10"/>
  <c r="U639" i="10"/>
  <c r="W639" i="10"/>
  <c r="E640" i="10"/>
  <c r="G640" i="10"/>
  <c r="H640" i="10"/>
  <c r="I640" i="10"/>
  <c r="K640" i="10"/>
  <c r="M640" i="10"/>
  <c r="O640" i="10"/>
  <c r="Q640" i="10"/>
  <c r="S640" i="10"/>
  <c r="U640" i="10"/>
  <c r="W640" i="10"/>
  <c r="E641" i="10"/>
  <c r="G641" i="10"/>
  <c r="H641" i="10"/>
  <c r="I641" i="10"/>
  <c r="K641" i="10"/>
  <c r="M641" i="10"/>
  <c r="O641" i="10"/>
  <c r="Q641" i="10"/>
  <c r="S641" i="10"/>
  <c r="U641" i="10"/>
  <c r="W641" i="10"/>
  <c r="E642" i="10"/>
  <c r="G642" i="10"/>
  <c r="H642" i="10"/>
  <c r="I642" i="10"/>
  <c r="K642" i="10"/>
  <c r="M642" i="10"/>
  <c r="O642" i="10"/>
  <c r="Q642" i="10"/>
  <c r="S642" i="10"/>
  <c r="U642" i="10"/>
  <c r="W642" i="10"/>
  <c r="E643" i="10"/>
  <c r="G643" i="10"/>
  <c r="H643" i="10"/>
  <c r="I643" i="10"/>
  <c r="K643" i="10"/>
  <c r="M643" i="10"/>
  <c r="O643" i="10"/>
  <c r="Q643" i="10"/>
  <c r="S643" i="10"/>
  <c r="U643" i="10"/>
  <c r="W643" i="10"/>
  <c r="E644" i="10"/>
  <c r="G644" i="10"/>
  <c r="H644" i="10"/>
  <c r="I644" i="10"/>
  <c r="K644" i="10"/>
  <c r="M644" i="10"/>
  <c r="O644" i="10"/>
  <c r="Q644" i="10"/>
  <c r="S644" i="10"/>
  <c r="U644" i="10"/>
  <c r="W644" i="10"/>
  <c r="E645" i="10"/>
  <c r="G645" i="10"/>
  <c r="H645" i="10"/>
  <c r="I645" i="10"/>
  <c r="K645" i="10"/>
  <c r="M645" i="10"/>
  <c r="O645" i="10"/>
  <c r="Q645" i="10"/>
  <c r="S645" i="10"/>
  <c r="U645" i="10"/>
  <c r="W645" i="10"/>
  <c r="E646" i="10"/>
  <c r="G646" i="10"/>
  <c r="H646" i="10"/>
  <c r="I646" i="10"/>
  <c r="K646" i="10"/>
  <c r="M646" i="10"/>
  <c r="O646" i="10"/>
  <c r="Q646" i="10"/>
  <c r="S646" i="10"/>
  <c r="U646" i="10"/>
  <c r="W646" i="10"/>
  <c r="E647" i="10"/>
  <c r="G647" i="10"/>
  <c r="H647" i="10"/>
  <c r="I647" i="10"/>
  <c r="K647" i="10"/>
  <c r="M647" i="10"/>
  <c r="O647" i="10"/>
  <c r="Q647" i="10"/>
  <c r="S647" i="10"/>
  <c r="U647" i="10"/>
  <c r="W647" i="10"/>
  <c r="E648" i="10"/>
  <c r="G648" i="10"/>
  <c r="H648" i="10"/>
  <c r="I648" i="10"/>
  <c r="K648" i="10"/>
  <c r="M648" i="10"/>
  <c r="O648" i="10"/>
  <c r="Q648" i="10"/>
  <c r="S648" i="10"/>
  <c r="U648" i="10"/>
  <c r="W648" i="10"/>
  <c r="E649" i="10"/>
  <c r="G649" i="10"/>
  <c r="H649" i="10"/>
  <c r="I649" i="10"/>
  <c r="K649" i="10"/>
  <c r="M649" i="10"/>
  <c r="O649" i="10"/>
  <c r="Q649" i="10"/>
  <c r="S649" i="10"/>
  <c r="U649" i="10"/>
  <c r="W649" i="10"/>
  <c r="E650" i="10"/>
  <c r="G650" i="10"/>
  <c r="H650" i="10"/>
  <c r="I650" i="10"/>
  <c r="K650" i="10"/>
  <c r="M650" i="10"/>
  <c r="O650" i="10"/>
  <c r="Q650" i="10"/>
  <c r="S650" i="10"/>
  <c r="U650" i="10"/>
  <c r="W650" i="10"/>
  <c r="E651" i="10"/>
  <c r="G651" i="10"/>
  <c r="H651" i="10"/>
  <c r="I651" i="10"/>
  <c r="K651" i="10"/>
  <c r="M651" i="10"/>
  <c r="O651" i="10"/>
  <c r="Q651" i="10"/>
  <c r="S651" i="10"/>
  <c r="U651" i="10"/>
  <c r="W651" i="10"/>
  <c r="E652" i="10"/>
  <c r="G652" i="10"/>
  <c r="H652" i="10"/>
  <c r="I652" i="10"/>
  <c r="K652" i="10"/>
  <c r="M652" i="10"/>
  <c r="O652" i="10"/>
  <c r="Q652" i="10"/>
  <c r="S652" i="10"/>
  <c r="U652" i="10"/>
  <c r="W652" i="10"/>
  <c r="E653" i="10"/>
  <c r="G653" i="10"/>
  <c r="H653" i="10"/>
  <c r="I653" i="10"/>
  <c r="K653" i="10"/>
  <c r="M653" i="10"/>
  <c r="O653" i="10"/>
  <c r="Q653" i="10"/>
  <c r="S653" i="10"/>
  <c r="U653" i="10"/>
  <c r="W653" i="10"/>
  <c r="E654" i="10"/>
  <c r="G654" i="10"/>
  <c r="H654" i="10"/>
  <c r="I654" i="10"/>
  <c r="K654" i="10"/>
  <c r="M654" i="10"/>
  <c r="O654" i="10"/>
  <c r="Q654" i="10"/>
  <c r="S654" i="10"/>
  <c r="U654" i="10"/>
  <c r="W654" i="10"/>
  <c r="E655" i="10"/>
  <c r="G655" i="10"/>
  <c r="H655" i="10"/>
  <c r="I655" i="10"/>
  <c r="K655" i="10"/>
  <c r="M655" i="10"/>
  <c r="O655" i="10"/>
  <c r="Q655" i="10"/>
  <c r="S655" i="10"/>
  <c r="U655" i="10"/>
  <c r="W655" i="10"/>
  <c r="E656" i="10"/>
  <c r="G656" i="10"/>
  <c r="H656" i="10"/>
  <c r="I656" i="10"/>
  <c r="K656" i="10"/>
  <c r="M656" i="10"/>
  <c r="O656" i="10"/>
  <c r="Q656" i="10"/>
  <c r="S656" i="10"/>
  <c r="U656" i="10"/>
  <c r="W656" i="10"/>
  <c r="E657" i="10"/>
  <c r="G657" i="10"/>
  <c r="H657" i="10"/>
  <c r="I657" i="10"/>
  <c r="K657" i="10"/>
  <c r="M657" i="10"/>
  <c r="O657" i="10"/>
  <c r="Q657" i="10"/>
  <c r="S657" i="10"/>
  <c r="U657" i="10"/>
  <c r="W657" i="10"/>
  <c r="E658" i="10"/>
  <c r="G658" i="10"/>
  <c r="H658" i="10"/>
  <c r="I658" i="10"/>
  <c r="K658" i="10"/>
  <c r="M658" i="10"/>
  <c r="O658" i="10"/>
  <c r="Q658" i="10"/>
  <c r="S658" i="10"/>
  <c r="U658" i="10"/>
  <c r="W658" i="10"/>
  <c r="E659" i="10"/>
  <c r="G659" i="10"/>
  <c r="H659" i="10"/>
  <c r="I659" i="10"/>
  <c r="K659" i="10"/>
  <c r="M659" i="10"/>
  <c r="O659" i="10"/>
  <c r="Q659" i="10"/>
  <c r="S659" i="10"/>
  <c r="U659" i="10"/>
  <c r="W659" i="10"/>
  <c r="E660" i="10"/>
  <c r="G660" i="10"/>
  <c r="H660" i="10"/>
  <c r="I660" i="10"/>
  <c r="K660" i="10"/>
  <c r="M660" i="10"/>
  <c r="O660" i="10"/>
  <c r="Q660" i="10"/>
  <c r="S660" i="10"/>
  <c r="U660" i="10"/>
  <c r="W660" i="10"/>
  <c r="E661" i="10"/>
  <c r="G661" i="10"/>
  <c r="H661" i="10"/>
  <c r="I661" i="10"/>
  <c r="K661" i="10"/>
  <c r="M661" i="10"/>
  <c r="O661" i="10"/>
  <c r="Q661" i="10"/>
  <c r="S661" i="10"/>
  <c r="U661" i="10"/>
  <c r="W661" i="10"/>
  <c r="E662" i="10"/>
  <c r="G662" i="10"/>
  <c r="H662" i="10"/>
  <c r="I662" i="10"/>
  <c r="K662" i="10"/>
  <c r="M662" i="10"/>
  <c r="O662" i="10"/>
  <c r="Q662" i="10"/>
  <c r="S662" i="10"/>
  <c r="U662" i="10"/>
  <c r="W662" i="10"/>
  <c r="E663" i="10"/>
  <c r="G663" i="10"/>
  <c r="H663" i="10"/>
  <c r="I663" i="10"/>
  <c r="K663" i="10"/>
  <c r="M663" i="10"/>
  <c r="O663" i="10"/>
  <c r="Q663" i="10"/>
  <c r="S663" i="10"/>
  <c r="U663" i="10"/>
  <c r="W663" i="10"/>
  <c r="E664" i="10"/>
  <c r="G664" i="10"/>
  <c r="H664" i="10"/>
  <c r="I664" i="10"/>
  <c r="K664" i="10"/>
  <c r="M664" i="10"/>
  <c r="O664" i="10"/>
  <c r="Q664" i="10"/>
  <c r="S664" i="10"/>
  <c r="U664" i="10"/>
  <c r="W664" i="10"/>
  <c r="E665" i="10"/>
  <c r="G665" i="10"/>
  <c r="H665" i="10"/>
  <c r="I665" i="10"/>
  <c r="K665" i="10"/>
  <c r="M665" i="10"/>
  <c r="O665" i="10"/>
  <c r="Q665" i="10"/>
  <c r="S665" i="10"/>
  <c r="U665" i="10"/>
  <c r="W665" i="10"/>
  <c r="E666" i="10"/>
  <c r="G666" i="10"/>
  <c r="H666" i="10"/>
  <c r="I666" i="10"/>
  <c r="K666" i="10"/>
  <c r="M666" i="10"/>
  <c r="O666" i="10"/>
  <c r="Q666" i="10"/>
  <c r="S666" i="10"/>
  <c r="U666" i="10"/>
  <c r="W666" i="10"/>
  <c r="E667" i="10"/>
  <c r="G667" i="10"/>
  <c r="H667" i="10"/>
  <c r="I667" i="10"/>
  <c r="K667" i="10"/>
  <c r="M667" i="10"/>
  <c r="O667" i="10"/>
  <c r="Q667" i="10"/>
  <c r="S667" i="10"/>
  <c r="U667" i="10"/>
  <c r="W667" i="10"/>
  <c r="E668" i="10"/>
  <c r="G668" i="10"/>
  <c r="H668" i="10"/>
  <c r="I668" i="10"/>
  <c r="K668" i="10"/>
  <c r="M668" i="10"/>
  <c r="O668" i="10"/>
  <c r="Q668" i="10"/>
  <c r="S668" i="10"/>
  <c r="U668" i="10"/>
  <c r="W668" i="10"/>
  <c r="E669" i="10"/>
  <c r="G669" i="10"/>
  <c r="H669" i="10"/>
  <c r="I669" i="10"/>
  <c r="K669" i="10"/>
  <c r="M669" i="10"/>
  <c r="O669" i="10"/>
  <c r="Q669" i="10"/>
  <c r="S669" i="10"/>
  <c r="U669" i="10"/>
  <c r="W669" i="10"/>
  <c r="E670" i="10"/>
  <c r="G670" i="10"/>
  <c r="H670" i="10"/>
  <c r="I670" i="10"/>
  <c r="K670" i="10"/>
  <c r="M670" i="10"/>
  <c r="O670" i="10"/>
  <c r="Q670" i="10"/>
  <c r="S670" i="10"/>
  <c r="U670" i="10"/>
  <c r="W670" i="10"/>
  <c r="E671" i="10"/>
  <c r="G671" i="10"/>
  <c r="H671" i="10"/>
  <c r="I671" i="10"/>
  <c r="K671" i="10"/>
  <c r="M671" i="10"/>
  <c r="O671" i="10"/>
  <c r="Q671" i="10"/>
  <c r="S671" i="10"/>
  <c r="U671" i="10"/>
  <c r="W671" i="10"/>
  <c r="E672" i="10"/>
  <c r="G672" i="10"/>
  <c r="H672" i="10"/>
  <c r="I672" i="10"/>
  <c r="K672" i="10"/>
  <c r="M672" i="10"/>
  <c r="O672" i="10"/>
  <c r="Q672" i="10"/>
  <c r="S672" i="10"/>
  <c r="U672" i="10"/>
  <c r="W672" i="10"/>
  <c r="E673" i="10"/>
  <c r="G673" i="10"/>
  <c r="H673" i="10"/>
  <c r="I673" i="10"/>
  <c r="K673" i="10"/>
  <c r="M673" i="10"/>
  <c r="O673" i="10"/>
  <c r="Q673" i="10"/>
  <c r="S673" i="10"/>
  <c r="U673" i="10"/>
  <c r="W673" i="10"/>
  <c r="E674" i="10"/>
  <c r="G674" i="10"/>
  <c r="H674" i="10"/>
  <c r="I674" i="10"/>
  <c r="K674" i="10"/>
  <c r="M674" i="10"/>
  <c r="O674" i="10"/>
  <c r="Q674" i="10"/>
  <c r="S674" i="10"/>
  <c r="U674" i="10"/>
  <c r="W674" i="10"/>
  <c r="E675" i="10"/>
  <c r="G675" i="10"/>
  <c r="H675" i="10"/>
  <c r="I675" i="10"/>
  <c r="K675" i="10"/>
  <c r="M675" i="10"/>
  <c r="O675" i="10"/>
  <c r="Q675" i="10"/>
  <c r="S675" i="10"/>
  <c r="U675" i="10"/>
  <c r="W675" i="10"/>
  <c r="E676" i="10"/>
  <c r="G676" i="10"/>
  <c r="H676" i="10"/>
  <c r="I676" i="10"/>
  <c r="K676" i="10"/>
  <c r="M676" i="10"/>
  <c r="O676" i="10"/>
  <c r="Q676" i="10"/>
  <c r="S676" i="10"/>
  <c r="U676" i="10"/>
  <c r="W676" i="10"/>
  <c r="E677" i="10"/>
  <c r="G677" i="10"/>
  <c r="H677" i="10"/>
  <c r="I677" i="10"/>
  <c r="K677" i="10"/>
  <c r="M677" i="10"/>
  <c r="O677" i="10"/>
  <c r="Q677" i="10"/>
  <c r="S677" i="10"/>
  <c r="U677" i="10"/>
  <c r="W677" i="10"/>
  <c r="E678" i="10"/>
  <c r="G678" i="10"/>
  <c r="H678" i="10"/>
  <c r="I678" i="10"/>
  <c r="K678" i="10"/>
  <c r="M678" i="10"/>
  <c r="O678" i="10"/>
  <c r="Q678" i="10"/>
  <c r="S678" i="10"/>
  <c r="U678" i="10"/>
  <c r="W678" i="10"/>
  <c r="E679" i="10"/>
  <c r="G679" i="10"/>
  <c r="H679" i="10"/>
  <c r="I679" i="10"/>
  <c r="K679" i="10"/>
  <c r="M679" i="10"/>
  <c r="O679" i="10"/>
  <c r="Q679" i="10"/>
  <c r="S679" i="10"/>
  <c r="U679" i="10"/>
  <c r="W679" i="10"/>
  <c r="E680" i="10"/>
  <c r="G680" i="10"/>
  <c r="H680" i="10"/>
  <c r="I680" i="10"/>
  <c r="K680" i="10"/>
  <c r="M680" i="10"/>
  <c r="O680" i="10"/>
  <c r="Q680" i="10"/>
  <c r="S680" i="10"/>
  <c r="U680" i="10"/>
  <c r="W680" i="10"/>
  <c r="E681" i="10"/>
  <c r="G681" i="10"/>
  <c r="H681" i="10"/>
  <c r="I681" i="10"/>
  <c r="K681" i="10"/>
  <c r="M681" i="10"/>
  <c r="O681" i="10"/>
  <c r="Q681" i="10"/>
  <c r="S681" i="10"/>
  <c r="U681" i="10"/>
  <c r="W681" i="10"/>
  <c r="E682" i="10"/>
  <c r="G682" i="10"/>
  <c r="H682" i="10"/>
  <c r="I682" i="10"/>
  <c r="K682" i="10"/>
  <c r="M682" i="10"/>
  <c r="O682" i="10"/>
  <c r="Q682" i="10"/>
  <c r="S682" i="10"/>
  <c r="U682" i="10"/>
  <c r="W682" i="10"/>
  <c r="E683" i="10"/>
  <c r="G683" i="10"/>
  <c r="H683" i="10"/>
  <c r="I683" i="10"/>
  <c r="K683" i="10"/>
  <c r="M683" i="10"/>
  <c r="O683" i="10"/>
  <c r="Q683" i="10"/>
  <c r="S683" i="10"/>
  <c r="U683" i="10"/>
  <c r="W683" i="10"/>
  <c r="E684" i="10"/>
  <c r="G684" i="10"/>
  <c r="H684" i="10"/>
  <c r="I684" i="10"/>
  <c r="K684" i="10"/>
  <c r="M684" i="10"/>
  <c r="O684" i="10"/>
  <c r="Q684" i="10"/>
  <c r="S684" i="10"/>
  <c r="U684" i="10"/>
  <c r="W684" i="10"/>
  <c r="E685" i="10"/>
  <c r="G685" i="10"/>
  <c r="H685" i="10"/>
  <c r="I685" i="10"/>
  <c r="K685" i="10"/>
  <c r="M685" i="10"/>
  <c r="O685" i="10"/>
  <c r="Q685" i="10"/>
  <c r="S685" i="10"/>
  <c r="U685" i="10"/>
  <c r="W685" i="10"/>
  <c r="E686" i="10"/>
  <c r="G686" i="10"/>
  <c r="H686" i="10"/>
  <c r="I686" i="10"/>
  <c r="K686" i="10"/>
  <c r="M686" i="10"/>
  <c r="O686" i="10"/>
  <c r="Q686" i="10"/>
  <c r="S686" i="10"/>
  <c r="U686" i="10"/>
  <c r="W686" i="10"/>
  <c r="E687" i="10"/>
  <c r="G687" i="10"/>
  <c r="H687" i="10"/>
  <c r="I687" i="10"/>
  <c r="K687" i="10"/>
  <c r="M687" i="10"/>
  <c r="O687" i="10"/>
  <c r="Q687" i="10"/>
  <c r="S687" i="10"/>
  <c r="U687" i="10"/>
  <c r="W687" i="10"/>
  <c r="E688" i="10"/>
  <c r="G688" i="10"/>
  <c r="H688" i="10"/>
  <c r="I688" i="10"/>
  <c r="K688" i="10"/>
  <c r="M688" i="10"/>
  <c r="O688" i="10"/>
  <c r="Q688" i="10"/>
  <c r="S688" i="10"/>
  <c r="U688" i="10"/>
  <c r="W688" i="10"/>
  <c r="E689" i="10"/>
  <c r="G689" i="10"/>
  <c r="H689" i="10"/>
  <c r="I689" i="10"/>
  <c r="K689" i="10"/>
  <c r="M689" i="10"/>
  <c r="O689" i="10"/>
  <c r="Q689" i="10"/>
  <c r="S689" i="10"/>
  <c r="U689" i="10"/>
  <c r="W689" i="10"/>
  <c r="E690" i="10"/>
  <c r="G690" i="10"/>
  <c r="H690" i="10"/>
  <c r="I690" i="10"/>
  <c r="K690" i="10"/>
  <c r="M690" i="10"/>
  <c r="O690" i="10"/>
  <c r="Q690" i="10"/>
  <c r="S690" i="10"/>
  <c r="U690" i="10"/>
  <c r="W690" i="10"/>
  <c r="E691" i="10"/>
  <c r="G691" i="10"/>
  <c r="H691" i="10"/>
  <c r="I691" i="10"/>
  <c r="K691" i="10"/>
  <c r="M691" i="10"/>
  <c r="O691" i="10"/>
  <c r="Q691" i="10"/>
  <c r="S691" i="10"/>
  <c r="U691" i="10"/>
  <c r="W691" i="10"/>
  <c r="E692" i="10"/>
  <c r="G692" i="10"/>
  <c r="H692" i="10"/>
  <c r="I692" i="10"/>
  <c r="K692" i="10"/>
  <c r="M692" i="10"/>
  <c r="O692" i="10"/>
  <c r="Q692" i="10"/>
  <c r="S692" i="10"/>
  <c r="U692" i="10"/>
  <c r="W692" i="10"/>
  <c r="E693" i="10"/>
  <c r="G693" i="10"/>
  <c r="H693" i="10"/>
  <c r="I693" i="10"/>
  <c r="K693" i="10"/>
  <c r="M693" i="10"/>
  <c r="O693" i="10"/>
  <c r="Q693" i="10"/>
  <c r="S693" i="10"/>
  <c r="U693" i="10"/>
  <c r="W693" i="10"/>
  <c r="E694" i="10"/>
  <c r="G694" i="10"/>
  <c r="H694" i="10"/>
  <c r="I694" i="10"/>
  <c r="K694" i="10"/>
  <c r="M694" i="10"/>
  <c r="O694" i="10"/>
  <c r="Q694" i="10"/>
  <c r="S694" i="10"/>
  <c r="U694" i="10"/>
  <c r="W694" i="10"/>
  <c r="E695" i="10"/>
  <c r="G695" i="10"/>
  <c r="H695" i="10"/>
  <c r="I695" i="10"/>
  <c r="K695" i="10"/>
  <c r="M695" i="10"/>
  <c r="O695" i="10"/>
  <c r="Q695" i="10"/>
  <c r="S695" i="10"/>
  <c r="U695" i="10"/>
  <c r="W695" i="10"/>
  <c r="E696" i="10"/>
  <c r="G696" i="10"/>
  <c r="H696" i="10"/>
  <c r="I696" i="10"/>
  <c r="K696" i="10"/>
  <c r="M696" i="10"/>
  <c r="O696" i="10"/>
  <c r="Q696" i="10"/>
  <c r="S696" i="10"/>
  <c r="U696" i="10"/>
  <c r="W696" i="10"/>
  <c r="E697" i="10"/>
  <c r="G697" i="10"/>
  <c r="H697" i="10"/>
  <c r="I697" i="10"/>
  <c r="K697" i="10"/>
  <c r="M697" i="10"/>
  <c r="O697" i="10"/>
  <c r="Q697" i="10"/>
  <c r="S697" i="10"/>
  <c r="U697" i="10"/>
  <c r="W697" i="10"/>
  <c r="E698" i="10"/>
  <c r="G698" i="10"/>
  <c r="H698" i="10"/>
  <c r="I698" i="10"/>
  <c r="K698" i="10"/>
  <c r="M698" i="10"/>
  <c r="O698" i="10"/>
  <c r="Q698" i="10"/>
  <c r="S698" i="10"/>
  <c r="U698" i="10"/>
  <c r="W698" i="10"/>
  <c r="E699" i="10"/>
  <c r="G699" i="10"/>
  <c r="H699" i="10"/>
  <c r="I699" i="10"/>
  <c r="K699" i="10"/>
  <c r="M699" i="10"/>
  <c r="O699" i="10"/>
  <c r="Q699" i="10"/>
  <c r="S699" i="10"/>
  <c r="U699" i="10"/>
  <c r="W699" i="10"/>
  <c r="E700" i="10"/>
  <c r="G700" i="10"/>
  <c r="H700" i="10"/>
  <c r="I700" i="10"/>
  <c r="K700" i="10"/>
  <c r="M700" i="10"/>
  <c r="O700" i="10"/>
  <c r="Q700" i="10"/>
  <c r="S700" i="10"/>
  <c r="U700" i="10"/>
  <c r="W700" i="10"/>
  <c r="E701" i="10"/>
  <c r="G701" i="10"/>
  <c r="H701" i="10"/>
  <c r="I701" i="10"/>
  <c r="K701" i="10"/>
  <c r="M701" i="10"/>
  <c r="O701" i="10"/>
  <c r="Q701" i="10"/>
  <c r="S701" i="10"/>
  <c r="U701" i="10"/>
  <c r="W701" i="10"/>
  <c r="E702" i="10"/>
  <c r="G702" i="10"/>
  <c r="H702" i="10"/>
  <c r="I702" i="10"/>
  <c r="K702" i="10"/>
  <c r="M702" i="10"/>
  <c r="O702" i="10"/>
  <c r="Q702" i="10"/>
  <c r="S702" i="10"/>
  <c r="U702" i="10"/>
  <c r="W702" i="10"/>
  <c r="E703" i="10"/>
  <c r="G703" i="10"/>
  <c r="H703" i="10"/>
  <c r="I703" i="10"/>
  <c r="K703" i="10"/>
  <c r="M703" i="10"/>
  <c r="O703" i="10"/>
  <c r="Q703" i="10"/>
  <c r="S703" i="10"/>
  <c r="U703" i="10"/>
  <c r="W703" i="10"/>
  <c r="E704" i="10"/>
  <c r="G704" i="10"/>
  <c r="H704" i="10"/>
  <c r="I704" i="10"/>
  <c r="K704" i="10"/>
  <c r="M704" i="10"/>
  <c r="O704" i="10"/>
  <c r="Q704" i="10"/>
  <c r="S704" i="10"/>
  <c r="U704" i="10"/>
  <c r="W704" i="10"/>
  <c r="E705" i="10"/>
  <c r="G705" i="10"/>
  <c r="H705" i="10"/>
  <c r="I705" i="10"/>
  <c r="K705" i="10"/>
  <c r="M705" i="10"/>
  <c r="O705" i="10"/>
  <c r="Q705" i="10"/>
  <c r="S705" i="10"/>
  <c r="U705" i="10"/>
  <c r="W705" i="10"/>
  <c r="E706" i="10"/>
  <c r="G706" i="10"/>
  <c r="H706" i="10"/>
  <c r="I706" i="10"/>
  <c r="K706" i="10"/>
  <c r="M706" i="10"/>
  <c r="O706" i="10"/>
  <c r="Q706" i="10"/>
  <c r="S706" i="10"/>
  <c r="U706" i="10"/>
  <c r="W706" i="10"/>
  <c r="E707" i="10"/>
  <c r="G707" i="10"/>
  <c r="H707" i="10"/>
  <c r="I707" i="10"/>
  <c r="K707" i="10"/>
  <c r="M707" i="10"/>
  <c r="O707" i="10"/>
  <c r="Q707" i="10"/>
  <c r="S707" i="10"/>
  <c r="U707" i="10"/>
  <c r="W707" i="10"/>
  <c r="E708" i="10"/>
  <c r="G708" i="10"/>
  <c r="H708" i="10"/>
  <c r="I708" i="10"/>
  <c r="K708" i="10"/>
  <c r="M708" i="10"/>
  <c r="O708" i="10"/>
  <c r="Q708" i="10"/>
  <c r="S708" i="10"/>
  <c r="U708" i="10"/>
  <c r="W708" i="10"/>
  <c r="E709" i="10"/>
  <c r="G709" i="10"/>
  <c r="H709" i="10"/>
  <c r="I709" i="10"/>
  <c r="K709" i="10"/>
  <c r="M709" i="10"/>
  <c r="O709" i="10"/>
  <c r="Q709" i="10"/>
  <c r="S709" i="10"/>
  <c r="U709" i="10"/>
  <c r="W709" i="10"/>
  <c r="E710" i="10"/>
  <c r="G710" i="10"/>
  <c r="H710" i="10"/>
  <c r="I710" i="10"/>
  <c r="K710" i="10"/>
  <c r="M710" i="10"/>
  <c r="O710" i="10"/>
  <c r="Q710" i="10"/>
  <c r="S710" i="10"/>
  <c r="U710" i="10"/>
  <c r="W710" i="10"/>
  <c r="E711" i="10"/>
  <c r="G711" i="10"/>
  <c r="H711" i="10"/>
  <c r="I711" i="10"/>
  <c r="K711" i="10"/>
  <c r="M711" i="10"/>
  <c r="O711" i="10"/>
  <c r="Q711" i="10"/>
  <c r="S711" i="10"/>
  <c r="U711" i="10"/>
  <c r="W711" i="10"/>
  <c r="E712" i="10"/>
  <c r="G712" i="10"/>
  <c r="H712" i="10"/>
  <c r="I712" i="10"/>
  <c r="K712" i="10"/>
  <c r="M712" i="10"/>
  <c r="O712" i="10"/>
  <c r="Q712" i="10"/>
  <c r="S712" i="10"/>
  <c r="U712" i="10"/>
  <c r="W712" i="10"/>
  <c r="E713" i="10"/>
  <c r="G713" i="10"/>
  <c r="H713" i="10"/>
  <c r="I713" i="10"/>
  <c r="K713" i="10"/>
  <c r="M713" i="10"/>
  <c r="O713" i="10"/>
  <c r="Q713" i="10"/>
  <c r="S713" i="10"/>
  <c r="U713" i="10"/>
  <c r="W713" i="10"/>
  <c r="E714" i="10"/>
  <c r="G714" i="10"/>
  <c r="H714" i="10"/>
  <c r="I714" i="10"/>
  <c r="K714" i="10"/>
  <c r="M714" i="10"/>
  <c r="O714" i="10"/>
  <c r="Q714" i="10"/>
  <c r="S714" i="10"/>
  <c r="U714" i="10"/>
  <c r="W714" i="10"/>
  <c r="E715" i="10"/>
  <c r="G715" i="10"/>
  <c r="H715" i="10"/>
  <c r="I715" i="10"/>
  <c r="K715" i="10"/>
  <c r="M715" i="10"/>
  <c r="O715" i="10"/>
  <c r="Q715" i="10"/>
  <c r="S715" i="10"/>
  <c r="U715" i="10"/>
  <c r="W715" i="10"/>
  <c r="E716" i="10"/>
  <c r="G716" i="10"/>
  <c r="H716" i="10"/>
  <c r="I716" i="10"/>
  <c r="K716" i="10"/>
  <c r="M716" i="10"/>
  <c r="O716" i="10"/>
  <c r="Q716" i="10"/>
  <c r="S716" i="10"/>
  <c r="U716" i="10"/>
  <c r="W716" i="10"/>
  <c r="E717" i="10"/>
  <c r="G717" i="10"/>
  <c r="H717" i="10"/>
  <c r="I717" i="10"/>
  <c r="K717" i="10"/>
  <c r="M717" i="10"/>
  <c r="O717" i="10"/>
  <c r="Q717" i="10"/>
  <c r="S717" i="10"/>
  <c r="U717" i="10"/>
  <c r="W717" i="10"/>
  <c r="E718" i="10"/>
  <c r="G718" i="10"/>
  <c r="H718" i="10"/>
  <c r="I718" i="10"/>
  <c r="K718" i="10"/>
  <c r="M718" i="10"/>
  <c r="O718" i="10"/>
  <c r="Q718" i="10"/>
  <c r="S718" i="10"/>
  <c r="U718" i="10"/>
  <c r="W718" i="10"/>
  <c r="E719" i="10"/>
  <c r="G719" i="10"/>
  <c r="H719" i="10"/>
  <c r="I719" i="10"/>
  <c r="K719" i="10"/>
  <c r="M719" i="10"/>
  <c r="O719" i="10"/>
  <c r="Q719" i="10"/>
  <c r="S719" i="10"/>
  <c r="U719" i="10"/>
  <c r="W719" i="10"/>
  <c r="E720" i="10"/>
  <c r="G720" i="10"/>
  <c r="H720" i="10"/>
  <c r="I720" i="10"/>
  <c r="K720" i="10"/>
  <c r="M720" i="10"/>
  <c r="O720" i="10"/>
  <c r="Q720" i="10"/>
  <c r="S720" i="10"/>
  <c r="U720" i="10"/>
  <c r="W720" i="10"/>
  <c r="E721" i="10"/>
  <c r="G721" i="10"/>
  <c r="H721" i="10"/>
  <c r="I721" i="10"/>
  <c r="K721" i="10"/>
  <c r="M721" i="10"/>
  <c r="O721" i="10"/>
  <c r="Q721" i="10"/>
  <c r="S721" i="10"/>
  <c r="U721" i="10"/>
  <c r="W721" i="10"/>
  <c r="E722" i="10"/>
  <c r="G722" i="10"/>
  <c r="H722" i="10"/>
  <c r="I722" i="10"/>
  <c r="K722" i="10"/>
  <c r="M722" i="10"/>
  <c r="O722" i="10"/>
  <c r="Q722" i="10"/>
  <c r="S722" i="10"/>
  <c r="U722" i="10"/>
  <c r="W722" i="10"/>
  <c r="E723" i="10"/>
  <c r="G723" i="10"/>
  <c r="H723" i="10"/>
  <c r="I723" i="10"/>
  <c r="K723" i="10"/>
  <c r="M723" i="10"/>
  <c r="O723" i="10"/>
  <c r="Q723" i="10"/>
  <c r="S723" i="10"/>
  <c r="U723" i="10"/>
  <c r="W723" i="10"/>
  <c r="E724" i="10"/>
  <c r="G724" i="10"/>
  <c r="H724" i="10"/>
  <c r="I724" i="10"/>
  <c r="K724" i="10"/>
  <c r="M724" i="10"/>
  <c r="O724" i="10"/>
  <c r="Q724" i="10"/>
  <c r="S724" i="10"/>
  <c r="U724" i="10"/>
  <c r="W724" i="10"/>
  <c r="E725" i="10"/>
  <c r="G725" i="10"/>
  <c r="H725" i="10"/>
  <c r="I725" i="10"/>
  <c r="K725" i="10"/>
  <c r="M725" i="10"/>
  <c r="O725" i="10"/>
  <c r="Q725" i="10"/>
  <c r="S725" i="10"/>
  <c r="U725" i="10"/>
  <c r="W725" i="10"/>
  <c r="E726" i="10"/>
  <c r="G726" i="10"/>
  <c r="H726" i="10"/>
  <c r="I726" i="10"/>
  <c r="K726" i="10"/>
  <c r="M726" i="10"/>
  <c r="O726" i="10"/>
  <c r="Q726" i="10"/>
  <c r="S726" i="10"/>
  <c r="U726" i="10"/>
  <c r="W726" i="10"/>
  <c r="E727" i="10"/>
  <c r="G727" i="10"/>
  <c r="H727" i="10"/>
  <c r="I727" i="10"/>
  <c r="K727" i="10"/>
  <c r="M727" i="10"/>
  <c r="O727" i="10"/>
  <c r="Q727" i="10"/>
  <c r="S727" i="10"/>
  <c r="U727" i="10"/>
  <c r="W727" i="10"/>
  <c r="E728" i="10"/>
  <c r="G728" i="10"/>
  <c r="H728" i="10"/>
  <c r="I728" i="10"/>
  <c r="K728" i="10"/>
  <c r="M728" i="10"/>
  <c r="O728" i="10"/>
  <c r="Q728" i="10"/>
  <c r="S728" i="10"/>
  <c r="U728" i="10"/>
  <c r="W728" i="10"/>
  <c r="E729" i="10"/>
  <c r="G729" i="10"/>
  <c r="H729" i="10"/>
  <c r="I729" i="10"/>
  <c r="K729" i="10"/>
  <c r="M729" i="10"/>
  <c r="O729" i="10"/>
  <c r="Q729" i="10"/>
  <c r="S729" i="10"/>
  <c r="U729" i="10"/>
  <c r="W729" i="10"/>
  <c r="E730" i="10"/>
  <c r="G730" i="10"/>
  <c r="H730" i="10"/>
  <c r="I730" i="10"/>
  <c r="K730" i="10"/>
  <c r="M730" i="10"/>
  <c r="O730" i="10"/>
  <c r="Q730" i="10"/>
  <c r="S730" i="10"/>
  <c r="U730" i="10"/>
  <c r="W730" i="10"/>
  <c r="E731" i="10"/>
  <c r="G731" i="10"/>
  <c r="H731" i="10"/>
  <c r="I731" i="10"/>
  <c r="K731" i="10"/>
  <c r="M731" i="10"/>
  <c r="O731" i="10"/>
  <c r="Q731" i="10"/>
  <c r="S731" i="10"/>
  <c r="U731" i="10"/>
  <c r="W731" i="10"/>
  <c r="E732" i="10"/>
  <c r="G732" i="10"/>
  <c r="H732" i="10"/>
  <c r="I732" i="10"/>
  <c r="K732" i="10"/>
  <c r="M732" i="10"/>
  <c r="O732" i="10"/>
  <c r="Q732" i="10"/>
  <c r="S732" i="10"/>
  <c r="U732" i="10"/>
  <c r="W732" i="10"/>
  <c r="E733" i="10"/>
  <c r="G733" i="10"/>
  <c r="H733" i="10"/>
  <c r="I733" i="10"/>
  <c r="K733" i="10"/>
  <c r="M733" i="10"/>
  <c r="O733" i="10"/>
  <c r="Q733" i="10"/>
  <c r="S733" i="10"/>
  <c r="U733" i="10"/>
  <c r="W733" i="10"/>
  <c r="E734" i="10"/>
  <c r="G734" i="10"/>
  <c r="H734" i="10"/>
  <c r="I734" i="10"/>
  <c r="K734" i="10"/>
  <c r="M734" i="10"/>
  <c r="O734" i="10"/>
  <c r="Q734" i="10"/>
  <c r="S734" i="10"/>
  <c r="U734" i="10"/>
  <c r="W734" i="10"/>
  <c r="E735" i="10"/>
  <c r="G735" i="10"/>
  <c r="H735" i="10"/>
  <c r="I735" i="10"/>
  <c r="K735" i="10"/>
  <c r="M735" i="10"/>
  <c r="O735" i="10"/>
  <c r="Q735" i="10"/>
  <c r="S735" i="10"/>
  <c r="U735" i="10"/>
  <c r="W735" i="10"/>
  <c r="E736" i="10"/>
  <c r="G736" i="10"/>
  <c r="H736" i="10"/>
  <c r="I736" i="10"/>
  <c r="K736" i="10"/>
  <c r="M736" i="10"/>
  <c r="O736" i="10"/>
  <c r="Q736" i="10"/>
  <c r="S736" i="10"/>
  <c r="U736" i="10"/>
  <c r="W736" i="10"/>
  <c r="E737" i="10"/>
  <c r="G737" i="10"/>
  <c r="H737" i="10"/>
  <c r="I737" i="10"/>
  <c r="K737" i="10"/>
  <c r="M737" i="10"/>
  <c r="O737" i="10"/>
  <c r="Q737" i="10"/>
  <c r="S737" i="10"/>
  <c r="U737" i="10"/>
  <c r="W737" i="10"/>
  <c r="E738" i="10"/>
  <c r="G738" i="10"/>
  <c r="H738" i="10"/>
  <c r="I738" i="10"/>
  <c r="K738" i="10"/>
  <c r="M738" i="10"/>
  <c r="O738" i="10"/>
  <c r="Q738" i="10"/>
  <c r="S738" i="10"/>
  <c r="U738" i="10"/>
  <c r="W738" i="10"/>
  <c r="E739" i="10"/>
  <c r="G739" i="10"/>
  <c r="H739" i="10"/>
  <c r="I739" i="10"/>
  <c r="K739" i="10"/>
  <c r="M739" i="10"/>
  <c r="O739" i="10"/>
  <c r="Q739" i="10"/>
  <c r="S739" i="10"/>
  <c r="U739" i="10"/>
  <c r="W739" i="10"/>
  <c r="E740" i="10"/>
  <c r="G740" i="10"/>
  <c r="H740" i="10"/>
  <c r="I740" i="10"/>
  <c r="K740" i="10"/>
  <c r="M740" i="10"/>
  <c r="O740" i="10"/>
  <c r="Q740" i="10"/>
  <c r="S740" i="10"/>
  <c r="U740" i="10"/>
  <c r="W740" i="10"/>
  <c r="E741" i="10"/>
  <c r="G741" i="10"/>
  <c r="H741" i="10"/>
  <c r="I741" i="10"/>
  <c r="K741" i="10"/>
  <c r="M741" i="10"/>
  <c r="O741" i="10"/>
  <c r="Q741" i="10"/>
  <c r="S741" i="10"/>
  <c r="U741" i="10"/>
  <c r="W741" i="10"/>
  <c r="E742" i="10"/>
  <c r="G742" i="10"/>
  <c r="H742" i="10"/>
  <c r="I742" i="10"/>
  <c r="K742" i="10"/>
  <c r="M742" i="10"/>
  <c r="O742" i="10"/>
  <c r="Q742" i="10"/>
  <c r="S742" i="10"/>
  <c r="U742" i="10"/>
  <c r="W742" i="10"/>
  <c r="E743" i="10"/>
  <c r="G743" i="10"/>
  <c r="H743" i="10"/>
  <c r="I743" i="10"/>
  <c r="K743" i="10"/>
  <c r="M743" i="10"/>
  <c r="O743" i="10"/>
  <c r="Q743" i="10"/>
  <c r="S743" i="10"/>
  <c r="U743" i="10"/>
  <c r="W743" i="10"/>
  <c r="E744" i="10"/>
  <c r="G744" i="10"/>
  <c r="H744" i="10"/>
  <c r="I744" i="10"/>
  <c r="K744" i="10"/>
  <c r="M744" i="10"/>
  <c r="O744" i="10"/>
  <c r="Q744" i="10"/>
  <c r="S744" i="10"/>
  <c r="U744" i="10"/>
  <c r="W744" i="10"/>
  <c r="E745" i="10"/>
  <c r="G745" i="10"/>
  <c r="H745" i="10"/>
  <c r="I745" i="10"/>
  <c r="K745" i="10"/>
  <c r="M745" i="10"/>
  <c r="O745" i="10"/>
  <c r="Q745" i="10"/>
  <c r="S745" i="10"/>
  <c r="U745" i="10"/>
  <c r="W745" i="10"/>
  <c r="E746" i="10"/>
  <c r="G746" i="10"/>
  <c r="H746" i="10"/>
  <c r="I746" i="10"/>
  <c r="K746" i="10"/>
  <c r="M746" i="10"/>
  <c r="O746" i="10"/>
  <c r="Q746" i="10"/>
  <c r="S746" i="10"/>
  <c r="U746" i="10"/>
  <c r="W746" i="10"/>
  <c r="E747" i="10"/>
  <c r="G747" i="10"/>
  <c r="H747" i="10"/>
  <c r="I747" i="10"/>
  <c r="K747" i="10"/>
  <c r="M747" i="10"/>
  <c r="O747" i="10"/>
  <c r="Q747" i="10"/>
  <c r="S747" i="10"/>
  <c r="U747" i="10"/>
  <c r="W747" i="10"/>
  <c r="E748" i="10"/>
  <c r="G748" i="10"/>
  <c r="H748" i="10"/>
  <c r="I748" i="10"/>
  <c r="K748" i="10"/>
  <c r="M748" i="10"/>
  <c r="O748" i="10"/>
  <c r="Q748" i="10"/>
  <c r="S748" i="10"/>
  <c r="U748" i="10"/>
  <c r="W748" i="10"/>
  <c r="E749" i="10"/>
  <c r="G749" i="10"/>
  <c r="H749" i="10"/>
  <c r="I749" i="10"/>
  <c r="K749" i="10"/>
  <c r="M749" i="10"/>
  <c r="O749" i="10"/>
  <c r="Q749" i="10"/>
  <c r="S749" i="10"/>
  <c r="U749" i="10"/>
  <c r="W749" i="10"/>
  <c r="E750" i="10"/>
  <c r="G750" i="10"/>
  <c r="H750" i="10"/>
  <c r="I750" i="10"/>
  <c r="K750" i="10"/>
  <c r="M750" i="10"/>
  <c r="O750" i="10"/>
  <c r="Q750" i="10"/>
  <c r="S750" i="10"/>
  <c r="U750" i="10"/>
  <c r="W750" i="10"/>
  <c r="E751" i="10"/>
  <c r="G751" i="10"/>
  <c r="H751" i="10"/>
  <c r="I751" i="10"/>
  <c r="K751" i="10"/>
  <c r="M751" i="10"/>
  <c r="O751" i="10"/>
  <c r="Q751" i="10"/>
  <c r="S751" i="10"/>
  <c r="U751" i="10"/>
  <c r="W751" i="10"/>
  <c r="E752" i="10"/>
  <c r="G752" i="10"/>
  <c r="H752" i="10"/>
  <c r="I752" i="10"/>
  <c r="K752" i="10"/>
  <c r="M752" i="10"/>
  <c r="O752" i="10"/>
  <c r="Q752" i="10"/>
  <c r="S752" i="10"/>
  <c r="U752" i="10"/>
  <c r="W752" i="10"/>
  <c r="E753" i="10"/>
  <c r="G753" i="10"/>
  <c r="H753" i="10"/>
  <c r="I753" i="10"/>
  <c r="K753" i="10"/>
  <c r="M753" i="10"/>
  <c r="O753" i="10"/>
  <c r="Q753" i="10"/>
  <c r="S753" i="10"/>
  <c r="U753" i="10"/>
  <c r="W753" i="10"/>
  <c r="E754" i="10"/>
  <c r="G754" i="10"/>
  <c r="H754" i="10"/>
  <c r="I754" i="10"/>
  <c r="K754" i="10"/>
  <c r="M754" i="10"/>
  <c r="O754" i="10"/>
  <c r="Q754" i="10"/>
  <c r="S754" i="10"/>
  <c r="U754" i="10"/>
  <c r="W754" i="10"/>
  <c r="E755" i="10"/>
  <c r="G755" i="10"/>
  <c r="H755" i="10"/>
  <c r="I755" i="10"/>
  <c r="K755" i="10"/>
  <c r="M755" i="10"/>
  <c r="O755" i="10"/>
  <c r="Q755" i="10"/>
  <c r="S755" i="10"/>
  <c r="U755" i="10"/>
  <c r="W755" i="10"/>
  <c r="E756" i="10"/>
  <c r="G756" i="10"/>
  <c r="H756" i="10"/>
  <c r="I756" i="10"/>
  <c r="K756" i="10"/>
  <c r="M756" i="10"/>
  <c r="O756" i="10"/>
  <c r="Q756" i="10"/>
  <c r="S756" i="10"/>
  <c r="U756" i="10"/>
  <c r="W756" i="10"/>
  <c r="E757" i="10"/>
  <c r="G757" i="10"/>
  <c r="H757" i="10"/>
  <c r="I757" i="10"/>
  <c r="K757" i="10"/>
  <c r="M757" i="10"/>
  <c r="O757" i="10"/>
  <c r="Q757" i="10"/>
  <c r="S757" i="10"/>
  <c r="U757" i="10"/>
  <c r="W757" i="10"/>
  <c r="E758" i="10"/>
  <c r="G758" i="10"/>
  <c r="H758" i="10"/>
  <c r="I758" i="10"/>
  <c r="K758" i="10"/>
  <c r="M758" i="10"/>
  <c r="O758" i="10"/>
  <c r="Q758" i="10"/>
  <c r="S758" i="10"/>
  <c r="U758" i="10"/>
  <c r="W758" i="10"/>
  <c r="E759" i="10"/>
  <c r="G759" i="10"/>
  <c r="H759" i="10"/>
  <c r="I759" i="10"/>
  <c r="K759" i="10"/>
  <c r="M759" i="10"/>
  <c r="O759" i="10"/>
  <c r="Q759" i="10"/>
  <c r="S759" i="10"/>
  <c r="U759" i="10"/>
  <c r="W759" i="10"/>
  <c r="E760" i="10"/>
  <c r="G760" i="10"/>
  <c r="H760" i="10"/>
  <c r="I760" i="10"/>
  <c r="K760" i="10"/>
  <c r="M760" i="10"/>
  <c r="O760" i="10"/>
  <c r="Q760" i="10"/>
  <c r="S760" i="10"/>
  <c r="U760" i="10"/>
  <c r="W760" i="10"/>
  <c r="E761" i="10"/>
  <c r="G761" i="10"/>
  <c r="H761" i="10"/>
  <c r="I761" i="10"/>
  <c r="K761" i="10"/>
  <c r="M761" i="10"/>
  <c r="O761" i="10"/>
  <c r="Q761" i="10"/>
  <c r="S761" i="10"/>
  <c r="U761" i="10"/>
  <c r="W761" i="10"/>
  <c r="E762" i="10"/>
  <c r="G762" i="10"/>
  <c r="H762" i="10"/>
  <c r="I762" i="10"/>
  <c r="K762" i="10"/>
  <c r="M762" i="10"/>
  <c r="O762" i="10"/>
  <c r="Q762" i="10"/>
  <c r="S762" i="10"/>
  <c r="U762" i="10"/>
  <c r="W762" i="10"/>
  <c r="E763" i="10"/>
  <c r="G763" i="10"/>
  <c r="H763" i="10"/>
  <c r="I763" i="10"/>
  <c r="K763" i="10"/>
  <c r="M763" i="10"/>
  <c r="O763" i="10"/>
  <c r="Q763" i="10"/>
  <c r="S763" i="10"/>
  <c r="U763" i="10"/>
  <c r="W763" i="10"/>
  <c r="E764" i="10"/>
  <c r="G764" i="10"/>
  <c r="H764" i="10"/>
  <c r="I764" i="10"/>
  <c r="K764" i="10"/>
  <c r="M764" i="10"/>
  <c r="O764" i="10"/>
  <c r="Q764" i="10"/>
  <c r="S764" i="10"/>
  <c r="U764" i="10"/>
  <c r="W764" i="10"/>
  <c r="E765" i="10"/>
  <c r="G765" i="10"/>
  <c r="H765" i="10"/>
  <c r="I765" i="10"/>
  <c r="K765" i="10"/>
  <c r="M765" i="10"/>
  <c r="O765" i="10"/>
  <c r="Q765" i="10"/>
  <c r="S765" i="10"/>
  <c r="U765" i="10"/>
  <c r="W765" i="10"/>
  <c r="E766" i="10"/>
  <c r="G766" i="10"/>
  <c r="H766" i="10"/>
  <c r="I766" i="10"/>
  <c r="K766" i="10"/>
  <c r="M766" i="10"/>
  <c r="O766" i="10"/>
  <c r="Q766" i="10"/>
  <c r="S766" i="10"/>
  <c r="U766" i="10"/>
  <c r="W766" i="10"/>
  <c r="E767" i="10"/>
  <c r="G767" i="10"/>
  <c r="H767" i="10"/>
  <c r="I767" i="10"/>
  <c r="K767" i="10"/>
  <c r="M767" i="10"/>
  <c r="O767" i="10"/>
  <c r="Q767" i="10"/>
  <c r="S767" i="10"/>
  <c r="U767" i="10"/>
  <c r="W767" i="10"/>
  <c r="E768" i="10"/>
  <c r="G768" i="10"/>
  <c r="H768" i="10"/>
  <c r="I768" i="10"/>
  <c r="K768" i="10"/>
  <c r="M768" i="10"/>
  <c r="O768" i="10"/>
  <c r="Q768" i="10"/>
  <c r="S768" i="10"/>
  <c r="U768" i="10"/>
  <c r="W768" i="10"/>
  <c r="E769" i="10"/>
  <c r="G769" i="10"/>
  <c r="H769" i="10"/>
  <c r="I769" i="10"/>
  <c r="K769" i="10"/>
  <c r="M769" i="10"/>
  <c r="O769" i="10"/>
  <c r="Q769" i="10"/>
  <c r="S769" i="10"/>
  <c r="U769" i="10"/>
  <c r="W769" i="10"/>
  <c r="E770" i="10"/>
  <c r="G770" i="10"/>
  <c r="H770" i="10"/>
  <c r="I770" i="10"/>
  <c r="K770" i="10"/>
  <c r="M770" i="10"/>
  <c r="O770" i="10"/>
  <c r="Q770" i="10"/>
  <c r="S770" i="10"/>
  <c r="U770" i="10"/>
  <c r="W770" i="10"/>
  <c r="E771" i="10"/>
  <c r="G771" i="10"/>
  <c r="H771" i="10"/>
  <c r="I771" i="10"/>
  <c r="K771" i="10"/>
  <c r="M771" i="10"/>
  <c r="O771" i="10"/>
  <c r="Q771" i="10"/>
  <c r="S771" i="10"/>
  <c r="U771" i="10"/>
  <c r="W771" i="10"/>
  <c r="E772" i="10"/>
  <c r="G772" i="10"/>
  <c r="H772" i="10"/>
  <c r="I772" i="10"/>
  <c r="K772" i="10"/>
  <c r="M772" i="10"/>
  <c r="O772" i="10"/>
  <c r="Q772" i="10"/>
  <c r="S772" i="10"/>
  <c r="U772" i="10"/>
  <c r="W772" i="10"/>
  <c r="E773" i="10"/>
  <c r="G773" i="10"/>
  <c r="H773" i="10"/>
  <c r="I773" i="10"/>
  <c r="K773" i="10"/>
  <c r="M773" i="10"/>
  <c r="O773" i="10"/>
  <c r="Q773" i="10"/>
  <c r="S773" i="10"/>
  <c r="U773" i="10"/>
  <c r="W773" i="10"/>
  <c r="E774" i="10"/>
  <c r="G774" i="10"/>
  <c r="H774" i="10"/>
  <c r="I774" i="10"/>
  <c r="K774" i="10"/>
  <c r="M774" i="10"/>
  <c r="O774" i="10"/>
  <c r="Q774" i="10"/>
  <c r="S774" i="10"/>
  <c r="U774" i="10"/>
  <c r="W774" i="10"/>
  <c r="E775" i="10"/>
  <c r="G775" i="10"/>
  <c r="H775" i="10"/>
  <c r="I775" i="10"/>
  <c r="K775" i="10"/>
  <c r="M775" i="10"/>
  <c r="O775" i="10"/>
  <c r="Q775" i="10"/>
  <c r="S775" i="10"/>
  <c r="U775" i="10"/>
  <c r="W775" i="10"/>
  <c r="E776" i="10"/>
  <c r="G776" i="10"/>
  <c r="H776" i="10"/>
  <c r="I776" i="10"/>
  <c r="K776" i="10"/>
  <c r="M776" i="10"/>
  <c r="O776" i="10"/>
  <c r="Q776" i="10"/>
  <c r="S776" i="10"/>
  <c r="U776" i="10"/>
  <c r="W776" i="10"/>
  <c r="E777" i="10"/>
  <c r="G777" i="10"/>
  <c r="H777" i="10"/>
  <c r="I777" i="10"/>
  <c r="K777" i="10"/>
  <c r="M777" i="10"/>
  <c r="O777" i="10"/>
  <c r="Q777" i="10"/>
  <c r="S777" i="10"/>
  <c r="U777" i="10"/>
  <c r="W777" i="10"/>
  <c r="E778" i="10"/>
  <c r="G778" i="10"/>
  <c r="H778" i="10"/>
  <c r="I778" i="10"/>
  <c r="K778" i="10"/>
  <c r="M778" i="10"/>
  <c r="O778" i="10"/>
  <c r="Q778" i="10"/>
  <c r="S778" i="10"/>
  <c r="U778" i="10"/>
  <c r="W778" i="10"/>
  <c r="E779" i="10"/>
  <c r="G779" i="10"/>
  <c r="H779" i="10"/>
  <c r="I779" i="10"/>
  <c r="K779" i="10"/>
  <c r="M779" i="10"/>
  <c r="O779" i="10"/>
  <c r="Q779" i="10"/>
  <c r="S779" i="10"/>
  <c r="U779" i="10"/>
  <c r="W779" i="10"/>
  <c r="E780" i="10"/>
  <c r="G780" i="10"/>
  <c r="H780" i="10"/>
  <c r="I780" i="10"/>
  <c r="K780" i="10"/>
  <c r="M780" i="10"/>
  <c r="O780" i="10"/>
  <c r="Q780" i="10"/>
  <c r="S780" i="10"/>
  <c r="U780" i="10"/>
  <c r="W780" i="10"/>
  <c r="E781" i="10"/>
  <c r="G781" i="10"/>
  <c r="H781" i="10"/>
  <c r="I781" i="10"/>
  <c r="K781" i="10"/>
  <c r="M781" i="10"/>
  <c r="O781" i="10"/>
  <c r="Q781" i="10"/>
  <c r="S781" i="10"/>
  <c r="U781" i="10"/>
  <c r="W781" i="10"/>
  <c r="E782" i="10"/>
  <c r="G782" i="10"/>
  <c r="H782" i="10"/>
  <c r="I782" i="10"/>
  <c r="K782" i="10"/>
  <c r="M782" i="10"/>
  <c r="O782" i="10"/>
  <c r="Q782" i="10"/>
  <c r="S782" i="10"/>
  <c r="U782" i="10"/>
  <c r="W782" i="10"/>
  <c r="E783" i="10"/>
  <c r="G783" i="10"/>
  <c r="H783" i="10"/>
  <c r="I783" i="10"/>
  <c r="K783" i="10"/>
  <c r="M783" i="10"/>
  <c r="O783" i="10"/>
  <c r="Q783" i="10"/>
  <c r="S783" i="10"/>
  <c r="U783" i="10"/>
  <c r="W783" i="10"/>
  <c r="E784" i="10"/>
  <c r="G784" i="10"/>
  <c r="H784" i="10"/>
  <c r="I784" i="10"/>
  <c r="K784" i="10"/>
  <c r="M784" i="10"/>
  <c r="O784" i="10"/>
  <c r="Q784" i="10"/>
  <c r="S784" i="10"/>
  <c r="U784" i="10"/>
  <c r="W784" i="10"/>
  <c r="E785" i="10"/>
  <c r="G785" i="10"/>
  <c r="H785" i="10"/>
  <c r="I785" i="10"/>
  <c r="K785" i="10"/>
  <c r="M785" i="10"/>
  <c r="O785" i="10"/>
  <c r="Q785" i="10"/>
  <c r="S785" i="10"/>
  <c r="U785" i="10"/>
  <c r="W785" i="10"/>
  <c r="E786" i="10"/>
  <c r="G786" i="10"/>
  <c r="H786" i="10"/>
  <c r="I786" i="10"/>
  <c r="K786" i="10"/>
  <c r="M786" i="10"/>
  <c r="O786" i="10"/>
  <c r="Q786" i="10"/>
  <c r="S786" i="10"/>
  <c r="U786" i="10"/>
  <c r="W786" i="10"/>
  <c r="E787" i="10"/>
  <c r="G787" i="10"/>
  <c r="H787" i="10"/>
  <c r="I787" i="10"/>
  <c r="K787" i="10"/>
  <c r="M787" i="10"/>
  <c r="O787" i="10"/>
  <c r="Q787" i="10"/>
  <c r="S787" i="10"/>
  <c r="U787" i="10"/>
  <c r="W787" i="10"/>
  <c r="E788" i="10"/>
  <c r="G788" i="10"/>
  <c r="H788" i="10"/>
  <c r="I788" i="10"/>
  <c r="K788" i="10"/>
  <c r="M788" i="10"/>
  <c r="O788" i="10"/>
  <c r="Q788" i="10"/>
  <c r="S788" i="10"/>
  <c r="U788" i="10"/>
  <c r="W788" i="10"/>
  <c r="E789" i="10"/>
  <c r="G789" i="10"/>
  <c r="H789" i="10"/>
  <c r="I789" i="10"/>
  <c r="K789" i="10"/>
  <c r="M789" i="10"/>
  <c r="O789" i="10"/>
  <c r="Q789" i="10"/>
  <c r="S789" i="10"/>
  <c r="U789" i="10"/>
  <c r="W789" i="10"/>
  <c r="E790" i="10"/>
  <c r="G790" i="10"/>
  <c r="H790" i="10"/>
  <c r="I790" i="10"/>
  <c r="K790" i="10"/>
  <c r="M790" i="10"/>
  <c r="O790" i="10"/>
  <c r="Q790" i="10"/>
  <c r="S790" i="10"/>
  <c r="U790" i="10"/>
  <c r="W790" i="10"/>
  <c r="E791" i="10"/>
  <c r="G791" i="10"/>
  <c r="H791" i="10"/>
  <c r="I791" i="10"/>
  <c r="K791" i="10"/>
  <c r="M791" i="10"/>
  <c r="O791" i="10"/>
  <c r="Q791" i="10"/>
  <c r="S791" i="10"/>
  <c r="U791" i="10"/>
  <c r="W791" i="10"/>
  <c r="E792" i="10"/>
  <c r="G792" i="10"/>
  <c r="H792" i="10"/>
  <c r="I792" i="10"/>
  <c r="K792" i="10"/>
  <c r="M792" i="10"/>
  <c r="O792" i="10"/>
  <c r="Q792" i="10"/>
  <c r="S792" i="10"/>
  <c r="U792" i="10"/>
  <c r="W792" i="10"/>
  <c r="E793" i="10"/>
  <c r="G793" i="10"/>
  <c r="H793" i="10"/>
  <c r="I793" i="10"/>
  <c r="K793" i="10"/>
  <c r="M793" i="10"/>
  <c r="O793" i="10"/>
  <c r="Q793" i="10"/>
  <c r="S793" i="10"/>
  <c r="U793" i="10"/>
  <c r="W793" i="10"/>
  <c r="E794" i="10"/>
  <c r="G794" i="10"/>
  <c r="H794" i="10"/>
  <c r="I794" i="10"/>
  <c r="K794" i="10"/>
  <c r="M794" i="10"/>
  <c r="O794" i="10"/>
  <c r="Q794" i="10"/>
  <c r="S794" i="10"/>
  <c r="U794" i="10"/>
  <c r="W794" i="10"/>
  <c r="E795" i="10"/>
  <c r="G795" i="10"/>
  <c r="H795" i="10"/>
  <c r="I795" i="10"/>
  <c r="K795" i="10"/>
  <c r="M795" i="10"/>
  <c r="O795" i="10"/>
  <c r="Q795" i="10"/>
  <c r="S795" i="10"/>
  <c r="U795" i="10"/>
  <c r="W795" i="10"/>
  <c r="E796" i="10"/>
  <c r="G796" i="10"/>
  <c r="H796" i="10"/>
  <c r="I796" i="10"/>
  <c r="K796" i="10"/>
  <c r="M796" i="10"/>
  <c r="O796" i="10"/>
  <c r="Q796" i="10"/>
  <c r="S796" i="10"/>
  <c r="U796" i="10"/>
  <c r="W796" i="10"/>
  <c r="E797" i="10"/>
  <c r="G797" i="10"/>
  <c r="H797" i="10"/>
  <c r="I797" i="10"/>
  <c r="K797" i="10"/>
  <c r="M797" i="10"/>
  <c r="O797" i="10"/>
  <c r="Q797" i="10"/>
  <c r="S797" i="10"/>
  <c r="U797" i="10"/>
  <c r="W797" i="10"/>
  <c r="E798" i="10"/>
  <c r="G798" i="10"/>
  <c r="H798" i="10"/>
  <c r="I798" i="10"/>
  <c r="K798" i="10"/>
  <c r="M798" i="10"/>
  <c r="O798" i="10"/>
  <c r="Q798" i="10"/>
  <c r="S798" i="10"/>
  <c r="U798" i="10"/>
  <c r="W798" i="10"/>
  <c r="E799" i="10"/>
  <c r="G799" i="10"/>
  <c r="H799" i="10"/>
  <c r="I799" i="10"/>
  <c r="K799" i="10"/>
  <c r="M799" i="10"/>
  <c r="O799" i="10"/>
  <c r="Q799" i="10"/>
  <c r="S799" i="10"/>
  <c r="U799" i="10"/>
  <c r="W799" i="10"/>
  <c r="E800" i="10"/>
  <c r="G800" i="10"/>
  <c r="H800" i="10"/>
  <c r="I800" i="10"/>
  <c r="K800" i="10"/>
  <c r="M800" i="10"/>
  <c r="O800" i="10"/>
  <c r="Q800" i="10"/>
  <c r="S800" i="10"/>
  <c r="U800" i="10"/>
  <c r="W800" i="10"/>
  <c r="E801" i="10"/>
  <c r="G801" i="10"/>
  <c r="H801" i="10"/>
  <c r="I801" i="10"/>
  <c r="K801" i="10"/>
  <c r="M801" i="10"/>
  <c r="O801" i="10"/>
  <c r="Q801" i="10"/>
  <c r="S801" i="10"/>
  <c r="U801" i="10"/>
  <c r="W801" i="10"/>
  <c r="E802" i="10"/>
  <c r="G802" i="10"/>
  <c r="H802" i="10"/>
  <c r="I802" i="10"/>
  <c r="K802" i="10"/>
  <c r="M802" i="10"/>
  <c r="O802" i="10"/>
  <c r="Q802" i="10"/>
  <c r="S802" i="10"/>
  <c r="U802" i="10"/>
  <c r="W802" i="10"/>
  <c r="E803" i="10"/>
  <c r="G803" i="10"/>
  <c r="H803" i="10"/>
  <c r="I803" i="10"/>
  <c r="K803" i="10"/>
  <c r="M803" i="10"/>
  <c r="O803" i="10"/>
  <c r="Q803" i="10"/>
  <c r="S803" i="10"/>
  <c r="U803" i="10"/>
  <c r="W803" i="10"/>
  <c r="E804" i="10"/>
  <c r="G804" i="10"/>
  <c r="H804" i="10"/>
  <c r="I804" i="10"/>
  <c r="K804" i="10"/>
  <c r="M804" i="10"/>
  <c r="O804" i="10"/>
  <c r="Q804" i="10"/>
  <c r="S804" i="10"/>
  <c r="U804" i="10"/>
  <c r="W804" i="10"/>
  <c r="E805" i="10"/>
  <c r="G805" i="10"/>
  <c r="H805" i="10"/>
  <c r="I805" i="10"/>
  <c r="K805" i="10"/>
  <c r="M805" i="10"/>
  <c r="O805" i="10"/>
  <c r="Q805" i="10"/>
  <c r="S805" i="10"/>
  <c r="U805" i="10"/>
  <c r="W805" i="10"/>
  <c r="E806" i="10"/>
  <c r="G806" i="10"/>
  <c r="H806" i="10"/>
  <c r="I806" i="10"/>
  <c r="K806" i="10"/>
  <c r="M806" i="10"/>
  <c r="O806" i="10"/>
  <c r="Q806" i="10"/>
  <c r="S806" i="10"/>
  <c r="U806" i="10"/>
  <c r="W806" i="10"/>
  <c r="E807" i="10"/>
  <c r="G807" i="10"/>
  <c r="H807" i="10"/>
  <c r="I807" i="10"/>
  <c r="K807" i="10"/>
  <c r="M807" i="10"/>
  <c r="O807" i="10"/>
  <c r="Q807" i="10"/>
  <c r="S807" i="10"/>
  <c r="U807" i="10"/>
  <c r="W807" i="10"/>
  <c r="E808" i="10"/>
  <c r="G808" i="10"/>
  <c r="H808" i="10"/>
  <c r="I808" i="10"/>
  <c r="K808" i="10"/>
  <c r="M808" i="10"/>
  <c r="O808" i="10"/>
  <c r="Q808" i="10"/>
  <c r="S808" i="10"/>
  <c r="U808" i="10"/>
  <c r="W808" i="10"/>
  <c r="E809" i="10"/>
  <c r="G809" i="10"/>
  <c r="H809" i="10"/>
  <c r="I809" i="10"/>
  <c r="K809" i="10"/>
  <c r="M809" i="10"/>
  <c r="O809" i="10"/>
  <c r="Q809" i="10"/>
  <c r="S809" i="10"/>
  <c r="U809" i="10"/>
  <c r="W809" i="10"/>
  <c r="E810" i="10"/>
  <c r="G810" i="10"/>
  <c r="H810" i="10"/>
  <c r="I810" i="10"/>
  <c r="K810" i="10"/>
  <c r="M810" i="10"/>
  <c r="O810" i="10"/>
  <c r="Q810" i="10"/>
  <c r="S810" i="10"/>
  <c r="U810" i="10"/>
  <c r="W810" i="10"/>
  <c r="E811" i="10"/>
  <c r="G811" i="10"/>
  <c r="H811" i="10"/>
  <c r="I811" i="10"/>
  <c r="K811" i="10"/>
  <c r="M811" i="10"/>
  <c r="O811" i="10"/>
  <c r="Q811" i="10"/>
  <c r="S811" i="10"/>
  <c r="U811" i="10"/>
  <c r="W811" i="10"/>
  <c r="E812" i="10"/>
  <c r="G812" i="10"/>
  <c r="H812" i="10"/>
  <c r="I812" i="10"/>
  <c r="K812" i="10"/>
  <c r="M812" i="10"/>
  <c r="O812" i="10"/>
  <c r="Q812" i="10"/>
  <c r="S812" i="10"/>
  <c r="U812" i="10"/>
  <c r="W812" i="10"/>
  <c r="E813" i="10"/>
  <c r="G813" i="10"/>
  <c r="H813" i="10"/>
  <c r="I813" i="10"/>
  <c r="K813" i="10"/>
  <c r="M813" i="10"/>
  <c r="O813" i="10"/>
  <c r="Q813" i="10"/>
  <c r="S813" i="10"/>
  <c r="U813" i="10"/>
  <c r="W813" i="10"/>
  <c r="E814" i="10"/>
  <c r="G814" i="10"/>
  <c r="H814" i="10"/>
  <c r="I814" i="10"/>
  <c r="K814" i="10"/>
  <c r="M814" i="10"/>
  <c r="O814" i="10"/>
  <c r="Q814" i="10"/>
  <c r="S814" i="10"/>
  <c r="U814" i="10"/>
  <c r="W814" i="10"/>
  <c r="E815" i="10"/>
  <c r="G815" i="10"/>
  <c r="H815" i="10"/>
  <c r="I815" i="10"/>
  <c r="K815" i="10"/>
  <c r="M815" i="10"/>
  <c r="O815" i="10"/>
  <c r="Q815" i="10"/>
  <c r="S815" i="10"/>
  <c r="U815" i="10"/>
  <c r="W815" i="10"/>
  <c r="E816" i="10"/>
  <c r="G816" i="10"/>
  <c r="H816" i="10"/>
  <c r="I816" i="10"/>
  <c r="K816" i="10"/>
  <c r="M816" i="10"/>
  <c r="O816" i="10"/>
  <c r="Q816" i="10"/>
  <c r="S816" i="10"/>
  <c r="U816" i="10"/>
  <c r="W816" i="10"/>
  <c r="E817" i="10"/>
  <c r="G817" i="10"/>
  <c r="H817" i="10"/>
  <c r="I817" i="10"/>
  <c r="K817" i="10"/>
  <c r="M817" i="10"/>
  <c r="O817" i="10"/>
  <c r="Q817" i="10"/>
  <c r="S817" i="10"/>
  <c r="U817" i="10"/>
  <c r="W817" i="10"/>
  <c r="E818" i="10"/>
  <c r="G818" i="10"/>
  <c r="H818" i="10"/>
  <c r="I818" i="10"/>
  <c r="K818" i="10"/>
  <c r="M818" i="10"/>
  <c r="O818" i="10"/>
  <c r="Q818" i="10"/>
  <c r="S818" i="10"/>
  <c r="U818" i="10"/>
  <c r="W818" i="10"/>
  <c r="E819" i="10"/>
  <c r="G819" i="10"/>
  <c r="H819" i="10"/>
  <c r="I819" i="10"/>
  <c r="K819" i="10"/>
  <c r="M819" i="10"/>
  <c r="O819" i="10"/>
  <c r="Q819" i="10"/>
  <c r="S819" i="10"/>
  <c r="U819" i="10"/>
  <c r="W819" i="10"/>
  <c r="E820" i="10"/>
  <c r="G820" i="10"/>
  <c r="H820" i="10"/>
  <c r="I820" i="10"/>
  <c r="K820" i="10"/>
  <c r="M820" i="10"/>
  <c r="O820" i="10"/>
  <c r="Q820" i="10"/>
  <c r="S820" i="10"/>
  <c r="U820" i="10"/>
  <c r="W820" i="10"/>
  <c r="E821" i="10"/>
  <c r="G821" i="10"/>
  <c r="H821" i="10"/>
  <c r="I821" i="10"/>
  <c r="K821" i="10"/>
  <c r="M821" i="10"/>
  <c r="O821" i="10"/>
  <c r="Q821" i="10"/>
  <c r="S821" i="10"/>
  <c r="U821" i="10"/>
  <c r="W821" i="10"/>
  <c r="E822" i="10"/>
  <c r="G822" i="10"/>
  <c r="H822" i="10"/>
  <c r="I822" i="10"/>
  <c r="K822" i="10"/>
  <c r="M822" i="10"/>
  <c r="O822" i="10"/>
  <c r="Q822" i="10"/>
  <c r="S822" i="10"/>
  <c r="U822" i="10"/>
  <c r="W822" i="10"/>
  <c r="E823" i="10"/>
  <c r="G823" i="10"/>
  <c r="H823" i="10"/>
  <c r="I823" i="10"/>
  <c r="K823" i="10"/>
  <c r="M823" i="10"/>
  <c r="O823" i="10"/>
  <c r="Q823" i="10"/>
  <c r="S823" i="10"/>
  <c r="U823" i="10"/>
  <c r="W823" i="10"/>
  <c r="E824" i="10"/>
  <c r="G824" i="10"/>
  <c r="H824" i="10"/>
  <c r="I824" i="10"/>
  <c r="K824" i="10"/>
  <c r="M824" i="10"/>
  <c r="O824" i="10"/>
  <c r="Q824" i="10"/>
  <c r="S824" i="10"/>
  <c r="U824" i="10"/>
  <c r="W824" i="10"/>
  <c r="E825" i="10"/>
  <c r="G825" i="10"/>
  <c r="H825" i="10"/>
  <c r="I825" i="10"/>
  <c r="K825" i="10"/>
  <c r="M825" i="10"/>
  <c r="O825" i="10"/>
  <c r="Q825" i="10"/>
  <c r="S825" i="10"/>
  <c r="U825" i="10"/>
  <c r="W825" i="10"/>
  <c r="E826" i="10"/>
  <c r="G826" i="10"/>
  <c r="H826" i="10"/>
  <c r="I826" i="10"/>
  <c r="K826" i="10"/>
  <c r="M826" i="10"/>
  <c r="O826" i="10"/>
  <c r="Q826" i="10"/>
  <c r="S826" i="10"/>
  <c r="U826" i="10"/>
  <c r="W826" i="10"/>
  <c r="E827" i="10"/>
  <c r="G827" i="10"/>
  <c r="H827" i="10"/>
  <c r="I827" i="10"/>
  <c r="K827" i="10"/>
  <c r="M827" i="10"/>
  <c r="O827" i="10"/>
  <c r="Q827" i="10"/>
  <c r="S827" i="10"/>
  <c r="U827" i="10"/>
  <c r="W827" i="10"/>
  <c r="E828" i="10"/>
  <c r="G828" i="10"/>
  <c r="H828" i="10"/>
  <c r="I828" i="10"/>
  <c r="K828" i="10"/>
  <c r="M828" i="10"/>
  <c r="O828" i="10"/>
  <c r="Q828" i="10"/>
  <c r="S828" i="10"/>
  <c r="U828" i="10"/>
  <c r="W828" i="10"/>
  <c r="E829" i="10"/>
  <c r="G829" i="10"/>
  <c r="H829" i="10"/>
  <c r="I829" i="10"/>
  <c r="K829" i="10"/>
  <c r="M829" i="10"/>
  <c r="O829" i="10"/>
  <c r="Q829" i="10"/>
  <c r="S829" i="10"/>
  <c r="U829" i="10"/>
  <c r="W829" i="10"/>
  <c r="E830" i="10"/>
  <c r="G830" i="10"/>
  <c r="H830" i="10"/>
  <c r="I830" i="10"/>
  <c r="K830" i="10"/>
  <c r="M830" i="10"/>
  <c r="O830" i="10"/>
  <c r="Q830" i="10"/>
  <c r="S830" i="10"/>
  <c r="U830" i="10"/>
  <c r="W830" i="10"/>
  <c r="E831" i="10"/>
  <c r="G831" i="10"/>
  <c r="H831" i="10"/>
  <c r="I831" i="10"/>
  <c r="K831" i="10"/>
  <c r="M831" i="10"/>
  <c r="O831" i="10"/>
  <c r="Q831" i="10"/>
  <c r="S831" i="10"/>
  <c r="U831" i="10"/>
  <c r="W831" i="10"/>
  <c r="E832" i="10"/>
  <c r="G832" i="10"/>
  <c r="H832" i="10"/>
  <c r="I832" i="10"/>
  <c r="K832" i="10"/>
  <c r="M832" i="10"/>
  <c r="O832" i="10"/>
  <c r="Q832" i="10"/>
  <c r="S832" i="10"/>
  <c r="U832" i="10"/>
  <c r="W832" i="10"/>
  <c r="E833" i="10"/>
  <c r="G833" i="10"/>
  <c r="H833" i="10"/>
  <c r="I833" i="10"/>
  <c r="K833" i="10"/>
  <c r="M833" i="10"/>
  <c r="O833" i="10"/>
  <c r="Q833" i="10"/>
  <c r="S833" i="10"/>
  <c r="U833" i="10"/>
  <c r="W833" i="10"/>
  <c r="E834" i="10"/>
  <c r="G834" i="10"/>
  <c r="H834" i="10"/>
  <c r="I834" i="10"/>
  <c r="K834" i="10"/>
  <c r="M834" i="10"/>
  <c r="O834" i="10"/>
  <c r="Q834" i="10"/>
  <c r="S834" i="10"/>
  <c r="U834" i="10"/>
  <c r="W834" i="10"/>
  <c r="E835" i="10"/>
  <c r="G835" i="10"/>
  <c r="H835" i="10"/>
  <c r="I835" i="10"/>
  <c r="K835" i="10"/>
  <c r="M835" i="10"/>
  <c r="O835" i="10"/>
  <c r="Q835" i="10"/>
  <c r="S835" i="10"/>
  <c r="U835" i="10"/>
  <c r="W835" i="10"/>
  <c r="E836" i="10"/>
  <c r="G836" i="10"/>
  <c r="H836" i="10"/>
  <c r="I836" i="10"/>
  <c r="K836" i="10"/>
  <c r="M836" i="10"/>
  <c r="O836" i="10"/>
  <c r="Q836" i="10"/>
  <c r="S836" i="10"/>
  <c r="U836" i="10"/>
  <c r="W836" i="10"/>
  <c r="E837" i="10"/>
  <c r="G837" i="10"/>
  <c r="H837" i="10"/>
  <c r="I837" i="10"/>
  <c r="K837" i="10"/>
  <c r="M837" i="10"/>
  <c r="O837" i="10"/>
  <c r="Q837" i="10"/>
  <c r="S837" i="10"/>
  <c r="U837" i="10"/>
  <c r="W837" i="10"/>
  <c r="E838" i="10"/>
  <c r="G838" i="10"/>
  <c r="H838" i="10"/>
  <c r="I838" i="10"/>
  <c r="K838" i="10"/>
  <c r="M838" i="10"/>
  <c r="O838" i="10"/>
  <c r="Q838" i="10"/>
  <c r="S838" i="10"/>
  <c r="U838" i="10"/>
  <c r="W838" i="10"/>
  <c r="E839" i="10"/>
  <c r="G839" i="10"/>
  <c r="H839" i="10"/>
  <c r="I839" i="10"/>
  <c r="K839" i="10"/>
  <c r="M839" i="10"/>
  <c r="O839" i="10"/>
  <c r="Q839" i="10"/>
  <c r="S839" i="10"/>
  <c r="U839" i="10"/>
  <c r="W839" i="10"/>
  <c r="E840" i="10"/>
  <c r="G840" i="10"/>
  <c r="H840" i="10"/>
  <c r="I840" i="10"/>
  <c r="K840" i="10"/>
  <c r="M840" i="10"/>
  <c r="O840" i="10"/>
  <c r="Q840" i="10"/>
  <c r="S840" i="10"/>
  <c r="U840" i="10"/>
  <c r="W840" i="10"/>
  <c r="E841" i="10"/>
  <c r="G841" i="10"/>
  <c r="H841" i="10"/>
  <c r="I841" i="10"/>
  <c r="K841" i="10"/>
  <c r="M841" i="10"/>
  <c r="O841" i="10"/>
  <c r="Q841" i="10"/>
  <c r="S841" i="10"/>
  <c r="U841" i="10"/>
  <c r="W841" i="10"/>
  <c r="E842" i="10"/>
  <c r="G842" i="10"/>
  <c r="H842" i="10"/>
  <c r="I842" i="10"/>
  <c r="K842" i="10"/>
  <c r="M842" i="10"/>
  <c r="O842" i="10"/>
  <c r="Q842" i="10"/>
  <c r="S842" i="10"/>
  <c r="U842" i="10"/>
  <c r="W842" i="10"/>
  <c r="E843" i="10"/>
  <c r="G843" i="10"/>
  <c r="H843" i="10"/>
  <c r="I843" i="10"/>
  <c r="K843" i="10"/>
  <c r="M843" i="10"/>
  <c r="O843" i="10"/>
  <c r="Q843" i="10"/>
  <c r="S843" i="10"/>
  <c r="U843" i="10"/>
  <c r="W843" i="10"/>
  <c r="E844" i="10"/>
  <c r="G844" i="10"/>
  <c r="H844" i="10"/>
  <c r="I844" i="10"/>
  <c r="K844" i="10"/>
  <c r="M844" i="10"/>
  <c r="O844" i="10"/>
  <c r="Q844" i="10"/>
  <c r="S844" i="10"/>
  <c r="U844" i="10"/>
  <c r="W844" i="10"/>
  <c r="E845" i="10"/>
  <c r="G845" i="10"/>
  <c r="H845" i="10"/>
  <c r="I845" i="10"/>
  <c r="K845" i="10"/>
  <c r="M845" i="10"/>
  <c r="O845" i="10"/>
  <c r="Q845" i="10"/>
  <c r="S845" i="10"/>
  <c r="U845" i="10"/>
  <c r="W845" i="10"/>
  <c r="E846" i="10"/>
  <c r="G846" i="10"/>
  <c r="H846" i="10"/>
  <c r="I846" i="10"/>
  <c r="K846" i="10"/>
  <c r="M846" i="10"/>
  <c r="O846" i="10"/>
  <c r="Q846" i="10"/>
  <c r="S846" i="10"/>
  <c r="U846" i="10"/>
  <c r="W846" i="10"/>
  <c r="E847" i="10"/>
  <c r="G847" i="10"/>
  <c r="H847" i="10"/>
  <c r="I847" i="10"/>
  <c r="K847" i="10"/>
  <c r="M847" i="10"/>
  <c r="O847" i="10"/>
  <c r="Q847" i="10"/>
  <c r="S847" i="10"/>
  <c r="U847" i="10"/>
  <c r="W847" i="10"/>
  <c r="E848" i="10"/>
  <c r="G848" i="10"/>
  <c r="H848" i="10"/>
  <c r="I848" i="10"/>
  <c r="K848" i="10"/>
  <c r="M848" i="10"/>
  <c r="O848" i="10"/>
  <c r="Q848" i="10"/>
  <c r="S848" i="10"/>
  <c r="U848" i="10"/>
  <c r="W848" i="10"/>
  <c r="E849" i="10"/>
  <c r="G849" i="10"/>
  <c r="H849" i="10"/>
  <c r="I849" i="10"/>
  <c r="K849" i="10"/>
  <c r="M849" i="10"/>
  <c r="O849" i="10"/>
  <c r="Q849" i="10"/>
  <c r="S849" i="10"/>
  <c r="U849" i="10"/>
  <c r="W849" i="10"/>
  <c r="E850" i="10"/>
  <c r="G850" i="10"/>
  <c r="H850" i="10"/>
  <c r="I850" i="10"/>
  <c r="K850" i="10"/>
  <c r="M850" i="10"/>
  <c r="O850" i="10"/>
  <c r="Q850" i="10"/>
  <c r="S850" i="10"/>
  <c r="U850" i="10"/>
  <c r="W850" i="10"/>
  <c r="E851" i="10"/>
  <c r="G851" i="10"/>
  <c r="H851" i="10"/>
  <c r="I851" i="10"/>
  <c r="K851" i="10"/>
  <c r="M851" i="10"/>
  <c r="O851" i="10"/>
  <c r="Q851" i="10"/>
  <c r="S851" i="10"/>
  <c r="U851" i="10"/>
  <c r="W851" i="10"/>
  <c r="E852" i="10"/>
  <c r="G852" i="10"/>
  <c r="H852" i="10"/>
  <c r="I852" i="10"/>
  <c r="K852" i="10"/>
  <c r="M852" i="10"/>
  <c r="O852" i="10"/>
  <c r="Q852" i="10"/>
  <c r="S852" i="10"/>
  <c r="U852" i="10"/>
  <c r="W852" i="10"/>
  <c r="E853" i="10"/>
  <c r="G853" i="10"/>
  <c r="H853" i="10"/>
  <c r="I853" i="10"/>
  <c r="K853" i="10"/>
  <c r="M853" i="10"/>
  <c r="O853" i="10"/>
  <c r="Q853" i="10"/>
  <c r="S853" i="10"/>
  <c r="U853" i="10"/>
  <c r="W853" i="10"/>
  <c r="E854" i="10"/>
  <c r="G854" i="10"/>
  <c r="H854" i="10"/>
  <c r="I854" i="10"/>
  <c r="K854" i="10"/>
  <c r="M854" i="10"/>
  <c r="O854" i="10"/>
  <c r="Q854" i="10"/>
  <c r="S854" i="10"/>
  <c r="U854" i="10"/>
  <c r="W854" i="10"/>
  <c r="E855" i="10"/>
  <c r="G855" i="10"/>
  <c r="H855" i="10"/>
  <c r="I855" i="10"/>
  <c r="K855" i="10"/>
  <c r="M855" i="10"/>
  <c r="O855" i="10"/>
  <c r="Q855" i="10"/>
  <c r="S855" i="10"/>
  <c r="U855" i="10"/>
  <c r="W855" i="10"/>
  <c r="E856" i="10"/>
  <c r="G856" i="10"/>
  <c r="H856" i="10"/>
  <c r="I856" i="10"/>
  <c r="K856" i="10"/>
  <c r="M856" i="10"/>
  <c r="O856" i="10"/>
  <c r="Q856" i="10"/>
  <c r="S856" i="10"/>
  <c r="U856" i="10"/>
  <c r="W856" i="10"/>
  <c r="E857" i="10"/>
  <c r="G857" i="10"/>
  <c r="H857" i="10"/>
  <c r="I857" i="10"/>
  <c r="K857" i="10"/>
  <c r="M857" i="10"/>
  <c r="O857" i="10"/>
  <c r="Q857" i="10"/>
  <c r="S857" i="10"/>
  <c r="U857" i="10"/>
  <c r="W857" i="10"/>
  <c r="E858" i="10"/>
  <c r="G858" i="10"/>
  <c r="H858" i="10"/>
  <c r="I858" i="10"/>
  <c r="K858" i="10"/>
  <c r="M858" i="10"/>
  <c r="O858" i="10"/>
  <c r="Q858" i="10"/>
  <c r="S858" i="10"/>
  <c r="U858" i="10"/>
  <c r="W858" i="10"/>
  <c r="E859" i="10"/>
  <c r="G859" i="10"/>
  <c r="H859" i="10"/>
  <c r="I859" i="10"/>
  <c r="K859" i="10"/>
  <c r="M859" i="10"/>
  <c r="O859" i="10"/>
  <c r="Q859" i="10"/>
  <c r="S859" i="10"/>
  <c r="U859" i="10"/>
  <c r="W859" i="10"/>
  <c r="E860" i="10"/>
  <c r="G860" i="10"/>
  <c r="H860" i="10"/>
  <c r="I860" i="10"/>
  <c r="K860" i="10"/>
  <c r="M860" i="10"/>
  <c r="O860" i="10"/>
  <c r="Q860" i="10"/>
  <c r="S860" i="10"/>
  <c r="U860" i="10"/>
  <c r="W860" i="10"/>
  <c r="E861" i="10"/>
  <c r="G861" i="10"/>
  <c r="H861" i="10"/>
  <c r="I861" i="10"/>
  <c r="K861" i="10"/>
  <c r="M861" i="10"/>
  <c r="O861" i="10"/>
  <c r="Q861" i="10"/>
  <c r="S861" i="10"/>
  <c r="U861" i="10"/>
  <c r="W861" i="10"/>
  <c r="E862" i="10"/>
  <c r="G862" i="10"/>
  <c r="H862" i="10"/>
  <c r="I862" i="10"/>
  <c r="K862" i="10"/>
  <c r="M862" i="10"/>
  <c r="O862" i="10"/>
  <c r="Q862" i="10"/>
  <c r="S862" i="10"/>
  <c r="U862" i="10"/>
  <c r="W862" i="10"/>
  <c r="E863" i="10"/>
  <c r="G863" i="10"/>
  <c r="H863" i="10"/>
  <c r="I863" i="10"/>
  <c r="K863" i="10"/>
  <c r="M863" i="10"/>
  <c r="O863" i="10"/>
  <c r="Q863" i="10"/>
  <c r="S863" i="10"/>
  <c r="U863" i="10"/>
  <c r="W863" i="10"/>
  <c r="E864" i="10"/>
  <c r="G864" i="10"/>
  <c r="H864" i="10"/>
  <c r="I864" i="10"/>
  <c r="K864" i="10"/>
  <c r="M864" i="10"/>
  <c r="O864" i="10"/>
  <c r="Q864" i="10"/>
  <c r="S864" i="10"/>
  <c r="U864" i="10"/>
  <c r="W864" i="10"/>
  <c r="E865" i="10"/>
  <c r="G865" i="10"/>
  <c r="H865" i="10"/>
  <c r="I865" i="10"/>
  <c r="K865" i="10"/>
  <c r="M865" i="10"/>
  <c r="O865" i="10"/>
  <c r="Q865" i="10"/>
  <c r="S865" i="10"/>
  <c r="U865" i="10"/>
  <c r="W865" i="10"/>
  <c r="E866" i="10"/>
  <c r="G866" i="10"/>
  <c r="H866" i="10"/>
  <c r="I866" i="10"/>
  <c r="K866" i="10"/>
  <c r="M866" i="10"/>
  <c r="O866" i="10"/>
  <c r="Q866" i="10"/>
  <c r="S866" i="10"/>
  <c r="U866" i="10"/>
  <c r="W866" i="10"/>
  <c r="E867" i="10"/>
  <c r="G867" i="10"/>
  <c r="H867" i="10"/>
  <c r="I867" i="10"/>
  <c r="K867" i="10"/>
  <c r="M867" i="10"/>
  <c r="O867" i="10"/>
  <c r="Q867" i="10"/>
  <c r="S867" i="10"/>
  <c r="U867" i="10"/>
  <c r="W867" i="10"/>
  <c r="E868" i="10"/>
  <c r="G868" i="10"/>
  <c r="H868" i="10"/>
  <c r="I868" i="10"/>
  <c r="K868" i="10"/>
  <c r="M868" i="10"/>
  <c r="O868" i="10"/>
  <c r="Q868" i="10"/>
  <c r="S868" i="10"/>
  <c r="U868" i="10"/>
  <c r="W868" i="10"/>
  <c r="E869" i="10"/>
  <c r="G869" i="10"/>
  <c r="H869" i="10"/>
  <c r="I869" i="10"/>
  <c r="K869" i="10"/>
  <c r="M869" i="10"/>
  <c r="O869" i="10"/>
  <c r="Q869" i="10"/>
  <c r="S869" i="10"/>
  <c r="U869" i="10"/>
  <c r="W869" i="10"/>
  <c r="E870" i="10"/>
  <c r="G870" i="10"/>
  <c r="H870" i="10"/>
  <c r="I870" i="10"/>
  <c r="K870" i="10"/>
  <c r="M870" i="10"/>
  <c r="O870" i="10"/>
  <c r="Q870" i="10"/>
  <c r="S870" i="10"/>
  <c r="U870" i="10"/>
  <c r="W870" i="10"/>
  <c r="E871" i="10"/>
  <c r="G871" i="10"/>
  <c r="H871" i="10"/>
  <c r="I871" i="10"/>
  <c r="K871" i="10"/>
  <c r="M871" i="10"/>
  <c r="O871" i="10"/>
  <c r="Q871" i="10"/>
  <c r="S871" i="10"/>
  <c r="U871" i="10"/>
  <c r="W871" i="10"/>
  <c r="E872" i="10"/>
  <c r="G872" i="10"/>
  <c r="H872" i="10"/>
  <c r="I872" i="10"/>
  <c r="K872" i="10"/>
  <c r="M872" i="10"/>
  <c r="O872" i="10"/>
  <c r="Q872" i="10"/>
  <c r="S872" i="10"/>
  <c r="U872" i="10"/>
  <c r="W872" i="10"/>
  <c r="E873" i="10"/>
  <c r="G873" i="10"/>
  <c r="H873" i="10"/>
  <c r="I873" i="10"/>
  <c r="K873" i="10"/>
  <c r="M873" i="10"/>
  <c r="O873" i="10"/>
  <c r="Q873" i="10"/>
  <c r="S873" i="10"/>
  <c r="U873" i="10"/>
  <c r="W873" i="10"/>
  <c r="E874" i="10"/>
  <c r="G874" i="10"/>
  <c r="H874" i="10"/>
  <c r="I874" i="10"/>
  <c r="K874" i="10"/>
  <c r="M874" i="10"/>
  <c r="O874" i="10"/>
  <c r="Q874" i="10"/>
  <c r="S874" i="10"/>
  <c r="U874" i="10"/>
  <c r="W874" i="10"/>
  <c r="E875" i="10"/>
  <c r="G875" i="10"/>
  <c r="H875" i="10"/>
  <c r="I875" i="10"/>
  <c r="K875" i="10"/>
  <c r="M875" i="10"/>
  <c r="O875" i="10"/>
  <c r="Q875" i="10"/>
  <c r="S875" i="10"/>
  <c r="U875" i="10"/>
  <c r="W875" i="10"/>
  <c r="E876" i="10"/>
  <c r="G876" i="10"/>
  <c r="H876" i="10"/>
  <c r="I876" i="10"/>
  <c r="K876" i="10"/>
  <c r="M876" i="10"/>
  <c r="O876" i="10"/>
  <c r="Q876" i="10"/>
  <c r="S876" i="10"/>
  <c r="U876" i="10"/>
  <c r="W876" i="10"/>
  <c r="E877" i="10"/>
  <c r="G877" i="10"/>
  <c r="H877" i="10"/>
  <c r="I877" i="10"/>
  <c r="K877" i="10"/>
  <c r="M877" i="10"/>
  <c r="O877" i="10"/>
  <c r="Q877" i="10"/>
  <c r="S877" i="10"/>
  <c r="U877" i="10"/>
  <c r="W877" i="10"/>
  <c r="E878" i="10"/>
  <c r="G878" i="10"/>
  <c r="H878" i="10"/>
  <c r="I878" i="10"/>
  <c r="K878" i="10"/>
  <c r="M878" i="10"/>
  <c r="O878" i="10"/>
  <c r="Q878" i="10"/>
  <c r="S878" i="10"/>
  <c r="U878" i="10"/>
  <c r="W878" i="10"/>
  <c r="E879" i="10"/>
  <c r="G879" i="10"/>
  <c r="H879" i="10"/>
  <c r="I879" i="10"/>
  <c r="K879" i="10"/>
  <c r="M879" i="10"/>
  <c r="O879" i="10"/>
  <c r="Q879" i="10"/>
  <c r="S879" i="10"/>
  <c r="U879" i="10"/>
  <c r="W879" i="10"/>
  <c r="E880" i="10"/>
  <c r="G880" i="10"/>
  <c r="H880" i="10"/>
  <c r="I880" i="10"/>
  <c r="K880" i="10"/>
  <c r="M880" i="10"/>
  <c r="O880" i="10"/>
  <c r="Q880" i="10"/>
  <c r="S880" i="10"/>
  <c r="U880" i="10"/>
  <c r="W880" i="10"/>
  <c r="E881" i="10"/>
  <c r="G881" i="10"/>
  <c r="H881" i="10"/>
  <c r="I881" i="10"/>
  <c r="K881" i="10"/>
  <c r="M881" i="10"/>
  <c r="O881" i="10"/>
  <c r="Q881" i="10"/>
  <c r="S881" i="10"/>
  <c r="U881" i="10"/>
  <c r="W881" i="10"/>
  <c r="E882" i="10"/>
  <c r="G882" i="10"/>
  <c r="H882" i="10"/>
  <c r="I882" i="10"/>
  <c r="K882" i="10"/>
  <c r="M882" i="10"/>
  <c r="O882" i="10"/>
  <c r="Q882" i="10"/>
  <c r="S882" i="10"/>
  <c r="U882" i="10"/>
  <c r="W882" i="10"/>
  <c r="E883" i="10"/>
  <c r="G883" i="10"/>
  <c r="H883" i="10"/>
  <c r="I883" i="10"/>
  <c r="K883" i="10"/>
  <c r="M883" i="10"/>
  <c r="O883" i="10"/>
  <c r="Q883" i="10"/>
  <c r="S883" i="10"/>
  <c r="U883" i="10"/>
  <c r="W883" i="10"/>
  <c r="E884" i="10"/>
  <c r="G884" i="10"/>
  <c r="H884" i="10"/>
  <c r="I884" i="10"/>
  <c r="K884" i="10"/>
  <c r="M884" i="10"/>
  <c r="O884" i="10"/>
  <c r="Q884" i="10"/>
  <c r="S884" i="10"/>
  <c r="U884" i="10"/>
  <c r="W884" i="10"/>
  <c r="E885" i="10"/>
  <c r="G885" i="10"/>
  <c r="H885" i="10"/>
  <c r="I885" i="10"/>
  <c r="K885" i="10"/>
  <c r="M885" i="10"/>
  <c r="O885" i="10"/>
  <c r="Q885" i="10"/>
  <c r="S885" i="10"/>
  <c r="U885" i="10"/>
  <c r="W885" i="10"/>
  <c r="E886" i="10"/>
  <c r="G886" i="10"/>
  <c r="H886" i="10"/>
  <c r="I886" i="10"/>
  <c r="K886" i="10"/>
  <c r="M886" i="10"/>
  <c r="O886" i="10"/>
  <c r="Q886" i="10"/>
  <c r="S886" i="10"/>
  <c r="U886" i="10"/>
  <c r="W886" i="10"/>
  <c r="E887" i="10"/>
  <c r="G887" i="10"/>
  <c r="H887" i="10"/>
  <c r="I887" i="10"/>
  <c r="K887" i="10"/>
  <c r="M887" i="10"/>
  <c r="O887" i="10"/>
  <c r="Q887" i="10"/>
  <c r="S887" i="10"/>
  <c r="U887" i="10"/>
  <c r="W887" i="10"/>
  <c r="E888" i="10"/>
  <c r="G888" i="10"/>
  <c r="H888" i="10"/>
  <c r="I888" i="10"/>
  <c r="K888" i="10"/>
  <c r="M888" i="10"/>
  <c r="O888" i="10"/>
  <c r="Q888" i="10"/>
  <c r="S888" i="10"/>
  <c r="U888" i="10"/>
  <c r="W888" i="10"/>
  <c r="E889" i="10"/>
  <c r="G889" i="10"/>
  <c r="H889" i="10"/>
  <c r="I889" i="10"/>
  <c r="K889" i="10"/>
  <c r="M889" i="10"/>
  <c r="O889" i="10"/>
  <c r="Q889" i="10"/>
  <c r="S889" i="10"/>
  <c r="U889" i="10"/>
  <c r="W889" i="10"/>
  <c r="E890" i="10"/>
  <c r="G890" i="10"/>
  <c r="H890" i="10"/>
  <c r="I890" i="10"/>
  <c r="K890" i="10"/>
  <c r="M890" i="10"/>
  <c r="O890" i="10"/>
  <c r="Q890" i="10"/>
  <c r="S890" i="10"/>
  <c r="U890" i="10"/>
  <c r="W890" i="10"/>
  <c r="E891" i="10"/>
  <c r="G891" i="10"/>
  <c r="H891" i="10"/>
  <c r="I891" i="10"/>
  <c r="K891" i="10"/>
  <c r="M891" i="10"/>
  <c r="O891" i="10"/>
  <c r="Q891" i="10"/>
  <c r="S891" i="10"/>
  <c r="U891" i="10"/>
  <c r="W891" i="10"/>
  <c r="E892" i="10"/>
  <c r="G892" i="10"/>
  <c r="H892" i="10"/>
  <c r="I892" i="10"/>
  <c r="K892" i="10"/>
  <c r="M892" i="10"/>
  <c r="O892" i="10"/>
  <c r="Q892" i="10"/>
  <c r="S892" i="10"/>
  <c r="U892" i="10"/>
  <c r="W892" i="10"/>
  <c r="E893" i="10"/>
  <c r="G893" i="10"/>
  <c r="H893" i="10"/>
  <c r="I893" i="10"/>
  <c r="K893" i="10"/>
  <c r="M893" i="10"/>
  <c r="O893" i="10"/>
  <c r="Q893" i="10"/>
  <c r="S893" i="10"/>
  <c r="U893" i="10"/>
  <c r="W893" i="10"/>
  <c r="E894" i="10"/>
  <c r="G894" i="10"/>
  <c r="H894" i="10"/>
  <c r="I894" i="10"/>
  <c r="K894" i="10"/>
  <c r="M894" i="10"/>
  <c r="O894" i="10"/>
  <c r="Q894" i="10"/>
  <c r="S894" i="10"/>
  <c r="U894" i="10"/>
  <c r="W894" i="10"/>
  <c r="E895" i="10"/>
  <c r="G895" i="10"/>
  <c r="H895" i="10"/>
  <c r="I895" i="10"/>
  <c r="K895" i="10"/>
  <c r="M895" i="10"/>
  <c r="O895" i="10"/>
  <c r="Q895" i="10"/>
  <c r="S895" i="10"/>
  <c r="U895" i="10"/>
  <c r="W895" i="10"/>
  <c r="E896" i="10"/>
  <c r="G896" i="10"/>
  <c r="H896" i="10"/>
  <c r="I896" i="10"/>
  <c r="K896" i="10"/>
  <c r="M896" i="10"/>
  <c r="O896" i="10"/>
  <c r="Q896" i="10"/>
  <c r="S896" i="10"/>
  <c r="U896" i="10"/>
  <c r="W896" i="10"/>
  <c r="E897" i="10"/>
  <c r="G897" i="10"/>
  <c r="H897" i="10"/>
  <c r="I897" i="10"/>
  <c r="K897" i="10"/>
  <c r="M897" i="10"/>
  <c r="O897" i="10"/>
  <c r="Q897" i="10"/>
  <c r="S897" i="10"/>
  <c r="U897" i="10"/>
  <c r="W897" i="10"/>
  <c r="E898" i="10"/>
  <c r="G898" i="10"/>
  <c r="H898" i="10"/>
  <c r="I898" i="10"/>
  <c r="K898" i="10"/>
  <c r="M898" i="10"/>
  <c r="O898" i="10"/>
  <c r="Q898" i="10"/>
  <c r="S898" i="10"/>
  <c r="U898" i="10"/>
  <c r="W898" i="10"/>
  <c r="E899" i="10"/>
  <c r="G899" i="10"/>
  <c r="H899" i="10"/>
  <c r="I899" i="10"/>
  <c r="K899" i="10"/>
  <c r="M899" i="10"/>
  <c r="O899" i="10"/>
  <c r="Q899" i="10"/>
  <c r="S899" i="10"/>
  <c r="U899" i="10"/>
  <c r="W899" i="10"/>
  <c r="E900" i="10"/>
  <c r="G900" i="10"/>
  <c r="H900" i="10"/>
  <c r="I900" i="10"/>
  <c r="K900" i="10"/>
  <c r="M900" i="10"/>
  <c r="O900" i="10"/>
  <c r="Q900" i="10"/>
  <c r="S900" i="10"/>
  <c r="U900" i="10"/>
  <c r="W900" i="10"/>
  <c r="E901" i="10"/>
  <c r="G901" i="10"/>
  <c r="H901" i="10"/>
  <c r="I901" i="10"/>
  <c r="K901" i="10"/>
  <c r="M901" i="10"/>
  <c r="O901" i="10"/>
  <c r="Q901" i="10"/>
  <c r="S901" i="10"/>
  <c r="U901" i="10"/>
  <c r="W901" i="10"/>
  <c r="E902" i="10"/>
  <c r="G902" i="10"/>
  <c r="H902" i="10"/>
  <c r="I902" i="10"/>
  <c r="K902" i="10"/>
  <c r="M902" i="10"/>
  <c r="O902" i="10"/>
  <c r="Q902" i="10"/>
  <c r="S902" i="10"/>
  <c r="U902" i="10"/>
  <c r="W902" i="10"/>
  <c r="E903" i="10"/>
  <c r="G903" i="10"/>
  <c r="H903" i="10"/>
  <c r="I903" i="10"/>
  <c r="K903" i="10"/>
  <c r="M903" i="10"/>
  <c r="O903" i="10"/>
  <c r="Q903" i="10"/>
  <c r="S903" i="10"/>
  <c r="U903" i="10"/>
  <c r="W903" i="10"/>
  <c r="E904" i="10"/>
  <c r="G904" i="10"/>
  <c r="H904" i="10"/>
  <c r="I904" i="10"/>
  <c r="K904" i="10"/>
  <c r="M904" i="10"/>
  <c r="O904" i="10"/>
  <c r="Q904" i="10"/>
  <c r="S904" i="10"/>
  <c r="U904" i="10"/>
  <c r="W904" i="10"/>
  <c r="E905" i="10"/>
  <c r="G905" i="10"/>
  <c r="H905" i="10"/>
  <c r="I905" i="10"/>
  <c r="K905" i="10"/>
  <c r="M905" i="10"/>
  <c r="O905" i="10"/>
  <c r="Q905" i="10"/>
  <c r="S905" i="10"/>
  <c r="U905" i="10"/>
  <c r="W905" i="10"/>
  <c r="E906" i="10"/>
  <c r="G906" i="10"/>
  <c r="H906" i="10"/>
  <c r="I906" i="10"/>
  <c r="K906" i="10"/>
  <c r="M906" i="10"/>
  <c r="O906" i="10"/>
  <c r="Q906" i="10"/>
  <c r="S906" i="10"/>
  <c r="U906" i="10"/>
  <c r="W906" i="10"/>
  <c r="E907" i="10"/>
  <c r="G907" i="10"/>
  <c r="H907" i="10"/>
  <c r="I907" i="10"/>
  <c r="K907" i="10"/>
  <c r="M907" i="10"/>
  <c r="O907" i="10"/>
  <c r="Q907" i="10"/>
  <c r="S907" i="10"/>
  <c r="U907" i="10"/>
  <c r="W907" i="10"/>
  <c r="E908" i="10"/>
  <c r="G908" i="10"/>
  <c r="H908" i="10"/>
  <c r="I908" i="10"/>
  <c r="K908" i="10"/>
  <c r="M908" i="10"/>
  <c r="O908" i="10"/>
  <c r="Q908" i="10"/>
  <c r="S908" i="10"/>
  <c r="U908" i="10"/>
  <c r="W908" i="10"/>
  <c r="E909" i="10"/>
  <c r="G909" i="10"/>
  <c r="H909" i="10"/>
  <c r="I909" i="10"/>
  <c r="K909" i="10"/>
  <c r="M909" i="10"/>
  <c r="O909" i="10"/>
  <c r="Q909" i="10"/>
  <c r="S909" i="10"/>
  <c r="U909" i="10"/>
  <c r="W909" i="10"/>
  <c r="E910" i="10"/>
  <c r="G910" i="10"/>
  <c r="H910" i="10"/>
  <c r="I910" i="10"/>
  <c r="K910" i="10"/>
  <c r="M910" i="10"/>
  <c r="O910" i="10"/>
  <c r="Q910" i="10"/>
  <c r="S910" i="10"/>
  <c r="U910" i="10"/>
  <c r="W910" i="10"/>
  <c r="E911" i="10"/>
  <c r="G911" i="10"/>
  <c r="H911" i="10"/>
  <c r="I911" i="10"/>
  <c r="K911" i="10"/>
  <c r="M911" i="10"/>
  <c r="O911" i="10"/>
  <c r="Q911" i="10"/>
  <c r="S911" i="10"/>
  <c r="U911" i="10"/>
  <c r="W911" i="10"/>
  <c r="E912" i="10"/>
  <c r="G912" i="10"/>
  <c r="H912" i="10"/>
  <c r="I912" i="10"/>
  <c r="K912" i="10"/>
  <c r="M912" i="10"/>
  <c r="O912" i="10"/>
  <c r="Q912" i="10"/>
  <c r="S912" i="10"/>
  <c r="U912" i="10"/>
  <c r="W912" i="10"/>
  <c r="E913" i="10"/>
  <c r="G913" i="10"/>
  <c r="H913" i="10"/>
  <c r="I913" i="10"/>
  <c r="K913" i="10"/>
  <c r="M913" i="10"/>
  <c r="O913" i="10"/>
  <c r="Q913" i="10"/>
  <c r="S913" i="10"/>
  <c r="U913" i="10"/>
  <c r="W913" i="10"/>
  <c r="E914" i="10"/>
  <c r="G914" i="10"/>
  <c r="H914" i="10"/>
  <c r="I914" i="10"/>
  <c r="K914" i="10"/>
  <c r="M914" i="10"/>
  <c r="O914" i="10"/>
  <c r="Q914" i="10"/>
  <c r="S914" i="10"/>
  <c r="U914" i="10"/>
  <c r="W914" i="10"/>
  <c r="E915" i="10"/>
  <c r="G915" i="10"/>
  <c r="H915" i="10"/>
  <c r="I915" i="10"/>
  <c r="K915" i="10"/>
  <c r="M915" i="10"/>
  <c r="O915" i="10"/>
  <c r="Q915" i="10"/>
  <c r="S915" i="10"/>
  <c r="U915" i="10"/>
  <c r="W915" i="10"/>
  <c r="E916" i="10"/>
  <c r="G916" i="10"/>
  <c r="H916" i="10"/>
  <c r="I916" i="10"/>
  <c r="K916" i="10"/>
  <c r="M916" i="10"/>
  <c r="O916" i="10"/>
  <c r="Q916" i="10"/>
  <c r="S916" i="10"/>
  <c r="U916" i="10"/>
  <c r="W916" i="10"/>
  <c r="E917" i="10"/>
  <c r="G917" i="10"/>
  <c r="H917" i="10"/>
  <c r="I917" i="10"/>
  <c r="K917" i="10"/>
  <c r="M917" i="10"/>
  <c r="O917" i="10"/>
  <c r="Q917" i="10"/>
  <c r="S917" i="10"/>
  <c r="U917" i="10"/>
  <c r="W917" i="10"/>
  <c r="E918" i="10"/>
  <c r="G918" i="10"/>
  <c r="H918" i="10"/>
  <c r="I918" i="10"/>
  <c r="K918" i="10"/>
  <c r="M918" i="10"/>
  <c r="O918" i="10"/>
  <c r="Q918" i="10"/>
  <c r="S918" i="10"/>
  <c r="U918" i="10"/>
  <c r="W918" i="10"/>
  <c r="E919" i="10"/>
  <c r="G919" i="10"/>
  <c r="H919" i="10"/>
  <c r="I919" i="10"/>
  <c r="K919" i="10"/>
  <c r="M919" i="10"/>
  <c r="O919" i="10"/>
  <c r="Q919" i="10"/>
  <c r="S919" i="10"/>
  <c r="U919" i="10"/>
  <c r="W919" i="10"/>
  <c r="E920" i="10"/>
  <c r="G920" i="10"/>
  <c r="H920" i="10"/>
  <c r="I920" i="10"/>
  <c r="K920" i="10"/>
  <c r="M920" i="10"/>
  <c r="O920" i="10"/>
  <c r="Q920" i="10"/>
  <c r="S920" i="10"/>
  <c r="U920" i="10"/>
  <c r="W920" i="10"/>
  <c r="E921" i="10"/>
  <c r="G921" i="10"/>
  <c r="H921" i="10"/>
  <c r="I921" i="10"/>
  <c r="K921" i="10"/>
  <c r="M921" i="10"/>
  <c r="O921" i="10"/>
  <c r="Q921" i="10"/>
  <c r="S921" i="10"/>
  <c r="U921" i="10"/>
  <c r="W921" i="10"/>
  <c r="E922" i="10"/>
  <c r="G922" i="10"/>
  <c r="H922" i="10"/>
  <c r="I922" i="10"/>
  <c r="K922" i="10"/>
  <c r="M922" i="10"/>
  <c r="O922" i="10"/>
  <c r="Q922" i="10"/>
  <c r="S922" i="10"/>
  <c r="U922" i="10"/>
  <c r="W922" i="10"/>
  <c r="E923" i="10"/>
  <c r="G923" i="10"/>
  <c r="H923" i="10"/>
  <c r="I923" i="10"/>
  <c r="K923" i="10"/>
  <c r="M923" i="10"/>
  <c r="O923" i="10"/>
  <c r="Q923" i="10"/>
  <c r="S923" i="10"/>
  <c r="U923" i="10"/>
  <c r="W923" i="10"/>
  <c r="E924" i="10"/>
  <c r="G924" i="10"/>
  <c r="H924" i="10"/>
  <c r="I924" i="10"/>
  <c r="K924" i="10"/>
  <c r="M924" i="10"/>
  <c r="O924" i="10"/>
  <c r="Q924" i="10"/>
  <c r="S924" i="10"/>
  <c r="U924" i="10"/>
  <c r="W924" i="10"/>
  <c r="E925" i="10"/>
  <c r="G925" i="10"/>
  <c r="H925" i="10"/>
  <c r="I925" i="10"/>
  <c r="K925" i="10"/>
  <c r="M925" i="10"/>
  <c r="O925" i="10"/>
  <c r="Q925" i="10"/>
  <c r="S925" i="10"/>
  <c r="U925" i="10"/>
  <c r="W925" i="10"/>
  <c r="E926" i="10"/>
  <c r="G926" i="10"/>
  <c r="H926" i="10"/>
  <c r="I926" i="10"/>
  <c r="K926" i="10"/>
  <c r="M926" i="10"/>
  <c r="O926" i="10"/>
  <c r="Q926" i="10"/>
  <c r="S926" i="10"/>
  <c r="U926" i="10"/>
  <c r="W926" i="10"/>
  <c r="E927" i="10"/>
  <c r="G927" i="10"/>
  <c r="H927" i="10"/>
  <c r="I927" i="10"/>
  <c r="K927" i="10"/>
  <c r="M927" i="10"/>
  <c r="O927" i="10"/>
  <c r="Q927" i="10"/>
  <c r="S927" i="10"/>
  <c r="U927" i="10"/>
  <c r="W927" i="10"/>
  <c r="E928" i="10"/>
  <c r="G928" i="10"/>
  <c r="H928" i="10"/>
  <c r="I928" i="10"/>
  <c r="K928" i="10"/>
  <c r="M928" i="10"/>
  <c r="O928" i="10"/>
  <c r="Q928" i="10"/>
  <c r="S928" i="10"/>
  <c r="U928" i="10"/>
  <c r="W928" i="10"/>
  <c r="E929" i="10"/>
  <c r="G929" i="10"/>
  <c r="H929" i="10"/>
  <c r="I929" i="10"/>
  <c r="K929" i="10"/>
  <c r="M929" i="10"/>
  <c r="O929" i="10"/>
  <c r="Q929" i="10"/>
  <c r="S929" i="10"/>
  <c r="U929" i="10"/>
  <c r="W929" i="10"/>
  <c r="E930" i="10"/>
  <c r="G930" i="10"/>
  <c r="H930" i="10"/>
  <c r="I930" i="10"/>
  <c r="K930" i="10"/>
  <c r="M930" i="10"/>
  <c r="O930" i="10"/>
  <c r="Q930" i="10"/>
  <c r="S930" i="10"/>
  <c r="U930" i="10"/>
  <c r="W930" i="10"/>
  <c r="E931" i="10"/>
  <c r="G931" i="10"/>
  <c r="H931" i="10"/>
  <c r="I931" i="10"/>
  <c r="K931" i="10"/>
  <c r="M931" i="10"/>
  <c r="O931" i="10"/>
  <c r="Q931" i="10"/>
  <c r="S931" i="10"/>
  <c r="U931" i="10"/>
  <c r="W931" i="10"/>
  <c r="E932" i="10"/>
  <c r="G932" i="10"/>
  <c r="H932" i="10"/>
  <c r="I932" i="10"/>
  <c r="K932" i="10"/>
  <c r="M932" i="10"/>
  <c r="O932" i="10"/>
  <c r="Q932" i="10"/>
  <c r="S932" i="10"/>
  <c r="U932" i="10"/>
  <c r="W932" i="10"/>
  <c r="E933" i="10"/>
  <c r="G933" i="10"/>
  <c r="H933" i="10"/>
  <c r="I933" i="10"/>
  <c r="K933" i="10"/>
  <c r="M933" i="10"/>
  <c r="O933" i="10"/>
  <c r="Q933" i="10"/>
  <c r="S933" i="10"/>
  <c r="U933" i="10"/>
  <c r="W933" i="10"/>
  <c r="E934" i="10"/>
  <c r="G934" i="10"/>
  <c r="H934" i="10"/>
  <c r="I934" i="10"/>
  <c r="K934" i="10"/>
  <c r="M934" i="10"/>
  <c r="O934" i="10"/>
  <c r="Q934" i="10"/>
  <c r="S934" i="10"/>
  <c r="U934" i="10"/>
  <c r="W934" i="10"/>
  <c r="E935" i="10"/>
  <c r="G935" i="10"/>
  <c r="H935" i="10"/>
  <c r="I935" i="10"/>
  <c r="K935" i="10"/>
  <c r="M935" i="10"/>
  <c r="O935" i="10"/>
  <c r="Q935" i="10"/>
  <c r="S935" i="10"/>
  <c r="U935" i="10"/>
  <c r="W935" i="10"/>
  <c r="E936" i="10"/>
  <c r="G936" i="10"/>
  <c r="H936" i="10"/>
  <c r="I936" i="10"/>
  <c r="K936" i="10"/>
  <c r="M936" i="10"/>
  <c r="O936" i="10"/>
  <c r="Q936" i="10"/>
  <c r="S936" i="10"/>
  <c r="U936" i="10"/>
  <c r="W936" i="10"/>
  <c r="E937" i="10"/>
  <c r="G937" i="10"/>
  <c r="H937" i="10"/>
  <c r="I937" i="10"/>
  <c r="K937" i="10"/>
  <c r="M937" i="10"/>
  <c r="O937" i="10"/>
  <c r="Q937" i="10"/>
  <c r="S937" i="10"/>
  <c r="U937" i="10"/>
  <c r="W937" i="10"/>
  <c r="E938" i="10"/>
  <c r="G938" i="10"/>
  <c r="H938" i="10"/>
  <c r="I938" i="10"/>
  <c r="K938" i="10"/>
  <c r="M938" i="10"/>
  <c r="O938" i="10"/>
  <c r="Q938" i="10"/>
  <c r="S938" i="10"/>
  <c r="U938" i="10"/>
  <c r="W938" i="10"/>
  <c r="E939" i="10"/>
  <c r="G939" i="10"/>
  <c r="H939" i="10"/>
  <c r="I939" i="10"/>
  <c r="K939" i="10"/>
  <c r="M939" i="10"/>
  <c r="O939" i="10"/>
  <c r="Q939" i="10"/>
  <c r="S939" i="10"/>
  <c r="U939" i="10"/>
  <c r="W939" i="10"/>
  <c r="E940" i="10"/>
  <c r="G940" i="10"/>
  <c r="H940" i="10"/>
  <c r="I940" i="10"/>
  <c r="K940" i="10"/>
  <c r="M940" i="10"/>
  <c r="O940" i="10"/>
  <c r="Q940" i="10"/>
  <c r="S940" i="10"/>
  <c r="U940" i="10"/>
  <c r="W940" i="10"/>
  <c r="E941" i="10"/>
  <c r="G941" i="10"/>
  <c r="H941" i="10"/>
  <c r="I941" i="10"/>
  <c r="K941" i="10"/>
  <c r="M941" i="10"/>
  <c r="O941" i="10"/>
  <c r="Q941" i="10"/>
  <c r="S941" i="10"/>
  <c r="U941" i="10"/>
  <c r="W941" i="10"/>
  <c r="E942" i="10"/>
  <c r="G942" i="10"/>
  <c r="H942" i="10"/>
  <c r="I942" i="10"/>
  <c r="K942" i="10"/>
  <c r="M942" i="10"/>
  <c r="O942" i="10"/>
  <c r="Q942" i="10"/>
  <c r="S942" i="10"/>
  <c r="U942" i="10"/>
  <c r="W942" i="10"/>
  <c r="E943" i="10"/>
  <c r="G943" i="10"/>
  <c r="H943" i="10"/>
  <c r="I943" i="10"/>
  <c r="K943" i="10"/>
  <c r="M943" i="10"/>
  <c r="O943" i="10"/>
  <c r="Q943" i="10"/>
  <c r="S943" i="10"/>
  <c r="U943" i="10"/>
  <c r="W943" i="10"/>
  <c r="E944" i="10"/>
  <c r="G944" i="10"/>
  <c r="H944" i="10"/>
  <c r="I944" i="10"/>
  <c r="K944" i="10"/>
  <c r="M944" i="10"/>
  <c r="O944" i="10"/>
  <c r="Q944" i="10"/>
  <c r="S944" i="10"/>
  <c r="U944" i="10"/>
  <c r="W944" i="10"/>
  <c r="E945" i="10"/>
  <c r="G945" i="10"/>
  <c r="H945" i="10"/>
  <c r="I945" i="10"/>
  <c r="K945" i="10"/>
  <c r="M945" i="10"/>
  <c r="O945" i="10"/>
  <c r="Q945" i="10"/>
  <c r="S945" i="10"/>
  <c r="U945" i="10"/>
  <c r="W945" i="10"/>
  <c r="E946" i="10"/>
  <c r="G946" i="10"/>
  <c r="H946" i="10"/>
  <c r="I946" i="10"/>
  <c r="K946" i="10"/>
  <c r="M946" i="10"/>
  <c r="O946" i="10"/>
  <c r="Q946" i="10"/>
  <c r="S946" i="10"/>
  <c r="U946" i="10"/>
  <c r="W946" i="10"/>
  <c r="E947" i="10"/>
  <c r="G947" i="10"/>
  <c r="H947" i="10"/>
  <c r="I947" i="10"/>
  <c r="K947" i="10"/>
  <c r="M947" i="10"/>
  <c r="O947" i="10"/>
  <c r="Q947" i="10"/>
  <c r="S947" i="10"/>
  <c r="U947" i="10"/>
  <c r="W947" i="10"/>
  <c r="E948" i="10"/>
  <c r="G948" i="10"/>
  <c r="H948" i="10"/>
  <c r="I948" i="10"/>
  <c r="K948" i="10"/>
  <c r="M948" i="10"/>
  <c r="O948" i="10"/>
  <c r="Q948" i="10"/>
  <c r="S948" i="10"/>
  <c r="U948" i="10"/>
  <c r="W948" i="10"/>
  <c r="E949" i="10"/>
  <c r="G949" i="10"/>
  <c r="H949" i="10"/>
  <c r="I949" i="10"/>
  <c r="K949" i="10"/>
  <c r="M949" i="10"/>
  <c r="O949" i="10"/>
  <c r="Q949" i="10"/>
  <c r="S949" i="10"/>
  <c r="U949" i="10"/>
  <c r="W949" i="10"/>
  <c r="E950" i="10"/>
  <c r="G950" i="10"/>
  <c r="H950" i="10"/>
  <c r="I950" i="10"/>
  <c r="K950" i="10"/>
  <c r="M950" i="10"/>
  <c r="O950" i="10"/>
  <c r="Q950" i="10"/>
  <c r="S950" i="10"/>
  <c r="U950" i="10"/>
  <c r="W950" i="10"/>
  <c r="E951" i="10"/>
  <c r="G951" i="10"/>
  <c r="H951" i="10"/>
  <c r="I951" i="10"/>
  <c r="K951" i="10"/>
  <c r="M951" i="10"/>
  <c r="O951" i="10"/>
  <c r="Q951" i="10"/>
  <c r="S951" i="10"/>
  <c r="U951" i="10"/>
  <c r="W951" i="10"/>
  <c r="E952" i="10"/>
  <c r="G952" i="10"/>
  <c r="H952" i="10"/>
  <c r="I952" i="10"/>
  <c r="K952" i="10"/>
  <c r="M952" i="10"/>
  <c r="O952" i="10"/>
  <c r="Q952" i="10"/>
  <c r="S952" i="10"/>
  <c r="U952" i="10"/>
  <c r="W952" i="10"/>
  <c r="E953" i="10"/>
  <c r="G953" i="10"/>
  <c r="H953" i="10"/>
  <c r="I953" i="10"/>
  <c r="K953" i="10"/>
  <c r="M953" i="10"/>
  <c r="O953" i="10"/>
  <c r="Q953" i="10"/>
  <c r="S953" i="10"/>
  <c r="U953" i="10"/>
  <c r="W953" i="10"/>
  <c r="E954" i="10"/>
  <c r="G954" i="10"/>
  <c r="H954" i="10"/>
  <c r="I954" i="10"/>
  <c r="K954" i="10"/>
  <c r="M954" i="10"/>
  <c r="O954" i="10"/>
  <c r="Q954" i="10"/>
  <c r="S954" i="10"/>
  <c r="U954" i="10"/>
  <c r="W954" i="10"/>
  <c r="E955" i="10"/>
  <c r="G955" i="10"/>
  <c r="H955" i="10"/>
  <c r="I955" i="10"/>
  <c r="K955" i="10"/>
  <c r="M955" i="10"/>
  <c r="O955" i="10"/>
  <c r="Q955" i="10"/>
  <c r="S955" i="10"/>
  <c r="U955" i="10"/>
  <c r="W955" i="10"/>
  <c r="E956" i="10"/>
  <c r="G956" i="10"/>
  <c r="H956" i="10"/>
  <c r="I956" i="10"/>
  <c r="K956" i="10"/>
  <c r="M956" i="10"/>
  <c r="O956" i="10"/>
  <c r="Q956" i="10"/>
  <c r="S956" i="10"/>
  <c r="U956" i="10"/>
  <c r="W956" i="10"/>
  <c r="E957" i="10"/>
  <c r="G957" i="10"/>
  <c r="H957" i="10"/>
  <c r="I957" i="10"/>
  <c r="K957" i="10"/>
  <c r="M957" i="10"/>
  <c r="O957" i="10"/>
  <c r="Q957" i="10"/>
  <c r="S957" i="10"/>
  <c r="U957" i="10"/>
  <c r="W957" i="10"/>
  <c r="E958" i="10"/>
  <c r="G958" i="10"/>
  <c r="H958" i="10"/>
  <c r="I958" i="10"/>
  <c r="K958" i="10"/>
  <c r="M958" i="10"/>
  <c r="O958" i="10"/>
  <c r="Q958" i="10"/>
  <c r="S958" i="10"/>
  <c r="U958" i="10"/>
  <c r="W958" i="10"/>
  <c r="E959" i="10"/>
  <c r="G959" i="10"/>
  <c r="H959" i="10"/>
  <c r="I959" i="10"/>
  <c r="K959" i="10"/>
  <c r="M959" i="10"/>
  <c r="O959" i="10"/>
  <c r="Q959" i="10"/>
  <c r="S959" i="10"/>
  <c r="U959" i="10"/>
  <c r="W959" i="10"/>
  <c r="E960" i="10"/>
  <c r="G960" i="10"/>
  <c r="H960" i="10"/>
  <c r="I960" i="10"/>
  <c r="K960" i="10"/>
  <c r="M960" i="10"/>
  <c r="O960" i="10"/>
  <c r="Q960" i="10"/>
  <c r="S960" i="10"/>
  <c r="U960" i="10"/>
  <c r="W960" i="10"/>
  <c r="E961" i="10"/>
  <c r="G961" i="10"/>
  <c r="H961" i="10"/>
  <c r="I961" i="10"/>
  <c r="K961" i="10"/>
  <c r="M961" i="10"/>
  <c r="O961" i="10"/>
  <c r="Q961" i="10"/>
  <c r="S961" i="10"/>
  <c r="U961" i="10"/>
  <c r="W961" i="10"/>
  <c r="E962" i="10"/>
  <c r="G962" i="10"/>
  <c r="H962" i="10"/>
  <c r="I962" i="10"/>
  <c r="K962" i="10"/>
  <c r="M962" i="10"/>
  <c r="O962" i="10"/>
  <c r="Q962" i="10"/>
  <c r="S962" i="10"/>
  <c r="U962" i="10"/>
  <c r="W962" i="10"/>
  <c r="E963" i="10"/>
  <c r="G963" i="10"/>
  <c r="H963" i="10"/>
  <c r="I963" i="10"/>
  <c r="K963" i="10"/>
  <c r="M963" i="10"/>
  <c r="O963" i="10"/>
  <c r="Q963" i="10"/>
  <c r="S963" i="10"/>
  <c r="U963" i="10"/>
  <c r="W963" i="10"/>
  <c r="E964" i="10"/>
  <c r="G964" i="10"/>
  <c r="H964" i="10"/>
  <c r="I964" i="10"/>
  <c r="K964" i="10"/>
  <c r="M964" i="10"/>
  <c r="O964" i="10"/>
  <c r="Q964" i="10"/>
  <c r="S964" i="10"/>
  <c r="U964" i="10"/>
  <c r="W964" i="10"/>
  <c r="E965" i="10"/>
  <c r="G965" i="10"/>
  <c r="H965" i="10"/>
  <c r="I965" i="10"/>
  <c r="K965" i="10"/>
  <c r="M965" i="10"/>
  <c r="O965" i="10"/>
  <c r="Q965" i="10"/>
  <c r="S965" i="10"/>
  <c r="U965" i="10"/>
  <c r="W965" i="10"/>
  <c r="E966" i="10"/>
  <c r="G966" i="10"/>
  <c r="H966" i="10"/>
  <c r="I966" i="10"/>
  <c r="K966" i="10"/>
  <c r="M966" i="10"/>
  <c r="O966" i="10"/>
  <c r="Q966" i="10"/>
  <c r="S966" i="10"/>
  <c r="U966" i="10"/>
  <c r="W966" i="10"/>
  <c r="E967" i="10"/>
  <c r="G967" i="10"/>
  <c r="H967" i="10"/>
  <c r="I967" i="10"/>
  <c r="K967" i="10"/>
  <c r="M967" i="10"/>
  <c r="O967" i="10"/>
  <c r="Q967" i="10"/>
  <c r="S967" i="10"/>
  <c r="U967" i="10"/>
  <c r="W967" i="10"/>
  <c r="E968" i="10"/>
  <c r="G968" i="10"/>
  <c r="H968" i="10"/>
  <c r="I968" i="10"/>
  <c r="K968" i="10"/>
  <c r="M968" i="10"/>
  <c r="O968" i="10"/>
  <c r="Q968" i="10"/>
  <c r="S968" i="10"/>
  <c r="U968" i="10"/>
  <c r="W968" i="10"/>
  <c r="E969" i="10"/>
  <c r="G969" i="10"/>
  <c r="H969" i="10"/>
  <c r="I969" i="10"/>
  <c r="K969" i="10"/>
  <c r="M969" i="10"/>
  <c r="O969" i="10"/>
  <c r="Q969" i="10"/>
  <c r="S969" i="10"/>
  <c r="U969" i="10"/>
  <c r="W969" i="10"/>
  <c r="E970" i="10"/>
  <c r="G970" i="10"/>
  <c r="H970" i="10"/>
  <c r="I970" i="10"/>
  <c r="K970" i="10"/>
  <c r="M970" i="10"/>
  <c r="O970" i="10"/>
  <c r="Q970" i="10"/>
  <c r="S970" i="10"/>
  <c r="U970" i="10"/>
  <c r="W970" i="10"/>
  <c r="E971" i="10"/>
  <c r="G971" i="10"/>
  <c r="H971" i="10"/>
  <c r="I971" i="10"/>
  <c r="K971" i="10"/>
  <c r="M971" i="10"/>
  <c r="O971" i="10"/>
  <c r="Q971" i="10"/>
  <c r="S971" i="10"/>
  <c r="U971" i="10"/>
  <c r="W971" i="10"/>
  <c r="E972" i="10"/>
  <c r="G972" i="10"/>
  <c r="H972" i="10"/>
  <c r="I972" i="10"/>
  <c r="K972" i="10"/>
  <c r="M972" i="10"/>
  <c r="O972" i="10"/>
  <c r="Q972" i="10"/>
  <c r="S972" i="10"/>
  <c r="U972" i="10"/>
  <c r="W972" i="10"/>
  <c r="E973" i="10"/>
  <c r="G973" i="10"/>
  <c r="H973" i="10"/>
  <c r="I973" i="10"/>
  <c r="K973" i="10"/>
  <c r="M973" i="10"/>
  <c r="O973" i="10"/>
  <c r="Q973" i="10"/>
  <c r="S973" i="10"/>
  <c r="U973" i="10"/>
  <c r="W973" i="10"/>
  <c r="E974" i="10"/>
  <c r="G974" i="10"/>
  <c r="H974" i="10"/>
  <c r="I974" i="10"/>
  <c r="K974" i="10"/>
  <c r="M974" i="10"/>
  <c r="O974" i="10"/>
  <c r="Q974" i="10"/>
  <c r="S974" i="10"/>
  <c r="U974" i="10"/>
  <c r="W974" i="10"/>
  <c r="E975" i="10"/>
  <c r="G975" i="10"/>
  <c r="H975" i="10"/>
  <c r="I975" i="10"/>
  <c r="K975" i="10"/>
  <c r="M975" i="10"/>
  <c r="O975" i="10"/>
  <c r="Q975" i="10"/>
  <c r="S975" i="10"/>
  <c r="U975" i="10"/>
  <c r="W975" i="10"/>
  <c r="E976" i="10"/>
  <c r="G976" i="10"/>
  <c r="H976" i="10"/>
  <c r="I976" i="10"/>
  <c r="K976" i="10"/>
  <c r="M976" i="10"/>
  <c r="O976" i="10"/>
  <c r="Q976" i="10"/>
  <c r="S976" i="10"/>
  <c r="U976" i="10"/>
  <c r="W976" i="10"/>
  <c r="E977" i="10"/>
  <c r="G977" i="10"/>
  <c r="H977" i="10"/>
  <c r="I977" i="10"/>
  <c r="K977" i="10"/>
  <c r="M977" i="10"/>
  <c r="O977" i="10"/>
  <c r="Q977" i="10"/>
  <c r="S977" i="10"/>
  <c r="U977" i="10"/>
  <c r="W977" i="10"/>
  <c r="E978" i="10"/>
  <c r="G978" i="10"/>
  <c r="H978" i="10"/>
  <c r="I978" i="10"/>
  <c r="K978" i="10"/>
  <c r="M978" i="10"/>
  <c r="O978" i="10"/>
  <c r="Q978" i="10"/>
  <c r="S978" i="10"/>
  <c r="U978" i="10"/>
  <c r="W978" i="10"/>
  <c r="E979" i="10"/>
  <c r="G979" i="10"/>
  <c r="H979" i="10"/>
  <c r="I979" i="10"/>
  <c r="K979" i="10"/>
  <c r="M979" i="10"/>
  <c r="O979" i="10"/>
  <c r="Q979" i="10"/>
  <c r="S979" i="10"/>
  <c r="U979" i="10"/>
  <c r="W979" i="10"/>
  <c r="E980" i="10"/>
  <c r="G980" i="10"/>
  <c r="H980" i="10"/>
  <c r="I980" i="10"/>
  <c r="K980" i="10"/>
  <c r="M980" i="10"/>
  <c r="O980" i="10"/>
  <c r="Q980" i="10"/>
  <c r="S980" i="10"/>
  <c r="U980" i="10"/>
  <c r="W980" i="10"/>
  <c r="E981" i="10"/>
  <c r="G981" i="10"/>
  <c r="H981" i="10"/>
  <c r="I981" i="10"/>
  <c r="K981" i="10"/>
  <c r="M981" i="10"/>
  <c r="O981" i="10"/>
  <c r="Q981" i="10"/>
  <c r="S981" i="10"/>
  <c r="U981" i="10"/>
  <c r="W981" i="10"/>
  <c r="E982" i="10"/>
  <c r="G982" i="10"/>
  <c r="H982" i="10"/>
  <c r="I982" i="10"/>
  <c r="K982" i="10"/>
  <c r="M982" i="10"/>
  <c r="O982" i="10"/>
  <c r="Q982" i="10"/>
  <c r="S982" i="10"/>
  <c r="U982" i="10"/>
  <c r="W982" i="10"/>
  <c r="E983" i="10"/>
  <c r="G983" i="10"/>
  <c r="H983" i="10"/>
  <c r="I983" i="10"/>
  <c r="K983" i="10"/>
  <c r="M983" i="10"/>
  <c r="O983" i="10"/>
  <c r="Q983" i="10"/>
  <c r="S983" i="10"/>
  <c r="U983" i="10"/>
  <c r="W983" i="10"/>
  <c r="E984" i="10"/>
  <c r="G984" i="10"/>
  <c r="H984" i="10"/>
  <c r="I984" i="10"/>
  <c r="K984" i="10"/>
  <c r="M984" i="10"/>
  <c r="O984" i="10"/>
  <c r="Q984" i="10"/>
  <c r="S984" i="10"/>
  <c r="U984" i="10"/>
  <c r="W984" i="10"/>
  <c r="E985" i="10"/>
  <c r="G985" i="10"/>
  <c r="H985" i="10"/>
  <c r="I985" i="10"/>
  <c r="K985" i="10"/>
  <c r="M985" i="10"/>
  <c r="O985" i="10"/>
  <c r="Q985" i="10"/>
  <c r="S985" i="10"/>
  <c r="U985" i="10"/>
  <c r="W985" i="10"/>
  <c r="E986" i="10"/>
  <c r="G986" i="10"/>
  <c r="H986" i="10"/>
  <c r="I986" i="10"/>
  <c r="K986" i="10"/>
  <c r="M986" i="10"/>
  <c r="O986" i="10"/>
  <c r="Q986" i="10"/>
  <c r="S986" i="10"/>
  <c r="U986" i="10"/>
  <c r="W986" i="10"/>
  <c r="E987" i="10"/>
  <c r="G987" i="10"/>
  <c r="H987" i="10"/>
  <c r="I987" i="10"/>
  <c r="K987" i="10"/>
  <c r="M987" i="10"/>
  <c r="O987" i="10"/>
  <c r="Q987" i="10"/>
  <c r="S987" i="10"/>
  <c r="U987" i="10"/>
  <c r="W987" i="10"/>
  <c r="E988" i="10"/>
  <c r="G988" i="10"/>
  <c r="H988" i="10"/>
  <c r="I988" i="10"/>
  <c r="K988" i="10"/>
  <c r="M988" i="10"/>
  <c r="O988" i="10"/>
  <c r="Q988" i="10"/>
  <c r="S988" i="10"/>
  <c r="U988" i="10"/>
  <c r="W988" i="10"/>
  <c r="E989" i="10"/>
  <c r="G989" i="10"/>
  <c r="H989" i="10"/>
  <c r="I989" i="10"/>
  <c r="K989" i="10"/>
  <c r="M989" i="10"/>
  <c r="O989" i="10"/>
  <c r="Q989" i="10"/>
  <c r="S989" i="10"/>
  <c r="U989" i="10"/>
  <c r="W989" i="10"/>
  <c r="E990" i="10"/>
  <c r="G990" i="10"/>
  <c r="H990" i="10"/>
  <c r="I990" i="10"/>
  <c r="K990" i="10"/>
  <c r="M990" i="10"/>
  <c r="O990" i="10"/>
  <c r="Q990" i="10"/>
  <c r="S990" i="10"/>
  <c r="U990" i="10"/>
  <c r="W990" i="10"/>
  <c r="E991" i="10"/>
  <c r="G991" i="10"/>
  <c r="H991" i="10"/>
  <c r="I991" i="10"/>
  <c r="K991" i="10"/>
  <c r="M991" i="10"/>
  <c r="O991" i="10"/>
  <c r="Q991" i="10"/>
  <c r="S991" i="10"/>
  <c r="U991" i="10"/>
  <c r="W991" i="10"/>
  <c r="E992" i="10"/>
  <c r="G992" i="10"/>
  <c r="H992" i="10"/>
  <c r="I992" i="10"/>
  <c r="K992" i="10"/>
  <c r="M992" i="10"/>
  <c r="O992" i="10"/>
  <c r="Q992" i="10"/>
  <c r="S992" i="10"/>
  <c r="U992" i="10"/>
  <c r="W992" i="10"/>
  <c r="E993" i="10"/>
  <c r="G993" i="10"/>
  <c r="H993" i="10"/>
  <c r="I993" i="10"/>
  <c r="K993" i="10"/>
  <c r="M993" i="10"/>
  <c r="O993" i="10"/>
  <c r="Q993" i="10"/>
  <c r="S993" i="10"/>
  <c r="U993" i="10"/>
  <c r="W993" i="10"/>
  <c r="E994" i="10"/>
  <c r="G994" i="10"/>
  <c r="H994" i="10"/>
  <c r="I994" i="10"/>
  <c r="K994" i="10"/>
  <c r="M994" i="10"/>
  <c r="O994" i="10"/>
  <c r="Q994" i="10"/>
  <c r="S994" i="10"/>
  <c r="U994" i="10"/>
  <c r="W994" i="10"/>
  <c r="E995" i="10"/>
  <c r="G995" i="10"/>
  <c r="H995" i="10"/>
  <c r="I995" i="10"/>
  <c r="K995" i="10"/>
  <c r="M995" i="10"/>
  <c r="O995" i="10"/>
  <c r="Q995" i="10"/>
  <c r="S995" i="10"/>
  <c r="U995" i="10"/>
  <c r="W995" i="10"/>
  <c r="E996" i="10"/>
  <c r="G996" i="10"/>
  <c r="H996" i="10"/>
  <c r="I996" i="10"/>
  <c r="K996" i="10"/>
  <c r="M996" i="10"/>
  <c r="O996" i="10"/>
  <c r="Q996" i="10"/>
  <c r="S996" i="10"/>
  <c r="U996" i="10"/>
  <c r="W996" i="10"/>
  <c r="E997" i="10"/>
  <c r="G997" i="10"/>
  <c r="H997" i="10"/>
  <c r="I997" i="10"/>
  <c r="K997" i="10"/>
  <c r="M997" i="10"/>
  <c r="O997" i="10"/>
  <c r="Q997" i="10"/>
  <c r="S997" i="10"/>
  <c r="U997" i="10"/>
  <c r="W997" i="10"/>
  <c r="E998" i="10"/>
  <c r="G998" i="10"/>
  <c r="H998" i="10"/>
  <c r="I998" i="10"/>
  <c r="K998" i="10"/>
  <c r="M998" i="10"/>
  <c r="O998" i="10"/>
  <c r="Q998" i="10"/>
  <c r="S998" i="10"/>
  <c r="U998" i="10"/>
  <c r="W998" i="10"/>
  <c r="E999" i="10"/>
  <c r="G999" i="10"/>
  <c r="H999" i="10"/>
  <c r="I999" i="10"/>
  <c r="K999" i="10"/>
  <c r="M999" i="10"/>
  <c r="O999" i="10"/>
  <c r="Q999" i="10"/>
  <c r="S999" i="10"/>
  <c r="U999" i="10"/>
  <c r="W999" i="10"/>
  <c r="E1000" i="10"/>
  <c r="G1000" i="10"/>
  <c r="H1000" i="10"/>
  <c r="I1000" i="10"/>
  <c r="K1000" i="10"/>
  <c r="M1000" i="10"/>
  <c r="O1000" i="10"/>
  <c r="Q1000" i="10"/>
  <c r="S1000" i="10"/>
  <c r="U1000" i="10"/>
  <c r="W1000" i="10"/>
  <c r="E1001" i="10"/>
  <c r="G1001" i="10"/>
  <c r="H1001" i="10"/>
  <c r="I1001" i="10"/>
  <c r="K1001" i="10"/>
  <c r="M1001" i="10"/>
  <c r="O1001" i="10"/>
  <c r="Q1001" i="10"/>
  <c r="S1001" i="10"/>
  <c r="U1001" i="10"/>
  <c r="W1001" i="10"/>
  <c r="E1002" i="10"/>
  <c r="G1002" i="10"/>
  <c r="H1002" i="10"/>
  <c r="I1002" i="10"/>
  <c r="K1002" i="10"/>
  <c r="M1002" i="10"/>
  <c r="O1002" i="10"/>
  <c r="Q1002" i="10"/>
  <c r="S1002" i="10"/>
  <c r="U1002" i="10"/>
  <c r="W1002" i="10"/>
  <c r="E1003" i="10"/>
  <c r="G1003" i="10"/>
  <c r="H1003" i="10"/>
  <c r="I1003" i="10"/>
  <c r="K1003" i="10"/>
  <c r="M1003" i="10"/>
  <c r="O1003" i="10"/>
  <c r="Q1003" i="10"/>
  <c r="S1003" i="10"/>
  <c r="U1003" i="10"/>
  <c r="W1003" i="10"/>
  <c r="E1004" i="10"/>
  <c r="G1004" i="10"/>
  <c r="H1004" i="10"/>
  <c r="I1004" i="10"/>
  <c r="K1004" i="10"/>
  <c r="M1004" i="10"/>
  <c r="O1004" i="10"/>
  <c r="Q1004" i="10"/>
  <c r="S1004" i="10"/>
  <c r="U1004" i="10"/>
  <c r="W1004" i="10"/>
  <c r="E1005" i="10"/>
  <c r="G1005" i="10"/>
  <c r="H1005" i="10"/>
  <c r="I1005" i="10"/>
  <c r="K1005" i="10"/>
  <c r="M1005" i="10"/>
  <c r="O1005" i="10"/>
  <c r="Q1005" i="10"/>
  <c r="S1005" i="10"/>
  <c r="U1005" i="10"/>
  <c r="W1005" i="10"/>
  <c r="E1006" i="10"/>
  <c r="G1006" i="10"/>
  <c r="H1006" i="10"/>
  <c r="I1006" i="10"/>
  <c r="K1006" i="10"/>
  <c r="M1006" i="10"/>
  <c r="O1006" i="10"/>
  <c r="Q1006" i="10"/>
  <c r="S1006" i="10"/>
  <c r="U1006" i="10"/>
  <c r="W1006" i="10"/>
  <c r="E1007" i="10"/>
  <c r="G1007" i="10"/>
  <c r="H1007" i="10"/>
  <c r="I1007" i="10"/>
  <c r="K1007" i="10"/>
  <c r="M1007" i="10"/>
  <c r="O1007" i="10"/>
  <c r="Q1007" i="10"/>
  <c r="S1007" i="10"/>
  <c r="U1007" i="10"/>
  <c r="W1007" i="10"/>
  <c r="E1008" i="10"/>
  <c r="G1008" i="10"/>
  <c r="H1008" i="10"/>
  <c r="I1008" i="10"/>
  <c r="K1008" i="10"/>
  <c r="M1008" i="10"/>
  <c r="O1008" i="10"/>
  <c r="Q1008" i="10"/>
  <c r="S1008" i="10"/>
  <c r="U1008" i="10"/>
  <c r="W1008" i="10"/>
  <c r="E1009" i="10"/>
  <c r="G1009" i="10"/>
  <c r="H1009" i="10"/>
  <c r="I1009" i="10"/>
  <c r="K1009" i="10"/>
  <c r="M1009" i="10"/>
  <c r="O1009" i="10"/>
  <c r="Q1009" i="10"/>
  <c r="S1009" i="10"/>
  <c r="U1009" i="10"/>
  <c r="W1009" i="10"/>
  <c r="E1010" i="10"/>
  <c r="G1010" i="10"/>
  <c r="H1010" i="10"/>
  <c r="I1010" i="10"/>
  <c r="K1010" i="10"/>
  <c r="M1010" i="10"/>
  <c r="O1010" i="10"/>
  <c r="Q1010" i="10"/>
  <c r="S1010" i="10"/>
  <c r="U1010" i="10"/>
  <c r="W1010" i="10"/>
  <c r="E1011" i="10"/>
  <c r="G1011" i="10"/>
  <c r="H1011" i="10"/>
  <c r="I1011" i="10"/>
  <c r="K1011" i="10"/>
  <c r="M1011" i="10"/>
  <c r="O1011" i="10"/>
  <c r="Q1011" i="10"/>
  <c r="S1011" i="10"/>
  <c r="U1011" i="10"/>
  <c r="W1011" i="10"/>
  <c r="E1012" i="10"/>
  <c r="G1012" i="10"/>
  <c r="H1012" i="10"/>
  <c r="I1012" i="10"/>
  <c r="K1012" i="10"/>
  <c r="M1012" i="10"/>
  <c r="O1012" i="10"/>
  <c r="Q1012" i="10"/>
  <c r="S1012" i="10"/>
  <c r="U1012" i="10"/>
  <c r="W1012" i="10"/>
  <c r="E1013" i="10"/>
  <c r="G1013" i="10"/>
  <c r="H1013" i="10"/>
  <c r="I1013" i="10"/>
  <c r="K1013" i="10"/>
  <c r="M1013" i="10"/>
  <c r="O1013" i="10"/>
  <c r="Q1013" i="10"/>
  <c r="S1013" i="10"/>
  <c r="U1013" i="10"/>
  <c r="W1013" i="10"/>
  <c r="E1014" i="10"/>
  <c r="G1014" i="10"/>
  <c r="H1014" i="10"/>
  <c r="I1014" i="10"/>
  <c r="K1014" i="10"/>
  <c r="M1014" i="10"/>
  <c r="O1014" i="10"/>
  <c r="Q1014" i="10"/>
  <c r="S1014" i="10"/>
  <c r="U1014" i="10"/>
  <c r="W1014" i="10"/>
  <c r="E1015" i="10"/>
  <c r="G1015" i="10"/>
  <c r="H1015" i="10"/>
  <c r="I1015" i="10"/>
  <c r="K1015" i="10"/>
  <c r="M1015" i="10"/>
  <c r="O1015" i="10"/>
  <c r="Q1015" i="10"/>
  <c r="S1015" i="10"/>
  <c r="U1015" i="10"/>
  <c r="W1015" i="10"/>
  <c r="E1016" i="10"/>
  <c r="G1016" i="10"/>
  <c r="H1016" i="10"/>
  <c r="I1016" i="10"/>
  <c r="K1016" i="10"/>
  <c r="M1016" i="10"/>
  <c r="O1016" i="10"/>
  <c r="Q1016" i="10"/>
  <c r="S1016" i="10"/>
  <c r="U1016" i="10"/>
  <c r="W1016" i="10"/>
  <c r="E1017" i="10"/>
  <c r="G1017" i="10"/>
  <c r="H1017" i="10"/>
  <c r="I1017" i="10"/>
  <c r="K1017" i="10"/>
  <c r="M1017" i="10"/>
  <c r="O1017" i="10"/>
  <c r="Q1017" i="10"/>
  <c r="S1017" i="10"/>
  <c r="U1017" i="10"/>
  <c r="W1017" i="10"/>
  <c r="E1018" i="10"/>
  <c r="G1018" i="10"/>
  <c r="H1018" i="10"/>
  <c r="I1018" i="10"/>
  <c r="K1018" i="10"/>
  <c r="M1018" i="10"/>
  <c r="O1018" i="10"/>
  <c r="Q1018" i="10"/>
  <c r="S1018" i="10"/>
  <c r="U1018" i="10"/>
  <c r="W1018" i="10"/>
  <c r="E1019" i="10"/>
  <c r="G1019" i="10"/>
  <c r="H1019" i="10"/>
  <c r="I1019" i="10"/>
  <c r="K1019" i="10"/>
  <c r="M1019" i="10"/>
  <c r="O1019" i="10"/>
  <c r="Q1019" i="10"/>
  <c r="S1019" i="10"/>
  <c r="U1019" i="10"/>
  <c r="W1019" i="10"/>
  <c r="E1020" i="10"/>
  <c r="G1020" i="10"/>
  <c r="H1020" i="10"/>
  <c r="I1020" i="10"/>
  <c r="K1020" i="10"/>
  <c r="M1020" i="10"/>
  <c r="O1020" i="10"/>
  <c r="Q1020" i="10"/>
  <c r="S1020" i="10"/>
  <c r="U1020" i="10"/>
  <c r="W1020" i="10"/>
  <c r="E1021" i="10"/>
  <c r="G1021" i="10"/>
  <c r="H1021" i="10"/>
  <c r="I1021" i="10"/>
  <c r="K1021" i="10"/>
  <c r="M1021" i="10"/>
  <c r="O1021" i="10"/>
  <c r="Q1021" i="10"/>
  <c r="S1021" i="10"/>
  <c r="U1021" i="10"/>
  <c r="W1021" i="10"/>
  <c r="E1022" i="10"/>
  <c r="G1022" i="10"/>
  <c r="H1022" i="10"/>
  <c r="I1022" i="10"/>
  <c r="K1022" i="10"/>
  <c r="M1022" i="10"/>
  <c r="O1022" i="10"/>
  <c r="Q1022" i="10"/>
  <c r="S1022" i="10"/>
  <c r="U1022" i="10"/>
  <c r="W1022" i="10"/>
  <c r="E1023" i="10"/>
  <c r="G1023" i="10"/>
  <c r="H1023" i="10"/>
  <c r="I1023" i="10"/>
  <c r="K1023" i="10"/>
  <c r="M1023" i="10"/>
  <c r="O1023" i="10"/>
  <c r="Q1023" i="10"/>
  <c r="S1023" i="10"/>
  <c r="U1023" i="10"/>
  <c r="W1023" i="10"/>
  <c r="E1024" i="10"/>
  <c r="G1024" i="10"/>
  <c r="H1024" i="10"/>
  <c r="I1024" i="10"/>
  <c r="K1024" i="10"/>
  <c r="M1024" i="10"/>
  <c r="O1024" i="10"/>
  <c r="Q1024" i="10"/>
  <c r="S1024" i="10"/>
  <c r="U1024" i="10"/>
  <c r="W1024" i="10"/>
  <c r="E1025" i="10"/>
  <c r="G1025" i="10"/>
  <c r="H1025" i="10"/>
  <c r="I1025" i="10"/>
  <c r="K1025" i="10"/>
  <c r="M1025" i="10"/>
  <c r="O1025" i="10"/>
  <c r="Q1025" i="10"/>
  <c r="S1025" i="10"/>
  <c r="U1025" i="10"/>
  <c r="W1025" i="10"/>
  <c r="E1026" i="10"/>
  <c r="G1026" i="10"/>
  <c r="H1026" i="10"/>
  <c r="I1026" i="10"/>
  <c r="K1026" i="10"/>
  <c r="M1026" i="10"/>
  <c r="O1026" i="10"/>
  <c r="Q1026" i="10"/>
  <c r="S1026" i="10"/>
  <c r="U1026" i="10"/>
  <c r="W1026" i="10"/>
  <c r="E1027" i="10"/>
  <c r="G1027" i="10"/>
  <c r="H1027" i="10"/>
  <c r="I1027" i="10"/>
  <c r="K1027" i="10"/>
  <c r="M1027" i="10"/>
  <c r="O1027" i="10"/>
  <c r="Q1027" i="10"/>
  <c r="S1027" i="10"/>
  <c r="U1027" i="10"/>
  <c r="W1027" i="10"/>
  <c r="E1028" i="10"/>
  <c r="G1028" i="10"/>
  <c r="H1028" i="10"/>
  <c r="I1028" i="10"/>
  <c r="K1028" i="10"/>
  <c r="M1028" i="10"/>
  <c r="O1028" i="10"/>
  <c r="Q1028" i="10"/>
  <c r="S1028" i="10"/>
  <c r="U1028" i="10"/>
  <c r="W1028" i="10"/>
  <c r="E1029" i="10"/>
  <c r="G1029" i="10"/>
  <c r="H1029" i="10"/>
  <c r="I1029" i="10"/>
  <c r="K1029" i="10"/>
  <c r="M1029" i="10"/>
  <c r="O1029" i="10"/>
  <c r="Q1029" i="10"/>
  <c r="S1029" i="10"/>
  <c r="U1029" i="10"/>
  <c r="W1029" i="10"/>
  <c r="E1030" i="10"/>
  <c r="G1030" i="10"/>
  <c r="H1030" i="10"/>
  <c r="I1030" i="10"/>
  <c r="K1030" i="10"/>
  <c r="M1030" i="10"/>
  <c r="O1030" i="10"/>
  <c r="Q1030" i="10"/>
  <c r="S1030" i="10"/>
  <c r="U1030" i="10"/>
  <c r="W1030" i="10"/>
  <c r="E1031" i="10"/>
  <c r="G1031" i="10"/>
  <c r="H1031" i="10"/>
  <c r="I1031" i="10"/>
  <c r="K1031" i="10"/>
  <c r="M1031" i="10"/>
  <c r="O1031" i="10"/>
  <c r="Q1031" i="10"/>
  <c r="S1031" i="10"/>
  <c r="U1031" i="10"/>
  <c r="W1031" i="10"/>
  <c r="E1032" i="10"/>
  <c r="G1032" i="10"/>
  <c r="H1032" i="10"/>
  <c r="I1032" i="10"/>
  <c r="K1032" i="10"/>
  <c r="M1032" i="10"/>
  <c r="O1032" i="10"/>
  <c r="Q1032" i="10"/>
  <c r="S1032" i="10"/>
  <c r="U1032" i="10"/>
  <c r="W1032" i="10"/>
  <c r="E1033" i="10"/>
  <c r="G1033" i="10"/>
  <c r="H1033" i="10"/>
  <c r="I1033" i="10"/>
  <c r="K1033" i="10"/>
  <c r="M1033" i="10"/>
  <c r="O1033" i="10"/>
  <c r="Q1033" i="10"/>
  <c r="S1033" i="10"/>
  <c r="U1033" i="10"/>
  <c r="W1033" i="10"/>
  <c r="E1034" i="10"/>
  <c r="G1034" i="10"/>
  <c r="H1034" i="10"/>
  <c r="I1034" i="10"/>
  <c r="K1034" i="10"/>
  <c r="M1034" i="10"/>
  <c r="O1034" i="10"/>
  <c r="Q1034" i="10"/>
  <c r="S1034" i="10"/>
  <c r="U1034" i="10"/>
  <c r="W1034" i="10"/>
  <c r="E1035" i="10"/>
  <c r="G1035" i="10"/>
  <c r="H1035" i="10"/>
  <c r="I1035" i="10"/>
  <c r="K1035" i="10"/>
  <c r="M1035" i="10"/>
  <c r="O1035" i="10"/>
  <c r="Q1035" i="10"/>
  <c r="S1035" i="10"/>
  <c r="U1035" i="10"/>
  <c r="W1035" i="10"/>
  <c r="E1036" i="10"/>
  <c r="G1036" i="10"/>
  <c r="H1036" i="10"/>
  <c r="I1036" i="10"/>
  <c r="K1036" i="10"/>
  <c r="M1036" i="10"/>
  <c r="O1036" i="10"/>
  <c r="Q1036" i="10"/>
  <c r="S1036" i="10"/>
  <c r="U1036" i="10"/>
  <c r="W1036" i="10"/>
  <c r="E1037" i="10"/>
  <c r="G1037" i="10"/>
  <c r="H1037" i="10"/>
  <c r="I1037" i="10"/>
  <c r="K1037" i="10"/>
  <c r="M1037" i="10"/>
  <c r="O1037" i="10"/>
  <c r="Q1037" i="10"/>
  <c r="S1037" i="10"/>
  <c r="U1037" i="10"/>
  <c r="W1037" i="10"/>
  <c r="E1038" i="10"/>
  <c r="G1038" i="10"/>
  <c r="H1038" i="10"/>
  <c r="I1038" i="10"/>
  <c r="K1038" i="10"/>
  <c r="M1038" i="10"/>
  <c r="O1038" i="10"/>
  <c r="Q1038" i="10"/>
  <c r="S1038" i="10"/>
  <c r="U1038" i="10"/>
  <c r="W1038" i="10"/>
  <c r="E1039" i="10"/>
  <c r="G1039" i="10"/>
  <c r="H1039" i="10"/>
  <c r="I1039" i="10"/>
  <c r="K1039" i="10"/>
  <c r="M1039" i="10"/>
  <c r="O1039" i="10"/>
  <c r="Q1039" i="10"/>
  <c r="S1039" i="10"/>
  <c r="U1039" i="10"/>
  <c r="W1039" i="10"/>
  <c r="E1040" i="10"/>
  <c r="G1040" i="10"/>
  <c r="H1040" i="10"/>
  <c r="I1040" i="10"/>
  <c r="K1040" i="10"/>
  <c r="M1040" i="10"/>
  <c r="O1040" i="10"/>
  <c r="Q1040" i="10"/>
  <c r="S1040" i="10"/>
  <c r="U1040" i="10"/>
  <c r="W1040" i="10"/>
  <c r="E1041" i="10"/>
  <c r="G1041" i="10"/>
  <c r="H1041" i="10"/>
  <c r="I1041" i="10"/>
  <c r="K1041" i="10"/>
  <c r="M1041" i="10"/>
  <c r="O1041" i="10"/>
  <c r="Q1041" i="10"/>
  <c r="S1041" i="10"/>
  <c r="U1041" i="10"/>
  <c r="W1041" i="10"/>
  <c r="E1042" i="10"/>
  <c r="G1042" i="10"/>
  <c r="H1042" i="10"/>
  <c r="I1042" i="10"/>
  <c r="K1042" i="10"/>
  <c r="M1042" i="10"/>
  <c r="O1042" i="10"/>
  <c r="Q1042" i="10"/>
  <c r="S1042" i="10"/>
  <c r="U1042" i="10"/>
  <c r="W1042" i="10"/>
  <c r="E1043" i="10"/>
  <c r="G1043" i="10"/>
  <c r="H1043" i="10"/>
  <c r="I1043" i="10"/>
  <c r="K1043" i="10"/>
  <c r="M1043" i="10"/>
  <c r="O1043" i="10"/>
  <c r="Q1043" i="10"/>
  <c r="S1043" i="10"/>
  <c r="U1043" i="10"/>
  <c r="W1043" i="10"/>
  <c r="E1044" i="10"/>
  <c r="G1044" i="10"/>
  <c r="H1044" i="10"/>
  <c r="I1044" i="10"/>
  <c r="K1044" i="10"/>
  <c r="M1044" i="10"/>
  <c r="O1044" i="10"/>
  <c r="Q1044" i="10"/>
  <c r="S1044" i="10"/>
  <c r="U1044" i="10"/>
  <c r="W1044" i="10"/>
  <c r="E1045" i="10"/>
  <c r="G1045" i="10"/>
  <c r="H1045" i="10"/>
  <c r="I1045" i="10"/>
  <c r="K1045" i="10"/>
  <c r="M1045" i="10"/>
  <c r="O1045" i="10"/>
  <c r="Q1045" i="10"/>
  <c r="S1045" i="10"/>
  <c r="U1045" i="10"/>
  <c r="W1045" i="10"/>
  <c r="E1046" i="10"/>
  <c r="G1046" i="10"/>
  <c r="H1046" i="10"/>
  <c r="I1046" i="10"/>
  <c r="K1046" i="10"/>
  <c r="M1046" i="10"/>
  <c r="O1046" i="10"/>
  <c r="Q1046" i="10"/>
  <c r="S1046" i="10"/>
  <c r="U1046" i="10"/>
  <c r="W1046" i="10"/>
  <c r="E1047" i="10"/>
  <c r="G1047" i="10"/>
  <c r="H1047" i="10"/>
  <c r="I1047" i="10"/>
  <c r="K1047" i="10"/>
  <c r="M1047" i="10"/>
  <c r="O1047" i="10"/>
  <c r="Q1047" i="10"/>
  <c r="S1047" i="10"/>
  <c r="U1047" i="10"/>
  <c r="W1047" i="10"/>
  <c r="E1048" i="10"/>
  <c r="G1048" i="10"/>
  <c r="H1048" i="10"/>
  <c r="I1048" i="10"/>
  <c r="K1048" i="10"/>
  <c r="M1048" i="10"/>
  <c r="O1048" i="10"/>
  <c r="Q1048" i="10"/>
  <c r="S1048" i="10"/>
  <c r="U1048" i="10"/>
  <c r="W1048" i="10"/>
  <c r="E1049" i="10"/>
  <c r="G1049" i="10"/>
  <c r="H1049" i="10"/>
  <c r="I1049" i="10"/>
  <c r="K1049" i="10"/>
  <c r="M1049" i="10"/>
  <c r="O1049" i="10"/>
  <c r="Q1049" i="10"/>
  <c r="S1049" i="10"/>
  <c r="U1049" i="10"/>
  <c r="W1049" i="10"/>
  <c r="E1050" i="10"/>
  <c r="G1050" i="10"/>
  <c r="H1050" i="10"/>
  <c r="I1050" i="10"/>
  <c r="K1050" i="10"/>
  <c r="M1050" i="10"/>
  <c r="O1050" i="10"/>
  <c r="Q1050" i="10"/>
  <c r="S1050" i="10"/>
  <c r="U1050" i="10"/>
  <c r="W1050" i="10"/>
  <c r="E1051" i="10"/>
  <c r="G1051" i="10"/>
  <c r="H1051" i="10"/>
  <c r="I1051" i="10"/>
  <c r="K1051" i="10"/>
  <c r="M1051" i="10"/>
  <c r="O1051" i="10"/>
  <c r="Q1051" i="10"/>
  <c r="S1051" i="10"/>
  <c r="U1051" i="10"/>
  <c r="W1051" i="10"/>
  <c r="E1052" i="10"/>
  <c r="G1052" i="10"/>
  <c r="H1052" i="10"/>
  <c r="I1052" i="10"/>
  <c r="K1052" i="10"/>
  <c r="M1052" i="10"/>
  <c r="O1052" i="10"/>
  <c r="Q1052" i="10"/>
  <c r="S1052" i="10"/>
  <c r="U1052" i="10"/>
  <c r="W1052" i="10"/>
  <c r="E1053" i="10"/>
  <c r="G1053" i="10"/>
  <c r="H1053" i="10"/>
  <c r="I1053" i="10"/>
  <c r="K1053" i="10"/>
  <c r="M1053" i="10"/>
  <c r="O1053" i="10"/>
  <c r="Q1053" i="10"/>
  <c r="S1053" i="10"/>
  <c r="U1053" i="10"/>
  <c r="W1053" i="10"/>
  <c r="E1054" i="10"/>
  <c r="G1054" i="10"/>
  <c r="H1054" i="10"/>
  <c r="I1054" i="10"/>
  <c r="K1054" i="10"/>
  <c r="M1054" i="10"/>
  <c r="O1054" i="10"/>
  <c r="Q1054" i="10"/>
  <c r="S1054" i="10"/>
  <c r="U1054" i="10"/>
  <c r="W1054" i="10"/>
  <c r="E1055" i="10"/>
  <c r="G1055" i="10"/>
  <c r="H1055" i="10"/>
  <c r="I1055" i="10"/>
  <c r="K1055" i="10"/>
  <c r="M1055" i="10"/>
  <c r="O1055" i="10"/>
  <c r="Q1055" i="10"/>
  <c r="S1055" i="10"/>
  <c r="U1055" i="10"/>
  <c r="W1055" i="10"/>
  <c r="E1056" i="10"/>
  <c r="G1056" i="10"/>
  <c r="H1056" i="10"/>
  <c r="I1056" i="10"/>
  <c r="K1056" i="10"/>
  <c r="M1056" i="10"/>
  <c r="O1056" i="10"/>
  <c r="Q1056" i="10"/>
  <c r="S1056" i="10"/>
  <c r="U1056" i="10"/>
  <c r="W1056" i="10"/>
  <c r="E1057" i="10"/>
  <c r="G1057" i="10"/>
  <c r="H1057" i="10"/>
  <c r="I1057" i="10"/>
  <c r="K1057" i="10"/>
  <c r="M1057" i="10"/>
  <c r="O1057" i="10"/>
  <c r="Q1057" i="10"/>
  <c r="S1057" i="10"/>
  <c r="U1057" i="10"/>
  <c r="W1057" i="10"/>
  <c r="E1058" i="10"/>
  <c r="G1058" i="10"/>
  <c r="H1058" i="10"/>
  <c r="I1058" i="10"/>
  <c r="K1058" i="10"/>
  <c r="M1058" i="10"/>
  <c r="O1058" i="10"/>
  <c r="Q1058" i="10"/>
  <c r="S1058" i="10"/>
  <c r="U1058" i="10"/>
  <c r="W1058" i="10"/>
  <c r="E1059" i="10"/>
  <c r="G1059" i="10"/>
  <c r="H1059" i="10"/>
  <c r="I1059" i="10"/>
  <c r="K1059" i="10"/>
  <c r="M1059" i="10"/>
  <c r="O1059" i="10"/>
  <c r="Q1059" i="10"/>
  <c r="S1059" i="10"/>
  <c r="U1059" i="10"/>
  <c r="W1059" i="10"/>
  <c r="E1060" i="10"/>
  <c r="G1060" i="10"/>
  <c r="H1060" i="10"/>
  <c r="I1060" i="10"/>
  <c r="K1060" i="10"/>
  <c r="M1060" i="10"/>
  <c r="O1060" i="10"/>
  <c r="Q1060" i="10"/>
  <c r="S1060" i="10"/>
  <c r="U1060" i="10"/>
  <c r="W1060" i="10"/>
  <c r="E1061" i="10"/>
  <c r="G1061" i="10"/>
  <c r="H1061" i="10"/>
  <c r="I1061" i="10"/>
  <c r="K1061" i="10"/>
  <c r="M1061" i="10"/>
  <c r="O1061" i="10"/>
  <c r="Q1061" i="10"/>
  <c r="S1061" i="10"/>
  <c r="U1061" i="10"/>
  <c r="W1061" i="10"/>
  <c r="E1062" i="10"/>
  <c r="G1062" i="10"/>
  <c r="H1062" i="10"/>
  <c r="I1062" i="10"/>
  <c r="K1062" i="10"/>
  <c r="M1062" i="10"/>
  <c r="O1062" i="10"/>
  <c r="Q1062" i="10"/>
  <c r="S1062" i="10"/>
  <c r="U1062" i="10"/>
  <c r="W1062" i="10"/>
  <c r="E1063" i="10"/>
  <c r="G1063" i="10"/>
  <c r="H1063" i="10"/>
  <c r="I1063" i="10"/>
  <c r="K1063" i="10"/>
  <c r="M1063" i="10"/>
  <c r="O1063" i="10"/>
  <c r="Q1063" i="10"/>
  <c r="S1063" i="10"/>
  <c r="U1063" i="10"/>
  <c r="W1063" i="10"/>
  <c r="E1064" i="10"/>
  <c r="G1064" i="10"/>
  <c r="H1064" i="10"/>
  <c r="I1064" i="10"/>
  <c r="K1064" i="10"/>
  <c r="M1064" i="10"/>
  <c r="O1064" i="10"/>
  <c r="Q1064" i="10"/>
  <c r="S1064" i="10"/>
  <c r="U1064" i="10"/>
  <c r="W1064" i="10"/>
  <c r="E1065" i="10"/>
  <c r="G1065" i="10"/>
  <c r="H1065" i="10"/>
  <c r="I1065" i="10"/>
  <c r="K1065" i="10"/>
  <c r="M1065" i="10"/>
  <c r="O1065" i="10"/>
  <c r="Q1065" i="10"/>
  <c r="S1065" i="10"/>
  <c r="U1065" i="10"/>
  <c r="W1065" i="10"/>
  <c r="E1066" i="10"/>
  <c r="G1066" i="10"/>
  <c r="H1066" i="10"/>
  <c r="I1066" i="10"/>
  <c r="K1066" i="10"/>
  <c r="M1066" i="10"/>
  <c r="O1066" i="10"/>
  <c r="Q1066" i="10"/>
  <c r="S1066" i="10"/>
  <c r="U1066" i="10"/>
  <c r="W1066" i="10"/>
  <c r="E1067" i="10"/>
  <c r="G1067" i="10"/>
  <c r="H1067" i="10"/>
  <c r="I1067" i="10"/>
  <c r="K1067" i="10"/>
  <c r="M1067" i="10"/>
  <c r="O1067" i="10"/>
  <c r="Q1067" i="10"/>
  <c r="S1067" i="10"/>
  <c r="U1067" i="10"/>
  <c r="W1067" i="10"/>
  <c r="E1068" i="10"/>
  <c r="G1068" i="10"/>
  <c r="H1068" i="10"/>
  <c r="I1068" i="10"/>
  <c r="K1068" i="10"/>
  <c r="M1068" i="10"/>
  <c r="O1068" i="10"/>
  <c r="Q1068" i="10"/>
  <c r="S1068" i="10"/>
  <c r="U1068" i="10"/>
  <c r="W1068" i="10"/>
  <c r="E1069" i="10"/>
  <c r="G1069" i="10"/>
  <c r="H1069" i="10"/>
  <c r="I1069" i="10"/>
  <c r="K1069" i="10"/>
  <c r="M1069" i="10"/>
  <c r="O1069" i="10"/>
  <c r="Q1069" i="10"/>
  <c r="S1069" i="10"/>
  <c r="U1069" i="10"/>
  <c r="W1069" i="10"/>
  <c r="E1070" i="10"/>
  <c r="G1070" i="10"/>
  <c r="H1070" i="10"/>
  <c r="I1070" i="10"/>
  <c r="K1070" i="10"/>
  <c r="M1070" i="10"/>
  <c r="O1070" i="10"/>
  <c r="Q1070" i="10"/>
  <c r="S1070" i="10"/>
  <c r="U1070" i="10"/>
  <c r="W1070" i="10"/>
  <c r="E1071" i="10"/>
  <c r="G1071" i="10"/>
  <c r="H1071" i="10"/>
  <c r="I1071" i="10"/>
  <c r="K1071" i="10"/>
  <c r="M1071" i="10"/>
  <c r="O1071" i="10"/>
  <c r="Q1071" i="10"/>
  <c r="S1071" i="10"/>
  <c r="U1071" i="10"/>
  <c r="W1071" i="10"/>
  <c r="E1072" i="10"/>
  <c r="G1072" i="10"/>
  <c r="H1072" i="10"/>
  <c r="I1072" i="10"/>
  <c r="K1072" i="10"/>
  <c r="M1072" i="10"/>
  <c r="O1072" i="10"/>
  <c r="Q1072" i="10"/>
  <c r="S1072" i="10"/>
  <c r="U1072" i="10"/>
  <c r="W1072" i="10"/>
  <c r="E1073" i="10"/>
  <c r="G1073" i="10"/>
  <c r="H1073" i="10"/>
  <c r="I1073" i="10"/>
  <c r="K1073" i="10"/>
  <c r="M1073" i="10"/>
  <c r="O1073" i="10"/>
  <c r="Q1073" i="10"/>
  <c r="S1073" i="10"/>
  <c r="U1073" i="10"/>
  <c r="W1073" i="10"/>
  <c r="E1074" i="10"/>
  <c r="G1074" i="10"/>
  <c r="H1074" i="10"/>
  <c r="I1074" i="10"/>
  <c r="K1074" i="10"/>
  <c r="M1074" i="10"/>
  <c r="O1074" i="10"/>
  <c r="Q1074" i="10"/>
  <c r="S1074" i="10"/>
  <c r="U1074" i="10"/>
  <c r="W1074" i="10"/>
  <c r="E1075" i="10"/>
  <c r="G1075" i="10"/>
  <c r="H1075" i="10"/>
  <c r="I1075" i="10"/>
  <c r="K1075" i="10"/>
  <c r="M1075" i="10"/>
  <c r="O1075" i="10"/>
  <c r="Q1075" i="10"/>
  <c r="S1075" i="10"/>
  <c r="U1075" i="10"/>
  <c r="W1075" i="10"/>
  <c r="E1076" i="10"/>
  <c r="G1076" i="10"/>
  <c r="H1076" i="10"/>
  <c r="I1076" i="10"/>
  <c r="K1076" i="10"/>
  <c r="M1076" i="10"/>
  <c r="O1076" i="10"/>
  <c r="Q1076" i="10"/>
  <c r="S1076" i="10"/>
  <c r="U1076" i="10"/>
  <c r="W1076" i="10"/>
  <c r="E1077" i="10"/>
  <c r="G1077" i="10"/>
  <c r="H1077" i="10"/>
  <c r="I1077" i="10"/>
  <c r="K1077" i="10"/>
  <c r="M1077" i="10"/>
  <c r="O1077" i="10"/>
  <c r="Q1077" i="10"/>
  <c r="S1077" i="10"/>
  <c r="U1077" i="10"/>
  <c r="W1077" i="10"/>
  <c r="E1078" i="10"/>
  <c r="G1078" i="10"/>
  <c r="H1078" i="10"/>
  <c r="I1078" i="10"/>
  <c r="K1078" i="10"/>
  <c r="M1078" i="10"/>
  <c r="O1078" i="10"/>
  <c r="Q1078" i="10"/>
  <c r="S1078" i="10"/>
  <c r="U1078" i="10"/>
  <c r="W1078" i="10"/>
  <c r="E1079" i="10"/>
  <c r="G1079" i="10"/>
  <c r="H1079" i="10"/>
  <c r="I1079" i="10"/>
  <c r="K1079" i="10"/>
  <c r="M1079" i="10"/>
  <c r="O1079" i="10"/>
  <c r="Q1079" i="10"/>
  <c r="S1079" i="10"/>
  <c r="U1079" i="10"/>
  <c r="W1079" i="10"/>
  <c r="E1080" i="10"/>
  <c r="G1080" i="10"/>
  <c r="H1080" i="10"/>
  <c r="I1080" i="10"/>
  <c r="K1080" i="10"/>
  <c r="M1080" i="10"/>
  <c r="O1080" i="10"/>
  <c r="Q1080" i="10"/>
  <c r="S1080" i="10"/>
  <c r="U1080" i="10"/>
  <c r="W1080" i="10"/>
  <c r="E1081" i="10"/>
  <c r="G1081" i="10"/>
  <c r="H1081" i="10"/>
  <c r="I1081" i="10"/>
  <c r="K1081" i="10"/>
  <c r="M1081" i="10"/>
  <c r="O1081" i="10"/>
  <c r="Q1081" i="10"/>
  <c r="S1081" i="10"/>
  <c r="U1081" i="10"/>
  <c r="W1081" i="10"/>
  <c r="E1082" i="10"/>
  <c r="G1082" i="10"/>
  <c r="H1082" i="10"/>
  <c r="I1082" i="10"/>
  <c r="K1082" i="10"/>
  <c r="M1082" i="10"/>
  <c r="O1082" i="10"/>
  <c r="Q1082" i="10"/>
  <c r="S1082" i="10"/>
  <c r="U1082" i="10"/>
  <c r="W1082" i="10"/>
  <c r="E1083" i="10"/>
  <c r="G1083" i="10"/>
  <c r="H1083" i="10"/>
  <c r="I1083" i="10"/>
  <c r="K1083" i="10"/>
  <c r="M1083" i="10"/>
  <c r="O1083" i="10"/>
  <c r="Q1083" i="10"/>
  <c r="S1083" i="10"/>
  <c r="U1083" i="10"/>
  <c r="W1083" i="10"/>
  <c r="E1084" i="10"/>
  <c r="G1084" i="10"/>
  <c r="H1084" i="10"/>
  <c r="I1084" i="10"/>
  <c r="K1084" i="10"/>
  <c r="M1084" i="10"/>
  <c r="O1084" i="10"/>
  <c r="Q1084" i="10"/>
  <c r="S1084" i="10"/>
  <c r="U1084" i="10"/>
  <c r="W1084" i="10"/>
  <c r="E1085" i="10"/>
  <c r="G1085" i="10"/>
  <c r="H1085" i="10"/>
  <c r="I1085" i="10"/>
  <c r="K1085" i="10"/>
  <c r="M1085" i="10"/>
  <c r="O1085" i="10"/>
  <c r="Q1085" i="10"/>
  <c r="S1085" i="10"/>
  <c r="U1085" i="10"/>
  <c r="W1085" i="10"/>
  <c r="E1086" i="10"/>
  <c r="G1086" i="10"/>
  <c r="H1086" i="10"/>
  <c r="I1086" i="10"/>
  <c r="K1086" i="10"/>
  <c r="M1086" i="10"/>
  <c r="O1086" i="10"/>
  <c r="Q1086" i="10"/>
  <c r="S1086" i="10"/>
  <c r="U1086" i="10"/>
  <c r="W1086" i="10"/>
  <c r="E1087" i="10"/>
  <c r="G1087" i="10"/>
  <c r="H1087" i="10"/>
  <c r="I1087" i="10"/>
  <c r="K1087" i="10"/>
  <c r="M1087" i="10"/>
  <c r="O1087" i="10"/>
  <c r="Q1087" i="10"/>
  <c r="S1087" i="10"/>
  <c r="U1087" i="10"/>
  <c r="W1087" i="10"/>
  <c r="E1088" i="10"/>
  <c r="G1088" i="10"/>
  <c r="H1088" i="10"/>
  <c r="I1088" i="10"/>
  <c r="K1088" i="10"/>
  <c r="M1088" i="10"/>
  <c r="O1088" i="10"/>
  <c r="Q1088" i="10"/>
  <c r="S1088" i="10"/>
  <c r="U1088" i="10"/>
  <c r="W1088" i="10"/>
  <c r="E1089" i="10"/>
  <c r="G1089" i="10"/>
  <c r="H1089" i="10"/>
  <c r="I1089" i="10"/>
  <c r="K1089" i="10"/>
  <c r="M1089" i="10"/>
  <c r="O1089" i="10"/>
  <c r="Q1089" i="10"/>
  <c r="S1089" i="10"/>
  <c r="U1089" i="10"/>
  <c r="W1089" i="10"/>
  <c r="E1090" i="10"/>
  <c r="G1090" i="10"/>
  <c r="H1090" i="10"/>
  <c r="I1090" i="10"/>
  <c r="K1090" i="10"/>
  <c r="M1090" i="10"/>
  <c r="O1090" i="10"/>
  <c r="Q1090" i="10"/>
  <c r="S1090" i="10"/>
  <c r="U1090" i="10"/>
  <c r="W1090" i="10"/>
  <c r="E1091" i="10"/>
  <c r="G1091" i="10"/>
  <c r="H1091" i="10"/>
  <c r="I1091" i="10"/>
  <c r="K1091" i="10"/>
  <c r="M1091" i="10"/>
  <c r="O1091" i="10"/>
  <c r="Q1091" i="10"/>
  <c r="S1091" i="10"/>
  <c r="U1091" i="10"/>
  <c r="W1091" i="10"/>
  <c r="E1092" i="10"/>
  <c r="G1092" i="10"/>
  <c r="H1092" i="10"/>
  <c r="I1092" i="10"/>
  <c r="K1092" i="10"/>
  <c r="M1092" i="10"/>
  <c r="O1092" i="10"/>
  <c r="Q1092" i="10"/>
  <c r="S1092" i="10"/>
  <c r="U1092" i="10"/>
  <c r="W1092" i="10"/>
  <c r="E1093" i="10"/>
  <c r="G1093" i="10"/>
  <c r="H1093" i="10"/>
  <c r="I1093" i="10"/>
  <c r="K1093" i="10"/>
  <c r="M1093" i="10"/>
  <c r="O1093" i="10"/>
  <c r="Q1093" i="10"/>
  <c r="S1093" i="10"/>
  <c r="U1093" i="10"/>
  <c r="W1093" i="10"/>
  <c r="E1094" i="10"/>
  <c r="G1094" i="10"/>
  <c r="H1094" i="10"/>
  <c r="I1094" i="10"/>
  <c r="K1094" i="10"/>
  <c r="M1094" i="10"/>
  <c r="O1094" i="10"/>
  <c r="Q1094" i="10"/>
  <c r="S1094" i="10"/>
  <c r="U1094" i="10"/>
  <c r="W1094" i="10"/>
  <c r="E1095" i="10"/>
  <c r="G1095" i="10"/>
  <c r="H1095" i="10"/>
  <c r="I1095" i="10"/>
  <c r="K1095" i="10"/>
  <c r="M1095" i="10"/>
  <c r="O1095" i="10"/>
  <c r="Q1095" i="10"/>
  <c r="S1095" i="10"/>
  <c r="U1095" i="10"/>
  <c r="W1095" i="10"/>
  <c r="E1096" i="10"/>
  <c r="G1096" i="10"/>
  <c r="H1096" i="10"/>
  <c r="I1096" i="10"/>
  <c r="K1096" i="10"/>
  <c r="M1096" i="10"/>
  <c r="O1096" i="10"/>
  <c r="Q1096" i="10"/>
  <c r="S1096" i="10"/>
  <c r="U1096" i="10"/>
  <c r="W1096" i="10"/>
  <c r="E1097" i="10"/>
  <c r="G1097" i="10"/>
  <c r="H1097" i="10"/>
  <c r="I1097" i="10"/>
  <c r="K1097" i="10"/>
  <c r="M1097" i="10"/>
  <c r="O1097" i="10"/>
  <c r="Q1097" i="10"/>
  <c r="S1097" i="10"/>
  <c r="U1097" i="10"/>
  <c r="W1097" i="10"/>
  <c r="E1098" i="10"/>
  <c r="G1098" i="10"/>
  <c r="H1098" i="10"/>
  <c r="I1098" i="10"/>
  <c r="K1098" i="10"/>
  <c r="M1098" i="10"/>
  <c r="O1098" i="10"/>
  <c r="Q1098" i="10"/>
  <c r="S1098" i="10"/>
  <c r="U1098" i="10"/>
  <c r="W1098" i="10"/>
  <c r="E1099" i="10"/>
  <c r="G1099" i="10"/>
  <c r="H1099" i="10"/>
  <c r="I1099" i="10"/>
  <c r="K1099" i="10"/>
  <c r="M1099" i="10"/>
  <c r="O1099" i="10"/>
  <c r="Q1099" i="10"/>
  <c r="S1099" i="10"/>
  <c r="U1099" i="10"/>
  <c r="W1099" i="10"/>
  <c r="E1100" i="10"/>
  <c r="G1100" i="10"/>
  <c r="H1100" i="10"/>
  <c r="I1100" i="10"/>
  <c r="K1100" i="10"/>
  <c r="M1100" i="10"/>
  <c r="O1100" i="10"/>
  <c r="Q1100" i="10"/>
  <c r="S1100" i="10"/>
  <c r="U1100" i="10"/>
  <c r="W1100" i="10"/>
  <c r="E1101" i="10"/>
  <c r="G1101" i="10"/>
  <c r="H1101" i="10"/>
  <c r="I1101" i="10"/>
  <c r="K1101" i="10"/>
  <c r="M1101" i="10"/>
  <c r="O1101" i="10"/>
  <c r="Q1101" i="10"/>
  <c r="S1101" i="10"/>
  <c r="U1101" i="10"/>
  <c r="W1101" i="10"/>
  <c r="E1102" i="10"/>
  <c r="G1102" i="10"/>
  <c r="H1102" i="10"/>
  <c r="I1102" i="10"/>
  <c r="K1102" i="10"/>
  <c r="M1102" i="10"/>
  <c r="O1102" i="10"/>
  <c r="Q1102" i="10"/>
  <c r="S1102" i="10"/>
  <c r="U1102" i="10"/>
  <c r="W1102" i="10"/>
  <c r="E1103" i="10"/>
  <c r="G1103" i="10"/>
  <c r="H1103" i="10"/>
  <c r="I1103" i="10"/>
  <c r="K1103" i="10"/>
  <c r="M1103" i="10"/>
  <c r="O1103" i="10"/>
  <c r="Q1103" i="10"/>
  <c r="S1103" i="10"/>
  <c r="U1103" i="10"/>
  <c r="W1103" i="10"/>
  <c r="E1104" i="10"/>
  <c r="G1104" i="10"/>
  <c r="H1104" i="10"/>
  <c r="I1104" i="10"/>
  <c r="K1104" i="10"/>
  <c r="M1104" i="10"/>
  <c r="O1104" i="10"/>
  <c r="Q1104" i="10"/>
  <c r="S1104" i="10"/>
  <c r="U1104" i="10"/>
  <c r="W1104" i="10"/>
  <c r="E1105" i="10"/>
  <c r="G1105" i="10"/>
  <c r="H1105" i="10"/>
  <c r="I1105" i="10"/>
  <c r="K1105" i="10"/>
  <c r="M1105" i="10"/>
  <c r="O1105" i="10"/>
  <c r="Q1105" i="10"/>
  <c r="S1105" i="10"/>
  <c r="U1105" i="10"/>
  <c r="W1105" i="10"/>
  <c r="E1106" i="10"/>
  <c r="G1106" i="10"/>
  <c r="H1106" i="10"/>
  <c r="I1106" i="10"/>
  <c r="K1106" i="10"/>
  <c r="M1106" i="10"/>
  <c r="O1106" i="10"/>
  <c r="Q1106" i="10"/>
  <c r="S1106" i="10"/>
  <c r="U1106" i="10"/>
  <c r="W1106" i="10"/>
  <c r="E1107" i="10"/>
  <c r="G1107" i="10"/>
  <c r="H1107" i="10"/>
  <c r="I1107" i="10"/>
  <c r="K1107" i="10"/>
  <c r="M1107" i="10"/>
  <c r="O1107" i="10"/>
  <c r="Q1107" i="10"/>
  <c r="S1107" i="10"/>
  <c r="U1107" i="10"/>
  <c r="W1107" i="10"/>
  <c r="E1108" i="10"/>
  <c r="G1108" i="10"/>
  <c r="H1108" i="10"/>
  <c r="I1108" i="10"/>
  <c r="K1108" i="10"/>
  <c r="M1108" i="10"/>
  <c r="O1108" i="10"/>
  <c r="Q1108" i="10"/>
  <c r="S1108" i="10"/>
  <c r="U1108" i="10"/>
  <c r="W1108" i="10"/>
  <c r="E1109" i="10"/>
  <c r="G1109" i="10"/>
  <c r="H1109" i="10"/>
  <c r="I1109" i="10"/>
  <c r="K1109" i="10"/>
  <c r="M1109" i="10"/>
  <c r="O1109" i="10"/>
  <c r="Q1109" i="10"/>
  <c r="S1109" i="10"/>
  <c r="U1109" i="10"/>
  <c r="W1109" i="10"/>
  <c r="E1110" i="10"/>
  <c r="G1110" i="10"/>
  <c r="H1110" i="10"/>
  <c r="I1110" i="10"/>
  <c r="K1110" i="10"/>
  <c r="M1110" i="10"/>
  <c r="O1110" i="10"/>
  <c r="Q1110" i="10"/>
  <c r="S1110" i="10"/>
  <c r="U1110" i="10"/>
  <c r="W1110" i="10"/>
  <c r="E1111" i="10"/>
  <c r="G1111" i="10"/>
  <c r="H1111" i="10"/>
  <c r="I1111" i="10"/>
  <c r="K1111" i="10"/>
  <c r="M1111" i="10"/>
  <c r="O1111" i="10"/>
  <c r="Q1111" i="10"/>
  <c r="S1111" i="10"/>
  <c r="U1111" i="10"/>
  <c r="W1111" i="10"/>
  <c r="E1112" i="10"/>
  <c r="G1112" i="10"/>
  <c r="H1112" i="10"/>
  <c r="I1112" i="10"/>
  <c r="K1112" i="10"/>
  <c r="M1112" i="10"/>
  <c r="O1112" i="10"/>
  <c r="Q1112" i="10"/>
  <c r="S1112" i="10"/>
  <c r="U1112" i="10"/>
  <c r="W1112" i="10"/>
  <c r="E1113" i="10"/>
  <c r="G1113" i="10"/>
  <c r="H1113" i="10"/>
  <c r="I1113" i="10"/>
  <c r="K1113" i="10"/>
  <c r="M1113" i="10"/>
  <c r="O1113" i="10"/>
  <c r="Q1113" i="10"/>
  <c r="S1113" i="10"/>
  <c r="U1113" i="10"/>
  <c r="W1113" i="10"/>
  <c r="E1114" i="10"/>
  <c r="G1114" i="10"/>
  <c r="H1114" i="10"/>
  <c r="I1114" i="10"/>
  <c r="K1114" i="10"/>
  <c r="M1114" i="10"/>
  <c r="O1114" i="10"/>
  <c r="Q1114" i="10"/>
  <c r="S1114" i="10"/>
  <c r="U1114" i="10"/>
  <c r="W1114" i="10"/>
  <c r="E1115" i="10"/>
  <c r="G1115" i="10"/>
  <c r="H1115" i="10"/>
  <c r="I1115" i="10"/>
  <c r="K1115" i="10"/>
  <c r="M1115" i="10"/>
  <c r="O1115" i="10"/>
  <c r="Q1115" i="10"/>
  <c r="S1115" i="10"/>
  <c r="U1115" i="10"/>
  <c r="W1115" i="10"/>
  <c r="E1116" i="10"/>
  <c r="G1116" i="10"/>
  <c r="H1116" i="10"/>
  <c r="I1116" i="10"/>
  <c r="K1116" i="10"/>
  <c r="M1116" i="10"/>
  <c r="O1116" i="10"/>
  <c r="Q1116" i="10"/>
  <c r="S1116" i="10"/>
  <c r="U1116" i="10"/>
  <c r="W1116" i="10"/>
  <c r="E1117" i="10"/>
  <c r="G1117" i="10"/>
  <c r="H1117" i="10"/>
  <c r="I1117" i="10"/>
  <c r="K1117" i="10"/>
  <c r="M1117" i="10"/>
  <c r="O1117" i="10"/>
  <c r="Q1117" i="10"/>
  <c r="S1117" i="10"/>
  <c r="U1117" i="10"/>
  <c r="W1117" i="10"/>
  <c r="E1118" i="10"/>
  <c r="G1118" i="10"/>
  <c r="H1118" i="10"/>
  <c r="I1118" i="10"/>
  <c r="K1118" i="10"/>
  <c r="M1118" i="10"/>
  <c r="O1118" i="10"/>
  <c r="Q1118" i="10"/>
  <c r="S1118" i="10"/>
  <c r="U1118" i="10"/>
  <c r="W1118" i="10"/>
  <c r="E1119" i="10"/>
  <c r="G1119" i="10"/>
  <c r="H1119" i="10"/>
  <c r="I1119" i="10"/>
  <c r="K1119" i="10"/>
  <c r="M1119" i="10"/>
  <c r="O1119" i="10"/>
  <c r="Q1119" i="10"/>
  <c r="S1119" i="10"/>
  <c r="U1119" i="10"/>
  <c r="W1119" i="10"/>
  <c r="E1120" i="10"/>
  <c r="G1120" i="10"/>
  <c r="H1120" i="10"/>
  <c r="I1120" i="10"/>
  <c r="K1120" i="10"/>
  <c r="M1120" i="10"/>
  <c r="O1120" i="10"/>
  <c r="Q1120" i="10"/>
  <c r="S1120" i="10"/>
  <c r="U1120" i="10"/>
  <c r="W1120" i="10"/>
  <c r="E1121" i="10"/>
  <c r="G1121" i="10"/>
  <c r="H1121" i="10"/>
  <c r="I1121" i="10"/>
  <c r="K1121" i="10"/>
  <c r="M1121" i="10"/>
  <c r="O1121" i="10"/>
  <c r="Q1121" i="10"/>
  <c r="S1121" i="10"/>
  <c r="U1121" i="10"/>
  <c r="W1121" i="10"/>
  <c r="E1122" i="10"/>
  <c r="G1122" i="10"/>
  <c r="H1122" i="10"/>
  <c r="I1122" i="10"/>
  <c r="K1122" i="10"/>
  <c r="M1122" i="10"/>
  <c r="O1122" i="10"/>
  <c r="Q1122" i="10"/>
  <c r="S1122" i="10"/>
  <c r="U1122" i="10"/>
  <c r="W1122" i="10"/>
  <c r="E1123" i="10"/>
  <c r="G1123" i="10"/>
  <c r="H1123" i="10"/>
  <c r="I1123" i="10"/>
  <c r="K1123" i="10"/>
  <c r="M1123" i="10"/>
  <c r="O1123" i="10"/>
  <c r="Q1123" i="10"/>
  <c r="S1123" i="10"/>
  <c r="U1123" i="10"/>
  <c r="W1123" i="10"/>
  <c r="E1124" i="10"/>
  <c r="G1124" i="10"/>
  <c r="H1124" i="10"/>
  <c r="I1124" i="10"/>
  <c r="K1124" i="10"/>
  <c r="M1124" i="10"/>
  <c r="O1124" i="10"/>
  <c r="Q1124" i="10"/>
  <c r="S1124" i="10"/>
  <c r="U1124" i="10"/>
  <c r="W1124" i="10"/>
  <c r="E1125" i="10"/>
  <c r="G1125" i="10"/>
  <c r="H1125" i="10"/>
  <c r="I1125" i="10"/>
  <c r="K1125" i="10"/>
  <c r="M1125" i="10"/>
  <c r="O1125" i="10"/>
  <c r="Q1125" i="10"/>
  <c r="S1125" i="10"/>
  <c r="U1125" i="10"/>
  <c r="W1125" i="10"/>
  <c r="E1126" i="10"/>
  <c r="G1126" i="10"/>
  <c r="H1126" i="10"/>
  <c r="I1126" i="10"/>
  <c r="K1126" i="10"/>
  <c r="M1126" i="10"/>
  <c r="O1126" i="10"/>
  <c r="Q1126" i="10"/>
  <c r="S1126" i="10"/>
  <c r="U1126" i="10"/>
  <c r="W1126" i="10"/>
  <c r="E1127" i="10"/>
  <c r="G1127" i="10"/>
  <c r="H1127" i="10"/>
  <c r="I1127" i="10"/>
  <c r="K1127" i="10"/>
  <c r="M1127" i="10"/>
  <c r="O1127" i="10"/>
  <c r="Q1127" i="10"/>
  <c r="S1127" i="10"/>
  <c r="U1127" i="10"/>
  <c r="W1127" i="10"/>
  <c r="E1128" i="10"/>
  <c r="G1128" i="10"/>
  <c r="H1128" i="10"/>
  <c r="I1128" i="10"/>
  <c r="K1128" i="10"/>
  <c r="M1128" i="10"/>
  <c r="O1128" i="10"/>
  <c r="Q1128" i="10"/>
  <c r="S1128" i="10"/>
  <c r="U1128" i="10"/>
  <c r="W1128" i="10"/>
  <c r="E1129" i="10"/>
  <c r="G1129" i="10"/>
  <c r="H1129" i="10"/>
  <c r="I1129" i="10"/>
  <c r="K1129" i="10"/>
  <c r="M1129" i="10"/>
  <c r="O1129" i="10"/>
  <c r="Q1129" i="10"/>
  <c r="S1129" i="10"/>
  <c r="U1129" i="10"/>
  <c r="W1129" i="10"/>
  <c r="E1130" i="10"/>
  <c r="G1130" i="10"/>
  <c r="H1130" i="10"/>
  <c r="I1130" i="10"/>
  <c r="K1130" i="10"/>
  <c r="M1130" i="10"/>
  <c r="O1130" i="10"/>
  <c r="Q1130" i="10"/>
  <c r="S1130" i="10"/>
  <c r="U1130" i="10"/>
  <c r="W1130" i="10"/>
  <c r="E1131" i="10"/>
  <c r="G1131" i="10"/>
  <c r="H1131" i="10"/>
  <c r="I1131" i="10"/>
  <c r="K1131" i="10"/>
  <c r="M1131" i="10"/>
  <c r="O1131" i="10"/>
  <c r="Q1131" i="10"/>
  <c r="S1131" i="10"/>
  <c r="U1131" i="10"/>
  <c r="W1131" i="10"/>
  <c r="E1132" i="10"/>
  <c r="G1132" i="10"/>
  <c r="H1132" i="10"/>
  <c r="I1132" i="10"/>
  <c r="K1132" i="10"/>
  <c r="M1132" i="10"/>
  <c r="O1132" i="10"/>
  <c r="Q1132" i="10"/>
  <c r="S1132" i="10"/>
  <c r="U1132" i="10"/>
  <c r="W1132" i="10"/>
  <c r="E1133" i="10"/>
  <c r="G1133" i="10"/>
  <c r="H1133" i="10"/>
  <c r="I1133" i="10"/>
  <c r="K1133" i="10"/>
  <c r="M1133" i="10"/>
  <c r="O1133" i="10"/>
  <c r="Q1133" i="10"/>
  <c r="S1133" i="10"/>
  <c r="U1133" i="10"/>
  <c r="W1133" i="10"/>
  <c r="E1134" i="10"/>
  <c r="G1134" i="10"/>
  <c r="H1134" i="10"/>
  <c r="I1134" i="10"/>
  <c r="K1134" i="10"/>
  <c r="M1134" i="10"/>
  <c r="O1134" i="10"/>
  <c r="Q1134" i="10"/>
  <c r="S1134" i="10"/>
  <c r="U1134" i="10"/>
  <c r="W1134" i="10"/>
  <c r="E1135" i="10"/>
  <c r="G1135" i="10"/>
  <c r="H1135" i="10"/>
  <c r="I1135" i="10"/>
  <c r="K1135" i="10"/>
  <c r="M1135" i="10"/>
  <c r="O1135" i="10"/>
  <c r="Q1135" i="10"/>
  <c r="S1135" i="10"/>
  <c r="U1135" i="10"/>
  <c r="W1135" i="10"/>
  <c r="E1136" i="10"/>
  <c r="G1136" i="10"/>
  <c r="H1136" i="10"/>
  <c r="I1136" i="10"/>
  <c r="K1136" i="10"/>
  <c r="M1136" i="10"/>
  <c r="O1136" i="10"/>
  <c r="Q1136" i="10"/>
  <c r="S1136" i="10"/>
  <c r="U1136" i="10"/>
  <c r="W1136" i="10"/>
  <c r="E1137" i="10"/>
  <c r="G1137" i="10"/>
  <c r="H1137" i="10"/>
  <c r="I1137" i="10"/>
  <c r="K1137" i="10"/>
  <c r="M1137" i="10"/>
  <c r="O1137" i="10"/>
  <c r="Q1137" i="10"/>
  <c r="S1137" i="10"/>
  <c r="U1137" i="10"/>
  <c r="W1137" i="10"/>
  <c r="E1138" i="10"/>
  <c r="G1138" i="10"/>
  <c r="H1138" i="10"/>
  <c r="I1138" i="10"/>
  <c r="K1138" i="10"/>
  <c r="M1138" i="10"/>
  <c r="O1138" i="10"/>
  <c r="Q1138" i="10"/>
  <c r="S1138" i="10"/>
  <c r="U1138" i="10"/>
  <c r="W1138" i="10"/>
  <c r="E1139" i="10"/>
  <c r="G1139" i="10"/>
  <c r="H1139" i="10"/>
  <c r="I1139" i="10"/>
  <c r="K1139" i="10"/>
  <c r="M1139" i="10"/>
  <c r="O1139" i="10"/>
  <c r="Q1139" i="10"/>
  <c r="S1139" i="10"/>
  <c r="U1139" i="10"/>
  <c r="W1139" i="10"/>
  <c r="E1140" i="10"/>
  <c r="G1140" i="10"/>
  <c r="H1140" i="10"/>
  <c r="I1140" i="10"/>
  <c r="K1140" i="10"/>
  <c r="M1140" i="10"/>
  <c r="O1140" i="10"/>
  <c r="Q1140" i="10"/>
  <c r="S1140" i="10"/>
  <c r="U1140" i="10"/>
  <c r="W1140" i="10"/>
  <c r="E1141" i="10"/>
  <c r="G1141" i="10"/>
  <c r="H1141" i="10"/>
  <c r="I1141" i="10"/>
  <c r="K1141" i="10"/>
  <c r="M1141" i="10"/>
  <c r="O1141" i="10"/>
  <c r="Q1141" i="10"/>
  <c r="S1141" i="10"/>
  <c r="U1141" i="10"/>
  <c r="W1141" i="10"/>
  <c r="E1142" i="10"/>
  <c r="G1142" i="10"/>
  <c r="H1142" i="10"/>
  <c r="I1142" i="10"/>
  <c r="K1142" i="10"/>
  <c r="M1142" i="10"/>
  <c r="O1142" i="10"/>
  <c r="Q1142" i="10"/>
  <c r="S1142" i="10"/>
  <c r="U1142" i="10"/>
  <c r="W1142" i="10"/>
  <c r="E1143" i="10"/>
  <c r="G1143" i="10"/>
  <c r="H1143" i="10"/>
  <c r="I1143" i="10"/>
  <c r="K1143" i="10"/>
  <c r="M1143" i="10"/>
  <c r="O1143" i="10"/>
  <c r="Q1143" i="10"/>
  <c r="S1143" i="10"/>
  <c r="U1143" i="10"/>
  <c r="W1143" i="10"/>
  <c r="E1144" i="10"/>
  <c r="G1144" i="10"/>
  <c r="H1144" i="10"/>
  <c r="I1144" i="10"/>
  <c r="K1144" i="10"/>
  <c r="M1144" i="10"/>
  <c r="O1144" i="10"/>
  <c r="Q1144" i="10"/>
  <c r="S1144" i="10"/>
  <c r="U1144" i="10"/>
  <c r="W1144" i="10"/>
  <c r="E1145" i="10"/>
  <c r="G1145" i="10"/>
  <c r="H1145" i="10"/>
  <c r="I1145" i="10"/>
  <c r="K1145" i="10"/>
  <c r="M1145" i="10"/>
  <c r="O1145" i="10"/>
  <c r="Q1145" i="10"/>
  <c r="S1145" i="10"/>
  <c r="U1145" i="10"/>
  <c r="W1145" i="10"/>
  <c r="E1146" i="10"/>
  <c r="G1146" i="10"/>
  <c r="H1146" i="10"/>
  <c r="I1146" i="10"/>
  <c r="K1146" i="10"/>
  <c r="M1146" i="10"/>
  <c r="O1146" i="10"/>
  <c r="Q1146" i="10"/>
  <c r="S1146" i="10"/>
  <c r="U1146" i="10"/>
  <c r="W1146" i="10"/>
  <c r="E1147" i="10"/>
  <c r="G1147" i="10"/>
  <c r="H1147" i="10"/>
  <c r="I1147" i="10"/>
  <c r="K1147" i="10"/>
  <c r="M1147" i="10"/>
  <c r="O1147" i="10"/>
  <c r="Q1147" i="10"/>
  <c r="S1147" i="10"/>
  <c r="U1147" i="10"/>
  <c r="W1147" i="10"/>
  <c r="E1148" i="10"/>
  <c r="G1148" i="10"/>
  <c r="H1148" i="10"/>
  <c r="I1148" i="10"/>
  <c r="K1148" i="10"/>
  <c r="M1148" i="10"/>
  <c r="O1148" i="10"/>
  <c r="Q1148" i="10"/>
  <c r="S1148" i="10"/>
  <c r="U1148" i="10"/>
  <c r="W1148" i="10"/>
  <c r="E1149" i="10"/>
  <c r="G1149" i="10"/>
  <c r="H1149" i="10"/>
  <c r="I1149" i="10"/>
  <c r="K1149" i="10"/>
  <c r="M1149" i="10"/>
  <c r="O1149" i="10"/>
  <c r="Q1149" i="10"/>
  <c r="S1149" i="10"/>
  <c r="U1149" i="10"/>
  <c r="W1149" i="10"/>
  <c r="E1150" i="10"/>
  <c r="G1150" i="10"/>
  <c r="H1150" i="10"/>
  <c r="I1150" i="10"/>
  <c r="K1150" i="10"/>
  <c r="M1150" i="10"/>
  <c r="O1150" i="10"/>
  <c r="Q1150" i="10"/>
  <c r="S1150" i="10"/>
  <c r="U1150" i="10"/>
  <c r="W1150" i="10"/>
  <c r="E1151" i="10"/>
  <c r="G1151" i="10"/>
  <c r="H1151" i="10"/>
  <c r="I1151" i="10"/>
  <c r="K1151" i="10"/>
  <c r="M1151" i="10"/>
  <c r="O1151" i="10"/>
  <c r="Q1151" i="10"/>
  <c r="S1151" i="10"/>
  <c r="U1151" i="10"/>
  <c r="W1151" i="10"/>
  <c r="E1152" i="10"/>
  <c r="G1152" i="10"/>
  <c r="H1152" i="10"/>
  <c r="I1152" i="10"/>
  <c r="K1152" i="10"/>
  <c r="M1152" i="10"/>
  <c r="O1152" i="10"/>
  <c r="Q1152" i="10"/>
  <c r="S1152" i="10"/>
  <c r="U1152" i="10"/>
  <c r="W1152" i="10"/>
  <c r="E1153" i="10"/>
  <c r="G1153" i="10"/>
  <c r="H1153" i="10"/>
  <c r="I1153" i="10"/>
  <c r="K1153" i="10"/>
  <c r="M1153" i="10"/>
  <c r="O1153" i="10"/>
  <c r="Q1153" i="10"/>
  <c r="S1153" i="10"/>
  <c r="U1153" i="10"/>
  <c r="W1153" i="10"/>
  <c r="E1154" i="10"/>
  <c r="G1154" i="10"/>
  <c r="H1154" i="10"/>
  <c r="I1154" i="10"/>
  <c r="K1154" i="10"/>
  <c r="M1154" i="10"/>
  <c r="O1154" i="10"/>
  <c r="Q1154" i="10"/>
  <c r="S1154" i="10"/>
  <c r="U1154" i="10"/>
  <c r="W1154" i="10"/>
  <c r="E1155" i="10"/>
  <c r="G1155" i="10"/>
  <c r="H1155" i="10"/>
  <c r="I1155" i="10"/>
  <c r="K1155" i="10"/>
  <c r="M1155" i="10"/>
  <c r="O1155" i="10"/>
  <c r="Q1155" i="10"/>
  <c r="S1155" i="10"/>
  <c r="U1155" i="10"/>
  <c r="W1155" i="10"/>
  <c r="E1156" i="10"/>
  <c r="G1156" i="10"/>
  <c r="H1156" i="10"/>
  <c r="I1156" i="10"/>
  <c r="K1156" i="10"/>
  <c r="M1156" i="10"/>
  <c r="O1156" i="10"/>
  <c r="Q1156" i="10"/>
  <c r="S1156" i="10"/>
  <c r="U1156" i="10"/>
  <c r="W1156" i="10"/>
  <c r="E1157" i="10"/>
  <c r="G1157" i="10"/>
  <c r="H1157" i="10"/>
  <c r="I1157" i="10"/>
  <c r="K1157" i="10"/>
  <c r="M1157" i="10"/>
  <c r="O1157" i="10"/>
  <c r="Q1157" i="10"/>
  <c r="S1157" i="10"/>
  <c r="U1157" i="10"/>
  <c r="W1157" i="10"/>
  <c r="E1158" i="10"/>
  <c r="G1158" i="10"/>
  <c r="H1158" i="10"/>
  <c r="I1158" i="10"/>
  <c r="K1158" i="10"/>
  <c r="M1158" i="10"/>
  <c r="O1158" i="10"/>
  <c r="Q1158" i="10"/>
  <c r="S1158" i="10"/>
  <c r="U1158" i="10"/>
  <c r="W1158" i="10"/>
  <c r="E1159" i="10"/>
  <c r="G1159" i="10"/>
  <c r="H1159" i="10"/>
  <c r="I1159" i="10"/>
  <c r="K1159" i="10"/>
  <c r="M1159" i="10"/>
  <c r="O1159" i="10"/>
  <c r="Q1159" i="10"/>
  <c r="S1159" i="10"/>
  <c r="U1159" i="10"/>
  <c r="W1159" i="10"/>
  <c r="E1160" i="10"/>
  <c r="G1160" i="10"/>
  <c r="H1160" i="10"/>
  <c r="I1160" i="10"/>
  <c r="K1160" i="10"/>
  <c r="M1160" i="10"/>
  <c r="O1160" i="10"/>
  <c r="Q1160" i="10"/>
  <c r="S1160" i="10"/>
  <c r="U1160" i="10"/>
  <c r="W1160" i="10"/>
  <c r="E1161" i="10"/>
  <c r="G1161" i="10"/>
  <c r="H1161" i="10"/>
  <c r="I1161" i="10"/>
  <c r="K1161" i="10"/>
  <c r="M1161" i="10"/>
  <c r="O1161" i="10"/>
  <c r="Q1161" i="10"/>
  <c r="S1161" i="10"/>
  <c r="U1161" i="10"/>
  <c r="W1161" i="10"/>
  <c r="E1162" i="10"/>
  <c r="G1162" i="10"/>
  <c r="H1162" i="10"/>
  <c r="I1162" i="10"/>
  <c r="K1162" i="10"/>
  <c r="M1162" i="10"/>
  <c r="O1162" i="10"/>
  <c r="Q1162" i="10"/>
  <c r="S1162" i="10"/>
  <c r="U1162" i="10"/>
  <c r="W1162" i="10"/>
  <c r="E1163" i="10"/>
  <c r="G1163" i="10"/>
  <c r="H1163" i="10"/>
  <c r="I1163" i="10"/>
  <c r="K1163" i="10"/>
  <c r="M1163" i="10"/>
  <c r="O1163" i="10"/>
  <c r="Q1163" i="10"/>
  <c r="S1163" i="10"/>
  <c r="U1163" i="10"/>
  <c r="W1163" i="10"/>
  <c r="E1164" i="10"/>
  <c r="G1164" i="10"/>
  <c r="H1164" i="10"/>
  <c r="I1164" i="10"/>
  <c r="K1164" i="10"/>
  <c r="M1164" i="10"/>
  <c r="O1164" i="10"/>
  <c r="Q1164" i="10"/>
  <c r="S1164" i="10"/>
  <c r="U1164" i="10"/>
  <c r="W1164" i="10"/>
  <c r="E1165" i="10"/>
  <c r="G1165" i="10"/>
  <c r="H1165" i="10"/>
  <c r="I1165" i="10"/>
  <c r="K1165" i="10"/>
  <c r="M1165" i="10"/>
  <c r="O1165" i="10"/>
  <c r="Q1165" i="10"/>
  <c r="S1165" i="10"/>
  <c r="U1165" i="10"/>
  <c r="W1165" i="10"/>
  <c r="E1166" i="10"/>
  <c r="G1166" i="10"/>
  <c r="H1166" i="10"/>
  <c r="I1166" i="10"/>
  <c r="K1166" i="10"/>
  <c r="M1166" i="10"/>
  <c r="O1166" i="10"/>
  <c r="Q1166" i="10"/>
  <c r="S1166" i="10"/>
  <c r="U1166" i="10"/>
  <c r="W1166" i="10"/>
  <c r="E1167" i="10"/>
  <c r="G1167" i="10"/>
  <c r="H1167" i="10"/>
  <c r="I1167" i="10"/>
  <c r="K1167" i="10"/>
  <c r="M1167" i="10"/>
  <c r="O1167" i="10"/>
  <c r="Q1167" i="10"/>
  <c r="S1167" i="10"/>
  <c r="U1167" i="10"/>
  <c r="W1167" i="10"/>
  <c r="E1168" i="10"/>
  <c r="G1168" i="10"/>
  <c r="H1168" i="10"/>
  <c r="I1168" i="10"/>
  <c r="K1168" i="10"/>
  <c r="M1168" i="10"/>
  <c r="O1168" i="10"/>
  <c r="Q1168" i="10"/>
  <c r="S1168" i="10"/>
  <c r="U1168" i="10"/>
  <c r="W1168" i="10"/>
  <c r="E1169" i="10"/>
  <c r="G1169" i="10"/>
  <c r="H1169" i="10"/>
  <c r="I1169" i="10"/>
  <c r="K1169" i="10"/>
  <c r="M1169" i="10"/>
  <c r="O1169" i="10"/>
  <c r="Q1169" i="10"/>
  <c r="S1169" i="10"/>
  <c r="U1169" i="10"/>
  <c r="W1169" i="10"/>
  <c r="E1170" i="10"/>
  <c r="G1170" i="10"/>
  <c r="H1170" i="10"/>
  <c r="I1170" i="10"/>
  <c r="K1170" i="10"/>
  <c r="M1170" i="10"/>
  <c r="O1170" i="10"/>
  <c r="Q1170" i="10"/>
  <c r="S1170" i="10"/>
  <c r="U1170" i="10"/>
  <c r="W1170" i="10"/>
  <c r="E1171" i="10"/>
  <c r="G1171" i="10"/>
  <c r="H1171" i="10"/>
  <c r="I1171" i="10"/>
  <c r="K1171" i="10"/>
  <c r="M1171" i="10"/>
  <c r="O1171" i="10"/>
  <c r="Q1171" i="10"/>
  <c r="S1171" i="10"/>
  <c r="U1171" i="10"/>
  <c r="W1171" i="10"/>
  <c r="E1172" i="10"/>
  <c r="G1172" i="10"/>
  <c r="H1172" i="10"/>
  <c r="I1172" i="10"/>
  <c r="K1172" i="10"/>
  <c r="M1172" i="10"/>
  <c r="O1172" i="10"/>
  <c r="Q1172" i="10"/>
  <c r="S1172" i="10"/>
  <c r="U1172" i="10"/>
  <c r="W1172" i="10"/>
  <c r="E1173" i="10"/>
  <c r="G1173" i="10"/>
  <c r="H1173" i="10"/>
  <c r="I1173" i="10"/>
  <c r="K1173" i="10"/>
  <c r="M1173" i="10"/>
  <c r="O1173" i="10"/>
  <c r="Q1173" i="10"/>
  <c r="S1173" i="10"/>
  <c r="U1173" i="10"/>
  <c r="W1173" i="10"/>
  <c r="E1174" i="10"/>
  <c r="G1174" i="10"/>
  <c r="H1174" i="10"/>
  <c r="I1174" i="10"/>
  <c r="K1174" i="10"/>
  <c r="M1174" i="10"/>
  <c r="O1174" i="10"/>
  <c r="Q1174" i="10"/>
  <c r="S1174" i="10"/>
  <c r="U1174" i="10"/>
  <c r="W1174" i="10"/>
  <c r="E1175" i="10"/>
  <c r="G1175" i="10"/>
  <c r="H1175" i="10"/>
  <c r="I1175" i="10"/>
  <c r="K1175" i="10"/>
  <c r="M1175" i="10"/>
  <c r="O1175" i="10"/>
  <c r="Q1175" i="10"/>
  <c r="S1175" i="10"/>
  <c r="U1175" i="10"/>
  <c r="W1175" i="10"/>
  <c r="E1176" i="10"/>
  <c r="G1176" i="10"/>
  <c r="H1176" i="10"/>
  <c r="I1176" i="10"/>
  <c r="K1176" i="10"/>
  <c r="M1176" i="10"/>
  <c r="O1176" i="10"/>
  <c r="Q1176" i="10"/>
  <c r="S1176" i="10"/>
  <c r="U1176" i="10"/>
  <c r="W1176" i="10"/>
  <c r="E1177" i="10"/>
  <c r="G1177" i="10"/>
  <c r="H1177" i="10"/>
  <c r="I1177" i="10"/>
  <c r="K1177" i="10"/>
  <c r="M1177" i="10"/>
  <c r="O1177" i="10"/>
  <c r="Q1177" i="10"/>
  <c r="S1177" i="10"/>
  <c r="U1177" i="10"/>
  <c r="W1177" i="10"/>
  <c r="E1178" i="10"/>
  <c r="G1178" i="10"/>
  <c r="H1178" i="10"/>
  <c r="I1178" i="10"/>
  <c r="K1178" i="10"/>
  <c r="M1178" i="10"/>
  <c r="O1178" i="10"/>
  <c r="Q1178" i="10"/>
  <c r="S1178" i="10"/>
  <c r="U1178" i="10"/>
  <c r="W1178" i="10"/>
  <c r="E1179" i="10"/>
  <c r="G1179" i="10"/>
  <c r="H1179" i="10"/>
  <c r="I1179" i="10"/>
  <c r="K1179" i="10"/>
  <c r="M1179" i="10"/>
  <c r="O1179" i="10"/>
  <c r="Q1179" i="10"/>
  <c r="S1179" i="10"/>
  <c r="U1179" i="10"/>
  <c r="W1179" i="10"/>
  <c r="E1180" i="10"/>
  <c r="G1180" i="10"/>
  <c r="H1180" i="10"/>
  <c r="I1180" i="10"/>
  <c r="K1180" i="10"/>
  <c r="M1180" i="10"/>
  <c r="O1180" i="10"/>
  <c r="Q1180" i="10"/>
  <c r="S1180" i="10"/>
  <c r="U1180" i="10"/>
  <c r="W1180" i="10"/>
  <c r="E1181" i="10"/>
  <c r="G1181" i="10"/>
  <c r="H1181" i="10"/>
  <c r="I1181" i="10"/>
  <c r="K1181" i="10"/>
  <c r="M1181" i="10"/>
  <c r="O1181" i="10"/>
  <c r="Q1181" i="10"/>
  <c r="S1181" i="10"/>
  <c r="U1181" i="10"/>
  <c r="W1181" i="10"/>
  <c r="E1182" i="10"/>
  <c r="G1182" i="10"/>
  <c r="H1182" i="10"/>
  <c r="I1182" i="10"/>
  <c r="K1182" i="10"/>
  <c r="M1182" i="10"/>
  <c r="O1182" i="10"/>
  <c r="Q1182" i="10"/>
  <c r="S1182" i="10"/>
  <c r="U1182" i="10"/>
  <c r="W1182" i="10"/>
  <c r="E1183" i="10"/>
  <c r="G1183" i="10"/>
  <c r="H1183" i="10"/>
  <c r="I1183" i="10"/>
  <c r="K1183" i="10"/>
  <c r="M1183" i="10"/>
  <c r="O1183" i="10"/>
  <c r="Q1183" i="10"/>
  <c r="S1183" i="10"/>
  <c r="U1183" i="10"/>
  <c r="W1183" i="10"/>
  <c r="E1184" i="10"/>
  <c r="G1184" i="10"/>
  <c r="H1184" i="10"/>
  <c r="I1184" i="10"/>
  <c r="K1184" i="10"/>
  <c r="M1184" i="10"/>
  <c r="O1184" i="10"/>
  <c r="Q1184" i="10"/>
  <c r="S1184" i="10"/>
  <c r="U1184" i="10"/>
  <c r="W1184" i="10"/>
  <c r="E1185" i="10"/>
  <c r="G1185" i="10"/>
  <c r="H1185" i="10"/>
  <c r="I1185" i="10"/>
  <c r="K1185" i="10"/>
  <c r="M1185" i="10"/>
  <c r="O1185" i="10"/>
  <c r="Q1185" i="10"/>
  <c r="S1185" i="10"/>
  <c r="U1185" i="10"/>
  <c r="W1185" i="10"/>
  <c r="E1186" i="10"/>
  <c r="G1186" i="10"/>
  <c r="H1186" i="10"/>
  <c r="I1186" i="10"/>
  <c r="K1186" i="10"/>
  <c r="M1186" i="10"/>
  <c r="O1186" i="10"/>
  <c r="Q1186" i="10"/>
  <c r="S1186" i="10"/>
  <c r="U1186" i="10"/>
  <c r="W1186" i="10"/>
  <c r="E1187" i="10"/>
  <c r="G1187" i="10"/>
  <c r="H1187" i="10"/>
  <c r="I1187" i="10"/>
  <c r="K1187" i="10"/>
  <c r="M1187" i="10"/>
  <c r="O1187" i="10"/>
  <c r="Q1187" i="10"/>
  <c r="S1187" i="10"/>
  <c r="U1187" i="10"/>
  <c r="W1187" i="10"/>
  <c r="E1188" i="10"/>
  <c r="G1188" i="10"/>
  <c r="H1188" i="10"/>
  <c r="I1188" i="10"/>
  <c r="K1188" i="10"/>
  <c r="M1188" i="10"/>
  <c r="O1188" i="10"/>
  <c r="Q1188" i="10"/>
  <c r="S1188" i="10"/>
  <c r="U1188" i="10"/>
  <c r="W1188" i="10"/>
  <c r="E1189" i="10"/>
  <c r="G1189" i="10"/>
  <c r="H1189" i="10"/>
  <c r="I1189" i="10"/>
  <c r="K1189" i="10"/>
  <c r="M1189" i="10"/>
  <c r="O1189" i="10"/>
  <c r="Q1189" i="10"/>
  <c r="S1189" i="10"/>
  <c r="U1189" i="10"/>
  <c r="W1189" i="10"/>
  <c r="E1190" i="10"/>
  <c r="G1190" i="10"/>
  <c r="H1190" i="10"/>
  <c r="I1190" i="10"/>
  <c r="K1190" i="10"/>
  <c r="M1190" i="10"/>
  <c r="O1190" i="10"/>
  <c r="Q1190" i="10"/>
  <c r="S1190" i="10"/>
  <c r="U1190" i="10"/>
  <c r="W1190" i="10"/>
  <c r="E1191" i="10"/>
  <c r="G1191" i="10"/>
  <c r="H1191" i="10"/>
  <c r="I1191" i="10"/>
  <c r="K1191" i="10"/>
  <c r="M1191" i="10"/>
  <c r="O1191" i="10"/>
  <c r="Q1191" i="10"/>
  <c r="S1191" i="10"/>
  <c r="U1191" i="10"/>
  <c r="W1191" i="10"/>
  <c r="E1192" i="10"/>
  <c r="G1192" i="10"/>
  <c r="H1192" i="10"/>
  <c r="I1192" i="10"/>
  <c r="K1192" i="10"/>
  <c r="M1192" i="10"/>
  <c r="O1192" i="10"/>
  <c r="Q1192" i="10"/>
  <c r="S1192" i="10"/>
  <c r="U1192" i="10"/>
  <c r="W1192" i="10"/>
  <c r="E1193" i="10"/>
  <c r="G1193" i="10"/>
  <c r="H1193" i="10"/>
  <c r="I1193" i="10"/>
  <c r="K1193" i="10"/>
  <c r="M1193" i="10"/>
  <c r="O1193" i="10"/>
  <c r="Q1193" i="10"/>
  <c r="S1193" i="10"/>
  <c r="U1193" i="10"/>
  <c r="W1193" i="10"/>
  <c r="E1194" i="10"/>
  <c r="G1194" i="10"/>
  <c r="H1194" i="10"/>
  <c r="I1194" i="10"/>
  <c r="K1194" i="10"/>
  <c r="M1194" i="10"/>
  <c r="O1194" i="10"/>
  <c r="Q1194" i="10"/>
  <c r="S1194" i="10"/>
  <c r="U1194" i="10"/>
  <c r="W1194" i="10"/>
  <c r="E1195" i="10"/>
  <c r="G1195" i="10"/>
  <c r="H1195" i="10"/>
  <c r="I1195" i="10"/>
  <c r="K1195" i="10"/>
  <c r="M1195" i="10"/>
  <c r="O1195" i="10"/>
  <c r="Q1195" i="10"/>
  <c r="S1195" i="10"/>
  <c r="U1195" i="10"/>
  <c r="W1195" i="10"/>
  <c r="E1196" i="10"/>
  <c r="G1196" i="10"/>
  <c r="H1196" i="10"/>
  <c r="I1196" i="10"/>
  <c r="K1196" i="10"/>
  <c r="M1196" i="10"/>
  <c r="O1196" i="10"/>
  <c r="Q1196" i="10"/>
  <c r="S1196" i="10"/>
  <c r="U1196" i="10"/>
  <c r="W1196" i="10"/>
  <c r="E1197" i="10"/>
  <c r="G1197" i="10"/>
  <c r="H1197" i="10"/>
  <c r="I1197" i="10"/>
  <c r="K1197" i="10"/>
  <c r="M1197" i="10"/>
  <c r="O1197" i="10"/>
  <c r="Q1197" i="10"/>
  <c r="S1197" i="10"/>
  <c r="U1197" i="10"/>
  <c r="W1197" i="10"/>
  <c r="E1198" i="10"/>
  <c r="G1198" i="10"/>
  <c r="H1198" i="10"/>
  <c r="I1198" i="10"/>
  <c r="K1198" i="10"/>
  <c r="M1198" i="10"/>
  <c r="O1198" i="10"/>
  <c r="Q1198" i="10"/>
  <c r="S1198" i="10"/>
  <c r="U1198" i="10"/>
  <c r="W1198" i="10"/>
  <c r="E1199" i="10"/>
  <c r="G1199" i="10"/>
  <c r="H1199" i="10"/>
  <c r="I1199" i="10"/>
  <c r="K1199" i="10"/>
  <c r="M1199" i="10"/>
  <c r="O1199" i="10"/>
  <c r="Q1199" i="10"/>
  <c r="S1199" i="10"/>
  <c r="U1199" i="10"/>
  <c r="W1199" i="10"/>
  <c r="E1200" i="10"/>
  <c r="G1200" i="10"/>
  <c r="H1200" i="10"/>
  <c r="I1200" i="10"/>
  <c r="K1200" i="10"/>
  <c r="M1200" i="10"/>
  <c r="O1200" i="10"/>
  <c r="Q1200" i="10"/>
  <c r="S1200" i="10"/>
  <c r="U1200" i="10"/>
  <c r="W1200" i="10"/>
  <c r="E1201" i="10"/>
  <c r="G1201" i="10"/>
  <c r="H1201" i="10"/>
  <c r="I1201" i="10"/>
  <c r="K1201" i="10"/>
  <c r="M1201" i="10"/>
  <c r="O1201" i="10"/>
  <c r="Q1201" i="10"/>
  <c r="S1201" i="10"/>
  <c r="U1201" i="10"/>
  <c r="W1201" i="10"/>
  <c r="E1202" i="10"/>
  <c r="G1202" i="10"/>
  <c r="H1202" i="10"/>
  <c r="I1202" i="10"/>
  <c r="K1202" i="10"/>
  <c r="M1202" i="10"/>
  <c r="O1202" i="10"/>
  <c r="Q1202" i="10"/>
  <c r="S1202" i="10"/>
  <c r="U1202" i="10"/>
  <c r="W1202" i="10"/>
  <c r="E1203" i="10"/>
  <c r="G1203" i="10"/>
  <c r="H1203" i="10"/>
  <c r="I1203" i="10"/>
  <c r="K1203" i="10"/>
  <c r="M1203" i="10"/>
  <c r="O1203" i="10"/>
  <c r="Q1203" i="10"/>
  <c r="S1203" i="10"/>
  <c r="U1203" i="10"/>
  <c r="W1203" i="10"/>
  <c r="E1204" i="10"/>
  <c r="G1204" i="10"/>
  <c r="H1204" i="10"/>
  <c r="I1204" i="10"/>
  <c r="K1204" i="10"/>
  <c r="M1204" i="10"/>
  <c r="O1204" i="10"/>
  <c r="Q1204" i="10"/>
  <c r="S1204" i="10"/>
  <c r="U1204" i="10"/>
  <c r="W1204" i="10"/>
  <c r="E1205" i="10"/>
  <c r="G1205" i="10"/>
  <c r="H1205" i="10"/>
  <c r="I1205" i="10"/>
  <c r="K1205" i="10"/>
  <c r="M1205" i="10"/>
  <c r="O1205" i="10"/>
  <c r="Q1205" i="10"/>
  <c r="S1205" i="10"/>
  <c r="U1205" i="10"/>
  <c r="W1205" i="10"/>
  <c r="E1206" i="10"/>
  <c r="G1206" i="10"/>
  <c r="H1206" i="10"/>
  <c r="I1206" i="10"/>
  <c r="K1206" i="10"/>
  <c r="M1206" i="10"/>
  <c r="O1206" i="10"/>
  <c r="Q1206" i="10"/>
  <c r="S1206" i="10"/>
  <c r="U1206" i="10"/>
  <c r="W1206" i="10"/>
  <c r="E1207" i="10"/>
  <c r="G1207" i="10"/>
  <c r="H1207" i="10"/>
  <c r="I1207" i="10"/>
  <c r="K1207" i="10"/>
  <c r="M1207" i="10"/>
  <c r="O1207" i="10"/>
  <c r="Q1207" i="10"/>
  <c r="S1207" i="10"/>
  <c r="U1207" i="10"/>
  <c r="W1207" i="10"/>
  <c r="E1208" i="10"/>
  <c r="G1208" i="10"/>
  <c r="H1208" i="10"/>
  <c r="I1208" i="10"/>
  <c r="K1208" i="10"/>
  <c r="M1208" i="10"/>
  <c r="O1208" i="10"/>
  <c r="Q1208" i="10"/>
  <c r="S1208" i="10"/>
  <c r="U1208" i="10"/>
  <c r="W1208" i="10"/>
  <c r="E1209" i="10"/>
  <c r="G1209" i="10"/>
  <c r="H1209" i="10"/>
  <c r="I1209" i="10"/>
  <c r="K1209" i="10"/>
  <c r="M1209" i="10"/>
  <c r="O1209" i="10"/>
  <c r="Q1209" i="10"/>
  <c r="S1209" i="10"/>
  <c r="U1209" i="10"/>
  <c r="W1209" i="10"/>
  <c r="E1210" i="10"/>
  <c r="G1210" i="10"/>
  <c r="H1210" i="10"/>
  <c r="I1210" i="10"/>
  <c r="K1210" i="10"/>
  <c r="M1210" i="10"/>
  <c r="O1210" i="10"/>
  <c r="Q1210" i="10"/>
  <c r="S1210" i="10"/>
  <c r="U1210" i="10"/>
  <c r="W1210" i="10"/>
  <c r="E1211" i="10"/>
  <c r="G1211" i="10"/>
  <c r="H1211" i="10"/>
  <c r="I1211" i="10"/>
  <c r="K1211" i="10"/>
  <c r="M1211" i="10"/>
  <c r="O1211" i="10"/>
  <c r="Q1211" i="10"/>
  <c r="S1211" i="10"/>
  <c r="U1211" i="10"/>
  <c r="W1211" i="10"/>
  <c r="E1212" i="10"/>
  <c r="G1212" i="10"/>
  <c r="H1212" i="10"/>
  <c r="I1212" i="10"/>
  <c r="K1212" i="10"/>
  <c r="M1212" i="10"/>
  <c r="O1212" i="10"/>
  <c r="Q1212" i="10"/>
  <c r="S1212" i="10"/>
  <c r="U1212" i="10"/>
  <c r="W1212" i="10"/>
  <c r="E1213" i="10"/>
  <c r="G1213" i="10"/>
  <c r="H1213" i="10"/>
  <c r="I1213" i="10"/>
  <c r="K1213" i="10"/>
  <c r="M1213" i="10"/>
  <c r="O1213" i="10"/>
  <c r="Q1213" i="10"/>
  <c r="S1213" i="10"/>
  <c r="U1213" i="10"/>
  <c r="W1213" i="10"/>
  <c r="E1214" i="10"/>
  <c r="G1214" i="10"/>
  <c r="H1214" i="10"/>
  <c r="I1214" i="10"/>
  <c r="K1214" i="10"/>
  <c r="M1214" i="10"/>
  <c r="O1214" i="10"/>
  <c r="Q1214" i="10"/>
  <c r="S1214" i="10"/>
  <c r="U1214" i="10"/>
  <c r="W1214" i="10"/>
  <c r="E1215" i="10"/>
  <c r="G1215" i="10"/>
  <c r="H1215" i="10"/>
  <c r="I1215" i="10"/>
  <c r="K1215" i="10"/>
  <c r="M1215" i="10"/>
  <c r="O1215" i="10"/>
  <c r="Q1215" i="10"/>
  <c r="S1215" i="10"/>
  <c r="U1215" i="10"/>
  <c r="W1215" i="10"/>
  <c r="E1216" i="10"/>
  <c r="G1216" i="10"/>
  <c r="H1216" i="10"/>
  <c r="I1216" i="10"/>
  <c r="K1216" i="10"/>
  <c r="M1216" i="10"/>
  <c r="O1216" i="10"/>
  <c r="Q1216" i="10"/>
  <c r="S1216" i="10"/>
  <c r="U1216" i="10"/>
  <c r="W1216" i="10"/>
  <c r="E1217" i="10"/>
  <c r="G1217" i="10"/>
  <c r="H1217" i="10"/>
  <c r="I1217" i="10"/>
  <c r="K1217" i="10"/>
  <c r="M1217" i="10"/>
  <c r="O1217" i="10"/>
  <c r="Q1217" i="10"/>
  <c r="S1217" i="10"/>
  <c r="U1217" i="10"/>
  <c r="W1217" i="10"/>
  <c r="E1218" i="10"/>
  <c r="G1218" i="10"/>
  <c r="H1218" i="10"/>
  <c r="I1218" i="10"/>
  <c r="K1218" i="10"/>
  <c r="M1218" i="10"/>
  <c r="O1218" i="10"/>
  <c r="Q1218" i="10"/>
  <c r="S1218" i="10"/>
  <c r="U1218" i="10"/>
  <c r="W1218" i="10"/>
  <c r="E1219" i="10"/>
  <c r="G1219" i="10"/>
  <c r="H1219" i="10"/>
  <c r="I1219" i="10"/>
  <c r="K1219" i="10"/>
  <c r="M1219" i="10"/>
  <c r="O1219" i="10"/>
  <c r="Q1219" i="10"/>
  <c r="S1219" i="10"/>
  <c r="U1219" i="10"/>
  <c r="W1219" i="10"/>
  <c r="E1220" i="10"/>
  <c r="G1220" i="10"/>
  <c r="H1220" i="10"/>
  <c r="I1220" i="10"/>
  <c r="K1220" i="10"/>
  <c r="M1220" i="10"/>
  <c r="O1220" i="10"/>
  <c r="Q1220" i="10"/>
  <c r="S1220" i="10"/>
  <c r="U1220" i="10"/>
  <c r="W1220" i="10"/>
  <c r="E1221" i="10"/>
  <c r="G1221" i="10"/>
  <c r="H1221" i="10"/>
  <c r="I1221" i="10"/>
  <c r="K1221" i="10"/>
  <c r="M1221" i="10"/>
  <c r="O1221" i="10"/>
  <c r="Q1221" i="10"/>
  <c r="S1221" i="10"/>
  <c r="U1221" i="10"/>
  <c r="W1221" i="10"/>
  <c r="E1222" i="10"/>
  <c r="G1222" i="10"/>
  <c r="H1222" i="10"/>
  <c r="I1222" i="10"/>
  <c r="K1222" i="10"/>
  <c r="M1222" i="10"/>
  <c r="O1222" i="10"/>
  <c r="Q1222" i="10"/>
  <c r="S1222" i="10"/>
  <c r="U1222" i="10"/>
  <c r="W1222" i="10"/>
  <c r="E1223" i="10"/>
  <c r="G1223" i="10"/>
  <c r="H1223" i="10"/>
  <c r="I1223" i="10"/>
  <c r="K1223" i="10"/>
  <c r="M1223" i="10"/>
  <c r="O1223" i="10"/>
  <c r="Q1223" i="10"/>
  <c r="S1223" i="10"/>
  <c r="U1223" i="10"/>
  <c r="W1223" i="10"/>
  <c r="E1224" i="10"/>
  <c r="G1224" i="10"/>
  <c r="H1224" i="10"/>
  <c r="I1224" i="10"/>
  <c r="K1224" i="10"/>
  <c r="M1224" i="10"/>
  <c r="O1224" i="10"/>
  <c r="Q1224" i="10"/>
  <c r="S1224" i="10"/>
  <c r="U1224" i="10"/>
  <c r="W1224" i="10"/>
  <c r="E1225" i="10"/>
  <c r="G1225" i="10"/>
  <c r="H1225" i="10"/>
  <c r="I1225" i="10"/>
  <c r="K1225" i="10"/>
  <c r="M1225" i="10"/>
  <c r="O1225" i="10"/>
  <c r="Q1225" i="10"/>
  <c r="S1225" i="10"/>
  <c r="U1225" i="10"/>
  <c r="W1225" i="10"/>
  <c r="E1226" i="10"/>
  <c r="G1226" i="10"/>
  <c r="H1226" i="10"/>
  <c r="I1226" i="10"/>
  <c r="K1226" i="10"/>
  <c r="M1226" i="10"/>
  <c r="O1226" i="10"/>
  <c r="Q1226" i="10"/>
  <c r="S1226" i="10"/>
  <c r="U1226" i="10"/>
  <c r="W1226" i="10"/>
  <c r="E1227" i="10"/>
  <c r="G1227" i="10"/>
  <c r="H1227" i="10"/>
  <c r="I1227" i="10"/>
  <c r="K1227" i="10"/>
  <c r="M1227" i="10"/>
  <c r="O1227" i="10"/>
  <c r="Q1227" i="10"/>
  <c r="S1227" i="10"/>
  <c r="U1227" i="10"/>
  <c r="W1227" i="10"/>
  <c r="E1228" i="10"/>
  <c r="G1228" i="10"/>
  <c r="H1228" i="10"/>
  <c r="I1228" i="10"/>
  <c r="K1228" i="10"/>
  <c r="M1228" i="10"/>
  <c r="O1228" i="10"/>
  <c r="Q1228" i="10"/>
  <c r="S1228" i="10"/>
  <c r="U1228" i="10"/>
  <c r="W1228" i="10"/>
  <c r="E1229" i="10"/>
  <c r="G1229" i="10"/>
  <c r="H1229" i="10"/>
  <c r="I1229" i="10"/>
  <c r="K1229" i="10"/>
  <c r="M1229" i="10"/>
  <c r="O1229" i="10"/>
  <c r="Q1229" i="10"/>
  <c r="S1229" i="10"/>
  <c r="U1229" i="10"/>
  <c r="W1229" i="10"/>
  <c r="E1230" i="10"/>
  <c r="G1230" i="10"/>
  <c r="H1230" i="10"/>
  <c r="I1230" i="10"/>
  <c r="K1230" i="10"/>
  <c r="M1230" i="10"/>
  <c r="O1230" i="10"/>
  <c r="Q1230" i="10"/>
  <c r="S1230" i="10"/>
  <c r="U1230" i="10"/>
  <c r="W1230" i="10"/>
  <c r="E1231" i="10"/>
  <c r="G1231" i="10"/>
  <c r="H1231" i="10"/>
  <c r="I1231" i="10"/>
  <c r="K1231" i="10"/>
  <c r="M1231" i="10"/>
  <c r="O1231" i="10"/>
  <c r="Q1231" i="10"/>
  <c r="S1231" i="10"/>
  <c r="U1231" i="10"/>
  <c r="W1231" i="10"/>
  <c r="E1232" i="10"/>
  <c r="G1232" i="10"/>
  <c r="H1232" i="10"/>
  <c r="I1232" i="10"/>
  <c r="K1232" i="10"/>
  <c r="M1232" i="10"/>
  <c r="O1232" i="10"/>
  <c r="Q1232" i="10"/>
  <c r="S1232" i="10"/>
  <c r="U1232" i="10"/>
  <c r="W1232" i="10"/>
  <c r="E1233" i="10"/>
  <c r="G1233" i="10"/>
  <c r="H1233" i="10"/>
  <c r="I1233" i="10"/>
  <c r="K1233" i="10"/>
  <c r="M1233" i="10"/>
  <c r="O1233" i="10"/>
  <c r="Q1233" i="10"/>
  <c r="S1233" i="10"/>
  <c r="U1233" i="10"/>
  <c r="W1233" i="10"/>
  <c r="E1234" i="10"/>
  <c r="G1234" i="10"/>
  <c r="H1234" i="10"/>
  <c r="I1234" i="10"/>
  <c r="K1234" i="10"/>
  <c r="M1234" i="10"/>
  <c r="O1234" i="10"/>
  <c r="Q1234" i="10"/>
  <c r="S1234" i="10"/>
  <c r="U1234" i="10"/>
  <c r="W1234" i="10"/>
  <c r="E1235" i="10"/>
  <c r="G1235" i="10"/>
  <c r="H1235" i="10"/>
  <c r="I1235" i="10"/>
  <c r="K1235" i="10"/>
  <c r="M1235" i="10"/>
  <c r="O1235" i="10"/>
  <c r="Q1235" i="10"/>
  <c r="S1235" i="10"/>
  <c r="U1235" i="10"/>
  <c r="W1235" i="10"/>
  <c r="E1236" i="10"/>
  <c r="G1236" i="10"/>
  <c r="H1236" i="10"/>
  <c r="I1236" i="10"/>
  <c r="K1236" i="10"/>
  <c r="M1236" i="10"/>
  <c r="O1236" i="10"/>
  <c r="Q1236" i="10"/>
  <c r="S1236" i="10"/>
  <c r="U1236" i="10"/>
  <c r="W1236" i="10"/>
  <c r="E1237" i="10"/>
  <c r="G1237" i="10"/>
  <c r="H1237" i="10"/>
  <c r="I1237" i="10"/>
  <c r="K1237" i="10"/>
  <c r="M1237" i="10"/>
  <c r="O1237" i="10"/>
  <c r="Q1237" i="10"/>
  <c r="S1237" i="10"/>
  <c r="U1237" i="10"/>
  <c r="W1237" i="10"/>
  <c r="E1238" i="10"/>
  <c r="G1238" i="10"/>
  <c r="H1238" i="10"/>
  <c r="I1238" i="10"/>
  <c r="K1238" i="10"/>
  <c r="M1238" i="10"/>
  <c r="O1238" i="10"/>
  <c r="Q1238" i="10"/>
  <c r="S1238" i="10"/>
  <c r="U1238" i="10"/>
  <c r="W1238" i="10"/>
  <c r="E1239" i="10"/>
  <c r="G1239" i="10"/>
  <c r="H1239" i="10"/>
  <c r="I1239" i="10"/>
  <c r="K1239" i="10"/>
  <c r="M1239" i="10"/>
  <c r="O1239" i="10"/>
  <c r="Q1239" i="10"/>
  <c r="S1239" i="10"/>
  <c r="U1239" i="10"/>
  <c r="W1239" i="10"/>
  <c r="E1240" i="10"/>
  <c r="G1240" i="10"/>
  <c r="H1240" i="10"/>
  <c r="I1240" i="10"/>
  <c r="K1240" i="10"/>
  <c r="M1240" i="10"/>
  <c r="O1240" i="10"/>
  <c r="Q1240" i="10"/>
  <c r="S1240" i="10"/>
  <c r="U1240" i="10"/>
  <c r="W1240" i="10"/>
  <c r="E1241" i="10"/>
  <c r="G1241" i="10"/>
  <c r="H1241" i="10"/>
  <c r="I1241" i="10"/>
  <c r="K1241" i="10"/>
  <c r="M1241" i="10"/>
  <c r="O1241" i="10"/>
  <c r="Q1241" i="10"/>
  <c r="S1241" i="10"/>
  <c r="U1241" i="10"/>
  <c r="W1241" i="10"/>
  <c r="E1242" i="10"/>
  <c r="G1242" i="10"/>
  <c r="H1242" i="10"/>
  <c r="I1242" i="10"/>
  <c r="K1242" i="10"/>
  <c r="M1242" i="10"/>
  <c r="O1242" i="10"/>
  <c r="Q1242" i="10"/>
  <c r="S1242" i="10"/>
  <c r="U1242" i="10"/>
  <c r="W1242" i="10"/>
  <c r="E1243" i="10"/>
  <c r="G1243" i="10"/>
  <c r="H1243" i="10"/>
  <c r="I1243" i="10"/>
  <c r="K1243" i="10"/>
  <c r="M1243" i="10"/>
  <c r="O1243" i="10"/>
  <c r="Q1243" i="10"/>
  <c r="S1243" i="10"/>
  <c r="U1243" i="10"/>
  <c r="W1243" i="10"/>
  <c r="E1244" i="10"/>
  <c r="G1244" i="10"/>
  <c r="H1244" i="10"/>
  <c r="I1244" i="10"/>
  <c r="K1244" i="10"/>
  <c r="M1244" i="10"/>
  <c r="O1244" i="10"/>
  <c r="Q1244" i="10"/>
  <c r="S1244" i="10"/>
  <c r="U1244" i="10"/>
  <c r="W1244" i="10"/>
  <c r="E1245" i="10"/>
  <c r="G1245" i="10"/>
  <c r="H1245" i="10"/>
  <c r="I1245" i="10"/>
  <c r="K1245" i="10"/>
  <c r="M1245" i="10"/>
  <c r="O1245" i="10"/>
  <c r="Q1245" i="10"/>
  <c r="S1245" i="10"/>
  <c r="U1245" i="10"/>
  <c r="W1245" i="10"/>
  <c r="E1246" i="10"/>
  <c r="G1246" i="10"/>
  <c r="H1246" i="10"/>
  <c r="I1246" i="10"/>
  <c r="K1246" i="10"/>
  <c r="M1246" i="10"/>
  <c r="O1246" i="10"/>
  <c r="Q1246" i="10"/>
  <c r="S1246" i="10"/>
  <c r="U1246" i="10"/>
  <c r="W1246" i="10"/>
  <c r="E1247" i="10"/>
  <c r="G1247" i="10"/>
  <c r="H1247" i="10"/>
  <c r="I1247" i="10"/>
  <c r="K1247" i="10"/>
  <c r="M1247" i="10"/>
  <c r="O1247" i="10"/>
  <c r="Q1247" i="10"/>
  <c r="S1247" i="10"/>
  <c r="U1247" i="10"/>
  <c r="W1247" i="10"/>
  <c r="E1248" i="10"/>
  <c r="G1248" i="10"/>
  <c r="H1248" i="10"/>
  <c r="I1248" i="10"/>
  <c r="K1248" i="10"/>
  <c r="M1248" i="10"/>
  <c r="O1248" i="10"/>
  <c r="Q1248" i="10"/>
  <c r="S1248" i="10"/>
  <c r="U1248" i="10"/>
  <c r="W1248" i="10"/>
  <c r="E1249" i="10"/>
  <c r="G1249" i="10"/>
  <c r="H1249" i="10"/>
  <c r="I1249" i="10"/>
  <c r="K1249" i="10"/>
  <c r="M1249" i="10"/>
  <c r="O1249" i="10"/>
  <c r="Q1249" i="10"/>
  <c r="S1249" i="10"/>
  <c r="U1249" i="10"/>
  <c r="W1249" i="10"/>
  <c r="E1250" i="10"/>
  <c r="G1250" i="10"/>
  <c r="H1250" i="10"/>
  <c r="I1250" i="10"/>
  <c r="K1250" i="10"/>
  <c r="M1250" i="10"/>
  <c r="O1250" i="10"/>
  <c r="Q1250" i="10"/>
  <c r="S1250" i="10"/>
  <c r="U1250" i="10"/>
  <c r="W1250" i="10"/>
  <c r="E1251" i="10"/>
  <c r="G1251" i="10"/>
  <c r="H1251" i="10"/>
  <c r="I1251" i="10"/>
  <c r="K1251" i="10"/>
  <c r="M1251" i="10"/>
  <c r="O1251" i="10"/>
  <c r="Q1251" i="10"/>
  <c r="S1251" i="10"/>
  <c r="U1251" i="10"/>
  <c r="W1251" i="10"/>
  <c r="E1252" i="10"/>
  <c r="G1252" i="10"/>
  <c r="H1252" i="10"/>
  <c r="I1252" i="10"/>
  <c r="K1252" i="10"/>
  <c r="M1252" i="10"/>
  <c r="O1252" i="10"/>
  <c r="Q1252" i="10"/>
  <c r="S1252" i="10"/>
  <c r="U1252" i="10"/>
  <c r="W1252" i="10"/>
  <c r="E1253" i="10"/>
  <c r="G1253" i="10"/>
  <c r="H1253" i="10"/>
  <c r="I1253" i="10"/>
  <c r="K1253" i="10"/>
  <c r="M1253" i="10"/>
  <c r="O1253" i="10"/>
  <c r="Q1253" i="10"/>
  <c r="S1253" i="10"/>
  <c r="U1253" i="10"/>
  <c r="W1253" i="10"/>
  <c r="E1254" i="10"/>
  <c r="G1254" i="10"/>
  <c r="H1254" i="10"/>
  <c r="I1254" i="10"/>
  <c r="K1254" i="10"/>
  <c r="M1254" i="10"/>
  <c r="O1254" i="10"/>
  <c r="Q1254" i="10"/>
  <c r="S1254" i="10"/>
  <c r="U1254" i="10"/>
  <c r="W1254" i="10"/>
  <c r="E1255" i="10"/>
  <c r="G1255" i="10"/>
  <c r="H1255" i="10"/>
  <c r="I1255" i="10"/>
  <c r="K1255" i="10"/>
  <c r="M1255" i="10"/>
  <c r="O1255" i="10"/>
  <c r="Q1255" i="10"/>
  <c r="S1255" i="10"/>
  <c r="U1255" i="10"/>
  <c r="W1255" i="10"/>
  <c r="E1256" i="10"/>
  <c r="G1256" i="10"/>
  <c r="H1256" i="10"/>
  <c r="I1256" i="10"/>
  <c r="K1256" i="10"/>
  <c r="M1256" i="10"/>
  <c r="O1256" i="10"/>
  <c r="Q1256" i="10"/>
  <c r="S1256" i="10"/>
  <c r="U1256" i="10"/>
  <c r="W1256" i="10"/>
  <c r="E1257" i="10"/>
  <c r="G1257" i="10"/>
  <c r="H1257" i="10"/>
  <c r="I1257" i="10"/>
  <c r="K1257" i="10"/>
  <c r="M1257" i="10"/>
  <c r="O1257" i="10"/>
  <c r="Q1257" i="10"/>
  <c r="S1257" i="10"/>
  <c r="U1257" i="10"/>
  <c r="W1257" i="10"/>
  <c r="E1258" i="10"/>
  <c r="G1258" i="10"/>
  <c r="H1258" i="10"/>
  <c r="I1258" i="10"/>
  <c r="K1258" i="10"/>
  <c r="M1258" i="10"/>
  <c r="O1258" i="10"/>
  <c r="Q1258" i="10"/>
  <c r="S1258" i="10"/>
  <c r="U1258" i="10"/>
  <c r="W1258" i="10"/>
  <c r="E1259" i="10"/>
  <c r="G1259" i="10"/>
  <c r="H1259" i="10"/>
  <c r="I1259" i="10"/>
  <c r="K1259" i="10"/>
  <c r="M1259" i="10"/>
  <c r="O1259" i="10"/>
  <c r="Q1259" i="10"/>
  <c r="S1259" i="10"/>
  <c r="U1259" i="10"/>
  <c r="W1259" i="10"/>
  <c r="E1260" i="10"/>
  <c r="G1260" i="10"/>
  <c r="H1260" i="10"/>
  <c r="I1260" i="10"/>
  <c r="K1260" i="10"/>
  <c r="M1260" i="10"/>
  <c r="O1260" i="10"/>
  <c r="Q1260" i="10"/>
  <c r="S1260" i="10"/>
  <c r="U1260" i="10"/>
  <c r="W1260" i="10"/>
  <c r="E1261" i="10"/>
  <c r="G1261" i="10"/>
  <c r="H1261" i="10"/>
  <c r="I1261" i="10"/>
  <c r="K1261" i="10"/>
  <c r="M1261" i="10"/>
  <c r="O1261" i="10"/>
  <c r="Q1261" i="10"/>
  <c r="S1261" i="10"/>
  <c r="U1261" i="10"/>
  <c r="W1261" i="10"/>
  <c r="E1262" i="10"/>
  <c r="G1262" i="10"/>
  <c r="H1262" i="10"/>
  <c r="I1262" i="10"/>
  <c r="K1262" i="10"/>
  <c r="M1262" i="10"/>
  <c r="O1262" i="10"/>
  <c r="Q1262" i="10"/>
  <c r="S1262" i="10"/>
  <c r="U1262" i="10"/>
  <c r="W1262" i="10"/>
  <c r="E1263" i="10"/>
  <c r="G1263" i="10"/>
  <c r="H1263" i="10"/>
  <c r="I1263" i="10"/>
  <c r="K1263" i="10"/>
  <c r="M1263" i="10"/>
  <c r="O1263" i="10"/>
  <c r="Q1263" i="10"/>
  <c r="S1263" i="10"/>
  <c r="U1263" i="10"/>
  <c r="W1263" i="10"/>
  <c r="E1264" i="10"/>
  <c r="G1264" i="10"/>
  <c r="H1264" i="10"/>
  <c r="I1264" i="10"/>
  <c r="K1264" i="10"/>
  <c r="M1264" i="10"/>
  <c r="O1264" i="10"/>
  <c r="Q1264" i="10"/>
  <c r="S1264" i="10"/>
  <c r="U1264" i="10"/>
  <c r="W1264" i="10"/>
  <c r="E1265" i="10"/>
  <c r="G1265" i="10"/>
  <c r="H1265" i="10"/>
  <c r="I1265" i="10"/>
  <c r="K1265" i="10"/>
  <c r="M1265" i="10"/>
  <c r="O1265" i="10"/>
  <c r="Q1265" i="10"/>
  <c r="S1265" i="10"/>
  <c r="U1265" i="10"/>
  <c r="W1265" i="10"/>
  <c r="E1266" i="10"/>
  <c r="G1266" i="10"/>
  <c r="H1266" i="10"/>
  <c r="I1266" i="10"/>
  <c r="K1266" i="10"/>
  <c r="M1266" i="10"/>
  <c r="O1266" i="10"/>
  <c r="Q1266" i="10"/>
  <c r="S1266" i="10"/>
  <c r="U1266" i="10"/>
  <c r="W1266" i="10"/>
  <c r="E1267" i="10"/>
  <c r="G1267" i="10"/>
  <c r="H1267" i="10"/>
  <c r="I1267" i="10"/>
  <c r="K1267" i="10"/>
  <c r="M1267" i="10"/>
  <c r="O1267" i="10"/>
  <c r="Q1267" i="10"/>
  <c r="S1267" i="10"/>
  <c r="U1267" i="10"/>
  <c r="W1267" i="10"/>
  <c r="E1268" i="10"/>
  <c r="G1268" i="10"/>
  <c r="H1268" i="10"/>
  <c r="I1268" i="10"/>
  <c r="K1268" i="10"/>
  <c r="M1268" i="10"/>
  <c r="O1268" i="10"/>
  <c r="Q1268" i="10"/>
  <c r="S1268" i="10"/>
  <c r="U1268" i="10"/>
  <c r="W1268" i="10"/>
  <c r="E1269" i="10"/>
  <c r="G1269" i="10"/>
  <c r="H1269" i="10"/>
  <c r="I1269" i="10"/>
  <c r="K1269" i="10"/>
  <c r="M1269" i="10"/>
  <c r="O1269" i="10"/>
  <c r="Q1269" i="10"/>
  <c r="S1269" i="10"/>
  <c r="U1269" i="10"/>
  <c r="W1269" i="10"/>
  <c r="E1270" i="10"/>
  <c r="G1270" i="10"/>
  <c r="H1270" i="10"/>
  <c r="I1270" i="10"/>
  <c r="K1270" i="10"/>
  <c r="M1270" i="10"/>
  <c r="O1270" i="10"/>
  <c r="Q1270" i="10"/>
  <c r="S1270" i="10"/>
  <c r="U1270" i="10"/>
  <c r="W1270" i="10"/>
  <c r="E1271" i="10"/>
  <c r="G1271" i="10"/>
  <c r="H1271" i="10"/>
  <c r="I1271" i="10"/>
  <c r="K1271" i="10"/>
  <c r="M1271" i="10"/>
  <c r="O1271" i="10"/>
  <c r="Q1271" i="10"/>
  <c r="S1271" i="10"/>
  <c r="U1271" i="10"/>
  <c r="W1271" i="10"/>
  <c r="E1272" i="10"/>
  <c r="G1272" i="10"/>
  <c r="H1272" i="10"/>
  <c r="I1272" i="10"/>
  <c r="K1272" i="10"/>
  <c r="M1272" i="10"/>
  <c r="O1272" i="10"/>
  <c r="Q1272" i="10"/>
  <c r="S1272" i="10"/>
  <c r="U1272" i="10"/>
  <c r="W1272" i="10"/>
  <c r="E1273" i="10"/>
  <c r="G1273" i="10"/>
  <c r="H1273" i="10"/>
  <c r="I1273" i="10"/>
  <c r="K1273" i="10"/>
  <c r="M1273" i="10"/>
  <c r="O1273" i="10"/>
  <c r="Q1273" i="10"/>
  <c r="S1273" i="10"/>
  <c r="U1273" i="10"/>
  <c r="W1273" i="10"/>
  <c r="E1274" i="10"/>
  <c r="G1274" i="10"/>
  <c r="H1274" i="10"/>
  <c r="I1274" i="10"/>
  <c r="K1274" i="10"/>
  <c r="M1274" i="10"/>
  <c r="O1274" i="10"/>
  <c r="Q1274" i="10"/>
  <c r="S1274" i="10"/>
  <c r="U1274" i="10"/>
  <c r="W1274" i="10"/>
  <c r="E1275" i="10"/>
  <c r="G1275" i="10"/>
  <c r="H1275" i="10"/>
  <c r="I1275" i="10"/>
  <c r="K1275" i="10"/>
  <c r="M1275" i="10"/>
  <c r="O1275" i="10"/>
  <c r="Q1275" i="10"/>
  <c r="S1275" i="10"/>
  <c r="U1275" i="10"/>
  <c r="W1275" i="10"/>
  <c r="E1276" i="10"/>
  <c r="G1276" i="10"/>
  <c r="H1276" i="10"/>
  <c r="I1276" i="10"/>
  <c r="K1276" i="10"/>
  <c r="M1276" i="10"/>
  <c r="O1276" i="10"/>
  <c r="Q1276" i="10"/>
  <c r="S1276" i="10"/>
  <c r="U1276" i="10"/>
  <c r="W1276" i="10"/>
  <c r="E1277" i="10"/>
  <c r="G1277" i="10"/>
  <c r="H1277" i="10"/>
  <c r="I1277" i="10"/>
  <c r="K1277" i="10"/>
  <c r="M1277" i="10"/>
  <c r="O1277" i="10"/>
  <c r="Q1277" i="10"/>
  <c r="S1277" i="10"/>
  <c r="U1277" i="10"/>
  <c r="W1277" i="10"/>
  <c r="E1278" i="10"/>
  <c r="G1278" i="10"/>
  <c r="H1278" i="10"/>
  <c r="I1278" i="10"/>
  <c r="K1278" i="10"/>
  <c r="M1278" i="10"/>
  <c r="O1278" i="10"/>
  <c r="Q1278" i="10"/>
  <c r="S1278" i="10"/>
  <c r="U1278" i="10"/>
  <c r="W1278" i="10"/>
  <c r="E1279" i="10"/>
  <c r="G1279" i="10"/>
  <c r="H1279" i="10"/>
  <c r="I1279" i="10"/>
  <c r="K1279" i="10"/>
  <c r="M1279" i="10"/>
  <c r="O1279" i="10"/>
  <c r="Q1279" i="10"/>
  <c r="S1279" i="10"/>
  <c r="U1279" i="10"/>
  <c r="W1279" i="10"/>
  <c r="E1280" i="10"/>
  <c r="G1280" i="10"/>
  <c r="H1280" i="10"/>
  <c r="I1280" i="10"/>
  <c r="K1280" i="10"/>
  <c r="M1280" i="10"/>
  <c r="O1280" i="10"/>
  <c r="Q1280" i="10"/>
  <c r="S1280" i="10"/>
  <c r="U1280" i="10"/>
  <c r="W1280" i="10"/>
  <c r="E1281" i="10"/>
  <c r="G1281" i="10"/>
  <c r="H1281" i="10"/>
  <c r="I1281" i="10"/>
  <c r="K1281" i="10"/>
  <c r="M1281" i="10"/>
  <c r="O1281" i="10"/>
  <c r="Q1281" i="10"/>
  <c r="S1281" i="10"/>
  <c r="U1281" i="10"/>
  <c r="W1281" i="10"/>
  <c r="E1282" i="10"/>
  <c r="G1282" i="10"/>
  <c r="H1282" i="10"/>
  <c r="I1282" i="10"/>
  <c r="K1282" i="10"/>
  <c r="M1282" i="10"/>
  <c r="O1282" i="10"/>
  <c r="Q1282" i="10"/>
  <c r="S1282" i="10"/>
  <c r="U1282" i="10"/>
  <c r="W1282" i="10"/>
  <c r="E1283" i="10"/>
  <c r="G1283" i="10"/>
  <c r="H1283" i="10"/>
  <c r="I1283" i="10"/>
  <c r="K1283" i="10"/>
  <c r="M1283" i="10"/>
  <c r="O1283" i="10"/>
  <c r="Q1283" i="10"/>
  <c r="S1283" i="10"/>
  <c r="U1283" i="10"/>
  <c r="W1283" i="10"/>
  <c r="E1284" i="10"/>
  <c r="G1284" i="10"/>
  <c r="H1284" i="10"/>
  <c r="I1284" i="10"/>
  <c r="K1284" i="10"/>
  <c r="M1284" i="10"/>
  <c r="O1284" i="10"/>
  <c r="Q1284" i="10"/>
  <c r="S1284" i="10"/>
  <c r="U1284" i="10"/>
  <c r="W1284" i="10"/>
  <c r="E1285" i="10"/>
  <c r="G1285" i="10"/>
  <c r="H1285" i="10"/>
  <c r="I1285" i="10"/>
  <c r="K1285" i="10"/>
  <c r="M1285" i="10"/>
  <c r="O1285" i="10"/>
  <c r="Q1285" i="10"/>
  <c r="S1285" i="10"/>
  <c r="U1285" i="10"/>
  <c r="W1285" i="10"/>
  <c r="Y1285" i="10"/>
  <c r="AA1285" i="10"/>
  <c r="AC1285" i="10"/>
  <c r="AE1285" i="10"/>
  <c r="AG1285" i="10"/>
  <c r="AI1285" i="10"/>
  <c r="AK1285" i="10"/>
  <c r="AM1285" i="10"/>
  <c r="AO1285" i="10"/>
  <c r="AQ1285" i="10"/>
  <c r="AS1285" i="10"/>
  <c r="E1286" i="10"/>
  <c r="G1286" i="10"/>
  <c r="H1286" i="10"/>
  <c r="I1286" i="10"/>
  <c r="K1286" i="10"/>
  <c r="M1286" i="10"/>
  <c r="O1286" i="10"/>
  <c r="Q1286" i="10"/>
  <c r="S1286" i="10"/>
  <c r="U1286" i="10"/>
  <c r="W1286" i="10"/>
  <c r="Y1286" i="10"/>
  <c r="AA1286" i="10"/>
  <c r="AC1286" i="10"/>
  <c r="AE1286" i="10"/>
  <c r="AG1286" i="10"/>
  <c r="AI1286" i="10"/>
  <c r="AK1286" i="10"/>
  <c r="AM1286" i="10"/>
  <c r="AO1286" i="10"/>
  <c r="AQ1286" i="10"/>
  <c r="AS1286" i="10"/>
  <c r="E1287" i="10"/>
  <c r="G1287" i="10"/>
  <c r="H1287" i="10"/>
  <c r="I1287" i="10"/>
  <c r="K1287" i="10"/>
  <c r="M1287" i="10"/>
  <c r="O1287" i="10"/>
  <c r="Q1287" i="10"/>
  <c r="S1287" i="10"/>
  <c r="U1287" i="10"/>
  <c r="W1287" i="10"/>
  <c r="Y1287" i="10"/>
  <c r="AA1287" i="10"/>
  <c r="AC1287" i="10"/>
  <c r="AE1287" i="10"/>
  <c r="AG1287" i="10"/>
  <c r="AI1287" i="10"/>
  <c r="AK1287" i="10"/>
  <c r="AM1287" i="10"/>
  <c r="AO1287" i="10"/>
  <c r="AQ1287" i="10"/>
  <c r="AS1287" i="10"/>
  <c r="E1288" i="10"/>
  <c r="G1288" i="10"/>
  <c r="H1288" i="10"/>
  <c r="I1288" i="10"/>
  <c r="K1288" i="10"/>
  <c r="M1288" i="10"/>
  <c r="O1288" i="10"/>
  <c r="Q1288" i="10"/>
  <c r="S1288" i="10"/>
  <c r="U1288" i="10"/>
  <c r="W1288" i="10"/>
  <c r="Y1288" i="10"/>
  <c r="AA1288" i="10"/>
  <c r="AC1288" i="10"/>
  <c r="AE1288" i="10"/>
  <c r="AG1288" i="10"/>
  <c r="AI1288" i="10"/>
  <c r="AK1288" i="10"/>
  <c r="AM1288" i="10"/>
  <c r="AO1288" i="10"/>
  <c r="AQ1288" i="10"/>
  <c r="AS1288" i="10"/>
  <c r="E1289" i="10"/>
  <c r="G1289" i="10"/>
  <c r="H1289" i="10"/>
  <c r="I1289" i="10"/>
  <c r="K1289" i="10"/>
  <c r="M1289" i="10"/>
  <c r="O1289" i="10"/>
  <c r="Q1289" i="10"/>
  <c r="S1289" i="10"/>
  <c r="U1289" i="10"/>
  <c r="W1289" i="10"/>
  <c r="Y1289" i="10"/>
  <c r="AA1289" i="10"/>
  <c r="AC1289" i="10"/>
  <c r="AE1289" i="10"/>
  <c r="AG1289" i="10"/>
  <c r="AI1289" i="10"/>
  <c r="AK1289" i="10"/>
  <c r="AM1289" i="10"/>
  <c r="AO1289" i="10"/>
  <c r="AQ1289" i="10"/>
  <c r="AS1289" i="10"/>
  <c r="E1290" i="10"/>
  <c r="G1290" i="10"/>
  <c r="H1290" i="10"/>
  <c r="I1290" i="10"/>
  <c r="K1290" i="10"/>
  <c r="M1290" i="10"/>
  <c r="O1290" i="10"/>
  <c r="Q1290" i="10"/>
  <c r="S1290" i="10"/>
  <c r="U1290" i="10"/>
  <c r="W1290" i="10"/>
  <c r="Y1290" i="10"/>
  <c r="AA1290" i="10"/>
  <c r="AC1290" i="10"/>
  <c r="AE1290" i="10"/>
  <c r="AG1290" i="10"/>
  <c r="AI1290" i="10"/>
  <c r="AK1290" i="10"/>
  <c r="AM1290" i="10"/>
  <c r="AO1290" i="10"/>
  <c r="AQ1290" i="10"/>
  <c r="AS1290" i="10"/>
  <c r="E1291" i="10"/>
  <c r="G1291" i="10"/>
  <c r="H1291" i="10"/>
  <c r="I1291" i="10"/>
  <c r="K1291" i="10"/>
  <c r="M1291" i="10"/>
  <c r="O1291" i="10"/>
  <c r="Q1291" i="10"/>
  <c r="S1291" i="10"/>
  <c r="U1291" i="10"/>
  <c r="W1291" i="10"/>
  <c r="Y1291" i="10"/>
  <c r="AA1291" i="10"/>
  <c r="AC1291" i="10"/>
  <c r="AE1291" i="10"/>
  <c r="AG1291" i="10"/>
  <c r="AI1291" i="10"/>
  <c r="AK1291" i="10"/>
  <c r="AM1291" i="10"/>
  <c r="AO1291" i="10"/>
  <c r="AQ1291" i="10"/>
  <c r="AS1291" i="10"/>
  <c r="E1292" i="10"/>
  <c r="G1292" i="10"/>
  <c r="H1292" i="10"/>
  <c r="I1292" i="10"/>
  <c r="K1292" i="10"/>
  <c r="M1292" i="10"/>
  <c r="O1292" i="10"/>
  <c r="Q1292" i="10"/>
  <c r="S1292" i="10"/>
  <c r="U1292" i="10"/>
  <c r="W1292" i="10"/>
  <c r="Y1292" i="10"/>
  <c r="AA1292" i="10"/>
  <c r="AC1292" i="10"/>
  <c r="AE1292" i="10"/>
  <c r="AG1292" i="10"/>
  <c r="AI1292" i="10"/>
  <c r="AK1292" i="10"/>
  <c r="AM1292" i="10"/>
  <c r="AO1292" i="10"/>
  <c r="AQ1292" i="10"/>
  <c r="AS1292" i="10"/>
  <c r="E1293" i="10"/>
  <c r="G1293" i="10"/>
  <c r="H1293" i="10"/>
  <c r="I1293" i="10"/>
  <c r="K1293" i="10"/>
  <c r="M1293" i="10"/>
  <c r="O1293" i="10"/>
  <c r="Q1293" i="10"/>
  <c r="S1293" i="10"/>
  <c r="U1293" i="10"/>
  <c r="W1293" i="10"/>
  <c r="Y1293" i="10"/>
  <c r="AA1293" i="10"/>
  <c r="AC1293" i="10"/>
  <c r="AE1293" i="10"/>
  <c r="AG1293" i="10"/>
  <c r="AI1293" i="10"/>
  <c r="AK1293" i="10"/>
  <c r="AM1293" i="10"/>
  <c r="AO1293" i="10"/>
  <c r="AQ1293" i="10"/>
  <c r="AS1293" i="10"/>
  <c r="E1294" i="10"/>
  <c r="G1294" i="10"/>
  <c r="H1294" i="10"/>
  <c r="I1294" i="10"/>
  <c r="K1294" i="10"/>
  <c r="M1294" i="10"/>
  <c r="O1294" i="10"/>
  <c r="Q1294" i="10"/>
  <c r="S1294" i="10"/>
  <c r="U1294" i="10"/>
  <c r="W1294" i="10"/>
  <c r="Y1294" i="10"/>
  <c r="AA1294" i="10"/>
  <c r="AC1294" i="10"/>
  <c r="AE1294" i="10"/>
  <c r="AG1294" i="10"/>
  <c r="AI1294" i="10"/>
  <c r="AK1294" i="10"/>
  <c r="AM1294" i="10"/>
  <c r="AO1294" i="10"/>
  <c r="AQ1294" i="10"/>
  <c r="AS1294" i="10"/>
  <c r="E1295" i="10"/>
  <c r="G1295" i="10"/>
  <c r="H1295" i="10"/>
  <c r="I1295" i="10"/>
  <c r="K1295" i="10"/>
  <c r="M1295" i="10"/>
  <c r="O1295" i="10"/>
  <c r="Q1295" i="10"/>
  <c r="S1295" i="10"/>
  <c r="U1295" i="10"/>
  <c r="W1295" i="10"/>
  <c r="Y1295" i="10"/>
  <c r="AA1295" i="10"/>
  <c r="AC1295" i="10"/>
  <c r="AE1295" i="10"/>
  <c r="AG1295" i="10"/>
  <c r="AI1295" i="10"/>
  <c r="AK1295" i="10"/>
  <c r="AM1295" i="10"/>
  <c r="AO1295" i="10"/>
  <c r="AQ1295" i="10"/>
  <c r="AS1295" i="10"/>
  <c r="E1296" i="10"/>
  <c r="G1296" i="10"/>
  <c r="H1296" i="10"/>
  <c r="I1296" i="10"/>
  <c r="K1296" i="10"/>
  <c r="M1296" i="10"/>
  <c r="O1296" i="10"/>
  <c r="Q1296" i="10"/>
  <c r="S1296" i="10"/>
  <c r="U1296" i="10"/>
  <c r="W1296" i="10"/>
  <c r="Y1296" i="10"/>
  <c r="AA1296" i="10"/>
  <c r="AC1296" i="10"/>
  <c r="AE1296" i="10"/>
  <c r="AG1296" i="10"/>
  <c r="AI1296" i="10"/>
  <c r="AK1296" i="10"/>
  <c r="AM1296" i="10"/>
  <c r="AO1296" i="10"/>
  <c r="AQ1296" i="10"/>
  <c r="AS1296" i="10"/>
  <c r="E1297" i="10"/>
  <c r="G1297" i="10"/>
  <c r="H1297" i="10"/>
  <c r="I1297" i="10"/>
  <c r="K1297" i="10"/>
  <c r="M1297" i="10"/>
  <c r="O1297" i="10"/>
  <c r="Q1297" i="10"/>
  <c r="S1297" i="10"/>
  <c r="U1297" i="10"/>
  <c r="W1297" i="10"/>
  <c r="Y1297" i="10"/>
  <c r="AA1297" i="10"/>
  <c r="AC1297" i="10"/>
  <c r="AE1297" i="10"/>
  <c r="AG1297" i="10"/>
  <c r="AI1297" i="10"/>
  <c r="AK1297" i="10"/>
  <c r="AM1297" i="10"/>
  <c r="AO1297" i="10"/>
  <c r="AQ1297" i="10"/>
  <c r="AS1297" i="10"/>
  <c r="E1298" i="10"/>
  <c r="G1298" i="10"/>
  <c r="H1298" i="10"/>
  <c r="I1298" i="10"/>
  <c r="K1298" i="10"/>
  <c r="M1298" i="10"/>
  <c r="O1298" i="10"/>
  <c r="Q1298" i="10"/>
  <c r="S1298" i="10"/>
  <c r="U1298" i="10"/>
  <c r="W1298" i="10"/>
  <c r="Y1298" i="10"/>
  <c r="AA1298" i="10"/>
  <c r="AC1298" i="10"/>
  <c r="AE1298" i="10"/>
  <c r="AG1298" i="10"/>
  <c r="AI1298" i="10"/>
  <c r="AK1298" i="10"/>
  <c r="AM1298" i="10"/>
  <c r="AO1298" i="10"/>
  <c r="AQ1298" i="10"/>
  <c r="AS1298" i="10"/>
  <c r="E1299" i="10"/>
  <c r="G1299" i="10"/>
  <c r="H1299" i="10"/>
  <c r="I1299" i="10"/>
  <c r="K1299" i="10"/>
  <c r="M1299" i="10"/>
  <c r="O1299" i="10"/>
  <c r="Q1299" i="10"/>
  <c r="S1299" i="10"/>
  <c r="U1299" i="10"/>
  <c r="W1299" i="10"/>
  <c r="Y1299" i="10"/>
  <c r="AA1299" i="10"/>
  <c r="AC1299" i="10"/>
  <c r="AE1299" i="10"/>
  <c r="AG1299" i="10"/>
  <c r="AI1299" i="10"/>
  <c r="AK1299" i="10"/>
  <c r="AM1299" i="10"/>
  <c r="AO1299" i="10"/>
  <c r="AQ1299" i="10"/>
  <c r="AS1299" i="10"/>
  <c r="E1300" i="10"/>
  <c r="G1300" i="10"/>
  <c r="H1300" i="10"/>
  <c r="I1300" i="10"/>
  <c r="K1300" i="10"/>
  <c r="M1300" i="10"/>
  <c r="O1300" i="10"/>
  <c r="Q1300" i="10"/>
  <c r="S1300" i="10"/>
  <c r="U1300" i="10"/>
  <c r="W1300" i="10"/>
  <c r="Y1300" i="10"/>
  <c r="AA1300" i="10"/>
  <c r="AC1300" i="10"/>
  <c r="AE1300" i="10"/>
  <c r="AG1300" i="10"/>
  <c r="AI1300" i="10"/>
  <c r="AK1300" i="10"/>
  <c r="AM1300" i="10"/>
  <c r="AO1300" i="10"/>
  <c r="AQ1300" i="10"/>
  <c r="AS1300" i="10"/>
  <c r="E1301" i="10"/>
  <c r="G1301" i="10"/>
  <c r="H1301" i="10"/>
  <c r="I1301" i="10"/>
  <c r="K1301" i="10"/>
  <c r="M1301" i="10"/>
  <c r="O1301" i="10"/>
  <c r="Q1301" i="10"/>
  <c r="S1301" i="10"/>
  <c r="U1301" i="10"/>
  <c r="W1301" i="10"/>
  <c r="Y1301" i="10"/>
  <c r="AA1301" i="10"/>
  <c r="AC1301" i="10"/>
  <c r="AE1301" i="10"/>
  <c r="AG1301" i="10"/>
  <c r="AI1301" i="10"/>
  <c r="AK1301" i="10"/>
  <c r="AM1301" i="10"/>
  <c r="AO1301" i="10"/>
  <c r="AQ1301" i="10"/>
  <c r="AS1301" i="10"/>
  <c r="E1302" i="10"/>
  <c r="G1302" i="10"/>
  <c r="H1302" i="10"/>
  <c r="I1302" i="10"/>
  <c r="K1302" i="10"/>
  <c r="M1302" i="10"/>
  <c r="O1302" i="10"/>
  <c r="Q1302" i="10"/>
  <c r="S1302" i="10"/>
  <c r="U1302" i="10"/>
  <c r="W1302" i="10"/>
  <c r="Y1302" i="10"/>
  <c r="AA1302" i="10"/>
  <c r="AC1302" i="10"/>
  <c r="AE1302" i="10"/>
  <c r="AG1302" i="10"/>
  <c r="AI1302" i="10"/>
  <c r="AK1302" i="10"/>
  <c r="AM1302" i="10"/>
  <c r="AO1302" i="10"/>
  <c r="AQ1302" i="10"/>
  <c r="AS1302" i="10"/>
  <c r="E1303" i="10"/>
  <c r="G1303" i="10"/>
  <c r="H1303" i="10"/>
  <c r="I1303" i="10"/>
  <c r="K1303" i="10"/>
  <c r="M1303" i="10"/>
  <c r="O1303" i="10"/>
  <c r="Q1303" i="10"/>
  <c r="S1303" i="10"/>
  <c r="U1303" i="10"/>
  <c r="W1303" i="10"/>
  <c r="Y1303" i="10"/>
  <c r="AA1303" i="10"/>
  <c r="AC1303" i="10"/>
  <c r="AE1303" i="10"/>
  <c r="AG1303" i="10"/>
  <c r="AI1303" i="10"/>
  <c r="AK1303" i="10"/>
  <c r="AM1303" i="10"/>
  <c r="AO1303" i="10"/>
  <c r="AQ1303" i="10"/>
  <c r="AS1303" i="10"/>
  <c r="E1304" i="10"/>
  <c r="G1304" i="10"/>
  <c r="H1304" i="10"/>
  <c r="I1304" i="10"/>
  <c r="K1304" i="10"/>
  <c r="M1304" i="10"/>
  <c r="O1304" i="10"/>
  <c r="Q1304" i="10"/>
  <c r="S1304" i="10"/>
  <c r="U1304" i="10"/>
  <c r="W1304" i="10"/>
  <c r="Y1304" i="10"/>
  <c r="AA1304" i="10"/>
  <c r="AC1304" i="10"/>
  <c r="AE1304" i="10"/>
  <c r="AG1304" i="10"/>
  <c r="AI1304" i="10"/>
  <c r="AK1304" i="10"/>
  <c r="AM1304" i="10"/>
  <c r="AO1304" i="10"/>
  <c r="AQ1304" i="10"/>
  <c r="AS1304" i="10"/>
  <c r="E1305" i="10"/>
  <c r="G1305" i="10"/>
  <c r="H1305" i="10"/>
  <c r="I1305" i="10"/>
  <c r="K1305" i="10"/>
  <c r="M1305" i="10"/>
  <c r="O1305" i="10"/>
  <c r="Q1305" i="10"/>
  <c r="S1305" i="10"/>
  <c r="U1305" i="10"/>
  <c r="W1305" i="10"/>
  <c r="Y1305" i="10"/>
  <c r="AA1305" i="10"/>
  <c r="AC1305" i="10"/>
  <c r="AE1305" i="10"/>
  <c r="AG1305" i="10"/>
  <c r="AI1305" i="10"/>
  <c r="AK1305" i="10"/>
  <c r="AM1305" i="10"/>
  <c r="AO1305" i="10"/>
  <c r="AQ1305" i="10"/>
  <c r="AS1305" i="10"/>
  <c r="E1306" i="10"/>
  <c r="G1306" i="10"/>
  <c r="H1306" i="10"/>
  <c r="I1306" i="10"/>
  <c r="K1306" i="10"/>
  <c r="M1306" i="10"/>
  <c r="O1306" i="10"/>
  <c r="Q1306" i="10"/>
  <c r="S1306" i="10"/>
  <c r="U1306" i="10"/>
  <c r="W1306" i="10"/>
  <c r="Y1306" i="10"/>
  <c r="AA1306" i="10"/>
  <c r="AC1306" i="10"/>
  <c r="AE1306" i="10"/>
  <c r="AG1306" i="10"/>
  <c r="AI1306" i="10"/>
  <c r="AK1306" i="10"/>
  <c r="AM1306" i="10"/>
  <c r="AO1306" i="10"/>
  <c r="AQ1306" i="10"/>
  <c r="AS1306" i="10"/>
  <c r="E1307" i="10"/>
  <c r="G1307" i="10"/>
  <c r="H1307" i="10"/>
  <c r="I1307" i="10"/>
  <c r="K1307" i="10"/>
  <c r="M1307" i="10"/>
  <c r="O1307" i="10"/>
  <c r="Q1307" i="10"/>
  <c r="S1307" i="10"/>
  <c r="U1307" i="10"/>
  <c r="W1307" i="10"/>
  <c r="Y1307" i="10"/>
  <c r="AA1307" i="10"/>
  <c r="AC1307" i="10"/>
  <c r="AE1307" i="10"/>
  <c r="AG1307" i="10"/>
  <c r="AI1307" i="10"/>
  <c r="AK1307" i="10"/>
  <c r="AM1307" i="10"/>
  <c r="AO1307" i="10"/>
  <c r="AQ1307" i="10"/>
  <c r="AS1307" i="10"/>
  <c r="E1308" i="10"/>
  <c r="G1308" i="10"/>
  <c r="H1308" i="10"/>
  <c r="I1308" i="10"/>
  <c r="K1308" i="10"/>
  <c r="M1308" i="10"/>
  <c r="O1308" i="10"/>
  <c r="Q1308" i="10"/>
  <c r="S1308" i="10"/>
  <c r="U1308" i="10"/>
  <c r="W1308" i="10"/>
  <c r="Y1308" i="10"/>
  <c r="AA1308" i="10"/>
  <c r="AC1308" i="10"/>
  <c r="AE1308" i="10"/>
  <c r="AG1308" i="10"/>
  <c r="AI1308" i="10"/>
  <c r="AK1308" i="10"/>
  <c r="AM1308" i="10"/>
  <c r="AO1308" i="10"/>
  <c r="AQ1308" i="10"/>
  <c r="AS1308" i="10"/>
  <c r="E1309" i="10"/>
  <c r="G1309" i="10"/>
  <c r="H1309" i="10"/>
  <c r="I1309" i="10"/>
  <c r="K1309" i="10"/>
  <c r="M1309" i="10"/>
  <c r="O1309" i="10"/>
  <c r="Q1309" i="10"/>
  <c r="S1309" i="10"/>
  <c r="U1309" i="10"/>
  <c r="W1309" i="10"/>
  <c r="Y1309" i="10"/>
  <c r="AA1309" i="10"/>
  <c r="AC1309" i="10"/>
  <c r="AE1309" i="10"/>
  <c r="AG1309" i="10"/>
  <c r="AI1309" i="10"/>
  <c r="AK1309" i="10"/>
  <c r="AM1309" i="10"/>
  <c r="AO1309" i="10"/>
  <c r="AQ1309" i="10"/>
  <c r="AS1309" i="10"/>
  <c r="E1310" i="10"/>
  <c r="G1310" i="10"/>
  <c r="H1310" i="10"/>
  <c r="I1310" i="10"/>
  <c r="K1310" i="10"/>
  <c r="M1310" i="10"/>
  <c r="O1310" i="10"/>
  <c r="Q1310" i="10"/>
  <c r="S1310" i="10"/>
  <c r="U1310" i="10"/>
  <c r="W1310" i="10"/>
  <c r="Y1310" i="10"/>
  <c r="AA1310" i="10"/>
  <c r="AC1310" i="10"/>
  <c r="AE1310" i="10"/>
  <c r="AG1310" i="10"/>
  <c r="AI1310" i="10"/>
  <c r="AK1310" i="10"/>
  <c r="AM1310" i="10"/>
  <c r="AO1310" i="10"/>
  <c r="AQ1310" i="10"/>
  <c r="AS1310" i="10"/>
  <c r="E1311" i="10"/>
  <c r="G1311" i="10"/>
  <c r="H1311" i="10"/>
  <c r="I1311" i="10"/>
  <c r="K1311" i="10"/>
  <c r="M1311" i="10"/>
  <c r="O1311" i="10"/>
  <c r="Q1311" i="10"/>
  <c r="S1311" i="10"/>
  <c r="U1311" i="10"/>
  <c r="W1311" i="10"/>
  <c r="Y1311" i="10"/>
  <c r="AA1311" i="10"/>
  <c r="AC1311" i="10"/>
  <c r="AE1311" i="10"/>
  <c r="AG1311" i="10"/>
  <c r="AI1311" i="10"/>
  <c r="AK1311" i="10"/>
  <c r="AM1311" i="10"/>
  <c r="AO1311" i="10"/>
  <c r="AQ1311" i="10"/>
  <c r="AS1311" i="10"/>
  <c r="E1312" i="10"/>
  <c r="G1312" i="10"/>
  <c r="H1312" i="10"/>
  <c r="I1312" i="10"/>
  <c r="K1312" i="10"/>
  <c r="M1312" i="10"/>
  <c r="O1312" i="10"/>
  <c r="Q1312" i="10"/>
  <c r="S1312" i="10"/>
  <c r="U1312" i="10"/>
  <c r="W1312" i="10"/>
  <c r="Y1312" i="10"/>
  <c r="AA1312" i="10"/>
  <c r="AC1312" i="10"/>
  <c r="AE1312" i="10"/>
  <c r="AG1312" i="10"/>
  <c r="AI1312" i="10"/>
  <c r="AK1312" i="10"/>
  <c r="AM1312" i="10"/>
  <c r="AO1312" i="10"/>
  <c r="AQ1312" i="10"/>
  <c r="AS1312" i="10"/>
  <c r="E1313" i="10"/>
  <c r="G1313" i="10"/>
  <c r="H1313" i="10"/>
  <c r="I1313" i="10"/>
  <c r="K1313" i="10"/>
  <c r="M1313" i="10"/>
  <c r="O1313" i="10"/>
  <c r="Q1313" i="10"/>
  <c r="S1313" i="10"/>
  <c r="U1313" i="10"/>
  <c r="W1313" i="10"/>
  <c r="Y1313" i="10"/>
  <c r="AA1313" i="10"/>
  <c r="AC1313" i="10"/>
  <c r="AE1313" i="10"/>
  <c r="AG1313" i="10"/>
  <c r="AI1313" i="10"/>
  <c r="AK1313" i="10"/>
  <c r="AM1313" i="10"/>
  <c r="AO1313" i="10"/>
  <c r="AQ1313" i="10"/>
  <c r="AS1313" i="10"/>
  <c r="E1314" i="10"/>
  <c r="G1314" i="10"/>
  <c r="H1314" i="10"/>
  <c r="I1314" i="10"/>
  <c r="K1314" i="10"/>
  <c r="M1314" i="10"/>
  <c r="O1314" i="10"/>
  <c r="Q1314" i="10"/>
  <c r="S1314" i="10"/>
  <c r="U1314" i="10"/>
  <c r="W1314" i="10"/>
  <c r="Y1314" i="10"/>
  <c r="AA1314" i="10"/>
  <c r="AC1314" i="10"/>
  <c r="AE1314" i="10"/>
  <c r="AG1314" i="10"/>
  <c r="AI1314" i="10"/>
  <c r="AK1314" i="10"/>
  <c r="AM1314" i="10"/>
  <c r="AO1314" i="10"/>
  <c r="AQ1314" i="10"/>
  <c r="AS1314" i="10"/>
  <c r="E1315" i="10"/>
  <c r="G1315" i="10"/>
  <c r="H1315" i="10"/>
  <c r="I1315" i="10"/>
  <c r="K1315" i="10"/>
  <c r="M1315" i="10"/>
  <c r="O1315" i="10"/>
  <c r="Q1315" i="10"/>
  <c r="S1315" i="10"/>
  <c r="U1315" i="10"/>
  <c r="W1315" i="10"/>
  <c r="Y1315" i="10"/>
  <c r="AA1315" i="10"/>
  <c r="AC1315" i="10"/>
  <c r="AE1315" i="10"/>
  <c r="AG1315" i="10"/>
  <c r="AI1315" i="10"/>
  <c r="AK1315" i="10"/>
  <c r="AM1315" i="10"/>
  <c r="AO1315" i="10"/>
  <c r="AQ1315" i="10"/>
  <c r="AS1315" i="10"/>
  <c r="E1316" i="10"/>
  <c r="G1316" i="10"/>
  <c r="H1316" i="10"/>
  <c r="I1316" i="10"/>
  <c r="K1316" i="10"/>
  <c r="M1316" i="10"/>
  <c r="O1316" i="10"/>
  <c r="Q1316" i="10"/>
  <c r="S1316" i="10"/>
  <c r="U1316" i="10"/>
  <c r="W1316" i="10"/>
  <c r="Y1316" i="10"/>
  <c r="AA1316" i="10"/>
  <c r="AC1316" i="10"/>
  <c r="AE1316" i="10"/>
  <c r="AG1316" i="10"/>
  <c r="AI1316" i="10"/>
  <c r="AK1316" i="10"/>
  <c r="AM1316" i="10"/>
  <c r="AO1316" i="10"/>
  <c r="AQ1316" i="10"/>
  <c r="AS1316" i="10"/>
  <c r="E1317" i="10"/>
  <c r="G1317" i="10"/>
  <c r="H1317" i="10"/>
  <c r="I1317" i="10"/>
  <c r="K1317" i="10"/>
  <c r="M1317" i="10"/>
  <c r="O1317" i="10"/>
  <c r="Q1317" i="10"/>
  <c r="S1317" i="10"/>
  <c r="U1317" i="10"/>
  <c r="W1317" i="10"/>
  <c r="Y1317" i="10"/>
  <c r="AA1317" i="10"/>
  <c r="AC1317" i="10"/>
  <c r="AE1317" i="10"/>
  <c r="AG1317" i="10"/>
  <c r="AI1317" i="10"/>
  <c r="AK1317" i="10"/>
  <c r="AM1317" i="10"/>
  <c r="AO1317" i="10"/>
  <c r="AQ1317" i="10"/>
  <c r="AS1317" i="10"/>
  <c r="E1318" i="10"/>
  <c r="G1318" i="10"/>
  <c r="H1318" i="10"/>
  <c r="I1318" i="10"/>
  <c r="K1318" i="10"/>
  <c r="M1318" i="10"/>
  <c r="O1318" i="10"/>
  <c r="Q1318" i="10"/>
  <c r="S1318" i="10"/>
  <c r="U1318" i="10"/>
  <c r="W1318" i="10"/>
  <c r="Y1318" i="10"/>
  <c r="AA1318" i="10"/>
  <c r="AC1318" i="10"/>
  <c r="AE1318" i="10"/>
  <c r="AG1318" i="10"/>
  <c r="AI1318" i="10"/>
  <c r="AK1318" i="10"/>
  <c r="AM1318" i="10"/>
  <c r="AO1318" i="10"/>
  <c r="AQ1318" i="10"/>
  <c r="AS1318" i="10"/>
  <c r="E1319" i="10"/>
  <c r="G1319" i="10"/>
  <c r="H1319" i="10"/>
  <c r="I1319" i="10"/>
  <c r="K1319" i="10"/>
  <c r="M1319" i="10"/>
  <c r="O1319" i="10"/>
  <c r="Q1319" i="10"/>
  <c r="S1319" i="10"/>
  <c r="U1319" i="10"/>
  <c r="W1319" i="10"/>
  <c r="Y1319" i="10"/>
  <c r="AA1319" i="10"/>
  <c r="AC1319" i="10"/>
  <c r="AE1319" i="10"/>
  <c r="AG1319" i="10"/>
  <c r="AI1319" i="10"/>
  <c r="AK1319" i="10"/>
  <c r="AM1319" i="10"/>
  <c r="AO1319" i="10"/>
  <c r="AQ1319" i="10"/>
  <c r="AS1319" i="10"/>
  <c r="E1320" i="10"/>
  <c r="G1320" i="10"/>
  <c r="H1320" i="10"/>
  <c r="I1320" i="10"/>
  <c r="K1320" i="10"/>
  <c r="M1320" i="10"/>
  <c r="O1320" i="10"/>
  <c r="Q1320" i="10"/>
  <c r="S1320" i="10"/>
  <c r="U1320" i="10"/>
  <c r="W1320" i="10"/>
  <c r="Y1320" i="10"/>
  <c r="AA1320" i="10"/>
  <c r="AC1320" i="10"/>
  <c r="AE1320" i="10"/>
  <c r="AG1320" i="10"/>
  <c r="AI1320" i="10"/>
  <c r="AK1320" i="10"/>
  <c r="AM1320" i="10"/>
  <c r="AO1320" i="10"/>
  <c r="AQ1320" i="10"/>
  <c r="AS1320" i="10"/>
  <c r="E1321" i="10"/>
  <c r="G1321" i="10"/>
  <c r="H1321" i="10"/>
  <c r="I1321" i="10"/>
  <c r="K1321" i="10"/>
  <c r="M1321" i="10"/>
  <c r="O1321" i="10"/>
  <c r="Q1321" i="10"/>
  <c r="S1321" i="10"/>
  <c r="U1321" i="10"/>
  <c r="W1321" i="10"/>
  <c r="Y1321" i="10"/>
  <c r="AA1321" i="10"/>
  <c r="AC1321" i="10"/>
  <c r="AE1321" i="10"/>
  <c r="AG1321" i="10"/>
  <c r="AI1321" i="10"/>
  <c r="AK1321" i="10"/>
  <c r="AM1321" i="10"/>
  <c r="AO1321" i="10"/>
  <c r="AQ1321" i="10"/>
  <c r="AS1321" i="10"/>
  <c r="E1322" i="10"/>
  <c r="G1322" i="10"/>
  <c r="H1322" i="10"/>
  <c r="I1322" i="10"/>
  <c r="K1322" i="10"/>
  <c r="M1322" i="10"/>
  <c r="O1322" i="10"/>
  <c r="Q1322" i="10"/>
  <c r="S1322" i="10"/>
  <c r="U1322" i="10"/>
  <c r="W1322" i="10"/>
  <c r="Y1322" i="10"/>
  <c r="AA1322" i="10"/>
  <c r="AC1322" i="10"/>
  <c r="AE1322" i="10"/>
  <c r="AG1322" i="10"/>
  <c r="AI1322" i="10"/>
  <c r="AK1322" i="10"/>
  <c r="AM1322" i="10"/>
  <c r="AO1322" i="10"/>
  <c r="AQ1322" i="10"/>
  <c r="AS1322" i="10"/>
  <c r="E1323" i="10"/>
  <c r="G1323" i="10"/>
  <c r="H1323" i="10"/>
  <c r="I1323" i="10"/>
  <c r="K1323" i="10"/>
  <c r="M1323" i="10"/>
  <c r="O1323" i="10"/>
  <c r="Q1323" i="10"/>
  <c r="S1323" i="10"/>
  <c r="U1323" i="10"/>
  <c r="W1323" i="10"/>
  <c r="Y1323" i="10"/>
  <c r="AA1323" i="10"/>
  <c r="AC1323" i="10"/>
  <c r="AE1323" i="10"/>
  <c r="AG1323" i="10"/>
  <c r="AI1323" i="10"/>
  <c r="AK1323" i="10"/>
  <c r="AM1323" i="10"/>
  <c r="AO1323" i="10"/>
  <c r="AQ1323" i="10"/>
  <c r="AS1323" i="10"/>
  <c r="E1324" i="10"/>
  <c r="G1324" i="10"/>
  <c r="H1324" i="10"/>
  <c r="I1324" i="10"/>
  <c r="K1324" i="10"/>
  <c r="M1324" i="10"/>
  <c r="O1324" i="10"/>
  <c r="Q1324" i="10"/>
  <c r="S1324" i="10"/>
  <c r="U1324" i="10"/>
  <c r="W1324" i="10"/>
  <c r="Y1324" i="10"/>
  <c r="AA1324" i="10"/>
  <c r="AC1324" i="10"/>
  <c r="AE1324" i="10"/>
  <c r="AG1324" i="10"/>
  <c r="AI1324" i="10"/>
  <c r="AK1324" i="10"/>
  <c r="AM1324" i="10"/>
  <c r="AO1324" i="10"/>
  <c r="AQ1324" i="10"/>
  <c r="AS1324" i="10"/>
  <c r="E1325" i="10"/>
  <c r="G1325" i="10"/>
  <c r="H1325" i="10"/>
  <c r="I1325" i="10"/>
  <c r="K1325" i="10"/>
  <c r="M1325" i="10"/>
  <c r="O1325" i="10"/>
  <c r="Q1325" i="10"/>
  <c r="S1325" i="10"/>
  <c r="U1325" i="10"/>
  <c r="W1325" i="10"/>
  <c r="Y1325" i="10"/>
  <c r="AA1325" i="10"/>
  <c r="AC1325" i="10"/>
  <c r="AE1325" i="10"/>
  <c r="AG1325" i="10"/>
  <c r="AI1325" i="10"/>
  <c r="AK1325" i="10"/>
  <c r="AM1325" i="10"/>
  <c r="AO1325" i="10"/>
  <c r="AQ1325" i="10"/>
  <c r="AS1325" i="10"/>
  <c r="E1326" i="10"/>
  <c r="G1326" i="10"/>
  <c r="H1326" i="10"/>
  <c r="I1326" i="10"/>
  <c r="K1326" i="10"/>
  <c r="M1326" i="10"/>
  <c r="O1326" i="10"/>
  <c r="Q1326" i="10"/>
  <c r="S1326" i="10"/>
  <c r="U1326" i="10"/>
  <c r="W1326" i="10"/>
  <c r="Y1326" i="10"/>
  <c r="AA1326" i="10"/>
  <c r="AC1326" i="10"/>
  <c r="AE1326" i="10"/>
  <c r="AG1326" i="10"/>
  <c r="AI1326" i="10"/>
  <c r="AK1326" i="10"/>
  <c r="AM1326" i="10"/>
  <c r="AO1326" i="10"/>
  <c r="AQ1326" i="10"/>
  <c r="AS1326" i="10"/>
  <c r="E1327" i="10"/>
  <c r="G1327" i="10"/>
  <c r="H1327" i="10"/>
  <c r="I1327" i="10"/>
  <c r="K1327" i="10"/>
  <c r="M1327" i="10"/>
  <c r="O1327" i="10"/>
  <c r="Q1327" i="10"/>
  <c r="S1327" i="10"/>
  <c r="U1327" i="10"/>
  <c r="W1327" i="10"/>
  <c r="Y1327" i="10"/>
  <c r="AA1327" i="10"/>
  <c r="AC1327" i="10"/>
  <c r="AE1327" i="10"/>
  <c r="AG1327" i="10"/>
  <c r="AI1327" i="10"/>
  <c r="AK1327" i="10"/>
  <c r="AM1327" i="10"/>
  <c r="AO1327" i="10"/>
  <c r="AQ1327" i="10"/>
  <c r="AS1327" i="10"/>
  <c r="E1328" i="10"/>
  <c r="G1328" i="10"/>
  <c r="H1328" i="10"/>
  <c r="I1328" i="10"/>
  <c r="K1328" i="10"/>
  <c r="M1328" i="10"/>
  <c r="O1328" i="10"/>
  <c r="Q1328" i="10"/>
  <c r="S1328" i="10"/>
  <c r="U1328" i="10"/>
  <c r="W1328" i="10"/>
  <c r="Y1328" i="10"/>
  <c r="AA1328" i="10"/>
  <c r="AC1328" i="10"/>
  <c r="AE1328" i="10"/>
  <c r="AG1328" i="10"/>
  <c r="AI1328" i="10"/>
  <c r="AK1328" i="10"/>
  <c r="AM1328" i="10"/>
  <c r="AO1328" i="10"/>
  <c r="AQ1328" i="10"/>
  <c r="AS1328" i="10"/>
  <c r="E1329" i="10"/>
  <c r="G1329" i="10"/>
  <c r="H1329" i="10"/>
  <c r="I1329" i="10"/>
  <c r="K1329" i="10"/>
  <c r="M1329" i="10"/>
  <c r="O1329" i="10"/>
  <c r="Q1329" i="10"/>
  <c r="S1329" i="10"/>
  <c r="U1329" i="10"/>
  <c r="W1329" i="10"/>
  <c r="Y1329" i="10"/>
  <c r="AA1329" i="10"/>
  <c r="AC1329" i="10"/>
  <c r="AE1329" i="10"/>
  <c r="AG1329" i="10"/>
  <c r="AI1329" i="10"/>
  <c r="AK1329" i="10"/>
  <c r="AM1329" i="10"/>
  <c r="AO1329" i="10"/>
  <c r="AQ1329" i="10"/>
  <c r="AS1329" i="10"/>
  <c r="E1330" i="10"/>
  <c r="G1330" i="10"/>
  <c r="H1330" i="10"/>
  <c r="I1330" i="10"/>
  <c r="K1330" i="10"/>
  <c r="M1330" i="10"/>
  <c r="O1330" i="10"/>
  <c r="Q1330" i="10"/>
  <c r="S1330" i="10"/>
  <c r="U1330" i="10"/>
  <c r="W1330" i="10"/>
  <c r="Y1330" i="10"/>
  <c r="AA1330" i="10"/>
  <c r="AC1330" i="10"/>
  <c r="AE1330" i="10"/>
  <c r="AG1330" i="10"/>
  <c r="AI1330" i="10"/>
  <c r="AK1330" i="10"/>
  <c r="AM1330" i="10"/>
  <c r="AO1330" i="10"/>
  <c r="AQ1330" i="10"/>
  <c r="AS1330" i="10"/>
  <c r="E1331" i="10"/>
  <c r="G1331" i="10"/>
  <c r="H1331" i="10"/>
  <c r="I1331" i="10"/>
  <c r="K1331" i="10"/>
  <c r="M1331" i="10"/>
  <c r="O1331" i="10"/>
  <c r="Q1331" i="10"/>
  <c r="S1331" i="10"/>
  <c r="U1331" i="10"/>
  <c r="W1331" i="10"/>
  <c r="Y1331" i="10"/>
  <c r="AA1331" i="10"/>
  <c r="AC1331" i="10"/>
  <c r="AE1331" i="10"/>
  <c r="AG1331" i="10"/>
  <c r="AI1331" i="10"/>
  <c r="AK1331" i="10"/>
  <c r="AM1331" i="10"/>
  <c r="AO1331" i="10"/>
  <c r="AQ1331" i="10"/>
  <c r="AS1331" i="10"/>
  <c r="E1332" i="10"/>
  <c r="G1332" i="10"/>
  <c r="H1332" i="10"/>
  <c r="I1332" i="10"/>
  <c r="K1332" i="10"/>
  <c r="M1332" i="10"/>
  <c r="O1332" i="10"/>
  <c r="Q1332" i="10"/>
  <c r="S1332" i="10"/>
  <c r="U1332" i="10"/>
  <c r="W1332" i="10"/>
  <c r="Y1332" i="10"/>
  <c r="AA1332" i="10"/>
  <c r="AC1332" i="10"/>
  <c r="AE1332" i="10"/>
  <c r="AG1332" i="10"/>
  <c r="AI1332" i="10"/>
  <c r="AK1332" i="10"/>
  <c r="AM1332" i="10"/>
  <c r="AO1332" i="10"/>
  <c r="AQ1332" i="10"/>
  <c r="AS1332" i="10"/>
  <c r="E1333" i="10"/>
  <c r="G1333" i="10"/>
  <c r="H1333" i="10"/>
  <c r="I1333" i="10"/>
  <c r="K1333" i="10"/>
  <c r="M1333" i="10"/>
  <c r="O1333" i="10"/>
  <c r="Q1333" i="10"/>
  <c r="S1333" i="10"/>
  <c r="U1333" i="10"/>
  <c r="W1333" i="10"/>
  <c r="Y1333" i="10"/>
  <c r="AA1333" i="10"/>
  <c r="AC1333" i="10"/>
  <c r="AE1333" i="10"/>
  <c r="AG1333" i="10"/>
  <c r="AI1333" i="10"/>
  <c r="AK1333" i="10"/>
  <c r="AM1333" i="10"/>
  <c r="AO1333" i="10"/>
  <c r="AQ1333" i="10"/>
  <c r="AS1333" i="10"/>
  <c r="E1334" i="10"/>
  <c r="G1334" i="10"/>
  <c r="H1334" i="10"/>
  <c r="I1334" i="10"/>
  <c r="K1334" i="10"/>
  <c r="M1334" i="10"/>
  <c r="O1334" i="10"/>
  <c r="Q1334" i="10"/>
  <c r="S1334" i="10"/>
  <c r="U1334" i="10"/>
  <c r="W1334" i="10"/>
  <c r="Y1334" i="10"/>
  <c r="AA1334" i="10"/>
  <c r="AC1334" i="10"/>
  <c r="AE1334" i="10"/>
  <c r="AG1334" i="10"/>
  <c r="AI1334" i="10"/>
  <c r="AK1334" i="10"/>
  <c r="AM1334" i="10"/>
  <c r="AO1334" i="10"/>
  <c r="AQ1334" i="10"/>
  <c r="AS1334" i="10"/>
  <c r="E1335" i="10"/>
  <c r="G1335" i="10"/>
  <c r="H1335" i="10"/>
  <c r="I1335" i="10"/>
  <c r="K1335" i="10"/>
  <c r="M1335" i="10"/>
  <c r="O1335" i="10"/>
  <c r="Q1335" i="10"/>
  <c r="S1335" i="10"/>
  <c r="U1335" i="10"/>
  <c r="W1335" i="10"/>
  <c r="Y1335" i="10"/>
  <c r="AA1335" i="10"/>
  <c r="AC1335" i="10"/>
  <c r="AE1335" i="10"/>
  <c r="AG1335" i="10"/>
  <c r="AI1335" i="10"/>
  <c r="AK1335" i="10"/>
  <c r="AM1335" i="10"/>
  <c r="AO1335" i="10"/>
  <c r="AQ1335" i="10"/>
  <c r="AS1335" i="10"/>
  <c r="E1336" i="10"/>
  <c r="G1336" i="10"/>
  <c r="H1336" i="10"/>
  <c r="I1336" i="10"/>
  <c r="K1336" i="10"/>
  <c r="M1336" i="10"/>
  <c r="O1336" i="10"/>
  <c r="Q1336" i="10"/>
  <c r="S1336" i="10"/>
  <c r="U1336" i="10"/>
  <c r="W1336" i="10"/>
  <c r="Y1336" i="10"/>
  <c r="AA1336" i="10"/>
  <c r="AC1336" i="10"/>
  <c r="AE1336" i="10"/>
  <c r="AG1336" i="10"/>
  <c r="AI1336" i="10"/>
  <c r="AK1336" i="10"/>
  <c r="AM1336" i="10"/>
  <c r="AO1336" i="10"/>
  <c r="AQ1336" i="10"/>
  <c r="AS1336" i="10"/>
  <c r="E1337" i="10"/>
  <c r="G1337" i="10"/>
  <c r="H1337" i="10"/>
  <c r="I1337" i="10"/>
  <c r="K1337" i="10"/>
  <c r="M1337" i="10"/>
  <c r="O1337" i="10"/>
  <c r="Q1337" i="10"/>
  <c r="S1337" i="10"/>
  <c r="U1337" i="10"/>
  <c r="W1337" i="10"/>
  <c r="Y1337" i="10"/>
  <c r="AA1337" i="10"/>
  <c r="AC1337" i="10"/>
  <c r="AE1337" i="10"/>
  <c r="AG1337" i="10"/>
  <c r="AI1337" i="10"/>
  <c r="AK1337" i="10"/>
  <c r="AM1337" i="10"/>
  <c r="AO1337" i="10"/>
  <c r="AQ1337" i="10"/>
  <c r="AS1337" i="10"/>
  <c r="E1338" i="10"/>
  <c r="G1338" i="10"/>
  <c r="H1338" i="10"/>
  <c r="I1338" i="10"/>
  <c r="K1338" i="10"/>
  <c r="M1338" i="10"/>
  <c r="O1338" i="10"/>
  <c r="Q1338" i="10"/>
  <c r="S1338" i="10"/>
  <c r="U1338" i="10"/>
  <c r="W1338" i="10"/>
  <c r="Y1338" i="10"/>
  <c r="AA1338" i="10"/>
  <c r="AC1338" i="10"/>
  <c r="AE1338" i="10"/>
  <c r="AG1338" i="10"/>
  <c r="AI1338" i="10"/>
  <c r="AK1338" i="10"/>
  <c r="AM1338" i="10"/>
  <c r="AO1338" i="10"/>
  <c r="AQ1338" i="10"/>
  <c r="AS1338" i="10"/>
  <c r="E1339" i="10"/>
  <c r="G1339" i="10"/>
  <c r="H1339" i="10"/>
  <c r="I1339" i="10"/>
  <c r="K1339" i="10"/>
  <c r="M1339" i="10"/>
  <c r="O1339" i="10"/>
  <c r="Q1339" i="10"/>
  <c r="S1339" i="10"/>
  <c r="U1339" i="10"/>
  <c r="W1339" i="10"/>
  <c r="Y1339" i="10"/>
  <c r="AA1339" i="10"/>
  <c r="AC1339" i="10"/>
  <c r="AE1339" i="10"/>
  <c r="AG1339" i="10"/>
  <c r="AI1339" i="10"/>
  <c r="AK1339" i="10"/>
  <c r="AM1339" i="10"/>
  <c r="AO1339" i="10"/>
  <c r="AQ1339" i="10"/>
  <c r="AS1339" i="10"/>
  <c r="E1340" i="10"/>
  <c r="G1340" i="10"/>
  <c r="H1340" i="10"/>
  <c r="I1340" i="10"/>
  <c r="K1340" i="10"/>
  <c r="M1340" i="10"/>
  <c r="O1340" i="10"/>
  <c r="Q1340" i="10"/>
  <c r="S1340" i="10"/>
  <c r="U1340" i="10"/>
  <c r="W1340" i="10"/>
  <c r="Y1340" i="10"/>
  <c r="AA1340" i="10"/>
  <c r="AC1340" i="10"/>
  <c r="AE1340" i="10"/>
  <c r="AG1340" i="10"/>
  <c r="AI1340" i="10"/>
  <c r="AK1340" i="10"/>
  <c r="AM1340" i="10"/>
  <c r="AO1340" i="10"/>
  <c r="AQ1340" i="10"/>
  <c r="AS1340" i="10"/>
  <c r="E1341" i="10"/>
  <c r="G1341" i="10"/>
  <c r="H1341" i="10"/>
  <c r="I1341" i="10"/>
  <c r="K1341" i="10"/>
  <c r="M1341" i="10"/>
  <c r="O1341" i="10"/>
  <c r="Q1341" i="10"/>
  <c r="S1341" i="10"/>
  <c r="U1341" i="10"/>
  <c r="W1341" i="10"/>
  <c r="Y1341" i="10"/>
  <c r="AA1341" i="10"/>
  <c r="AC1341" i="10"/>
  <c r="AE1341" i="10"/>
  <c r="AG1341" i="10"/>
  <c r="AI1341" i="10"/>
  <c r="AK1341" i="10"/>
  <c r="AM1341" i="10"/>
  <c r="AO1341" i="10"/>
  <c r="AQ1341" i="10"/>
  <c r="AS1341" i="10"/>
  <c r="E1342" i="10"/>
  <c r="G1342" i="10"/>
  <c r="H1342" i="10"/>
  <c r="I1342" i="10"/>
  <c r="K1342" i="10"/>
  <c r="M1342" i="10"/>
  <c r="O1342" i="10"/>
  <c r="Q1342" i="10"/>
  <c r="S1342" i="10"/>
  <c r="U1342" i="10"/>
  <c r="W1342" i="10"/>
  <c r="Y1342" i="10"/>
  <c r="AA1342" i="10"/>
  <c r="AC1342" i="10"/>
  <c r="AE1342" i="10"/>
  <c r="AG1342" i="10"/>
  <c r="AI1342" i="10"/>
  <c r="AK1342" i="10"/>
  <c r="AM1342" i="10"/>
  <c r="AO1342" i="10"/>
  <c r="AQ1342" i="10"/>
  <c r="AS1342" i="10"/>
  <c r="E1343" i="10"/>
  <c r="G1343" i="10"/>
  <c r="H1343" i="10"/>
  <c r="I1343" i="10"/>
  <c r="K1343" i="10"/>
  <c r="M1343" i="10"/>
  <c r="O1343" i="10"/>
  <c r="Q1343" i="10"/>
  <c r="S1343" i="10"/>
  <c r="U1343" i="10"/>
  <c r="W1343" i="10"/>
  <c r="Y1343" i="10"/>
  <c r="AA1343" i="10"/>
  <c r="AC1343" i="10"/>
  <c r="AE1343" i="10"/>
  <c r="AG1343" i="10"/>
  <c r="AI1343" i="10"/>
  <c r="AK1343" i="10"/>
  <c r="AM1343" i="10"/>
  <c r="AO1343" i="10"/>
  <c r="AQ1343" i="10"/>
  <c r="AS1343" i="10"/>
  <c r="E1344" i="10"/>
  <c r="G1344" i="10"/>
  <c r="H1344" i="10"/>
  <c r="I1344" i="10"/>
  <c r="K1344" i="10"/>
  <c r="M1344" i="10"/>
  <c r="O1344" i="10"/>
  <c r="Q1344" i="10"/>
  <c r="S1344" i="10"/>
  <c r="U1344" i="10"/>
  <c r="W1344" i="10"/>
  <c r="Y1344" i="10"/>
  <c r="AA1344" i="10"/>
  <c r="AC1344" i="10"/>
  <c r="AE1344" i="10"/>
  <c r="AG1344" i="10"/>
  <c r="AI1344" i="10"/>
  <c r="AK1344" i="10"/>
  <c r="AM1344" i="10"/>
  <c r="AO1344" i="10"/>
  <c r="AQ1344" i="10"/>
  <c r="AS1344" i="10"/>
  <c r="E1345" i="10"/>
  <c r="G1345" i="10"/>
  <c r="H1345" i="10"/>
  <c r="I1345" i="10"/>
  <c r="K1345" i="10"/>
  <c r="M1345" i="10"/>
  <c r="O1345" i="10"/>
  <c r="Q1345" i="10"/>
  <c r="S1345" i="10"/>
  <c r="U1345" i="10"/>
  <c r="W1345" i="10"/>
  <c r="Y1345" i="10"/>
  <c r="AA1345" i="10"/>
  <c r="AC1345" i="10"/>
  <c r="AE1345" i="10"/>
  <c r="AG1345" i="10"/>
  <c r="AI1345" i="10"/>
  <c r="AK1345" i="10"/>
  <c r="AM1345" i="10"/>
  <c r="AO1345" i="10"/>
  <c r="AQ1345" i="10"/>
  <c r="AS1345" i="10"/>
  <c r="E1346" i="10"/>
  <c r="G1346" i="10"/>
  <c r="H1346" i="10"/>
  <c r="I1346" i="10"/>
  <c r="K1346" i="10"/>
  <c r="M1346" i="10"/>
  <c r="O1346" i="10"/>
  <c r="Q1346" i="10"/>
  <c r="S1346" i="10"/>
  <c r="U1346" i="10"/>
  <c r="W1346" i="10"/>
  <c r="Y1346" i="10"/>
  <c r="AA1346" i="10"/>
  <c r="AC1346" i="10"/>
  <c r="AE1346" i="10"/>
  <c r="AG1346" i="10"/>
  <c r="AI1346" i="10"/>
  <c r="AK1346" i="10"/>
  <c r="AM1346" i="10"/>
  <c r="AO1346" i="10"/>
  <c r="AQ1346" i="10"/>
  <c r="AS1346" i="10"/>
  <c r="E1347" i="10"/>
  <c r="G1347" i="10"/>
  <c r="H1347" i="10"/>
  <c r="I1347" i="10"/>
  <c r="K1347" i="10"/>
  <c r="M1347" i="10"/>
  <c r="O1347" i="10"/>
  <c r="Q1347" i="10"/>
  <c r="S1347" i="10"/>
  <c r="U1347" i="10"/>
  <c r="W1347" i="10"/>
  <c r="Y1347" i="10"/>
  <c r="AA1347" i="10"/>
  <c r="AC1347" i="10"/>
  <c r="AE1347" i="10"/>
  <c r="AG1347" i="10"/>
  <c r="AI1347" i="10"/>
  <c r="AK1347" i="10"/>
  <c r="AM1347" i="10"/>
  <c r="AO1347" i="10"/>
  <c r="AQ1347" i="10"/>
  <c r="AS1347" i="10"/>
  <c r="E1348" i="10"/>
  <c r="G1348" i="10"/>
  <c r="H1348" i="10"/>
  <c r="I1348" i="10"/>
  <c r="K1348" i="10"/>
  <c r="M1348" i="10"/>
  <c r="O1348" i="10"/>
  <c r="Q1348" i="10"/>
  <c r="S1348" i="10"/>
  <c r="U1348" i="10"/>
  <c r="W1348" i="10"/>
  <c r="Y1348" i="10"/>
  <c r="AA1348" i="10"/>
  <c r="AC1348" i="10"/>
  <c r="AE1348" i="10"/>
  <c r="AG1348" i="10"/>
  <c r="AI1348" i="10"/>
  <c r="AK1348" i="10"/>
  <c r="AM1348" i="10"/>
  <c r="AO1348" i="10"/>
  <c r="AQ1348" i="10"/>
  <c r="AS1348" i="10"/>
  <c r="E1349" i="10"/>
  <c r="G1349" i="10"/>
  <c r="H1349" i="10"/>
  <c r="I1349" i="10"/>
  <c r="K1349" i="10"/>
  <c r="M1349" i="10"/>
  <c r="O1349" i="10"/>
  <c r="Q1349" i="10"/>
  <c r="S1349" i="10"/>
  <c r="U1349" i="10"/>
  <c r="W1349" i="10"/>
  <c r="Y1349" i="10"/>
  <c r="AA1349" i="10"/>
  <c r="AC1349" i="10"/>
  <c r="AE1349" i="10"/>
  <c r="AG1349" i="10"/>
  <c r="AI1349" i="10"/>
  <c r="AK1349" i="10"/>
  <c r="AM1349" i="10"/>
  <c r="AO1349" i="10"/>
  <c r="AQ1349" i="10"/>
  <c r="AS1349" i="10"/>
  <c r="E1350" i="10"/>
  <c r="G1350" i="10"/>
  <c r="H1350" i="10"/>
  <c r="I1350" i="10"/>
  <c r="K1350" i="10"/>
  <c r="M1350" i="10"/>
  <c r="O1350" i="10"/>
  <c r="Q1350" i="10"/>
  <c r="S1350" i="10"/>
  <c r="U1350" i="10"/>
  <c r="W1350" i="10"/>
  <c r="Y1350" i="10"/>
  <c r="AA1350" i="10"/>
  <c r="AC1350" i="10"/>
  <c r="AE1350" i="10"/>
  <c r="AG1350" i="10"/>
  <c r="AI1350" i="10"/>
  <c r="AK1350" i="10"/>
  <c r="AM1350" i="10"/>
  <c r="AO1350" i="10"/>
  <c r="AQ1350" i="10"/>
  <c r="AS1350" i="10"/>
  <c r="E1351" i="10"/>
  <c r="G1351" i="10"/>
  <c r="H1351" i="10"/>
  <c r="I1351" i="10"/>
  <c r="K1351" i="10"/>
  <c r="M1351" i="10"/>
  <c r="O1351" i="10"/>
  <c r="Q1351" i="10"/>
  <c r="S1351" i="10"/>
  <c r="U1351" i="10"/>
  <c r="W1351" i="10"/>
  <c r="Y1351" i="10"/>
  <c r="AA1351" i="10"/>
  <c r="AC1351" i="10"/>
  <c r="AE1351" i="10"/>
  <c r="AG1351" i="10"/>
  <c r="AI1351" i="10"/>
  <c r="AK1351" i="10"/>
  <c r="AM1351" i="10"/>
  <c r="AO1351" i="10"/>
  <c r="AQ1351" i="10"/>
  <c r="AS1351" i="10"/>
  <c r="E1352" i="10"/>
  <c r="G1352" i="10"/>
  <c r="H1352" i="10"/>
  <c r="I1352" i="10"/>
  <c r="K1352" i="10"/>
  <c r="M1352" i="10"/>
  <c r="O1352" i="10"/>
  <c r="Q1352" i="10"/>
  <c r="S1352" i="10"/>
  <c r="U1352" i="10"/>
  <c r="W1352" i="10"/>
  <c r="Y1352" i="10"/>
  <c r="AA1352" i="10"/>
  <c r="AC1352" i="10"/>
  <c r="AE1352" i="10"/>
  <c r="AG1352" i="10"/>
  <c r="AI1352" i="10"/>
  <c r="AK1352" i="10"/>
  <c r="AM1352" i="10"/>
  <c r="AO1352" i="10"/>
  <c r="AQ1352" i="10"/>
  <c r="AS1352" i="10"/>
  <c r="E1353" i="10"/>
  <c r="G1353" i="10"/>
  <c r="H1353" i="10"/>
  <c r="I1353" i="10"/>
  <c r="K1353" i="10"/>
  <c r="M1353" i="10"/>
  <c r="O1353" i="10"/>
  <c r="Q1353" i="10"/>
  <c r="S1353" i="10"/>
  <c r="U1353" i="10"/>
  <c r="W1353" i="10"/>
  <c r="Y1353" i="10"/>
  <c r="AA1353" i="10"/>
  <c r="AC1353" i="10"/>
  <c r="AE1353" i="10"/>
  <c r="AG1353" i="10"/>
  <c r="AI1353" i="10"/>
  <c r="AK1353" i="10"/>
  <c r="AM1353" i="10"/>
  <c r="AO1353" i="10"/>
  <c r="AQ1353" i="10"/>
  <c r="AS1353" i="10"/>
  <c r="E1354" i="10"/>
  <c r="G1354" i="10"/>
  <c r="H1354" i="10"/>
  <c r="I1354" i="10"/>
  <c r="K1354" i="10"/>
  <c r="M1354" i="10"/>
  <c r="O1354" i="10"/>
  <c r="Q1354" i="10"/>
  <c r="S1354" i="10"/>
  <c r="U1354" i="10"/>
  <c r="W1354" i="10"/>
  <c r="Y1354" i="10"/>
  <c r="AA1354" i="10"/>
  <c r="AC1354" i="10"/>
  <c r="AE1354" i="10"/>
  <c r="AG1354" i="10"/>
  <c r="AI1354" i="10"/>
  <c r="AK1354" i="10"/>
  <c r="AM1354" i="10"/>
  <c r="AO1354" i="10"/>
  <c r="AQ1354" i="10"/>
  <c r="AS1354" i="10"/>
  <c r="E1355" i="10"/>
  <c r="G1355" i="10"/>
  <c r="H1355" i="10"/>
  <c r="I1355" i="10"/>
  <c r="K1355" i="10"/>
  <c r="M1355" i="10"/>
  <c r="O1355" i="10"/>
  <c r="Q1355" i="10"/>
  <c r="S1355" i="10"/>
  <c r="U1355" i="10"/>
  <c r="W1355" i="10"/>
  <c r="Y1355" i="10"/>
  <c r="AA1355" i="10"/>
  <c r="AC1355" i="10"/>
  <c r="AE1355" i="10"/>
  <c r="AG1355" i="10"/>
  <c r="AI1355" i="10"/>
  <c r="AK1355" i="10"/>
  <c r="AM1355" i="10"/>
  <c r="AO1355" i="10"/>
  <c r="AQ1355" i="10"/>
  <c r="AS1355" i="10"/>
  <c r="E1356" i="10"/>
  <c r="G1356" i="10"/>
  <c r="H1356" i="10"/>
  <c r="I1356" i="10"/>
  <c r="K1356" i="10"/>
  <c r="M1356" i="10"/>
  <c r="O1356" i="10"/>
  <c r="Q1356" i="10"/>
  <c r="S1356" i="10"/>
  <c r="U1356" i="10"/>
  <c r="W1356" i="10"/>
  <c r="Y1356" i="10"/>
  <c r="AA1356" i="10"/>
  <c r="AC1356" i="10"/>
  <c r="AE1356" i="10"/>
  <c r="AG1356" i="10"/>
  <c r="AI1356" i="10"/>
  <c r="AK1356" i="10"/>
  <c r="AM1356" i="10"/>
  <c r="AO1356" i="10"/>
  <c r="AQ1356" i="10"/>
  <c r="AS1356" i="10"/>
  <c r="E1357" i="10"/>
  <c r="G1357" i="10"/>
  <c r="H1357" i="10"/>
  <c r="I1357" i="10"/>
  <c r="K1357" i="10"/>
  <c r="M1357" i="10"/>
  <c r="O1357" i="10"/>
  <c r="Q1357" i="10"/>
  <c r="S1357" i="10"/>
  <c r="U1357" i="10"/>
  <c r="W1357" i="10"/>
  <c r="Y1357" i="10"/>
  <c r="AA1357" i="10"/>
  <c r="AC1357" i="10"/>
  <c r="AE1357" i="10"/>
  <c r="AG1357" i="10"/>
  <c r="AI1357" i="10"/>
  <c r="AK1357" i="10"/>
  <c r="AM1357" i="10"/>
  <c r="AO1357" i="10"/>
  <c r="AQ1357" i="10"/>
  <c r="AS1357" i="10"/>
  <c r="E1358" i="10"/>
  <c r="G1358" i="10"/>
  <c r="H1358" i="10"/>
  <c r="I1358" i="10"/>
  <c r="K1358" i="10"/>
  <c r="M1358" i="10"/>
  <c r="O1358" i="10"/>
  <c r="Q1358" i="10"/>
  <c r="S1358" i="10"/>
  <c r="U1358" i="10"/>
  <c r="W1358" i="10"/>
  <c r="Y1358" i="10"/>
  <c r="AA1358" i="10"/>
  <c r="AC1358" i="10"/>
  <c r="AE1358" i="10"/>
  <c r="AG1358" i="10"/>
  <c r="AI1358" i="10"/>
  <c r="AK1358" i="10"/>
  <c r="AM1358" i="10"/>
  <c r="AO1358" i="10"/>
  <c r="AQ1358" i="10"/>
  <c r="AS1358" i="10"/>
  <c r="E1359" i="10"/>
  <c r="G1359" i="10"/>
  <c r="H1359" i="10"/>
  <c r="I1359" i="10"/>
  <c r="K1359" i="10"/>
  <c r="M1359" i="10"/>
  <c r="O1359" i="10"/>
  <c r="Q1359" i="10"/>
  <c r="S1359" i="10"/>
  <c r="U1359" i="10"/>
  <c r="W1359" i="10"/>
  <c r="Y1359" i="10"/>
  <c r="AA1359" i="10"/>
  <c r="AC1359" i="10"/>
  <c r="AE1359" i="10"/>
  <c r="AG1359" i="10"/>
  <c r="AI1359" i="10"/>
  <c r="AK1359" i="10"/>
  <c r="AM1359" i="10"/>
  <c r="AO1359" i="10"/>
  <c r="AQ1359" i="10"/>
  <c r="AS1359" i="10"/>
  <c r="E1360" i="10"/>
  <c r="G1360" i="10"/>
  <c r="H1360" i="10"/>
  <c r="I1360" i="10"/>
  <c r="K1360" i="10"/>
  <c r="M1360" i="10"/>
  <c r="O1360" i="10"/>
  <c r="Q1360" i="10"/>
  <c r="S1360" i="10"/>
  <c r="U1360" i="10"/>
  <c r="W1360" i="10"/>
  <c r="Y1360" i="10"/>
  <c r="AA1360" i="10"/>
  <c r="AC1360" i="10"/>
  <c r="AE1360" i="10"/>
  <c r="AG1360" i="10"/>
  <c r="AI1360" i="10"/>
  <c r="AK1360" i="10"/>
  <c r="AM1360" i="10"/>
  <c r="AO1360" i="10"/>
  <c r="AQ1360" i="10"/>
  <c r="AS1360" i="10"/>
  <c r="E1361" i="10"/>
  <c r="G1361" i="10"/>
  <c r="H1361" i="10"/>
  <c r="I1361" i="10"/>
  <c r="K1361" i="10"/>
  <c r="M1361" i="10"/>
  <c r="O1361" i="10"/>
  <c r="Q1361" i="10"/>
  <c r="S1361" i="10"/>
  <c r="U1361" i="10"/>
  <c r="W1361" i="10"/>
  <c r="Y1361" i="10"/>
  <c r="AA1361" i="10"/>
  <c r="AC1361" i="10"/>
  <c r="AE1361" i="10"/>
  <c r="AG1361" i="10"/>
  <c r="AI1361" i="10"/>
  <c r="AK1361" i="10"/>
  <c r="AM1361" i="10"/>
  <c r="AO1361" i="10"/>
  <c r="AQ1361" i="10"/>
  <c r="AS1361" i="10"/>
  <c r="E1362" i="10"/>
  <c r="G1362" i="10"/>
  <c r="H1362" i="10"/>
  <c r="I1362" i="10"/>
  <c r="K1362" i="10"/>
  <c r="M1362" i="10"/>
  <c r="O1362" i="10"/>
  <c r="Q1362" i="10"/>
  <c r="S1362" i="10"/>
  <c r="U1362" i="10"/>
  <c r="W1362" i="10"/>
  <c r="Y1362" i="10"/>
  <c r="AA1362" i="10"/>
  <c r="AC1362" i="10"/>
  <c r="AE1362" i="10"/>
  <c r="AG1362" i="10"/>
  <c r="AI1362" i="10"/>
  <c r="AK1362" i="10"/>
  <c r="AM1362" i="10"/>
  <c r="AO1362" i="10"/>
  <c r="AQ1362" i="10"/>
  <c r="AS1362" i="10"/>
  <c r="E1363" i="10"/>
  <c r="G1363" i="10"/>
  <c r="H1363" i="10"/>
  <c r="I1363" i="10"/>
  <c r="K1363" i="10"/>
  <c r="M1363" i="10"/>
  <c r="O1363" i="10"/>
  <c r="Q1363" i="10"/>
  <c r="S1363" i="10"/>
  <c r="U1363" i="10"/>
  <c r="W1363" i="10"/>
  <c r="Y1363" i="10"/>
  <c r="AA1363" i="10"/>
  <c r="AC1363" i="10"/>
  <c r="AE1363" i="10"/>
  <c r="AG1363" i="10"/>
  <c r="AI1363" i="10"/>
  <c r="AK1363" i="10"/>
  <c r="AM1363" i="10"/>
  <c r="AO1363" i="10"/>
  <c r="AQ1363" i="10"/>
  <c r="AS1363" i="10"/>
  <c r="E1364" i="10"/>
  <c r="G1364" i="10"/>
  <c r="H1364" i="10"/>
  <c r="I1364" i="10"/>
  <c r="K1364" i="10"/>
  <c r="M1364" i="10"/>
  <c r="O1364" i="10"/>
  <c r="Q1364" i="10"/>
  <c r="S1364" i="10"/>
  <c r="U1364" i="10"/>
  <c r="W1364" i="10"/>
  <c r="Y1364" i="10"/>
  <c r="AA1364" i="10"/>
  <c r="AC1364" i="10"/>
  <c r="AE1364" i="10"/>
  <c r="AG1364" i="10"/>
  <c r="AI1364" i="10"/>
  <c r="AK1364" i="10"/>
  <c r="AM1364" i="10"/>
  <c r="AO1364" i="10"/>
  <c r="AQ1364" i="10"/>
  <c r="AS1364" i="10"/>
  <c r="E1365" i="10"/>
  <c r="G1365" i="10"/>
  <c r="H1365" i="10"/>
  <c r="I1365" i="10"/>
  <c r="K1365" i="10"/>
  <c r="M1365" i="10"/>
  <c r="O1365" i="10"/>
  <c r="Q1365" i="10"/>
  <c r="S1365" i="10"/>
  <c r="U1365" i="10"/>
  <c r="W1365" i="10"/>
  <c r="Y1365" i="10"/>
  <c r="AA1365" i="10"/>
  <c r="AC1365" i="10"/>
  <c r="AE1365" i="10"/>
  <c r="AG1365" i="10"/>
  <c r="AI1365" i="10"/>
  <c r="AK1365" i="10"/>
  <c r="AM1365" i="10"/>
  <c r="AO1365" i="10"/>
  <c r="AQ1365" i="10"/>
  <c r="AS1365" i="10"/>
  <c r="E1366" i="10"/>
  <c r="G1366" i="10"/>
  <c r="H1366" i="10"/>
  <c r="I1366" i="10"/>
  <c r="K1366" i="10"/>
  <c r="M1366" i="10"/>
  <c r="O1366" i="10"/>
  <c r="Q1366" i="10"/>
  <c r="S1366" i="10"/>
  <c r="U1366" i="10"/>
  <c r="W1366" i="10"/>
  <c r="Y1366" i="10"/>
  <c r="AA1366" i="10"/>
  <c r="AC1366" i="10"/>
  <c r="AE1366" i="10"/>
  <c r="AG1366" i="10"/>
  <c r="AI1366" i="10"/>
  <c r="AK1366" i="10"/>
  <c r="AM1366" i="10"/>
  <c r="AO1366" i="10"/>
  <c r="AQ1366" i="10"/>
  <c r="AS1366" i="10"/>
  <c r="E1367" i="10"/>
  <c r="G1367" i="10"/>
  <c r="H1367" i="10"/>
  <c r="I1367" i="10"/>
  <c r="K1367" i="10"/>
  <c r="M1367" i="10"/>
  <c r="O1367" i="10"/>
  <c r="Q1367" i="10"/>
  <c r="S1367" i="10"/>
  <c r="U1367" i="10"/>
  <c r="W1367" i="10"/>
  <c r="Y1367" i="10"/>
  <c r="AA1367" i="10"/>
  <c r="AC1367" i="10"/>
  <c r="AE1367" i="10"/>
  <c r="AG1367" i="10"/>
  <c r="AI1367" i="10"/>
  <c r="AK1367" i="10"/>
  <c r="AM1367" i="10"/>
  <c r="AO1367" i="10"/>
  <c r="AQ1367" i="10"/>
  <c r="AS1367" i="10"/>
  <c r="E1368" i="10"/>
  <c r="G1368" i="10"/>
  <c r="H1368" i="10"/>
  <c r="I1368" i="10"/>
  <c r="K1368" i="10"/>
  <c r="M1368" i="10"/>
  <c r="O1368" i="10"/>
  <c r="Q1368" i="10"/>
  <c r="S1368" i="10"/>
  <c r="U1368" i="10"/>
  <c r="W1368" i="10"/>
  <c r="Y1368" i="10"/>
  <c r="AA1368" i="10"/>
  <c r="AC1368" i="10"/>
  <c r="AE1368" i="10"/>
  <c r="AG1368" i="10"/>
  <c r="AI1368" i="10"/>
  <c r="AK1368" i="10"/>
  <c r="AM1368" i="10"/>
  <c r="AO1368" i="10"/>
  <c r="AQ1368" i="10"/>
  <c r="AS1368" i="10"/>
  <c r="E1369" i="10"/>
  <c r="G1369" i="10"/>
  <c r="H1369" i="10"/>
  <c r="I1369" i="10"/>
  <c r="K1369" i="10"/>
  <c r="M1369" i="10"/>
  <c r="O1369" i="10"/>
  <c r="Q1369" i="10"/>
  <c r="S1369" i="10"/>
  <c r="U1369" i="10"/>
  <c r="W1369" i="10"/>
  <c r="Y1369" i="10"/>
  <c r="AA1369" i="10"/>
  <c r="AC1369" i="10"/>
  <c r="AE1369" i="10"/>
  <c r="AG1369" i="10"/>
  <c r="AI1369" i="10"/>
  <c r="AK1369" i="10"/>
  <c r="AM1369" i="10"/>
  <c r="AO1369" i="10"/>
  <c r="AQ1369" i="10"/>
  <c r="AS1369" i="10"/>
  <c r="E1370" i="10"/>
  <c r="G1370" i="10"/>
  <c r="H1370" i="10"/>
  <c r="I1370" i="10"/>
  <c r="K1370" i="10"/>
  <c r="M1370" i="10"/>
  <c r="O1370" i="10"/>
  <c r="Q1370" i="10"/>
  <c r="S1370" i="10"/>
  <c r="U1370" i="10"/>
  <c r="W1370" i="10"/>
  <c r="Y1370" i="10"/>
  <c r="AA1370" i="10"/>
  <c r="AC1370" i="10"/>
  <c r="AE1370" i="10"/>
  <c r="AG1370" i="10"/>
  <c r="AI1370" i="10"/>
  <c r="AK1370" i="10"/>
  <c r="AM1370" i="10"/>
  <c r="AO1370" i="10"/>
  <c r="AQ1370" i="10"/>
  <c r="AS1370" i="10"/>
  <c r="E1371" i="10"/>
  <c r="G1371" i="10"/>
  <c r="H1371" i="10"/>
  <c r="I1371" i="10"/>
  <c r="K1371" i="10"/>
  <c r="M1371" i="10"/>
  <c r="O1371" i="10"/>
  <c r="Q1371" i="10"/>
  <c r="S1371" i="10"/>
  <c r="U1371" i="10"/>
  <c r="W1371" i="10"/>
  <c r="Y1371" i="10"/>
  <c r="AA1371" i="10"/>
  <c r="AC1371" i="10"/>
  <c r="AE1371" i="10"/>
  <c r="AG1371" i="10"/>
  <c r="AI1371" i="10"/>
  <c r="AK1371" i="10"/>
  <c r="AM1371" i="10"/>
  <c r="AO1371" i="10"/>
  <c r="AQ1371" i="10"/>
  <c r="AS1371" i="10"/>
  <c r="E1372" i="10"/>
  <c r="G1372" i="10"/>
  <c r="H1372" i="10"/>
  <c r="I1372" i="10"/>
  <c r="K1372" i="10"/>
  <c r="M1372" i="10"/>
  <c r="O1372" i="10"/>
  <c r="Q1372" i="10"/>
  <c r="S1372" i="10"/>
  <c r="U1372" i="10"/>
  <c r="W1372" i="10"/>
  <c r="Y1372" i="10"/>
  <c r="AA1372" i="10"/>
  <c r="AC1372" i="10"/>
  <c r="AE1372" i="10"/>
  <c r="AG1372" i="10"/>
  <c r="AI1372" i="10"/>
  <c r="AK1372" i="10"/>
  <c r="AM1372" i="10"/>
  <c r="AO1372" i="10"/>
  <c r="AQ1372" i="10"/>
  <c r="AS1372" i="10"/>
  <c r="E1373" i="10"/>
  <c r="G1373" i="10"/>
  <c r="H1373" i="10"/>
  <c r="I1373" i="10"/>
  <c r="K1373" i="10"/>
  <c r="M1373" i="10"/>
  <c r="O1373" i="10"/>
  <c r="Q1373" i="10"/>
  <c r="S1373" i="10"/>
  <c r="U1373" i="10"/>
  <c r="W1373" i="10"/>
  <c r="E1374" i="10"/>
  <c r="G1374" i="10"/>
  <c r="H1374" i="10"/>
  <c r="I1374" i="10"/>
  <c r="K1374" i="10"/>
  <c r="M1374" i="10"/>
  <c r="O1374" i="10"/>
  <c r="Q1374" i="10"/>
  <c r="S1374" i="10"/>
  <c r="U1374" i="10"/>
  <c r="W1374" i="10"/>
  <c r="E1375" i="10"/>
  <c r="G1375" i="10"/>
  <c r="H1375" i="10"/>
  <c r="I1375" i="10"/>
  <c r="K1375" i="10"/>
  <c r="M1375" i="10"/>
  <c r="O1375" i="10"/>
  <c r="Q1375" i="10"/>
  <c r="S1375" i="10"/>
  <c r="U1375" i="10"/>
  <c r="W1375" i="10"/>
  <c r="E1376" i="10"/>
  <c r="G1376" i="10"/>
  <c r="H1376" i="10"/>
  <c r="I1376" i="10"/>
  <c r="K1376" i="10"/>
  <c r="M1376" i="10"/>
  <c r="O1376" i="10"/>
  <c r="Q1376" i="10"/>
  <c r="S1376" i="10"/>
  <c r="U1376" i="10"/>
  <c r="W1376" i="10"/>
  <c r="E1377" i="10"/>
  <c r="G1377" i="10"/>
  <c r="H1377" i="10"/>
  <c r="I1377" i="10"/>
  <c r="K1377" i="10"/>
  <c r="M1377" i="10"/>
  <c r="O1377" i="10"/>
  <c r="Q1377" i="10"/>
  <c r="S1377" i="10"/>
  <c r="U1377" i="10"/>
  <c r="W1377" i="10"/>
  <c r="Y1377" i="10"/>
  <c r="AA1377" i="10"/>
  <c r="AC1377" i="10"/>
  <c r="AE1377" i="10"/>
  <c r="AG1377" i="10"/>
  <c r="AI1377" i="10"/>
  <c r="AK1377" i="10"/>
  <c r="AM1377" i="10"/>
  <c r="AO1377" i="10"/>
  <c r="AQ1377" i="10"/>
  <c r="AS1377" i="10"/>
  <c r="P74" i="14"/>
  <c r="P71" i="14"/>
  <c r="H56" i="14"/>
  <c r="K49" i="4"/>
  <c r="M48" i="4"/>
  <c r="K48" i="4"/>
  <c r="M47" i="4"/>
  <c r="K47" i="4"/>
  <c r="M46" i="4"/>
  <c r="K46" i="4"/>
  <c r="M45" i="4"/>
  <c r="K45" i="4"/>
  <c r="K6" i="16" l="1"/>
  <c r="A6" i="16"/>
  <c r="B6" i="16" s="1"/>
  <c r="L5" i="16"/>
  <c r="K5" i="16"/>
  <c r="A5" i="16"/>
  <c r="B5" i="16" s="1"/>
  <c r="K4" i="16"/>
  <c r="A4" i="16"/>
  <c r="B4" i="16" s="1"/>
  <c r="P95" i="14" l="1"/>
  <c r="P92" i="14"/>
  <c r="A31" i="14" l="1"/>
  <c r="P41" i="14" l="1"/>
  <c r="P38" i="14"/>
  <c r="P35" i="14"/>
  <c r="P32" i="14"/>
  <c r="P17" i="14"/>
  <c r="P20" i="14"/>
  <c r="P23" i="14"/>
  <c r="P26" i="14"/>
  <c r="P14" i="14"/>
  <c r="K86" i="4"/>
  <c r="M85" i="4"/>
  <c r="K85" i="4"/>
  <c r="M84" i="4"/>
  <c r="K84" i="4"/>
  <c r="M83" i="4"/>
  <c r="K83" i="4"/>
  <c r="M82" i="4"/>
  <c r="K82" i="4"/>
  <c r="K81" i="4"/>
  <c r="M80" i="4"/>
  <c r="K80" i="4"/>
  <c r="M79" i="4"/>
  <c r="K79" i="4"/>
  <c r="M78" i="4"/>
  <c r="K78" i="4"/>
  <c r="M77" i="4"/>
  <c r="K77" i="4"/>
  <c r="K37" i="4"/>
  <c r="M36" i="4"/>
  <c r="K36" i="4"/>
  <c r="M35" i="4"/>
  <c r="K35" i="4"/>
  <c r="M34" i="4"/>
  <c r="K34" i="4"/>
  <c r="M33" i="4"/>
  <c r="K33" i="4"/>
  <c r="K32" i="4"/>
  <c r="M31" i="4"/>
  <c r="K31" i="4"/>
  <c r="M30" i="4"/>
  <c r="K30" i="4"/>
  <c r="M29" i="4"/>
  <c r="K29" i="4"/>
  <c r="M28" i="4"/>
  <c r="K28" i="4"/>
  <c r="K27" i="4"/>
  <c r="M26" i="4"/>
  <c r="K26" i="4"/>
  <c r="M25" i="4"/>
  <c r="K25" i="4"/>
  <c r="M24" i="4"/>
  <c r="K24" i="4"/>
  <c r="M23" i="4"/>
  <c r="K23" i="4"/>
  <c r="K22" i="4"/>
  <c r="M21" i="4"/>
  <c r="K21" i="4"/>
  <c r="M20" i="4"/>
  <c r="K20" i="4"/>
  <c r="M19" i="4"/>
  <c r="K19" i="4"/>
  <c r="M18" i="4"/>
  <c r="K18" i="4"/>
  <c r="S18" i="4" s="1"/>
  <c r="M7" i="5" l="1"/>
  <c r="B7" i="5"/>
  <c r="N7" i="5" s="1"/>
  <c r="I229" i="10" l="1"/>
  <c r="G229" i="10"/>
  <c r="E229" i="10"/>
  <c r="H657" i="6"/>
  <c r="BK519" i="6"/>
  <c r="G665" i="6"/>
  <c r="G680" i="6"/>
  <c r="G675" i="6"/>
  <c r="G679" i="6"/>
  <c r="G669" i="6"/>
  <c r="G668" i="6"/>
  <c r="G663" i="6"/>
  <c r="G686" i="6"/>
  <c r="G682" i="6"/>
  <c r="G685" i="6"/>
  <c r="G666" i="6"/>
  <c r="G672" i="6"/>
  <c r="G673" i="6"/>
  <c r="G667" i="6"/>
  <c r="G678" i="6"/>
  <c r="G677" i="6"/>
  <c r="G670" i="6"/>
  <c r="G681" i="6"/>
  <c r="G683" i="6"/>
  <c r="G676" i="6"/>
  <c r="G684" i="6"/>
  <c r="BG642" i="6" l="1"/>
  <c r="BG645" i="6" s="1"/>
  <c r="BG646" i="6" s="1"/>
  <c r="BQ641" i="6"/>
  <c r="BO641" i="6"/>
  <c r="BN641" i="6"/>
  <c r="BM641" i="6"/>
  <c r="BL641" i="6"/>
  <c r="BK641" i="6"/>
  <c r="BQ640" i="6"/>
  <c r="BR640" i="6" s="1"/>
  <c r="BO640" i="6"/>
  <c r="BN640" i="6"/>
  <c r="BM640" i="6"/>
  <c r="BL640" i="6"/>
  <c r="BK640" i="6"/>
  <c r="BQ639" i="6"/>
  <c r="BR639" i="6" s="1"/>
  <c r="BO639" i="6"/>
  <c r="BN639" i="6"/>
  <c r="BM639" i="6"/>
  <c r="BL639" i="6"/>
  <c r="BK639" i="6"/>
  <c r="BQ638" i="6"/>
  <c r="BR638" i="6" s="1"/>
  <c r="BO638" i="6"/>
  <c r="BN638" i="6"/>
  <c r="BM638" i="6"/>
  <c r="BL638" i="6"/>
  <c r="BK638" i="6"/>
  <c r="BQ637" i="6"/>
  <c r="BR637" i="6" s="1"/>
  <c r="BO637" i="6"/>
  <c r="BN637" i="6"/>
  <c r="BM637" i="6"/>
  <c r="BL637" i="6"/>
  <c r="BK637" i="6"/>
  <c r="BQ636" i="6"/>
  <c r="BR636" i="6" s="1"/>
  <c r="BO636" i="6"/>
  <c r="BN636" i="6"/>
  <c r="BM636" i="6"/>
  <c r="BL636" i="6"/>
  <c r="BK636" i="6"/>
  <c r="BQ635" i="6"/>
  <c r="BR635" i="6" s="1"/>
  <c r="BO635" i="6"/>
  <c r="BN635" i="6"/>
  <c r="BM635" i="6"/>
  <c r="BL635" i="6"/>
  <c r="BK635" i="6"/>
  <c r="BQ634" i="6"/>
  <c r="BR634" i="6" s="1"/>
  <c r="BO634" i="6"/>
  <c r="BN634" i="6"/>
  <c r="BM634" i="6"/>
  <c r="BL634" i="6"/>
  <c r="BK634" i="6"/>
  <c r="BQ633" i="6"/>
  <c r="BR633" i="6" s="1"/>
  <c r="BO633" i="6"/>
  <c r="BN633" i="6"/>
  <c r="BM633" i="6"/>
  <c r="BL633" i="6"/>
  <c r="BK633" i="6"/>
  <c r="BQ632" i="6"/>
  <c r="BR632" i="6" s="1"/>
  <c r="BO632" i="6"/>
  <c r="BN632" i="6"/>
  <c r="BM632" i="6"/>
  <c r="BL632" i="6"/>
  <c r="BK632" i="6"/>
  <c r="BQ631" i="6"/>
  <c r="BR631" i="6" s="1"/>
  <c r="BO631" i="6"/>
  <c r="BN631" i="6"/>
  <c r="BM631" i="6"/>
  <c r="BL631" i="6"/>
  <c r="BK631" i="6"/>
  <c r="BQ630" i="6"/>
  <c r="BR630" i="6" s="1"/>
  <c r="BO630" i="6"/>
  <c r="BN630" i="6"/>
  <c r="BM630" i="6"/>
  <c r="BL630" i="6"/>
  <c r="BK630" i="6"/>
  <c r="BQ629" i="6"/>
  <c r="BR629" i="6" s="1"/>
  <c r="BO629" i="6"/>
  <c r="BN629" i="6"/>
  <c r="BM629" i="6"/>
  <c r="BL629" i="6"/>
  <c r="BK629" i="6"/>
  <c r="BQ628" i="6"/>
  <c r="BR628" i="6" s="1"/>
  <c r="BO628" i="6"/>
  <c r="BN628" i="6"/>
  <c r="BM628" i="6"/>
  <c r="BL628" i="6"/>
  <c r="BK628" i="6"/>
  <c r="BQ627" i="6"/>
  <c r="BR627" i="6" s="1"/>
  <c r="BO627" i="6"/>
  <c r="BN627" i="6"/>
  <c r="BM627" i="6"/>
  <c r="BL627" i="6"/>
  <c r="BK627" i="6"/>
  <c r="BQ626" i="6"/>
  <c r="BR626" i="6" s="1"/>
  <c r="BO626" i="6"/>
  <c r="BN626" i="6"/>
  <c r="BM626" i="6"/>
  <c r="BL626" i="6"/>
  <c r="BK626" i="6"/>
  <c r="BQ625" i="6"/>
  <c r="BR625" i="6" s="1"/>
  <c r="BO625" i="6"/>
  <c r="BN625" i="6"/>
  <c r="BM625" i="6"/>
  <c r="BL625" i="6"/>
  <c r="BK625" i="6"/>
  <c r="BQ624" i="6"/>
  <c r="BR624" i="6" s="1"/>
  <c r="BO624" i="6"/>
  <c r="BN624" i="6"/>
  <c r="BM624" i="6"/>
  <c r="BL624" i="6"/>
  <c r="BK624" i="6"/>
  <c r="BQ623" i="6"/>
  <c r="BR623" i="6" s="1"/>
  <c r="BO623" i="6"/>
  <c r="BN623" i="6"/>
  <c r="BM623" i="6"/>
  <c r="BL623" i="6"/>
  <c r="BK623" i="6"/>
  <c r="BQ622" i="6"/>
  <c r="BR622" i="6" s="1"/>
  <c r="BO622" i="6"/>
  <c r="BN622" i="6"/>
  <c r="BM622" i="6"/>
  <c r="BL622" i="6"/>
  <c r="BK622" i="6"/>
  <c r="BQ621" i="6"/>
  <c r="BR621" i="6" s="1"/>
  <c r="BO621" i="6"/>
  <c r="BN621" i="6"/>
  <c r="BM621" i="6"/>
  <c r="BL621" i="6"/>
  <c r="BK621" i="6"/>
  <c r="BQ620" i="6"/>
  <c r="BR620" i="6" s="1"/>
  <c r="BO620" i="6"/>
  <c r="BN620" i="6"/>
  <c r="BM620" i="6"/>
  <c r="BL620" i="6"/>
  <c r="BK620" i="6"/>
  <c r="BQ619" i="6"/>
  <c r="BR619" i="6" s="1"/>
  <c r="BO619" i="6"/>
  <c r="BN619" i="6"/>
  <c r="BM619" i="6"/>
  <c r="BL619" i="6"/>
  <c r="BK619" i="6"/>
  <c r="BQ618" i="6"/>
  <c r="BR618" i="6" s="1"/>
  <c r="BO618" i="6"/>
  <c r="BN618" i="6"/>
  <c r="BM618" i="6"/>
  <c r="BL618" i="6"/>
  <c r="BK618" i="6"/>
  <c r="BQ617" i="6"/>
  <c r="BR617" i="6" s="1"/>
  <c r="BO617" i="6"/>
  <c r="BN617" i="6"/>
  <c r="BM617" i="6"/>
  <c r="BL617" i="6"/>
  <c r="BK617" i="6"/>
  <c r="BQ616" i="6"/>
  <c r="BR616" i="6" s="1"/>
  <c r="BO616" i="6"/>
  <c r="BN616" i="6"/>
  <c r="BM616" i="6"/>
  <c r="BL616" i="6"/>
  <c r="BK616" i="6"/>
  <c r="BQ615" i="6"/>
  <c r="BR615" i="6" s="1"/>
  <c r="BO615" i="6"/>
  <c r="BN615" i="6"/>
  <c r="BM615" i="6"/>
  <c r="BL615" i="6"/>
  <c r="BK615" i="6"/>
  <c r="BQ614" i="6"/>
  <c r="BR614" i="6" s="1"/>
  <c r="BO614" i="6"/>
  <c r="BN614" i="6"/>
  <c r="BM614" i="6"/>
  <c r="BL614" i="6"/>
  <c r="BK614" i="6"/>
  <c r="BQ613" i="6"/>
  <c r="BR613" i="6" s="1"/>
  <c r="BO613" i="6"/>
  <c r="BN613" i="6"/>
  <c r="BM613" i="6"/>
  <c r="BL613" i="6"/>
  <c r="BK613" i="6"/>
  <c r="BQ612" i="6"/>
  <c r="BR612" i="6" s="1"/>
  <c r="BO612" i="6"/>
  <c r="BN612" i="6"/>
  <c r="BM612" i="6"/>
  <c r="BL612" i="6"/>
  <c r="BK612" i="6"/>
  <c r="BQ611" i="6"/>
  <c r="BR611" i="6" s="1"/>
  <c r="BO611" i="6"/>
  <c r="BN611" i="6"/>
  <c r="BM611" i="6"/>
  <c r="BL611" i="6"/>
  <c r="BK611" i="6"/>
  <c r="BQ610" i="6"/>
  <c r="BR610" i="6" s="1"/>
  <c r="BO610" i="6"/>
  <c r="BN610" i="6"/>
  <c r="BM610" i="6"/>
  <c r="BL610" i="6"/>
  <c r="BK610" i="6"/>
  <c r="BQ609" i="6"/>
  <c r="BR609" i="6" s="1"/>
  <c r="BO609" i="6"/>
  <c r="BN609" i="6"/>
  <c r="BM609" i="6"/>
  <c r="BL609" i="6"/>
  <c r="BK609" i="6"/>
  <c r="BQ608" i="6"/>
  <c r="BR608" i="6" s="1"/>
  <c r="BO608" i="6"/>
  <c r="BN608" i="6"/>
  <c r="BM608" i="6"/>
  <c r="BL608" i="6"/>
  <c r="BK608" i="6"/>
  <c r="BQ607" i="6"/>
  <c r="BR607" i="6" s="1"/>
  <c r="BO607" i="6"/>
  <c r="BN607" i="6"/>
  <c r="BM607" i="6"/>
  <c r="BL607" i="6"/>
  <c r="BK607" i="6"/>
  <c r="BQ606" i="6"/>
  <c r="BR606" i="6" s="1"/>
  <c r="BO606" i="6"/>
  <c r="BN606" i="6"/>
  <c r="BM606" i="6"/>
  <c r="BL606" i="6"/>
  <c r="BK606" i="6"/>
  <c r="BQ605" i="6"/>
  <c r="BR605" i="6" s="1"/>
  <c r="BO605" i="6"/>
  <c r="BN605" i="6"/>
  <c r="BM605" i="6"/>
  <c r="BL605" i="6"/>
  <c r="BK605" i="6"/>
  <c r="BQ604" i="6"/>
  <c r="BR604" i="6" s="1"/>
  <c r="BO604" i="6"/>
  <c r="BN604" i="6"/>
  <c r="BM604" i="6"/>
  <c r="BL604" i="6"/>
  <c r="BK604" i="6"/>
  <c r="BQ603" i="6"/>
  <c r="BR603" i="6" s="1"/>
  <c r="BO603" i="6"/>
  <c r="BN603" i="6"/>
  <c r="BM603" i="6"/>
  <c r="BL603" i="6"/>
  <c r="BK603" i="6"/>
  <c r="BQ602" i="6"/>
  <c r="BR602" i="6" s="1"/>
  <c r="BO602" i="6"/>
  <c r="BN602" i="6"/>
  <c r="BM602" i="6"/>
  <c r="BL602" i="6"/>
  <c r="BK602" i="6"/>
  <c r="BQ601" i="6"/>
  <c r="BR601" i="6" s="1"/>
  <c r="BO601" i="6"/>
  <c r="BN601" i="6"/>
  <c r="BM601" i="6"/>
  <c r="BL601" i="6"/>
  <c r="BK601" i="6"/>
  <c r="BQ600" i="6"/>
  <c r="BR600" i="6" s="1"/>
  <c r="BO600" i="6"/>
  <c r="BN600" i="6"/>
  <c r="BM600" i="6"/>
  <c r="BL600" i="6"/>
  <c r="BK600" i="6"/>
  <c r="BQ599" i="6"/>
  <c r="BR599" i="6" s="1"/>
  <c r="BO599" i="6"/>
  <c r="BN599" i="6"/>
  <c r="BM599" i="6"/>
  <c r="BL599" i="6"/>
  <c r="BK599" i="6"/>
  <c r="BQ598" i="6"/>
  <c r="BR598" i="6" s="1"/>
  <c r="BO598" i="6"/>
  <c r="BN598" i="6"/>
  <c r="BM598" i="6"/>
  <c r="BL598" i="6"/>
  <c r="BK598" i="6"/>
  <c r="BQ597" i="6"/>
  <c r="BR597" i="6" s="1"/>
  <c r="BO597" i="6"/>
  <c r="BN597" i="6"/>
  <c r="BM597" i="6"/>
  <c r="BL597" i="6"/>
  <c r="BK597" i="6"/>
  <c r="BQ596" i="6"/>
  <c r="BR596" i="6" s="1"/>
  <c r="BO596" i="6"/>
  <c r="BN596" i="6"/>
  <c r="BM596" i="6"/>
  <c r="BL596" i="6"/>
  <c r="BK596" i="6"/>
  <c r="BQ595" i="6"/>
  <c r="BR595" i="6" s="1"/>
  <c r="BO595" i="6"/>
  <c r="BN595" i="6"/>
  <c r="BM595" i="6"/>
  <c r="BL595" i="6"/>
  <c r="BK595" i="6"/>
  <c r="BQ594" i="6"/>
  <c r="BR594" i="6" s="1"/>
  <c r="BO594" i="6"/>
  <c r="BN594" i="6"/>
  <c r="BM594" i="6"/>
  <c r="BL594" i="6"/>
  <c r="BK594" i="6"/>
  <c r="BQ593" i="6"/>
  <c r="BR593" i="6" s="1"/>
  <c r="BO593" i="6"/>
  <c r="BN593" i="6"/>
  <c r="BM593" i="6"/>
  <c r="BL593" i="6"/>
  <c r="BK593" i="6"/>
  <c r="BQ592" i="6"/>
  <c r="BR592" i="6" s="1"/>
  <c r="BO592" i="6"/>
  <c r="BN592" i="6"/>
  <c r="BM592" i="6"/>
  <c r="BL592" i="6"/>
  <c r="BK592" i="6"/>
  <c r="BQ591" i="6"/>
  <c r="BR591" i="6" s="1"/>
  <c r="BO591" i="6"/>
  <c r="BN591" i="6"/>
  <c r="BM591" i="6"/>
  <c r="BL591" i="6"/>
  <c r="BK591" i="6"/>
  <c r="BQ590" i="6"/>
  <c r="BR590" i="6" s="1"/>
  <c r="BO590" i="6"/>
  <c r="BN590" i="6"/>
  <c r="BM590" i="6"/>
  <c r="BL590" i="6"/>
  <c r="BK590" i="6"/>
  <c r="BQ589" i="6"/>
  <c r="BR589" i="6" s="1"/>
  <c r="BO589" i="6"/>
  <c r="BN589" i="6"/>
  <c r="BM589" i="6"/>
  <c r="BL589" i="6"/>
  <c r="BK589" i="6"/>
  <c r="BQ588" i="6"/>
  <c r="BR588" i="6" s="1"/>
  <c r="BO588" i="6"/>
  <c r="BN588" i="6"/>
  <c r="BM588" i="6"/>
  <c r="BL588" i="6"/>
  <c r="BK588" i="6"/>
  <c r="BQ587" i="6"/>
  <c r="BR587" i="6" s="1"/>
  <c r="BO587" i="6"/>
  <c r="BN587" i="6"/>
  <c r="BM587" i="6"/>
  <c r="BL587" i="6"/>
  <c r="BK587" i="6"/>
  <c r="BQ586" i="6"/>
  <c r="BR586" i="6" s="1"/>
  <c r="BO586" i="6"/>
  <c r="BN586" i="6"/>
  <c r="BM586" i="6"/>
  <c r="BL586" i="6"/>
  <c r="BK586" i="6"/>
  <c r="BQ585" i="6"/>
  <c r="BR585" i="6" s="1"/>
  <c r="BO585" i="6"/>
  <c r="BN585" i="6"/>
  <c r="BM585" i="6"/>
  <c r="BL585" i="6"/>
  <c r="BK585" i="6"/>
  <c r="BQ584" i="6"/>
  <c r="BR584" i="6" s="1"/>
  <c r="BO584" i="6"/>
  <c r="BN584" i="6"/>
  <c r="BM584" i="6"/>
  <c r="BL584" i="6"/>
  <c r="BK584" i="6"/>
  <c r="BQ583" i="6"/>
  <c r="BR583" i="6" s="1"/>
  <c r="BO583" i="6"/>
  <c r="BN583" i="6"/>
  <c r="BM583" i="6"/>
  <c r="BL583" i="6"/>
  <c r="BK583" i="6"/>
  <c r="BQ582" i="6"/>
  <c r="BR582" i="6" s="1"/>
  <c r="BO582" i="6"/>
  <c r="BN582" i="6"/>
  <c r="BM582" i="6"/>
  <c r="BL582" i="6"/>
  <c r="BK582" i="6"/>
  <c r="BQ581" i="6"/>
  <c r="BR581" i="6" s="1"/>
  <c r="BO581" i="6"/>
  <c r="BN581" i="6"/>
  <c r="BM581" i="6"/>
  <c r="BL581" i="6"/>
  <c r="BK581" i="6"/>
  <c r="BQ580" i="6"/>
  <c r="BR580" i="6" s="1"/>
  <c r="BO580" i="6"/>
  <c r="BN580" i="6"/>
  <c r="BM580" i="6"/>
  <c r="BL580" i="6"/>
  <c r="BK580" i="6"/>
  <c r="BQ579" i="6"/>
  <c r="BR579" i="6" s="1"/>
  <c r="BO579" i="6"/>
  <c r="BN579" i="6"/>
  <c r="BM579" i="6"/>
  <c r="BL579" i="6"/>
  <c r="BK579" i="6"/>
  <c r="BQ578" i="6"/>
  <c r="BR578" i="6" s="1"/>
  <c r="BO578" i="6"/>
  <c r="BN578" i="6"/>
  <c r="BM578" i="6"/>
  <c r="BL578" i="6"/>
  <c r="BK578" i="6"/>
  <c r="BQ577" i="6"/>
  <c r="BR577" i="6" s="1"/>
  <c r="BO577" i="6"/>
  <c r="BN577" i="6"/>
  <c r="BM577" i="6"/>
  <c r="BL577" i="6"/>
  <c r="BK577" i="6"/>
  <c r="BQ576" i="6"/>
  <c r="BR576" i="6" s="1"/>
  <c r="BO576" i="6"/>
  <c r="BN576" i="6"/>
  <c r="BM576" i="6"/>
  <c r="BL576" i="6"/>
  <c r="BK576" i="6"/>
  <c r="BQ575" i="6"/>
  <c r="BR575" i="6" s="1"/>
  <c r="BO575" i="6"/>
  <c r="BN575" i="6"/>
  <c r="BM575" i="6"/>
  <c r="BL575" i="6"/>
  <c r="BK575" i="6"/>
  <c r="BQ574" i="6"/>
  <c r="BR574" i="6" s="1"/>
  <c r="BO574" i="6"/>
  <c r="BN574" i="6"/>
  <c r="BM574" i="6"/>
  <c r="BL574" i="6"/>
  <c r="BK574" i="6"/>
  <c r="BQ573" i="6"/>
  <c r="BR573" i="6" s="1"/>
  <c r="BO573" i="6"/>
  <c r="BN573" i="6"/>
  <c r="BM573" i="6"/>
  <c r="BL573" i="6"/>
  <c r="BK573" i="6"/>
  <c r="BQ572" i="6"/>
  <c r="BR572" i="6" s="1"/>
  <c r="BO572" i="6"/>
  <c r="BN572" i="6"/>
  <c r="BM572" i="6"/>
  <c r="BL572" i="6"/>
  <c r="BK572" i="6"/>
  <c r="BQ571" i="6"/>
  <c r="BR571" i="6" s="1"/>
  <c r="BO571" i="6"/>
  <c r="BN571" i="6"/>
  <c r="BM571" i="6"/>
  <c r="BL571" i="6"/>
  <c r="BK571" i="6"/>
  <c r="BQ570" i="6"/>
  <c r="BR570" i="6" s="1"/>
  <c r="BO570" i="6"/>
  <c r="BN570" i="6"/>
  <c r="BM570" i="6"/>
  <c r="BL570" i="6"/>
  <c r="BK570" i="6"/>
  <c r="BQ569" i="6"/>
  <c r="BR569" i="6" s="1"/>
  <c r="BO569" i="6"/>
  <c r="BN569" i="6"/>
  <c r="BM569" i="6"/>
  <c r="BL569" i="6"/>
  <c r="BK569" i="6"/>
  <c r="BQ568" i="6"/>
  <c r="BR568" i="6" s="1"/>
  <c r="BO568" i="6"/>
  <c r="BN568" i="6"/>
  <c r="BM568" i="6"/>
  <c r="BL568" i="6"/>
  <c r="BK568" i="6"/>
  <c r="BQ567" i="6"/>
  <c r="BR567" i="6" s="1"/>
  <c r="BO567" i="6"/>
  <c r="BN567" i="6"/>
  <c r="BM567" i="6"/>
  <c r="BL567" i="6"/>
  <c r="BK567" i="6"/>
  <c r="BQ566" i="6"/>
  <c r="BR566" i="6" s="1"/>
  <c r="BO566" i="6"/>
  <c r="BN566" i="6"/>
  <c r="BM566" i="6"/>
  <c r="BL566" i="6"/>
  <c r="BK566" i="6"/>
  <c r="BQ565" i="6"/>
  <c r="BR565" i="6" s="1"/>
  <c r="BO565" i="6"/>
  <c r="BN565" i="6"/>
  <c r="BM565" i="6"/>
  <c r="BL565" i="6"/>
  <c r="BK565" i="6"/>
  <c r="BQ564" i="6"/>
  <c r="BR564" i="6" s="1"/>
  <c r="BO564" i="6"/>
  <c r="BN564" i="6"/>
  <c r="BM564" i="6"/>
  <c r="BL564" i="6"/>
  <c r="BK564" i="6"/>
  <c r="BQ563" i="6"/>
  <c r="BR563" i="6" s="1"/>
  <c r="BO563" i="6"/>
  <c r="BN563" i="6"/>
  <c r="BM563" i="6"/>
  <c r="BL563" i="6"/>
  <c r="BK563" i="6"/>
  <c r="BQ562" i="6"/>
  <c r="BR562" i="6" s="1"/>
  <c r="BO562" i="6"/>
  <c r="BN562" i="6"/>
  <c r="BM562" i="6"/>
  <c r="BL562" i="6"/>
  <c r="BK562" i="6"/>
  <c r="BQ561" i="6"/>
  <c r="BR561" i="6" s="1"/>
  <c r="BO561" i="6"/>
  <c r="BN561" i="6"/>
  <c r="BM561" i="6"/>
  <c r="BL561" i="6"/>
  <c r="BK561" i="6"/>
  <c r="BQ560" i="6"/>
  <c r="BR560" i="6" s="1"/>
  <c r="BO560" i="6"/>
  <c r="BN560" i="6"/>
  <c r="BM560" i="6"/>
  <c r="BL560" i="6"/>
  <c r="BK560" i="6"/>
  <c r="BQ559" i="6"/>
  <c r="BR559" i="6" s="1"/>
  <c r="BO559" i="6"/>
  <c r="BN559" i="6"/>
  <c r="BM559" i="6"/>
  <c r="BL559" i="6"/>
  <c r="BK559" i="6"/>
  <c r="BQ558" i="6"/>
  <c r="BR558" i="6" s="1"/>
  <c r="BO558" i="6"/>
  <c r="BN558" i="6"/>
  <c r="BM558" i="6"/>
  <c r="BL558" i="6"/>
  <c r="BK558" i="6"/>
  <c r="BQ557" i="6"/>
  <c r="BR557" i="6" s="1"/>
  <c r="BO557" i="6"/>
  <c r="BN557" i="6"/>
  <c r="BM557" i="6"/>
  <c r="BL557" i="6"/>
  <c r="BK557" i="6"/>
  <c r="BQ556" i="6"/>
  <c r="BR556" i="6" s="1"/>
  <c r="BO556" i="6"/>
  <c r="BN556" i="6"/>
  <c r="BM556" i="6"/>
  <c r="BL556" i="6"/>
  <c r="BK556" i="6"/>
  <c r="BQ555" i="6"/>
  <c r="BR555" i="6" s="1"/>
  <c r="BO555" i="6"/>
  <c r="BN555" i="6"/>
  <c r="BM555" i="6"/>
  <c r="BL555" i="6"/>
  <c r="BK555" i="6"/>
  <c r="BQ554" i="6"/>
  <c r="BR554" i="6" s="1"/>
  <c r="BO554" i="6"/>
  <c r="BN554" i="6"/>
  <c r="BM554" i="6"/>
  <c r="BL554" i="6"/>
  <c r="BK554" i="6"/>
  <c r="BQ553" i="6"/>
  <c r="BR553" i="6" s="1"/>
  <c r="BO553" i="6"/>
  <c r="BN553" i="6"/>
  <c r="BM553" i="6"/>
  <c r="BL553" i="6"/>
  <c r="BK553" i="6"/>
  <c r="BQ552" i="6"/>
  <c r="BR552" i="6" s="1"/>
  <c r="BO552" i="6"/>
  <c r="BN552" i="6"/>
  <c r="BM552" i="6"/>
  <c r="BL552" i="6"/>
  <c r="BK552" i="6"/>
  <c r="BQ551" i="6"/>
  <c r="BR551" i="6" s="1"/>
  <c r="BO551" i="6"/>
  <c r="BN551" i="6"/>
  <c r="BM551" i="6"/>
  <c r="BL551" i="6"/>
  <c r="BK551" i="6"/>
  <c r="BQ550" i="6"/>
  <c r="BR550" i="6" s="1"/>
  <c r="BO550" i="6"/>
  <c r="BN550" i="6"/>
  <c r="BM550" i="6"/>
  <c r="BL550" i="6"/>
  <c r="BK550" i="6"/>
  <c r="BQ549" i="6"/>
  <c r="BR549" i="6" s="1"/>
  <c r="BO549" i="6"/>
  <c r="BN549" i="6"/>
  <c r="BM549" i="6"/>
  <c r="BL549" i="6"/>
  <c r="BK549" i="6"/>
  <c r="BQ548" i="6"/>
  <c r="BR548" i="6" s="1"/>
  <c r="BO548" i="6"/>
  <c r="BN548" i="6"/>
  <c r="BM548" i="6"/>
  <c r="BL548" i="6"/>
  <c r="BK548" i="6"/>
  <c r="BQ547" i="6"/>
  <c r="BR547" i="6" s="1"/>
  <c r="BO547" i="6"/>
  <c r="BN547" i="6"/>
  <c r="BM547" i="6"/>
  <c r="BL547" i="6"/>
  <c r="BK547" i="6"/>
  <c r="BQ546" i="6"/>
  <c r="BR546" i="6" s="1"/>
  <c r="BO546" i="6"/>
  <c r="BN546" i="6"/>
  <c r="BM546" i="6"/>
  <c r="BL546" i="6"/>
  <c r="BK546" i="6"/>
  <c r="BQ545" i="6"/>
  <c r="BR545" i="6" s="1"/>
  <c r="BO545" i="6"/>
  <c r="BN545" i="6"/>
  <c r="BM545" i="6"/>
  <c r="BL545" i="6"/>
  <c r="BK545" i="6"/>
  <c r="BQ544" i="6"/>
  <c r="BR544" i="6" s="1"/>
  <c r="BO544" i="6"/>
  <c r="BN544" i="6"/>
  <c r="BM544" i="6"/>
  <c r="BL544" i="6"/>
  <c r="BK544" i="6"/>
  <c r="BQ543" i="6"/>
  <c r="BR543" i="6" s="1"/>
  <c r="BO543" i="6"/>
  <c r="BN543" i="6"/>
  <c r="BM543" i="6"/>
  <c r="BL543" i="6"/>
  <c r="BK543" i="6"/>
  <c r="BQ542" i="6"/>
  <c r="BR542" i="6" s="1"/>
  <c r="BO542" i="6"/>
  <c r="BN542" i="6"/>
  <c r="BM542" i="6"/>
  <c r="BL542" i="6"/>
  <c r="BK542" i="6"/>
  <c r="BQ541" i="6"/>
  <c r="BR541" i="6" s="1"/>
  <c r="BO541" i="6"/>
  <c r="BN541" i="6"/>
  <c r="BM541" i="6"/>
  <c r="BL541" i="6"/>
  <c r="BK541" i="6"/>
  <c r="BQ540" i="6"/>
  <c r="BR540" i="6" s="1"/>
  <c r="BO540" i="6"/>
  <c r="BN540" i="6"/>
  <c r="BM540" i="6"/>
  <c r="BL540" i="6"/>
  <c r="BK540" i="6"/>
  <c r="BQ539" i="6"/>
  <c r="BR539" i="6" s="1"/>
  <c r="BO539" i="6"/>
  <c r="BN539" i="6"/>
  <c r="BM539" i="6"/>
  <c r="BL539" i="6"/>
  <c r="BK539" i="6"/>
  <c r="BQ538" i="6"/>
  <c r="BR538" i="6" s="1"/>
  <c r="BO538" i="6"/>
  <c r="BN538" i="6"/>
  <c r="BM538" i="6"/>
  <c r="BL538" i="6"/>
  <c r="BK538" i="6"/>
  <c r="BQ537" i="6"/>
  <c r="BR537" i="6" s="1"/>
  <c r="BO537" i="6"/>
  <c r="BN537" i="6"/>
  <c r="BM537" i="6"/>
  <c r="BL537" i="6"/>
  <c r="BK537" i="6"/>
  <c r="BQ536" i="6"/>
  <c r="BR536" i="6" s="1"/>
  <c r="BO536" i="6"/>
  <c r="BN536" i="6"/>
  <c r="BM536" i="6"/>
  <c r="BL536" i="6"/>
  <c r="BK536" i="6"/>
  <c r="BQ535" i="6"/>
  <c r="BR535" i="6" s="1"/>
  <c r="BO535" i="6"/>
  <c r="BN535" i="6"/>
  <c r="BM535" i="6"/>
  <c r="BL535" i="6"/>
  <c r="BK535" i="6"/>
  <c r="BQ534" i="6"/>
  <c r="BR534" i="6" s="1"/>
  <c r="BO534" i="6"/>
  <c r="BN534" i="6"/>
  <c r="BM534" i="6"/>
  <c r="BL534" i="6"/>
  <c r="BK534" i="6"/>
  <c r="BQ533" i="6"/>
  <c r="BR533" i="6" s="1"/>
  <c r="BO533" i="6"/>
  <c r="BN533" i="6"/>
  <c r="BM533" i="6"/>
  <c r="BL533" i="6"/>
  <c r="BK533" i="6"/>
  <c r="BQ532" i="6"/>
  <c r="BR532" i="6" s="1"/>
  <c r="BO532" i="6"/>
  <c r="BN532" i="6"/>
  <c r="BM532" i="6"/>
  <c r="BL532" i="6"/>
  <c r="BK532" i="6"/>
  <c r="BQ531" i="6"/>
  <c r="BR531" i="6" s="1"/>
  <c r="BO531" i="6"/>
  <c r="BN531" i="6"/>
  <c r="BM531" i="6"/>
  <c r="BL531" i="6"/>
  <c r="BK531" i="6"/>
  <c r="BQ530" i="6"/>
  <c r="BR530" i="6" s="1"/>
  <c r="BO530" i="6"/>
  <c r="BN530" i="6"/>
  <c r="BM530" i="6"/>
  <c r="BL530" i="6"/>
  <c r="BK530" i="6"/>
  <c r="BQ529" i="6"/>
  <c r="BR529" i="6" s="1"/>
  <c r="BO529" i="6"/>
  <c r="BN529" i="6"/>
  <c r="BM529" i="6"/>
  <c r="BL529" i="6"/>
  <c r="BK529" i="6"/>
  <c r="BQ528" i="6"/>
  <c r="BR528" i="6" s="1"/>
  <c r="BO528" i="6"/>
  <c r="BN528" i="6"/>
  <c r="BM528" i="6"/>
  <c r="BL528" i="6"/>
  <c r="BK528" i="6"/>
  <c r="BQ527" i="6"/>
  <c r="BR527" i="6" s="1"/>
  <c r="BO527" i="6"/>
  <c r="BN527" i="6"/>
  <c r="BM527" i="6"/>
  <c r="BL527" i="6"/>
  <c r="BK527" i="6"/>
  <c r="BQ526" i="6"/>
  <c r="BR526" i="6" s="1"/>
  <c r="BO526" i="6"/>
  <c r="BN526" i="6"/>
  <c r="BM526" i="6"/>
  <c r="BL526" i="6"/>
  <c r="BK526" i="6"/>
  <c r="BQ525" i="6"/>
  <c r="BR525" i="6" s="1"/>
  <c r="BO525" i="6"/>
  <c r="BN525" i="6"/>
  <c r="BM525" i="6"/>
  <c r="BL525" i="6"/>
  <c r="BK525" i="6"/>
  <c r="BQ524" i="6"/>
  <c r="BR524" i="6" s="1"/>
  <c r="BO524" i="6"/>
  <c r="BN524" i="6"/>
  <c r="BM524" i="6"/>
  <c r="BL524" i="6"/>
  <c r="BK524" i="6"/>
  <c r="BQ523" i="6"/>
  <c r="BR523" i="6" s="1"/>
  <c r="BO523" i="6"/>
  <c r="BN523" i="6"/>
  <c r="BM523" i="6"/>
  <c r="BL523" i="6"/>
  <c r="BK523" i="6"/>
  <c r="BQ522" i="6"/>
  <c r="BR522" i="6" s="1"/>
  <c r="BO522" i="6"/>
  <c r="BN522" i="6"/>
  <c r="BM522" i="6"/>
  <c r="BL522" i="6"/>
  <c r="BK522" i="6"/>
  <c r="BQ521" i="6"/>
  <c r="BR521" i="6" s="1"/>
  <c r="BO521" i="6"/>
  <c r="BN521" i="6"/>
  <c r="BM521" i="6"/>
  <c r="BL521" i="6"/>
  <c r="BK521" i="6"/>
  <c r="BQ520" i="6"/>
  <c r="BR520" i="6" s="1"/>
  <c r="BO520" i="6"/>
  <c r="BN520" i="6"/>
  <c r="BM520" i="6"/>
  <c r="BL520" i="6"/>
  <c r="BK520" i="6"/>
  <c r="BQ519" i="6"/>
  <c r="BR519" i="6" s="1"/>
  <c r="BO519" i="6"/>
  <c r="BN519" i="6"/>
  <c r="BM519" i="6"/>
  <c r="BL519" i="6"/>
  <c r="BQ517" i="6"/>
  <c r="BR517" i="6" s="1"/>
  <c r="BO517" i="6"/>
  <c r="BN517" i="6"/>
  <c r="BM517" i="6"/>
  <c r="BL517" i="6"/>
  <c r="BK517" i="6"/>
  <c r="BQ516" i="6"/>
  <c r="BR516" i="6" s="1"/>
  <c r="BO516" i="6"/>
  <c r="BN516" i="6"/>
  <c r="BM516" i="6"/>
  <c r="BL516" i="6"/>
  <c r="BK516" i="6"/>
  <c r="BQ515" i="6"/>
  <c r="BR515" i="6" s="1"/>
  <c r="BO515" i="6"/>
  <c r="BN515" i="6"/>
  <c r="BM515" i="6"/>
  <c r="BL515" i="6"/>
  <c r="BK515" i="6"/>
  <c r="BQ514" i="6"/>
  <c r="BR514" i="6" s="1"/>
  <c r="BO514" i="6"/>
  <c r="BN514" i="6"/>
  <c r="BM514" i="6"/>
  <c r="BL514" i="6"/>
  <c r="BK514" i="6"/>
  <c r="BQ513" i="6"/>
  <c r="BR513" i="6" s="1"/>
  <c r="BO513" i="6"/>
  <c r="BN513" i="6"/>
  <c r="BM513" i="6"/>
  <c r="BL513" i="6"/>
  <c r="BK513" i="6"/>
  <c r="BQ512" i="6"/>
  <c r="BR512" i="6" s="1"/>
  <c r="BO512" i="6"/>
  <c r="BN512" i="6"/>
  <c r="BM512" i="6"/>
  <c r="BL512" i="6"/>
  <c r="BK512" i="6"/>
  <c r="BQ511" i="6"/>
  <c r="BR511" i="6" s="1"/>
  <c r="BO511" i="6"/>
  <c r="BN511" i="6"/>
  <c r="BM511" i="6"/>
  <c r="BL511" i="6"/>
  <c r="BK511" i="6"/>
  <c r="BQ510" i="6"/>
  <c r="BR510" i="6" s="1"/>
  <c r="BO510" i="6"/>
  <c r="BN510" i="6"/>
  <c r="BM510" i="6"/>
  <c r="BL510" i="6"/>
  <c r="BK510" i="6"/>
  <c r="BQ509" i="6"/>
  <c r="BR509" i="6" s="1"/>
  <c r="BO509" i="6"/>
  <c r="BN509" i="6"/>
  <c r="BM509" i="6"/>
  <c r="BL509" i="6"/>
  <c r="BK509" i="6"/>
  <c r="BQ508" i="6"/>
  <c r="BR508" i="6" s="1"/>
  <c r="BO508" i="6"/>
  <c r="BN508" i="6"/>
  <c r="BM508" i="6"/>
  <c r="BL508" i="6"/>
  <c r="BK508" i="6"/>
  <c r="BQ507" i="6"/>
  <c r="BR507" i="6" s="1"/>
  <c r="BO507" i="6"/>
  <c r="BN507" i="6"/>
  <c r="BM507" i="6"/>
  <c r="BL507" i="6"/>
  <c r="BK507" i="6"/>
  <c r="BQ506" i="6"/>
  <c r="BR506" i="6" s="1"/>
  <c r="BO506" i="6"/>
  <c r="BN506" i="6"/>
  <c r="BM506" i="6"/>
  <c r="BL506" i="6"/>
  <c r="BK506" i="6"/>
  <c r="BQ505" i="6"/>
  <c r="BR505" i="6" s="1"/>
  <c r="BO505" i="6"/>
  <c r="BN505" i="6"/>
  <c r="BM505" i="6"/>
  <c r="BL505" i="6"/>
  <c r="BK505" i="6"/>
  <c r="BQ504" i="6"/>
  <c r="BR504" i="6" s="1"/>
  <c r="BO504" i="6"/>
  <c r="BN504" i="6"/>
  <c r="BM504" i="6"/>
  <c r="BL504" i="6"/>
  <c r="BK504" i="6"/>
  <c r="BQ503" i="6"/>
  <c r="BR503" i="6" s="1"/>
  <c r="BO503" i="6"/>
  <c r="BN503" i="6"/>
  <c r="BM503" i="6"/>
  <c r="BL503" i="6"/>
  <c r="BK503" i="6"/>
  <c r="BQ502" i="6"/>
  <c r="BR502" i="6" s="1"/>
  <c r="BO502" i="6"/>
  <c r="BN502" i="6"/>
  <c r="BM502" i="6"/>
  <c r="BL502" i="6"/>
  <c r="BK502" i="6"/>
  <c r="BQ501" i="6"/>
  <c r="BR501" i="6" s="1"/>
  <c r="BO501" i="6"/>
  <c r="BN501" i="6"/>
  <c r="BM501" i="6"/>
  <c r="BL501" i="6"/>
  <c r="BK501" i="6"/>
  <c r="BQ500" i="6"/>
  <c r="BR500" i="6" s="1"/>
  <c r="BO500" i="6"/>
  <c r="BN500" i="6"/>
  <c r="BM500" i="6"/>
  <c r="BL500" i="6"/>
  <c r="BK500" i="6"/>
  <c r="BQ499" i="6"/>
  <c r="BR499" i="6" s="1"/>
  <c r="BO499" i="6"/>
  <c r="BN499" i="6"/>
  <c r="BM499" i="6"/>
  <c r="BL499" i="6"/>
  <c r="BK499" i="6"/>
  <c r="BQ498" i="6"/>
  <c r="BR498" i="6" s="1"/>
  <c r="BO498" i="6"/>
  <c r="BN498" i="6"/>
  <c r="BM498" i="6"/>
  <c r="BL498" i="6"/>
  <c r="BK498" i="6"/>
  <c r="BQ497" i="6"/>
  <c r="BR497" i="6" s="1"/>
  <c r="BO497" i="6"/>
  <c r="BN497" i="6"/>
  <c r="BM497" i="6"/>
  <c r="BL497" i="6"/>
  <c r="BK497" i="6"/>
  <c r="BQ496" i="6"/>
  <c r="BR496" i="6" s="1"/>
  <c r="BO496" i="6"/>
  <c r="BN496" i="6"/>
  <c r="BM496" i="6"/>
  <c r="BL496" i="6"/>
  <c r="BK496" i="6"/>
  <c r="BQ495" i="6"/>
  <c r="BR495" i="6" s="1"/>
  <c r="BO495" i="6"/>
  <c r="BN495" i="6"/>
  <c r="BM495" i="6"/>
  <c r="BL495" i="6"/>
  <c r="BK495" i="6"/>
  <c r="BQ494" i="6"/>
  <c r="BR494" i="6" s="1"/>
  <c r="BO494" i="6"/>
  <c r="BN494" i="6"/>
  <c r="BM494" i="6"/>
  <c r="BL494" i="6"/>
  <c r="BK494" i="6"/>
  <c r="BQ493" i="6"/>
  <c r="BR493" i="6" s="1"/>
  <c r="BO493" i="6"/>
  <c r="BN493" i="6"/>
  <c r="BM493" i="6"/>
  <c r="BL493" i="6"/>
  <c r="BK493" i="6"/>
  <c r="BQ492" i="6"/>
  <c r="BR492" i="6" s="1"/>
  <c r="BO492" i="6"/>
  <c r="BN492" i="6"/>
  <c r="BM492" i="6"/>
  <c r="BL492" i="6"/>
  <c r="BK492" i="6"/>
  <c r="BQ491" i="6"/>
  <c r="BR491" i="6" s="1"/>
  <c r="BO491" i="6"/>
  <c r="BN491" i="6"/>
  <c r="BM491" i="6"/>
  <c r="BL491" i="6"/>
  <c r="BK491" i="6"/>
  <c r="BQ490" i="6"/>
  <c r="BR490" i="6" s="1"/>
  <c r="BO490" i="6"/>
  <c r="BN490" i="6"/>
  <c r="BM490" i="6"/>
  <c r="BL490" i="6"/>
  <c r="BK490" i="6"/>
  <c r="BQ489" i="6"/>
  <c r="BR489" i="6" s="1"/>
  <c r="BO489" i="6"/>
  <c r="BN489" i="6"/>
  <c r="BM489" i="6"/>
  <c r="BL489" i="6"/>
  <c r="BK489" i="6"/>
  <c r="BQ488" i="6"/>
  <c r="BR488" i="6" s="1"/>
  <c r="BO488" i="6"/>
  <c r="BN488" i="6"/>
  <c r="BM488" i="6"/>
  <c r="BL488" i="6"/>
  <c r="BK488" i="6"/>
  <c r="BQ487" i="6"/>
  <c r="BR487" i="6" s="1"/>
  <c r="BO487" i="6"/>
  <c r="BN487" i="6"/>
  <c r="BM487" i="6"/>
  <c r="BL487" i="6"/>
  <c r="BK487" i="6"/>
  <c r="BQ486" i="6"/>
  <c r="BR486" i="6" s="1"/>
  <c r="BO486" i="6"/>
  <c r="BN486" i="6"/>
  <c r="BM486" i="6"/>
  <c r="BL486" i="6"/>
  <c r="BK486" i="6"/>
  <c r="BQ485" i="6"/>
  <c r="BR485" i="6" s="1"/>
  <c r="BO485" i="6"/>
  <c r="BN485" i="6"/>
  <c r="BM485" i="6"/>
  <c r="BL485" i="6"/>
  <c r="BK485" i="6"/>
  <c r="BQ484" i="6"/>
  <c r="BR484" i="6" s="1"/>
  <c r="BO484" i="6"/>
  <c r="BN484" i="6"/>
  <c r="BM484" i="6"/>
  <c r="BL484" i="6"/>
  <c r="BK484" i="6"/>
  <c r="BQ483" i="6"/>
  <c r="BR483" i="6" s="1"/>
  <c r="BO483" i="6"/>
  <c r="BN483" i="6"/>
  <c r="BM483" i="6"/>
  <c r="BL483" i="6"/>
  <c r="BK483" i="6"/>
  <c r="BQ482" i="6"/>
  <c r="BR482" i="6" s="1"/>
  <c r="BO482" i="6"/>
  <c r="BN482" i="6"/>
  <c r="BM482" i="6"/>
  <c r="BL482" i="6"/>
  <c r="BK482" i="6"/>
  <c r="BQ481" i="6"/>
  <c r="BR481" i="6" s="1"/>
  <c r="BO481" i="6"/>
  <c r="BN481" i="6"/>
  <c r="BM481" i="6"/>
  <c r="BL481" i="6"/>
  <c r="BK481" i="6"/>
  <c r="BQ480" i="6"/>
  <c r="BR480" i="6" s="1"/>
  <c r="BO480" i="6"/>
  <c r="BN480" i="6"/>
  <c r="BM480" i="6"/>
  <c r="BL480" i="6"/>
  <c r="BK480" i="6"/>
  <c r="BQ479" i="6"/>
  <c r="BR479" i="6" s="1"/>
  <c r="BO479" i="6"/>
  <c r="BN479" i="6"/>
  <c r="BM479" i="6"/>
  <c r="BL479" i="6"/>
  <c r="BK479" i="6"/>
  <c r="BQ478" i="6"/>
  <c r="BR478" i="6" s="1"/>
  <c r="BO478" i="6"/>
  <c r="BN478" i="6"/>
  <c r="BM478" i="6"/>
  <c r="BL478" i="6"/>
  <c r="BK478" i="6"/>
  <c r="BQ477" i="6"/>
  <c r="BR477" i="6" s="1"/>
  <c r="BO477" i="6"/>
  <c r="BN477" i="6"/>
  <c r="BM477" i="6"/>
  <c r="BL477" i="6"/>
  <c r="BK477" i="6"/>
  <c r="BQ476" i="6"/>
  <c r="BR476" i="6" s="1"/>
  <c r="BO476" i="6"/>
  <c r="BN476" i="6"/>
  <c r="BM476" i="6"/>
  <c r="BL476" i="6"/>
  <c r="BK476" i="6"/>
  <c r="BQ475" i="6"/>
  <c r="BR475" i="6" s="1"/>
  <c r="BO475" i="6"/>
  <c r="BN475" i="6"/>
  <c r="BM475" i="6"/>
  <c r="BL475" i="6"/>
  <c r="BK475" i="6"/>
  <c r="BQ474" i="6"/>
  <c r="BR474" i="6" s="1"/>
  <c r="BO474" i="6"/>
  <c r="BN474" i="6"/>
  <c r="BM474" i="6"/>
  <c r="BL474" i="6"/>
  <c r="BK474" i="6"/>
  <c r="BQ473" i="6"/>
  <c r="BR473" i="6" s="1"/>
  <c r="BO473" i="6"/>
  <c r="BN473" i="6"/>
  <c r="BM473" i="6"/>
  <c r="BL473" i="6"/>
  <c r="BK473" i="6"/>
  <c r="BQ472" i="6"/>
  <c r="BR472" i="6" s="1"/>
  <c r="BO472" i="6"/>
  <c r="BN472" i="6"/>
  <c r="BM472" i="6"/>
  <c r="BL472" i="6"/>
  <c r="BK472" i="6"/>
  <c r="BQ471" i="6"/>
  <c r="BR471" i="6" s="1"/>
  <c r="BO471" i="6"/>
  <c r="BN471" i="6"/>
  <c r="BM471" i="6"/>
  <c r="BL471" i="6"/>
  <c r="BK471" i="6"/>
  <c r="BQ470" i="6"/>
  <c r="BR470" i="6" s="1"/>
  <c r="BO470" i="6"/>
  <c r="BN470" i="6"/>
  <c r="BM470" i="6"/>
  <c r="BL470" i="6"/>
  <c r="BK470" i="6"/>
  <c r="BQ469" i="6"/>
  <c r="BR469" i="6" s="1"/>
  <c r="BO469" i="6"/>
  <c r="BN469" i="6"/>
  <c r="BM469" i="6"/>
  <c r="BL469" i="6"/>
  <c r="BK469" i="6"/>
  <c r="BQ468" i="6"/>
  <c r="BR468" i="6" s="1"/>
  <c r="BO468" i="6"/>
  <c r="BN468" i="6"/>
  <c r="BM468" i="6"/>
  <c r="BL468" i="6"/>
  <c r="BK468" i="6"/>
  <c r="BQ467" i="6"/>
  <c r="BR467" i="6" s="1"/>
  <c r="BO467" i="6"/>
  <c r="BN467" i="6"/>
  <c r="BM467" i="6"/>
  <c r="BL467" i="6"/>
  <c r="BK467" i="6"/>
  <c r="BQ466" i="6"/>
  <c r="BR466" i="6" s="1"/>
  <c r="BO466" i="6"/>
  <c r="BN466" i="6"/>
  <c r="BM466" i="6"/>
  <c r="BL466" i="6"/>
  <c r="BK466" i="6"/>
  <c r="BQ465" i="6"/>
  <c r="BR465" i="6" s="1"/>
  <c r="BO465" i="6"/>
  <c r="BN465" i="6"/>
  <c r="BM465" i="6"/>
  <c r="BL465" i="6"/>
  <c r="BK465" i="6"/>
  <c r="BQ464" i="6"/>
  <c r="BR464" i="6" s="1"/>
  <c r="BO464" i="6"/>
  <c r="BN464" i="6"/>
  <c r="BM464" i="6"/>
  <c r="BL464" i="6"/>
  <c r="BK464" i="6"/>
  <c r="BQ463" i="6"/>
  <c r="BR463" i="6" s="1"/>
  <c r="BO463" i="6"/>
  <c r="BN463" i="6"/>
  <c r="BM463" i="6"/>
  <c r="BL463" i="6"/>
  <c r="BK463" i="6"/>
  <c r="BQ462" i="6"/>
  <c r="BR462" i="6" s="1"/>
  <c r="BO462" i="6"/>
  <c r="BN462" i="6"/>
  <c r="BM462" i="6"/>
  <c r="BL462" i="6"/>
  <c r="BK462" i="6"/>
  <c r="BQ461" i="6"/>
  <c r="BR461" i="6" s="1"/>
  <c r="BO461" i="6"/>
  <c r="BN461" i="6"/>
  <c r="BM461" i="6"/>
  <c r="BL461" i="6"/>
  <c r="BK461" i="6"/>
  <c r="BQ460" i="6"/>
  <c r="BR460" i="6" s="1"/>
  <c r="BO460" i="6"/>
  <c r="BN460" i="6"/>
  <c r="BM460" i="6"/>
  <c r="BL460" i="6"/>
  <c r="BK460" i="6"/>
  <c r="BQ459" i="6"/>
  <c r="BR459" i="6" s="1"/>
  <c r="BO459" i="6"/>
  <c r="BN459" i="6"/>
  <c r="BM459" i="6"/>
  <c r="BL459" i="6"/>
  <c r="BK459" i="6"/>
  <c r="BQ458" i="6"/>
  <c r="BR458" i="6" s="1"/>
  <c r="BO458" i="6"/>
  <c r="BN458" i="6"/>
  <c r="BM458" i="6"/>
  <c r="BL458" i="6"/>
  <c r="BK458" i="6"/>
  <c r="BQ457" i="6"/>
  <c r="BR457" i="6" s="1"/>
  <c r="BO457" i="6"/>
  <c r="BN457" i="6"/>
  <c r="BM457" i="6"/>
  <c r="BL457" i="6"/>
  <c r="BK457" i="6"/>
  <c r="BQ456" i="6"/>
  <c r="BR456" i="6" s="1"/>
  <c r="BO456" i="6"/>
  <c r="BN456" i="6"/>
  <c r="BM456" i="6"/>
  <c r="BL456" i="6"/>
  <c r="BK456" i="6"/>
  <c r="BQ455" i="6"/>
  <c r="BR455" i="6" s="1"/>
  <c r="BO455" i="6"/>
  <c r="BN455" i="6"/>
  <c r="BM455" i="6"/>
  <c r="BL455" i="6"/>
  <c r="BK455" i="6"/>
  <c r="BQ454" i="6"/>
  <c r="BR454" i="6" s="1"/>
  <c r="BO454" i="6"/>
  <c r="BN454" i="6"/>
  <c r="BM454" i="6"/>
  <c r="BL454" i="6"/>
  <c r="BK454" i="6"/>
  <c r="BQ453" i="6"/>
  <c r="BR453" i="6" s="1"/>
  <c r="BO453" i="6"/>
  <c r="BN453" i="6"/>
  <c r="BM453" i="6"/>
  <c r="BL453" i="6"/>
  <c r="BK453" i="6"/>
  <c r="BQ452" i="6"/>
  <c r="BR452" i="6" s="1"/>
  <c r="BO452" i="6"/>
  <c r="BN452" i="6"/>
  <c r="BM452" i="6"/>
  <c r="BL452" i="6"/>
  <c r="BK452" i="6"/>
  <c r="BQ451" i="6"/>
  <c r="BR451" i="6" s="1"/>
  <c r="BO451" i="6"/>
  <c r="BN451" i="6"/>
  <c r="BM451" i="6"/>
  <c r="BL451" i="6"/>
  <c r="BK451" i="6"/>
  <c r="BQ450" i="6"/>
  <c r="BR450" i="6" s="1"/>
  <c r="BO450" i="6"/>
  <c r="BN450" i="6"/>
  <c r="BM450" i="6"/>
  <c r="BL450" i="6"/>
  <c r="BK450" i="6"/>
  <c r="BQ448" i="6"/>
  <c r="BR448" i="6" s="1"/>
  <c r="BO448" i="6"/>
  <c r="BN448" i="6"/>
  <c r="BM448" i="6"/>
  <c r="BL448" i="6"/>
  <c r="BK448" i="6"/>
  <c r="BQ447" i="6"/>
  <c r="BR447" i="6" s="1"/>
  <c r="BO447" i="6"/>
  <c r="BN447" i="6"/>
  <c r="BM447" i="6"/>
  <c r="BL447" i="6"/>
  <c r="BK447" i="6"/>
  <c r="BQ446" i="6"/>
  <c r="BR446" i="6" s="1"/>
  <c r="BO446" i="6"/>
  <c r="BN446" i="6"/>
  <c r="BM446" i="6"/>
  <c r="BL446" i="6"/>
  <c r="BK446" i="6"/>
  <c r="BQ445" i="6"/>
  <c r="BR445" i="6" s="1"/>
  <c r="BO445" i="6"/>
  <c r="BN445" i="6"/>
  <c r="BM445" i="6"/>
  <c r="BL445" i="6"/>
  <c r="BK445" i="6"/>
  <c r="BQ444" i="6"/>
  <c r="BR444" i="6" s="1"/>
  <c r="BO444" i="6"/>
  <c r="BN444" i="6"/>
  <c r="BM444" i="6"/>
  <c r="BL444" i="6"/>
  <c r="BK444" i="6"/>
  <c r="BQ443" i="6"/>
  <c r="BR443" i="6" s="1"/>
  <c r="BO443" i="6"/>
  <c r="BN443" i="6"/>
  <c r="BM443" i="6"/>
  <c r="BL443" i="6"/>
  <c r="BK443" i="6"/>
  <c r="BQ442" i="6"/>
  <c r="BR442" i="6" s="1"/>
  <c r="BO442" i="6"/>
  <c r="BN442" i="6"/>
  <c r="BM442" i="6"/>
  <c r="BL442" i="6"/>
  <c r="BK442" i="6"/>
  <c r="BQ441" i="6"/>
  <c r="BR441" i="6" s="1"/>
  <c r="BO441" i="6"/>
  <c r="BN441" i="6"/>
  <c r="BM441" i="6"/>
  <c r="BL441" i="6"/>
  <c r="BK441" i="6"/>
  <c r="BQ440" i="6"/>
  <c r="BR440" i="6" s="1"/>
  <c r="BO440" i="6"/>
  <c r="BN440" i="6"/>
  <c r="BM440" i="6"/>
  <c r="BL440" i="6"/>
  <c r="BK440" i="6"/>
  <c r="BQ439" i="6"/>
  <c r="BR439" i="6" s="1"/>
  <c r="BO439" i="6"/>
  <c r="BN439" i="6"/>
  <c r="BM439" i="6"/>
  <c r="BL439" i="6"/>
  <c r="BK439" i="6"/>
  <c r="BQ438" i="6"/>
  <c r="BR438" i="6" s="1"/>
  <c r="BO438" i="6"/>
  <c r="BN438" i="6"/>
  <c r="BM438" i="6"/>
  <c r="BL438" i="6"/>
  <c r="BK438" i="6"/>
  <c r="BQ437" i="6"/>
  <c r="BR437" i="6" s="1"/>
  <c r="BO437" i="6"/>
  <c r="BN437" i="6"/>
  <c r="BM437" i="6"/>
  <c r="BL437" i="6"/>
  <c r="BK437" i="6"/>
  <c r="BQ436" i="6"/>
  <c r="BR436" i="6" s="1"/>
  <c r="BO436" i="6"/>
  <c r="BN436" i="6"/>
  <c r="BM436" i="6"/>
  <c r="BL436" i="6"/>
  <c r="BK436" i="6"/>
  <c r="BQ435" i="6"/>
  <c r="BR435" i="6" s="1"/>
  <c r="BO435" i="6"/>
  <c r="BN435" i="6"/>
  <c r="BM435" i="6"/>
  <c r="BL435" i="6"/>
  <c r="BK435" i="6"/>
  <c r="BQ434" i="6"/>
  <c r="BR434" i="6" s="1"/>
  <c r="BO434" i="6"/>
  <c r="BN434" i="6"/>
  <c r="BM434" i="6"/>
  <c r="BL434" i="6"/>
  <c r="BK434" i="6"/>
  <c r="BQ433" i="6"/>
  <c r="BR433" i="6" s="1"/>
  <c r="BO433" i="6"/>
  <c r="BN433" i="6"/>
  <c r="BM433" i="6"/>
  <c r="BL433" i="6"/>
  <c r="BK433" i="6"/>
  <c r="BQ432" i="6"/>
  <c r="BR432" i="6" s="1"/>
  <c r="BO432" i="6"/>
  <c r="BN432" i="6"/>
  <c r="BM432" i="6"/>
  <c r="BL432" i="6"/>
  <c r="BK432" i="6"/>
  <c r="BQ431" i="6"/>
  <c r="BR431" i="6" s="1"/>
  <c r="BO431" i="6"/>
  <c r="BN431" i="6"/>
  <c r="BM431" i="6"/>
  <c r="BL431" i="6"/>
  <c r="BK431" i="6"/>
  <c r="BQ430" i="6"/>
  <c r="BR430" i="6" s="1"/>
  <c r="BO430" i="6"/>
  <c r="BN430" i="6"/>
  <c r="BM430" i="6"/>
  <c r="BL430" i="6"/>
  <c r="BK430" i="6"/>
  <c r="BQ429" i="6"/>
  <c r="BR429" i="6" s="1"/>
  <c r="BO429" i="6"/>
  <c r="BN429" i="6"/>
  <c r="BM429" i="6"/>
  <c r="BL429" i="6"/>
  <c r="BK429" i="6"/>
  <c r="BQ428" i="6"/>
  <c r="BR428" i="6" s="1"/>
  <c r="BO428" i="6"/>
  <c r="BN428" i="6"/>
  <c r="BM428" i="6"/>
  <c r="BL428" i="6"/>
  <c r="BK428" i="6"/>
  <c r="BQ427" i="6"/>
  <c r="BR427" i="6" s="1"/>
  <c r="BO427" i="6"/>
  <c r="BN427" i="6"/>
  <c r="BM427" i="6"/>
  <c r="BL427" i="6"/>
  <c r="BK427" i="6"/>
  <c r="BQ426" i="6"/>
  <c r="BR426" i="6" s="1"/>
  <c r="BO426" i="6"/>
  <c r="BN426" i="6"/>
  <c r="BM426" i="6"/>
  <c r="BL426" i="6"/>
  <c r="BK426" i="6"/>
  <c r="BQ425" i="6"/>
  <c r="BR425" i="6" s="1"/>
  <c r="BO425" i="6"/>
  <c r="BN425" i="6"/>
  <c r="BM425" i="6"/>
  <c r="BL425" i="6"/>
  <c r="BK425" i="6"/>
  <c r="BQ424" i="6"/>
  <c r="BR424" i="6" s="1"/>
  <c r="BO424" i="6"/>
  <c r="BN424" i="6"/>
  <c r="BM424" i="6"/>
  <c r="BL424" i="6"/>
  <c r="BK424" i="6"/>
  <c r="BQ423" i="6"/>
  <c r="BR423" i="6" s="1"/>
  <c r="BO423" i="6"/>
  <c r="BN423" i="6"/>
  <c r="BM423" i="6"/>
  <c r="BL423" i="6"/>
  <c r="BK423" i="6"/>
  <c r="BQ422" i="6"/>
  <c r="BR422" i="6" s="1"/>
  <c r="BO422" i="6"/>
  <c r="BN422" i="6"/>
  <c r="BM422" i="6"/>
  <c r="BL422" i="6"/>
  <c r="BK422" i="6"/>
  <c r="BQ421" i="6"/>
  <c r="BR421" i="6" s="1"/>
  <c r="BO421" i="6"/>
  <c r="BN421" i="6"/>
  <c r="BM421" i="6"/>
  <c r="BL421" i="6"/>
  <c r="BK421" i="6"/>
  <c r="BQ420" i="6"/>
  <c r="BR420" i="6" s="1"/>
  <c r="BO420" i="6"/>
  <c r="BN420" i="6"/>
  <c r="BM420" i="6"/>
  <c r="BL420" i="6"/>
  <c r="BK420" i="6"/>
  <c r="BQ419" i="6"/>
  <c r="BR419" i="6" s="1"/>
  <c r="BO419" i="6"/>
  <c r="BN419" i="6"/>
  <c r="BM419" i="6"/>
  <c r="BL419" i="6"/>
  <c r="BK419" i="6"/>
  <c r="BQ418" i="6"/>
  <c r="BR418" i="6" s="1"/>
  <c r="BO418" i="6"/>
  <c r="BN418" i="6"/>
  <c r="BM418" i="6"/>
  <c r="BL418" i="6"/>
  <c r="BK418" i="6"/>
  <c r="BQ417" i="6"/>
  <c r="BR417" i="6" s="1"/>
  <c r="BO417" i="6"/>
  <c r="BN417" i="6"/>
  <c r="BM417" i="6"/>
  <c r="BL417" i="6"/>
  <c r="BK417" i="6"/>
  <c r="BQ416" i="6"/>
  <c r="BR416" i="6" s="1"/>
  <c r="BO416" i="6"/>
  <c r="BN416" i="6"/>
  <c r="BM416" i="6"/>
  <c r="BL416" i="6"/>
  <c r="BK416" i="6"/>
  <c r="BQ415" i="6"/>
  <c r="BR415" i="6" s="1"/>
  <c r="BO415" i="6"/>
  <c r="BN415" i="6"/>
  <c r="BM415" i="6"/>
  <c r="BL415" i="6"/>
  <c r="BK415" i="6"/>
  <c r="BQ414" i="6"/>
  <c r="BR414" i="6" s="1"/>
  <c r="BO414" i="6"/>
  <c r="BN414" i="6"/>
  <c r="BM414" i="6"/>
  <c r="BL414" i="6"/>
  <c r="BK414" i="6"/>
  <c r="BQ413" i="6"/>
  <c r="BR413" i="6" s="1"/>
  <c r="BO413" i="6"/>
  <c r="BN413" i="6"/>
  <c r="BM413" i="6"/>
  <c r="BL413" i="6"/>
  <c r="BK413" i="6"/>
  <c r="BQ412" i="6"/>
  <c r="BR412" i="6" s="1"/>
  <c r="BO412" i="6"/>
  <c r="BN412" i="6"/>
  <c r="BM412" i="6"/>
  <c r="BL412" i="6"/>
  <c r="BK412" i="6"/>
  <c r="BQ411" i="6"/>
  <c r="BR411" i="6" s="1"/>
  <c r="BO411" i="6"/>
  <c r="BN411" i="6"/>
  <c r="BM411" i="6"/>
  <c r="BL411" i="6"/>
  <c r="BK411" i="6"/>
  <c r="BQ410" i="6"/>
  <c r="BR410" i="6" s="1"/>
  <c r="BO410" i="6"/>
  <c r="BN410" i="6"/>
  <c r="BM410" i="6"/>
  <c r="BL410" i="6"/>
  <c r="BK410" i="6"/>
  <c r="BQ409" i="6"/>
  <c r="BR409" i="6" s="1"/>
  <c r="BO409" i="6"/>
  <c r="BN409" i="6"/>
  <c r="BM409" i="6"/>
  <c r="BL409" i="6"/>
  <c r="BK409" i="6"/>
  <c r="BQ408" i="6"/>
  <c r="BR408" i="6" s="1"/>
  <c r="BO408" i="6"/>
  <c r="BN408" i="6"/>
  <c r="BM408" i="6"/>
  <c r="BL408" i="6"/>
  <c r="BK408" i="6"/>
  <c r="BQ407" i="6"/>
  <c r="BR407" i="6" s="1"/>
  <c r="BO407" i="6"/>
  <c r="BN407" i="6"/>
  <c r="BM407" i="6"/>
  <c r="BL407" i="6"/>
  <c r="BK407" i="6"/>
  <c r="BQ406" i="6"/>
  <c r="BR406" i="6" s="1"/>
  <c r="BO406" i="6"/>
  <c r="BN406" i="6"/>
  <c r="BM406" i="6"/>
  <c r="BL406" i="6"/>
  <c r="BK406" i="6"/>
  <c r="BQ405" i="6"/>
  <c r="BR405" i="6" s="1"/>
  <c r="BO405" i="6"/>
  <c r="BN405" i="6"/>
  <c r="BM405" i="6"/>
  <c r="BL405" i="6"/>
  <c r="BK405" i="6"/>
  <c r="BQ404" i="6"/>
  <c r="BR404" i="6" s="1"/>
  <c r="BO404" i="6"/>
  <c r="BN404" i="6"/>
  <c r="BM404" i="6"/>
  <c r="BL404" i="6"/>
  <c r="BK404" i="6"/>
  <c r="BQ403" i="6"/>
  <c r="BR403" i="6" s="1"/>
  <c r="BO403" i="6"/>
  <c r="BN403" i="6"/>
  <c r="BM403" i="6"/>
  <c r="BL403" i="6"/>
  <c r="BK403" i="6"/>
  <c r="BQ402" i="6"/>
  <c r="BR402" i="6" s="1"/>
  <c r="BO402" i="6"/>
  <c r="BN402" i="6"/>
  <c r="BM402" i="6"/>
  <c r="BL402" i="6"/>
  <c r="BK402" i="6"/>
  <c r="BQ401" i="6"/>
  <c r="BR401" i="6" s="1"/>
  <c r="BO401" i="6"/>
  <c r="BN401" i="6"/>
  <c r="BM401" i="6"/>
  <c r="BL401" i="6"/>
  <c r="BK401" i="6"/>
  <c r="BQ400" i="6"/>
  <c r="BR400" i="6" s="1"/>
  <c r="BO400" i="6"/>
  <c r="BN400" i="6"/>
  <c r="BM400" i="6"/>
  <c r="BL400" i="6"/>
  <c r="BK400" i="6"/>
  <c r="BQ399" i="6"/>
  <c r="BR399" i="6" s="1"/>
  <c r="BO399" i="6"/>
  <c r="BN399" i="6"/>
  <c r="BM399" i="6"/>
  <c r="BL399" i="6"/>
  <c r="BK399" i="6"/>
  <c r="BQ398" i="6"/>
  <c r="BR398" i="6" s="1"/>
  <c r="BO398" i="6"/>
  <c r="BN398" i="6"/>
  <c r="BM398" i="6"/>
  <c r="BL398" i="6"/>
  <c r="BK398" i="6"/>
  <c r="BQ397" i="6"/>
  <c r="BR397" i="6" s="1"/>
  <c r="BO397" i="6"/>
  <c r="BN397" i="6"/>
  <c r="BM397" i="6"/>
  <c r="BL397" i="6"/>
  <c r="BK397" i="6"/>
  <c r="BQ396" i="6"/>
  <c r="BR396" i="6" s="1"/>
  <c r="BO396" i="6"/>
  <c r="BN396" i="6"/>
  <c r="BM396" i="6"/>
  <c r="BL396" i="6"/>
  <c r="BK396" i="6"/>
  <c r="BQ395" i="6"/>
  <c r="BR395" i="6" s="1"/>
  <c r="BO395" i="6"/>
  <c r="BN395" i="6"/>
  <c r="BM395" i="6"/>
  <c r="BL395" i="6"/>
  <c r="BK395" i="6"/>
  <c r="BQ394" i="6"/>
  <c r="BR394" i="6" s="1"/>
  <c r="BO394" i="6"/>
  <c r="BN394" i="6"/>
  <c r="BM394" i="6"/>
  <c r="BL394" i="6"/>
  <c r="BK394" i="6"/>
  <c r="BQ393" i="6"/>
  <c r="BR393" i="6" s="1"/>
  <c r="BO393" i="6"/>
  <c r="BN393" i="6"/>
  <c r="BM393" i="6"/>
  <c r="BL393" i="6"/>
  <c r="BK393" i="6"/>
  <c r="BQ392" i="6"/>
  <c r="BR392" i="6" s="1"/>
  <c r="BO392" i="6"/>
  <c r="BN392" i="6"/>
  <c r="BM392" i="6"/>
  <c r="BL392" i="6"/>
  <c r="BK392" i="6"/>
  <c r="BQ391" i="6"/>
  <c r="BR391" i="6" s="1"/>
  <c r="BO391" i="6"/>
  <c r="BN391" i="6"/>
  <c r="BM391" i="6"/>
  <c r="BL391" i="6"/>
  <c r="BK391" i="6"/>
  <c r="BQ390" i="6"/>
  <c r="BR390" i="6" s="1"/>
  <c r="BO390" i="6"/>
  <c r="BN390" i="6"/>
  <c r="BM390" i="6"/>
  <c r="BL390" i="6"/>
  <c r="BK390" i="6"/>
  <c r="BQ389" i="6"/>
  <c r="BR389" i="6" s="1"/>
  <c r="BO389" i="6"/>
  <c r="BN389" i="6"/>
  <c r="BM389" i="6"/>
  <c r="BL389" i="6"/>
  <c r="BK389" i="6"/>
  <c r="BQ388" i="6"/>
  <c r="BR388" i="6" s="1"/>
  <c r="BO388" i="6"/>
  <c r="BN388" i="6"/>
  <c r="BM388" i="6"/>
  <c r="BL388" i="6"/>
  <c r="BK388" i="6"/>
  <c r="BQ387" i="6"/>
  <c r="BR387" i="6" s="1"/>
  <c r="BO387" i="6"/>
  <c r="BN387" i="6"/>
  <c r="BM387" i="6"/>
  <c r="BL387" i="6"/>
  <c r="BK387" i="6"/>
  <c r="BQ386" i="6"/>
  <c r="BR386" i="6" s="1"/>
  <c r="BO386" i="6"/>
  <c r="BN386" i="6"/>
  <c r="BM386" i="6"/>
  <c r="BL386" i="6"/>
  <c r="BK386" i="6"/>
  <c r="BQ385" i="6"/>
  <c r="BR385" i="6" s="1"/>
  <c r="BO385" i="6"/>
  <c r="BN385" i="6"/>
  <c r="BM385" i="6"/>
  <c r="BL385" i="6"/>
  <c r="BK385" i="6"/>
  <c r="BQ384" i="6"/>
  <c r="BR384" i="6" s="1"/>
  <c r="BO384" i="6"/>
  <c r="BN384" i="6"/>
  <c r="BM384" i="6"/>
  <c r="BL384" i="6"/>
  <c r="BK384" i="6"/>
  <c r="BQ383" i="6"/>
  <c r="BR383" i="6" s="1"/>
  <c r="BO383" i="6"/>
  <c r="BN383" i="6"/>
  <c r="BM383" i="6"/>
  <c r="BL383" i="6"/>
  <c r="BK383" i="6"/>
  <c r="BQ382" i="6"/>
  <c r="BR382" i="6" s="1"/>
  <c r="BO382" i="6"/>
  <c r="BN382" i="6"/>
  <c r="BM382" i="6"/>
  <c r="BL382" i="6"/>
  <c r="BK382" i="6"/>
  <c r="BQ381" i="6"/>
  <c r="BR381" i="6" s="1"/>
  <c r="BO381" i="6"/>
  <c r="BN381" i="6"/>
  <c r="BM381" i="6"/>
  <c r="BL381" i="6"/>
  <c r="BK381" i="6"/>
  <c r="BQ380" i="6"/>
  <c r="BR380" i="6" s="1"/>
  <c r="BO380" i="6"/>
  <c r="BN380" i="6"/>
  <c r="BM380" i="6"/>
  <c r="BL380" i="6"/>
  <c r="BK380" i="6"/>
  <c r="BQ379" i="6"/>
  <c r="BR379" i="6" s="1"/>
  <c r="BO379" i="6"/>
  <c r="BN379" i="6"/>
  <c r="BM379" i="6"/>
  <c r="BL379" i="6"/>
  <c r="BK379" i="6"/>
  <c r="BQ378" i="6"/>
  <c r="BR378" i="6" s="1"/>
  <c r="BO378" i="6"/>
  <c r="BN378" i="6"/>
  <c r="BM378" i="6"/>
  <c r="BL378" i="6"/>
  <c r="BK378" i="6"/>
  <c r="BQ377" i="6"/>
  <c r="BR377" i="6" s="1"/>
  <c r="BO377" i="6"/>
  <c r="BN377" i="6"/>
  <c r="BM377" i="6"/>
  <c r="BL377" i="6"/>
  <c r="BK377" i="6"/>
  <c r="BQ376" i="6"/>
  <c r="BR376" i="6" s="1"/>
  <c r="BO376" i="6"/>
  <c r="BN376" i="6"/>
  <c r="BM376" i="6"/>
  <c r="BL376" i="6"/>
  <c r="BK376" i="6"/>
  <c r="BQ375" i="6"/>
  <c r="BR375" i="6" s="1"/>
  <c r="BO375" i="6"/>
  <c r="BN375" i="6"/>
  <c r="BM375" i="6"/>
  <c r="BL375" i="6"/>
  <c r="BK375" i="6"/>
  <c r="BQ374" i="6"/>
  <c r="BR374" i="6" s="1"/>
  <c r="BO374" i="6"/>
  <c r="BN374" i="6"/>
  <c r="BM374" i="6"/>
  <c r="BL374" i="6"/>
  <c r="BK374" i="6"/>
  <c r="BQ373" i="6"/>
  <c r="BR373" i="6" s="1"/>
  <c r="BO373" i="6"/>
  <c r="BN373" i="6"/>
  <c r="BM373" i="6"/>
  <c r="BL373" i="6"/>
  <c r="BK373" i="6"/>
  <c r="BQ372" i="6"/>
  <c r="BR372" i="6" s="1"/>
  <c r="BO372" i="6"/>
  <c r="BN372" i="6"/>
  <c r="BM372" i="6"/>
  <c r="BL372" i="6"/>
  <c r="BK372" i="6"/>
  <c r="BQ371" i="6"/>
  <c r="BR371" i="6" s="1"/>
  <c r="BO371" i="6"/>
  <c r="BN371" i="6"/>
  <c r="BM371" i="6"/>
  <c r="BL371" i="6"/>
  <c r="BK371" i="6"/>
  <c r="BQ370" i="6"/>
  <c r="BR370" i="6" s="1"/>
  <c r="BO370" i="6"/>
  <c r="BN370" i="6"/>
  <c r="BM370" i="6"/>
  <c r="BL370" i="6"/>
  <c r="BK370" i="6"/>
  <c r="BQ369" i="6"/>
  <c r="BR369" i="6" s="1"/>
  <c r="BO369" i="6"/>
  <c r="BN369" i="6"/>
  <c r="BM369" i="6"/>
  <c r="BL369" i="6"/>
  <c r="BK369" i="6"/>
  <c r="BQ368" i="6"/>
  <c r="BR368" i="6" s="1"/>
  <c r="BO368" i="6"/>
  <c r="BN368" i="6"/>
  <c r="BM368" i="6"/>
  <c r="BL368" i="6"/>
  <c r="BK368" i="6"/>
  <c r="BQ367" i="6"/>
  <c r="BR367" i="6" s="1"/>
  <c r="BO367" i="6"/>
  <c r="BN367" i="6"/>
  <c r="BM367" i="6"/>
  <c r="BL367" i="6"/>
  <c r="BK367" i="6"/>
  <c r="BQ366" i="6"/>
  <c r="BR366" i="6" s="1"/>
  <c r="BO366" i="6"/>
  <c r="BN366" i="6"/>
  <c r="BM366" i="6"/>
  <c r="BL366" i="6"/>
  <c r="BK366" i="6"/>
  <c r="BQ365" i="6"/>
  <c r="BR365" i="6" s="1"/>
  <c r="BO365" i="6"/>
  <c r="BN365" i="6"/>
  <c r="BM365" i="6"/>
  <c r="BL365" i="6"/>
  <c r="BK365" i="6"/>
  <c r="BQ364" i="6"/>
  <c r="BR364" i="6" s="1"/>
  <c r="BO364" i="6"/>
  <c r="BN364" i="6"/>
  <c r="BM364" i="6"/>
  <c r="BL364" i="6"/>
  <c r="BK364" i="6"/>
  <c r="BQ363" i="6"/>
  <c r="BR363" i="6" s="1"/>
  <c r="BO363" i="6"/>
  <c r="BN363" i="6"/>
  <c r="BM363" i="6"/>
  <c r="BL363" i="6"/>
  <c r="BK363" i="6"/>
  <c r="BQ362" i="6"/>
  <c r="BR362" i="6" s="1"/>
  <c r="BO362" i="6"/>
  <c r="BN362" i="6"/>
  <c r="BM362" i="6"/>
  <c r="BL362" i="6"/>
  <c r="BK362" i="6"/>
  <c r="BQ361" i="6"/>
  <c r="BR361" i="6" s="1"/>
  <c r="BO361" i="6"/>
  <c r="BN361" i="6"/>
  <c r="BM361" i="6"/>
  <c r="BL361" i="6"/>
  <c r="BK361" i="6"/>
  <c r="BQ360" i="6"/>
  <c r="BR360" i="6" s="1"/>
  <c r="BO360" i="6"/>
  <c r="BN360" i="6"/>
  <c r="BM360" i="6"/>
  <c r="BL360" i="6"/>
  <c r="BK360" i="6"/>
  <c r="BQ359" i="6"/>
  <c r="BR359" i="6" s="1"/>
  <c r="BO359" i="6"/>
  <c r="BN359" i="6"/>
  <c r="BM359" i="6"/>
  <c r="BL359" i="6"/>
  <c r="BK359" i="6"/>
  <c r="BQ358" i="6"/>
  <c r="BR358" i="6" s="1"/>
  <c r="BO358" i="6"/>
  <c r="BN358" i="6"/>
  <c r="BM358" i="6"/>
  <c r="BL358" i="6"/>
  <c r="BK358" i="6"/>
  <c r="BQ357" i="6"/>
  <c r="BR357" i="6" s="1"/>
  <c r="BO357" i="6"/>
  <c r="BN357" i="6"/>
  <c r="BM357" i="6"/>
  <c r="BL357" i="6"/>
  <c r="BK357" i="6"/>
  <c r="BQ356" i="6"/>
  <c r="BR356" i="6" s="1"/>
  <c r="BO356" i="6"/>
  <c r="BN356" i="6"/>
  <c r="BM356" i="6"/>
  <c r="BL356" i="6"/>
  <c r="BK356" i="6"/>
  <c r="BQ355" i="6"/>
  <c r="BR355" i="6" s="1"/>
  <c r="BO355" i="6"/>
  <c r="BN355" i="6"/>
  <c r="BM355" i="6"/>
  <c r="BL355" i="6"/>
  <c r="BK355" i="6"/>
  <c r="BQ354" i="6"/>
  <c r="BR354" i="6" s="1"/>
  <c r="BO354" i="6"/>
  <c r="BN354" i="6"/>
  <c r="BM354" i="6"/>
  <c r="BL354" i="6"/>
  <c r="BK354" i="6"/>
  <c r="BQ353" i="6"/>
  <c r="BR353" i="6" s="1"/>
  <c r="BO353" i="6"/>
  <c r="BN353" i="6"/>
  <c r="BM353" i="6"/>
  <c r="BL353" i="6"/>
  <c r="BK353" i="6"/>
  <c r="BQ352" i="6"/>
  <c r="BR352" i="6" s="1"/>
  <c r="BO352" i="6"/>
  <c r="BN352" i="6"/>
  <c r="BM352" i="6"/>
  <c r="BL352" i="6"/>
  <c r="BK352" i="6"/>
  <c r="BQ351" i="6"/>
  <c r="BR351" i="6" s="1"/>
  <c r="BO351" i="6"/>
  <c r="BN351" i="6"/>
  <c r="BM351" i="6"/>
  <c r="BL351" i="6"/>
  <c r="BK351" i="6"/>
  <c r="BQ350" i="6"/>
  <c r="BR350" i="6" s="1"/>
  <c r="BO350" i="6"/>
  <c r="BN350" i="6"/>
  <c r="BM350" i="6"/>
  <c r="BL350" i="6"/>
  <c r="BK350" i="6"/>
  <c r="BQ349" i="6"/>
  <c r="BR349" i="6" s="1"/>
  <c r="BO349" i="6"/>
  <c r="BN349" i="6"/>
  <c r="BM349" i="6"/>
  <c r="BL349" i="6"/>
  <c r="BK349" i="6"/>
  <c r="BQ348" i="6"/>
  <c r="BR348" i="6" s="1"/>
  <c r="BO348" i="6"/>
  <c r="BN348" i="6"/>
  <c r="BM348" i="6"/>
  <c r="BL348" i="6"/>
  <c r="BK348" i="6"/>
  <c r="BQ347" i="6"/>
  <c r="BR347" i="6" s="1"/>
  <c r="BO347" i="6"/>
  <c r="BN347" i="6"/>
  <c r="BM347" i="6"/>
  <c r="BL347" i="6"/>
  <c r="BK347" i="6"/>
  <c r="BQ346" i="6"/>
  <c r="BR346" i="6" s="1"/>
  <c r="BO346" i="6"/>
  <c r="BN346" i="6"/>
  <c r="BM346" i="6"/>
  <c r="BL346" i="6"/>
  <c r="BK346" i="6"/>
  <c r="BQ345" i="6"/>
  <c r="BR345" i="6" s="1"/>
  <c r="BO345" i="6"/>
  <c r="BN345" i="6"/>
  <c r="BM345" i="6"/>
  <c r="BL345" i="6"/>
  <c r="BK345" i="6"/>
  <c r="BQ344" i="6"/>
  <c r="BR344" i="6" s="1"/>
  <c r="BO344" i="6"/>
  <c r="BN344" i="6"/>
  <c r="BM344" i="6"/>
  <c r="BL344" i="6"/>
  <c r="BK344" i="6"/>
  <c r="BQ343" i="6"/>
  <c r="BR343" i="6" s="1"/>
  <c r="BO343" i="6"/>
  <c r="BN343" i="6"/>
  <c r="BM343" i="6"/>
  <c r="BL343" i="6"/>
  <c r="BK343" i="6"/>
  <c r="BQ342" i="6"/>
  <c r="BR342" i="6" s="1"/>
  <c r="BO342" i="6"/>
  <c r="BN342" i="6"/>
  <c r="BM342" i="6"/>
  <c r="BL342" i="6"/>
  <c r="BK342" i="6"/>
  <c r="BQ339" i="6"/>
  <c r="BR339" i="6" s="1"/>
  <c r="BO339" i="6"/>
  <c r="BN339" i="6"/>
  <c r="BM339" i="6"/>
  <c r="BL339" i="6"/>
  <c r="BK339" i="6"/>
  <c r="BQ338" i="6"/>
  <c r="BR338" i="6" s="1"/>
  <c r="BO338" i="6"/>
  <c r="BN338" i="6"/>
  <c r="BM338" i="6"/>
  <c r="BL338" i="6"/>
  <c r="BK338" i="6"/>
  <c r="BQ336" i="6"/>
  <c r="BR336" i="6" s="1"/>
  <c r="BO336" i="6"/>
  <c r="BN336" i="6"/>
  <c r="BM336" i="6"/>
  <c r="BL336" i="6"/>
  <c r="BK336" i="6"/>
  <c r="BQ334" i="6"/>
  <c r="BR334" i="6" s="1"/>
  <c r="BO334" i="6"/>
  <c r="BN334" i="6"/>
  <c r="BM334" i="6"/>
  <c r="BL334" i="6"/>
  <c r="BK334" i="6"/>
  <c r="BQ333" i="6"/>
  <c r="BR333" i="6" s="1"/>
  <c r="BO333" i="6"/>
  <c r="BN333" i="6"/>
  <c r="BM333" i="6"/>
  <c r="BL333" i="6"/>
  <c r="BK333" i="6"/>
  <c r="BQ332" i="6"/>
  <c r="BR332" i="6" s="1"/>
  <c r="BO332" i="6"/>
  <c r="BN332" i="6"/>
  <c r="BM332" i="6"/>
  <c r="BL332" i="6"/>
  <c r="BK332" i="6"/>
  <c r="BQ331" i="6"/>
  <c r="BR331" i="6" s="1"/>
  <c r="BO331" i="6"/>
  <c r="BN331" i="6"/>
  <c r="BM331" i="6"/>
  <c r="BL331" i="6"/>
  <c r="BK331" i="6"/>
  <c r="BQ330" i="6"/>
  <c r="BR330" i="6" s="1"/>
  <c r="BO330" i="6"/>
  <c r="BN330" i="6"/>
  <c r="BM330" i="6"/>
  <c r="BL330" i="6"/>
  <c r="BK330" i="6"/>
  <c r="BQ329" i="6"/>
  <c r="BR329" i="6" s="1"/>
  <c r="BO329" i="6"/>
  <c r="BN329" i="6"/>
  <c r="BM329" i="6"/>
  <c r="BL329" i="6"/>
  <c r="BK329" i="6"/>
  <c r="BQ328" i="6"/>
  <c r="BR328" i="6" s="1"/>
  <c r="BO328" i="6"/>
  <c r="BN328" i="6"/>
  <c r="BM328" i="6"/>
  <c r="BL328" i="6"/>
  <c r="BK328" i="6"/>
  <c r="BQ327" i="6"/>
  <c r="BR327" i="6" s="1"/>
  <c r="BO327" i="6"/>
  <c r="BN327" i="6"/>
  <c r="BM327" i="6"/>
  <c r="BL327" i="6"/>
  <c r="BK327" i="6"/>
  <c r="BQ325" i="6"/>
  <c r="BR325" i="6" s="1"/>
  <c r="BO325" i="6"/>
  <c r="BN325" i="6"/>
  <c r="BM325" i="6"/>
  <c r="BL325" i="6"/>
  <c r="BK325" i="6"/>
  <c r="BQ324" i="6"/>
  <c r="BR324" i="6" s="1"/>
  <c r="BO324" i="6"/>
  <c r="BN324" i="6"/>
  <c r="BM324" i="6"/>
  <c r="BL324" i="6"/>
  <c r="BK324" i="6"/>
  <c r="BQ323" i="6"/>
  <c r="BR323" i="6" s="1"/>
  <c r="BO323" i="6"/>
  <c r="BN323" i="6"/>
  <c r="BM323" i="6"/>
  <c r="BL323" i="6"/>
  <c r="BK323" i="6"/>
  <c r="BQ322" i="6"/>
  <c r="BR322" i="6" s="1"/>
  <c r="BN322" i="6"/>
  <c r="BM322" i="6"/>
  <c r="BL322" i="6"/>
  <c r="BK322" i="6"/>
  <c r="BQ321" i="6"/>
  <c r="BR321" i="6" s="1"/>
  <c r="BO321" i="6"/>
  <c r="BN321" i="6"/>
  <c r="BM321" i="6"/>
  <c r="BL321" i="6"/>
  <c r="BK321" i="6"/>
  <c r="BQ320" i="6"/>
  <c r="BR320" i="6" s="1"/>
  <c r="BO320" i="6"/>
  <c r="BN320" i="6"/>
  <c r="BM320" i="6"/>
  <c r="BL320" i="6"/>
  <c r="BK320" i="6"/>
  <c r="BQ319" i="6"/>
  <c r="BR319" i="6" s="1"/>
  <c r="BO319" i="6"/>
  <c r="BN319" i="6"/>
  <c r="BM319" i="6"/>
  <c r="BL319" i="6"/>
  <c r="BK319" i="6"/>
  <c r="BQ318" i="6"/>
  <c r="BR318" i="6" s="1"/>
  <c r="BO318" i="6"/>
  <c r="BN318" i="6"/>
  <c r="BM318" i="6"/>
  <c r="BL318" i="6"/>
  <c r="BK318" i="6"/>
  <c r="BQ317" i="6"/>
  <c r="BR317" i="6" s="1"/>
  <c r="BO317" i="6"/>
  <c r="BN317" i="6"/>
  <c r="BM317" i="6"/>
  <c r="BL317" i="6"/>
  <c r="BK317" i="6"/>
  <c r="BQ316" i="6"/>
  <c r="BR316" i="6" s="1"/>
  <c r="BO316" i="6"/>
  <c r="BN316" i="6"/>
  <c r="BM316" i="6"/>
  <c r="BL316" i="6"/>
  <c r="BK316" i="6"/>
  <c r="BQ315" i="6"/>
  <c r="BR315" i="6" s="1"/>
  <c r="BO315" i="6"/>
  <c r="BN315" i="6"/>
  <c r="BM315" i="6"/>
  <c r="BL315" i="6"/>
  <c r="BK315" i="6"/>
  <c r="BQ314" i="6"/>
  <c r="BR314" i="6" s="1"/>
  <c r="BO314" i="6"/>
  <c r="BN314" i="6"/>
  <c r="BM314" i="6"/>
  <c r="BL314" i="6"/>
  <c r="BK314" i="6"/>
  <c r="BQ313" i="6"/>
  <c r="BR313" i="6" s="1"/>
  <c r="BO313" i="6"/>
  <c r="BN313" i="6"/>
  <c r="BM313" i="6"/>
  <c r="BL313" i="6"/>
  <c r="BK313" i="6"/>
  <c r="BQ312" i="6"/>
  <c r="BR312" i="6" s="1"/>
  <c r="BO312" i="6"/>
  <c r="BN312" i="6"/>
  <c r="BM312" i="6"/>
  <c r="BL312" i="6"/>
  <c r="BK312" i="6"/>
  <c r="BQ311" i="6"/>
  <c r="BR311" i="6" s="1"/>
  <c r="BO311" i="6"/>
  <c r="BN311" i="6"/>
  <c r="BM311" i="6"/>
  <c r="BL311" i="6"/>
  <c r="BK311" i="6"/>
  <c r="BQ310" i="6"/>
  <c r="BR310" i="6" s="1"/>
  <c r="BO310" i="6"/>
  <c r="BN310" i="6"/>
  <c r="BM310" i="6"/>
  <c r="BL310" i="6"/>
  <c r="BK310" i="6"/>
  <c r="BQ309" i="6"/>
  <c r="BR309" i="6" s="1"/>
  <c r="BO309" i="6"/>
  <c r="BN309" i="6"/>
  <c r="BM309" i="6"/>
  <c r="BL309" i="6"/>
  <c r="BK309" i="6"/>
  <c r="BQ308" i="6"/>
  <c r="BR308" i="6" s="1"/>
  <c r="BO308" i="6"/>
  <c r="BN308" i="6"/>
  <c r="BM308" i="6"/>
  <c r="BL308" i="6"/>
  <c r="BK308" i="6"/>
  <c r="BQ307" i="6"/>
  <c r="BR307" i="6" s="1"/>
  <c r="BO307" i="6"/>
  <c r="BN307" i="6"/>
  <c r="BM307" i="6"/>
  <c r="BL307" i="6"/>
  <c r="BK307" i="6"/>
  <c r="BQ305" i="6"/>
  <c r="BR305" i="6" s="1"/>
  <c r="BO305" i="6"/>
  <c r="BN305" i="6"/>
  <c r="BM305" i="6"/>
  <c r="BL305" i="6"/>
  <c r="BK305" i="6"/>
  <c r="BQ303" i="6"/>
  <c r="BR303" i="6" s="1"/>
  <c r="BO303" i="6"/>
  <c r="BN303" i="6"/>
  <c r="BM303" i="6"/>
  <c r="BL303" i="6"/>
  <c r="BK303" i="6"/>
  <c r="BQ302" i="6"/>
  <c r="BR302" i="6" s="1"/>
  <c r="BO302" i="6"/>
  <c r="BN302" i="6"/>
  <c r="BM302" i="6"/>
  <c r="BL302" i="6"/>
  <c r="BK302" i="6"/>
  <c r="BQ301" i="6"/>
  <c r="BR301" i="6" s="1"/>
  <c r="BO301" i="6"/>
  <c r="BN301" i="6"/>
  <c r="BM301" i="6"/>
  <c r="BL301" i="6"/>
  <c r="BK301" i="6"/>
  <c r="BQ300" i="6"/>
  <c r="BR300" i="6" s="1"/>
  <c r="BO300" i="6"/>
  <c r="BN300" i="6"/>
  <c r="BM300" i="6"/>
  <c r="BL300" i="6"/>
  <c r="BK300" i="6"/>
  <c r="BQ299" i="6"/>
  <c r="BR299" i="6" s="1"/>
  <c r="BO299" i="6"/>
  <c r="BN299" i="6"/>
  <c r="BM299" i="6"/>
  <c r="BL299" i="6"/>
  <c r="BK299" i="6"/>
  <c r="BQ298" i="6"/>
  <c r="BR298" i="6" s="1"/>
  <c r="BO298" i="6"/>
  <c r="BN298" i="6"/>
  <c r="BM298" i="6"/>
  <c r="BL298" i="6"/>
  <c r="BK298" i="6"/>
  <c r="BQ297" i="6"/>
  <c r="BR297" i="6" s="1"/>
  <c r="BO297" i="6"/>
  <c r="BN297" i="6"/>
  <c r="BM297" i="6"/>
  <c r="BL297" i="6"/>
  <c r="BK297" i="6"/>
  <c r="BQ296" i="6"/>
  <c r="BR296" i="6" s="1"/>
  <c r="BO296" i="6"/>
  <c r="BN296" i="6"/>
  <c r="BM296" i="6"/>
  <c r="BL296" i="6"/>
  <c r="BK296" i="6"/>
  <c r="BQ295" i="6"/>
  <c r="BR295" i="6" s="1"/>
  <c r="BO295" i="6"/>
  <c r="BN295" i="6"/>
  <c r="BM295" i="6"/>
  <c r="BL295" i="6"/>
  <c r="BK295" i="6"/>
  <c r="BQ294" i="6"/>
  <c r="BR294" i="6" s="1"/>
  <c r="BO294" i="6"/>
  <c r="BN294" i="6"/>
  <c r="BM294" i="6"/>
  <c r="BL294" i="6"/>
  <c r="BK294" i="6"/>
  <c r="BQ293" i="6"/>
  <c r="BR293" i="6" s="1"/>
  <c r="BO293" i="6"/>
  <c r="BN293" i="6"/>
  <c r="BM293" i="6"/>
  <c r="BL293" i="6"/>
  <c r="BK293" i="6"/>
  <c r="BQ292" i="6"/>
  <c r="BR292" i="6" s="1"/>
  <c r="BO292" i="6"/>
  <c r="BN292" i="6"/>
  <c r="BM292" i="6"/>
  <c r="BL292" i="6"/>
  <c r="BK292" i="6"/>
  <c r="BQ291" i="6"/>
  <c r="BR291" i="6" s="1"/>
  <c r="BO291" i="6"/>
  <c r="BN291" i="6"/>
  <c r="BM291" i="6"/>
  <c r="BL291" i="6"/>
  <c r="BK291" i="6"/>
  <c r="BQ289" i="6"/>
  <c r="BR289" i="6" s="1"/>
  <c r="BO289" i="6"/>
  <c r="BN289" i="6"/>
  <c r="BM289" i="6"/>
  <c r="BL289" i="6"/>
  <c r="BK289" i="6"/>
  <c r="BQ288" i="6"/>
  <c r="BR288" i="6" s="1"/>
  <c r="BO288" i="6"/>
  <c r="BN288" i="6"/>
  <c r="BM288" i="6"/>
  <c r="BL288" i="6"/>
  <c r="BK288" i="6"/>
  <c r="BQ287" i="6"/>
  <c r="BR287" i="6" s="1"/>
  <c r="BO287" i="6"/>
  <c r="BN287" i="6"/>
  <c r="BM287" i="6"/>
  <c r="BL287" i="6"/>
  <c r="BK287" i="6"/>
  <c r="BQ286" i="6"/>
  <c r="BR286" i="6" s="1"/>
  <c r="BO286" i="6"/>
  <c r="BN286" i="6"/>
  <c r="BM286" i="6"/>
  <c r="BL286" i="6"/>
  <c r="BK286" i="6"/>
  <c r="BQ285" i="6"/>
  <c r="BR285" i="6" s="1"/>
  <c r="BO285" i="6"/>
  <c r="BN285" i="6"/>
  <c r="BM285" i="6"/>
  <c r="BL285" i="6"/>
  <c r="BK285" i="6"/>
  <c r="BQ284" i="6"/>
  <c r="BR284" i="6" s="1"/>
  <c r="BO284" i="6"/>
  <c r="BN284" i="6"/>
  <c r="BM284" i="6"/>
  <c r="BL284" i="6"/>
  <c r="BK284" i="6"/>
  <c r="BQ283" i="6"/>
  <c r="BR283" i="6" s="1"/>
  <c r="BO283" i="6"/>
  <c r="BN283" i="6"/>
  <c r="BM283" i="6"/>
  <c r="BL283" i="6"/>
  <c r="BK283" i="6"/>
  <c r="BQ282" i="6"/>
  <c r="BR282" i="6" s="1"/>
  <c r="BO282" i="6"/>
  <c r="BN282" i="6"/>
  <c r="BM282" i="6"/>
  <c r="BL282" i="6"/>
  <c r="BK282" i="6"/>
  <c r="BQ281" i="6"/>
  <c r="BR281" i="6" s="1"/>
  <c r="BO281" i="6"/>
  <c r="BN281" i="6"/>
  <c r="BM281" i="6"/>
  <c r="BL281" i="6"/>
  <c r="BK281" i="6"/>
  <c r="BQ280" i="6"/>
  <c r="BR280" i="6" s="1"/>
  <c r="BO280" i="6"/>
  <c r="BN280" i="6"/>
  <c r="BM280" i="6"/>
  <c r="BL280" i="6"/>
  <c r="BK280" i="6"/>
  <c r="BQ279" i="6"/>
  <c r="BR279" i="6" s="1"/>
  <c r="BO279" i="6"/>
  <c r="BN279" i="6"/>
  <c r="BM279" i="6"/>
  <c r="BL279" i="6"/>
  <c r="BK279" i="6"/>
  <c r="BQ278" i="6"/>
  <c r="BR278" i="6" s="1"/>
  <c r="BO278" i="6"/>
  <c r="BN278" i="6"/>
  <c r="BM278" i="6"/>
  <c r="BL278" i="6"/>
  <c r="BK278" i="6"/>
  <c r="BQ277" i="6"/>
  <c r="BR277" i="6" s="1"/>
  <c r="BO277" i="6"/>
  <c r="BN277" i="6"/>
  <c r="BM277" i="6"/>
  <c r="BL277" i="6"/>
  <c r="BK277" i="6"/>
  <c r="BQ276" i="6"/>
  <c r="BR276" i="6" s="1"/>
  <c r="BO276" i="6"/>
  <c r="BN276" i="6"/>
  <c r="BM276" i="6"/>
  <c r="BL276" i="6"/>
  <c r="BK276" i="6"/>
  <c r="BQ275" i="6"/>
  <c r="BR275" i="6" s="1"/>
  <c r="BO275" i="6"/>
  <c r="BN275" i="6"/>
  <c r="BM275" i="6"/>
  <c r="BL275" i="6"/>
  <c r="BK275" i="6"/>
  <c r="BQ274" i="6"/>
  <c r="BR274" i="6" s="1"/>
  <c r="BO274" i="6"/>
  <c r="BN274" i="6"/>
  <c r="BM274" i="6"/>
  <c r="BL274" i="6"/>
  <c r="BK274" i="6"/>
  <c r="BQ273" i="6"/>
  <c r="BR273" i="6" s="1"/>
  <c r="BO273" i="6"/>
  <c r="BN273" i="6"/>
  <c r="BM273" i="6"/>
  <c r="BL273" i="6"/>
  <c r="BK273" i="6"/>
  <c r="BQ272" i="6"/>
  <c r="BR272" i="6" s="1"/>
  <c r="BO272" i="6"/>
  <c r="BN272" i="6"/>
  <c r="BM272" i="6"/>
  <c r="BL272" i="6"/>
  <c r="BK272" i="6"/>
  <c r="BQ271" i="6"/>
  <c r="BR271" i="6" s="1"/>
  <c r="BO271" i="6"/>
  <c r="BN271" i="6"/>
  <c r="BM271" i="6"/>
  <c r="BL271" i="6"/>
  <c r="BK271" i="6"/>
  <c r="BQ270" i="6"/>
  <c r="BR270" i="6" s="1"/>
  <c r="BO270" i="6"/>
  <c r="BN270" i="6"/>
  <c r="BM270" i="6"/>
  <c r="BL270" i="6"/>
  <c r="BK270" i="6"/>
  <c r="BQ269" i="6"/>
  <c r="BR269" i="6" s="1"/>
  <c r="BO269" i="6"/>
  <c r="BN269" i="6"/>
  <c r="BM269" i="6"/>
  <c r="BL269" i="6"/>
  <c r="BK269" i="6"/>
  <c r="BQ268" i="6"/>
  <c r="BR268" i="6" s="1"/>
  <c r="BO268" i="6"/>
  <c r="BN268" i="6"/>
  <c r="BM268" i="6"/>
  <c r="BL268" i="6"/>
  <c r="BK268" i="6"/>
  <c r="BQ267" i="6"/>
  <c r="BR267" i="6" s="1"/>
  <c r="BO267" i="6"/>
  <c r="BN267" i="6"/>
  <c r="BM267" i="6"/>
  <c r="BL267" i="6"/>
  <c r="BK267" i="6"/>
  <c r="BQ266" i="6"/>
  <c r="BR266" i="6" s="1"/>
  <c r="BO266" i="6"/>
  <c r="BN266" i="6"/>
  <c r="BM266" i="6"/>
  <c r="BL266" i="6"/>
  <c r="BK266" i="6"/>
  <c r="BQ265" i="6"/>
  <c r="BR265" i="6" s="1"/>
  <c r="BO265" i="6"/>
  <c r="BN265" i="6"/>
  <c r="BM265" i="6"/>
  <c r="BL265" i="6"/>
  <c r="BK265" i="6"/>
  <c r="BQ263" i="6"/>
  <c r="BR263" i="6" s="1"/>
  <c r="BO263" i="6"/>
  <c r="BN263" i="6"/>
  <c r="BM263" i="6"/>
  <c r="BL263" i="6"/>
  <c r="BK263" i="6"/>
  <c r="BQ262" i="6"/>
  <c r="BR262" i="6" s="1"/>
  <c r="BO262" i="6"/>
  <c r="BN262" i="6"/>
  <c r="BM262" i="6"/>
  <c r="BL262" i="6"/>
  <c r="BK262" i="6"/>
  <c r="BQ261" i="6"/>
  <c r="BR261" i="6" s="1"/>
  <c r="BO261" i="6"/>
  <c r="BN261" i="6"/>
  <c r="BM261" i="6"/>
  <c r="BL261" i="6"/>
  <c r="BK261" i="6"/>
  <c r="BQ260" i="6"/>
  <c r="BR260" i="6" s="1"/>
  <c r="BO260" i="6"/>
  <c r="BN260" i="6"/>
  <c r="BM260" i="6"/>
  <c r="BL260" i="6"/>
  <c r="BK260" i="6"/>
  <c r="BQ259" i="6"/>
  <c r="BR259" i="6" s="1"/>
  <c r="BO259" i="6"/>
  <c r="BN259" i="6"/>
  <c r="BM259" i="6"/>
  <c r="BL259" i="6"/>
  <c r="BK259" i="6"/>
  <c r="BQ258" i="6"/>
  <c r="BR258" i="6" s="1"/>
  <c r="BO258" i="6"/>
  <c r="BN258" i="6"/>
  <c r="BM258" i="6"/>
  <c r="BL258" i="6"/>
  <c r="BK258" i="6"/>
  <c r="BQ257" i="6"/>
  <c r="BR257" i="6" s="1"/>
  <c r="BO257" i="6"/>
  <c r="BN257" i="6"/>
  <c r="BM257" i="6"/>
  <c r="BL257" i="6"/>
  <c r="BK257" i="6"/>
  <c r="BQ256" i="6"/>
  <c r="BR256" i="6" s="1"/>
  <c r="BO256" i="6"/>
  <c r="BN256" i="6"/>
  <c r="BM256" i="6"/>
  <c r="BL256" i="6"/>
  <c r="BK256" i="6"/>
  <c r="BQ255" i="6"/>
  <c r="BR255" i="6" s="1"/>
  <c r="BO255" i="6"/>
  <c r="BN255" i="6"/>
  <c r="BM255" i="6"/>
  <c r="BL255" i="6"/>
  <c r="BK255" i="6"/>
  <c r="BQ254" i="6"/>
  <c r="BR254" i="6" s="1"/>
  <c r="BO254" i="6"/>
  <c r="BN254" i="6"/>
  <c r="BM254" i="6"/>
  <c r="BL254" i="6"/>
  <c r="BK254" i="6"/>
  <c r="BQ252" i="6"/>
  <c r="BR252" i="6" s="1"/>
  <c r="BO252" i="6"/>
  <c r="BN252" i="6"/>
  <c r="BM252" i="6"/>
  <c r="BL252" i="6"/>
  <c r="BK252" i="6"/>
  <c r="BQ251" i="6"/>
  <c r="BR251" i="6" s="1"/>
  <c r="BO251" i="6"/>
  <c r="BN251" i="6"/>
  <c r="BM251" i="6"/>
  <c r="BL251" i="6"/>
  <c r="BK251" i="6"/>
  <c r="BQ250" i="6"/>
  <c r="BR250" i="6" s="1"/>
  <c r="BO250" i="6"/>
  <c r="BN250" i="6"/>
  <c r="BM250" i="6"/>
  <c r="BL250" i="6"/>
  <c r="BK250" i="6"/>
  <c r="BQ249" i="6"/>
  <c r="BR249" i="6" s="1"/>
  <c r="BO249" i="6"/>
  <c r="BN249" i="6"/>
  <c r="BM249" i="6"/>
  <c r="BL249" i="6"/>
  <c r="BK249" i="6"/>
  <c r="BQ248" i="6"/>
  <c r="BR248" i="6" s="1"/>
  <c r="BO248" i="6"/>
  <c r="BN248" i="6"/>
  <c r="BM248" i="6"/>
  <c r="BL248" i="6"/>
  <c r="BK248" i="6"/>
  <c r="BQ247" i="6"/>
  <c r="BR247" i="6" s="1"/>
  <c r="BO247" i="6"/>
  <c r="BN247" i="6"/>
  <c r="BM247" i="6"/>
  <c r="BL247" i="6"/>
  <c r="BK247" i="6"/>
  <c r="BQ246" i="6"/>
  <c r="BR246" i="6" s="1"/>
  <c r="BO246" i="6"/>
  <c r="BN246" i="6"/>
  <c r="BM246" i="6"/>
  <c r="BL246" i="6"/>
  <c r="BK246" i="6"/>
  <c r="BQ245" i="6"/>
  <c r="BR245" i="6" s="1"/>
  <c r="BO245" i="6"/>
  <c r="BN245" i="6"/>
  <c r="BM245" i="6"/>
  <c r="BL245" i="6"/>
  <c r="BK245" i="6"/>
  <c r="BQ244" i="6"/>
  <c r="BR244" i="6" s="1"/>
  <c r="BO244" i="6"/>
  <c r="BN244" i="6"/>
  <c r="BM244" i="6"/>
  <c r="BL244" i="6"/>
  <c r="BK244" i="6"/>
  <c r="BQ243" i="6"/>
  <c r="BR243" i="6" s="1"/>
  <c r="BO243" i="6"/>
  <c r="BN243" i="6"/>
  <c r="BM243" i="6"/>
  <c r="BL243" i="6"/>
  <c r="BK243" i="6"/>
  <c r="BQ242" i="6"/>
  <c r="BR242" i="6" s="1"/>
  <c r="BO242" i="6"/>
  <c r="BN242" i="6"/>
  <c r="BM242" i="6"/>
  <c r="BL242" i="6"/>
  <c r="BK242" i="6"/>
  <c r="BQ241" i="6"/>
  <c r="BR241" i="6" s="1"/>
  <c r="BO241" i="6"/>
  <c r="BN241" i="6"/>
  <c r="BM241" i="6"/>
  <c r="BL241" i="6"/>
  <c r="BK241" i="6"/>
  <c r="BQ240" i="6"/>
  <c r="BR240" i="6" s="1"/>
  <c r="BO240" i="6"/>
  <c r="BN240" i="6"/>
  <c r="BM240" i="6"/>
  <c r="BL240" i="6"/>
  <c r="BK240" i="6"/>
  <c r="BQ239" i="6"/>
  <c r="BR239" i="6" s="1"/>
  <c r="BO239" i="6"/>
  <c r="BN239" i="6"/>
  <c r="BM239" i="6"/>
  <c r="BL239" i="6"/>
  <c r="BK239" i="6"/>
  <c r="BQ238" i="6"/>
  <c r="BR238" i="6" s="1"/>
  <c r="BO238" i="6"/>
  <c r="BN238" i="6"/>
  <c r="BM238" i="6"/>
  <c r="BL238" i="6"/>
  <c r="BK238" i="6"/>
  <c r="BQ235" i="6"/>
  <c r="BR235" i="6" s="1"/>
  <c r="BO235" i="6"/>
  <c r="BN235" i="6"/>
  <c r="BM235" i="6"/>
  <c r="BL235" i="6"/>
  <c r="BK235" i="6"/>
  <c r="BQ234" i="6"/>
  <c r="BR234" i="6" s="1"/>
  <c r="BO234" i="6"/>
  <c r="BN234" i="6"/>
  <c r="BM234" i="6"/>
  <c r="BL234" i="6"/>
  <c r="BK234" i="6"/>
  <c r="BQ233" i="6"/>
  <c r="BR233" i="6" s="1"/>
  <c r="BO233" i="6"/>
  <c r="BN233" i="6"/>
  <c r="BM233" i="6"/>
  <c r="BL233" i="6"/>
  <c r="BK233" i="6"/>
  <c r="BQ231" i="6"/>
  <c r="BR231" i="6" s="1"/>
  <c r="BO231" i="6"/>
  <c r="BN231" i="6"/>
  <c r="BM231" i="6"/>
  <c r="BL231" i="6"/>
  <c r="BK231" i="6"/>
  <c r="BQ230" i="6"/>
  <c r="BR230" i="6" s="1"/>
  <c r="BO230" i="6"/>
  <c r="BN230" i="6"/>
  <c r="BM230" i="6"/>
  <c r="BL230" i="6"/>
  <c r="BK230" i="6"/>
  <c r="BQ229" i="6"/>
  <c r="BR229" i="6" s="1"/>
  <c r="BO229" i="6"/>
  <c r="BN229" i="6"/>
  <c r="BM229" i="6"/>
  <c r="BL229" i="6"/>
  <c r="BK229" i="6"/>
  <c r="BQ228" i="6"/>
  <c r="BR228" i="6" s="1"/>
  <c r="BO228" i="6"/>
  <c r="BN228" i="6"/>
  <c r="BM228" i="6"/>
  <c r="BL228" i="6"/>
  <c r="BK228" i="6"/>
  <c r="BQ227" i="6"/>
  <c r="BR227" i="6" s="1"/>
  <c r="BO227" i="6"/>
  <c r="BN227" i="6"/>
  <c r="BM227" i="6"/>
  <c r="BL227" i="6"/>
  <c r="BK227" i="6"/>
  <c r="BQ226" i="6"/>
  <c r="BR226" i="6" s="1"/>
  <c r="BO226" i="6"/>
  <c r="BN226" i="6"/>
  <c r="BM226" i="6"/>
  <c r="BL226" i="6"/>
  <c r="BK226" i="6"/>
  <c r="BQ225" i="6"/>
  <c r="BR225" i="6" s="1"/>
  <c r="BO225" i="6"/>
  <c r="BN225" i="6"/>
  <c r="BM225" i="6"/>
  <c r="BL225" i="6"/>
  <c r="BK225" i="6"/>
  <c r="BQ223" i="6"/>
  <c r="BR223" i="6" s="1"/>
  <c r="BO223" i="6"/>
  <c r="BN223" i="6"/>
  <c r="BM223" i="6"/>
  <c r="BL223" i="6"/>
  <c r="BK223" i="6"/>
  <c r="BQ222" i="6"/>
  <c r="BR222" i="6" s="1"/>
  <c r="BO222" i="6"/>
  <c r="BN222" i="6"/>
  <c r="BM222" i="6"/>
  <c r="BL222" i="6"/>
  <c r="BK222" i="6"/>
  <c r="BQ221" i="6"/>
  <c r="BR221" i="6" s="1"/>
  <c r="BO221" i="6"/>
  <c r="BN221" i="6"/>
  <c r="BM221" i="6"/>
  <c r="BL221" i="6"/>
  <c r="BK221" i="6"/>
  <c r="BQ220" i="6"/>
  <c r="BR220" i="6" s="1"/>
  <c r="BO220" i="6"/>
  <c r="BN220" i="6"/>
  <c r="BM220" i="6"/>
  <c r="BL220" i="6"/>
  <c r="BK220" i="6"/>
  <c r="BQ219" i="6"/>
  <c r="BR219" i="6" s="1"/>
  <c r="BO219" i="6"/>
  <c r="BN219" i="6"/>
  <c r="BM219" i="6"/>
  <c r="BL219" i="6"/>
  <c r="BK219" i="6"/>
  <c r="BQ218" i="6"/>
  <c r="BR218" i="6" s="1"/>
  <c r="BO218" i="6"/>
  <c r="BN218" i="6"/>
  <c r="BM218" i="6"/>
  <c r="BL218" i="6"/>
  <c r="BK218" i="6"/>
  <c r="BQ217" i="6"/>
  <c r="BR217" i="6" s="1"/>
  <c r="BO217" i="6"/>
  <c r="BN217" i="6"/>
  <c r="BM217" i="6"/>
  <c r="BL217" i="6"/>
  <c r="BK217" i="6"/>
  <c r="BQ216" i="6"/>
  <c r="BR216" i="6" s="1"/>
  <c r="BO216" i="6"/>
  <c r="BN216" i="6"/>
  <c r="BM216" i="6"/>
  <c r="BL216" i="6"/>
  <c r="BK216" i="6"/>
  <c r="BQ215" i="6"/>
  <c r="BR215" i="6" s="1"/>
  <c r="BO215" i="6"/>
  <c r="BN215" i="6"/>
  <c r="BM215" i="6"/>
  <c r="BL215" i="6"/>
  <c r="BK215" i="6"/>
  <c r="BQ212" i="6"/>
  <c r="BR212" i="6" s="1"/>
  <c r="BO212" i="6"/>
  <c r="BN212" i="6"/>
  <c r="BM212" i="6"/>
  <c r="BL212" i="6"/>
  <c r="BK212" i="6"/>
  <c r="BQ210" i="6"/>
  <c r="BR210" i="6" s="1"/>
  <c r="BO210" i="6"/>
  <c r="BN210" i="6"/>
  <c r="BM210" i="6"/>
  <c r="BL210" i="6"/>
  <c r="BK210" i="6"/>
  <c r="BQ209" i="6"/>
  <c r="BR209" i="6" s="1"/>
  <c r="BO209" i="6"/>
  <c r="BN209" i="6"/>
  <c r="BM209" i="6"/>
  <c r="BL209" i="6"/>
  <c r="BK209" i="6"/>
  <c r="BQ208" i="6"/>
  <c r="BR208" i="6" s="1"/>
  <c r="BO208" i="6"/>
  <c r="BN208" i="6"/>
  <c r="BM208" i="6"/>
  <c r="BL208" i="6"/>
  <c r="BK208" i="6"/>
  <c r="BQ207" i="6"/>
  <c r="BR207" i="6" s="1"/>
  <c r="BO207" i="6"/>
  <c r="BN207" i="6"/>
  <c r="BM207" i="6"/>
  <c r="BL207" i="6"/>
  <c r="BK207" i="6"/>
  <c r="BQ206" i="6"/>
  <c r="BR206" i="6" s="1"/>
  <c r="BO206" i="6"/>
  <c r="BN206" i="6"/>
  <c r="BM206" i="6"/>
  <c r="BL206" i="6"/>
  <c r="BK206" i="6"/>
  <c r="BQ205" i="6"/>
  <c r="BR205" i="6" s="1"/>
  <c r="BO205" i="6"/>
  <c r="BN205" i="6"/>
  <c r="BM205" i="6"/>
  <c r="BL205" i="6"/>
  <c r="BK205" i="6"/>
  <c r="BQ204" i="6"/>
  <c r="BR204" i="6" s="1"/>
  <c r="BO204" i="6"/>
  <c r="BN204" i="6"/>
  <c r="BM204" i="6"/>
  <c r="BL204" i="6"/>
  <c r="BK204" i="6"/>
  <c r="BQ202" i="6"/>
  <c r="BR202" i="6" s="1"/>
  <c r="BO202" i="6"/>
  <c r="BN202" i="6"/>
  <c r="BM202" i="6"/>
  <c r="BL202" i="6"/>
  <c r="BK202" i="6"/>
  <c r="BQ201" i="6"/>
  <c r="BR201" i="6" s="1"/>
  <c r="BO201" i="6"/>
  <c r="BN201" i="6"/>
  <c r="BM201" i="6"/>
  <c r="BL201" i="6"/>
  <c r="BK201" i="6"/>
  <c r="BQ200" i="6"/>
  <c r="BR200" i="6" s="1"/>
  <c r="BO200" i="6"/>
  <c r="BN200" i="6"/>
  <c r="BM200" i="6"/>
  <c r="BL200" i="6"/>
  <c r="BK200" i="6"/>
  <c r="BQ199" i="6"/>
  <c r="BR199" i="6" s="1"/>
  <c r="BO199" i="6"/>
  <c r="BN199" i="6"/>
  <c r="BM199" i="6"/>
  <c r="BL199" i="6"/>
  <c r="BK199" i="6"/>
  <c r="BQ198" i="6"/>
  <c r="BR198" i="6" s="1"/>
  <c r="BO198" i="6"/>
  <c r="BN198" i="6"/>
  <c r="BM198" i="6"/>
  <c r="BL198" i="6"/>
  <c r="BK198" i="6"/>
  <c r="BQ197" i="6"/>
  <c r="BR197" i="6" s="1"/>
  <c r="BO197" i="6"/>
  <c r="BN197" i="6"/>
  <c r="BM197" i="6"/>
  <c r="BL197" i="6"/>
  <c r="BK197" i="6"/>
  <c r="BQ196" i="6"/>
  <c r="BR196" i="6" s="1"/>
  <c r="BO196" i="6"/>
  <c r="BN196" i="6"/>
  <c r="BM196" i="6"/>
  <c r="BL196" i="6"/>
  <c r="BK196" i="6"/>
  <c r="BQ195" i="6"/>
  <c r="BR195" i="6" s="1"/>
  <c r="BO195" i="6"/>
  <c r="BN195" i="6"/>
  <c r="BM195" i="6"/>
  <c r="BL195" i="6"/>
  <c r="BK195" i="6"/>
  <c r="BQ194" i="6"/>
  <c r="BR194" i="6" s="1"/>
  <c r="BO194" i="6"/>
  <c r="BN194" i="6"/>
  <c r="BM194" i="6"/>
  <c r="BL194" i="6"/>
  <c r="BK194" i="6"/>
  <c r="BQ191" i="6"/>
  <c r="BR191" i="6" s="1"/>
  <c r="BO191" i="6"/>
  <c r="BN191" i="6"/>
  <c r="BM191" i="6"/>
  <c r="BL191" i="6"/>
  <c r="BK191" i="6"/>
  <c r="BQ189" i="6"/>
  <c r="BR189" i="6" s="1"/>
  <c r="BO189" i="6"/>
  <c r="BN189" i="6"/>
  <c r="BM189" i="6"/>
  <c r="BL189" i="6"/>
  <c r="BK189" i="6"/>
  <c r="BQ188" i="6"/>
  <c r="BR188" i="6" s="1"/>
  <c r="BO188" i="6"/>
  <c r="BN188" i="6"/>
  <c r="BM188" i="6"/>
  <c r="BL188" i="6"/>
  <c r="BK188" i="6"/>
  <c r="BQ187" i="6"/>
  <c r="BR187" i="6" s="1"/>
  <c r="BO187" i="6"/>
  <c r="BN187" i="6"/>
  <c r="BM187" i="6"/>
  <c r="BL187" i="6"/>
  <c r="BK187" i="6"/>
  <c r="BQ186" i="6"/>
  <c r="BR186" i="6" s="1"/>
  <c r="BO186" i="6"/>
  <c r="BN186" i="6"/>
  <c r="BM186" i="6"/>
  <c r="BL186" i="6"/>
  <c r="BK186" i="6"/>
  <c r="BQ185" i="6"/>
  <c r="BR185" i="6" s="1"/>
  <c r="BO185" i="6"/>
  <c r="BN185" i="6"/>
  <c r="BM185" i="6"/>
  <c r="BL185" i="6"/>
  <c r="BK185" i="6"/>
  <c r="BQ184" i="6"/>
  <c r="BR184" i="6" s="1"/>
  <c r="BO184" i="6"/>
  <c r="BN184" i="6"/>
  <c r="BM184" i="6"/>
  <c r="BL184" i="6"/>
  <c r="BK184" i="6"/>
  <c r="BQ182" i="6"/>
  <c r="BR182" i="6" s="1"/>
  <c r="BO182" i="6"/>
  <c r="BN182" i="6"/>
  <c r="BM182" i="6"/>
  <c r="BL182" i="6"/>
  <c r="BK182" i="6"/>
  <c r="BQ181" i="6"/>
  <c r="BR181" i="6" s="1"/>
  <c r="BO181" i="6"/>
  <c r="BN181" i="6"/>
  <c r="BM181" i="6"/>
  <c r="BL181" i="6"/>
  <c r="BK181" i="6"/>
  <c r="BQ180" i="6"/>
  <c r="BR180" i="6" s="1"/>
  <c r="BO180" i="6"/>
  <c r="BN180" i="6"/>
  <c r="BM180" i="6"/>
  <c r="BL180" i="6"/>
  <c r="BK180" i="6"/>
  <c r="BQ179" i="6"/>
  <c r="BR179" i="6" s="1"/>
  <c r="BO179" i="6"/>
  <c r="BN179" i="6"/>
  <c r="BM179" i="6"/>
  <c r="BL179" i="6"/>
  <c r="BK179" i="6"/>
  <c r="BQ178" i="6"/>
  <c r="BR178" i="6" s="1"/>
  <c r="BO178" i="6"/>
  <c r="BN178" i="6"/>
  <c r="BM178" i="6"/>
  <c r="BL178" i="6"/>
  <c r="BK178" i="6"/>
  <c r="BQ177" i="6"/>
  <c r="BR177" i="6" s="1"/>
  <c r="BO177" i="6"/>
  <c r="BN177" i="6"/>
  <c r="BM177" i="6"/>
  <c r="BL177" i="6"/>
  <c r="BK177" i="6"/>
  <c r="BQ176" i="6"/>
  <c r="BR176" i="6" s="1"/>
  <c r="BO176" i="6"/>
  <c r="BN176" i="6"/>
  <c r="BM176" i="6"/>
  <c r="BL176" i="6"/>
  <c r="BK176" i="6"/>
  <c r="BQ173" i="6"/>
  <c r="BR173" i="6" s="1"/>
  <c r="BO173" i="6"/>
  <c r="BN173" i="6"/>
  <c r="BM173" i="6"/>
  <c r="BL173" i="6"/>
  <c r="BK173" i="6"/>
  <c r="BQ172" i="6"/>
  <c r="BR172" i="6" s="1"/>
  <c r="BO172" i="6"/>
  <c r="BN172" i="6"/>
  <c r="BM172" i="6"/>
  <c r="BL172" i="6"/>
  <c r="BK172" i="6"/>
  <c r="BQ171" i="6"/>
  <c r="BR171" i="6" s="1"/>
  <c r="BO171" i="6"/>
  <c r="BN171" i="6"/>
  <c r="BM171" i="6"/>
  <c r="BL171" i="6"/>
  <c r="BK171" i="6"/>
  <c r="BQ170" i="6"/>
  <c r="BR170" i="6" s="1"/>
  <c r="BO170" i="6"/>
  <c r="BN170" i="6"/>
  <c r="BM170" i="6"/>
  <c r="BL170" i="6"/>
  <c r="BK170" i="6"/>
  <c r="BQ167" i="6"/>
  <c r="BR167" i="6" s="1"/>
  <c r="BO167" i="6"/>
  <c r="BN167" i="6"/>
  <c r="BM167" i="6"/>
  <c r="BL167" i="6"/>
  <c r="BK167" i="6"/>
  <c r="BQ166" i="6"/>
  <c r="BR166" i="6" s="1"/>
  <c r="BO166" i="6"/>
  <c r="BN166" i="6"/>
  <c r="BM166" i="6"/>
  <c r="BL166" i="6"/>
  <c r="BK166" i="6"/>
  <c r="BQ164" i="6"/>
  <c r="BR164" i="6" s="1"/>
  <c r="BO164" i="6"/>
  <c r="BN164" i="6"/>
  <c r="BM164" i="6"/>
  <c r="BL164" i="6"/>
  <c r="BK164" i="6"/>
  <c r="BQ163" i="6"/>
  <c r="BR163" i="6" s="1"/>
  <c r="BO163" i="6"/>
  <c r="BN163" i="6"/>
  <c r="BM163" i="6"/>
  <c r="BL163" i="6"/>
  <c r="BK163" i="6"/>
  <c r="BQ162" i="6"/>
  <c r="BR162" i="6" s="1"/>
  <c r="BO162" i="6"/>
  <c r="BN162" i="6"/>
  <c r="BM162" i="6"/>
  <c r="BL162" i="6"/>
  <c r="BK162" i="6"/>
  <c r="BQ160" i="6"/>
  <c r="BR160" i="6" s="1"/>
  <c r="BO160" i="6"/>
  <c r="BN160" i="6"/>
  <c r="BM160" i="6"/>
  <c r="BL160" i="6"/>
  <c r="BK160" i="6"/>
  <c r="BQ159" i="6"/>
  <c r="BR159" i="6" s="1"/>
  <c r="BO159" i="6"/>
  <c r="BN159" i="6"/>
  <c r="BM159" i="6"/>
  <c r="BL159" i="6"/>
  <c r="BK159" i="6"/>
  <c r="BQ158" i="6"/>
  <c r="BR158" i="6" s="1"/>
  <c r="BO158" i="6"/>
  <c r="BN158" i="6"/>
  <c r="BM158" i="6"/>
  <c r="BL158" i="6"/>
  <c r="BK158" i="6"/>
  <c r="BQ157" i="6"/>
  <c r="BR157" i="6" s="1"/>
  <c r="BO157" i="6"/>
  <c r="BN157" i="6"/>
  <c r="BM157" i="6"/>
  <c r="BL157" i="6"/>
  <c r="BK157" i="6"/>
  <c r="BQ156" i="6"/>
  <c r="BR156" i="6" s="1"/>
  <c r="BO156" i="6"/>
  <c r="BN156" i="6"/>
  <c r="BM156" i="6"/>
  <c r="BL156" i="6"/>
  <c r="BK156" i="6"/>
  <c r="BQ155" i="6"/>
  <c r="BR155" i="6" s="1"/>
  <c r="BO155" i="6"/>
  <c r="BN155" i="6"/>
  <c r="BM155" i="6"/>
  <c r="BL155" i="6"/>
  <c r="BK155" i="6"/>
  <c r="BQ154" i="6"/>
  <c r="BR154" i="6" s="1"/>
  <c r="BO154" i="6"/>
  <c r="BN154" i="6"/>
  <c r="BM154" i="6"/>
  <c r="BL154" i="6"/>
  <c r="BK154" i="6"/>
  <c r="BQ153" i="6"/>
  <c r="BR153" i="6" s="1"/>
  <c r="BO153" i="6"/>
  <c r="BN153" i="6"/>
  <c r="BM153" i="6"/>
  <c r="BL153" i="6"/>
  <c r="BK153" i="6"/>
  <c r="BQ152" i="6"/>
  <c r="BR152" i="6" s="1"/>
  <c r="BO152" i="6"/>
  <c r="BN152" i="6"/>
  <c r="BM152" i="6"/>
  <c r="BL152" i="6"/>
  <c r="BK152" i="6"/>
  <c r="BQ151" i="6"/>
  <c r="BR151" i="6" s="1"/>
  <c r="BO151" i="6"/>
  <c r="BN151" i="6"/>
  <c r="BM151" i="6"/>
  <c r="BL151" i="6"/>
  <c r="BK151" i="6"/>
  <c r="BQ150" i="6"/>
  <c r="BR150" i="6" s="1"/>
  <c r="BO150" i="6"/>
  <c r="BN150" i="6"/>
  <c r="BM150" i="6"/>
  <c r="BL150" i="6"/>
  <c r="BK150" i="6"/>
  <c r="BQ149" i="6"/>
  <c r="BR149" i="6" s="1"/>
  <c r="BO149" i="6"/>
  <c r="BN149" i="6"/>
  <c r="BM149" i="6"/>
  <c r="BL149" i="6"/>
  <c r="BK149" i="6"/>
  <c r="BQ148" i="6"/>
  <c r="BR148" i="6" s="1"/>
  <c r="BO148" i="6"/>
  <c r="BN148" i="6"/>
  <c r="BM148" i="6"/>
  <c r="BL148" i="6"/>
  <c r="BK148" i="6"/>
  <c r="BQ147" i="6"/>
  <c r="BR147" i="6" s="1"/>
  <c r="BO147" i="6"/>
  <c r="BN147" i="6"/>
  <c r="BM147" i="6"/>
  <c r="BL147" i="6"/>
  <c r="BK147" i="6"/>
  <c r="BQ146" i="6"/>
  <c r="BR146" i="6" s="1"/>
  <c r="BO146" i="6"/>
  <c r="BN146" i="6"/>
  <c r="BM146" i="6"/>
  <c r="BL146" i="6"/>
  <c r="BK146" i="6"/>
  <c r="BQ145" i="6"/>
  <c r="BR145" i="6" s="1"/>
  <c r="BO145" i="6"/>
  <c r="BN145" i="6"/>
  <c r="BM145" i="6"/>
  <c r="BL145" i="6"/>
  <c r="BK145" i="6"/>
  <c r="BQ144" i="6"/>
  <c r="BR144" i="6" s="1"/>
  <c r="BO144" i="6"/>
  <c r="BN144" i="6"/>
  <c r="BM144" i="6"/>
  <c r="BL144" i="6"/>
  <c r="BK144" i="6"/>
  <c r="BQ143" i="6"/>
  <c r="BR143" i="6" s="1"/>
  <c r="BO143" i="6"/>
  <c r="BN143" i="6"/>
  <c r="BM143" i="6"/>
  <c r="BL143" i="6"/>
  <c r="BK143" i="6"/>
  <c r="BQ142" i="6"/>
  <c r="BR142" i="6" s="1"/>
  <c r="BO142" i="6"/>
  <c r="BN142" i="6"/>
  <c r="BM142" i="6"/>
  <c r="BL142" i="6"/>
  <c r="BK142" i="6"/>
  <c r="BQ141" i="6"/>
  <c r="BR141" i="6" s="1"/>
  <c r="BO141" i="6"/>
  <c r="BN141" i="6"/>
  <c r="BM141" i="6"/>
  <c r="BL141" i="6"/>
  <c r="BK141" i="6"/>
  <c r="BQ140" i="6"/>
  <c r="BR140" i="6" s="1"/>
  <c r="BO140" i="6"/>
  <c r="BN140" i="6"/>
  <c r="BM140" i="6"/>
  <c r="BL140" i="6"/>
  <c r="BK140" i="6"/>
  <c r="BQ139" i="6"/>
  <c r="BR139" i="6" s="1"/>
  <c r="BO139" i="6"/>
  <c r="BN139" i="6"/>
  <c r="BM139" i="6"/>
  <c r="BL139" i="6"/>
  <c r="BK139" i="6"/>
  <c r="BQ138" i="6"/>
  <c r="BR138" i="6" s="1"/>
  <c r="BO138" i="6"/>
  <c r="BN138" i="6"/>
  <c r="BM138" i="6"/>
  <c r="BL138" i="6"/>
  <c r="BK138" i="6"/>
  <c r="BQ137" i="6"/>
  <c r="BR137" i="6" s="1"/>
  <c r="BO137" i="6"/>
  <c r="BN137" i="6"/>
  <c r="BM137" i="6"/>
  <c r="BL137" i="6"/>
  <c r="BK137" i="6"/>
  <c r="BQ136" i="6"/>
  <c r="BR136" i="6" s="1"/>
  <c r="BO136" i="6"/>
  <c r="BN136" i="6"/>
  <c r="BM136" i="6"/>
  <c r="BL136" i="6"/>
  <c r="BK136" i="6"/>
  <c r="BQ135" i="6"/>
  <c r="BR135" i="6" s="1"/>
  <c r="BO135" i="6"/>
  <c r="BN135" i="6"/>
  <c r="BM135" i="6"/>
  <c r="BL135" i="6"/>
  <c r="BK135" i="6"/>
  <c r="BQ134" i="6"/>
  <c r="BR134" i="6" s="1"/>
  <c r="BO134" i="6"/>
  <c r="BN134" i="6"/>
  <c r="BM134" i="6"/>
  <c r="BL134" i="6"/>
  <c r="BK134" i="6"/>
  <c r="BQ133" i="6"/>
  <c r="BR133" i="6" s="1"/>
  <c r="BO133" i="6"/>
  <c r="BN133" i="6"/>
  <c r="BM133" i="6"/>
  <c r="BL133" i="6"/>
  <c r="BK133" i="6"/>
  <c r="BQ130" i="6"/>
  <c r="BR130" i="6" s="1"/>
  <c r="BO130" i="6"/>
  <c r="BN130" i="6"/>
  <c r="BM130" i="6"/>
  <c r="BL130" i="6"/>
  <c r="BK130" i="6"/>
  <c r="BQ129" i="6"/>
  <c r="BR129" i="6" s="1"/>
  <c r="BO129" i="6"/>
  <c r="BN129" i="6"/>
  <c r="BM129" i="6"/>
  <c r="BL129" i="6"/>
  <c r="BK129" i="6"/>
  <c r="BQ128" i="6"/>
  <c r="BR128" i="6" s="1"/>
  <c r="BO128" i="6"/>
  <c r="BN128" i="6"/>
  <c r="BM128" i="6"/>
  <c r="BL128" i="6"/>
  <c r="BK128" i="6"/>
  <c r="BQ127" i="6"/>
  <c r="BR127" i="6" s="1"/>
  <c r="BO127" i="6"/>
  <c r="BN127" i="6"/>
  <c r="BM127" i="6"/>
  <c r="BL127" i="6"/>
  <c r="BK127" i="6"/>
  <c r="BQ126" i="6"/>
  <c r="BR126" i="6" s="1"/>
  <c r="BO126" i="6"/>
  <c r="BN126" i="6"/>
  <c r="BM126" i="6"/>
  <c r="BL126" i="6"/>
  <c r="BK126" i="6"/>
  <c r="BQ125" i="6"/>
  <c r="BR125" i="6" s="1"/>
  <c r="BO125" i="6"/>
  <c r="BN125" i="6"/>
  <c r="BM125" i="6"/>
  <c r="BL125" i="6"/>
  <c r="BK125" i="6"/>
  <c r="BQ124" i="6"/>
  <c r="BR124" i="6" s="1"/>
  <c r="BO124" i="6"/>
  <c r="BN124" i="6"/>
  <c r="BM124" i="6"/>
  <c r="BL124" i="6"/>
  <c r="BK124" i="6"/>
  <c r="BQ123" i="6"/>
  <c r="BR123" i="6" s="1"/>
  <c r="BO123" i="6"/>
  <c r="BN123" i="6"/>
  <c r="BM123" i="6"/>
  <c r="BL123" i="6"/>
  <c r="BK123" i="6"/>
  <c r="BQ122" i="6"/>
  <c r="BR122" i="6" s="1"/>
  <c r="BO122" i="6"/>
  <c r="BN122" i="6"/>
  <c r="BM122" i="6"/>
  <c r="BL122" i="6"/>
  <c r="BK122" i="6"/>
  <c r="BQ121" i="6"/>
  <c r="BR121" i="6" s="1"/>
  <c r="BO121" i="6"/>
  <c r="BN121" i="6"/>
  <c r="BM121" i="6"/>
  <c r="BL121" i="6"/>
  <c r="BK121" i="6"/>
  <c r="BQ120" i="6"/>
  <c r="BR120" i="6" s="1"/>
  <c r="BO120" i="6"/>
  <c r="BN120" i="6"/>
  <c r="BM120" i="6"/>
  <c r="BL120" i="6"/>
  <c r="BK120" i="6"/>
  <c r="BQ119" i="6"/>
  <c r="BR119" i="6" s="1"/>
  <c r="BO119" i="6"/>
  <c r="BN119" i="6"/>
  <c r="BM119" i="6"/>
  <c r="BL119" i="6"/>
  <c r="BK119" i="6"/>
  <c r="BQ117" i="6"/>
  <c r="BR117" i="6" s="1"/>
  <c r="BO117" i="6"/>
  <c r="BN117" i="6"/>
  <c r="BM117" i="6"/>
  <c r="BL117" i="6"/>
  <c r="BK117" i="6"/>
  <c r="BQ116" i="6"/>
  <c r="BR116" i="6" s="1"/>
  <c r="BO116" i="6"/>
  <c r="BN116" i="6"/>
  <c r="BM116" i="6"/>
  <c r="BL116" i="6"/>
  <c r="BK116" i="6"/>
  <c r="BQ115" i="6"/>
  <c r="BR115" i="6" s="1"/>
  <c r="BO115" i="6"/>
  <c r="BN115" i="6"/>
  <c r="BM115" i="6"/>
  <c r="BL115" i="6"/>
  <c r="BK115" i="6"/>
  <c r="BQ114" i="6"/>
  <c r="BR114" i="6" s="1"/>
  <c r="BO114" i="6"/>
  <c r="BN114" i="6"/>
  <c r="BM114" i="6"/>
  <c r="BL114" i="6"/>
  <c r="BK114" i="6"/>
  <c r="BQ113" i="6"/>
  <c r="BR113" i="6" s="1"/>
  <c r="BO113" i="6"/>
  <c r="BN113" i="6"/>
  <c r="BM113" i="6"/>
  <c r="BL113" i="6"/>
  <c r="BK113" i="6"/>
  <c r="BQ112" i="6"/>
  <c r="BR112" i="6" s="1"/>
  <c r="BO112" i="6"/>
  <c r="BN112" i="6"/>
  <c r="BM112" i="6"/>
  <c r="BL112" i="6"/>
  <c r="BK112" i="6"/>
  <c r="BQ111" i="6"/>
  <c r="BR111" i="6" s="1"/>
  <c r="BO111" i="6"/>
  <c r="BN111" i="6"/>
  <c r="BM111" i="6"/>
  <c r="BL111" i="6"/>
  <c r="BK111" i="6"/>
  <c r="BQ110" i="6"/>
  <c r="BR110" i="6" s="1"/>
  <c r="BO110" i="6"/>
  <c r="BN110" i="6"/>
  <c r="BM110" i="6"/>
  <c r="BL110" i="6"/>
  <c r="BK110" i="6"/>
  <c r="BQ108" i="6"/>
  <c r="BR108" i="6" s="1"/>
  <c r="BO108" i="6"/>
  <c r="BN108" i="6"/>
  <c r="BM108" i="6"/>
  <c r="BL108" i="6"/>
  <c r="BK108" i="6"/>
  <c r="BQ107" i="6"/>
  <c r="BR107" i="6" s="1"/>
  <c r="BO107" i="6"/>
  <c r="BN107" i="6"/>
  <c r="BM107" i="6"/>
  <c r="BL107" i="6"/>
  <c r="BK107" i="6"/>
  <c r="BQ106" i="6"/>
  <c r="BR106" i="6" s="1"/>
  <c r="BO106" i="6"/>
  <c r="BN106" i="6"/>
  <c r="BM106" i="6"/>
  <c r="BL106" i="6"/>
  <c r="BK106" i="6"/>
  <c r="BQ104" i="6"/>
  <c r="BR104" i="6" s="1"/>
  <c r="BO104" i="6"/>
  <c r="BN104" i="6"/>
  <c r="BM104" i="6"/>
  <c r="BL104" i="6"/>
  <c r="BK104" i="6"/>
  <c r="BQ103" i="6"/>
  <c r="BR103" i="6" s="1"/>
  <c r="BO103" i="6"/>
  <c r="BN103" i="6"/>
  <c r="BM103" i="6"/>
  <c r="BL103" i="6"/>
  <c r="BK103" i="6"/>
  <c r="BQ102" i="6"/>
  <c r="BR102" i="6" s="1"/>
  <c r="BO102" i="6"/>
  <c r="BN102" i="6"/>
  <c r="BM102" i="6"/>
  <c r="BL102" i="6"/>
  <c r="BK102" i="6"/>
  <c r="BQ100" i="6"/>
  <c r="BR100" i="6" s="1"/>
  <c r="BO100" i="6"/>
  <c r="BN100" i="6"/>
  <c r="BM100" i="6"/>
  <c r="BL100" i="6"/>
  <c r="BK100" i="6"/>
  <c r="BQ99" i="6"/>
  <c r="BR99" i="6" s="1"/>
  <c r="BO99" i="6"/>
  <c r="BN99" i="6"/>
  <c r="BM99" i="6"/>
  <c r="BL99" i="6"/>
  <c r="BK99" i="6"/>
  <c r="BQ98" i="6"/>
  <c r="BR98" i="6" s="1"/>
  <c r="BO98" i="6"/>
  <c r="BN98" i="6"/>
  <c r="BM98" i="6"/>
  <c r="BL98" i="6"/>
  <c r="BK98" i="6"/>
  <c r="BQ95" i="6"/>
  <c r="BR95" i="6" s="1"/>
  <c r="BO95" i="6"/>
  <c r="BN95" i="6"/>
  <c r="BM95" i="6"/>
  <c r="BL95" i="6"/>
  <c r="BK95" i="6"/>
  <c r="BQ94" i="6"/>
  <c r="BR94" i="6" s="1"/>
  <c r="BO94" i="6"/>
  <c r="BN94" i="6"/>
  <c r="BM94" i="6"/>
  <c r="BL94" i="6"/>
  <c r="BK94" i="6"/>
  <c r="BQ93" i="6"/>
  <c r="BR93" i="6" s="1"/>
  <c r="BO93" i="6"/>
  <c r="BN93" i="6"/>
  <c r="BM93" i="6"/>
  <c r="BL93" i="6"/>
  <c r="BK93" i="6"/>
  <c r="BQ92" i="6"/>
  <c r="BR92" i="6" s="1"/>
  <c r="BO92" i="6"/>
  <c r="BN92" i="6"/>
  <c r="BM92" i="6"/>
  <c r="BL92" i="6"/>
  <c r="BK92" i="6"/>
  <c r="BQ91" i="6"/>
  <c r="BR91" i="6" s="1"/>
  <c r="BO91" i="6"/>
  <c r="BN91" i="6"/>
  <c r="BM91" i="6"/>
  <c r="BL91" i="6"/>
  <c r="BK91" i="6"/>
  <c r="BQ89" i="6"/>
  <c r="BR89" i="6" s="1"/>
  <c r="BO89" i="6"/>
  <c r="BN89" i="6"/>
  <c r="BM89" i="6"/>
  <c r="BL89" i="6"/>
  <c r="BK89" i="6"/>
  <c r="BQ88" i="6"/>
  <c r="BR88" i="6" s="1"/>
  <c r="BO88" i="6"/>
  <c r="BN88" i="6"/>
  <c r="BM88" i="6"/>
  <c r="BL88" i="6"/>
  <c r="BK88" i="6"/>
  <c r="BQ87" i="6"/>
  <c r="BR87" i="6" s="1"/>
  <c r="BO87" i="6"/>
  <c r="BN87" i="6"/>
  <c r="BM87" i="6"/>
  <c r="BL87" i="6"/>
  <c r="BK87" i="6"/>
  <c r="BQ86" i="6"/>
  <c r="BR86" i="6" s="1"/>
  <c r="BO86" i="6"/>
  <c r="BN86" i="6"/>
  <c r="BM86" i="6"/>
  <c r="BL86" i="6"/>
  <c r="BK86" i="6"/>
  <c r="BQ84" i="6"/>
  <c r="BR84" i="6" s="1"/>
  <c r="BO84" i="6"/>
  <c r="BN84" i="6"/>
  <c r="BM84" i="6"/>
  <c r="BL84" i="6"/>
  <c r="BK84" i="6"/>
  <c r="BQ83" i="6"/>
  <c r="BR83" i="6" s="1"/>
  <c r="BO83" i="6"/>
  <c r="BN83" i="6"/>
  <c r="BM83" i="6"/>
  <c r="BL83" i="6"/>
  <c r="BK83" i="6"/>
  <c r="BQ82" i="6"/>
  <c r="BR82" i="6" s="1"/>
  <c r="BO82" i="6"/>
  <c r="BN82" i="6"/>
  <c r="BM82" i="6"/>
  <c r="BL82" i="6"/>
  <c r="BK82" i="6"/>
  <c r="BQ81" i="6"/>
  <c r="BR81" i="6" s="1"/>
  <c r="BO81" i="6"/>
  <c r="BN81" i="6"/>
  <c r="BM81" i="6"/>
  <c r="BL81" i="6"/>
  <c r="BK81" i="6"/>
  <c r="BQ80" i="6"/>
  <c r="BR80" i="6" s="1"/>
  <c r="BO80" i="6"/>
  <c r="BN80" i="6"/>
  <c r="BM80" i="6"/>
  <c r="BL80" i="6"/>
  <c r="BK80" i="6"/>
  <c r="BQ79" i="6"/>
  <c r="BR79" i="6" s="1"/>
  <c r="BO79" i="6"/>
  <c r="BN79" i="6"/>
  <c r="BM79" i="6"/>
  <c r="BL79" i="6"/>
  <c r="BK79" i="6"/>
  <c r="BQ77" i="6"/>
  <c r="BR77" i="6" s="1"/>
  <c r="BO77" i="6"/>
  <c r="BN77" i="6"/>
  <c r="BM77" i="6"/>
  <c r="BL77" i="6"/>
  <c r="BK77" i="6"/>
  <c r="BQ76" i="6"/>
  <c r="BR76" i="6" s="1"/>
  <c r="BO76" i="6"/>
  <c r="BN76" i="6"/>
  <c r="BM76" i="6"/>
  <c r="BL76" i="6"/>
  <c r="BK76" i="6"/>
  <c r="BQ74" i="6"/>
  <c r="BR74" i="6" s="1"/>
  <c r="BO74" i="6"/>
  <c r="BN74" i="6"/>
  <c r="BM74" i="6"/>
  <c r="BL74" i="6"/>
  <c r="BK74" i="6"/>
  <c r="BQ73" i="6"/>
  <c r="BR73" i="6" s="1"/>
  <c r="BO73" i="6"/>
  <c r="BN73" i="6"/>
  <c r="BM73" i="6"/>
  <c r="BL73" i="6"/>
  <c r="BK73" i="6"/>
  <c r="BQ72" i="6"/>
  <c r="BR72" i="6" s="1"/>
  <c r="BO72" i="6"/>
  <c r="BN72" i="6"/>
  <c r="BM72" i="6"/>
  <c r="BL72" i="6"/>
  <c r="BK72" i="6"/>
  <c r="BQ71" i="6"/>
  <c r="BR71" i="6" s="1"/>
  <c r="BO71" i="6"/>
  <c r="BN71" i="6"/>
  <c r="BM71" i="6"/>
  <c r="BL71" i="6"/>
  <c r="BK71" i="6"/>
  <c r="BQ70" i="6"/>
  <c r="BR70" i="6" s="1"/>
  <c r="BO70" i="6"/>
  <c r="BN70" i="6"/>
  <c r="BM70" i="6"/>
  <c r="BL70" i="6"/>
  <c r="BK70" i="6"/>
  <c r="BQ69" i="6"/>
  <c r="BR69" i="6" s="1"/>
  <c r="BO69" i="6"/>
  <c r="BN69" i="6"/>
  <c r="BM69" i="6"/>
  <c r="BL69" i="6"/>
  <c r="BK69" i="6"/>
  <c r="BQ68" i="6"/>
  <c r="BR68" i="6" s="1"/>
  <c r="BO68" i="6"/>
  <c r="BN68" i="6"/>
  <c r="BM68" i="6"/>
  <c r="BL68" i="6"/>
  <c r="BK68" i="6"/>
  <c r="BQ67" i="6"/>
  <c r="BR67" i="6" s="1"/>
  <c r="BO67" i="6"/>
  <c r="BN67" i="6"/>
  <c r="BM67" i="6"/>
  <c r="BL67" i="6"/>
  <c r="BK67" i="6"/>
  <c r="BQ66" i="6"/>
  <c r="BR66" i="6" s="1"/>
  <c r="BO66" i="6"/>
  <c r="BN66" i="6"/>
  <c r="BM66" i="6"/>
  <c r="BL66" i="6"/>
  <c r="BK66" i="6"/>
  <c r="BQ64" i="6"/>
  <c r="BR64" i="6" s="1"/>
  <c r="BO64" i="6"/>
  <c r="BN64" i="6"/>
  <c r="BM64" i="6"/>
  <c r="BL64" i="6"/>
  <c r="BK64" i="6"/>
  <c r="BQ63" i="6"/>
  <c r="BR63" i="6" s="1"/>
  <c r="BO63" i="6"/>
  <c r="BN63" i="6"/>
  <c r="BM63" i="6"/>
  <c r="BL63" i="6"/>
  <c r="BK63" i="6"/>
  <c r="BQ62" i="6"/>
  <c r="BR62" i="6" s="1"/>
  <c r="BO62" i="6"/>
  <c r="BN62" i="6"/>
  <c r="BM62" i="6"/>
  <c r="BL62" i="6"/>
  <c r="BK62" i="6"/>
  <c r="BQ61" i="6"/>
  <c r="BR61" i="6" s="1"/>
  <c r="BO61" i="6"/>
  <c r="BN61" i="6"/>
  <c r="BM61" i="6"/>
  <c r="BL61" i="6"/>
  <c r="BK61" i="6"/>
  <c r="BQ60" i="6"/>
  <c r="BR60" i="6" s="1"/>
  <c r="BO60" i="6"/>
  <c r="BN60" i="6"/>
  <c r="BM60" i="6"/>
  <c r="BL60" i="6"/>
  <c r="BK60" i="6"/>
  <c r="BQ59" i="6"/>
  <c r="BR59" i="6" s="1"/>
  <c r="BO59" i="6"/>
  <c r="BN59" i="6"/>
  <c r="BM59" i="6"/>
  <c r="BL59" i="6"/>
  <c r="BK59" i="6"/>
  <c r="BQ57" i="6"/>
  <c r="BR57" i="6" s="1"/>
  <c r="BO57" i="6"/>
  <c r="BN57" i="6"/>
  <c r="BM57" i="6"/>
  <c r="BL57" i="6"/>
  <c r="BK57" i="6"/>
  <c r="BQ56" i="6"/>
  <c r="BR56" i="6" s="1"/>
  <c r="BO56" i="6"/>
  <c r="BN56" i="6"/>
  <c r="BM56" i="6"/>
  <c r="BL56" i="6"/>
  <c r="BK56" i="6"/>
  <c r="BQ55" i="6"/>
  <c r="BR55" i="6" s="1"/>
  <c r="BO55" i="6"/>
  <c r="BN55" i="6"/>
  <c r="BM55" i="6"/>
  <c r="BL55" i="6"/>
  <c r="BK55" i="6"/>
  <c r="BQ54" i="6"/>
  <c r="BR54" i="6" s="1"/>
  <c r="BO54" i="6"/>
  <c r="BN54" i="6"/>
  <c r="BM54" i="6"/>
  <c r="BL54" i="6"/>
  <c r="BK54" i="6"/>
  <c r="BQ53" i="6"/>
  <c r="BR53" i="6" s="1"/>
  <c r="BO53" i="6"/>
  <c r="BN53" i="6"/>
  <c r="BM53" i="6"/>
  <c r="BL53" i="6"/>
  <c r="BK53" i="6"/>
  <c r="BQ52" i="6"/>
  <c r="BR52" i="6" s="1"/>
  <c r="BO52" i="6"/>
  <c r="BN52" i="6"/>
  <c r="BM52" i="6"/>
  <c r="BL52" i="6"/>
  <c r="BK52" i="6"/>
  <c r="BQ51" i="6"/>
  <c r="BR51" i="6" s="1"/>
  <c r="BO51" i="6"/>
  <c r="BN51" i="6"/>
  <c r="BM51" i="6"/>
  <c r="BL51" i="6"/>
  <c r="BK51" i="6"/>
  <c r="BQ50" i="6"/>
  <c r="BR50" i="6" s="1"/>
  <c r="BO50" i="6"/>
  <c r="BN50" i="6"/>
  <c r="BM50" i="6"/>
  <c r="BL50" i="6"/>
  <c r="BK50" i="6"/>
  <c r="BQ49" i="6"/>
  <c r="BR49" i="6" s="1"/>
  <c r="BO49" i="6"/>
  <c r="BN49" i="6"/>
  <c r="BM49" i="6"/>
  <c r="BL49" i="6"/>
  <c r="BK49" i="6"/>
  <c r="BQ48" i="6"/>
  <c r="BR48" i="6" s="1"/>
  <c r="BO48" i="6"/>
  <c r="BN48" i="6"/>
  <c r="BM48" i="6"/>
  <c r="BL48" i="6"/>
  <c r="BK48" i="6"/>
  <c r="BQ46" i="6"/>
  <c r="BR46" i="6" s="1"/>
  <c r="BO46" i="6"/>
  <c r="BN46" i="6"/>
  <c r="BM46" i="6"/>
  <c r="BL46" i="6"/>
  <c r="BK46" i="6"/>
  <c r="BQ45" i="6"/>
  <c r="BR45" i="6" s="1"/>
  <c r="BO45" i="6"/>
  <c r="BN45" i="6"/>
  <c r="BM45" i="6"/>
  <c r="BL45" i="6"/>
  <c r="BK45" i="6"/>
  <c r="BQ44" i="6"/>
  <c r="BR44" i="6" s="1"/>
  <c r="BO44" i="6"/>
  <c r="BN44" i="6"/>
  <c r="BM44" i="6"/>
  <c r="BL44" i="6"/>
  <c r="BK44" i="6"/>
  <c r="BQ43" i="6"/>
  <c r="BR43" i="6" s="1"/>
  <c r="BO43" i="6"/>
  <c r="BN43" i="6"/>
  <c r="BM43" i="6"/>
  <c r="BL43" i="6"/>
  <c r="BK43" i="6"/>
  <c r="BQ40" i="6"/>
  <c r="BR40" i="6" s="1"/>
  <c r="BO40" i="6"/>
  <c r="BN40" i="6"/>
  <c r="BM40" i="6"/>
  <c r="BL40" i="6"/>
  <c r="BK40" i="6"/>
  <c r="BQ39" i="6"/>
  <c r="BR39" i="6" s="1"/>
  <c r="BO39" i="6"/>
  <c r="BN39" i="6"/>
  <c r="BM39" i="6"/>
  <c r="BL39" i="6"/>
  <c r="BK39" i="6"/>
  <c r="BQ38" i="6"/>
  <c r="BR38" i="6" s="1"/>
  <c r="BO38" i="6"/>
  <c r="BN38" i="6"/>
  <c r="BM38" i="6"/>
  <c r="BL38" i="6"/>
  <c r="BK38" i="6"/>
  <c r="BQ37" i="6"/>
  <c r="BR37" i="6" s="1"/>
  <c r="BO37" i="6"/>
  <c r="BN37" i="6"/>
  <c r="BM37" i="6"/>
  <c r="BL37" i="6"/>
  <c r="BK37" i="6"/>
  <c r="BQ36" i="6"/>
  <c r="BR36" i="6" s="1"/>
  <c r="BO36" i="6"/>
  <c r="BN36" i="6"/>
  <c r="BM36" i="6"/>
  <c r="BL36" i="6"/>
  <c r="BK36" i="6"/>
  <c r="BQ35" i="6"/>
  <c r="BR35" i="6" s="1"/>
  <c r="BO35" i="6"/>
  <c r="BN35" i="6"/>
  <c r="BM35" i="6"/>
  <c r="BL35" i="6"/>
  <c r="BK35" i="6"/>
  <c r="BQ32" i="6"/>
  <c r="BR32" i="6" s="1"/>
  <c r="BO32" i="6"/>
  <c r="BN32" i="6"/>
  <c r="BM32" i="6"/>
  <c r="BL32" i="6"/>
  <c r="BK32" i="6"/>
  <c r="BQ30" i="6"/>
  <c r="BR30" i="6" s="1"/>
  <c r="BO30" i="6"/>
  <c r="BN30" i="6"/>
  <c r="BM30" i="6"/>
  <c r="BL30" i="6"/>
  <c r="BK30" i="6"/>
  <c r="BQ29" i="6"/>
  <c r="BR29" i="6" s="1"/>
  <c r="BO29" i="6"/>
  <c r="BN29" i="6"/>
  <c r="BM29" i="6"/>
  <c r="BL29" i="6"/>
  <c r="BK29" i="6"/>
  <c r="BQ27" i="6"/>
  <c r="BR27" i="6" s="1"/>
  <c r="BO27" i="6"/>
  <c r="BN27" i="6"/>
  <c r="BM27" i="6"/>
  <c r="BL27" i="6"/>
  <c r="BK27" i="6"/>
  <c r="BQ26" i="6"/>
  <c r="BR26" i="6" s="1"/>
  <c r="BO26" i="6"/>
  <c r="BN26" i="6"/>
  <c r="BM26" i="6"/>
  <c r="BL26" i="6"/>
  <c r="BK26" i="6"/>
  <c r="BQ25" i="6"/>
  <c r="BR25" i="6" s="1"/>
  <c r="BO25" i="6"/>
  <c r="BN25" i="6"/>
  <c r="BM25" i="6"/>
  <c r="BL25" i="6"/>
  <c r="BK25" i="6"/>
  <c r="BQ24" i="6"/>
  <c r="BR24" i="6" s="1"/>
  <c r="BO24" i="6"/>
  <c r="BN24" i="6"/>
  <c r="BM24" i="6"/>
  <c r="BL24" i="6"/>
  <c r="BK24" i="6"/>
  <c r="BQ23" i="6"/>
  <c r="BR23" i="6" s="1"/>
  <c r="BO23" i="6"/>
  <c r="BN23" i="6"/>
  <c r="BM23" i="6"/>
  <c r="BL23" i="6"/>
  <c r="BK23" i="6"/>
  <c r="BQ20" i="6"/>
  <c r="BR20" i="6" s="1"/>
  <c r="BO20" i="6"/>
  <c r="BN20" i="6"/>
  <c r="BM20" i="6"/>
  <c r="BL20" i="6"/>
  <c r="BK20" i="6"/>
  <c r="BQ19" i="6"/>
  <c r="BR19" i="6" s="1"/>
  <c r="BO19" i="6"/>
  <c r="BN19" i="6"/>
  <c r="BM19" i="6"/>
  <c r="BL19" i="6"/>
  <c r="BK19" i="6"/>
  <c r="BQ17" i="6"/>
  <c r="BR17" i="6" s="1"/>
  <c r="BO17" i="6"/>
  <c r="BN17" i="6"/>
  <c r="BM17" i="6"/>
  <c r="BL17" i="6"/>
  <c r="BK17" i="6"/>
  <c r="BQ16" i="6"/>
  <c r="BR16" i="6" s="1"/>
  <c r="BO16" i="6"/>
  <c r="BN16" i="6"/>
  <c r="BM16" i="6"/>
  <c r="BL16" i="6"/>
  <c r="BK16" i="6"/>
  <c r="BQ15" i="6"/>
  <c r="BR15" i="6" s="1"/>
  <c r="BO15" i="6"/>
  <c r="BN15" i="6"/>
  <c r="BM15" i="6"/>
  <c r="BL15" i="6"/>
  <c r="BK15" i="6"/>
  <c r="BD8" i="6"/>
  <c r="BC2" i="6"/>
  <c r="BA652" i="6" s="1"/>
  <c r="AK651" i="6"/>
  <c r="AM642" i="6"/>
  <c r="AM656" i="6" s="1"/>
  <c r="AW641" i="6"/>
  <c r="AX641" i="6" s="1"/>
  <c r="AU641" i="6"/>
  <c r="AT641" i="6"/>
  <c r="AS641" i="6"/>
  <c r="AR641" i="6"/>
  <c r="AQ641" i="6"/>
  <c r="AW640" i="6"/>
  <c r="AX640" i="6" s="1"/>
  <c r="AU640" i="6"/>
  <c r="AT640" i="6"/>
  <c r="AS640" i="6"/>
  <c r="AR640" i="6"/>
  <c r="AQ640" i="6"/>
  <c r="AW639" i="6"/>
  <c r="AX639" i="6" s="1"/>
  <c r="AU639" i="6"/>
  <c r="AT639" i="6"/>
  <c r="AS639" i="6"/>
  <c r="AR639" i="6"/>
  <c r="AQ639" i="6"/>
  <c r="AW638" i="6"/>
  <c r="AX638" i="6" s="1"/>
  <c r="AU638" i="6"/>
  <c r="AT638" i="6"/>
  <c r="AS638" i="6"/>
  <c r="AR638" i="6"/>
  <c r="AQ638" i="6"/>
  <c r="AW637" i="6"/>
  <c r="AX637" i="6" s="1"/>
  <c r="AU637" i="6"/>
  <c r="AT637" i="6"/>
  <c r="AS637" i="6"/>
  <c r="AR637" i="6"/>
  <c r="AQ637" i="6"/>
  <c r="AW636" i="6"/>
  <c r="AX636" i="6" s="1"/>
  <c r="AU636" i="6"/>
  <c r="AT636" i="6"/>
  <c r="AS636" i="6"/>
  <c r="AR636" i="6"/>
  <c r="AQ636" i="6"/>
  <c r="AW635" i="6"/>
  <c r="AX635" i="6" s="1"/>
  <c r="AU635" i="6"/>
  <c r="AT635" i="6"/>
  <c r="AS635" i="6"/>
  <c r="AR635" i="6"/>
  <c r="AQ635" i="6"/>
  <c r="AW634" i="6"/>
  <c r="AX634" i="6" s="1"/>
  <c r="AU634" i="6"/>
  <c r="AT634" i="6"/>
  <c r="AS634" i="6"/>
  <c r="AR634" i="6"/>
  <c r="AQ634" i="6"/>
  <c r="AW633" i="6"/>
  <c r="AX633" i="6" s="1"/>
  <c r="AU633" i="6"/>
  <c r="AT633" i="6"/>
  <c r="AS633" i="6"/>
  <c r="AR633" i="6"/>
  <c r="AQ633" i="6"/>
  <c r="AW632" i="6"/>
  <c r="AX632" i="6" s="1"/>
  <c r="AU632" i="6"/>
  <c r="AT632" i="6"/>
  <c r="AS632" i="6"/>
  <c r="AR632" i="6"/>
  <c r="AQ632" i="6"/>
  <c r="AW631" i="6"/>
  <c r="AX631" i="6" s="1"/>
  <c r="AU631" i="6"/>
  <c r="AT631" i="6"/>
  <c r="AS631" i="6"/>
  <c r="AR631" i="6"/>
  <c r="AQ631" i="6"/>
  <c r="AW630" i="6"/>
  <c r="AX630" i="6" s="1"/>
  <c r="AU630" i="6"/>
  <c r="AT630" i="6"/>
  <c r="AS630" i="6"/>
  <c r="AR630" i="6"/>
  <c r="AQ630" i="6"/>
  <c r="AW629" i="6"/>
  <c r="AX629" i="6" s="1"/>
  <c r="AU629" i="6"/>
  <c r="AT629" i="6"/>
  <c r="AS629" i="6"/>
  <c r="AR629" i="6"/>
  <c r="AQ629" i="6"/>
  <c r="AW628" i="6"/>
  <c r="AX628" i="6" s="1"/>
  <c r="AU628" i="6"/>
  <c r="AT628" i="6"/>
  <c r="AS628" i="6"/>
  <c r="AR628" i="6"/>
  <c r="AQ628" i="6"/>
  <c r="AW627" i="6"/>
  <c r="AX627" i="6" s="1"/>
  <c r="AU627" i="6"/>
  <c r="AT627" i="6"/>
  <c r="AS627" i="6"/>
  <c r="AR627" i="6"/>
  <c r="AQ627" i="6"/>
  <c r="AW626" i="6"/>
  <c r="AX626" i="6" s="1"/>
  <c r="AU626" i="6"/>
  <c r="AT626" i="6"/>
  <c r="AS626" i="6"/>
  <c r="AR626" i="6"/>
  <c r="AQ626" i="6"/>
  <c r="AW625" i="6"/>
  <c r="AX625" i="6" s="1"/>
  <c r="AU625" i="6"/>
  <c r="AT625" i="6"/>
  <c r="AS625" i="6"/>
  <c r="AR625" i="6"/>
  <c r="AQ625" i="6"/>
  <c r="AW624" i="6"/>
  <c r="AX624" i="6" s="1"/>
  <c r="AU624" i="6"/>
  <c r="AT624" i="6"/>
  <c r="AS624" i="6"/>
  <c r="AR624" i="6"/>
  <c r="AQ624" i="6"/>
  <c r="AW623" i="6"/>
  <c r="AX623" i="6" s="1"/>
  <c r="AU623" i="6"/>
  <c r="AT623" i="6"/>
  <c r="AS623" i="6"/>
  <c r="AR623" i="6"/>
  <c r="AQ623" i="6"/>
  <c r="AW622" i="6"/>
  <c r="AX622" i="6" s="1"/>
  <c r="AU622" i="6"/>
  <c r="AT622" i="6"/>
  <c r="AS622" i="6"/>
  <c r="AR622" i="6"/>
  <c r="AQ622" i="6"/>
  <c r="AW621" i="6"/>
  <c r="AX621" i="6" s="1"/>
  <c r="AU621" i="6"/>
  <c r="AT621" i="6"/>
  <c r="AS621" i="6"/>
  <c r="AR621" i="6"/>
  <c r="AQ621" i="6"/>
  <c r="AW620" i="6"/>
  <c r="AX620" i="6" s="1"/>
  <c r="AU620" i="6"/>
  <c r="AT620" i="6"/>
  <c r="AS620" i="6"/>
  <c r="AR620" i="6"/>
  <c r="AQ620" i="6"/>
  <c r="AW619" i="6"/>
  <c r="AX619" i="6" s="1"/>
  <c r="AU619" i="6"/>
  <c r="AT619" i="6"/>
  <c r="AS619" i="6"/>
  <c r="AR619" i="6"/>
  <c r="AQ619" i="6"/>
  <c r="AW618" i="6"/>
  <c r="AX618" i="6" s="1"/>
  <c r="AU618" i="6"/>
  <c r="AT618" i="6"/>
  <c r="AS618" i="6"/>
  <c r="AR618" i="6"/>
  <c r="AQ618" i="6"/>
  <c r="AW617" i="6"/>
  <c r="AX617" i="6" s="1"/>
  <c r="AU617" i="6"/>
  <c r="AT617" i="6"/>
  <c r="AS617" i="6"/>
  <c r="AR617" i="6"/>
  <c r="AQ617" i="6"/>
  <c r="AW616" i="6"/>
  <c r="AX616" i="6" s="1"/>
  <c r="AU616" i="6"/>
  <c r="AT616" i="6"/>
  <c r="AS616" i="6"/>
  <c r="AR616" i="6"/>
  <c r="AQ616" i="6"/>
  <c r="AW615" i="6"/>
  <c r="AX615" i="6" s="1"/>
  <c r="AU615" i="6"/>
  <c r="AT615" i="6"/>
  <c r="AS615" i="6"/>
  <c r="AR615" i="6"/>
  <c r="AQ615" i="6"/>
  <c r="AW614" i="6"/>
  <c r="AX614" i="6" s="1"/>
  <c r="AU614" i="6"/>
  <c r="AT614" i="6"/>
  <c r="AS614" i="6"/>
  <c r="AR614" i="6"/>
  <c r="AQ614" i="6"/>
  <c r="AW613" i="6"/>
  <c r="AX613" i="6" s="1"/>
  <c r="AU613" i="6"/>
  <c r="AT613" i="6"/>
  <c r="AS613" i="6"/>
  <c r="AR613" i="6"/>
  <c r="AQ613" i="6"/>
  <c r="AW612" i="6"/>
  <c r="AX612" i="6" s="1"/>
  <c r="AU612" i="6"/>
  <c r="AT612" i="6"/>
  <c r="AS612" i="6"/>
  <c r="AR612" i="6"/>
  <c r="AQ612" i="6"/>
  <c r="AW611" i="6"/>
  <c r="AX611" i="6" s="1"/>
  <c r="AU611" i="6"/>
  <c r="AT611" i="6"/>
  <c r="AS611" i="6"/>
  <c r="AR611" i="6"/>
  <c r="AQ611" i="6"/>
  <c r="AW610" i="6"/>
  <c r="AX610" i="6" s="1"/>
  <c r="AU610" i="6"/>
  <c r="AT610" i="6"/>
  <c r="AS610" i="6"/>
  <c r="AR610" i="6"/>
  <c r="AQ610" i="6"/>
  <c r="AW609" i="6"/>
  <c r="AX609" i="6" s="1"/>
  <c r="AU609" i="6"/>
  <c r="AT609" i="6"/>
  <c r="AS609" i="6"/>
  <c r="AR609" i="6"/>
  <c r="AQ609" i="6"/>
  <c r="AW608" i="6"/>
  <c r="AX608" i="6" s="1"/>
  <c r="AU608" i="6"/>
  <c r="AT608" i="6"/>
  <c r="AS608" i="6"/>
  <c r="AR608" i="6"/>
  <c r="AQ608" i="6"/>
  <c r="AW607" i="6"/>
  <c r="AX607" i="6" s="1"/>
  <c r="AU607" i="6"/>
  <c r="AT607" i="6"/>
  <c r="AS607" i="6"/>
  <c r="AR607" i="6"/>
  <c r="AQ607" i="6"/>
  <c r="AW606" i="6"/>
  <c r="AX606" i="6" s="1"/>
  <c r="AU606" i="6"/>
  <c r="AT606" i="6"/>
  <c r="AS606" i="6"/>
  <c r="AR606" i="6"/>
  <c r="AQ606" i="6"/>
  <c r="AW605" i="6"/>
  <c r="AX605" i="6" s="1"/>
  <c r="AU605" i="6"/>
  <c r="AT605" i="6"/>
  <c r="AS605" i="6"/>
  <c r="AR605" i="6"/>
  <c r="AQ605" i="6"/>
  <c r="AW604" i="6"/>
  <c r="AX604" i="6" s="1"/>
  <c r="AU604" i="6"/>
  <c r="AT604" i="6"/>
  <c r="AS604" i="6"/>
  <c r="AR604" i="6"/>
  <c r="AQ604" i="6"/>
  <c r="AW603" i="6"/>
  <c r="AX603" i="6" s="1"/>
  <c r="AU603" i="6"/>
  <c r="AT603" i="6"/>
  <c r="AS603" i="6"/>
  <c r="AR603" i="6"/>
  <c r="AQ603" i="6"/>
  <c r="AW602" i="6"/>
  <c r="AX602" i="6" s="1"/>
  <c r="AU602" i="6"/>
  <c r="AT602" i="6"/>
  <c r="AS602" i="6"/>
  <c r="AR602" i="6"/>
  <c r="AQ602" i="6"/>
  <c r="AW601" i="6"/>
  <c r="AX601" i="6" s="1"/>
  <c r="AU601" i="6"/>
  <c r="AT601" i="6"/>
  <c r="AS601" i="6"/>
  <c r="AR601" i="6"/>
  <c r="AQ601" i="6"/>
  <c r="AW600" i="6"/>
  <c r="AX600" i="6" s="1"/>
  <c r="AU600" i="6"/>
  <c r="AT600" i="6"/>
  <c r="AS600" i="6"/>
  <c r="AR600" i="6"/>
  <c r="AQ600" i="6"/>
  <c r="AW599" i="6"/>
  <c r="AX599" i="6" s="1"/>
  <c r="AU599" i="6"/>
  <c r="AT599" i="6"/>
  <c r="AS599" i="6"/>
  <c r="AR599" i="6"/>
  <c r="AQ599" i="6"/>
  <c r="AW598" i="6"/>
  <c r="AX598" i="6" s="1"/>
  <c r="AU598" i="6"/>
  <c r="AT598" i="6"/>
  <c r="AS598" i="6"/>
  <c r="AR598" i="6"/>
  <c r="AQ598" i="6"/>
  <c r="AW597" i="6"/>
  <c r="AX597" i="6" s="1"/>
  <c r="AU597" i="6"/>
  <c r="AT597" i="6"/>
  <c r="AS597" i="6"/>
  <c r="AR597" i="6"/>
  <c r="AQ597" i="6"/>
  <c r="AW596" i="6"/>
  <c r="AX596" i="6" s="1"/>
  <c r="AU596" i="6"/>
  <c r="AT596" i="6"/>
  <c r="AS596" i="6"/>
  <c r="AR596" i="6"/>
  <c r="AQ596" i="6"/>
  <c r="AW595" i="6"/>
  <c r="AX595" i="6" s="1"/>
  <c r="AU595" i="6"/>
  <c r="AT595" i="6"/>
  <c r="AS595" i="6"/>
  <c r="AR595" i="6"/>
  <c r="AQ595" i="6"/>
  <c r="AW594" i="6"/>
  <c r="AX594" i="6" s="1"/>
  <c r="AU594" i="6"/>
  <c r="AT594" i="6"/>
  <c r="AS594" i="6"/>
  <c r="AR594" i="6"/>
  <c r="AQ594" i="6"/>
  <c r="AW593" i="6"/>
  <c r="AX593" i="6" s="1"/>
  <c r="AU593" i="6"/>
  <c r="AT593" i="6"/>
  <c r="AS593" i="6"/>
  <c r="AR593" i="6"/>
  <c r="AQ593" i="6"/>
  <c r="AW592" i="6"/>
  <c r="AX592" i="6" s="1"/>
  <c r="AU592" i="6"/>
  <c r="AT592" i="6"/>
  <c r="AS592" i="6"/>
  <c r="AR592" i="6"/>
  <c r="AQ592" i="6"/>
  <c r="AW591" i="6"/>
  <c r="AX591" i="6" s="1"/>
  <c r="AU591" i="6"/>
  <c r="AT591" i="6"/>
  <c r="AS591" i="6"/>
  <c r="AR591" i="6"/>
  <c r="AQ591" i="6"/>
  <c r="AW590" i="6"/>
  <c r="AX590" i="6" s="1"/>
  <c r="AU590" i="6"/>
  <c r="AT590" i="6"/>
  <c r="AS590" i="6"/>
  <c r="AR590" i="6"/>
  <c r="AQ590" i="6"/>
  <c r="AW589" i="6"/>
  <c r="AX589" i="6" s="1"/>
  <c r="AU589" i="6"/>
  <c r="AT589" i="6"/>
  <c r="AS589" i="6"/>
  <c r="AR589" i="6"/>
  <c r="AQ589" i="6"/>
  <c r="AW588" i="6"/>
  <c r="AX588" i="6" s="1"/>
  <c r="AU588" i="6"/>
  <c r="AT588" i="6"/>
  <c r="AS588" i="6"/>
  <c r="AR588" i="6"/>
  <c r="AQ588" i="6"/>
  <c r="AW587" i="6"/>
  <c r="AX587" i="6" s="1"/>
  <c r="AU587" i="6"/>
  <c r="AT587" i="6"/>
  <c r="AS587" i="6"/>
  <c r="AR587" i="6"/>
  <c r="AQ587" i="6"/>
  <c r="AW586" i="6"/>
  <c r="AX586" i="6" s="1"/>
  <c r="AU586" i="6"/>
  <c r="AT586" i="6"/>
  <c r="AS586" i="6"/>
  <c r="AR586" i="6"/>
  <c r="AQ586" i="6"/>
  <c r="AW585" i="6"/>
  <c r="AX585" i="6" s="1"/>
  <c r="AU585" i="6"/>
  <c r="AT585" i="6"/>
  <c r="AS585" i="6"/>
  <c r="AR585" i="6"/>
  <c r="AQ585" i="6"/>
  <c r="AW584" i="6"/>
  <c r="AX584" i="6" s="1"/>
  <c r="AU584" i="6"/>
  <c r="AT584" i="6"/>
  <c r="AS584" i="6"/>
  <c r="AR584" i="6"/>
  <c r="AQ584" i="6"/>
  <c r="AW583" i="6"/>
  <c r="AX583" i="6" s="1"/>
  <c r="AU583" i="6"/>
  <c r="AT583" i="6"/>
  <c r="AS583" i="6"/>
  <c r="AR583" i="6"/>
  <c r="AQ583" i="6"/>
  <c r="AW582" i="6"/>
  <c r="AX582" i="6" s="1"/>
  <c r="AU582" i="6"/>
  <c r="AT582" i="6"/>
  <c r="AS582" i="6"/>
  <c r="AR582" i="6"/>
  <c r="AQ582" i="6"/>
  <c r="AW581" i="6"/>
  <c r="AX581" i="6" s="1"/>
  <c r="AU581" i="6"/>
  <c r="AT581" i="6"/>
  <c r="AS581" i="6"/>
  <c r="AR581" i="6"/>
  <c r="AQ581" i="6"/>
  <c r="AW580" i="6"/>
  <c r="AX580" i="6" s="1"/>
  <c r="AU580" i="6"/>
  <c r="AT580" i="6"/>
  <c r="AS580" i="6"/>
  <c r="AR580" i="6"/>
  <c r="AQ580" i="6"/>
  <c r="AW579" i="6"/>
  <c r="AX579" i="6" s="1"/>
  <c r="AU579" i="6"/>
  <c r="AT579" i="6"/>
  <c r="AS579" i="6"/>
  <c r="AR579" i="6"/>
  <c r="AQ579" i="6"/>
  <c r="AW578" i="6"/>
  <c r="AX578" i="6" s="1"/>
  <c r="AU578" i="6"/>
  <c r="AT578" i="6"/>
  <c r="AS578" i="6"/>
  <c r="AR578" i="6"/>
  <c r="AQ578" i="6"/>
  <c r="AW577" i="6"/>
  <c r="AX577" i="6" s="1"/>
  <c r="AU577" i="6"/>
  <c r="AT577" i="6"/>
  <c r="AS577" i="6"/>
  <c r="AR577" i="6"/>
  <c r="AQ577" i="6"/>
  <c r="AW576" i="6"/>
  <c r="AX576" i="6" s="1"/>
  <c r="AU576" i="6"/>
  <c r="AT576" i="6"/>
  <c r="AS576" i="6"/>
  <c r="AR576" i="6"/>
  <c r="AQ576" i="6"/>
  <c r="AW575" i="6"/>
  <c r="AX575" i="6" s="1"/>
  <c r="AU575" i="6"/>
  <c r="AT575" i="6"/>
  <c r="AS575" i="6"/>
  <c r="AR575" i="6"/>
  <c r="AQ575" i="6"/>
  <c r="AW574" i="6"/>
  <c r="AX574" i="6" s="1"/>
  <c r="AU574" i="6"/>
  <c r="AT574" i="6"/>
  <c r="AS574" i="6"/>
  <c r="AR574" i="6"/>
  <c r="AQ574" i="6"/>
  <c r="AW573" i="6"/>
  <c r="AX573" i="6" s="1"/>
  <c r="AU573" i="6"/>
  <c r="AT573" i="6"/>
  <c r="AS573" i="6"/>
  <c r="AR573" i="6"/>
  <c r="AQ573" i="6"/>
  <c r="AW572" i="6"/>
  <c r="AX572" i="6" s="1"/>
  <c r="AU572" i="6"/>
  <c r="AT572" i="6"/>
  <c r="AS572" i="6"/>
  <c r="AR572" i="6"/>
  <c r="AQ572" i="6"/>
  <c r="AW571" i="6"/>
  <c r="AX571" i="6" s="1"/>
  <c r="AU571" i="6"/>
  <c r="AT571" i="6"/>
  <c r="AS571" i="6"/>
  <c r="AR571" i="6"/>
  <c r="AQ571" i="6"/>
  <c r="AW570" i="6"/>
  <c r="AX570" i="6" s="1"/>
  <c r="AU570" i="6"/>
  <c r="AT570" i="6"/>
  <c r="AS570" i="6"/>
  <c r="AR570" i="6"/>
  <c r="AQ570" i="6"/>
  <c r="AW569" i="6"/>
  <c r="AX569" i="6" s="1"/>
  <c r="AU569" i="6"/>
  <c r="AT569" i="6"/>
  <c r="AS569" i="6"/>
  <c r="AR569" i="6"/>
  <c r="AQ569" i="6"/>
  <c r="AW568" i="6"/>
  <c r="AX568" i="6" s="1"/>
  <c r="AU568" i="6"/>
  <c r="AT568" i="6"/>
  <c r="AS568" i="6"/>
  <c r="AR568" i="6"/>
  <c r="AQ568" i="6"/>
  <c r="AW567" i="6"/>
  <c r="AX567" i="6" s="1"/>
  <c r="AU567" i="6"/>
  <c r="AT567" i="6"/>
  <c r="AS567" i="6"/>
  <c r="AR567" i="6"/>
  <c r="AQ567" i="6"/>
  <c r="AW566" i="6"/>
  <c r="AX566" i="6" s="1"/>
  <c r="AU566" i="6"/>
  <c r="AT566" i="6"/>
  <c r="AS566" i="6"/>
  <c r="AR566" i="6"/>
  <c r="AQ566" i="6"/>
  <c r="AW565" i="6"/>
  <c r="AX565" i="6" s="1"/>
  <c r="AU565" i="6"/>
  <c r="AT565" i="6"/>
  <c r="AS565" i="6"/>
  <c r="AR565" i="6"/>
  <c r="AQ565" i="6"/>
  <c r="AW564" i="6"/>
  <c r="AX564" i="6" s="1"/>
  <c r="AU564" i="6"/>
  <c r="AT564" i="6"/>
  <c r="AS564" i="6"/>
  <c r="AR564" i="6"/>
  <c r="AQ564" i="6"/>
  <c r="AW563" i="6"/>
  <c r="AX563" i="6" s="1"/>
  <c r="AU563" i="6"/>
  <c r="AT563" i="6"/>
  <c r="AS563" i="6"/>
  <c r="AR563" i="6"/>
  <c r="AQ563" i="6"/>
  <c r="AW562" i="6"/>
  <c r="AX562" i="6" s="1"/>
  <c r="AU562" i="6"/>
  <c r="AT562" i="6"/>
  <c r="AS562" i="6"/>
  <c r="AR562" i="6"/>
  <c r="AQ562" i="6"/>
  <c r="AW561" i="6"/>
  <c r="AX561" i="6" s="1"/>
  <c r="AU561" i="6"/>
  <c r="AT561" i="6"/>
  <c r="AS561" i="6"/>
  <c r="AR561" i="6"/>
  <c r="AQ561" i="6"/>
  <c r="AW560" i="6"/>
  <c r="AX560" i="6" s="1"/>
  <c r="AU560" i="6"/>
  <c r="AT560" i="6"/>
  <c r="AS560" i="6"/>
  <c r="AR560" i="6"/>
  <c r="AQ560" i="6"/>
  <c r="AW559" i="6"/>
  <c r="AX559" i="6" s="1"/>
  <c r="AU559" i="6"/>
  <c r="AT559" i="6"/>
  <c r="AS559" i="6"/>
  <c r="AR559" i="6"/>
  <c r="AQ559" i="6"/>
  <c r="AW558" i="6"/>
  <c r="AX558" i="6" s="1"/>
  <c r="AU558" i="6"/>
  <c r="AT558" i="6"/>
  <c r="AS558" i="6"/>
  <c r="AR558" i="6"/>
  <c r="AQ558" i="6"/>
  <c r="AW557" i="6"/>
  <c r="AX557" i="6" s="1"/>
  <c r="AU557" i="6"/>
  <c r="AT557" i="6"/>
  <c r="AS557" i="6"/>
  <c r="AR557" i="6"/>
  <c r="AQ557" i="6"/>
  <c r="AW556" i="6"/>
  <c r="AX556" i="6" s="1"/>
  <c r="AU556" i="6"/>
  <c r="AT556" i="6"/>
  <c r="AS556" i="6"/>
  <c r="AR556" i="6"/>
  <c r="AQ556" i="6"/>
  <c r="AW555" i="6"/>
  <c r="AX555" i="6" s="1"/>
  <c r="AU555" i="6"/>
  <c r="AT555" i="6"/>
  <c r="AS555" i="6"/>
  <c r="AR555" i="6"/>
  <c r="AQ555" i="6"/>
  <c r="AW554" i="6"/>
  <c r="AX554" i="6" s="1"/>
  <c r="AU554" i="6"/>
  <c r="AT554" i="6"/>
  <c r="AS554" i="6"/>
  <c r="AR554" i="6"/>
  <c r="AQ554" i="6"/>
  <c r="AW553" i="6"/>
  <c r="AX553" i="6" s="1"/>
  <c r="AU553" i="6"/>
  <c r="AT553" i="6"/>
  <c r="AS553" i="6"/>
  <c r="AR553" i="6"/>
  <c r="AQ553" i="6"/>
  <c r="AW552" i="6"/>
  <c r="AX552" i="6" s="1"/>
  <c r="AU552" i="6"/>
  <c r="AT552" i="6"/>
  <c r="AS552" i="6"/>
  <c r="AR552" i="6"/>
  <c r="AQ552" i="6"/>
  <c r="AW551" i="6"/>
  <c r="AX551" i="6" s="1"/>
  <c r="AU551" i="6"/>
  <c r="AT551" i="6"/>
  <c r="AS551" i="6"/>
  <c r="AR551" i="6"/>
  <c r="AQ551" i="6"/>
  <c r="AW550" i="6"/>
  <c r="AX550" i="6" s="1"/>
  <c r="AU550" i="6"/>
  <c r="AT550" i="6"/>
  <c r="AS550" i="6"/>
  <c r="AR550" i="6"/>
  <c r="AQ550" i="6"/>
  <c r="AW549" i="6"/>
  <c r="AX549" i="6" s="1"/>
  <c r="AU549" i="6"/>
  <c r="AT549" i="6"/>
  <c r="AS549" i="6"/>
  <c r="AR549" i="6"/>
  <c r="AQ549" i="6"/>
  <c r="AW548" i="6"/>
  <c r="AX548" i="6" s="1"/>
  <c r="AU548" i="6"/>
  <c r="AT548" i="6"/>
  <c r="AS548" i="6"/>
  <c r="AR548" i="6"/>
  <c r="AQ548" i="6"/>
  <c r="AW547" i="6"/>
  <c r="AX547" i="6" s="1"/>
  <c r="AU547" i="6"/>
  <c r="AT547" i="6"/>
  <c r="AS547" i="6"/>
  <c r="AR547" i="6"/>
  <c r="AQ547" i="6"/>
  <c r="AW546" i="6"/>
  <c r="AX546" i="6" s="1"/>
  <c r="AU546" i="6"/>
  <c r="AT546" i="6"/>
  <c r="AS546" i="6"/>
  <c r="AR546" i="6"/>
  <c r="AQ546" i="6"/>
  <c r="AW545" i="6"/>
  <c r="AX545" i="6" s="1"/>
  <c r="AU545" i="6"/>
  <c r="AT545" i="6"/>
  <c r="AS545" i="6"/>
  <c r="AR545" i="6"/>
  <c r="AQ545" i="6"/>
  <c r="AW544" i="6"/>
  <c r="AX544" i="6" s="1"/>
  <c r="AU544" i="6"/>
  <c r="AT544" i="6"/>
  <c r="AS544" i="6"/>
  <c r="AR544" i="6"/>
  <c r="AQ544" i="6"/>
  <c r="AW543" i="6"/>
  <c r="AX543" i="6" s="1"/>
  <c r="AU543" i="6"/>
  <c r="AT543" i="6"/>
  <c r="AS543" i="6"/>
  <c r="AR543" i="6"/>
  <c r="AQ543" i="6"/>
  <c r="AW542" i="6"/>
  <c r="AX542" i="6" s="1"/>
  <c r="AU542" i="6"/>
  <c r="AT542" i="6"/>
  <c r="AS542" i="6"/>
  <c r="AR542" i="6"/>
  <c r="AQ542" i="6"/>
  <c r="AW541" i="6"/>
  <c r="AX541" i="6" s="1"/>
  <c r="AU541" i="6"/>
  <c r="AT541" i="6"/>
  <c r="AS541" i="6"/>
  <c r="AR541" i="6"/>
  <c r="AQ541" i="6"/>
  <c r="AW540" i="6"/>
  <c r="AX540" i="6" s="1"/>
  <c r="AU540" i="6"/>
  <c r="AT540" i="6"/>
  <c r="AS540" i="6"/>
  <c r="AR540" i="6"/>
  <c r="AQ540" i="6"/>
  <c r="AW539" i="6"/>
  <c r="AX539" i="6" s="1"/>
  <c r="AU539" i="6"/>
  <c r="AT539" i="6"/>
  <c r="AS539" i="6"/>
  <c r="AR539" i="6"/>
  <c r="AQ539" i="6"/>
  <c r="AW538" i="6"/>
  <c r="AX538" i="6" s="1"/>
  <c r="AU538" i="6"/>
  <c r="AT538" i="6"/>
  <c r="AS538" i="6"/>
  <c r="AR538" i="6"/>
  <c r="AQ538" i="6"/>
  <c r="AW537" i="6"/>
  <c r="AX537" i="6" s="1"/>
  <c r="AU537" i="6"/>
  <c r="AT537" i="6"/>
  <c r="AS537" i="6"/>
  <c r="AR537" i="6"/>
  <c r="AQ537" i="6"/>
  <c r="AW536" i="6"/>
  <c r="AX536" i="6" s="1"/>
  <c r="AU536" i="6"/>
  <c r="AT536" i="6"/>
  <c r="AS536" i="6"/>
  <c r="AR536" i="6"/>
  <c r="AQ536" i="6"/>
  <c r="AW535" i="6"/>
  <c r="AX535" i="6" s="1"/>
  <c r="AU535" i="6"/>
  <c r="AT535" i="6"/>
  <c r="AS535" i="6"/>
  <c r="AR535" i="6"/>
  <c r="AQ535" i="6"/>
  <c r="AW534" i="6"/>
  <c r="AX534" i="6" s="1"/>
  <c r="AU534" i="6"/>
  <c r="AT534" i="6"/>
  <c r="AS534" i="6"/>
  <c r="AR534" i="6"/>
  <c r="AQ534" i="6"/>
  <c r="AW533" i="6"/>
  <c r="AX533" i="6" s="1"/>
  <c r="AU533" i="6"/>
  <c r="AT533" i="6"/>
  <c r="AS533" i="6"/>
  <c r="AR533" i="6"/>
  <c r="AQ533" i="6"/>
  <c r="AW532" i="6"/>
  <c r="AX532" i="6" s="1"/>
  <c r="AU532" i="6"/>
  <c r="AT532" i="6"/>
  <c r="AS532" i="6"/>
  <c r="AR532" i="6"/>
  <c r="AQ532" i="6"/>
  <c r="AW531" i="6"/>
  <c r="AX531" i="6" s="1"/>
  <c r="AU531" i="6"/>
  <c r="AT531" i="6"/>
  <c r="AS531" i="6"/>
  <c r="AR531" i="6"/>
  <c r="AQ531" i="6"/>
  <c r="AW530" i="6"/>
  <c r="AX530" i="6" s="1"/>
  <c r="AU530" i="6"/>
  <c r="AT530" i="6"/>
  <c r="AS530" i="6"/>
  <c r="AR530" i="6"/>
  <c r="AQ530" i="6"/>
  <c r="AW529" i="6"/>
  <c r="AX529" i="6" s="1"/>
  <c r="AU529" i="6"/>
  <c r="AT529" i="6"/>
  <c r="AS529" i="6"/>
  <c r="AR529" i="6"/>
  <c r="AQ529" i="6"/>
  <c r="AW528" i="6"/>
  <c r="AX528" i="6" s="1"/>
  <c r="AU528" i="6"/>
  <c r="AT528" i="6"/>
  <c r="AS528" i="6"/>
  <c r="AR528" i="6"/>
  <c r="AQ528" i="6"/>
  <c r="AW527" i="6"/>
  <c r="AX527" i="6" s="1"/>
  <c r="AU527" i="6"/>
  <c r="AT527" i="6"/>
  <c r="AS527" i="6"/>
  <c r="AR527" i="6"/>
  <c r="AQ527" i="6"/>
  <c r="AW526" i="6"/>
  <c r="AX526" i="6" s="1"/>
  <c r="AU526" i="6"/>
  <c r="AT526" i="6"/>
  <c r="AS526" i="6"/>
  <c r="AR526" i="6"/>
  <c r="AQ526" i="6"/>
  <c r="AW525" i="6"/>
  <c r="AX525" i="6" s="1"/>
  <c r="AU525" i="6"/>
  <c r="AT525" i="6"/>
  <c r="AS525" i="6"/>
  <c r="AR525" i="6"/>
  <c r="AQ525" i="6"/>
  <c r="AW524" i="6"/>
  <c r="AX524" i="6" s="1"/>
  <c r="AU524" i="6"/>
  <c r="AT524" i="6"/>
  <c r="AS524" i="6"/>
  <c r="AR524" i="6"/>
  <c r="AQ524" i="6"/>
  <c r="AW523" i="6"/>
  <c r="AX523" i="6" s="1"/>
  <c r="AU523" i="6"/>
  <c r="AT523" i="6"/>
  <c r="AS523" i="6"/>
  <c r="AR523" i="6"/>
  <c r="AQ523" i="6"/>
  <c r="AW522" i="6"/>
  <c r="AX522" i="6" s="1"/>
  <c r="AU522" i="6"/>
  <c r="AT522" i="6"/>
  <c r="AS522" i="6"/>
  <c r="AR522" i="6"/>
  <c r="AQ522" i="6"/>
  <c r="AW521" i="6"/>
  <c r="AX521" i="6" s="1"/>
  <c r="AU521" i="6"/>
  <c r="AT521" i="6"/>
  <c r="AS521" i="6"/>
  <c r="AR521" i="6"/>
  <c r="AQ521" i="6"/>
  <c r="AW520" i="6"/>
  <c r="AX520" i="6" s="1"/>
  <c r="AU520" i="6"/>
  <c r="AT520" i="6"/>
  <c r="AS520" i="6"/>
  <c r="AR520" i="6"/>
  <c r="AQ520" i="6"/>
  <c r="AW519" i="6"/>
  <c r="AX519" i="6" s="1"/>
  <c r="AU519" i="6"/>
  <c r="AT519" i="6"/>
  <c r="AS519" i="6"/>
  <c r="AR519" i="6"/>
  <c r="AQ519" i="6"/>
  <c r="AW517" i="6"/>
  <c r="AX517" i="6" s="1"/>
  <c r="AU517" i="6"/>
  <c r="AT517" i="6"/>
  <c r="AS517" i="6"/>
  <c r="AR517" i="6"/>
  <c r="AQ517" i="6"/>
  <c r="AW516" i="6"/>
  <c r="AX516" i="6" s="1"/>
  <c r="AU516" i="6"/>
  <c r="AT516" i="6"/>
  <c r="AS516" i="6"/>
  <c r="AR516" i="6"/>
  <c r="AQ516" i="6"/>
  <c r="AW515" i="6"/>
  <c r="AX515" i="6" s="1"/>
  <c r="AU515" i="6"/>
  <c r="AT515" i="6"/>
  <c r="AS515" i="6"/>
  <c r="AR515" i="6"/>
  <c r="AQ515" i="6"/>
  <c r="AW514" i="6"/>
  <c r="AX514" i="6" s="1"/>
  <c r="AU514" i="6"/>
  <c r="AT514" i="6"/>
  <c r="AS514" i="6"/>
  <c r="AR514" i="6"/>
  <c r="AQ514" i="6"/>
  <c r="AW513" i="6"/>
  <c r="AX513" i="6" s="1"/>
  <c r="AU513" i="6"/>
  <c r="AT513" i="6"/>
  <c r="AS513" i="6"/>
  <c r="AR513" i="6"/>
  <c r="AQ513" i="6"/>
  <c r="AW512" i="6"/>
  <c r="AX512" i="6" s="1"/>
  <c r="AU512" i="6"/>
  <c r="AT512" i="6"/>
  <c r="AS512" i="6"/>
  <c r="AR512" i="6"/>
  <c r="AQ512" i="6"/>
  <c r="AW511" i="6"/>
  <c r="AX511" i="6" s="1"/>
  <c r="AU511" i="6"/>
  <c r="AT511" i="6"/>
  <c r="AS511" i="6"/>
  <c r="AR511" i="6"/>
  <c r="AQ511" i="6"/>
  <c r="AW510" i="6"/>
  <c r="AX510" i="6" s="1"/>
  <c r="AU510" i="6"/>
  <c r="AT510" i="6"/>
  <c r="AS510" i="6"/>
  <c r="AR510" i="6"/>
  <c r="AQ510" i="6"/>
  <c r="AW509" i="6"/>
  <c r="AX509" i="6" s="1"/>
  <c r="AU509" i="6"/>
  <c r="AT509" i="6"/>
  <c r="AS509" i="6"/>
  <c r="AR509" i="6"/>
  <c r="AQ509" i="6"/>
  <c r="AW508" i="6"/>
  <c r="AX508" i="6" s="1"/>
  <c r="AU508" i="6"/>
  <c r="AT508" i="6"/>
  <c r="AS508" i="6"/>
  <c r="AR508" i="6"/>
  <c r="AQ508" i="6"/>
  <c r="AW507" i="6"/>
  <c r="AX507" i="6" s="1"/>
  <c r="AU507" i="6"/>
  <c r="AT507" i="6"/>
  <c r="AS507" i="6"/>
  <c r="AR507" i="6"/>
  <c r="AQ507" i="6"/>
  <c r="AW506" i="6"/>
  <c r="AX506" i="6" s="1"/>
  <c r="AU506" i="6"/>
  <c r="AT506" i="6"/>
  <c r="AS506" i="6"/>
  <c r="AR506" i="6"/>
  <c r="AQ506" i="6"/>
  <c r="AW505" i="6"/>
  <c r="AX505" i="6" s="1"/>
  <c r="AU505" i="6"/>
  <c r="AT505" i="6"/>
  <c r="AS505" i="6"/>
  <c r="AR505" i="6"/>
  <c r="AQ505" i="6"/>
  <c r="AX504" i="6"/>
  <c r="AW504" i="6"/>
  <c r="AU504" i="6"/>
  <c r="AT504" i="6"/>
  <c r="AS504" i="6"/>
  <c r="AR504" i="6"/>
  <c r="AQ504" i="6"/>
  <c r="AW503" i="6"/>
  <c r="AX503" i="6" s="1"/>
  <c r="AU503" i="6"/>
  <c r="AT503" i="6"/>
  <c r="AS503" i="6"/>
  <c r="AR503" i="6"/>
  <c r="AQ503" i="6"/>
  <c r="AW502" i="6"/>
  <c r="AX502" i="6" s="1"/>
  <c r="AU502" i="6"/>
  <c r="AT502" i="6"/>
  <c r="AS502" i="6"/>
  <c r="AR502" i="6"/>
  <c r="AQ502" i="6"/>
  <c r="AW501" i="6"/>
  <c r="AX501" i="6" s="1"/>
  <c r="AU501" i="6"/>
  <c r="AT501" i="6"/>
  <c r="AS501" i="6"/>
  <c r="AR501" i="6"/>
  <c r="AQ501" i="6"/>
  <c r="AW500" i="6"/>
  <c r="AX500" i="6" s="1"/>
  <c r="AU500" i="6"/>
  <c r="AT500" i="6"/>
  <c r="AS500" i="6"/>
  <c r="AR500" i="6"/>
  <c r="AQ500" i="6"/>
  <c r="AW499" i="6"/>
  <c r="AX499" i="6" s="1"/>
  <c r="AU499" i="6"/>
  <c r="AT499" i="6"/>
  <c r="AS499" i="6"/>
  <c r="AR499" i="6"/>
  <c r="AQ499" i="6"/>
  <c r="AW498" i="6"/>
  <c r="AX498" i="6" s="1"/>
  <c r="AU498" i="6"/>
  <c r="AT498" i="6"/>
  <c r="AS498" i="6"/>
  <c r="AR498" i="6"/>
  <c r="AQ498" i="6"/>
  <c r="AW497" i="6"/>
  <c r="AX497" i="6" s="1"/>
  <c r="AU497" i="6"/>
  <c r="AT497" i="6"/>
  <c r="AS497" i="6"/>
  <c r="AR497" i="6"/>
  <c r="AQ497" i="6"/>
  <c r="AW496" i="6"/>
  <c r="AX496" i="6" s="1"/>
  <c r="AU496" i="6"/>
  <c r="AT496" i="6"/>
  <c r="AS496" i="6"/>
  <c r="AR496" i="6"/>
  <c r="AQ496" i="6"/>
  <c r="AW495" i="6"/>
  <c r="AX495" i="6" s="1"/>
  <c r="AU495" i="6"/>
  <c r="AT495" i="6"/>
  <c r="AS495" i="6"/>
  <c r="AR495" i="6"/>
  <c r="AQ495" i="6"/>
  <c r="AW494" i="6"/>
  <c r="AX494" i="6" s="1"/>
  <c r="AU494" i="6"/>
  <c r="AT494" i="6"/>
  <c r="AS494" i="6"/>
  <c r="AR494" i="6"/>
  <c r="AQ494" i="6"/>
  <c r="AW493" i="6"/>
  <c r="AX493" i="6" s="1"/>
  <c r="AU493" i="6"/>
  <c r="AT493" i="6"/>
  <c r="AS493" i="6"/>
  <c r="AR493" i="6"/>
  <c r="AQ493" i="6"/>
  <c r="AW492" i="6"/>
  <c r="AX492" i="6" s="1"/>
  <c r="AU492" i="6"/>
  <c r="AT492" i="6"/>
  <c r="AS492" i="6"/>
  <c r="AR492" i="6"/>
  <c r="AQ492" i="6"/>
  <c r="AW491" i="6"/>
  <c r="AX491" i="6" s="1"/>
  <c r="AU491" i="6"/>
  <c r="AT491" i="6"/>
  <c r="AS491" i="6"/>
  <c r="AR491" i="6"/>
  <c r="AQ491" i="6"/>
  <c r="AW490" i="6"/>
  <c r="AX490" i="6" s="1"/>
  <c r="AU490" i="6"/>
  <c r="AT490" i="6"/>
  <c r="AS490" i="6"/>
  <c r="AR490" i="6"/>
  <c r="AQ490" i="6"/>
  <c r="AW489" i="6"/>
  <c r="AX489" i="6" s="1"/>
  <c r="AU489" i="6"/>
  <c r="AT489" i="6"/>
  <c r="AS489" i="6"/>
  <c r="AR489" i="6"/>
  <c r="AQ489" i="6"/>
  <c r="AW488" i="6"/>
  <c r="AX488" i="6" s="1"/>
  <c r="AU488" i="6"/>
  <c r="AT488" i="6"/>
  <c r="AS488" i="6"/>
  <c r="AR488" i="6"/>
  <c r="AQ488" i="6"/>
  <c r="AW487" i="6"/>
  <c r="AX487" i="6" s="1"/>
  <c r="AU487" i="6"/>
  <c r="AT487" i="6"/>
  <c r="AS487" i="6"/>
  <c r="AR487" i="6"/>
  <c r="AQ487" i="6"/>
  <c r="AW486" i="6"/>
  <c r="AX486" i="6" s="1"/>
  <c r="AU486" i="6"/>
  <c r="AT486" i="6"/>
  <c r="AS486" i="6"/>
  <c r="AR486" i="6"/>
  <c r="AQ486" i="6"/>
  <c r="AW485" i="6"/>
  <c r="AX485" i="6" s="1"/>
  <c r="AU485" i="6"/>
  <c r="AT485" i="6"/>
  <c r="AS485" i="6"/>
  <c r="AR485" i="6"/>
  <c r="AQ485" i="6"/>
  <c r="AW484" i="6"/>
  <c r="AX484" i="6" s="1"/>
  <c r="AU484" i="6"/>
  <c r="AT484" i="6"/>
  <c r="AS484" i="6"/>
  <c r="AR484" i="6"/>
  <c r="AQ484" i="6"/>
  <c r="AW483" i="6"/>
  <c r="AX483" i="6" s="1"/>
  <c r="AU483" i="6"/>
  <c r="AT483" i="6"/>
  <c r="AS483" i="6"/>
  <c r="AR483" i="6"/>
  <c r="AQ483" i="6"/>
  <c r="AW482" i="6"/>
  <c r="AX482" i="6" s="1"/>
  <c r="AU482" i="6"/>
  <c r="AT482" i="6"/>
  <c r="AS482" i="6"/>
  <c r="AR482" i="6"/>
  <c r="AQ482" i="6"/>
  <c r="AW481" i="6"/>
  <c r="AX481" i="6" s="1"/>
  <c r="AU481" i="6"/>
  <c r="AT481" i="6"/>
  <c r="AS481" i="6"/>
  <c r="AR481" i="6"/>
  <c r="AQ481" i="6"/>
  <c r="AW480" i="6"/>
  <c r="AX480" i="6" s="1"/>
  <c r="AU480" i="6"/>
  <c r="AT480" i="6"/>
  <c r="AS480" i="6"/>
  <c r="AR480" i="6"/>
  <c r="AQ480" i="6"/>
  <c r="AW479" i="6"/>
  <c r="AX479" i="6" s="1"/>
  <c r="AU479" i="6"/>
  <c r="AT479" i="6"/>
  <c r="AS479" i="6"/>
  <c r="AR479" i="6"/>
  <c r="AQ479" i="6"/>
  <c r="AW478" i="6"/>
  <c r="AX478" i="6" s="1"/>
  <c r="AU478" i="6"/>
  <c r="AT478" i="6"/>
  <c r="AS478" i="6"/>
  <c r="AR478" i="6"/>
  <c r="AQ478" i="6"/>
  <c r="AW477" i="6"/>
  <c r="AX477" i="6" s="1"/>
  <c r="AU477" i="6"/>
  <c r="AT477" i="6"/>
  <c r="AS477" i="6"/>
  <c r="AR477" i="6"/>
  <c r="AQ477" i="6"/>
  <c r="AW476" i="6"/>
  <c r="AX476" i="6" s="1"/>
  <c r="AU476" i="6"/>
  <c r="AT476" i="6"/>
  <c r="AS476" i="6"/>
  <c r="AR476" i="6"/>
  <c r="AQ476" i="6"/>
  <c r="AW475" i="6"/>
  <c r="AX475" i="6" s="1"/>
  <c r="AU475" i="6"/>
  <c r="AT475" i="6"/>
  <c r="AS475" i="6"/>
  <c r="AR475" i="6"/>
  <c r="AQ475" i="6"/>
  <c r="AW474" i="6"/>
  <c r="AX474" i="6" s="1"/>
  <c r="AU474" i="6"/>
  <c r="AT474" i="6"/>
  <c r="AS474" i="6"/>
  <c r="AR474" i="6"/>
  <c r="AQ474" i="6"/>
  <c r="AW473" i="6"/>
  <c r="AX473" i="6" s="1"/>
  <c r="AU473" i="6"/>
  <c r="AT473" i="6"/>
  <c r="AS473" i="6"/>
  <c r="AR473" i="6"/>
  <c r="AQ473" i="6"/>
  <c r="AW472" i="6"/>
  <c r="AX472" i="6" s="1"/>
  <c r="AU472" i="6"/>
  <c r="AT472" i="6"/>
  <c r="AS472" i="6"/>
  <c r="AR472" i="6"/>
  <c r="AQ472" i="6"/>
  <c r="AW471" i="6"/>
  <c r="AX471" i="6" s="1"/>
  <c r="AU471" i="6"/>
  <c r="AT471" i="6"/>
  <c r="AS471" i="6"/>
  <c r="AR471" i="6"/>
  <c r="AQ471" i="6"/>
  <c r="AW470" i="6"/>
  <c r="AX470" i="6" s="1"/>
  <c r="AU470" i="6"/>
  <c r="AT470" i="6"/>
  <c r="AS470" i="6"/>
  <c r="AR470" i="6"/>
  <c r="AQ470" i="6"/>
  <c r="AW469" i="6"/>
  <c r="AX469" i="6" s="1"/>
  <c r="AU469" i="6"/>
  <c r="AT469" i="6"/>
  <c r="AS469" i="6"/>
  <c r="AR469" i="6"/>
  <c r="AQ469" i="6"/>
  <c r="AW468" i="6"/>
  <c r="AX468" i="6" s="1"/>
  <c r="AU468" i="6"/>
  <c r="AT468" i="6"/>
  <c r="AS468" i="6"/>
  <c r="AR468" i="6"/>
  <c r="AQ468" i="6"/>
  <c r="AW467" i="6"/>
  <c r="AX467" i="6" s="1"/>
  <c r="AU467" i="6"/>
  <c r="AT467" i="6"/>
  <c r="AS467" i="6"/>
  <c r="AR467" i="6"/>
  <c r="AQ467" i="6"/>
  <c r="AW466" i="6"/>
  <c r="AX466" i="6" s="1"/>
  <c r="AU466" i="6"/>
  <c r="AT466" i="6"/>
  <c r="AS466" i="6"/>
  <c r="AR466" i="6"/>
  <c r="AQ466" i="6"/>
  <c r="AW465" i="6"/>
  <c r="AX465" i="6" s="1"/>
  <c r="AU465" i="6"/>
  <c r="AT465" i="6"/>
  <c r="AS465" i="6"/>
  <c r="AR465" i="6"/>
  <c r="AQ465" i="6"/>
  <c r="AW464" i="6"/>
  <c r="AX464" i="6" s="1"/>
  <c r="AU464" i="6"/>
  <c r="AT464" i="6"/>
  <c r="AS464" i="6"/>
  <c r="AR464" i="6"/>
  <c r="AQ464" i="6"/>
  <c r="AW463" i="6"/>
  <c r="AX463" i="6" s="1"/>
  <c r="AU463" i="6"/>
  <c r="AT463" i="6"/>
  <c r="AS463" i="6"/>
  <c r="AR463" i="6"/>
  <c r="AQ463" i="6"/>
  <c r="AW462" i="6"/>
  <c r="AX462" i="6" s="1"/>
  <c r="AU462" i="6"/>
  <c r="AT462" i="6"/>
  <c r="AS462" i="6"/>
  <c r="AR462" i="6"/>
  <c r="AQ462" i="6"/>
  <c r="AW461" i="6"/>
  <c r="AX461" i="6" s="1"/>
  <c r="AU461" i="6"/>
  <c r="AT461" i="6"/>
  <c r="AS461" i="6"/>
  <c r="AR461" i="6"/>
  <c r="AQ461" i="6"/>
  <c r="AW460" i="6"/>
  <c r="AX460" i="6" s="1"/>
  <c r="AU460" i="6"/>
  <c r="AT460" i="6"/>
  <c r="AS460" i="6"/>
  <c r="AR460" i="6"/>
  <c r="AQ460" i="6"/>
  <c r="AW459" i="6"/>
  <c r="AX459" i="6" s="1"/>
  <c r="AU459" i="6"/>
  <c r="AT459" i="6"/>
  <c r="AS459" i="6"/>
  <c r="AR459" i="6"/>
  <c r="AQ459" i="6"/>
  <c r="AW458" i="6"/>
  <c r="AX458" i="6" s="1"/>
  <c r="AU458" i="6"/>
  <c r="AT458" i="6"/>
  <c r="AS458" i="6"/>
  <c r="AR458" i="6"/>
  <c r="AQ458" i="6"/>
  <c r="AW457" i="6"/>
  <c r="AX457" i="6" s="1"/>
  <c r="AU457" i="6"/>
  <c r="AT457" i="6"/>
  <c r="AS457" i="6"/>
  <c r="AR457" i="6"/>
  <c r="AQ457" i="6"/>
  <c r="AW456" i="6"/>
  <c r="AX456" i="6" s="1"/>
  <c r="AU456" i="6"/>
  <c r="AT456" i="6"/>
  <c r="AS456" i="6"/>
  <c r="AR456" i="6"/>
  <c r="AQ456" i="6"/>
  <c r="AW455" i="6"/>
  <c r="AX455" i="6" s="1"/>
  <c r="AU455" i="6"/>
  <c r="AT455" i="6"/>
  <c r="AS455" i="6"/>
  <c r="AR455" i="6"/>
  <c r="AQ455" i="6"/>
  <c r="AW454" i="6"/>
  <c r="AX454" i="6" s="1"/>
  <c r="AU454" i="6"/>
  <c r="AT454" i="6"/>
  <c r="AS454" i="6"/>
  <c r="AR454" i="6"/>
  <c r="AQ454" i="6"/>
  <c r="AW453" i="6"/>
  <c r="AX453" i="6" s="1"/>
  <c r="AU453" i="6"/>
  <c r="AT453" i="6"/>
  <c r="AS453" i="6"/>
  <c r="AR453" i="6"/>
  <c r="AQ453" i="6"/>
  <c r="AW452" i="6"/>
  <c r="AX452" i="6" s="1"/>
  <c r="AU452" i="6"/>
  <c r="AT452" i="6"/>
  <c r="AS452" i="6"/>
  <c r="AR452" i="6"/>
  <c r="AQ452" i="6"/>
  <c r="AW451" i="6"/>
  <c r="AX451" i="6" s="1"/>
  <c r="AU451" i="6"/>
  <c r="AT451" i="6"/>
  <c r="AS451" i="6"/>
  <c r="AR451" i="6"/>
  <c r="AQ451" i="6"/>
  <c r="AW450" i="6"/>
  <c r="AX450" i="6" s="1"/>
  <c r="AU450" i="6"/>
  <c r="AT450" i="6"/>
  <c r="AS450" i="6"/>
  <c r="AR450" i="6"/>
  <c r="AQ450" i="6"/>
  <c r="AW448" i="6"/>
  <c r="AX448" i="6" s="1"/>
  <c r="AU448" i="6"/>
  <c r="AT448" i="6"/>
  <c r="AS448" i="6"/>
  <c r="AR448" i="6"/>
  <c r="AQ448" i="6"/>
  <c r="AW447" i="6"/>
  <c r="AX447" i="6" s="1"/>
  <c r="AU447" i="6"/>
  <c r="AT447" i="6"/>
  <c r="AS447" i="6"/>
  <c r="AR447" i="6"/>
  <c r="AQ447" i="6"/>
  <c r="AW446" i="6"/>
  <c r="AX446" i="6" s="1"/>
  <c r="AU446" i="6"/>
  <c r="AT446" i="6"/>
  <c r="AS446" i="6"/>
  <c r="AR446" i="6"/>
  <c r="AQ446" i="6"/>
  <c r="AW445" i="6"/>
  <c r="AX445" i="6" s="1"/>
  <c r="AU445" i="6"/>
  <c r="AT445" i="6"/>
  <c r="AS445" i="6"/>
  <c r="AR445" i="6"/>
  <c r="AQ445" i="6"/>
  <c r="AW444" i="6"/>
  <c r="AX444" i="6" s="1"/>
  <c r="AU444" i="6"/>
  <c r="AT444" i="6"/>
  <c r="AS444" i="6"/>
  <c r="AR444" i="6"/>
  <c r="AQ444" i="6"/>
  <c r="AW443" i="6"/>
  <c r="AX443" i="6" s="1"/>
  <c r="AU443" i="6"/>
  <c r="AT443" i="6"/>
  <c r="AS443" i="6"/>
  <c r="AR443" i="6"/>
  <c r="AQ443" i="6"/>
  <c r="AW442" i="6"/>
  <c r="AX442" i="6" s="1"/>
  <c r="AU442" i="6"/>
  <c r="AT442" i="6"/>
  <c r="AS442" i="6"/>
  <c r="AR442" i="6"/>
  <c r="AQ442" i="6"/>
  <c r="AW441" i="6"/>
  <c r="AX441" i="6" s="1"/>
  <c r="AU441" i="6"/>
  <c r="AT441" i="6"/>
  <c r="AS441" i="6"/>
  <c r="AR441" i="6"/>
  <c r="AQ441" i="6"/>
  <c r="AW440" i="6"/>
  <c r="AX440" i="6" s="1"/>
  <c r="AU440" i="6"/>
  <c r="AT440" i="6"/>
  <c r="AS440" i="6"/>
  <c r="AR440" i="6"/>
  <c r="AQ440" i="6"/>
  <c r="AW439" i="6"/>
  <c r="AX439" i="6" s="1"/>
  <c r="AU439" i="6"/>
  <c r="AT439" i="6"/>
  <c r="AS439" i="6"/>
  <c r="AR439" i="6"/>
  <c r="AQ439" i="6"/>
  <c r="AW438" i="6"/>
  <c r="AX438" i="6" s="1"/>
  <c r="AU438" i="6"/>
  <c r="AT438" i="6"/>
  <c r="AS438" i="6"/>
  <c r="AR438" i="6"/>
  <c r="AQ438" i="6"/>
  <c r="AW437" i="6"/>
  <c r="AX437" i="6" s="1"/>
  <c r="AU437" i="6"/>
  <c r="AT437" i="6"/>
  <c r="AS437" i="6"/>
  <c r="AR437" i="6"/>
  <c r="AQ437" i="6"/>
  <c r="AW436" i="6"/>
  <c r="AX436" i="6" s="1"/>
  <c r="AU436" i="6"/>
  <c r="AT436" i="6"/>
  <c r="AS436" i="6"/>
  <c r="AR436" i="6"/>
  <c r="AQ436" i="6"/>
  <c r="AW435" i="6"/>
  <c r="AX435" i="6" s="1"/>
  <c r="AU435" i="6"/>
  <c r="AT435" i="6"/>
  <c r="AS435" i="6"/>
  <c r="AR435" i="6"/>
  <c r="AQ435" i="6"/>
  <c r="AW434" i="6"/>
  <c r="AX434" i="6" s="1"/>
  <c r="AU434" i="6"/>
  <c r="AT434" i="6"/>
  <c r="AS434" i="6"/>
  <c r="AR434" i="6"/>
  <c r="AQ434" i="6"/>
  <c r="AW433" i="6"/>
  <c r="AX433" i="6" s="1"/>
  <c r="AU433" i="6"/>
  <c r="AT433" i="6"/>
  <c r="AS433" i="6"/>
  <c r="AR433" i="6"/>
  <c r="AQ433" i="6"/>
  <c r="AW432" i="6"/>
  <c r="AX432" i="6" s="1"/>
  <c r="AU432" i="6"/>
  <c r="AT432" i="6"/>
  <c r="AS432" i="6"/>
  <c r="AR432" i="6"/>
  <c r="AQ432" i="6"/>
  <c r="AW431" i="6"/>
  <c r="AX431" i="6" s="1"/>
  <c r="AU431" i="6"/>
  <c r="AT431" i="6"/>
  <c r="AS431" i="6"/>
  <c r="AR431" i="6"/>
  <c r="AQ431" i="6"/>
  <c r="AW430" i="6"/>
  <c r="AX430" i="6" s="1"/>
  <c r="AU430" i="6"/>
  <c r="AT430" i="6"/>
  <c r="AS430" i="6"/>
  <c r="AR430" i="6"/>
  <c r="AQ430" i="6"/>
  <c r="AW429" i="6"/>
  <c r="AX429" i="6" s="1"/>
  <c r="AU429" i="6"/>
  <c r="AT429" i="6"/>
  <c r="AS429" i="6"/>
  <c r="AR429" i="6"/>
  <c r="AQ429" i="6"/>
  <c r="AW428" i="6"/>
  <c r="AX428" i="6" s="1"/>
  <c r="AU428" i="6"/>
  <c r="AT428" i="6"/>
  <c r="AS428" i="6"/>
  <c r="AR428" i="6"/>
  <c r="AQ428" i="6"/>
  <c r="AW427" i="6"/>
  <c r="AX427" i="6" s="1"/>
  <c r="AU427" i="6"/>
  <c r="AT427" i="6"/>
  <c r="AS427" i="6"/>
  <c r="AR427" i="6"/>
  <c r="AQ427" i="6"/>
  <c r="AW426" i="6"/>
  <c r="AX426" i="6" s="1"/>
  <c r="AU426" i="6"/>
  <c r="AT426" i="6"/>
  <c r="AS426" i="6"/>
  <c r="AR426" i="6"/>
  <c r="AQ426" i="6"/>
  <c r="AW425" i="6"/>
  <c r="AX425" i="6" s="1"/>
  <c r="AU425" i="6"/>
  <c r="AT425" i="6"/>
  <c r="AS425" i="6"/>
  <c r="AR425" i="6"/>
  <c r="AQ425" i="6"/>
  <c r="AW424" i="6"/>
  <c r="AX424" i="6" s="1"/>
  <c r="AU424" i="6"/>
  <c r="AT424" i="6"/>
  <c r="AS424" i="6"/>
  <c r="AR424" i="6"/>
  <c r="AQ424" i="6"/>
  <c r="AW423" i="6"/>
  <c r="AX423" i="6" s="1"/>
  <c r="AU423" i="6"/>
  <c r="AT423" i="6"/>
  <c r="AS423" i="6"/>
  <c r="AR423" i="6"/>
  <c r="AQ423" i="6"/>
  <c r="AW422" i="6"/>
  <c r="AX422" i="6" s="1"/>
  <c r="AU422" i="6"/>
  <c r="AT422" i="6"/>
  <c r="AS422" i="6"/>
  <c r="AR422" i="6"/>
  <c r="AQ422" i="6"/>
  <c r="AW421" i="6"/>
  <c r="AX421" i="6" s="1"/>
  <c r="AU421" i="6"/>
  <c r="AT421" i="6"/>
  <c r="AS421" i="6"/>
  <c r="AR421" i="6"/>
  <c r="AQ421" i="6"/>
  <c r="AW420" i="6"/>
  <c r="AX420" i="6" s="1"/>
  <c r="AU420" i="6"/>
  <c r="AT420" i="6"/>
  <c r="AS420" i="6"/>
  <c r="AR420" i="6"/>
  <c r="AQ420" i="6"/>
  <c r="AW419" i="6"/>
  <c r="AX419" i="6" s="1"/>
  <c r="AU419" i="6"/>
  <c r="AT419" i="6"/>
  <c r="AS419" i="6"/>
  <c r="AR419" i="6"/>
  <c r="AQ419" i="6"/>
  <c r="AW418" i="6"/>
  <c r="AX418" i="6" s="1"/>
  <c r="AU418" i="6"/>
  <c r="AT418" i="6"/>
  <c r="AS418" i="6"/>
  <c r="AR418" i="6"/>
  <c r="AQ418" i="6"/>
  <c r="AW417" i="6"/>
  <c r="AX417" i="6" s="1"/>
  <c r="AU417" i="6"/>
  <c r="AT417" i="6"/>
  <c r="AS417" i="6"/>
  <c r="AR417" i="6"/>
  <c r="AQ417" i="6"/>
  <c r="AW416" i="6"/>
  <c r="AX416" i="6" s="1"/>
  <c r="AU416" i="6"/>
  <c r="AT416" i="6"/>
  <c r="AS416" i="6"/>
  <c r="AR416" i="6"/>
  <c r="AQ416" i="6"/>
  <c r="AW415" i="6"/>
  <c r="AX415" i="6" s="1"/>
  <c r="AU415" i="6"/>
  <c r="AT415" i="6"/>
  <c r="AS415" i="6"/>
  <c r="AR415" i="6"/>
  <c r="AQ415" i="6"/>
  <c r="AW414" i="6"/>
  <c r="AX414" i="6" s="1"/>
  <c r="AU414" i="6"/>
  <c r="AT414" i="6"/>
  <c r="AS414" i="6"/>
  <c r="AR414" i="6"/>
  <c r="AQ414" i="6"/>
  <c r="AW413" i="6"/>
  <c r="AX413" i="6" s="1"/>
  <c r="AU413" i="6"/>
  <c r="AT413" i="6"/>
  <c r="AS413" i="6"/>
  <c r="AR413" i="6"/>
  <c r="AQ413" i="6"/>
  <c r="AW412" i="6"/>
  <c r="AX412" i="6" s="1"/>
  <c r="AU412" i="6"/>
  <c r="AT412" i="6"/>
  <c r="AS412" i="6"/>
  <c r="AR412" i="6"/>
  <c r="AQ412" i="6"/>
  <c r="AW411" i="6"/>
  <c r="AX411" i="6" s="1"/>
  <c r="AU411" i="6"/>
  <c r="AT411" i="6"/>
  <c r="AS411" i="6"/>
  <c r="AR411" i="6"/>
  <c r="AQ411" i="6"/>
  <c r="AW410" i="6"/>
  <c r="AX410" i="6" s="1"/>
  <c r="AU410" i="6"/>
  <c r="AT410" i="6"/>
  <c r="AS410" i="6"/>
  <c r="AR410" i="6"/>
  <c r="AQ410" i="6"/>
  <c r="AW409" i="6"/>
  <c r="AX409" i="6" s="1"/>
  <c r="AU409" i="6"/>
  <c r="AT409" i="6"/>
  <c r="AS409" i="6"/>
  <c r="AR409" i="6"/>
  <c r="AQ409" i="6"/>
  <c r="AW408" i="6"/>
  <c r="AX408" i="6" s="1"/>
  <c r="AU408" i="6"/>
  <c r="AT408" i="6"/>
  <c r="AS408" i="6"/>
  <c r="AR408" i="6"/>
  <c r="AQ408" i="6"/>
  <c r="AW407" i="6"/>
  <c r="AX407" i="6" s="1"/>
  <c r="AU407" i="6"/>
  <c r="AT407" i="6"/>
  <c r="AS407" i="6"/>
  <c r="AR407" i="6"/>
  <c r="AQ407" i="6"/>
  <c r="AW406" i="6"/>
  <c r="AX406" i="6" s="1"/>
  <c r="AU406" i="6"/>
  <c r="AT406" i="6"/>
  <c r="AS406" i="6"/>
  <c r="AR406" i="6"/>
  <c r="AQ406" i="6"/>
  <c r="AW405" i="6"/>
  <c r="AX405" i="6" s="1"/>
  <c r="AU405" i="6"/>
  <c r="AT405" i="6"/>
  <c r="AS405" i="6"/>
  <c r="AR405" i="6"/>
  <c r="AQ405" i="6"/>
  <c r="AW404" i="6"/>
  <c r="AX404" i="6" s="1"/>
  <c r="AU404" i="6"/>
  <c r="AT404" i="6"/>
  <c r="AS404" i="6"/>
  <c r="AR404" i="6"/>
  <c r="AQ404" i="6"/>
  <c r="AW403" i="6"/>
  <c r="AX403" i="6" s="1"/>
  <c r="AU403" i="6"/>
  <c r="AT403" i="6"/>
  <c r="AS403" i="6"/>
  <c r="AR403" i="6"/>
  <c r="AQ403" i="6"/>
  <c r="AW402" i="6"/>
  <c r="AX402" i="6" s="1"/>
  <c r="AU402" i="6"/>
  <c r="AT402" i="6"/>
  <c r="AS402" i="6"/>
  <c r="AR402" i="6"/>
  <c r="AQ402" i="6"/>
  <c r="AW401" i="6"/>
  <c r="AX401" i="6" s="1"/>
  <c r="AU401" i="6"/>
  <c r="AT401" i="6"/>
  <c r="AS401" i="6"/>
  <c r="AR401" i="6"/>
  <c r="AQ401" i="6"/>
  <c r="AW400" i="6"/>
  <c r="AX400" i="6" s="1"/>
  <c r="AU400" i="6"/>
  <c r="AT400" i="6"/>
  <c r="AS400" i="6"/>
  <c r="AR400" i="6"/>
  <c r="AQ400" i="6"/>
  <c r="AW399" i="6"/>
  <c r="AX399" i="6" s="1"/>
  <c r="AU399" i="6"/>
  <c r="AT399" i="6"/>
  <c r="AS399" i="6"/>
  <c r="AR399" i="6"/>
  <c r="AQ399" i="6"/>
  <c r="AW398" i="6"/>
  <c r="AX398" i="6" s="1"/>
  <c r="AU398" i="6"/>
  <c r="AT398" i="6"/>
  <c r="AS398" i="6"/>
  <c r="AR398" i="6"/>
  <c r="AQ398" i="6"/>
  <c r="AW397" i="6"/>
  <c r="AX397" i="6" s="1"/>
  <c r="AU397" i="6"/>
  <c r="AT397" i="6"/>
  <c r="AS397" i="6"/>
  <c r="AR397" i="6"/>
  <c r="AQ397" i="6"/>
  <c r="AW396" i="6"/>
  <c r="AX396" i="6" s="1"/>
  <c r="AU396" i="6"/>
  <c r="AT396" i="6"/>
  <c r="AS396" i="6"/>
  <c r="AR396" i="6"/>
  <c r="AQ396" i="6"/>
  <c r="AW395" i="6"/>
  <c r="AX395" i="6" s="1"/>
  <c r="AU395" i="6"/>
  <c r="AT395" i="6"/>
  <c r="AS395" i="6"/>
  <c r="AR395" i="6"/>
  <c r="AQ395" i="6"/>
  <c r="AW394" i="6"/>
  <c r="AX394" i="6" s="1"/>
  <c r="AU394" i="6"/>
  <c r="AT394" i="6"/>
  <c r="AS394" i="6"/>
  <c r="AR394" i="6"/>
  <c r="AQ394" i="6"/>
  <c r="AW393" i="6"/>
  <c r="AX393" i="6" s="1"/>
  <c r="AU393" i="6"/>
  <c r="AT393" i="6"/>
  <c r="AS393" i="6"/>
  <c r="AR393" i="6"/>
  <c r="AQ393" i="6"/>
  <c r="AW392" i="6"/>
  <c r="AX392" i="6" s="1"/>
  <c r="AU392" i="6"/>
  <c r="AT392" i="6"/>
  <c r="AS392" i="6"/>
  <c r="AR392" i="6"/>
  <c r="AQ392" i="6"/>
  <c r="AW391" i="6"/>
  <c r="AX391" i="6" s="1"/>
  <c r="AU391" i="6"/>
  <c r="AT391" i="6"/>
  <c r="AS391" i="6"/>
  <c r="AR391" i="6"/>
  <c r="AQ391" i="6"/>
  <c r="AW390" i="6"/>
  <c r="AX390" i="6" s="1"/>
  <c r="AU390" i="6"/>
  <c r="AT390" i="6"/>
  <c r="AS390" i="6"/>
  <c r="AR390" i="6"/>
  <c r="AQ390" i="6"/>
  <c r="AW389" i="6"/>
  <c r="AX389" i="6" s="1"/>
  <c r="AU389" i="6"/>
  <c r="AT389" i="6"/>
  <c r="AS389" i="6"/>
  <c r="AR389" i="6"/>
  <c r="AQ389" i="6"/>
  <c r="AW388" i="6"/>
  <c r="AX388" i="6" s="1"/>
  <c r="AU388" i="6"/>
  <c r="AT388" i="6"/>
  <c r="AS388" i="6"/>
  <c r="AR388" i="6"/>
  <c r="AQ388" i="6"/>
  <c r="AW387" i="6"/>
  <c r="AX387" i="6" s="1"/>
  <c r="AU387" i="6"/>
  <c r="AT387" i="6"/>
  <c r="AS387" i="6"/>
  <c r="AR387" i="6"/>
  <c r="AQ387" i="6"/>
  <c r="AW386" i="6"/>
  <c r="AX386" i="6" s="1"/>
  <c r="AU386" i="6"/>
  <c r="AT386" i="6"/>
  <c r="AS386" i="6"/>
  <c r="AR386" i="6"/>
  <c r="AQ386" i="6"/>
  <c r="AW385" i="6"/>
  <c r="AX385" i="6" s="1"/>
  <c r="AU385" i="6"/>
  <c r="AT385" i="6"/>
  <c r="AS385" i="6"/>
  <c r="AR385" i="6"/>
  <c r="AQ385" i="6"/>
  <c r="AW384" i="6"/>
  <c r="AX384" i="6" s="1"/>
  <c r="AU384" i="6"/>
  <c r="AT384" i="6"/>
  <c r="AS384" i="6"/>
  <c r="AR384" i="6"/>
  <c r="AQ384" i="6"/>
  <c r="AW383" i="6"/>
  <c r="AX383" i="6" s="1"/>
  <c r="AU383" i="6"/>
  <c r="AT383" i="6"/>
  <c r="AS383" i="6"/>
  <c r="AR383" i="6"/>
  <c r="AQ383" i="6"/>
  <c r="AW382" i="6"/>
  <c r="AX382" i="6" s="1"/>
  <c r="AU382" i="6"/>
  <c r="AT382" i="6"/>
  <c r="AS382" i="6"/>
  <c r="AR382" i="6"/>
  <c r="AQ382" i="6"/>
  <c r="AW381" i="6"/>
  <c r="AX381" i="6" s="1"/>
  <c r="AU381" i="6"/>
  <c r="AT381" i="6"/>
  <c r="AS381" i="6"/>
  <c r="AR381" i="6"/>
  <c r="AQ381" i="6"/>
  <c r="AW380" i="6"/>
  <c r="AX380" i="6" s="1"/>
  <c r="AU380" i="6"/>
  <c r="AT380" i="6"/>
  <c r="AS380" i="6"/>
  <c r="AR380" i="6"/>
  <c r="AQ380" i="6"/>
  <c r="AW379" i="6"/>
  <c r="AX379" i="6" s="1"/>
  <c r="AU379" i="6"/>
  <c r="AT379" i="6"/>
  <c r="AS379" i="6"/>
  <c r="AR379" i="6"/>
  <c r="AQ379" i="6"/>
  <c r="AW378" i="6"/>
  <c r="AX378" i="6" s="1"/>
  <c r="AU378" i="6"/>
  <c r="AT378" i="6"/>
  <c r="AS378" i="6"/>
  <c r="AR378" i="6"/>
  <c r="AQ378" i="6"/>
  <c r="AW377" i="6"/>
  <c r="AX377" i="6" s="1"/>
  <c r="AU377" i="6"/>
  <c r="AT377" i="6"/>
  <c r="AS377" i="6"/>
  <c r="AR377" i="6"/>
  <c r="AQ377" i="6"/>
  <c r="AW376" i="6"/>
  <c r="AX376" i="6" s="1"/>
  <c r="AU376" i="6"/>
  <c r="AT376" i="6"/>
  <c r="AS376" i="6"/>
  <c r="AR376" i="6"/>
  <c r="AQ376" i="6"/>
  <c r="AW375" i="6"/>
  <c r="AX375" i="6" s="1"/>
  <c r="AU375" i="6"/>
  <c r="AT375" i="6"/>
  <c r="AS375" i="6"/>
  <c r="AR375" i="6"/>
  <c r="AQ375" i="6"/>
  <c r="AW374" i="6"/>
  <c r="AX374" i="6" s="1"/>
  <c r="AU374" i="6"/>
  <c r="AT374" i="6"/>
  <c r="AS374" i="6"/>
  <c r="AR374" i="6"/>
  <c r="AQ374" i="6"/>
  <c r="AW373" i="6"/>
  <c r="AX373" i="6" s="1"/>
  <c r="AU373" i="6"/>
  <c r="AT373" i="6"/>
  <c r="AS373" i="6"/>
  <c r="AR373" i="6"/>
  <c r="AQ373" i="6"/>
  <c r="AW372" i="6"/>
  <c r="AX372" i="6" s="1"/>
  <c r="AU372" i="6"/>
  <c r="AT372" i="6"/>
  <c r="AS372" i="6"/>
  <c r="AR372" i="6"/>
  <c r="AQ372" i="6"/>
  <c r="AW371" i="6"/>
  <c r="AX371" i="6" s="1"/>
  <c r="AU371" i="6"/>
  <c r="AT371" i="6"/>
  <c r="AS371" i="6"/>
  <c r="AR371" i="6"/>
  <c r="AQ371" i="6"/>
  <c r="AW370" i="6"/>
  <c r="AX370" i="6" s="1"/>
  <c r="AU370" i="6"/>
  <c r="AT370" i="6"/>
  <c r="AS370" i="6"/>
  <c r="AR370" i="6"/>
  <c r="AQ370" i="6"/>
  <c r="AW369" i="6"/>
  <c r="AX369" i="6" s="1"/>
  <c r="AU369" i="6"/>
  <c r="AT369" i="6"/>
  <c r="AS369" i="6"/>
  <c r="AR369" i="6"/>
  <c r="AQ369" i="6"/>
  <c r="AW368" i="6"/>
  <c r="AX368" i="6" s="1"/>
  <c r="AU368" i="6"/>
  <c r="AT368" i="6"/>
  <c r="AS368" i="6"/>
  <c r="AR368" i="6"/>
  <c r="AQ368" i="6"/>
  <c r="AW367" i="6"/>
  <c r="AX367" i="6" s="1"/>
  <c r="AU367" i="6"/>
  <c r="AT367" i="6"/>
  <c r="AS367" i="6"/>
  <c r="AR367" i="6"/>
  <c r="AQ367" i="6"/>
  <c r="AW366" i="6"/>
  <c r="AX366" i="6" s="1"/>
  <c r="AU366" i="6"/>
  <c r="AT366" i="6"/>
  <c r="AS366" i="6"/>
  <c r="AR366" i="6"/>
  <c r="AQ366" i="6"/>
  <c r="AW365" i="6"/>
  <c r="AX365" i="6" s="1"/>
  <c r="AU365" i="6"/>
  <c r="AT365" i="6"/>
  <c r="AS365" i="6"/>
  <c r="AR365" i="6"/>
  <c r="AQ365" i="6"/>
  <c r="AW364" i="6"/>
  <c r="AX364" i="6" s="1"/>
  <c r="AU364" i="6"/>
  <c r="AT364" i="6"/>
  <c r="AS364" i="6"/>
  <c r="AR364" i="6"/>
  <c r="AQ364" i="6"/>
  <c r="AW363" i="6"/>
  <c r="AX363" i="6" s="1"/>
  <c r="AU363" i="6"/>
  <c r="AT363" i="6"/>
  <c r="AS363" i="6"/>
  <c r="AR363" i="6"/>
  <c r="AQ363" i="6"/>
  <c r="AW362" i="6"/>
  <c r="AX362" i="6" s="1"/>
  <c r="AU362" i="6"/>
  <c r="AT362" i="6"/>
  <c r="AS362" i="6"/>
  <c r="AR362" i="6"/>
  <c r="AQ362" i="6"/>
  <c r="AW361" i="6"/>
  <c r="AX361" i="6" s="1"/>
  <c r="AU361" i="6"/>
  <c r="AT361" i="6"/>
  <c r="AS361" i="6"/>
  <c r="AR361" i="6"/>
  <c r="AQ361" i="6"/>
  <c r="AW360" i="6"/>
  <c r="AX360" i="6" s="1"/>
  <c r="AU360" i="6"/>
  <c r="AT360" i="6"/>
  <c r="AS360" i="6"/>
  <c r="AR360" i="6"/>
  <c r="AQ360" i="6"/>
  <c r="AW359" i="6"/>
  <c r="AX359" i="6" s="1"/>
  <c r="AU359" i="6"/>
  <c r="AT359" i="6"/>
  <c r="AS359" i="6"/>
  <c r="AR359" i="6"/>
  <c r="AQ359" i="6"/>
  <c r="AW358" i="6"/>
  <c r="AX358" i="6" s="1"/>
  <c r="AU358" i="6"/>
  <c r="AT358" i="6"/>
  <c r="AS358" i="6"/>
  <c r="AR358" i="6"/>
  <c r="AQ358" i="6"/>
  <c r="AW357" i="6"/>
  <c r="AX357" i="6" s="1"/>
  <c r="AU357" i="6"/>
  <c r="AT357" i="6"/>
  <c r="AS357" i="6"/>
  <c r="AR357" i="6"/>
  <c r="AQ357" i="6"/>
  <c r="AW356" i="6"/>
  <c r="AX356" i="6" s="1"/>
  <c r="AU356" i="6"/>
  <c r="AT356" i="6"/>
  <c r="AS356" i="6"/>
  <c r="AR356" i="6"/>
  <c r="AQ356" i="6"/>
  <c r="AW355" i="6"/>
  <c r="AX355" i="6" s="1"/>
  <c r="AU355" i="6"/>
  <c r="AT355" i="6"/>
  <c r="AS355" i="6"/>
  <c r="AR355" i="6"/>
  <c r="AQ355" i="6"/>
  <c r="AW354" i="6"/>
  <c r="AX354" i="6" s="1"/>
  <c r="AU354" i="6"/>
  <c r="AT354" i="6"/>
  <c r="AS354" i="6"/>
  <c r="AR354" i="6"/>
  <c r="AQ354" i="6"/>
  <c r="AW353" i="6"/>
  <c r="AX353" i="6" s="1"/>
  <c r="AU353" i="6"/>
  <c r="AT353" i="6"/>
  <c r="AS353" i="6"/>
  <c r="AR353" i="6"/>
  <c r="AQ353" i="6"/>
  <c r="AW352" i="6"/>
  <c r="AX352" i="6" s="1"/>
  <c r="AU352" i="6"/>
  <c r="AT352" i="6"/>
  <c r="AS352" i="6"/>
  <c r="AR352" i="6"/>
  <c r="AQ352" i="6"/>
  <c r="AW351" i="6"/>
  <c r="AX351" i="6" s="1"/>
  <c r="AU351" i="6"/>
  <c r="AT351" i="6"/>
  <c r="AS351" i="6"/>
  <c r="AR351" i="6"/>
  <c r="AQ351" i="6"/>
  <c r="AW350" i="6"/>
  <c r="AX350" i="6" s="1"/>
  <c r="AU350" i="6"/>
  <c r="AT350" i="6"/>
  <c r="AS350" i="6"/>
  <c r="AR350" i="6"/>
  <c r="AQ350" i="6"/>
  <c r="AW349" i="6"/>
  <c r="AX349" i="6" s="1"/>
  <c r="AU349" i="6"/>
  <c r="AT349" i="6"/>
  <c r="AS349" i="6"/>
  <c r="AR349" i="6"/>
  <c r="AQ349" i="6"/>
  <c r="AW348" i="6"/>
  <c r="AX348" i="6" s="1"/>
  <c r="AU348" i="6"/>
  <c r="AT348" i="6"/>
  <c r="AS348" i="6"/>
  <c r="AR348" i="6"/>
  <c r="AQ348" i="6"/>
  <c r="AW347" i="6"/>
  <c r="AX347" i="6" s="1"/>
  <c r="AU347" i="6"/>
  <c r="AT347" i="6"/>
  <c r="AS347" i="6"/>
  <c r="AR347" i="6"/>
  <c r="AQ347" i="6"/>
  <c r="AW346" i="6"/>
  <c r="AX346" i="6" s="1"/>
  <c r="AU346" i="6"/>
  <c r="AT346" i="6"/>
  <c r="AS346" i="6"/>
  <c r="AR346" i="6"/>
  <c r="AQ346" i="6"/>
  <c r="AW345" i="6"/>
  <c r="AX345" i="6" s="1"/>
  <c r="AU345" i="6"/>
  <c r="AT345" i="6"/>
  <c r="AS345" i="6"/>
  <c r="AR345" i="6"/>
  <c r="AQ345" i="6"/>
  <c r="AW344" i="6"/>
  <c r="AX344" i="6" s="1"/>
  <c r="AU344" i="6"/>
  <c r="AT344" i="6"/>
  <c r="AS344" i="6"/>
  <c r="AR344" i="6"/>
  <c r="AQ344" i="6"/>
  <c r="AW343" i="6"/>
  <c r="AX343" i="6" s="1"/>
  <c r="AU343" i="6"/>
  <c r="AT343" i="6"/>
  <c r="AS343" i="6"/>
  <c r="AR343" i="6"/>
  <c r="AQ343" i="6"/>
  <c r="AW342" i="6"/>
  <c r="AX342" i="6" s="1"/>
  <c r="AU342" i="6"/>
  <c r="AT342" i="6"/>
  <c r="AS342" i="6"/>
  <c r="AR342" i="6"/>
  <c r="AQ342" i="6"/>
  <c r="AW339" i="6"/>
  <c r="AX339" i="6" s="1"/>
  <c r="AU339" i="6"/>
  <c r="AT339" i="6"/>
  <c r="AS339" i="6"/>
  <c r="AR339" i="6"/>
  <c r="AQ339" i="6"/>
  <c r="AW338" i="6"/>
  <c r="AX338" i="6" s="1"/>
  <c r="AU338" i="6"/>
  <c r="AT338" i="6"/>
  <c r="AS338" i="6"/>
  <c r="AR338" i="6"/>
  <c r="AQ338" i="6"/>
  <c r="AW336" i="6"/>
  <c r="AX336" i="6" s="1"/>
  <c r="AU336" i="6"/>
  <c r="AT336" i="6"/>
  <c r="AS336" i="6"/>
  <c r="AR336" i="6"/>
  <c r="AQ336" i="6"/>
  <c r="AW334" i="6"/>
  <c r="AX334" i="6" s="1"/>
  <c r="AU334" i="6"/>
  <c r="AT334" i="6"/>
  <c r="AS334" i="6"/>
  <c r="AR334" i="6"/>
  <c r="AQ334" i="6"/>
  <c r="AW333" i="6"/>
  <c r="AX333" i="6" s="1"/>
  <c r="AU333" i="6"/>
  <c r="AT333" i="6"/>
  <c r="AS333" i="6"/>
  <c r="AR333" i="6"/>
  <c r="AQ333" i="6"/>
  <c r="AW332" i="6"/>
  <c r="AX332" i="6" s="1"/>
  <c r="AU332" i="6"/>
  <c r="AT332" i="6"/>
  <c r="AS332" i="6"/>
  <c r="AR332" i="6"/>
  <c r="AQ332" i="6"/>
  <c r="AW331" i="6"/>
  <c r="AX331" i="6" s="1"/>
  <c r="AU331" i="6"/>
  <c r="AT331" i="6"/>
  <c r="AS331" i="6"/>
  <c r="AR331" i="6"/>
  <c r="AQ331" i="6"/>
  <c r="AW330" i="6"/>
  <c r="AX330" i="6" s="1"/>
  <c r="AU330" i="6"/>
  <c r="AT330" i="6"/>
  <c r="AS330" i="6"/>
  <c r="AR330" i="6"/>
  <c r="AQ330" i="6"/>
  <c r="AW329" i="6"/>
  <c r="AX329" i="6" s="1"/>
  <c r="AU329" i="6"/>
  <c r="AT329" i="6"/>
  <c r="AS329" i="6"/>
  <c r="AR329" i="6"/>
  <c r="AQ329" i="6"/>
  <c r="AW328" i="6"/>
  <c r="AX328" i="6" s="1"/>
  <c r="AU328" i="6"/>
  <c r="AT328" i="6"/>
  <c r="AS328" i="6"/>
  <c r="AR328" i="6"/>
  <c r="AQ328" i="6"/>
  <c r="AW327" i="6"/>
  <c r="AX327" i="6" s="1"/>
  <c r="AU327" i="6"/>
  <c r="AT327" i="6"/>
  <c r="AS327" i="6"/>
  <c r="AR327" i="6"/>
  <c r="AQ327" i="6"/>
  <c r="AW325" i="6"/>
  <c r="AX325" i="6" s="1"/>
  <c r="AU325" i="6"/>
  <c r="AT325" i="6"/>
  <c r="AS325" i="6"/>
  <c r="AR325" i="6"/>
  <c r="AQ325" i="6"/>
  <c r="AW324" i="6"/>
  <c r="AX324" i="6" s="1"/>
  <c r="AU324" i="6"/>
  <c r="AT324" i="6"/>
  <c r="AS324" i="6"/>
  <c r="AR324" i="6"/>
  <c r="AQ324" i="6"/>
  <c r="AW323" i="6"/>
  <c r="AX323" i="6" s="1"/>
  <c r="AU323" i="6"/>
  <c r="AT323" i="6"/>
  <c r="AS323" i="6"/>
  <c r="AR323" i="6"/>
  <c r="AQ323" i="6"/>
  <c r="AW322" i="6"/>
  <c r="AX322" i="6" s="1"/>
  <c r="AT322" i="6"/>
  <c r="AS322" i="6"/>
  <c r="AR322" i="6"/>
  <c r="AQ322" i="6"/>
  <c r="AW321" i="6"/>
  <c r="AX321" i="6" s="1"/>
  <c r="AU321" i="6"/>
  <c r="AT321" i="6"/>
  <c r="AS321" i="6"/>
  <c r="AR321" i="6"/>
  <c r="AQ321" i="6"/>
  <c r="AW320" i="6"/>
  <c r="AX320" i="6" s="1"/>
  <c r="AU320" i="6"/>
  <c r="AT320" i="6"/>
  <c r="AS320" i="6"/>
  <c r="AR320" i="6"/>
  <c r="AQ320" i="6"/>
  <c r="AW319" i="6"/>
  <c r="AX319" i="6" s="1"/>
  <c r="AU319" i="6"/>
  <c r="AT319" i="6"/>
  <c r="AS319" i="6"/>
  <c r="AR319" i="6"/>
  <c r="AQ319" i="6"/>
  <c r="AW318" i="6"/>
  <c r="AX318" i="6" s="1"/>
  <c r="AU318" i="6"/>
  <c r="AT318" i="6"/>
  <c r="AS318" i="6"/>
  <c r="AR318" i="6"/>
  <c r="AQ318" i="6"/>
  <c r="AW317" i="6"/>
  <c r="AX317" i="6" s="1"/>
  <c r="AU317" i="6"/>
  <c r="AT317" i="6"/>
  <c r="AS317" i="6"/>
  <c r="AR317" i="6"/>
  <c r="AQ317" i="6"/>
  <c r="AW316" i="6"/>
  <c r="AX316" i="6" s="1"/>
  <c r="AU316" i="6"/>
  <c r="AT316" i="6"/>
  <c r="AS316" i="6"/>
  <c r="AR316" i="6"/>
  <c r="AQ316" i="6"/>
  <c r="AW315" i="6"/>
  <c r="AX315" i="6" s="1"/>
  <c r="AU315" i="6"/>
  <c r="AT315" i="6"/>
  <c r="AS315" i="6"/>
  <c r="AR315" i="6"/>
  <c r="AQ315" i="6"/>
  <c r="AW314" i="6"/>
  <c r="AX314" i="6" s="1"/>
  <c r="AU314" i="6"/>
  <c r="AT314" i="6"/>
  <c r="AS314" i="6"/>
  <c r="AR314" i="6"/>
  <c r="AQ314" i="6"/>
  <c r="AW313" i="6"/>
  <c r="AX313" i="6" s="1"/>
  <c r="AU313" i="6"/>
  <c r="AT313" i="6"/>
  <c r="AS313" i="6"/>
  <c r="AR313" i="6"/>
  <c r="AQ313" i="6"/>
  <c r="AW312" i="6"/>
  <c r="AX312" i="6" s="1"/>
  <c r="AU312" i="6"/>
  <c r="AT312" i="6"/>
  <c r="AS312" i="6"/>
  <c r="AR312" i="6"/>
  <c r="AQ312" i="6"/>
  <c r="AW311" i="6"/>
  <c r="AX311" i="6" s="1"/>
  <c r="AU311" i="6"/>
  <c r="AT311" i="6"/>
  <c r="AS311" i="6"/>
  <c r="AR311" i="6"/>
  <c r="AQ311" i="6"/>
  <c r="AW310" i="6"/>
  <c r="AX310" i="6" s="1"/>
  <c r="AU310" i="6"/>
  <c r="AT310" i="6"/>
  <c r="AS310" i="6"/>
  <c r="AR310" i="6"/>
  <c r="AQ310" i="6"/>
  <c r="AW309" i="6"/>
  <c r="AX309" i="6" s="1"/>
  <c r="AU309" i="6"/>
  <c r="AT309" i="6"/>
  <c r="AS309" i="6"/>
  <c r="AR309" i="6"/>
  <c r="AQ309" i="6"/>
  <c r="AW308" i="6"/>
  <c r="AX308" i="6" s="1"/>
  <c r="AU308" i="6"/>
  <c r="AT308" i="6"/>
  <c r="AS308" i="6"/>
  <c r="AR308" i="6"/>
  <c r="AQ308" i="6"/>
  <c r="AW307" i="6"/>
  <c r="AX307" i="6" s="1"/>
  <c r="AU307" i="6"/>
  <c r="AT307" i="6"/>
  <c r="AS307" i="6"/>
  <c r="AR307" i="6"/>
  <c r="AQ307" i="6"/>
  <c r="AW305" i="6"/>
  <c r="AX305" i="6" s="1"/>
  <c r="AU305" i="6"/>
  <c r="AT305" i="6"/>
  <c r="AS305" i="6"/>
  <c r="AR305" i="6"/>
  <c r="AQ305" i="6"/>
  <c r="AW303" i="6"/>
  <c r="AX303" i="6" s="1"/>
  <c r="AU303" i="6"/>
  <c r="AT303" i="6"/>
  <c r="AS303" i="6"/>
  <c r="AR303" i="6"/>
  <c r="AQ303" i="6"/>
  <c r="AW302" i="6"/>
  <c r="AX302" i="6" s="1"/>
  <c r="AU302" i="6"/>
  <c r="AT302" i="6"/>
  <c r="AS302" i="6"/>
  <c r="AR302" i="6"/>
  <c r="AQ302" i="6"/>
  <c r="AW301" i="6"/>
  <c r="AX301" i="6" s="1"/>
  <c r="AU301" i="6"/>
  <c r="AT301" i="6"/>
  <c r="AS301" i="6"/>
  <c r="AR301" i="6"/>
  <c r="AQ301" i="6"/>
  <c r="AW300" i="6"/>
  <c r="AX300" i="6" s="1"/>
  <c r="AU300" i="6"/>
  <c r="AT300" i="6"/>
  <c r="AS300" i="6"/>
  <c r="AR300" i="6"/>
  <c r="AQ300" i="6"/>
  <c r="AW299" i="6"/>
  <c r="AX299" i="6" s="1"/>
  <c r="AU299" i="6"/>
  <c r="AT299" i="6"/>
  <c r="AS299" i="6"/>
  <c r="AR299" i="6"/>
  <c r="AQ299" i="6"/>
  <c r="AW298" i="6"/>
  <c r="AX298" i="6" s="1"/>
  <c r="AU298" i="6"/>
  <c r="AT298" i="6"/>
  <c r="AS298" i="6"/>
  <c r="AR298" i="6"/>
  <c r="AQ298" i="6"/>
  <c r="AW297" i="6"/>
  <c r="AX297" i="6" s="1"/>
  <c r="AU297" i="6"/>
  <c r="AT297" i="6"/>
  <c r="AS297" i="6"/>
  <c r="AR297" i="6"/>
  <c r="AQ297" i="6"/>
  <c r="AW296" i="6"/>
  <c r="AX296" i="6" s="1"/>
  <c r="AU296" i="6"/>
  <c r="AT296" i="6"/>
  <c r="AS296" i="6"/>
  <c r="AR296" i="6"/>
  <c r="AQ296" i="6"/>
  <c r="AW295" i="6"/>
  <c r="AX295" i="6" s="1"/>
  <c r="AU295" i="6"/>
  <c r="AT295" i="6"/>
  <c r="AS295" i="6"/>
  <c r="AR295" i="6"/>
  <c r="AQ295" i="6"/>
  <c r="AW294" i="6"/>
  <c r="AX294" i="6" s="1"/>
  <c r="AU294" i="6"/>
  <c r="AT294" i="6"/>
  <c r="AS294" i="6"/>
  <c r="AR294" i="6"/>
  <c r="AQ294" i="6"/>
  <c r="AW293" i="6"/>
  <c r="AX293" i="6" s="1"/>
  <c r="AU293" i="6"/>
  <c r="AT293" i="6"/>
  <c r="AS293" i="6"/>
  <c r="AR293" i="6"/>
  <c r="AQ293" i="6"/>
  <c r="AW292" i="6"/>
  <c r="AX292" i="6" s="1"/>
  <c r="AU292" i="6"/>
  <c r="AT292" i="6"/>
  <c r="AS292" i="6"/>
  <c r="AR292" i="6"/>
  <c r="AQ292" i="6"/>
  <c r="AW291" i="6"/>
  <c r="AX291" i="6" s="1"/>
  <c r="AU291" i="6"/>
  <c r="AT291" i="6"/>
  <c r="AS291" i="6"/>
  <c r="AR291" i="6"/>
  <c r="AQ291" i="6"/>
  <c r="AW289" i="6"/>
  <c r="AX289" i="6" s="1"/>
  <c r="AU289" i="6"/>
  <c r="AT289" i="6"/>
  <c r="AS289" i="6"/>
  <c r="AR289" i="6"/>
  <c r="AQ289" i="6"/>
  <c r="AW288" i="6"/>
  <c r="AX288" i="6" s="1"/>
  <c r="AU288" i="6"/>
  <c r="AT288" i="6"/>
  <c r="AS288" i="6"/>
  <c r="AR288" i="6"/>
  <c r="AQ288" i="6"/>
  <c r="AW287" i="6"/>
  <c r="AX287" i="6" s="1"/>
  <c r="AU287" i="6"/>
  <c r="AT287" i="6"/>
  <c r="AS287" i="6"/>
  <c r="AR287" i="6"/>
  <c r="AQ287" i="6"/>
  <c r="AW286" i="6"/>
  <c r="AX286" i="6" s="1"/>
  <c r="AU286" i="6"/>
  <c r="AT286" i="6"/>
  <c r="AS286" i="6"/>
  <c r="AR286" i="6"/>
  <c r="AQ286" i="6"/>
  <c r="AW285" i="6"/>
  <c r="AX285" i="6" s="1"/>
  <c r="AU285" i="6"/>
  <c r="AT285" i="6"/>
  <c r="AS285" i="6"/>
  <c r="AR285" i="6"/>
  <c r="AQ285" i="6"/>
  <c r="AW284" i="6"/>
  <c r="AX284" i="6" s="1"/>
  <c r="AU284" i="6"/>
  <c r="AT284" i="6"/>
  <c r="AS284" i="6"/>
  <c r="AR284" i="6"/>
  <c r="AQ284" i="6"/>
  <c r="AW283" i="6"/>
  <c r="AX283" i="6" s="1"/>
  <c r="AU283" i="6"/>
  <c r="AT283" i="6"/>
  <c r="AS283" i="6"/>
  <c r="AR283" i="6"/>
  <c r="AQ283" i="6"/>
  <c r="AW282" i="6"/>
  <c r="AX282" i="6" s="1"/>
  <c r="AU282" i="6"/>
  <c r="AT282" i="6"/>
  <c r="AS282" i="6"/>
  <c r="AR282" i="6"/>
  <c r="AQ282" i="6"/>
  <c r="AW281" i="6"/>
  <c r="AX281" i="6" s="1"/>
  <c r="AU281" i="6"/>
  <c r="AT281" i="6"/>
  <c r="AS281" i="6"/>
  <c r="AR281" i="6"/>
  <c r="AQ281" i="6"/>
  <c r="AW280" i="6"/>
  <c r="AX280" i="6" s="1"/>
  <c r="AU280" i="6"/>
  <c r="AT280" i="6"/>
  <c r="AS280" i="6"/>
  <c r="AR280" i="6"/>
  <c r="AQ280" i="6"/>
  <c r="AW279" i="6"/>
  <c r="AX279" i="6" s="1"/>
  <c r="AU279" i="6"/>
  <c r="AT279" i="6"/>
  <c r="AS279" i="6"/>
  <c r="AR279" i="6"/>
  <c r="AQ279" i="6"/>
  <c r="AW278" i="6"/>
  <c r="AX278" i="6" s="1"/>
  <c r="AU278" i="6"/>
  <c r="AT278" i="6"/>
  <c r="AS278" i="6"/>
  <c r="AR278" i="6"/>
  <c r="AQ278" i="6"/>
  <c r="AW277" i="6"/>
  <c r="AX277" i="6" s="1"/>
  <c r="AU277" i="6"/>
  <c r="AT277" i="6"/>
  <c r="AS277" i="6"/>
  <c r="AR277" i="6"/>
  <c r="AQ277" i="6"/>
  <c r="AW276" i="6"/>
  <c r="AX276" i="6" s="1"/>
  <c r="AU276" i="6"/>
  <c r="AT276" i="6"/>
  <c r="AS276" i="6"/>
  <c r="AR276" i="6"/>
  <c r="AQ276" i="6"/>
  <c r="AW275" i="6"/>
  <c r="AX275" i="6" s="1"/>
  <c r="AU275" i="6"/>
  <c r="AT275" i="6"/>
  <c r="AS275" i="6"/>
  <c r="AR275" i="6"/>
  <c r="AQ275" i="6"/>
  <c r="AW274" i="6"/>
  <c r="AX274" i="6" s="1"/>
  <c r="AU274" i="6"/>
  <c r="AT274" i="6"/>
  <c r="AS274" i="6"/>
  <c r="AR274" i="6"/>
  <c r="AQ274" i="6"/>
  <c r="AW273" i="6"/>
  <c r="AX273" i="6" s="1"/>
  <c r="AU273" i="6"/>
  <c r="AT273" i="6"/>
  <c r="AS273" i="6"/>
  <c r="AR273" i="6"/>
  <c r="AQ273" i="6"/>
  <c r="AW272" i="6"/>
  <c r="AX272" i="6" s="1"/>
  <c r="AU272" i="6"/>
  <c r="AT272" i="6"/>
  <c r="AS272" i="6"/>
  <c r="AR272" i="6"/>
  <c r="AQ272" i="6"/>
  <c r="AW271" i="6"/>
  <c r="AX271" i="6" s="1"/>
  <c r="AU271" i="6"/>
  <c r="AT271" i="6"/>
  <c r="AS271" i="6"/>
  <c r="AR271" i="6"/>
  <c r="AQ271" i="6"/>
  <c r="AW270" i="6"/>
  <c r="AX270" i="6" s="1"/>
  <c r="AU270" i="6"/>
  <c r="AT270" i="6"/>
  <c r="AS270" i="6"/>
  <c r="AR270" i="6"/>
  <c r="AQ270" i="6"/>
  <c r="AW269" i="6"/>
  <c r="AX269" i="6" s="1"/>
  <c r="AU269" i="6"/>
  <c r="AT269" i="6"/>
  <c r="AS269" i="6"/>
  <c r="AR269" i="6"/>
  <c r="AQ269" i="6"/>
  <c r="AW268" i="6"/>
  <c r="AX268" i="6" s="1"/>
  <c r="AU268" i="6"/>
  <c r="AT268" i="6"/>
  <c r="AS268" i="6"/>
  <c r="AR268" i="6"/>
  <c r="AQ268" i="6"/>
  <c r="AW267" i="6"/>
  <c r="AX267" i="6" s="1"/>
  <c r="AU267" i="6"/>
  <c r="AT267" i="6"/>
  <c r="AS267" i="6"/>
  <c r="AR267" i="6"/>
  <c r="AQ267" i="6"/>
  <c r="AW266" i="6"/>
  <c r="AX266" i="6" s="1"/>
  <c r="AU266" i="6"/>
  <c r="AT266" i="6"/>
  <c r="AS266" i="6"/>
  <c r="AR266" i="6"/>
  <c r="AQ266" i="6"/>
  <c r="AW265" i="6"/>
  <c r="AX265" i="6" s="1"/>
  <c r="AU265" i="6"/>
  <c r="AT265" i="6"/>
  <c r="AS265" i="6"/>
  <c r="AR265" i="6"/>
  <c r="AQ265" i="6"/>
  <c r="AW263" i="6"/>
  <c r="AX263" i="6" s="1"/>
  <c r="AU263" i="6"/>
  <c r="AT263" i="6"/>
  <c r="AS263" i="6"/>
  <c r="AR263" i="6"/>
  <c r="AQ263" i="6"/>
  <c r="AW262" i="6"/>
  <c r="AX262" i="6" s="1"/>
  <c r="AU262" i="6"/>
  <c r="AT262" i="6"/>
  <c r="AS262" i="6"/>
  <c r="AR262" i="6"/>
  <c r="AQ262" i="6"/>
  <c r="AW261" i="6"/>
  <c r="AX261" i="6" s="1"/>
  <c r="AU261" i="6"/>
  <c r="AT261" i="6"/>
  <c r="AS261" i="6"/>
  <c r="AR261" i="6"/>
  <c r="AQ261" i="6"/>
  <c r="AW260" i="6"/>
  <c r="AX260" i="6" s="1"/>
  <c r="AU260" i="6"/>
  <c r="AT260" i="6"/>
  <c r="AS260" i="6"/>
  <c r="AR260" i="6"/>
  <c r="AQ260" i="6"/>
  <c r="AW259" i="6"/>
  <c r="AX259" i="6" s="1"/>
  <c r="AU259" i="6"/>
  <c r="AT259" i="6"/>
  <c r="AS259" i="6"/>
  <c r="AR259" i="6"/>
  <c r="AQ259" i="6"/>
  <c r="AW258" i="6"/>
  <c r="AX258" i="6" s="1"/>
  <c r="AU258" i="6"/>
  <c r="AT258" i="6"/>
  <c r="AS258" i="6"/>
  <c r="AR258" i="6"/>
  <c r="AQ258" i="6"/>
  <c r="AW257" i="6"/>
  <c r="AX257" i="6" s="1"/>
  <c r="AU257" i="6"/>
  <c r="AT257" i="6"/>
  <c r="AS257" i="6"/>
  <c r="AR257" i="6"/>
  <c r="AQ257" i="6"/>
  <c r="AW256" i="6"/>
  <c r="AX256" i="6" s="1"/>
  <c r="AU256" i="6"/>
  <c r="AT256" i="6"/>
  <c r="AS256" i="6"/>
  <c r="AR256" i="6"/>
  <c r="AQ256" i="6"/>
  <c r="AW255" i="6"/>
  <c r="AX255" i="6" s="1"/>
  <c r="AU255" i="6"/>
  <c r="AT255" i="6"/>
  <c r="AS255" i="6"/>
  <c r="AR255" i="6"/>
  <c r="AQ255" i="6"/>
  <c r="AW254" i="6"/>
  <c r="AX254" i="6" s="1"/>
  <c r="AU254" i="6"/>
  <c r="AT254" i="6"/>
  <c r="AS254" i="6"/>
  <c r="AR254" i="6"/>
  <c r="AQ254" i="6"/>
  <c r="AW252" i="6"/>
  <c r="AX252" i="6" s="1"/>
  <c r="AU252" i="6"/>
  <c r="AT252" i="6"/>
  <c r="AS252" i="6"/>
  <c r="AR252" i="6"/>
  <c r="AQ252" i="6"/>
  <c r="AW251" i="6"/>
  <c r="AX251" i="6" s="1"/>
  <c r="AU251" i="6"/>
  <c r="AT251" i="6"/>
  <c r="AS251" i="6"/>
  <c r="AR251" i="6"/>
  <c r="AQ251" i="6"/>
  <c r="AW250" i="6"/>
  <c r="AX250" i="6" s="1"/>
  <c r="AU250" i="6"/>
  <c r="AT250" i="6"/>
  <c r="AS250" i="6"/>
  <c r="AR250" i="6"/>
  <c r="AQ250" i="6"/>
  <c r="AW249" i="6"/>
  <c r="AX249" i="6" s="1"/>
  <c r="AU249" i="6"/>
  <c r="AT249" i="6"/>
  <c r="AS249" i="6"/>
  <c r="AR249" i="6"/>
  <c r="AQ249" i="6"/>
  <c r="AW248" i="6"/>
  <c r="AX248" i="6" s="1"/>
  <c r="AU248" i="6"/>
  <c r="AT248" i="6"/>
  <c r="AS248" i="6"/>
  <c r="AR248" i="6"/>
  <c r="AQ248" i="6"/>
  <c r="AW247" i="6"/>
  <c r="AX247" i="6" s="1"/>
  <c r="AU247" i="6"/>
  <c r="AT247" i="6"/>
  <c r="AS247" i="6"/>
  <c r="AR247" i="6"/>
  <c r="AQ247" i="6"/>
  <c r="AW246" i="6"/>
  <c r="AX246" i="6" s="1"/>
  <c r="AU246" i="6"/>
  <c r="AT246" i="6"/>
  <c r="AS246" i="6"/>
  <c r="AR246" i="6"/>
  <c r="AQ246" i="6"/>
  <c r="AW245" i="6"/>
  <c r="AX245" i="6" s="1"/>
  <c r="AU245" i="6"/>
  <c r="AT245" i="6"/>
  <c r="AS245" i="6"/>
  <c r="AR245" i="6"/>
  <c r="AQ245" i="6"/>
  <c r="AW244" i="6"/>
  <c r="AX244" i="6" s="1"/>
  <c r="AU244" i="6"/>
  <c r="AT244" i="6"/>
  <c r="AS244" i="6"/>
  <c r="AR244" i="6"/>
  <c r="AQ244" i="6"/>
  <c r="AW243" i="6"/>
  <c r="AX243" i="6" s="1"/>
  <c r="AU243" i="6"/>
  <c r="AT243" i="6"/>
  <c r="AS243" i="6"/>
  <c r="AR243" i="6"/>
  <c r="AQ243" i="6"/>
  <c r="AW242" i="6"/>
  <c r="AX242" i="6" s="1"/>
  <c r="AU242" i="6"/>
  <c r="AT242" i="6"/>
  <c r="AS242" i="6"/>
  <c r="AR242" i="6"/>
  <c r="AQ242" i="6"/>
  <c r="AW241" i="6"/>
  <c r="AX241" i="6" s="1"/>
  <c r="AU241" i="6"/>
  <c r="AT241" i="6"/>
  <c r="AS241" i="6"/>
  <c r="AR241" i="6"/>
  <c r="AQ241" i="6"/>
  <c r="AW240" i="6"/>
  <c r="AX240" i="6" s="1"/>
  <c r="AU240" i="6"/>
  <c r="AT240" i="6"/>
  <c r="AS240" i="6"/>
  <c r="AR240" i="6"/>
  <c r="AQ240" i="6"/>
  <c r="AW239" i="6"/>
  <c r="AX239" i="6" s="1"/>
  <c r="AU239" i="6"/>
  <c r="AT239" i="6"/>
  <c r="AS239" i="6"/>
  <c r="AR239" i="6"/>
  <c r="AQ239" i="6"/>
  <c r="AW238" i="6"/>
  <c r="AX238" i="6" s="1"/>
  <c r="AU238" i="6"/>
  <c r="AT238" i="6"/>
  <c r="AS238" i="6"/>
  <c r="AR238" i="6"/>
  <c r="AQ238" i="6"/>
  <c r="AW235" i="6"/>
  <c r="AX235" i="6" s="1"/>
  <c r="AU235" i="6"/>
  <c r="AT235" i="6"/>
  <c r="AS235" i="6"/>
  <c r="AR235" i="6"/>
  <c r="AQ235" i="6"/>
  <c r="AW234" i="6"/>
  <c r="AX234" i="6" s="1"/>
  <c r="AU234" i="6"/>
  <c r="AT234" i="6"/>
  <c r="AS234" i="6"/>
  <c r="AR234" i="6"/>
  <c r="AQ234" i="6"/>
  <c r="AW233" i="6"/>
  <c r="AX233" i="6" s="1"/>
  <c r="AU233" i="6"/>
  <c r="AT233" i="6"/>
  <c r="AS233" i="6"/>
  <c r="AR233" i="6"/>
  <c r="AQ233" i="6"/>
  <c r="AW231" i="6"/>
  <c r="AX231" i="6" s="1"/>
  <c r="AU231" i="6"/>
  <c r="AT231" i="6"/>
  <c r="AS231" i="6"/>
  <c r="AR231" i="6"/>
  <c r="AQ231" i="6"/>
  <c r="AW230" i="6"/>
  <c r="AX230" i="6" s="1"/>
  <c r="AU230" i="6"/>
  <c r="AT230" i="6"/>
  <c r="AS230" i="6"/>
  <c r="AR230" i="6"/>
  <c r="AQ230" i="6"/>
  <c r="AW229" i="6"/>
  <c r="AX229" i="6" s="1"/>
  <c r="AU229" i="6"/>
  <c r="AT229" i="6"/>
  <c r="AS229" i="6"/>
  <c r="AR229" i="6"/>
  <c r="AQ229" i="6"/>
  <c r="AW228" i="6"/>
  <c r="AX228" i="6" s="1"/>
  <c r="AU228" i="6"/>
  <c r="AT228" i="6"/>
  <c r="AS228" i="6"/>
  <c r="AR228" i="6"/>
  <c r="AQ228" i="6"/>
  <c r="AW227" i="6"/>
  <c r="AX227" i="6" s="1"/>
  <c r="AU227" i="6"/>
  <c r="AT227" i="6"/>
  <c r="AS227" i="6"/>
  <c r="AR227" i="6"/>
  <c r="AQ227" i="6"/>
  <c r="AW226" i="6"/>
  <c r="AX226" i="6" s="1"/>
  <c r="AU226" i="6"/>
  <c r="AT226" i="6"/>
  <c r="AS226" i="6"/>
  <c r="AR226" i="6"/>
  <c r="AQ226" i="6"/>
  <c r="AW225" i="6"/>
  <c r="AX225" i="6" s="1"/>
  <c r="AU225" i="6"/>
  <c r="AT225" i="6"/>
  <c r="AS225" i="6"/>
  <c r="AR225" i="6"/>
  <c r="AQ225" i="6"/>
  <c r="AW223" i="6"/>
  <c r="AX223" i="6" s="1"/>
  <c r="AU223" i="6"/>
  <c r="AT223" i="6"/>
  <c r="AS223" i="6"/>
  <c r="AR223" i="6"/>
  <c r="AQ223" i="6"/>
  <c r="AW222" i="6"/>
  <c r="AX222" i="6" s="1"/>
  <c r="AU222" i="6"/>
  <c r="AT222" i="6"/>
  <c r="AS222" i="6"/>
  <c r="AR222" i="6"/>
  <c r="AQ222" i="6"/>
  <c r="AW221" i="6"/>
  <c r="AX221" i="6" s="1"/>
  <c r="AU221" i="6"/>
  <c r="AT221" i="6"/>
  <c r="AS221" i="6"/>
  <c r="AR221" i="6"/>
  <c r="AQ221" i="6"/>
  <c r="AW220" i="6"/>
  <c r="AX220" i="6" s="1"/>
  <c r="AU220" i="6"/>
  <c r="AT220" i="6"/>
  <c r="AS220" i="6"/>
  <c r="AR220" i="6"/>
  <c r="AQ220" i="6"/>
  <c r="AW219" i="6"/>
  <c r="AX219" i="6" s="1"/>
  <c r="AU219" i="6"/>
  <c r="AT219" i="6"/>
  <c r="AS219" i="6"/>
  <c r="AR219" i="6"/>
  <c r="AQ219" i="6"/>
  <c r="AW218" i="6"/>
  <c r="AX218" i="6" s="1"/>
  <c r="AU218" i="6"/>
  <c r="AT218" i="6"/>
  <c r="AS218" i="6"/>
  <c r="AR218" i="6"/>
  <c r="AQ218" i="6"/>
  <c r="AW217" i="6"/>
  <c r="AX217" i="6" s="1"/>
  <c r="AU217" i="6"/>
  <c r="AT217" i="6"/>
  <c r="AS217" i="6"/>
  <c r="AR217" i="6"/>
  <c r="AQ217" i="6"/>
  <c r="AW216" i="6"/>
  <c r="AX216" i="6" s="1"/>
  <c r="AU216" i="6"/>
  <c r="AT216" i="6"/>
  <c r="AS216" i="6"/>
  <c r="AR216" i="6"/>
  <c r="AQ216" i="6"/>
  <c r="AW215" i="6"/>
  <c r="AX215" i="6" s="1"/>
  <c r="AU215" i="6"/>
  <c r="AT215" i="6"/>
  <c r="AS215" i="6"/>
  <c r="AR215" i="6"/>
  <c r="AQ215" i="6"/>
  <c r="AW212" i="6"/>
  <c r="AX212" i="6" s="1"/>
  <c r="AU212" i="6"/>
  <c r="AT212" i="6"/>
  <c r="AS212" i="6"/>
  <c r="AR212" i="6"/>
  <c r="AQ212" i="6"/>
  <c r="AW210" i="6"/>
  <c r="AX210" i="6" s="1"/>
  <c r="AU210" i="6"/>
  <c r="AT210" i="6"/>
  <c r="AS210" i="6"/>
  <c r="AR210" i="6"/>
  <c r="AQ210" i="6"/>
  <c r="AW209" i="6"/>
  <c r="AX209" i="6" s="1"/>
  <c r="AU209" i="6"/>
  <c r="AT209" i="6"/>
  <c r="AS209" i="6"/>
  <c r="AR209" i="6"/>
  <c r="AQ209" i="6"/>
  <c r="AW208" i="6"/>
  <c r="AX208" i="6" s="1"/>
  <c r="AU208" i="6"/>
  <c r="AT208" i="6"/>
  <c r="AS208" i="6"/>
  <c r="AR208" i="6"/>
  <c r="AQ208" i="6"/>
  <c r="AW207" i="6"/>
  <c r="AX207" i="6" s="1"/>
  <c r="AU207" i="6"/>
  <c r="AT207" i="6"/>
  <c r="AS207" i="6"/>
  <c r="AR207" i="6"/>
  <c r="AQ207" i="6"/>
  <c r="AW206" i="6"/>
  <c r="AX206" i="6" s="1"/>
  <c r="AU206" i="6"/>
  <c r="AT206" i="6"/>
  <c r="AS206" i="6"/>
  <c r="AR206" i="6"/>
  <c r="AQ206" i="6"/>
  <c r="AW205" i="6"/>
  <c r="AX205" i="6" s="1"/>
  <c r="AU205" i="6"/>
  <c r="AT205" i="6"/>
  <c r="AS205" i="6"/>
  <c r="AR205" i="6"/>
  <c r="AQ205" i="6"/>
  <c r="AW204" i="6"/>
  <c r="AX204" i="6" s="1"/>
  <c r="AU204" i="6"/>
  <c r="AT204" i="6"/>
  <c r="AS204" i="6"/>
  <c r="AR204" i="6"/>
  <c r="AQ204" i="6"/>
  <c r="AW202" i="6"/>
  <c r="AX202" i="6" s="1"/>
  <c r="AU202" i="6"/>
  <c r="AT202" i="6"/>
  <c r="AS202" i="6"/>
  <c r="AR202" i="6"/>
  <c r="AQ202" i="6"/>
  <c r="AW201" i="6"/>
  <c r="AX201" i="6" s="1"/>
  <c r="AU201" i="6"/>
  <c r="AT201" i="6"/>
  <c r="AS201" i="6"/>
  <c r="AR201" i="6"/>
  <c r="AQ201" i="6"/>
  <c r="AW200" i="6"/>
  <c r="AX200" i="6" s="1"/>
  <c r="AU200" i="6"/>
  <c r="AT200" i="6"/>
  <c r="AS200" i="6"/>
  <c r="AR200" i="6"/>
  <c r="AQ200" i="6"/>
  <c r="AW199" i="6"/>
  <c r="AX199" i="6" s="1"/>
  <c r="AU199" i="6"/>
  <c r="AT199" i="6"/>
  <c r="AS199" i="6"/>
  <c r="AR199" i="6"/>
  <c r="AQ199" i="6"/>
  <c r="AW198" i="6"/>
  <c r="AX198" i="6" s="1"/>
  <c r="AU198" i="6"/>
  <c r="AT198" i="6"/>
  <c r="AS198" i="6"/>
  <c r="AR198" i="6"/>
  <c r="AQ198" i="6"/>
  <c r="AW197" i="6"/>
  <c r="AX197" i="6" s="1"/>
  <c r="AU197" i="6"/>
  <c r="AT197" i="6"/>
  <c r="AS197" i="6"/>
  <c r="AR197" i="6"/>
  <c r="AQ197" i="6"/>
  <c r="AW196" i="6"/>
  <c r="AX196" i="6" s="1"/>
  <c r="AU196" i="6"/>
  <c r="AT196" i="6"/>
  <c r="AS196" i="6"/>
  <c r="AR196" i="6"/>
  <c r="AQ196" i="6"/>
  <c r="AW195" i="6"/>
  <c r="AX195" i="6" s="1"/>
  <c r="AU195" i="6"/>
  <c r="AT195" i="6"/>
  <c r="AS195" i="6"/>
  <c r="AR195" i="6"/>
  <c r="AQ195" i="6"/>
  <c r="AW194" i="6"/>
  <c r="AX194" i="6" s="1"/>
  <c r="AU194" i="6"/>
  <c r="AT194" i="6"/>
  <c r="AS194" i="6"/>
  <c r="AR194" i="6"/>
  <c r="AQ194" i="6"/>
  <c r="AW191" i="6"/>
  <c r="AX191" i="6" s="1"/>
  <c r="AU191" i="6"/>
  <c r="AT191" i="6"/>
  <c r="AS191" i="6"/>
  <c r="AR191" i="6"/>
  <c r="AQ191" i="6"/>
  <c r="AW189" i="6"/>
  <c r="AX189" i="6" s="1"/>
  <c r="AU189" i="6"/>
  <c r="AT189" i="6"/>
  <c r="AS189" i="6"/>
  <c r="AR189" i="6"/>
  <c r="AQ189" i="6"/>
  <c r="AW188" i="6"/>
  <c r="AX188" i="6" s="1"/>
  <c r="AU188" i="6"/>
  <c r="AT188" i="6"/>
  <c r="AS188" i="6"/>
  <c r="AR188" i="6"/>
  <c r="AQ188" i="6"/>
  <c r="AW187" i="6"/>
  <c r="AX187" i="6" s="1"/>
  <c r="AU187" i="6"/>
  <c r="AT187" i="6"/>
  <c r="AS187" i="6"/>
  <c r="AR187" i="6"/>
  <c r="AQ187" i="6"/>
  <c r="AW186" i="6"/>
  <c r="AX186" i="6" s="1"/>
  <c r="AU186" i="6"/>
  <c r="AT186" i="6"/>
  <c r="AS186" i="6"/>
  <c r="AR186" i="6"/>
  <c r="AQ186" i="6"/>
  <c r="AW185" i="6"/>
  <c r="AX185" i="6" s="1"/>
  <c r="AU185" i="6"/>
  <c r="AT185" i="6"/>
  <c r="AS185" i="6"/>
  <c r="AR185" i="6"/>
  <c r="AQ185" i="6"/>
  <c r="AW184" i="6"/>
  <c r="AX184" i="6" s="1"/>
  <c r="AU184" i="6"/>
  <c r="AT184" i="6"/>
  <c r="AS184" i="6"/>
  <c r="AR184" i="6"/>
  <c r="AQ184" i="6"/>
  <c r="AW182" i="6"/>
  <c r="AX182" i="6" s="1"/>
  <c r="AU182" i="6"/>
  <c r="AT182" i="6"/>
  <c r="AS182" i="6"/>
  <c r="AR182" i="6"/>
  <c r="AQ182" i="6"/>
  <c r="AW181" i="6"/>
  <c r="AX181" i="6" s="1"/>
  <c r="AU181" i="6"/>
  <c r="AT181" i="6"/>
  <c r="AS181" i="6"/>
  <c r="AR181" i="6"/>
  <c r="AQ181" i="6"/>
  <c r="AW180" i="6"/>
  <c r="AX180" i="6" s="1"/>
  <c r="AU180" i="6"/>
  <c r="AT180" i="6"/>
  <c r="AS180" i="6"/>
  <c r="AR180" i="6"/>
  <c r="AQ180" i="6"/>
  <c r="AW179" i="6"/>
  <c r="AX179" i="6" s="1"/>
  <c r="AU179" i="6"/>
  <c r="AT179" i="6"/>
  <c r="AS179" i="6"/>
  <c r="AR179" i="6"/>
  <c r="AQ179" i="6"/>
  <c r="AW178" i="6"/>
  <c r="AX178" i="6" s="1"/>
  <c r="AU178" i="6"/>
  <c r="AT178" i="6"/>
  <c r="AS178" i="6"/>
  <c r="AR178" i="6"/>
  <c r="AQ178" i="6"/>
  <c r="AW177" i="6"/>
  <c r="AX177" i="6" s="1"/>
  <c r="AU177" i="6"/>
  <c r="AT177" i="6"/>
  <c r="AS177" i="6"/>
  <c r="AR177" i="6"/>
  <c r="AQ177" i="6"/>
  <c r="AW176" i="6"/>
  <c r="AX176" i="6" s="1"/>
  <c r="AU176" i="6"/>
  <c r="AT176" i="6"/>
  <c r="AS176" i="6"/>
  <c r="AR176" i="6"/>
  <c r="AQ176" i="6"/>
  <c r="AW173" i="6"/>
  <c r="AX173" i="6" s="1"/>
  <c r="AU173" i="6"/>
  <c r="AT173" i="6"/>
  <c r="AS173" i="6"/>
  <c r="AR173" i="6"/>
  <c r="AQ173" i="6"/>
  <c r="AW172" i="6"/>
  <c r="AX172" i="6" s="1"/>
  <c r="AU172" i="6"/>
  <c r="AT172" i="6"/>
  <c r="AS172" i="6"/>
  <c r="AR172" i="6"/>
  <c r="AQ172" i="6"/>
  <c r="AW171" i="6"/>
  <c r="AX171" i="6" s="1"/>
  <c r="AU171" i="6"/>
  <c r="AT171" i="6"/>
  <c r="AS171" i="6"/>
  <c r="AR171" i="6"/>
  <c r="AQ171" i="6"/>
  <c r="AW170" i="6"/>
  <c r="AX170" i="6" s="1"/>
  <c r="AU170" i="6"/>
  <c r="AT170" i="6"/>
  <c r="AS170" i="6"/>
  <c r="AR170" i="6"/>
  <c r="AQ170" i="6"/>
  <c r="AW167" i="6"/>
  <c r="AX167" i="6" s="1"/>
  <c r="AU167" i="6"/>
  <c r="AT167" i="6"/>
  <c r="AS167" i="6"/>
  <c r="AR167" i="6"/>
  <c r="AQ167" i="6"/>
  <c r="AW166" i="6"/>
  <c r="AX166" i="6" s="1"/>
  <c r="AU166" i="6"/>
  <c r="AT166" i="6"/>
  <c r="AS166" i="6"/>
  <c r="AR166" i="6"/>
  <c r="AQ166" i="6"/>
  <c r="AW164" i="6"/>
  <c r="AX164" i="6" s="1"/>
  <c r="AU164" i="6"/>
  <c r="AT164" i="6"/>
  <c r="AS164" i="6"/>
  <c r="AR164" i="6"/>
  <c r="AQ164" i="6"/>
  <c r="AW163" i="6"/>
  <c r="AX163" i="6" s="1"/>
  <c r="AU163" i="6"/>
  <c r="AT163" i="6"/>
  <c r="AS163" i="6"/>
  <c r="AR163" i="6"/>
  <c r="AQ163" i="6"/>
  <c r="AW162" i="6"/>
  <c r="AX162" i="6" s="1"/>
  <c r="AU162" i="6"/>
  <c r="AT162" i="6"/>
  <c r="AS162" i="6"/>
  <c r="AR162" i="6"/>
  <c r="AQ162" i="6"/>
  <c r="AW160" i="6"/>
  <c r="AX160" i="6" s="1"/>
  <c r="AU160" i="6"/>
  <c r="AT160" i="6"/>
  <c r="AS160" i="6"/>
  <c r="AR160" i="6"/>
  <c r="AQ160" i="6"/>
  <c r="AW159" i="6"/>
  <c r="AX159" i="6" s="1"/>
  <c r="AU159" i="6"/>
  <c r="AT159" i="6"/>
  <c r="AS159" i="6"/>
  <c r="AR159" i="6"/>
  <c r="AQ159" i="6"/>
  <c r="AW158" i="6"/>
  <c r="AX158" i="6" s="1"/>
  <c r="AU158" i="6"/>
  <c r="AT158" i="6"/>
  <c r="AS158" i="6"/>
  <c r="AR158" i="6"/>
  <c r="AQ158" i="6"/>
  <c r="AW157" i="6"/>
  <c r="AX157" i="6" s="1"/>
  <c r="AU157" i="6"/>
  <c r="AT157" i="6"/>
  <c r="AS157" i="6"/>
  <c r="AR157" i="6"/>
  <c r="AQ157" i="6"/>
  <c r="AW156" i="6"/>
  <c r="AX156" i="6" s="1"/>
  <c r="AU156" i="6"/>
  <c r="AT156" i="6"/>
  <c r="AS156" i="6"/>
  <c r="AR156" i="6"/>
  <c r="AQ156" i="6"/>
  <c r="AW155" i="6"/>
  <c r="AX155" i="6" s="1"/>
  <c r="AU155" i="6"/>
  <c r="AT155" i="6"/>
  <c r="AS155" i="6"/>
  <c r="AR155" i="6"/>
  <c r="AQ155" i="6"/>
  <c r="AW154" i="6"/>
  <c r="AX154" i="6" s="1"/>
  <c r="AU154" i="6"/>
  <c r="AT154" i="6"/>
  <c r="AS154" i="6"/>
  <c r="AR154" i="6"/>
  <c r="AQ154" i="6"/>
  <c r="AW153" i="6"/>
  <c r="AX153" i="6" s="1"/>
  <c r="AU153" i="6"/>
  <c r="AT153" i="6"/>
  <c r="AS153" i="6"/>
  <c r="AR153" i="6"/>
  <c r="AQ153" i="6"/>
  <c r="AW152" i="6"/>
  <c r="AX152" i="6" s="1"/>
  <c r="AU152" i="6"/>
  <c r="AT152" i="6"/>
  <c r="AS152" i="6"/>
  <c r="AR152" i="6"/>
  <c r="AQ152" i="6"/>
  <c r="AW151" i="6"/>
  <c r="AX151" i="6" s="1"/>
  <c r="AU151" i="6"/>
  <c r="AT151" i="6"/>
  <c r="AS151" i="6"/>
  <c r="AR151" i="6"/>
  <c r="AQ151" i="6"/>
  <c r="AW150" i="6"/>
  <c r="AX150" i="6" s="1"/>
  <c r="AU150" i="6"/>
  <c r="AT150" i="6"/>
  <c r="AS150" i="6"/>
  <c r="AR150" i="6"/>
  <c r="AQ150" i="6"/>
  <c r="AW149" i="6"/>
  <c r="AX149" i="6" s="1"/>
  <c r="AU149" i="6"/>
  <c r="AT149" i="6"/>
  <c r="AS149" i="6"/>
  <c r="AR149" i="6"/>
  <c r="AQ149" i="6"/>
  <c r="AW148" i="6"/>
  <c r="AX148" i="6" s="1"/>
  <c r="AU148" i="6"/>
  <c r="AT148" i="6"/>
  <c r="AS148" i="6"/>
  <c r="AR148" i="6"/>
  <c r="AQ148" i="6"/>
  <c r="AW147" i="6"/>
  <c r="AX147" i="6" s="1"/>
  <c r="AU147" i="6"/>
  <c r="AT147" i="6"/>
  <c r="AS147" i="6"/>
  <c r="AR147" i="6"/>
  <c r="AQ147" i="6"/>
  <c r="AW146" i="6"/>
  <c r="AX146" i="6" s="1"/>
  <c r="AU146" i="6"/>
  <c r="AT146" i="6"/>
  <c r="AS146" i="6"/>
  <c r="AR146" i="6"/>
  <c r="AQ146" i="6"/>
  <c r="AW145" i="6"/>
  <c r="AX145" i="6" s="1"/>
  <c r="AU145" i="6"/>
  <c r="AT145" i="6"/>
  <c r="AS145" i="6"/>
  <c r="AR145" i="6"/>
  <c r="AQ145" i="6"/>
  <c r="AW144" i="6"/>
  <c r="AX144" i="6" s="1"/>
  <c r="AU144" i="6"/>
  <c r="AT144" i="6"/>
  <c r="AS144" i="6"/>
  <c r="AR144" i="6"/>
  <c r="AQ144" i="6"/>
  <c r="AW143" i="6"/>
  <c r="AX143" i="6" s="1"/>
  <c r="AU143" i="6"/>
  <c r="AT143" i="6"/>
  <c r="AS143" i="6"/>
  <c r="AR143" i="6"/>
  <c r="AQ143" i="6"/>
  <c r="AW142" i="6"/>
  <c r="AX142" i="6" s="1"/>
  <c r="AU142" i="6"/>
  <c r="AT142" i="6"/>
  <c r="AS142" i="6"/>
  <c r="AR142" i="6"/>
  <c r="AQ142" i="6"/>
  <c r="AW141" i="6"/>
  <c r="AX141" i="6" s="1"/>
  <c r="AU141" i="6"/>
  <c r="AT141" i="6"/>
  <c r="AS141" i="6"/>
  <c r="AR141" i="6"/>
  <c r="AQ141" i="6"/>
  <c r="AW140" i="6"/>
  <c r="AX140" i="6" s="1"/>
  <c r="AU140" i="6"/>
  <c r="AT140" i="6"/>
  <c r="AS140" i="6"/>
  <c r="AR140" i="6"/>
  <c r="AQ140" i="6"/>
  <c r="AW139" i="6"/>
  <c r="AX139" i="6" s="1"/>
  <c r="AU139" i="6"/>
  <c r="AT139" i="6"/>
  <c r="AS139" i="6"/>
  <c r="AR139" i="6"/>
  <c r="AQ139" i="6"/>
  <c r="AW138" i="6"/>
  <c r="AX138" i="6" s="1"/>
  <c r="AU138" i="6"/>
  <c r="AT138" i="6"/>
  <c r="AS138" i="6"/>
  <c r="AR138" i="6"/>
  <c r="AQ138" i="6"/>
  <c r="AW137" i="6"/>
  <c r="AX137" i="6" s="1"/>
  <c r="AU137" i="6"/>
  <c r="AT137" i="6"/>
  <c r="AS137" i="6"/>
  <c r="AR137" i="6"/>
  <c r="AQ137" i="6"/>
  <c r="AW136" i="6"/>
  <c r="AX136" i="6" s="1"/>
  <c r="AU136" i="6"/>
  <c r="AT136" i="6"/>
  <c r="AS136" i="6"/>
  <c r="AR136" i="6"/>
  <c r="AQ136" i="6"/>
  <c r="AW135" i="6"/>
  <c r="AX135" i="6" s="1"/>
  <c r="AU135" i="6"/>
  <c r="AT135" i="6"/>
  <c r="AS135" i="6"/>
  <c r="AR135" i="6"/>
  <c r="AQ135" i="6"/>
  <c r="AW134" i="6"/>
  <c r="AX134" i="6" s="1"/>
  <c r="AU134" i="6"/>
  <c r="AT134" i="6"/>
  <c r="AS134" i="6"/>
  <c r="AR134" i="6"/>
  <c r="AQ134" i="6"/>
  <c r="AW133" i="6"/>
  <c r="AX133" i="6" s="1"/>
  <c r="AU133" i="6"/>
  <c r="AT133" i="6"/>
  <c r="AS133" i="6"/>
  <c r="AR133" i="6"/>
  <c r="AQ133" i="6"/>
  <c r="AW130" i="6"/>
  <c r="AX130" i="6" s="1"/>
  <c r="AU130" i="6"/>
  <c r="AT130" i="6"/>
  <c r="AS130" i="6"/>
  <c r="AR130" i="6"/>
  <c r="AQ130" i="6"/>
  <c r="AW129" i="6"/>
  <c r="AX129" i="6" s="1"/>
  <c r="AU129" i="6"/>
  <c r="AT129" i="6"/>
  <c r="AS129" i="6"/>
  <c r="AR129" i="6"/>
  <c r="AQ129" i="6"/>
  <c r="AW128" i="6"/>
  <c r="AX128" i="6" s="1"/>
  <c r="AU128" i="6"/>
  <c r="AT128" i="6"/>
  <c r="AS128" i="6"/>
  <c r="AR128" i="6"/>
  <c r="AQ128" i="6"/>
  <c r="AW127" i="6"/>
  <c r="AX127" i="6" s="1"/>
  <c r="AU127" i="6"/>
  <c r="AT127" i="6"/>
  <c r="AS127" i="6"/>
  <c r="AR127" i="6"/>
  <c r="AQ127" i="6"/>
  <c r="AW126" i="6"/>
  <c r="AX126" i="6" s="1"/>
  <c r="AU126" i="6"/>
  <c r="AT126" i="6"/>
  <c r="AS126" i="6"/>
  <c r="AR126" i="6"/>
  <c r="AQ126" i="6"/>
  <c r="AW125" i="6"/>
  <c r="AX125" i="6" s="1"/>
  <c r="AU125" i="6"/>
  <c r="AT125" i="6"/>
  <c r="AS125" i="6"/>
  <c r="AR125" i="6"/>
  <c r="AQ125" i="6"/>
  <c r="AW124" i="6"/>
  <c r="AX124" i="6" s="1"/>
  <c r="AU124" i="6"/>
  <c r="AT124" i="6"/>
  <c r="AS124" i="6"/>
  <c r="AR124" i="6"/>
  <c r="AQ124" i="6"/>
  <c r="AW123" i="6"/>
  <c r="AX123" i="6" s="1"/>
  <c r="AU123" i="6"/>
  <c r="AT123" i="6"/>
  <c r="AS123" i="6"/>
  <c r="AR123" i="6"/>
  <c r="AQ123" i="6"/>
  <c r="AW122" i="6"/>
  <c r="AX122" i="6" s="1"/>
  <c r="AU122" i="6"/>
  <c r="AT122" i="6"/>
  <c r="AS122" i="6"/>
  <c r="AR122" i="6"/>
  <c r="AQ122" i="6"/>
  <c r="AW121" i="6"/>
  <c r="AX121" i="6" s="1"/>
  <c r="AU121" i="6"/>
  <c r="AT121" i="6"/>
  <c r="AS121" i="6"/>
  <c r="AR121" i="6"/>
  <c r="AQ121" i="6"/>
  <c r="AW120" i="6"/>
  <c r="AX120" i="6" s="1"/>
  <c r="AU120" i="6"/>
  <c r="AT120" i="6"/>
  <c r="AS120" i="6"/>
  <c r="AR120" i="6"/>
  <c r="AQ120" i="6"/>
  <c r="AW119" i="6"/>
  <c r="AX119" i="6" s="1"/>
  <c r="AU119" i="6"/>
  <c r="AT119" i="6"/>
  <c r="AS119" i="6"/>
  <c r="AR119" i="6"/>
  <c r="AQ119" i="6"/>
  <c r="AW117" i="6"/>
  <c r="AX117" i="6" s="1"/>
  <c r="AU117" i="6"/>
  <c r="AT117" i="6"/>
  <c r="AS117" i="6"/>
  <c r="AR117" i="6"/>
  <c r="AQ117" i="6"/>
  <c r="AW116" i="6"/>
  <c r="AX116" i="6" s="1"/>
  <c r="AU116" i="6"/>
  <c r="AT116" i="6"/>
  <c r="AS116" i="6"/>
  <c r="AR116" i="6"/>
  <c r="AQ116" i="6"/>
  <c r="AW115" i="6"/>
  <c r="AX115" i="6" s="1"/>
  <c r="AU115" i="6"/>
  <c r="AT115" i="6"/>
  <c r="AS115" i="6"/>
  <c r="AR115" i="6"/>
  <c r="AQ115" i="6"/>
  <c r="AW114" i="6"/>
  <c r="AX114" i="6" s="1"/>
  <c r="AU114" i="6"/>
  <c r="AT114" i="6"/>
  <c r="AS114" i="6"/>
  <c r="AR114" i="6"/>
  <c r="AQ114" i="6"/>
  <c r="AW113" i="6"/>
  <c r="AX113" i="6" s="1"/>
  <c r="AU113" i="6"/>
  <c r="AT113" i="6"/>
  <c r="AS113" i="6"/>
  <c r="AR113" i="6"/>
  <c r="AQ113" i="6"/>
  <c r="AW112" i="6"/>
  <c r="AX112" i="6" s="1"/>
  <c r="AU112" i="6"/>
  <c r="AT112" i="6"/>
  <c r="AS112" i="6"/>
  <c r="AR112" i="6"/>
  <c r="AQ112" i="6"/>
  <c r="AW111" i="6"/>
  <c r="AX111" i="6" s="1"/>
  <c r="AU111" i="6"/>
  <c r="AT111" i="6"/>
  <c r="AS111" i="6"/>
  <c r="AR111" i="6"/>
  <c r="AQ111" i="6"/>
  <c r="AW110" i="6"/>
  <c r="AX110" i="6" s="1"/>
  <c r="AU110" i="6"/>
  <c r="AT110" i="6"/>
  <c r="AS110" i="6"/>
  <c r="AR110" i="6"/>
  <c r="AQ110" i="6"/>
  <c r="AW108" i="6"/>
  <c r="AX108" i="6" s="1"/>
  <c r="AU108" i="6"/>
  <c r="AT108" i="6"/>
  <c r="AS108" i="6"/>
  <c r="AR108" i="6"/>
  <c r="AQ108" i="6"/>
  <c r="AW107" i="6"/>
  <c r="AX107" i="6" s="1"/>
  <c r="AU107" i="6"/>
  <c r="AT107" i="6"/>
  <c r="AS107" i="6"/>
  <c r="AR107" i="6"/>
  <c r="AQ107" i="6"/>
  <c r="AW106" i="6"/>
  <c r="AX106" i="6" s="1"/>
  <c r="AU106" i="6"/>
  <c r="AT106" i="6"/>
  <c r="AS106" i="6"/>
  <c r="AR106" i="6"/>
  <c r="AQ106" i="6"/>
  <c r="AW104" i="6"/>
  <c r="AX104" i="6" s="1"/>
  <c r="AU104" i="6"/>
  <c r="AT104" i="6"/>
  <c r="AS104" i="6"/>
  <c r="AR104" i="6"/>
  <c r="AQ104" i="6"/>
  <c r="AW103" i="6"/>
  <c r="AX103" i="6" s="1"/>
  <c r="AU103" i="6"/>
  <c r="AT103" i="6"/>
  <c r="AS103" i="6"/>
  <c r="AR103" i="6"/>
  <c r="AQ103" i="6"/>
  <c r="AW102" i="6"/>
  <c r="AX102" i="6" s="1"/>
  <c r="AU102" i="6"/>
  <c r="AT102" i="6"/>
  <c r="AS102" i="6"/>
  <c r="AR102" i="6"/>
  <c r="AQ102" i="6"/>
  <c r="AW100" i="6"/>
  <c r="AX100" i="6" s="1"/>
  <c r="AU100" i="6"/>
  <c r="AT100" i="6"/>
  <c r="AS100" i="6"/>
  <c r="AR100" i="6"/>
  <c r="AQ100" i="6"/>
  <c r="AW99" i="6"/>
  <c r="AX99" i="6" s="1"/>
  <c r="AU99" i="6"/>
  <c r="AT99" i="6"/>
  <c r="AS99" i="6"/>
  <c r="AR99" i="6"/>
  <c r="AQ99" i="6"/>
  <c r="AW98" i="6"/>
  <c r="AX98" i="6" s="1"/>
  <c r="AU98" i="6"/>
  <c r="AT98" i="6"/>
  <c r="AS98" i="6"/>
  <c r="AR98" i="6"/>
  <c r="AQ98" i="6"/>
  <c r="AW95" i="6"/>
  <c r="AX95" i="6" s="1"/>
  <c r="AU95" i="6"/>
  <c r="AT95" i="6"/>
  <c r="AS95" i="6"/>
  <c r="AR95" i="6"/>
  <c r="AQ95" i="6"/>
  <c r="AW94" i="6"/>
  <c r="AX94" i="6" s="1"/>
  <c r="AU94" i="6"/>
  <c r="AT94" i="6"/>
  <c r="AS94" i="6"/>
  <c r="AR94" i="6"/>
  <c r="AQ94" i="6"/>
  <c r="AW93" i="6"/>
  <c r="AX93" i="6" s="1"/>
  <c r="AU93" i="6"/>
  <c r="AT93" i="6"/>
  <c r="AS93" i="6"/>
  <c r="AR93" i="6"/>
  <c r="AQ93" i="6"/>
  <c r="AW92" i="6"/>
  <c r="AX92" i="6" s="1"/>
  <c r="AU92" i="6"/>
  <c r="AT92" i="6"/>
  <c r="AS92" i="6"/>
  <c r="AR92" i="6"/>
  <c r="AQ92" i="6"/>
  <c r="AW91" i="6"/>
  <c r="AX91" i="6" s="1"/>
  <c r="AU91" i="6"/>
  <c r="AT91" i="6"/>
  <c r="AS91" i="6"/>
  <c r="AR91" i="6"/>
  <c r="AQ91" i="6"/>
  <c r="AW89" i="6"/>
  <c r="AX89" i="6" s="1"/>
  <c r="AU89" i="6"/>
  <c r="AT89" i="6"/>
  <c r="AS89" i="6"/>
  <c r="AR89" i="6"/>
  <c r="AQ89" i="6"/>
  <c r="AW88" i="6"/>
  <c r="AX88" i="6" s="1"/>
  <c r="AU88" i="6"/>
  <c r="AT88" i="6"/>
  <c r="AS88" i="6"/>
  <c r="AR88" i="6"/>
  <c r="AQ88" i="6"/>
  <c r="AW87" i="6"/>
  <c r="AX87" i="6" s="1"/>
  <c r="AU87" i="6"/>
  <c r="AT87" i="6"/>
  <c r="AS87" i="6"/>
  <c r="AR87" i="6"/>
  <c r="AQ87" i="6"/>
  <c r="AW86" i="6"/>
  <c r="AX86" i="6" s="1"/>
  <c r="AU86" i="6"/>
  <c r="AT86" i="6"/>
  <c r="AS86" i="6"/>
  <c r="AR86" i="6"/>
  <c r="AQ86" i="6"/>
  <c r="AW84" i="6"/>
  <c r="AX84" i="6" s="1"/>
  <c r="AU84" i="6"/>
  <c r="AT84" i="6"/>
  <c r="AS84" i="6"/>
  <c r="AR84" i="6"/>
  <c r="AQ84" i="6"/>
  <c r="AW83" i="6"/>
  <c r="AX83" i="6" s="1"/>
  <c r="AU83" i="6"/>
  <c r="AT83" i="6"/>
  <c r="AS83" i="6"/>
  <c r="AR83" i="6"/>
  <c r="AQ83" i="6"/>
  <c r="AW82" i="6"/>
  <c r="AX82" i="6" s="1"/>
  <c r="AU82" i="6"/>
  <c r="AT82" i="6"/>
  <c r="AS82" i="6"/>
  <c r="AR82" i="6"/>
  <c r="AQ82" i="6"/>
  <c r="AW81" i="6"/>
  <c r="AX81" i="6" s="1"/>
  <c r="AU81" i="6"/>
  <c r="AT81" i="6"/>
  <c r="AS81" i="6"/>
  <c r="AR81" i="6"/>
  <c r="AQ81" i="6"/>
  <c r="AW80" i="6"/>
  <c r="AX80" i="6" s="1"/>
  <c r="AU80" i="6"/>
  <c r="AT80" i="6"/>
  <c r="AS80" i="6"/>
  <c r="AR80" i="6"/>
  <c r="AQ80" i="6"/>
  <c r="AW79" i="6"/>
  <c r="AX79" i="6" s="1"/>
  <c r="AU79" i="6"/>
  <c r="AT79" i="6"/>
  <c r="AS79" i="6"/>
  <c r="AR79" i="6"/>
  <c r="AQ79" i="6"/>
  <c r="AW77" i="6"/>
  <c r="AX77" i="6" s="1"/>
  <c r="AU77" i="6"/>
  <c r="AT77" i="6"/>
  <c r="AS77" i="6"/>
  <c r="AR77" i="6"/>
  <c r="AQ77" i="6"/>
  <c r="AW76" i="6"/>
  <c r="AX76" i="6" s="1"/>
  <c r="AU76" i="6"/>
  <c r="AT76" i="6"/>
  <c r="AS76" i="6"/>
  <c r="AR76" i="6"/>
  <c r="AQ76" i="6"/>
  <c r="AW74" i="6"/>
  <c r="AX74" i="6" s="1"/>
  <c r="AU74" i="6"/>
  <c r="AT74" i="6"/>
  <c r="AS74" i="6"/>
  <c r="AR74" i="6"/>
  <c r="AQ74" i="6"/>
  <c r="AW73" i="6"/>
  <c r="AX73" i="6" s="1"/>
  <c r="AU73" i="6"/>
  <c r="AT73" i="6"/>
  <c r="AS73" i="6"/>
  <c r="AR73" i="6"/>
  <c r="AQ73" i="6"/>
  <c r="AW72" i="6"/>
  <c r="AX72" i="6" s="1"/>
  <c r="AU72" i="6"/>
  <c r="AT72" i="6"/>
  <c r="AS72" i="6"/>
  <c r="AR72" i="6"/>
  <c r="AQ72" i="6"/>
  <c r="AW71" i="6"/>
  <c r="AX71" i="6" s="1"/>
  <c r="AU71" i="6"/>
  <c r="AT71" i="6"/>
  <c r="AS71" i="6"/>
  <c r="AR71" i="6"/>
  <c r="AQ71" i="6"/>
  <c r="AW70" i="6"/>
  <c r="AX70" i="6" s="1"/>
  <c r="AU70" i="6"/>
  <c r="AT70" i="6"/>
  <c r="AS70" i="6"/>
  <c r="AR70" i="6"/>
  <c r="AQ70" i="6"/>
  <c r="AW69" i="6"/>
  <c r="AX69" i="6" s="1"/>
  <c r="AU69" i="6"/>
  <c r="AT69" i="6"/>
  <c r="AS69" i="6"/>
  <c r="AR69" i="6"/>
  <c r="AQ69" i="6"/>
  <c r="AW68" i="6"/>
  <c r="AX68" i="6" s="1"/>
  <c r="AU68" i="6"/>
  <c r="AT68" i="6"/>
  <c r="AS68" i="6"/>
  <c r="AR68" i="6"/>
  <c r="AQ68" i="6"/>
  <c r="AW67" i="6"/>
  <c r="AX67" i="6" s="1"/>
  <c r="AU67" i="6"/>
  <c r="AT67" i="6"/>
  <c r="AS67" i="6"/>
  <c r="AR67" i="6"/>
  <c r="AQ67" i="6"/>
  <c r="AW66" i="6"/>
  <c r="AX66" i="6" s="1"/>
  <c r="AU66" i="6"/>
  <c r="AT66" i="6"/>
  <c r="AS66" i="6"/>
  <c r="AR66" i="6"/>
  <c r="AQ66" i="6"/>
  <c r="AW64" i="6"/>
  <c r="AX64" i="6" s="1"/>
  <c r="AU64" i="6"/>
  <c r="AT64" i="6"/>
  <c r="AS64" i="6"/>
  <c r="AR64" i="6"/>
  <c r="AQ64" i="6"/>
  <c r="AW63" i="6"/>
  <c r="AX63" i="6" s="1"/>
  <c r="AU63" i="6"/>
  <c r="AT63" i="6"/>
  <c r="AS63" i="6"/>
  <c r="AR63" i="6"/>
  <c r="AQ63" i="6"/>
  <c r="AW62" i="6"/>
  <c r="AX62" i="6" s="1"/>
  <c r="AU62" i="6"/>
  <c r="AT62" i="6"/>
  <c r="AS62" i="6"/>
  <c r="AR62" i="6"/>
  <c r="AQ62" i="6"/>
  <c r="AW61" i="6"/>
  <c r="AX61" i="6" s="1"/>
  <c r="AU61" i="6"/>
  <c r="AT61" i="6"/>
  <c r="AS61" i="6"/>
  <c r="AR61" i="6"/>
  <c r="AQ61" i="6"/>
  <c r="AW60" i="6"/>
  <c r="AX60" i="6" s="1"/>
  <c r="AU60" i="6"/>
  <c r="AT60" i="6"/>
  <c r="AS60" i="6"/>
  <c r="AR60" i="6"/>
  <c r="AQ60" i="6"/>
  <c r="AW59" i="6"/>
  <c r="AX59" i="6" s="1"/>
  <c r="AU59" i="6"/>
  <c r="AT59" i="6"/>
  <c r="AS59" i="6"/>
  <c r="AR59" i="6"/>
  <c r="AQ59" i="6"/>
  <c r="AW57" i="6"/>
  <c r="AX57" i="6" s="1"/>
  <c r="AU57" i="6"/>
  <c r="AT57" i="6"/>
  <c r="AS57" i="6"/>
  <c r="AR57" i="6"/>
  <c r="AQ57" i="6"/>
  <c r="AW56" i="6"/>
  <c r="AX56" i="6" s="1"/>
  <c r="AU56" i="6"/>
  <c r="AT56" i="6"/>
  <c r="AS56" i="6"/>
  <c r="AR56" i="6"/>
  <c r="AQ56" i="6"/>
  <c r="AW55" i="6"/>
  <c r="AX55" i="6" s="1"/>
  <c r="AU55" i="6"/>
  <c r="AT55" i="6"/>
  <c r="AS55" i="6"/>
  <c r="AR55" i="6"/>
  <c r="AQ55" i="6"/>
  <c r="AW54" i="6"/>
  <c r="AX54" i="6" s="1"/>
  <c r="AU54" i="6"/>
  <c r="AT54" i="6"/>
  <c r="AS54" i="6"/>
  <c r="AR54" i="6"/>
  <c r="AQ54" i="6"/>
  <c r="AW53" i="6"/>
  <c r="AX53" i="6" s="1"/>
  <c r="AU53" i="6"/>
  <c r="AT53" i="6"/>
  <c r="AS53" i="6"/>
  <c r="AR53" i="6"/>
  <c r="AQ53" i="6"/>
  <c r="AW52" i="6"/>
  <c r="AX52" i="6" s="1"/>
  <c r="AU52" i="6"/>
  <c r="AT52" i="6"/>
  <c r="AS52" i="6"/>
  <c r="AR52" i="6"/>
  <c r="AQ52" i="6"/>
  <c r="AW51" i="6"/>
  <c r="AX51" i="6" s="1"/>
  <c r="AU51" i="6"/>
  <c r="AT51" i="6"/>
  <c r="AS51" i="6"/>
  <c r="AR51" i="6"/>
  <c r="AQ51" i="6"/>
  <c r="AW50" i="6"/>
  <c r="AX50" i="6" s="1"/>
  <c r="AU50" i="6"/>
  <c r="AT50" i="6"/>
  <c r="AS50" i="6"/>
  <c r="AR50" i="6"/>
  <c r="AQ50" i="6"/>
  <c r="AW49" i="6"/>
  <c r="AX49" i="6" s="1"/>
  <c r="AU49" i="6"/>
  <c r="AT49" i="6"/>
  <c r="AS49" i="6"/>
  <c r="AR49" i="6"/>
  <c r="AQ49" i="6"/>
  <c r="AW48" i="6"/>
  <c r="AX48" i="6" s="1"/>
  <c r="AU48" i="6"/>
  <c r="AT48" i="6"/>
  <c r="AS48" i="6"/>
  <c r="AR48" i="6"/>
  <c r="AQ48" i="6"/>
  <c r="AW46" i="6"/>
  <c r="AX46" i="6" s="1"/>
  <c r="AU46" i="6"/>
  <c r="AT46" i="6"/>
  <c r="AS46" i="6"/>
  <c r="AR46" i="6"/>
  <c r="AQ46" i="6"/>
  <c r="AW45" i="6"/>
  <c r="AX45" i="6" s="1"/>
  <c r="AU45" i="6"/>
  <c r="AT45" i="6"/>
  <c r="AS45" i="6"/>
  <c r="AR45" i="6"/>
  <c r="AQ45" i="6"/>
  <c r="AW44" i="6"/>
  <c r="AX44" i="6" s="1"/>
  <c r="AU44" i="6"/>
  <c r="AT44" i="6"/>
  <c r="AS44" i="6"/>
  <c r="AR44" i="6"/>
  <c r="AQ44" i="6"/>
  <c r="AW43" i="6"/>
  <c r="AX43" i="6" s="1"/>
  <c r="AU43" i="6"/>
  <c r="AT43" i="6"/>
  <c r="AS43" i="6"/>
  <c r="AR43" i="6"/>
  <c r="AQ43" i="6"/>
  <c r="AW40" i="6"/>
  <c r="AX40" i="6" s="1"/>
  <c r="AU40" i="6"/>
  <c r="AT40" i="6"/>
  <c r="AS40" i="6"/>
  <c r="AR40" i="6"/>
  <c r="AQ40" i="6"/>
  <c r="AW39" i="6"/>
  <c r="AX39" i="6" s="1"/>
  <c r="AU39" i="6"/>
  <c r="AT39" i="6"/>
  <c r="AS39" i="6"/>
  <c r="AR39" i="6"/>
  <c r="AQ39" i="6"/>
  <c r="AW38" i="6"/>
  <c r="AX38" i="6" s="1"/>
  <c r="AU38" i="6"/>
  <c r="AT38" i="6"/>
  <c r="AS38" i="6"/>
  <c r="AR38" i="6"/>
  <c r="AQ38" i="6"/>
  <c r="AW37" i="6"/>
  <c r="AX37" i="6" s="1"/>
  <c r="AU37" i="6"/>
  <c r="AT37" i="6"/>
  <c r="AS37" i="6"/>
  <c r="AR37" i="6"/>
  <c r="AQ37" i="6"/>
  <c r="AW36" i="6"/>
  <c r="AX36" i="6" s="1"/>
  <c r="AU36" i="6"/>
  <c r="AT36" i="6"/>
  <c r="AS36" i="6"/>
  <c r="AR36" i="6"/>
  <c r="AQ36" i="6"/>
  <c r="AW35" i="6"/>
  <c r="AX35" i="6" s="1"/>
  <c r="AU35" i="6"/>
  <c r="AT35" i="6"/>
  <c r="AS35" i="6"/>
  <c r="AR35" i="6"/>
  <c r="AQ35" i="6"/>
  <c r="AW32" i="6"/>
  <c r="AX32" i="6" s="1"/>
  <c r="AU32" i="6"/>
  <c r="AT32" i="6"/>
  <c r="AS32" i="6"/>
  <c r="AR32" i="6"/>
  <c r="AQ32" i="6"/>
  <c r="AW30" i="6"/>
  <c r="AX30" i="6" s="1"/>
  <c r="AU30" i="6"/>
  <c r="AT30" i="6"/>
  <c r="AS30" i="6"/>
  <c r="AR30" i="6"/>
  <c r="AQ30" i="6"/>
  <c r="AW29" i="6"/>
  <c r="AX29" i="6" s="1"/>
  <c r="AU29" i="6"/>
  <c r="AT29" i="6"/>
  <c r="AS29" i="6"/>
  <c r="AR29" i="6"/>
  <c r="AQ29" i="6"/>
  <c r="AW27" i="6"/>
  <c r="AX27" i="6" s="1"/>
  <c r="AU27" i="6"/>
  <c r="AT27" i="6"/>
  <c r="AS27" i="6"/>
  <c r="AR27" i="6"/>
  <c r="AQ27" i="6"/>
  <c r="AW26" i="6"/>
  <c r="AX26" i="6" s="1"/>
  <c r="AU26" i="6"/>
  <c r="AT26" i="6"/>
  <c r="AS26" i="6"/>
  <c r="AR26" i="6"/>
  <c r="AQ26" i="6"/>
  <c r="AW25" i="6"/>
  <c r="AX25" i="6" s="1"/>
  <c r="AU25" i="6"/>
  <c r="AT25" i="6"/>
  <c r="AS25" i="6"/>
  <c r="AR25" i="6"/>
  <c r="AQ25" i="6"/>
  <c r="AW24" i="6"/>
  <c r="AX24" i="6" s="1"/>
  <c r="AU24" i="6"/>
  <c r="AT24" i="6"/>
  <c r="AS24" i="6"/>
  <c r="AR24" i="6"/>
  <c r="AQ24" i="6"/>
  <c r="AW23" i="6"/>
  <c r="AX23" i="6" s="1"/>
  <c r="AU23" i="6"/>
  <c r="AT23" i="6"/>
  <c r="AS23" i="6"/>
  <c r="AR23" i="6"/>
  <c r="AQ23" i="6"/>
  <c r="AW20" i="6"/>
  <c r="AX20" i="6" s="1"/>
  <c r="AU20" i="6"/>
  <c r="AT20" i="6"/>
  <c r="AS20" i="6"/>
  <c r="AR20" i="6"/>
  <c r="AQ20" i="6"/>
  <c r="AW19" i="6"/>
  <c r="AX19" i="6" s="1"/>
  <c r="AU19" i="6"/>
  <c r="AT19" i="6"/>
  <c r="AS19" i="6"/>
  <c r="AR19" i="6"/>
  <c r="AQ19" i="6"/>
  <c r="AW17" i="6"/>
  <c r="AX17" i="6" s="1"/>
  <c r="AU17" i="6"/>
  <c r="AT17" i="6"/>
  <c r="AS17" i="6"/>
  <c r="AR17" i="6"/>
  <c r="AQ17" i="6"/>
  <c r="AW16" i="6"/>
  <c r="AX16" i="6" s="1"/>
  <c r="AU16" i="6"/>
  <c r="AT16" i="6"/>
  <c r="AS16" i="6"/>
  <c r="AR16" i="6"/>
  <c r="AQ16" i="6"/>
  <c r="AW15" i="6"/>
  <c r="AX15" i="6" s="1"/>
  <c r="AU15" i="6"/>
  <c r="AT15" i="6"/>
  <c r="AS15" i="6"/>
  <c r="AR15" i="6"/>
  <c r="AQ15" i="6"/>
  <c r="AJ8" i="6"/>
  <c r="AI2" i="6"/>
  <c r="AG652" i="6" s="1"/>
  <c r="S642" i="6"/>
  <c r="G657" i="6" s="1"/>
  <c r="G671" i="6"/>
  <c r="BP639" i="6" l="1"/>
  <c r="BR641" i="6"/>
  <c r="H606" i="10"/>
  <c r="BP599" i="6"/>
  <c r="BP519" i="6"/>
  <c r="BP520" i="6"/>
  <c r="BP526" i="6"/>
  <c r="BP528" i="6"/>
  <c r="BP532" i="6"/>
  <c r="BP538" i="6"/>
  <c r="BP540" i="6"/>
  <c r="BP548" i="6"/>
  <c r="BP205" i="6"/>
  <c r="BP544" i="6"/>
  <c r="BP16" i="6"/>
  <c r="BP23" i="6"/>
  <c r="BP27" i="6"/>
  <c r="BP35" i="6"/>
  <c r="BP39" i="6"/>
  <c r="BP45" i="6"/>
  <c r="BP50" i="6"/>
  <c r="BP54" i="6"/>
  <c r="BP59" i="6"/>
  <c r="BP63" i="6"/>
  <c r="BP68" i="6"/>
  <c r="BP72" i="6"/>
  <c r="BP77" i="6"/>
  <c r="BP82" i="6"/>
  <c r="BP87" i="6"/>
  <c r="BP92" i="6"/>
  <c r="BP98" i="6"/>
  <c r="BP103" i="6"/>
  <c r="BP108" i="6"/>
  <c r="BP113" i="6"/>
  <c r="BP117" i="6"/>
  <c r="BP170" i="6"/>
  <c r="BP180" i="6"/>
  <c r="BP331" i="6"/>
  <c r="BP351" i="6"/>
  <c r="BP567" i="6"/>
  <c r="AV425" i="6"/>
  <c r="AV429" i="6"/>
  <c r="AV433" i="6"/>
  <c r="BP163" i="6"/>
  <c r="BP176" i="6"/>
  <c r="BP343" i="6"/>
  <c r="BP583" i="6"/>
  <c r="BP185" i="6"/>
  <c r="BP250" i="6"/>
  <c r="BP360" i="6"/>
  <c r="BP362" i="6"/>
  <c r="BP368" i="6"/>
  <c r="BP370" i="6"/>
  <c r="BP376" i="6"/>
  <c r="BP378" i="6"/>
  <c r="BP386" i="6"/>
  <c r="BP396" i="6"/>
  <c r="BP404" i="6"/>
  <c r="BP406" i="6"/>
  <c r="BP410" i="6"/>
  <c r="BP412" i="6"/>
  <c r="BP420" i="6"/>
  <c r="BP422" i="6"/>
  <c r="BP426" i="6"/>
  <c r="BP428" i="6"/>
  <c r="BP430" i="6"/>
  <c r="BP434" i="6"/>
  <c r="BP438" i="6"/>
  <c r="BP440" i="6"/>
  <c r="BP442" i="6"/>
  <c r="BP451" i="6"/>
  <c r="BP453" i="6"/>
  <c r="BP455" i="6"/>
  <c r="BP459" i="6"/>
  <c r="BP461" i="6"/>
  <c r="BP463" i="6"/>
  <c r="BP469" i="6"/>
  <c r="BP471" i="6"/>
  <c r="BP477" i="6"/>
  <c r="BP479" i="6"/>
  <c r="BP483" i="6"/>
  <c r="BP487" i="6"/>
  <c r="BP489" i="6"/>
  <c r="BP493" i="6"/>
  <c r="BP495" i="6"/>
  <c r="BP503" i="6"/>
  <c r="BP505" i="6"/>
  <c r="BP509" i="6"/>
  <c r="BP511" i="6"/>
  <c r="AV372" i="6"/>
  <c r="AV376" i="6"/>
  <c r="AV380" i="6"/>
  <c r="AV384" i="6"/>
  <c r="AV574" i="6"/>
  <c r="AV590" i="6"/>
  <c r="AV606" i="6"/>
  <c r="BP19" i="6"/>
  <c r="BP25" i="6"/>
  <c r="BP30" i="6"/>
  <c r="BP37" i="6"/>
  <c r="BP43" i="6"/>
  <c r="BP48" i="6"/>
  <c r="BP52" i="6"/>
  <c r="BP56" i="6"/>
  <c r="BP61" i="6"/>
  <c r="BP66" i="6"/>
  <c r="AV19" i="6"/>
  <c r="AV25" i="6"/>
  <c r="AV30" i="6"/>
  <c r="AV37" i="6"/>
  <c r="AV43" i="6"/>
  <c r="AV48" i="6"/>
  <c r="AV56" i="6"/>
  <c r="AV61" i="6"/>
  <c r="AV66" i="6"/>
  <c r="AV70" i="6"/>
  <c r="AV74" i="6"/>
  <c r="AV80" i="6"/>
  <c r="AV84" i="6"/>
  <c r="AV89" i="6"/>
  <c r="AV100" i="6"/>
  <c r="AV111" i="6"/>
  <c r="AV115" i="6"/>
  <c r="AV120" i="6"/>
  <c r="AV134" i="6"/>
  <c r="AV142" i="6"/>
  <c r="AM645" i="6"/>
  <c r="AT653" i="6"/>
  <c r="BP15" i="6"/>
  <c r="BP17" i="6"/>
  <c r="BP20" i="6"/>
  <c r="BP24" i="6"/>
  <c r="BP26" i="6"/>
  <c r="BP29" i="6"/>
  <c r="BP32" i="6"/>
  <c r="BP36" i="6"/>
  <c r="BP38" i="6"/>
  <c r="BP40" i="6"/>
  <c r="BP44" i="6"/>
  <c r="BP49" i="6"/>
  <c r="BP53" i="6"/>
  <c r="BP57" i="6"/>
  <c r="BP62" i="6"/>
  <c r="BP67" i="6"/>
  <c r="BP71" i="6"/>
  <c r="BP76" i="6"/>
  <c r="BP81" i="6"/>
  <c r="BP86" i="6"/>
  <c r="BP91" i="6"/>
  <c r="BP95" i="6"/>
  <c r="BP102" i="6"/>
  <c r="BP107" i="6"/>
  <c r="BP112" i="6"/>
  <c r="BP116" i="6"/>
  <c r="AV52" i="6"/>
  <c r="AV94" i="6"/>
  <c r="AV106" i="6"/>
  <c r="AV124" i="6"/>
  <c r="AV128" i="6"/>
  <c r="AV138" i="6"/>
  <c r="AV146" i="6"/>
  <c r="AV150" i="6"/>
  <c r="AV562" i="6"/>
  <c r="AV582" i="6"/>
  <c r="AV598" i="6"/>
  <c r="AV631" i="6"/>
  <c r="BP46" i="6"/>
  <c r="BP51" i="6"/>
  <c r="BP55" i="6"/>
  <c r="BP60" i="6"/>
  <c r="BP64" i="6"/>
  <c r="BP69" i="6"/>
  <c r="BP73" i="6"/>
  <c r="BP79" i="6"/>
  <c r="BP83" i="6"/>
  <c r="BP88" i="6"/>
  <c r="BP93" i="6"/>
  <c r="BP99" i="6"/>
  <c r="BP104" i="6"/>
  <c r="BP110" i="6"/>
  <c r="BP114" i="6"/>
  <c r="BP119" i="6"/>
  <c r="BP121" i="6"/>
  <c r="BP123" i="6"/>
  <c r="BP125" i="6"/>
  <c r="BP127" i="6"/>
  <c r="BP129" i="6"/>
  <c r="BP133" i="6"/>
  <c r="BP135" i="6"/>
  <c r="BP137" i="6"/>
  <c r="BP139" i="6"/>
  <c r="BP141" i="6"/>
  <c r="BP143" i="6"/>
  <c r="BP145" i="6"/>
  <c r="BP147" i="6"/>
  <c r="BP149" i="6"/>
  <c r="BP151" i="6"/>
  <c r="BP153" i="6"/>
  <c r="BP155" i="6"/>
  <c r="BP157" i="6"/>
  <c r="BP159" i="6"/>
  <c r="BP162" i="6"/>
  <c r="BP167" i="6"/>
  <c r="BP173" i="6"/>
  <c r="BP179" i="6"/>
  <c r="BP199" i="6"/>
  <c r="BP227" i="6"/>
  <c r="BP244" i="6"/>
  <c r="BP262" i="6"/>
  <c r="BP271" i="6"/>
  <c r="BP279" i="6"/>
  <c r="BP287" i="6"/>
  <c r="BP296" i="6"/>
  <c r="BP305" i="6"/>
  <c r="BP314" i="6"/>
  <c r="BP322" i="6"/>
  <c r="BP358" i="6"/>
  <c r="BP366" i="6"/>
  <c r="BP374" i="6"/>
  <c r="BP394" i="6"/>
  <c r="BP402" i="6"/>
  <c r="BP414" i="6"/>
  <c r="BP446" i="6"/>
  <c r="BP485" i="6"/>
  <c r="BP491" i="6"/>
  <c r="BP501" i="6"/>
  <c r="BP507" i="6"/>
  <c r="BP517" i="6"/>
  <c r="BP524" i="6"/>
  <c r="BP536" i="6"/>
  <c r="BP556" i="6"/>
  <c r="BP575" i="6"/>
  <c r="BP591" i="6"/>
  <c r="BP607" i="6"/>
  <c r="BP623" i="6"/>
  <c r="BP166" i="6"/>
  <c r="BP172" i="6"/>
  <c r="BP178" i="6"/>
  <c r="BP196" i="6"/>
  <c r="BP216" i="6"/>
  <c r="BP221" i="6"/>
  <c r="BP234" i="6"/>
  <c r="BP241" i="6"/>
  <c r="BP249" i="6"/>
  <c r="BP252" i="6"/>
  <c r="BP327" i="6"/>
  <c r="BP336" i="6"/>
  <c r="BP347" i="6"/>
  <c r="BP355" i="6"/>
  <c r="BP357" i="6"/>
  <c r="BP363" i="6"/>
  <c r="BP365" i="6"/>
  <c r="BP371" i="6"/>
  <c r="BP373" i="6"/>
  <c r="BP379" i="6"/>
  <c r="BP381" i="6"/>
  <c r="BP385" i="6"/>
  <c r="BP391" i="6"/>
  <c r="BP393" i="6"/>
  <c r="BP413" i="6"/>
  <c r="BP415" i="6"/>
  <c r="BP419" i="6"/>
  <c r="BP425" i="6"/>
  <c r="BP431" i="6"/>
  <c r="BP437" i="6"/>
  <c r="BP445" i="6"/>
  <c r="BP447" i="6"/>
  <c r="BP458" i="6"/>
  <c r="BP466" i="6"/>
  <c r="BP468" i="6"/>
  <c r="BP474" i="6"/>
  <c r="BP476" i="6"/>
  <c r="BP488" i="6"/>
  <c r="BP504" i="6"/>
  <c r="BP521" i="6"/>
  <c r="BP539" i="6"/>
  <c r="BP541" i="6"/>
  <c r="BP543" i="6"/>
  <c r="BP547" i="6"/>
  <c r="BP553" i="6"/>
  <c r="BP555" i="6"/>
  <c r="BP563" i="6"/>
  <c r="BP579" i="6"/>
  <c r="BP595" i="6"/>
  <c r="BP611" i="6"/>
  <c r="BP627" i="6"/>
  <c r="BP70" i="6"/>
  <c r="BP74" i="6"/>
  <c r="BP80" i="6"/>
  <c r="BP84" i="6"/>
  <c r="BP89" i="6"/>
  <c r="BP94" i="6"/>
  <c r="BP100" i="6"/>
  <c r="BP106" i="6"/>
  <c r="BP111" i="6"/>
  <c r="BP115" i="6"/>
  <c r="BP120" i="6"/>
  <c r="BP122" i="6"/>
  <c r="BP124" i="6"/>
  <c r="BP126" i="6"/>
  <c r="BP128" i="6"/>
  <c r="BP130" i="6"/>
  <c r="BP134" i="6"/>
  <c r="BP136" i="6"/>
  <c r="BP138" i="6"/>
  <c r="BP140" i="6"/>
  <c r="BP142" i="6"/>
  <c r="BP144" i="6"/>
  <c r="BP146" i="6"/>
  <c r="BP148" i="6"/>
  <c r="BP150" i="6"/>
  <c r="BP152" i="6"/>
  <c r="BP154" i="6"/>
  <c r="BP156" i="6"/>
  <c r="BP158" i="6"/>
  <c r="BP160" i="6"/>
  <c r="BP164" i="6"/>
  <c r="BP171" i="6"/>
  <c r="BP177" i="6"/>
  <c r="BP188" i="6"/>
  <c r="BP208" i="6"/>
  <c r="BP228" i="6"/>
  <c r="BP258" i="6"/>
  <c r="BP267" i="6"/>
  <c r="BP275" i="6"/>
  <c r="BP283" i="6"/>
  <c r="BP292" i="6"/>
  <c r="BP300" i="6"/>
  <c r="BP310" i="6"/>
  <c r="BP318" i="6"/>
  <c r="BP369" i="6"/>
  <c r="BP377" i="6"/>
  <c r="BP389" i="6"/>
  <c r="BP397" i="6"/>
  <c r="BP401" i="6"/>
  <c r="BP405" i="6"/>
  <c r="BP417" i="6"/>
  <c r="BP423" i="6"/>
  <c r="BP435" i="6"/>
  <c r="BP443" i="6"/>
  <c r="BP450" i="6"/>
  <c r="BP456" i="6"/>
  <c r="BP464" i="6"/>
  <c r="BP472" i="6"/>
  <c r="BP482" i="6"/>
  <c r="BP498" i="6"/>
  <c r="BP514" i="6"/>
  <c r="BP531" i="6"/>
  <c r="BP615" i="6"/>
  <c r="BP631" i="6"/>
  <c r="BP552" i="6"/>
  <c r="BP558" i="6"/>
  <c r="BP560" i="6"/>
  <c r="BP571" i="6"/>
  <c r="BP587" i="6"/>
  <c r="BP603" i="6"/>
  <c r="BP619" i="6"/>
  <c r="BP635" i="6"/>
  <c r="BP229" i="6"/>
  <c r="BP233" i="6"/>
  <c r="BP242" i="6"/>
  <c r="BP361" i="6"/>
  <c r="BP181" i="6"/>
  <c r="BP187" i="6"/>
  <c r="BP191" i="6"/>
  <c r="BP198" i="6"/>
  <c r="BP201" i="6"/>
  <c r="BP207" i="6"/>
  <c r="BP210" i="6"/>
  <c r="BP218" i="6"/>
  <c r="BP220" i="6"/>
  <c r="BP223" i="6"/>
  <c r="BP239" i="6"/>
  <c r="BP245" i="6"/>
  <c r="BP248" i="6"/>
  <c r="BP184" i="6"/>
  <c r="BP189" i="6"/>
  <c r="BP195" i="6"/>
  <c r="BP200" i="6"/>
  <c r="BP204" i="6"/>
  <c r="BP209" i="6"/>
  <c r="BP215" i="6"/>
  <c r="BP182" i="6"/>
  <c r="BP186" i="6"/>
  <c r="BP194" i="6"/>
  <c r="BP197" i="6"/>
  <c r="BP202" i="6"/>
  <c r="BP206" i="6"/>
  <c r="BP212" i="6"/>
  <c r="BP217" i="6"/>
  <c r="BP219" i="6"/>
  <c r="BP225" i="6"/>
  <c r="BP230" i="6"/>
  <c r="BP238" i="6"/>
  <c r="BP240" i="6"/>
  <c r="BP246" i="6"/>
  <c r="BP254" i="6"/>
  <c r="BP257" i="6"/>
  <c r="BP261" i="6"/>
  <c r="BP266" i="6"/>
  <c r="BP270" i="6"/>
  <c r="BP274" i="6"/>
  <c r="BP278" i="6"/>
  <c r="BP282" i="6"/>
  <c r="BP286" i="6"/>
  <c r="BP291" i="6"/>
  <c r="BP295" i="6"/>
  <c r="BP299" i="6"/>
  <c r="BP303" i="6"/>
  <c r="BP309" i="6"/>
  <c r="BP313" i="6"/>
  <c r="BP317" i="6"/>
  <c r="BP321" i="6"/>
  <c r="BP325" i="6"/>
  <c r="BP330" i="6"/>
  <c r="BP334" i="6"/>
  <c r="BP342" i="6"/>
  <c r="BP346" i="6"/>
  <c r="BP350" i="6"/>
  <c r="BP354" i="6"/>
  <c r="BP383" i="6"/>
  <c r="BP388" i="6"/>
  <c r="BP398" i="6"/>
  <c r="BP427" i="6"/>
  <c r="BP429" i="6"/>
  <c r="BP433" i="6"/>
  <c r="BP452" i="6"/>
  <c r="BP467" i="6"/>
  <c r="BP502" i="6"/>
  <c r="BP515" i="6"/>
  <c r="BP222" i="6"/>
  <c r="BP226" i="6"/>
  <c r="BP231" i="6"/>
  <c r="BP235" i="6"/>
  <c r="BP243" i="6"/>
  <c r="BP247" i="6"/>
  <c r="BP251" i="6"/>
  <c r="BP256" i="6"/>
  <c r="BP260" i="6"/>
  <c r="BP265" i="6"/>
  <c r="BP269" i="6"/>
  <c r="BP273" i="6"/>
  <c r="BP277" i="6"/>
  <c r="BP281" i="6"/>
  <c r="BP285" i="6"/>
  <c r="BP289" i="6"/>
  <c r="BP294" i="6"/>
  <c r="BP298" i="6"/>
  <c r="BP302" i="6"/>
  <c r="BP308" i="6"/>
  <c r="BP312" i="6"/>
  <c r="BP316" i="6"/>
  <c r="BP320" i="6"/>
  <c r="BP324" i="6"/>
  <c r="BP329" i="6"/>
  <c r="BP333" i="6"/>
  <c r="BP339" i="6"/>
  <c r="BP345" i="6"/>
  <c r="BP349" i="6"/>
  <c r="BP353" i="6"/>
  <c r="BP356" i="6"/>
  <c r="BP359" i="6"/>
  <c r="BP364" i="6"/>
  <c r="BP367" i="6"/>
  <c r="BP372" i="6"/>
  <c r="BP375" i="6"/>
  <c r="BP380" i="6"/>
  <c r="BP390" i="6"/>
  <c r="BP407" i="6"/>
  <c r="BP409" i="6"/>
  <c r="BP418" i="6"/>
  <c r="BP439" i="6"/>
  <c r="BP460" i="6"/>
  <c r="BP475" i="6"/>
  <c r="BP486" i="6"/>
  <c r="BP499" i="6"/>
  <c r="BP522" i="6"/>
  <c r="BP255" i="6"/>
  <c r="BP259" i="6"/>
  <c r="BP263" i="6"/>
  <c r="BP268" i="6"/>
  <c r="BP272" i="6"/>
  <c r="BP276" i="6"/>
  <c r="BP280" i="6"/>
  <c r="BP284" i="6"/>
  <c r="BP288" i="6"/>
  <c r="BP293" i="6"/>
  <c r="BP297" i="6"/>
  <c r="BP301" i="6"/>
  <c r="BP307" i="6"/>
  <c r="BP311" i="6"/>
  <c r="BP315" i="6"/>
  <c r="BP319" i="6"/>
  <c r="BP323" i="6"/>
  <c r="BP328" i="6"/>
  <c r="BP332" i="6"/>
  <c r="BP338" i="6"/>
  <c r="BP344" i="6"/>
  <c r="BP348" i="6"/>
  <c r="BP352" i="6"/>
  <c r="BP382" i="6"/>
  <c r="BP399" i="6"/>
  <c r="BP416" i="6"/>
  <c r="BP448" i="6"/>
  <c r="BP481" i="6"/>
  <c r="BP484" i="6"/>
  <c r="BP490" i="6"/>
  <c r="BP497" i="6"/>
  <c r="BP500" i="6"/>
  <c r="BP506" i="6"/>
  <c r="BP513" i="6"/>
  <c r="BP516" i="6"/>
  <c r="BP523" i="6"/>
  <c r="BP530" i="6"/>
  <c r="BP533" i="6"/>
  <c r="BP535" i="6"/>
  <c r="BP545" i="6"/>
  <c r="BP550" i="6"/>
  <c r="BP562" i="6"/>
  <c r="BP566" i="6"/>
  <c r="BP570" i="6"/>
  <c r="BP574" i="6"/>
  <c r="BP578" i="6"/>
  <c r="BP582" i="6"/>
  <c r="BP586" i="6"/>
  <c r="BP590" i="6"/>
  <c r="BP594" i="6"/>
  <c r="BP598" i="6"/>
  <c r="BP602" i="6"/>
  <c r="BP606" i="6"/>
  <c r="BP610" i="6"/>
  <c r="BP614" i="6"/>
  <c r="BP618" i="6"/>
  <c r="BP622" i="6"/>
  <c r="BP626" i="6"/>
  <c r="BP630" i="6"/>
  <c r="BP634" i="6"/>
  <c r="BP638" i="6"/>
  <c r="BP421" i="6"/>
  <c r="BP424" i="6"/>
  <c r="BP436" i="6"/>
  <c r="BP441" i="6"/>
  <c r="BP444" i="6"/>
  <c r="BP454" i="6"/>
  <c r="BP457" i="6"/>
  <c r="BP462" i="6"/>
  <c r="BP465" i="6"/>
  <c r="BP470" i="6"/>
  <c r="BP473" i="6"/>
  <c r="BP478" i="6"/>
  <c r="BP492" i="6"/>
  <c r="BP494" i="6"/>
  <c r="BP508" i="6"/>
  <c r="BP510" i="6"/>
  <c r="BP525" i="6"/>
  <c r="BP527" i="6"/>
  <c r="BP537" i="6"/>
  <c r="BP542" i="6"/>
  <c r="BP554" i="6"/>
  <c r="BP557" i="6"/>
  <c r="BP559" i="6"/>
  <c r="BP565" i="6"/>
  <c r="BP569" i="6"/>
  <c r="BP573" i="6"/>
  <c r="BP577" i="6"/>
  <c r="BP581" i="6"/>
  <c r="BP585" i="6"/>
  <c r="BP589" i="6"/>
  <c r="BP593" i="6"/>
  <c r="BP597" i="6"/>
  <c r="BP601" i="6"/>
  <c r="BP605" i="6"/>
  <c r="BP609" i="6"/>
  <c r="BP613" i="6"/>
  <c r="BP617" i="6"/>
  <c r="BP621" i="6"/>
  <c r="BP625" i="6"/>
  <c r="BP629" i="6"/>
  <c r="BP633" i="6"/>
  <c r="BP637" i="6"/>
  <c r="BP641" i="6"/>
  <c r="BP384" i="6"/>
  <c r="BP387" i="6"/>
  <c r="BP392" i="6"/>
  <c r="BP395" i="6"/>
  <c r="BP400" i="6"/>
  <c r="BP403" i="6"/>
  <c r="BP408" i="6"/>
  <c r="BP411" i="6"/>
  <c r="BP432" i="6"/>
  <c r="BP480" i="6"/>
  <c r="BP496" i="6"/>
  <c r="BP512" i="6"/>
  <c r="BP529" i="6"/>
  <c r="BP534" i="6"/>
  <c r="BP546" i="6"/>
  <c r="BP549" i="6"/>
  <c r="BP551" i="6"/>
  <c r="BP561" i="6"/>
  <c r="BP564" i="6"/>
  <c r="BP568" i="6"/>
  <c r="BP572" i="6"/>
  <c r="BP576" i="6"/>
  <c r="BP580" i="6"/>
  <c r="BP584" i="6"/>
  <c r="BP588" i="6"/>
  <c r="BP592" i="6"/>
  <c r="BP596" i="6"/>
  <c r="BP600" i="6"/>
  <c r="BP604" i="6"/>
  <c r="BP608" i="6"/>
  <c r="BP612" i="6"/>
  <c r="BP616" i="6"/>
  <c r="BP620" i="6"/>
  <c r="BP624" i="6"/>
  <c r="BP628" i="6"/>
  <c r="BP632" i="6"/>
  <c r="BP636" i="6"/>
  <c r="BP640" i="6"/>
  <c r="BL653" i="6"/>
  <c r="AV259" i="6"/>
  <c r="AV261" i="6"/>
  <c r="AV266" i="6"/>
  <c r="AV268" i="6"/>
  <c r="AV270" i="6"/>
  <c r="AV272" i="6"/>
  <c r="AV274" i="6"/>
  <c r="AV276" i="6"/>
  <c r="AV278" i="6"/>
  <c r="AV280" i="6"/>
  <c r="AV282" i="6"/>
  <c r="AV284" i="6"/>
  <c r="AV286" i="6"/>
  <c r="AV288" i="6"/>
  <c r="AV291" i="6"/>
  <c r="AV293" i="6"/>
  <c r="AV295" i="6"/>
  <c r="AV297" i="6"/>
  <c r="AV299" i="6"/>
  <c r="AV301" i="6"/>
  <c r="AV303" i="6"/>
  <c r="AV24" i="6"/>
  <c r="AV40" i="6"/>
  <c r="AV46" i="6"/>
  <c r="AV51" i="6"/>
  <c r="AV137" i="6"/>
  <c r="AV17" i="6"/>
  <c r="AV29" i="6"/>
  <c r="AV36" i="6"/>
  <c r="AV55" i="6"/>
  <c r="AV60" i="6"/>
  <c r="AV64" i="6"/>
  <c r="AV69" i="6"/>
  <c r="AV73" i="6"/>
  <c r="AV79" i="6"/>
  <c r="AV83" i="6"/>
  <c r="AV88" i="6"/>
  <c r="AV93" i="6"/>
  <c r="AV99" i="6"/>
  <c r="AV104" i="6"/>
  <c r="AV110" i="6"/>
  <c r="AV114" i="6"/>
  <c r="AV119" i="6"/>
  <c r="AV123" i="6"/>
  <c r="AV127" i="6"/>
  <c r="AV133" i="6"/>
  <c r="AV141" i="6"/>
  <c r="AV145" i="6"/>
  <c r="AV149" i="6"/>
  <c r="AV191" i="6"/>
  <c r="AV197" i="6"/>
  <c r="AV199" i="6"/>
  <c r="AV201" i="6"/>
  <c r="AV204" i="6"/>
  <c r="AV206" i="6"/>
  <c r="AV208" i="6"/>
  <c r="AV210" i="6"/>
  <c r="AV215" i="6"/>
  <c r="AV217" i="6"/>
  <c r="AV219" i="6"/>
  <c r="AV221" i="6"/>
  <c r="AV223" i="6"/>
  <c r="AV226" i="6"/>
  <c r="AV228" i="6"/>
  <c r="AV230" i="6"/>
  <c r="AV233" i="6"/>
  <c r="AV235" i="6"/>
  <c r="AV239" i="6"/>
  <c r="AV241" i="6"/>
  <c r="AV243" i="6"/>
  <c r="AV245" i="6"/>
  <c r="AV247" i="6"/>
  <c r="AV249" i="6"/>
  <c r="AV251" i="6"/>
  <c r="AV254" i="6"/>
  <c r="AV256" i="6"/>
  <c r="AV258" i="6"/>
  <c r="AV260" i="6"/>
  <c r="AV262" i="6"/>
  <c r="AV265" i="6"/>
  <c r="AV267" i="6"/>
  <c r="AV269" i="6"/>
  <c r="AV271" i="6"/>
  <c r="AV273" i="6"/>
  <c r="AV275" i="6"/>
  <c r="AV277" i="6"/>
  <c r="AV279" i="6"/>
  <c r="AV281" i="6"/>
  <c r="AV283" i="6"/>
  <c r="AV285" i="6"/>
  <c r="AV287" i="6"/>
  <c r="AV437" i="6"/>
  <c r="AV442" i="6"/>
  <c r="AV445" i="6"/>
  <c r="AV451" i="6"/>
  <c r="AV454" i="6"/>
  <c r="AV459" i="6"/>
  <c r="AV462" i="6"/>
  <c r="AV467" i="6"/>
  <c r="AV470" i="6"/>
  <c r="AV475" i="6"/>
  <c r="AV478" i="6"/>
  <c r="AV483" i="6"/>
  <c r="AV486" i="6"/>
  <c r="AV491" i="6"/>
  <c r="AV494" i="6"/>
  <c r="AV499" i="6"/>
  <c r="AV502" i="6"/>
  <c r="AV507" i="6"/>
  <c r="AV510" i="6"/>
  <c r="AV515" i="6"/>
  <c r="AV519" i="6"/>
  <c r="AV524" i="6"/>
  <c r="AV527" i="6"/>
  <c r="AV532" i="6"/>
  <c r="AV535" i="6"/>
  <c r="AV540" i="6"/>
  <c r="AV543" i="6"/>
  <c r="AV548" i="6"/>
  <c r="AV551" i="6"/>
  <c r="AV556" i="6"/>
  <c r="AV559" i="6"/>
  <c r="AV566" i="6"/>
  <c r="AV571" i="6"/>
  <c r="AV579" i="6"/>
  <c r="AV587" i="6"/>
  <c r="AV595" i="6"/>
  <c r="AV603" i="6"/>
  <c r="AV611" i="6"/>
  <c r="AV619" i="6"/>
  <c r="AV635" i="6"/>
  <c r="AV373" i="6"/>
  <c r="AV377" i="6"/>
  <c r="AV381" i="6"/>
  <c r="AV385" i="6"/>
  <c r="AV389" i="6"/>
  <c r="AV391" i="6"/>
  <c r="AV393" i="6"/>
  <c r="AV395" i="6"/>
  <c r="AV397" i="6"/>
  <c r="AV399" i="6"/>
  <c r="AV401" i="6"/>
  <c r="AV403" i="6"/>
  <c r="AV405" i="6"/>
  <c r="AV407" i="6"/>
  <c r="AV409" i="6"/>
  <c r="AV413" i="6"/>
  <c r="AV417" i="6"/>
  <c r="AV563" i="6"/>
  <c r="AV570" i="6"/>
  <c r="AV578" i="6"/>
  <c r="AV586" i="6"/>
  <c r="AV594" i="6"/>
  <c r="AV602" i="6"/>
  <c r="AV610" i="6"/>
  <c r="AV623" i="6"/>
  <c r="AV639" i="6"/>
  <c r="AV289" i="6"/>
  <c r="AV292" i="6"/>
  <c r="AV294" i="6"/>
  <c r="AV296" i="6"/>
  <c r="AV298" i="6"/>
  <c r="AV300" i="6"/>
  <c r="AV302" i="6"/>
  <c r="AV305" i="6"/>
  <c r="AV308" i="6"/>
  <c r="AV310" i="6"/>
  <c r="AV312" i="6"/>
  <c r="AV314" i="6"/>
  <c r="AV316" i="6"/>
  <c r="AV318" i="6"/>
  <c r="AV320" i="6"/>
  <c r="AV322" i="6"/>
  <c r="AV324" i="6"/>
  <c r="AV327" i="6"/>
  <c r="AV329" i="6"/>
  <c r="AV331" i="6"/>
  <c r="AV333" i="6"/>
  <c r="AV336" i="6"/>
  <c r="AV339" i="6"/>
  <c r="AV343" i="6"/>
  <c r="AV345" i="6"/>
  <c r="AV347" i="6"/>
  <c r="AV349" i="6"/>
  <c r="AV351" i="6"/>
  <c r="AV353" i="6"/>
  <c r="AV355" i="6"/>
  <c r="AV357" i="6"/>
  <c r="AV359" i="6"/>
  <c r="AV361" i="6"/>
  <c r="AV363" i="6"/>
  <c r="AV365" i="6"/>
  <c r="AV367" i="6"/>
  <c r="AV369" i="6"/>
  <c r="AV371" i="6"/>
  <c r="AV375" i="6"/>
  <c r="AV379" i="6"/>
  <c r="AV383" i="6"/>
  <c r="AV387" i="6"/>
  <c r="AV421" i="6"/>
  <c r="AV441" i="6"/>
  <c r="AV446" i="6"/>
  <c r="AV450" i="6"/>
  <c r="AV455" i="6"/>
  <c r="AV458" i="6"/>
  <c r="AV463" i="6"/>
  <c r="AV466" i="6"/>
  <c r="AV471" i="6"/>
  <c r="AV474" i="6"/>
  <c r="AV479" i="6"/>
  <c r="AV482" i="6"/>
  <c r="AV487" i="6"/>
  <c r="AV490" i="6"/>
  <c r="AV495" i="6"/>
  <c r="AV498" i="6"/>
  <c r="AV503" i="6"/>
  <c r="AV506" i="6"/>
  <c r="AV511" i="6"/>
  <c r="AV514" i="6"/>
  <c r="AV520" i="6"/>
  <c r="AV523" i="6"/>
  <c r="AV528" i="6"/>
  <c r="AV531" i="6"/>
  <c r="AV536" i="6"/>
  <c r="AV539" i="6"/>
  <c r="AV544" i="6"/>
  <c r="AV547" i="6"/>
  <c r="AV552" i="6"/>
  <c r="AV555" i="6"/>
  <c r="AV560" i="6"/>
  <c r="AV567" i="6"/>
  <c r="AV575" i="6"/>
  <c r="AV583" i="6"/>
  <c r="AV591" i="6"/>
  <c r="AV599" i="6"/>
  <c r="AV607" i="6"/>
  <c r="AV615" i="6"/>
  <c r="AV627" i="6"/>
  <c r="BR645" i="6"/>
  <c r="BR648" i="6" s="1"/>
  <c r="BR653" i="6" s="1"/>
  <c r="BN653" i="6"/>
  <c r="BG647" i="6"/>
  <c r="AV15" i="6"/>
  <c r="AV20" i="6"/>
  <c r="AV26" i="6"/>
  <c r="AV32" i="6"/>
  <c r="AV38" i="6"/>
  <c r="AV44" i="6"/>
  <c r="AV49" i="6"/>
  <c r="AV53" i="6"/>
  <c r="AV57" i="6"/>
  <c r="AV62" i="6"/>
  <c r="AV67" i="6"/>
  <c r="AV71" i="6"/>
  <c r="AV76" i="6"/>
  <c r="AV81" i="6"/>
  <c r="AV86" i="6"/>
  <c r="AV91" i="6"/>
  <c r="AV95" i="6"/>
  <c r="AV102" i="6"/>
  <c r="AV107" i="6"/>
  <c r="AV112" i="6"/>
  <c r="AV116" i="6"/>
  <c r="AV121" i="6"/>
  <c r="AV125" i="6"/>
  <c r="AV129" i="6"/>
  <c r="AV135" i="6"/>
  <c r="AV139" i="6"/>
  <c r="AV143" i="6"/>
  <c r="AV147" i="6"/>
  <c r="AV151" i="6"/>
  <c r="AV153" i="6"/>
  <c r="AV155" i="6"/>
  <c r="AV157" i="6"/>
  <c r="AV159" i="6"/>
  <c r="AV162" i="6"/>
  <c r="AV164" i="6"/>
  <c r="AV167" i="6"/>
  <c r="AV171" i="6"/>
  <c r="AV173" i="6"/>
  <c r="AV177" i="6"/>
  <c r="AV179" i="6"/>
  <c r="AV181" i="6"/>
  <c r="AV184" i="6"/>
  <c r="AV186" i="6"/>
  <c r="AV188" i="6"/>
  <c r="AV195" i="6"/>
  <c r="AV16" i="6"/>
  <c r="AV23" i="6"/>
  <c r="AV27" i="6"/>
  <c r="AV35" i="6"/>
  <c r="AV39" i="6"/>
  <c r="AV45" i="6"/>
  <c r="AV50" i="6"/>
  <c r="AV54" i="6"/>
  <c r="AV59" i="6"/>
  <c r="AV63" i="6"/>
  <c r="AV68" i="6"/>
  <c r="AV72" i="6"/>
  <c r="AV77" i="6"/>
  <c r="AV82" i="6"/>
  <c r="AV87" i="6"/>
  <c r="AV92" i="6"/>
  <c r="AV98" i="6"/>
  <c r="AV103" i="6"/>
  <c r="AV108" i="6"/>
  <c r="AV113" i="6"/>
  <c r="AV117" i="6"/>
  <c r="AV122" i="6"/>
  <c r="AV126" i="6"/>
  <c r="AV130" i="6"/>
  <c r="AV136" i="6"/>
  <c r="AV140" i="6"/>
  <c r="AV144" i="6"/>
  <c r="AV148" i="6"/>
  <c r="AV152" i="6"/>
  <c r="AV154" i="6"/>
  <c r="AV156" i="6"/>
  <c r="AV158" i="6"/>
  <c r="AV160" i="6"/>
  <c r="AV163" i="6"/>
  <c r="AV166" i="6"/>
  <c r="AV170" i="6"/>
  <c r="AV172" i="6"/>
  <c r="AV176" i="6"/>
  <c r="AV178" i="6"/>
  <c r="AV180" i="6"/>
  <c r="AV182" i="6"/>
  <c r="AV185" i="6"/>
  <c r="AV187" i="6"/>
  <c r="AV189" i="6"/>
  <c r="AV194" i="6"/>
  <c r="AV196" i="6"/>
  <c r="AV198" i="6"/>
  <c r="AV200" i="6"/>
  <c r="AV202" i="6"/>
  <c r="AV205" i="6"/>
  <c r="AV207" i="6"/>
  <c r="AV209" i="6"/>
  <c r="AV212" i="6"/>
  <c r="AV216" i="6"/>
  <c r="AV218" i="6"/>
  <c r="AV220" i="6"/>
  <c r="AV222" i="6"/>
  <c r="AV225" i="6"/>
  <c r="AV227" i="6"/>
  <c r="AV229" i="6"/>
  <c r="AV231" i="6"/>
  <c r="AV234" i="6"/>
  <c r="AV238" i="6"/>
  <c r="AV240" i="6"/>
  <c r="AV242" i="6"/>
  <c r="AV244" i="6"/>
  <c r="AV246" i="6"/>
  <c r="AV248" i="6"/>
  <c r="AV250" i="6"/>
  <c r="AV252" i="6"/>
  <c r="AV255" i="6"/>
  <c r="AV257" i="6"/>
  <c r="AV263" i="6"/>
  <c r="AV307" i="6"/>
  <c r="AV309" i="6"/>
  <c r="AV311" i="6"/>
  <c r="AV313" i="6"/>
  <c r="AV315" i="6"/>
  <c r="AV317" i="6"/>
  <c r="AV319" i="6"/>
  <c r="AV321" i="6"/>
  <c r="AV323" i="6"/>
  <c r="AV325" i="6"/>
  <c r="AV328" i="6"/>
  <c r="AV330" i="6"/>
  <c r="AV332" i="6"/>
  <c r="AV334" i="6"/>
  <c r="AV338" i="6"/>
  <c r="AV342" i="6"/>
  <c r="AV344" i="6"/>
  <c r="AV346" i="6"/>
  <c r="AV348" i="6"/>
  <c r="AV350" i="6"/>
  <c r="AV352" i="6"/>
  <c r="AV354" i="6"/>
  <c r="AV356" i="6"/>
  <c r="AV358" i="6"/>
  <c r="AV360" i="6"/>
  <c r="AV362" i="6"/>
  <c r="AV364" i="6"/>
  <c r="AV366" i="6"/>
  <c r="AV368" i="6"/>
  <c r="AV370" i="6"/>
  <c r="AV374" i="6"/>
  <c r="AV378" i="6"/>
  <c r="AV382" i="6"/>
  <c r="AV386" i="6"/>
  <c r="AR653" i="6"/>
  <c r="AX645" i="6"/>
  <c r="AX648" i="6" s="1"/>
  <c r="AX653" i="6" s="1"/>
  <c r="AV388" i="6"/>
  <c r="AV390" i="6"/>
  <c r="AV392" i="6"/>
  <c r="AV394" i="6"/>
  <c r="AV396" i="6"/>
  <c r="AV398" i="6"/>
  <c r="AV400" i="6"/>
  <c r="AV402" i="6"/>
  <c r="AV404" i="6"/>
  <c r="AV406" i="6"/>
  <c r="AV408" i="6"/>
  <c r="AV410" i="6"/>
  <c r="AV412" i="6"/>
  <c r="AV416" i="6"/>
  <c r="AV420" i="6"/>
  <c r="AV424" i="6"/>
  <c r="AV428" i="6"/>
  <c r="AV432" i="6"/>
  <c r="AV436" i="6"/>
  <c r="AV440" i="6"/>
  <c r="AV444" i="6"/>
  <c r="AV448" i="6"/>
  <c r="AV453" i="6"/>
  <c r="AV457" i="6"/>
  <c r="AV461" i="6"/>
  <c r="AV465" i="6"/>
  <c r="AV469" i="6"/>
  <c r="AV473" i="6"/>
  <c r="AV477" i="6"/>
  <c r="AV481" i="6"/>
  <c r="AV485" i="6"/>
  <c r="AV489" i="6"/>
  <c r="AV493" i="6"/>
  <c r="AV497" i="6"/>
  <c r="AV501" i="6"/>
  <c r="AV505" i="6"/>
  <c r="AV509" i="6"/>
  <c r="AV513" i="6"/>
  <c r="AV517" i="6"/>
  <c r="AV522" i="6"/>
  <c r="AV526" i="6"/>
  <c r="AV530" i="6"/>
  <c r="AV534" i="6"/>
  <c r="AV538" i="6"/>
  <c r="AV542" i="6"/>
  <c r="AV546" i="6"/>
  <c r="AV550" i="6"/>
  <c r="AV554" i="6"/>
  <c r="AV558" i="6"/>
  <c r="AV411" i="6"/>
  <c r="AV415" i="6"/>
  <c r="AV419" i="6"/>
  <c r="AV423" i="6"/>
  <c r="AV427" i="6"/>
  <c r="AV431" i="6"/>
  <c r="AV435" i="6"/>
  <c r="AV439" i="6"/>
  <c r="AV443" i="6"/>
  <c r="AV447" i="6"/>
  <c r="AV452" i="6"/>
  <c r="AV456" i="6"/>
  <c r="AV460" i="6"/>
  <c r="AV464" i="6"/>
  <c r="AV468" i="6"/>
  <c r="AV472" i="6"/>
  <c r="AV476" i="6"/>
  <c r="AV480" i="6"/>
  <c r="AV484" i="6"/>
  <c r="AV488" i="6"/>
  <c r="AV492" i="6"/>
  <c r="AV496" i="6"/>
  <c r="AV500" i="6"/>
  <c r="AV504" i="6"/>
  <c r="AV508" i="6"/>
  <c r="AV512" i="6"/>
  <c r="AV516" i="6"/>
  <c r="AV521" i="6"/>
  <c r="AV525" i="6"/>
  <c r="AV529" i="6"/>
  <c r="AV533" i="6"/>
  <c r="AV537" i="6"/>
  <c r="AV541" i="6"/>
  <c r="AV545" i="6"/>
  <c r="AV549" i="6"/>
  <c r="AV553" i="6"/>
  <c r="AV557" i="6"/>
  <c r="AV414" i="6"/>
  <c r="AV418" i="6"/>
  <c r="AV422" i="6"/>
  <c r="AV426" i="6"/>
  <c r="AV430" i="6"/>
  <c r="AV434" i="6"/>
  <c r="AV438" i="6"/>
  <c r="AV614" i="6"/>
  <c r="AV618" i="6"/>
  <c r="AV622" i="6"/>
  <c r="AV626" i="6"/>
  <c r="AV630" i="6"/>
  <c r="AV634" i="6"/>
  <c r="AV638" i="6"/>
  <c r="AV561" i="6"/>
  <c r="AV565" i="6"/>
  <c r="AV569" i="6"/>
  <c r="AV573" i="6"/>
  <c r="AV577" i="6"/>
  <c r="AV581" i="6"/>
  <c r="AV585" i="6"/>
  <c r="AV589" i="6"/>
  <c r="AV593" i="6"/>
  <c r="AV597" i="6"/>
  <c r="AV601" i="6"/>
  <c r="AV605" i="6"/>
  <c r="AV609" i="6"/>
  <c r="AV613" i="6"/>
  <c r="AV617" i="6"/>
  <c r="AV621" i="6"/>
  <c r="AV625" i="6"/>
  <c r="AV629" i="6"/>
  <c r="AV633" i="6"/>
  <c r="AV637" i="6"/>
  <c r="AV641" i="6"/>
  <c r="AV564" i="6"/>
  <c r="AV568" i="6"/>
  <c r="AV572" i="6"/>
  <c r="AV576" i="6"/>
  <c r="AV580" i="6"/>
  <c r="AV584" i="6"/>
  <c r="AV588" i="6"/>
  <c r="AV592" i="6"/>
  <c r="AV596" i="6"/>
  <c r="AV600" i="6"/>
  <c r="AV604" i="6"/>
  <c r="AV608" i="6"/>
  <c r="AV612" i="6"/>
  <c r="AV616" i="6"/>
  <c r="AV620" i="6"/>
  <c r="AV624" i="6"/>
  <c r="AV628" i="6"/>
  <c r="AV632" i="6"/>
  <c r="AV636" i="6"/>
  <c r="AV640" i="6"/>
  <c r="AM644" i="6"/>
  <c r="AM647" i="6"/>
  <c r="S644" i="6"/>
  <c r="Z653" i="6"/>
  <c r="S645" i="6"/>
  <c r="X653" i="6"/>
  <c r="S647" i="6"/>
  <c r="AC639" i="6"/>
  <c r="AD639" i="6" s="1"/>
  <c r="AA639" i="6"/>
  <c r="Z639" i="6"/>
  <c r="Y639" i="6"/>
  <c r="X639" i="6"/>
  <c r="W639" i="6"/>
  <c r="AC563" i="6"/>
  <c r="AD563" i="6" s="1"/>
  <c r="AA563" i="6"/>
  <c r="Z563" i="6"/>
  <c r="Y563" i="6"/>
  <c r="X563" i="6"/>
  <c r="W563" i="6"/>
  <c r="AC452" i="6"/>
  <c r="AD452" i="6" s="1"/>
  <c r="AA452" i="6"/>
  <c r="Z452" i="6"/>
  <c r="Y452" i="6"/>
  <c r="X452" i="6"/>
  <c r="W452" i="6"/>
  <c r="AC451" i="6"/>
  <c r="AD451" i="6" s="1"/>
  <c r="AA451" i="6"/>
  <c r="Z451" i="6"/>
  <c r="Y451" i="6"/>
  <c r="X451" i="6"/>
  <c r="W451" i="6"/>
  <c r="AC448" i="6"/>
  <c r="AD448" i="6" s="1"/>
  <c r="AA448" i="6"/>
  <c r="Z448" i="6"/>
  <c r="Y448" i="6"/>
  <c r="X448" i="6"/>
  <c r="W448" i="6"/>
  <c r="AC436" i="6"/>
  <c r="AD436" i="6" s="1"/>
  <c r="AA436" i="6"/>
  <c r="Z436" i="6"/>
  <c r="Y436" i="6"/>
  <c r="X436" i="6"/>
  <c r="W436" i="6"/>
  <c r="AC418" i="6"/>
  <c r="AD418" i="6" s="1"/>
  <c r="AA418" i="6"/>
  <c r="Z418" i="6"/>
  <c r="Y418" i="6"/>
  <c r="X418" i="6"/>
  <c r="W418" i="6"/>
  <c r="AC400" i="6"/>
  <c r="AD400" i="6" s="1"/>
  <c r="AA400" i="6"/>
  <c r="Z400" i="6"/>
  <c r="Y400" i="6"/>
  <c r="X400" i="6"/>
  <c r="W400" i="6"/>
  <c r="AC348" i="6"/>
  <c r="AD348" i="6" s="1"/>
  <c r="AA348" i="6"/>
  <c r="Z348" i="6"/>
  <c r="Y348" i="6"/>
  <c r="X348" i="6"/>
  <c r="W348" i="6"/>
  <c r="AC311" i="6"/>
  <c r="AD311" i="6" s="1"/>
  <c r="AA311" i="6"/>
  <c r="Z311" i="6"/>
  <c r="Y311" i="6"/>
  <c r="X311" i="6"/>
  <c r="W311" i="6"/>
  <c r="AC310" i="6"/>
  <c r="AD310" i="6" s="1"/>
  <c r="AA310" i="6"/>
  <c r="Z310" i="6"/>
  <c r="Y310" i="6"/>
  <c r="X310" i="6"/>
  <c r="W310" i="6"/>
  <c r="AC309" i="6"/>
  <c r="AD309" i="6" s="1"/>
  <c r="AA309" i="6"/>
  <c r="Z309" i="6"/>
  <c r="Y309" i="6"/>
  <c r="X309" i="6"/>
  <c r="W309" i="6"/>
  <c r="AC308" i="6"/>
  <c r="AD308" i="6" s="1"/>
  <c r="AA308" i="6"/>
  <c r="Z308" i="6"/>
  <c r="Y308" i="6"/>
  <c r="X308" i="6"/>
  <c r="W308" i="6"/>
  <c r="AC307" i="6"/>
  <c r="AD307" i="6" s="1"/>
  <c r="AA307" i="6"/>
  <c r="Z307" i="6"/>
  <c r="Y307" i="6"/>
  <c r="X307" i="6"/>
  <c r="W307" i="6"/>
  <c r="AC297" i="6"/>
  <c r="AD297" i="6" s="1"/>
  <c r="AA297" i="6"/>
  <c r="Z297" i="6"/>
  <c r="Y297" i="6"/>
  <c r="X297" i="6"/>
  <c r="W297" i="6"/>
  <c r="AC296" i="6"/>
  <c r="AD296" i="6" s="1"/>
  <c r="AA296" i="6"/>
  <c r="Z296" i="6"/>
  <c r="Y296" i="6"/>
  <c r="X296" i="6"/>
  <c r="W296" i="6"/>
  <c r="AC292" i="6"/>
  <c r="AD292" i="6" s="1"/>
  <c r="AA292" i="6"/>
  <c r="Z292" i="6"/>
  <c r="Y292" i="6"/>
  <c r="X292" i="6"/>
  <c r="W292" i="6"/>
  <c r="AC291" i="6"/>
  <c r="AD291" i="6" s="1"/>
  <c r="AA291" i="6"/>
  <c r="Z291" i="6"/>
  <c r="Y291" i="6"/>
  <c r="X291" i="6"/>
  <c r="W291" i="6"/>
  <c r="AC288" i="6"/>
  <c r="AD288" i="6" s="1"/>
  <c r="AA288" i="6"/>
  <c r="Z288" i="6"/>
  <c r="Y288" i="6"/>
  <c r="X288" i="6"/>
  <c r="W288" i="6"/>
  <c r="AC287" i="6"/>
  <c r="AD287" i="6" s="1"/>
  <c r="AA287" i="6"/>
  <c r="Z287" i="6"/>
  <c r="Y287" i="6"/>
  <c r="X287" i="6"/>
  <c r="W287" i="6"/>
  <c r="AC286" i="6"/>
  <c r="AD286" i="6" s="1"/>
  <c r="AA286" i="6"/>
  <c r="Z286" i="6"/>
  <c r="Y286" i="6"/>
  <c r="X286" i="6"/>
  <c r="W286" i="6"/>
  <c r="AC272" i="6"/>
  <c r="AD272" i="6" s="1"/>
  <c r="AA272" i="6"/>
  <c r="Z272" i="6"/>
  <c r="Y272" i="6"/>
  <c r="X272" i="6"/>
  <c r="W272" i="6"/>
  <c r="AC271" i="6"/>
  <c r="AD271" i="6" s="1"/>
  <c r="AA271" i="6"/>
  <c r="Z271" i="6"/>
  <c r="Y271" i="6"/>
  <c r="X271" i="6"/>
  <c r="W271" i="6"/>
  <c r="AC270" i="6"/>
  <c r="AD270" i="6" s="1"/>
  <c r="AA270" i="6"/>
  <c r="Z270" i="6"/>
  <c r="Y270" i="6"/>
  <c r="X270" i="6"/>
  <c r="W270" i="6"/>
  <c r="AC269" i="6"/>
  <c r="AD269" i="6" s="1"/>
  <c r="AA269" i="6"/>
  <c r="Z269" i="6"/>
  <c r="Y269" i="6"/>
  <c r="X269" i="6"/>
  <c r="W269" i="6"/>
  <c r="AC268" i="6"/>
  <c r="AD268" i="6" s="1"/>
  <c r="AA268" i="6"/>
  <c r="Z268" i="6"/>
  <c r="Y268" i="6"/>
  <c r="X268" i="6"/>
  <c r="W268" i="6"/>
  <c r="AC252" i="6"/>
  <c r="AD252" i="6" s="1"/>
  <c r="AA252" i="6"/>
  <c r="Z252" i="6"/>
  <c r="Y252" i="6"/>
  <c r="X252" i="6"/>
  <c r="W252" i="6"/>
  <c r="AC248" i="6"/>
  <c r="AD248" i="6" s="1"/>
  <c r="AA248" i="6"/>
  <c r="Z248" i="6"/>
  <c r="Y248" i="6"/>
  <c r="X248" i="6"/>
  <c r="W248" i="6"/>
  <c r="AC223" i="6"/>
  <c r="AD223" i="6" s="1"/>
  <c r="AA223" i="6"/>
  <c r="Z223" i="6"/>
  <c r="Y223" i="6"/>
  <c r="X223" i="6"/>
  <c r="W223" i="6"/>
  <c r="AC222" i="6"/>
  <c r="AD222" i="6" s="1"/>
  <c r="AA222" i="6"/>
  <c r="Z222" i="6"/>
  <c r="Y222" i="6"/>
  <c r="X222" i="6"/>
  <c r="W222" i="6"/>
  <c r="AC219" i="6"/>
  <c r="AD219" i="6" s="1"/>
  <c r="AA219" i="6"/>
  <c r="Z219" i="6"/>
  <c r="Y219" i="6"/>
  <c r="X219" i="6"/>
  <c r="W219" i="6"/>
  <c r="AC216" i="6"/>
  <c r="AD216" i="6" s="1"/>
  <c r="AA216" i="6"/>
  <c r="Z216" i="6"/>
  <c r="Y216" i="6"/>
  <c r="X216" i="6"/>
  <c r="W216" i="6"/>
  <c r="AC209" i="6"/>
  <c r="AD209" i="6" s="1"/>
  <c r="AA209" i="6"/>
  <c r="Z209" i="6"/>
  <c r="Y209" i="6"/>
  <c r="X209" i="6"/>
  <c r="W209" i="6"/>
  <c r="AC205" i="6"/>
  <c r="AD205" i="6" s="1"/>
  <c r="AA205" i="6"/>
  <c r="Z205" i="6"/>
  <c r="Y205" i="6"/>
  <c r="X205" i="6"/>
  <c r="W205" i="6"/>
  <c r="AC200" i="6"/>
  <c r="AD200" i="6" s="1"/>
  <c r="AA200" i="6"/>
  <c r="Z200" i="6"/>
  <c r="Y200" i="6"/>
  <c r="X200" i="6"/>
  <c r="W200" i="6"/>
  <c r="AC194" i="6"/>
  <c r="AD194" i="6" s="1"/>
  <c r="AA194" i="6"/>
  <c r="Z194" i="6"/>
  <c r="Y194" i="6"/>
  <c r="X194" i="6"/>
  <c r="W194" i="6"/>
  <c r="AC189" i="6"/>
  <c r="AD189" i="6" s="1"/>
  <c r="AA189" i="6"/>
  <c r="Z189" i="6"/>
  <c r="Y189" i="6"/>
  <c r="X189" i="6"/>
  <c r="W189" i="6"/>
  <c r="AC187" i="6"/>
  <c r="AD187" i="6" s="1"/>
  <c r="AA187" i="6"/>
  <c r="Z187" i="6"/>
  <c r="Y187" i="6"/>
  <c r="X187" i="6"/>
  <c r="W187" i="6"/>
  <c r="AC181" i="6"/>
  <c r="AD181" i="6" s="1"/>
  <c r="AA181" i="6"/>
  <c r="Z181" i="6"/>
  <c r="Y181" i="6"/>
  <c r="X181" i="6"/>
  <c r="W181" i="6"/>
  <c r="AC178" i="6"/>
  <c r="AD178" i="6" s="1"/>
  <c r="AA178" i="6"/>
  <c r="Z178" i="6"/>
  <c r="Y178" i="6"/>
  <c r="X178" i="6"/>
  <c r="W178" i="6"/>
  <c r="AC177" i="6"/>
  <c r="AD177" i="6" s="1"/>
  <c r="AA177" i="6"/>
  <c r="Z177" i="6"/>
  <c r="Y177" i="6"/>
  <c r="X177" i="6"/>
  <c r="W177" i="6"/>
  <c r="AC171" i="6"/>
  <c r="AD171" i="6" s="1"/>
  <c r="AA171" i="6"/>
  <c r="Z171" i="6"/>
  <c r="Y171" i="6"/>
  <c r="X171" i="6"/>
  <c r="W171" i="6"/>
  <c r="AC164" i="6"/>
  <c r="AD164" i="6" s="1"/>
  <c r="AA164" i="6"/>
  <c r="Z164" i="6"/>
  <c r="Y164" i="6"/>
  <c r="X164" i="6"/>
  <c r="W164" i="6"/>
  <c r="AC159" i="6"/>
  <c r="AD159" i="6" s="1"/>
  <c r="AA159" i="6"/>
  <c r="Z159" i="6"/>
  <c r="Y159" i="6"/>
  <c r="X159" i="6"/>
  <c r="W159" i="6"/>
  <c r="AC157" i="6"/>
  <c r="AD157" i="6" s="1"/>
  <c r="AA157" i="6"/>
  <c r="Z157" i="6"/>
  <c r="Y157" i="6"/>
  <c r="X157" i="6"/>
  <c r="W157" i="6"/>
  <c r="AC148" i="6"/>
  <c r="AD148" i="6" s="1"/>
  <c r="AA148" i="6"/>
  <c r="Z148" i="6"/>
  <c r="Y148" i="6"/>
  <c r="X148" i="6"/>
  <c r="W148" i="6"/>
  <c r="AC147" i="6"/>
  <c r="AD147" i="6" s="1"/>
  <c r="AA147" i="6"/>
  <c r="Z147" i="6"/>
  <c r="Y147" i="6"/>
  <c r="X147" i="6"/>
  <c r="W147" i="6"/>
  <c r="AC143" i="6"/>
  <c r="AD143" i="6" s="1"/>
  <c r="AA143" i="6"/>
  <c r="Z143" i="6"/>
  <c r="Y143" i="6"/>
  <c r="X143" i="6"/>
  <c r="W143" i="6"/>
  <c r="AC140" i="6"/>
  <c r="AD140" i="6" s="1"/>
  <c r="AA140" i="6"/>
  <c r="Z140" i="6"/>
  <c r="Y140" i="6"/>
  <c r="X140" i="6"/>
  <c r="W140" i="6"/>
  <c r="AC138" i="6"/>
  <c r="AD138" i="6" s="1"/>
  <c r="AA138" i="6"/>
  <c r="Z138" i="6"/>
  <c r="Y138" i="6"/>
  <c r="X138" i="6"/>
  <c r="W138" i="6"/>
  <c r="AC137" i="6"/>
  <c r="AD137" i="6" s="1"/>
  <c r="AA137" i="6"/>
  <c r="Z137" i="6"/>
  <c r="Y137" i="6"/>
  <c r="X137" i="6"/>
  <c r="W137" i="6"/>
  <c r="AC125" i="6"/>
  <c r="AD125" i="6" s="1"/>
  <c r="AA125" i="6"/>
  <c r="Z125" i="6"/>
  <c r="Y125" i="6"/>
  <c r="X125" i="6"/>
  <c r="W125" i="6"/>
  <c r="AC123" i="6"/>
  <c r="AD123" i="6" s="1"/>
  <c r="AA123" i="6"/>
  <c r="Z123" i="6"/>
  <c r="Y123" i="6"/>
  <c r="X123" i="6"/>
  <c r="W123" i="6"/>
  <c r="AC119" i="6"/>
  <c r="AD119" i="6" s="1"/>
  <c r="AA119" i="6"/>
  <c r="Z119" i="6"/>
  <c r="Y119" i="6"/>
  <c r="X119" i="6"/>
  <c r="W119" i="6"/>
  <c r="AC113" i="6"/>
  <c r="AD113" i="6" s="1"/>
  <c r="AA113" i="6"/>
  <c r="Z113" i="6"/>
  <c r="Y113" i="6"/>
  <c r="X113" i="6"/>
  <c r="W113" i="6"/>
  <c r="AC106" i="6"/>
  <c r="AD106" i="6" s="1"/>
  <c r="AA106" i="6"/>
  <c r="Z106" i="6"/>
  <c r="Y106" i="6"/>
  <c r="X106" i="6"/>
  <c r="W106" i="6"/>
  <c r="AC98" i="6"/>
  <c r="AD98" i="6" s="1"/>
  <c r="AA98" i="6"/>
  <c r="Z98" i="6"/>
  <c r="Y98" i="6"/>
  <c r="X98" i="6"/>
  <c r="W98" i="6"/>
  <c r="AC94" i="6"/>
  <c r="AD94" i="6" s="1"/>
  <c r="AA94" i="6"/>
  <c r="Z94" i="6"/>
  <c r="Y94" i="6"/>
  <c r="X94" i="6"/>
  <c r="W94" i="6"/>
  <c r="AC91" i="6"/>
  <c r="AD91" i="6" s="1"/>
  <c r="AA91" i="6"/>
  <c r="Z91" i="6"/>
  <c r="Y91" i="6"/>
  <c r="X91" i="6"/>
  <c r="W91" i="6"/>
  <c r="AC84" i="6"/>
  <c r="AD84" i="6" s="1"/>
  <c r="AA84" i="6"/>
  <c r="Z84" i="6"/>
  <c r="Y84" i="6"/>
  <c r="X84" i="6"/>
  <c r="W84" i="6"/>
  <c r="AC83" i="6"/>
  <c r="AD83" i="6" s="1"/>
  <c r="AA83" i="6"/>
  <c r="Z83" i="6"/>
  <c r="Y83" i="6"/>
  <c r="X83" i="6"/>
  <c r="W83" i="6"/>
  <c r="AC80" i="6"/>
  <c r="AD80" i="6" s="1"/>
  <c r="AA80" i="6"/>
  <c r="Z80" i="6"/>
  <c r="Y80" i="6"/>
  <c r="X80" i="6"/>
  <c r="W80" i="6"/>
  <c r="AC77" i="6"/>
  <c r="AD77" i="6" s="1"/>
  <c r="AA77" i="6"/>
  <c r="Z77" i="6"/>
  <c r="Y77" i="6"/>
  <c r="X77" i="6"/>
  <c r="W77" i="6"/>
  <c r="AC72" i="6"/>
  <c r="AD72" i="6" s="1"/>
  <c r="AA72" i="6"/>
  <c r="Z72" i="6"/>
  <c r="Y72" i="6"/>
  <c r="X72" i="6"/>
  <c r="W72" i="6"/>
  <c r="AC53" i="6"/>
  <c r="AD53" i="6" s="1"/>
  <c r="AA53" i="6"/>
  <c r="Z53" i="6"/>
  <c r="Y53" i="6"/>
  <c r="X53" i="6"/>
  <c r="W53" i="6"/>
  <c r="AC52" i="6"/>
  <c r="AD52" i="6" s="1"/>
  <c r="AA52" i="6"/>
  <c r="Z52" i="6"/>
  <c r="Y52" i="6"/>
  <c r="X52" i="6"/>
  <c r="W52" i="6"/>
  <c r="AC49" i="6"/>
  <c r="AD49" i="6" s="1"/>
  <c r="AA49" i="6"/>
  <c r="Z49" i="6"/>
  <c r="Y49" i="6"/>
  <c r="X49" i="6"/>
  <c r="W49" i="6"/>
  <c r="AC39" i="6"/>
  <c r="AD39" i="6" s="1"/>
  <c r="AA39" i="6"/>
  <c r="Z39" i="6"/>
  <c r="Y39" i="6"/>
  <c r="X39" i="6"/>
  <c r="W39" i="6"/>
  <c r="P125" i="14"/>
  <c r="E125" i="14"/>
  <c r="Q125" i="14" s="1"/>
  <c r="E107" i="14"/>
  <c r="Q107" i="14" s="1"/>
  <c r="P104" i="14"/>
  <c r="P101" i="14"/>
  <c r="P98" i="14"/>
  <c r="P89" i="14"/>
  <c r="G89" i="14"/>
  <c r="P86" i="14"/>
  <c r="E86" i="14"/>
  <c r="Q86" i="14" s="1"/>
  <c r="E68" i="14"/>
  <c r="Q68" i="14" s="1"/>
  <c r="P65" i="14"/>
  <c r="P62" i="14"/>
  <c r="P59" i="14"/>
  <c r="P56" i="14"/>
  <c r="P53" i="14"/>
  <c r="P50" i="14"/>
  <c r="G50" i="14"/>
  <c r="E29" i="14"/>
  <c r="E47" i="14"/>
  <c r="G662" i="6"/>
  <c r="AB39" i="6" l="1"/>
  <c r="AB91" i="6"/>
  <c r="AB216" i="6"/>
  <c r="AB268" i="6"/>
  <c r="AB270" i="6"/>
  <c r="AB272" i="6"/>
  <c r="AB287" i="6"/>
  <c r="AB80" i="6"/>
  <c r="AB106" i="6"/>
  <c r="AB138" i="6"/>
  <c r="AB143" i="6"/>
  <c r="AB148" i="6"/>
  <c r="AB639" i="6"/>
  <c r="P68" i="14"/>
  <c r="AB53" i="6"/>
  <c r="AB291" i="6"/>
  <c r="AB451" i="6"/>
  <c r="BP653" i="6"/>
  <c r="BA653" i="6" s="1"/>
  <c r="AB123" i="6"/>
  <c r="AB164" i="6"/>
  <c r="AB177" i="6"/>
  <c r="AM646" i="6"/>
  <c r="AM649" i="6" s="1"/>
  <c r="AM659" i="6" s="1"/>
  <c r="AB189" i="6"/>
  <c r="AB223" i="6"/>
  <c r="AB418" i="6"/>
  <c r="AV653" i="6"/>
  <c r="AG653" i="6" s="1"/>
  <c r="P107" i="14"/>
  <c r="AB52" i="6"/>
  <c r="AB119" i="6"/>
  <c r="AB187" i="6"/>
  <c r="AB200" i="6"/>
  <c r="AB296" i="6"/>
  <c r="AB307" i="6"/>
  <c r="AB309" i="6"/>
  <c r="AB311" i="6"/>
  <c r="AB400" i="6"/>
  <c r="AB448" i="6"/>
  <c r="AB252" i="6"/>
  <c r="AB563" i="6"/>
  <c r="AB77" i="6"/>
  <c r="AB98" i="6"/>
  <c r="AB137" i="6"/>
  <c r="AB49" i="6"/>
  <c r="AB72" i="6"/>
  <c r="AB84" i="6"/>
  <c r="AB140" i="6"/>
  <c r="AB147" i="6"/>
  <c r="AB159" i="6"/>
  <c r="AB171" i="6"/>
  <c r="AB181" i="6"/>
  <c r="AB209" i="6"/>
  <c r="AB222" i="6"/>
  <c r="AB83" i="6"/>
  <c r="AB94" i="6"/>
  <c r="AB113" i="6"/>
  <c r="AB125" i="6"/>
  <c r="AB157" i="6"/>
  <c r="AB178" i="6"/>
  <c r="AB194" i="6"/>
  <c r="AB205" i="6"/>
  <c r="AB219" i="6"/>
  <c r="AB248" i="6"/>
  <c r="AB269" i="6"/>
  <c r="AB271" i="6"/>
  <c r="AB286" i="6"/>
  <c r="AB288" i="6"/>
  <c r="AB292" i="6"/>
  <c r="AB297" i="6"/>
  <c r="AB308" i="6"/>
  <c r="AB310" i="6"/>
  <c r="AB348" i="6"/>
  <c r="AB436" i="6"/>
  <c r="AB452" i="6"/>
  <c r="AC24" i="6"/>
  <c r="AD24" i="6" s="1"/>
  <c r="AA24" i="6"/>
  <c r="Z24" i="6"/>
  <c r="Y24" i="6"/>
  <c r="X24" i="6"/>
  <c r="W24" i="6"/>
  <c r="AC23" i="6"/>
  <c r="AD23" i="6" s="1"/>
  <c r="AA23" i="6"/>
  <c r="Z23" i="6"/>
  <c r="Y23" i="6"/>
  <c r="X23" i="6"/>
  <c r="W23" i="6"/>
  <c r="W15" i="6"/>
  <c r="W16" i="6"/>
  <c r="W17" i="6"/>
  <c r="W19" i="6"/>
  <c r="W20" i="6"/>
  <c r="W25" i="6"/>
  <c r="W26" i="6"/>
  <c r="W27" i="6"/>
  <c r="W29" i="6"/>
  <c r="W30" i="6"/>
  <c r="W32" i="6"/>
  <c r="W35" i="6"/>
  <c r="W36" i="6"/>
  <c r="W37" i="6"/>
  <c r="W38" i="6"/>
  <c r="W40" i="6"/>
  <c r="W43" i="6"/>
  <c r="W44" i="6"/>
  <c r="W45" i="6"/>
  <c r="W46" i="6"/>
  <c r="W48" i="6"/>
  <c r="W50" i="6"/>
  <c r="W51" i="6"/>
  <c r="W54" i="6"/>
  <c r="W55" i="6"/>
  <c r="W56" i="6"/>
  <c r="W57" i="6"/>
  <c r="W59" i="6"/>
  <c r="W60" i="6"/>
  <c r="W61" i="6"/>
  <c r="W62" i="6"/>
  <c r="W63" i="6"/>
  <c r="W64" i="6"/>
  <c r="W66" i="6"/>
  <c r="W67" i="6"/>
  <c r="W68" i="6"/>
  <c r="W69" i="6"/>
  <c r="W70" i="6"/>
  <c r="W71" i="6"/>
  <c r="W73" i="6"/>
  <c r="W74" i="6"/>
  <c r="W76" i="6"/>
  <c r="W79" i="6"/>
  <c r="W81" i="6"/>
  <c r="W82" i="6"/>
  <c r="W86" i="6"/>
  <c r="W87" i="6"/>
  <c r="W88" i="6"/>
  <c r="W89" i="6"/>
  <c r="W92" i="6"/>
  <c r="W93" i="6"/>
  <c r="W95" i="6"/>
  <c r="W99" i="6"/>
  <c r="W100" i="6"/>
  <c r="W102" i="6"/>
  <c r="W103" i="6"/>
  <c r="W104" i="6"/>
  <c r="W107" i="6"/>
  <c r="W108" i="6"/>
  <c r="W110" i="6"/>
  <c r="W111" i="6"/>
  <c r="W112" i="6"/>
  <c r="W114" i="6"/>
  <c r="W115" i="6"/>
  <c r="W116" i="6"/>
  <c r="W117" i="6"/>
  <c r="W120" i="6"/>
  <c r="W121" i="6"/>
  <c r="W122" i="6"/>
  <c r="W124" i="6"/>
  <c r="W126" i="6"/>
  <c r="W127" i="6"/>
  <c r="W128" i="6"/>
  <c r="W129" i="6"/>
  <c r="W130" i="6"/>
  <c r="W133" i="6"/>
  <c r="W134" i="6"/>
  <c r="W135" i="6"/>
  <c r="W136" i="6"/>
  <c r="W139" i="6"/>
  <c r="W141" i="6"/>
  <c r="W142" i="6"/>
  <c r="W144" i="6"/>
  <c r="W145" i="6"/>
  <c r="W146" i="6"/>
  <c r="W149" i="6"/>
  <c r="W150" i="6"/>
  <c r="W151" i="6"/>
  <c r="W152" i="6"/>
  <c r="W153" i="6"/>
  <c r="W154" i="6"/>
  <c r="W155" i="6"/>
  <c r="W156" i="6"/>
  <c r="W158" i="6"/>
  <c r="W160" i="6"/>
  <c r="W162" i="6"/>
  <c r="W163" i="6"/>
  <c r="W166" i="6"/>
  <c r="W167" i="6"/>
  <c r="W170" i="6"/>
  <c r="W172" i="6"/>
  <c r="W173" i="6"/>
  <c r="W176" i="6"/>
  <c r="W179" i="6"/>
  <c r="W180" i="6"/>
  <c r="W182" i="6"/>
  <c r="W184" i="6"/>
  <c r="W185" i="6"/>
  <c r="W186" i="6"/>
  <c r="W188" i="6"/>
  <c r="W191" i="6"/>
  <c r="W195" i="6"/>
  <c r="W196" i="6"/>
  <c r="W197" i="6"/>
  <c r="W198" i="6"/>
  <c r="W199" i="6"/>
  <c r="W201" i="6"/>
  <c r="W202" i="6"/>
  <c r="W204" i="6"/>
  <c r="W206" i="6"/>
  <c r="W207" i="6"/>
  <c r="W208" i="6"/>
  <c r="W210" i="6"/>
  <c r="W212" i="6"/>
  <c r="W215" i="6"/>
  <c r="W217" i="6"/>
  <c r="W218" i="6"/>
  <c r="W220" i="6"/>
  <c r="W221" i="6"/>
  <c r="W225" i="6"/>
  <c r="W226" i="6"/>
  <c r="W227" i="6"/>
  <c r="W228" i="6"/>
  <c r="W229" i="6"/>
  <c r="W230" i="6"/>
  <c r="W231" i="6"/>
  <c r="W233" i="6"/>
  <c r="W234" i="6"/>
  <c r="W235" i="6"/>
  <c r="W238" i="6"/>
  <c r="W239" i="6"/>
  <c r="W240" i="6"/>
  <c r="W241" i="6"/>
  <c r="W242" i="6"/>
  <c r="W243" i="6"/>
  <c r="W244" i="6"/>
  <c r="W245" i="6"/>
  <c r="W246" i="6"/>
  <c r="W247" i="6"/>
  <c r="W249" i="6"/>
  <c r="W250" i="6"/>
  <c r="W251" i="6"/>
  <c r="W254" i="6"/>
  <c r="W255" i="6"/>
  <c r="W256" i="6"/>
  <c r="W257" i="6"/>
  <c r="W258" i="6"/>
  <c r="W259" i="6"/>
  <c r="W260" i="6"/>
  <c r="W261" i="6"/>
  <c r="W262" i="6"/>
  <c r="W263" i="6"/>
  <c r="W265" i="6"/>
  <c r="W266" i="6"/>
  <c r="W267" i="6"/>
  <c r="W273" i="6"/>
  <c r="W274" i="6"/>
  <c r="W275" i="6"/>
  <c r="W276" i="6"/>
  <c r="W277" i="6"/>
  <c r="W278" i="6"/>
  <c r="W279" i="6"/>
  <c r="W280" i="6"/>
  <c r="W281" i="6"/>
  <c r="W282" i="6"/>
  <c r="W283" i="6"/>
  <c r="W284" i="6"/>
  <c r="W285" i="6"/>
  <c r="W289" i="6"/>
  <c r="W293" i="6"/>
  <c r="W294" i="6"/>
  <c r="W295" i="6"/>
  <c r="W298" i="6"/>
  <c r="W299" i="6"/>
  <c r="W300" i="6"/>
  <c r="W301" i="6"/>
  <c r="W302" i="6"/>
  <c r="W303" i="6"/>
  <c r="W305" i="6"/>
  <c r="W312" i="6"/>
  <c r="W313" i="6"/>
  <c r="W314" i="6"/>
  <c r="W315" i="6"/>
  <c r="W316" i="6"/>
  <c r="W317" i="6"/>
  <c r="W318" i="6"/>
  <c r="W319" i="6"/>
  <c r="W320" i="6"/>
  <c r="W321" i="6"/>
  <c r="W322" i="6"/>
  <c r="W323" i="6"/>
  <c r="W324" i="6"/>
  <c r="W325" i="6"/>
  <c r="W327" i="6"/>
  <c r="W328" i="6"/>
  <c r="W329" i="6"/>
  <c r="W330" i="6"/>
  <c r="W331" i="6"/>
  <c r="W332" i="6"/>
  <c r="W333" i="6"/>
  <c r="W334" i="6"/>
  <c r="W336" i="6"/>
  <c r="W338" i="6"/>
  <c r="W339" i="6"/>
  <c r="W342" i="6"/>
  <c r="W343" i="6"/>
  <c r="W344" i="6"/>
  <c r="W345" i="6"/>
  <c r="W346" i="6"/>
  <c r="W347" i="6"/>
  <c r="W349" i="6"/>
  <c r="W350" i="6"/>
  <c r="W351" i="6"/>
  <c r="W352" i="6"/>
  <c r="W353" i="6"/>
  <c r="W354" i="6"/>
  <c r="W355" i="6"/>
  <c r="W356" i="6"/>
  <c r="W357" i="6"/>
  <c r="W358" i="6"/>
  <c r="W359" i="6"/>
  <c r="W360" i="6"/>
  <c r="W361" i="6"/>
  <c r="W362" i="6"/>
  <c r="W363" i="6"/>
  <c r="W364" i="6"/>
  <c r="W365" i="6"/>
  <c r="W366" i="6"/>
  <c r="W367" i="6"/>
  <c r="W368" i="6"/>
  <c r="W369" i="6"/>
  <c r="W370" i="6"/>
  <c r="W371" i="6"/>
  <c r="W372" i="6"/>
  <c r="W373" i="6"/>
  <c r="W374" i="6"/>
  <c r="W375" i="6"/>
  <c r="W376" i="6"/>
  <c r="W377" i="6"/>
  <c r="W378" i="6"/>
  <c r="W379" i="6"/>
  <c r="W380" i="6"/>
  <c r="W381" i="6"/>
  <c r="W382" i="6"/>
  <c r="W383" i="6"/>
  <c r="W384" i="6"/>
  <c r="W385" i="6"/>
  <c r="W386" i="6"/>
  <c r="W387" i="6"/>
  <c r="W388" i="6"/>
  <c r="W389" i="6"/>
  <c r="W390" i="6"/>
  <c r="W391" i="6"/>
  <c r="W392" i="6"/>
  <c r="W393" i="6"/>
  <c r="W394" i="6"/>
  <c r="W395" i="6"/>
  <c r="W396" i="6"/>
  <c r="W397" i="6"/>
  <c r="W398" i="6"/>
  <c r="W399" i="6"/>
  <c r="W401" i="6"/>
  <c r="W402" i="6"/>
  <c r="W403" i="6"/>
  <c r="W404" i="6"/>
  <c r="W405" i="6"/>
  <c r="W406" i="6"/>
  <c r="W407" i="6"/>
  <c r="W408" i="6"/>
  <c r="W409" i="6"/>
  <c r="W410" i="6"/>
  <c r="W411" i="6"/>
  <c r="W412" i="6"/>
  <c r="W413" i="6"/>
  <c r="W414" i="6"/>
  <c r="W415" i="6"/>
  <c r="W416" i="6"/>
  <c r="W417" i="6"/>
  <c r="W419" i="6"/>
  <c r="W420" i="6"/>
  <c r="W421" i="6"/>
  <c r="W422" i="6"/>
  <c r="W423" i="6"/>
  <c r="W424" i="6"/>
  <c r="W425" i="6"/>
  <c r="W426" i="6"/>
  <c r="W427" i="6"/>
  <c r="W428" i="6"/>
  <c r="W429" i="6"/>
  <c r="W430" i="6"/>
  <c r="W431" i="6"/>
  <c r="W432" i="6"/>
  <c r="W433" i="6"/>
  <c r="W434" i="6"/>
  <c r="W435" i="6"/>
  <c r="W437" i="6"/>
  <c r="W438" i="6"/>
  <c r="W439" i="6"/>
  <c r="W440" i="6"/>
  <c r="W441" i="6"/>
  <c r="W442" i="6"/>
  <c r="W443" i="6"/>
  <c r="W444" i="6"/>
  <c r="W445" i="6"/>
  <c r="W446" i="6"/>
  <c r="W447" i="6"/>
  <c r="W450" i="6"/>
  <c r="W453" i="6"/>
  <c r="W454" i="6"/>
  <c r="W455" i="6"/>
  <c r="W456" i="6"/>
  <c r="W457" i="6"/>
  <c r="W458" i="6"/>
  <c r="W459" i="6"/>
  <c r="W460" i="6"/>
  <c r="W461" i="6"/>
  <c r="W462" i="6"/>
  <c r="W463" i="6"/>
  <c r="W464" i="6"/>
  <c r="W465" i="6"/>
  <c r="W466" i="6"/>
  <c r="W467" i="6"/>
  <c r="W468" i="6"/>
  <c r="W469" i="6"/>
  <c r="W470" i="6"/>
  <c r="W471" i="6"/>
  <c r="W472" i="6"/>
  <c r="W473" i="6"/>
  <c r="W474" i="6"/>
  <c r="W475" i="6"/>
  <c r="W476" i="6"/>
  <c r="W477" i="6"/>
  <c r="W478" i="6"/>
  <c r="W479" i="6"/>
  <c r="W480" i="6"/>
  <c r="W481" i="6"/>
  <c r="W482" i="6"/>
  <c r="W483" i="6"/>
  <c r="W484" i="6"/>
  <c r="W485" i="6"/>
  <c r="W486" i="6"/>
  <c r="W487" i="6"/>
  <c r="W488" i="6"/>
  <c r="W489" i="6"/>
  <c r="W490" i="6"/>
  <c r="W491" i="6"/>
  <c r="W492" i="6"/>
  <c r="W493" i="6"/>
  <c r="W494" i="6"/>
  <c r="W495" i="6"/>
  <c r="W496" i="6"/>
  <c r="W497" i="6"/>
  <c r="W498" i="6"/>
  <c r="W499" i="6"/>
  <c r="W500" i="6"/>
  <c r="W501" i="6"/>
  <c r="W502" i="6"/>
  <c r="W503" i="6"/>
  <c r="W504" i="6"/>
  <c r="W505" i="6"/>
  <c r="W506" i="6"/>
  <c r="W507" i="6"/>
  <c r="W508" i="6"/>
  <c r="W509" i="6"/>
  <c r="W510" i="6"/>
  <c r="W511" i="6"/>
  <c r="W512" i="6"/>
  <c r="W513" i="6"/>
  <c r="W514" i="6"/>
  <c r="W515" i="6"/>
  <c r="W516" i="6"/>
  <c r="W517" i="6"/>
  <c r="W519" i="6"/>
  <c r="W520" i="6"/>
  <c r="W521" i="6"/>
  <c r="W522" i="6"/>
  <c r="W523" i="6"/>
  <c r="W524" i="6"/>
  <c r="W525" i="6"/>
  <c r="W526" i="6"/>
  <c r="W527" i="6"/>
  <c r="W528" i="6"/>
  <c r="W529" i="6"/>
  <c r="W530" i="6"/>
  <c r="W531" i="6"/>
  <c r="W532" i="6"/>
  <c r="W533" i="6"/>
  <c r="W534" i="6"/>
  <c r="W535" i="6"/>
  <c r="W536" i="6"/>
  <c r="W537" i="6"/>
  <c r="W538" i="6"/>
  <c r="W539" i="6"/>
  <c r="W540" i="6"/>
  <c r="W541" i="6"/>
  <c r="W542" i="6"/>
  <c r="W543" i="6"/>
  <c r="W544" i="6"/>
  <c r="W545" i="6"/>
  <c r="W546" i="6"/>
  <c r="W547" i="6"/>
  <c r="W548" i="6"/>
  <c r="W549" i="6"/>
  <c r="W550" i="6"/>
  <c r="W551" i="6"/>
  <c r="W552" i="6"/>
  <c r="W553" i="6"/>
  <c r="W554" i="6"/>
  <c r="W555" i="6"/>
  <c r="W556" i="6"/>
  <c r="W557" i="6"/>
  <c r="W558" i="6"/>
  <c r="W559" i="6"/>
  <c r="W560" i="6"/>
  <c r="W561" i="6"/>
  <c r="W562" i="6"/>
  <c r="W564" i="6"/>
  <c r="W565" i="6"/>
  <c r="W566" i="6"/>
  <c r="W567" i="6"/>
  <c r="W568" i="6"/>
  <c r="W569" i="6"/>
  <c r="W570" i="6"/>
  <c r="W571" i="6"/>
  <c r="W572" i="6"/>
  <c r="W573" i="6"/>
  <c r="W574" i="6"/>
  <c r="W575" i="6"/>
  <c r="W576" i="6"/>
  <c r="W577" i="6"/>
  <c r="W578" i="6"/>
  <c r="W579" i="6"/>
  <c r="W580" i="6"/>
  <c r="W581" i="6"/>
  <c r="W582" i="6"/>
  <c r="W583" i="6"/>
  <c r="W584" i="6"/>
  <c r="W585" i="6"/>
  <c r="W586" i="6"/>
  <c r="W587" i="6"/>
  <c r="W588" i="6"/>
  <c r="W589" i="6"/>
  <c r="W590" i="6"/>
  <c r="W591" i="6"/>
  <c r="W592" i="6"/>
  <c r="W593" i="6"/>
  <c r="W594" i="6"/>
  <c r="W595" i="6"/>
  <c r="W596" i="6"/>
  <c r="W597" i="6"/>
  <c r="W598" i="6"/>
  <c r="W599" i="6"/>
  <c r="W600" i="6"/>
  <c r="W601" i="6"/>
  <c r="W602" i="6"/>
  <c r="W603" i="6"/>
  <c r="W604" i="6"/>
  <c r="W605" i="6"/>
  <c r="W606" i="6"/>
  <c r="W607" i="6"/>
  <c r="W608" i="6"/>
  <c r="W609" i="6"/>
  <c r="W610" i="6"/>
  <c r="W611" i="6"/>
  <c r="W612" i="6"/>
  <c r="W613" i="6"/>
  <c r="W614" i="6"/>
  <c r="W615" i="6"/>
  <c r="W616" i="6"/>
  <c r="W617" i="6"/>
  <c r="W618" i="6"/>
  <c r="W619" i="6"/>
  <c r="W620" i="6"/>
  <c r="W621" i="6"/>
  <c r="W622" i="6"/>
  <c r="W623" i="6"/>
  <c r="W624" i="6"/>
  <c r="W625" i="6"/>
  <c r="W626" i="6"/>
  <c r="W627" i="6"/>
  <c r="W628" i="6"/>
  <c r="W629" i="6"/>
  <c r="W630" i="6"/>
  <c r="W631" i="6"/>
  <c r="W632" i="6"/>
  <c r="W633" i="6"/>
  <c r="W634" i="6"/>
  <c r="W635" i="6"/>
  <c r="W636" i="6"/>
  <c r="W637" i="6"/>
  <c r="W638" i="6"/>
  <c r="W640" i="6"/>
  <c r="W641" i="6"/>
  <c r="G674" i="6"/>
  <c r="G661" i="6"/>
  <c r="G664" i="6"/>
  <c r="G660" i="6"/>
  <c r="AB23" i="6" l="1"/>
  <c r="AB24" i="6"/>
  <c r="AC17" i="6"/>
  <c r="AD17" i="6" s="1"/>
  <c r="AA17" i="6"/>
  <c r="Z17" i="6"/>
  <c r="Y17" i="6"/>
  <c r="X17" i="6"/>
  <c r="AC15" i="6"/>
  <c r="AD15" i="6" s="1"/>
  <c r="AA15" i="6"/>
  <c r="Z15" i="6"/>
  <c r="Y15" i="6"/>
  <c r="X15" i="6"/>
  <c r="A15" i="6"/>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B15" i="6" l="1"/>
  <c r="AB17" i="6"/>
  <c r="K325" i="4" l="1"/>
  <c r="M324" i="4"/>
  <c r="K324" i="4"/>
  <c r="M323" i="4"/>
  <c r="K323" i="4"/>
  <c r="M322" i="4"/>
  <c r="K322" i="4"/>
  <c r="M321" i="4"/>
  <c r="K321" i="4"/>
  <c r="K320" i="4"/>
  <c r="M319" i="4"/>
  <c r="K319" i="4"/>
  <c r="M318" i="4"/>
  <c r="K318" i="4"/>
  <c r="M317" i="4"/>
  <c r="K317" i="4"/>
  <c r="M316" i="4"/>
  <c r="K316" i="4"/>
  <c r="K315" i="4"/>
  <c r="M314" i="4"/>
  <c r="K314" i="4"/>
  <c r="M313" i="4"/>
  <c r="K313" i="4"/>
  <c r="M312" i="4"/>
  <c r="K312" i="4"/>
  <c r="M311" i="4"/>
  <c r="K311" i="4"/>
  <c r="K310" i="4"/>
  <c r="M309" i="4"/>
  <c r="K309" i="4"/>
  <c r="M308" i="4"/>
  <c r="K308" i="4"/>
  <c r="M307" i="4"/>
  <c r="K307" i="4"/>
  <c r="M306" i="4"/>
  <c r="K306" i="4"/>
  <c r="K305" i="4"/>
  <c r="M304" i="4"/>
  <c r="K304" i="4"/>
  <c r="M303" i="4"/>
  <c r="K303" i="4"/>
  <c r="M302" i="4"/>
  <c r="K302" i="4"/>
  <c r="M301" i="4"/>
  <c r="K301" i="4"/>
  <c r="K293" i="4"/>
  <c r="M292" i="4"/>
  <c r="K292" i="4"/>
  <c r="M291" i="4"/>
  <c r="K291" i="4"/>
  <c r="M290" i="4"/>
  <c r="K290" i="4"/>
  <c r="M289" i="4"/>
  <c r="K289" i="4"/>
  <c r="K288" i="4"/>
  <c r="M287" i="4"/>
  <c r="K287" i="4"/>
  <c r="M286" i="4"/>
  <c r="K286" i="4"/>
  <c r="M285" i="4"/>
  <c r="K285" i="4"/>
  <c r="M284" i="4"/>
  <c r="K284" i="4"/>
  <c r="K283" i="4"/>
  <c r="M282" i="4"/>
  <c r="K282" i="4"/>
  <c r="M281" i="4"/>
  <c r="K281" i="4"/>
  <c r="M280" i="4"/>
  <c r="K280" i="4"/>
  <c r="M279" i="4"/>
  <c r="K279" i="4"/>
  <c r="K278" i="4"/>
  <c r="M277" i="4"/>
  <c r="K277" i="4"/>
  <c r="M276" i="4"/>
  <c r="K276" i="4"/>
  <c r="M275" i="4"/>
  <c r="K275" i="4"/>
  <c r="M274" i="4"/>
  <c r="K274" i="4"/>
  <c r="K273" i="4"/>
  <c r="M272" i="4"/>
  <c r="K272" i="4"/>
  <c r="M271" i="4"/>
  <c r="K271" i="4"/>
  <c r="M270" i="4"/>
  <c r="K270" i="4"/>
  <c r="M269" i="4"/>
  <c r="K269" i="4"/>
  <c r="K261" i="4"/>
  <c r="M260" i="4"/>
  <c r="K260" i="4"/>
  <c r="M259" i="4"/>
  <c r="K259" i="4"/>
  <c r="M258" i="4"/>
  <c r="K258" i="4"/>
  <c r="M257" i="4"/>
  <c r="K257" i="4"/>
  <c r="K256" i="4"/>
  <c r="M255" i="4"/>
  <c r="K255" i="4"/>
  <c r="M254" i="4"/>
  <c r="K254" i="4"/>
  <c r="M253" i="4"/>
  <c r="K253" i="4"/>
  <c r="M252" i="4"/>
  <c r="K252" i="4"/>
  <c r="K251" i="4"/>
  <c r="M250" i="4"/>
  <c r="K250" i="4"/>
  <c r="M249" i="4"/>
  <c r="K249" i="4"/>
  <c r="M248" i="4"/>
  <c r="K248" i="4"/>
  <c r="M247" i="4"/>
  <c r="K247" i="4"/>
  <c r="K246" i="4"/>
  <c r="M245" i="4"/>
  <c r="K245" i="4"/>
  <c r="M244" i="4"/>
  <c r="K244" i="4"/>
  <c r="M243" i="4"/>
  <c r="K243" i="4"/>
  <c r="M242" i="4"/>
  <c r="K242" i="4"/>
  <c r="K241" i="4"/>
  <c r="M240" i="4"/>
  <c r="K240" i="4"/>
  <c r="M239" i="4"/>
  <c r="K239" i="4"/>
  <c r="M238" i="4"/>
  <c r="K238" i="4"/>
  <c r="M237" i="4"/>
  <c r="K237" i="4"/>
  <c r="K229" i="4"/>
  <c r="M228" i="4"/>
  <c r="K228" i="4"/>
  <c r="M227" i="4"/>
  <c r="K227" i="4"/>
  <c r="M226" i="4"/>
  <c r="K226" i="4"/>
  <c r="M225" i="4"/>
  <c r="K225" i="4"/>
  <c r="K224" i="4"/>
  <c r="M223" i="4"/>
  <c r="K223" i="4"/>
  <c r="M222" i="4"/>
  <c r="K222" i="4"/>
  <c r="M221" i="4"/>
  <c r="K221" i="4"/>
  <c r="M220" i="4"/>
  <c r="K220" i="4"/>
  <c r="K219" i="4"/>
  <c r="M218" i="4"/>
  <c r="K218" i="4"/>
  <c r="M217" i="4"/>
  <c r="K217" i="4"/>
  <c r="M216" i="4"/>
  <c r="K216" i="4"/>
  <c r="M215" i="4"/>
  <c r="K215" i="4"/>
  <c r="K214" i="4"/>
  <c r="M213" i="4"/>
  <c r="K213" i="4"/>
  <c r="M212" i="4"/>
  <c r="K212" i="4"/>
  <c r="M211" i="4"/>
  <c r="K211" i="4"/>
  <c r="M210" i="4"/>
  <c r="K210" i="4"/>
  <c r="K209" i="4"/>
  <c r="M208" i="4"/>
  <c r="K208" i="4"/>
  <c r="M207" i="4"/>
  <c r="K207" i="4"/>
  <c r="M206" i="4"/>
  <c r="K206" i="4"/>
  <c r="M205" i="4"/>
  <c r="K205" i="4"/>
  <c r="K197" i="4"/>
  <c r="M196" i="4"/>
  <c r="K196" i="4"/>
  <c r="M195" i="4"/>
  <c r="K195" i="4"/>
  <c r="M194" i="4"/>
  <c r="K194" i="4"/>
  <c r="M193" i="4"/>
  <c r="K193" i="4"/>
  <c r="K192" i="4"/>
  <c r="M191" i="4"/>
  <c r="K191" i="4"/>
  <c r="M190" i="4"/>
  <c r="K190" i="4"/>
  <c r="M189" i="4"/>
  <c r="K189" i="4"/>
  <c r="M188" i="4"/>
  <c r="K188" i="4"/>
  <c r="K187" i="4"/>
  <c r="M186" i="4"/>
  <c r="K186" i="4"/>
  <c r="M185" i="4"/>
  <c r="K185" i="4"/>
  <c r="M184" i="4"/>
  <c r="K184" i="4"/>
  <c r="M183" i="4"/>
  <c r="K183" i="4"/>
  <c r="K182" i="4"/>
  <c r="M181" i="4"/>
  <c r="K181" i="4"/>
  <c r="M180" i="4"/>
  <c r="K180" i="4"/>
  <c r="M179" i="4"/>
  <c r="K179" i="4"/>
  <c r="M178" i="4"/>
  <c r="K178" i="4"/>
  <c r="K177" i="4"/>
  <c r="M176" i="4"/>
  <c r="K176" i="4"/>
  <c r="M175" i="4"/>
  <c r="K175" i="4"/>
  <c r="M174" i="4"/>
  <c r="K174" i="4"/>
  <c r="M173" i="4"/>
  <c r="K173" i="4"/>
  <c r="K150" i="4"/>
  <c r="M149" i="4"/>
  <c r="K149" i="4"/>
  <c r="M148" i="4"/>
  <c r="K148" i="4"/>
  <c r="M147" i="4"/>
  <c r="K147" i="4"/>
  <c r="M146" i="4"/>
  <c r="K146" i="4"/>
  <c r="K145" i="4"/>
  <c r="M144" i="4"/>
  <c r="K144" i="4"/>
  <c r="M143" i="4"/>
  <c r="K143" i="4"/>
  <c r="M142" i="4"/>
  <c r="K142" i="4"/>
  <c r="M141" i="4"/>
  <c r="K141" i="4"/>
  <c r="K165" i="4"/>
  <c r="M164" i="4"/>
  <c r="K164" i="4"/>
  <c r="M163" i="4"/>
  <c r="K163" i="4"/>
  <c r="M162" i="4"/>
  <c r="K162" i="4"/>
  <c r="M161" i="4"/>
  <c r="K161" i="4"/>
  <c r="K160" i="4"/>
  <c r="M159" i="4"/>
  <c r="K159" i="4"/>
  <c r="M158" i="4"/>
  <c r="K158" i="4"/>
  <c r="M157" i="4"/>
  <c r="K157" i="4"/>
  <c r="M156" i="4"/>
  <c r="K156" i="4"/>
  <c r="K155" i="4"/>
  <c r="M154" i="4"/>
  <c r="K154" i="4"/>
  <c r="M153" i="4"/>
  <c r="K153" i="4"/>
  <c r="M152" i="4"/>
  <c r="K152" i="4"/>
  <c r="M151" i="4"/>
  <c r="K151" i="4"/>
  <c r="K133" i="4"/>
  <c r="M132" i="4"/>
  <c r="K132" i="4"/>
  <c r="M131" i="4"/>
  <c r="K131" i="4"/>
  <c r="M130" i="4"/>
  <c r="K130" i="4"/>
  <c r="M129" i="4"/>
  <c r="K129" i="4"/>
  <c r="K128" i="4"/>
  <c r="M127" i="4"/>
  <c r="K127" i="4"/>
  <c r="M126" i="4"/>
  <c r="K126" i="4"/>
  <c r="M125" i="4"/>
  <c r="K125" i="4"/>
  <c r="M124" i="4"/>
  <c r="K124" i="4"/>
  <c r="K123" i="4"/>
  <c r="M122" i="4"/>
  <c r="K122" i="4"/>
  <c r="M121" i="4"/>
  <c r="K121" i="4"/>
  <c r="M120" i="4"/>
  <c r="K120" i="4"/>
  <c r="M119" i="4"/>
  <c r="K119" i="4"/>
  <c r="K118" i="4"/>
  <c r="M117" i="4"/>
  <c r="K117" i="4"/>
  <c r="M116" i="4"/>
  <c r="K116" i="4"/>
  <c r="M115" i="4"/>
  <c r="K115" i="4"/>
  <c r="M114" i="4"/>
  <c r="K114" i="4"/>
  <c r="K113" i="4"/>
  <c r="M112" i="4"/>
  <c r="K112" i="4"/>
  <c r="M111" i="4"/>
  <c r="K111" i="4"/>
  <c r="M110" i="4"/>
  <c r="K110" i="4"/>
  <c r="M109" i="4"/>
  <c r="K109" i="4"/>
  <c r="K101" i="4"/>
  <c r="M100" i="4"/>
  <c r="K100" i="4"/>
  <c r="M99" i="4"/>
  <c r="K99" i="4"/>
  <c r="M98" i="4"/>
  <c r="K98" i="4"/>
  <c r="M97" i="4"/>
  <c r="K97" i="4"/>
  <c r="K96" i="4"/>
  <c r="M95" i="4"/>
  <c r="K95" i="4"/>
  <c r="M94" i="4"/>
  <c r="K94" i="4"/>
  <c r="M93" i="4"/>
  <c r="K93" i="4"/>
  <c r="M92" i="4"/>
  <c r="K92" i="4"/>
  <c r="K91" i="4"/>
  <c r="M90" i="4"/>
  <c r="K90" i="4"/>
  <c r="M89" i="4"/>
  <c r="K89" i="4"/>
  <c r="M88" i="4"/>
  <c r="K88" i="4"/>
  <c r="M87" i="4"/>
  <c r="K87" i="4"/>
  <c r="K69" i="4"/>
  <c r="M68" i="4"/>
  <c r="K68" i="4"/>
  <c r="M67" i="4"/>
  <c r="K67" i="4"/>
  <c r="M66" i="4"/>
  <c r="K66" i="4"/>
  <c r="M65" i="4"/>
  <c r="K65" i="4"/>
  <c r="K64" i="4"/>
  <c r="M63" i="4"/>
  <c r="K63" i="4"/>
  <c r="M62" i="4"/>
  <c r="K62" i="4"/>
  <c r="M61" i="4"/>
  <c r="K61" i="4"/>
  <c r="M60" i="4"/>
  <c r="K60" i="4"/>
  <c r="K59" i="4"/>
  <c r="M58" i="4"/>
  <c r="K58" i="4"/>
  <c r="M57" i="4"/>
  <c r="K57" i="4"/>
  <c r="M56" i="4"/>
  <c r="K56" i="4"/>
  <c r="M55" i="4"/>
  <c r="K55" i="4"/>
  <c r="K54" i="4"/>
  <c r="M53" i="4"/>
  <c r="K53" i="4"/>
  <c r="M52" i="4"/>
  <c r="K52" i="4"/>
  <c r="M51" i="4"/>
  <c r="K51" i="4"/>
  <c r="M50" i="4"/>
  <c r="K50" i="4"/>
  <c r="C8" i="2"/>
  <c r="I35" i="5"/>
  <c r="I34" i="5"/>
  <c r="I33" i="5"/>
  <c r="I32" i="5"/>
  <c r="I31" i="5"/>
  <c r="I30" i="5"/>
  <c r="I29" i="5"/>
  <c r="I28" i="5"/>
  <c r="I27" i="5"/>
  <c r="I26" i="5"/>
  <c r="I25" i="5"/>
  <c r="I24" i="5"/>
  <c r="I23" i="5"/>
  <c r="I22" i="5"/>
  <c r="I21" i="5"/>
  <c r="I20" i="5"/>
  <c r="I19" i="5"/>
  <c r="I18" i="5"/>
  <c r="I17" i="5"/>
  <c r="I16" i="5"/>
  <c r="I7" i="5"/>
  <c r="E7" i="5"/>
  <c r="F7" i="5" s="1"/>
  <c r="D4" i="15"/>
  <c r="S45" i="4" l="1"/>
  <c r="S92" i="4"/>
  <c r="S65" i="4"/>
  <c r="S50" i="4"/>
  <c r="S55" i="4"/>
  <c r="S82" i="4"/>
  <c r="S77" i="4"/>
  <c r="S60" i="4"/>
  <c r="S87" i="4"/>
  <c r="S97" i="4"/>
  <c r="E6" i="5"/>
  <c r="S33" i="4" l="1"/>
  <c r="S28" i="4"/>
  <c r="S23" i="4"/>
  <c r="S13" i="4"/>
  <c r="S646" i="6" l="1"/>
  <c r="S649" i="6" s="1"/>
  <c r="X564" i="6" l="1"/>
  <c r="Y564" i="6"/>
  <c r="Z564" i="6"/>
  <c r="AA564" i="6"/>
  <c r="AC564" i="6"/>
  <c r="AD564" i="6" s="1"/>
  <c r="AC139" i="6"/>
  <c r="AD139" i="6" s="1"/>
  <c r="AA139" i="6"/>
  <c r="Z139" i="6"/>
  <c r="Y139" i="6"/>
  <c r="X139" i="6"/>
  <c r="AB564" i="6" l="1"/>
  <c r="AB139" i="6"/>
  <c r="AC641" i="6"/>
  <c r="AD641" i="6" s="1"/>
  <c r="AA641" i="6"/>
  <c r="Z641" i="6"/>
  <c r="Y641" i="6"/>
  <c r="X641" i="6"/>
  <c r="AC565" i="6"/>
  <c r="AD565" i="6" s="1"/>
  <c r="AA565" i="6"/>
  <c r="Z565" i="6"/>
  <c r="Y565" i="6"/>
  <c r="X565" i="6"/>
  <c r="AC454" i="6"/>
  <c r="AD454" i="6" s="1"/>
  <c r="AA454" i="6"/>
  <c r="Z454" i="6"/>
  <c r="Y454" i="6"/>
  <c r="X454" i="6"/>
  <c r="AC453" i="6"/>
  <c r="AD453" i="6" s="1"/>
  <c r="AA453" i="6"/>
  <c r="Z453" i="6"/>
  <c r="Y453" i="6"/>
  <c r="X453" i="6"/>
  <c r="AC450" i="6"/>
  <c r="AD450" i="6" s="1"/>
  <c r="AA450" i="6"/>
  <c r="Z450" i="6"/>
  <c r="Y450" i="6"/>
  <c r="X450" i="6"/>
  <c r="AC438" i="6"/>
  <c r="AD438" i="6" s="1"/>
  <c r="AA438" i="6"/>
  <c r="Z438" i="6"/>
  <c r="Y438" i="6"/>
  <c r="X438" i="6"/>
  <c r="AC420" i="6"/>
  <c r="AD420" i="6" s="1"/>
  <c r="AA420" i="6"/>
  <c r="Z420" i="6"/>
  <c r="Y420" i="6"/>
  <c r="X420" i="6"/>
  <c r="AC402" i="6"/>
  <c r="AD402" i="6" s="1"/>
  <c r="AA402" i="6"/>
  <c r="Z402" i="6"/>
  <c r="Y402" i="6"/>
  <c r="X402" i="6"/>
  <c r="AC350" i="6"/>
  <c r="AD350" i="6" s="1"/>
  <c r="AA350" i="6"/>
  <c r="Z350" i="6"/>
  <c r="Y350" i="6"/>
  <c r="X350" i="6"/>
  <c r="AC313" i="6"/>
  <c r="AD313" i="6" s="1"/>
  <c r="AA313" i="6"/>
  <c r="Z313" i="6"/>
  <c r="Y313" i="6"/>
  <c r="X313" i="6"/>
  <c r="AC312" i="6"/>
  <c r="AD312" i="6" s="1"/>
  <c r="AA312" i="6"/>
  <c r="Z312" i="6"/>
  <c r="Y312" i="6"/>
  <c r="X312" i="6"/>
  <c r="AC299" i="6"/>
  <c r="AD299" i="6" s="1"/>
  <c r="AA299" i="6"/>
  <c r="Z299" i="6"/>
  <c r="Y299" i="6"/>
  <c r="X299" i="6"/>
  <c r="AC298" i="6"/>
  <c r="AD298" i="6" s="1"/>
  <c r="AA298" i="6"/>
  <c r="Z298" i="6"/>
  <c r="Y298" i="6"/>
  <c r="X298" i="6"/>
  <c r="AC294" i="6"/>
  <c r="AD294" i="6" s="1"/>
  <c r="AA294" i="6"/>
  <c r="Z294" i="6"/>
  <c r="Y294" i="6"/>
  <c r="X294" i="6"/>
  <c r="AC293" i="6"/>
  <c r="AD293" i="6" s="1"/>
  <c r="AA293" i="6"/>
  <c r="Z293" i="6"/>
  <c r="Y293" i="6"/>
  <c r="X293" i="6"/>
  <c r="AC289" i="6"/>
  <c r="AD289" i="6" s="1"/>
  <c r="AA289" i="6"/>
  <c r="Z289" i="6"/>
  <c r="Y289" i="6"/>
  <c r="X289" i="6"/>
  <c r="AC274" i="6"/>
  <c r="AD274" i="6" s="1"/>
  <c r="AA274" i="6"/>
  <c r="Z274" i="6"/>
  <c r="Y274" i="6"/>
  <c r="X274" i="6"/>
  <c r="AC254" i="6"/>
  <c r="AD254" i="6" s="1"/>
  <c r="AA254" i="6"/>
  <c r="Z254" i="6"/>
  <c r="Y254" i="6"/>
  <c r="X254" i="6"/>
  <c r="AC250" i="6"/>
  <c r="AD250" i="6" s="1"/>
  <c r="AA250" i="6"/>
  <c r="Z250" i="6"/>
  <c r="Y250" i="6"/>
  <c r="X250" i="6"/>
  <c r="AC225" i="6"/>
  <c r="AD225" i="6" s="1"/>
  <c r="AA225" i="6"/>
  <c r="Z225" i="6"/>
  <c r="Y225" i="6"/>
  <c r="X225" i="6"/>
  <c r="AC221" i="6"/>
  <c r="AD221" i="6" s="1"/>
  <c r="AA221" i="6"/>
  <c r="Z221" i="6"/>
  <c r="Y221" i="6"/>
  <c r="X221" i="6"/>
  <c r="AC218" i="6"/>
  <c r="AD218" i="6" s="1"/>
  <c r="AA218" i="6"/>
  <c r="Z218" i="6"/>
  <c r="Y218" i="6"/>
  <c r="X218" i="6"/>
  <c r="AC207" i="6"/>
  <c r="AD207" i="6" s="1"/>
  <c r="AA207" i="6"/>
  <c r="Z207" i="6"/>
  <c r="Y207" i="6"/>
  <c r="X207" i="6"/>
  <c r="AC202" i="6"/>
  <c r="AD202" i="6" s="1"/>
  <c r="AA202" i="6"/>
  <c r="Z202" i="6"/>
  <c r="Y202" i="6"/>
  <c r="X202" i="6"/>
  <c r="AC196" i="6"/>
  <c r="AD196" i="6" s="1"/>
  <c r="AA196" i="6"/>
  <c r="Z196" i="6"/>
  <c r="Y196" i="6"/>
  <c r="X196" i="6"/>
  <c r="AC195" i="6"/>
  <c r="AD195" i="6" s="1"/>
  <c r="AA195" i="6"/>
  <c r="Z195" i="6"/>
  <c r="Y195" i="6"/>
  <c r="X195" i="6"/>
  <c r="AC191" i="6"/>
  <c r="AD191" i="6" s="1"/>
  <c r="AA191" i="6"/>
  <c r="Z191" i="6"/>
  <c r="Y191" i="6"/>
  <c r="X191" i="6"/>
  <c r="AC180" i="6"/>
  <c r="AD180" i="6" s="1"/>
  <c r="AA180" i="6"/>
  <c r="Z180" i="6"/>
  <c r="Y180" i="6"/>
  <c r="X180" i="6"/>
  <c r="AC179" i="6"/>
  <c r="AD179" i="6" s="1"/>
  <c r="AA179" i="6"/>
  <c r="Z179" i="6"/>
  <c r="Y179" i="6"/>
  <c r="X179" i="6"/>
  <c r="AC173" i="6"/>
  <c r="AD173" i="6" s="1"/>
  <c r="AA173" i="6"/>
  <c r="Z173" i="6"/>
  <c r="Y173" i="6"/>
  <c r="X173" i="6"/>
  <c r="AC167" i="6"/>
  <c r="AD167" i="6" s="1"/>
  <c r="AA167" i="6"/>
  <c r="Z167" i="6"/>
  <c r="Y167" i="6"/>
  <c r="X167" i="6"/>
  <c r="AC166" i="6"/>
  <c r="AD166" i="6" s="1"/>
  <c r="AA166" i="6"/>
  <c r="Z166" i="6"/>
  <c r="Y166" i="6"/>
  <c r="X166" i="6"/>
  <c r="AC163" i="6"/>
  <c r="AD163" i="6" s="1"/>
  <c r="AA163" i="6"/>
  <c r="Z163" i="6"/>
  <c r="Y163" i="6"/>
  <c r="X163" i="6"/>
  <c r="AC162" i="6"/>
  <c r="AD162" i="6" s="1"/>
  <c r="AA162" i="6"/>
  <c r="Z162" i="6"/>
  <c r="Y162" i="6"/>
  <c r="X162" i="6"/>
  <c r="AC150" i="6"/>
  <c r="AD150" i="6" s="1"/>
  <c r="AA150" i="6"/>
  <c r="Z150" i="6"/>
  <c r="Y150" i="6"/>
  <c r="X150" i="6"/>
  <c r="AC149" i="6"/>
  <c r="AD149" i="6" s="1"/>
  <c r="AA149" i="6"/>
  <c r="Z149" i="6"/>
  <c r="Y149" i="6"/>
  <c r="X149" i="6"/>
  <c r="AC145" i="6"/>
  <c r="AD145" i="6" s="1"/>
  <c r="AA145" i="6"/>
  <c r="Z145" i="6"/>
  <c r="Y145" i="6"/>
  <c r="X145" i="6"/>
  <c r="AC142" i="6"/>
  <c r="AD142" i="6" s="1"/>
  <c r="AA142" i="6"/>
  <c r="Z142" i="6"/>
  <c r="Y142" i="6"/>
  <c r="X142" i="6"/>
  <c r="AC127" i="6"/>
  <c r="AD127" i="6" s="1"/>
  <c r="AA127" i="6"/>
  <c r="Z127" i="6"/>
  <c r="Y127" i="6"/>
  <c r="X127" i="6"/>
  <c r="AC121" i="6"/>
  <c r="AD121" i="6" s="1"/>
  <c r="AA121" i="6"/>
  <c r="Z121" i="6"/>
  <c r="Y121" i="6"/>
  <c r="X121" i="6"/>
  <c r="AC115" i="6"/>
  <c r="AD115" i="6" s="1"/>
  <c r="AA115" i="6"/>
  <c r="Z115" i="6"/>
  <c r="Y115" i="6"/>
  <c r="X115" i="6"/>
  <c r="AC111" i="6"/>
  <c r="AD111" i="6" s="1"/>
  <c r="AA111" i="6"/>
  <c r="Z111" i="6"/>
  <c r="Y111" i="6"/>
  <c r="X111" i="6"/>
  <c r="AC108" i="6"/>
  <c r="AD108" i="6" s="1"/>
  <c r="AA108" i="6"/>
  <c r="Z108" i="6"/>
  <c r="Y108" i="6"/>
  <c r="X108" i="6"/>
  <c r="AC100" i="6"/>
  <c r="AD100" i="6" s="1"/>
  <c r="AA100" i="6"/>
  <c r="Z100" i="6"/>
  <c r="Y100" i="6"/>
  <c r="X100" i="6"/>
  <c r="AC93" i="6"/>
  <c r="AD93" i="6" s="1"/>
  <c r="AA93" i="6"/>
  <c r="Z93" i="6"/>
  <c r="Y93" i="6"/>
  <c r="X93" i="6"/>
  <c r="AC92" i="6"/>
  <c r="AD92" i="6" s="1"/>
  <c r="AA92" i="6"/>
  <c r="Z92" i="6"/>
  <c r="Y92" i="6"/>
  <c r="X92" i="6"/>
  <c r="AC86" i="6"/>
  <c r="AD86" i="6" s="1"/>
  <c r="AA86" i="6"/>
  <c r="Z86" i="6"/>
  <c r="Y86" i="6"/>
  <c r="X86" i="6"/>
  <c r="AC82" i="6"/>
  <c r="AD82" i="6" s="1"/>
  <c r="AA82" i="6"/>
  <c r="Z82" i="6"/>
  <c r="Y82" i="6"/>
  <c r="X82" i="6"/>
  <c r="AC79" i="6"/>
  <c r="AD79" i="6" s="1"/>
  <c r="AA79" i="6"/>
  <c r="Z79" i="6"/>
  <c r="Y79" i="6"/>
  <c r="X79" i="6"/>
  <c r="AC74" i="6"/>
  <c r="AD74" i="6" s="1"/>
  <c r="AA74" i="6"/>
  <c r="Z74" i="6"/>
  <c r="Y74" i="6"/>
  <c r="X74" i="6"/>
  <c r="AC55" i="6"/>
  <c r="AD55" i="6" s="1"/>
  <c r="AA55" i="6"/>
  <c r="Z55" i="6"/>
  <c r="Y55" i="6"/>
  <c r="X55" i="6"/>
  <c r="AC54" i="6"/>
  <c r="AD54" i="6" s="1"/>
  <c r="AA54" i="6"/>
  <c r="Z54" i="6"/>
  <c r="Y54" i="6"/>
  <c r="X54" i="6"/>
  <c r="AC51" i="6"/>
  <c r="AD51" i="6" s="1"/>
  <c r="AA51" i="6"/>
  <c r="Z51" i="6"/>
  <c r="Y51" i="6"/>
  <c r="X51" i="6"/>
  <c r="AC26" i="6"/>
  <c r="AD26" i="6" s="1"/>
  <c r="AA26" i="6"/>
  <c r="Z26" i="6"/>
  <c r="Y26" i="6"/>
  <c r="X26" i="6"/>
  <c r="AC25" i="6"/>
  <c r="AD25" i="6" s="1"/>
  <c r="AA25" i="6"/>
  <c r="Z25" i="6"/>
  <c r="Y25" i="6"/>
  <c r="X25" i="6"/>
  <c r="AC19" i="6"/>
  <c r="AD19" i="6" s="1"/>
  <c r="AA19" i="6"/>
  <c r="Z19" i="6"/>
  <c r="Y19" i="6"/>
  <c r="X19" i="6"/>
  <c r="AC16" i="6"/>
  <c r="AD16" i="6" s="1"/>
  <c r="AA16" i="6"/>
  <c r="Z16" i="6"/>
  <c r="Y16" i="6"/>
  <c r="X16" i="6"/>
  <c r="Q651" i="6"/>
  <c r="C657" i="6"/>
  <c r="AB54" i="6" l="1"/>
  <c r="AB86" i="6"/>
  <c r="AB93" i="6"/>
  <c r="AB145" i="6"/>
  <c r="AB150" i="6"/>
  <c r="AB162" i="6"/>
  <c r="AB166" i="6"/>
  <c r="AB173" i="6"/>
  <c r="AB180" i="6"/>
  <c r="AB191" i="6"/>
  <c r="AB196" i="6"/>
  <c r="AB207" i="6"/>
  <c r="AB218" i="6"/>
  <c r="AB250" i="6"/>
  <c r="AB274" i="6"/>
  <c r="AB294" i="6"/>
  <c r="AB299" i="6"/>
  <c r="AB312" i="6"/>
  <c r="AB402" i="6"/>
  <c r="AB438" i="6"/>
  <c r="AB453" i="6"/>
  <c r="AB565" i="6"/>
  <c r="AB16" i="6"/>
  <c r="AB25" i="6"/>
  <c r="AB74" i="6"/>
  <c r="AB82" i="6"/>
  <c r="AB108" i="6"/>
  <c r="AB115" i="6"/>
  <c r="AB127" i="6"/>
  <c r="AB100" i="6"/>
  <c r="AB19" i="6"/>
  <c r="AB26" i="6"/>
  <c r="AB51" i="6"/>
  <c r="AB55" i="6"/>
  <c r="AB79" i="6"/>
  <c r="AB92" i="6"/>
  <c r="AB111" i="6"/>
  <c r="AB121" i="6"/>
  <c r="AB142" i="6"/>
  <c r="AB149" i="6"/>
  <c r="AB163" i="6"/>
  <c r="AB167" i="6"/>
  <c r="AB179" i="6"/>
  <c r="AB195" i="6"/>
  <c r="AB202" i="6"/>
  <c r="AB221" i="6"/>
  <c r="AB225" i="6"/>
  <c r="AB254" i="6"/>
  <c r="AB289" i="6"/>
  <c r="AB293" i="6"/>
  <c r="AB298" i="6"/>
  <c r="AB313" i="6"/>
  <c r="AB350" i="6"/>
  <c r="AB420" i="6"/>
  <c r="AB450" i="6"/>
  <c r="AB454" i="6"/>
  <c r="AB641" i="6"/>
  <c r="C658" i="6"/>
  <c r="H658" i="6" l="1"/>
  <c r="M6" i="5" l="1"/>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J4" i="5"/>
  <c r="J7" i="5" s="1"/>
  <c r="I15" i="5"/>
  <c r="I14" i="5"/>
  <c r="I13" i="5"/>
  <c r="I12" i="5"/>
  <c r="I11" i="5"/>
  <c r="I10" i="5"/>
  <c r="I9" i="5"/>
  <c r="I8" i="5"/>
  <c r="I6" i="5"/>
  <c r="AF4" i="15" l="1"/>
  <c r="AE4" i="15"/>
  <c r="AD4" i="15"/>
  <c r="AC4" i="15"/>
  <c r="AB4" i="15"/>
  <c r="AA4" i="15"/>
  <c r="Z4" i="15"/>
  <c r="Y4" i="15"/>
  <c r="X4" i="15"/>
  <c r="W4" i="15"/>
  <c r="V4" i="15"/>
  <c r="U4" i="15"/>
  <c r="T4" i="15"/>
  <c r="S4" i="15"/>
  <c r="R4" i="15"/>
  <c r="Q4" i="15"/>
  <c r="P4" i="15"/>
  <c r="O4" i="15"/>
  <c r="N4" i="15"/>
  <c r="M4" i="15"/>
  <c r="L4" i="15"/>
  <c r="K4" i="15"/>
  <c r="J4" i="15"/>
  <c r="I4" i="15"/>
  <c r="H4" i="15"/>
  <c r="G4" i="15"/>
  <c r="F4" i="15"/>
  <c r="E4" i="15"/>
  <c r="C4" i="15"/>
  <c r="P8" i="11" l="1"/>
  <c r="A135" i="10" l="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68" i="10"/>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D15" i="9"/>
  <c r="D16" i="9"/>
  <c r="D17" i="9"/>
  <c r="D18" i="9"/>
  <c r="D19" i="9"/>
  <c r="D20" i="9"/>
  <c r="D21" i="9"/>
  <c r="D22" i="9"/>
  <c r="D23" i="9"/>
  <c r="D24" i="9"/>
  <c r="D25" i="9"/>
  <c r="D26" i="9"/>
  <c r="D27" i="9"/>
  <c r="D28" i="9"/>
  <c r="D29" i="9"/>
  <c r="D30" i="9"/>
  <c r="D31" i="9"/>
  <c r="D32" i="9"/>
  <c r="D33" i="9"/>
  <c r="D34" i="9"/>
  <c r="Z640" i="6" l="1"/>
  <c r="Y640" i="6"/>
  <c r="X640" i="6"/>
  <c r="Z638" i="6"/>
  <c r="Y638" i="6"/>
  <c r="X638" i="6"/>
  <c r="Z637" i="6"/>
  <c r="Y637" i="6"/>
  <c r="X637" i="6"/>
  <c r="Z636" i="6"/>
  <c r="Y636" i="6"/>
  <c r="X636" i="6"/>
  <c r="Z635" i="6"/>
  <c r="Y635" i="6"/>
  <c r="X635" i="6"/>
  <c r="Z634" i="6"/>
  <c r="Y634" i="6"/>
  <c r="X634" i="6"/>
  <c r="Z633" i="6"/>
  <c r="Y633" i="6"/>
  <c r="X633" i="6"/>
  <c r="Z632" i="6"/>
  <c r="Y632" i="6"/>
  <c r="X632" i="6"/>
  <c r="Z631" i="6"/>
  <c r="Y631" i="6"/>
  <c r="X631" i="6"/>
  <c r="Z630" i="6"/>
  <c r="Y630" i="6"/>
  <c r="X630" i="6"/>
  <c r="Z629" i="6"/>
  <c r="Y629" i="6"/>
  <c r="X629" i="6"/>
  <c r="Z628" i="6"/>
  <c r="Y628" i="6"/>
  <c r="X628" i="6"/>
  <c r="Z627" i="6"/>
  <c r="Y627" i="6"/>
  <c r="X627" i="6"/>
  <c r="Z626" i="6"/>
  <c r="Y626" i="6"/>
  <c r="X626" i="6"/>
  <c r="Z625" i="6"/>
  <c r="Y625" i="6"/>
  <c r="X625" i="6"/>
  <c r="Z624" i="6"/>
  <c r="Y624" i="6"/>
  <c r="X624" i="6"/>
  <c r="Z623" i="6"/>
  <c r="Y623" i="6"/>
  <c r="X623" i="6"/>
  <c r="Z622" i="6"/>
  <c r="Y622" i="6"/>
  <c r="X622" i="6"/>
  <c r="Z621" i="6"/>
  <c r="Y621" i="6"/>
  <c r="X621" i="6"/>
  <c r="Z620" i="6"/>
  <c r="Y620" i="6"/>
  <c r="X620" i="6"/>
  <c r="Z619" i="6"/>
  <c r="Y619" i="6"/>
  <c r="X619" i="6"/>
  <c r="Z618" i="6"/>
  <c r="Y618" i="6"/>
  <c r="X618" i="6"/>
  <c r="Z617" i="6"/>
  <c r="Y617" i="6"/>
  <c r="X617" i="6"/>
  <c r="Z616" i="6"/>
  <c r="Y616" i="6"/>
  <c r="X616" i="6"/>
  <c r="Z615" i="6"/>
  <c r="Y615" i="6"/>
  <c r="X615" i="6"/>
  <c r="Z614" i="6"/>
  <c r="Y614" i="6"/>
  <c r="X614" i="6"/>
  <c r="Z613" i="6"/>
  <c r="Y613" i="6"/>
  <c r="X613" i="6"/>
  <c r="Z612" i="6"/>
  <c r="Y612" i="6"/>
  <c r="X612" i="6"/>
  <c r="Z611" i="6"/>
  <c r="Y611" i="6"/>
  <c r="X611" i="6"/>
  <c r="Z610" i="6"/>
  <c r="Y610" i="6"/>
  <c r="X610" i="6"/>
  <c r="Z609" i="6"/>
  <c r="Y609" i="6"/>
  <c r="X609" i="6"/>
  <c r="Z608" i="6"/>
  <c r="Y608" i="6"/>
  <c r="X608" i="6"/>
  <c r="Z607" i="6"/>
  <c r="Y607" i="6"/>
  <c r="X607" i="6"/>
  <c r="Z606" i="6"/>
  <c r="Y606" i="6"/>
  <c r="X606" i="6"/>
  <c r="Z605" i="6"/>
  <c r="Y605" i="6"/>
  <c r="X605" i="6"/>
  <c r="Z604" i="6"/>
  <c r="Y604" i="6"/>
  <c r="X604" i="6"/>
  <c r="Z603" i="6"/>
  <c r="Y603" i="6"/>
  <c r="X603" i="6"/>
  <c r="Z602" i="6"/>
  <c r="Y602" i="6"/>
  <c r="X602" i="6"/>
  <c r="Z601" i="6"/>
  <c r="Y601" i="6"/>
  <c r="X601" i="6"/>
  <c r="Z600" i="6"/>
  <c r="Y600" i="6"/>
  <c r="X600" i="6"/>
  <c r="Z599" i="6"/>
  <c r="Y599" i="6"/>
  <c r="X599" i="6"/>
  <c r="Z598" i="6"/>
  <c r="Y598" i="6"/>
  <c r="X598" i="6"/>
  <c r="Z597" i="6"/>
  <c r="Y597" i="6"/>
  <c r="X597" i="6"/>
  <c r="Z596" i="6"/>
  <c r="Y596" i="6"/>
  <c r="X596" i="6"/>
  <c r="Z595" i="6"/>
  <c r="Y595" i="6"/>
  <c r="X595" i="6"/>
  <c r="Z594" i="6"/>
  <c r="Y594" i="6"/>
  <c r="X594" i="6"/>
  <c r="Z593" i="6"/>
  <c r="Y593" i="6"/>
  <c r="X593" i="6"/>
  <c r="Z592" i="6"/>
  <c r="Y592" i="6"/>
  <c r="X592" i="6"/>
  <c r="Z591" i="6"/>
  <c r="Y591" i="6"/>
  <c r="X591" i="6"/>
  <c r="Z590" i="6"/>
  <c r="Y590" i="6"/>
  <c r="X590" i="6"/>
  <c r="Z589" i="6"/>
  <c r="Y589" i="6"/>
  <c r="X589" i="6"/>
  <c r="Z588" i="6"/>
  <c r="Y588" i="6"/>
  <c r="X588" i="6"/>
  <c r="Z587" i="6"/>
  <c r="Y587" i="6"/>
  <c r="X587" i="6"/>
  <c r="Z586" i="6"/>
  <c r="Y586" i="6"/>
  <c r="X586" i="6"/>
  <c r="Z585" i="6"/>
  <c r="Y585" i="6"/>
  <c r="X585" i="6"/>
  <c r="Z584" i="6"/>
  <c r="Y584" i="6"/>
  <c r="X584" i="6"/>
  <c r="Z583" i="6"/>
  <c r="Y583" i="6"/>
  <c r="X583" i="6"/>
  <c r="Z582" i="6"/>
  <c r="Y582" i="6"/>
  <c r="X582" i="6"/>
  <c r="Z581" i="6"/>
  <c r="Y581" i="6"/>
  <c r="X581" i="6"/>
  <c r="Z580" i="6"/>
  <c r="Y580" i="6"/>
  <c r="X580" i="6"/>
  <c r="Z579" i="6"/>
  <c r="Y579" i="6"/>
  <c r="X579" i="6"/>
  <c r="Z578" i="6"/>
  <c r="Y578" i="6"/>
  <c r="X578" i="6"/>
  <c r="Z577" i="6"/>
  <c r="Y577" i="6"/>
  <c r="X577" i="6"/>
  <c r="Z576" i="6"/>
  <c r="Y576" i="6"/>
  <c r="X576" i="6"/>
  <c r="Z575" i="6"/>
  <c r="Y575" i="6"/>
  <c r="X575" i="6"/>
  <c r="Z574" i="6"/>
  <c r="Y574" i="6"/>
  <c r="X574" i="6"/>
  <c r="Z573" i="6"/>
  <c r="Y573" i="6"/>
  <c r="X573" i="6"/>
  <c r="Z572" i="6"/>
  <c r="Y572" i="6"/>
  <c r="X572" i="6"/>
  <c r="Z571" i="6"/>
  <c r="Y571" i="6"/>
  <c r="X571" i="6"/>
  <c r="Z570" i="6"/>
  <c r="Y570" i="6"/>
  <c r="X570" i="6"/>
  <c r="Z569" i="6"/>
  <c r="Y569" i="6"/>
  <c r="X569" i="6"/>
  <c r="Z568" i="6"/>
  <c r="Y568" i="6"/>
  <c r="X568" i="6"/>
  <c r="Z567" i="6"/>
  <c r="Y567" i="6"/>
  <c r="X567" i="6"/>
  <c r="Z566" i="6"/>
  <c r="Y566" i="6"/>
  <c r="X566" i="6"/>
  <c r="Z562" i="6"/>
  <c r="Y562" i="6"/>
  <c r="X562" i="6"/>
  <c r="Z561" i="6"/>
  <c r="Y561" i="6"/>
  <c r="X561" i="6"/>
  <c r="Z560" i="6"/>
  <c r="Y560" i="6"/>
  <c r="X560" i="6"/>
  <c r="Z559" i="6"/>
  <c r="Y559" i="6"/>
  <c r="X559" i="6"/>
  <c r="Z558" i="6"/>
  <c r="Y558" i="6"/>
  <c r="X558" i="6"/>
  <c r="Z557" i="6"/>
  <c r="Y557" i="6"/>
  <c r="X557" i="6"/>
  <c r="Z556" i="6"/>
  <c r="Y556" i="6"/>
  <c r="X556" i="6"/>
  <c r="Z555" i="6"/>
  <c r="Y555" i="6"/>
  <c r="X555" i="6"/>
  <c r="Z554" i="6"/>
  <c r="Y554" i="6"/>
  <c r="X554" i="6"/>
  <c r="Z553" i="6"/>
  <c r="Y553" i="6"/>
  <c r="X553" i="6"/>
  <c r="Z552" i="6"/>
  <c r="Y552" i="6"/>
  <c r="X552" i="6"/>
  <c r="Z551" i="6"/>
  <c r="Y551" i="6"/>
  <c r="X551" i="6"/>
  <c r="Z550" i="6"/>
  <c r="Y550" i="6"/>
  <c r="X550" i="6"/>
  <c r="Z549" i="6"/>
  <c r="Y549" i="6"/>
  <c r="X549" i="6"/>
  <c r="Z548" i="6"/>
  <c r="Y548" i="6"/>
  <c r="X548" i="6"/>
  <c r="Z547" i="6"/>
  <c r="Y547" i="6"/>
  <c r="X547" i="6"/>
  <c r="Z546" i="6"/>
  <c r="Y546" i="6"/>
  <c r="X546" i="6"/>
  <c r="Z545" i="6"/>
  <c r="Y545" i="6"/>
  <c r="X545" i="6"/>
  <c r="Z544" i="6"/>
  <c r="Y544" i="6"/>
  <c r="X544" i="6"/>
  <c r="Z543" i="6"/>
  <c r="Y543" i="6"/>
  <c r="X543" i="6"/>
  <c r="Z542" i="6"/>
  <c r="Y542" i="6"/>
  <c r="X542" i="6"/>
  <c r="Z541" i="6"/>
  <c r="Y541" i="6"/>
  <c r="X541" i="6"/>
  <c r="Z540" i="6"/>
  <c r="Y540" i="6"/>
  <c r="X540" i="6"/>
  <c r="Z539" i="6"/>
  <c r="Y539" i="6"/>
  <c r="X539" i="6"/>
  <c r="Z538" i="6"/>
  <c r="Y538" i="6"/>
  <c r="X538" i="6"/>
  <c r="Z537" i="6"/>
  <c r="Y537" i="6"/>
  <c r="X537" i="6"/>
  <c r="Z536" i="6"/>
  <c r="Y536" i="6"/>
  <c r="X536" i="6"/>
  <c r="Z535" i="6"/>
  <c r="Y535" i="6"/>
  <c r="X535" i="6"/>
  <c r="Z534" i="6"/>
  <c r="Y534" i="6"/>
  <c r="X534" i="6"/>
  <c r="Z533" i="6"/>
  <c r="Y533" i="6"/>
  <c r="X533" i="6"/>
  <c r="Z532" i="6"/>
  <c r="Y532" i="6"/>
  <c r="X532" i="6"/>
  <c r="Z531" i="6"/>
  <c r="Y531" i="6"/>
  <c r="X531" i="6"/>
  <c r="Z530" i="6"/>
  <c r="Y530" i="6"/>
  <c r="X530" i="6"/>
  <c r="Z529" i="6"/>
  <c r="Y529" i="6"/>
  <c r="X529" i="6"/>
  <c r="Z528" i="6"/>
  <c r="Y528" i="6"/>
  <c r="X528" i="6"/>
  <c r="Z527" i="6"/>
  <c r="Y527" i="6"/>
  <c r="X527" i="6"/>
  <c r="Z526" i="6"/>
  <c r="Y526" i="6"/>
  <c r="X526" i="6"/>
  <c r="Z525" i="6"/>
  <c r="Y525" i="6"/>
  <c r="X525" i="6"/>
  <c r="Z524" i="6"/>
  <c r="Y524" i="6"/>
  <c r="X524" i="6"/>
  <c r="Z523" i="6"/>
  <c r="Y523" i="6"/>
  <c r="X523" i="6"/>
  <c r="Z522" i="6"/>
  <c r="Y522" i="6"/>
  <c r="X522" i="6"/>
  <c r="Z521" i="6"/>
  <c r="Y521" i="6"/>
  <c r="X521" i="6"/>
  <c r="Z520" i="6"/>
  <c r="Y520" i="6"/>
  <c r="X520" i="6"/>
  <c r="Z519" i="6"/>
  <c r="Y519" i="6"/>
  <c r="X519" i="6"/>
  <c r="Z517" i="6"/>
  <c r="Y517" i="6"/>
  <c r="X517" i="6"/>
  <c r="Z516" i="6"/>
  <c r="Y516" i="6"/>
  <c r="X516" i="6"/>
  <c r="Z515" i="6"/>
  <c r="Y515" i="6"/>
  <c r="X515" i="6"/>
  <c r="Z514" i="6"/>
  <c r="Y514" i="6"/>
  <c r="X514" i="6"/>
  <c r="Z513" i="6"/>
  <c r="Y513" i="6"/>
  <c r="X513" i="6"/>
  <c r="Z512" i="6"/>
  <c r="Y512" i="6"/>
  <c r="X512" i="6"/>
  <c r="Z511" i="6"/>
  <c r="Y511" i="6"/>
  <c r="X511" i="6"/>
  <c r="Z510" i="6"/>
  <c r="Y510" i="6"/>
  <c r="X510" i="6"/>
  <c r="Z509" i="6"/>
  <c r="Y509" i="6"/>
  <c r="X509" i="6"/>
  <c r="Z508" i="6"/>
  <c r="Y508" i="6"/>
  <c r="X508" i="6"/>
  <c r="Z507" i="6"/>
  <c r="Y507" i="6"/>
  <c r="X507" i="6"/>
  <c r="Z506" i="6"/>
  <c r="Y506" i="6"/>
  <c r="X506" i="6"/>
  <c r="Z505" i="6"/>
  <c r="Y505" i="6"/>
  <c r="X505" i="6"/>
  <c r="Z504" i="6"/>
  <c r="Y504" i="6"/>
  <c r="X504" i="6"/>
  <c r="Z503" i="6"/>
  <c r="Y503" i="6"/>
  <c r="X503" i="6"/>
  <c r="Z502" i="6"/>
  <c r="Y502" i="6"/>
  <c r="X502" i="6"/>
  <c r="Z501" i="6"/>
  <c r="Y501" i="6"/>
  <c r="X501" i="6"/>
  <c r="Z500" i="6"/>
  <c r="Y500" i="6"/>
  <c r="X500" i="6"/>
  <c r="Z499" i="6"/>
  <c r="Y499" i="6"/>
  <c r="X499" i="6"/>
  <c r="Z498" i="6"/>
  <c r="Y498" i="6"/>
  <c r="X498" i="6"/>
  <c r="Z497" i="6"/>
  <c r="Y497" i="6"/>
  <c r="X497" i="6"/>
  <c r="Z496" i="6"/>
  <c r="Y496" i="6"/>
  <c r="X496" i="6"/>
  <c r="Z495" i="6"/>
  <c r="Y495" i="6"/>
  <c r="X495" i="6"/>
  <c r="Z494" i="6"/>
  <c r="Y494" i="6"/>
  <c r="X494" i="6"/>
  <c r="Z493" i="6"/>
  <c r="Y493" i="6"/>
  <c r="X493" i="6"/>
  <c r="Z492" i="6"/>
  <c r="Y492" i="6"/>
  <c r="X492" i="6"/>
  <c r="Z491" i="6"/>
  <c r="Y491" i="6"/>
  <c r="X491" i="6"/>
  <c r="Z490" i="6"/>
  <c r="Y490" i="6"/>
  <c r="X490" i="6"/>
  <c r="Z489" i="6"/>
  <c r="Y489" i="6"/>
  <c r="X489" i="6"/>
  <c r="Z488" i="6"/>
  <c r="Y488" i="6"/>
  <c r="X488" i="6"/>
  <c r="Z487" i="6"/>
  <c r="Y487" i="6"/>
  <c r="X487" i="6"/>
  <c r="Z486" i="6"/>
  <c r="Y486" i="6"/>
  <c r="X486" i="6"/>
  <c r="Z485" i="6"/>
  <c r="Y485" i="6"/>
  <c r="X485" i="6"/>
  <c r="Z484" i="6"/>
  <c r="Y484" i="6"/>
  <c r="X484" i="6"/>
  <c r="Z483" i="6"/>
  <c r="Y483" i="6"/>
  <c r="X483" i="6"/>
  <c r="Z482" i="6"/>
  <c r="Y482" i="6"/>
  <c r="X482" i="6"/>
  <c r="Z481" i="6"/>
  <c r="Y481" i="6"/>
  <c r="X481" i="6"/>
  <c r="Z480" i="6"/>
  <c r="Y480" i="6"/>
  <c r="X480" i="6"/>
  <c r="Z479" i="6"/>
  <c r="Y479" i="6"/>
  <c r="X479" i="6"/>
  <c r="Z478" i="6"/>
  <c r="Y478" i="6"/>
  <c r="X478" i="6"/>
  <c r="Z477" i="6"/>
  <c r="Y477" i="6"/>
  <c r="X477" i="6"/>
  <c r="Z476" i="6"/>
  <c r="Y476" i="6"/>
  <c r="X476" i="6"/>
  <c r="Z475" i="6"/>
  <c r="Y475" i="6"/>
  <c r="X475" i="6"/>
  <c r="Z474" i="6"/>
  <c r="Y474" i="6"/>
  <c r="X474" i="6"/>
  <c r="Z473" i="6"/>
  <c r="Y473" i="6"/>
  <c r="X473" i="6"/>
  <c r="Z472" i="6"/>
  <c r="Y472" i="6"/>
  <c r="X472" i="6"/>
  <c r="Z471" i="6"/>
  <c r="Y471" i="6"/>
  <c r="X471" i="6"/>
  <c r="Z470" i="6"/>
  <c r="Y470" i="6"/>
  <c r="X470" i="6"/>
  <c r="Z469" i="6"/>
  <c r="Y469" i="6"/>
  <c r="X469" i="6"/>
  <c r="Z468" i="6"/>
  <c r="Y468" i="6"/>
  <c r="X468" i="6"/>
  <c r="Z467" i="6"/>
  <c r="Y467" i="6"/>
  <c r="X467" i="6"/>
  <c r="Z466" i="6"/>
  <c r="Y466" i="6"/>
  <c r="X466" i="6"/>
  <c r="Z465" i="6"/>
  <c r="Y465" i="6"/>
  <c r="X465" i="6"/>
  <c r="Z464" i="6"/>
  <c r="Y464" i="6"/>
  <c r="X464" i="6"/>
  <c r="Z463" i="6"/>
  <c r="Y463" i="6"/>
  <c r="X463" i="6"/>
  <c r="Z462" i="6"/>
  <c r="Y462" i="6"/>
  <c r="X462" i="6"/>
  <c r="Z461" i="6"/>
  <c r="Y461" i="6"/>
  <c r="X461" i="6"/>
  <c r="Z460" i="6"/>
  <c r="Y460" i="6"/>
  <c r="X460" i="6"/>
  <c r="Z459" i="6"/>
  <c r="Y459" i="6"/>
  <c r="X459" i="6"/>
  <c r="Z458" i="6"/>
  <c r="Y458" i="6"/>
  <c r="X458" i="6"/>
  <c r="Z457" i="6"/>
  <c r="Y457" i="6"/>
  <c r="X457" i="6"/>
  <c r="Z456" i="6"/>
  <c r="Y456" i="6"/>
  <c r="X456" i="6"/>
  <c r="Z455" i="6"/>
  <c r="Y455" i="6"/>
  <c r="X455" i="6"/>
  <c r="Z447" i="6"/>
  <c r="Y447" i="6"/>
  <c r="X447" i="6"/>
  <c r="Z446" i="6"/>
  <c r="Y446" i="6"/>
  <c r="X446" i="6"/>
  <c r="Z445" i="6"/>
  <c r="Y445" i="6"/>
  <c r="X445" i="6"/>
  <c r="Z444" i="6"/>
  <c r="Y444" i="6"/>
  <c r="X444" i="6"/>
  <c r="Z443" i="6"/>
  <c r="Y443" i="6"/>
  <c r="X443" i="6"/>
  <c r="Z442" i="6"/>
  <c r="Y442" i="6"/>
  <c r="X442" i="6"/>
  <c r="Z441" i="6"/>
  <c r="Y441" i="6"/>
  <c r="X441" i="6"/>
  <c r="Z440" i="6"/>
  <c r="Y440" i="6"/>
  <c r="X440" i="6"/>
  <c r="Z439" i="6"/>
  <c r="Y439" i="6"/>
  <c r="X439" i="6"/>
  <c r="Z437" i="6"/>
  <c r="Y437" i="6"/>
  <c r="X437" i="6"/>
  <c r="Z435" i="6"/>
  <c r="Y435" i="6"/>
  <c r="X435" i="6"/>
  <c r="Z434" i="6"/>
  <c r="Y434" i="6"/>
  <c r="X434" i="6"/>
  <c r="Z433" i="6"/>
  <c r="Y433" i="6"/>
  <c r="X433" i="6"/>
  <c r="Z432" i="6"/>
  <c r="Y432" i="6"/>
  <c r="X432" i="6"/>
  <c r="Z431" i="6"/>
  <c r="Y431" i="6"/>
  <c r="X431" i="6"/>
  <c r="Z430" i="6"/>
  <c r="Y430" i="6"/>
  <c r="X430" i="6"/>
  <c r="Z429" i="6"/>
  <c r="Y429" i="6"/>
  <c r="X429" i="6"/>
  <c r="Z428" i="6"/>
  <c r="Y428" i="6"/>
  <c r="X428" i="6"/>
  <c r="Z427" i="6"/>
  <c r="Y427" i="6"/>
  <c r="X427" i="6"/>
  <c r="Z426" i="6"/>
  <c r="Y426" i="6"/>
  <c r="X426" i="6"/>
  <c r="Z425" i="6"/>
  <c r="Y425" i="6"/>
  <c r="X425" i="6"/>
  <c r="Z424" i="6"/>
  <c r="Y424" i="6"/>
  <c r="X424" i="6"/>
  <c r="Z423" i="6"/>
  <c r="Y423" i="6"/>
  <c r="X423" i="6"/>
  <c r="Z422" i="6"/>
  <c r="Y422" i="6"/>
  <c r="X422" i="6"/>
  <c r="Z421" i="6"/>
  <c r="Y421" i="6"/>
  <c r="X421" i="6"/>
  <c r="Z419" i="6"/>
  <c r="Y419" i="6"/>
  <c r="X419" i="6"/>
  <c r="Z417" i="6"/>
  <c r="Y417" i="6"/>
  <c r="X417" i="6"/>
  <c r="Z416" i="6"/>
  <c r="Y416" i="6"/>
  <c r="X416" i="6"/>
  <c r="Z415" i="6"/>
  <c r="Y415" i="6"/>
  <c r="X415" i="6"/>
  <c r="Z414" i="6"/>
  <c r="Y414" i="6"/>
  <c r="X414" i="6"/>
  <c r="Z413" i="6"/>
  <c r="Y413" i="6"/>
  <c r="X413" i="6"/>
  <c r="Z412" i="6"/>
  <c r="Y412" i="6"/>
  <c r="X412" i="6"/>
  <c r="Z411" i="6"/>
  <c r="Y411" i="6"/>
  <c r="X411" i="6"/>
  <c r="Z410" i="6"/>
  <c r="Y410" i="6"/>
  <c r="X410" i="6"/>
  <c r="Z409" i="6"/>
  <c r="Y409" i="6"/>
  <c r="X409" i="6"/>
  <c r="Z408" i="6"/>
  <c r="Y408" i="6"/>
  <c r="X408" i="6"/>
  <c r="Z407" i="6"/>
  <c r="Y407" i="6"/>
  <c r="X407" i="6"/>
  <c r="Z406" i="6"/>
  <c r="Y406" i="6"/>
  <c r="X406" i="6"/>
  <c r="Z405" i="6"/>
  <c r="Y405" i="6"/>
  <c r="X405" i="6"/>
  <c r="Z404" i="6"/>
  <c r="Y404" i="6"/>
  <c r="X404" i="6"/>
  <c r="Z403" i="6"/>
  <c r="Y403" i="6"/>
  <c r="X403" i="6"/>
  <c r="Z401" i="6"/>
  <c r="Y401" i="6"/>
  <c r="X401" i="6"/>
  <c r="Z399" i="6"/>
  <c r="Y399" i="6"/>
  <c r="X399" i="6"/>
  <c r="Z398" i="6"/>
  <c r="Y398" i="6"/>
  <c r="X398" i="6"/>
  <c r="Z397" i="6"/>
  <c r="Y397" i="6"/>
  <c r="X397" i="6"/>
  <c r="Z396" i="6"/>
  <c r="Y396" i="6"/>
  <c r="X396" i="6"/>
  <c r="Z395" i="6"/>
  <c r="Y395" i="6"/>
  <c r="X395" i="6"/>
  <c r="Z394" i="6"/>
  <c r="Y394" i="6"/>
  <c r="X394" i="6"/>
  <c r="Z393" i="6"/>
  <c r="Y393" i="6"/>
  <c r="X393" i="6"/>
  <c r="Z392" i="6"/>
  <c r="Y392" i="6"/>
  <c r="X392" i="6"/>
  <c r="Z391" i="6"/>
  <c r="Y391" i="6"/>
  <c r="X391" i="6"/>
  <c r="Z390" i="6"/>
  <c r="Y390" i="6"/>
  <c r="X390" i="6"/>
  <c r="Z389" i="6"/>
  <c r="Y389" i="6"/>
  <c r="X389" i="6"/>
  <c r="Z388" i="6"/>
  <c r="Y388" i="6"/>
  <c r="X388" i="6"/>
  <c r="Z387" i="6"/>
  <c r="Y387" i="6"/>
  <c r="X387" i="6"/>
  <c r="Z386" i="6"/>
  <c r="Y386" i="6"/>
  <c r="X386" i="6"/>
  <c r="Z385" i="6"/>
  <c r="Y385" i="6"/>
  <c r="X385" i="6"/>
  <c r="Z384" i="6"/>
  <c r="Y384" i="6"/>
  <c r="X384" i="6"/>
  <c r="Z383" i="6"/>
  <c r="Y383" i="6"/>
  <c r="X383" i="6"/>
  <c r="Z382" i="6"/>
  <c r="Y382" i="6"/>
  <c r="X382" i="6"/>
  <c r="Z381" i="6"/>
  <c r="Y381" i="6"/>
  <c r="X381" i="6"/>
  <c r="Z380" i="6"/>
  <c r="Y380" i="6"/>
  <c r="X380" i="6"/>
  <c r="Z379" i="6"/>
  <c r="Y379" i="6"/>
  <c r="X379" i="6"/>
  <c r="Z378" i="6"/>
  <c r="Y378" i="6"/>
  <c r="X378" i="6"/>
  <c r="Z377" i="6"/>
  <c r="Y377" i="6"/>
  <c r="X377" i="6"/>
  <c r="Z376" i="6"/>
  <c r="Y376" i="6"/>
  <c r="X376" i="6"/>
  <c r="Z375" i="6"/>
  <c r="Y375" i="6"/>
  <c r="X375" i="6"/>
  <c r="Z374" i="6"/>
  <c r="Y374" i="6"/>
  <c r="X374" i="6"/>
  <c r="Z373" i="6"/>
  <c r="Y373" i="6"/>
  <c r="X373" i="6"/>
  <c r="Z372" i="6"/>
  <c r="Y372" i="6"/>
  <c r="X372" i="6"/>
  <c r="Z371" i="6"/>
  <c r="Y371" i="6"/>
  <c r="X371" i="6"/>
  <c r="Z370" i="6"/>
  <c r="Y370" i="6"/>
  <c r="X370" i="6"/>
  <c r="Z369" i="6"/>
  <c r="Y369" i="6"/>
  <c r="X369" i="6"/>
  <c r="Z368" i="6"/>
  <c r="Y368" i="6"/>
  <c r="X368" i="6"/>
  <c r="Z367" i="6"/>
  <c r="Y367" i="6"/>
  <c r="X367" i="6"/>
  <c r="Z366" i="6"/>
  <c r="Y366" i="6"/>
  <c r="X366" i="6"/>
  <c r="Z365" i="6"/>
  <c r="Y365" i="6"/>
  <c r="X365" i="6"/>
  <c r="Z364" i="6"/>
  <c r="Y364" i="6"/>
  <c r="X364" i="6"/>
  <c r="Z363" i="6"/>
  <c r="Y363" i="6"/>
  <c r="X363" i="6"/>
  <c r="Z362" i="6"/>
  <c r="Y362" i="6"/>
  <c r="X362" i="6"/>
  <c r="Z361" i="6"/>
  <c r="Y361" i="6"/>
  <c r="X361" i="6"/>
  <c r="Z360" i="6"/>
  <c r="Y360" i="6"/>
  <c r="X360" i="6"/>
  <c r="Z359" i="6"/>
  <c r="Y359" i="6"/>
  <c r="X359" i="6"/>
  <c r="Z358" i="6"/>
  <c r="Y358" i="6"/>
  <c r="X358" i="6"/>
  <c r="Z357" i="6"/>
  <c r="Y357" i="6"/>
  <c r="X357" i="6"/>
  <c r="Z356" i="6"/>
  <c r="Y356" i="6"/>
  <c r="X356" i="6"/>
  <c r="Z355" i="6"/>
  <c r="Y355" i="6"/>
  <c r="X355" i="6"/>
  <c r="Z354" i="6"/>
  <c r="Y354" i="6"/>
  <c r="X354" i="6"/>
  <c r="Z353" i="6"/>
  <c r="Y353" i="6"/>
  <c r="X353" i="6"/>
  <c r="Z352" i="6"/>
  <c r="Y352" i="6"/>
  <c r="X352" i="6"/>
  <c r="Z351" i="6"/>
  <c r="Y351" i="6"/>
  <c r="X351" i="6"/>
  <c r="Z349" i="6"/>
  <c r="Y349" i="6"/>
  <c r="X349" i="6"/>
  <c r="Z347" i="6"/>
  <c r="Y347" i="6"/>
  <c r="X347" i="6"/>
  <c r="Z346" i="6"/>
  <c r="Y346" i="6"/>
  <c r="X346" i="6"/>
  <c r="Z345" i="6"/>
  <c r="Y345" i="6"/>
  <c r="X345" i="6"/>
  <c r="Z344" i="6"/>
  <c r="Y344" i="6"/>
  <c r="X344" i="6"/>
  <c r="Z343" i="6"/>
  <c r="Y343" i="6"/>
  <c r="X343" i="6"/>
  <c r="Z342" i="6"/>
  <c r="Y342" i="6"/>
  <c r="X342" i="6"/>
  <c r="Z339" i="6"/>
  <c r="Y339" i="6"/>
  <c r="X339" i="6"/>
  <c r="Z338" i="6"/>
  <c r="Y338" i="6"/>
  <c r="X338" i="6"/>
  <c r="Z336" i="6"/>
  <c r="Y336" i="6"/>
  <c r="X336" i="6"/>
  <c r="Z334" i="6"/>
  <c r="Y334" i="6"/>
  <c r="X334" i="6"/>
  <c r="Z333" i="6"/>
  <c r="Y333" i="6"/>
  <c r="X333" i="6"/>
  <c r="Z332" i="6"/>
  <c r="Y332" i="6"/>
  <c r="X332" i="6"/>
  <c r="Z331" i="6"/>
  <c r="Y331" i="6"/>
  <c r="X331" i="6"/>
  <c r="Z330" i="6"/>
  <c r="Y330" i="6"/>
  <c r="X330" i="6"/>
  <c r="Z329" i="6"/>
  <c r="Y329" i="6"/>
  <c r="X329" i="6"/>
  <c r="Z328" i="6"/>
  <c r="Y328" i="6"/>
  <c r="X328" i="6"/>
  <c r="Z327" i="6"/>
  <c r="Y327" i="6"/>
  <c r="X327" i="6"/>
  <c r="Z325" i="6"/>
  <c r="Y325" i="6"/>
  <c r="X325" i="6"/>
  <c r="Z324" i="6"/>
  <c r="Y324" i="6"/>
  <c r="X324" i="6"/>
  <c r="Z323" i="6"/>
  <c r="Y323" i="6"/>
  <c r="X323" i="6"/>
  <c r="Z322" i="6"/>
  <c r="Y322" i="6"/>
  <c r="X322" i="6"/>
  <c r="Z321" i="6"/>
  <c r="Y321" i="6"/>
  <c r="X321" i="6"/>
  <c r="Z320" i="6"/>
  <c r="Y320" i="6"/>
  <c r="X320" i="6"/>
  <c r="Z319" i="6"/>
  <c r="Y319" i="6"/>
  <c r="X319" i="6"/>
  <c r="Z318" i="6"/>
  <c r="Y318" i="6"/>
  <c r="X318" i="6"/>
  <c r="Z317" i="6"/>
  <c r="Y317" i="6"/>
  <c r="X317" i="6"/>
  <c r="Z316" i="6"/>
  <c r="Y316" i="6"/>
  <c r="X316" i="6"/>
  <c r="Z315" i="6"/>
  <c r="Y315" i="6"/>
  <c r="X315" i="6"/>
  <c r="Z314" i="6"/>
  <c r="Y314" i="6"/>
  <c r="X314" i="6"/>
  <c r="Z305" i="6"/>
  <c r="Y305" i="6"/>
  <c r="X305" i="6"/>
  <c r="Z303" i="6"/>
  <c r="Y303" i="6"/>
  <c r="X303" i="6"/>
  <c r="Z302" i="6"/>
  <c r="Y302" i="6"/>
  <c r="X302" i="6"/>
  <c r="Z301" i="6"/>
  <c r="Y301" i="6"/>
  <c r="X301" i="6"/>
  <c r="Z300" i="6"/>
  <c r="Y300" i="6"/>
  <c r="X300" i="6"/>
  <c r="Z295" i="6"/>
  <c r="Y295" i="6"/>
  <c r="X295" i="6"/>
  <c r="Z285" i="6"/>
  <c r="Y285" i="6"/>
  <c r="X285" i="6"/>
  <c r="Z284" i="6"/>
  <c r="Y284" i="6"/>
  <c r="X284" i="6"/>
  <c r="Z283" i="6"/>
  <c r="Y283" i="6"/>
  <c r="X283" i="6"/>
  <c r="Z282" i="6"/>
  <c r="Y282" i="6"/>
  <c r="X282" i="6"/>
  <c r="Z281" i="6"/>
  <c r="Y281" i="6"/>
  <c r="X281" i="6"/>
  <c r="Z280" i="6"/>
  <c r="Y280" i="6"/>
  <c r="X280" i="6"/>
  <c r="Z279" i="6"/>
  <c r="Y279" i="6"/>
  <c r="X279" i="6"/>
  <c r="Z278" i="6"/>
  <c r="Y278" i="6"/>
  <c r="X278" i="6"/>
  <c r="Z277" i="6"/>
  <c r="Y277" i="6"/>
  <c r="X277" i="6"/>
  <c r="Z276" i="6"/>
  <c r="Y276" i="6"/>
  <c r="X276" i="6"/>
  <c r="Z275" i="6"/>
  <c r="Y275" i="6"/>
  <c r="X275" i="6"/>
  <c r="Z273" i="6"/>
  <c r="Y273" i="6"/>
  <c r="X273" i="6"/>
  <c r="Z267" i="6"/>
  <c r="Y267" i="6"/>
  <c r="X267" i="6"/>
  <c r="Z266" i="6"/>
  <c r="Y266" i="6"/>
  <c r="X266" i="6"/>
  <c r="Z265" i="6"/>
  <c r="Y265" i="6"/>
  <c r="X265" i="6"/>
  <c r="Z263" i="6"/>
  <c r="Y263" i="6"/>
  <c r="X263" i="6"/>
  <c r="Z262" i="6"/>
  <c r="Y262" i="6"/>
  <c r="X262" i="6"/>
  <c r="Z261" i="6"/>
  <c r="Y261" i="6"/>
  <c r="X261" i="6"/>
  <c r="Z260" i="6"/>
  <c r="Y260" i="6"/>
  <c r="X260" i="6"/>
  <c r="Z259" i="6"/>
  <c r="Y259" i="6"/>
  <c r="X259" i="6"/>
  <c r="Z258" i="6"/>
  <c r="Y258" i="6"/>
  <c r="X258" i="6"/>
  <c r="Z257" i="6"/>
  <c r="Y257" i="6"/>
  <c r="X257" i="6"/>
  <c r="Z256" i="6"/>
  <c r="Y256" i="6"/>
  <c r="X256" i="6"/>
  <c r="Z255" i="6"/>
  <c r="Y255" i="6"/>
  <c r="X255" i="6"/>
  <c r="Z251" i="6"/>
  <c r="Y251" i="6"/>
  <c r="X251" i="6"/>
  <c r="Z249" i="6"/>
  <c r="Y249" i="6"/>
  <c r="X249" i="6"/>
  <c r="Z247" i="6"/>
  <c r="Y247" i="6"/>
  <c r="X247" i="6"/>
  <c r="Z246" i="6"/>
  <c r="Y246" i="6"/>
  <c r="X246" i="6"/>
  <c r="Z245" i="6"/>
  <c r="Y245" i="6"/>
  <c r="X245" i="6"/>
  <c r="Z244" i="6"/>
  <c r="Y244" i="6"/>
  <c r="X244" i="6"/>
  <c r="Z243" i="6"/>
  <c r="Y243" i="6"/>
  <c r="X243" i="6"/>
  <c r="Z242" i="6"/>
  <c r="Y242" i="6"/>
  <c r="X242" i="6"/>
  <c r="Z241" i="6"/>
  <c r="Y241" i="6"/>
  <c r="X241" i="6"/>
  <c r="Z240" i="6"/>
  <c r="Y240" i="6"/>
  <c r="X240" i="6"/>
  <c r="Z239" i="6"/>
  <c r="Y239" i="6"/>
  <c r="X239" i="6"/>
  <c r="Z238" i="6"/>
  <c r="Y238" i="6"/>
  <c r="X238" i="6"/>
  <c r="Z235" i="6"/>
  <c r="Y235" i="6"/>
  <c r="X235" i="6"/>
  <c r="Z234" i="6"/>
  <c r="Y234" i="6"/>
  <c r="X234" i="6"/>
  <c r="Z233" i="6"/>
  <c r="Y233" i="6"/>
  <c r="X233" i="6"/>
  <c r="Z231" i="6"/>
  <c r="Y231" i="6"/>
  <c r="X231" i="6"/>
  <c r="Z230" i="6"/>
  <c r="Y230" i="6"/>
  <c r="X230" i="6"/>
  <c r="Z229" i="6"/>
  <c r="Y229" i="6"/>
  <c r="X229" i="6"/>
  <c r="Z228" i="6"/>
  <c r="Y228" i="6"/>
  <c r="X228" i="6"/>
  <c r="Z227" i="6"/>
  <c r="Y227" i="6"/>
  <c r="X227" i="6"/>
  <c r="Z226" i="6"/>
  <c r="Y226" i="6"/>
  <c r="X226" i="6"/>
  <c r="Z220" i="6"/>
  <c r="Y220" i="6"/>
  <c r="X220" i="6"/>
  <c r="Z217" i="6"/>
  <c r="Y217" i="6"/>
  <c r="X217" i="6"/>
  <c r="Z215" i="6"/>
  <c r="Y215" i="6"/>
  <c r="X215" i="6"/>
  <c r="Z212" i="6"/>
  <c r="Y212" i="6"/>
  <c r="X212" i="6"/>
  <c r="Z210" i="6"/>
  <c r="Y210" i="6"/>
  <c r="X210" i="6"/>
  <c r="Z208" i="6"/>
  <c r="Y208" i="6"/>
  <c r="X208" i="6"/>
  <c r="Z206" i="6"/>
  <c r="Y206" i="6"/>
  <c r="X206" i="6"/>
  <c r="Z204" i="6"/>
  <c r="Y204" i="6"/>
  <c r="X204" i="6"/>
  <c r="Z201" i="6"/>
  <c r="Y201" i="6"/>
  <c r="X201" i="6"/>
  <c r="Z199" i="6"/>
  <c r="Y199" i="6"/>
  <c r="X199" i="6"/>
  <c r="Z198" i="6"/>
  <c r="Y198" i="6"/>
  <c r="X198" i="6"/>
  <c r="Z197" i="6"/>
  <c r="Y197" i="6"/>
  <c r="X197" i="6"/>
  <c r="Z188" i="6"/>
  <c r="Y188" i="6"/>
  <c r="X188" i="6"/>
  <c r="Z186" i="6"/>
  <c r="Y186" i="6"/>
  <c r="X186" i="6"/>
  <c r="Z185" i="6"/>
  <c r="Y185" i="6"/>
  <c r="X185" i="6"/>
  <c r="Z184" i="6"/>
  <c r="Y184" i="6"/>
  <c r="X184" i="6"/>
  <c r="Z182" i="6"/>
  <c r="Y182" i="6"/>
  <c r="X182" i="6"/>
  <c r="Z176" i="6"/>
  <c r="Y176" i="6"/>
  <c r="X176" i="6"/>
  <c r="Z172" i="6"/>
  <c r="Y172" i="6"/>
  <c r="X172" i="6"/>
  <c r="Z170" i="6"/>
  <c r="Y170" i="6"/>
  <c r="X170" i="6"/>
  <c r="Z160" i="6"/>
  <c r="Y160" i="6"/>
  <c r="X160" i="6"/>
  <c r="Z158" i="6"/>
  <c r="Y158" i="6"/>
  <c r="X158" i="6"/>
  <c r="Z156" i="6"/>
  <c r="Y156" i="6"/>
  <c r="X156" i="6"/>
  <c r="Z155" i="6"/>
  <c r="Y155" i="6"/>
  <c r="X155" i="6"/>
  <c r="Z154" i="6"/>
  <c r="Y154" i="6"/>
  <c r="X154" i="6"/>
  <c r="Z153" i="6"/>
  <c r="Y153" i="6"/>
  <c r="X153" i="6"/>
  <c r="Z152" i="6"/>
  <c r="Y152" i="6"/>
  <c r="X152" i="6"/>
  <c r="Z151" i="6"/>
  <c r="Y151" i="6"/>
  <c r="X151" i="6"/>
  <c r="Z146" i="6"/>
  <c r="Y146" i="6"/>
  <c r="X146" i="6"/>
  <c r="Z144" i="6"/>
  <c r="Y144" i="6"/>
  <c r="X144" i="6"/>
  <c r="Z141" i="6"/>
  <c r="Y141" i="6"/>
  <c r="X141" i="6"/>
  <c r="Z136" i="6"/>
  <c r="Y136" i="6"/>
  <c r="X136" i="6"/>
  <c r="Z135" i="6"/>
  <c r="Y135" i="6"/>
  <c r="X135" i="6"/>
  <c r="Z134" i="6"/>
  <c r="Y134" i="6"/>
  <c r="X134" i="6"/>
  <c r="Z133" i="6"/>
  <c r="Y133" i="6"/>
  <c r="X133" i="6"/>
  <c r="Z130" i="6"/>
  <c r="Y130" i="6"/>
  <c r="X130" i="6"/>
  <c r="Z129" i="6"/>
  <c r="Y129" i="6"/>
  <c r="X129" i="6"/>
  <c r="Z128" i="6"/>
  <c r="Y128" i="6"/>
  <c r="X128" i="6"/>
  <c r="Z126" i="6"/>
  <c r="Y126" i="6"/>
  <c r="X126" i="6"/>
  <c r="Z124" i="6"/>
  <c r="Y124" i="6"/>
  <c r="X124" i="6"/>
  <c r="Z122" i="6"/>
  <c r="Y122" i="6"/>
  <c r="X122" i="6"/>
  <c r="Z120" i="6"/>
  <c r="Y120" i="6"/>
  <c r="X120" i="6"/>
  <c r="Z117" i="6"/>
  <c r="Y117" i="6"/>
  <c r="X117" i="6"/>
  <c r="Z116" i="6"/>
  <c r="Y116" i="6"/>
  <c r="X116" i="6"/>
  <c r="Z114" i="6"/>
  <c r="Y114" i="6"/>
  <c r="X114" i="6"/>
  <c r="Z112" i="6"/>
  <c r="Y112" i="6"/>
  <c r="X112" i="6"/>
  <c r="Z110" i="6"/>
  <c r="Y110" i="6"/>
  <c r="X110" i="6"/>
  <c r="Z107" i="6"/>
  <c r="Y107" i="6"/>
  <c r="X107" i="6"/>
  <c r="Z104" i="6"/>
  <c r="Y104" i="6"/>
  <c r="X104" i="6"/>
  <c r="Z103" i="6"/>
  <c r="Y103" i="6"/>
  <c r="X103" i="6"/>
  <c r="Z102" i="6"/>
  <c r="Y102" i="6"/>
  <c r="X102" i="6"/>
  <c r="Z99" i="6"/>
  <c r="Y99" i="6"/>
  <c r="X99" i="6"/>
  <c r="Z95" i="6"/>
  <c r="Y95" i="6"/>
  <c r="X95" i="6"/>
  <c r="Z89" i="6"/>
  <c r="Y89" i="6"/>
  <c r="X89" i="6"/>
  <c r="Z88" i="6"/>
  <c r="Y88" i="6"/>
  <c r="X88" i="6"/>
  <c r="Z87" i="6"/>
  <c r="Y87" i="6"/>
  <c r="X87" i="6"/>
  <c r="Z81" i="6"/>
  <c r="Y81" i="6"/>
  <c r="X81" i="6"/>
  <c r="Z76" i="6"/>
  <c r="Y76" i="6"/>
  <c r="X76" i="6"/>
  <c r="Z73" i="6"/>
  <c r="Y73" i="6"/>
  <c r="X73" i="6"/>
  <c r="Z71" i="6"/>
  <c r="Y71" i="6"/>
  <c r="X71" i="6"/>
  <c r="Z70" i="6"/>
  <c r="Y70" i="6"/>
  <c r="X70" i="6"/>
  <c r="Z69" i="6"/>
  <c r="Y69" i="6"/>
  <c r="X69" i="6"/>
  <c r="Z68" i="6"/>
  <c r="Y68" i="6"/>
  <c r="X68" i="6"/>
  <c r="Z67" i="6"/>
  <c r="Y67" i="6"/>
  <c r="X67" i="6"/>
  <c r="Z66" i="6"/>
  <c r="Y66" i="6"/>
  <c r="X66" i="6"/>
  <c r="Z64" i="6"/>
  <c r="Y64" i="6"/>
  <c r="X64" i="6"/>
  <c r="Z63" i="6"/>
  <c r="Y63" i="6"/>
  <c r="X63" i="6"/>
  <c r="Z62" i="6"/>
  <c r="Y62" i="6"/>
  <c r="X62" i="6"/>
  <c r="Z61" i="6"/>
  <c r="Y61" i="6"/>
  <c r="X61" i="6"/>
  <c r="Z60" i="6"/>
  <c r="Y60" i="6"/>
  <c r="X60" i="6"/>
  <c r="Z59" i="6"/>
  <c r="Y59" i="6"/>
  <c r="X59" i="6"/>
  <c r="Z57" i="6"/>
  <c r="Y57" i="6"/>
  <c r="X57" i="6"/>
  <c r="Z56" i="6"/>
  <c r="Y56" i="6"/>
  <c r="X56" i="6"/>
  <c r="Z50" i="6"/>
  <c r="Y50" i="6"/>
  <c r="X50" i="6"/>
  <c r="Z48" i="6"/>
  <c r="Y48" i="6"/>
  <c r="X48" i="6"/>
  <c r="Z46" i="6"/>
  <c r="Y46" i="6"/>
  <c r="X46" i="6"/>
  <c r="Z45" i="6"/>
  <c r="Y45" i="6"/>
  <c r="X45" i="6"/>
  <c r="Z44" i="6"/>
  <c r="Y44" i="6"/>
  <c r="X44" i="6"/>
  <c r="Z43" i="6"/>
  <c r="Y43" i="6"/>
  <c r="X43" i="6"/>
  <c r="Z40" i="6"/>
  <c r="Y40" i="6"/>
  <c r="X40" i="6"/>
  <c r="Z38" i="6"/>
  <c r="Y38" i="6"/>
  <c r="X38" i="6"/>
  <c r="Z37" i="6"/>
  <c r="Y37" i="6"/>
  <c r="X37" i="6"/>
  <c r="Z36" i="6"/>
  <c r="Y36" i="6"/>
  <c r="X36" i="6"/>
  <c r="Z35" i="6"/>
  <c r="Y35" i="6"/>
  <c r="X35" i="6"/>
  <c r="Z32" i="6"/>
  <c r="Y32" i="6"/>
  <c r="X32" i="6"/>
  <c r="Z30" i="6"/>
  <c r="Y30" i="6"/>
  <c r="X30" i="6"/>
  <c r="Z29" i="6"/>
  <c r="Y29" i="6"/>
  <c r="X29" i="6"/>
  <c r="Z27" i="6"/>
  <c r="Y27" i="6"/>
  <c r="X27" i="6"/>
  <c r="Z20" i="6"/>
  <c r="Y20" i="6"/>
  <c r="X20" i="6"/>
  <c r="AC636" i="6"/>
  <c r="AD636" i="6" s="1"/>
  <c r="AC620" i="6"/>
  <c r="AD620" i="6" s="1"/>
  <c r="AC604" i="6"/>
  <c r="AD604" i="6" s="1"/>
  <c r="AA588" i="6"/>
  <c r="AC579" i="6"/>
  <c r="AD579" i="6" s="1"/>
  <c r="AC571" i="6"/>
  <c r="AD571" i="6" s="1"/>
  <c r="AC561" i="6"/>
  <c r="AD561" i="6" s="1"/>
  <c r="AC553" i="6"/>
  <c r="AD553" i="6" s="1"/>
  <c r="AC545" i="6"/>
  <c r="AD545" i="6" s="1"/>
  <c r="AC537" i="6"/>
  <c r="AD537" i="6" s="1"/>
  <c r="AC529" i="6"/>
  <c r="AD529" i="6" s="1"/>
  <c r="AC521" i="6"/>
  <c r="AD521" i="6" s="1"/>
  <c r="AC513" i="6"/>
  <c r="AD513" i="6" s="1"/>
  <c r="AC505" i="6"/>
  <c r="AD505" i="6" s="1"/>
  <c r="AC497" i="6"/>
  <c r="AD497" i="6" s="1"/>
  <c r="AC489" i="6"/>
  <c r="AD489" i="6" s="1"/>
  <c r="AC481" i="6"/>
  <c r="AD481" i="6" s="1"/>
  <c r="AC473" i="6"/>
  <c r="AD473" i="6" s="1"/>
  <c r="AC465" i="6"/>
  <c r="AD465" i="6" s="1"/>
  <c r="AC457" i="6"/>
  <c r="AD457" i="6" s="1"/>
  <c r="AC445" i="6"/>
  <c r="AD445" i="6" s="1"/>
  <c r="AC441" i="6"/>
  <c r="AD441" i="6" s="1"/>
  <c r="AA432" i="6"/>
  <c r="AA428" i="6"/>
  <c r="AA424" i="6"/>
  <c r="AC416" i="6"/>
  <c r="AD416" i="6" s="1"/>
  <c r="AC412" i="6"/>
  <c r="AD412" i="6" s="1"/>
  <c r="AC408" i="6"/>
  <c r="AD408" i="6" s="1"/>
  <c r="AC404" i="6"/>
  <c r="AD404" i="6" s="1"/>
  <c r="AA399" i="6"/>
  <c r="AA395" i="6"/>
  <c r="AA391" i="6"/>
  <c r="AA387" i="6"/>
  <c r="AA383" i="6"/>
  <c r="AA379" i="6"/>
  <c r="AA375" i="6"/>
  <c r="AA371" i="6"/>
  <c r="AA367" i="6"/>
  <c r="AA363" i="6"/>
  <c r="AC360" i="6"/>
  <c r="AD360" i="6" s="1"/>
  <c r="AA357" i="6"/>
  <c r="AA354" i="6"/>
  <c r="AA352" i="6"/>
  <c r="AA349" i="6"/>
  <c r="AA347" i="6"/>
  <c r="AA345" i="6"/>
  <c r="AA343" i="6"/>
  <c r="AA339" i="6"/>
  <c r="AA336" i="6"/>
  <c r="AA334" i="6"/>
  <c r="AA332" i="6"/>
  <c r="AA330" i="6"/>
  <c r="AA328" i="6"/>
  <c r="AA324" i="6"/>
  <c r="AA320" i="6"/>
  <c r="AA318" i="6"/>
  <c r="AA316" i="6"/>
  <c r="AA314" i="6"/>
  <c r="AA302" i="6"/>
  <c r="AA300" i="6"/>
  <c r="AA285" i="6"/>
  <c r="AA283" i="6"/>
  <c r="AA281" i="6"/>
  <c r="AA279" i="6"/>
  <c r="AA277" i="6"/>
  <c r="AA275" i="6"/>
  <c r="AA266" i="6"/>
  <c r="AA262" i="6"/>
  <c r="AA260" i="6"/>
  <c r="AA258" i="6"/>
  <c r="AA256" i="6"/>
  <c r="AA251" i="6"/>
  <c r="AA249" i="6"/>
  <c r="AC247" i="6"/>
  <c r="AD247" i="6" s="1"/>
  <c r="AC245" i="6"/>
  <c r="AD245" i="6" s="1"/>
  <c r="AC243" i="6"/>
  <c r="AD243" i="6" s="1"/>
  <c r="AC241" i="6"/>
  <c r="AD241" i="6" s="1"/>
  <c r="AC239" i="6"/>
  <c r="AD239" i="6" s="1"/>
  <c r="AC235" i="6"/>
  <c r="AD235" i="6" s="1"/>
  <c r="AC233" i="6"/>
  <c r="AD233" i="6" s="1"/>
  <c r="AC231" i="6"/>
  <c r="AD231" i="6" s="1"/>
  <c r="AC229" i="6"/>
  <c r="AD229" i="6" s="1"/>
  <c r="AC227" i="6"/>
  <c r="AD227" i="6" s="1"/>
  <c r="AC220" i="6"/>
  <c r="AD220" i="6" s="1"/>
  <c r="AC215" i="6"/>
  <c r="AD215" i="6" s="1"/>
  <c r="AA212" i="6"/>
  <c r="AA208" i="6"/>
  <c r="AA206" i="6"/>
  <c r="AA204" i="6"/>
  <c r="AC201" i="6"/>
  <c r="AC199" i="6"/>
  <c r="AD199" i="6" s="1"/>
  <c r="AC198" i="6"/>
  <c r="AD198" i="6" s="1"/>
  <c r="AA197" i="6"/>
  <c r="AA188" i="6"/>
  <c r="AA186" i="6"/>
  <c r="AC185" i="6"/>
  <c r="AD185" i="6" s="1"/>
  <c r="AC182" i="6"/>
  <c r="AD182" i="6" s="1"/>
  <c r="AA176" i="6"/>
  <c r="AC170" i="6"/>
  <c r="AD170" i="6" s="1"/>
  <c r="AA158" i="6"/>
  <c r="AA156" i="6"/>
  <c r="AC155" i="6"/>
  <c r="AD155" i="6" s="1"/>
  <c r="AA154" i="6"/>
  <c r="AC153" i="6"/>
  <c r="AD153" i="6" s="1"/>
  <c r="AA152" i="6"/>
  <c r="AC151" i="6"/>
  <c r="AD151" i="6" s="1"/>
  <c r="AC144" i="6"/>
  <c r="AD144" i="6" s="1"/>
  <c r="AA136" i="6"/>
  <c r="AC135" i="6"/>
  <c r="AD135" i="6" s="1"/>
  <c r="AA134" i="6"/>
  <c r="AC133" i="6"/>
  <c r="AD133" i="6" s="1"/>
  <c r="AA130" i="6"/>
  <c r="AA128" i="6"/>
  <c r="AC124" i="6"/>
  <c r="AD124" i="6" s="1"/>
  <c r="AC122" i="6"/>
  <c r="AD122" i="6" s="1"/>
  <c r="AC120" i="6"/>
  <c r="AD120" i="6" s="1"/>
  <c r="AC117" i="6"/>
  <c r="AD117" i="6" s="1"/>
  <c r="AC116" i="6"/>
  <c r="AD116" i="6" s="1"/>
  <c r="AC114" i="6"/>
  <c r="AD114" i="6" s="1"/>
  <c r="AC112" i="6"/>
  <c r="AD112" i="6" s="1"/>
  <c r="AA110" i="6"/>
  <c r="AC107" i="6"/>
  <c r="AD107" i="6" s="1"/>
  <c r="AC104" i="6"/>
  <c r="AD104" i="6" s="1"/>
  <c r="AC103" i="6"/>
  <c r="AD103" i="6" s="1"/>
  <c r="AC102" i="6"/>
  <c r="AD102" i="6" s="1"/>
  <c r="AC89" i="6"/>
  <c r="AD89" i="6" s="1"/>
  <c r="AC88" i="6"/>
  <c r="AD88" i="6" s="1"/>
  <c r="AC87" i="6"/>
  <c r="AD87" i="6" s="1"/>
  <c r="AC81" i="6"/>
  <c r="AD81" i="6" s="1"/>
  <c r="AC76" i="6"/>
  <c r="AD76" i="6" s="1"/>
  <c r="AC73" i="6"/>
  <c r="AD73" i="6" s="1"/>
  <c r="AC71" i="6"/>
  <c r="AD71" i="6" s="1"/>
  <c r="AC70" i="6"/>
  <c r="AD70" i="6" s="1"/>
  <c r="AC69" i="6"/>
  <c r="AD69" i="6" s="1"/>
  <c r="AC68" i="6"/>
  <c r="AD68" i="6" s="1"/>
  <c r="AA67" i="6"/>
  <c r="AC66" i="6"/>
  <c r="AD66" i="6" s="1"/>
  <c r="AC64" i="6"/>
  <c r="AD64" i="6" s="1"/>
  <c r="AA63" i="6"/>
  <c r="AC62" i="6"/>
  <c r="AD62" i="6" s="1"/>
  <c r="AC61" i="6"/>
  <c r="AD61" i="6" s="1"/>
  <c r="AC60" i="6"/>
  <c r="AD60" i="6" s="1"/>
  <c r="AC59" i="6"/>
  <c r="AD59" i="6" s="1"/>
  <c r="AC57" i="6"/>
  <c r="AD57" i="6" s="1"/>
  <c r="AC50" i="6"/>
  <c r="AD50" i="6" s="1"/>
  <c r="AC48" i="6"/>
  <c r="AD48" i="6" s="1"/>
  <c r="AC46" i="6"/>
  <c r="AD46" i="6" s="1"/>
  <c r="AA45" i="6"/>
  <c r="AC44" i="6"/>
  <c r="AD44" i="6" s="1"/>
  <c r="AC43" i="6"/>
  <c r="AD43" i="6" s="1"/>
  <c r="AC40" i="6"/>
  <c r="AD40" i="6" s="1"/>
  <c r="AC38" i="6"/>
  <c r="AD38" i="6" s="1"/>
  <c r="AC37" i="6"/>
  <c r="AD37" i="6" s="1"/>
  <c r="AC36" i="6"/>
  <c r="AD36" i="6" s="1"/>
  <c r="AC35" i="6"/>
  <c r="AD35" i="6" s="1"/>
  <c r="AC32" i="6"/>
  <c r="AD32" i="6" s="1"/>
  <c r="AC30" i="6"/>
  <c r="AD30" i="6" s="1"/>
  <c r="AC29" i="6"/>
  <c r="AD29" i="6" s="1"/>
  <c r="AC27" i="6"/>
  <c r="AD27" i="6" s="1"/>
  <c r="AC20" i="6"/>
  <c r="AD20" i="6" s="1"/>
  <c r="AC158" i="6" l="1"/>
  <c r="AD158" i="6" s="1"/>
  <c r="AA73" i="6"/>
  <c r="AA120" i="6"/>
  <c r="AA57" i="6"/>
  <c r="AB57" i="6" s="1"/>
  <c r="AA107" i="6"/>
  <c r="AB107" i="6" s="1"/>
  <c r="AA126" i="6"/>
  <c r="AC176" i="6"/>
  <c r="AD176" i="6" s="1"/>
  <c r="AA69" i="6"/>
  <c r="AB69" i="6" s="1"/>
  <c r="AA116" i="6"/>
  <c r="AC134" i="6"/>
  <c r="AD134" i="6" s="1"/>
  <c r="AA36" i="6"/>
  <c r="AB36" i="6" s="1"/>
  <c r="AC130" i="6"/>
  <c r="AD130" i="6" s="1"/>
  <c r="AA32" i="6"/>
  <c r="AB32" i="6" s="1"/>
  <c r="AA40" i="6"/>
  <c r="AB40" i="6" s="1"/>
  <c r="AB73" i="6"/>
  <c r="AA43" i="6"/>
  <c r="AB43" i="6" s="1"/>
  <c r="AA61" i="6"/>
  <c r="AB61" i="6" s="1"/>
  <c r="AA76" i="6"/>
  <c r="AA103" i="6"/>
  <c r="AB103" i="6" s="1"/>
  <c r="AC128" i="6"/>
  <c r="AD128" i="6" s="1"/>
  <c r="AC136" i="6"/>
  <c r="AD136" i="6" s="1"/>
  <c r="AC154" i="6"/>
  <c r="AD154" i="6" s="1"/>
  <c r="AA30" i="6"/>
  <c r="AB30" i="6" s="1"/>
  <c r="AA38" i="6"/>
  <c r="AB38" i="6" s="1"/>
  <c r="AA81" i="6"/>
  <c r="AC331" i="6"/>
  <c r="AD331" i="6" s="1"/>
  <c r="AA331" i="6"/>
  <c r="AB331" i="6" s="1"/>
  <c r="AA376" i="6"/>
  <c r="AB376" i="6" s="1"/>
  <c r="AC376" i="6"/>
  <c r="AD376" i="6" s="1"/>
  <c r="AA422" i="6"/>
  <c r="AC422" i="6"/>
  <c r="AD422" i="6" s="1"/>
  <c r="AC447" i="6"/>
  <c r="AD447" i="6" s="1"/>
  <c r="AA447" i="6"/>
  <c r="AB447" i="6" s="1"/>
  <c r="AC470" i="6"/>
  <c r="AD470" i="6" s="1"/>
  <c r="AA470" i="6"/>
  <c r="AB470" i="6" s="1"/>
  <c r="AC486" i="6"/>
  <c r="AD486" i="6" s="1"/>
  <c r="AA486" i="6"/>
  <c r="AB486" i="6" s="1"/>
  <c r="AC506" i="6"/>
  <c r="AD506" i="6" s="1"/>
  <c r="AA506" i="6"/>
  <c r="AB506" i="6" s="1"/>
  <c r="AC534" i="6"/>
  <c r="AD534" i="6" s="1"/>
  <c r="AA534" i="6"/>
  <c r="AC546" i="6"/>
  <c r="AD546" i="6" s="1"/>
  <c r="AA546" i="6"/>
  <c r="AB546" i="6" s="1"/>
  <c r="AC558" i="6"/>
  <c r="AD558" i="6" s="1"/>
  <c r="AA558" i="6"/>
  <c r="AC567" i="6"/>
  <c r="AD567" i="6" s="1"/>
  <c r="AA567" i="6"/>
  <c r="AB567" i="6" s="1"/>
  <c r="AC583" i="6"/>
  <c r="AD583" i="6" s="1"/>
  <c r="AA583" i="6"/>
  <c r="AC603" i="6"/>
  <c r="AD603" i="6" s="1"/>
  <c r="AA603" i="6"/>
  <c r="AB603" i="6" s="1"/>
  <c r="AC623" i="6"/>
  <c r="AD623" i="6" s="1"/>
  <c r="AA623" i="6"/>
  <c r="AA59" i="6"/>
  <c r="AB59" i="6" s="1"/>
  <c r="AA71" i="6"/>
  <c r="AB71" i="6" s="1"/>
  <c r="AC152" i="6"/>
  <c r="AD152" i="6" s="1"/>
  <c r="AA185" i="6"/>
  <c r="AB185" i="6" s="1"/>
  <c r="AA199" i="6"/>
  <c r="AD201" i="6"/>
  <c r="AC208" i="6"/>
  <c r="AD208" i="6" s="1"/>
  <c r="AC212" i="6"/>
  <c r="AD212" i="6" s="1"/>
  <c r="AC217" i="6"/>
  <c r="AD217" i="6" s="1"/>
  <c r="AA229" i="6"/>
  <c r="AB229" i="6" s="1"/>
  <c r="AA233" i="6"/>
  <c r="AB233" i="6" s="1"/>
  <c r="AA241" i="6"/>
  <c r="AB241" i="6" s="1"/>
  <c r="AB249" i="6"/>
  <c r="AC258" i="6"/>
  <c r="AD258" i="6" s="1"/>
  <c r="AC266" i="6"/>
  <c r="AD266" i="6" s="1"/>
  <c r="AC277" i="6"/>
  <c r="AD277" i="6" s="1"/>
  <c r="AC285" i="6"/>
  <c r="AD285" i="6" s="1"/>
  <c r="AC300" i="6"/>
  <c r="AD300" i="6" s="1"/>
  <c r="AC314" i="6"/>
  <c r="AD314" i="6" s="1"/>
  <c r="AC322" i="6"/>
  <c r="AD322" i="6" s="1"/>
  <c r="AC330" i="6"/>
  <c r="AD330" i="6" s="1"/>
  <c r="AC339" i="6"/>
  <c r="AD339" i="6" s="1"/>
  <c r="AC347" i="6"/>
  <c r="AD347" i="6" s="1"/>
  <c r="AC357" i="6"/>
  <c r="AD357" i="6" s="1"/>
  <c r="AC371" i="6"/>
  <c r="AD371" i="6" s="1"/>
  <c r="AC387" i="6"/>
  <c r="AD387" i="6" s="1"/>
  <c r="AA404" i="6"/>
  <c r="AB404" i="6" s="1"/>
  <c r="AA457" i="6"/>
  <c r="AA489" i="6"/>
  <c r="AB489" i="6" s="1"/>
  <c r="AA521" i="6"/>
  <c r="AB521" i="6" s="1"/>
  <c r="AA553" i="6"/>
  <c r="AB553" i="6" s="1"/>
  <c r="AC588" i="6"/>
  <c r="AD588" i="6" s="1"/>
  <c r="AC257" i="6"/>
  <c r="AD257" i="6" s="1"/>
  <c r="AA257" i="6"/>
  <c r="AB257" i="6" s="1"/>
  <c r="AC273" i="6"/>
  <c r="AD273" i="6" s="1"/>
  <c r="AA273" i="6"/>
  <c r="AC323" i="6"/>
  <c r="AD323" i="6" s="1"/>
  <c r="AA323" i="6"/>
  <c r="AA368" i="6"/>
  <c r="AB368" i="6" s="1"/>
  <c r="AC368" i="6"/>
  <c r="AD368" i="6" s="1"/>
  <c r="AA384" i="6"/>
  <c r="AB384" i="6" s="1"/>
  <c r="AC384" i="6"/>
  <c r="AD384" i="6" s="1"/>
  <c r="AA396" i="6"/>
  <c r="AB396" i="6" s="1"/>
  <c r="AC396" i="6"/>
  <c r="AD396" i="6" s="1"/>
  <c r="AC413" i="6"/>
  <c r="AD413" i="6" s="1"/>
  <c r="AA413" i="6"/>
  <c r="AB413" i="6" s="1"/>
  <c r="AA430" i="6"/>
  <c r="AB430" i="6" s="1"/>
  <c r="AC430" i="6"/>
  <c r="AD430" i="6" s="1"/>
  <c r="AC443" i="6"/>
  <c r="AD443" i="6" s="1"/>
  <c r="AA443" i="6"/>
  <c r="AB443" i="6" s="1"/>
  <c r="AC466" i="6"/>
  <c r="AD466" i="6" s="1"/>
  <c r="AA466" i="6"/>
  <c r="AC482" i="6"/>
  <c r="AD482" i="6" s="1"/>
  <c r="AA482" i="6"/>
  <c r="AB482" i="6" s="1"/>
  <c r="AC502" i="6"/>
  <c r="AD502" i="6" s="1"/>
  <c r="AA502" i="6"/>
  <c r="AC522" i="6"/>
  <c r="AD522" i="6" s="1"/>
  <c r="AA522" i="6"/>
  <c r="AB522" i="6" s="1"/>
  <c r="AC542" i="6"/>
  <c r="AD542" i="6" s="1"/>
  <c r="AA542" i="6"/>
  <c r="AC587" i="6"/>
  <c r="AD587" i="6" s="1"/>
  <c r="AA587" i="6"/>
  <c r="AB587" i="6" s="1"/>
  <c r="AC599" i="6"/>
  <c r="AD599" i="6" s="1"/>
  <c r="AA599" i="6"/>
  <c r="AC619" i="6"/>
  <c r="AD619" i="6" s="1"/>
  <c r="AA619" i="6"/>
  <c r="AB619" i="6" s="1"/>
  <c r="AC635" i="6"/>
  <c r="AD635" i="6" s="1"/>
  <c r="AA635" i="6"/>
  <c r="AC95" i="6"/>
  <c r="AD95" i="6" s="1"/>
  <c r="AA184" i="6"/>
  <c r="AB184" i="6" s="1"/>
  <c r="AC226" i="6"/>
  <c r="AD226" i="6" s="1"/>
  <c r="AA226" i="6"/>
  <c r="AB226" i="6" s="1"/>
  <c r="AC230" i="6"/>
  <c r="AD230" i="6" s="1"/>
  <c r="AA230" i="6"/>
  <c r="AB230" i="6" s="1"/>
  <c r="AC234" i="6"/>
  <c r="AD234" i="6" s="1"/>
  <c r="AA234" i="6"/>
  <c r="AB234" i="6" s="1"/>
  <c r="AC238" i="6"/>
  <c r="AD238" i="6" s="1"/>
  <c r="AA238" i="6"/>
  <c r="AB238" i="6" s="1"/>
  <c r="AC242" i="6"/>
  <c r="AD242" i="6" s="1"/>
  <c r="AA242" i="6"/>
  <c r="AB242" i="6" s="1"/>
  <c r="AC246" i="6"/>
  <c r="AD246" i="6" s="1"/>
  <c r="AA246" i="6"/>
  <c r="AB246" i="6" s="1"/>
  <c r="AC278" i="6"/>
  <c r="AD278" i="6" s="1"/>
  <c r="AA278" i="6"/>
  <c r="AB278" i="6" s="1"/>
  <c r="AC282" i="6"/>
  <c r="AD282" i="6" s="1"/>
  <c r="AA282" i="6"/>
  <c r="AB282" i="6" s="1"/>
  <c r="AC303" i="6"/>
  <c r="AD303" i="6" s="1"/>
  <c r="AA303" i="6"/>
  <c r="AB303" i="6" s="1"/>
  <c r="AC344" i="6"/>
  <c r="AD344" i="6" s="1"/>
  <c r="AA344" i="6"/>
  <c r="AB344" i="6" s="1"/>
  <c r="AC353" i="6"/>
  <c r="AD353" i="6" s="1"/>
  <c r="AA353" i="6"/>
  <c r="AA361" i="6"/>
  <c r="AC361" i="6"/>
  <c r="AD361" i="6" s="1"/>
  <c r="AA365" i="6"/>
  <c r="AC365" i="6"/>
  <c r="AD365" i="6" s="1"/>
  <c r="AA369" i="6"/>
  <c r="AC369" i="6"/>
  <c r="AD369" i="6" s="1"/>
  <c r="AA373" i="6"/>
  <c r="AC373" i="6"/>
  <c r="AD373" i="6" s="1"/>
  <c r="AA377" i="6"/>
  <c r="AC377" i="6"/>
  <c r="AD377" i="6" s="1"/>
  <c r="AA381" i="6"/>
  <c r="AC381" i="6"/>
  <c r="AD381" i="6" s="1"/>
  <c r="AA385" i="6"/>
  <c r="AC385" i="6"/>
  <c r="AD385" i="6" s="1"/>
  <c r="AA389" i="6"/>
  <c r="AC389" i="6"/>
  <c r="AD389" i="6" s="1"/>
  <c r="AA393" i="6"/>
  <c r="AC393" i="6"/>
  <c r="AD393" i="6" s="1"/>
  <c r="AA397" i="6"/>
  <c r="AC397" i="6"/>
  <c r="AD397" i="6" s="1"/>
  <c r="AA401" i="6"/>
  <c r="AC401" i="6"/>
  <c r="AD401" i="6" s="1"/>
  <c r="AC406" i="6"/>
  <c r="AD406" i="6" s="1"/>
  <c r="AA406" i="6"/>
  <c r="AB406" i="6" s="1"/>
  <c r="AC410" i="6"/>
  <c r="AD410" i="6" s="1"/>
  <c r="AA410" i="6"/>
  <c r="AB410" i="6" s="1"/>
  <c r="AC414" i="6"/>
  <c r="AD414" i="6" s="1"/>
  <c r="AA414" i="6"/>
  <c r="AB414" i="6" s="1"/>
  <c r="AA423" i="6"/>
  <c r="AC423" i="6"/>
  <c r="AD423" i="6" s="1"/>
  <c r="AA427" i="6"/>
  <c r="AC427" i="6"/>
  <c r="AD427" i="6" s="1"/>
  <c r="AA431" i="6"/>
  <c r="AC431" i="6"/>
  <c r="AD431" i="6" s="1"/>
  <c r="AA435" i="6"/>
  <c r="AB435" i="6" s="1"/>
  <c r="AC435" i="6"/>
  <c r="AD435" i="6" s="1"/>
  <c r="AC440" i="6"/>
  <c r="AD440" i="6" s="1"/>
  <c r="AA440" i="6"/>
  <c r="AB440" i="6" s="1"/>
  <c r="AC444" i="6"/>
  <c r="AD444" i="6" s="1"/>
  <c r="AA444" i="6"/>
  <c r="AC455" i="6"/>
  <c r="AD455" i="6" s="1"/>
  <c r="AA455" i="6"/>
  <c r="AB455" i="6" s="1"/>
  <c r="AC459" i="6"/>
  <c r="AD459" i="6" s="1"/>
  <c r="AA459" i="6"/>
  <c r="AC463" i="6"/>
  <c r="AD463" i="6" s="1"/>
  <c r="AA463" i="6"/>
  <c r="AB463" i="6" s="1"/>
  <c r="AC467" i="6"/>
  <c r="AD467" i="6" s="1"/>
  <c r="AA467" i="6"/>
  <c r="AB467" i="6" s="1"/>
  <c r="AC471" i="6"/>
  <c r="AD471" i="6" s="1"/>
  <c r="AA471" i="6"/>
  <c r="AB471" i="6" s="1"/>
  <c r="AC475" i="6"/>
  <c r="AD475" i="6" s="1"/>
  <c r="AA475" i="6"/>
  <c r="AB475" i="6" s="1"/>
  <c r="AC479" i="6"/>
  <c r="AD479" i="6" s="1"/>
  <c r="AA479" i="6"/>
  <c r="AB479" i="6" s="1"/>
  <c r="AC483" i="6"/>
  <c r="AD483" i="6" s="1"/>
  <c r="AA483" i="6"/>
  <c r="AC487" i="6"/>
  <c r="AD487" i="6" s="1"/>
  <c r="AA487" i="6"/>
  <c r="AB487" i="6" s="1"/>
  <c r="AC491" i="6"/>
  <c r="AD491" i="6" s="1"/>
  <c r="AA491" i="6"/>
  <c r="AB491" i="6" s="1"/>
  <c r="AC495" i="6"/>
  <c r="AD495" i="6" s="1"/>
  <c r="AA495" i="6"/>
  <c r="AB495" i="6" s="1"/>
  <c r="AC499" i="6"/>
  <c r="AD499" i="6" s="1"/>
  <c r="AA499" i="6"/>
  <c r="AB499" i="6" s="1"/>
  <c r="AC503" i="6"/>
  <c r="AD503" i="6" s="1"/>
  <c r="AA503" i="6"/>
  <c r="AB503" i="6" s="1"/>
  <c r="AC507" i="6"/>
  <c r="AD507" i="6" s="1"/>
  <c r="AA507" i="6"/>
  <c r="AB507" i="6" s="1"/>
  <c r="AC511" i="6"/>
  <c r="AD511" i="6" s="1"/>
  <c r="AA511" i="6"/>
  <c r="AB511" i="6" s="1"/>
  <c r="AC515" i="6"/>
  <c r="AD515" i="6" s="1"/>
  <c r="AA515" i="6"/>
  <c r="AB515" i="6" s="1"/>
  <c r="AC519" i="6"/>
  <c r="AD519" i="6" s="1"/>
  <c r="AA519" i="6"/>
  <c r="AB519" i="6" s="1"/>
  <c r="AC523" i="6"/>
  <c r="AD523" i="6" s="1"/>
  <c r="AA523" i="6"/>
  <c r="AB523" i="6" s="1"/>
  <c r="AC527" i="6"/>
  <c r="AD527" i="6" s="1"/>
  <c r="AA527" i="6"/>
  <c r="AB527" i="6" s="1"/>
  <c r="AC531" i="6"/>
  <c r="AD531" i="6" s="1"/>
  <c r="AA531" i="6"/>
  <c r="AB531" i="6" s="1"/>
  <c r="AC535" i="6"/>
  <c r="AD535" i="6" s="1"/>
  <c r="AA535" i="6"/>
  <c r="AB535" i="6" s="1"/>
  <c r="AC539" i="6"/>
  <c r="AD539" i="6" s="1"/>
  <c r="AA539" i="6"/>
  <c r="AB539" i="6" s="1"/>
  <c r="AC543" i="6"/>
  <c r="AD543" i="6" s="1"/>
  <c r="AA543" i="6"/>
  <c r="AB543" i="6" s="1"/>
  <c r="AC547" i="6"/>
  <c r="AD547" i="6" s="1"/>
  <c r="AA547" i="6"/>
  <c r="AC551" i="6"/>
  <c r="AD551" i="6" s="1"/>
  <c r="AA551" i="6"/>
  <c r="AB551" i="6" s="1"/>
  <c r="AC555" i="6"/>
  <c r="AD555" i="6" s="1"/>
  <c r="AA555" i="6"/>
  <c r="AB555" i="6" s="1"/>
  <c r="AC559" i="6"/>
  <c r="AD559" i="6" s="1"/>
  <c r="AA559" i="6"/>
  <c r="AB559" i="6" s="1"/>
  <c r="AC568" i="6"/>
  <c r="AD568" i="6" s="1"/>
  <c r="AA568" i="6"/>
  <c r="AB568" i="6" s="1"/>
  <c r="AC572" i="6"/>
  <c r="AD572" i="6" s="1"/>
  <c r="AA572" i="6"/>
  <c r="AB572" i="6" s="1"/>
  <c r="AC576" i="6"/>
  <c r="AD576" i="6" s="1"/>
  <c r="AA576" i="6"/>
  <c r="AB576" i="6" s="1"/>
  <c r="AC580" i="6"/>
  <c r="AD580" i="6" s="1"/>
  <c r="AA580" i="6"/>
  <c r="AB580" i="6" s="1"/>
  <c r="AC584" i="6"/>
  <c r="AD584" i="6" s="1"/>
  <c r="AA584" i="6"/>
  <c r="AC592" i="6"/>
  <c r="AD592" i="6" s="1"/>
  <c r="AA592" i="6"/>
  <c r="AB592" i="6" s="1"/>
  <c r="AC596" i="6"/>
  <c r="AD596" i="6" s="1"/>
  <c r="AA596" i="6"/>
  <c r="AB596" i="6" s="1"/>
  <c r="AC600" i="6"/>
  <c r="AD600" i="6" s="1"/>
  <c r="AA600" i="6"/>
  <c r="AB600" i="6" s="1"/>
  <c r="AC608" i="6"/>
  <c r="AD608" i="6" s="1"/>
  <c r="AA608" i="6"/>
  <c r="AC612" i="6"/>
  <c r="AD612" i="6" s="1"/>
  <c r="AA612" i="6"/>
  <c r="AB612" i="6" s="1"/>
  <c r="AC616" i="6"/>
  <c r="AD616" i="6" s="1"/>
  <c r="AA616" i="6"/>
  <c r="AB616" i="6" s="1"/>
  <c r="AC624" i="6"/>
  <c r="AD624" i="6" s="1"/>
  <c r="AA624" i="6"/>
  <c r="AB624" i="6" s="1"/>
  <c r="AC628" i="6"/>
  <c r="AD628" i="6" s="1"/>
  <c r="AA628" i="6"/>
  <c r="AB628" i="6" s="1"/>
  <c r="AC632" i="6"/>
  <c r="AD632" i="6" s="1"/>
  <c r="AA632" i="6"/>
  <c r="AB632" i="6" s="1"/>
  <c r="AC640" i="6"/>
  <c r="AD640" i="6" s="1"/>
  <c r="AA640" i="6"/>
  <c r="AB640" i="6" s="1"/>
  <c r="AC45" i="6"/>
  <c r="AD45" i="6" s="1"/>
  <c r="AA56" i="6"/>
  <c r="AB56" i="6" s="1"/>
  <c r="AC63" i="6"/>
  <c r="AD63" i="6" s="1"/>
  <c r="AC67" i="6"/>
  <c r="AD67" i="6" s="1"/>
  <c r="AA88" i="6"/>
  <c r="AA99" i="6"/>
  <c r="AB99" i="6" s="1"/>
  <c r="AC110" i="6"/>
  <c r="AD110" i="6" s="1"/>
  <c r="AC126" i="6"/>
  <c r="AD126" i="6" s="1"/>
  <c r="AA129" i="6"/>
  <c r="AB129" i="6" s="1"/>
  <c r="AA133" i="6"/>
  <c r="AB133" i="6" s="1"/>
  <c r="AA135" i="6"/>
  <c r="AB135" i="6" s="1"/>
  <c r="AA141" i="6"/>
  <c r="AA144" i="6"/>
  <c r="AB144" i="6" s="1"/>
  <c r="AA151" i="6"/>
  <c r="AB151" i="6" s="1"/>
  <c r="AA153" i="6"/>
  <c r="AB153" i="6" s="1"/>
  <c r="AA155" i="6"/>
  <c r="AB155" i="6" s="1"/>
  <c r="AA160" i="6"/>
  <c r="AB160" i="6" s="1"/>
  <c r="AA170" i="6"/>
  <c r="AB170" i="6" s="1"/>
  <c r="AA182" i="6"/>
  <c r="AB182" i="6" s="1"/>
  <c r="AC188" i="6"/>
  <c r="AD188" i="6" s="1"/>
  <c r="AA235" i="6"/>
  <c r="AB235" i="6" s="1"/>
  <c r="AA243" i="6"/>
  <c r="AB243" i="6" s="1"/>
  <c r="AC251" i="6"/>
  <c r="AD251" i="6" s="1"/>
  <c r="AC260" i="6"/>
  <c r="AD260" i="6" s="1"/>
  <c r="AC279" i="6"/>
  <c r="AD279" i="6" s="1"/>
  <c r="AC302" i="6"/>
  <c r="AD302" i="6" s="1"/>
  <c r="AC316" i="6"/>
  <c r="AD316" i="6" s="1"/>
  <c r="AC324" i="6"/>
  <c r="AD324" i="6" s="1"/>
  <c r="AC332" i="6"/>
  <c r="AD332" i="6" s="1"/>
  <c r="AC349" i="6"/>
  <c r="AD349" i="6" s="1"/>
  <c r="AA360" i="6"/>
  <c r="AB360" i="6" s="1"/>
  <c r="AC375" i="6"/>
  <c r="AD375" i="6" s="1"/>
  <c r="AC391" i="6"/>
  <c r="AD391" i="6" s="1"/>
  <c r="AA408" i="6"/>
  <c r="AB408" i="6" s="1"/>
  <c r="AC424" i="6"/>
  <c r="AD424" i="6" s="1"/>
  <c r="AA441" i="6"/>
  <c r="AB441" i="6" s="1"/>
  <c r="AA465" i="6"/>
  <c r="AB465" i="6" s="1"/>
  <c r="AA497" i="6"/>
  <c r="AB497" i="6" s="1"/>
  <c r="AA529" i="6"/>
  <c r="AB529" i="6" s="1"/>
  <c r="AA561" i="6"/>
  <c r="AA604" i="6"/>
  <c r="AB604" i="6" s="1"/>
  <c r="AA217" i="6"/>
  <c r="AB217" i="6" s="1"/>
  <c r="AC249" i="6"/>
  <c r="AD249" i="6" s="1"/>
  <c r="AC261" i="6"/>
  <c r="AD261" i="6" s="1"/>
  <c r="AA261" i="6"/>
  <c r="AB261" i="6" s="1"/>
  <c r="AC315" i="6"/>
  <c r="AD315" i="6" s="1"/>
  <c r="AA315" i="6"/>
  <c r="AB315" i="6" s="1"/>
  <c r="AC327" i="6"/>
  <c r="AD327" i="6" s="1"/>
  <c r="AA327" i="6"/>
  <c r="AC356" i="6"/>
  <c r="AD356" i="6" s="1"/>
  <c r="AA356" i="6"/>
  <c r="AB356" i="6" s="1"/>
  <c r="AA364" i="6"/>
  <c r="AB364" i="6" s="1"/>
  <c r="AC364" i="6"/>
  <c r="AD364" i="6" s="1"/>
  <c r="AA380" i="6"/>
  <c r="AC380" i="6"/>
  <c r="AD380" i="6" s="1"/>
  <c r="AA392" i="6"/>
  <c r="AB392" i="6" s="1"/>
  <c r="AC392" i="6"/>
  <c r="AD392" i="6" s="1"/>
  <c r="AC405" i="6"/>
  <c r="AD405" i="6" s="1"/>
  <c r="AA405" i="6"/>
  <c r="AB405" i="6" s="1"/>
  <c r="AC417" i="6"/>
  <c r="AD417" i="6" s="1"/>
  <c r="AA417" i="6"/>
  <c r="AA434" i="6"/>
  <c r="AC434" i="6"/>
  <c r="AD434" i="6" s="1"/>
  <c r="AC462" i="6"/>
  <c r="AD462" i="6" s="1"/>
  <c r="AA462" i="6"/>
  <c r="AC478" i="6"/>
  <c r="AD478" i="6" s="1"/>
  <c r="AA478" i="6"/>
  <c r="AB478" i="6" s="1"/>
  <c r="AC490" i="6"/>
  <c r="AD490" i="6" s="1"/>
  <c r="AA490" i="6"/>
  <c r="AC498" i="6"/>
  <c r="AD498" i="6" s="1"/>
  <c r="AA498" i="6"/>
  <c r="AB498" i="6" s="1"/>
  <c r="AC514" i="6"/>
  <c r="AD514" i="6" s="1"/>
  <c r="AA514" i="6"/>
  <c r="AC526" i="6"/>
  <c r="AD526" i="6" s="1"/>
  <c r="AA526" i="6"/>
  <c r="AB526" i="6" s="1"/>
  <c r="AC538" i="6"/>
  <c r="AD538" i="6" s="1"/>
  <c r="AA538" i="6"/>
  <c r="AC554" i="6"/>
  <c r="AD554" i="6" s="1"/>
  <c r="AA554" i="6"/>
  <c r="AB554" i="6" s="1"/>
  <c r="AC562" i="6"/>
  <c r="AD562" i="6" s="1"/>
  <c r="AA562" i="6"/>
  <c r="AC575" i="6"/>
  <c r="AD575" i="6" s="1"/>
  <c r="AA575" i="6"/>
  <c r="AB575" i="6" s="1"/>
  <c r="AC591" i="6"/>
  <c r="AD591" i="6" s="1"/>
  <c r="AA591" i="6"/>
  <c r="AC607" i="6"/>
  <c r="AD607" i="6" s="1"/>
  <c r="AA607" i="6"/>
  <c r="AB607" i="6" s="1"/>
  <c r="AC615" i="6"/>
  <c r="AD615" i="6" s="1"/>
  <c r="AA615" i="6"/>
  <c r="AC631" i="6"/>
  <c r="AD631" i="6" s="1"/>
  <c r="AA631" i="6"/>
  <c r="AB631" i="6" s="1"/>
  <c r="AB45" i="6"/>
  <c r="AB63" i="6"/>
  <c r="AB67" i="6"/>
  <c r="AC197" i="6"/>
  <c r="AD197" i="6" s="1"/>
  <c r="AC255" i="6"/>
  <c r="AD255" i="6" s="1"/>
  <c r="AA255" i="6"/>
  <c r="AC259" i="6"/>
  <c r="AD259" i="6" s="1"/>
  <c r="AA259" i="6"/>
  <c r="AB259" i="6" s="1"/>
  <c r="AC263" i="6"/>
  <c r="AD263" i="6" s="1"/>
  <c r="AA263" i="6"/>
  <c r="AC267" i="6"/>
  <c r="AD267" i="6" s="1"/>
  <c r="AA267" i="6"/>
  <c r="AB267" i="6" s="1"/>
  <c r="AC295" i="6"/>
  <c r="AD295" i="6" s="1"/>
  <c r="AA295" i="6"/>
  <c r="AC317" i="6"/>
  <c r="AD317" i="6" s="1"/>
  <c r="AA317" i="6"/>
  <c r="AB317" i="6" s="1"/>
  <c r="AC321" i="6"/>
  <c r="AD321" i="6" s="1"/>
  <c r="AA321" i="6"/>
  <c r="AC325" i="6"/>
  <c r="AD325" i="6" s="1"/>
  <c r="AA325" i="6"/>
  <c r="AB325" i="6" s="1"/>
  <c r="AC329" i="6"/>
  <c r="AD329" i="6" s="1"/>
  <c r="AA329" i="6"/>
  <c r="AC333" i="6"/>
  <c r="AD333" i="6" s="1"/>
  <c r="AA333" i="6"/>
  <c r="AB333" i="6" s="1"/>
  <c r="AC358" i="6"/>
  <c r="AD358" i="6" s="1"/>
  <c r="AA358" i="6"/>
  <c r="AA362" i="6"/>
  <c r="AC362" i="6"/>
  <c r="AD362" i="6" s="1"/>
  <c r="AA366" i="6"/>
  <c r="AB366" i="6" s="1"/>
  <c r="AC366" i="6"/>
  <c r="AD366" i="6" s="1"/>
  <c r="AA370" i="6"/>
  <c r="AC370" i="6"/>
  <c r="AD370" i="6" s="1"/>
  <c r="AA374" i="6"/>
  <c r="AB374" i="6" s="1"/>
  <c r="AC374" i="6"/>
  <c r="AD374" i="6" s="1"/>
  <c r="AA378" i="6"/>
  <c r="AB378" i="6" s="1"/>
  <c r="AC378" i="6"/>
  <c r="AD378" i="6" s="1"/>
  <c r="AA382" i="6"/>
  <c r="AB382" i="6" s="1"/>
  <c r="AC382" i="6"/>
  <c r="AD382" i="6" s="1"/>
  <c r="AA386" i="6"/>
  <c r="AC386" i="6"/>
  <c r="AD386" i="6" s="1"/>
  <c r="AA390" i="6"/>
  <c r="AB390" i="6" s="1"/>
  <c r="AC390" i="6"/>
  <c r="AD390" i="6" s="1"/>
  <c r="AA394" i="6"/>
  <c r="AC394" i="6"/>
  <c r="AD394" i="6" s="1"/>
  <c r="AA398" i="6"/>
  <c r="AB398" i="6" s="1"/>
  <c r="AC398" i="6"/>
  <c r="AD398" i="6" s="1"/>
  <c r="AC403" i="6"/>
  <c r="AD403" i="6" s="1"/>
  <c r="AA403" i="6"/>
  <c r="AB403" i="6" s="1"/>
  <c r="AC407" i="6"/>
  <c r="AD407" i="6" s="1"/>
  <c r="AA407" i="6"/>
  <c r="AC411" i="6"/>
  <c r="AD411" i="6" s="1"/>
  <c r="AA411" i="6"/>
  <c r="AB411" i="6" s="1"/>
  <c r="AC415" i="6"/>
  <c r="AD415" i="6" s="1"/>
  <c r="AA415" i="6"/>
  <c r="AC419" i="6"/>
  <c r="AD419" i="6" s="1"/>
  <c r="AA419" i="6"/>
  <c r="AB419" i="6" s="1"/>
  <c r="AC456" i="6"/>
  <c r="AD456" i="6" s="1"/>
  <c r="AA456" i="6"/>
  <c r="AC460" i="6"/>
  <c r="AD460" i="6" s="1"/>
  <c r="AA460" i="6"/>
  <c r="AB460" i="6" s="1"/>
  <c r="AC464" i="6"/>
  <c r="AD464" i="6" s="1"/>
  <c r="AA464" i="6"/>
  <c r="AC468" i="6"/>
  <c r="AD468" i="6" s="1"/>
  <c r="AA468" i="6"/>
  <c r="AB468" i="6" s="1"/>
  <c r="AC472" i="6"/>
  <c r="AD472" i="6" s="1"/>
  <c r="AA472" i="6"/>
  <c r="AC476" i="6"/>
  <c r="AD476" i="6" s="1"/>
  <c r="AA476" i="6"/>
  <c r="AB476" i="6" s="1"/>
  <c r="AC480" i="6"/>
  <c r="AD480" i="6" s="1"/>
  <c r="AA480" i="6"/>
  <c r="AC484" i="6"/>
  <c r="AD484" i="6" s="1"/>
  <c r="AA484" i="6"/>
  <c r="AB484" i="6" s="1"/>
  <c r="AC488" i="6"/>
  <c r="AD488" i="6" s="1"/>
  <c r="AA488" i="6"/>
  <c r="AC492" i="6"/>
  <c r="AD492" i="6" s="1"/>
  <c r="AA492" i="6"/>
  <c r="AB492" i="6" s="1"/>
  <c r="AC496" i="6"/>
  <c r="AD496" i="6" s="1"/>
  <c r="AA496" i="6"/>
  <c r="AC500" i="6"/>
  <c r="AD500" i="6" s="1"/>
  <c r="AA500" i="6"/>
  <c r="AB500" i="6" s="1"/>
  <c r="AC504" i="6"/>
  <c r="AD504" i="6" s="1"/>
  <c r="AA504" i="6"/>
  <c r="AC508" i="6"/>
  <c r="AD508" i="6" s="1"/>
  <c r="AA508" i="6"/>
  <c r="AB508" i="6" s="1"/>
  <c r="AC512" i="6"/>
  <c r="AD512" i="6" s="1"/>
  <c r="AA512" i="6"/>
  <c r="AC516" i="6"/>
  <c r="AD516" i="6" s="1"/>
  <c r="AA516" i="6"/>
  <c r="AC520" i="6"/>
  <c r="AD520" i="6" s="1"/>
  <c r="AA520" i="6"/>
  <c r="AC524" i="6"/>
  <c r="AD524" i="6" s="1"/>
  <c r="AA524" i="6"/>
  <c r="AB524" i="6" s="1"/>
  <c r="AC528" i="6"/>
  <c r="AD528" i="6" s="1"/>
  <c r="AA528" i="6"/>
  <c r="AC532" i="6"/>
  <c r="AD532" i="6" s="1"/>
  <c r="AA532" i="6"/>
  <c r="AB532" i="6" s="1"/>
  <c r="AC536" i="6"/>
  <c r="AD536" i="6" s="1"/>
  <c r="AA536" i="6"/>
  <c r="AC540" i="6"/>
  <c r="AD540" i="6" s="1"/>
  <c r="AA540" i="6"/>
  <c r="AB540" i="6" s="1"/>
  <c r="AC544" i="6"/>
  <c r="AD544" i="6" s="1"/>
  <c r="AA544" i="6"/>
  <c r="AC548" i="6"/>
  <c r="AD548" i="6" s="1"/>
  <c r="AA548" i="6"/>
  <c r="AB548" i="6" s="1"/>
  <c r="AC552" i="6"/>
  <c r="AD552" i="6" s="1"/>
  <c r="AA552" i="6"/>
  <c r="AC556" i="6"/>
  <c r="AD556" i="6" s="1"/>
  <c r="AA556" i="6"/>
  <c r="AB556" i="6" s="1"/>
  <c r="AC560" i="6"/>
  <c r="AD560" i="6" s="1"/>
  <c r="AA560" i="6"/>
  <c r="AC569" i="6"/>
  <c r="AD569" i="6" s="1"/>
  <c r="AA569" i="6"/>
  <c r="AB569" i="6" s="1"/>
  <c r="AC573" i="6"/>
  <c r="AD573" i="6" s="1"/>
  <c r="AA573" i="6"/>
  <c r="AC577" i="6"/>
  <c r="AD577" i="6" s="1"/>
  <c r="AA577" i="6"/>
  <c r="AB577" i="6" s="1"/>
  <c r="AC581" i="6"/>
  <c r="AD581" i="6" s="1"/>
  <c r="AA581" i="6"/>
  <c r="AC585" i="6"/>
  <c r="AD585" i="6" s="1"/>
  <c r="AA585" i="6"/>
  <c r="AB585" i="6" s="1"/>
  <c r="AC589" i="6"/>
  <c r="AD589" i="6" s="1"/>
  <c r="AA589" i="6"/>
  <c r="AC593" i="6"/>
  <c r="AD593" i="6" s="1"/>
  <c r="AA593" i="6"/>
  <c r="AB593" i="6" s="1"/>
  <c r="AC597" i="6"/>
  <c r="AD597" i="6" s="1"/>
  <c r="AA597" i="6"/>
  <c r="AC601" i="6"/>
  <c r="AD601" i="6" s="1"/>
  <c r="AA601" i="6"/>
  <c r="AB601" i="6" s="1"/>
  <c r="AC605" i="6"/>
  <c r="AD605" i="6" s="1"/>
  <c r="AA605" i="6"/>
  <c r="AC609" i="6"/>
  <c r="AD609" i="6" s="1"/>
  <c r="AA609" i="6"/>
  <c r="AB609" i="6" s="1"/>
  <c r="AC613" i="6"/>
  <c r="AD613" i="6" s="1"/>
  <c r="AA613" i="6"/>
  <c r="AC617" i="6"/>
  <c r="AD617" i="6" s="1"/>
  <c r="AA617" i="6"/>
  <c r="AB617" i="6" s="1"/>
  <c r="AC621" i="6"/>
  <c r="AD621" i="6" s="1"/>
  <c r="AA621" i="6"/>
  <c r="AC625" i="6"/>
  <c r="AD625" i="6" s="1"/>
  <c r="AA625" i="6"/>
  <c r="AB625" i="6" s="1"/>
  <c r="AC629" i="6"/>
  <c r="AD629" i="6" s="1"/>
  <c r="AA629" i="6"/>
  <c r="AC633" i="6"/>
  <c r="AD633" i="6" s="1"/>
  <c r="AA633" i="6"/>
  <c r="AB633" i="6" s="1"/>
  <c r="AC637" i="6"/>
  <c r="AD637" i="6" s="1"/>
  <c r="AA637" i="6"/>
  <c r="AA20" i="6"/>
  <c r="AB20" i="6" s="1"/>
  <c r="AA27" i="6"/>
  <c r="AB27" i="6" s="1"/>
  <c r="AA29" i="6"/>
  <c r="AB29" i="6" s="1"/>
  <c r="AA35" i="6"/>
  <c r="AB35" i="6" s="1"/>
  <c r="AA37" i="6"/>
  <c r="AB37" i="6" s="1"/>
  <c r="AA44" i="6"/>
  <c r="AB44" i="6" s="1"/>
  <c r="AA46" i="6"/>
  <c r="AB46" i="6" s="1"/>
  <c r="AA48" i="6"/>
  <c r="AB48" i="6" s="1"/>
  <c r="AA50" i="6"/>
  <c r="AB50" i="6" s="1"/>
  <c r="AC56" i="6"/>
  <c r="AA60" i="6"/>
  <c r="AB60" i="6" s="1"/>
  <c r="AA62" i="6"/>
  <c r="AB62" i="6" s="1"/>
  <c r="AA64" i="6"/>
  <c r="AB64" i="6" s="1"/>
  <c r="AA66" i="6"/>
  <c r="AB66" i="6" s="1"/>
  <c r="AA68" i="6"/>
  <c r="AB68" i="6" s="1"/>
  <c r="AA70" i="6"/>
  <c r="AB70" i="6" s="1"/>
  <c r="AC99" i="6"/>
  <c r="AD99" i="6" s="1"/>
  <c r="AA102" i="6"/>
  <c r="AB102" i="6" s="1"/>
  <c r="AA104" i="6"/>
  <c r="AB104" i="6" s="1"/>
  <c r="AA112" i="6"/>
  <c r="AB112" i="6" s="1"/>
  <c r="AA114" i="6"/>
  <c r="AB114" i="6" s="1"/>
  <c r="AA117" i="6"/>
  <c r="AB117" i="6" s="1"/>
  <c r="AA122" i="6"/>
  <c r="AB122" i="6" s="1"/>
  <c r="AA124" i="6"/>
  <c r="AB124" i="6" s="1"/>
  <c r="AC129" i="6"/>
  <c r="AD129" i="6" s="1"/>
  <c r="AC141" i="6"/>
  <c r="AD141" i="6" s="1"/>
  <c r="AC160" i="6"/>
  <c r="AD160" i="6" s="1"/>
  <c r="AC186" i="6"/>
  <c r="AD186" i="6" s="1"/>
  <c r="AA198" i="6"/>
  <c r="AB198" i="6" s="1"/>
  <c r="AC206" i="6"/>
  <c r="AD206" i="6" s="1"/>
  <c r="AA210" i="6"/>
  <c r="AB210" i="6" s="1"/>
  <c r="AA220" i="6"/>
  <c r="AB220" i="6" s="1"/>
  <c r="AA227" i="6"/>
  <c r="AB227" i="6" s="1"/>
  <c r="AA231" i="6"/>
  <c r="AB231" i="6" s="1"/>
  <c r="AA245" i="6"/>
  <c r="AB245" i="6" s="1"/>
  <c r="AC262" i="6"/>
  <c r="AD262" i="6" s="1"/>
  <c r="AC281" i="6"/>
  <c r="AD281" i="6" s="1"/>
  <c r="AC318" i="6"/>
  <c r="AD318" i="6" s="1"/>
  <c r="AC334" i="6"/>
  <c r="AD334" i="6" s="1"/>
  <c r="AC343" i="6"/>
  <c r="AD343" i="6" s="1"/>
  <c r="AC352" i="6"/>
  <c r="AD352" i="6" s="1"/>
  <c r="AC363" i="6"/>
  <c r="AD363" i="6" s="1"/>
  <c r="AC379" i="6"/>
  <c r="AD379" i="6" s="1"/>
  <c r="AC395" i="6"/>
  <c r="AD395" i="6" s="1"/>
  <c r="AA412" i="6"/>
  <c r="AB412" i="6" s="1"/>
  <c r="AC428" i="6"/>
  <c r="AD428" i="6" s="1"/>
  <c r="AA445" i="6"/>
  <c r="AB445" i="6" s="1"/>
  <c r="AA473" i="6"/>
  <c r="AB473" i="6" s="1"/>
  <c r="AA505" i="6"/>
  <c r="AB505" i="6" s="1"/>
  <c r="AA537" i="6"/>
  <c r="AB537" i="6" s="1"/>
  <c r="AA571" i="6"/>
  <c r="AB571" i="6" s="1"/>
  <c r="AA620" i="6"/>
  <c r="AB620" i="6" s="1"/>
  <c r="AC265" i="6"/>
  <c r="AD265" i="6" s="1"/>
  <c r="AA265" i="6"/>
  <c r="AB265" i="6" s="1"/>
  <c r="AC319" i="6"/>
  <c r="AD319" i="6" s="1"/>
  <c r="AA319" i="6"/>
  <c r="AB319" i="6" s="1"/>
  <c r="AA372" i="6"/>
  <c r="AC372" i="6"/>
  <c r="AD372" i="6" s="1"/>
  <c r="AA388" i="6"/>
  <c r="AB388" i="6" s="1"/>
  <c r="AC388" i="6"/>
  <c r="AD388" i="6" s="1"/>
  <c r="AC409" i="6"/>
  <c r="AD409" i="6" s="1"/>
  <c r="AA409" i="6"/>
  <c r="AB409" i="6" s="1"/>
  <c r="AA426" i="6"/>
  <c r="AB426" i="6" s="1"/>
  <c r="AC426" i="6"/>
  <c r="AD426" i="6" s="1"/>
  <c r="AC439" i="6"/>
  <c r="AD439" i="6" s="1"/>
  <c r="AA439" i="6"/>
  <c r="AC458" i="6"/>
  <c r="AD458" i="6" s="1"/>
  <c r="AA458" i="6"/>
  <c r="AB458" i="6" s="1"/>
  <c r="AC474" i="6"/>
  <c r="AD474" i="6" s="1"/>
  <c r="AA474" i="6"/>
  <c r="AC494" i="6"/>
  <c r="AD494" i="6" s="1"/>
  <c r="AA494" i="6"/>
  <c r="AB494" i="6" s="1"/>
  <c r="AC510" i="6"/>
  <c r="AD510" i="6" s="1"/>
  <c r="AA510" i="6"/>
  <c r="AB510" i="6" s="1"/>
  <c r="AC530" i="6"/>
  <c r="AD530" i="6" s="1"/>
  <c r="AA530" i="6"/>
  <c r="AC550" i="6"/>
  <c r="AD550" i="6" s="1"/>
  <c r="AA550" i="6"/>
  <c r="AB550" i="6" s="1"/>
  <c r="AC595" i="6"/>
  <c r="AD595" i="6" s="1"/>
  <c r="AA595" i="6"/>
  <c r="AC611" i="6"/>
  <c r="AD611" i="6" s="1"/>
  <c r="AA611" i="6"/>
  <c r="AB611" i="6" s="1"/>
  <c r="AC627" i="6"/>
  <c r="AD627" i="6" s="1"/>
  <c r="AA627" i="6"/>
  <c r="AB627" i="6" s="1"/>
  <c r="AC146" i="6"/>
  <c r="AD146" i="6" s="1"/>
  <c r="AC156" i="6"/>
  <c r="AD156" i="6" s="1"/>
  <c r="AA172" i="6"/>
  <c r="AB172" i="6" s="1"/>
  <c r="AC228" i="6"/>
  <c r="AD228" i="6" s="1"/>
  <c r="AA228" i="6"/>
  <c r="AB228" i="6" s="1"/>
  <c r="AC240" i="6"/>
  <c r="AD240" i="6" s="1"/>
  <c r="AA240" i="6"/>
  <c r="AB240" i="6" s="1"/>
  <c r="AC244" i="6"/>
  <c r="AD244" i="6" s="1"/>
  <c r="AA244" i="6"/>
  <c r="AB244" i="6" s="1"/>
  <c r="AC276" i="6"/>
  <c r="AD276" i="6" s="1"/>
  <c r="AA276" i="6"/>
  <c r="AB276" i="6" s="1"/>
  <c r="AC280" i="6"/>
  <c r="AD280" i="6" s="1"/>
  <c r="AA280" i="6"/>
  <c r="AB280" i="6" s="1"/>
  <c r="AC284" i="6"/>
  <c r="AD284" i="6" s="1"/>
  <c r="AA284" i="6"/>
  <c r="AB284" i="6" s="1"/>
  <c r="AC301" i="6"/>
  <c r="AD301" i="6" s="1"/>
  <c r="AA301" i="6"/>
  <c r="AB301" i="6" s="1"/>
  <c r="AC305" i="6"/>
  <c r="AD305" i="6" s="1"/>
  <c r="AA305" i="6"/>
  <c r="AB305" i="6" s="1"/>
  <c r="AC338" i="6"/>
  <c r="AD338" i="6" s="1"/>
  <c r="AA338" i="6"/>
  <c r="AC342" i="6"/>
  <c r="AD342" i="6" s="1"/>
  <c r="AA342" i="6"/>
  <c r="AB342" i="6" s="1"/>
  <c r="AC346" i="6"/>
  <c r="AD346" i="6" s="1"/>
  <c r="AA346" i="6"/>
  <c r="AB346" i="6" s="1"/>
  <c r="AC351" i="6"/>
  <c r="AD351" i="6" s="1"/>
  <c r="AA351" i="6"/>
  <c r="AB351" i="6" s="1"/>
  <c r="AA355" i="6"/>
  <c r="AC355" i="6"/>
  <c r="AD355" i="6" s="1"/>
  <c r="AA359" i="6"/>
  <c r="AB359" i="6" s="1"/>
  <c r="AC359" i="6"/>
  <c r="AD359" i="6" s="1"/>
  <c r="AA421" i="6"/>
  <c r="AC421" i="6"/>
  <c r="AD421" i="6" s="1"/>
  <c r="AA425" i="6"/>
  <c r="AB425" i="6" s="1"/>
  <c r="AC425" i="6"/>
  <c r="AD425" i="6" s="1"/>
  <c r="AA429" i="6"/>
  <c r="AC429" i="6"/>
  <c r="AD429" i="6" s="1"/>
  <c r="AA433" i="6"/>
  <c r="AB433" i="6" s="1"/>
  <c r="AC433" i="6"/>
  <c r="AD433" i="6" s="1"/>
  <c r="AA437" i="6"/>
  <c r="AC437" i="6"/>
  <c r="AD437" i="6" s="1"/>
  <c r="AC442" i="6"/>
  <c r="AD442" i="6" s="1"/>
  <c r="AA442" i="6"/>
  <c r="AB442" i="6" s="1"/>
  <c r="AC446" i="6"/>
  <c r="AD446" i="6" s="1"/>
  <c r="AA446" i="6"/>
  <c r="AB446" i="6" s="1"/>
  <c r="AC461" i="6"/>
  <c r="AD461" i="6" s="1"/>
  <c r="AA461" i="6"/>
  <c r="AB461" i="6" s="1"/>
  <c r="AC469" i="6"/>
  <c r="AD469" i="6" s="1"/>
  <c r="AA469" i="6"/>
  <c r="AB469" i="6" s="1"/>
  <c r="AC477" i="6"/>
  <c r="AD477" i="6" s="1"/>
  <c r="AA477" i="6"/>
  <c r="AB477" i="6" s="1"/>
  <c r="AC485" i="6"/>
  <c r="AD485" i="6" s="1"/>
  <c r="AA485" i="6"/>
  <c r="AB485" i="6" s="1"/>
  <c r="AC493" i="6"/>
  <c r="AD493" i="6" s="1"/>
  <c r="AA493" i="6"/>
  <c r="AB493" i="6" s="1"/>
  <c r="AC501" i="6"/>
  <c r="AD501" i="6" s="1"/>
  <c r="AA501" i="6"/>
  <c r="AB501" i="6" s="1"/>
  <c r="AC509" i="6"/>
  <c r="AD509" i="6" s="1"/>
  <c r="AA509" i="6"/>
  <c r="AB509" i="6" s="1"/>
  <c r="AC517" i="6"/>
  <c r="AD517" i="6" s="1"/>
  <c r="AA517" i="6"/>
  <c r="AC525" i="6"/>
  <c r="AD525" i="6" s="1"/>
  <c r="AA525" i="6"/>
  <c r="AB525" i="6" s="1"/>
  <c r="AC533" i="6"/>
  <c r="AD533" i="6" s="1"/>
  <c r="AA533" i="6"/>
  <c r="AB533" i="6" s="1"/>
  <c r="AC541" i="6"/>
  <c r="AD541" i="6" s="1"/>
  <c r="AA541" i="6"/>
  <c r="AB541" i="6" s="1"/>
  <c r="AC549" i="6"/>
  <c r="AD549" i="6" s="1"/>
  <c r="AA549" i="6"/>
  <c r="AB549" i="6" s="1"/>
  <c r="AC557" i="6"/>
  <c r="AD557" i="6" s="1"/>
  <c r="AA557" i="6"/>
  <c r="AB557" i="6" s="1"/>
  <c r="AC566" i="6"/>
  <c r="AD566" i="6" s="1"/>
  <c r="AA566" i="6"/>
  <c r="AB566" i="6" s="1"/>
  <c r="AC570" i="6"/>
  <c r="AD570" i="6" s="1"/>
  <c r="AA570" i="6"/>
  <c r="AB570" i="6" s="1"/>
  <c r="AC574" i="6"/>
  <c r="AD574" i="6" s="1"/>
  <c r="AA574" i="6"/>
  <c r="AB574" i="6" s="1"/>
  <c r="AC578" i="6"/>
  <c r="AD578" i="6" s="1"/>
  <c r="AA578" i="6"/>
  <c r="AB578" i="6" s="1"/>
  <c r="AC582" i="6"/>
  <c r="AD582" i="6" s="1"/>
  <c r="AA582" i="6"/>
  <c r="AB582" i="6" s="1"/>
  <c r="AC586" i="6"/>
  <c r="AD586" i="6" s="1"/>
  <c r="AA586" i="6"/>
  <c r="AB586" i="6" s="1"/>
  <c r="AC590" i="6"/>
  <c r="AD590" i="6" s="1"/>
  <c r="AA590" i="6"/>
  <c r="AB590" i="6" s="1"/>
  <c r="AC594" i="6"/>
  <c r="AD594" i="6" s="1"/>
  <c r="AA594" i="6"/>
  <c r="AB594" i="6" s="1"/>
  <c r="AC598" i="6"/>
  <c r="AD598" i="6" s="1"/>
  <c r="AA598" i="6"/>
  <c r="AB598" i="6" s="1"/>
  <c r="AC602" i="6"/>
  <c r="AD602" i="6" s="1"/>
  <c r="AA602" i="6"/>
  <c r="AB602" i="6" s="1"/>
  <c r="AC606" i="6"/>
  <c r="AD606" i="6" s="1"/>
  <c r="AA606" i="6"/>
  <c r="AB606" i="6" s="1"/>
  <c r="AC610" i="6"/>
  <c r="AD610" i="6" s="1"/>
  <c r="AA610" i="6"/>
  <c r="AB610" i="6" s="1"/>
  <c r="AC614" i="6"/>
  <c r="AD614" i="6" s="1"/>
  <c r="AA614" i="6"/>
  <c r="AB614" i="6" s="1"/>
  <c r="AC618" i="6"/>
  <c r="AD618" i="6" s="1"/>
  <c r="AA618" i="6"/>
  <c r="AB618" i="6" s="1"/>
  <c r="AC622" i="6"/>
  <c r="AD622" i="6" s="1"/>
  <c r="AA622" i="6"/>
  <c r="AB622" i="6" s="1"/>
  <c r="AC626" i="6"/>
  <c r="AD626" i="6" s="1"/>
  <c r="AA626" i="6"/>
  <c r="AB626" i="6" s="1"/>
  <c r="AC630" i="6"/>
  <c r="AD630" i="6" s="1"/>
  <c r="AA630" i="6"/>
  <c r="AB630" i="6" s="1"/>
  <c r="AC634" i="6"/>
  <c r="AD634" i="6" s="1"/>
  <c r="AA634" i="6"/>
  <c r="AB634" i="6" s="1"/>
  <c r="AC638" i="6"/>
  <c r="AD638" i="6" s="1"/>
  <c r="AA638" i="6"/>
  <c r="AB638" i="6" s="1"/>
  <c r="AD56" i="6"/>
  <c r="AA87" i="6"/>
  <c r="AB87" i="6" s="1"/>
  <c r="AA89" i="6"/>
  <c r="AB89" i="6" s="1"/>
  <c r="AA95" i="6"/>
  <c r="AB95" i="6" s="1"/>
  <c r="AB128" i="6"/>
  <c r="AB130" i="6"/>
  <c r="AB134" i="6"/>
  <c r="AB136" i="6"/>
  <c r="AA146" i="6"/>
  <c r="AB152" i="6"/>
  <c r="AB154" i="6"/>
  <c r="AB156" i="6"/>
  <c r="AB158" i="6"/>
  <c r="AC172" i="6"/>
  <c r="AD172" i="6" s="1"/>
  <c r="AC184" i="6"/>
  <c r="AD184" i="6" s="1"/>
  <c r="AA201" i="6"/>
  <c r="AB201" i="6" s="1"/>
  <c r="AC204" i="6"/>
  <c r="AD204" i="6" s="1"/>
  <c r="AC210" i="6"/>
  <c r="AD210" i="6" s="1"/>
  <c r="AA215" i="6"/>
  <c r="AA239" i="6"/>
  <c r="AB239" i="6" s="1"/>
  <c r="AA247" i="6"/>
  <c r="AB247" i="6" s="1"/>
  <c r="AC256" i="6"/>
  <c r="AD256" i="6" s="1"/>
  <c r="AC275" i="6"/>
  <c r="AD275" i="6" s="1"/>
  <c r="AC283" i="6"/>
  <c r="AD283" i="6" s="1"/>
  <c r="AC320" i="6"/>
  <c r="AD320" i="6" s="1"/>
  <c r="AC328" i="6"/>
  <c r="AD328" i="6" s="1"/>
  <c r="AC336" i="6"/>
  <c r="AD336" i="6" s="1"/>
  <c r="AC345" i="6"/>
  <c r="AD345" i="6" s="1"/>
  <c r="AC354" i="6"/>
  <c r="AD354" i="6" s="1"/>
  <c r="AC367" i="6"/>
  <c r="AD367" i="6" s="1"/>
  <c r="AC383" i="6"/>
  <c r="AD383" i="6" s="1"/>
  <c r="AC399" i="6"/>
  <c r="AD399" i="6" s="1"/>
  <c r="AA416" i="6"/>
  <c r="AB416" i="6" s="1"/>
  <c r="AC432" i="6"/>
  <c r="AD432" i="6" s="1"/>
  <c r="AA481" i="6"/>
  <c r="AB481" i="6" s="1"/>
  <c r="AA513" i="6"/>
  <c r="AB513" i="6" s="1"/>
  <c r="AA545" i="6"/>
  <c r="AB545" i="6" s="1"/>
  <c r="AA579" i="6"/>
  <c r="AB579" i="6" s="1"/>
  <c r="AA636" i="6"/>
  <c r="AB636" i="6" s="1"/>
  <c r="AB255" i="6"/>
  <c r="AB263" i="6"/>
  <c r="AB321" i="6"/>
  <c r="AB323" i="6"/>
  <c r="AB327" i="6"/>
  <c r="AB329" i="6"/>
  <c r="AB338" i="6"/>
  <c r="AB353" i="6"/>
  <c r="AB358" i="6"/>
  <c r="AB417" i="6"/>
  <c r="AB573" i="6"/>
  <c r="AB581" i="6"/>
  <c r="AB608" i="6"/>
  <c r="AB439" i="6"/>
  <c r="AB583" i="6"/>
  <c r="AB212" i="6"/>
  <c r="AB251" i="6"/>
  <c r="AB256" i="6"/>
  <c r="AB258" i="6"/>
  <c r="AB260" i="6"/>
  <c r="AB262" i="6"/>
  <c r="AB266" i="6"/>
  <c r="AB275" i="6"/>
  <c r="AB277" i="6"/>
  <c r="AB279" i="6"/>
  <c r="AB281" i="6"/>
  <c r="AB283" i="6"/>
  <c r="AB285" i="6"/>
  <c r="AB300" i="6"/>
  <c r="AB302" i="6"/>
  <c r="AB314" i="6"/>
  <c r="AB316" i="6"/>
  <c r="AB318" i="6"/>
  <c r="AB320" i="6"/>
  <c r="AB322" i="6"/>
  <c r="AB324" i="6"/>
  <c r="AB328" i="6"/>
  <c r="AB330" i="6"/>
  <c r="AB332" i="6"/>
  <c r="AB334" i="6"/>
  <c r="AB336" i="6"/>
  <c r="AB339" i="6"/>
  <c r="AB343" i="6"/>
  <c r="AB345" i="6"/>
  <c r="AB347" i="6"/>
  <c r="AB349" i="6"/>
  <c r="AB352" i="6"/>
  <c r="AB354" i="6"/>
  <c r="AB407" i="6"/>
  <c r="AB415" i="6"/>
  <c r="AB444" i="6"/>
  <c r="AB355" i="6"/>
  <c r="AB357" i="6"/>
  <c r="AB361" i="6"/>
  <c r="AB363" i="6"/>
  <c r="AB365" i="6"/>
  <c r="AB367" i="6"/>
  <c r="AB369" i="6"/>
  <c r="AB371" i="6"/>
  <c r="AB373" i="6"/>
  <c r="AB375" i="6"/>
  <c r="AB377" i="6"/>
  <c r="AB379" i="6"/>
  <c r="AB381" i="6"/>
  <c r="AB383" i="6"/>
  <c r="AB385" i="6"/>
  <c r="AB387" i="6"/>
  <c r="AB389" i="6"/>
  <c r="AB391" i="6"/>
  <c r="AB393" i="6"/>
  <c r="AB395" i="6"/>
  <c r="AB397" i="6"/>
  <c r="AB399" i="6"/>
  <c r="AB401" i="6"/>
  <c r="AB422" i="6"/>
  <c r="AB424" i="6"/>
  <c r="AB428" i="6"/>
  <c r="AB432" i="6"/>
  <c r="AB434" i="6"/>
  <c r="AB457" i="6"/>
  <c r="AB459" i="6"/>
  <c r="AB483" i="6"/>
  <c r="AB517" i="6"/>
  <c r="AB547" i="6"/>
  <c r="AB561" i="6"/>
  <c r="AB584" i="6"/>
  <c r="AB589" i="6"/>
  <c r="AB597" i="6"/>
  <c r="AB605" i="6"/>
  <c r="AB613" i="6"/>
  <c r="AB621" i="6"/>
  <c r="AB629" i="6"/>
  <c r="AB637" i="6"/>
  <c r="AB472" i="6"/>
  <c r="AB474" i="6"/>
  <c r="AB480" i="6"/>
  <c r="AB488" i="6"/>
  <c r="AB490" i="6"/>
  <c r="AB496" i="6"/>
  <c r="AB502" i="6"/>
  <c r="AB504" i="6"/>
  <c r="AB512" i="6"/>
  <c r="AB514" i="6"/>
  <c r="AB516" i="6"/>
  <c r="AB520" i="6"/>
  <c r="AB528" i="6"/>
  <c r="AB530" i="6"/>
  <c r="AB534" i="6"/>
  <c r="AB536" i="6"/>
  <c r="AB538" i="6"/>
  <c r="AB542" i="6"/>
  <c r="AB544" i="6"/>
  <c r="AB552" i="6"/>
  <c r="AB558" i="6"/>
  <c r="AB560" i="6"/>
  <c r="AB562" i="6"/>
  <c r="AB362" i="6"/>
  <c r="AB370" i="6"/>
  <c r="AB372" i="6"/>
  <c r="AB380" i="6"/>
  <c r="AB386" i="6"/>
  <c r="AB394" i="6"/>
  <c r="AB421" i="6"/>
  <c r="AB423" i="6"/>
  <c r="AB427" i="6"/>
  <c r="AB429" i="6"/>
  <c r="AB431" i="6"/>
  <c r="AB437" i="6"/>
  <c r="AB456" i="6"/>
  <c r="AB462" i="6"/>
  <c r="AB464" i="6"/>
  <c r="AB466" i="6"/>
  <c r="AB588" i="6"/>
  <c r="AB591" i="6"/>
  <c r="AB595" i="6"/>
  <c r="AB599" i="6"/>
  <c r="AB615" i="6"/>
  <c r="AB623" i="6"/>
  <c r="AB635" i="6"/>
  <c r="AB199" i="6"/>
  <c r="AB88" i="6"/>
  <c r="AB141" i="6"/>
  <c r="AB186" i="6"/>
  <c r="AB188" i="6"/>
  <c r="AB204" i="6"/>
  <c r="AB206" i="6"/>
  <c r="AB146" i="6"/>
  <c r="AB176" i="6"/>
  <c r="AB208" i="6"/>
  <c r="AB76" i="6"/>
  <c r="AB81" i="6"/>
  <c r="AB110" i="6"/>
  <c r="AB116" i="6"/>
  <c r="AB120" i="6"/>
  <c r="AB126" i="6"/>
  <c r="AB197" i="6"/>
  <c r="AB215" i="6"/>
  <c r="AB273" i="6"/>
  <c r="AB295" i="6"/>
  <c r="AD645" i="6" l="1"/>
  <c r="AD648" i="6" s="1"/>
  <c r="AD653" i="6" s="1"/>
  <c r="AB653" i="6"/>
  <c r="M653" i="6" l="1"/>
  <c r="F8" i="6"/>
  <c r="AD13" i="14" l="1"/>
  <c r="AD14" i="14" s="1"/>
  <c r="AD15" i="14" s="1"/>
  <c r="AD16" i="14" s="1"/>
  <c r="AD17" i="14" s="1"/>
  <c r="V27" i="14"/>
  <c r="Z27" i="14" s="1"/>
  <c r="V26" i="14"/>
  <c r="Z26" i="14" s="1"/>
  <c r="V19" i="14"/>
  <c r="Z19" i="14" s="1"/>
  <c r="V18" i="14"/>
  <c r="Z18" i="14" s="1"/>
  <c r="V17" i="14"/>
  <c r="Z17" i="14" s="1"/>
  <c r="V16" i="14"/>
  <c r="Z16" i="14" s="1"/>
  <c r="V15" i="14"/>
  <c r="Z15" i="14" s="1"/>
  <c r="V14" i="14"/>
  <c r="Z14" i="14" s="1"/>
  <c r="V13" i="14"/>
  <c r="Z13" i="14" s="1"/>
  <c r="V12" i="14"/>
  <c r="Z12" i="14" s="1"/>
  <c r="AD18" i="14" l="1"/>
  <c r="AD19" i="14" l="1"/>
  <c r="AA13" i="14"/>
  <c r="AA15" i="14"/>
  <c r="AA17" i="14"/>
  <c r="AA18" i="14"/>
  <c r="AA14" i="14"/>
  <c r="AA19" i="14"/>
  <c r="AA16" i="14"/>
  <c r="AD26" i="14" l="1"/>
  <c r="Q29" i="14"/>
  <c r="Q47" i="14"/>
  <c r="P11" i="14"/>
  <c r="G11" i="14"/>
  <c r="S10" i="4"/>
  <c r="AA26" i="14"/>
  <c r="P47" i="14" l="1"/>
  <c r="AD27" i="14"/>
  <c r="P29" i="14"/>
  <c r="S321" i="4"/>
  <c r="S316" i="4"/>
  <c r="S311" i="4"/>
  <c r="S306" i="4"/>
  <c r="S301" i="4"/>
  <c r="S298" i="4"/>
  <c r="F298" i="4"/>
  <c r="S289" i="4"/>
  <c r="S284" i="4"/>
  <c r="S279" i="4"/>
  <c r="S274" i="4"/>
  <c r="S269" i="4"/>
  <c r="S266" i="4"/>
  <c r="F266" i="4"/>
  <c r="S257" i="4"/>
  <c r="S252" i="4"/>
  <c r="S247" i="4"/>
  <c r="S242" i="4"/>
  <c r="S237" i="4"/>
  <c r="S234" i="4"/>
  <c r="F234" i="4"/>
  <c r="S225" i="4"/>
  <c r="S220" i="4"/>
  <c r="S215" i="4"/>
  <c r="S210" i="4"/>
  <c r="S205" i="4"/>
  <c r="S202" i="4"/>
  <c r="F202" i="4"/>
  <c r="S193" i="4"/>
  <c r="S188" i="4"/>
  <c r="S183" i="4"/>
  <c r="S178" i="4"/>
  <c r="S173" i="4"/>
  <c r="S170" i="4"/>
  <c r="F170" i="4"/>
  <c r="S161" i="4"/>
  <c r="S156" i="4"/>
  <c r="S151" i="4"/>
  <c r="S146" i="4"/>
  <c r="S141" i="4"/>
  <c r="S138" i="4"/>
  <c r="F138" i="4"/>
  <c r="S129" i="4"/>
  <c r="S124" i="4"/>
  <c r="S119" i="4"/>
  <c r="S114" i="4"/>
  <c r="S109" i="4"/>
  <c r="S106" i="4"/>
  <c r="F106" i="4"/>
  <c r="S74" i="4"/>
  <c r="F74" i="4"/>
  <c r="S70" i="4"/>
  <c r="S42" i="4"/>
  <c r="F42" i="4"/>
  <c r="W22" i="4"/>
  <c r="W23" i="4" s="1"/>
  <c r="W24" i="4" s="1"/>
  <c r="W25" i="4" s="1"/>
  <c r="W26" i="4" s="1"/>
  <c r="W27" i="4" s="1"/>
  <c r="W28" i="4" s="1"/>
  <c r="W29" i="4" s="1"/>
  <c r="W30" i="4" s="1"/>
  <c r="W31" i="4" s="1"/>
  <c r="W32" i="4" s="1"/>
  <c r="W33" i="4" s="1"/>
  <c r="W34" i="4" s="1"/>
  <c r="W35" i="4" s="1"/>
  <c r="W36" i="4" s="1"/>
  <c r="W37" i="4" s="1"/>
  <c r="W38" i="4" s="1"/>
  <c r="W39" i="4" s="1"/>
  <c r="W40" i="4" s="1"/>
  <c r="X12" i="4"/>
  <c r="AA12" i="14"/>
  <c r="AA27" i="14"/>
  <c r="S326" i="4" l="1"/>
  <c r="S166" i="4"/>
  <c r="S198" i="4"/>
  <c r="S230" i="4"/>
  <c r="S262" i="4"/>
  <c r="S294" i="4"/>
  <c r="S102" i="4"/>
  <c r="S134" i="4"/>
  <c r="B5" i="9" l="1"/>
  <c r="B6" i="9"/>
  <c r="B7" i="9"/>
  <c r="B8" i="9"/>
  <c r="B9" i="9"/>
  <c r="B10" i="9"/>
  <c r="B11" i="9"/>
  <c r="B12" i="9"/>
  <c r="B13" i="9"/>
  <c r="B14" i="9"/>
  <c r="B26" i="9"/>
  <c r="B27" i="9"/>
  <c r="B28" i="9"/>
  <c r="B29" i="9"/>
  <c r="B30" i="9"/>
  <c r="B31" i="9"/>
  <c r="B32" i="9"/>
  <c r="B33" i="9"/>
  <c r="B34" i="9"/>
  <c r="H8" i="11" l="1"/>
  <c r="I8" i="11" s="1"/>
  <c r="B43" i="11" l="1"/>
  <c r="B42" i="11"/>
  <c r="B41" i="11"/>
  <c r="B40" i="11"/>
  <c r="B39" i="11"/>
  <c r="B38" i="11"/>
  <c r="B37" i="11"/>
  <c r="B36" i="11"/>
  <c r="B35" i="11"/>
  <c r="B34" i="11"/>
  <c r="F34" i="11" s="1"/>
  <c r="L34" i="11" s="1"/>
  <c r="B33" i="11"/>
  <c r="F33" i="11" s="1"/>
  <c r="L33" i="11" s="1"/>
  <c r="B32" i="11"/>
  <c r="F32" i="11" s="1"/>
  <c r="L32" i="11" s="1"/>
  <c r="B31" i="11"/>
  <c r="F31" i="11" s="1"/>
  <c r="L31" i="11" s="1"/>
  <c r="B30" i="11"/>
  <c r="F30" i="11" s="1"/>
  <c r="L30" i="11" s="1"/>
  <c r="B29" i="11"/>
  <c r="F29" i="11" s="1"/>
  <c r="L29" i="11" s="1"/>
  <c r="B28" i="11"/>
  <c r="F28" i="11" s="1"/>
  <c r="L28" i="11" s="1"/>
  <c r="B27" i="11"/>
  <c r="F27" i="11" s="1"/>
  <c r="L27" i="11" s="1"/>
  <c r="B26" i="11"/>
  <c r="F26" i="11" s="1"/>
  <c r="L26" i="11" s="1"/>
  <c r="B25" i="11"/>
  <c r="F25" i="11" s="1"/>
  <c r="L25" i="11" s="1"/>
  <c r="B24" i="11"/>
  <c r="F24" i="11" s="1"/>
  <c r="L24" i="11" s="1"/>
  <c r="B23" i="11"/>
  <c r="B22" i="11"/>
  <c r="B21" i="11"/>
  <c r="B20" i="11"/>
  <c r="B19" i="11"/>
  <c r="B18" i="11"/>
  <c r="B17" i="11"/>
  <c r="B16" i="11"/>
  <c r="C16" i="11" s="1"/>
  <c r="B15" i="11"/>
  <c r="B14" i="11"/>
  <c r="K12" i="11"/>
  <c r="M12" i="11" s="1"/>
  <c r="L4" i="10"/>
  <c r="P7" i="11"/>
  <c r="B4" i="11"/>
  <c r="B3" i="11"/>
  <c r="B2" i="11"/>
  <c r="F7" i="10"/>
  <c r="D7" i="10"/>
  <c r="BR79" i="8"/>
  <c r="I78" i="8"/>
  <c r="H78" i="8" s="1"/>
  <c r="G69" i="8"/>
  <c r="G68" i="8"/>
  <c r="G64" i="8"/>
  <c r="G63" i="8"/>
  <c r="G62" i="8"/>
  <c r="G60" i="8"/>
  <c r="G57" i="8"/>
  <c r="G56" i="8"/>
  <c r="G53" i="8"/>
  <c r="G52" i="8"/>
  <c r="G51" i="8"/>
  <c r="G50" i="8"/>
  <c r="G49" i="8"/>
  <c r="G48" i="8"/>
  <c r="G47" i="8"/>
  <c r="G44" i="8"/>
  <c r="G43" i="8"/>
  <c r="G42" i="8"/>
  <c r="G41" i="8"/>
  <c r="G40" i="8"/>
  <c r="G39" i="8"/>
  <c r="G36" i="8"/>
  <c r="G30" i="8"/>
  <c r="G28" i="8"/>
  <c r="G27" i="8"/>
  <c r="G25" i="8"/>
  <c r="G24" i="8"/>
  <c r="G23" i="8"/>
  <c r="G22" i="8"/>
  <c r="G20" i="8"/>
  <c r="G19" i="8"/>
  <c r="G17" i="8"/>
  <c r="G16" i="8"/>
  <c r="G15" i="8"/>
  <c r="G14" i="8"/>
  <c r="G13" i="8"/>
  <c r="JO8" i="8"/>
  <c r="JF8" i="8"/>
  <c r="IW8" i="8"/>
  <c r="IN8" i="8"/>
  <c r="IE8" i="8"/>
  <c r="HV8" i="8"/>
  <c r="HM8" i="8"/>
  <c r="HD8" i="8"/>
  <c r="GU8" i="8"/>
  <c r="GL8" i="8"/>
  <c r="GC8" i="8"/>
  <c r="FT8" i="8"/>
  <c r="FK8" i="8"/>
  <c r="FB8" i="8"/>
  <c r="ES8" i="8"/>
  <c r="EJ8" i="8"/>
  <c r="EA8" i="8"/>
  <c r="DR8" i="8"/>
  <c r="DI8" i="8"/>
  <c r="CZ8" i="8"/>
  <c r="CQ8" i="8"/>
  <c r="CH8" i="8"/>
  <c r="BY8" i="8"/>
  <c r="BP8" i="8"/>
  <c r="BG8" i="8"/>
  <c r="AX8" i="8"/>
  <c r="AO8" i="8"/>
  <c r="AF8" i="8"/>
  <c r="W8" i="8"/>
  <c r="N8" i="8"/>
  <c r="E8" i="8"/>
  <c r="V5" i="8"/>
  <c r="AE5" i="8" s="1"/>
  <c r="AN5" i="8" s="1"/>
  <c r="AW5" i="8" s="1"/>
  <c r="BF5" i="8" s="1"/>
  <c r="BO5" i="8" s="1"/>
  <c r="BX5" i="8" s="1"/>
  <c r="CG5" i="8" s="1"/>
  <c r="CP5" i="8" s="1"/>
  <c r="CY5" i="8" s="1"/>
  <c r="DH5" i="8" s="1"/>
  <c r="DQ5" i="8" s="1"/>
  <c r="DZ5" i="8" s="1"/>
  <c r="EI5" i="8" s="1"/>
  <c r="ER5" i="8" s="1"/>
  <c r="FA5" i="8" s="1"/>
  <c r="FJ5" i="8" s="1"/>
  <c r="FS5" i="8" s="1"/>
  <c r="GB5" i="8" s="1"/>
  <c r="GK5" i="8" s="1"/>
  <c r="GT5" i="8" s="1"/>
  <c r="HC5" i="8" s="1"/>
  <c r="HL5" i="8" s="1"/>
  <c r="HU5" i="8" s="1"/>
  <c r="ID5" i="8" s="1"/>
  <c r="IM5" i="8" s="1"/>
  <c r="IV5" i="8" s="1"/>
  <c r="JE5" i="8" s="1"/>
  <c r="JN5" i="8" s="1"/>
  <c r="JN2" i="8"/>
  <c r="JL73" i="8" s="1"/>
  <c r="JE2" i="8"/>
  <c r="JC73" i="8" s="1"/>
  <c r="IV2" i="8"/>
  <c r="IT73" i="8" s="1"/>
  <c r="IM2" i="8"/>
  <c r="IK73" i="8" s="1"/>
  <c r="ID2" i="8"/>
  <c r="IB73" i="8" s="1"/>
  <c r="HU2" i="8"/>
  <c r="HS73" i="8" s="1"/>
  <c r="HL2" i="8"/>
  <c r="HJ73" i="8" s="1"/>
  <c r="HC2" i="8"/>
  <c r="HA73" i="8" s="1"/>
  <c r="GT2" i="8"/>
  <c r="GR73" i="8" s="1"/>
  <c r="GK2" i="8"/>
  <c r="GI73" i="8" s="1"/>
  <c r="GB2" i="8"/>
  <c r="FZ73" i="8" s="1"/>
  <c r="FS2" i="8"/>
  <c r="FQ73" i="8" s="1"/>
  <c r="FJ2" i="8"/>
  <c r="FH73" i="8" s="1"/>
  <c r="FA2" i="8"/>
  <c r="EY73" i="8" s="1"/>
  <c r="ER2" i="8"/>
  <c r="EP73" i="8" s="1"/>
  <c r="EI2" i="8"/>
  <c r="EG73" i="8" s="1"/>
  <c r="DZ2" i="8"/>
  <c r="DX73" i="8" s="1"/>
  <c r="DQ2" i="8"/>
  <c r="DO73" i="8" s="1"/>
  <c r="DH2" i="8"/>
  <c r="DF73" i="8" s="1"/>
  <c r="CY2" i="8"/>
  <c r="CW73" i="8" s="1"/>
  <c r="CP2" i="8"/>
  <c r="CN73" i="8" s="1"/>
  <c r="CG2" i="8"/>
  <c r="CE73" i="8" s="1"/>
  <c r="BX2" i="8"/>
  <c r="BV73" i="8" s="1"/>
  <c r="BO2" i="8"/>
  <c r="BM73" i="8" s="1"/>
  <c r="BF2" i="8"/>
  <c r="BD73" i="8" s="1"/>
  <c r="AW2" i="8"/>
  <c r="AU73" i="8" s="1"/>
  <c r="AN2" i="8"/>
  <c r="AL73" i="8" s="1"/>
  <c r="AE2" i="8"/>
  <c r="AC73" i="8" s="1"/>
  <c r="V2" i="8"/>
  <c r="T73" i="8" s="1"/>
  <c r="M2" i="8"/>
  <c r="K73" i="8" s="1"/>
  <c r="L33" i="7"/>
  <c r="F34" i="9" s="1"/>
  <c r="K33" i="7"/>
  <c r="A33" i="7"/>
  <c r="B33" i="7" s="1"/>
  <c r="L32" i="7"/>
  <c r="F33" i="9" s="1"/>
  <c r="K32" i="7"/>
  <c r="A32" i="7"/>
  <c r="B32" i="7" s="1"/>
  <c r="L31" i="7"/>
  <c r="F32" i="9" s="1"/>
  <c r="K31" i="7"/>
  <c r="A31" i="7"/>
  <c r="B31" i="7" s="1"/>
  <c r="L30" i="7"/>
  <c r="F31" i="9" s="1"/>
  <c r="K30" i="7"/>
  <c r="A30" i="7"/>
  <c r="B30" i="7" s="1"/>
  <c r="L29" i="7"/>
  <c r="F30" i="9" s="1"/>
  <c r="K29" i="7"/>
  <c r="A29" i="7"/>
  <c r="B29" i="7" s="1"/>
  <c r="L28" i="7"/>
  <c r="F29" i="9" s="1"/>
  <c r="K28" i="7"/>
  <c r="A28" i="7"/>
  <c r="B28" i="7" s="1"/>
  <c r="L27" i="7"/>
  <c r="F28" i="9" s="1"/>
  <c r="K27" i="7"/>
  <c r="A27" i="7"/>
  <c r="B27" i="7" s="1"/>
  <c r="L26" i="7"/>
  <c r="F27" i="9" s="1"/>
  <c r="K26" i="7"/>
  <c r="A26" i="7"/>
  <c r="B26" i="7" s="1"/>
  <c r="L25" i="7"/>
  <c r="F26" i="9" s="1"/>
  <c r="K25" i="7"/>
  <c r="A25" i="7"/>
  <c r="B25" i="7" s="1"/>
  <c r="L24" i="7"/>
  <c r="K24" i="7"/>
  <c r="A24" i="7"/>
  <c r="B24" i="7" s="1"/>
  <c r="L23" i="7"/>
  <c r="K23" i="7"/>
  <c r="A23" i="7"/>
  <c r="B23" i="7" s="1"/>
  <c r="L22" i="7"/>
  <c r="K22" i="7"/>
  <c r="A22" i="7"/>
  <c r="B22" i="7" s="1"/>
  <c r="L21" i="7"/>
  <c r="K21" i="7"/>
  <c r="A21" i="7"/>
  <c r="B21" i="7" s="1"/>
  <c r="L20" i="7"/>
  <c r="K20" i="7"/>
  <c r="A20" i="7"/>
  <c r="B20" i="7" s="1"/>
  <c r="L19" i="7"/>
  <c r="K19" i="7"/>
  <c r="A19" i="7"/>
  <c r="B19" i="7" s="1"/>
  <c r="L18" i="7"/>
  <c r="K18" i="7"/>
  <c r="A18" i="7"/>
  <c r="B18" i="7" s="1"/>
  <c r="L17" i="7"/>
  <c r="K17" i="7"/>
  <c r="A17" i="7"/>
  <c r="B17" i="7" s="1"/>
  <c r="L16" i="7"/>
  <c r="K16" i="7"/>
  <c r="A16" i="7"/>
  <c r="B16" i="7" s="1"/>
  <c r="L15" i="7"/>
  <c r="K15" i="7"/>
  <c r="A15" i="7"/>
  <c r="B15" i="7" s="1"/>
  <c r="L14" i="7"/>
  <c r="K14" i="7"/>
  <c r="A14" i="7"/>
  <c r="B14" i="7" s="1"/>
  <c r="L13" i="7"/>
  <c r="F14" i="9" s="1"/>
  <c r="K13" i="7"/>
  <c r="A13" i="7"/>
  <c r="B13" i="7" s="1"/>
  <c r="L12" i="7"/>
  <c r="F13" i="9" s="1"/>
  <c r="K12" i="7"/>
  <c r="A12" i="7"/>
  <c r="B12" i="7" s="1"/>
  <c r="L11" i="7"/>
  <c r="F12" i="9" s="1"/>
  <c r="K11" i="7"/>
  <c r="A11" i="7"/>
  <c r="B11" i="7" s="1"/>
  <c r="L10" i="7"/>
  <c r="F11" i="9" s="1"/>
  <c r="K10" i="7"/>
  <c r="A10" i="7"/>
  <c r="B10" i="7" s="1"/>
  <c r="L9" i="7"/>
  <c r="F10" i="9" s="1"/>
  <c r="K9" i="7"/>
  <c r="A9" i="7"/>
  <c r="B9" i="7" s="1"/>
  <c r="L8" i="7"/>
  <c r="F9" i="9" s="1"/>
  <c r="K8" i="7"/>
  <c r="A8" i="7"/>
  <c r="B8" i="7" s="1"/>
  <c r="L7" i="7"/>
  <c r="F8" i="9" s="1"/>
  <c r="K7" i="7"/>
  <c r="A7" i="7"/>
  <c r="B7" i="7" s="1"/>
  <c r="L6" i="7"/>
  <c r="K6" i="7"/>
  <c r="A6" i="7"/>
  <c r="B6" i="7" s="1"/>
  <c r="L5" i="7"/>
  <c r="K5" i="7"/>
  <c r="A5" i="7"/>
  <c r="B5" i="7" s="1"/>
  <c r="L4" i="7"/>
  <c r="F5" i="9" s="1"/>
  <c r="K4" i="7"/>
  <c r="A4" i="7"/>
  <c r="B4" i="7" s="1"/>
  <c r="H695"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P8" i="6"/>
  <c r="O2" i="6"/>
  <c r="M652" i="6" s="1"/>
  <c r="R35" i="5"/>
  <c r="E35" i="5"/>
  <c r="A35" i="5"/>
  <c r="B35" i="5" s="1"/>
  <c r="J35" i="5" s="1"/>
  <c r="R34" i="5"/>
  <c r="E34" i="5"/>
  <c r="A34" i="5"/>
  <c r="B34" i="5" s="1"/>
  <c r="J34" i="5" s="1"/>
  <c r="R33" i="5"/>
  <c r="E33" i="5"/>
  <c r="A33" i="5"/>
  <c r="B33" i="5" s="1"/>
  <c r="J33" i="5" s="1"/>
  <c r="R32" i="5"/>
  <c r="E32" i="5"/>
  <c r="A32" i="5"/>
  <c r="B32" i="5" s="1"/>
  <c r="J32" i="5" s="1"/>
  <c r="R31" i="5"/>
  <c r="E31" i="5"/>
  <c r="A31" i="5"/>
  <c r="B31" i="5" s="1"/>
  <c r="J31" i="5" s="1"/>
  <c r="R30" i="5"/>
  <c r="E30" i="5"/>
  <c r="A30" i="5"/>
  <c r="B30" i="5" s="1"/>
  <c r="J30" i="5" s="1"/>
  <c r="R29" i="5"/>
  <c r="E29" i="5"/>
  <c r="A29" i="5"/>
  <c r="B29" i="5" s="1"/>
  <c r="J29" i="5" s="1"/>
  <c r="R28" i="5"/>
  <c r="E28" i="5"/>
  <c r="A28" i="5"/>
  <c r="B28" i="5" s="1"/>
  <c r="J28" i="5" s="1"/>
  <c r="R27" i="5"/>
  <c r="E27" i="5"/>
  <c r="A27" i="5"/>
  <c r="B27" i="5" s="1"/>
  <c r="J27" i="5" s="1"/>
  <c r="R26" i="5"/>
  <c r="E26" i="5"/>
  <c r="A26" i="5"/>
  <c r="B26" i="5" s="1"/>
  <c r="J26" i="5" s="1"/>
  <c r="R25" i="5"/>
  <c r="E25" i="5"/>
  <c r="A25" i="5"/>
  <c r="B25" i="5" s="1"/>
  <c r="J25" i="5" s="1"/>
  <c r="R24" i="5"/>
  <c r="E24" i="5"/>
  <c r="A24" i="5"/>
  <c r="B24" i="5" s="1"/>
  <c r="J24" i="5" s="1"/>
  <c r="R23" i="5"/>
  <c r="E23" i="5"/>
  <c r="A23" i="5"/>
  <c r="B23" i="5" s="1"/>
  <c r="J23" i="5" s="1"/>
  <c r="R22" i="5"/>
  <c r="E22" i="5"/>
  <c r="A22" i="5"/>
  <c r="B22" i="5" s="1"/>
  <c r="J22" i="5" s="1"/>
  <c r="R21" i="5"/>
  <c r="E21" i="5"/>
  <c r="A21" i="5"/>
  <c r="B21" i="5" s="1"/>
  <c r="J21" i="5" s="1"/>
  <c r="R20" i="5"/>
  <c r="E20" i="5"/>
  <c r="A20" i="5"/>
  <c r="B20" i="5" s="1"/>
  <c r="J20" i="5" s="1"/>
  <c r="R19" i="5"/>
  <c r="E19" i="5"/>
  <c r="A19" i="5"/>
  <c r="B19" i="5" s="1"/>
  <c r="J19" i="5" s="1"/>
  <c r="R18" i="5"/>
  <c r="E18" i="5"/>
  <c r="A18" i="5"/>
  <c r="B18" i="5" s="1"/>
  <c r="J18" i="5" s="1"/>
  <c r="R17" i="5"/>
  <c r="E17" i="5"/>
  <c r="A17" i="5"/>
  <c r="B17" i="5" s="1"/>
  <c r="J17" i="5" s="1"/>
  <c r="R16" i="5"/>
  <c r="E16" i="5"/>
  <c r="A16" i="5"/>
  <c r="B16" i="5" s="1"/>
  <c r="J16" i="5" s="1"/>
  <c r="R15" i="5"/>
  <c r="E15" i="5"/>
  <c r="A15" i="5"/>
  <c r="B15" i="5" s="1"/>
  <c r="J15" i="5" s="1"/>
  <c r="R14" i="5"/>
  <c r="E14" i="5"/>
  <c r="A14" i="5"/>
  <c r="B14" i="5" s="1"/>
  <c r="J14" i="5" s="1"/>
  <c r="R13" i="5"/>
  <c r="E13" i="5"/>
  <c r="A13" i="5"/>
  <c r="B13" i="5" s="1"/>
  <c r="J13" i="5" s="1"/>
  <c r="R12" i="5"/>
  <c r="E12" i="5"/>
  <c r="A12" i="5"/>
  <c r="B12" i="5" s="1"/>
  <c r="J12" i="5" s="1"/>
  <c r="R11" i="5"/>
  <c r="E11" i="5"/>
  <c r="A11" i="5"/>
  <c r="B11" i="5" s="1"/>
  <c r="J11" i="5" s="1"/>
  <c r="R10" i="5"/>
  <c r="E10" i="5"/>
  <c r="A10" i="5"/>
  <c r="B10" i="5" s="1"/>
  <c r="J10" i="5" s="1"/>
  <c r="R9" i="5"/>
  <c r="E9" i="5"/>
  <c r="A9" i="5"/>
  <c r="B9" i="5" s="1"/>
  <c r="J9" i="5" s="1"/>
  <c r="R8" i="5"/>
  <c r="E8" i="5"/>
  <c r="A8" i="5"/>
  <c r="B8" i="5" s="1"/>
  <c r="J8" i="5" s="1"/>
  <c r="R7" i="5"/>
  <c r="R6" i="5"/>
  <c r="A6" i="5"/>
  <c r="B6" i="5" s="1"/>
  <c r="X40" i="4"/>
  <c r="AD40" i="4" s="1"/>
  <c r="X39" i="4"/>
  <c r="AD39" i="4" s="1"/>
  <c r="X38" i="4"/>
  <c r="AD38" i="4" s="1"/>
  <c r="X37" i="4"/>
  <c r="AD37" i="4" s="1"/>
  <c r="X36" i="4"/>
  <c r="AD36" i="4" s="1"/>
  <c r="X35" i="4"/>
  <c r="AD35" i="4" s="1"/>
  <c r="X34" i="4"/>
  <c r="AD34" i="4" s="1"/>
  <c r="X33" i="4"/>
  <c r="AD33" i="4" s="1"/>
  <c r="X32" i="4"/>
  <c r="AD32" i="4" s="1"/>
  <c r="X31" i="4"/>
  <c r="AD31" i="4" s="1"/>
  <c r="X30" i="4"/>
  <c r="AD30" i="4" s="1"/>
  <c r="X29" i="4"/>
  <c r="AD29" i="4" s="1"/>
  <c r="X28" i="4"/>
  <c r="AD28" i="4" s="1"/>
  <c r="X27" i="4"/>
  <c r="AD27" i="4" s="1"/>
  <c r="X26" i="4"/>
  <c r="AD26" i="4" s="1"/>
  <c r="X25" i="4"/>
  <c r="AD25" i="4" s="1"/>
  <c r="X24" i="4"/>
  <c r="AD24" i="4" s="1"/>
  <c r="X23" i="4"/>
  <c r="AD23" i="4" s="1"/>
  <c r="X22" i="4"/>
  <c r="AD22" i="4" s="1"/>
  <c r="X21" i="4"/>
  <c r="AD21" i="4" s="1"/>
  <c r="X20" i="4"/>
  <c r="AD20" i="4" s="1"/>
  <c r="X19" i="4"/>
  <c r="AD19" i="4" s="1"/>
  <c r="X18" i="4"/>
  <c r="X17" i="4"/>
  <c r="AD17" i="4" s="1"/>
  <c r="X16" i="4"/>
  <c r="X15" i="4"/>
  <c r="AD15" i="4" s="1"/>
  <c r="X14" i="4"/>
  <c r="AD14" i="4" s="1"/>
  <c r="AH13" i="4"/>
  <c r="AH14" i="4" s="1"/>
  <c r="X13" i="4"/>
  <c r="AD13" i="4" s="1"/>
  <c r="AD12" i="4"/>
  <c r="F10" i="4"/>
  <c r="P6" i="4"/>
  <c r="A36" i="2"/>
  <c r="C36" i="2" s="1"/>
  <c r="A35" i="2"/>
  <c r="C35" i="2" s="1"/>
  <c r="A34" i="2"/>
  <c r="C34" i="2" s="1"/>
  <c r="A33" i="2"/>
  <c r="C33" i="2" s="1"/>
  <c r="A32" i="2"/>
  <c r="C32" i="2" s="1"/>
  <c r="A31" i="2"/>
  <c r="C31" i="2" s="1"/>
  <c r="A30" i="2"/>
  <c r="C30" i="2" s="1"/>
  <c r="A29" i="2"/>
  <c r="C29" i="2" s="1"/>
  <c r="A28" i="2"/>
  <c r="C28" i="2" s="1"/>
  <c r="A27" i="2"/>
  <c r="C27" i="2" s="1"/>
  <c r="A26" i="2"/>
  <c r="C26" i="2" s="1"/>
  <c r="A25" i="2"/>
  <c r="C25" i="2" s="1"/>
  <c r="A24" i="2"/>
  <c r="C24" i="2" s="1"/>
  <c r="A23" i="2"/>
  <c r="C23" i="2" s="1"/>
  <c r="A22" i="2"/>
  <c r="C22" i="2" s="1"/>
  <c r="A21" i="2"/>
  <c r="C21" i="2" s="1"/>
  <c r="A20" i="2"/>
  <c r="C20" i="2" s="1"/>
  <c r="A19" i="2"/>
  <c r="C19" i="2" s="1"/>
  <c r="A18" i="2"/>
  <c r="C18" i="2" s="1"/>
  <c r="A17" i="2"/>
  <c r="C17" i="2" s="1"/>
  <c r="A16" i="2"/>
  <c r="C16" i="2" s="1"/>
  <c r="A15" i="2"/>
  <c r="C15" i="2" s="1"/>
  <c r="A14" i="2"/>
  <c r="C14" i="2" s="1"/>
  <c r="A13" i="2"/>
  <c r="C13" i="2" s="1"/>
  <c r="A12" i="2"/>
  <c r="C12" i="2" s="1"/>
  <c r="A11" i="2"/>
  <c r="C11" i="2" s="1"/>
  <c r="A10" i="2"/>
  <c r="C10" i="2" s="1"/>
  <c r="A9" i="2"/>
  <c r="C9" i="2" s="1"/>
  <c r="A7" i="2"/>
  <c r="B3" i="2"/>
  <c r="B2" i="2"/>
  <c r="G78" i="8"/>
  <c r="E5" i="15" l="1"/>
  <c r="D5" i="15"/>
  <c r="C5" i="15"/>
  <c r="D660" i="6"/>
  <c r="D664" i="6"/>
  <c r="D668" i="6"/>
  <c r="D672" i="6"/>
  <c r="D676" i="6"/>
  <c r="D680" i="6"/>
  <c r="D684" i="6"/>
  <c r="D657" i="6"/>
  <c r="D658" i="6"/>
  <c r="G6" i="9" s="1"/>
  <c r="D661" i="6"/>
  <c r="D665" i="6"/>
  <c r="D669" i="6"/>
  <c r="D673" i="6"/>
  <c r="D677" i="6"/>
  <c r="D681" i="6"/>
  <c r="D685" i="6"/>
  <c r="D662" i="6"/>
  <c r="D666" i="6"/>
  <c r="D670" i="6"/>
  <c r="D674" i="6"/>
  <c r="D678" i="6"/>
  <c r="D682" i="6"/>
  <c r="D686" i="6"/>
  <c r="D659" i="6"/>
  <c r="D663" i="6"/>
  <c r="D667" i="6"/>
  <c r="D671" i="6"/>
  <c r="D675" i="6"/>
  <c r="D679" i="6"/>
  <c r="D683" i="6"/>
  <c r="C7" i="2"/>
  <c r="J6" i="5"/>
  <c r="F6" i="5"/>
  <c r="X5" i="15"/>
  <c r="O5" i="15"/>
  <c r="AE5" i="15"/>
  <c r="W5" i="15"/>
  <c r="G5" i="15"/>
  <c r="AD5" i="15"/>
  <c r="Z5" i="15"/>
  <c r="V5" i="15"/>
  <c r="R5" i="15"/>
  <c r="N5" i="15"/>
  <c r="J5" i="15"/>
  <c r="F5" i="15"/>
  <c r="AC5" i="15"/>
  <c r="Y5" i="15"/>
  <c r="U5" i="15"/>
  <c r="Q5" i="15"/>
  <c r="M5" i="15"/>
  <c r="I5" i="15"/>
  <c r="AF5" i="15"/>
  <c r="AB5" i="15"/>
  <c r="T5" i="15"/>
  <c r="P5" i="15"/>
  <c r="L5" i="15"/>
  <c r="H5" i="15"/>
  <c r="AA5" i="15"/>
  <c r="S5" i="15"/>
  <c r="K5" i="15"/>
  <c r="S71" i="4"/>
  <c r="S327" i="4"/>
  <c r="S103" i="4"/>
  <c r="S135" i="4"/>
  <c r="S231" i="4"/>
  <c r="S263" i="4"/>
  <c r="S199" i="4"/>
  <c r="S295" i="4"/>
  <c r="S167" i="4"/>
  <c r="G70" i="8"/>
  <c r="S38" i="4"/>
  <c r="S39" i="4" s="1"/>
  <c r="B38" i="4" s="1"/>
  <c r="N12" i="5"/>
  <c r="G65" i="8"/>
  <c r="I79" i="8"/>
  <c r="I80" i="8" s="1"/>
  <c r="I81" i="8" s="1"/>
  <c r="N8" i="5"/>
  <c r="N9" i="5"/>
  <c r="N10" i="5"/>
  <c r="N16" i="5"/>
  <c r="N17" i="5"/>
  <c r="N18" i="5"/>
  <c r="N24" i="5"/>
  <c r="N25" i="5"/>
  <c r="N26" i="5"/>
  <c r="N32" i="5"/>
  <c r="N33" i="5"/>
  <c r="N34" i="5"/>
  <c r="N11" i="5"/>
  <c r="N6" i="5"/>
  <c r="N13" i="5"/>
  <c r="N14" i="5"/>
  <c r="N20" i="5"/>
  <c r="N21" i="5"/>
  <c r="N22" i="5"/>
  <c r="N28" i="5"/>
  <c r="N29" i="5"/>
  <c r="N30" i="5"/>
  <c r="N15" i="5"/>
  <c r="N19" i="5"/>
  <c r="N23" i="5"/>
  <c r="N27" i="5"/>
  <c r="N31" i="5"/>
  <c r="N35" i="5"/>
  <c r="G31" i="8"/>
  <c r="AH15" i="4"/>
  <c r="F8" i="5"/>
  <c r="F9" i="5"/>
  <c r="F10" i="5"/>
  <c r="F11" i="5"/>
  <c r="F12" i="5"/>
  <c r="F13" i="5"/>
  <c r="F14" i="5"/>
  <c r="F15" i="5"/>
  <c r="F16" i="5"/>
  <c r="F17" i="5"/>
  <c r="F18" i="5"/>
  <c r="F19" i="5"/>
  <c r="F20" i="5"/>
  <c r="F21" i="5"/>
  <c r="F22" i="5"/>
  <c r="F23" i="5"/>
  <c r="F24" i="5"/>
  <c r="F25" i="5"/>
  <c r="S25" i="5" s="1"/>
  <c r="E24" i="9" s="1"/>
  <c r="F26" i="5"/>
  <c r="F27" i="5"/>
  <c r="F28" i="5"/>
  <c r="F29" i="5"/>
  <c r="F30" i="5"/>
  <c r="F31" i="5"/>
  <c r="F32" i="5"/>
  <c r="F33" i="5"/>
  <c r="F34" i="5"/>
  <c r="F35" i="5"/>
  <c r="AD16" i="4"/>
  <c r="AD18" i="4"/>
  <c r="H79" i="8"/>
  <c r="C28" i="11"/>
  <c r="C20" i="11"/>
  <c r="C36" i="11"/>
  <c r="C14" i="11"/>
  <c r="C24" i="11"/>
  <c r="C32" i="11"/>
  <c r="C40" i="11"/>
  <c r="C19" i="11"/>
  <c r="C23" i="11"/>
  <c r="C27" i="11"/>
  <c r="C31" i="11"/>
  <c r="C35" i="11"/>
  <c r="C39" i="11"/>
  <c r="C43" i="11"/>
  <c r="C15" i="11"/>
  <c r="C18" i="11"/>
  <c r="C22" i="11"/>
  <c r="C26" i="11"/>
  <c r="C30" i="11"/>
  <c r="C34" i="11"/>
  <c r="C38" i="11"/>
  <c r="C42" i="11"/>
  <c r="C17" i="11"/>
  <c r="C21" i="11"/>
  <c r="C25" i="11"/>
  <c r="C29" i="11"/>
  <c r="C33" i="11"/>
  <c r="C37" i="11"/>
  <c r="C41" i="11"/>
  <c r="G695" i="6"/>
  <c r="G79" i="8"/>
  <c r="H80" i="8" l="1"/>
  <c r="S21" i="5"/>
  <c r="E20" i="9" s="1"/>
  <c r="S9" i="5"/>
  <c r="E8" i="9" s="1"/>
  <c r="S20" i="5"/>
  <c r="E19" i="9" s="1"/>
  <c r="S12" i="5"/>
  <c r="E11" i="9" s="1"/>
  <c r="S8" i="5"/>
  <c r="E7" i="9" s="1"/>
  <c r="S15" i="5"/>
  <c r="E14" i="9" s="1"/>
  <c r="S28" i="5"/>
  <c r="E27" i="9" s="1"/>
  <c r="S16" i="5"/>
  <c r="E15" i="9" s="1"/>
  <c r="S31" i="5"/>
  <c r="E30" i="9" s="1"/>
  <c r="S34" i="5"/>
  <c r="E33" i="9" s="1"/>
  <c r="S22" i="5"/>
  <c r="E21" i="9" s="1"/>
  <c r="S14" i="5"/>
  <c r="E13" i="9" s="1"/>
  <c r="S10" i="5"/>
  <c r="E9" i="9" s="1"/>
  <c r="S13" i="5"/>
  <c r="E12" i="9" s="1"/>
  <c r="S24" i="5"/>
  <c r="E23" i="9" s="1"/>
  <c r="S33" i="5"/>
  <c r="S27" i="5"/>
  <c r="E26" i="9" s="1"/>
  <c r="S7" i="5"/>
  <c r="E6" i="9" s="1"/>
  <c r="S29" i="5"/>
  <c r="E28" i="9" s="1"/>
  <c r="S17" i="5"/>
  <c r="E16" i="9" s="1"/>
  <c r="S32" i="5"/>
  <c r="E31" i="9" s="1"/>
  <c r="S35" i="5"/>
  <c r="E34" i="9" s="1"/>
  <c r="S23" i="5"/>
  <c r="E22" i="9" s="1"/>
  <c r="S19" i="5"/>
  <c r="E18" i="9" s="1"/>
  <c r="S11" i="5"/>
  <c r="E10" i="9" s="1"/>
  <c r="S6" i="5"/>
  <c r="E5" i="9" s="1"/>
  <c r="S30" i="5"/>
  <c r="E29" i="9" s="1"/>
  <c r="S26" i="5"/>
  <c r="E25" i="9" s="1"/>
  <c r="S18" i="5"/>
  <c r="E17" i="9" s="1"/>
  <c r="H696" i="6"/>
  <c r="G7" i="9"/>
  <c r="G11" i="9"/>
  <c r="G8" i="9"/>
  <c r="G12" i="9"/>
  <c r="G9" i="9"/>
  <c r="G13" i="9"/>
  <c r="G10" i="9"/>
  <c r="G14" i="9"/>
  <c r="G15" i="9"/>
  <c r="G16" i="9"/>
  <c r="G25" i="9"/>
  <c r="G22" i="9"/>
  <c r="G19" i="9"/>
  <c r="G21" i="9"/>
  <c r="G24" i="9"/>
  <c r="G23" i="9"/>
  <c r="G17" i="9"/>
  <c r="G20" i="9"/>
  <c r="G18" i="9"/>
  <c r="B326" i="4"/>
  <c r="T326" i="4"/>
  <c r="B166" i="4"/>
  <c r="T166" i="4"/>
  <c r="T230" i="4"/>
  <c r="B230" i="4"/>
  <c r="B70" i="4"/>
  <c r="T70" i="4"/>
  <c r="B262" i="4"/>
  <c r="T262" i="4"/>
  <c r="B294" i="4"/>
  <c r="T294" i="4"/>
  <c r="B134" i="4"/>
  <c r="T134" i="4"/>
  <c r="T38" i="4"/>
  <c r="G71" i="8"/>
  <c r="B198" i="4"/>
  <c r="T198" i="4"/>
  <c r="T102" i="4"/>
  <c r="B102" i="4"/>
  <c r="E32" i="9"/>
  <c r="I82" i="8"/>
  <c r="H81" i="8"/>
  <c r="AH16" i="4"/>
  <c r="H659" i="6"/>
  <c r="AE15" i="4"/>
  <c r="AE13" i="4"/>
  <c r="AE14" i="4"/>
  <c r="G80" i="8"/>
  <c r="AE12" i="4"/>
  <c r="G696" i="6"/>
  <c r="G81" i="8"/>
  <c r="W12" i="14" l="1"/>
  <c r="H697" i="6"/>
  <c r="G5" i="9"/>
  <c r="G34" i="9"/>
  <c r="G28" i="9"/>
  <c r="G33" i="9"/>
  <c r="G27" i="9"/>
  <c r="G30" i="9"/>
  <c r="G31" i="9"/>
  <c r="G26" i="9"/>
  <c r="G29" i="9"/>
  <c r="G32" i="9"/>
  <c r="W15" i="14"/>
  <c r="X15" i="14" s="1"/>
  <c r="D8" i="9" s="1"/>
  <c r="W19" i="14"/>
  <c r="X19" i="14" s="1"/>
  <c r="D12" i="9" s="1"/>
  <c r="W18" i="14"/>
  <c r="X18" i="14" s="1"/>
  <c r="D11" i="9" s="1"/>
  <c r="W26" i="14"/>
  <c r="X26" i="14" s="1"/>
  <c r="D13" i="9" s="1"/>
  <c r="W13" i="14"/>
  <c r="X13" i="14" s="1"/>
  <c r="W14" i="14"/>
  <c r="X14" i="14" s="1"/>
  <c r="W17" i="14"/>
  <c r="X17" i="14" s="1"/>
  <c r="D10" i="9" s="1"/>
  <c r="W16" i="14"/>
  <c r="X16" i="14" s="1"/>
  <c r="D9" i="9" s="1"/>
  <c r="Y13" i="4"/>
  <c r="Z13" i="4" s="1"/>
  <c r="Y12" i="4"/>
  <c r="Z12" i="4" s="1"/>
  <c r="C5" i="9" s="1"/>
  <c r="Y14" i="4"/>
  <c r="Z14" i="4" s="1"/>
  <c r="C7" i="9" s="1"/>
  <c r="Y15" i="4"/>
  <c r="Z15" i="4" s="1"/>
  <c r="C8" i="9" s="1"/>
  <c r="I83" i="8"/>
  <c r="H82" i="8"/>
  <c r="H660" i="6"/>
  <c r="AH17" i="4"/>
  <c r="G697" i="6"/>
  <c r="G82" i="8"/>
  <c r="AE16" i="4"/>
  <c r="I6" i="9" l="1"/>
  <c r="F15" i="11" s="1"/>
  <c r="I7" i="9"/>
  <c r="F16" i="11" s="1"/>
  <c r="H698" i="6"/>
  <c r="I8" i="9"/>
  <c r="F17" i="11" s="1"/>
  <c r="L17" i="11" s="1"/>
  <c r="G698" i="6"/>
  <c r="I5" i="9" l="1"/>
  <c r="F14" i="11" s="1"/>
  <c r="H699" i="6"/>
  <c r="H700" i="6"/>
  <c r="F8" i="10"/>
  <c r="Y16" i="4"/>
  <c r="Z16" i="4" s="1"/>
  <c r="C9" i="9" s="1"/>
  <c r="I9" i="9" s="1"/>
  <c r="F18" i="11" s="1"/>
  <c r="L18" i="11" s="1"/>
  <c r="H661" i="6"/>
  <c r="I84" i="8"/>
  <c r="H83" i="8"/>
  <c r="AH18" i="4"/>
  <c r="G699" i="6"/>
  <c r="G83" i="8"/>
  <c r="F607" i="10" l="1"/>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06" i="10"/>
  <c r="G606" i="10" s="1"/>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287"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86" i="10"/>
  <c r="F1289" i="10"/>
  <c r="F1293" i="10"/>
  <c r="F1297" i="10"/>
  <c r="F1301" i="10"/>
  <c r="F1305" i="10"/>
  <c r="F1309" i="10"/>
  <c r="F1313" i="10"/>
  <c r="F1317" i="10"/>
  <c r="F1321" i="10"/>
  <c r="F1325" i="10"/>
  <c r="F1329" i="10"/>
  <c r="F1333" i="10"/>
  <c r="F1337" i="10"/>
  <c r="F1349" i="10"/>
  <c r="F1353" i="10"/>
  <c r="F1361" i="10"/>
  <c r="F1365" i="10"/>
  <c r="F1369" i="10"/>
  <c r="F1373" i="10"/>
  <c r="F1374" i="10"/>
  <c r="F1375" i="10"/>
  <c r="F1376" i="10"/>
  <c r="F1377"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5"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1274" i="10"/>
  <c r="F1275" i="10"/>
  <c r="F1276" i="10"/>
  <c r="F1277" i="10"/>
  <c r="F1278" i="10"/>
  <c r="F1279" i="10"/>
  <c r="F1280" i="10"/>
  <c r="F1281" i="10"/>
  <c r="F1282" i="10"/>
  <c r="F1283" i="10"/>
  <c r="F1284" i="10"/>
  <c r="F1285" i="10"/>
  <c r="F1288" i="10"/>
  <c r="F1292" i="10"/>
  <c r="F1296" i="10"/>
  <c r="F1300" i="10"/>
  <c r="F1304" i="10"/>
  <c r="F1308" i="10"/>
  <c r="F1312" i="10"/>
  <c r="F1316" i="10"/>
  <c r="F1320" i="10"/>
  <c r="F1324" i="10"/>
  <c r="F1328" i="10"/>
  <c r="F1332" i="10"/>
  <c r="F1336" i="10"/>
  <c r="F1340" i="10"/>
  <c r="F1344" i="10"/>
  <c r="F1348" i="10"/>
  <c r="F1352" i="10"/>
  <c r="F1356" i="10"/>
  <c r="F1360" i="10"/>
  <c r="F1364" i="10"/>
  <c r="F1368" i="10"/>
  <c r="F1372" i="10"/>
  <c r="F1291" i="10"/>
  <c r="F1295" i="10"/>
  <c r="F1299" i="10"/>
  <c r="F1303" i="10"/>
  <c r="F1307" i="10"/>
  <c r="F1311" i="10"/>
  <c r="F1315" i="10"/>
  <c r="F1319" i="10"/>
  <c r="F1323" i="10"/>
  <c r="F1327" i="10"/>
  <c r="F1331" i="10"/>
  <c r="F1335" i="10"/>
  <c r="F1339" i="10"/>
  <c r="F1343" i="10"/>
  <c r="F1347" i="10"/>
  <c r="F1351" i="10"/>
  <c r="F1359" i="10"/>
  <c r="F1371" i="10"/>
  <c r="F1290" i="10"/>
  <c r="F1294" i="10"/>
  <c r="F1298" i="10"/>
  <c r="F1302" i="10"/>
  <c r="F1306" i="10"/>
  <c r="F1310" i="10"/>
  <c r="F1314" i="10"/>
  <c r="F1318" i="10"/>
  <c r="F1322" i="10"/>
  <c r="F1326" i="10"/>
  <c r="F1330" i="10"/>
  <c r="F1334" i="10"/>
  <c r="F1338" i="10"/>
  <c r="F1342" i="10"/>
  <c r="F1346" i="10"/>
  <c r="F1350" i="10"/>
  <c r="F1354" i="10"/>
  <c r="F1358" i="10"/>
  <c r="F1362" i="10"/>
  <c r="F1366" i="10"/>
  <c r="F1370" i="10"/>
  <c r="F1341" i="10"/>
  <c r="F1345" i="10"/>
  <c r="F1357" i="10"/>
  <c r="F1355" i="10"/>
  <c r="F1363" i="10"/>
  <c r="F1367" i="10"/>
  <c r="D8" i="10"/>
  <c r="F135" i="10"/>
  <c r="F139" i="10"/>
  <c r="F143" i="10"/>
  <c r="F147" i="10"/>
  <c r="F151" i="10"/>
  <c r="F155" i="10"/>
  <c r="F159" i="10"/>
  <c r="F163" i="10"/>
  <c r="F167" i="10"/>
  <c r="F171" i="10"/>
  <c r="F175" i="10"/>
  <c r="F179" i="10"/>
  <c r="F183" i="10"/>
  <c r="F187" i="10"/>
  <c r="F191" i="10"/>
  <c r="F195" i="10"/>
  <c r="F199" i="10"/>
  <c r="F203" i="10"/>
  <c r="F207" i="10"/>
  <c r="F211" i="10"/>
  <c r="F215" i="10"/>
  <c r="F219" i="10"/>
  <c r="F223" i="10"/>
  <c r="F227" i="10"/>
  <c r="F231" i="10"/>
  <c r="F235" i="10"/>
  <c r="F239" i="10"/>
  <c r="F243" i="10"/>
  <c r="F247" i="10"/>
  <c r="F251" i="10"/>
  <c r="F255" i="10"/>
  <c r="F259" i="10"/>
  <c r="F263" i="10"/>
  <c r="F267" i="10"/>
  <c r="F271" i="10"/>
  <c r="F275" i="10"/>
  <c r="F279" i="10"/>
  <c r="F283" i="10"/>
  <c r="F287" i="10"/>
  <c r="F291" i="10"/>
  <c r="F295" i="10"/>
  <c r="F299" i="10"/>
  <c r="F303" i="10"/>
  <c r="F136" i="10"/>
  <c r="F140" i="10"/>
  <c r="F144" i="10"/>
  <c r="F148" i="10"/>
  <c r="F152" i="10"/>
  <c r="F156" i="10"/>
  <c r="F160" i="10"/>
  <c r="F164" i="10"/>
  <c r="F168" i="10"/>
  <c r="F172" i="10"/>
  <c r="F176" i="10"/>
  <c r="F180" i="10"/>
  <c r="F184" i="10"/>
  <c r="F188" i="10"/>
  <c r="F192" i="10"/>
  <c r="F196" i="10"/>
  <c r="F200" i="10"/>
  <c r="F204" i="10"/>
  <c r="F208" i="10"/>
  <c r="F212" i="10"/>
  <c r="F216" i="10"/>
  <c r="F220" i="10"/>
  <c r="F224" i="10"/>
  <c r="F228" i="10"/>
  <c r="F232" i="10"/>
  <c r="F236" i="10"/>
  <c r="F240" i="10"/>
  <c r="F244" i="10"/>
  <c r="F248" i="10"/>
  <c r="F252" i="10"/>
  <c r="F256" i="10"/>
  <c r="F260" i="10"/>
  <c r="F264" i="10"/>
  <c r="F268" i="10"/>
  <c r="F272" i="10"/>
  <c r="F276" i="10"/>
  <c r="F280" i="10"/>
  <c r="F284" i="10"/>
  <c r="F288" i="10"/>
  <c r="F292" i="10"/>
  <c r="F296" i="10"/>
  <c r="F300" i="10"/>
  <c r="F304" i="10"/>
  <c r="F308" i="10"/>
  <c r="F312" i="10"/>
  <c r="F316" i="10"/>
  <c r="F320" i="10"/>
  <c r="F324" i="10"/>
  <c r="F328" i="10"/>
  <c r="F138" i="10"/>
  <c r="F146" i="10"/>
  <c r="F154" i="10"/>
  <c r="F162" i="10"/>
  <c r="F170" i="10"/>
  <c r="F178" i="10"/>
  <c r="F186" i="10"/>
  <c r="F194" i="10"/>
  <c r="F202" i="10"/>
  <c r="F210" i="10"/>
  <c r="F218" i="10"/>
  <c r="F226" i="10"/>
  <c r="F234" i="10"/>
  <c r="F242" i="10"/>
  <c r="F250" i="10"/>
  <c r="F258" i="10"/>
  <c r="F266" i="10"/>
  <c r="F274" i="10"/>
  <c r="F282" i="10"/>
  <c r="F290" i="10"/>
  <c r="F298" i="10"/>
  <c r="F306" i="10"/>
  <c r="F311" i="10"/>
  <c r="F317" i="10"/>
  <c r="F322" i="10"/>
  <c r="F327" i="10"/>
  <c r="F332" i="10"/>
  <c r="F336" i="10"/>
  <c r="F340" i="10"/>
  <c r="F344" i="10"/>
  <c r="F348" i="10"/>
  <c r="F352" i="10"/>
  <c r="F356" i="10"/>
  <c r="F360" i="10"/>
  <c r="F364" i="10"/>
  <c r="F368" i="10"/>
  <c r="F372" i="10"/>
  <c r="F376" i="10"/>
  <c r="F380" i="10"/>
  <c r="F384" i="10"/>
  <c r="F388" i="10"/>
  <c r="F392" i="10"/>
  <c r="F396" i="10"/>
  <c r="F400" i="10"/>
  <c r="F404" i="10"/>
  <c r="F408" i="10"/>
  <c r="F412" i="10"/>
  <c r="F416" i="10"/>
  <c r="F420" i="10"/>
  <c r="F424" i="10"/>
  <c r="F428" i="10"/>
  <c r="F432" i="10"/>
  <c r="F436" i="10"/>
  <c r="F440" i="10"/>
  <c r="F444" i="10"/>
  <c r="F448" i="10"/>
  <c r="F452" i="10"/>
  <c r="F456" i="10"/>
  <c r="F460" i="10"/>
  <c r="F464" i="10"/>
  <c r="F468" i="10"/>
  <c r="F472" i="10"/>
  <c r="F476" i="10"/>
  <c r="F480" i="10"/>
  <c r="F484" i="10"/>
  <c r="F488" i="10"/>
  <c r="F492" i="10"/>
  <c r="F496" i="10"/>
  <c r="F500" i="10"/>
  <c r="F504" i="10"/>
  <c r="F508" i="10"/>
  <c r="F512" i="10"/>
  <c r="F516" i="10"/>
  <c r="F520" i="10"/>
  <c r="F524" i="10"/>
  <c r="F528" i="10"/>
  <c r="F532" i="10"/>
  <c r="F536" i="10"/>
  <c r="F540" i="10"/>
  <c r="F544" i="10"/>
  <c r="F548" i="10"/>
  <c r="F552" i="10"/>
  <c r="F556" i="10"/>
  <c r="F560" i="10"/>
  <c r="F564" i="10"/>
  <c r="F568" i="10"/>
  <c r="F572" i="10"/>
  <c r="F576" i="10"/>
  <c r="F580" i="10"/>
  <c r="F584" i="10"/>
  <c r="F588" i="10"/>
  <c r="F592" i="10"/>
  <c r="F596" i="10"/>
  <c r="F600" i="10"/>
  <c r="F604" i="10"/>
  <c r="F141" i="10"/>
  <c r="F149" i="10"/>
  <c r="F157" i="10"/>
  <c r="F165" i="10"/>
  <c r="F173" i="10"/>
  <c r="F181" i="10"/>
  <c r="F189" i="10"/>
  <c r="F197" i="10"/>
  <c r="F205" i="10"/>
  <c r="F213" i="10"/>
  <c r="F221" i="10"/>
  <c r="F229" i="10"/>
  <c r="F237" i="10"/>
  <c r="F245" i="10"/>
  <c r="F253" i="10"/>
  <c r="F261" i="10"/>
  <c r="F269" i="10"/>
  <c r="F277" i="10"/>
  <c r="F285" i="10"/>
  <c r="F293" i="10"/>
  <c r="F301" i="10"/>
  <c r="F307" i="10"/>
  <c r="F313" i="10"/>
  <c r="F318" i="10"/>
  <c r="F323" i="10"/>
  <c r="F329" i="10"/>
  <c r="F333" i="10"/>
  <c r="F337" i="10"/>
  <c r="F341" i="10"/>
  <c r="F345" i="10"/>
  <c r="F349" i="10"/>
  <c r="F142" i="10"/>
  <c r="F150" i="10"/>
  <c r="F158" i="10"/>
  <c r="F166" i="10"/>
  <c r="F174" i="10"/>
  <c r="F182" i="10"/>
  <c r="F190" i="10"/>
  <c r="F198" i="10"/>
  <c r="F206" i="10"/>
  <c r="F214" i="10"/>
  <c r="F222" i="10"/>
  <c r="F230" i="10"/>
  <c r="F238" i="10"/>
  <c r="F246" i="10"/>
  <c r="F254" i="10"/>
  <c r="F262" i="10"/>
  <c r="F270" i="10"/>
  <c r="F278" i="10"/>
  <c r="F286" i="10"/>
  <c r="F294" i="10"/>
  <c r="F302" i="10"/>
  <c r="F309" i="10"/>
  <c r="F314" i="10"/>
  <c r="F319" i="10"/>
  <c r="F325" i="10"/>
  <c r="F330" i="10"/>
  <c r="F334" i="10"/>
  <c r="F338" i="10"/>
  <c r="F342" i="10"/>
  <c r="F346" i="10"/>
  <c r="F350" i="10"/>
  <c r="F354" i="10"/>
  <c r="F358" i="10"/>
  <c r="F362" i="10"/>
  <c r="F366" i="10"/>
  <c r="F370" i="10"/>
  <c r="F374" i="10"/>
  <c r="F378" i="10"/>
  <c r="F382" i="10"/>
  <c r="F386" i="10"/>
  <c r="F390" i="10"/>
  <c r="F394" i="10"/>
  <c r="F398" i="10"/>
  <c r="F402" i="10"/>
  <c r="F406" i="10"/>
  <c r="F410" i="10"/>
  <c r="F414" i="10"/>
  <c r="F418" i="10"/>
  <c r="F422" i="10"/>
  <c r="F426" i="10"/>
  <c r="F430" i="10"/>
  <c r="F434" i="10"/>
  <c r="F438" i="10"/>
  <c r="F442" i="10"/>
  <c r="F446" i="10"/>
  <c r="F450" i="10"/>
  <c r="F454" i="10"/>
  <c r="F458" i="10"/>
  <c r="F462" i="10"/>
  <c r="F466" i="10"/>
  <c r="F470" i="10"/>
  <c r="F474" i="10"/>
  <c r="F478" i="10"/>
  <c r="F482" i="10"/>
  <c r="F486" i="10"/>
  <c r="F490" i="10"/>
  <c r="F494" i="10"/>
  <c r="F498" i="10"/>
  <c r="F502" i="10"/>
  <c r="F506" i="10"/>
  <c r="F510" i="10"/>
  <c r="F514" i="10"/>
  <c r="F518" i="10"/>
  <c r="F522" i="10"/>
  <c r="F526" i="10"/>
  <c r="F530" i="10"/>
  <c r="F534" i="10"/>
  <c r="F538" i="10"/>
  <c r="F542" i="10"/>
  <c r="F546" i="10"/>
  <c r="F550" i="10"/>
  <c r="F554" i="10"/>
  <c r="F558" i="10"/>
  <c r="F562" i="10"/>
  <c r="F566" i="10"/>
  <c r="F570" i="10"/>
  <c r="F574" i="10"/>
  <c r="F578" i="10"/>
  <c r="F582" i="10"/>
  <c r="F586" i="10"/>
  <c r="F590" i="10"/>
  <c r="F594" i="10"/>
  <c r="F598" i="10"/>
  <c r="F602" i="10"/>
  <c r="F161" i="10"/>
  <c r="F193" i="10"/>
  <c r="F225" i="10"/>
  <c r="F257" i="10"/>
  <c r="F289" i="10"/>
  <c r="F315" i="10"/>
  <c r="F335" i="10"/>
  <c r="F351" i="10"/>
  <c r="F359" i="10"/>
  <c r="F367" i="10"/>
  <c r="F375" i="10"/>
  <c r="F383" i="10"/>
  <c r="F391" i="10"/>
  <c r="F399" i="10"/>
  <c r="F407" i="10"/>
  <c r="F415" i="10"/>
  <c r="F423" i="10"/>
  <c r="F431" i="10"/>
  <c r="F439" i="10"/>
  <c r="F447" i="10"/>
  <c r="F455" i="10"/>
  <c r="F463" i="10"/>
  <c r="F471" i="10"/>
  <c r="F479" i="10"/>
  <c r="F487" i="10"/>
  <c r="F495" i="10"/>
  <c r="F503" i="10"/>
  <c r="F511" i="10"/>
  <c r="F519" i="10"/>
  <c r="F527" i="10"/>
  <c r="F535" i="10"/>
  <c r="F543" i="10"/>
  <c r="F551" i="10"/>
  <c r="F559" i="10"/>
  <c r="F567" i="10"/>
  <c r="F575" i="10"/>
  <c r="F583" i="10"/>
  <c r="F591" i="10"/>
  <c r="F599" i="10"/>
  <c r="F134" i="10"/>
  <c r="F18" i="10"/>
  <c r="F22" i="10"/>
  <c r="F26" i="10"/>
  <c r="F30" i="10"/>
  <c r="F34" i="10"/>
  <c r="F38" i="10"/>
  <c r="F42" i="10"/>
  <c r="F46" i="10"/>
  <c r="F50" i="10"/>
  <c r="F54" i="10"/>
  <c r="F58" i="10"/>
  <c r="F62" i="10"/>
  <c r="F66" i="10"/>
  <c r="F70" i="10"/>
  <c r="F74" i="10"/>
  <c r="F78" i="10"/>
  <c r="F82" i="10"/>
  <c r="F86" i="10"/>
  <c r="F90" i="10"/>
  <c r="F94" i="10"/>
  <c r="F98" i="10"/>
  <c r="F102" i="10"/>
  <c r="F106" i="10"/>
  <c r="F110" i="10"/>
  <c r="F114" i="10"/>
  <c r="F118" i="10"/>
  <c r="F122" i="10"/>
  <c r="F126" i="10"/>
  <c r="F130" i="10"/>
  <c r="F137" i="10"/>
  <c r="F169" i="10"/>
  <c r="F201" i="10"/>
  <c r="F233" i="10"/>
  <c r="F265" i="10"/>
  <c r="F297" i="10"/>
  <c r="F321" i="10"/>
  <c r="F339" i="10"/>
  <c r="F353" i="10"/>
  <c r="F361" i="10"/>
  <c r="F369" i="10"/>
  <c r="F377" i="10"/>
  <c r="F385" i="10"/>
  <c r="F393" i="10"/>
  <c r="F401" i="10"/>
  <c r="F409" i="10"/>
  <c r="F417" i="10"/>
  <c r="F425" i="10"/>
  <c r="F433" i="10"/>
  <c r="F441" i="10"/>
  <c r="F449" i="10"/>
  <c r="F457" i="10"/>
  <c r="F465" i="10"/>
  <c r="F473" i="10"/>
  <c r="F481" i="10"/>
  <c r="F489" i="10"/>
  <c r="F497" i="10"/>
  <c r="F505" i="10"/>
  <c r="F513" i="10"/>
  <c r="F521" i="10"/>
  <c r="F529" i="10"/>
  <c r="F537" i="10"/>
  <c r="F545" i="10"/>
  <c r="F553" i="10"/>
  <c r="F561" i="10"/>
  <c r="F569" i="10"/>
  <c r="F577" i="10"/>
  <c r="F585" i="10"/>
  <c r="F593" i="10"/>
  <c r="F601" i="10"/>
  <c r="F15" i="10"/>
  <c r="F19" i="10"/>
  <c r="F23" i="10"/>
  <c r="F27" i="10"/>
  <c r="F31" i="10"/>
  <c r="F35" i="10"/>
  <c r="F39" i="10"/>
  <c r="F43" i="10"/>
  <c r="F47" i="10"/>
  <c r="F51" i="10"/>
  <c r="F55" i="10"/>
  <c r="F59" i="10"/>
  <c r="F63" i="10"/>
  <c r="F67" i="10"/>
  <c r="F71" i="10"/>
  <c r="F75" i="10"/>
  <c r="F79" i="10"/>
  <c r="F83" i="10"/>
  <c r="F87" i="10"/>
  <c r="F91" i="10"/>
  <c r="F95" i="10"/>
  <c r="F99" i="10"/>
  <c r="F103" i="10"/>
  <c r="F107" i="10"/>
  <c r="F111" i="10"/>
  <c r="F115" i="10"/>
  <c r="F119" i="10"/>
  <c r="F123" i="10"/>
  <c r="F127" i="10"/>
  <c r="F131" i="10"/>
  <c r="F177" i="10"/>
  <c r="F241" i="10"/>
  <c r="F305" i="10"/>
  <c r="F343" i="10"/>
  <c r="F363" i="10"/>
  <c r="F379" i="10"/>
  <c r="F395" i="10"/>
  <c r="F411" i="10"/>
  <c r="F427" i="10"/>
  <c r="F443" i="10"/>
  <c r="F459" i="10"/>
  <c r="F475" i="10"/>
  <c r="F491" i="10"/>
  <c r="F507" i="10"/>
  <c r="F523" i="10"/>
  <c r="F539" i="10"/>
  <c r="F555" i="10"/>
  <c r="F571" i="10"/>
  <c r="F587" i="10"/>
  <c r="F603" i="10"/>
  <c r="F16" i="10"/>
  <c r="F24" i="10"/>
  <c r="F32" i="10"/>
  <c r="F40" i="10"/>
  <c r="F48" i="10"/>
  <c r="F56" i="10"/>
  <c r="F64" i="10"/>
  <c r="F72" i="10"/>
  <c r="F80" i="10"/>
  <c r="F88" i="10"/>
  <c r="F96" i="10"/>
  <c r="F104" i="10"/>
  <c r="F112" i="10"/>
  <c r="F120" i="10"/>
  <c r="F128" i="10"/>
  <c r="F185" i="10"/>
  <c r="F249" i="10"/>
  <c r="F310" i="10"/>
  <c r="F347" i="10"/>
  <c r="F365" i="10"/>
  <c r="F381" i="10"/>
  <c r="F397" i="10"/>
  <c r="F413" i="10"/>
  <c r="F429" i="10"/>
  <c r="F445" i="10"/>
  <c r="F461" i="10"/>
  <c r="F477" i="10"/>
  <c r="F493" i="10"/>
  <c r="F509" i="10"/>
  <c r="F525" i="10"/>
  <c r="F541" i="10"/>
  <c r="F557" i="10"/>
  <c r="F573" i="10"/>
  <c r="F589" i="10"/>
  <c r="F605" i="10"/>
  <c r="F17" i="10"/>
  <c r="F25" i="10"/>
  <c r="F33" i="10"/>
  <c r="F41" i="10"/>
  <c r="F49" i="10"/>
  <c r="F57" i="10"/>
  <c r="F65" i="10"/>
  <c r="F73" i="10"/>
  <c r="F81" i="10"/>
  <c r="F89" i="10"/>
  <c r="F97" i="10"/>
  <c r="F105" i="10"/>
  <c r="F113" i="10"/>
  <c r="F121" i="10"/>
  <c r="F129" i="10"/>
  <c r="F145" i="10"/>
  <c r="F273" i="10"/>
  <c r="F355" i="10"/>
  <c r="F387" i="10"/>
  <c r="F419" i="10"/>
  <c r="F451" i="10"/>
  <c r="F483" i="10"/>
  <c r="F515" i="10"/>
  <c r="F547" i="10"/>
  <c r="F579" i="10"/>
  <c r="F28" i="10"/>
  <c r="F44" i="10"/>
  <c r="F60" i="10"/>
  <c r="F76" i="10"/>
  <c r="F92" i="10"/>
  <c r="F108" i="10"/>
  <c r="F124" i="10"/>
  <c r="F217" i="10"/>
  <c r="F37" i="10"/>
  <c r="F69" i="10"/>
  <c r="F101" i="10"/>
  <c r="F153" i="10"/>
  <c r="F281" i="10"/>
  <c r="F357" i="10"/>
  <c r="F389" i="10"/>
  <c r="F421" i="10"/>
  <c r="F453" i="10"/>
  <c r="F485" i="10"/>
  <c r="F517" i="10"/>
  <c r="F549" i="10"/>
  <c r="F581" i="10"/>
  <c r="F29" i="10"/>
  <c r="F45" i="10"/>
  <c r="F61" i="10"/>
  <c r="F77" i="10"/>
  <c r="F93" i="10"/>
  <c r="F109" i="10"/>
  <c r="F125" i="10"/>
  <c r="F209" i="10"/>
  <c r="F326" i="10"/>
  <c r="F371" i="10"/>
  <c r="F403" i="10"/>
  <c r="F435" i="10"/>
  <c r="F467" i="10"/>
  <c r="F499" i="10"/>
  <c r="F531" i="10"/>
  <c r="F563" i="10"/>
  <c r="F595" i="10"/>
  <c r="F20" i="10"/>
  <c r="F36" i="10"/>
  <c r="F52" i="10"/>
  <c r="F68" i="10"/>
  <c r="F84" i="10"/>
  <c r="F100" i="10"/>
  <c r="F116" i="10"/>
  <c r="F14" i="10"/>
  <c r="F331" i="10"/>
  <c r="F373" i="10"/>
  <c r="F405" i="10"/>
  <c r="F437" i="10"/>
  <c r="F469" i="10"/>
  <c r="F501" i="10"/>
  <c r="F533" i="10"/>
  <c r="F565" i="10"/>
  <c r="F597" i="10"/>
  <c r="F21" i="10"/>
  <c r="F53" i="10"/>
  <c r="F85" i="10"/>
  <c r="F117" i="10"/>
  <c r="H701" i="6"/>
  <c r="G118" i="10"/>
  <c r="G122" i="10"/>
  <c r="G126" i="10"/>
  <c r="G130" i="10"/>
  <c r="G119" i="10"/>
  <c r="G123" i="10"/>
  <c r="G127" i="10"/>
  <c r="G131" i="10"/>
  <c r="G120" i="10"/>
  <c r="G124" i="10"/>
  <c r="G128" i="10"/>
  <c r="G121" i="10"/>
  <c r="G125" i="10"/>
  <c r="G129" i="10"/>
  <c r="G117" i="10"/>
  <c r="Y17" i="4"/>
  <c r="Z17" i="4" s="1"/>
  <c r="AH19" i="4"/>
  <c r="H662" i="6"/>
  <c r="G17" i="11"/>
  <c r="H17" i="11"/>
  <c r="J8" i="10"/>
  <c r="H702" i="6"/>
  <c r="I85" i="8"/>
  <c r="H84" i="8"/>
  <c r="G700" i="6"/>
  <c r="AE18" i="4"/>
  <c r="AE17" i="4"/>
  <c r="G84" i="8"/>
  <c r="J606" i="10" l="1"/>
  <c r="K606" i="10" s="1"/>
  <c r="J608" i="10"/>
  <c r="J610" i="10"/>
  <c r="J612" i="10"/>
  <c r="J614" i="10"/>
  <c r="J616" i="10"/>
  <c r="J618" i="10"/>
  <c r="J620" i="10"/>
  <c r="J622" i="10"/>
  <c r="J624" i="10"/>
  <c r="J626"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07" i="10"/>
  <c r="J611" i="10"/>
  <c r="J615" i="10"/>
  <c r="J619" i="10"/>
  <c r="J623" i="10"/>
  <c r="J627" i="10"/>
  <c r="J629" i="10"/>
  <c r="J631" i="10"/>
  <c r="J633" i="10"/>
  <c r="J635" i="10"/>
  <c r="J637" i="10"/>
  <c r="J639" i="10"/>
  <c r="J641" i="10"/>
  <c r="J679" i="10"/>
  <c r="J680" i="10"/>
  <c r="J681" i="10"/>
  <c r="J682" i="10"/>
  <c r="J683" i="10"/>
  <c r="J684" i="10"/>
  <c r="J685" i="10"/>
  <c r="J686" i="10"/>
  <c r="J687" i="10"/>
  <c r="J609" i="10"/>
  <c r="J613" i="10"/>
  <c r="J617" i="10"/>
  <c r="J621" i="10"/>
  <c r="J625" i="10"/>
  <c r="J628" i="10"/>
  <c r="J630" i="10"/>
  <c r="J632" i="10"/>
  <c r="J634" i="10"/>
  <c r="J636" i="10"/>
  <c r="J638" i="10"/>
  <c r="J640" i="10"/>
  <c r="J642"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J1024" i="10"/>
  <c r="J1025" i="10"/>
  <c r="J1026" i="10"/>
  <c r="J1027" i="10"/>
  <c r="J1028" i="10"/>
  <c r="J1029" i="10"/>
  <c r="J1030" i="10"/>
  <c r="J1031" i="10"/>
  <c r="J1032" i="10"/>
  <c r="J1033" i="10"/>
  <c r="J1034" i="10"/>
  <c r="J1035" i="10"/>
  <c r="J1036" i="10"/>
  <c r="J1037" i="10"/>
  <c r="J1038" i="10"/>
  <c r="J1039" i="10"/>
  <c r="J1040" i="10"/>
  <c r="J1041" i="10"/>
  <c r="J1042" i="10"/>
  <c r="J1043" i="10"/>
  <c r="J1044" i="10"/>
  <c r="J1045" i="10"/>
  <c r="J1046" i="10"/>
  <c r="J1047" i="10"/>
  <c r="J1048" i="10"/>
  <c r="J1049" i="10"/>
  <c r="J1050" i="10"/>
  <c r="J1051" i="10"/>
  <c r="J1052" i="10"/>
  <c r="J1053" i="10"/>
  <c r="J1054" i="10"/>
  <c r="J1055" i="10"/>
  <c r="J1056" i="10"/>
  <c r="J1057" i="10"/>
  <c r="J1058" i="10"/>
  <c r="J1059" i="10"/>
  <c r="J1060" i="10"/>
  <c r="J1061" i="10"/>
  <c r="J1062" i="10"/>
  <c r="J1063" i="10"/>
  <c r="J1064" i="10"/>
  <c r="J1065" i="10"/>
  <c r="J1066" i="10"/>
  <c r="J1067" i="10"/>
  <c r="J1068" i="10"/>
  <c r="J1069" i="10"/>
  <c r="J1070" i="10"/>
  <c r="J1071" i="10"/>
  <c r="J1072" i="10"/>
  <c r="J1073" i="10"/>
  <c r="J1074" i="10"/>
  <c r="J1075" i="10"/>
  <c r="J1076" i="10"/>
  <c r="J1077" i="10"/>
  <c r="J1078" i="10"/>
  <c r="J1079" i="10"/>
  <c r="J1080" i="10"/>
  <c r="J1286" i="10"/>
  <c r="J1288" i="10"/>
  <c r="J1290" i="10"/>
  <c r="J1292" i="10"/>
  <c r="J1144" i="10"/>
  <c r="J1145" i="10"/>
  <c r="J1146" i="10"/>
  <c r="J1147" i="10"/>
  <c r="J1148" i="10"/>
  <c r="J1149" i="10"/>
  <c r="J1150" i="10"/>
  <c r="J1151" i="10"/>
  <c r="J1152" i="10"/>
  <c r="J1153" i="10"/>
  <c r="J1154" i="10"/>
  <c r="J1155" i="10"/>
  <c r="J1156" i="10"/>
  <c r="J1157" i="10"/>
  <c r="J1158" i="10"/>
  <c r="J1159" i="10"/>
  <c r="J1160" i="10"/>
  <c r="J1161" i="10"/>
  <c r="J1162" i="10"/>
  <c r="J1163" i="10"/>
  <c r="J1164" i="10"/>
  <c r="J1165" i="10"/>
  <c r="J1166" i="10"/>
  <c r="J1167" i="10"/>
  <c r="J1168" i="10"/>
  <c r="J1169" i="10"/>
  <c r="J1170" i="10"/>
  <c r="J1171" i="10"/>
  <c r="J1172" i="10"/>
  <c r="J1173" i="10"/>
  <c r="J1174" i="10"/>
  <c r="J1175" i="10"/>
  <c r="J1176" i="10"/>
  <c r="J1177" i="10"/>
  <c r="J1178" i="10"/>
  <c r="J1179" i="10"/>
  <c r="J1180" i="10"/>
  <c r="J1181" i="10"/>
  <c r="J1182" i="10"/>
  <c r="J1183" i="10"/>
  <c r="J1184" i="10"/>
  <c r="J1185" i="10"/>
  <c r="J1186" i="10"/>
  <c r="J1187" i="10"/>
  <c r="J1188" i="10"/>
  <c r="J1189" i="10"/>
  <c r="J1190" i="10"/>
  <c r="J1191" i="10"/>
  <c r="J1192" i="10"/>
  <c r="J1193" i="10"/>
  <c r="J1194" i="10"/>
  <c r="J1195" i="10"/>
  <c r="J1196" i="10"/>
  <c r="J1197" i="10"/>
  <c r="J1198" i="10"/>
  <c r="J1199" i="10"/>
  <c r="J1200" i="10"/>
  <c r="J1201" i="10"/>
  <c r="J1202" i="10"/>
  <c r="J1203" i="10"/>
  <c r="J1204" i="10"/>
  <c r="J1205" i="10"/>
  <c r="J1206" i="10"/>
  <c r="J1207" i="10"/>
  <c r="J1208" i="10"/>
  <c r="J1209" i="10"/>
  <c r="J1210" i="10"/>
  <c r="J1211" i="10"/>
  <c r="J1212" i="10"/>
  <c r="J1213" i="10"/>
  <c r="J1214" i="10"/>
  <c r="J1215" i="10"/>
  <c r="J1216" i="10"/>
  <c r="J1217" i="10"/>
  <c r="J1218" i="10"/>
  <c r="J1219" i="10"/>
  <c r="J1220" i="10"/>
  <c r="J1221" i="10"/>
  <c r="J1222" i="10"/>
  <c r="J1223" i="10"/>
  <c r="J1224" i="10"/>
  <c r="J1225" i="10"/>
  <c r="J1226" i="10"/>
  <c r="J1227" i="10"/>
  <c r="J1228" i="10"/>
  <c r="J1229" i="10"/>
  <c r="J1230" i="10"/>
  <c r="J1231" i="10"/>
  <c r="J1232" i="10"/>
  <c r="J1233" i="10"/>
  <c r="J1234" i="10"/>
  <c r="J1235" i="10"/>
  <c r="J1236" i="10"/>
  <c r="J1237" i="10"/>
  <c r="J1238" i="10"/>
  <c r="J1239" i="10"/>
  <c r="J1240" i="10"/>
  <c r="J1241" i="10"/>
  <c r="J1242" i="10"/>
  <c r="J1243" i="10"/>
  <c r="J1244" i="10"/>
  <c r="J1245" i="10"/>
  <c r="J1246" i="10"/>
  <c r="J1247" i="10"/>
  <c r="J1248" i="10"/>
  <c r="J1249" i="10"/>
  <c r="J1250" i="10"/>
  <c r="J1251" i="10"/>
  <c r="J1252" i="10"/>
  <c r="J1253" i="10"/>
  <c r="J1254" i="10"/>
  <c r="J1255" i="10"/>
  <c r="J1256" i="10"/>
  <c r="J1257" i="10"/>
  <c r="J1258" i="10"/>
  <c r="J1259" i="10"/>
  <c r="J1260" i="10"/>
  <c r="J1261" i="10"/>
  <c r="J1262" i="10"/>
  <c r="J1263" i="10"/>
  <c r="J1264" i="10"/>
  <c r="J1265" i="10"/>
  <c r="J1266" i="10"/>
  <c r="J1267" i="10"/>
  <c r="J1268" i="10"/>
  <c r="J1269" i="10"/>
  <c r="J1270" i="10"/>
  <c r="J1271" i="10"/>
  <c r="J1272" i="10"/>
  <c r="J1273" i="10"/>
  <c r="J1274" i="10"/>
  <c r="J1275" i="10"/>
  <c r="J1276" i="10"/>
  <c r="J1277" i="10"/>
  <c r="J1278" i="10"/>
  <c r="J1279" i="10"/>
  <c r="J1280" i="10"/>
  <c r="J1281" i="10"/>
  <c r="J1282" i="10"/>
  <c r="J1283" i="10"/>
  <c r="J1284" i="10"/>
  <c r="J1285" i="10"/>
  <c r="J1287" i="10"/>
  <c r="J1289" i="10"/>
  <c r="J1291" i="10"/>
  <c r="J1293" i="10"/>
  <c r="J1295" i="10"/>
  <c r="J1297" i="10"/>
  <c r="J1081" i="10"/>
  <c r="J1082" i="10"/>
  <c r="J1083" i="10"/>
  <c r="J1084" i="10"/>
  <c r="J1085" i="10"/>
  <c r="J1086" i="10"/>
  <c r="J1087" i="10"/>
  <c r="J1088" i="10"/>
  <c r="J1089" i="10"/>
  <c r="J1090" i="10"/>
  <c r="J1091" i="10"/>
  <c r="J1092" i="10"/>
  <c r="J1093" i="10"/>
  <c r="J1094" i="10"/>
  <c r="J1095" i="10"/>
  <c r="J1096" i="10"/>
  <c r="J1097" i="10"/>
  <c r="J1098" i="10"/>
  <c r="J1099" i="10"/>
  <c r="J1100" i="10"/>
  <c r="J1101" i="10"/>
  <c r="J1102" i="10"/>
  <c r="J1103" i="10"/>
  <c r="J1104" i="10"/>
  <c r="J1105" i="10"/>
  <c r="J1106" i="10"/>
  <c r="J1107" i="10"/>
  <c r="J1108" i="10"/>
  <c r="J1109" i="10"/>
  <c r="J1110" i="10"/>
  <c r="J1111" i="10"/>
  <c r="J1112" i="10"/>
  <c r="J1113" i="10"/>
  <c r="J1114" i="10"/>
  <c r="J1115" i="10"/>
  <c r="J1116"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39" i="10"/>
  <c r="J1140" i="10"/>
  <c r="J1141" i="10"/>
  <c r="J1142" i="10"/>
  <c r="J1143" i="10"/>
  <c r="J1294" i="10"/>
  <c r="J1296" i="10"/>
  <c r="J1298" i="10"/>
  <c r="J1300" i="10"/>
  <c r="J1302" i="10"/>
  <c r="J1304" i="10"/>
  <c r="J1306" i="10"/>
  <c r="J1308" i="10"/>
  <c r="J1310" i="10"/>
  <c r="J1312" i="10"/>
  <c r="J1314" i="10"/>
  <c r="J1316" i="10"/>
  <c r="J1318" i="10"/>
  <c r="J1320" i="10"/>
  <c r="J1322" i="10"/>
  <c r="J1324" i="10"/>
  <c r="J1326" i="10"/>
  <c r="J1328" i="10"/>
  <c r="J1299" i="10"/>
  <c r="J1301" i="10"/>
  <c r="J1303" i="10"/>
  <c r="J1305" i="10"/>
  <c r="J1307" i="10"/>
  <c r="J1309" i="10"/>
  <c r="J1311" i="10"/>
  <c r="J1313" i="10"/>
  <c r="J1315" i="10"/>
  <c r="J1317" i="10"/>
  <c r="J1319" i="10"/>
  <c r="J1321" i="10"/>
  <c r="J1323" i="10"/>
  <c r="J1325" i="10"/>
  <c r="J1327" i="10"/>
  <c r="J1329" i="10"/>
  <c r="J1331" i="10"/>
  <c r="J1333" i="10"/>
  <c r="J1335" i="10"/>
  <c r="J1337" i="10"/>
  <c r="J1339" i="10"/>
  <c r="J1330" i="10"/>
  <c r="J1332" i="10"/>
  <c r="J1334" i="10"/>
  <c r="J1336" i="10"/>
  <c r="J1338" i="10"/>
  <c r="J1341" i="10"/>
  <c r="J1343" i="10"/>
  <c r="J1345" i="10"/>
  <c r="J1347" i="10"/>
  <c r="J1349" i="10"/>
  <c r="J1351" i="10"/>
  <c r="J1353" i="10"/>
  <c r="J1355" i="10"/>
  <c r="J1357" i="10"/>
  <c r="J1359" i="10"/>
  <c r="J1361" i="10"/>
  <c r="J1363" i="10"/>
  <c r="J1365" i="10"/>
  <c r="J1367" i="10"/>
  <c r="J1369" i="10"/>
  <c r="J1371" i="10"/>
  <c r="J1373" i="10"/>
  <c r="J1374" i="10"/>
  <c r="J1375" i="10"/>
  <c r="J1376" i="10"/>
  <c r="J1377" i="10"/>
  <c r="J1366" i="10"/>
  <c r="J1370" i="10"/>
  <c r="J1372" i="10"/>
  <c r="J1340" i="10"/>
  <c r="J1342" i="10"/>
  <c r="J1344" i="10"/>
  <c r="J1346" i="10"/>
  <c r="J1348" i="10"/>
  <c r="J1350" i="10"/>
  <c r="J1352" i="10"/>
  <c r="J1354" i="10"/>
  <c r="J1356" i="10"/>
  <c r="J1358" i="10"/>
  <c r="J1360" i="10"/>
  <c r="J1362" i="10"/>
  <c r="J1364" i="10"/>
  <c r="J1368" i="10"/>
  <c r="D606" i="10"/>
  <c r="D607" i="10"/>
  <c r="D608" i="10"/>
  <c r="D609" i="10"/>
  <c r="D610" i="10"/>
  <c r="D611" i="10"/>
  <c r="D612" i="10"/>
  <c r="D613" i="10"/>
  <c r="D614" i="10"/>
  <c r="D615" i="10"/>
  <c r="D616" i="10"/>
  <c r="D617" i="10"/>
  <c r="D618" i="10"/>
  <c r="D619" i="10"/>
  <c r="D620" i="10"/>
  <c r="D621" i="10"/>
  <c r="D622" i="10"/>
  <c r="D623" i="10"/>
  <c r="D624" i="10"/>
  <c r="D625" i="10"/>
  <c r="D626" i="10"/>
  <c r="D627" i="10"/>
  <c r="D628" i="10"/>
  <c r="D629" i="10"/>
  <c r="D630" i="10"/>
  <c r="D631" i="10"/>
  <c r="D632" i="10"/>
  <c r="D633" i="10"/>
  <c r="D634" i="10"/>
  <c r="D635" i="10"/>
  <c r="D636" i="10"/>
  <c r="D637" i="10"/>
  <c r="D638" i="10"/>
  <c r="D639" i="10"/>
  <c r="D640" i="10"/>
  <c r="D641" i="10"/>
  <c r="D642" i="10"/>
  <c r="D643" i="10"/>
  <c r="D644" i="10"/>
  <c r="D645" i="10"/>
  <c r="D646" i="10"/>
  <c r="D647" i="10"/>
  <c r="D648" i="10"/>
  <c r="D649" i="10"/>
  <c r="D650" i="10"/>
  <c r="D651" i="10"/>
  <c r="D652" i="10"/>
  <c r="D653" i="10"/>
  <c r="D654" i="10"/>
  <c r="D655" i="10"/>
  <c r="D656" i="10"/>
  <c r="D657" i="10"/>
  <c r="D658" i="10"/>
  <c r="D659" i="10"/>
  <c r="D660" i="10"/>
  <c r="D661" i="10"/>
  <c r="D662" i="10"/>
  <c r="D663" i="10"/>
  <c r="D664" i="10"/>
  <c r="D665" i="10"/>
  <c r="D666" i="10"/>
  <c r="D667" i="10"/>
  <c r="D668" i="10"/>
  <c r="D669" i="10"/>
  <c r="D670" i="10"/>
  <c r="D671" i="10"/>
  <c r="D672" i="10"/>
  <c r="D673" i="10"/>
  <c r="D674" i="10"/>
  <c r="D675" i="10"/>
  <c r="D676" i="10"/>
  <c r="D677" i="10"/>
  <c r="D678" i="10"/>
  <c r="D679" i="10"/>
  <c r="D680" i="10"/>
  <c r="D681" i="10"/>
  <c r="D682" i="10"/>
  <c r="D683" i="10"/>
  <c r="D684" i="10"/>
  <c r="D685" i="10"/>
  <c r="D686" i="10"/>
  <c r="D687" i="10"/>
  <c r="D706" i="10"/>
  <c r="D707" i="10"/>
  <c r="D708" i="10"/>
  <c r="D709" i="10"/>
  <c r="D710" i="10"/>
  <c r="D711" i="10"/>
  <c r="D712" i="10"/>
  <c r="D713" i="10"/>
  <c r="D714" i="10"/>
  <c r="D715" i="10"/>
  <c r="D716" i="10"/>
  <c r="D717" i="10"/>
  <c r="D718" i="10"/>
  <c r="D719" i="10"/>
  <c r="D720" i="10"/>
  <c r="D721" i="10"/>
  <c r="D722" i="10"/>
  <c r="D723" i="10"/>
  <c r="D724" i="10"/>
  <c r="D725" i="10"/>
  <c r="D726" i="10"/>
  <c r="D727" i="10"/>
  <c r="D728" i="10"/>
  <c r="D729" i="10"/>
  <c r="D730" i="10"/>
  <c r="D731" i="10"/>
  <c r="D732" i="10"/>
  <c r="D733" i="10"/>
  <c r="D734" i="10"/>
  <c r="D688" i="10"/>
  <c r="D689" i="10"/>
  <c r="D690" i="10"/>
  <c r="D691" i="10"/>
  <c r="D692" i="10"/>
  <c r="D693" i="10"/>
  <c r="D694" i="10"/>
  <c r="D695" i="10"/>
  <c r="D696" i="10"/>
  <c r="D697" i="10"/>
  <c r="D698" i="10"/>
  <c r="D699" i="10"/>
  <c r="D700" i="10"/>
  <c r="D701" i="10"/>
  <c r="D702" i="10"/>
  <c r="D703" i="10"/>
  <c r="D704" i="10"/>
  <c r="D705" i="10"/>
  <c r="D735" i="10"/>
  <c r="D736" i="10"/>
  <c r="D737" i="10"/>
  <c r="D738" i="10"/>
  <c r="D739" i="10"/>
  <c r="D740" i="10"/>
  <c r="D741" i="10"/>
  <c r="D742" i="10"/>
  <c r="D743" i="10"/>
  <c r="D744" i="10"/>
  <c r="D745" i="10"/>
  <c r="D746" i="10"/>
  <c r="D747" i="10"/>
  <c r="D748" i="10"/>
  <c r="D749" i="10"/>
  <c r="D750" i="10"/>
  <c r="D751" i="10"/>
  <c r="D752" i="10"/>
  <c r="D753" i="10"/>
  <c r="D754" i="10"/>
  <c r="D755" i="10"/>
  <c r="D756" i="10"/>
  <c r="D757" i="10"/>
  <c r="D758" i="10"/>
  <c r="D759" i="10"/>
  <c r="D760" i="10"/>
  <c r="D761" i="10"/>
  <c r="D762" i="10"/>
  <c r="D763" i="10"/>
  <c r="D764" i="10"/>
  <c r="D765" i="10"/>
  <c r="D766" i="10"/>
  <c r="D767" i="10"/>
  <c r="D768" i="10"/>
  <c r="D769" i="10"/>
  <c r="D770" i="10"/>
  <c r="D771" i="10"/>
  <c r="D772" i="10"/>
  <c r="D773" i="10"/>
  <c r="D774" i="10"/>
  <c r="D785" i="10"/>
  <c r="D786" i="10"/>
  <c r="D787" i="10"/>
  <c r="D788" i="10"/>
  <c r="D789" i="10"/>
  <c r="D790" i="10"/>
  <c r="D791" i="10"/>
  <c r="D792" i="10"/>
  <c r="D793" i="10"/>
  <c r="D794" i="10"/>
  <c r="D795" i="10"/>
  <c r="D796" i="10"/>
  <c r="D797" i="10"/>
  <c r="D798" i="10"/>
  <c r="D799" i="10"/>
  <c r="D800" i="10"/>
  <c r="D801" i="10"/>
  <c r="D802" i="10"/>
  <c r="D803" i="10"/>
  <c r="D804" i="10"/>
  <c r="D805" i="10"/>
  <c r="D806" i="10"/>
  <c r="D807" i="10"/>
  <c r="D808" i="10"/>
  <c r="D809" i="10"/>
  <c r="D810" i="10"/>
  <c r="D811" i="10"/>
  <c r="D812" i="10"/>
  <c r="D813" i="10"/>
  <c r="D814" i="10"/>
  <c r="D776" i="10"/>
  <c r="D778" i="10"/>
  <c r="D780" i="10"/>
  <c r="D782" i="10"/>
  <c r="D784" i="10"/>
  <c r="D815" i="10"/>
  <c r="D816" i="10"/>
  <c r="D817" i="10"/>
  <c r="D818" i="10"/>
  <c r="D819" i="10"/>
  <c r="D820" i="10"/>
  <c r="D821" i="10"/>
  <c r="D822" i="10"/>
  <c r="D823" i="10"/>
  <c r="D824" i="10"/>
  <c r="D825" i="10"/>
  <c r="D826" i="10"/>
  <c r="D827" i="10"/>
  <c r="D828" i="10"/>
  <c r="D829" i="10"/>
  <c r="D830" i="10"/>
  <c r="D831" i="10"/>
  <c r="D832" i="10"/>
  <c r="D833" i="10"/>
  <c r="D834" i="10"/>
  <c r="D835" i="10"/>
  <c r="D836" i="10"/>
  <c r="D837" i="10"/>
  <c r="D838" i="10"/>
  <c r="D839" i="10"/>
  <c r="D840" i="10"/>
  <c r="D841" i="10"/>
  <c r="D842" i="10"/>
  <c r="D843" i="10"/>
  <c r="D844" i="10"/>
  <c r="D845" i="10"/>
  <c r="D775" i="10"/>
  <c r="D777" i="10"/>
  <c r="D779" i="10"/>
  <c r="D781" i="10"/>
  <c r="D783" i="10"/>
  <c r="D846" i="10"/>
  <c r="D847" i="10"/>
  <c r="D848" i="10"/>
  <c r="D849" i="10"/>
  <c r="D850" i="10"/>
  <c r="D851" i="10"/>
  <c r="D852" i="10"/>
  <c r="D853" i="10"/>
  <c r="D854" i="10"/>
  <c r="D855" i="10"/>
  <c r="D856" i="10"/>
  <c r="D857" i="10"/>
  <c r="D858" i="10"/>
  <c r="D859" i="10"/>
  <c r="D860" i="10"/>
  <c r="D861" i="10"/>
  <c r="D862" i="10"/>
  <c r="D863" i="10"/>
  <c r="D864" i="10"/>
  <c r="D865" i="10"/>
  <c r="D866" i="10"/>
  <c r="D867" i="10"/>
  <c r="D868" i="10"/>
  <c r="D869" i="10"/>
  <c r="D870" i="10"/>
  <c r="D871" i="10"/>
  <c r="D872" i="10"/>
  <c r="D873" i="10"/>
  <c r="D874" i="10"/>
  <c r="D875" i="10"/>
  <c r="D876" i="10"/>
  <c r="D877" i="10"/>
  <c r="D878" i="10"/>
  <c r="D879" i="10"/>
  <c r="D880" i="10"/>
  <c r="D881" i="10"/>
  <c r="D882" i="10"/>
  <c r="D883" i="10"/>
  <c r="D884" i="10"/>
  <c r="D885" i="10"/>
  <c r="D886" i="10"/>
  <c r="D887" i="10"/>
  <c r="D888" i="10"/>
  <c r="D889" i="10"/>
  <c r="D890" i="10"/>
  <c r="D891" i="10"/>
  <c r="D892" i="10"/>
  <c r="D893" i="10"/>
  <c r="D894" i="10"/>
  <c r="D895" i="10"/>
  <c r="D896" i="10"/>
  <c r="D897" i="10"/>
  <c r="D898" i="10"/>
  <c r="D899" i="10"/>
  <c r="D900" i="10"/>
  <c r="D901" i="10"/>
  <c r="D902" i="10"/>
  <c r="D903" i="10"/>
  <c r="D904" i="10"/>
  <c r="D905" i="10"/>
  <c r="D906" i="10"/>
  <c r="D907" i="10"/>
  <c r="D908" i="10"/>
  <c r="D909" i="10"/>
  <c r="D910" i="10"/>
  <c r="D911" i="10"/>
  <c r="D912" i="10"/>
  <c r="D913" i="10"/>
  <c r="D914" i="10"/>
  <c r="D915" i="10"/>
  <c r="D916" i="10"/>
  <c r="D917" i="10"/>
  <c r="D918" i="10"/>
  <c r="D919" i="10"/>
  <c r="D920" i="10"/>
  <c r="D921" i="10"/>
  <c r="D922" i="10"/>
  <c r="D923" i="10"/>
  <c r="D924" i="10"/>
  <c r="D925" i="10"/>
  <c r="D926" i="10"/>
  <c r="D927" i="10"/>
  <c r="D989" i="10"/>
  <c r="D990" i="10"/>
  <c r="D991" i="10"/>
  <c r="D992" i="10"/>
  <c r="D993" i="10"/>
  <c r="D994" i="10"/>
  <c r="D995" i="10"/>
  <c r="D996" i="10"/>
  <c r="D997" i="10"/>
  <c r="D998" i="10"/>
  <c r="D999" i="10"/>
  <c r="D1000" i="10"/>
  <c r="D1001" i="10"/>
  <c r="D1002" i="10"/>
  <c r="D1003" i="10"/>
  <c r="D1004" i="10"/>
  <c r="D1005" i="10"/>
  <c r="D1006" i="10"/>
  <c r="D1007" i="10"/>
  <c r="D1008" i="10"/>
  <c r="D1009" i="10"/>
  <c r="D1010" i="10"/>
  <c r="D1011" i="10"/>
  <c r="D1012" i="10"/>
  <c r="D1013" i="10"/>
  <c r="D1014" i="10"/>
  <c r="D1015" i="10"/>
  <c r="D1016" i="10"/>
  <c r="D1017" i="10"/>
  <c r="D1018" i="10"/>
  <c r="D1019" i="10"/>
  <c r="D1020" i="10"/>
  <c r="D1021" i="10"/>
  <c r="D1022" i="10"/>
  <c r="D1023" i="10"/>
  <c r="D1024" i="10"/>
  <c r="D1025" i="10"/>
  <c r="D1026" i="10"/>
  <c r="D1027" i="10"/>
  <c r="D1028" i="10"/>
  <c r="D1029" i="10"/>
  <c r="D1030" i="10"/>
  <c r="D1031" i="10"/>
  <c r="D1032" i="10"/>
  <c r="D1033" i="10"/>
  <c r="D1034" i="10"/>
  <c r="D1035" i="10"/>
  <c r="D1036" i="10"/>
  <c r="D1037" i="10"/>
  <c r="D1038" i="10"/>
  <c r="D1039" i="10"/>
  <c r="D1040" i="10"/>
  <c r="D1041" i="10"/>
  <c r="D1042" i="10"/>
  <c r="D1043" i="10"/>
  <c r="D1044" i="10"/>
  <c r="D1045" i="10"/>
  <c r="D1046" i="10"/>
  <c r="D1047" i="10"/>
  <c r="D1048" i="10"/>
  <c r="D1049" i="10"/>
  <c r="D1050" i="10"/>
  <c r="D1051" i="10"/>
  <c r="D1052" i="10"/>
  <c r="D1053" i="10"/>
  <c r="D1054" i="10"/>
  <c r="D1055" i="10"/>
  <c r="D1056" i="10"/>
  <c r="D1057" i="10"/>
  <c r="D1058" i="10"/>
  <c r="D1059" i="10"/>
  <c r="D1060" i="10"/>
  <c r="D1061" i="10"/>
  <c r="D1062" i="10"/>
  <c r="D1063" i="10"/>
  <c r="D1064" i="10"/>
  <c r="D1065" i="10"/>
  <c r="D1066" i="10"/>
  <c r="D1067" i="10"/>
  <c r="D1068" i="10"/>
  <c r="D1069" i="10"/>
  <c r="D1070" i="10"/>
  <c r="D1071" i="10"/>
  <c r="D1072" i="10"/>
  <c r="D1073" i="10"/>
  <c r="D1074" i="10"/>
  <c r="D1075" i="10"/>
  <c r="D1076" i="10"/>
  <c r="D1077" i="10"/>
  <c r="D1078" i="10"/>
  <c r="D1079" i="10"/>
  <c r="D1080" i="10"/>
  <c r="D1081" i="10"/>
  <c r="D1082" i="10"/>
  <c r="D1083" i="10"/>
  <c r="D1084" i="10"/>
  <c r="D1085" i="10"/>
  <c r="D1086" i="10"/>
  <c r="D1087" i="10"/>
  <c r="D1088" i="10"/>
  <c r="D1089" i="10"/>
  <c r="D1090" i="10"/>
  <c r="D1091" i="10"/>
  <c r="D1092" i="10"/>
  <c r="D1093" i="10"/>
  <c r="D1094" i="10"/>
  <c r="D1095" i="10"/>
  <c r="D1096" i="10"/>
  <c r="D1097" i="10"/>
  <c r="D1098" i="10"/>
  <c r="D1099" i="10"/>
  <c r="D1100" i="10"/>
  <c r="D1101" i="10"/>
  <c r="D1102" i="10"/>
  <c r="D1103" i="10"/>
  <c r="D1104" i="10"/>
  <c r="D1105" i="10"/>
  <c r="D1106" i="10"/>
  <c r="D1107" i="10"/>
  <c r="D1108" i="10"/>
  <c r="D1109" i="10"/>
  <c r="D1110" i="10"/>
  <c r="D1111" i="10"/>
  <c r="D1112" i="10"/>
  <c r="D1113" i="10"/>
  <c r="D1114" i="10"/>
  <c r="D1115" i="10"/>
  <c r="D1116" i="10"/>
  <c r="D1117" i="10"/>
  <c r="D1118" i="10"/>
  <c r="D1119" i="10"/>
  <c r="D1120" i="10"/>
  <c r="D1121" i="10"/>
  <c r="D1122" i="10"/>
  <c r="D1123" i="10"/>
  <c r="D1124" i="10"/>
  <c r="D1125" i="10"/>
  <c r="D1126" i="10"/>
  <c r="D1127" i="10"/>
  <c r="D1128" i="10"/>
  <c r="D1129" i="10"/>
  <c r="D1130" i="10"/>
  <c r="D1131" i="10"/>
  <c r="D1132" i="10"/>
  <c r="D1133" i="10"/>
  <c r="D1134" i="10"/>
  <c r="D1135" i="10"/>
  <c r="D1136" i="10"/>
  <c r="D1137" i="10"/>
  <c r="D1138" i="10"/>
  <c r="D1139" i="10"/>
  <c r="D1140" i="10"/>
  <c r="D1141" i="10"/>
  <c r="D1142" i="10"/>
  <c r="D1143" i="10"/>
  <c r="D928" i="10"/>
  <c r="D929" i="10"/>
  <c r="D930" i="10"/>
  <c r="D931" i="10"/>
  <c r="D932" i="10"/>
  <c r="D933" i="10"/>
  <c r="D934" i="10"/>
  <c r="D935" i="10"/>
  <c r="D936" i="10"/>
  <c r="D937" i="10"/>
  <c r="D938" i="10"/>
  <c r="D939" i="10"/>
  <c r="D940" i="10"/>
  <c r="D941" i="10"/>
  <c r="D942" i="10"/>
  <c r="D943" i="10"/>
  <c r="D944" i="10"/>
  <c r="D945" i="10"/>
  <c r="D946" i="10"/>
  <c r="D947" i="10"/>
  <c r="D948" i="10"/>
  <c r="D949" i="10"/>
  <c r="D950" i="10"/>
  <c r="D951" i="10"/>
  <c r="D952" i="10"/>
  <c r="D953" i="10"/>
  <c r="D954" i="10"/>
  <c r="D955" i="10"/>
  <c r="D956" i="10"/>
  <c r="D957" i="10"/>
  <c r="D958" i="10"/>
  <c r="D959" i="10"/>
  <c r="D960" i="10"/>
  <c r="D961" i="10"/>
  <c r="D962" i="10"/>
  <c r="D963" i="10"/>
  <c r="D964" i="10"/>
  <c r="D965" i="10"/>
  <c r="D966" i="10"/>
  <c r="D967" i="10"/>
  <c r="D968" i="10"/>
  <c r="D969" i="10"/>
  <c r="D970" i="10"/>
  <c r="D971" i="10"/>
  <c r="D972" i="10"/>
  <c r="D973" i="10"/>
  <c r="D974" i="10"/>
  <c r="D975" i="10"/>
  <c r="D976" i="10"/>
  <c r="D977" i="10"/>
  <c r="D978" i="10"/>
  <c r="D979" i="10"/>
  <c r="D980" i="10"/>
  <c r="D981" i="10"/>
  <c r="D982" i="10"/>
  <c r="D983" i="10"/>
  <c r="D984" i="10"/>
  <c r="D985" i="10"/>
  <c r="D986" i="10"/>
  <c r="D987" i="10"/>
  <c r="D988" i="10"/>
  <c r="D1144" i="10"/>
  <c r="D1145" i="10"/>
  <c r="D1146" i="10"/>
  <c r="D1147" i="10"/>
  <c r="D1148" i="10"/>
  <c r="D1149" i="10"/>
  <c r="D1150" i="10"/>
  <c r="D1151" i="10"/>
  <c r="D1152" i="10"/>
  <c r="D1153" i="10"/>
  <c r="D1154" i="10"/>
  <c r="D1155" i="10"/>
  <c r="D1156" i="10"/>
  <c r="D1157" i="10"/>
  <c r="D1158" i="10"/>
  <c r="D1159" i="10"/>
  <c r="D1160" i="10"/>
  <c r="D1161" i="10"/>
  <c r="D1162" i="10"/>
  <c r="D1163" i="10"/>
  <c r="D1164" i="10"/>
  <c r="D1165" i="10"/>
  <c r="D1166" i="10"/>
  <c r="D1167" i="10"/>
  <c r="D1168" i="10"/>
  <c r="D1169" i="10"/>
  <c r="D1170" i="10"/>
  <c r="D1171" i="10"/>
  <c r="D1172" i="10"/>
  <c r="D1173" i="10"/>
  <c r="D1174" i="10"/>
  <c r="D1175" i="10"/>
  <c r="D1176" i="10"/>
  <c r="D1177" i="10"/>
  <c r="D1178" i="10"/>
  <c r="D1179" i="10"/>
  <c r="D1180" i="10"/>
  <c r="D1181" i="10"/>
  <c r="D1182" i="10"/>
  <c r="D1183" i="10"/>
  <c r="D1184" i="10"/>
  <c r="D1185" i="10"/>
  <c r="D1186" i="10"/>
  <c r="D1187" i="10"/>
  <c r="D1188" i="10"/>
  <c r="D1189" i="10"/>
  <c r="D1190" i="10"/>
  <c r="D1191" i="10"/>
  <c r="D1192" i="10"/>
  <c r="D1193" i="10"/>
  <c r="D1194" i="10"/>
  <c r="D1195" i="10"/>
  <c r="D1196" i="10"/>
  <c r="D1197" i="10"/>
  <c r="D1198" i="10"/>
  <c r="D1199" i="10"/>
  <c r="D1200" i="10"/>
  <c r="D1201" i="10"/>
  <c r="D1202" i="10"/>
  <c r="D1203" i="10"/>
  <c r="D1204" i="10"/>
  <c r="D1205" i="10"/>
  <c r="D1206" i="10"/>
  <c r="D1207" i="10"/>
  <c r="D1208" i="10"/>
  <c r="D1209" i="10"/>
  <c r="D1210" i="10"/>
  <c r="D1211" i="10"/>
  <c r="D1212" i="10"/>
  <c r="D1213" i="10"/>
  <c r="D1214" i="10"/>
  <c r="D1215" i="10"/>
  <c r="D1216" i="10"/>
  <c r="D1217" i="10"/>
  <c r="D1218" i="10"/>
  <c r="D1219" i="10"/>
  <c r="D1220" i="10"/>
  <c r="D1221" i="10"/>
  <c r="D1222" i="10"/>
  <c r="D1223" i="10"/>
  <c r="D1224" i="10"/>
  <c r="D1225" i="10"/>
  <c r="D1226" i="10"/>
  <c r="D1227" i="10"/>
  <c r="D1228" i="10"/>
  <c r="D1229" i="10"/>
  <c r="D1230" i="10"/>
  <c r="D1231" i="10"/>
  <c r="D1232" i="10"/>
  <c r="D1233" i="10"/>
  <c r="D1234" i="10"/>
  <c r="D1235" i="10"/>
  <c r="D1236" i="10"/>
  <c r="D1237" i="10"/>
  <c r="D1238" i="10"/>
  <c r="D1239" i="10"/>
  <c r="D1240" i="10"/>
  <c r="D1241" i="10"/>
  <c r="D1242" i="10"/>
  <c r="D1243" i="10"/>
  <c r="D1244" i="10"/>
  <c r="D1245" i="10"/>
  <c r="D1246" i="10"/>
  <c r="D1247" i="10"/>
  <c r="D1248" i="10"/>
  <c r="D1249" i="10"/>
  <c r="D1250" i="10"/>
  <c r="D1251" i="10"/>
  <c r="D1252" i="10"/>
  <c r="D1253" i="10"/>
  <c r="D1254" i="10"/>
  <c r="D1255" i="10"/>
  <c r="D1256" i="10"/>
  <c r="D1257" i="10"/>
  <c r="D1258" i="10"/>
  <c r="D1259" i="10"/>
  <c r="D1260" i="10"/>
  <c r="D1261" i="10"/>
  <c r="D1262" i="10"/>
  <c r="D1263" i="10"/>
  <c r="D1264" i="10"/>
  <c r="D1265" i="10"/>
  <c r="D1266" i="10"/>
  <c r="D1267" i="10"/>
  <c r="D1268" i="10"/>
  <c r="D1269" i="10"/>
  <c r="D1270" i="10"/>
  <c r="D1271" i="10"/>
  <c r="D1272" i="10"/>
  <c r="D1273" i="10"/>
  <c r="D1274" i="10"/>
  <c r="D1275" i="10"/>
  <c r="D1276" i="10"/>
  <c r="D1277" i="10"/>
  <c r="D1278" i="10"/>
  <c r="D1279" i="10"/>
  <c r="D1280" i="10"/>
  <c r="D1281" i="10"/>
  <c r="D1282" i="10"/>
  <c r="D1283" i="10"/>
  <c r="D1284" i="10"/>
  <c r="D1285" i="10"/>
  <c r="D1287" i="10"/>
  <c r="D1289" i="10"/>
  <c r="D1291" i="10"/>
  <c r="D1293" i="10"/>
  <c r="D1286" i="10"/>
  <c r="D1288" i="10"/>
  <c r="D1290" i="10"/>
  <c r="D1292" i="10"/>
  <c r="D1294" i="10"/>
  <c r="D1296" i="10"/>
  <c r="D1298" i="10"/>
  <c r="D1299" i="10"/>
  <c r="D1301" i="10"/>
  <c r="D1303" i="10"/>
  <c r="D1305" i="10"/>
  <c r="D1307" i="10"/>
  <c r="D1309" i="10"/>
  <c r="D1311" i="10"/>
  <c r="D1313" i="10"/>
  <c r="D1315" i="10"/>
  <c r="D1317" i="10"/>
  <c r="D1319" i="10"/>
  <c r="D1321" i="10"/>
  <c r="D1323" i="10"/>
  <c r="D1325" i="10"/>
  <c r="D1327" i="10"/>
  <c r="D1329" i="10"/>
  <c r="D1295" i="10"/>
  <c r="D1297" i="10"/>
  <c r="D1300" i="10"/>
  <c r="D1302" i="10"/>
  <c r="D1304" i="10"/>
  <c r="D1306" i="10"/>
  <c r="D1308" i="10"/>
  <c r="D1310" i="10"/>
  <c r="D1312" i="10"/>
  <c r="D1314" i="10"/>
  <c r="D1316" i="10"/>
  <c r="D1318" i="10"/>
  <c r="D1320" i="10"/>
  <c r="D1322" i="10"/>
  <c r="D1324" i="10"/>
  <c r="D1326" i="10"/>
  <c r="D1328" i="10"/>
  <c r="D1330" i="10"/>
  <c r="D1332" i="10"/>
  <c r="D1334" i="10"/>
  <c r="D1336" i="10"/>
  <c r="D1338" i="10"/>
  <c r="D1340" i="10"/>
  <c r="D1342" i="10"/>
  <c r="D1344" i="10"/>
  <c r="D1346" i="10"/>
  <c r="D1348" i="10"/>
  <c r="D1350" i="10"/>
  <c r="D1352" i="10"/>
  <c r="D1354" i="10"/>
  <c r="D1356" i="10"/>
  <c r="D1358" i="10"/>
  <c r="D1360" i="10"/>
  <c r="D1362" i="10"/>
  <c r="D1364" i="10"/>
  <c r="D1366" i="10"/>
  <c r="D1368" i="10"/>
  <c r="D1370" i="10"/>
  <c r="D1372" i="10"/>
  <c r="D1374" i="10"/>
  <c r="D1377" i="10"/>
  <c r="D1331" i="10"/>
  <c r="D1333" i="10"/>
  <c r="D1335" i="10"/>
  <c r="D1337" i="10"/>
  <c r="D1339" i="10"/>
  <c r="D1341" i="10"/>
  <c r="D1343" i="10"/>
  <c r="D1345" i="10"/>
  <c r="D1347" i="10"/>
  <c r="D1349" i="10"/>
  <c r="D1351" i="10"/>
  <c r="D1353" i="10"/>
  <c r="D1355" i="10"/>
  <c r="D1357" i="10"/>
  <c r="D1359" i="10"/>
  <c r="D1361" i="10"/>
  <c r="D1363" i="10"/>
  <c r="D1365" i="10"/>
  <c r="D1367" i="10"/>
  <c r="D1369" i="10"/>
  <c r="D1371" i="10"/>
  <c r="D1373" i="10"/>
  <c r="D1375" i="10"/>
  <c r="D1376" i="10"/>
  <c r="I17" i="11"/>
  <c r="D80" i="10"/>
  <c r="D519" i="10"/>
  <c r="D576" i="10"/>
  <c r="D67" i="10"/>
  <c r="D34" i="10"/>
  <c r="D183" i="10"/>
  <c r="D78" i="10"/>
  <c r="D278" i="10"/>
  <c r="D118" i="10"/>
  <c r="D495" i="10"/>
  <c r="D112" i="10"/>
  <c r="D36" i="10"/>
  <c r="D577" i="10"/>
  <c r="D359" i="10"/>
  <c r="D107" i="10"/>
  <c r="D23" i="10"/>
  <c r="D406" i="10"/>
  <c r="D182" i="10"/>
  <c r="D98" i="10"/>
  <c r="D54" i="10"/>
  <c r="D134" i="10"/>
  <c r="D24" i="10"/>
  <c r="D96" i="10"/>
  <c r="D20" i="10"/>
  <c r="D561" i="10"/>
  <c r="D263" i="10"/>
  <c r="D79" i="10"/>
  <c r="D342" i="10"/>
  <c r="D130" i="10"/>
  <c r="D86" i="10"/>
  <c r="D46" i="10"/>
  <c r="D549" i="10"/>
  <c r="D128" i="10"/>
  <c r="D64" i="10"/>
  <c r="D407" i="10"/>
  <c r="D131" i="10"/>
  <c r="D43" i="10"/>
  <c r="D502" i="10"/>
  <c r="D214" i="10"/>
  <c r="D110" i="10"/>
  <c r="D66" i="10"/>
  <c r="D22" i="10"/>
  <c r="D143" i="10"/>
  <c r="D239" i="10"/>
  <c r="D399" i="10"/>
  <c r="D92" i="10"/>
  <c r="D585" i="10"/>
  <c r="D597" i="10"/>
  <c r="D303" i="10"/>
  <c r="D60" i="10"/>
  <c r="D375" i="10"/>
  <c r="D568" i="10"/>
  <c r="D127" i="10"/>
  <c r="D63" i="10"/>
  <c r="D230" i="10"/>
  <c r="D93" i="10"/>
  <c r="D29" i="10"/>
  <c r="D104" i="10"/>
  <c r="D72" i="10"/>
  <c r="D28" i="10"/>
  <c r="D569" i="10"/>
  <c r="D487" i="10"/>
  <c r="D295" i="10"/>
  <c r="D151" i="10"/>
  <c r="D99" i="10"/>
  <c r="D51" i="10"/>
  <c r="D15" i="10"/>
  <c r="D534" i="10"/>
  <c r="D374" i="10"/>
  <c r="D262" i="10"/>
  <c r="D150" i="10"/>
  <c r="D114" i="10"/>
  <c r="D94" i="10"/>
  <c r="D70" i="10"/>
  <c r="D50" i="10"/>
  <c r="D30" i="10"/>
  <c r="D527" i="10"/>
  <c r="D367" i="10"/>
  <c r="D175" i="10"/>
  <c r="D76" i="10"/>
  <c r="D439" i="10"/>
  <c r="D111" i="10"/>
  <c r="D125" i="10"/>
  <c r="D101" i="10"/>
  <c r="D544" i="10"/>
  <c r="D83" i="10"/>
  <c r="D311" i="10"/>
  <c r="D48" i="10"/>
  <c r="D108" i="10"/>
  <c r="D207" i="10"/>
  <c r="D335" i="10"/>
  <c r="D463" i="10"/>
  <c r="D565" i="10"/>
  <c r="D26" i="10"/>
  <c r="D42" i="10"/>
  <c r="D58" i="10"/>
  <c r="D74" i="10"/>
  <c r="D90" i="10"/>
  <c r="D106" i="10"/>
  <c r="D122" i="10"/>
  <c r="D166" i="10"/>
  <c r="D246" i="10"/>
  <c r="D310" i="10"/>
  <c r="D438" i="10"/>
  <c r="D560" i="10"/>
  <c r="D31" i="10"/>
  <c r="D59" i="10"/>
  <c r="D87" i="10"/>
  <c r="D123" i="10"/>
  <c r="D199" i="10"/>
  <c r="D327" i="10"/>
  <c r="D455" i="10"/>
  <c r="D553" i="10"/>
  <c r="D593" i="10"/>
  <c r="D120" i="10"/>
  <c r="D88" i="10"/>
  <c r="D52" i="10"/>
  <c r="D545" i="10"/>
  <c r="D391" i="10"/>
  <c r="D231" i="10"/>
  <c r="D115" i="10"/>
  <c r="D71" i="10"/>
  <c r="D39" i="10"/>
  <c r="D592" i="10"/>
  <c r="D470" i="10"/>
  <c r="D294" i="10"/>
  <c r="D198" i="10"/>
  <c r="D126" i="10"/>
  <c r="D102" i="10"/>
  <c r="D82" i="10"/>
  <c r="D62" i="10"/>
  <c r="D38" i="10"/>
  <c r="D18" i="10"/>
  <c r="D581" i="10"/>
  <c r="D431" i="10"/>
  <c r="D271" i="10"/>
  <c r="D124" i="10"/>
  <c r="D40" i="10"/>
  <c r="D167" i="10"/>
  <c r="D47" i="10"/>
  <c r="D358" i="10"/>
  <c r="D77" i="10"/>
  <c r="D486" i="10"/>
  <c r="D109" i="10"/>
  <c r="D69" i="10"/>
  <c r="D61" i="10"/>
  <c r="D45" i="10"/>
  <c r="D37" i="10"/>
  <c r="D157" i="10"/>
  <c r="D25" i="10"/>
  <c r="D41" i="10"/>
  <c r="D57" i="10"/>
  <c r="D73" i="10"/>
  <c r="D89" i="10"/>
  <c r="D105" i="10"/>
  <c r="D121" i="10"/>
  <c r="D326" i="10"/>
  <c r="D454" i="10"/>
  <c r="D552" i="10"/>
  <c r="D35" i="10"/>
  <c r="D75" i="10"/>
  <c r="D103" i="10"/>
  <c r="D135" i="10"/>
  <c r="D279" i="10"/>
  <c r="D423" i="10"/>
  <c r="D535" i="10"/>
  <c r="D32" i="10"/>
  <c r="D56" i="10"/>
  <c r="D84" i="10"/>
  <c r="D116" i="10"/>
  <c r="D159" i="10"/>
  <c r="D223" i="10"/>
  <c r="D287" i="10"/>
  <c r="D351" i="10"/>
  <c r="D415" i="10"/>
  <c r="D479" i="10"/>
  <c r="D541" i="10"/>
  <c r="D573" i="10"/>
  <c r="D605" i="10"/>
  <c r="D17" i="10"/>
  <c r="D33" i="10"/>
  <c r="D49" i="10"/>
  <c r="D65" i="10"/>
  <c r="D81" i="10"/>
  <c r="D97" i="10"/>
  <c r="D113" i="10"/>
  <c r="D129" i="10"/>
  <c r="D390" i="10"/>
  <c r="D518" i="10"/>
  <c r="D584" i="10"/>
  <c r="D19" i="10"/>
  <c r="D55" i="10"/>
  <c r="D91" i="10"/>
  <c r="D119" i="10"/>
  <c r="D215" i="10"/>
  <c r="D343" i="10"/>
  <c r="D471" i="10"/>
  <c r="D601" i="10"/>
  <c r="D16" i="10"/>
  <c r="D44" i="10"/>
  <c r="D68" i="10"/>
  <c r="D100" i="10"/>
  <c r="D14" i="10"/>
  <c r="D191" i="10"/>
  <c r="D255" i="10"/>
  <c r="D319" i="10"/>
  <c r="D383" i="10"/>
  <c r="D447" i="10"/>
  <c r="D511" i="10"/>
  <c r="D557" i="10"/>
  <c r="D589" i="10"/>
  <c r="D503" i="10"/>
  <c r="D247" i="10"/>
  <c r="D95" i="10"/>
  <c r="D27" i="10"/>
  <c r="D600" i="10"/>
  <c r="D422" i="10"/>
  <c r="D117" i="10"/>
  <c r="D85" i="10"/>
  <c r="D53" i="10"/>
  <c r="D21" i="10"/>
  <c r="D414" i="10"/>
  <c r="D286" i="10"/>
  <c r="D572" i="10"/>
  <c r="D604" i="10"/>
  <c r="D350" i="10"/>
  <c r="D540" i="10"/>
  <c r="D158" i="10"/>
  <c r="D355" i="10"/>
  <c r="D571" i="10"/>
  <c r="D550" i="10"/>
  <c r="D473" i="10"/>
  <c r="D478" i="10"/>
  <c r="D222" i="10"/>
  <c r="D603" i="10"/>
  <c r="D539" i="10"/>
  <c r="D306" i="10"/>
  <c r="D269" i="10"/>
  <c r="D587" i="10"/>
  <c r="D483" i="10"/>
  <c r="D170" i="10"/>
  <c r="D140" i="10"/>
  <c r="D452" i="10"/>
  <c r="D496" i="10"/>
  <c r="D520" i="10"/>
  <c r="D149" i="10"/>
  <c r="D177" i="10"/>
  <c r="D205" i="10"/>
  <c r="D237" i="10"/>
  <c r="D261" i="10"/>
  <c r="D289" i="10"/>
  <c r="D321" i="10"/>
  <c r="D349" i="10"/>
  <c r="D373" i="10"/>
  <c r="D405" i="10"/>
  <c r="D425" i="10"/>
  <c r="D445" i="10"/>
  <c r="D469" i="10"/>
  <c r="D489" i="10"/>
  <c r="D509" i="10"/>
  <c r="D533" i="10"/>
  <c r="D162" i="10"/>
  <c r="D202" i="10"/>
  <c r="D234" i="10"/>
  <c r="D266" i="10"/>
  <c r="D298" i="10"/>
  <c r="D330" i="10"/>
  <c r="D362" i="10"/>
  <c r="D394" i="10"/>
  <c r="D426" i="10"/>
  <c r="D458" i="10"/>
  <c r="D490" i="10"/>
  <c r="D522" i="10"/>
  <c r="D546" i="10"/>
  <c r="D562" i="10"/>
  <c r="D578" i="10"/>
  <c r="D594" i="10"/>
  <c r="D155" i="10"/>
  <c r="D187" i="10"/>
  <c r="D219" i="10"/>
  <c r="D251" i="10"/>
  <c r="D283" i="10"/>
  <c r="D315" i="10"/>
  <c r="D347" i="10"/>
  <c r="D379" i="10"/>
  <c r="D411" i="10"/>
  <c r="D443" i="10"/>
  <c r="D475" i="10"/>
  <c r="D507" i="10"/>
  <c r="D424" i="10"/>
  <c r="D472" i="10"/>
  <c r="D512" i="10"/>
  <c r="D536" i="10"/>
  <c r="D161" i="10"/>
  <c r="D193" i="10"/>
  <c r="D221" i="10"/>
  <c r="D245" i="10"/>
  <c r="D277" i="10"/>
  <c r="D305" i="10"/>
  <c r="D333" i="10"/>
  <c r="D365" i="10"/>
  <c r="D389" i="10"/>
  <c r="D413" i="10"/>
  <c r="D437" i="10"/>
  <c r="D457" i="10"/>
  <c r="D477" i="10"/>
  <c r="D501" i="10"/>
  <c r="D521" i="10"/>
  <c r="D138" i="10"/>
  <c r="D186" i="10"/>
  <c r="D218" i="10"/>
  <c r="D250" i="10"/>
  <c r="D282" i="10"/>
  <c r="D314" i="10"/>
  <c r="D346" i="10"/>
  <c r="D378" i="10"/>
  <c r="D410" i="10"/>
  <c r="D442" i="10"/>
  <c r="D474" i="10"/>
  <c r="D506" i="10"/>
  <c r="D538" i="10"/>
  <c r="D554" i="10"/>
  <c r="D570" i="10"/>
  <c r="D586" i="10"/>
  <c r="D602" i="10"/>
  <c r="D139" i="10"/>
  <c r="D171" i="10"/>
  <c r="D203" i="10"/>
  <c r="D235" i="10"/>
  <c r="D267" i="10"/>
  <c r="D299" i="10"/>
  <c r="D331" i="10"/>
  <c r="D363" i="10"/>
  <c r="D395" i="10"/>
  <c r="D427" i="10"/>
  <c r="D459" i="10"/>
  <c r="D491" i="10"/>
  <c r="D448" i="10"/>
  <c r="D480" i="10"/>
  <c r="D516" i="10"/>
  <c r="D141" i="10"/>
  <c r="D173" i="10"/>
  <c r="D197" i="10"/>
  <c r="D225" i="10"/>
  <c r="D257" i="10"/>
  <c r="D285" i="10"/>
  <c r="D309" i="10"/>
  <c r="D341" i="10"/>
  <c r="D369" i="10"/>
  <c r="D397" i="10"/>
  <c r="D421" i="10"/>
  <c r="D441" i="10"/>
  <c r="D461" i="10"/>
  <c r="D485" i="10"/>
  <c r="D505" i="10"/>
  <c r="D525" i="10"/>
  <c r="D154" i="10"/>
  <c r="D194" i="10"/>
  <c r="D226" i="10"/>
  <c r="D258" i="10"/>
  <c r="D290" i="10"/>
  <c r="D322" i="10"/>
  <c r="D354" i="10"/>
  <c r="D386" i="10"/>
  <c r="D418" i="10"/>
  <c r="D450" i="10"/>
  <c r="D482" i="10"/>
  <c r="D514" i="10"/>
  <c r="D542" i="10"/>
  <c r="D558" i="10"/>
  <c r="D574" i="10"/>
  <c r="D590" i="10"/>
  <c r="D147" i="10"/>
  <c r="D179" i="10"/>
  <c r="D211" i="10"/>
  <c r="D243" i="10"/>
  <c r="D275" i="10"/>
  <c r="D307" i="10"/>
  <c r="D339" i="10"/>
  <c r="D371" i="10"/>
  <c r="D403" i="10"/>
  <c r="D435" i="10"/>
  <c r="D467" i="10"/>
  <c r="D499" i="10"/>
  <c r="D532" i="10"/>
  <c r="D241" i="10"/>
  <c r="D353" i="10"/>
  <c r="D453" i="10"/>
  <c r="D537" i="10"/>
  <c r="D274" i="10"/>
  <c r="D402" i="10"/>
  <c r="D530" i="10"/>
  <c r="D598" i="10"/>
  <c r="D195" i="10"/>
  <c r="D323" i="10"/>
  <c r="D451" i="10"/>
  <c r="D531" i="10"/>
  <c r="D551" i="10"/>
  <c r="D567" i="10"/>
  <c r="D583" i="10"/>
  <c r="D599" i="10"/>
  <c r="D142" i="10"/>
  <c r="D206" i="10"/>
  <c r="D270" i="10"/>
  <c r="D334" i="10"/>
  <c r="D398" i="10"/>
  <c r="D462" i="10"/>
  <c r="D526" i="10"/>
  <c r="D564" i="10"/>
  <c r="D596" i="10"/>
  <c r="D468" i="10"/>
  <c r="D181" i="10"/>
  <c r="D301" i="10"/>
  <c r="D409" i="10"/>
  <c r="D493" i="10"/>
  <c r="D210" i="10"/>
  <c r="D338" i="10"/>
  <c r="D466" i="10"/>
  <c r="D566" i="10"/>
  <c r="D259" i="10"/>
  <c r="D387" i="10"/>
  <c r="D515" i="10"/>
  <c r="D543" i="10"/>
  <c r="D559" i="10"/>
  <c r="D575" i="10"/>
  <c r="D591" i="10"/>
  <c r="D174" i="10"/>
  <c r="D238" i="10"/>
  <c r="D302" i="10"/>
  <c r="D366" i="10"/>
  <c r="D430" i="10"/>
  <c r="D494" i="10"/>
  <c r="D548" i="10"/>
  <c r="D580" i="10"/>
  <c r="D500" i="10"/>
  <c r="D213" i="10"/>
  <c r="D325" i="10"/>
  <c r="D429" i="10"/>
  <c r="D517" i="10"/>
  <c r="D242" i="10"/>
  <c r="D370" i="10"/>
  <c r="D498" i="10"/>
  <c r="D582" i="10"/>
  <c r="D163" i="10"/>
  <c r="D291" i="10"/>
  <c r="D419" i="10"/>
  <c r="D523" i="10"/>
  <c r="D547" i="10"/>
  <c r="D563" i="10"/>
  <c r="D579" i="10"/>
  <c r="D595" i="10"/>
  <c r="D190" i="10"/>
  <c r="D254" i="10"/>
  <c r="D318" i="10"/>
  <c r="D382" i="10"/>
  <c r="D446" i="10"/>
  <c r="D510" i="10"/>
  <c r="D556" i="10"/>
  <c r="D588" i="10"/>
  <c r="D555" i="10"/>
  <c r="D227" i="10"/>
  <c r="D434" i="10"/>
  <c r="D385" i="10"/>
  <c r="D488" i="10"/>
  <c r="D456" i="10"/>
  <c r="D388" i="10"/>
  <c r="D436" i="10"/>
  <c r="D404" i="10"/>
  <c r="D360" i="10"/>
  <c r="D432" i="10"/>
  <c r="D392" i="10"/>
  <c r="D352" i="10"/>
  <c r="D416" i="10"/>
  <c r="D372" i="10"/>
  <c r="D408" i="10"/>
  <c r="D384" i="10"/>
  <c r="D320" i="10"/>
  <c r="D368" i="10"/>
  <c r="D296" i="10"/>
  <c r="D344" i="10"/>
  <c r="D328" i="10"/>
  <c r="D288" i="10"/>
  <c r="D324" i="10"/>
  <c r="D264" i="10"/>
  <c r="D340" i="10"/>
  <c r="D308" i="10"/>
  <c r="D244" i="10"/>
  <c r="D178" i="10"/>
  <c r="D146" i="10"/>
  <c r="D529" i="10"/>
  <c r="D513" i="10"/>
  <c r="D497" i="10"/>
  <c r="D481" i="10"/>
  <c r="D465" i="10"/>
  <c r="D449" i="10"/>
  <c r="D433" i="10"/>
  <c r="D417" i="10"/>
  <c r="D401" i="10"/>
  <c r="D381" i="10"/>
  <c r="D357" i="10"/>
  <c r="D337" i="10"/>
  <c r="D317" i="10"/>
  <c r="D293" i="10"/>
  <c r="D273" i="10"/>
  <c r="D253" i="10"/>
  <c r="D229" i="10"/>
  <c r="D209" i="10"/>
  <c r="D189" i="10"/>
  <c r="D165" i="10"/>
  <c r="D145" i="10"/>
  <c r="D528" i="10"/>
  <c r="D504" i="10"/>
  <c r="D484" i="10"/>
  <c r="D464" i="10"/>
  <c r="D440" i="10"/>
  <c r="D420" i="10"/>
  <c r="D400" i="10"/>
  <c r="D376" i="10"/>
  <c r="D356" i="10"/>
  <c r="D336" i="10"/>
  <c r="D312" i="10"/>
  <c r="D276" i="10"/>
  <c r="D224" i="10"/>
  <c r="D256" i="10"/>
  <c r="D212" i="10"/>
  <c r="D232" i="10"/>
  <c r="D292" i="10"/>
  <c r="D272" i="10"/>
  <c r="D248" i="10"/>
  <c r="D228" i="10"/>
  <c r="D208" i="10"/>
  <c r="D304" i="10"/>
  <c r="D280" i="10"/>
  <c r="D260" i="10"/>
  <c r="D240" i="10"/>
  <c r="D216" i="10"/>
  <c r="D196" i="10"/>
  <c r="D184" i="10"/>
  <c r="D393" i="10"/>
  <c r="D377" i="10"/>
  <c r="D361" i="10"/>
  <c r="D345" i="10"/>
  <c r="D329" i="10"/>
  <c r="D313" i="10"/>
  <c r="D297" i="10"/>
  <c r="D281" i="10"/>
  <c r="D265" i="10"/>
  <c r="D249" i="10"/>
  <c r="D233" i="10"/>
  <c r="D217" i="10"/>
  <c r="D201" i="10"/>
  <c r="D185" i="10"/>
  <c r="D169" i="10"/>
  <c r="D153" i="10"/>
  <c r="D137" i="10"/>
  <c r="D524" i="10"/>
  <c r="D508" i="10"/>
  <c r="D492" i="10"/>
  <c r="D476" i="10"/>
  <c r="D460" i="10"/>
  <c r="D444" i="10"/>
  <c r="D428" i="10"/>
  <c r="D412" i="10"/>
  <c r="D396" i="10"/>
  <c r="D380" i="10"/>
  <c r="D364" i="10"/>
  <c r="D348" i="10"/>
  <c r="D332" i="10"/>
  <c r="D316" i="10"/>
  <c r="D300" i="10"/>
  <c r="D284" i="10"/>
  <c r="D268" i="10"/>
  <c r="D252" i="10"/>
  <c r="D236" i="10"/>
  <c r="D220" i="10"/>
  <c r="D204" i="10"/>
  <c r="D200" i="10"/>
  <c r="D192" i="10"/>
  <c r="D176" i="10"/>
  <c r="D188" i="10"/>
  <c r="D168" i="10"/>
  <c r="D180" i="10"/>
  <c r="D160" i="10"/>
  <c r="D156" i="10"/>
  <c r="D172" i="10"/>
  <c r="D152" i="10"/>
  <c r="D144" i="10"/>
  <c r="D136" i="10"/>
  <c r="D164" i="10"/>
  <c r="D148" i="10"/>
  <c r="E127" i="10"/>
  <c r="E122" i="10"/>
  <c r="E117" i="10"/>
  <c r="E128" i="10"/>
  <c r="E124" i="10"/>
  <c r="E123" i="10"/>
  <c r="E118" i="10"/>
  <c r="E129" i="10"/>
  <c r="E120" i="10"/>
  <c r="E119" i="10"/>
  <c r="E130" i="10"/>
  <c r="E125" i="10"/>
  <c r="J135" i="10"/>
  <c r="K135" i="10" s="1"/>
  <c r="J138" i="10"/>
  <c r="K138" i="10" s="1"/>
  <c r="J141" i="10"/>
  <c r="K141" i="10" s="1"/>
  <c r="J146" i="10"/>
  <c r="K146" i="10" s="1"/>
  <c r="J149" i="10"/>
  <c r="K149" i="10" s="1"/>
  <c r="J151" i="10"/>
  <c r="K151" i="10" s="1"/>
  <c r="J161" i="10"/>
  <c r="K161" i="10" s="1"/>
  <c r="J163" i="10"/>
  <c r="K163" i="10" s="1"/>
  <c r="J173" i="10"/>
  <c r="K173" i="10" s="1"/>
  <c r="J177" i="10"/>
  <c r="K177" i="10" s="1"/>
  <c r="J181" i="10"/>
  <c r="K181" i="10" s="1"/>
  <c r="J185" i="10"/>
  <c r="K185" i="10" s="1"/>
  <c r="J189" i="10"/>
  <c r="K189" i="10" s="1"/>
  <c r="J193" i="10"/>
  <c r="K193" i="10" s="1"/>
  <c r="J137" i="10"/>
  <c r="K137" i="10" s="1"/>
  <c r="J140" i="10"/>
  <c r="K140" i="10" s="1"/>
  <c r="J144" i="10"/>
  <c r="K144" i="10" s="1"/>
  <c r="J148" i="10"/>
  <c r="K148" i="10" s="1"/>
  <c r="J150" i="10"/>
  <c r="K150" i="10" s="1"/>
  <c r="J152" i="10"/>
  <c r="K152" i="10" s="1"/>
  <c r="J153" i="10"/>
  <c r="K153" i="10" s="1"/>
  <c r="J162" i="10"/>
  <c r="K162" i="10" s="1"/>
  <c r="J139" i="10"/>
  <c r="K139" i="10" s="1"/>
  <c r="J147" i="10"/>
  <c r="K147" i="10" s="1"/>
  <c r="J155" i="10"/>
  <c r="K155" i="10" s="1"/>
  <c r="J157" i="10"/>
  <c r="K157" i="10" s="1"/>
  <c r="J159" i="10"/>
  <c r="K159" i="10" s="1"/>
  <c r="J175" i="10"/>
  <c r="K175" i="10" s="1"/>
  <c r="J183" i="10"/>
  <c r="K183" i="10" s="1"/>
  <c r="J191" i="10"/>
  <c r="K191" i="10" s="1"/>
  <c r="J199" i="10"/>
  <c r="K199" i="10" s="1"/>
  <c r="J206" i="10"/>
  <c r="K206" i="10" s="1"/>
  <c r="J210" i="10"/>
  <c r="K210" i="10" s="1"/>
  <c r="J214" i="10"/>
  <c r="K214" i="10" s="1"/>
  <c r="J242" i="10"/>
  <c r="K242" i="10" s="1"/>
  <c r="J246" i="10"/>
  <c r="K246" i="10" s="1"/>
  <c r="J250" i="10"/>
  <c r="K250" i="10" s="1"/>
  <c r="J308" i="10"/>
  <c r="K308" i="10" s="1"/>
  <c r="J312" i="10"/>
  <c r="K312" i="10" s="1"/>
  <c r="J316" i="10"/>
  <c r="K316" i="10" s="1"/>
  <c r="J172" i="10"/>
  <c r="K172" i="10" s="1"/>
  <c r="J174" i="10"/>
  <c r="K174" i="10" s="1"/>
  <c r="J180" i="10"/>
  <c r="K180" i="10" s="1"/>
  <c r="J182" i="10"/>
  <c r="K182" i="10" s="1"/>
  <c r="J188" i="10"/>
  <c r="K188" i="10" s="1"/>
  <c r="J190" i="10"/>
  <c r="K190" i="10" s="1"/>
  <c r="J196" i="10"/>
  <c r="K196" i="10" s="1"/>
  <c r="J200" i="10"/>
  <c r="K200" i="10" s="1"/>
  <c r="J202" i="10"/>
  <c r="K202" i="10" s="1"/>
  <c r="J204" i="10"/>
  <c r="K204" i="10" s="1"/>
  <c r="J208" i="10"/>
  <c r="K208" i="10" s="1"/>
  <c r="J212" i="10"/>
  <c r="K212" i="10" s="1"/>
  <c r="J215" i="10"/>
  <c r="K215" i="10" s="1"/>
  <c r="J245" i="10"/>
  <c r="K245" i="10" s="1"/>
  <c r="J249" i="10"/>
  <c r="K249" i="10" s="1"/>
  <c r="J136" i="10"/>
  <c r="K136" i="10" s="1"/>
  <c r="J142" i="10"/>
  <c r="K142" i="10" s="1"/>
  <c r="J143" i="10"/>
  <c r="K143" i="10" s="1"/>
  <c r="J154" i="10"/>
  <c r="K154" i="10" s="1"/>
  <c r="J156" i="10"/>
  <c r="K156" i="10" s="1"/>
  <c r="J158" i="10"/>
  <c r="K158" i="10" s="1"/>
  <c r="J160" i="10"/>
  <c r="K160" i="10" s="1"/>
  <c r="J167" i="10"/>
  <c r="K167" i="10" s="1"/>
  <c r="J168" i="10"/>
  <c r="K168" i="10" s="1"/>
  <c r="J171" i="10"/>
  <c r="K171" i="10" s="1"/>
  <c r="J179" i="10"/>
  <c r="K179" i="10" s="1"/>
  <c r="J187" i="10"/>
  <c r="K187" i="10" s="1"/>
  <c r="J195" i="10"/>
  <c r="K195" i="10" s="1"/>
  <c r="J197" i="10"/>
  <c r="K197" i="10" s="1"/>
  <c r="J145" i="10"/>
  <c r="K145" i="10" s="1"/>
  <c r="J165" i="10"/>
  <c r="K165" i="10" s="1"/>
  <c r="J169" i="10"/>
  <c r="K169" i="10" s="1"/>
  <c r="J184" i="10"/>
  <c r="K184" i="10" s="1"/>
  <c r="J186" i="10"/>
  <c r="K186" i="10" s="1"/>
  <c r="J203" i="10"/>
  <c r="K203" i="10" s="1"/>
  <c r="J207" i="10"/>
  <c r="K207" i="10" s="1"/>
  <c r="J211" i="10"/>
  <c r="K211" i="10" s="1"/>
  <c r="J243" i="10"/>
  <c r="K243" i="10" s="1"/>
  <c r="J247" i="10"/>
  <c r="K247" i="10" s="1"/>
  <c r="J251" i="10"/>
  <c r="K251" i="10" s="1"/>
  <c r="J253" i="10"/>
  <c r="K253" i="10" s="1"/>
  <c r="J268" i="10"/>
  <c r="K268" i="10" s="1"/>
  <c r="J270" i="10"/>
  <c r="K270" i="10" s="1"/>
  <c r="J272" i="10"/>
  <c r="K272" i="10" s="1"/>
  <c r="J274" i="10"/>
  <c r="K274" i="10" s="1"/>
  <c r="J276" i="10"/>
  <c r="K276" i="10" s="1"/>
  <c r="J278" i="10"/>
  <c r="K278" i="10" s="1"/>
  <c r="J280" i="10"/>
  <c r="K280" i="10" s="1"/>
  <c r="J282" i="10"/>
  <c r="K282" i="10" s="1"/>
  <c r="J284" i="10"/>
  <c r="K284" i="10" s="1"/>
  <c r="J286" i="10"/>
  <c r="K286" i="10" s="1"/>
  <c r="J288" i="10"/>
  <c r="K288" i="10" s="1"/>
  <c r="J290" i="10"/>
  <c r="K290" i="10" s="1"/>
  <c r="J292" i="10"/>
  <c r="K292" i="10" s="1"/>
  <c r="J294" i="10"/>
  <c r="K294" i="10" s="1"/>
  <c r="J296" i="10"/>
  <c r="K296" i="10" s="1"/>
  <c r="J298" i="10"/>
  <c r="K298" i="10" s="1"/>
  <c r="J300" i="10"/>
  <c r="K300" i="10" s="1"/>
  <c r="J302" i="10"/>
  <c r="K302" i="10" s="1"/>
  <c r="J304" i="10"/>
  <c r="K304" i="10" s="1"/>
  <c r="J306" i="10"/>
  <c r="K306" i="10" s="1"/>
  <c r="J309" i="10"/>
  <c r="K309" i="10" s="1"/>
  <c r="J315" i="10"/>
  <c r="K315" i="10" s="1"/>
  <c r="J319" i="10"/>
  <c r="K319" i="10" s="1"/>
  <c r="J323" i="10"/>
  <c r="K323" i="10" s="1"/>
  <c r="J327" i="10"/>
  <c r="K327" i="10" s="1"/>
  <c r="J407" i="10"/>
  <c r="K407" i="10" s="1"/>
  <c r="J411" i="10"/>
  <c r="K411" i="10" s="1"/>
  <c r="J415" i="10"/>
  <c r="K415" i="10" s="1"/>
  <c r="J419" i="10"/>
  <c r="K419" i="10" s="1"/>
  <c r="J423" i="10"/>
  <c r="K423" i="10" s="1"/>
  <c r="J426" i="10"/>
  <c r="K426" i="10" s="1"/>
  <c r="J429" i="10"/>
  <c r="K429" i="10" s="1"/>
  <c r="J430" i="10"/>
  <c r="K430" i="10" s="1"/>
  <c r="J434" i="10"/>
  <c r="K434" i="10" s="1"/>
  <c r="J437" i="10"/>
  <c r="K437" i="10" s="1"/>
  <c r="J438" i="10"/>
  <c r="K438" i="10" s="1"/>
  <c r="J442" i="10"/>
  <c r="K442" i="10" s="1"/>
  <c r="J445" i="10"/>
  <c r="K445" i="10" s="1"/>
  <c r="J446" i="10"/>
  <c r="K446" i="10" s="1"/>
  <c r="J450" i="10"/>
  <c r="K450" i="10" s="1"/>
  <c r="J453" i="10"/>
  <c r="K453" i="10" s="1"/>
  <c r="J454" i="10"/>
  <c r="K454" i="10" s="1"/>
  <c r="J176" i="10"/>
  <c r="K176" i="10" s="1"/>
  <c r="J178" i="10"/>
  <c r="K178" i="10" s="1"/>
  <c r="J244" i="10"/>
  <c r="K244" i="10" s="1"/>
  <c r="J248" i="10"/>
  <c r="K248" i="10" s="1"/>
  <c r="J252" i="10"/>
  <c r="K252" i="10" s="1"/>
  <c r="J254" i="10"/>
  <c r="K254" i="10" s="1"/>
  <c r="J255" i="10"/>
  <c r="K255" i="10" s="1"/>
  <c r="J256" i="10"/>
  <c r="K256" i="10" s="1"/>
  <c r="J257" i="10"/>
  <c r="K257" i="10" s="1"/>
  <c r="J258" i="10"/>
  <c r="K258" i="10" s="1"/>
  <c r="J259" i="10"/>
  <c r="K259" i="10" s="1"/>
  <c r="J260" i="10"/>
  <c r="K260" i="10" s="1"/>
  <c r="J261" i="10"/>
  <c r="K261" i="10" s="1"/>
  <c r="J262" i="10"/>
  <c r="K262" i="10" s="1"/>
  <c r="J263" i="10"/>
  <c r="K263" i="10" s="1"/>
  <c r="J264" i="10"/>
  <c r="K264" i="10" s="1"/>
  <c r="J265" i="10"/>
  <c r="K265" i="10" s="1"/>
  <c r="J266" i="10"/>
  <c r="K266" i="10" s="1"/>
  <c r="J314" i="10"/>
  <c r="K314" i="10" s="1"/>
  <c r="J317" i="10"/>
  <c r="K317" i="10" s="1"/>
  <c r="J321" i="10"/>
  <c r="K321" i="10" s="1"/>
  <c r="J325" i="10"/>
  <c r="K325" i="10" s="1"/>
  <c r="J410" i="10"/>
  <c r="K410" i="10" s="1"/>
  <c r="J414" i="10"/>
  <c r="K414" i="10" s="1"/>
  <c r="J418" i="10"/>
  <c r="K418" i="10" s="1"/>
  <c r="J422" i="10"/>
  <c r="K422" i="10" s="1"/>
  <c r="J427" i="10"/>
  <c r="K427" i="10" s="1"/>
  <c r="J431" i="10"/>
  <c r="K431" i="10" s="1"/>
  <c r="J435" i="10"/>
  <c r="K435" i="10" s="1"/>
  <c r="J439" i="10"/>
  <c r="K439" i="10" s="1"/>
  <c r="J443" i="10"/>
  <c r="K443" i="10" s="1"/>
  <c r="J447" i="10"/>
  <c r="K447" i="10" s="1"/>
  <c r="J451" i="10"/>
  <c r="K451" i="10" s="1"/>
  <c r="J455" i="10"/>
  <c r="K455" i="10" s="1"/>
  <c r="J458" i="10"/>
  <c r="K458" i="10" s="1"/>
  <c r="J459" i="10"/>
  <c r="K459" i="10" s="1"/>
  <c r="J460" i="10"/>
  <c r="K460" i="10" s="1"/>
  <c r="J461" i="10"/>
  <c r="K461" i="10" s="1"/>
  <c r="J462" i="10"/>
  <c r="K462" i="10" s="1"/>
  <c r="J463" i="10"/>
  <c r="K463" i="10" s="1"/>
  <c r="J464" i="10"/>
  <c r="K464" i="10" s="1"/>
  <c r="J465" i="10"/>
  <c r="K465" i="10" s="1"/>
  <c r="J466" i="10"/>
  <c r="K466" i="10" s="1"/>
  <c r="J467" i="10"/>
  <c r="K467" i="10" s="1"/>
  <c r="J468" i="10"/>
  <c r="K468" i="10" s="1"/>
  <c r="J469" i="10"/>
  <c r="K469" i="10" s="1"/>
  <c r="J470" i="10"/>
  <c r="K470" i="10" s="1"/>
  <c r="J471" i="10"/>
  <c r="K471" i="10" s="1"/>
  <c r="J472" i="10"/>
  <c r="K472" i="10" s="1"/>
  <c r="J473" i="10"/>
  <c r="K473" i="10" s="1"/>
  <c r="J474" i="10"/>
  <c r="K474" i="10" s="1"/>
  <c r="J475" i="10"/>
  <c r="K475" i="10" s="1"/>
  <c r="J476" i="10"/>
  <c r="K476" i="10" s="1"/>
  <c r="J477" i="10"/>
  <c r="K477" i="10" s="1"/>
  <c r="J478" i="10"/>
  <c r="K478" i="10" s="1"/>
  <c r="J479" i="10"/>
  <c r="K479" i="10" s="1"/>
  <c r="J480" i="10"/>
  <c r="K480" i="10" s="1"/>
  <c r="J481" i="10"/>
  <c r="K481" i="10" s="1"/>
  <c r="J482" i="10"/>
  <c r="K482" i="10" s="1"/>
  <c r="J483" i="10"/>
  <c r="K483" i="10" s="1"/>
  <c r="J484" i="10"/>
  <c r="K484" i="10" s="1"/>
  <c r="J485" i="10"/>
  <c r="K485" i="10" s="1"/>
  <c r="J486" i="10"/>
  <c r="K486" i="10" s="1"/>
  <c r="J487" i="10"/>
  <c r="K487" i="10" s="1"/>
  <c r="J488" i="10"/>
  <c r="K488" i="10" s="1"/>
  <c r="J489" i="10"/>
  <c r="K489" i="10" s="1"/>
  <c r="J490" i="10"/>
  <c r="K490" i="10" s="1"/>
  <c r="J491" i="10"/>
  <c r="K491" i="10" s="1"/>
  <c r="J492" i="10"/>
  <c r="K492" i="10" s="1"/>
  <c r="J493" i="10"/>
  <c r="K493" i="10" s="1"/>
  <c r="J494" i="10"/>
  <c r="K494" i="10" s="1"/>
  <c r="J495" i="10"/>
  <c r="K495" i="10" s="1"/>
  <c r="J496" i="10"/>
  <c r="K496" i="10" s="1"/>
  <c r="J497" i="10"/>
  <c r="K497" i="10" s="1"/>
  <c r="J498" i="10"/>
  <c r="K498" i="10" s="1"/>
  <c r="J499" i="10"/>
  <c r="K499" i="10" s="1"/>
  <c r="J500" i="10"/>
  <c r="K500" i="10" s="1"/>
  <c r="J501" i="10"/>
  <c r="K501" i="10" s="1"/>
  <c r="J502" i="10"/>
  <c r="K502" i="10" s="1"/>
  <c r="J503" i="10"/>
  <c r="K503" i="10" s="1"/>
  <c r="J504" i="10"/>
  <c r="K504" i="10" s="1"/>
  <c r="J505" i="10"/>
  <c r="K505" i="10" s="1"/>
  <c r="J506" i="10"/>
  <c r="K506" i="10" s="1"/>
  <c r="J507" i="10"/>
  <c r="K507" i="10" s="1"/>
  <c r="J508" i="10"/>
  <c r="K508" i="10" s="1"/>
  <c r="J509" i="10"/>
  <c r="K509" i="10" s="1"/>
  <c r="J510" i="10"/>
  <c r="K510" i="10" s="1"/>
  <c r="J511" i="10"/>
  <c r="K511" i="10" s="1"/>
  <c r="J512" i="10"/>
  <c r="K512" i="10" s="1"/>
  <c r="J513" i="10"/>
  <c r="K513" i="10" s="1"/>
  <c r="J514" i="10"/>
  <c r="K514" i="10" s="1"/>
  <c r="J515" i="10"/>
  <c r="K515" i="10" s="1"/>
  <c r="J516" i="10"/>
  <c r="K516" i="10" s="1"/>
  <c r="J517" i="10"/>
  <c r="K517" i="10" s="1"/>
  <c r="J518" i="10"/>
  <c r="K518" i="10" s="1"/>
  <c r="J519" i="10"/>
  <c r="K519" i="10" s="1"/>
  <c r="J520" i="10"/>
  <c r="K520" i="10" s="1"/>
  <c r="J521" i="10"/>
  <c r="K521" i="10" s="1"/>
  <c r="J522" i="10"/>
  <c r="K522" i="10" s="1"/>
  <c r="J523" i="10"/>
  <c r="K523" i="10" s="1"/>
  <c r="J524" i="10"/>
  <c r="K524" i="10" s="1"/>
  <c r="J525" i="10"/>
  <c r="K525" i="10" s="1"/>
  <c r="J526" i="10"/>
  <c r="K526" i="10" s="1"/>
  <c r="J527" i="10"/>
  <c r="K527" i="10" s="1"/>
  <c r="J528" i="10"/>
  <c r="K528" i="10" s="1"/>
  <c r="J529" i="10"/>
  <c r="K529" i="10" s="1"/>
  <c r="J530" i="10"/>
  <c r="K530" i="10" s="1"/>
  <c r="J531" i="10"/>
  <c r="K531" i="10" s="1"/>
  <c r="J532" i="10"/>
  <c r="K532" i="10" s="1"/>
  <c r="J533" i="10"/>
  <c r="K533" i="10" s="1"/>
  <c r="J534" i="10"/>
  <c r="K534" i="10" s="1"/>
  <c r="J535" i="10"/>
  <c r="K535" i="10" s="1"/>
  <c r="J536" i="10"/>
  <c r="K536" i="10" s="1"/>
  <c r="J537" i="10"/>
  <c r="K537" i="10" s="1"/>
  <c r="J538" i="10"/>
  <c r="K538" i="10" s="1"/>
  <c r="J539" i="10"/>
  <c r="K539" i="10" s="1"/>
  <c r="J540" i="10"/>
  <c r="K540" i="10" s="1"/>
  <c r="J541" i="10"/>
  <c r="K541" i="10" s="1"/>
  <c r="J542" i="10"/>
  <c r="K542" i="10" s="1"/>
  <c r="J543" i="10"/>
  <c r="K543" i="10" s="1"/>
  <c r="J544" i="10"/>
  <c r="K544" i="10" s="1"/>
  <c r="J545" i="10"/>
  <c r="K545" i="10" s="1"/>
  <c r="J164" i="10"/>
  <c r="K164" i="10" s="1"/>
  <c r="J166" i="10"/>
  <c r="K166" i="10" s="1"/>
  <c r="J170" i="10"/>
  <c r="K170" i="10" s="1"/>
  <c r="J201" i="10"/>
  <c r="K201" i="10" s="1"/>
  <c r="J216" i="10"/>
  <c r="K216" i="10" s="1"/>
  <c r="J217" i="10"/>
  <c r="K217" i="10" s="1"/>
  <c r="J218" i="10"/>
  <c r="K218" i="10" s="1"/>
  <c r="J219" i="10"/>
  <c r="K219" i="10" s="1"/>
  <c r="J220" i="10"/>
  <c r="K220" i="10" s="1"/>
  <c r="J221" i="10"/>
  <c r="K221" i="10" s="1"/>
  <c r="J222" i="10"/>
  <c r="K222" i="10" s="1"/>
  <c r="J223" i="10"/>
  <c r="K223" i="10" s="1"/>
  <c r="J224" i="10"/>
  <c r="K224" i="10" s="1"/>
  <c r="J225" i="10"/>
  <c r="K225" i="10" s="1"/>
  <c r="J226" i="10"/>
  <c r="K226" i="10" s="1"/>
  <c r="J227" i="10"/>
  <c r="K227" i="10" s="1"/>
  <c r="J228" i="10"/>
  <c r="K228" i="10" s="1"/>
  <c r="J229" i="10"/>
  <c r="K229" i="10" s="1"/>
  <c r="J230" i="10"/>
  <c r="K230" i="10" s="1"/>
  <c r="J231" i="10"/>
  <c r="K231" i="10" s="1"/>
  <c r="J232" i="10"/>
  <c r="K232" i="10" s="1"/>
  <c r="J233" i="10"/>
  <c r="K233" i="10" s="1"/>
  <c r="J234" i="10"/>
  <c r="K234" i="10" s="1"/>
  <c r="J235" i="10"/>
  <c r="K235" i="10" s="1"/>
  <c r="J236" i="10"/>
  <c r="K236" i="10" s="1"/>
  <c r="J237" i="10"/>
  <c r="K237" i="10" s="1"/>
  <c r="J238" i="10"/>
  <c r="K238" i="10" s="1"/>
  <c r="J239" i="10"/>
  <c r="K239" i="10" s="1"/>
  <c r="J240" i="10"/>
  <c r="K240" i="10" s="1"/>
  <c r="J241" i="10"/>
  <c r="K241" i="10" s="1"/>
  <c r="J267" i="10"/>
  <c r="K267" i="10" s="1"/>
  <c r="J269" i="10"/>
  <c r="K269" i="10" s="1"/>
  <c r="J271" i="10"/>
  <c r="K271" i="10" s="1"/>
  <c r="J273" i="10"/>
  <c r="K273" i="10" s="1"/>
  <c r="J275" i="10"/>
  <c r="K275" i="10" s="1"/>
  <c r="J277" i="10"/>
  <c r="K277" i="10" s="1"/>
  <c r="J279" i="10"/>
  <c r="K279" i="10" s="1"/>
  <c r="J281" i="10"/>
  <c r="K281" i="10" s="1"/>
  <c r="J283" i="10"/>
  <c r="K283" i="10" s="1"/>
  <c r="J285" i="10"/>
  <c r="K285" i="10" s="1"/>
  <c r="J287" i="10"/>
  <c r="K287" i="10" s="1"/>
  <c r="J289" i="10"/>
  <c r="K289" i="10" s="1"/>
  <c r="J291" i="10"/>
  <c r="K291" i="10" s="1"/>
  <c r="J293" i="10"/>
  <c r="K293" i="10" s="1"/>
  <c r="J295" i="10"/>
  <c r="K295" i="10" s="1"/>
  <c r="J297" i="10"/>
  <c r="K297" i="10" s="1"/>
  <c r="J299" i="10"/>
  <c r="K299" i="10" s="1"/>
  <c r="J301" i="10"/>
  <c r="K301" i="10" s="1"/>
  <c r="J303" i="10"/>
  <c r="K303" i="10" s="1"/>
  <c r="J305" i="10"/>
  <c r="K305" i="10" s="1"/>
  <c r="J307" i="10"/>
  <c r="K307" i="10" s="1"/>
  <c r="J311" i="10"/>
  <c r="K311" i="10" s="1"/>
  <c r="J313" i="10"/>
  <c r="K313" i="10" s="1"/>
  <c r="J318" i="10"/>
  <c r="K318" i="10" s="1"/>
  <c r="J322" i="10"/>
  <c r="K322" i="10" s="1"/>
  <c r="J326" i="10"/>
  <c r="K326" i="10" s="1"/>
  <c r="J329" i="10"/>
  <c r="K329" i="10" s="1"/>
  <c r="J330" i="10"/>
  <c r="K330" i="10" s="1"/>
  <c r="J331" i="10"/>
  <c r="K331" i="10" s="1"/>
  <c r="J332" i="10"/>
  <c r="K332" i="10" s="1"/>
  <c r="J333" i="10"/>
  <c r="K333" i="10" s="1"/>
  <c r="J334" i="10"/>
  <c r="K334" i="10" s="1"/>
  <c r="J335" i="10"/>
  <c r="K335" i="10" s="1"/>
  <c r="J336" i="10"/>
  <c r="K336" i="10" s="1"/>
  <c r="J337" i="10"/>
  <c r="K337" i="10" s="1"/>
  <c r="J338" i="10"/>
  <c r="K338" i="10" s="1"/>
  <c r="J339" i="10"/>
  <c r="K339" i="10" s="1"/>
  <c r="J340" i="10"/>
  <c r="K340" i="10" s="1"/>
  <c r="J341" i="10"/>
  <c r="K341" i="10" s="1"/>
  <c r="J342" i="10"/>
  <c r="K342" i="10" s="1"/>
  <c r="J343" i="10"/>
  <c r="K343" i="10" s="1"/>
  <c r="J344" i="10"/>
  <c r="K344" i="10" s="1"/>
  <c r="J345" i="10"/>
  <c r="K345" i="10" s="1"/>
  <c r="J346" i="10"/>
  <c r="K346" i="10" s="1"/>
  <c r="J347" i="10"/>
  <c r="K347" i="10" s="1"/>
  <c r="J348" i="10"/>
  <c r="K348" i="10" s="1"/>
  <c r="J349" i="10"/>
  <c r="K349" i="10" s="1"/>
  <c r="J350" i="10"/>
  <c r="K350" i="10" s="1"/>
  <c r="J351" i="10"/>
  <c r="K351" i="10" s="1"/>
  <c r="J352" i="10"/>
  <c r="K352" i="10" s="1"/>
  <c r="J353" i="10"/>
  <c r="K353" i="10" s="1"/>
  <c r="J354" i="10"/>
  <c r="K354" i="10" s="1"/>
  <c r="J355" i="10"/>
  <c r="K355" i="10" s="1"/>
  <c r="J356" i="10"/>
  <c r="K356" i="10" s="1"/>
  <c r="J357" i="10"/>
  <c r="K357" i="10" s="1"/>
  <c r="J358" i="10"/>
  <c r="K358" i="10" s="1"/>
  <c r="J359" i="10"/>
  <c r="K359" i="10" s="1"/>
  <c r="J360" i="10"/>
  <c r="K360" i="10" s="1"/>
  <c r="J361" i="10"/>
  <c r="K361" i="10" s="1"/>
  <c r="J362" i="10"/>
  <c r="K362" i="10" s="1"/>
  <c r="J363" i="10"/>
  <c r="K363" i="10" s="1"/>
  <c r="J364" i="10"/>
  <c r="K364" i="10" s="1"/>
  <c r="J365" i="10"/>
  <c r="K365" i="10" s="1"/>
  <c r="J366" i="10"/>
  <c r="K366" i="10" s="1"/>
  <c r="J367" i="10"/>
  <c r="K367" i="10" s="1"/>
  <c r="J368" i="10"/>
  <c r="K368" i="10" s="1"/>
  <c r="J369" i="10"/>
  <c r="K369" i="10" s="1"/>
  <c r="J370" i="10"/>
  <c r="K370" i="10" s="1"/>
  <c r="J371" i="10"/>
  <c r="K371" i="10" s="1"/>
  <c r="J372" i="10"/>
  <c r="K372" i="10" s="1"/>
  <c r="J373" i="10"/>
  <c r="K373" i="10" s="1"/>
  <c r="J374" i="10"/>
  <c r="K374" i="10" s="1"/>
  <c r="J375" i="10"/>
  <c r="K375" i="10" s="1"/>
  <c r="J376" i="10"/>
  <c r="K376" i="10" s="1"/>
  <c r="J377" i="10"/>
  <c r="K377" i="10" s="1"/>
  <c r="J378" i="10"/>
  <c r="K378" i="10" s="1"/>
  <c r="J379" i="10"/>
  <c r="K379" i="10" s="1"/>
  <c r="J380" i="10"/>
  <c r="K380" i="10" s="1"/>
  <c r="J381" i="10"/>
  <c r="K381" i="10" s="1"/>
  <c r="J382" i="10"/>
  <c r="K382" i="10" s="1"/>
  <c r="J383" i="10"/>
  <c r="K383" i="10" s="1"/>
  <c r="J384" i="10"/>
  <c r="K384" i="10" s="1"/>
  <c r="J385" i="10"/>
  <c r="K385" i="10" s="1"/>
  <c r="J386" i="10"/>
  <c r="K386" i="10" s="1"/>
  <c r="J387" i="10"/>
  <c r="K387" i="10" s="1"/>
  <c r="J388" i="10"/>
  <c r="K388" i="10" s="1"/>
  <c r="J389" i="10"/>
  <c r="K389" i="10" s="1"/>
  <c r="J390" i="10"/>
  <c r="K390" i="10" s="1"/>
  <c r="J391" i="10"/>
  <c r="K391" i="10" s="1"/>
  <c r="J392" i="10"/>
  <c r="K392" i="10" s="1"/>
  <c r="J393" i="10"/>
  <c r="K393" i="10" s="1"/>
  <c r="J394" i="10"/>
  <c r="K394" i="10" s="1"/>
  <c r="J395" i="10"/>
  <c r="K395" i="10" s="1"/>
  <c r="J396" i="10"/>
  <c r="K396" i="10" s="1"/>
  <c r="J397" i="10"/>
  <c r="K397" i="10" s="1"/>
  <c r="J398" i="10"/>
  <c r="K398" i="10" s="1"/>
  <c r="J399" i="10"/>
  <c r="K399" i="10" s="1"/>
  <c r="J400" i="10"/>
  <c r="K400" i="10" s="1"/>
  <c r="J401" i="10"/>
  <c r="K401" i="10" s="1"/>
  <c r="J402" i="10"/>
  <c r="K402" i="10" s="1"/>
  <c r="J403" i="10"/>
  <c r="K403" i="10" s="1"/>
  <c r="J404" i="10"/>
  <c r="K404" i="10" s="1"/>
  <c r="J405" i="10"/>
  <c r="K405" i="10" s="1"/>
  <c r="J406" i="10"/>
  <c r="K406" i="10" s="1"/>
  <c r="J408" i="10"/>
  <c r="K408" i="10" s="1"/>
  <c r="J412" i="10"/>
  <c r="K412" i="10" s="1"/>
  <c r="J416" i="10"/>
  <c r="K416" i="10" s="1"/>
  <c r="J420" i="10"/>
  <c r="K420" i="10" s="1"/>
  <c r="J424" i="10"/>
  <c r="K424" i="10" s="1"/>
  <c r="J432" i="10"/>
  <c r="K432" i="10" s="1"/>
  <c r="J440" i="10"/>
  <c r="K440" i="10" s="1"/>
  <c r="J448" i="10"/>
  <c r="K448" i="10" s="1"/>
  <c r="J456" i="10"/>
  <c r="K456" i="10" s="1"/>
  <c r="J194" i="10"/>
  <c r="K194" i="10" s="1"/>
  <c r="J205" i="10"/>
  <c r="K205" i="10" s="1"/>
  <c r="J409" i="10"/>
  <c r="K409" i="10" s="1"/>
  <c r="J417" i="10"/>
  <c r="K417" i="10" s="1"/>
  <c r="J425" i="10"/>
  <c r="K425" i="10" s="1"/>
  <c r="J441" i="10"/>
  <c r="K441" i="10" s="1"/>
  <c r="J457" i="10"/>
  <c r="K457" i="10" s="1"/>
  <c r="J602" i="10"/>
  <c r="K602" i="10" s="1"/>
  <c r="J603" i="10"/>
  <c r="K603" i="10" s="1"/>
  <c r="J604" i="10"/>
  <c r="K604" i="10" s="1"/>
  <c r="J605" i="10"/>
  <c r="K605" i="10" s="1"/>
  <c r="J209" i="10"/>
  <c r="K209" i="10" s="1"/>
  <c r="J324" i="10"/>
  <c r="K324" i="10" s="1"/>
  <c r="J436" i="10"/>
  <c r="K436" i="10" s="1"/>
  <c r="J452" i="10"/>
  <c r="K452" i="10" s="1"/>
  <c r="J601" i="10"/>
  <c r="K601" i="10" s="1"/>
  <c r="J198" i="10"/>
  <c r="K198" i="10" s="1"/>
  <c r="J213" i="10"/>
  <c r="K213" i="10" s="1"/>
  <c r="J310" i="10"/>
  <c r="K310" i="10" s="1"/>
  <c r="J413" i="10"/>
  <c r="K413" i="10" s="1"/>
  <c r="J421" i="10"/>
  <c r="K421" i="10" s="1"/>
  <c r="J433" i="10"/>
  <c r="K433" i="10" s="1"/>
  <c r="J449" i="10"/>
  <c r="K449" i="10" s="1"/>
  <c r="J328" i="10"/>
  <c r="K328" i="10" s="1"/>
  <c r="J546" i="10"/>
  <c r="K546" i="10" s="1"/>
  <c r="J548" i="10"/>
  <c r="K548" i="10" s="1"/>
  <c r="J550" i="10"/>
  <c r="K550" i="10" s="1"/>
  <c r="J552" i="10"/>
  <c r="K552" i="10" s="1"/>
  <c r="J554" i="10"/>
  <c r="K554" i="10" s="1"/>
  <c r="J556" i="10"/>
  <c r="K556" i="10" s="1"/>
  <c r="J558" i="10"/>
  <c r="K558" i="10" s="1"/>
  <c r="J560" i="10"/>
  <c r="K560" i="10" s="1"/>
  <c r="J562" i="10"/>
  <c r="K562" i="10" s="1"/>
  <c r="J564" i="10"/>
  <c r="K564" i="10" s="1"/>
  <c r="J566" i="10"/>
  <c r="K566" i="10" s="1"/>
  <c r="J568" i="10"/>
  <c r="K568" i="10" s="1"/>
  <c r="J570" i="10"/>
  <c r="K570" i="10" s="1"/>
  <c r="J572" i="10"/>
  <c r="K572" i="10" s="1"/>
  <c r="J574" i="10"/>
  <c r="K574" i="10" s="1"/>
  <c r="J576" i="10"/>
  <c r="K576" i="10" s="1"/>
  <c r="J578" i="10"/>
  <c r="K578" i="10" s="1"/>
  <c r="J580" i="10"/>
  <c r="K580" i="10" s="1"/>
  <c r="J582" i="10"/>
  <c r="K582" i="10" s="1"/>
  <c r="J584" i="10"/>
  <c r="K584" i="10" s="1"/>
  <c r="J586" i="10"/>
  <c r="K586" i="10" s="1"/>
  <c r="J588" i="10"/>
  <c r="K588" i="10" s="1"/>
  <c r="J590" i="10"/>
  <c r="K590" i="10" s="1"/>
  <c r="J592" i="10"/>
  <c r="K592" i="10" s="1"/>
  <c r="J594" i="10"/>
  <c r="K594" i="10" s="1"/>
  <c r="J596" i="10"/>
  <c r="K596" i="10" s="1"/>
  <c r="J598" i="10"/>
  <c r="K598" i="10" s="1"/>
  <c r="J600" i="10"/>
  <c r="K600" i="10" s="1"/>
  <c r="J428" i="10"/>
  <c r="K428" i="10" s="1"/>
  <c r="J192" i="10"/>
  <c r="K192" i="10" s="1"/>
  <c r="J444" i="10"/>
  <c r="K444" i="10" s="1"/>
  <c r="J547" i="10"/>
  <c r="K547" i="10" s="1"/>
  <c r="J549" i="10"/>
  <c r="K549" i="10" s="1"/>
  <c r="J551" i="10"/>
  <c r="K551" i="10" s="1"/>
  <c r="J553" i="10"/>
  <c r="K553" i="10" s="1"/>
  <c r="J555" i="10"/>
  <c r="K555" i="10" s="1"/>
  <c r="J557" i="10"/>
  <c r="K557" i="10" s="1"/>
  <c r="J559" i="10"/>
  <c r="K559" i="10" s="1"/>
  <c r="J561" i="10"/>
  <c r="K561" i="10" s="1"/>
  <c r="J563" i="10"/>
  <c r="K563" i="10" s="1"/>
  <c r="J565" i="10"/>
  <c r="K565" i="10" s="1"/>
  <c r="J567" i="10"/>
  <c r="K567" i="10" s="1"/>
  <c r="J569" i="10"/>
  <c r="K569" i="10" s="1"/>
  <c r="J571" i="10"/>
  <c r="K571" i="10" s="1"/>
  <c r="J573" i="10"/>
  <c r="K573" i="10" s="1"/>
  <c r="J575" i="10"/>
  <c r="K575" i="10" s="1"/>
  <c r="J577" i="10"/>
  <c r="K577" i="10" s="1"/>
  <c r="J579" i="10"/>
  <c r="K579" i="10" s="1"/>
  <c r="J581" i="10"/>
  <c r="K581" i="10" s="1"/>
  <c r="J583" i="10"/>
  <c r="K583" i="10" s="1"/>
  <c r="J585" i="10"/>
  <c r="K585" i="10" s="1"/>
  <c r="J587" i="10"/>
  <c r="K587" i="10" s="1"/>
  <c r="J589" i="10"/>
  <c r="K589" i="10" s="1"/>
  <c r="J591" i="10"/>
  <c r="K591" i="10" s="1"/>
  <c r="J593" i="10"/>
  <c r="K593" i="10" s="1"/>
  <c r="J595" i="10"/>
  <c r="K595" i="10" s="1"/>
  <c r="J597" i="10"/>
  <c r="K597" i="10" s="1"/>
  <c r="J599" i="10"/>
  <c r="K599" i="10" s="1"/>
  <c r="J320" i="10"/>
  <c r="K320" i="10" s="1"/>
  <c r="J73" i="10"/>
  <c r="K73" i="10" s="1"/>
  <c r="J80" i="10"/>
  <c r="K80" i="10" s="1"/>
  <c r="J83" i="10"/>
  <c r="K83" i="10" s="1"/>
  <c r="J87" i="10"/>
  <c r="K87" i="10" s="1"/>
  <c r="J90" i="10"/>
  <c r="K90" i="10" s="1"/>
  <c r="J69" i="10"/>
  <c r="K69" i="10" s="1"/>
  <c r="J70" i="10"/>
  <c r="K70" i="10" s="1"/>
  <c r="J74" i="10"/>
  <c r="K74" i="10" s="1"/>
  <c r="J77" i="10"/>
  <c r="K77" i="10" s="1"/>
  <c r="J84" i="10"/>
  <c r="K84" i="10" s="1"/>
  <c r="J88" i="10"/>
  <c r="K88" i="10" s="1"/>
  <c r="J91" i="10"/>
  <c r="K91" i="10" s="1"/>
  <c r="J93" i="10"/>
  <c r="K93" i="10" s="1"/>
  <c r="J106" i="10"/>
  <c r="K106" i="10" s="1"/>
  <c r="J110" i="10"/>
  <c r="K110" i="10" s="1"/>
  <c r="J114" i="10"/>
  <c r="K114" i="10" s="1"/>
  <c r="J118" i="10"/>
  <c r="K118" i="10" s="1"/>
  <c r="J122" i="10"/>
  <c r="K122" i="10" s="1"/>
  <c r="J126" i="10"/>
  <c r="K126" i="10" s="1"/>
  <c r="J130" i="10"/>
  <c r="K130" i="10" s="1"/>
  <c r="J72" i="10"/>
  <c r="K72" i="10" s="1"/>
  <c r="J75" i="10"/>
  <c r="K75" i="10" s="1"/>
  <c r="J78" i="10"/>
  <c r="K78" i="10" s="1"/>
  <c r="J81" i="10"/>
  <c r="K81" i="10" s="1"/>
  <c r="J85" i="10"/>
  <c r="K85" i="10" s="1"/>
  <c r="J96" i="10"/>
  <c r="K96" i="10" s="1"/>
  <c r="J100" i="10"/>
  <c r="K100" i="10" s="1"/>
  <c r="J102" i="10"/>
  <c r="K102" i="10" s="1"/>
  <c r="J103" i="10"/>
  <c r="K103" i="10" s="1"/>
  <c r="J104" i="10"/>
  <c r="K104" i="10" s="1"/>
  <c r="J105" i="10"/>
  <c r="K105" i="10" s="1"/>
  <c r="J109" i="10"/>
  <c r="K109" i="10" s="1"/>
  <c r="J113" i="10"/>
  <c r="K113" i="10" s="1"/>
  <c r="J117" i="10"/>
  <c r="K117" i="10" s="1"/>
  <c r="J121" i="10"/>
  <c r="K121" i="10" s="1"/>
  <c r="J125" i="10"/>
  <c r="K125" i="10" s="1"/>
  <c r="J129" i="10"/>
  <c r="K129" i="10" s="1"/>
  <c r="J68" i="10"/>
  <c r="K68" i="10" s="1"/>
  <c r="J71" i="10"/>
  <c r="K71" i="10" s="1"/>
  <c r="J76" i="10"/>
  <c r="K76" i="10" s="1"/>
  <c r="J79" i="10"/>
  <c r="K79" i="10" s="1"/>
  <c r="J82" i="10"/>
  <c r="K82" i="10" s="1"/>
  <c r="J86" i="10"/>
  <c r="K86" i="10" s="1"/>
  <c r="J89" i="10"/>
  <c r="K89" i="10" s="1"/>
  <c r="J92" i="10"/>
  <c r="K92" i="10" s="1"/>
  <c r="J94" i="10"/>
  <c r="K94" i="10" s="1"/>
  <c r="J95" i="10"/>
  <c r="K95" i="10" s="1"/>
  <c r="J97" i="10"/>
  <c r="K97" i="10" s="1"/>
  <c r="J98" i="10"/>
  <c r="K98" i="10" s="1"/>
  <c r="J99" i="10"/>
  <c r="K99" i="10" s="1"/>
  <c r="J101" i="10"/>
  <c r="K101" i="10" s="1"/>
  <c r="J108" i="10"/>
  <c r="K108" i="10" s="1"/>
  <c r="J112" i="10"/>
  <c r="K112" i="10" s="1"/>
  <c r="J116" i="10"/>
  <c r="K116" i="10" s="1"/>
  <c r="J120" i="10"/>
  <c r="K120" i="10" s="1"/>
  <c r="J124" i="10"/>
  <c r="K124" i="10" s="1"/>
  <c r="J128" i="10"/>
  <c r="K128" i="10" s="1"/>
  <c r="J111" i="10"/>
  <c r="K111" i="10" s="1"/>
  <c r="J127" i="10"/>
  <c r="K127" i="10" s="1"/>
  <c r="J115" i="10"/>
  <c r="K115" i="10" s="1"/>
  <c r="J131" i="10"/>
  <c r="K131" i="10" s="1"/>
  <c r="J119" i="10"/>
  <c r="K119" i="10" s="1"/>
  <c r="J107" i="10"/>
  <c r="K107" i="10" s="1"/>
  <c r="J123" i="10"/>
  <c r="K123" i="10" s="1"/>
  <c r="E131" i="10"/>
  <c r="E126" i="10"/>
  <c r="E121" i="10"/>
  <c r="K8" i="11"/>
  <c r="C10" i="9"/>
  <c r="J14" i="10"/>
  <c r="J16" i="10"/>
  <c r="J20" i="10"/>
  <c r="J24" i="10"/>
  <c r="J28" i="10"/>
  <c r="K28" i="10" s="1"/>
  <c r="J32" i="10"/>
  <c r="K32" i="10" s="1"/>
  <c r="J36" i="10"/>
  <c r="K36" i="10" s="1"/>
  <c r="J40" i="10"/>
  <c r="K40" i="10" s="1"/>
  <c r="J44" i="10"/>
  <c r="K44" i="10" s="1"/>
  <c r="J48" i="10"/>
  <c r="K48" i="10" s="1"/>
  <c r="J52" i="10"/>
  <c r="K52" i="10" s="1"/>
  <c r="J56" i="10"/>
  <c r="K56" i="10" s="1"/>
  <c r="J60" i="10"/>
  <c r="K60" i="10" s="1"/>
  <c r="J64" i="10"/>
  <c r="K64" i="10" s="1"/>
  <c r="J18" i="10"/>
  <c r="J34" i="10"/>
  <c r="K34" i="10" s="1"/>
  <c r="J42" i="10"/>
  <c r="K42" i="10" s="1"/>
  <c r="J50" i="10"/>
  <c r="K50" i="10" s="1"/>
  <c r="J58" i="10"/>
  <c r="K58" i="10" s="1"/>
  <c r="J66" i="10"/>
  <c r="K66" i="10" s="1"/>
  <c r="J15" i="10"/>
  <c r="J23" i="10"/>
  <c r="J31" i="10"/>
  <c r="K31" i="10" s="1"/>
  <c r="J39" i="10"/>
  <c r="K39" i="10" s="1"/>
  <c r="J47" i="10"/>
  <c r="K47" i="10" s="1"/>
  <c r="J55" i="10"/>
  <c r="K55" i="10" s="1"/>
  <c r="J63" i="10"/>
  <c r="K63" i="10" s="1"/>
  <c r="J17" i="10"/>
  <c r="J21" i="10"/>
  <c r="J25" i="10"/>
  <c r="J29" i="10"/>
  <c r="K29" i="10" s="1"/>
  <c r="J33" i="10"/>
  <c r="K33" i="10" s="1"/>
  <c r="J37" i="10"/>
  <c r="K37" i="10" s="1"/>
  <c r="J41" i="10"/>
  <c r="K41" i="10" s="1"/>
  <c r="J45" i="10"/>
  <c r="K45" i="10" s="1"/>
  <c r="J49" i="10"/>
  <c r="K49" i="10" s="1"/>
  <c r="J53" i="10"/>
  <c r="K53" i="10" s="1"/>
  <c r="J57" i="10"/>
  <c r="K57" i="10" s="1"/>
  <c r="J61" i="10"/>
  <c r="K61" i="10" s="1"/>
  <c r="J65" i="10"/>
  <c r="K65" i="10" s="1"/>
  <c r="J22" i="10"/>
  <c r="J26" i="10"/>
  <c r="J30" i="10"/>
  <c r="K30" i="10" s="1"/>
  <c r="J38" i="10"/>
  <c r="K38" i="10" s="1"/>
  <c r="J46" i="10"/>
  <c r="K46" i="10" s="1"/>
  <c r="J54" i="10"/>
  <c r="K54" i="10" s="1"/>
  <c r="J62" i="10"/>
  <c r="K62" i="10" s="1"/>
  <c r="J19" i="10"/>
  <c r="J27" i="10"/>
  <c r="K27" i="10" s="1"/>
  <c r="J35" i="10"/>
  <c r="K35" i="10" s="1"/>
  <c r="J43" i="10"/>
  <c r="K43" i="10" s="1"/>
  <c r="J51" i="10"/>
  <c r="K51" i="10" s="1"/>
  <c r="J59" i="10"/>
  <c r="K59" i="10" s="1"/>
  <c r="J67" i="10"/>
  <c r="K67" i="10" s="1"/>
  <c r="Y18" i="4"/>
  <c r="Z18" i="4" s="1"/>
  <c r="G18" i="11"/>
  <c r="I18" i="11" s="1"/>
  <c r="H18" i="11"/>
  <c r="L8" i="10"/>
  <c r="I86" i="8"/>
  <c r="H85" i="8"/>
  <c r="J134" i="10"/>
  <c r="H663" i="6"/>
  <c r="AH20" i="4"/>
  <c r="AH21" i="4" s="1"/>
  <c r="H703" i="6"/>
  <c r="G701" i="6"/>
  <c r="G702" i="6"/>
  <c r="AE21" i="4"/>
  <c r="G85" i="8"/>
  <c r="D1378" i="10" l="1"/>
  <c r="L606" i="10"/>
  <c r="M606" i="10" s="1"/>
  <c r="L607" i="10"/>
  <c r="L608" i="10"/>
  <c r="L609" i="10"/>
  <c r="L610" i="10"/>
  <c r="L611" i="10"/>
  <c r="L612" i="10"/>
  <c r="L613" i="10"/>
  <c r="L614" i="10"/>
  <c r="L615" i="10"/>
  <c r="L616" i="10"/>
  <c r="L617" i="10"/>
  <c r="L618" i="10"/>
  <c r="L619" i="10"/>
  <c r="L620" i="10"/>
  <c r="L621" i="10"/>
  <c r="L622" i="10"/>
  <c r="L623" i="10"/>
  <c r="L624" i="10"/>
  <c r="L625" i="10"/>
  <c r="L626" i="10"/>
  <c r="L627" i="10"/>
  <c r="L628" i="10"/>
  <c r="L629" i="10"/>
  <c r="L630" i="10"/>
  <c r="L631" i="10"/>
  <c r="L632" i="10"/>
  <c r="L633" i="10"/>
  <c r="L634" i="10"/>
  <c r="L635" i="10"/>
  <c r="L636" i="10"/>
  <c r="L637" i="10"/>
  <c r="L638" i="10"/>
  <c r="L639" i="10"/>
  <c r="L640" i="10"/>
  <c r="L641" i="10"/>
  <c r="L642" i="10"/>
  <c r="L643" i="10"/>
  <c r="L644" i="10"/>
  <c r="L645" i="10"/>
  <c r="L646" i="10"/>
  <c r="L647" i="10"/>
  <c r="L648" i="10"/>
  <c r="L649" i="10"/>
  <c r="L650" i="10"/>
  <c r="L651" i="10"/>
  <c r="L652" i="10"/>
  <c r="L653" i="10"/>
  <c r="L654" i="10"/>
  <c r="L655" i="10"/>
  <c r="L656" i="10"/>
  <c r="L657" i="10"/>
  <c r="L658" i="10"/>
  <c r="L659" i="10"/>
  <c r="L660" i="10"/>
  <c r="L661" i="10"/>
  <c r="L662" i="10"/>
  <c r="L663" i="10"/>
  <c r="L664" i="10"/>
  <c r="L665" i="10"/>
  <c r="L666" i="10"/>
  <c r="L667" i="10"/>
  <c r="L668" i="10"/>
  <c r="L669" i="10"/>
  <c r="L670" i="10"/>
  <c r="L671" i="10"/>
  <c r="L672" i="10"/>
  <c r="L673" i="10"/>
  <c r="L674" i="10"/>
  <c r="L675" i="10"/>
  <c r="L676" i="10"/>
  <c r="L677" i="10"/>
  <c r="L678" i="10"/>
  <c r="L679" i="10"/>
  <c r="L680" i="10"/>
  <c r="L681" i="10"/>
  <c r="L682" i="10"/>
  <c r="L683" i="10"/>
  <c r="L684" i="10"/>
  <c r="L685" i="10"/>
  <c r="L686" i="10"/>
  <c r="L687" i="10"/>
  <c r="L706" i="10"/>
  <c r="L707" i="10"/>
  <c r="L708" i="10"/>
  <c r="L709" i="10"/>
  <c r="L710" i="10"/>
  <c r="L711" i="10"/>
  <c r="L712" i="10"/>
  <c r="L713" i="10"/>
  <c r="L714" i="10"/>
  <c r="L715" i="10"/>
  <c r="L716" i="10"/>
  <c r="L717" i="10"/>
  <c r="L718" i="10"/>
  <c r="L719" i="10"/>
  <c r="L720" i="10"/>
  <c r="L721" i="10"/>
  <c r="L722" i="10"/>
  <c r="L723" i="10"/>
  <c r="L724" i="10"/>
  <c r="L725" i="10"/>
  <c r="L726" i="10"/>
  <c r="L727" i="10"/>
  <c r="L728" i="10"/>
  <c r="L729" i="10"/>
  <c r="L730" i="10"/>
  <c r="L731" i="10"/>
  <c r="L732" i="10"/>
  <c r="L733" i="10"/>
  <c r="L734" i="10"/>
  <c r="L688" i="10"/>
  <c r="L689" i="10"/>
  <c r="L690" i="10"/>
  <c r="L691" i="10"/>
  <c r="L692" i="10"/>
  <c r="L693" i="10"/>
  <c r="L694" i="10"/>
  <c r="L695" i="10"/>
  <c r="L696" i="10"/>
  <c r="L697" i="10"/>
  <c r="L698" i="10"/>
  <c r="L699" i="10"/>
  <c r="L700" i="10"/>
  <c r="L701" i="10"/>
  <c r="L702" i="10"/>
  <c r="L703" i="10"/>
  <c r="L704" i="10"/>
  <c r="L705" i="10"/>
  <c r="L785" i="10"/>
  <c r="L786" i="10"/>
  <c r="L787" i="10"/>
  <c r="L788" i="10"/>
  <c r="L789" i="10"/>
  <c r="L790" i="10"/>
  <c r="L791" i="10"/>
  <c r="L792" i="10"/>
  <c r="L793" i="10"/>
  <c r="L794" i="10"/>
  <c r="L795" i="10"/>
  <c r="L796" i="10"/>
  <c r="L797" i="10"/>
  <c r="L798" i="10"/>
  <c r="L799" i="10"/>
  <c r="L800" i="10"/>
  <c r="L801" i="10"/>
  <c r="L802" i="10"/>
  <c r="L803" i="10"/>
  <c r="L804" i="10"/>
  <c r="L805" i="10"/>
  <c r="L806" i="10"/>
  <c r="L807" i="10"/>
  <c r="L808" i="10"/>
  <c r="L809" i="10"/>
  <c r="L810" i="10"/>
  <c r="L811" i="10"/>
  <c r="L812" i="10"/>
  <c r="L813" i="10"/>
  <c r="L814" i="10"/>
  <c r="L735" i="10"/>
  <c r="L739" i="10"/>
  <c r="L743" i="10"/>
  <c r="L747" i="10"/>
  <c r="L751" i="10"/>
  <c r="L755" i="10"/>
  <c r="L759" i="10"/>
  <c r="L763" i="10"/>
  <c r="L767" i="10"/>
  <c r="L771" i="10"/>
  <c r="L815" i="10"/>
  <c r="L816" i="10"/>
  <c r="L817" i="10"/>
  <c r="L818" i="10"/>
  <c r="L819" i="10"/>
  <c r="L820" i="10"/>
  <c r="L821" i="10"/>
  <c r="L822" i="10"/>
  <c r="L823" i="10"/>
  <c r="L824" i="10"/>
  <c r="L825" i="10"/>
  <c r="L826" i="10"/>
  <c r="L827" i="10"/>
  <c r="L828" i="10"/>
  <c r="L829" i="10"/>
  <c r="L830" i="10"/>
  <c r="L831" i="10"/>
  <c r="L832" i="10"/>
  <c r="L833" i="10"/>
  <c r="L834" i="10"/>
  <c r="L835" i="10"/>
  <c r="L836" i="10"/>
  <c r="L837" i="10"/>
  <c r="L838" i="10"/>
  <c r="L839" i="10"/>
  <c r="L840" i="10"/>
  <c r="L841" i="10"/>
  <c r="L842" i="10"/>
  <c r="L843" i="10"/>
  <c r="L844" i="10"/>
  <c r="L845" i="10"/>
  <c r="L736" i="10"/>
  <c r="L740" i="10"/>
  <c r="L744" i="10"/>
  <c r="L748" i="10"/>
  <c r="L752" i="10"/>
  <c r="L756" i="10"/>
  <c r="L760" i="10"/>
  <c r="L764" i="10"/>
  <c r="L768" i="10"/>
  <c r="L772" i="10"/>
  <c r="L775" i="10"/>
  <c r="L777" i="10"/>
  <c r="L779" i="10"/>
  <c r="L781" i="10"/>
  <c r="L783" i="10"/>
  <c r="L737" i="10"/>
  <c r="L741" i="10"/>
  <c r="L745" i="10"/>
  <c r="L749" i="10"/>
  <c r="L753" i="10"/>
  <c r="L757" i="10"/>
  <c r="L761" i="10"/>
  <c r="L765" i="10"/>
  <c r="L769" i="10"/>
  <c r="L773" i="10"/>
  <c r="L738" i="10"/>
  <c r="L742" i="10"/>
  <c r="L746" i="10"/>
  <c r="L750" i="10"/>
  <c r="L754" i="10"/>
  <c r="L758" i="10"/>
  <c r="L762" i="10"/>
  <c r="L766" i="10"/>
  <c r="L770" i="10"/>
  <c r="L774" i="10"/>
  <c r="L776" i="10"/>
  <c r="L778" i="10"/>
  <c r="L780" i="10"/>
  <c r="L782" i="10"/>
  <c r="L784" i="10"/>
  <c r="L846" i="10"/>
  <c r="L847" i="10"/>
  <c r="L848" i="10"/>
  <c r="L849" i="10"/>
  <c r="L850" i="10"/>
  <c r="L851" i="10"/>
  <c r="L852" i="10"/>
  <c r="L853" i="10"/>
  <c r="L854" i="10"/>
  <c r="L855" i="10"/>
  <c r="L856" i="10"/>
  <c r="L857" i="10"/>
  <c r="L858" i="10"/>
  <c r="L859" i="10"/>
  <c r="L860" i="10"/>
  <c r="L861" i="10"/>
  <c r="L862" i="10"/>
  <c r="L863" i="10"/>
  <c r="L864" i="10"/>
  <c r="L865" i="10"/>
  <c r="L866" i="10"/>
  <c r="L867" i="10"/>
  <c r="L868" i="10"/>
  <c r="L869" i="10"/>
  <c r="L870" i="10"/>
  <c r="L871" i="10"/>
  <c r="L872" i="10"/>
  <c r="L873" i="10"/>
  <c r="L874" i="10"/>
  <c r="L875" i="10"/>
  <c r="L876" i="10"/>
  <c r="L877" i="10"/>
  <c r="L878" i="10"/>
  <c r="L879" i="10"/>
  <c r="L880" i="10"/>
  <c r="L881" i="10"/>
  <c r="L882" i="10"/>
  <c r="L883" i="10"/>
  <c r="L884" i="10"/>
  <c r="L885" i="10"/>
  <c r="L886"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L939" i="10"/>
  <c r="L940" i="10"/>
  <c r="L941" i="10"/>
  <c r="L942" i="10"/>
  <c r="L943" i="10"/>
  <c r="L944" i="10"/>
  <c r="L945" i="10"/>
  <c r="L946" i="10"/>
  <c r="L947" i="10"/>
  <c r="L948" i="10"/>
  <c r="L949" i="10"/>
  <c r="L950" i="10"/>
  <c r="L951" i="10"/>
  <c r="L952" i="10"/>
  <c r="L953" i="10"/>
  <c r="L954" i="10"/>
  <c r="L955" i="10"/>
  <c r="L956" i="10"/>
  <c r="L957" i="10"/>
  <c r="L958" i="10"/>
  <c r="L959" i="10"/>
  <c r="L960" i="10"/>
  <c r="L961" i="10"/>
  <c r="L962" i="10"/>
  <c r="L963" i="10"/>
  <c r="L964" i="10"/>
  <c r="L965" i="10"/>
  <c r="L966" i="10"/>
  <c r="L967" i="10"/>
  <c r="L968" i="10"/>
  <c r="L969" i="10"/>
  <c r="L970" i="10"/>
  <c r="L971" i="10"/>
  <c r="L972" i="10"/>
  <c r="L973" i="10"/>
  <c r="L974" i="10"/>
  <c r="L975" i="10"/>
  <c r="L976" i="10"/>
  <c r="L977" i="10"/>
  <c r="L978" i="10"/>
  <c r="L979" i="10"/>
  <c r="L980" i="10"/>
  <c r="L981" i="10"/>
  <c r="L982" i="10"/>
  <c r="L983" i="10"/>
  <c r="L984" i="10"/>
  <c r="L985" i="10"/>
  <c r="L986" i="10"/>
  <c r="L987" i="10"/>
  <c r="L988" i="10"/>
  <c r="L989" i="10"/>
  <c r="L990" i="10"/>
  <c r="L991" i="10"/>
  <c r="L992" i="10"/>
  <c r="L993" i="10"/>
  <c r="L994" i="10"/>
  <c r="L995" i="10"/>
  <c r="L996" i="10"/>
  <c r="L997" i="10"/>
  <c r="L998" i="10"/>
  <c r="L999" i="10"/>
  <c r="L1000" i="10"/>
  <c r="L1001" i="10"/>
  <c r="L1002" i="10"/>
  <c r="L1003" i="10"/>
  <c r="L1004" i="10"/>
  <c r="L1005" i="10"/>
  <c r="L1006" i="10"/>
  <c r="L1007" i="10"/>
  <c r="L1008" i="10"/>
  <c r="L1009" i="10"/>
  <c r="L1010" i="10"/>
  <c r="L1011" i="10"/>
  <c r="L1012" i="10"/>
  <c r="L1013" i="10"/>
  <c r="L1014" i="10"/>
  <c r="L1015" i="10"/>
  <c r="L1016" i="10"/>
  <c r="L1017" i="10"/>
  <c r="L1018" i="10"/>
  <c r="L1019" i="10"/>
  <c r="L1020" i="10"/>
  <c r="L1021" i="10"/>
  <c r="L1022" i="10"/>
  <c r="L1023" i="10"/>
  <c r="L1024" i="10"/>
  <c r="L1025" i="10"/>
  <c r="L1026" i="10"/>
  <c r="L1027" i="10"/>
  <c r="L1028" i="10"/>
  <c r="L1029" i="10"/>
  <c r="L1030" i="10"/>
  <c r="L1031" i="10"/>
  <c r="L1032" i="10"/>
  <c r="L1033" i="10"/>
  <c r="L1034" i="10"/>
  <c r="L1035" i="10"/>
  <c r="L1036" i="10"/>
  <c r="L1037" i="10"/>
  <c r="L1038" i="10"/>
  <c r="L1039" i="10"/>
  <c r="L1040" i="10"/>
  <c r="L1041" i="10"/>
  <c r="L1042" i="10"/>
  <c r="L1043" i="10"/>
  <c r="L1044" i="10"/>
  <c r="L1045" i="10"/>
  <c r="L1046" i="10"/>
  <c r="L1047" i="10"/>
  <c r="L1048" i="10"/>
  <c r="L1049" i="10"/>
  <c r="L1050" i="10"/>
  <c r="L1051" i="10"/>
  <c r="L1052" i="10"/>
  <c r="L1053" i="10"/>
  <c r="L1054" i="10"/>
  <c r="L1055" i="10"/>
  <c r="L1056" i="10"/>
  <c r="L1057" i="10"/>
  <c r="L1058" i="10"/>
  <c r="L1059" i="10"/>
  <c r="L1060" i="10"/>
  <c r="L1061" i="10"/>
  <c r="L1062" i="10"/>
  <c r="L1063" i="10"/>
  <c r="L1064" i="10"/>
  <c r="L1065" i="10"/>
  <c r="L1066" i="10"/>
  <c r="L1067" i="10"/>
  <c r="L1068" i="10"/>
  <c r="L1069" i="10"/>
  <c r="L1070" i="10"/>
  <c r="L1071" i="10"/>
  <c r="L1072" i="10"/>
  <c r="L1073" i="10"/>
  <c r="L1074" i="10"/>
  <c r="L1075" i="10"/>
  <c r="L1076" i="10"/>
  <c r="L1077" i="10"/>
  <c r="L1078" i="10"/>
  <c r="L1079" i="10"/>
  <c r="L1080" i="10"/>
  <c r="L1081" i="10"/>
  <c r="L1082" i="10"/>
  <c r="L1083" i="10"/>
  <c r="L1084" i="10"/>
  <c r="L1085" i="10"/>
  <c r="L1086" i="10"/>
  <c r="L1087" i="10"/>
  <c r="L1088" i="10"/>
  <c r="L1089" i="10"/>
  <c r="L1090" i="10"/>
  <c r="L1091" i="10"/>
  <c r="L1092" i="10"/>
  <c r="L1093" i="10"/>
  <c r="L1094" i="10"/>
  <c r="L1095" i="10"/>
  <c r="L1096" i="10"/>
  <c r="L1097" i="10"/>
  <c r="L1098" i="10"/>
  <c r="L1099" i="10"/>
  <c r="L1100" i="10"/>
  <c r="L1101" i="10"/>
  <c r="L1102" i="10"/>
  <c r="L1103" i="10"/>
  <c r="L1104" i="10"/>
  <c r="L1105" i="10"/>
  <c r="L1106" i="10"/>
  <c r="L1107" i="10"/>
  <c r="L1108" i="10"/>
  <c r="L1109" i="10"/>
  <c r="L1110" i="10"/>
  <c r="L1111" i="10"/>
  <c r="L1112" i="10"/>
  <c r="L1113" i="10"/>
  <c r="L1114" i="10"/>
  <c r="L1115" i="10"/>
  <c r="L1116" i="10"/>
  <c r="L1117" i="10"/>
  <c r="L1118" i="10"/>
  <c r="L1119" i="10"/>
  <c r="L1120" i="10"/>
  <c r="L1121" i="10"/>
  <c r="L1122" i="10"/>
  <c r="L1123" i="10"/>
  <c r="L1124" i="10"/>
  <c r="L1125" i="10"/>
  <c r="L1126" i="10"/>
  <c r="L1127" i="10"/>
  <c r="L1128" i="10"/>
  <c r="L1129" i="10"/>
  <c r="L1130" i="10"/>
  <c r="L1131" i="10"/>
  <c r="L1132" i="10"/>
  <c r="L1133" i="10"/>
  <c r="L1134" i="10"/>
  <c r="L1135" i="10"/>
  <c r="L1136" i="10"/>
  <c r="L1137" i="10"/>
  <c r="L1138" i="10"/>
  <c r="L1139" i="10"/>
  <c r="L1140" i="10"/>
  <c r="L1141" i="10"/>
  <c r="L1142" i="10"/>
  <c r="L1143" i="10"/>
  <c r="L1144" i="10"/>
  <c r="L1145" i="10"/>
  <c r="L1146" i="10"/>
  <c r="L1147" i="10"/>
  <c r="L1148" i="10"/>
  <c r="L1149" i="10"/>
  <c r="L1150" i="10"/>
  <c r="L1151" i="10"/>
  <c r="L1152" i="10"/>
  <c r="L1153" i="10"/>
  <c r="L1154" i="10"/>
  <c r="L1155" i="10"/>
  <c r="L1156" i="10"/>
  <c r="L1157" i="10"/>
  <c r="L1158" i="10"/>
  <c r="L1159" i="10"/>
  <c r="L1160" i="10"/>
  <c r="L1161" i="10"/>
  <c r="L1162" i="10"/>
  <c r="L1163" i="10"/>
  <c r="L1164" i="10"/>
  <c r="L1165" i="10"/>
  <c r="L1166" i="10"/>
  <c r="L1167" i="10"/>
  <c r="L1168" i="10"/>
  <c r="L1169" i="10"/>
  <c r="L1170" i="10"/>
  <c r="L1171" i="10"/>
  <c r="L1172" i="10"/>
  <c r="L1173" i="10"/>
  <c r="L1174" i="10"/>
  <c r="L1175" i="10"/>
  <c r="L1176" i="10"/>
  <c r="L1177" i="10"/>
  <c r="L1178" i="10"/>
  <c r="L1179" i="10"/>
  <c r="L1180" i="10"/>
  <c r="L1181" i="10"/>
  <c r="L1182" i="10"/>
  <c r="L1183" i="10"/>
  <c r="L1184" i="10"/>
  <c r="L1185" i="10"/>
  <c r="L1186" i="10"/>
  <c r="L1187" i="10"/>
  <c r="L1188" i="10"/>
  <c r="L1189" i="10"/>
  <c r="L1190" i="10"/>
  <c r="L1191" i="10"/>
  <c r="L1192" i="10"/>
  <c r="L1193" i="10"/>
  <c r="L1194" i="10"/>
  <c r="L1195" i="10"/>
  <c r="L1196" i="10"/>
  <c r="L1197" i="10"/>
  <c r="L1198" i="10"/>
  <c r="L1199" i="10"/>
  <c r="L1200" i="10"/>
  <c r="L1201" i="10"/>
  <c r="L1202" i="10"/>
  <c r="L1203" i="10"/>
  <c r="L1204" i="10"/>
  <c r="L1205" i="10"/>
  <c r="L1206" i="10"/>
  <c r="L1207" i="10"/>
  <c r="L1208" i="10"/>
  <c r="L1209" i="10"/>
  <c r="L1210" i="10"/>
  <c r="L1211" i="10"/>
  <c r="L1212" i="10"/>
  <c r="L1213" i="10"/>
  <c r="L1214" i="10"/>
  <c r="L1215" i="10"/>
  <c r="L1216" i="10"/>
  <c r="L1217" i="10"/>
  <c r="L1218" i="10"/>
  <c r="L1219" i="10"/>
  <c r="L1220" i="10"/>
  <c r="L1221" i="10"/>
  <c r="L1222" i="10"/>
  <c r="L1223" i="10"/>
  <c r="L1224" i="10"/>
  <c r="L1225" i="10"/>
  <c r="L1226" i="10"/>
  <c r="L1227" i="10"/>
  <c r="L1228" i="10"/>
  <c r="L1229" i="10"/>
  <c r="L1230" i="10"/>
  <c r="L1231" i="10"/>
  <c r="L1232" i="10"/>
  <c r="L1233" i="10"/>
  <c r="L1234" i="10"/>
  <c r="L1235" i="10"/>
  <c r="L1236" i="10"/>
  <c r="L1237" i="10"/>
  <c r="L1238" i="10"/>
  <c r="L1239" i="10"/>
  <c r="L1240" i="10"/>
  <c r="L1241" i="10"/>
  <c r="L1242" i="10"/>
  <c r="L1243" i="10"/>
  <c r="L1244" i="10"/>
  <c r="L1245" i="10"/>
  <c r="L1246" i="10"/>
  <c r="L1247" i="10"/>
  <c r="L1248" i="10"/>
  <c r="L1249" i="10"/>
  <c r="L1250" i="10"/>
  <c r="L1251" i="10"/>
  <c r="L1252" i="10"/>
  <c r="L1253" i="10"/>
  <c r="L1254" i="10"/>
  <c r="L1255" i="10"/>
  <c r="L1256" i="10"/>
  <c r="L1257" i="10"/>
  <c r="L1258" i="10"/>
  <c r="L1259" i="10"/>
  <c r="L1260" i="10"/>
  <c r="L1261" i="10"/>
  <c r="L1262" i="10"/>
  <c r="L1263" i="10"/>
  <c r="L1264" i="10"/>
  <c r="L1265" i="10"/>
  <c r="L1266" i="10"/>
  <c r="L1267" i="10"/>
  <c r="L1268" i="10"/>
  <c r="L1269" i="10"/>
  <c r="L1270" i="10"/>
  <c r="L1271" i="10"/>
  <c r="L1272" i="10"/>
  <c r="L1273" i="10"/>
  <c r="L1274" i="10"/>
  <c r="L1275" i="10"/>
  <c r="L1276" i="10"/>
  <c r="L1277" i="10"/>
  <c r="L1278" i="10"/>
  <c r="L1279" i="10"/>
  <c r="L1280" i="10"/>
  <c r="L1281" i="10"/>
  <c r="L1282" i="10"/>
  <c r="L1283" i="10"/>
  <c r="L1284" i="10"/>
  <c r="L1285" i="10"/>
  <c r="L1287" i="10"/>
  <c r="L1289" i="10"/>
  <c r="L1291" i="10"/>
  <c r="L1293" i="10"/>
  <c r="L1286" i="10"/>
  <c r="L1288" i="10"/>
  <c r="L1290" i="10"/>
  <c r="L1292" i="10"/>
  <c r="L1294" i="10"/>
  <c r="L1296" i="10"/>
  <c r="L1295" i="10"/>
  <c r="L1297" i="10"/>
  <c r="L1299" i="10"/>
  <c r="L1301" i="10"/>
  <c r="L1303" i="10"/>
  <c r="L1305" i="10"/>
  <c r="L1307" i="10"/>
  <c r="L1309" i="10"/>
  <c r="L1311" i="10"/>
  <c r="L1313" i="10"/>
  <c r="L1315" i="10"/>
  <c r="L1317" i="10"/>
  <c r="L1319" i="10"/>
  <c r="L1321" i="10"/>
  <c r="L1323" i="10"/>
  <c r="L1325" i="10"/>
  <c r="L1327" i="10"/>
  <c r="L1329" i="10"/>
  <c r="L1298" i="10"/>
  <c r="L1300" i="10"/>
  <c r="L1302" i="10"/>
  <c r="L1304" i="10"/>
  <c r="L1306" i="10"/>
  <c r="L1308" i="10"/>
  <c r="L1310" i="10"/>
  <c r="L1312" i="10"/>
  <c r="L1314" i="10"/>
  <c r="L1316" i="10"/>
  <c r="L1318" i="10"/>
  <c r="L1320" i="10"/>
  <c r="L1322" i="10"/>
  <c r="L1324" i="10"/>
  <c r="L1326" i="10"/>
  <c r="L1328" i="10"/>
  <c r="L1330" i="10"/>
  <c r="L1332" i="10"/>
  <c r="L1334" i="10"/>
  <c r="L1336" i="10"/>
  <c r="L1338" i="10"/>
  <c r="L1331" i="10"/>
  <c r="L1333" i="10"/>
  <c r="L1335" i="10"/>
  <c r="L1337" i="10"/>
  <c r="L1339" i="10"/>
  <c r="L1340" i="10"/>
  <c r="L1342" i="10"/>
  <c r="L1344" i="10"/>
  <c r="L1346" i="10"/>
  <c r="L1348" i="10"/>
  <c r="L1350" i="10"/>
  <c r="L1352" i="10"/>
  <c r="L1354" i="10"/>
  <c r="L1356" i="10"/>
  <c r="L1358" i="10"/>
  <c r="L1360" i="10"/>
  <c r="L1362" i="10"/>
  <c r="L1364" i="10"/>
  <c r="L1366" i="10"/>
  <c r="L1368" i="10"/>
  <c r="L1370" i="10"/>
  <c r="L1372" i="10"/>
  <c r="L1367" i="10"/>
  <c r="L1371" i="10"/>
  <c r="L1373" i="10"/>
  <c r="L1376" i="10"/>
  <c r="L1341" i="10"/>
  <c r="L1343" i="10"/>
  <c r="L1345" i="10"/>
  <c r="L1347" i="10"/>
  <c r="L1349" i="10"/>
  <c r="L1351" i="10"/>
  <c r="L1353" i="10"/>
  <c r="L1355" i="10"/>
  <c r="L1357" i="10"/>
  <c r="L1359" i="10"/>
  <c r="L1361" i="10"/>
  <c r="L1363" i="10"/>
  <c r="L1365" i="10"/>
  <c r="L1369" i="10"/>
  <c r="L1374" i="10"/>
  <c r="L1375" i="10"/>
  <c r="L1377" i="10"/>
  <c r="D132" i="10"/>
  <c r="H135" i="10"/>
  <c r="H139" i="10"/>
  <c r="H143" i="10"/>
  <c r="H147" i="10"/>
  <c r="H151" i="10"/>
  <c r="H155" i="10"/>
  <c r="H159" i="10"/>
  <c r="H163" i="10"/>
  <c r="H167" i="10"/>
  <c r="H171" i="10"/>
  <c r="H175" i="10"/>
  <c r="H179" i="10"/>
  <c r="H183" i="10"/>
  <c r="H187" i="10"/>
  <c r="H191" i="10"/>
  <c r="H195" i="10"/>
  <c r="H199" i="10"/>
  <c r="H203" i="10"/>
  <c r="H207" i="10"/>
  <c r="H211" i="10"/>
  <c r="H215" i="10"/>
  <c r="H219" i="10"/>
  <c r="H223" i="10"/>
  <c r="H227" i="10"/>
  <c r="H231" i="10"/>
  <c r="H235" i="10"/>
  <c r="H239" i="10"/>
  <c r="H243" i="10"/>
  <c r="H247" i="10"/>
  <c r="H251" i="10"/>
  <c r="H255" i="10"/>
  <c r="H259" i="10"/>
  <c r="H263" i="10"/>
  <c r="H267" i="10"/>
  <c r="H271" i="10"/>
  <c r="H275" i="10"/>
  <c r="H279" i="10"/>
  <c r="H283" i="10"/>
  <c r="H287" i="10"/>
  <c r="H291" i="10"/>
  <c r="H295" i="10"/>
  <c r="H299" i="10"/>
  <c r="H303" i="10"/>
  <c r="H307" i="10"/>
  <c r="H311" i="10"/>
  <c r="H315" i="10"/>
  <c r="H319" i="10"/>
  <c r="H323" i="10"/>
  <c r="H327" i="10"/>
  <c r="H331" i="10"/>
  <c r="H335" i="10"/>
  <c r="H339" i="10"/>
  <c r="H343" i="10"/>
  <c r="H347" i="10"/>
  <c r="H351" i="10"/>
  <c r="H355" i="10"/>
  <c r="H359" i="10"/>
  <c r="H363" i="10"/>
  <c r="H367" i="10"/>
  <c r="H371" i="10"/>
  <c r="H375" i="10"/>
  <c r="H379" i="10"/>
  <c r="H383" i="10"/>
  <c r="H387" i="10"/>
  <c r="H391" i="10"/>
  <c r="H395" i="10"/>
  <c r="H399" i="10"/>
  <c r="H403" i="10"/>
  <c r="H407" i="10"/>
  <c r="H411" i="10"/>
  <c r="H415" i="10"/>
  <c r="H419" i="10"/>
  <c r="H423" i="10"/>
  <c r="H427" i="10"/>
  <c r="H431" i="10"/>
  <c r="H435" i="10"/>
  <c r="H439" i="10"/>
  <c r="H443" i="10"/>
  <c r="H447" i="10"/>
  <c r="H451" i="10"/>
  <c r="H455" i="10"/>
  <c r="H459" i="10"/>
  <c r="H463" i="10"/>
  <c r="H467" i="10"/>
  <c r="H471" i="10"/>
  <c r="H136" i="10"/>
  <c r="H140" i="10"/>
  <c r="H144" i="10"/>
  <c r="H148" i="10"/>
  <c r="H152" i="10"/>
  <c r="H156" i="10"/>
  <c r="H160" i="10"/>
  <c r="H164" i="10"/>
  <c r="H168" i="10"/>
  <c r="H172" i="10"/>
  <c r="H176" i="10"/>
  <c r="H180" i="10"/>
  <c r="H184" i="10"/>
  <c r="H188" i="10"/>
  <c r="H192" i="10"/>
  <c r="H196" i="10"/>
  <c r="H200" i="10"/>
  <c r="H204" i="10"/>
  <c r="H208" i="10"/>
  <c r="H212" i="10"/>
  <c r="H216" i="10"/>
  <c r="H220" i="10"/>
  <c r="H224" i="10"/>
  <c r="H228" i="10"/>
  <c r="H232" i="10"/>
  <c r="H236" i="10"/>
  <c r="H240" i="10"/>
  <c r="H244" i="10"/>
  <c r="H248" i="10"/>
  <c r="H252" i="10"/>
  <c r="H256" i="10"/>
  <c r="H260" i="10"/>
  <c r="H264" i="10"/>
  <c r="H268" i="10"/>
  <c r="H272" i="10"/>
  <c r="H276" i="10"/>
  <c r="H280" i="10"/>
  <c r="H284" i="10"/>
  <c r="H288" i="10"/>
  <c r="H292" i="10"/>
  <c r="H296" i="10"/>
  <c r="H300" i="10"/>
  <c r="H304" i="10"/>
  <c r="H308" i="10"/>
  <c r="H312" i="10"/>
  <c r="H316" i="10"/>
  <c r="H320" i="10"/>
  <c r="H324" i="10"/>
  <c r="H328" i="10"/>
  <c r="H332" i="10"/>
  <c r="H336" i="10"/>
  <c r="H340" i="10"/>
  <c r="H344" i="10"/>
  <c r="H348" i="10"/>
  <c r="H352" i="10"/>
  <c r="H356" i="10"/>
  <c r="H360" i="10"/>
  <c r="H364" i="10"/>
  <c r="H368" i="10"/>
  <c r="H372" i="10"/>
  <c r="H376" i="10"/>
  <c r="H380" i="10"/>
  <c r="H384" i="10"/>
  <c r="H388" i="10"/>
  <c r="H392" i="10"/>
  <c r="H396" i="10"/>
  <c r="H400" i="10"/>
  <c r="H404" i="10"/>
  <c r="H408" i="10"/>
  <c r="H412" i="10"/>
  <c r="H416" i="10"/>
  <c r="H420" i="10"/>
  <c r="H424" i="10"/>
  <c r="H428" i="10"/>
  <c r="H432" i="10"/>
  <c r="H436" i="10"/>
  <c r="H440" i="10"/>
  <c r="H444" i="10"/>
  <c r="H448" i="10"/>
  <c r="H452" i="10"/>
  <c r="H456" i="10"/>
  <c r="H460" i="10"/>
  <c r="H464" i="10"/>
  <c r="H468" i="10"/>
  <c r="H137" i="10"/>
  <c r="H145" i="10"/>
  <c r="H153" i="10"/>
  <c r="H161" i="10"/>
  <c r="H169" i="10"/>
  <c r="H177" i="10"/>
  <c r="H185" i="10"/>
  <c r="H193" i="10"/>
  <c r="H201" i="10"/>
  <c r="H209" i="10"/>
  <c r="H217" i="10"/>
  <c r="H225" i="10"/>
  <c r="H233" i="10"/>
  <c r="H241" i="10"/>
  <c r="H249" i="10"/>
  <c r="H257" i="10"/>
  <c r="H265" i="10"/>
  <c r="H273" i="10"/>
  <c r="H281" i="10"/>
  <c r="H289" i="10"/>
  <c r="H297" i="10"/>
  <c r="H305" i="10"/>
  <c r="H313" i="10"/>
  <c r="H321" i="10"/>
  <c r="H329" i="10"/>
  <c r="H337" i="10"/>
  <c r="H345" i="10"/>
  <c r="H353" i="10"/>
  <c r="H361" i="10"/>
  <c r="H369" i="10"/>
  <c r="H377" i="10"/>
  <c r="H385" i="10"/>
  <c r="H393" i="10"/>
  <c r="H401" i="10"/>
  <c r="H409" i="10"/>
  <c r="H417" i="10"/>
  <c r="H425" i="10"/>
  <c r="H433" i="10"/>
  <c r="H441" i="10"/>
  <c r="H449" i="10"/>
  <c r="H457" i="10"/>
  <c r="H465" i="10"/>
  <c r="H472" i="10"/>
  <c r="H476" i="10"/>
  <c r="H480" i="10"/>
  <c r="H484" i="10"/>
  <c r="H488" i="10"/>
  <c r="H492" i="10"/>
  <c r="H496" i="10"/>
  <c r="H500" i="10"/>
  <c r="H504" i="10"/>
  <c r="H508" i="10"/>
  <c r="H512" i="10"/>
  <c r="H516" i="10"/>
  <c r="H520" i="10"/>
  <c r="H524" i="10"/>
  <c r="H528" i="10"/>
  <c r="H532" i="10"/>
  <c r="H536" i="10"/>
  <c r="H540" i="10"/>
  <c r="H544" i="10"/>
  <c r="H548" i="10"/>
  <c r="H552" i="10"/>
  <c r="H556" i="10"/>
  <c r="H560" i="10"/>
  <c r="H564" i="10"/>
  <c r="H568" i="10"/>
  <c r="H572" i="10"/>
  <c r="H576" i="10"/>
  <c r="H580" i="10"/>
  <c r="H584" i="10"/>
  <c r="H588" i="10"/>
  <c r="H592" i="10"/>
  <c r="H596" i="10"/>
  <c r="H600" i="10"/>
  <c r="H604" i="10"/>
  <c r="H138" i="10"/>
  <c r="H146" i="10"/>
  <c r="H154" i="10"/>
  <c r="H162" i="10"/>
  <c r="H170" i="10"/>
  <c r="H178" i="10"/>
  <c r="H186" i="10"/>
  <c r="H194" i="10"/>
  <c r="H202" i="10"/>
  <c r="H210" i="10"/>
  <c r="H218" i="10"/>
  <c r="H226" i="10"/>
  <c r="H234" i="10"/>
  <c r="H242" i="10"/>
  <c r="H250" i="10"/>
  <c r="H258" i="10"/>
  <c r="H266" i="10"/>
  <c r="H274" i="10"/>
  <c r="H282" i="10"/>
  <c r="H290" i="10"/>
  <c r="H298" i="10"/>
  <c r="H306" i="10"/>
  <c r="H314" i="10"/>
  <c r="H322" i="10"/>
  <c r="H330" i="10"/>
  <c r="H338" i="10"/>
  <c r="H346" i="10"/>
  <c r="H354" i="10"/>
  <c r="H362" i="10"/>
  <c r="H370" i="10"/>
  <c r="H378" i="10"/>
  <c r="H386" i="10"/>
  <c r="H394" i="10"/>
  <c r="H402" i="10"/>
  <c r="H410" i="10"/>
  <c r="H418" i="10"/>
  <c r="H426" i="10"/>
  <c r="H434" i="10"/>
  <c r="H442" i="10"/>
  <c r="H450" i="10"/>
  <c r="H458" i="10"/>
  <c r="H466" i="10"/>
  <c r="H473" i="10"/>
  <c r="H477" i="10"/>
  <c r="H481" i="10"/>
  <c r="H485" i="10"/>
  <c r="H489" i="10"/>
  <c r="H493" i="10"/>
  <c r="H497" i="10"/>
  <c r="H501" i="10"/>
  <c r="H505" i="10"/>
  <c r="H509" i="10"/>
  <c r="H513" i="10"/>
  <c r="H517" i="10"/>
  <c r="H521" i="10"/>
  <c r="H525" i="10"/>
  <c r="H529" i="10"/>
  <c r="H533" i="10"/>
  <c r="H537" i="10"/>
  <c r="H541" i="10"/>
  <c r="H545" i="10"/>
  <c r="H549" i="10"/>
  <c r="H553" i="10"/>
  <c r="H557" i="10"/>
  <c r="H561" i="10"/>
  <c r="H565" i="10"/>
  <c r="H569" i="10"/>
  <c r="H573" i="10"/>
  <c r="H577" i="10"/>
  <c r="H581" i="10"/>
  <c r="H585" i="10"/>
  <c r="H589" i="10"/>
  <c r="H593" i="10"/>
  <c r="H597" i="10"/>
  <c r="H601" i="10"/>
  <c r="H605" i="10"/>
  <c r="H141" i="10"/>
  <c r="H157" i="10"/>
  <c r="H173" i="10"/>
  <c r="H189" i="10"/>
  <c r="H205" i="10"/>
  <c r="H221" i="10"/>
  <c r="H237" i="10"/>
  <c r="H253" i="10"/>
  <c r="H269" i="10"/>
  <c r="H285" i="10"/>
  <c r="H301" i="10"/>
  <c r="H317" i="10"/>
  <c r="H333" i="10"/>
  <c r="H349" i="10"/>
  <c r="H365" i="10"/>
  <c r="H381" i="10"/>
  <c r="H397" i="10"/>
  <c r="H413" i="10"/>
  <c r="H429" i="10"/>
  <c r="H445" i="10"/>
  <c r="H461" i="10"/>
  <c r="H474" i="10"/>
  <c r="H482" i="10"/>
  <c r="H490" i="10"/>
  <c r="H498" i="10"/>
  <c r="H506" i="10"/>
  <c r="H514" i="10"/>
  <c r="H522" i="10"/>
  <c r="H530" i="10"/>
  <c r="H538" i="10"/>
  <c r="H546" i="10"/>
  <c r="H554" i="10"/>
  <c r="H562" i="10"/>
  <c r="H570" i="10"/>
  <c r="H578" i="10"/>
  <c r="H586" i="10"/>
  <c r="H594" i="10"/>
  <c r="H602" i="10"/>
  <c r="H142" i="10"/>
  <c r="H158" i="10"/>
  <c r="H174" i="10"/>
  <c r="H190" i="10"/>
  <c r="H206" i="10"/>
  <c r="H222" i="10"/>
  <c r="H238" i="10"/>
  <c r="H254" i="10"/>
  <c r="H270" i="10"/>
  <c r="H286" i="10"/>
  <c r="H302" i="10"/>
  <c r="H318" i="10"/>
  <c r="H334" i="10"/>
  <c r="H350" i="10"/>
  <c r="H366" i="10"/>
  <c r="H382" i="10"/>
  <c r="H398" i="10"/>
  <c r="H414" i="10"/>
  <c r="H430" i="10"/>
  <c r="H446" i="10"/>
  <c r="H462" i="10"/>
  <c r="H475" i="10"/>
  <c r="H483" i="10"/>
  <c r="H491" i="10"/>
  <c r="H499" i="10"/>
  <c r="H507" i="10"/>
  <c r="H515" i="10"/>
  <c r="H523" i="10"/>
  <c r="H531" i="10"/>
  <c r="H539" i="10"/>
  <c r="H547" i="10"/>
  <c r="H555" i="10"/>
  <c r="H563" i="10"/>
  <c r="H571" i="10"/>
  <c r="H579" i="10"/>
  <c r="H587" i="10"/>
  <c r="H595" i="10"/>
  <c r="H603" i="10"/>
  <c r="H149" i="10"/>
  <c r="H181" i="10"/>
  <c r="H213" i="10"/>
  <c r="H245" i="10"/>
  <c r="H277" i="10"/>
  <c r="H309" i="10"/>
  <c r="H341" i="10"/>
  <c r="H373" i="10"/>
  <c r="H405" i="10"/>
  <c r="H437" i="10"/>
  <c r="H469" i="10"/>
  <c r="H486" i="10"/>
  <c r="H502" i="10"/>
  <c r="H518" i="10"/>
  <c r="H534" i="10"/>
  <c r="H550" i="10"/>
  <c r="H566" i="10"/>
  <c r="H582" i="10"/>
  <c r="H598" i="10"/>
  <c r="H17" i="10"/>
  <c r="H21" i="10"/>
  <c r="H25" i="10"/>
  <c r="H29" i="10"/>
  <c r="H33" i="10"/>
  <c r="H37" i="10"/>
  <c r="H41" i="10"/>
  <c r="H45" i="10"/>
  <c r="H49" i="10"/>
  <c r="H53" i="10"/>
  <c r="H57" i="10"/>
  <c r="H61" i="10"/>
  <c r="H65" i="10"/>
  <c r="H69" i="10"/>
  <c r="H73" i="10"/>
  <c r="H77" i="10"/>
  <c r="H81" i="10"/>
  <c r="H85" i="10"/>
  <c r="H89" i="10"/>
  <c r="H93" i="10"/>
  <c r="H97" i="10"/>
  <c r="H101" i="10"/>
  <c r="H105" i="10"/>
  <c r="H109" i="10"/>
  <c r="H113" i="10"/>
  <c r="H117" i="10"/>
  <c r="H121" i="10"/>
  <c r="H125" i="10"/>
  <c r="H150" i="10"/>
  <c r="H182" i="10"/>
  <c r="H214" i="10"/>
  <c r="H246" i="10"/>
  <c r="H278" i="10"/>
  <c r="H310" i="10"/>
  <c r="H342" i="10"/>
  <c r="H374" i="10"/>
  <c r="H406" i="10"/>
  <c r="H438" i="10"/>
  <c r="H470" i="10"/>
  <c r="H487" i="10"/>
  <c r="H503" i="10"/>
  <c r="H519" i="10"/>
  <c r="H535" i="10"/>
  <c r="H551" i="10"/>
  <c r="H567" i="10"/>
  <c r="H583" i="10"/>
  <c r="H599" i="10"/>
  <c r="H134" i="10"/>
  <c r="H18" i="10"/>
  <c r="H22" i="10"/>
  <c r="H26" i="10"/>
  <c r="H30" i="10"/>
  <c r="H34" i="10"/>
  <c r="H38" i="10"/>
  <c r="H42" i="10"/>
  <c r="H46" i="10"/>
  <c r="H50" i="10"/>
  <c r="H54" i="10"/>
  <c r="H58" i="10"/>
  <c r="H62" i="10"/>
  <c r="H66" i="10"/>
  <c r="H70" i="10"/>
  <c r="H74" i="10"/>
  <c r="H78" i="10"/>
  <c r="H82" i="10"/>
  <c r="H86" i="10"/>
  <c r="H90" i="10"/>
  <c r="H94" i="10"/>
  <c r="H98" i="10"/>
  <c r="H102" i="10"/>
  <c r="H106" i="10"/>
  <c r="H110" i="10"/>
  <c r="H114" i="10"/>
  <c r="H118" i="10"/>
  <c r="H122" i="10"/>
  <c r="H126" i="10"/>
  <c r="H165" i="10"/>
  <c r="H229" i="10"/>
  <c r="H293" i="10"/>
  <c r="H357" i="10"/>
  <c r="H421" i="10"/>
  <c r="H478" i="10"/>
  <c r="H510" i="10"/>
  <c r="H542" i="10"/>
  <c r="H574" i="10"/>
  <c r="H19" i="10"/>
  <c r="H27" i="10"/>
  <c r="H35" i="10"/>
  <c r="H43" i="10"/>
  <c r="H51" i="10"/>
  <c r="H59" i="10"/>
  <c r="H67" i="10"/>
  <c r="H75" i="10"/>
  <c r="H83" i="10"/>
  <c r="H91" i="10"/>
  <c r="H99" i="10"/>
  <c r="H107" i="10"/>
  <c r="H115" i="10"/>
  <c r="H123" i="10"/>
  <c r="H129" i="10"/>
  <c r="H166" i="10"/>
  <c r="H230" i="10"/>
  <c r="H294" i="10"/>
  <c r="H358" i="10"/>
  <c r="H422" i="10"/>
  <c r="H479" i="10"/>
  <c r="H511" i="10"/>
  <c r="H543" i="10"/>
  <c r="H575" i="10"/>
  <c r="H20" i="10"/>
  <c r="H28" i="10"/>
  <c r="H36" i="10"/>
  <c r="H44" i="10"/>
  <c r="H52" i="10"/>
  <c r="H60" i="10"/>
  <c r="H68" i="10"/>
  <c r="H76" i="10"/>
  <c r="H84" i="10"/>
  <c r="H92" i="10"/>
  <c r="H100" i="10"/>
  <c r="H108" i="10"/>
  <c r="H116" i="10"/>
  <c r="H124" i="10"/>
  <c r="H130" i="10"/>
  <c r="H197" i="10"/>
  <c r="H261" i="10"/>
  <c r="H325" i="10"/>
  <c r="H389" i="10"/>
  <c r="H453" i="10"/>
  <c r="H494" i="10"/>
  <c r="H526" i="10"/>
  <c r="H558" i="10"/>
  <c r="H590" i="10"/>
  <c r="H15" i="10"/>
  <c r="H23" i="10"/>
  <c r="H31" i="10"/>
  <c r="H39" i="10"/>
  <c r="H47" i="10"/>
  <c r="H55" i="10"/>
  <c r="H63" i="10"/>
  <c r="H71" i="10"/>
  <c r="H79" i="10"/>
  <c r="H87" i="10"/>
  <c r="H95" i="10"/>
  <c r="H103" i="10"/>
  <c r="H111" i="10"/>
  <c r="H119" i="10"/>
  <c r="H127" i="10"/>
  <c r="H198" i="10"/>
  <c r="H454" i="10"/>
  <c r="H591" i="10"/>
  <c r="H32" i="10"/>
  <c r="H64" i="10"/>
  <c r="H96" i="10"/>
  <c r="H128" i="10"/>
  <c r="H262" i="10"/>
  <c r="H495" i="10"/>
  <c r="H40" i="10"/>
  <c r="H72" i="10"/>
  <c r="H104" i="10"/>
  <c r="H131" i="10"/>
  <c r="H326" i="10"/>
  <c r="H527" i="10"/>
  <c r="H16" i="10"/>
  <c r="H48" i="10"/>
  <c r="H80" i="10"/>
  <c r="H112" i="10"/>
  <c r="H14" i="10"/>
  <c r="H390" i="10"/>
  <c r="H120" i="10"/>
  <c r="H559" i="10"/>
  <c r="H24" i="10"/>
  <c r="H56" i="10"/>
  <c r="H88" i="10"/>
  <c r="L140" i="10"/>
  <c r="M140" i="10" s="1"/>
  <c r="L145" i="10"/>
  <c r="M145" i="10" s="1"/>
  <c r="L148" i="10"/>
  <c r="M148" i="10" s="1"/>
  <c r="L150" i="10"/>
  <c r="M150" i="10" s="1"/>
  <c r="L164" i="10"/>
  <c r="M164" i="10" s="1"/>
  <c r="L169" i="10"/>
  <c r="M169" i="10" s="1"/>
  <c r="L171" i="10"/>
  <c r="M171" i="10" s="1"/>
  <c r="L175" i="10"/>
  <c r="M175" i="10" s="1"/>
  <c r="L179" i="10"/>
  <c r="M179" i="10" s="1"/>
  <c r="L183" i="10"/>
  <c r="M183" i="10" s="1"/>
  <c r="L187" i="10"/>
  <c r="M187" i="10" s="1"/>
  <c r="L191" i="10"/>
  <c r="M191" i="10" s="1"/>
  <c r="L195" i="10"/>
  <c r="M195" i="10" s="1"/>
  <c r="L136" i="10"/>
  <c r="M136" i="10" s="1"/>
  <c r="L139" i="10"/>
  <c r="M139" i="10" s="1"/>
  <c r="L142" i="10"/>
  <c r="M142" i="10" s="1"/>
  <c r="L143" i="10"/>
  <c r="M143" i="10" s="1"/>
  <c r="L147" i="10"/>
  <c r="M147" i="10" s="1"/>
  <c r="L155" i="10"/>
  <c r="M155" i="10" s="1"/>
  <c r="L157" i="10"/>
  <c r="M157" i="10" s="1"/>
  <c r="L159" i="10"/>
  <c r="M159" i="10" s="1"/>
  <c r="L138" i="10"/>
  <c r="M138" i="10" s="1"/>
  <c r="L146" i="10"/>
  <c r="M146" i="10" s="1"/>
  <c r="L151" i="10"/>
  <c r="M151" i="10" s="1"/>
  <c r="L161" i="10"/>
  <c r="M161" i="10" s="1"/>
  <c r="L163" i="10"/>
  <c r="M163" i="10" s="1"/>
  <c r="L165" i="10"/>
  <c r="M165" i="10" s="1"/>
  <c r="L166" i="10"/>
  <c r="M166" i="10" s="1"/>
  <c r="L170" i="10"/>
  <c r="M170" i="10" s="1"/>
  <c r="L177" i="10"/>
  <c r="M177" i="10" s="1"/>
  <c r="L178" i="10"/>
  <c r="M178" i="10" s="1"/>
  <c r="L185" i="10"/>
  <c r="M185" i="10" s="1"/>
  <c r="L186" i="10"/>
  <c r="M186" i="10" s="1"/>
  <c r="L193" i="10"/>
  <c r="M193" i="10" s="1"/>
  <c r="L194" i="10"/>
  <c r="M194" i="10" s="1"/>
  <c r="L198" i="10"/>
  <c r="M198" i="10" s="1"/>
  <c r="L201" i="10"/>
  <c r="M201" i="10" s="1"/>
  <c r="L205" i="10"/>
  <c r="M205" i="10" s="1"/>
  <c r="L207" i="10"/>
  <c r="M207" i="10" s="1"/>
  <c r="L209" i="10"/>
  <c r="M209" i="10" s="1"/>
  <c r="L211" i="10"/>
  <c r="M211" i="10" s="1"/>
  <c r="L213" i="10"/>
  <c r="M213" i="10" s="1"/>
  <c r="L244" i="10"/>
  <c r="M244" i="10" s="1"/>
  <c r="L248" i="10"/>
  <c r="M248" i="10" s="1"/>
  <c r="L252" i="10"/>
  <c r="M252" i="10" s="1"/>
  <c r="L253" i="10"/>
  <c r="M253" i="10" s="1"/>
  <c r="L254" i="10"/>
  <c r="M254" i="10" s="1"/>
  <c r="L255" i="10"/>
  <c r="M255" i="10" s="1"/>
  <c r="L256" i="10"/>
  <c r="M256" i="10" s="1"/>
  <c r="L257" i="10"/>
  <c r="M257" i="10" s="1"/>
  <c r="L258" i="10"/>
  <c r="M258" i="10" s="1"/>
  <c r="L259" i="10"/>
  <c r="M259" i="10" s="1"/>
  <c r="L260" i="10"/>
  <c r="M260" i="10" s="1"/>
  <c r="L261" i="10"/>
  <c r="M261" i="10" s="1"/>
  <c r="L262" i="10"/>
  <c r="M262" i="10" s="1"/>
  <c r="L263" i="10"/>
  <c r="M263" i="10" s="1"/>
  <c r="L264" i="10"/>
  <c r="M264" i="10" s="1"/>
  <c r="L265" i="10"/>
  <c r="M265" i="10" s="1"/>
  <c r="L266" i="10"/>
  <c r="M266" i="10" s="1"/>
  <c r="L267" i="10"/>
  <c r="M267" i="10" s="1"/>
  <c r="L268" i="10"/>
  <c r="M268" i="10" s="1"/>
  <c r="L269" i="10"/>
  <c r="M269" i="10" s="1"/>
  <c r="L270" i="10"/>
  <c r="M270" i="10" s="1"/>
  <c r="L271" i="10"/>
  <c r="M271" i="10" s="1"/>
  <c r="L272" i="10"/>
  <c r="M272" i="10" s="1"/>
  <c r="L273" i="10"/>
  <c r="M273" i="10" s="1"/>
  <c r="L274" i="10"/>
  <c r="M274" i="10" s="1"/>
  <c r="L275" i="10"/>
  <c r="M275" i="10" s="1"/>
  <c r="L276" i="10"/>
  <c r="M276" i="10" s="1"/>
  <c r="L277" i="10"/>
  <c r="M277" i="10" s="1"/>
  <c r="L278" i="10"/>
  <c r="M278" i="10" s="1"/>
  <c r="L279" i="10"/>
  <c r="M279" i="10" s="1"/>
  <c r="L280" i="10"/>
  <c r="M280" i="10" s="1"/>
  <c r="L281" i="10"/>
  <c r="M281" i="10" s="1"/>
  <c r="L282" i="10"/>
  <c r="M282" i="10" s="1"/>
  <c r="L283" i="10"/>
  <c r="M283" i="10" s="1"/>
  <c r="L284" i="10"/>
  <c r="M284" i="10" s="1"/>
  <c r="L285" i="10"/>
  <c r="M285" i="10" s="1"/>
  <c r="L286" i="10"/>
  <c r="M286" i="10" s="1"/>
  <c r="L287" i="10"/>
  <c r="M287" i="10" s="1"/>
  <c r="L288" i="10"/>
  <c r="M288" i="10" s="1"/>
  <c r="L289" i="10"/>
  <c r="M289" i="10" s="1"/>
  <c r="L290" i="10"/>
  <c r="M290" i="10" s="1"/>
  <c r="L291" i="10"/>
  <c r="M291" i="10" s="1"/>
  <c r="L292" i="10"/>
  <c r="M292" i="10" s="1"/>
  <c r="L293" i="10"/>
  <c r="M293" i="10" s="1"/>
  <c r="L294" i="10"/>
  <c r="M294" i="10" s="1"/>
  <c r="L295" i="10"/>
  <c r="M295" i="10" s="1"/>
  <c r="L296" i="10"/>
  <c r="M296" i="10" s="1"/>
  <c r="L297" i="10"/>
  <c r="M297" i="10" s="1"/>
  <c r="L298" i="10"/>
  <c r="M298" i="10" s="1"/>
  <c r="L299" i="10"/>
  <c r="M299" i="10" s="1"/>
  <c r="L300" i="10"/>
  <c r="M300" i="10" s="1"/>
  <c r="L301" i="10"/>
  <c r="M301" i="10" s="1"/>
  <c r="L302" i="10"/>
  <c r="M302" i="10" s="1"/>
  <c r="L303" i="10"/>
  <c r="M303" i="10" s="1"/>
  <c r="L304" i="10"/>
  <c r="M304" i="10" s="1"/>
  <c r="L305" i="10"/>
  <c r="M305" i="10" s="1"/>
  <c r="L306" i="10"/>
  <c r="M306" i="10" s="1"/>
  <c r="L307" i="10"/>
  <c r="M307" i="10" s="1"/>
  <c r="L310" i="10"/>
  <c r="M310" i="10" s="1"/>
  <c r="L314" i="10"/>
  <c r="M314" i="10" s="1"/>
  <c r="L152" i="10"/>
  <c r="M152" i="10" s="1"/>
  <c r="L153" i="10"/>
  <c r="M153" i="10" s="1"/>
  <c r="L162" i="10"/>
  <c r="M162" i="10" s="1"/>
  <c r="L176" i="10"/>
  <c r="M176" i="10" s="1"/>
  <c r="L184" i="10"/>
  <c r="M184" i="10" s="1"/>
  <c r="L192" i="10"/>
  <c r="M192" i="10" s="1"/>
  <c r="L199" i="10"/>
  <c r="M199" i="10" s="1"/>
  <c r="L206" i="10"/>
  <c r="M206" i="10" s="1"/>
  <c r="L210" i="10"/>
  <c r="M210" i="10" s="1"/>
  <c r="L214" i="10"/>
  <c r="M214" i="10" s="1"/>
  <c r="L242" i="10"/>
  <c r="M242" i="10" s="1"/>
  <c r="L246" i="10"/>
  <c r="M246" i="10" s="1"/>
  <c r="L250" i="10"/>
  <c r="M250" i="10" s="1"/>
  <c r="L135" i="10"/>
  <c r="M135" i="10" s="1"/>
  <c r="L141" i="10"/>
  <c r="M141" i="10" s="1"/>
  <c r="L149" i="10"/>
  <c r="M149" i="10" s="1"/>
  <c r="L173" i="10"/>
  <c r="M173" i="10" s="1"/>
  <c r="L174" i="10"/>
  <c r="M174" i="10" s="1"/>
  <c r="L181" i="10"/>
  <c r="M181" i="10" s="1"/>
  <c r="L182" i="10"/>
  <c r="M182" i="10" s="1"/>
  <c r="L189" i="10"/>
  <c r="M189" i="10" s="1"/>
  <c r="L190" i="10"/>
  <c r="M190" i="10" s="1"/>
  <c r="L202" i="10"/>
  <c r="M202" i="10" s="1"/>
  <c r="L160" i="10"/>
  <c r="M160" i="10" s="1"/>
  <c r="L167" i="10"/>
  <c r="M167" i="10" s="1"/>
  <c r="L188" i="10"/>
  <c r="M188" i="10" s="1"/>
  <c r="L200" i="10"/>
  <c r="M200" i="10" s="1"/>
  <c r="L311" i="10"/>
  <c r="M311" i="10" s="1"/>
  <c r="L320" i="10"/>
  <c r="M320" i="10" s="1"/>
  <c r="L324" i="10"/>
  <c r="M324" i="10" s="1"/>
  <c r="L328" i="10"/>
  <c r="M328" i="10" s="1"/>
  <c r="L329" i="10"/>
  <c r="M329" i="10" s="1"/>
  <c r="L409" i="10"/>
  <c r="M409" i="10" s="1"/>
  <c r="L413" i="10"/>
  <c r="M413" i="10" s="1"/>
  <c r="L417" i="10"/>
  <c r="M417" i="10" s="1"/>
  <c r="L421" i="10"/>
  <c r="M421" i="10" s="1"/>
  <c r="L425" i="10"/>
  <c r="M425" i="10" s="1"/>
  <c r="L428" i="10"/>
  <c r="M428" i="10" s="1"/>
  <c r="L433" i="10"/>
  <c r="M433" i="10" s="1"/>
  <c r="L436" i="10"/>
  <c r="M436" i="10" s="1"/>
  <c r="L441" i="10"/>
  <c r="M441" i="10" s="1"/>
  <c r="L444" i="10"/>
  <c r="M444" i="10" s="1"/>
  <c r="L449" i="10"/>
  <c r="M449" i="10" s="1"/>
  <c r="L452" i="10"/>
  <c r="M452" i="10" s="1"/>
  <c r="L457" i="10"/>
  <c r="M457" i="10" s="1"/>
  <c r="L158" i="10"/>
  <c r="M158" i="10" s="1"/>
  <c r="L180" i="10"/>
  <c r="M180" i="10" s="1"/>
  <c r="L197" i="10"/>
  <c r="M197" i="10" s="1"/>
  <c r="L203" i="10"/>
  <c r="M203" i="10" s="1"/>
  <c r="L243" i="10"/>
  <c r="M243" i="10" s="1"/>
  <c r="L247" i="10"/>
  <c r="M247" i="10" s="1"/>
  <c r="L251" i="10"/>
  <c r="M251" i="10" s="1"/>
  <c r="L308" i="10"/>
  <c r="M308" i="10" s="1"/>
  <c r="L309" i="10"/>
  <c r="M309" i="10" s="1"/>
  <c r="L316" i="10"/>
  <c r="M316" i="10" s="1"/>
  <c r="L407" i="10"/>
  <c r="M407" i="10" s="1"/>
  <c r="L411" i="10"/>
  <c r="M411" i="10" s="1"/>
  <c r="L415" i="10"/>
  <c r="M415" i="10" s="1"/>
  <c r="L419" i="10"/>
  <c r="M419" i="10" s="1"/>
  <c r="L423" i="10"/>
  <c r="M423" i="10" s="1"/>
  <c r="L426" i="10"/>
  <c r="M426" i="10" s="1"/>
  <c r="L429" i="10"/>
  <c r="M429" i="10" s="1"/>
  <c r="L430" i="10"/>
  <c r="M430" i="10" s="1"/>
  <c r="L434" i="10"/>
  <c r="M434" i="10" s="1"/>
  <c r="L437" i="10"/>
  <c r="M437" i="10" s="1"/>
  <c r="L438" i="10"/>
  <c r="M438" i="10" s="1"/>
  <c r="L442" i="10"/>
  <c r="M442" i="10" s="1"/>
  <c r="L445" i="10"/>
  <c r="M445" i="10" s="1"/>
  <c r="L446" i="10"/>
  <c r="M446" i="10" s="1"/>
  <c r="L450" i="10"/>
  <c r="M450" i="10" s="1"/>
  <c r="L453" i="10"/>
  <c r="M453" i="10" s="1"/>
  <c r="L454" i="10"/>
  <c r="M454" i="10" s="1"/>
  <c r="L156" i="10"/>
  <c r="M156" i="10" s="1"/>
  <c r="L168" i="10"/>
  <c r="M168" i="10" s="1"/>
  <c r="L172" i="10"/>
  <c r="M172" i="10" s="1"/>
  <c r="L204" i="10"/>
  <c r="M204" i="10" s="1"/>
  <c r="L208" i="10"/>
  <c r="M208" i="10" s="1"/>
  <c r="L212" i="10"/>
  <c r="M212" i="10" s="1"/>
  <c r="L315" i="10"/>
  <c r="M315" i="10" s="1"/>
  <c r="L317" i="10"/>
  <c r="M317" i="10" s="1"/>
  <c r="L319" i="10"/>
  <c r="M319" i="10" s="1"/>
  <c r="L321" i="10"/>
  <c r="M321" i="10" s="1"/>
  <c r="L323" i="10"/>
  <c r="M323" i="10" s="1"/>
  <c r="L325" i="10"/>
  <c r="M325" i="10" s="1"/>
  <c r="L327" i="10"/>
  <c r="M327" i="10" s="1"/>
  <c r="L431" i="10"/>
  <c r="M431" i="10" s="1"/>
  <c r="L439" i="10"/>
  <c r="M439" i="10" s="1"/>
  <c r="L447" i="10"/>
  <c r="M447" i="10" s="1"/>
  <c r="L455" i="10"/>
  <c r="M455" i="10" s="1"/>
  <c r="L458" i="10"/>
  <c r="M458" i="10" s="1"/>
  <c r="L459" i="10"/>
  <c r="M459" i="10" s="1"/>
  <c r="L460" i="10"/>
  <c r="M460" i="10" s="1"/>
  <c r="L461" i="10"/>
  <c r="M461" i="10" s="1"/>
  <c r="L462" i="10"/>
  <c r="M462" i="10" s="1"/>
  <c r="L463" i="10"/>
  <c r="M463" i="10" s="1"/>
  <c r="L464" i="10"/>
  <c r="M464" i="10" s="1"/>
  <c r="L465" i="10"/>
  <c r="M465" i="10" s="1"/>
  <c r="L466" i="10"/>
  <c r="M466" i="10" s="1"/>
  <c r="L467" i="10"/>
  <c r="M467" i="10" s="1"/>
  <c r="L468" i="10"/>
  <c r="M468" i="10" s="1"/>
  <c r="L469" i="10"/>
  <c r="M469" i="10" s="1"/>
  <c r="L470" i="10"/>
  <c r="M470" i="10" s="1"/>
  <c r="L471" i="10"/>
  <c r="M471" i="10" s="1"/>
  <c r="L472" i="10"/>
  <c r="M472" i="10" s="1"/>
  <c r="L473" i="10"/>
  <c r="M473" i="10" s="1"/>
  <c r="L474" i="10"/>
  <c r="M474" i="10" s="1"/>
  <c r="L475" i="10"/>
  <c r="M475" i="10" s="1"/>
  <c r="L476" i="10"/>
  <c r="M476" i="10" s="1"/>
  <c r="L477" i="10"/>
  <c r="M477" i="10" s="1"/>
  <c r="L478" i="10"/>
  <c r="M478" i="10" s="1"/>
  <c r="L479" i="10"/>
  <c r="M479" i="10" s="1"/>
  <c r="L480" i="10"/>
  <c r="M480" i="10" s="1"/>
  <c r="L481" i="10"/>
  <c r="M481" i="10" s="1"/>
  <c r="L482" i="10"/>
  <c r="M482" i="10" s="1"/>
  <c r="L483" i="10"/>
  <c r="M483" i="10" s="1"/>
  <c r="L484" i="10"/>
  <c r="M484" i="10" s="1"/>
  <c r="L485" i="10"/>
  <c r="M485" i="10" s="1"/>
  <c r="L486" i="10"/>
  <c r="M486" i="10" s="1"/>
  <c r="L487" i="10"/>
  <c r="M487" i="10" s="1"/>
  <c r="L488" i="10"/>
  <c r="M488" i="10" s="1"/>
  <c r="L489" i="10"/>
  <c r="M489" i="10" s="1"/>
  <c r="L490" i="10"/>
  <c r="M490" i="10" s="1"/>
  <c r="L491" i="10"/>
  <c r="M491" i="10" s="1"/>
  <c r="L492" i="10"/>
  <c r="M492" i="10" s="1"/>
  <c r="L493" i="10"/>
  <c r="M493" i="10" s="1"/>
  <c r="L494" i="10"/>
  <c r="M494" i="10" s="1"/>
  <c r="L495" i="10"/>
  <c r="M495" i="10" s="1"/>
  <c r="L496" i="10"/>
  <c r="M496" i="10" s="1"/>
  <c r="L497" i="10"/>
  <c r="M497" i="10" s="1"/>
  <c r="L498" i="10"/>
  <c r="M498" i="10" s="1"/>
  <c r="L499" i="10"/>
  <c r="M499" i="10" s="1"/>
  <c r="L500" i="10"/>
  <c r="M500" i="10" s="1"/>
  <c r="L501" i="10"/>
  <c r="M501" i="10" s="1"/>
  <c r="L502" i="10"/>
  <c r="M502" i="10" s="1"/>
  <c r="L503" i="10"/>
  <c r="M503" i="10" s="1"/>
  <c r="L504" i="10"/>
  <c r="M504" i="10" s="1"/>
  <c r="L505" i="10"/>
  <c r="M505" i="10" s="1"/>
  <c r="L506" i="10"/>
  <c r="M506" i="10" s="1"/>
  <c r="L507" i="10"/>
  <c r="M507" i="10" s="1"/>
  <c r="L508" i="10"/>
  <c r="M508" i="10" s="1"/>
  <c r="L509" i="10"/>
  <c r="M509" i="10" s="1"/>
  <c r="L510" i="10"/>
  <c r="M510" i="10" s="1"/>
  <c r="L511" i="10"/>
  <c r="M511" i="10" s="1"/>
  <c r="L512" i="10"/>
  <c r="M512" i="10" s="1"/>
  <c r="L513" i="10"/>
  <c r="M513" i="10" s="1"/>
  <c r="L514" i="10"/>
  <c r="M514" i="10" s="1"/>
  <c r="L515" i="10"/>
  <c r="M515" i="10" s="1"/>
  <c r="L516" i="10"/>
  <c r="M516" i="10" s="1"/>
  <c r="L517" i="10"/>
  <c r="M517" i="10" s="1"/>
  <c r="L518" i="10"/>
  <c r="M518" i="10" s="1"/>
  <c r="L519" i="10"/>
  <c r="M519" i="10" s="1"/>
  <c r="L520" i="10"/>
  <c r="M520" i="10" s="1"/>
  <c r="L521" i="10"/>
  <c r="M521" i="10" s="1"/>
  <c r="L522" i="10"/>
  <c r="M522" i="10" s="1"/>
  <c r="L523" i="10"/>
  <c r="M523" i="10" s="1"/>
  <c r="L524" i="10"/>
  <c r="M524" i="10" s="1"/>
  <c r="L525" i="10"/>
  <c r="M525" i="10" s="1"/>
  <c r="L526" i="10"/>
  <c r="M526" i="10" s="1"/>
  <c r="L527" i="10"/>
  <c r="M527" i="10" s="1"/>
  <c r="L528" i="10"/>
  <c r="M528" i="10" s="1"/>
  <c r="L529" i="10"/>
  <c r="M529" i="10" s="1"/>
  <c r="L530" i="10"/>
  <c r="M530" i="10" s="1"/>
  <c r="L531" i="10"/>
  <c r="M531" i="10" s="1"/>
  <c r="L532" i="10"/>
  <c r="M532" i="10" s="1"/>
  <c r="L533" i="10"/>
  <c r="M533" i="10" s="1"/>
  <c r="L534" i="10"/>
  <c r="M534" i="10" s="1"/>
  <c r="L535" i="10"/>
  <c r="M535" i="10" s="1"/>
  <c r="L536" i="10"/>
  <c r="M536" i="10" s="1"/>
  <c r="L537" i="10"/>
  <c r="M537" i="10" s="1"/>
  <c r="L538" i="10"/>
  <c r="M538" i="10" s="1"/>
  <c r="L539" i="10"/>
  <c r="M539" i="10" s="1"/>
  <c r="L540" i="10"/>
  <c r="M540" i="10" s="1"/>
  <c r="L541" i="10"/>
  <c r="M541" i="10" s="1"/>
  <c r="L542" i="10"/>
  <c r="M542" i="10" s="1"/>
  <c r="L543" i="10"/>
  <c r="M543" i="10" s="1"/>
  <c r="L544" i="10"/>
  <c r="M544" i="10" s="1"/>
  <c r="L545" i="10"/>
  <c r="M545" i="10" s="1"/>
  <c r="L218" i="10"/>
  <c r="M218" i="10" s="1"/>
  <c r="L222" i="10"/>
  <c r="M222" i="10" s="1"/>
  <c r="L226" i="10"/>
  <c r="M226" i="10" s="1"/>
  <c r="L230" i="10"/>
  <c r="M230" i="10" s="1"/>
  <c r="L234" i="10"/>
  <c r="M234" i="10" s="1"/>
  <c r="L238" i="10"/>
  <c r="M238" i="10" s="1"/>
  <c r="L245" i="10"/>
  <c r="M245" i="10" s="1"/>
  <c r="L313" i="10"/>
  <c r="M313" i="10" s="1"/>
  <c r="L322" i="10"/>
  <c r="M322" i="10" s="1"/>
  <c r="L412" i="10"/>
  <c r="M412" i="10" s="1"/>
  <c r="L420" i="10"/>
  <c r="M420" i="10" s="1"/>
  <c r="L432" i="10"/>
  <c r="M432" i="10" s="1"/>
  <c r="L448" i="10"/>
  <c r="M448" i="10" s="1"/>
  <c r="L546" i="10"/>
  <c r="M546" i="10" s="1"/>
  <c r="L547" i="10"/>
  <c r="M547" i="10" s="1"/>
  <c r="L548" i="10"/>
  <c r="M548" i="10" s="1"/>
  <c r="L549" i="10"/>
  <c r="M549" i="10" s="1"/>
  <c r="L550" i="10"/>
  <c r="M550" i="10" s="1"/>
  <c r="L551" i="10"/>
  <c r="M551" i="10" s="1"/>
  <c r="L552" i="10"/>
  <c r="M552" i="10" s="1"/>
  <c r="L553" i="10"/>
  <c r="M553" i="10" s="1"/>
  <c r="L554" i="10"/>
  <c r="M554" i="10" s="1"/>
  <c r="L555" i="10"/>
  <c r="M555" i="10" s="1"/>
  <c r="L556" i="10"/>
  <c r="M556" i="10" s="1"/>
  <c r="L557" i="10"/>
  <c r="M557" i="10" s="1"/>
  <c r="L558" i="10"/>
  <c r="M558" i="10" s="1"/>
  <c r="L559" i="10"/>
  <c r="M559" i="10" s="1"/>
  <c r="L560" i="10"/>
  <c r="M560" i="10" s="1"/>
  <c r="L561" i="10"/>
  <c r="M561" i="10" s="1"/>
  <c r="L562" i="10"/>
  <c r="M562" i="10" s="1"/>
  <c r="L563" i="10"/>
  <c r="M563" i="10" s="1"/>
  <c r="L564" i="10"/>
  <c r="M564" i="10" s="1"/>
  <c r="L565" i="10"/>
  <c r="M565" i="10" s="1"/>
  <c r="L566" i="10"/>
  <c r="M566" i="10" s="1"/>
  <c r="L567" i="10"/>
  <c r="M567" i="10" s="1"/>
  <c r="L568" i="10"/>
  <c r="M568" i="10" s="1"/>
  <c r="L569" i="10"/>
  <c r="M569" i="10" s="1"/>
  <c r="L570" i="10"/>
  <c r="M570" i="10" s="1"/>
  <c r="L571" i="10"/>
  <c r="M571" i="10" s="1"/>
  <c r="L572" i="10"/>
  <c r="M572" i="10" s="1"/>
  <c r="L573" i="10"/>
  <c r="M573" i="10" s="1"/>
  <c r="L574" i="10"/>
  <c r="M574" i="10" s="1"/>
  <c r="L575" i="10"/>
  <c r="M575" i="10" s="1"/>
  <c r="L576" i="10"/>
  <c r="M576" i="10" s="1"/>
  <c r="L577" i="10"/>
  <c r="M577" i="10" s="1"/>
  <c r="L578" i="10"/>
  <c r="M578" i="10" s="1"/>
  <c r="L579" i="10"/>
  <c r="M579" i="10" s="1"/>
  <c r="L580" i="10"/>
  <c r="M580" i="10" s="1"/>
  <c r="L581" i="10"/>
  <c r="M581" i="10" s="1"/>
  <c r="L582" i="10"/>
  <c r="M582" i="10" s="1"/>
  <c r="L583" i="10"/>
  <c r="M583" i="10" s="1"/>
  <c r="L584" i="10"/>
  <c r="M584" i="10" s="1"/>
  <c r="L585" i="10"/>
  <c r="M585" i="10" s="1"/>
  <c r="L586" i="10"/>
  <c r="M586" i="10" s="1"/>
  <c r="L587" i="10"/>
  <c r="M587" i="10" s="1"/>
  <c r="L588" i="10"/>
  <c r="M588" i="10" s="1"/>
  <c r="L589" i="10"/>
  <c r="M589" i="10" s="1"/>
  <c r="L590" i="10"/>
  <c r="M590" i="10" s="1"/>
  <c r="L591" i="10"/>
  <c r="M591" i="10" s="1"/>
  <c r="L592" i="10"/>
  <c r="M592" i="10" s="1"/>
  <c r="L593" i="10"/>
  <c r="M593" i="10" s="1"/>
  <c r="L594" i="10"/>
  <c r="M594" i="10" s="1"/>
  <c r="L595" i="10"/>
  <c r="M595" i="10" s="1"/>
  <c r="L596" i="10"/>
  <c r="M596" i="10" s="1"/>
  <c r="L597" i="10"/>
  <c r="M597" i="10" s="1"/>
  <c r="L598" i="10"/>
  <c r="M598" i="10" s="1"/>
  <c r="L599" i="10"/>
  <c r="M599" i="10" s="1"/>
  <c r="L600" i="10"/>
  <c r="M600" i="10" s="1"/>
  <c r="L137" i="10"/>
  <c r="M137" i="10" s="1"/>
  <c r="L196" i="10"/>
  <c r="M196" i="10" s="1"/>
  <c r="L215" i="10"/>
  <c r="M215" i="10" s="1"/>
  <c r="L219" i="10"/>
  <c r="M219" i="10" s="1"/>
  <c r="L223" i="10"/>
  <c r="M223" i="10" s="1"/>
  <c r="L227" i="10"/>
  <c r="M227" i="10" s="1"/>
  <c r="L231" i="10"/>
  <c r="M231" i="10" s="1"/>
  <c r="L235" i="10"/>
  <c r="M235" i="10" s="1"/>
  <c r="L239" i="10"/>
  <c r="M239" i="10" s="1"/>
  <c r="L249" i="10"/>
  <c r="M249" i="10" s="1"/>
  <c r="L330" i="10"/>
  <c r="M330" i="10" s="1"/>
  <c r="L332" i="10"/>
  <c r="M332" i="10" s="1"/>
  <c r="L334" i="10"/>
  <c r="M334" i="10" s="1"/>
  <c r="L336" i="10"/>
  <c r="M336" i="10" s="1"/>
  <c r="L338" i="10"/>
  <c r="M338" i="10" s="1"/>
  <c r="L340" i="10"/>
  <c r="M340" i="10" s="1"/>
  <c r="L342" i="10"/>
  <c r="M342" i="10" s="1"/>
  <c r="L344" i="10"/>
  <c r="M344" i="10" s="1"/>
  <c r="L346" i="10"/>
  <c r="M346" i="10" s="1"/>
  <c r="L348" i="10"/>
  <c r="M348" i="10" s="1"/>
  <c r="L350" i="10"/>
  <c r="M350" i="10" s="1"/>
  <c r="L352" i="10"/>
  <c r="M352" i="10" s="1"/>
  <c r="L354" i="10"/>
  <c r="M354" i="10" s="1"/>
  <c r="L356" i="10"/>
  <c r="M356" i="10" s="1"/>
  <c r="L358" i="10"/>
  <c r="M358" i="10" s="1"/>
  <c r="L360" i="10"/>
  <c r="M360" i="10" s="1"/>
  <c r="L362" i="10"/>
  <c r="M362" i="10" s="1"/>
  <c r="L364" i="10"/>
  <c r="M364" i="10" s="1"/>
  <c r="L366" i="10"/>
  <c r="M366" i="10" s="1"/>
  <c r="L368" i="10"/>
  <c r="M368" i="10" s="1"/>
  <c r="L370" i="10"/>
  <c r="M370" i="10" s="1"/>
  <c r="L372" i="10"/>
  <c r="M372" i="10" s="1"/>
  <c r="L374" i="10"/>
  <c r="M374" i="10" s="1"/>
  <c r="L376" i="10"/>
  <c r="M376" i="10" s="1"/>
  <c r="L378" i="10"/>
  <c r="M378" i="10" s="1"/>
  <c r="L380" i="10"/>
  <c r="M380" i="10" s="1"/>
  <c r="L382" i="10"/>
  <c r="M382" i="10" s="1"/>
  <c r="L384" i="10"/>
  <c r="M384" i="10" s="1"/>
  <c r="L386" i="10"/>
  <c r="M386" i="10" s="1"/>
  <c r="L388" i="10"/>
  <c r="M388" i="10" s="1"/>
  <c r="L390" i="10"/>
  <c r="M390" i="10" s="1"/>
  <c r="L392" i="10"/>
  <c r="M392" i="10" s="1"/>
  <c r="L394" i="10"/>
  <c r="M394" i="10" s="1"/>
  <c r="L396" i="10"/>
  <c r="M396" i="10" s="1"/>
  <c r="L398" i="10"/>
  <c r="M398" i="10" s="1"/>
  <c r="L400" i="10"/>
  <c r="M400" i="10" s="1"/>
  <c r="L402" i="10"/>
  <c r="M402" i="10" s="1"/>
  <c r="L404" i="10"/>
  <c r="M404" i="10" s="1"/>
  <c r="L406" i="10"/>
  <c r="M406" i="10" s="1"/>
  <c r="L414" i="10"/>
  <c r="M414" i="10" s="1"/>
  <c r="L422" i="10"/>
  <c r="M422" i="10" s="1"/>
  <c r="L427" i="10"/>
  <c r="M427" i="10" s="1"/>
  <c r="L443" i="10"/>
  <c r="M443" i="10" s="1"/>
  <c r="L602" i="10"/>
  <c r="M602" i="10" s="1"/>
  <c r="L603" i="10"/>
  <c r="M603" i="10" s="1"/>
  <c r="L604" i="10"/>
  <c r="M604" i="10" s="1"/>
  <c r="L605" i="10"/>
  <c r="M605" i="10" s="1"/>
  <c r="L154" i="10"/>
  <c r="M154" i="10" s="1"/>
  <c r="L216" i="10"/>
  <c r="M216" i="10" s="1"/>
  <c r="L220" i="10"/>
  <c r="M220" i="10" s="1"/>
  <c r="L224" i="10"/>
  <c r="M224" i="10" s="1"/>
  <c r="L228" i="10"/>
  <c r="M228" i="10" s="1"/>
  <c r="L232" i="10"/>
  <c r="M232" i="10" s="1"/>
  <c r="L236" i="10"/>
  <c r="M236" i="10" s="1"/>
  <c r="L240" i="10"/>
  <c r="M240" i="10" s="1"/>
  <c r="L312" i="10"/>
  <c r="M312" i="10" s="1"/>
  <c r="L318" i="10"/>
  <c r="M318" i="10" s="1"/>
  <c r="L326" i="10"/>
  <c r="M326" i="10" s="1"/>
  <c r="L408" i="10"/>
  <c r="M408" i="10" s="1"/>
  <c r="L416" i="10"/>
  <c r="M416" i="10" s="1"/>
  <c r="L424" i="10"/>
  <c r="M424" i="10" s="1"/>
  <c r="L440" i="10"/>
  <c r="M440" i="10" s="1"/>
  <c r="L456" i="10"/>
  <c r="M456" i="10" s="1"/>
  <c r="L217" i="10"/>
  <c r="M217" i="10" s="1"/>
  <c r="L233" i="10"/>
  <c r="M233" i="10" s="1"/>
  <c r="L335" i="10"/>
  <c r="M335" i="10" s="1"/>
  <c r="L343" i="10"/>
  <c r="M343" i="10" s="1"/>
  <c r="L351" i="10"/>
  <c r="M351" i="10" s="1"/>
  <c r="L359" i="10"/>
  <c r="M359" i="10" s="1"/>
  <c r="L367" i="10"/>
  <c r="M367" i="10" s="1"/>
  <c r="L375" i="10"/>
  <c r="M375" i="10" s="1"/>
  <c r="L383" i="10"/>
  <c r="M383" i="10" s="1"/>
  <c r="L391" i="10"/>
  <c r="M391" i="10" s="1"/>
  <c r="L399" i="10"/>
  <c r="M399" i="10" s="1"/>
  <c r="L144" i="10"/>
  <c r="M144" i="10" s="1"/>
  <c r="L221" i="10"/>
  <c r="M221" i="10" s="1"/>
  <c r="L237" i="10"/>
  <c r="M237" i="10" s="1"/>
  <c r="L337" i="10"/>
  <c r="M337" i="10" s="1"/>
  <c r="L345" i="10"/>
  <c r="M345" i="10" s="1"/>
  <c r="L353" i="10"/>
  <c r="M353" i="10" s="1"/>
  <c r="L361" i="10"/>
  <c r="M361" i="10" s="1"/>
  <c r="L369" i="10"/>
  <c r="M369" i="10" s="1"/>
  <c r="L377" i="10"/>
  <c r="M377" i="10" s="1"/>
  <c r="L385" i="10"/>
  <c r="M385" i="10" s="1"/>
  <c r="L393" i="10"/>
  <c r="M393" i="10" s="1"/>
  <c r="L401" i="10"/>
  <c r="M401" i="10" s="1"/>
  <c r="L435" i="10"/>
  <c r="M435" i="10" s="1"/>
  <c r="L225" i="10"/>
  <c r="M225" i="10" s="1"/>
  <c r="L241" i="10"/>
  <c r="M241" i="10" s="1"/>
  <c r="L331" i="10"/>
  <c r="M331" i="10" s="1"/>
  <c r="L339" i="10"/>
  <c r="M339" i="10" s="1"/>
  <c r="L347" i="10"/>
  <c r="M347" i="10" s="1"/>
  <c r="L355" i="10"/>
  <c r="M355" i="10" s="1"/>
  <c r="L363" i="10"/>
  <c r="M363" i="10" s="1"/>
  <c r="L371" i="10"/>
  <c r="M371" i="10" s="1"/>
  <c r="L379" i="10"/>
  <c r="M379" i="10" s="1"/>
  <c r="L387" i="10"/>
  <c r="M387" i="10" s="1"/>
  <c r="L395" i="10"/>
  <c r="M395" i="10" s="1"/>
  <c r="L403" i="10"/>
  <c r="M403" i="10" s="1"/>
  <c r="L410" i="10"/>
  <c r="M410" i="10" s="1"/>
  <c r="L451" i="10"/>
  <c r="M451" i="10" s="1"/>
  <c r="L229" i="10"/>
  <c r="M229" i="10" s="1"/>
  <c r="L349" i="10"/>
  <c r="M349" i="10" s="1"/>
  <c r="L381" i="10"/>
  <c r="M381" i="10" s="1"/>
  <c r="L357" i="10"/>
  <c r="M357" i="10" s="1"/>
  <c r="L389" i="10"/>
  <c r="M389" i="10" s="1"/>
  <c r="L418" i="10"/>
  <c r="M418" i="10" s="1"/>
  <c r="L333" i="10"/>
  <c r="M333" i="10" s="1"/>
  <c r="L365" i="10"/>
  <c r="M365" i="10" s="1"/>
  <c r="L397" i="10"/>
  <c r="M397" i="10" s="1"/>
  <c r="L341" i="10"/>
  <c r="M341" i="10" s="1"/>
  <c r="L373" i="10"/>
  <c r="M373" i="10" s="1"/>
  <c r="L405" i="10"/>
  <c r="M405" i="10" s="1"/>
  <c r="L601" i="10"/>
  <c r="M601" i="10" s="1"/>
  <c r="L72" i="10"/>
  <c r="M72" i="10" s="1"/>
  <c r="L75" i="10"/>
  <c r="M75" i="10" s="1"/>
  <c r="L82" i="10"/>
  <c r="M82" i="10" s="1"/>
  <c r="L86" i="10"/>
  <c r="M86" i="10" s="1"/>
  <c r="L89" i="10"/>
  <c r="M89" i="10" s="1"/>
  <c r="L94" i="10"/>
  <c r="M94" i="10" s="1"/>
  <c r="L95" i="10"/>
  <c r="M95" i="10" s="1"/>
  <c r="L96" i="10"/>
  <c r="M96" i="10" s="1"/>
  <c r="L97" i="10"/>
  <c r="M97" i="10" s="1"/>
  <c r="L98" i="10"/>
  <c r="M98" i="10" s="1"/>
  <c r="L99" i="10"/>
  <c r="M99" i="10" s="1"/>
  <c r="L100" i="10"/>
  <c r="M100" i="10" s="1"/>
  <c r="L101" i="10"/>
  <c r="M101" i="10" s="1"/>
  <c r="L68" i="10"/>
  <c r="M68" i="10" s="1"/>
  <c r="L71" i="10"/>
  <c r="M71" i="10" s="1"/>
  <c r="L73" i="10"/>
  <c r="M73" i="10" s="1"/>
  <c r="L76" i="10"/>
  <c r="M76" i="10" s="1"/>
  <c r="L79" i="10"/>
  <c r="M79" i="10" s="1"/>
  <c r="L90" i="10"/>
  <c r="M90" i="10" s="1"/>
  <c r="L92" i="10"/>
  <c r="M92" i="10" s="1"/>
  <c r="L107" i="10"/>
  <c r="M107" i="10" s="1"/>
  <c r="L108" i="10"/>
  <c r="M108" i="10" s="1"/>
  <c r="L111" i="10"/>
  <c r="M111" i="10" s="1"/>
  <c r="L112" i="10"/>
  <c r="M112" i="10" s="1"/>
  <c r="L115" i="10"/>
  <c r="M115" i="10" s="1"/>
  <c r="L116" i="10"/>
  <c r="M116" i="10" s="1"/>
  <c r="L119" i="10"/>
  <c r="M119" i="10" s="1"/>
  <c r="L120" i="10"/>
  <c r="M120" i="10" s="1"/>
  <c r="L123" i="10"/>
  <c r="M123" i="10" s="1"/>
  <c r="L124" i="10"/>
  <c r="M124" i="10" s="1"/>
  <c r="L127" i="10"/>
  <c r="M127" i="10" s="1"/>
  <c r="L128" i="10"/>
  <c r="M128" i="10" s="1"/>
  <c r="L131" i="10"/>
  <c r="M131" i="10" s="1"/>
  <c r="L70" i="10"/>
  <c r="M70" i="10" s="1"/>
  <c r="L74" i="10"/>
  <c r="M74" i="10" s="1"/>
  <c r="L77" i="10"/>
  <c r="M77" i="10" s="1"/>
  <c r="L80" i="10"/>
  <c r="M80" i="10" s="1"/>
  <c r="L83" i="10"/>
  <c r="M83" i="10" s="1"/>
  <c r="L87" i="10"/>
  <c r="M87" i="10" s="1"/>
  <c r="L91" i="10"/>
  <c r="M91" i="10" s="1"/>
  <c r="L93" i="10"/>
  <c r="M93" i="10" s="1"/>
  <c r="L69" i="10"/>
  <c r="M69" i="10" s="1"/>
  <c r="L78" i="10"/>
  <c r="M78" i="10" s="1"/>
  <c r="L81" i="10"/>
  <c r="M81" i="10" s="1"/>
  <c r="L84" i="10"/>
  <c r="M84" i="10" s="1"/>
  <c r="L85" i="10"/>
  <c r="M85" i="10" s="1"/>
  <c r="L88" i="10"/>
  <c r="M88" i="10" s="1"/>
  <c r="L102" i="10"/>
  <c r="M102" i="10" s="1"/>
  <c r="L105" i="10"/>
  <c r="M105" i="10" s="1"/>
  <c r="L106" i="10"/>
  <c r="M106" i="10" s="1"/>
  <c r="L109" i="10"/>
  <c r="M109" i="10" s="1"/>
  <c r="L110" i="10"/>
  <c r="M110" i="10" s="1"/>
  <c r="L113" i="10"/>
  <c r="M113" i="10" s="1"/>
  <c r="L114" i="10"/>
  <c r="M114" i="10" s="1"/>
  <c r="L117" i="10"/>
  <c r="M117" i="10" s="1"/>
  <c r="L118" i="10"/>
  <c r="M118" i="10" s="1"/>
  <c r="L121" i="10"/>
  <c r="M121" i="10" s="1"/>
  <c r="L122" i="10"/>
  <c r="M122" i="10" s="1"/>
  <c r="L125" i="10"/>
  <c r="M125" i="10" s="1"/>
  <c r="L126" i="10"/>
  <c r="M126" i="10" s="1"/>
  <c r="L129" i="10"/>
  <c r="M129" i="10" s="1"/>
  <c r="L130" i="10"/>
  <c r="M130" i="10" s="1"/>
  <c r="L104" i="10"/>
  <c r="M104" i="10" s="1"/>
  <c r="L103" i="10"/>
  <c r="M103" i="10" s="1"/>
  <c r="I10" i="9"/>
  <c r="F19" i="11" s="1"/>
  <c r="L19" i="11" s="1"/>
  <c r="W27" i="14"/>
  <c r="X27" i="14" s="1"/>
  <c r="D14" i="9" s="1"/>
  <c r="AH22" i="4"/>
  <c r="C11" i="9"/>
  <c r="Y19" i="4"/>
  <c r="Z19" i="4" s="1"/>
  <c r="I87" i="8"/>
  <c r="H86" i="8"/>
  <c r="H704" i="6"/>
  <c r="H664" i="6"/>
  <c r="L66" i="10"/>
  <c r="M66" i="10" s="1"/>
  <c r="L62" i="10"/>
  <c r="M62" i="10" s="1"/>
  <c r="L58" i="10"/>
  <c r="M58" i="10" s="1"/>
  <c r="L54" i="10"/>
  <c r="M54" i="10" s="1"/>
  <c r="L50" i="10"/>
  <c r="M50" i="10" s="1"/>
  <c r="L46" i="10"/>
  <c r="M46" i="10" s="1"/>
  <c r="L65" i="10"/>
  <c r="M65" i="10" s="1"/>
  <c r="L61" i="10"/>
  <c r="M61" i="10" s="1"/>
  <c r="L57" i="10"/>
  <c r="M57" i="10" s="1"/>
  <c r="L53" i="10"/>
  <c r="M53" i="10" s="1"/>
  <c r="L49" i="10"/>
  <c r="M49" i="10" s="1"/>
  <c r="L45" i="10"/>
  <c r="M45" i="10" s="1"/>
  <c r="L41" i="10"/>
  <c r="M41" i="10" s="1"/>
  <c r="L64" i="10"/>
  <c r="M64" i="10" s="1"/>
  <c r="L60" i="10"/>
  <c r="M60" i="10" s="1"/>
  <c r="L56" i="10"/>
  <c r="M56" i="10" s="1"/>
  <c r="L52" i="10"/>
  <c r="M52" i="10" s="1"/>
  <c r="L48" i="10"/>
  <c r="M48" i="10" s="1"/>
  <c r="L44" i="10"/>
  <c r="M44" i="10" s="1"/>
  <c r="L134" i="10"/>
  <c r="L67" i="10"/>
  <c r="M67" i="10" s="1"/>
  <c r="L63" i="10"/>
  <c r="M63" i="10" s="1"/>
  <c r="L59" i="10"/>
  <c r="M59" i="10" s="1"/>
  <c r="L55" i="10"/>
  <c r="M55" i="10" s="1"/>
  <c r="L51" i="10"/>
  <c r="M51" i="10" s="1"/>
  <c r="L47" i="10"/>
  <c r="M47" i="10" s="1"/>
  <c r="L43" i="10"/>
  <c r="M43" i="10" s="1"/>
  <c r="L36" i="10"/>
  <c r="M36" i="10" s="1"/>
  <c r="L32" i="10"/>
  <c r="M32" i="10" s="1"/>
  <c r="L28" i="10"/>
  <c r="M28" i="10" s="1"/>
  <c r="L24" i="10"/>
  <c r="L20" i="10"/>
  <c r="L16" i="10"/>
  <c r="L42" i="10"/>
  <c r="M42" i="10" s="1"/>
  <c r="L40" i="10"/>
  <c r="M40" i="10" s="1"/>
  <c r="L39" i="10"/>
  <c r="M39" i="10" s="1"/>
  <c r="L35" i="10"/>
  <c r="M35" i="10" s="1"/>
  <c r="L31" i="10"/>
  <c r="M31" i="10" s="1"/>
  <c r="L27" i="10"/>
  <c r="M27" i="10" s="1"/>
  <c r="L23" i="10"/>
  <c r="L19" i="10"/>
  <c r="L15" i="10"/>
  <c r="L38" i="10"/>
  <c r="M38" i="10" s="1"/>
  <c r="L34" i="10"/>
  <c r="M34" i="10" s="1"/>
  <c r="L30" i="10"/>
  <c r="M30" i="10" s="1"/>
  <c r="L26" i="10"/>
  <c r="L22" i="10"/>
  <c r="L18" i="10"/>
  <c r="L14" i="10"/>
  <c r="L37" i="10"/>
  <c r="M37" i="10" s="1"/>
  <c r="L33" i="10"/>
  <c r="M33" i="10" s="1"/>
  <c r="L29" i="10"/>
  <c r="M29" i="10" s="1"/>
  <c r="L25" i="10"/>
  <c r="L21" i="10"/>
  <c r="L17" i="10"/>
  <c r="AE20" i="4"/>
  <c r="G703" i="6"/>
  <c r="AE19" i="4"/>
  <c r="AE22" i="4"/>
  <c r="G86" i="8"/>
  <c r="H132" i="10" l="1"/>
  <c r="AZ132" i="10" s="1"/>
  <c r="H1378" i="10"/>
  <c r="AZ1378" i="10" s="1"/>
  <c r="H19" i="11"/>
  <c r="I126" i="10"/>
  <c r="I118" i="10"/>
  <c r="I129" i="10"/>
  <c r="I121" i="10"/>
  <c r="I131" i="10"/>
  <c r="I123" i="10"/>
  <c r="I128" i="10"/>
  <c r="I120" i="10"/>
  <c r="I130" i="10"/>
  <c r="I122" i="10"/>
  <c r="I125" i="10"/>
  <c r="I117" i="10"/>
  <c r="I127" i="10"/>
  <c r="I119" i="10"/>
  <c r="I124" i="10"/>
  <c r="G19" i="11"/>
  <c r="I19" i="11" s="1"/>
  <c r="N8" i="10"/>
  <c r="I11" i="9"/>
  <c r="F20" i="11" s="1"/>
  <c r="L20" i="11" s="1"/>
  <c r="AH23" i="4"/>
  <c r="C12" i="9"/>
  <c r="Y20" i="4"/>
  <c r="Z20" i="4" s="1"/>
  <c r="H705" i="6"/>
  <c r="H665" i="6"/>
  <c r="I88" i="8"/>
  <c r="H87" i="8"/>
  <c r="G87" i="8"/>
  <c r="G704" i="6"/>
  <c r="AE23" i="4"/>
  <c r="N607" i="10" l="1"/>
  <c r="N608" i="10"/>
  <c r="N609" i="10"/>
  <c r="N610" i="10"/>
  <c r="N611" i="10"/>
  <c r="N612" i="10"/>
  <c r="N613" i="10"/>
  <c r="N614" i="10"/>
  <c r="N615" i="10"/>
  <c r="N616" i="10"/>
  <c r="N617" i="10"/>
  <c r="N618" i="10"/>
  <c r="N619" i="10"/>
  <c r="N620" i="10"/>
  <c r="N621" i="10"/>
  <c r="N622" i="10"/>
  <c r="N623" i="10"/>
  <c r="N624" i="10"/>
  <c r="N625" i="10"/>
  <c r="N626" i="10"/>
  <c r="N643" i="10"/>
  <c r="N644" i="10"/>
  <c r="N645" i="10"/>
  <c r="N646" i="10"/>
  <c r="N647" i="10"/>
  <c r="N648" i="10"/>
  <c r="N649" i="10"/>
  <c r="N650" i="10"/>
  <c r="N651" i="10"/>
  <c r="N652" i="10"/>
  <c r="N653" i="10"/>
  <c r="N654" i="10"/>
  <c r="N655" i="10"/>
  <c r="N656" i="10"/>
  <c r="N657" i="10"/>
  <c r="N658" i="10"/>
  <c r="N659" i="10"/>
  <c r="N660" i="10"/>
  <c r="N661" i="10"/>
  <c r="N662" i="10"/>
  <c r="N663" i="10"/>
  <c r="N664" i="10"/>
  <c r="N665" i="10"/>
  <c r="N666" i="10"/>
  <c r="N667" i="10"/>
  <c r="N668" i="10"/>
  <c r="N669" i="10"/>
  <c r="N670" i="10"/>
  <c r="N671" i="10"/>
  <c r="N672" i="10"/>
  <c r="N673" i="10"/>
  <c r="N674" i="10"/>
  <c r="N675" i="10"/>
  <c r="N676" i="10"/>
  <c r="N677" i="10"/>
  <c r="N678" i="10"/>
  <c r="N627" i="10"/>
  <c r="N629" i="10"/>
  <c r="N631" i="10"/>
  <c r="N633" i="10"/>
  <c r="N635" i="10"/>
  <c r="N637" i="10"/>
  <c r="N639" i="10"/>
  <c r="N641" i="10"/>
  <c r="N679" i="10"/>
  <c r="N680" i="10"/>
  <c r="N681" i="10"/>
  <c r="N682" i="10"/>
  <c r="N683" i="10"/>
  <c r="N684" i="10"/>
  <c r="N685" i="10"/>
  <c r="N686" i="10"/>
  <c r="N687" i="10"/>
  <c r="N628" i="10"/>
  <c r="N630" i="10"/>
  <c r="N632" i="10"/>
  <c r="N634" i="10"/>
  <c r="N636" i="10"/>
  <c r="N638" i="10"/>
  <c r="N640" i="10"/>
  <c r="N642" i="10"/>
  <c r="N606" i="10"/>
  <c r="O606" i="10" s="1"/>
  <c r="N688" i="10"/>
  <c r="N689" i="10"/>
  <c r="N690" i="10"/>
  <c r="N691" i="10"/>
  <c r="N692" i="10"/>
  <c r="N693" i="10"/>
  <c r="N694" i="10"/>
  <c r="N695" i="10"/>
  <c r="N696" i="10"/>
  <c r="N697" i="10"/>
  <c r="N698" i="10"/>
  <c r="N699" i="10"/>
  <c r="N700" i="10"/>
  <c r="N701" i="10"/>
  <c r="N702" i="10"/>
  <c r="N703" i="10"/>
  <c r="N704" i="10"/>
  <c r="N705" i="10"/>
  <c r="N706" i="10"/>
  <c r="N707" i="10"/>
  <c r="N708" i="10"/>
  <c r="N709" i="10"/>
  <c r="N710" i="10"/>
  <c r="N711" i="10"/>
  <c r="N712" i="10"/>
  <c r="N713" i="10"/>
  <c r="N714" i="10"/>
  <c r="N715" i="10"/>
  <c r="N716" i="10"/>
  <c r="N717" i="10"/>
  <c r="N718" i="10"/>
  <c r="N719" i="10"/>
  <c r="N720" i="10"/>
  <c r="N721" i="10"/>
  <c r="N722" i="10"/>
  <c r="N723" i="10"/>
  <c r="N724" i="10"/>
  <c r="N725" i="10"/>
  <c r="N726" i="10"/>
  <c r="N727" i="10"/>
  <c r="N728" i="10"/>
  <c r="N729" i="10"/>
  <c r="N730" i="10"/>
  <c r="N731" i="10"/>
  <c r="N732" i="10"/>
  <c r="N733" i="10"/>
  <c r="N734" i="10"/>
  <c r="N735" i="10"/>
  <c r="N736" i="10"/>
  <c r="N737" i="10"/>
  <c r="N738" i="10"/>
  <c r="N739" i="10"/>
  <c r="N740" i="10"/>
  <c r="N741" i="10"/>
  <c r="N742" i="10"/>
  <c r="N743" i="10"/>
  <c r="N744" i="10"/>
  <c r="N745" i="10"/>
  <c r="N746" i="10"/>
  <c r="N747" i="10"/>
  <c r="N748" i="10"/>
  <c r="N749" i="10"/>
  <c r="N750" i="10"/>
  <c r="N751" i="10"/>
  <c r="N752" i="10"/>
  <c r="N753" i="10"/>
  <c r="N754" i="10"/>
  <c r="N755" i="10"/>
  <c r="N756" i="10"/>
  <c r="N757" i="10"/>
  <c r="N758" i="10"/>
  <c r="N759" i="10"/>
  <c r="N760" i="10"/>
  <c r="N761" i="10"/>
  <c r="N762" i="10"/>
  <c r="N763" i="10"/>
  <c r="N764" i="10"/>
  <c r="N765" i="10"/>
  <c r="N766" i="10"/>
  <c r="N767" i="10"/>
  <c r="N768" i="10"/>
  <c r="N769" i="10"/>
  <c r="N770" i="10"/>
  <c r="N771" i="10"/>
  <c r="N772" i="10"/>
  <c r="N773" i="10"/>
  <c r="N774" i="10"/>
  <c r="N775" i="10"/>
  <c r="N776" i="10"/>
  <c r="N777" i="10"/>
  <c r="N778" i="10"/>
  <c r="N779" i="10"/>
  <c r="N780" i="10"/>
  <c r="N781" i="10"/>
  <c r="N782" i="10"/>
  <c r="N783" i="10"/>
  <c r="N784" i="10"/>
  <c r="N815" i="10"/>
  <c r="N816" i="10"/>
  <c r="N817" i="10"/>
  <c r="N818" i="10"/>
  <c r="N819" i="10"/>
  <c r="N820" i="10"/>
  <c r="N821" i="10"/>
  <c r="N822" i="10"/>
  <c r="N823" i="10"/>
  <c r="N824" i="10"/>
  <c r="N825" i="10"/>
  <c r="N826" i="10"/>
  <c r="N827" i="10"/>
  <c r="N828" i="10"/>
  <c r="N829" i="10"/>
  <c r="N830" i="10"/>
  <c r="N831" i="10"/>
  <c r="N832" i="10"/>
  <c r="N833" i="10"/>
  <c r="N834" i="10"/>
  <c r="N835" i="10"/>
  <c r="N836" i="10"/>
  <c r="N837" i="10"/>
  <c r="N838" i="10"/>
  <c r="N839" i="10"/>
  <c r="N840" i="10"/>
  <c r="N841" i="10"/>
  <c r="N842" i="10"/>
  <c r="N843" i="10"/>
  <c r="N844" i="10"/>
  <c r="N845" i="10"/>
  <c r="N846" i="10"/>
  <c r="N847" i="10"/>
  <c r="N848" i="10"/>
  <c r="N849" i="10"/>
  <c r="N850" i="10"/>
  <c r="N851" i="10"/>
  <c r="N852" i="10"/>
  <c r="N853" i="10"/>
  <c r="N854" i="10"/>
  <c r="N855" i="10"/>
  <c r="N856" i="10"/>
  <c r="N857" i="10"/>
  <c r="N858" i="10"/>
  <c r="N859" i="10"/>
  <c r="N860" i="10"/>
  <c r="N861" i="10"/>
  <c r="N862" i="10"/>
  <c r="N863" i="10"/>
  <c r="N864" i="10"/>
  <c r="N865" i="10"/>
  <c r="N866" i="10"/>
  <c r="N867" i="10"/>
  <c r="N868" i="10"/>
  <c r="N869" i="10"/>
  <c r="N870" i="10"/>
  <c r="N871" i="10"/>
  <c r="N872" i="10"/>
  <c r="N873" i="10"/>
  <c r="N874" i="10"/>
  <c r="N875" i="10"/>
  <c r="N876" i="10"/>
  <c r="N877" i="10"/>
  <c r="N878" i="10"/>
  <c r="N879" i="10"/>
  <c r="N880" i="10"/>
  <c r="N881" i="10"/>
  <c r="N882" i="10"/>
  <c r="N883" i="10"/>
  <c r="N884" i="10"/>
  <c r="N885" i="10"/>
  <c r="N886" i="10"/>
  <c r="N887" i="10"/>
  <c r="N888" i="10"/>
  <c r="N889" i="10"/>
  <c r="N890" i="10"/>
  <c r="N891" i="10"/>
  <c r="N892" i="10"/>
  <c r="N893" i="10"/>
  <c r="N894" i="10"/>
  <c r="N895" i="10"/>
  <c r="N896" i="10"/>
  <c r="N897" i="10"/>
  <c r="N898" i="10"/>
  <c r="N899" i="10"/>
  <c r="N900" i="10"/>
  <c r="N901" i="10"/>
  <c r="N902" i="10"/>
  <c r="N903" i="10"/>
  <c r="N904" i="10"/>
  <c r="N905" i="10"/>
  <c r="N906" i="10"/>
  <c r="N907" i="10"/>
  <c r="N908" i="10"/>
  <c r="N909" i="10"/>
  <c r="N910" i="10"/>
  <c r="N911" i="10"/>
  <c r="N912" i="10"/>
  <c r="N913" i="10"/>
  <c r="N914" i="10"/>
  <c r="N915" i="10"/>
  <c r="N916" i="10"/>
  <c r="N917" i="10"/>
  <c r="N918" i="10"/>
  <c r="N919" i="10"/>
  <c r="N920" i="10"/>
  <c r="N921" i="10"/>
  <c r="N785" i="10"/>
  <c r="N786" i="10"/>
  <c r="N787" i="10"/>
  <c r="N788" i="10"/>
  <c r="N789" i="10"/>
  <c r="N790" i="10"/>
  <c r="N791" i="10"/>
  <c r="N792" i="10"/>
  <c r="N793" i="10"/>
  <c r="N794" i="10"/>
  <c r="N795" i="10"/>
  <c r="N796" i="10"/>
  <c r="N797" i="10"/>
  <c r="N798" i="10"/>
  <c r="N799" i="10"/>
  <c r="N800" i="10"/>
  <c r="N801" i="10"/>
  <c r="N802" i="10"/>
  <c r="N803" i="10"/>
  <c r="N804" i="10"/>
  <c r="N805" i="10"/>
  <c r="N806" i="10"/>
  <c r="N807" i="10"/>
  <c r="N808" i="10"/>
  <c r="N809" i="10"/>
  <c r="N810" i="10"/>
  <c r="N811" i="10"/>
  <c r="N812" i="10"/>
  <c r="N813" i="10"/>
  <c r="N814" i="10"/>
  <c r="N922" i="10"/>
  <c r="N923" i="10"/>
  <c r="N924" i="10"/>
  <c r="N925" i="10"/>
  <c r="N926" i="10"/>
  <c r="N927" i="10"/>
  <c r="N928" i="10"/>
  <c r="N929" i="10"/>
  <c r="N930" i="10"/>
  <c r="N931" i="10"/>
  <c r="N932" i="10"/>
  <c r="N933" i="10"/>
  <c r="N934" i="10"/>
  <c r="N935" i="10"/>
  <c r="N936" i="10"/>
  <c r="N937" i="10"/>
  <c r="N938" i="10"/>
  <c r="N939" i="10"/>
  <c r="N940" i="10"/>
  <c r="N941" i="10"/>
  <c r="N942" i="10"/>
  <c r="N943" i="10"/>
  <c r="N944" i="10"/>
  <c r="N945" i="10"/>
  <c r="N946" i="10"/>
  <c r="N947" i="10"/>
  <c r="N948" i="10"/>
  <c r="N949" i="10"/>
  <c r="N950" i="10"/>
  <c r="N951" i="10"/>
  <c r="N952" i="10"/>
  <c r="N953" i="10"/>
  <c r="N954" i="10"/>
  <c r="N955" i="10"/>
  <c r="N956" i="10"/>
  <c r="N957" i="10"/>
  <c r="N958" i="10"/>
  <c r="N959" i="10"/>
  <c r="N960" i="10"/>
  <c r="N961" i="10"/>
  <c r="N962" i="10"/>
  <c r="N963" i="10"/>
  <c r="N964" i="10"/>
  <c r="N965" i="10"/>
  <c r="N966" i="10"/>
  <c r="N967" i="10"/>
  <c r="N968" i="10"/>
  <c r="N969" i="10"/>
  <c r="N970" i="10"/>
  <c r="N971" i="10"/>
  <c r="N972" i="10"/>
  <c r="N973" i="10"/>
  <c r="N974" i="10"/>
  <c r="N975" i="10"/>
  <c r="N976" i="10"/>
  <c r="N977" i="10"/>
  <c r="N978" i="10"/>
  <c r="N979" i="10"/>
  <c r="N980" i="10"/>
  <c r="N981" i="10"/>
  <c r="N982" i="10"/>
  <c r="N983" i="10"/>
  <c r="N984" i="10"/>
  <c r="N985" i="10"/>
  <c r="N986" i="10"/>
  <c r="N987" i="10"/>
  <c r="N988" i="10"/>
  <c r="N989" i="10"/>
  <c r="N990" i="10"/>
  <c r="N991" i="10"/>
  <c r="N992" i="10"/>
  <c r="N993" i="10"/>
  <c r="N994" i="10"/>
  <c r="N995" i="10"/>
  <c r="N996" i="10"/>
  <c r="N997" i="10"/>
  <c r="N998" i="10"/>
  <c r="N999" i="10"/>
  <c r="N1000" i="10"/>
  <c r="N1001" i="10"/>
  <c r="N1002" i="10"/>
  <c r="N1003" i="10"/>
  <c r="N1004" i="10"/>
  <c r="N1005" i="10"/>
  <c r="N1006" i="10"/>
  <c r="N1007" i="10"/>
  <c r="N1008" i="10"/>
  <c r="N1009" i="10"/>
  <c r="N1010" i="10"/>
  <c r="N1011" i="10"/>
  <c r="N1012" i="10"/>
  <c r="N1013" i="10"/>
  <c r="N1014" i="10"/>
  <c r="N1015" i="10"/>
  <c r="N1016" i="10"/>
  <c r="N1017" i="10"/>
  <c r="N1018" i="10"/>
  <c r="N1019" i="10"/>
  <c r="N1020" i="10"/>
  <c r="N1021" i="10"/>
  <c r="N1022" i="10"/>
  <c r="N1023" i="10"/>
  <c r="N1024" i="10"/>
  <c r="N1025" i="10"/>
  <c r="N1026" i="10"/>
  <c r="N1027" i="10"/>
  <c r="N1028" i="10"/>
  <c r="N1029" i="10"/>
  <c r="N1030" i="10"/>
  <c r="N1031" i="10"/>
  <c r="N1032" i="10"/>
  <c r="N1033" i="10"/>
  <c r="N1034" i="10"/>
  <c r="N1035" i="10"/>
  <c r="N1036" i="10"/>
  <c r="N1037" i="10"/>
  <c r="N1038" i="10"/>
  <c r="N1039" i="10"/>
  <c r="N1040" i="10"/>
  <c r="N1041" i="10"/>
  <c r="N1042" i="10"/>
  <c r="N1043" i="10"/>
  <c r="N1044" i="10"/>
  <c r="N1045" i="10"/>
  <c r="N1046" i="10"/>
  <c r="N1047" i="10"/>
  <c r="N1048" i="10"/>
  <c r="N1049" i="10"/>
  <c r="N1050" i="10"/>
  <c r="N1051" i="10"/>
  <c r="N1052" i="10"/>
  <c r="N1053" i="10"/>
  <c r="N1054" i="10"/>
  <c r="N1055" i="10"/>
  <c r="N1056" i="10"/>
  <c r="N1057" i="10"/>
  <c r="N1058" i="10"/>
  <c r="N1059" i="10"/>
  <c r="N1060" i="10"/>
  <c r="N1061" i="10"/>
  <c r="N1062" i="10"/>
  <c r="N1063" i="10"/>
  <c r="N1064" i="10"/>
  <c r="N1065" i="10"/>
  <c r="N1066" i="10"/>
  <c r="N1067" i="10"/>
  <c r="N1068" i="10"/>
  <c r="N1069" i="10"/>
  <c r="N1070" i="10"/>
  <c r="N1071" i="10"/>
  <c r="N1072" i="10"/>
  <c r="N1073" i="10"/>
  <c r="N1074" i="10"/>
  <c r="N1075" i="10"/>
  <c r="N1076" i="10"/>
  <c r="N1077" i="10"/>
  <c r="N1078" i="10"/>
  <c r="N1079" i="10"/>
  <c r="N1080" i="10"/>
  <c r="N1286" i="10"/>
  <c r="N1288" i="10"/>
  <c r="N1290" i="10"/>
  <c r="N1292" i="10"/>
  <c r="N1081" i="10"/>
  <c r="N1082" i="10"/>
  <c r="N1083" i="10"/>
  <c r="N1084" i="10"/>
  <c r="N1085" i="10"/>
  <c r="N1086" i="10"/>
  <c r="N1087" i="10"/>
  <c r="N1088" i="10"/>
  <c r="N1089" i="10"/>
  <c r="N1090" i="10"/>
  <c r="N1091" i="10"/>
  <c r="N1092" i="10"/>
  <c r="N1093" i="10"/>
  <c r="N1094" i="10"/>
  <c r="N1095" i="10"/>
  <c r="N1096" i="10"/>
  <c r="N1097" i="10"/>
  <c r="N1098" i="10"/>
  <c r="N1099" i="10"/>
  <c r="N1100" i="10"/>
  <c r="N1101" i="10"/>
  <c r="N1102" i="10"/>
  <c r="N1103" i="10"/>
  <c r="N1104" i="10"/>
  <c r="N1105" i="10"/>
  <c r="N1106" i="10"/>
  <c r="N1107" i="10"/>
  <c r="N1108" i="10"/>
  <c r="N1109" i="10"/>
  <c r="N1110" i="10"/>
  <c r="N1111" i="10"/>
  <c r="N1112" i="10"/>
  <c r="N1113" i="10"/>
  <c r="N1114" i="10"/>
  <c r="N1115" i="10"/>
  <c r="N1116" i="10"/>
  <c r="N1117" i="10"/>
  <c r="N1118" i="10"/>
  <c r="N1119" i="10"/>
  <c r="N1120" i="10"/>
  <c r="N1121" i="10"/>
  <c r="N1122" i="10"/>
  <c r="N1123" i="10"/>
  <c r="N1124" i="10"/>
  <c r="N1125" i="10"/>
  <c r="N1126" i="10"/>
  <c r="N1127" i="10"/>
  <c r="N1128" i="10"/>
  <c r="N1129" i="10"/>
  <c r="N1130" i="10"/>
  <c r="N1131" i="10"/>
  <c r="N1132" i="10"/>
  <c r="N1133" i="10"/>
  <c r="N1134" i="10"/>
  <c r="N1135" i="10"/>
  <c r="N1136" i="10"/>
  <c r="N1137" i="10"/>
  <c r="N1138" i="10"/>
  <c r="N1139" i="10"/>
  <c r="N1140" i="10"/>
  <c r="N1141" i="10"/>
  <c r="N1142" i="10"/>
  <c r="N1143" i="10"/>
  <c r="N1144" i="10"/>
  <c r="N1145" i="10"/>
  <c r="N1146" i="10"/>
  <c r="N1147" i="10"/>
  <c r="N1148" i="10"/>
  <c r="N1149" i="10"/>
  <c r="N1150" i="10"/>
  <c r="N1151" i="10"/>
  <c r="N1152" i="10"/>
  <c r="N1153" i="10"/>
  <c r="N1154" i="10"/>
  <c r="N1155" i="10"/>
  <c r="N1156" i="10"/>
  <c r="N1157" i="10"/>
  <c r="N1158" i="10"/>
  <c r="N1159" i="10"/>
  <c r="N1160" i="10"/>
  <c r="N1161" i="10"/>
  <c r="N1162" i="10"/>
  <c r="N1163" i="10"/>
  <c r="N1164" i="10"/>
  <c r="N1165" i="10"/>
  <c r="N1166" i="10"/>
  <c r="N1167" i="10"/>
  <c r="N1168" i="10"/>
  <c r="N1169" i="10"/>
  <c r="N1170" i="10"/>
  <c r="N1171" i="10"/>
  <c r="N1172" i="10"/>
  <c r="N1173" i="10"/>
  <c r="N1174" i="10"/>
  <c r="N1175" i="10"/>
  <c r="N1176" i="10"/>
  <c r="N1177" i="10"/>
  <c r="N1178" i="10"/>
  <c r="N1179" i="10"/>
  <c r="N1180" i="10"/>
  <c r="N1181" i="10"/>
  <c r="N1182" i="10"/>
  <c r="N1183" i="10"/>
  <c r="N1184" i="10"/>
  <c r="N1185" i="10"/>
  <c r="N1186" i="10"/>
  <c r="N1187" i="10"/>
  <c r="N1188" i="10"/>
  <c r="N1189" i="10"/>
  <c r="N1190" i="10"/>
  <c r="N1191" i="10"/>
  <c r="N1192" i="10"/>
  <c r="N1193" i="10"/>
  <c r="N1194" i="10"/>
  <c r="N1195" i="10"/>
  <c r="N1196" i="10"/>
  <c r="N1197" i="10"/>
  <c r="N1198" i="10"/>
  <c r="N1199" i="10"/>
  <c r="N1200" i="10"/>
  <c r="N1201" i="10"/>
  <c r="N1202" i="10"/>
  <c r="N1203" i="10"/>
  <c r="N1204" i="10"/>
  <c r="N1205" i="10"/>
  <c r="N1206" i="10"/>
  <c r="N1207" i="10"/>
  <c r="N1208" i="10"/>
  <c r="N1209" i="10"/>
  <c r="N1210" i="10"/>
  <c r="N1211" i="10"/>
  <c r="N1212" i="10"/>
  <c r="N1213" i="10"/>
  <c r="N1214" i="10"/>
  <c r="N1215" i="10"/>
  <c r="N1216" i="10"/>
  <c r="N1217" i="10"/>
  <c r="N1218" i="10"/>
  <c r="N1219" i="10"/>
  <c r="N1220" i="10"/>
  <c r="N1221" i="10"/>
  <c r="N1222" i="10"/>
  <c r="N1223" i="10"/>
  <c r="N1224" i="10"/>
  <c r="N1225" i="10"/>
  <c r="N1226" i="10"/>
  <c r="N1227" i="10"/>
  <c r="N1228" i="10"/>
  <c r="N1229" i="10"/>
  <c r="N1230" i="10"/>
  <c r="N1231" i="10"/>
  <c r="N1232" i="10"/>
  <c r="N1233" i="10"/>
  <c r="N1234" i="10"/>
  <c r="N1235" i="10"/>
  <c r="N1236" i="10"/>
  <c r="N1237" i="10"/>
  <c r="N1238" i="10"/>
  <c r="N1239" i="10"/>
  <c r="N1240" i="10"/>
  <c r="N1241" i="10"/>
  <c r="N1242" i="10"/>
  <c r="N1243" i="10"/>
  <c r="N1244" i="10"/>
  <c r="N1245" i="10"/>
  <c r="N1246" i="10"/>
  <c r="N1247" i="10"/>
  <c r="N1248" i="10"/>
  <c r="N1249" i="10"/>
  <c r="N1250" i="10"/>
  <c r="N1251" i="10"/>
  <c r="N1252" i="10"/>
  <c r="N1253" i="10"/>
  <c r="N1254" i="10"/>
  <c r="N1255" i="10"/>
  <c r="N1256" i="10"/>
  <c r="N1257" i="10"/>
  <c r="N1258" i="10"/>
  <c r="N1259" i="10"/>
  <c r="N1260" i="10"/>
  <c r="N1261" i="10"/>
  <c r="N1262" i="10"/>
  <c r="N1263" i="10"/>
  <c r="N1264" i="10"/>
  <c r="N1265" i="10"/>
  <c r="N1266" i="10"/>
  <c r="N1267" i="10"/>
  <c r="N1268" i="10"/>
  <c r="N1269" i="10"/>
  <c r="N1270" i="10"/>
  <c r="N1271" i="10"/>
  <c r="N1272" i="10"/>
  <c r="N1273" i="10"/>
  <c r="N1274" i="10"/>
  <c r="N1275" i="10"/>
  <c r="N1276" i="10"/>
  <c r="N1277" i="10"/>
  <c r="N1278" i="10"/>
  <c r="N1279" i="10"/>
  <c r="N1280" i="10"/>
  <c r="N1281" i="10"/>
  <c r="N1282" i="10"/>
  <c r="N1283" i="10"/>
  <c r="N1284" i="10"/>
  <c r="N1285" i="10"/>
  <c r="N1287" i="10"/>
  <c r="N1289" i="10"/>
  <c r="N1291" i="10"/>
  <c r="N1293" i="10"/>
  <c r="N1295" i="10"/>
  <c r="N1297" i="10"/>
  <c r="N1294" i="10"/>
  <c r="N1296" i="10"/>
  <c r="N1298" i="10"/>
  <c r="N1300" i="10"/>
  <c r="N1302" i="10"/>
  <c r="N1304" i="10"/>
  <c r="N1306" i="10"/>
  <c r="N1308" i="10"/>
  <c r="N1310" i="10"/>
  <c r="N1312" i="10"/>
  <c r="N1314" i="10"/>
  <c r="N1316" i="10"/>
  <c r="N1318" i="10"/>
  <c r="N1320" i="10"/>
  <c r="N1322" i="10"/>
  <c r="N1324" i="10"/>
  <c r="N1326" i="10"/>
  <c r="N1328" i="10"/>
  <c r="N1299" i="10"/>
  <c r="N1301" i="10"/>
  <c r="N1303" i="10"/>
  <c r="N1305" i="10"/>
  <c r="N1307" i="10"/>
  <c r="N1309" i="10"/>
  <c r="N1311" i="10"/>
  <c r="N1313" i="10"/>
  <c r="N1315" i="10"/>
  <c r="N1317" i="10"/>
  <c r="N1319" i="10"/>
  <c r="N1321" i="10"/>
  <c r="N1323" i="10"/>
  <c r="N1325" i="10"/>
  <c r="N1327" i="10"/>
  <c r="N1329" i="10"/>
  <c r="N1331" i="10"/>
  <c r="N1333" i="10"/>
  <c r="N1335" i="10"/>
  <c r="N1337" i="10"/>
  <c r="N1339" i="10"/>
  <c r="N1330" i="10"/>
  <c r="N1332" i="10"/>
  <c r="N1334" i="10"/>
  <c r="N1336" i="10"/>
  <c r="N1338" i="10"/>
  <c r="N1341" i="10"/>
  <c r="N1343" i="10"/>
  <c r="N1345" i="10"/>
  <c r="N1347" i="10"/>
  <c r="N1349" i="10"/>
  <c r="N1351" i="10"/>
  <c r="N1353" i="10"/>
  <c r="N1355" i="10"/>
  <c r="N1357" i="10"/>
  <c r="N1359" i="10"/>
  <c r="N1361" i="10"/>
  <c r="N1363" i="10"/>
  <c r="N1365" i="10"/>
  <c r="N1367" i="10"/>
  <c r="N1369" i="10"/>
  <c r="N1371" i="10"/>
  <c r="N1373" i="10"/>
  <c r="N1374" i="10"/>
  <c r="N1375" i="10"/>
  <c r="N1376" i="10"/>
  <c r="N1377" i="10"/>
  <c r="N1340" i="10"/>
  <c r="N1342" i="10"/>
  <c r="N1344" i="10"/>
  <c r="N1346" i="10"/>
  <c r="N1348" i="10"/>
  <c r="N1350" i="10"/>
  <c r="N1352" i="10"/>
  <c r="N1354" i="10"/>
  <c r="N1356" i="10"/>
  <c r="N1358" i="10"/>
  <c r="N1360" i="10"/>
  <c r="N1362" i="10"/>
  <c r="N1364" i="10"/>
  <c r="N1366" i="10"/>
  <c r="N1368" i="10"/>
  <c r="N1370" i="10"/>
  <c r="N1372" i="10"/>
  <c r="P8" i="10"/>
  <c r="G20" i="11"/>
  <c r="I20" i="11" s="1"/>
  <c r="N137" i="10"/>
  <c r="N139" i="10"/>
  <c r="N144" i="10"/>
  <c r="N147" i="10"/>
  <c r="N152" i="10"/>
  <c r="N153" i="10"/>
  <c r="N154" i="10"/>
  <c r="N155" i="10"/>
  <c r="N156" i="10"/>
  <c r="N157" i="10"/>
  <c r="N158" i="10"/>
  <c r="N159" i="10"/>
  <c r="N160" i="10"/>
  <c r="N162" i="10"/>
  <c r="N165" i="10"/>
  <c r="N170" i="10"/>
  <c r="N172" i="10"/>
  <c r="N174" i="10"/>
  <c r="N176" i="10"/>
  <c r="N178" i="10"/>
  <c r="N180" i="10"/>
  <c r="N182" i="10"/>
  <c r="N184" i="10"/>
  <c r="N186" i="10"/>
  <c r="N188" i="10"/>
  <c r="N190" i="10"/>
  <c r="N192" i="10"/>
  <c r="N194" i="10"/>
  <c r="N196" i="10"/>
  <c r="N135" i="10"/>
  <c r="N138" i="10"/>
  <c r="N141" i="10"/>
  <c r="N146" i="10"/>
  <c r="N151" i="10"/>
  <c r="N161" i="10"/>
  <c r="N145" i="10"/>
  <c r="N150" i="10"/>
  <c r="N167" i="10"/>
  <c r="N168" i="10"/>
  <c r="N171" i="10"/>
  <c r="N179" i="10"/>
  <c r="N187" i="10"/>
  <c r="N195" i="10"/>
  <c r="N197" i="10"/>
  <c r="N200" i="10"/>
  <c r="N215" i="10"/>
  <c r="N216" i="10"/>
  <c r="N217" i="10"/>
  <c r="N218" i="10"/>
  <c r="N219" i="10"/>
  <c r="N220" i="10"/>
  <c r="N221" i="10"/>
  <c r="N222" i="10"/>
  <c r="N223" i="10"/>
  <c r="N224" i="10"/>
  <c r="N225" i="10"/>
  <c r="N226" i="10"/>
  <c r="N227" i="10"/>
  <c r="N228" i="10"/>
  <c r="N229" i="10"/>
  <c r="N230" i="10"/>
  <c r="N231" i="10"/>
  <c r="N232" i="10"/>
  <c r="N233" i="10"/>
  <c r="N234" i="10"/>
  <c r="N235" i="10"/>
  <c r="N236" i="10"/>
  <c r="N237" i="10"/>
  <c r="N238" i="10"/>
  <c r="N239" i="10"/>
  <c r="N240" i="10"/>
  <c r="N241" i="10"/>
  <c r="N243" i="10"/>
  <c r="N245" i="10"/>
  <c r="N247" i="10"/>
  <c r="N249" i="10"/>
  <c r="N251" i="10"/>
  <c r="N309" i="10"/>
  <c r="N311" i="10"/>
  <c r="N313" i="10"/>
  <c r="N315" i="10"/>
  <c r="N164" i="10"/>
  <c r="N166" i="10"/>
  <c r="N169" i="10"/>
  <c r="N177" i="10"/>
  <c r="N185" i="10"/>
  <c r="N193" i="10"/>
  <c r="N198" i="10"/>
  <c r="N201" i="10"/>
  <c r="N203" i="10"/>
  <c r="N205" i="10"/>
  <c r="N207" i="10"/>
  <c r="N209" i="10"/>
  <c r="N211" i="10"/>
  <c r="N213" i="10"/>
  <c r="N253" i="10"/>
  <c r="N254" i="10"/>
  <c r="N255" i="10"/>
  <c r="N256" i="10"/>
  <c r="N257" i="10"/>
  <c r="N258" i="10"/>
  <c r="N259" i="10"/>
  <c r="N260" i="10"/>
  <c r="N261" i="10"/>
  <c r="N262" i="10"/>
  <c r="N263" i="10"/>
  <c r="N264" i="10"/>
  <c r="N265" i="10"/>
  <c r="N266" i="10"/>
  <c r="N140" i="10"/>
  <c r="N148" i="10"/>
  <c r="N163" i="10"/>
  <c r="N175" i="10"/>
  <c r="N183" i="10"/>
  <c r="N191" i="10"/>
  <c r="N173" i="10"/>
  <c r="N242" i="10"/>
  <c r="N246" i="10"/>
  <c r="N250" i="10"/>
  <c r="N312" i="10"/>
  <c r="N330" i="10"/>
  <c r="N331" i="10"/>
  <c r="N332" i="10"/>
  <c r="N333" i="10"/>
  <c r="N334" i="10"/>
  <c r="N335" i="10"/>
  <c r="N336" i="10"/>
  <c r="N337" i="10"/>
  <c r="N338" i="10"/>
  <c r="N339" i="10"/>
  <c r="N340" i="10"/>
  <c r="N341" i="10"/>
  <c r="N342" i="10"/>
  <c r="N343" i="10"/>
  <c r="N344" i="10"/>
  <c r="N345" i="10"/>
  <c r="N346" i="10"/>
  <c r="N347" i="10"/>
  <c r="N348" i="10"/>
  <c r="N349" i="10"/>
  <c r="N350" i="10"/>
  <c r="N351" i="10"/>
  <c r="N352" i="10"/>
  <c r="N353" i="10"/>
  <c r="N354" i="10"/>
  <c r="N355" i="10"/>
  <c r="N356" i="10"/>
  <c r="N357" i="10"/>
  <c r="N358" i="10"/>
  <c r="N359" i="10"/>
  <c r="N360" i="10"/>
  <c r="N361" i="10"/>
  <c r="N362" i="10"/>
  <c r="N363" i="10"/>
  <c r="N364" i="10"/>
  <c r="N365" i="10"/>
  <c r="N366" i="10"/>
  <c r="N367" i="10"/>
  <c r="N368" i="10"/>
  <c r="N369" i="10"/>
  <c r="N370" i="10"/>
  <c r="N371" i="10"/>
  <c r="N372" i="10"/>
  <c r="N373" i="10"/>
  <c r="N374" i="10"/>
  <c r="N375" i="10"/>
  <c r="N376" i="10"/>
  <c r="N377" i="10"/>
  <c r="N378" i="10"/>
  <c r="N379" i="10"/>
  <c r="N380" i="10"/>
  <c r="N381" i="10"/>
  <c r="N382" i="10"/>
  <c r="N383" i="10"/>
  <c r="N384" i="10"/>
  <c r="N385" i="10"/>
  <c r="N386" i="10"/>
  <c r="N387" i="10"/>
  <c r="N388" i="10"/>
  <c r="N389" i="10"/>
  <c r="N390" i="10"/>
  <c r="N391" i="10"/>
  <c r="N392" i="10"/>
  <c r="N393" i="10"/>
  <c r="N394" i="10"/>
  <c r="N395" i="10"/>
  <c r="N396" i="10"/>
  <c r="N397" i="10"/>
  <c r="N398" i="10"/>
  <c r="N399" i="10"/>
  <c r="N400" i="10"/>
  <c r="N401" i="10"/>
  <c r="N402" i="10"/>
  <c r="N403" i="10"/>
  <c r="N404" i="10"/>
  <c r="N405" i="10"/>
  <c r="N406" i="10"/>
  <c r="N408" i="10"/>
  <c r="N410" i="10"/>
  <c r="N412" i="10"/>
  <c r="N414" i="10"/>
  <c r="N416" i="10"/>
  <c r="N418" i="10"/>
  <c r="N420" i="10"/>
  <c r="N422" i="10"/>
  <c r="N424" i="10"/>
  <c r="N427" i="10"/>
  <c r="N432" i="10"/>
  <c r="N435" i="10"/>
  <c r="N440" i="10"/>
  <c r="N443" i="10"/>
  <c r="N448" i="10"/>
  <c r="N451" i="10"/>
  <c r="N456" i="10"/>
  <c r="N142" i="10"/>
  <c r="N149" i="10"/>
  <c r="N202" i="10"/>
  <c r="N206" i="10"/>
  <c r="N210" i="10"/>
  <c r="N214" i="10"/>
  <c r="N268" i="10"/>
  <c r="N270" i="10"/>
  <c r="N272" i="10"/>
  <c r="N274" i="10"/>
  <c r="N276" i="10"/>
  <c r="N278" i="10"/>
  <c r="N280" i="10"/>
  <c r="N282" i="10"/>
  <c r="N284" i="10"/>
  <c r="N286" i="10"/>
  <c r="N288" i="10"/>
  <c r="N290" i="10"/>
  <c r="N292" i="10"/>
  <c r="N294" i="10"/>
  <c r="N296" i="10"/>
  <c r="N298" i="10"/>
  <c r="N300" i="10"/>
  <c r="N302" i="10"/>
  <c r="N304" i="10"/>
  <c r="N306" i="10"/>
  <c r="N310" i="10"/>
  <c r="N318" i="10"/>
  <c r="N320" i="10"/>
  <c r="N322" i="10"/>
  <c r="N324" i="10"/>
  <c r="N326" i="10"/>
  <c r="N328" i="10"/>
  <c r="N425" i="10"/>
  <c r="N428" i="10"/>
  <c r="N433" i="10"/>
  <c r="N436" i="10"/>
  <c r="N441" i="10"/>
  <c r="N444" i="10"/>
  <c r="N449" i="10"/>
  <c r="N452" i="10"/>
  <c r="N457" i="10"/>
  <c r="N136" i="10"/>
  <c r="N143" i="10"/>
  <c r="N189" i="10"/>
  <c r="N199" i="10"/>
  <c r="N244" i="10"/>
  <c r="N248" i="10"/>
  <c r="N252" i="10"/>
  <c r="N308" i="10"/>
  <c r="N316" i="10"/>
  <c r="N329" i="10"/>
  <c r="N407" i="10"/>
  <c r="N409" i="10"/>
  <c r="N411" i="10"/>
  <c r="N413" i="10"/>
  <c r="N415" i="10"/>
  <c r="N417" i="10"/>
  <c r="N419" i="10"/>
  <c r="N421" i="10"/>
  <c r="N423" i="10"/>
  <c r="N429" i="10"/>
  <c r="N430" i="10"/>
  <c r="N437" i="10"/>
  <c r="N438" i="10"/>
  <c r="N445" i="10"/>
  <c r="N446" i="10"/>
  <c r="N453" i="10"/>
  <c r="N454" i="10"/>
  <c r="N208" i="10"/>
  <c r="N269" i="10"/>
  <c r="N277" i="10"/>
  <c r="N285" i="10"/>
  <c r="N293" i="10"/>
  <c r="N301" i="10"/>
  <c r="N317" i="10"/>
  <c r="N325" i="10"/>
  <c r="N439" i="10"/>
  <c r="N455" i="10"/>
  <c r="N212" i="10"/>
  <c r="N267" i="10"/>
  <c r="N275" i="10"/>
  <c r="N283" i="10"/>
  <c r="N291" i="10"/>
  <c r="N299" i="10"/>
  <c r="N307" i="10"/>
  <c r="N319" i="10"/>
  <c r="N327" i="10"/>
  <c r="N434" i="10"/>
  <c r="N450" i="10"/>
  <c r="N459" i="10"/>
  <c r="N461" i="10"/>
  <c r="N463" i="10"/>
  <c r="N465" i="10"/>
  <c r="N467" i="10"/>
  <c r="N469" i="10"/>
  <c r="N471" i="10"/>
  <c r="N472" i="10"/>
  <c r="N473" i="10"/>
  <c r="N474" i="10"/>
  <c r="N475" i="10"/>
  <c r="N476" i="10"/>
  <c r="N477" i="10"/>
  <c r="N478" i="10"/>
  <c r="N479" i="10"/>
  <c r="N480" i="10"/>
  <c r="N481" i="10"/>
  <c r="N482" i="10"/>
  <c r="N483" i="10"/>
  <c r="N484" i="10"/>
  <c r="N485" i="10"/>
  <c r="N486" i="10"/>
  <c r="N487" i="10"/>
  <c r="N488" i="10"/>
  <c r="N489" i="10"/>
  <c r="N490" i="10"/>
  <c r="N491" i="10"/>
  <c r="N492" i="10"/>
  <c r="N493" i="10"/>
  <c r="N494" i="10"/>
  <c r="N495" i="10"/>
  <c r="N496" i="10"/>
  <c r="N497" i="10"/>
  <c r="N498" i="10"/>
  <c r="N499" i="10"/>
  <c r="N500" i="10"/>
  <c r="N501" i="10"/>
  <c r="N502" i="10"/>
  <c r="N503" i="10"/>
  <c r="N504" i="10"/>
  <c r="N505" i="10"/>
  <c r="N506" i="10"/>
  <c r="N507" i="10"/>
  <c r="N508" i="10"/>
  <c r="N509" i="10"/>
  <c r="N510" i="10"/>
  <c r="N511" i="10"/>
  <c r="N512" i="10"/>
  <c r="N513" i="10"/>
  <c r="N514" i="10"/>
  <c r="N515" i="10"/>
  <c r="N516" i="10"/>
  <c r="N517" i="10"/>
  <c r="N518" i="10"/>
  <c r="N519" i="10"/>
  <c r="N520" i="10"/>
  <c r="N521" i="10"/>
  <c r="N522" i="10"/>
  <c r="N523" i="10"/>
  <c r="N524" i="10"/>
  <c r="N525" i="10"/>
  <c r="N526" i="10"/>
  <c r="N527" i="10"/>
  <c r="N528" i="10"/>
  <c r="N529" i="10"/>
  <c r="N530" i="10"/>
  <c r="N531" i="10"/>
  <c r="N532" i="10"/>
  <c r="N533" i="10"/>
  <c r="N534" i="10"/>
  <c r="N535" i="10"/>
  <c r="N536" i="10"/>
  <c r="N537" i="10"/>
  <c r="N538" i="10"/>
  <c r="N539" i="10"/>
  <c r="N540" i="10"/>
  <c r="N541" i="10"/>
  <c r="N542" i="10"/>
  <c r="N543" i="10"/>
  <c r="N544" i="10"/>
  <c r="N545" i="10"/>
  <c r="N546" i="10"/>
  <c r="N547" i="10"/>
  <c r="N548" i="10"/>
  <c r="N549" i="10"/>
  <c r="N550" i="10"/>
  <c r="N551" i="10"/>
  <c r="N552" i="10"/>
  <c r="N553" i="10"/>
  <c r="N554" i="10"/>
  <c r="N555" i="10"/>
  <c r="N556" i="10"/>
  <c r="N557" i="10"/>
  <c r="N558" i="10"/>
  <c r="N559" i="10"/>
  <c r="N560" i="10"/>
  <c r="N561" i="10"/>
  <c r="N562" i="10"/>
  <c r="N563" i="10"/>
  <c r="N564" i="10"/>
  <c r="N565" i="10"/>
  <c r="N566" i="10"/>
  <c r="N567" i="10"/>
  <c r="N568" i="10"/>
  <c r="N569" i="10"/>
  <c r="N570" i="10"/>
  <c r="N571" i="10"/>
  <c r="N572" i="10"/>
  <c r="N573" i="10"/>
  <c r="N574" i="10"/>
  <c r="N575" i="10"/>
  <c r="N576" i="10"/>
  <c r="N577" i="10"/>
  <c r="N578" i="10"/>
  <c r="N579" i="10"/>
  <c r="N580" i="10"/>
  <c r="N581" i="10"/>
  <c r="N582" i="10"/>
  <c r="N583" i="10"/>
  <c r="N584" i="10"/>
  <c r="N585" i="10"/>
  <c r="N586" i="10"/>
  <c r="N587" i="10"/>
  <c r="N588" i="10"/>
  <c r="N589" i="10"/>
  <c r="N590" i="10"/>
  <c r="N591" i="10"/>
  <c r="N592" i="10"/>
  <c r="N593" i="10"/>
  <c r="N594" i="10"/>
  <c r="N595" i="10"/>
  <c r="N596" i="10"/>
  <c r="N597" i="10"/>
  <c r="N598" i="10"/>
  <c r="N599" i="10"/>
  <c r="N600" i="10"/>
  <c r="N601" i="10"/>
  <c r="N181" i="10"/>
  <c r="N273" i="10"/>
  <c r="N281" i="10"/>
  <c r="N289" i="10"/>
  <c r="N297" i="10"/>
  <c r="N305" i="10"/>
  <c r="N314" i="10"/>
  <c r="N321" i="10"/>
  <c r="N431" i="10"/>
  <c r="N447" i="10"/>
  <c r="N602" i="10"/>
  <c r="N603" i="10"/>
  <c r="N604" i="10"/>
  <c r="N605" i="10"/>
  <c r="N204" i="10"/>
  <c r="N295" i="10"/>
  <c r="N426" i="10"/>
  <c r="N462" i="10"/>
  <c r="N470" i="10"/>
  <c r="N287" i="10"/>
  <c r="N323" i="10"/>
  <c r="N442" i="10"/>
  <c r="N464" i="10"/>
  <c r="N279" i="10"/>
  <c r="N458" i="10"/>
  <c r="N466" i="10"/>
  <c r="N468" i="10"/>
  <c r="N303" i="10"/>
  <c r="N271" i="10"/>
  <c r="N460" i="10"/>
  <c r="N70" i="10"/>
  <c r="N74" i="10"/>
  <c r="N77" i="10"/>
  <c r="N84" i="10"/>
  <c r="N88" i="10"/>
  <c r="N69" i="10"/>
  <c r="N72" i="10"/>
  <c r="N75" i="10"/>
  <c r="N78" i="10"/>
  <c r="N81" i="10"/>
  <c r="N85" i="10"/>
  <c r="N95" i="10"/>
  <c r="N96" i="10"/>
  <c r="N99" i="10"/>
  <c r="N100" i="10"/>
  <c r="N101" i="10"/>
  <c r="N102" i="10"/>
  <c r="N103" i="10"/>
  <c r="N104" i="10"/>
  <c r="N106" i="10"/>
  <c r="N110" i="10"/>
  <c r="N114" i="10"/>
  <c r="N118" i="10"/>
  <c r="N122" i="10"/>
  <c r="N126" i="10"/>
  <c r="N130" i="10"/>
  <c r="N68" i="10"/>
  <c r="N76" i="10"/>
  <c r="N79" i="10"/>
  <c r="N82" i="10"/>
  <c r="N86" i="10"/>
  <c r="N89" i="10"/>
  <c r="N92" i="10"/>
  <c r="N94" i="10"/>
  <c r="N97" i="10"/>
  <c r="N98" i="10"/>
  <c r="N107" i="10"/>
  <c r="N111" i="10"/>
  <c r="N115" i="10"/>
  <c r="N119" i="10"/>
  <c r="N123" i="10"/>
  <c r="N127" i="10"/>
  <c r="N131" i="10"/>
  <c r="N71" i="10"/>
  <c r="N73" i="10"/>
  <c r="N80" i="10"/>
  <c r="N83" i="10"/>
  <c r="N87" i="10"/>
  <c r="N90" i="10"/>
  <c r="N91" i="10"/>
  <c r="N93" i="10"/>
  <c r="N108" i="10"/>
  <c r="N112" i="10"/>
  <c r="N116" i="10"/>
  <c r="N120" i="10"/>
  <c r="N124" i="10"/>
  <c r="N128" i="10"/>
  <c r="N117" i="10"/>
  <c r="N105" i="10"/>
  <c r="N121" i="10"/>
  <c r="N109" i="10"/>
  <c r="N125" i="10"/>
  <c r="N113" i="10"/>
  <c r="N129" i="10"/>
  <c r="N59" i="10"/>
  <c r="N49" i="10"/>
  <c r="N33" i="10"/>
  <c r="N16" i="10"/>
  <c r="N51" i="10"/>
  <c r="N50" i="10"/>
  <c r="N23" i="10"/>
  <c r="N35" i="10"/>
  <c r="N58" i="10"/>
  <c r="H20" i="11"/>
  <c r="N63" i="10"/>
  <c r="N41" i="10"/>
  <c r="N32" i="10"/>
  <c r="N20" i="10"/>
  <c r="N43" i="10"/>
  <c r="N53" i="10"/>
  <c r="N17" i="10"/>
  <c r="N30" i="10"/>
  <c r="N27" i="10"/>
  <c r="N66" i="10"/>
  <c r="N18" i="10"/>
  <c r="N15" i="10"/>
  <c r="N45" i="10"/>
  <c r="N34" i="10"/>
  <c r="N67" i="10"/>
  <c r="N62" i="10"/>
  <c r="N38" i="10"/>
  <c r="N24" i="10"/>
  <c r="N54" i="10"/>
  <c r="N37" i="10"/>
  <c r="N60" i="10"/>
  <c r="N42" i="10"/>
  <c r="N25" i="10"/>
  <c r="N64" i="10"/>
  <c r="N29" i="10"/>
  <c r="N52" i="10"/>
  <c r="N21" i="10"/>
  <c r="N19" i="10"/>
  <c r="N26" i="10"/>
  <c r="N56" i="10"/>
  <c r="N46" i="10"/>
  <c r="N22" i="10"/>
  <c r="N39" i="10"/>
  <c r="N48" i="10"/>
  <c r="N36" i="10"/>
  <c r="N134" i="10"/>
  <c r="N61" i="10"/>
  <c r="N28" i="10"/>
  <c r="N55" i="10"/>
  <c r="N40" i="10"/>
  <c r="N47" i="10"/>
  <c r="N31" i="10"/>
  <c r="N44" i="10"/>
  <c r="N57" i="10"/>
  <c r="N14" i="10"/>
  <c r="N65" i="10"/>
  <c r="I12" i="9"/>
  <c r="F21" i="11" s="1"/>
  <c r="L21" i="11" s="1"/>
  <c r="AH24" i="4"/>
  <c r="C13" i="9"/>
  <c r="Y21" i="4"/>
  <c r="Z21" i="4" s="1"/>
  <c r="I89" i="8"/>
  <c r="H88" i="8"/>
  <c r="H666" i="6"/>
  <c r="H706" i="6"/>
  <c r="G88" i="8"/>
  <c r="AE24" i="4"/>
  <c r="G705" i="6"/>
  <c r="P606" i="10" l="1"/>
  <c r="Q606" i="10" s="1"/>
  <c r="P607" i="10"/>
  <c r="P608" i="10"/>
  <c r="P609" i="10"/>
  <c r="P610" i="10"/>
  <c r="P611" i="10"/>
  <c r="P612" i="10"/>
  <c r="P613" i="10"/>
  <c r="P614" i="10"/>
  <c r="P615" i="10"/>
  <c r="P616" i="10"/>
  <c r="P617" i="10"/>
  <c r="P618" i="10"/>
  <c r="P619" i="10"/>
  <c r="P620" i="10"/>
  <c r="P621" i="10"/>
  <c r="P622" i="10"/>
  <c r="P623" i="10"/>
  <c r="P624" i="10"/>
  <c r="P625" i="10"/>
  <c r="P626" i="10"/>
  <c r="P627" i="10"/>
  <c r="P628" i="10"/>
  <c r="P629" i="10"/>
  <c r="P630" i="10"/>
  <c r="P631" i="10"/>
  <c r="P632" i="10"/>
  <c r="P633" i="10"/>
  <c r="P634" i="10"/>
  <c r="P635" i="10"/>
  <c r="P636" i="10"/>
  <c r="P637" i="10"/>
  <c r="P638" i="10"/>
  <c r="P639" i="10"/>
  <c r="P640" i="10"/>
  <c r="P641" i="10"/>
  <c r="P642" i="10"/>
  <c r="P643" i="10"/>
  <c r="P644" i="10"/>
  <c r="P645" i="10"/>
  <c r="P646" i="10"/>
  <c r="P647" i="10"/>
  <c r="P648" i="10"/>
  <c r="P649" i="10"/>
  <c r="P650" i="10"/>
  <c r="P651" i="10"/>
  <c r="P652" i="10"/>
  <c r="P653" i="10"/>
  <c r="P654" i="10"/>
  <c r="P655" i="10"/>
  <c r="P656" i="10"/>
  <c r="P657" i="10"/>
  <c r="P658" i="10"/>
  <c r="P659" i="10"/>
  <c r="P660" i="10"/>
  <c r="P661" i="10"/>
  <c r="P662" i="10"/>
  <c r="P663" i="10"/>
  <c r="P664" i="10"/>
  <c r="P665" i="10"/>
  <c r="P666" i="10"/>
  <c r="P667" i="10"/>
  <c r="P671" i="10"/>
  <c r="P675" i="10"/>
  <c r="P668" i="10"/>
  <c r="P672" i="10"/>
  <c r="P676" i="10"/>
  <c r="P673" i="10"/>
  <c r="P706" i="10"/>
  <c r="P707" i="10"/>
  <c r="P708" i="10"/>
  <c r="P709" i="10"/>
  <c r="P710" i="10"/>
  <c r="P711" i="10"/>
  <c r="P712" i="10"/>
  <c r="P713" i="10"/>
  <c r="P714" i="10"/>
  <c r="P715" i="10"/>
  <c r="P716" i="10"/>
  <c r="P717" i="10"/>
  <c r="P718" i="10"/>
  <c r="P719" i="10"/>
  <c r="P720" i="10"/>
  <c r="P721" i="10"/>
  <c r="P722" i="10"/>
  <c r="P723" i="10"/>
  <c r="P724" i="10"/>
  <c r="P725" i="10"/>
  <c r="P726" i="10"/>
  <c r="P727" i="10"/>
  <c r="P728" i="10"/>
  <c r="P729" i="10"/>
  <c r="P730" i="10"/>
  <c r="P731" i="10"/>
  <c r="P732" i="10"/>
  <c r="P733" i="10"/>
  <c r="P674" i="10"/>
  <c r="P679" i="10"/>
  <c r="P681" i="10"/>
  <c r="P683" i="10"/>
  <c r="P685" i="10"/>
  <c r="P687" i="10"/>
  <c r="P688" i="10"/>
  <c r="P689" i="10"/>
  <c r="P690" i="10"/>
  <c r="P691" i="10"/>
  <c r="P692" i="10"/>
  <c r="P693" i="10"/>
  <c r="P694" i="10"/>
  <c r="P695" i="10"/>
  <c r="P696" i="10"/>
  <c r="P697" i="10"/>
  <c r="P698" i="10"/>
  <c r="P699" i="10"/>
  <c r="P700" i="10"/>
  <c r="P701" i="10"/>
  <c r="P702" i="10"/>
  <c r="P703" i="10"/>
  <c r="P704" i="10"/>
  <c r="P705" i="10"/>
  <c r="P669" i="10"/>
  <c r="P677" i="10"/>
  <c r="P670" i="10"/>
  <c r="P678" i="10"/>
  <c r="P680" i="10"/>
  <c r="P682" i="10"/>
  <c r="P684" i="10"/>
  <c r="P686" i="10"/>
  <c r="P785" i="10"/>
  <c r="P786" i="10"/>
  <c r="P787" i="10"/>
  <c r="P788" i="10"/>
  <c r="P789" i="10"/>
  <c r="P790" i="10"/>
  <c r="P791" i="10"/>
  <c r="P792" i="10"/>
  <c r="P793" i="10"/>
  <c r="P794" i="10"/>
  <c r="P795" i="10"/>
  <c r="P796" i="10"/>
  <c r="P797" i="10"/>
  <c r="P798" i="10"/>
  <c r="P799" i="10"/>
  <c r="P800" i="10"/>
  <c r="P801" i="10"/>
  <c r="P802" i="10"/>
  <c r="P803" i="10"/>
  <c r="P804" i="10"/>
  <c r="P805" i="10"/>
  <c r="P806" i="10"/>
  <c r="P807" i="10"/>
  <c r="P808" i="10"/>
  <c r="P809" i="10"/>
  <c r="P810" i="10"/>
  <c r="P811" i="10"/>
  <c r="P812" i="10"/>
  <c r="P813" i="10"/>
  <c r="P814" i="10"/>
  <c r="P734" i="10"/>
  <c r="P735" i="10"/>
  <c r="P736" i="10"/>
  <c r="P737" i="10"/>
  <c r="P738" i="10"/>
  <c r="P739" i="10"/>
  <c r="P740" i="10"/>
  <c r="P741" i="10"/>
  <c r="P742" i="10"/>
  <c r="P743" i="10"/>
  <c r="P744" i="10"/>
  <c r="P745" i="10"/>
  <c r="P746" i="10"/>
  <c r="P747" i="10"/>
  <c r="P748" i="10"/>
  <c r="P749" i="10"/>
  <c r="P750" i="10"/>
  <c r="P751" i="10"/>
  <c r="P752" i="10"/>
  <c r="P753" i="10"/>
  <c r="P754" i="10"/>
  <c r="P755" i="10"/>
  <c r="P756" i="10"/>
  <c r="P757" i="10"/>
  <c r="P758" i="10"/>
  <c r="P759" i="10"/>
  <c r="P760" i="10"/>
  <c r="P761" i="10"/>
  <c r="P762" i="10"/>
  <c r="P763" i="10"/>
  <c r="P764" i="10"/>
  <c r="P765" i="10"/>
  <c r="P766" i="10"/>
  <c r="P767" i="10"/>
  <c r="P768" i="10"/>
  <c r="P769" i="10"/>
  <c r="P770" i="10"/>
  <c r="P771" i="10"/>
  <c r="P772" i="10"/>
  <c r="P773" i="10"/>
  <c r="P774" i="10"/>
  <c r="P775" i="10"/>
  <c r="P776" i="10"/>
  <c r="P777" i="10"/>
  <c r="P778" i="10"/>
  <c r="P779" i="10"/>
  <c r="P780" i="10"/>
  <c r="P781" i="10"/>
  <c r="P782" i="10"/>
  <c r="P783" i="10"/>
  <c r="P784" i="10"/>
  <c r="P815" i="10"/>
  <c r="P816" i="10"/>
  <c r="P817" i="10"/>
  <c r="P818" i="10"/>
  <c r="P819" i="10"/>
  <c r="P820" i="10"/>
  <c r="P821" i="10"/>
  <c r="P822" i="10"/>
  <c r="P823" i="10"/>
  <c r="P824" i="10"/>
  <c r="P825" i="10"/>
  <c r="P826" i="10"/>
  <c r="P827" i="10"/>
  <c r="P828" i="10"/>
  <c r="P829" i="10"/>
  <c r="P830" i="10"/>
  <c r="P831" i="10"/>
  <c r="P832" i="10"/>
  <c r="P833" i="10"/>
  <c r="P834" i="10"/>
  <c r="P835" i="10"/>
  <c r="P836" i="10"/>
  <c r="P837" i="10"/>
  <c r="P838" i="10"/>
  <c r="P839" i="10"/>
  <c r="P840" i="10"/>
  <c r="P841" i="10"/>
  <c r="P842" i="10"/>
  <c r="P843" i="10"/>
  <c r="P844" i="10"/>
  <c r="P845" i="10"/>
  <c r="P846" i="10"/>
  <c r="P847" i="10"/>
  <c r="P848" i="10"/>
  <c r="P849" i="10"/>
  <c r="P850" i="10"/>
  <c r="P851" i="10"/>
  <c r="P852" i="10"/>
  <c r="P853" i="10"/>
  <c r="P854" i="10"/>
  <c r="P855" i="10"/>
  <c r="P856" i="10"/>
  <c r="P857" i="10"/>
  <c r="P858" i="10"/>
  <c r="P859" i="10"/>
  <c r="P860" i="10"/>
  <c r="P861" i="10"/>
  <c r="P862" i="10"/>
  <c r="P863" i="10"/>
  <c r="P864" i="10"/>
  <c r="P865" i="10"/>
  <c r="P866" i="10"/>
  <c r="P867" i="10"/>
  <c r="P868" i="10"/>
  <c r="P869" i="10"/>
  <c r="P870" i="10"/>
  <c r="P871" i="10"/>
  <c r="P872" i="10"/>
  <c r="P873" i="10"/>
  <c r="P874" i="10"/>
  <c r="P875" i="10"/>
  <c r="P876" i="10"/>
  <c r="P877" i="10"/>
  <c r="P878" i="10"/>
  <c r="P879" i="10"/>
  <c r="P880" i="10"/>
  <c r="P881" i="10"/>
  <c r="P882" i="10"/>
  <c r="P883" i="10"/>
  <c r="P884" i="10"/>
  <c r="P885" i="10"/>
  <c r="P886" i="10"/>
  <c r="P887" i="10"/>
  <c r="P888" i="10"/>
  <c r="P889" i="10"/>
  <c r="P890" i="10"/>
  <c r="P891" i="10"/>
  <c r="P892" i="10"/>
  <c r="P893" i="10"/>
  <c r="P894" i="10"/>
  <c r="P895" i="10"/>
  <c r="P896" i="10"/>
  <c r="P897" i="10"/>
  <c r="P898" i="10"/>
  <c r="P899" i="10"/>
  <c r="P900" i="10"/>
  <c r="P901" i="10"/>
  <c r="P902" i="10"/>
  <c r="P903" i="10"/>
  <c r="P904" i="10"/>
  <c r="P905" i="10"/>
  <c r="P906" i="10"/>
  <c r="P907" i="10"/>
  <c r="P908" i="10"/>
  <c r="P909" i="10"/>
  <c r="P910" i="10"/>
  <c r="P911" i="10"/>
  <c r="P912" i="10"/>
  <c r="P913" i="10"/>
  <c r="P914" i="10"/>
  <c r="P915" i="10"/>
  <c r="P916" i="10"/>
  <c r="P917" i="10"/>
  <c r="P918" i="10"/>
  <c r="P919" i="10"/>
  <c r="P920" i="10"/>
  <c r="P921" i="10"/>
  <c r="P922" i="10"/>
  <c r="P923" i="10"/>
  <c r="P924" i="10"/>
  <c r="P925" i="10"/>
  <c r="P926" i="10"/>
  <c r="P988" i="10"/>
  <c r="P989" i="10"/>
  <c r="P990" i="10"/>
  <c r="P991" i="10"/>
  <c r="P992" i="10"/>
  <c r="P993" i="10"/>
  <c r="P994" i="10"/>
  <c r="P995" i="10"/>
  <c r="P996" i="10"/>
  <c r="P997" i="10"/>
  <c r="P998" i="10"/>
  <c r="P999" i="10"/>
  <c r="P1000" i="10"/>
  <c r="P1001" i="10"/>
  <c r="P1002" i="10"/>
  <c r="P1003" i="10"/>
  <c r="P1004" i="10"/>
  <c r="P1005" i="10"/>
  <c r="P1006" i="10"/>
  <c r="P1007" i="10"/>
  <c r="P1008" i="10"/>
  <c r="P1009" i="10"/>
  <c r="P1010" i="10"/>
  <c r="P1011" i="10"/>
  <c r="P1012" i="10"/>
  <c r="P1013" i="10"/>
  <c r="P1014" i="10"/>
  <c r="P1015" i="10"/>
  <c r="P1016" i="10"/>
  <c r="P1017" i="10"/>
  <c r="P1018" i="10"/>
  <c r="P1019" i="10"/>
  <c r="P1020" i="10"/>
  <c r="P1021" i="10"/>
  <c r="P1022" i="10"/>
  <c r="P1023" i="10"/>
  <c r="P1024" i="10"/>
  <c r="P1025" i="10"/>
  <c r="P1026" i="10"/>
  <c r="P1027" i="10"/>
  <c r="P1028" i="10"/>
  <c r="P1029" i="10"/>
  <c r="P1030" i="10"/>
  <c r="P1031" i="10"/>
  <c r="P1032" i="10"/>
  <c r="P1033" i="10"/>
  <c r="P1034" i="10"/>
  <c r="P1035" i="10"/>
  <c r="P1036" i="10"/>
  <c r="P1037" i="10"/>
  <c r="P1038" i="10"/>
  <c r="P1039" i="10"/>
  <c r="P1040" i="10"/>
  <c r="P1041" i="10"/>
  <c r="P1042" i="10"/>
  <c r="P1043" i="10"/>
  <c r="P1044" i="10"/>
  <c r="P1045" i="10"/>
  <c r="P1046" i="10"/>
  <c r="P1047" i="10"/>
  <c r="P1048" i="10"/>
  <c r="P1049" i="10"/>
  <c r="P1050" i="10"/>
  <c r="P1051" i="10"/>
  <c r="P1052" i="10"/>
  <c r="P1053" i="10"/>
  <c r="P1054" i="10"/>
  <c r="P1055" i="10"/>
  <c r="P1056" i="10"/>
  <c r="P1057" i="10"/>
  <c r="P1058" i="10"/>
  <c r="P1059" i="10"/>
  <c r="P1060" i="10"/>
  <c r="P1061" i="10"/>
  <c r="P1062" i="10"/>
  <c r="P1063" i="10"/>
  <c r="P1064" i="10"/>
  <c r="P1065" i="10"/>
  <c r="P1066" i="10"/>
  <c r="P1067" i="10"/>
  <c r="P1068" i="10"/>
  <c r="P1069" i="10"/>
  <c r="P1070" i="10"/>
  <c r="P1071" i="10"/>
  <c r="P1072" i="10"/>
  <c r="P1073" i="10"/>
  <c r="P1074" i="10"/>
  <c r="P1075" i="10"/>
  <c r="P1076" i="10"/>
  <c r="P1077" i="10"/>
  <c r="P1078" i="10"/>
  <c r="P1079" i="10"/>
  <c r="P1080" i="10"/>
  <c r="P1081" i="10"/>
  <c r="P1082" i="10"/>
  <c r="P1083" i="10"/>
  <c r="P1084" i="10"/>
  <c r="P1085" i="10"/>
  <c r="P1086" i="10"/>
  <c r="P1087" i="10"/>
  <c r="P1088" i="10"/>
  <c r="P1089" i="10"/>
  <c r="P1090" i="10"/>
  <c r="P1091" i="10"/>
  <c r="P1092" i="10"/>
  <c r="P1093" i="10"/>
  <c r="P1094" i="10"/>
  <c r="P1095" i="10"/>
  <c r="P1096" i="10"/>
  <c r="P1097" i="10"/>
  <c r="P1098" i="10"/>
  <c r="P1099" i="10"/>
  <c r="P1100" i="10"/>
  <c r="P1101" i="10"/>
  <c r="P1102" i="10"/>
  <c r="P1103" i="10"/>
  <c r="P1104" i="10"/>
  <c r="P1105" i="10"/>
  <c r="P1106" i="10"/>
  <c r="P1107" i="10"/>
  <c r="P1108" i="10"/>
  <c r="P1109" i="10"/>
  <c r="P1110" i="10"/>
  <c r="P1111" i="10"/>
  <c r="P1112" i="10"/>
  <c r="P1113" i="10"/>
  <c r="P1114" i="10"/>
  <c r="P1115" i="10"/>
  <c r="P1116" i="10"/>
  <c r="P1117" i="10"/>
  <c r="P1118" i="10"/>
  <c r="P1119" i="10"/>
  <c r="P1120" i="10"/>
  <c r="P1121" i="10"/>
  <c r="P1122" i="10"/>
  <c r="P1123" i="10"/>
  <c r="P1124" i="10"/>
  <c r="P1125" i="10"/>
  <c r="P1126" i="10"/>
  <c r="P1127" i="10"/>
  <c r="P1128" i="10"/>
  <c r="P1129" i="10"/>
  <c r="P1130" i="10"/>
  <c r="P1131" i="10"/>
  <c r="P1132" i="10"/>
  <c r="P1133" i="10"/>
  <c r="P1134" i="10"/>
  <c r="P1135" i="10"/>
  <c r="P1136" i="10"/>
  <c r="P1137" i="10"/>
  <c r="P1138" i="10"/>
  <c r="P1139" i="10"/>
  <c r="P1140" i="10"/>
  <c r="P1141" i="10"/>
  <c r="P1142" i="10"/>
  <c r="P927" i="10"/>
  <c r="P928" i="10"/>
  <c r="P929" i="10"/>
  <c r="P930" i="10"/>
  <c r="P931" i="10"/>
  <c r="P932" i="10"/>
  <c r="P933" i="10"/>
  <c r="P934" i="10"/>
  <c r="P935" i="10"/>
  <c r="P936" i="10"/>
  <c r="P937" i="10"/>
  <c r="P938" i="10"/>
  <c r="P939" i="10"/>
  <c r="P940" i="10"/>
  <c r="P941" i="10"/>
  <c r="P942" i="10"/>
  <c r="P943" i="10"/>
  <c r="P944" i="10"/>
  <c r="P945" i="10"/>
  <c r="P946" i="10"/>
  <c r="P947" i="10"/>
  <c r="P948" i="10"/>
  <c r="P949" i="10"/>
  <c r="P950" i="10"/>
  <c r="P951" i="10"/>
  <c r="P952" i="10"/>
  <c r="P953" i="10"/>
  <c r="P954" i="10"/>
  <c r="P955" i="10"/>
  <c r="P956" i="10"/>
  <c r="P957" i="10"/>
  <c r="P958" i="10"/>
  <c r="P959" i="10"/>
  <c r="P960" i="10"/>
  <c r="P961" i="10"/>
  <c r="P962" i="10"/>
  <c r="P963" i="10"/>
  <c r="P964" i="10"/>
  <c r="P965" i="10"/>
  <c r="P966" i="10"/>
  <c r="P967" i="10"/>
  <c r="P968" i="10"/>
  <c r="P969" i="10"/>
  <c r="P970" i="10"/>
  <c r="P971" i="10"/>
  <c r="P972" i="10"/>
  <c r="P973" i="10"/>
  <c r="P974" i="10"/>
  <c r="P975" i="10"/>
  <c r="P976" i="10"/>
  <c r="P977" i="10"/>
  <c r="P978" i="10"/>
  <c r="P979" i="10"/>
  <c r="P980" i="10"/>
  <c r="P981" i="10"/>
  <c r="P982" i="10"/>
  <c r="P983" i="10"/>
  <c r="P984" i="10"/>
  <c r="P985" i="10"/>
  <c r="P986" i="10"/>
  <c r="P987" i="10"/>
  <c r="P1143" i="10"/>
  <c r="P1144" i="10"/>
  <c r="P1145" i="10"/>
  <c r="P1146" i="10"/>
  <c r="P1147" i="10"/>
  <c r="P1148" i="10"/>
  <c r="P1149" i="10"/>
  <c r="P1150" i="10"/>
  <c r="P1151" i="10"/>
  <c r="P1152" i="10"/>
  <c r="P1153" i="10"/>
  <c r="P1154" i="10"/>
  <c r="P1155" i="10"/>
  <c r="P1156" i="10"/>
  <c r="P1157" i="10"/>
  <c r="P1158" i="10"/>
  <c r="P1159" i="10"/>
  <c r="P1160" i="10"/>
  <c r="P1161" i="10"/>
  <c r="P1162" i="10"/>
  <c r="P1163" i="10"/>
  <c r="P1164" i="10"/>
  <c r="P1165" i="10"/>
  <c r="P1166" i="10"/>
  <c r="P1167" i="10"/>
  <c r="P1168" i="10"/>
  <c r="P1169" i="10"/>
  <c r="P1170" i="10"/>
  <c r="P1171" i="10"/>
  <c r="P1172" i="10"/>
  <c r="P1173" i="10"/>
  <c r="P1174" i="10"/>
  <c r="P1175" i="10"/>
  <c r="P1176" i="10"/>
  <c r="P1177" i="10"/>
  <c r="P1178" i="10"/>
  <c r="P1179" i="10"/>
  <c r="P1180" i="10"/>
  <c r="P1181" i="10"/>
  <c r="P1182" i="10"/>
  <c r="P1183" i="10"/>
  <c r="P1184" i="10"/>
  <c r="P1185" i="10"/>
  <c r="P1186" i="10"/>
  <c r="P1187" i="10"/>
  <c r="P1188" i="10"/>
  <c r="P1189" i="10"/>
  <c r="P1190" i="10"/>
  <c r="P1191" i="10"/>
  <c r="P1192" i="10"/>
  <c r="P1193" i="10"/>
  <c r="P1194" i="10"/>
  <c r="P1195" i="10"/>
  <c r="P1196" i="10"/>
  <c r="P1197" i="10"/>
  <c r="P1198" i="10"/>
  <c r="P1199" i="10"/>
  <c r="P1200" i="10"/>
  <c r="P1201" i="10"/>
  <c r="P1202" i="10"/>
  <c r="P1203" i="10"/>
  <c r="P1204" i="10"/>
  <c r="P1205" i="10"/>
  <c r="P1206" i="10"/>
  <c r="P1207" i="10"/>
  <c r="P1208" i="10"/>
  <c r="P1209" i="10"/>
  <c r="P1210" i="10"/>
  <c r="P1211" i="10"/>
  <c r="P1212" i="10"/>
  <c r="P1213" i="10"/>
  <c r="P1214" i="10"/>
  <c r="P1215" i="10"/>
  <c r="P1216" i="10"/>
  <c r="P1217" i="10"/>
  <c r="P1218" i="10"/>
  <c r="P1219" i="10"/>
  <c r="P1220" i="10"/>
  <c r="P1221" i="10"/>
  <c r="P1222" i="10"/>
  <c r="P1223" i="10"/>
  <c r="P1224" i="10"/>
  <c r="P1225" i="10"/>
  <c r="P1226" i="10"/>
  <c r="P1227" i="10"/>
  <c r="P1228" i="10"/>
  <c r="P1229" i="10"/>
  <c r="P1230" i="10"/>
  <c r="P1231" i="10"/>
  <c r="P1232" i="10"/>
  <c r="P1233" i="10"/>
  <c r="P1234" i="10"/>
  <c r="P1235" i="10"/>
  <c r="P1236" i="10"/>
  <c r="P1237" i="10"/>
  <c r="P1238" i="10"/>
  <c r="P1239" i="10"/>
  <c r="P1240" i="10"/>
  <c r="P1241" i="10"/>
  <c r="P1242" i="10"/>
  <c r="P1243" i="10"/>
  <c r="P1244" i="10"/>
  <c r="P1245" i="10"/>
  <c r="P1246" i="10"/>
  <c r="P1247" i="10"/>
  <c r="P1248" i="10"/>
  <c r="P1249" i="10"/>
  <c r="P1250" i="10"/>
  <c r="P1251" i="10"/>
  <c r="P1252" i="10"/>
  <c r="P1253" i="10"/>
  <c r="P1254" i="10"/>
  <c r="P1255" i="10"/>
  <c r="P1256" i="10"/>
  <c r="P1257" i="10"/>
  <c r="P1258" i="10"/>
  <c r="P1259" i="10"/>
  <c r="P1260" i="10"/>
  <c r="P1261" i="10"/>
  <c r="P1262" i="10"/>
  <c r="P1263" i="10"/>
  <c r="P1264" i="10"/>
  <c r="P1265" i="10"/>
  <c r="P1266" i="10"/>
  <c r="P1267" i="10"/>
  <c r="P1268" i="10"/>
  <c r="P1269" i="10"/>
  <c r="P1270" i="10"/>
  <c r="P1271" i="10"/>
  <c r="P1272" i="10"/>
  <c r="P1273" i="10"/>
  <c r="P1274" i="10"/>
  <c r="P1275" i="10"/>
  <c r="P1276" i="10"/>
  <c r="P1277" i="10"/>
  <c r="P1278" i="10"/>
  <c r="P1279" i="10"/>
  <c r="P1280" i="10"/>
  <c r="P1281" i="10"/>
  <c r="P1282" i="10"/>
  <c r="P1283" i="10"/>
  <c r="P1284" i="10"/>
  <c r="P1285" i="10"/>
  <c r="P1287" i="10"/>
  <c r="P1289" i="10"/>
  <c r="P1291" i="10"/>
  <c r="P1293" i="10"/>
  <c r="P1286" i="10"/>
  <c r="P1288" i="10"/>
  <c r="P1290" i="10"/>
  <c r="P1292" i="10"/>
  <c r="P1294" i="10"/>
  <c r="P1296" i="10"/>
  <c r="P1295" i="10"/>
  <c r="P1297" i="10"/>
  <c r="P1299" i="10"/>
  <c r="P1301" i="10"/>
  <c r="P1303" i="10"/>
  <c r="P1305" i="10"/>
  <c r="P1307" i="10"/>
  <c r="P1309" i="10"/>
  <c r="P1311" i="10"/>
  <c r="P1313" i="10"/>
  <c r="P1315" i="10"/>
  <c r="P1317" i="10"/>
  <c r="P1319" i="10"/>
  <c r="P1321" i="10"/>
  <c r="P1323" i="10"/>
  <c r="P1325" i="10"/>
  <c r="P1327" i="10"/>
  <c r="P1329" i="10"/>
  <c r="P1298" i="10"/>
  <c r="P1300" i="10"/>
  <c r="P1302" i="10"/>
  <c r="P1304" i="10"/>
  <c r="P1306" i="10"/>
  <c r="P1308" i="10"/>
  <c r="P1310" i="10"/>
  <c r="P1312" i="10"/>
  <c r="P1314" i="10"/>
  <c r="P1316" i="10"/>
  <c r="P1318" i="10"/>
  <c r="P1320" i="10"/>
  <c r="P1322" i="10"/>
  <c r="P1324" i="10"/>
  <c r="P1326" i="10"/>
  <c r="P1328" i="10"/>
  <c r="P1330" i="10"/>
  <c r="P1332" i="10"/>
  <c r="P1334" i="10"/>
  <c r="P1336" i="10"/>
  <c r="P1338" i="10"/>
  <c r="P1331" i="10"/>
  <c r="P1333" i="10"/>
  <c r="P1335" i="10"/>
  <c r="P1337" i="10"/>
  <c r="P1339" i="10"/>
  <c r="P1340" i="10"/>
  <c r="P1342" i="10"/>
  <c r="P1344" i="10"/>
  <c r="P1346" i="10"/>
  <c r="P1348" i="10"/>
  <c r="P1350" i="10"/>
  <c r="P1352" i="10"/>
  <c r="P1354" i="10"/>
  <c r="P1356" i="10"/>
  <c r="P1358" i="10"/>
  <c r="P1360" i="10"/>
  <c r="P1362" i="10"/>
  <c r="P1364" i="10"/>
  <c r="P1366" i="10"/>
  <c r="P1368" i="10"/>
  <c r="P1370" i="10"/>
  <c r="P1372" i="10"/>
  <c r="P1367" i="10"/>
  <c r="P1371" i="10"/>
  <c r="P1373" i="10"/>
  <c r="P1376" i="10"/>
  <c r="P1341" i="10"/>
  <c r="P1343" i="10"/>
  <c r="P1345" i="10"/>
  <c r="P1347" i="10"/>
  <c r="P1349" i="10"/>
  <c r="P1351" i="10"/>
  <c r="P1353" i="10"/>
  <c r="P1355" i="10"/>
  <c r="P1357" i="10"/>
  <c r="P1359" i="10"/>
  <c r="P1361" i="10"/>
  <c r="P1363" i="10"/>
  <c r="P1365" i="10"/>
  <c r="P1369" i="10"/>
  <c r="P1374" i="10"/>
  <c r="P1375" i="10"/>
  <c r="P1377" i="10"/>
  <c r="P47" i="10"/>
  <c r="Q47" i="10" s="1"/>
  <c r="P44" i="10"/>
  <c r="Q44" i="10" s="1"/>
  <c r="P33" i="10"/>
  <c r="Q33" i="10" s="1"/>
  <c r="P16" i="10"/>
  <c r="P25" i="10"/>
  <c r="P55" i="10"/>
  <c r="Q55" i="10" s="1"/>
  <c r="P22" i="10"/>
  <c r="P41" i="10"/>
  <c r="Q41" i="10" s="1"/>
  <c r="P59" i="10"/>
  <c r="Q59" i="10" s="1"/>
  <c r="P34" i="10"/>
  <c r="P40" i="10"/>
  <c r="Q40" i="10" s="1"/>
  <c r="P18" i="10"/>
  <c r="P17" i="10"/>
  <c r="P28" i="10"/>
  <c r="P61" i="10"/>
  <c r="Q61" i="10" s="1"/>
  <c r="P36" i="10"/>
  <c r="P48" i="10"/>
  <c r="P31" i="10"/>
  <c r="P50" i="10"/>
  <c r="P37" i="10"/>
  <c r="Q37" i="10" s="1"/>
  <c r="P65" i="10"/>
  <c r="P26" i="10"/>
  <c r="P45" i="10"/>
  <c r="Q45" i="10" s="1"/>
  <c r="P20" i="10"/>
  <c r="P54" i="10"/>
  <c r="P67" i="10"/>
  <c r="P15" i="10"/>
  <c r="P60" i="10"/>
  <c r="Q60" i="10" s="1"/>
  <c r="P46" i="10"/>
  <c r="P62" i="10"/>
  <c r="Q62" i="10" s="1"/>
  <c r="P23" i="10"/>
  <c r="P66" i="10"/>
  <c r="P21" i="10"/>
  <c r="P52" i="10"/>
  <c r="P19" i="10"/>
  <c r="P57" i="10"/>
  <c r="P51" i="10"/>
  <c r="P14" i="10"/>
  <c r="P63" i="10"/>
  <c r="Q63" i="10" s="1"/>
  <c r="P56" i="10"/>
  <c r="P38" i="10"/>
  <c r="Q38" i="10" s="1"/>
  <c r="P49" i="10"/>
  <c r="Q49" i="10" s="1"/>
  <c r="P27" i="10"/>
  <c r="Q27" i="10" s="1"/>
  <c r="P58" i="10"/>
  <c r="P134" i="10"/>
  <c r="P35" i="10"/>
  <c r="P29" i="10"/>
  <c r="Q29" i="10" s="1"/>
  <c r="P64" i="10"/>
  <c r="Q64" i="10" s="1"/>
  <c r="P32" i="10"/>
  <c r="Q32" i="10" s="1"/>
  <c r="P30" i="10"/>
  <c r="Q30" i="10" s="1"/>
  <c r="P53" i="10"/>
  <c r="P42" i="10"/>
  <c r="P24" i="10"/>
  <c r="P43" i="10"/>
  <c r="Q43" i="10" s="1"/>
  <c r="P39" i="10"/>
  <c r="Q39" i="10" s="1"/>
  <c r="P118" i="10"/>
  <c r="Q118" i="10" s="1"/>
  <c r="P97" i="10"/>
  <c r="P125" i="10"/>
  <c r="Q125" i="10" s="1"/>
  <c r="P93" i="10"/>
  <c r="Q93" i="10" s="1"/>
  <c r="P131" i="10"/>
  <c r="Q131" i="10" s="1"/>
  <c r="P110" i="10"/>
  <c r="Q110" i="10" s="1"/>
  <c r="P86" i="10"/>
  <c r="P102" i="10"/>
  <c r="P113" i="10"/>
  <c r="Q113" i="10" s="1"/>
  <c r="P68" i="10"/>
  <c r="P127" i="10"/>
  <c r="Q127" i="10" s="1"/>
  <c r="P107" i="10"/>
  <c r="P82" i="10"/>
  <c r="P88" i="10"/>
  <c r="P105" i="10"/>
  <c r="Q105" i="10" s="1"/>
  <c r="P119" i="10"/>
  <c r="Q119" i="10" s="1"/>
  <c r="P99" i="10"/>
  <c r="P70" i="10"/>
  <c r="P126" i="10"/>
  <c r="Q126" i="10" s="1"/>
  <c r="P115" i="10"/>
  <c r="P104" i="10"/>
  <c r="Q104" i="10" s="1"/>
  <c r="P96" i="10"/>
  <c r="P75" i="10"/>
  <c r="P85" i="10"/>
  <c r="Q85" i="10" s="1"/>
  <c r="P124" i="10"/>
  <c r="Q124" i="10" s="1"/>
  <c r="P83" i="10"/>
  <c r="Q83" i="10" s="1"/>
  <c r="P92" i="10"/>
  <c r="P123" i="10"/>
  <c r="Q123" i="10" s="1"/>
  <c r="P111" i="10"/>
  <c r="P100" i="10"/>
  <c r="Q100" i="10" s="1"/>
  <c r="P94" i="10"/>
  <c r="Q94" i="10" s="1"/>
  <c r="P69" i="10"/>
  <c r="P103" i="10"/>
  <c r="P116" i="10"/>
  <c r="P71" i="10"/>
  <c r="P76" i="10"/>
  <c r="Q76" i="10" s="1"/>
  <c r="P79" i="10"/>
  <c r="P77" i="10"/>
  <c r="Q77" i="10" s="1"/>
  <c r="P108" i="10"/>
  <c r="P117" i="10"/>
  <c r="Q117" i="10" s="1"/>
  <c r="P129" i="10"/>
  <c r="Q129" i="10" s="1"/>
  <c r="P78" i="10"/>
  <c r="Q78" i="10" s="1"/>
  <c r="P95" i="10"/>
  <c r="Q95" i="10" s="1"/>
  <c r="P604" i="10"/>
  <c r="P244" i="10"/>
  <c r="Q244" i="10" s="1"/>
  <c r="P90" i="10"/>
  <c r="Q90" i="10" s="1"/>
  <c r="P80" i="10"/>
  <c r="P109" i="10"/>
  <c r="P121" i="10"/>
  <c r="Q121" i="10" s="1"/>
  <c r="P81" i="10"/>
  <c r="P183" i="10"/>
  <c r="Q183" i="10" s="1"/>
  <c r="P130" i="10"/>
  <c r="Q130" i="10" s="1"/>
  <c r="P122" i="10"/>
  <c r="Q122" i="10" s="1"/>
  <c r="P114" i="10"/>
  <c r="P106" i="10"/>
  <c r="P98" i="10"/>
  <c r="Q98" i="10" s="1"/>
  <c r="P89" i="10"/>
  <c r="Q89" i="10" s="1"/>
  <c r="P72" i="10"/>
  <c r="Q72" i="10" s="1"/>
  <c r="P101" i="10"/>
  <c r="P84" i="10"/>
  <c r="Q84" i="10" s="1"/>
  <c r="P128" i="10"/>
  <c r="Q128" i="10" s="1"/>
  <c r="P120" i="10"/>
  <c r="Q120" i="10" s="1"/>
  <c r="P112" i="10"/>
  <c r="P87" i="10"/>
  <c r="P74" i="10"/>
  <c r="P91" i="10"/>
  <c r="Q91" i="10" s="1"/>
  <c r="P73" i="10"/>
  <c r="P602" i="10"/>
  <c r="Q602" i="10" s="1"/>
  <c r="P522" i="10"/>
  <c r="Q522" i="10" s="1"/>
  <c r="P578" i="10"/>
  <c r="Q578" i="10" s="1"/>
  <c r="P554" i="10"/>
  <c r="Q554" i="10" s="1"/>
  <c r="P539" i="10"/>
  <c r="Q539" i="10" s="1"/>
  <c r="P586" i="10"/>
  <c r="Q586" i="10" s="1"/>
  <c r="P421" i="10"/>
  <c r="P571" i="10"/>
  <c r="Q571" i="10" s="1"/>
  <c r="P538" i="10"/>
  <c r="Q538" i="10" s="1"/>
  <c r="P308" i="10"/>
  <c r="Q308" i="10" s="1"/>
  <c r="P594" i="10"/>
  <c r="Q594" i="10" s="1"/>
  <c r="P562" i="10"/>
  <c r="Q562" i="10" s="1"/>
  <c r="P506" i="10"/>
  <c r="Q506" i="10" s="1"/>
  <c r="P555" i="10"/>
  <c r="Q555" i="10" s="1"/>
  <c r="P252" i="10"/>
  <c r="P514" i="10"/>
  <c r="Q514" i="10" s="1"/>
  <c r="P546" i="10"/>
  <c r="Q546" i="10" s="1"/>
  <c r="P570" i="10"/>
  <c r="Q570" i="10" s="1"/>
  <c r="P587" i="10"/>
  <c r="Q587" i="10" s="1"/>
  <c r="P449" i="10"/>
  <c r="P523" i="10"/>
  <c r="Q523" i="10" s="1"/>
  <c r="P495" i="10"/>
  <c r="P482" i="10"/>
  <c r="Q482" i="10" s="1"/>
  <c r="P413" i="10"/>
  <c r="P595" i="10"/>
  <c r="Q595" i="10" s="1"/>
  <c r="P579" i="10"/>
  <c r="Q579" i="10" s="1"/>
  <c r="P563" i="10"/>
  <c r="Q563" i="10" s="1"/>
  <c r="P547" i="10"/>
  <c r="Q547" i="10" s="1"/>
  <c r="P530" i="10"/>
  <c r="Q530" i="10" s="1"/>
  <c r="P507" i="10"/>
  <c r="Q507" i="10" s="1"/>
  <c r="P419" i="10"/>
  <c r="P531" i="10"/>
  <c r="Q531" i="10" s="1"/>
  <c r="P515" i="10"/>
  <c r="Q515" i="10" s="1"/>
  <c r="P498" i="10"/>
  <c r="Q498" i="10" s="1"/>
  <c r="P164" i="10"/>
  <c r="P309" i="10"/>
  <c r="Q309" i="10" s="1"/>
  <c r="P479" i="10"/>
  <c r="P318" i="10"/>
  <c r="P599" i="10"/>
  <c r="P591" i="10"/>
  <c r="P583" i="10"/>
  <c r="P575" i="10"/>
  <c r="P567" i="10"/>
  <c r="P559" i="10"/>
  <c r="P551" i="10"/>
  <c r="P543" i="10"/>
  <c r="P535" i="10"/>
  <c r="P527" i="10"/>
  <c r="P519" i="10"/>
  <c r="P511" i="10"/>
  <c r="P503" i="10"/>
  <c r="P490" i="10"/>
  <c r="Q490" i="10" s="1"/>
  <c r="P474" i="10"/>
  <c r="Q474" i="10" s="1"/>
  <c r="P207" i="10"/>
  <c r="Q207" i="10" s="1"/>
  <c r="P605" i="10"/>
  <c r="P598" i="10"/>
  <c r="Q598" i="10" s="1"/>
  <c r="P590" i="10"/>
  <c r="Q590" i="10" s="1"/>
  <c r="P582" i="10"/>
  <c r="Q582" i="10" s="1"/>
  <c r="P574" i="10"/>
  <c r="Q574" i="10" s="1"/>
  <c r="P566" i="10"/>
  <c r="Q566" i="10" s="1"/>
  <c r="P558" i="10"/>
  <c r="Q558" i="10" s="1"/>
  <c r="P550" i="10"/>
  <c r="Q550" i="10" s="1"/>
  <c r="P542" i="10"/>
  <c r="Q542" i="10" s="1"/>
  <c r="P534" i="10"/>
  <c r="Q534" i="10" s="1"/>
  <c r="P526" i="10"/>
  <c r="Q526" i="10" s="1"/>
  <c r="P518" i="10"/>
  <c r="Q518" i="10" s="1"/>
  <c r="P510" i="10"/>
  <c r="Q510" i="10" s="1"/>
  <c r="P502" i="10"/>
  <c r="Q502" i="10" s="1"/>
  <c r="P487" i="10"/>
  <c r="P471" i="10"/>
  <c r="P377" i="10"/>
  <c r="Q377" i="10" s="1"/>
  <c r="P294" i="10"/>
  <c r="P353" i="10"/>
  <c r="Q353" i="10" s="1"/>
  <c r="P256" i="10"/>
  <c r="P407" i="10"/>
  <c r="P278" i="10"/>
  <c r="P427" i="10"/>
  <c r="Q427" i="10" s="1"/>
  <c r="P325" i="10"/>
  <c r="Q325" i="10" s="1"/>
  <c r="P416" i="10"/>
  <c r="P264" i="10"/>
  <c r="P396" i="10"/>
  <c r="Q396" i="10" s="1"/>
  <c r="P447" i="10"/>
  <c r="P494" i="10"/>
  <c r="Q494" i="10" s="1"/>
  <c r="P486" i="10"/>
  <c r="Q486" i="10" s="1"/>
  <c r="P478" i="10"/>
  <c r="Q478" i="10" s="1"/>
  <c r="P454" i="10"/>
  <c r="P162" i="10"/>
  <c r="P315" i="10"/>
  <c r="P412" i="10"/>
  <c r="Q412" i="10" s="1"/>
  <c r="P310" i="10"/>
  <c r="P292" i="10"/>
  <c r="P276" i="10"/>
  <c r="P263" i="10"/>
  <c r="P255" i="10"/>
  <c r="P203" i="10"/>
  <c r="P418" i="10"/>
  <c r="Q418" i="10" s="1"/>
  <c r="P393" i="10"/>
  <c r="Q393" i="10" s="1"/>
  <c r="P369" i="10"/>
  <c r="Q369" i="10" s="1"/>
  <c r="P348" i="10"/>
  <c r="Q348" i="10" s="1"/>
  <c r="P242" i="10"/>
  <c r="P289" i="10"/>
  <c r="Q289" i="10" s="1"/>
  <c r="P499" i="10"/>
  <c r="Q499" i="10" s="1"/>
  <c r="P491" i="10"/>
  <c r="Q491" i="10" s="1"/>
  <c r="P483" i="10"/>
  <c r="Q483" i="10" s="1"/>
  <c r="P475" i="10"/>
  <c r="Q475" i="10" s="1"/>
  <c r="P429" i="10"/>
  <c r="Q429" i="10" s="1"/>
  <c r="P441" i="10"/>
  <c r="P437" i="10"/>
  <c r="P444" i="10"/>
  <c r="P326" i="10"/>
  <c r="P302" i="10"/>
  <c r="P286" i="10"/>
  <c r="P270" i="10"/>
  <c r="P260" i="10"/>
  <c r="P251" i="10"/>
  <c r="P451" i="10"/>
  <c r="P404" i="10"/>
  <c r="Q404" i="10" s="1"/>
  <c r="P385" i="10"/>
  <c r="Q385" i="10" s="1"/>
  <c r="P364" i="10"/>
  <c r="Q364" i="10" s="1"/>
  <c r="P345" i="10"/>
  <c r="Q345" i="10" s="1"/>
  <c r="P468" i="10"/>
  <c r="P178" i="10"/>
  <c r="Q178" i="10" s="1"/>
  <c r="P425" i="10"/>
  <c r="Q425" i="10" s="1"/>
  <c r="P430" i="10"/>
  <c r="Q430" i="10" s="1"/>
  <c r="P436" i="10"/>
  <c r="Q436" i="10" s="1"/>
  <c r="P324" i="10"/>
  <c r="P300" i="10"/>
  <c r="P284" i="10"/>
  <c r="P268" i="10"/>
  <c r="P259" i="10"/>
  <c r="P247" i="10"/>
  <c r="Q247" i="10" s="1"/>
  <c r="P448" i="10"/>
  <c r="Q448" i="10" s="1"/>
  <c r="P401" i="10"/>
  <c r="Q401" i="10" s="1"/>
  <c r="P380" i="10"/>
  <c r="Q380" i="10" s="1"/>
  <c r="P361" i="10"/>
  <c r="Q361" i="10" s="1"/>
  <c r="P332" i="10"/>
  <c r="Q332" i="10" s="1"/>
  <c r="P460" i="10"/>
  <c r="P337" i="10"/>
  <c r="Q337" i="10" s="1"/>
  <c r="P307" i="10"/>
  <c r="P291" i="10"/>
  <c r="Q291" i="10" s="1"/>
  <c r="P222" i="10"/>
  <c r="P434" i="10"/>
  <c r="P186" i="10"/>
  <c r="Q186" i="10" s="1"/>
  <c r="P208" i="10"/>
  <c r="Q208" i="10" s="1"/>
  <c r="P198" i="10"/>
  <c r="Q198" i="10" s="1"/>
  <c r="P230" i="10"/>
  <c r="P388" i="10"/>
  <c r="Q388" i="10" s="1"/>
  <c r="P372" i="10"/>
  <c r="Q372" i="10" s="1"/>
  <c r="P356" i="10"/>
  <c r="Q356" i="10" s="1"/>
  <c r="P340" i="10"/>
  <c r="Q340" i="10" s="1"/>
  <c r="P311" i="10"/>
  <c r="Q311" i="10" s="1"/>
  <c r="P463" i="10"/>
  <c r="Q463" i="10" s="1"/>
  <c r="P323" i="10"/>
  <c r="P273" i="10"/>
  <c r="P157" i="10"/>
  <c r="P137" i="10"/>
  <c r="P151" i="10"/>
  <c r="Q151" i="10" s="1"/>
  <c r="P238" i="10"/>
  <c r="P166" i="10"/>
  <c r="P201" i="10"/>
  <c r="Q201" i="10" s="1"/>
  <c r="P275" i="10"/>
  <c r="P297" i="10"/>
  <c r="P327" i="10"/>
  <c r="Q327" i="10" s="1"/>
  <c r="P450" i="10"/>
  <c r="P464" i="10"/>
  <c r="Q464" i="10" s="1"/>
  <c r="P135" i="10"/>
  <c r="Q135" i="10" s="1"/>
  <c r="P312" i="10"/>
  <c r="Q312" i="10" s="1"/>
  <c r="P333" i="10"/>
  <c r="Q333" i="10" s="1"/>
  <c r="P341" i="10"/>
  <c r="Q341" i="10" s="1"/>
  <c r="P349" i="10"/>
  <c r="Q349" i="10" s="1"/>
  <c r="P357" i="10"/>
  <c r="Q357" i="10" s="1"/>
  <c r="P365" i="10"/>
  <c r="Q365" i="10" s="1"/>
  <c r="P373" i="10"/>
  <c r="Q373" i="10" s="1"/>
  <c r="P381" i="10"/>
  <c r="Q381" i="10" s="1"/>
  <c r="P389" i="10"/>
  <c r="Q389" i="10" s="1"/>
  <c r="P397" i="10"/>
  <c r="Q397" i="10" s="1"/>
  <c r="P405" i="10"/>
  <c r="Q405" i="10" s="1"/>
  <c r="P432" i="10"/>
  <c r="Q432" i="10" s="1"/>
  <c r="P456" i="10"/>
  <c r="P211" i="10"/>
  <c r="P253" i="10"/>
  <c r="Q253" i="10" s="1"/>
  <c r="P257" i="10"/>
  <c r="Q257" i="10" s="1"/>
  <c r="P261" i="10"/>
  <c r="Q261" i="10" s="1"/>
  <c r="P265" i="10"/>
  <c r="Q265" i="10" s="1"/>
  <c r="P272" i="10"/>
  <c r="Q272" i="10" s="1"/>
  <c r="P280" i="10"/>
  <c r="Q280" i="10" s="1"/>
  <c r="P288" i="10"/>
  <c r="Q288" i="10" s="1"/>
  <c r="P296" i="10"/>
  <c r="Q296" i="10" s="1"/>
  <c r="P304" i="10"/>
  <c r="Q304" i="10" s="1"/>
  <c r="P320" i="10"/>
  <c r="Q320" i="10" s="1"/>
  <c r="P328" i="10"/>
  <c r="Q328" i="10" s="1"/>
  <c r="P420" i="10"/>
  <c r="Q420" i="10" s="1"/>
  <c r="P452" i="10"/>
  <c r="Q452" i="10" s="1"/>
  <c r="P415" i="10"/>
  <c r="P446" i="10"/>
  <c r="P409" i="10"/>
  <c r="Q409" i="10" s="1"/>
  <c r="P457" i="10"/>
  <c r="Q457" i="10" s="1"/>
  <c r="P316" i="10"/>
  <c r="P438" i="10"/>
  <c r="P472" i="10"/>
  <c r="P476" i="10"/>
  <c r="P480" i="10"/>
  <c r="P484" i="10"/>
  <c r="P488" i="10"/>
  <c r="P492" i="10"/>
  <c r="P496" i="10"/>
  <c r="P500" i="10"/>
  <c r="P504" i="10"/>
  <c r="P508" i="10"/>
  <c r="P512" i="10"/>
  <c r="P516" i="10"/>
  <c r="P520" i="10"/>
  <c r="P524" i="10"/>
  <c r="P528" i="10"/>
  <c r="Q528" i="10" s="1"/>
  <c r="P532" i="10"/>
  <c r="P536" i="10"/>
  <c r="P540" i="10"/>
  <c r="P544" i="10"/>
  <c r="P548" i="10"/>
  <c r="P552" i="10"/>
  <c r="P556" i="10"/>
  <c r="P560" i="10"/>
  <c r="P564" i="10"/>
  <c r="P568" i="10"/>
  <c r="P572" i="10"/>
  <c r="P576" i="10"/>
  <c r="P580" i="10"/>
  <c r="P584" i="10"/>
  <c r="P588" i="10"/>
  <c r="P592" i="10"/>
  <c r="P596" i="10"/>
  <c r="P600" i="10"/>
  <c r="P433" i="10"/>
  <c r="P173" i="10"/>
  <c r="Q173" i="10" s="1"/>
  <c r="P217" i="10"/>
  <c r="P241" i="10"/>
  <c r="P177" i="10"/>
  <c r="Q177" i="10" s="1"/>
  <c r="P281" i="10"/>
  <c r="Q281" i="10" s="1"/>
  <c r="P305" i="10"/>
  <c r="P431" i="10"/>
  <c r="P459" i="10"/>
  <c r="P467" i="10"/>
  <c r="P213" i="10"/>
  <c r="P321" i="10"/>
  <c r="P336" i="10"/>
  <c r="Q336" i="10" s="1"/>
  <c r="P344" i="10"/>
  <c r="Q344" i="10" s="1"/>
  <c r="P352" i="10"/>
  <c r="Q352" i="10" s="1"/>
  <c r="P360" i="10"/>
  <c r="Q360" i="10" s="1"/>
  <c r="P368" i="10"/>
  <c r="Q368" i="10" s="1"/>
  <c r="P376" i="10"/>
  <c r="Q376" i="10" s="1"/>
  <c r="P384" i="10"/>
  <c r="Q384" i="10" s="1"/>
  <c r="P392" i="10"/>
  <c r="Q392" i="10" s="1"/>
  <c r="P400" i="10"/>
  <c r="Q400" i="10" s="1"/>
  <c r="P414" i="10"/>
  <c r="P443" i="10"/>
  <c r="Q443" i="10" s="1"/>
  <c r="P191" i="10"/>
  <c r="Q191" i="10" s="1"/>
  <c r="P243" i="10"/>
  <c r="P254" i="10"/>
  <c r="Q254" i="10" s="1"/>
  <c r="P258" i="10"/>
  <c r="Q258" i="10" s="1"/>
  <c r="P262" i="10"/>
  <c r="Q262" i="10" s="1"/>
  <c r="P266" i="10"/>
  <c r="Q266" i="10" s="1"/>
  <c r="P274" i="10"/>
  <c r="Q274" i="10" s="1"/>
  <c r="P282" i="10"/>
  <c r="Q282" i="10" s="1"/>
  <c r="P290" i="10"/>
  <c r="Q290" i="10" s="1"/>
  <c r="P298" i="10"/>
  <c r="P306" i="10"/>
  <c r="Q306" i="10" s="1"/>
  <c r="P322" i="10"/>
  <c r="P408" i="10"/>
  <c r="P428" i="10"/>
  <c r="P248" i="10"/>
  <c r="P423" i="10"/>
  <c r="P453" i="10"/>
  <c r="P417" i="10"/>
  <c r="Q417" i="10" s="1"/>
  <c r="P411" i="10"/>
  <c r="Q411" i="10" s="1"/>
  <c r="P445" i="10"/>
  <c r="Q445" i="10" s="1"/>
  <c r="P473" i="10"/>
  <c r="P477" i="10"/>
  <c r="P481" i="10"/>
  <c r="P485" i="10"/>
  <c r="P489" i="10"/>
  <c r="P493" i="10"/>
  <c r="P497" i="10"/>
  <c r="P501" i="10"/>
  <c r="P505" i="10"/>
  <c r="P509" i="10"/>
  <c r="P513" i="10"/>
  <c r="P517" i="10"/>
  <c r="P521" i="10"/>
  <c r="P525" i="10"/>
  <c r="P529" i="10"/>
  <c r="P533" i="10"/>
  <c r="P537" i="10"/>
  <c r="P541" i="10"/>
  <c r="P545" i="10"/>
  <c r="P549" i="10"/>
  <c r="P553" i="10"/>
  <c r="P557" i="10"/>
  <c r="P561" i="10"/>
  <c r="P565" i="10"/>
  <c r="P569" i="10"/>
  <c r="P573" i="10"/>
  <c r="P577" i="10"/>
  <c r="P581" i="10"/>
  <c r="P585" i="10"/>
  <c r="P589" i="10"/>
  <c r="P593" i="10"/>
  <c r="P597" i="10"/>
  <c r="P601" i="10"/>
  <c r="P603" i="10"/>
  <c r="Q603" i="10" s="1"/>
  <c r="P139" i="10"/>
  <c r="P233" i="10"/>
  <c r="P214" i="10"/>
  <c r="Q214" i="10" s="1"/>
  <c r="P188" i="10"/>
  <c r="P143" i="10"/>
  <c r="P168" i="10"/>
  <c r="Q168" i="10" s="1"/>
  <c r="P225" i="10"/>
  <c r="P179" i="10"/>
  <c r="P196" i="10"/>
  <c r="P140" i="10"/>
  <c r="Q140" i="10" s="1"/>
  <c r="P299" i="10"/>
  <c r="Q299" i="10" s="1"/>
  <c r="P283" i="10"/>
  <c r="P267" i="10"/>
  <c r="P192" i="10"/>
  <c r="Q192" i="10" s="1"/>
  <c r="P169" i="10"/>
  <c r="Q169" i="10" s="1"/>
  <c r="P147" i="10"/>
  <c r="Q147" i="10" s="1"/>
  <c r="P245" i="10"/>
  <c r="Q245" i="10" s="1"/>
  <c r="P234" i="10"/>
  <c r="P226" i="10"/>
  <c r="P218" i="10"/>
  <c r="P187" i="10"/>
  <c r="Q187" i="10" s="1"/>
  <c r="P199" i="10"/>
  <c r="Q199" i="10" s="1"/>
  <c r="P174" i="10"/>
  <c r="P150" i="10"/>
  <c r="P155" i="10"/>
  <c r="Q155" i="10" s="1"/>
  <c r="P237" i="10"/>
  <c r="P229" i="10"/>
  <c r="Q229" i="10" s="1"/>
  <c r="P221" i="10"/>
  <c r="P200" i="10"/>
  <c r="P206" i="10"/>
  <c r="P182" i="10"/>
  <c r="P154" i="10"/>
  <c r="Q154" i="10" s="1"/>
  <c r="P136" i="10"/>
  <c r="P146" i="10"/>
  <c r="Q146" i="10" s="1"/>
  <c r="H21" i="11"/>
  <c r="P160" i="10"/>
  <c r="P167" i="10"/>
  <c r="Q167" i="10" s="1"/>
  <c r="P138" i="10"/>
  <c r="P149" i="10"/>
  <c r="Q149" i="10" s="1"/>
  <c r="P145" i="10"/>
  <c r="P156" i="10"/>
  <c r="P144" i="10"/>
  <c r="Q144" i="10" s="1"/>
  <c r="P180" i="10"/>
  <c r="P189" i="10"/>
  <c r="P202" i="10"/>
  <c r="P210" i="10"/>
  <c r="Q210" i="10" s="1"/>
  <c r="P161" i="10"/>
  <c r="P195" i="10"/>
  <c r="Q195" i="10" s="1"/>
  <c r="P215" i="10"/>
  <c r="Q215" i="10" s="1"/>
  <c r="P219" i="10"/>
  <c r="Q219" i="10" s="1"/>
  <c r="P223" i="10"/>
  <c r="Q223" i="10" s="1"/>
  <c r="P227" i="10"/>
  <c r="Q227" i="10" s="1"/>
  <c r="P231" i="10"/>
  <c r="Q231" i="10" s="1"/>
  <c r="P235" i="10"/>
  <c r="Q235" i="10" s="1"/>
  <c r="P239" i="10"/>
  <c r="Q239" i="10" s="1"/>
  <c r="P249" i="10"/>
  <c r="P152" i="10"/>
  <c r="P159" i="10"/>
  <c r="Q159" i="10" s="1"/>
  <c r="P170" i="10"/>
  <c r="Q170" i="10" s="1"/>
  <c r="P184" i="10"/>
  <c r="Q184" i="10" s="1"/>
  <c r="P193" i="10"/>
  <c r="P141" i="10"/>
  <c r="P269" i="10"/>
  <c r="P277" i="10"/>
  <c r="P285" i="10"/>
  <c r="Q285" i="10" s="1"/>
  <c r="P293" i="10"/>
  <c r="P301" i="10"/>
  <c r="P314" i="10"/>
  <c r="Q314" i="10" s="1"/>
  <c r="P329" i="10"/>
  <c r="P439" i="10"/>
  <c r="Q439" i="10" s="1"/>
  <c r="P455" i="10"/>
  <c r="P461" i="10"/>
  <c r="Q461" i="10" s="1"/>
  <c r="P465" i="10"/>
  <c r="P469" i="10"/>
  <c r="Q469" i="10" s="1"/>
  <c r="P205" i="10"/>
  <c r="P246" i="10"/>
  <c r="P313" i="10"/>
  <c r="P330" i="10"/>
  <c r="P334" i="10"/>
  <c r="P338" i="10"/>
  <c r="P342" i="10"/>
  <c r="P346" i="10"/>
  <c r="P350" i="10"/>
  <c r="P354" i="10"/>
  <c r="P358" i="10"/>
  <c r="P362" i="10"/>
  <c r="P366" i="10"/>
  <c r="P370" i="10"/>
  <c r="P374" i="10"/>
  <c r="P378" i="10"/>
  <c r="P382" i="10"/>
  <c r="P386" i="10"/>
  <c r="P390" i="10"/>
  <c r="P394" i="10"/>
  <c r="P398" i="10"/>
  <c r="P402" i="10"/>
  <c r="P406" i="10"/>
  <c r="P422" i="10"/>
  <c r="P435" i="10"/>
  <c r="P142" i="10"/>
  <c r="Q142" i="10" s="1"/>
  <c r="P163" i="10"/>
  <c r="P148" i="10"/>
  <c r="Q148" i="10" s="1"/>
  <c r="P158" i="10"/>
  <c r="Q158" i="10" s="1"/>
  <c r="P172" i="10"/>
  <c r="P181" i="10"/>
  <c r="Q181" i="10" s="1"/>
  <c r="P190" i="10"/>
  <c r="P204" i="10"/>
  <c r="P212" i="10"/>
  <c r="Q212" i="10" s="1"/>
  <c r="P171" i="10"/>
  <c r="P197" i="10"/>
  <c r="P216" i="10"/>
  <c r="Q216" i="10" s="1"/>
  <c r="P220" i="10"/>
  <c r="Q220" i="10" s="1"/>
  <c r="P224" i="10"/>
  <c r="Q224" i="10" s="1"/>
  <c r="P228" i="10"/>
  <c r="Q228" i="10" s="1"/>
  <c r="P232" i="10"/>
  <c r="Q232" i="10" s="1"/>
  <c r="P236" i="10"/>
  <c r="Q236" i="10" s="1"/>
  <c r="P240" i="10"/>
  <c r="Q240" i="10" s="1"/>
  <c r="P153" i="10"/>
  <c r="P165" i="10"/>
  <c r="Q165" i="10" s="1"/>
  <c r="P176" i="10"/>
  <c r="Q176" i="10" s="1"/>
  <c r="P185" i="10"/>
  <c r="P194" i="10"/>
  <c r="Q194" i="10" s="1"/>
  <c r="P175" i="10"/>
  <c r="P271" i="10"/>
  <c r="Q271" i="10" s="1"/>
  <c r="P279" i="10"/>
  <c r="Q279" i="10" s="1"/>
  <c r="P287" i="10"/>
  <c r="P295" i="10"/>
  <c r="P303" i="10"/>
  <c r="Q303" i="10" s="1"/>
  <c r="P319" i="10"/>
  <c r="P426" i="10"/>
  <c r="Q426" i="10" s="1"/>
  <c r="P442" i="10"/>
  <c r="Q442" i="10" s="1"/>
  <c r="P458" i="10"/>
  <c r="P462" i="10"/>
  <c r="P466" i="10"/>
  <c r="Q466" i="10" s="1"/>
  <c r="P470" i="10"/>
  <c r="Q470" i="10" s="1"/>
  <c r="P209" i="10"/>
  <c r="Q209" i="10" s="1"/>
  <c r="P250" i="10"/>
  <c r="Q250" i="10" s="1"/>
  <c r="P317" i="10"/>
  <c r="P331" i="10"/>
  <c r="P335" i="10"/>
  <c r="P339" i="10"/>
  <c r="P343" i="10"/>
  <c r="P347" i="10"/>
  <c r="P351" i="10"/>
  <c r="P355" i="10"/>
  <c r="P359" i="10"/>
  <c r="P363" i="10"/>
  <c r="P367" i="10"/>
  <c r="P371" i="10"/>
  <c r="P375" i="10"/>
  <c r="P379" i="10"/>
  <c r="P383" i="10"/>
  <c r="P387" i="10"/>
  <c r="P391" i="10"/>
  <c r="P395" i="10"/>
  <c r="P399" i="10"/>
  <c r="P403" i="10"/>
  <c r="P410" i="10"/>
  <c r="Q410" i="10" s="1"/>
  <c r="P424" i="10"/>
  <c r="P440" i="10"/>
  <c r="O61" i="10"/>
  <c r="O29" i="10"/>
  <c r="O27" i="10"/>
  <c r="O105" i="10"/>
  <c r="O119" i="10"/>
  <c r="O89" i="10"/>
  <c r="O118" i="10"/>
  <c r="O100" i="10"/>
  <c r="O57" i="10"/>
  <c r="O64" i="10"/>
  <c r="O62" i="10"/>
  <c r="O46" i="10"/>
  <c r="O54" i="10"/>
  <c r="O32" i="10"/>
  <c r="O59" i="10"/>
  <c r="O112" i="10"/>
  <c r="O127" i="10"/>
  <c r="O111" i="10"/>
  <c r="O94" i="10"/>
  <c r="O82" i="10"/>
  <c r="O126" i="10"/>
  <c r="O110" i="10"/>
  <c r="O102" i="10"/>
  <c r="O96" i="10"/>
  <c r="O78" i="10"/>
  <c r="O88" i="10"/>
  <c r="O70" i="10"/>
  <c r="O279" i="10"/>
  <c r="O287" i="10"/>
  <c r="O470" i="10"/>
  <c r="O204" i="10"/>
  <c r="O604" i="10"/>
  <c r="O431" i="10"/>
  <c r="O297" i="10"/>
  <c r="O181" i="10"/>
  <c r="O600" i="10"/>
  <c r="O596" i="10"/>
  <c r="O592" i="10"/>
  <c r="O588" i="10"/>
  <c r="O584" i="10"/>
  <c r="O580" i="10"/>
  <c r="O576" i="10"/>
  <c r="O572" i="10"/>
  <c r="O568" i="10"/>
  <c r="O564" i="10"/>
  <c r="O560" i="10"/>
  <c r="O556" i="10"/>
  <c r="O552" i="10"/>
  <c r="O548" i="10"/>
  <c r="O544" i="10"/>
  <c r="O540" i="10"/>
  <c r="O536" i="10"/>
  <c r="O532" i="10"/>
  <c r="O528" i="10"/>
  <c r="O524" i="10"/>
  <c r="O520" i="10"/>
  <c r="O516" i="10"/>
  <c r="O512" i="10"/>
  <c r="O508" i="10"/>
  <c r="O504" i="10"/>
  <c r="O500" i="10"/>
  <c r="O496" i="10"/>
  <c r="O492" i="10"/>
  <c r="O488" i="10"/>
  <c r="O484" i="10"/>
  <c r="O480" i="10"/>
  <c r="O476" i="10"/>
  <c r="O472" i="10"/>
  <c r="O465" i="10"/>
  <c r="O450" i="10"/>
  <c r="O307" i="10"/>
  <c r="O275" i="10"/>
  <c r="O455" i="10"/>
  <c r="O301" i="10"/>
  <c r="O269" i="10"/>
  <c r="O453" i="10"/>
  <c r="O437" i="10"/>
  <c r="O421" i="10"/>
  <c r="O413" i="10"/>
  <c r="O329" i="10"/>
  <c r="O248" i="10"/>
  <c r="O143" i="10"/>
  <c r="O444" i="10"/>
  <c r="O428" i="10"/>
  <c r="O324" i="10"/>
  <c r="O310" i="10"/>
  <c r="O300" i="10"/>
  <c r="O292" i="10"/>
  <c r="O284" i="10"/>
  <c r="O276" i="10"/>
  <c r="O268" i="10"/>
  <c r="O202" i="10"/>
  <c r="O451" i="10"/>
  <c r="O435" i="10"/>
  <c r="O422" i="10"/>
  <c r="O414" i="10"/>
  <c r="O406" i="10"/>
  <c r="O402" i="10"/>
  <c r="O398" i="10"/>
  <c r="O394" i="10"/>
  <c r="O390" i="10"/>
  <c r="O386" i="10"/>
  <c r="O382" i="10"/>
  <c r="O378" i="10"/>
  <c r="O374" i="10"/>
  <c r="O370" i="10"/>
  <c r="O366" i="10"/>
  <c r="O362" i="10"/>
  <c r="O358" i="10"/>
  <c r="O354" i="10"/>
  <c r="O350" i="10"/>
  <c r="O346" i="10"/>
  <c r="O342" i="10"/>
  <c r="O338" i="10"/>
  <c r="O334" i="10"/>
  <c r="O330" i="10"/>
  <c r="O242" i="10"/>
  <c r="O163" i="10"/>
  <c r="O263" i="10"/>
  <c r="O259" i="10"/>
  <c r="O255" i="10"/>
  <c r="O211" i="10"/>
  <c r="O203" i="10"/>
  <c r="O185" i="10"/>
  <c r="O164" i="10"/>
  <c r="O313" i="10"/>
  <c r="O249" i="10"/>
  <c r="O241" i="10"/>
  <c r="O237" i="10"/>
  <c r="O233" i="10"/>
  <c r="O229" i="10"/>
  <c r="O225" i="10"/>
  <c r="O221" i="10"/>
  <c r="O217" i="10"/>
  <c r="O197" i="10"/>
  <c r="O171" i="10"/>
  <c r="O145" i="10"/>
  <c r="O161" i="10"/>
  <c r="O138" i="10"/>
  <c r="O196" i="10"/>
  <c r="O188" i="10"/>
  <c r="O180" i="10"/>
  <c r="O172" i="10"/>
  <c r="O160" i="10"/>
  <c r="O156" i="10"/>
  <c r="O152" i="10"/>
  <c r="O137" i="10"/>
  <c r="O47" i="10"/>
  <c r="O45" i="10"/>
  <c r="O63" i="10"/>
  <c r="O113" i="10"/>
  <c r="O83" i="10"/>
  <c r="O76" i="10"/>
  <c r="O104" i="10"/>
  <c r="O72" i="10"/>
  <c r="O40" i="10"/>
  <c r="O37" i="10"/>
  <c r="O30" i="10"/>
  <c r="O44" i="10"/>
  <c r="O55" i="10"/>
  <c r="O36" i="10"/>
  <c r="O67" i="10"/>
  <c r="O58" i="10"/>
  <c r="O51" i="10"/>
  <c r="O109" i="10"/>
  <c r="O128" i="10"/>
  <c r="O90" i="10"/>
  <c r="O73" i="10"/>
  <c r="O65" i="10"/>
  <c r="O31" i="10"/>
  <c r="O28" i="10"/>
  <c r="O48" i="10"/>
  <c r="O56" i="10"/>
  <c r="O52" i="10"/>
  <c r="O42" i="10"/>
  <c r="O34" i="10"/>
  <c r="O66" i="10"/>
  <c r="O53" i="10"/>
  <c r="O41" i="10"/>
  <c r="O35" i="10"/>
  <c r="O129" i="10"/>
  <c r="O121" i="10"/>
  <c r="O124" i="10"/>
  <c r="O108" i="10"/>
  <c r="O87" i="10"/>
  <c r="O71" i="10"/>
  <c r="O123" i="10"/>
  <c r="O107" i="10"/>
  <c r="O92" i="10"/>
  <c r="O79" i="10"/>
  <c r="O122" i="10"/>
  <c r="O106" i="10"/>
  <c r="O101" i="10"/>
  <c r="O95" i="10"/>
  <c r="O75" i="10"/>
  <c r="O84" i="10"/>
  <c r="O460" i="10"/>
  <c r="O464" i="10"/>
  <c r="O462" i="10"/>
  <c r="O603" i="10"/>
  <c r="O321" i="10"/>
  <c r="O289" i="10"/>
  <c r="O599" i="10"/>
  <c r="O595" i="10"/>
  <c r="O591" i="10"/>
  <c r="O587" i="10"/>
  <c r="O583" i="10"/>
  <c r="O579" i="10"/>
  <c r="O575" i="10"/>
  <c r="O571" i="10"/>
  <c r="O567" i="10"/>
  <c r="O563" i="10"/>
  <c r="O559" i="10"/>
  <c r="O555" i="10"/>
  <c r="O551" i="10"/>
  <c r="O547" i="10"/>
  <c r="O543" i="10"/>
  <c r="O539" i="10"/>
  <c r="O535" i="10"/>
  <c r="O531" i="10"/>
  <c r="O527" i="10"/>
  <c r="O523" i="10"/>
  <c r="O519" i="10"/>
  <c r="O515" i="10"/>
  <c r="O511" i="10"/>
  <c r="O507" i="10"/>
  <c r="O503" i="10"/>
  <c r="O499" i="10"/>
  <c r="O495" i="10"/>
  <c r="O491" i="10"/>
  <c r="O487" i="10"/>
  <c r="O483" i="10"/>
  <c r="O479" i="10"/>
  <c r="O475" i="10"/>
  <c r="O471" i="10"/>
  <c r="O463" i="10"/>
  <c r="O434" i="10"/>
  <c r="O299" i="10"/>
  <c r="O267" i="10"/>
  <c r="O439" i="10"/>
  <c r="O293" i="10"/>
  <c r="O208" i="10"/>
  <c r="O446" i="10"/>
  <c r="O430" i="10"/>
  <c r="O419" i="10"/>
  <c r="O411" i="10"/>
  <c r="O316" i="10"/>
  <c r="O244" i="10"/>
  <c r="O136" i="10"/>
  <c r="O457" i="10"/>
  <c r="O441" i="10"/>
  <c r="O425" i="10"/>
  <c r="O322" i="10"/>
  <c r="O306" i="10"/>
  <c r="O298" i="10"/>
  <c r="O290" i="10"/>
  <c r="O282" i="10"/>
  <c r="O274" i="10"/>
  <c r="O214" i="10"/>
  <c r="O149" i="10"/>
  <c r="O448" i="10"/>
  <c r="O432" i="10"/>
  <c r="O420" i="10"/>
  <c r="O412" i="10"/>
  <c r="O405" i="10"/>
  <c r="O401" i="10"/>
  <c r="O397" i="10"/>
  <c r="O393" i="10"/>
  <c r="O389" i="10"/>
  <c r="O385" i="10"/>
  <c r="O381" i="10"/>
  <c r="O377" i="10"/>
  <c r="O373" i="10"/>
  <c r="O369" i="10"/>
  <c r="O365" i="10"/>
  <c r="O361" i="10"/>
  <c r="O357" i="10"/>
  <c r="O353" i="10"/>
  <c r="O349" i="10"/>
  <c r="O345" i="10"/>
  <c r="O341" i="10"/>
  <c r="O337" i="10"/>
  <c r="O333" i="10"/>
  <c r="O312" i="10"/>
  <c r="O173" i="10"/>
  <c r="O191" i="10"/>
  <c r="O148" i="10"/>
  <c r="O266" i="10"/>
  <c r="O262" i="10"/>
  <c r="O258" i="10"/>
  <c r="O254" i="10"/>
  <c r="O209" i="10"/>
  <c r="O201" i="10"/>
  <c r="O177" i="10"/>
  <c r="O311" i="10"/>
  <c r="O247" i="10"/>
  <c r="O240" i="10"/>
  <c r="O236" i="10"/>
  <c r="O232" i="10"/>
  <c r="O228" i="10"/>
  <c r="O224" i="10"/>
  <c r="O220" i="10"/>
  <c r="O216" i="10"/>
  <c r="O195" i="10"/>
  <c r="O168" i="10"/>
  <c r="O151" i="10"/>
  <c r="O135" i="10"/>
  <c r="O194" i="10"/>
  <c r="O186" i="10"/>
  <c r="O178" i="10"/>
  <c r="O170" i="10"/>
  <c r="O159" i="10"/>
  <c r="O155" i="10"/>
  <c r="O147" i="10"/>
  <c r="O60" i="10"/>
  <c r="O120" i="10"/>
  <c r="O77" i="10"/>
  <c r="O271" i="10"/>
  <c r="O303" i="10"/>
  <c r="O466" i="10"/>
  <c r="O442" i="10"/>
  <c r="O426" i="10"/>
  <c r="O602" i="10"/>
  <c r="O314" i="10"/>
  <c r="O281" i="10"/>
  <c r="O598" i="10"/>
  <c r="O594" i="10"/>
  <c r="O590" i="10"/>
  <c r="O586" i="10"/>
  <c r="O582" i="10"/>
  <c r="O578" i="10"/>
  <c r="O574" i="10"/>
  <c r="O570" i="10"/>
  <c r="O566" i="10"/>
  <c r="O562" i="10"/>
  <c r="O558" i="10"/>
  <c r="O554" i="10"/>
  <c r="O550" i="10"/>
  <c r="O546" i="10"/>
  <c r="O542" i="10"/>
  <c r="O538" i="10"/>
  <c r="O534" i="10"/>
  <c r="O530" i="10"/>
  <c r="O526" i="10"/>
  <c r="O522" i="10"/>
  <c r="O518" i="10"/>
  <c r="O514" i="10"/>
  <c r="O510" i="10"/>
  <c r="O506" i="10"/>
  <c r="O502" i="10"/>
  <c r="O498" i="10"/>
  <c r="O494" i="10"/>
  <c r="O490" i="10"/>
  <c r="O486" i="10"/>
  <c r="O482" i="10"/>
  <c r="O478" i="10"/>
  <c r="O474" i="10"/>
  <c r="O469" i="10"/>
  <c r="O461" i="10"/>
  <c r="O327" i="10"/>
  <c r="O291" i="10"/>
  <c r="O212" i="10"/>
  <c r="O325" i="10"/>
  <c r="O285" i="10"/>
  <c r="O445" i="10"/>
  <c r="O429" i="10"/>
  <c r="O417" i="10"/>
  <c r="O409" i="10"/>
  <c r="O308" i="10"/>
  <c r="O199" i="10"/>
  <c r="O452" i="10"/>
  <c r="O436" i="10"/>
  <c r="O328" i="10"/>
  <c r="O320" i="10"/>
  <c r="O304" i="10"/>
  <c r="O296" i="10"/>
  <c r="O288" i="10"/>
  <c r="O280" i="10"/>
  <c r="O272" i="10"/>
  <c r="O210" i="10"/>
  <c r="O142" i="10"/>
  <c r="O443" i="10"/>
  <c r="O427" i="10"/>
  <c r="O418" i="10"/>
  <c r="O410" i="10"/>
  <c r="O404" i="10"/>
  <c r="O400" i="10"/>
  <c r="O396" i="10"/>
  <c r="O392" i="10"/>
  <c r="O388" i="10"/>
  <c r="O384" i="10"/>
  <c r="O380" i="10"/>
  <c r="O376" i="10"/>
  <c r="O372" i="10"/>
  <c r="O368" i="10"/>
  <c r="O364" i="10"/>
  <c r="O360" i="10"/>
  <c r="O356" i="10"/>
  <c r="O352" i="10"/>
  <c r="O348" i="10"/>
  <c r="O344" i="10"/>
  <c r="O340" i="10"/>
  <c r="O336" i="10"/>
  <c r="O332" i="10"/>
  <c r="O250" i="10"/>
  <c r="O183" i="10"/>
  <c r="O140" i="10"/>
  <c r="O265" i="10"/>
  <c r="O261" i="10"/>
  <c r="O257" i="10"/>
  <c r="O253" i="10"/>
  <c r="O207" i="10"/>
  <c r="O198" i="10"/>
  <c r="O169" i="10"/>
  <c r="O309" i="10"/>
  <c r="O245" i="10"/>
  <c r="O239" i="10"/>
  <c r="O235" i="10"/>
  <c r="O231" i="10"/>
  <c r="O227" i="10"/>
  <c r="O223" i="10"/>
  <c r="O219" i="10"/>
  <c r="O215" i="10"/>
  <c r="O187" i="10"/>
  <c r="O167" i="10"/>
  <c r="O146" i="10"/>
  <c r="O192" i="10"/>
  <c r="O184" i="10"/>
  <c r="O176" i="10"/>
  <c r="O165" i="10"/>
  <c r="O158" i="10"/>
  <c r="O154" i="10"/>
  <c r="O144" i="10"/>
  <c r="O39" i="10"/>
  <c r="O38" i="10"/>
  <c r="O43" i="10"/>
  <c r="O33" i="10"/>
  <c r="O93" i="10"/>
  <c r="O98" i="10"/>
  <c r="O85" i="10"/>
  <c r="O50" i="10"/>
  <c r="O49" i="10"/>
  <c r="O125" i="10"/>
  <c r="O117" i="10"/>
  <c r="O116" i="10"/>
  <c r="O91" i="10"/>
  <c r="O80" i="10"/>
  <c r="O131" i="10"/>
  <c r="O115" i="10"/>
  <c r="O97" i="10"/>
  <c r="O86" i="10"/>
  <c r="O68" i="10"/>
  <c r="O130" i="10"/>
  <c r="O114" i="10"/>
  <c r="O103" i="10"/>
  <c r="O99" i="10"/>
  <c r="O81" i="10"/>
  <c r="O69" i="10"/>
  <c r="O74" i="10"/>
  <c r="O468" i="10"/>
  <c r="O458" i="10"/>
  <c r="O323" i="10"/>
  <c r="O295" i="10"/>
  <c r="O605" i="10"/>
  <c r="O447" i="10"/>
  <c r="O305" i="10"/>
  <c r="O273" i="10"/>
  <c r="O601" i="10"/>
  <c r="O597" i="10"/>
  <c r="O593" i="10"/>
  <c r="O589" i="10"/>
  <c r="O585" i="10"/>
  <c r="O581" i="10"/>
  <c r="O577" i="10"/>
  <c r="O573" i="10"/>
  <c r="O569" i="10"/>
  <c r="O565" i="10"/>
  <c r="O561" i="10"/>
  <c r="O557" i="10"/>
  <c r="O553" i="10"/>
  <c r="O549" i="10"/>
  <c r="O545" i="10"/>
  <c r="O541" i="10"/>
  <c r="O537" i="10"/>
  <c r="O533" i="10"/>
  <c r="O529" i="10"/>
  <c r="O525" i="10"/>
  <c r="O521" i="10"/>
  <c r="O517" i="10"/>
  <c r="O513" i="10"/>
  <c r="O509" i="10"/>
  <c r="O505" i="10"/>
  <c r="O501" i="10"/>
  <c r="O497" i="10"/>
  <c r="O493" i="10"/>
  <c r="O489" i="10"/>
  <c r="O485" i="10"/>
  <c r="O481" i="10"/>
  <c r="O477" i="10"/>
  <c r="O473" i="10"/>
  <c r="O467" i="10"/>
  <c r="O459" i="10"/>
  <c r="O319" i="10"/>
  <c r="O283" i="10"/>
  <c r="O317" i="10"/>
  <c r="O277" i="10"/>
  <c r="O454" i="10"/>
  <c r="O438" i="10"/>
  <c r="O423" i="10"/>
  <c r="O415" i="10"/>
  <c r="O407" i="10"/>
  <c r="O252" i="10"/>
  <c r="O189" i="10"/>
  <c r="O449" i="10"/>
  <c r="O433" i="10"/>
  <c r="O326" i="10"/>
  <c r="O318" i="10"/>
  <c r="O302" i="10"/>
  <c r="O294" i="10"/>
  <c r="O286" i="10"/>
  <c r="O278" i="10"/>
  <c r="O270" i="10"/>
  <c r="O206" i="10"/>
  <c r="O456" i="10"/>
  <c r="O440" i="10"/>
  <c r="O424" i="10"/>
  <c r="O416" i="10"/>
  <c r="O408" i="10"/>
  <c r="O403" i="10"/>
  <c r="O399" i="10"/>
  <c r="O395" i="10"/>
  <c r="O391" i="10"/>
  <c r="O387" i="10"/>
  <c r="O383" i="10"/>
  <c r="O379" i="10"/>
  <c r="O375" i="10"/>
  <c r="O371" i="10"/>
  <c r="O367" i="10"/>
  <c r="O363" i="10"/>
  <c r="O359" i="10"/>
  <c r="O355" i="10"/>
  <c r="O351" i="10"/>
  <c r="O347" i="10"/>
  <c r="O343" i="10"/>
  <c r="O339" i="10"/>
  <c r="O335" i="10"/>
  <c r="O331" i="10"/>
  <c r="O246" i="10"/>
  <c r="O175" i="10"/>
  <c r="O264" i="10"/>
  <c r="O260" i="10"/>
  <c r="O256" i="10"/>
  <c r="O213" i="10"/>
  <c r="O205" i="10"/>
  <c r="O193" i="10"/>
  <c r="O166" i="10"/>
  <c r="O315" i="10"/>
  <c r="O251" i="10"/>
  <c r="O243" i="10"/>
  <c r="O238" i="10"/>
  <c r="O234" i="10"/>
  <c r="O230" i="10"/>
  <c r="O226" i="10"/>
  <c r="O222" i="10"/>
  <c r="O218" i="10"/>
  <c r="O200" i="10"/>
  <c r="O179" i="10"/>
  <c r="O150" i="10"/>
  <c r="O141" i="10"/>
  <c r="O190" i="10"/>
  <c r="O182" i="10"/>
  <c r="O174" i="10"/>
  <c r="O162" i="10"/>
  <c r="O157" i="10"/>
  <c r="O153" i="10"/>
  <c r="O139" i="10"/>
  <c r="G21" i="11"/>
  <c r="I21" i="11" s="1"/>
  <c r="R8" i="10"/>
  <c r="I13" i="9"/>
  <c r="F22" i="11" s="1"/>
  <c r="L22" i="11" s="1"/>
  <c r="AH25" i="4"/>
  <c r="C14" i="9"/>
  <c r="Y22" i="4"/>
  <c r="Z22" i="4" s="1"/>
  <c r="C15" i="9" s="1"/>
  <c r="H667" i="6"/>
  <c r="I90" i="8"/>
  <c r="H89" i="8"/>
  <c r="H707" i="6"/>
  <c r="AE25" i="4"/>
  <c r="G89" i="8"/>
  <c r="R607" i="10" l="1"/>
  <c r="R608" i="10"/>
  <c r="R609" i="10"/>
  <c r="R610" i="10"/>
  <c r="R611" i="10"/>
  <c r="R612" i="10"/>
  <c r="R613" i="10"/>
  <c r="R614" i="10"/>
  <c r="R615" i="10"/>
  <c r="R616" i="10"/>
  <c r="R617" i="10"/>
  <c r="R618" i="10"/>
  <c r="R619" i="10"/>
  <c r="R620" i="10"/>
  <c r="R621" i="10"/>
  <c r="R622" i="10"/>
  <c r="R623" i="10"/>
  <c r="R624" i="10"/>
  <c r="R625" i="10"/>
  <c r="R626" i="10"/>
  <c r="R606" i="10"/>
  <c r="S606" i="10" s="1"/>
  <c r="R627" i="10"/>
  <c r="R628" i="10"/>
  <c r="R629" i="10"/>
  <c r="R630" i="10"/>
  <c r="R631" i="10"/>
  <c r="R632" i="10"/>
  <c r="R633" i="10"/>
  <c r="R634" i="10"/>
  <c r="R635" i="10"/>
  <c r="R636" i="10"/>
  <c r="R637" i="10"/>
  <c r="R638" i="10"/>
  <c r="R639" i="10"/>
  <c r="R640" i="10"/>
  <c r="R641" i="10"/>
  <c r="R642" i="10"/>
  <c r="R643" i="10"/>
  <c r="R644" i="10"/>
  <c r="R645" i="10"/>
  <c r="R646" i="10"/>
  <c r="R647" i="10"/>
  <c r="R648" i="10"/>
  <c r="R649" i="10"/>
  <c r="R650" i="10"/>
  <c r="R651" i="10"/>
  <c r="R652" i="10"/>
  <c r="R653" i="10"/>
  <c r="R654" i="10"/>
  <c r="R655" i="10"/>
  <c r="R656" i="10"/>
  <c r="R657" i="10"/>
  <c r="R658" i="10"/>
  <c r="R659" i="10"/>
  <c r="R660" i="10"/>
  <c r="R661" i="10"/>
  <c r="R662" i="10"/>
  <c r="R663" i="10"/>
  <c r="R664" i="10"/>
  <c r="R665" i="10"/>
  <c r="R666" i="10"/>
  <c r="R667" i="10"/>
  <c r="R668" i="10"/>
  <c r="R669" i="10"/>
  <c r="R670" i="10"/>
  <c r="R671" i="10"/>
  <c r="R672" i="10"/>
  <c r="R673" i="10"/>
  <c r="R674" i="10"/>
  <c r="R675" i="10"/>
  <c r="R676" i="10"/>
  <c r="R677" i="10"/>
  <c r="R678" i="10"/>
  <c r="R679" i="10"/>
  <c r="R680" i="10"/>
  <c r="R681" i="10"/>
  <c r="R682" i="10"/>
  <c r="R683" i="10"/>
  <c r="R684" i="10"/>
  <c r="R685" i="10"/>
  <c r="R686" i="10"/>
  <c r="R687" i="10"/>
  <c r="R688" i="10"/>
  <c r="R689" i="10"/>
  <c r="R690" i="10"/>
  <c r="R691" i="10"/>
  <c r="R692" i="10"/>
  <c r="R693" i="10"/>
  <c r="R694" i="10"/>
  <c r="R695" i="10"/>
  <c r="R696" i="10"/>
  <c r="R697" i="10"/>
  <c r="R698" i="10"/>
  <c r="R699" i="10"/>
  <c r="R700" i="10"/>
  <c r="R701" i="10"/>
  <c r="R702" i="10"/>
  <c r="R703" i="10"/>
  <c r="R704" i="10"/>
  <c r="R705" i="10"/>
  <c r="R706" i="10"/>
  <c r="R707" i="10"/>
  <c r="R708" i="10"/>
  <c r="R709" i="10"/>
  <c r="R710" i="10"/>
  <c r="R711" i="10"/>
  <c r="R712" i="10"/>
  <c r="R713" i="10"/>
  <c r="R714" i="10"/>
  <c r="R715" i="10"/>
  <c r="R716" i="10"/>
  <c r="R717" i="10"/>
  <c r="R718" i="10"/>
  <c r="R719" i="10"/>
  <c r="R720" i="10"/>
  <c r="R721" i="10"/>
  <c r="R722" i="10"/>
  <c r="R723" i="10"/>
  <c r="R724" i="10"/>
  <c r="R725" i="10"/>
  <c r="R726" i="10"/>
  <c r="R727" i="10"/>
  <c r="R728" i="10"/>
  <c r="R729" i="10"/>
  <c r="R730" i="10"/>
  <c r="R731" i="10"/>
  <c r="R732" i="10"/>
  <c r="R733" i="10"/>
  <c r="R734" i="10"/>
  <c r="R735" i="10"/>
  <c r="R736" i="10"/>
  <c r="R737" i="10"/>
  <c r="R738" i="10"/>
  <c r="R739" i="10"/>
  <c r="R740" i="10"/>
  <c r="R741" i="10"/>
  <c r="R742" i="10"/>
  <c r="R743" i="10"/>
  <c r="R744" i="10"/>
  <c r="R745" i="10"/>
  <c r="R746" i="10"/>
  <c r="R747" i="10"/>
  <c r="R748" i="10"/>
  <c r="R749" i="10"/>
  <c r="R750" i="10"/>
  <c r="R751" i="10"/>
  <c r="R752" i="10"/>
  <c r="R753" i="10"/>
  <c r="R754" i="10"/>
  <c r="R755" i="10"/>
  <c r="R756" i="10"/>
  <c r="R757" i="10"/>
  <c r="R758" i="10"/>
  <c r="R759" i="10"/>
  <c r="R760" i="10"/>
  <c r="R761" i="10"/>
  <c r="R762" i="10"/>
  <c r="R763" i="10"/>
  <c r="R764" i="10"/>
  <c r="R765" i="10"/>
  <c r="R766" i="10"/>
  <c r="R767" i="10"/>
  <c r="R768" i="10"/>
  <c r="R769" i="10"/>
  <c r="R770" i="10"/>
  <c r="R771" i="10"/>
  <c r="R772" i="10"/>
  <c r="R773" i="10"/>
  <c r="R774" i="10"/>
  <c r="R775" i="10"/>
  <c r="R776" i="10"/>
  <c r="R777" i="10"/>
  <c r="R778" i="10"/>
  <c r="R779" i="10"/>
  <c r="R780" i="10"/>
  <c r="R781" i="10"/>
  <c r="R782" i="10"/>
  <c r="R783" i="10"/>
  <c r="R784" i="10"/>
  <c r="R785" i="10"/>
  <c r="R786" i="10"/>
  <c r="R787" i="10"/>
  <c r="R788" i="10"/>
  <c r="R789" i="10"/>
  <c r="R790" i="10"/>
  <c r="R791" i="10"/>
  <c r="R792" i="10"/>
  <c r="R793" i="10"/>
  <c r="R794" i="10"/>
  <c r="R795" i="10"/>
  <c r="R796" i="10"/>
  <c r="R797" i="10"/>
  <c r="R798" i="10"/>
  <c r="R799" i="10"/>
  <c r="R800" i="10"/>
  <c r="R801" i="10"/>
  <c r="R802" i="10"/>
  <c r="R803" i="10"/>
  <c r="R804" i="10"/>
  <c r="R805" i="10"/>
  <c r="R806" i="10"/>
  <c r="R807" i="10"/>
  <c r="R808" i="10"/>
  <c r="R809" i="10"/>
  <c r="R810" i="10"/>
  <c r="R811" i="10"/>
  <c r="R812" i="10"/>
  <c r="R813" i="10"/>
  <c r="R814" i="10"/>
  <c r="R815" i="10"/>
  <c r="R816" i="10"/>
  <c r="R817" i="10"/>
  <c r="R818" i="10"/>
  <c r="R819" i="10"/>
  <c r="R820" i="10"/>
  <c r="R821" i="10"/>
  <c r="R822" i="10"/>
  <c r="R823" i="10"/>
  <c r="R824" i="10"/>
  <c r="R825" i="10"/>
  <c r="R826" i="10"/>
  <c r="R827" i="10"/>
  <c r="R828" i="10"/>
  <c r="R829" i="10"/>
  <c r="R830" i="10"/>
  <c r="R831" i="10"/>
  <c r="R832" i="10"/>
  <c r="R833" i="10"/>
  <c r="R834" i="10"/>
  <c r="R835" i="10"/>
  <c r="R836" i="10"/>
  <c r="R837" i="10"/>
  <c r="R838" i="10"/>
  <c r="R839" i="10"/>
  <c r="R840" i="10"/>
  <c r="R841" i="10"/>
  <c r="R842" i="10"/>
  <c r="R843" i="10"/>
  <c r="R844" i="10"/>
  <c r="R845" i="10"/>
  <c r="R846" i="10"/>
  <c r="R847" i="10"/>
  <c r="R848" i="10"/>
  <c r="R849" i="10"/>
  <c r="R850" i="10"/>
  <c r="R851" i="10"/>
  <c r="R852" i="10"/>
  <c r="R853" i="10"/>
  <c r="R854" i="10"/>
  <c r="R855" i="10"/>
  <c r="R856" i="10"/>
  <c r="R857" i="10"/>
  <c r="R858" i="10"/>
  <c r="R859" i="10"/>
  <c r="R860" i="10"/>
  <c r="R861" i="10"/>
  <c r="R862" i="10"/>
  <c r="R863" i="10"/>
  <c r="R864" i="10"/>
  <c r="R865" i="10"/>
  <c r="R866" i="10"/>
  <c r="R867" i="10"/>
  <c r="R868" i="10"/>
  <c r="R869" i="10"/>
  <c r="R870" i="10"/>
  <c r="R871" i="10"/>
  <c r="R872" i="10"/>
  <c r="R873" i="10"/>
  <c r="R874" i="10"/>
  <c r="R875" i="10"/>
  <c r="R876" i="10"/>
  <c r="R877" i="10"/>
  <c r="R878" i="10"/>
  <c r="R879" i="10"/>
  <c r="R880" i="10"/>
  <c r="R881" i="10"/>
  <c r="R882" i="10"/>
  <c r="R883" i="10"/>
  <c r="R884" i="10"/>
  <c r="R885" i="10"/>
  <c r="R886" i="10"/>
  <c r="R887" i="10"/>
  <c r="R888" i="10"/>
  <c r="R889" i="10"/>
  <c r="R890" i="10"/>
  <c r="R891" i="10"/>
  <c r="R892" i="10"/>
  <c r="R893" i="10"/>
  <c r="R894" i="10"/>
  <c r="R895" i="10"/>
  <c r="R896" i="10"/>
  <c r="R897" i="10"/>
  <c r="R898" i="10"/>
  <c r="R899" i="10"/>
  <c r="R900" i="10"/>
  <c r="R901" i="10"/>
  <c r="R902" i="10"/>
  <c r="R903" i="10"/>
  <c r="R904" i="10"/>
  <c r="R905" i="10"/>
  <c r="R906" i="10"/>
  <c r="R907" i="10"/>
  <c r="R908" i="10"/>
  <c r="R909" i="10"/>
  <c r="R910" i="10"/>
  <c r="R911" i="10"/>
  <c r="R912" i="10"/>
  <c r="R913" i="10"/>
  <c r="R914" i="10"/>
  <c r="R915" i="10"/>
  <c r="R916" i="10"/>
  <c r="R917" i="10"/>
  <c r="R918" i="10"/>
  <c r="R919" i="10"/>
  <c r="R920" i="10"/>
  <c r="R921" i="10"/>
  <c r="R922" i="10"/>
  <c r="R923" i="10"/>
  <c r="R924" i="10"/>
  <c r="R925" i="10"/>
  <c r="R926" i="10"/>
  <c r="R927" i="10"/>
  <c r="R928" i="10"/>
  <c r="R929" i="10"/>
  <c r="R930" i="10"/>
  <c r="R931" i="10"/>
  <c r="R932" i="10"/>
  <c r="R933" i="10"/>
  <c r="R934" i="10"/>
  <c r="R935" i="10"/>
  <c r="R936" i="10"/>
  <c r="R937" i="10"/>
  <c r="R938" i="10"/>
  <c r="R939" i="10"/>
  <c r="R940" i="10"/>
  <c r="R941" i="10"/>
  <c r="R942" i="10"/>
  <c r="R943" i="10"/>
  <c r="R944" i="10"/>
  <c r="R945" i="10"/>
  <c r="R946" i="10"/>
  <c r="R947" i="10"/>
  <c r="R948" i="10"/>
  <c r="R949" i="10"/>
  <c r="R950" i="10"/>
  <c r="R951" i="10"/>
  <c r="R952" i="10"/>
  <c r="R953" i="10"/>
  <c r="R954" i="10"/>
  <c r="R955" i="10"/>
  <c r="R956" i="10"/>
  <c r="R957" i="10"/>
  <c r="R958" i="10"/>
  <c r="R959" i="10"/>
  <c r="R960" i="10"/>
  <c r="R961" i="10"/>
  <c r="R962" i="10"/>
  <c r="R963" i="10"/>
  <c r="R964" i="10"/>
  <c r="R965" i="10"/>
  <c r="R966" i="10"/>
  <c r="R967" i="10"/>
  <c r="R968" i="10"/>
  <c r="R969" i="10"/>
  <c r="R970" i="10"/>
  <c r="R971" i="10"/>
  <c r="R972" i="10"/>
  <c r="R973" i="10"/>
  <c r="R974" i="10"/>
  <c r="R975" i="10"/>
  <c r="R976" i="10"/>
  <c r="R977" i="10"/>
  <c r="R978" i="10"/>
  <c r="R979" i="10"/>
  <c r="R980" i="10"/>
  <c r="R981" i="10"/>
  <c r="R982" i="10"/>
  <c r="R983" i="10"/>
  <c r="R984" i="10"/>
  <c r="R985" i="10"/>
  <c r="R986" i="10"/>
  <c r="R987" i="10"/>
  <c r="R988" i="10"/>
  <c r="R989" i="10"/>
  <c r="R990" i="10"/>
  <c r="R991" i="10"/>
  <c r="R992" i="10"/>
  <c r="R993" i="10"/>
  <c r="R994" i="10"/>
  <c r="R995" i="10"/>
  <c r="R996" i="10"/>
  <c r="R997" i="10"/>
  <c r="R998" i="10"/>
  <c r="R999" i="10"/>
  <c r="R1000" i="10"/>
  <c r="R1001" i="10"/>
  <c r="R1002" i="10"/>
  <c r="R1003" i="10"/>
  <c r="R1004" i="10"/>
  <c r="R1005" i="10"/>
  <c r="R1006" i="10"/>
  <c r="R1007" i="10"/>
  <c r="R1008" i="10"/>
  <c r="R1009" i="10"/>
  <c r="R1010" i="10"/>
  <c r="R1011" i="10"/>
  <c r="R1012" i="10"/>
  <c r="R1013" i="10"/>
  <c r="R1014" i="10"/>
  <c r="R1015" i="10"/>
  <c r="R1016" i="10"/>
  <c r="R1017" i="10"/>
  <c r="R1018" i="10"/>
  <c r="R1019" i="10"/>
  <c r="R1020" i="10"/>
  <c r="R1021" i="10"/>
  <c r="R1022" i="10"/>
  <c r="R1023" i="10"/>
  <c r="R1024" i="10"/>
  <c r="R1025" i="10"/>
  <c r="R1026" i="10"/>
  <c r="R1027" i="10"/>
  <c r="R1028" i="10"/>
  <c r="R1029" i="10"/>
  <c r="R1030" i="10"/>
  <c r="R1031" i="10"/>
  <c r="R1032" i="10"/>
  <c r="R1033" i="10"/>
  <c r="R1034" i="10"/>
  <c r="R1035" i="10"/>
  <c r="R1036" i="10"/>
  <c r="R1037" i="10"/>
  <c r="R1038" i="10"/>
  <c r="R1039" i="10"/>
  <c r="R1040" i="10"/>
  <c r="R1041" i="10"/>
  <c r="R1042" i="10"/>
  <c r="R1043" i="10"/>
  <c r="R1044" i="10"/>
  <c r="R1045" i="10"/>
  <c r="R1046" i="10"/>
  <c r="R1047" i="10"/>
  <c r="R1048" i="10"/>
  <c r="R1049" i="10"/>
  <c r="R1050" i="10"/>
  <c r="R1051" i="10"/>
  <c r="R1052" i="10"/>
  <c r="R1053" i="10"/>
  <c r="R1054" i="10"/>
  <c r="R1055" i="10"/>
  <c r="R1056" i="10"/>
  <c r="R1057" i="10"/>
  <c r="R1058" i="10"/>
  <c r="R1059" i="10"/>
  <c r="R1060" i="10"/>
  <c r="R1061" i="10"/>
  <c r="R1062" i="10"/>
  <c r="R1063" i="10"/>
  <c r="R1064" i="10"/>
  <c r="R1065" i="10"/>
  <c r="R1066" i="10"/>
  <c r="R1067" i="10"/>
  <c r="R1068" i="10"/>
  <c r="R1069" i="10"/>
  <c r="R1070" i="10"/>
  <c r="R1071" i="10"/>
  <c r="R1072" i="10"/>
  <c r="R1073" i="10"/>
  <c r="R1074" i="10"/>
  <c r="R1075" i="10"/>
  <c r="R1076" i="10"/>
  <c r="R1077" i="10"/>
  <c r="R1078" i="10"/>
  <c r="R1079" i="10"/>
  <c r="R1080" i="10"/>
  <c r="R1286" i="10"/>
  <c r="R1288" i="10"/>
  <c r="R1290" i="10"/>
  <c r="R1292" i="10"/>
  <c r="R1081" i="10"/>
  <c r="R1082" i="10"/>
  <c r="R1083" i="10"/>
  <c r="R1084" i="10"/>
  <c r="R1085" i="10"/>
  <c r="R1086" i="10"/>
  <c r="R1087" i="10"/>
  <c r="R1088" i="10"/>
  <c r="R1089" i="10"/>
  <c r="R1090" i="10"/>
  <c r="R1091" i="10"/>
  <c r="R1092" i="10"/>
  <c r="R1093" i="10"/>
  <c r="R1094" i="10"/>
  <c r="R1095" i="10"/>
  <c r="R1096" i="10"/>
  <c r="R1097" i="10"/>
  <c r="R1098" i="10"/>
  <c r="R1099" i="10"/>
  <c r="R1100" i="10"/>
  <c r="R1101" i="10"/>
  <c r="R1102" i="10"/>
  <c r="R1103" i="10"/>
  <c r="R1104" i="10"/>
  <c r="R1105" i="10"/>
  <c r="R1106" i="10"/>
  <c r="R1107" i="10"/>
  <c r="R1108" i="10"/>
  <c r="R1109" i="10"/>
  <c r="R1110" i="10"/>
  <c r="R1111" i="10"/>
  <c r="R1112" i="10"/>
  <c r="R1113" i="10"/>
  <c r="R1114" i="10"/>
  <c r="R1115" i="10"/>
  <c r="R1116" i="10"/>
  <c r="R1117" i="10"/>
  <c r="R1118" i="10"/>
  <c r="R1119" i="10"/>
  <c r="R1120" i="10"/>
  <c r="R1121" i="10"/>
  <c r="R1122" i="10"/>
  <c r="R1123" i="10"/>
  <c r="R1124" i="10"/>
  <c r="R1125" i="10"/>
  <c r="R1126" i="10"/>
  <c r="R1127" i="10"/>
  <c r="R1128" i="10"/>
  <c r="R1129" i="10"/>
  <c r="R1130" i="10"/>
  <c r="R1131" i="10"/>
  <c r="R1132" i="10"/>
  <c r="R1133" i="10"/>
  <c r="R1134" i="10"/>
  <c r="R1135" i="10"/>
  <c r="R1136" i="10"/>
  <c r="R1137" i="10"/>
  <c r="R1138" i="10"/>
  <c r="R1139" i="10"/>
  <c r="R1140" i="10"/>
  <c r="R1141" i="10"/>
  <c r="R1142" i="10"/>
  <c r="R1143" i="10"/>
  <c r="R1144" i="10"/>
  <c r="R1145" i="10"/>
  <c r="R1146" i="10"/>
  <c r="R1147" i="10"/>
  <c r="R1148" i="10"/>
  <c r="R1149" i="10"/>
  <c r="R1150" i="10"/>
  <c r="R1151" i="10"/>
  <c r="R1152" i="10"/>
  <c r="R1153" i="10"/>
  <c r="R1154" i="10"/>
  <c r="R1155" i="10"/>
  <c r="R1156" i="10"/>
  <c r="R1157" i="10"/>
  <c r="R1158" i="10"/>
  <c r="R1159" i="10"/>
  <c r="R1160" i="10"/>
  <c r="R1161" i="10"/>
  <c r="R1162" i="10"/>
  <c r="R1163" i="10"/>
  <c r="R1164" i="10"/>
  <c r="R1165" i="10"/>
  <c r="R1166" i="10"/>
  <c r="R1167" i="10"/>
  <c r="R1168" i="10"/>
  <c r="R1169" i="10"/>
  <c r="R1170" i="10"/>
  <c r="R1171" i="10"/>
  <c r="R1172" i="10"/>
  <c r="R1173" i="10"/>
  <c r="R1174" i="10"/>
  <c r="R1175" i="10"/>
  <c r="R1176" i="10"/>
  <c r="R1177" i="10"/>
  <c r="R1178" i="10"/>
  <c r="R1179" i="10"/>
  <c r="R1180" i="10"/>
  <c r="R1181" i="10"/>
  <c r="R1182" i="10"/>
  <c r="R1183" i="10"/>
  <c r="R1184" i="10"/>
  <c r="R1185" i="10"/>
  <c r="R1186" i="10"/>
  <c r="R1187" i="10"/>
  <c r="R1188" i="10"/>
  <c r="R1189" i="10"/>
  <c r="R1190" i="10"/>
  <c r="R1191" i="10"/>
  <c r="R1192" i="10"/>
  <c r="R1193" i="10"/>
  <c r="R1194" i="10"/>
  <c r="R1195" i="10"/>
  <c r="R1196" i="10"/>
  <c r="R1197" i="10"/>
  <c r="R1198" i="10"/>
  <c r="R1199" i="10"/>
  <c r="R1200" i="10"/>
  <c r="R1201" i="10"/>
  <c r="R1202" i="10"/>
  <c r="R1203" i="10"/>
  <c r="R1204" i="10"/>
  <c r="R1205" i="10"/>
  <c r="R1206" i="10"/>
  <c r="R1207" i="10"/>
  <c r="R1208" i="10"/>
  <c r="R1209" i="10"/>
  <c r="R1210" i="10"/>
  <c r="R1211" i="10"/>
  <c r="R1212" i="10"/>
  <c r="R1213" i="10"/>
  <c r="R1214" i="10"/>
  <c r="R1215" i="10"/>
  <c r="R1216" i="10"/>
  <c r="R1217" i="10"/>
  <c r="R1218" i="10"/>
  <c r="R1219" i="10"/>
  <c r="R1220" i="10"/>
  <c r="R1221" i="10"/>
  <c r="R1222" i="10"/>
  <c r="R1223" i="10"/>
  <c r="R1224" i="10"/>
  <c r="R1225" i="10"/>
  <c r="R1226" i="10"/>
  <c r="R1227" i="10"/>
  <c r="R1228" i="10"/>
  <c r="R1229" i="10"/>
  <c r="R1230" i="10"/>
  <c r="R1231" i="10"/>
  <c r="R1232" i="10"/>
  <c r="R1233" i="10"/>
  <c r="R1234" i="10"/>
  <c r="R1235" i="10"/>
  <c r="R1236" i="10"/>
  <c r="R1237" i="10"/>
  <c r="R1238" i="10"/>
  <c r="R1239" i="10"/>
  <c r="R1240" i="10"/>
  <c r="R1241" i="10"/>
  <c r="R1242" i="10"/>
  <c r="R1243" i="10"/>
  <c r="R1244" i="10"/>
  <c r="R1245" i="10"/>
  <c r="R1246" i="10"/>
  <c r="R1247" i="10"/>
  <c r="R1248" i="10"/>
  <c r="R1249" i="10"/>
  <c r="R1250" i="10"/>
  <c r="R1251" i="10"/>
  <c r="R1252" i="10"/>
  <c r="R1253" i="10"/>
  <c r="R1254" i="10"/>
  <c r="R1255" i="10"/>
  <c r="R1256" i="10"/>
  <c r="R1257" i="10"/>
  <c r="R1258" i="10"/>
  <c r="R1259" i="10"/>
  <c r="R1260" i="10"/>
  <c r="R1261" i="10"/>
  <c r="R1262" i="10"/>
  <c r="R1263" i="10"/>
  <c r="R1264" i="10"/>
  <c r="R1265" i="10"/>
  <c r="R1266" i="10"/>
  <c r="R1267" i="10"/>
  <c r="R1268" i="10"/>
  <c r="R1269" i="10"/>
  <c r="R1270" i="10"/>
  <c r="R1271" i="10"/>
  <c r="R1272" i="10"/>
  <c r="R1273" i="10"/>
  <c r="R1274" i="10"/>
  <c r="R1275" i="10"/>
  <c r="R1276" i="10"/>
  <c r="R1277" i="10"/>
  <c r="R1278" i="10"/>
  <c r="R1279" i="10"/>
  <c r="R1280" i="10"/>
  <c r="R1281" i="10"/>
  <c r="R1282" i="10"/>
  <c r="R1283" i="10"/>
  <c r="R1284" i="10"/>
  <c r="R1285" i="10"/>
  <c r="R1287" i="10"/>
  <c r="R1289" i="10"/>
  <c r="R1291" i="10"/>
  <c r="R1293" i="10"/>
  <c r="R1295" i="10"/>
  <c r="R1297" i="10"/>
  <c r="R1298" i="10"/>
  <c r="R1300" i="10"/>
  <c r="R1302" i="10"/>
  <c r="R1304" i="10"/>
  <c r="R1306" i="10"/>
  <c r="R1308" i="10"/>
  <c r="R1310" i="10"/>
  <c r="R1312" i="10"/>
  <c r="R1314" i="10"/>
  <c r="R1316" i="10"/>
  <c r="R1318" i="10"/>
  <c r="R1320" i="10"/>
  <c r="R1322" i="10"/>
  <c r="R1324" i="10"/>
  <c r="R1326" i="10"/>
  <c r="R1328" i="10"/>
  <c r="R1294" i="10"/>
  <c r="R1296" i="10"/>
  <c r="R1299" i="10"/>
  <c r="R1301" i="10"/>
  <c r="R1303" i="10"/>
  <c r="R1305" i="10"/>
  <c r="R1307" i="10"/>
  <c r="R1309" i="10"/>
  <c r="R1311" i="10"/>
  <c r="R1313" i="10"/>
  <c r="R1315" i="10"/>
  <c r="R1317" i="10"/>
  <c r="R1319" i="10"/>
  <c r="R1321" i="10"/>
  <c r="R1323" i="10"/>
  <c r="R1325" i="10"/>
  <c r="R1327" i="10"/>
  <c r="R1329" i="10"/>
  <c r="R1331" i="10"/>
  <c r="R1333" i="10"/>
  <c r="R1335" i="10"/>
  <c r="R1337" i="10"/>
  <c r="R1339" i="10"/>
  <c r="R1341" i="10"/>
  <c r="R1343" i="10"/>
  <c r="R1345" i="10"/>
  <c r="R1347" i="10"/>
  <c r="R1349" i="10"/>
  <c r="R1351" i="10"/>
  <c r="R1353" i="10"/>
  <c r="R1355" i="10"/>
  <c r="R1357" i="10"/>
  <c r="R1359" i="10"/>
  <c r="R1361" i="10"/>
  <c r="R1363" i="10"/>
  <c r="R1365" i="10"/>
  <c r="R1367" i="10"/>
  <c r="R1369" i="10"/>
  <c r="R1371" i="10"/>
  <c r="R1373" i="10"/>
  <c r="R1374" i="10"/>
  <c r="R1375" i="10"/>
  <c r="R1376" i="10"/>
  <c r="R1377" i="10"/>
  <c r="R1366" i="10"/>
  <c r="R1368" i="10"/>
  <c r="R1370" i="10"/>
  <c r="R1372" i="10"/>
  <c r="R1330" i="10"/>
  <c r="R1332" i="10"/>
  <c r="R1334" i="10"/>
  <c r="R1336" i="10"/>
  <c r="R1338" i="10"/>
  <c r="R1340" i="10"/>
  <c r="R1342" i="10"/>
  <c r="R1344" i="10"/>
  <c r="R1346" i="10"/>
  <c r="R1348" i="10"/>
  <c r="R1350" i="10"/>
  <c r="R1352" i="10"/>
  <c r="R1354" i="10"/>
  <c r="R1356" i="10"/>
  <c r="R1358" i="10"/>
  <c r="R1360" i="10"/>
  <c r="R1362" i="10"/>
  <c r="R1364" i="10"/>
  <c r="Q440" i="10"/>
  <c r="Q399" i="10"/>
  <c r="Q383" i="10"/>
  <c r="Q367" i="10"/>
  <c r="Q351" i="10"/>
  <c r="Q335" i="10"/>
  <c r="Q458" i="10"/>
  <c r="Q197" i="10"/>
  <c r="Q204" i="10"/>
  <c r="Q402" i="10"/>
  <c r="Q386" i="10"/>
  <c r="Q370" i="10"/>
  <c r="Q354" i="10"/>
  <c r="Q338" i="10"/>
  <c r="Q246" i="10"/>
  <c r="Q277" i="10"/>
  <c r="Q138" i="10"/>
  <c r="Q237" i="10"/>
  <c r="Q150" i="10"/>
  <c r="Q226" i="10"/>
  <c r="Q179" i="10"/>
  <c r="Q143" i="10"/>
  <c r="Q233" i="10"/>
  <c r="Q601" i="10"/>
  <c r="Q585" i="10"/>
  <c r="Q569" i="10"/>
  <c r="Q553" i="10"/>
  <c r="Q537" i="10"/>
  <c r="Q521" i="10"/>
  <c r="Q505" i="10"/>
  <c r="Q489" i="10"/>
  <c r="Q473" i="10"/>
  <c r="Q423" i="10"/>
  <c r="Q322" i="10"/>
  <c r="Q213" i="10"/>
  <c r="Q305" i="10"/>
  <c r="Q241" i="10"/>
  <c r="Q592" i="10"/>
  <c r="Q576" i="10"/>
  <c r="Q560" i="10"/>
  <c r="Q544" i="10"/>
  <c r="Q512" i="10"/>
  <c r="Q496" i="10"/>
  <c r="Q480" i="10"/>
  <c r="Q316" i="10"/>
  <c r="Q211" i="10"/>
  <c r="Q450" i="10"/>
  <c r="Q137" i="10"/>
  <c r="Q323" i="10"/>
  <c r="Q230" i="10"/>
  <c r="Q460" i="10"/>
  <c r="Q268" i="10"/>
  <c r="Q468" i="10"/>
  <c r="Q270" i="10"/>
  <c r="Q444" i="10"/>
  <c r="Q255" i="10"/>
  <c r="Q310" i="10"/>
  <c r="Q264" i="10"/>
  <c r="Q278" i="10"/>
  <c r="Q294" i="10"/>
  <c r="Q487" i="10"/>
  <c r="Q503" i="10"/>
  <c r="Q535" i="10"/>
  <c r="Q567" i="10"/>
  <c r="Q599" i="10"/>
  <c r="Q479" i="10"/>
  <c r="Q495" i="10"/>
  <c r="Q73" i="10"/>
  <c r="Q87" i="10"/>
  <c r="Q114" i="10"/>
  <c r="Q108" i="10"/>
  <c r="Q71" i="10"/>
  <c r="Q69" i="10"/>
  <c r="Q92" i="10"/>
  <c r="Q115" i="10"/>
  <c r="Q99" i="10"/>
  <c r="Q82" i="10"/>
  <c r="Q102" i="10"/>
  <c r="Q97" i="10"/>
  <c r="Q53" i="10"/>
  <c r="Q50" i="10"/>
  <c r="Q424" i="10"/>
  <c r="Q395" i="10"/>
  <c r="Q379" i="10"/>
  <c r="Q363" i="10"/>
  <c r="Q347" i="10"/>
  <c r="Q331" i="10"/>
  <c r="Q295" i="10"/>
  <c r="Q175" i="10"/>
  <c r="Q171" i="10"/>
  <c r="Q190" i="10"/>
  <c r="Q435" i="10"/>
  <c r="Q398" i="10"/>
  <c r="Q382" i="10"/>
  <c r="Q366" i="10"/>
  <c r="Q350" i="10"/>
  <c r="Q334" i="10"/>
  <c r="Q205" i="10"/>
  <c r="Q455" i="10"/>
  <c r="Q301" i="10"/>
  <c r="Q269" i="10"/>
  <c r="Q249" i="10"/>
  <c r="Q202" i="10"/>
  <c r="Q156" i="10"/>
  <c r="Q136" i="10"/>
  <c r="Q200" i="10"/>
  <c r="Q234" i="10"/>
  <c r="Q225" i="10"/>
  <c r="Q139" i="10"/>
  <c r="Q597" i="10"/>
  <c r="Q581" i="10"/>
  <c r="Q565" i="10"/>
  <c r="Q549" i="10"/>
  <c r="Q533" i="10"/>
  <c r="Q517" i="10"/>
  <c r="Q501" i="10"/>
  <c r="Q485" i="10"/>
  <c r="Q248" i="10"/>
  <c r="Q414" i="10"/>
  <c r="Q467" i="10"/>
  <c r="Q217" i="10"/>
  <c r="Q588" i="10"/>
  <c r="Q572" i="10"/>
  <c r="Q556" i="10"/>
  <c r="Q540" i="10"/>
  <c r="Q524" i="10"/>
  <c r="Q508" i="10"/>
  <c r="Q492" i="10"/>
  <c r="Q476" i="10"/>
  <c r="Q446" i="10"/>
  <c r="Q456" i="10"/>
  <c r="Q166" i="10"/>
  <c r="Q434" i="10"/>
  <c r="Q307" i="10"/>
  <c r="Q284" i="10"/>
  <c r="Q451" i="10"/>
  <c r="Q286" i="10"/>
  <c r="Q437" i="10"/>
  <c r="Q263" i="10"/>
  <c r="Q416" i="10"/>
  <c r="Q407" i="10"/>
  <c r="Q511" i="10"/>
  <c r="Q543" i="10"/>
  <c r="Q575" i="10"/>
  <c r="Q413" i="10"/>
  <c r="Q449" i="10"/>
  <c r="Q421" i="10"/>
  <c r="Q112" i="10"/>
  <c r="Q604" i="10"/>
  <c r="Q116" i="10"/>
  <c r="Q75" i="10"/>
  <c r="Q70" i="10"/>
  <c r="Q107" i="10"/>
  <c r="Q86" i="10"/>
  <c r="Q35" i="10"/>
  <c r="Q52" i="10"/>
  <c r="Q67" i="10"/>
  <c r="Q31" i="10"/>
  <c r="Q28" i="10"/>
  <c r="Q34" i="10"/>
  <c r="Q391" i="10"/>
  <c r="Q375" i="10"/>
  <c r="Q359" i="10"/>
  <c r="Q343" i="10"/>
  <c r="Q317" i="10"/>
  <c r="Q287" i="10"/>
  <c r="Q153" i="10"/>
  <c r="Q163" i="10"/>
  <c r="Q422" i="10"/>
  <c r="Q394" i="10"/>
  <c r="Q378" i="10"/>
  <c r="Q362" i="10"/>
  <c r="Q346" i="10"/>
  <c r="Q330" i="10"/>
  <c r="Q293" i="10"/>
  <c r="Q141" i="10"/>
  <c r="Q161" i="10"/>
  <c r="Q189" i="10"/>
  <c r="Q145" i="10"/>
  <c r="Q182" i="10"/>
  <c r="Q221" i="10"/>
  <c r="Q267" i="10"/>
  <c r="Q188" i="10"/>
  <c r="Q593" i="10"/>
  <c r="Q577" i="10"/>
  <c r="Q561" i="10"/>
  <c r="Q545" i="10"/>
  <c r="Q529" i="10"/>
  <c r="Q513" i="10"/>
  <c r="Q497" i="10"/>
  <c r="Q481" i="10"/>
  <c r="Q428" i="10"/>
  <c r="Q298" i="10"/>
  <c r="Q243" i="10"/>
  <c r="Q459" i="10"/>
  <c r="Q600" i="10"/>
  <c r="Q584" i="10"/>
  <c r="Q568" i="10"/>
  <c r="Q552" i="10"/>
  <c r="Q536" i="10"/>
  <c r="Q520" i="10"/>
  <c r="Q504" i="10"/>
  <c r="Q488" i="10"/>
  <c r="Q472" i="10"/>
  <c r="Q415" i="10"/>
  <c r="Q297" i="10"/>
  <c r="Q238" i="10"/>
  <c r="Q157" i="10"/>
  <c r="Q222" i="10"/>
  <c r="Q300" i="10"/>
  <c r="Q251" i="10"/>
  <c r="Q302" i="10"/>
  <c r="Q441" i="10"/>
  <c r="Q242" i="10"/>
  <c r="Q276" i="10"/>
  <c r="Q315" i="10"/>
  <c r="Q454" i="10"/>
  <c r="Q447" i="10"/>
  <c r="Q256" i="10"/>
  <c r="Q519" i="10"/>
  <c r="Q551" i="10"/>
  <c r="Q583" i="10"/>
  <c r="Q164" i="10"/>
  <c r="Q419" i="10"/>
  <c r="Q101" i="10"/>
  <c r="Q109" i="10"/>
  <c r="Q96" i="10"/>
  <c r="Q68" i="10"/>
  <c r="Q51" i="10"/>
  <c r="Q46" i="10"/>
  <c r="Q54" i="10"/>
  <c r="Q65" i="10"/>
  <c r="Q48" i="10"/>
  <c r="Q403" i="10"/>
  <c r="Q387" i="10"/>
  <c r="Q371" i="10"/>
  <c r="Q355" i="10"/>
  <c r="Q339" i="10"/>
  <c r="Q462" i="10"/>
  <c r="Q319" i="10"/>
  <c r="Q185" i="10"/>
  <c r="Q172" i="10"/>
  <c r="Q406" i="10"/>
  <c r="Q390" i="10"/>
  <c r="Q374" i="10"/>
  <c r="Q358" i="10"/>
  <c r="Q342" i="10"/>
  <c r="Q313" i="10"/>
  <c r="Q465" i="10"/>
  <c r="Q329" i="10"/>
  <c r="Q193" i="10"/>
  <c r="Q152" i="10"/>
  <c r="Q180" i="10"/>
  <c r="Q160" i="10"/>
  <c r="Q206" i="10"/>
  <c r="Q174" i="10"/>
  <c r="Q218" i="10"/>
  <c r="Q283" i="10"/>
  <c r="Q196" i="10"/>
  <c r="Q589" i="10"/>
  <c r="Q573" i="10"/>
  <c r="Q557" i="10"/>
  <c r="Q541" i="10"/>
  <c r="Q525" i="10"/>
  <c r="Q509" i="10"/>
  <c r="Q493" i="10"/>
  <c r="Q477" i="10"/>
  <c r="Q453" i="10"/>
  <c r="Q408" i="10"/>
  <c r="Q321" i="10"/>
  <c r="Q431" i="10"/>
  <c r="Q433" i="10"/>
  <c r="Q596" i="10"/>
  <c r="Q580" i="10"/>
  <c r="Q564" i="10"/>
  <c r="Q548" i="10"/>
  <c r="Q532" i="10"/>
  <c r="Q516" i="10"/>
  <c r="Q500" i="10"/>
  <c r="Q484" i="10"/>
  <c r="Q438" i="10"/>
  <c r="Q275" i="10"/>
  <c r="Q273" i="10"/>
  <c r="Q259" i="10"/>
  <c r="Q324" i="10"/>
  <c r="Q260" i="10"/>
  <c r="Q326" i="10"/>
  <c r="Q203" i="10"/>
  <c r="Q292" i="10"/>
  <c r="Q162" i="10"/>
  <c r="Q471" i="10"/>
  <c r="Q605" i="10"/>
  <c r="Q527" i="10"/>
  <c r="Q559" i="10"/>
  <c r="Q591" i="10"/>
  <c r="Q318" i="10"/>
  <c r="Q252" i="10"/>
  <c r="Q74" i="10"/>
  <c r="Q106" i="10"/>
  <c r="Q81" i="10"/>
  <c r="Q80" i="10"/>
  <c r="Q79" i="10"/>
  <c r="Q103" i="10"/>
  <c r="Q111" i="10"/>
  <c r="Q88" i="10"/>
  <c r="Q42" i="10"/>
  <c r="Q58" i="10"/>
  <c r="Q56" i="10"/>
  <c r="Q57" i="10"/>
  <c r="Q66" i="10"/>
  <c r="Q36" i="10"/>
  <c r="H22" i="11"/>
  <c r="G22" i="11"/>
  <c r="I22" i="11" s="1"/>
  <c r="R135" i="10"/>
  <c r="R141" i="10"/>
  <c r="R145" i="10"/>
  <c r="R151" i="10"/>
  <c r="R164" i="10"/>
  <c r="R166" i="10"/>
  <c r="R171" i="10"/>
  <c r="R175" i="10"/>
  <c r="R179" i="10"/>
  <c r="R183" i="10"/>
  <c r="R187" i="10"/>
  <c r="R191" i="10"/>
  <c r="R195" i="10"/>
  <c r="R139" i="10"/>
  <c r="R144" i="10"/>
  <c r="R147" i="10"/>
  <c r="R152" i="10"/>
  <c r="R136" i="10"/>
  <c r="R142" i="10"/>
  <c r="R143" i="10"/>
  <c r="R149" i="10"/>
  <c r="R162" i="10"/>
  <c r="R163" i="10"/>
  <c r="R198" i="10"/>
  <c r="R201" i="10"/>
  <c r="R205" i="10"/>
  <c r="R209" i="10"/>
  <c r="R213" i="10"/>
  <c r="R244" i="10"/>
  <c r="R248" i="10"/>
  <c r="R310" i="10"/>
  <c r="R314" i="10"/>
  <c r="R137" i="10"/>
  <c r="R150" i="10"/>
  <c r="R154" i="10"/>
  <c r="R156" i="10"/>
  <c r="R158" i="10"/>
  <c r="R160" i="10"/>
  <c r="R167" i="10"/>
  <c r="R172" i="10"/>
  <c r="R173" i="10"/>
  <c r="R174" i="10"/>
  <c r="R180" i="10"/>
  <c r="R181" i="10"/>
  <c r="R182" i="10"/>
  <c r="R188" i="10"/>
  <c r="R189" i="10"/>
  <c r="R190" i="10"/>
  <c r="R196" i="10"/>
  <c r="R199" i="10"/>
  <c r="R202" i="10"/>
  <c r="R206" i="10"/>
  <c r="R210" i="10"/>
  <c r="R242" i="10"/>
  <c r="R246" i="10"/>
  <c r="R250" i="10"/>
  <c r="R138" i="10"/>
  <c r="R146" i="10"/>
  <c r="R161" i="10"/>
  <c r="R168" i="10"/>
  <c r="R200" i="10"/>
  <c r="R148" i="10"/>
  <c r="R157" i="10"/>
  <c r="R177" i="10"/>
  <c r="R192" i="10"/>
  <c r="R194" i="10"/>
  <c r="R204" i="10"/>
  <c r="R208" i="10"/>
  <c r="R212" i="10"/>
  <c r="R215" i="10"/>
  <c r="R216" i="10"/>
  <c r="R217" i="10"/>
  <c r="R218" i="10"/>
  <c r="R219" i="10"/>
  <c r="R220" i="10"/>
  <c r="R221" i="10"/>
  <c r="R222" i="10"/>
  <c r="R223" i="10"/>
  <c r="R224" i="10"/>
  <c r="R225" i="10"/>
  <c r="R226" i="10"/>
  <c r="R227" i="10"/>
  <c r="R228" i="10"/>
  <c r="R229" i="10"/>
  <c r="R230" i="10"/>
  <c r="R231" i="10"/>
  <c r="R232" i="10"/>
  <c r="R233" i="10"/>
  <c r="R234" i="10"/>
  <c r="R235" i="10"/>
  <c r="R236" i="10"/>
  <c r="R237" i="10"/>
  <c r="R238" i="10"/>
  <c r="R239" i="10"/>
  <c r="R240" i="10"/>
  <c r="R241" i="10"/>
  <c r="R245" i="10"/>
  <c r="R249" i="10"/>
  <c r="R252" i="10"/>
  <c r="R308" i="10"/>
  <c r="R309" i="10"/>
  <c r="R315" i="10"/>
  <c r="R316" i="10"/>
  <c r="R320" i="10"/>
  <c r="R324" i="10"/>
  <c r="R328" i="10"/>
  <c r="R409" i="10"/>
  <c r="R413" i="10"/>
  <c r="R417" i="10"/>
  <c r="R421" i="10"/>
  <c r="R425" i="10"/>
  <c r="R429" i="10"/>
  <c r="R430" i="10"/>
  <c r="R433" i="10"/>
  <c r="R437" i="10"/>
  <c r="R438" i="10"/>
  <c r="R441" i="10"/>
  <c r="R445" i="10"/>
  <c r="R446" i="10"/>
  <c r="R449" i="10"/>
  <c r="R453" i="10"/>
  <c r="R454" i="10"/>
  <c r="R457" i="10"/>
  <c r="R155" i="10"/>
  <c r="R165" i="10"/>
  <c r="R169" i="10"/>
  <c r="R184" i="10"/>
  <c r="R186" i="10"/>
  <c r="R267" i="10"/>
  <c r="R269" i="10"/>
  <c r="R271" i="10"/>
  <c r="R273" i="10"/>
  <c r="R275" i="10"/>
  <c r="R277" i="10"/>
  <c r="R279" i="10"/>
  <c r="R281" i="10"/>
  <c r="R283" i="10"/>
  <c r="R285" i="10"/>
  <c r="R287" i="10"/>
  <c r="R289" i="10"/>
  <c r="R291" i="10"/>
  <c r="R293" i="10"/>
  <c r="R295" i="10"/>
  <c r="R297" i="10"/>
  <c r="R299" i="10"/>
  <c r="R301" i="10"/>
  <c r="R303" i="10"/>
  <c r="R305" i="10"/>
  <c r="R307" i="10"/>
  <c r="R319" i="10"/>
  <c r="R323" i="10"/>
  <c r="R327" i="10"/>
  <c r="R329" i="10"/>
  <c r="R407" i="10"/>
  <c r="R411" i="10"/>
  <c r="R415" i="10"/>
  <c r="R419" i="10"/>
  <c r="R423" i="10"/>
  <c r="R426" i="10"/>
  <c r="R431" i="10"/>
  <c r="R434" i="10"/>
  <c r="R439" i="10"/>
  <c r="R442" i="10"/>
  <c r="R447" i="10"/>
  <c r="R450" i="10"/>
  <c r="R455" i="10"/>
  <c r="R458" i="10"/>
  <c r="R459" i="10"/>
  <c r="R460" i="10"/>
  <c r="R461" i="10"/>
  <c r="R462" i="10"/>
  <c r="R463" i="10"/>
  <c r="R464" i="10"/>
  <c r="R465" i="10"/>
  <c r="R466" i="10"/>
  <c r="R467" i="10"/>
  <c r="R468" i="10"/>
  <c r="R469" i="10"/>
  <c r="R470" i="10"/>
  <c r="R471" i="10"/>
  <c r="R472" i="10"/>
  <c r="R473" i="10"/>
  <c r="R474" i="10"/>
  <c r="R475" i="10"/>
  <c r="R476" i="10"/>
  <c r="R477" i="10"/>
  <c r="R478" i="10"/>
  <c r="R479" i="10"/>
  <c r="R480" i="10"/>
  <c r="R481" i="10"/>
  <c r="R482" i="10"/>
  <c r="R483" i="10"/>
  <c r="R484" i="10"/>
  <c r="R485" i="10"/>
  <c r="R486" i="10"/>
  <c r="R487" i="10"/>
  <c r="R488" i="10"/>
  <c r="R489" i="10"/>
  <c r="R490" i="10"/>
  <c r="R491" i="10"/>
  <c r="R492" i="10"/>
  <c r="R493" i="10"/>
  <c r="R494" i="10"/>
  <c r="R495" i="10"/>
  <c r="R496" i="10"/>
  <c r="R497" i="10"/>
  <c r="R498" i="10"/>
  <c r="R499" i="10"/>
  <c r="R500" i="10"/>
  <c r="R501" i="10"/>
  <c r="R502" i="10"/>
  <c r="R503" i="10"/>
  <c r="R504" i="10"/>
  <c r="R505" i="10"/>
  <c r="R506" i="10"/>
  <c r="R507" i="10"/>
  <c r="R508" i="10"/>
  <c r="R509" i="10"/>
  <c r="R510" i="10"/>
  <c r="R511" i="10"/>
  <c r="R512" i="10"/>
  <c r="R513" i="10"/>
  <c r="R514" i="10"/>
  <c r="R515" i="10"/>
  <c r="R516" i="10"/>
  <c r="R517" i="10"/>
  <c r="R518" i="10"/>
  <c r="R519" i="10"/>
  <c r="R520" i="10"/>
  <c r="R521" i="10"/>
  <c r="R522" i="10"/>
  <c r="R523" i="10"/>
  <c r="R524" i="10"/>
  <c r="R525" i="10"/>
  <c r="R526" i="10"/>
  <c r="R527" i="10"/>
  <c r="R528" i="10"/>
  <c r="R529" i="10"/>
  <c r="R530" i="10"/>
  <c r="R531" i="10"/>
  <c r="R532" i="10"/>
  <c r="R533" i="10"/>
  <c r="R534" i="10"/>
  <c r="R535" i="10"/>
  <c r="R536" i="10"/>
  <c r="R537" i="10"/>
  <c r="R538" i="10"/>
  <c r="R539" i="10"/>
  <c r="R540" i="10"/>
  <c r="R541" i="10"/>
  <c r="R542" i="10"/>
  <c r="R543" i="10"/>
  <c r="R544" i="10"/>
  <c r="R153" i="10"/>
  <c r="R176" i="10"/>
  <c r="R178" i="10"/>
  <c r="R193" i="10"/>
  <c r="R197" i="10"/>
  <c r="R311" i="10"/>
  <c r="R312" i="10"/>
  <c r="R313" i="10"/>
  <c r="R317" i="10"/>
  <c r="R321" i="10"/>
  <c r="R325" i="10"/>
  <c r="R330" i="10"/>
  <c r="R331" i="10"/>
  <c r="R332" i="10"/>
  <c r="R333" i="10"/>
  <c r="R334" i="10"/>
  <c r="R335" i="10"/>
  <c r="R336" i="10"/>
  <c r="R337" i="10"/>
  <c r="R338" i="10"/>
  <c r="R339" i="10"/>
  <c r="R340" i="10"/>
  <c r="R341" i="10"/>
  <c r="R342" i="10"/>
  <c r="R343" i="10"/>
  <c r="R344" i="10"/>
  <c r="R345" i="10"/>
  <c r="R346" i="10"/>
  <c r="R347" i="10"/>
  <c r="R348" i="10"/>
  <c r="R349" i="10"/>
  <c r="R350" i="10"/>
  <c r="R351" i="10"/>
  <c r="R352" i="10"/>
  <c r="R353" i="10"/>
  <c r="R354" i="10"/>
  <c r="R355" i="10"/>
  <c r="R356" i="10"/>
  <c r="R357" i="10"/>
  <c r="R358" i="10"/>
  <c r="R359" i="10"/>
  <c r="R360" i="10"/>
  <c r="R361" i="10"/>
  <c r="R362" i="10"/>
  <c r="R363" i="10"/>
  <c r="R364" i="10"/>
  <c r="R365" i="10"/>
  <c r="R366" i="10"/>
  <c r="R367" i="10"/>
  <c r="R368" i="10"/>
  <c r="R369" i="10"/>
  <c r="R370" i="10"/>
  <c r="R371" i="10"/>
  <c r="R372" i="10"/>
  <c r="R373" i="10"/>
  <c r="R374" i="10"/>
  <c r="R375" i="10"/>
  <c r="R376" i="10"/>
  <c r="R377" i="10"/>
  <c r="R378" i="10"/>
  <c r="R379" i="10"/>
  <c r="R380" i="10"/>
  <c r="R381" i="10"/>
  <c r="R382" i="10"/>
  <c r="R383" i="10"/>
  <c r="R384" i="10"/>
  <c r="R385" i="10"/>
  <c r="R386" i="10"/>
  <c r="R387" i="10"/>
  <c r="R388" i="10"/>
  <c r="R389" i="10"/>
  <c r="R390" i="10"/>
  <c r="R391" i="10"/>
  <c r="R392" i="10"/>
  <c r="R393" i="10"/>
  <c r="R394" i="10"/>
  <c r="R395" i="10"/>
  <c r="R396" i="10"/>
  <c r="R397" i="10"/>
  <c r="R398" i="10"/>
  <c r="R399" i="10"/>
  <c r="R400" i="10"/>
  <c r="R401" i="10"/>
  <c r="R402" i="10"/>
  <c r="R403" i="10"/>
  <c r="R404" i="10"/>
  <c r="R405" i="10"/>
  <c r="R406" i="10"/>
  <c r="R410" i="10"/>
  <c r="R414" i="10"/>
  <c r="R418" i="10"/>
  <c r="R422" i="10"/>
  <c r="R427" i="10"/>
  <c r="R435" i="10"/>
  <c r="R443" i="10"/>
  <c r="R451" i="10"/>
  <c r="R159" i="10"/>
  <c r="R185" i="10"/>
  <c r="R211" i="10"/>
  <c r="R214" i="10"/>
  <c r="R251" i="10"/>
  <c r="R254" i="10"/>
  <c r="R258" i="10"/>
  <c r="R262" i="10"/>
  <c r="R266" i="10"/>
  <c r="R274" i="10"/>
  <c r="R282" i="10"/>
  <c r="R290" i="10"/>
  <c r="R298" i="10"/>
  <c r="R306" i="10"/>
  <c r="R428" i="10"/>
  <c r="R444" i="10"/>
  <c r="R601" i="10"/>
  <c r="R602" i="10"/>
  <c r="R603" i="10"/>
  <c r="R604" i="10"/>
  <c r="R605" i="10"/>
  <c r="R170" i="10"/>
  <c r="R255" i="10"/>
  <c r="R259" i="10"/>
  <c r="R263" i="10"/>
  <c r="R272" i="10"/>
  <c r="R280" i="10"/>
  <c r="R288" i="10"/>
  <c r="R296" i="10"/>
  <c r="R304" i="10"/>
  <c r="R322" i="10"/>
  <c r="R412" i="10"/>
  <c r="R420" i="10"/>
  <c r="R432" i="10"/>
  <c r="R448" i="10"/>
  <c r="R140" i="10"/>
  <c r="R203" i="10"/>
  <c r="R243" i="10"/>
  <c r="R256" i="10"/>
  <c r="R260" i="10"/>
  <c r="R264" i="10"/>
  <c r="R270" i="10"/>
  <c r="R278" i="10"/>
  <c r="R286" i="10"/>
  <c r="R294" i="10"/>
  <c r="R302" i="10"/>
  <c r="R436" i="10"/>
  <c r="R452" i="10"/>
  <c r="R247" i="10"/>
  <c r="R261" i="10"/>
  <c r="R284" i="10"/>
  <c r="R440" i="10"/>
  <c r="R207" i="10"/>
  <c r="R265" i="10"/>
  <c r="R276" i="10"/>
  <c r="R408" i="10"/>
  <c r="R456" i="10"/>
  <c r="R546" i="10"/>
  <c r="R548" i="10"/>
  <c r="R550" i="10"/>
  <c r="R552" i="10"/>
  <c r="R554" i="10"/>
  <c r="R556" i="10"/>
  <c r="R558" i="10"/>
  <c r="R560" i="10"/>
  <c r="R562" i="10"/>
  <c r="R564" i="10"/>
  <c r="R566" i="10"/>
  <c r="R568" i="10"/>
  <c r="R570" i="10"/>
  <c r="R572" i="10"/>
  <c r="R574" i="10"/>
  <c r="R576" i="10"/>
  <c r="R578" i="10"/>
  <c r="R580" i="10"/>
  <c r="R582" i="10"/>
  <c r="R584" i="10"/>
  <c r="R586" i="10"/>
  <c r="R588" i="10"/>
  <c r="R590" i="10"/>
  <c r="R592" i="10"/>
  <c r="R594" i="10"/>
  <c r="R596" i="10"/>
  <c r="R598" i="10"/>
  <c r="R600" i="10"/>
  <c r="R253" i="10"/>
  <c r="R268" i="10"/>
  <c r="R300" i="10"/>
  <c r="R318" i="10"/>
  <c r="R416" i="10"/>
  <c r="R547" i="10"/>
  <c r="R555" i="10"/>
  <c r="R563" i="10"/>
  <c r="R571" i="10"/>
  <c r="R579" i="10"/>
  <c r="R587" i="10"/>
  <c r="R595" i="10"/>
  <c r="R292" i="10"/>
  <c r="R326" i="10"/>
  <c r="R549" i="10"/>
  <c r="R557" i="10"/>
  <c r="R565" i="10"/>
  <c r="R573" i="10"/>
  <c r="R581" i="10"/>
  <c r="R589" i="10"/>
  <c r="R597" i="10"/>
  <c r="R257" i="10"/>
  <c r="R424" i="10"/>
  <c r="R551" i="10"/>
  <c r="R559" i="10"/>
  <c r="R567" i="10"/>
  <c r="R575" i="10"/>
  <c r="R583" i="10"/>
  <c r="R591" i="10"/>
  <c r="R599" i="10"/>
  <c r="R545" i="10"/>
  <c r="R553" i="10"/>
  <c r="R561" i="10"/>
  <c r="R569" i="10"/>
  <c r="R577" i="10"/>
  <c r="R585" i="10"/>
  <c r="R593" i="10"/>
  <c r="R72" i="10"/>
  <c r="R75" i="10"/>
  <c r="R78" i="10"/>
  <c r="R81" i="10"/>
  <c r="R85" i="10"/>
  <c r="R96" i="10"/>
  <c r="R97" i="10"/>
  <c r="R99" i="10"/>
  <c r="R100" i="10"/>
  <c r="R101" i="10"/>
  <c r="R68" i="10"/>
  <c r="R69" i="10"/>
  <c r="R76" i="10"/>
  <c r="R79" i="10"/>
  <c r="R82" i="10"/>
  <c r="R86" i="10"/>
  <c r="R89" i="10"/>
  <c r="R91" i="10"/>
  <c r="R92" i="10"/>
  <c r="R93" i="10"/>
  <c r="R94" i="10"/>
  <c r="R98" i="10"/>
  <c r="R106" i="10"/>
  <c r="R110" i="10"/>
  <c r="R114" i="10"/>
  <c r="R118" i="10"/>
  <c r="R122" i="10"/>
  <c r="R126" i="10"/>
  <c r="R130" i="10"/>
  <c r="R73" i="10"/>
  <c r="R80" i="10"/>
  <c r="R83" i="10"/>
  <c r="R87" i="10"/>
  <c r="R90" i="10"/>
  <c r="R105" i="10"/>
  <c r="R109" i="10"/>
  <c r="R113" i="10"/>
  <c r="R117" i="10"/>
  <c r="R121" i="10"/>
  <c r="R125" i="10"/>
  <c r="R129" i="10"/>
  <c r="R70" i="10"/>
  <c r="R71" i="10"/>
  <c r="R74" i="10"/>
  <c r="R77" i="10"/>
  <c r="R84" i="10"/>
  <c r="R88" i="10"/>
  <c r="R95" i="10"/>
  <c r="R103" i="10"/>
  <c r="R108" i="10"/>
  <c r="R112" i="10"/>
  <c r="R116" i="10"/>
  <c r="R120" i="10"/>
  <c r="R124" i="10"/>
  <c r="R128" i="10"/>
  <c r="R107" i="10"/>
  <c r="R123" i="10"/>
  <c r="R102" i="10"/>
  <c r="R111" i="10"/>
  <c r="R127" i="10"/>
  <c r="R115" i="10"/>
  <c r="R131" i="10"/>
  <c r="R104" i="10"/>
  <c r="R119" i="10"/>
  <c r="R66" i="10"/>
  <c r="R32" i="10"/>
  <c r="R38" i="10"/>
  <c r="R48" i="10"/>
  <c r="R36" i="10"/>
  <c r="R28" i="10"/>
  <c r="R21" i="10"/>
  <c r="R50" i="10"/>
  <c r="R16" i="10"/>
  <c r="R52" i="10"/>
  <c r="R22" i="10"/>
  <c r="R67" i="10"/>
  <c r="R35" i="10"/>
  <c r="R60" i="10"/>
  <c r="R45" i="10"/>
  <c r="R24" i="10"/>
  <c r="R65" i="10"/>
  <c r="R44" i="10"/>
  <c r="R30" i="10"/>
  <c r="R58" i="10"/>
  <c r="R39" i="10"/>
  <c r="R49" i="10"/>
  <c r="R31" i="10"/>
  <c r="R134" i="10"/>
  <c r="R42" i="10"/>
  <c r="R33" i="10"/>
  <c r="R23" i="10"/>
  <c r="R51" i="10"/>
  <c r="R18" i="10"/>
  <c r="R19" i="10"/>
  <c r="R56" i="10"/>
  <c r="R40" i="10"/>
  <c r="R63" i="10"/>
  <c r="R14" i="10"/>
  <c r="R47" i="10"/>
  <c r="R61" i="10"/>
  <c r="R25" i="10"/>
  <c r="R15" i="10"/>
  <c r="R55" i="10"/>
  <c r="R53" i="10"/>
  <c r="R17" i="10"/>
  <c r="R29" i="10"/>
  <c r="R41" i="10"/>
  <c r="R43" i="10"/>
  <c r="R27" i="10"/>
  <c r="R46" i="10"/>
  <c r="R64" i="10"/>
  <c r="R54" i="10"/>
  <c r="R34" i="10"/>
  <c r="R20" i="10"/>
  <c r="R62" i="10"/>
  <c r="R26" i="10"/>
  <c r="R59" i="10"/>
  <c r="R37" i="10"/>
  <c r="R57" i="10"/>
  <c r="T8" i="10"/>
  <c r="I14" i="9"/>
  <c r="F23" i="11" s="1"/>
  <c r="L23" i="11" s="1"/>
  <c r="AH26" i="4"/>
  <c r="H708" i="6"/>
  <c r="I91" i="8"/>
  <c r="H90" i="8"/>
  <c r="H668" i="6"/>
  <c r="G90" i="8"/>
  <c r="AE26" i="4"/>
  <c r="G706" i="6"/>
  <c r="G707" i="6"/>
  <c r="T606" i="10" l="1"/>
  <c r="U606" i="10" s="1"/>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9" i="10"/>
  <c r="T681" i="10"/>
  <c r="T683" i="10"/>
  <c r="T685"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678" i="10"/>
  <c r="T680" i="10"/>
  <c r="T682" i="10"/>
  <c r="T684" i="10"/>
  <c r="T686"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922" i="10"/>
  <c r="T923" i="10"/>
  <c r="T924" i="10"/>
  <c r="T925" i="10"/>
  <c r="T926"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1032" i="10"/>
  <c r="T1033" i="10"/>
  <c r="T1034" i="10"/>
  <c r="T1035" i="10"/>
  <c r="T1036" i="10"/>
  <c r="T1037" i="10"/>
  <c r="T1038" i="10"/>
  <c r="T1039" i="10"/>
  <c r="T1040" i="10"/>
  <c r="T1041" i="10"/>
  <c r="T1042" i="10"/>
  <c r="T1043" i="10"/>
  <c r="T1044" i="10"/>
  <c r="T1045" i="10"/>
  <c r="T1046" i="10"/>
  <c r="T1047" i="10"/>
  <c r="T1048" i="10"/>
  <c r="T1049" i="10"/>
  <c r="T1050" i="10"/>
  <c r="T1051" i="10"/>
  <c r="T1052" i="10"/>
  <c r="T1053" i="10"/>
  <c r="T1054" i="10"/>
  <c r="T1055" i="10"/>
  <c r="T1056" i="10"/>
  <c r="T1057" i="10"/>
  <c r="T1058" i="10"/>
  <c r="T1059" i="10"/>
  <c r="T1060" i="10"/>
  <c r="T1061" i="10"/>
  <c r="T1062" i="10"/>
  <c r="T1063" i="10"/>
  <c r="T1064" i="10"/>
  <c r="T1065" i="10"/>
  <c r="T1066" i="10"/>
  <c r="T1067" i="10"/>
  <c r="T1068" i="10"/>
  <c r="T1069" i="10"/>
  <c r="T1070" i="10"/>
  <c r="T1071" i="10"/>
  <c r="T1072" i="10"/>
  <c r="T1073" i="10"/>
  <c r="T1074" i="10"/>
  <c r="T1075" i="10"/>
  <c r="T1076" i="10"/>
  <c r="T1077" i="10"/>
  <c r="T1078" i="10"/>
  <c r="T1079" i="10"/>
  <c r="T1080" i="10"/>
  <c r="T1081" i="10"/>
  <c r="T1082" i="10"/>
  <c r="T1083" i="10"/>
  <c r="T1084" i="10"/>
  <c r="T1085" i="10"/>
  <c r="T1086" i="10"/>
  <c r="T1087" i="10"/>
  <c r="T1088" i="10"/>
  <c r="T1089" i="10"/>
  <c r="T1090" i="10"/>
  <c r="T1091" i="10"/>
  <c r="T1092" i="10"/>
  <c r="T1093" i="10"/>
  <c r="T1094" i="10"/>
  <c r="T1095" i="10"/>
  <c r="T1096" i="10"/>
  <c r="T1097" i="10"/>
  <c r="T1098" i="10"/>
  <c r="T1099" i="10"/>
  <c r="T1100" i="10"/>
  <c r="T1101" i="10"/>
  <c r="T1102" i="10"/>
  <c r="T1103" i="10"/>
  <c r="T1104" i="10"/>
  <c r="T1105" i="10"/>
  <c r="T1106" i="10"/>
  <c r="T1107" i="10"/>
  <c r="T1108" i="10"/>
  <c r="T1109" i="10"/>
  <c r="T1110" i="10"/>
  <c r="T1111" i="10"/>
  <c r="T1112" i="10"/>
  <c r="T1113" i="10"/>
  <c r="T1114" i="10"/>
  <c r="T1115" i="10"/>
  <c r="T1116" i="10"/>
  <c r="T1117" i="10"/>
  <c r="T1118" i="10"/>
  <c r="T1119" i="10"/>
  <c r="T1120" i="10"/>
  <c r="T1121" i="10"/>
  <c r="T1122" i="10"/>
  <c r="T1123" i="10"/>
  <c r="T1124" i="10"/>
  <c r="T1125" i="10"/>
  <c r="T1126" i="10"/>
  <c r="T1127" i="10"/>
  <c r="T1128" i="10"/>
  <c r="T1129" i="10"/>
  <c r="T1130" i="10"/>
  <c r="T1131" i="10"/>
  <c r="T1132" i="10"/>
  <c r="T1133" i="10"/>
  <c r="T1134" i="10"/>
  <c r="T1135" i="10"/>
  <c r="T1136" i="10"/>
  <c r="T1137" i="10"/>
  <c r="T1138" i="10"/>
  <c r="T1139" i="10"/>
  <c r="T1140" i="10"/>
  <c r="T1141" i="10"/>
  <c r="T1142"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1143" i="10"/>
  <c r="T1144" i="10"/>
  <c r="T1145" i="10"/>
  <c r="T1146" i="10"/>
  <c r="T1147" i="10"/>
  <c r="T1148" i="10"/>
  <c r="T1149" i="10"/>
  <c r="T1150" i="10"/>
  <c r="T1151" i="10"/>
  <c r="T1152" i="10"/>
  <c r="T1153" i="10"/>
  <c r="T1154" i="10"/>
  <c r="T1155" i="10"/>
  <c r="T1156" i="10"/>
  <c r="T1157" i="10"/>
  <c r="T1158" i="10"/>
  <c r="T1159" i="10"/>
  <c r="T1160" i="10"/>
  <c r="T1161" i="10"/>
  <c r="T1162" i="10"/>
  <c r="T1163" i="10"/>
  <c r="T1164" i="10"/>
  <c r="T1165" i="10"/>
  <c r="T1166" i="10"/>
  <c r="T1167" i="10"/>
  <c r="T1168" i="10"/>
  <c r="T1169" i="10"/>
  <c r="T1170" i="10"/>
  <c r="T1171" i="10"/>
  <c r="T1172" i="10"/>
  <c r="T1173" i="10"/>
  <c r="T1174" i="10"/>
  <c r="T1175" i="10"/>
  <c r="T1176" i="10"/>
  <c r="T1177" i="10"/>
  <c r="T1178" i="10"/>
  <c r="T1179" i="10"/>
  <c r="T1180" i="10"/>
  <c r="T1181" i="10"/>
  <c r="T1182" i="10"/>
  <c r="T1183" i="10"/>
  <c r="T1184" i="10"/>
  <c r="T1185" i="10"/>
  <c r="T1186" i="10"/>
  <c r="T1187" i="10"/>
  <c r="T1188" i="10"/>
  <c r="T1189" i="10"/>
  <c r="T1190" i="10"/>
  <c r="T1191" i="10"/>
  <c r="T1192" i="10"/>
  <c r="T1193" i="10"/>
  <c r="T1194" i="10"/>
  <c r="T1195" i="10"/>
  <c r="T1196" i="10"/>
  <c r="T1197" i="10"/>
  <c r="T1198" i="10"/>
  <c r="T1199" i="10"/>
  <c r="T1200" i="10"/>
  <c r="T1201" i="10"/>
  <c r="T1202" i="10"/>
  <c r="T1203" i="10"/>
  <c r="T1204" i="10"/>
  <c r="T1205" i="10"/>
  <c r="T1206" i="10"/>
  <c r="T1207" i="10"/>
  <c r="T1208" i="10"/>
  <c r="T1209" i="10"/>
  <c r="T1210" i="10"/>
  <c r="T1211" i="10"/>
  <c r="T1212" i="10"/>
  <c r="T1213" i="10"/>
  <c r="T1214" i="10"/>
  <c r="T1215" i="10"/>
  <c r="T1216" i="10"/>
  <c r="T1217" i="10"/>
  <c r="T1218" i="10"/>
  <c r="T1219" i="10"/>
  <c r="T1220" i="10"/>
  <c r="T1221" i="10"/>
  <c r="T1222" i="10"/>
  <c r="T1223" i="10"/>
  <c r="T1224" i="10"/>
  <c r="T1225" i="10"/>
  <c r="T1226" i="10"/>
  <c r="T1227" i="10"/>
  <c r="T1228" i="10"/>
  <c r="T1229" i="10"/>
  <c r="T1230" i="10"/>
  <c r="T1231" i="10"/>
  <c r="T1232" i="10"/>
  <c r="T1233" i="10"/>
  <c r="T1234" i="10"/>
  <c r="T1235" i="10"/>
  <c r="T1236" i="10"/>
  <c r="T1237" i="10"/>
  <c r="T1238" i="10"/>
  <c r="T1239" i="10"/>
  <c r="T1240" i="10"/>
  <c r="T1241" i="10"/>
  <c r="T1242" i="10"/>
  <c r="T1243" i="10"/>
  <c r="T1244" i="10"/>
  <c r="T1245" i="10"/>
  <c r="T1246" i="10"/>
  <c r="T1247" i="10"/>
  <c r="T1248" i="10"/>
  <c r="T1249" i="10"/>
  <c r="T1250" i="10"/>
  <c r="T1251" i="10"/>
  <c r="T1252" i="10"/>
  <c r="T1253" i="10"/>
  <c r="T1254" i="10"/>
  <c r="T1255" i="10"/>
  <c r="T1256" i="10"/>
  <c r="T1257" i="10"/>
  <c r="T1258" i="10"/>
  <c r="T1259" i="10"/>
  <c r="T1260" i="10"/>
  <c r="T1261" i="10"/>
  <c r="T1262" i="10"/>
  <c r="T1263" i="10"/>
  <c r="T1264" i="10"/>
  <c r="T1265" i="10"/>
  <c r="T1266" i="10"/>
  <c r="T1267" i="10"/>
  <c r="T1268" i="10"/>
  <c r="T1269" i="10"/>
  <c r="T1270" i="10"/>
  <c r="T1271" i="10"/>
  <c r="T1272" i="10"/>
  <c r="T1273" i="10"/>
  <c r="T1274" i="10"/>
  <c r="T1275" i="10"/>
  <c r="T1276" i="10"/>
  <c r="T1277" i="10"/>
  <c r="T1278" i="10"/>
  <c r="T1279" i="10"/>
  <c r="T1280" i="10"/>
  <c r="T1281" i="10"/>
  <c r="T1282" i="10"/>
  <c r="T1283" i="10"/>
  <c r="T1284" i="10"/>
  <c r="T1285" i="10"/>
  <c r="T1287" i="10"/>
  <c r="T1289" i="10"/>
  <c r="T1291" i="10"/>
  <c r="T1293" i="10"/>
  <c r="T1286" i="10"/>
  <c r="T1288" i="10"/>
  <c r="T1290" i="10"/>
  <c r="T1292" i="10"/>
  <c r="T1294" i="10"/>
  <c r="T1296" i="10"/>
  <c r="T1299" i="10"/>
  <c r="T1301" i="10"/>
  <c r="T1303" i="10"/>
  <c r="T1305" i="10"/>
  <c r="T1307" i="10"/>
  <c r="T1309" i="10"/>
  <c r="T1311" i="10"/>
  <c r="T1313" i="10"/>
  <c r="T1315" i="10"/>
  <c r="T1317" i="10"/>
  <c r="T1319" i="10"/>
  <c r="T1321" i="10"/>
  <c r="T1323" i="10"/>
  <c r="T1325" i="10"/>
  <c r="T1327" i="10"/>
  <c r="T1329" i="10"/>
  <c r="T1295" i="10"/>
  <c r="T1297" i="10"/>
  <c r="T1298" i="10"/>
  <c r="T1300" i="10"/>
  <c r="T1302" i="10"/>
  <c r="T1304" i="10"/>
  <c r="T1306" i="10"/>
  <c r="T1308" i="10"/>
  <c r="T1310" i="10"/>
  <c r="T1312" i="10"/>
  <c r="T1314" i="10"/>
  <c r="T1316" i="10"/>
  <c r="T1318" i="10"/>
  <c r="T1320" i="10"/>
  <c r="T1322" i="10"/>
  <c r="T1324" i="10"/>
  <c r="T1326" i="10"/>
  <c r="T1328" i="10"/>
  <c r="T1330" i="10"/>
  <c r="T1332" i="10"/>
  <c r="T1334" i="10"/>
  <c r="T1336" i="10"/>
  <c r="T1338" i="10"/>
  <c r="T1340" i="10"/>
  <c r="T1342" i="10"/>
  <c r="T1344" i="10"/>
  <c r="T1346" i="10"/>
  <c r="T1348" i="10"/>
  <c r="T1350" i="10"/>
  <c r="T1352" i="10"/>
  <c r="T1354" i="10"/>
  <c r="T1356" i="10"/>
  <c r="T1358" i="10"/>
  <c r="T1360" i="10"/>
  <c r="T1362" i="10"/>
  <c r="T1364" i="10"/>
  <c r="T1366" i="10"/>
  <c r="T1368" i="10"/>
  <c r="T1370" i="10"/>
  <c r="T1372" i="10"/>
  <c r="T1367" i="10"/>
  <c r="T1371" i="10"/>
  <c r="T1373" i="10"/>
  <c r="T1376" i="10"/>
  <c r="T1331" i="10"/>
  <c r="T1333" i="10"/>
  <c r="T1335" i="10"/>
  <c r="T1337" i="10"/>
  <c r="T1339" i="10"/>
  <c r="T1341" i="10"/>
  <c r="T1343" i="10"/>
  <c r="T1345" i="10"/>
  <c r="T1347" i="10"/>
  <c r="T1349" i="10"/>
  <c r="T1351" i="10"/>
  <c r="T1353" i="10"/>
  <c r="T1355" i="10"/>
  <c r="T1357" i="10"/>
  <c r="T1359" i="10"/>
  <c r="T1361" i="10"/>
  <c r="T1363" i="10"/>
  <c r="T1365" i="10"/>
  <c r="T1369" i="10"/>
  <c r="T1374" i="10"/>
  <c r="T1375" i="10"/>
  <c r="T1377" i="10"/>
  <c r="G23" i="11"/>
  <c r="I23" i="11" s="1"/>
  <c r="S34" i="10"/>
  <c r="S39" i="10"/>
  <c r="S35" i="10"/>
  <c r="S66" i="10"/>
  <c r="S103" i="10"/>
  <c r="S122" i="10"/>
  <c r="S92" i="10"/>
  <c r="S43" i="10"/>
  <c r="S40" i="10"/>
  <c r="S58" i="10"/>
  <c r="S67" i="10"/>
  <c r="S50" i="10"/>
  <c r="S48" i="10"/>
  <c r="S119" i="10"/>
  <c r="S127" i="10"/>
  <c r="S107" i="10"/>
  <c r="S116" i="10"/>
  <c r="S95" i="10"/>
  <c r="S74" i="10"/>
  <c r="S121" i="10"/>
  <c r="S105" i="10"/>
  <c r="S80" i="10"/>
  <c r="S118" i="10"/>
  <c r="S98" i="10"/>
  <c r="S91" i="10"/>
  <c r="S79" i="10"/>
  <c r="S99" i="10"/>
  <c r="S81" i="10"/>
  <c r="S593" i="10"/>
  <c r="S561" i="10"/>
  <c r="S591" i="10"/>
  <c r="S559" i="10"/>
  <c r="S581" i="10"/>
  <c r="S549" i="10"/>
  <c r="S571" i="10"/>
  <c r="S416" i="10"/>
  <c r="S253" i="10"/>
  <c r="S596" i="10"/>
  <c r="S588" i="10"/>
  <c r="S580" i="10"/>
  <c r="S572" i="10"/>
  <c r="S564" i="10"/>
  <c r="S556" i="10"/>
  <c r="S548" i="10"/>
  <c r="S276" i="10"/>
  <c r="S440" i="10"/>
  <c r="S436" i="10"/>
  <c r="S278" i="10"/>
  <c r="S256" i="10"/>
  <c r="S420" i="10"/>
  <c r="S296" i="10"/>
  <c r="S263" i="10"/>
  <c r="S605" i="10"/>
  <c r="S601" i="10"/>
  <c r="S298" i="10"/>
  <c r="S266" i="10"/>
  <c r="S251" i="10"/>
  <c r="S159" i="10"/>
  <c r="S435" i="10"/>
  <c r="S414" i="10"/>
  <c r="S404" i="10"/>
  <c r="S400" i="10"/>
  <c r="S396" i="10"/>
  <c r="S392" i="10"/>
  <c r="S388" i="10"/>
  <c r="S384" i="10"/>
  <c r="S380" i="10"/>
  <c r="S376" i="10"/>
  <c r="S372" i="10"/>
  <c r="S368" i="10"/>
  <c r="S364" i="10"/>
  <c r="S360" i="10"/>
  <c r="S356" i="10"/>
  <c r="S352" i="10"/>
  <c r="S348" i="10"/>
  <c r="S344" i="10"/>
  <c r="S340" i="10"/>
  <c r="S336" i="10"/>
  <c r="S332" i="10"/>
  <c r="S321" i="10"/>
  <c r="S311" i="10"/>
  <c r="S176" i="10"/>
  <c r="S543" i="10"/>
  <c r="S539" i="10"/>
  <c r="S535" i="10"/>
  <c r="S531" i="10"/>
  <c r="S527" i="10"/>
  <c r="S523" i="10"/>
  <c r="S519" i="10"/>
  <c r="S515" i="10"/>
  <c r="S511" i="10"/>
  <c r="S507" i="10"/>
  <c r="S503" i="10"/>
  <c r="S499" i="10"/>
  <c r="S495" i="10"/>
  <c r="S491" i="10"/>
  <c r="S487" i="10"/>
  <c r="S483" i="10"/>
  <c r="S479" i="10"/>
  <c r="S475" i="10"/>
  <c r="S471" i="10"/>
  <c r="S467" i="10"/>
  <c r="S463" i="10"/>
  <c r="S459" i="10"/>
  <c r="S447" i="10"/>
  <c r="S431" i="10"/>
  <c r="S415" i="10"/>
  <c r="S327" i="10"/>
  <c r="S305" i="10"/>
  <c r="S297" i="10"/>
  <c r="S289" i="10"/>
  <c r="S281" i="10"/>
  <c r="S273" i="10"/>
  <c r="S186" i="10"/>
  <c r="S155" i="10"/>
  <c r="S449" i="10"/>
  <c r="S438" i="10"/>
  <c r="S429" i="10"/>
  <c r="S413" i="10"/>
  <c r="S320" i="10"/>
  <c r="S308" i="10"/>
  <c r="S241" i="10"/>
  <c r="S237" i="10"/>
  <c r="S233" i="10"/>
  <c r="S229" i="10"/>
  <c r="S225" i="10"/>
  <c r="S221" i="10"/>
  <c r="S217" i="10"/>
  <c r="S208" i="10"/>
  <c r="S177" i="10"/>
  <c r="S146" i="10"/>
  <c r="S246" i="10"/>
  <c r="S202" i="10"/>
  <c r="S189" i="10"/>
  <c r="S180" i="10"/>
  <c r="S167" i="10"/>
  <c r="S154" i="10"/>
  <c r="S314" i="10"/>
  <c r="S213" i="10"/>
  <c r="S198" i="10"/>
  <c r="S143" i="10"/>
  <c r="S139" i="10"/>
  <c r="S191" i="10"/>
  <c r="S175" i="10"/>
  <c r="S151" i="10"/>
  <c r="S27" i="10"/>
  <c r="S63" i="10"/>
  <c r="S65" i="10"/>
  <c r="S36" i="10"/>
  <c r="S120" i="10"/>
  <c r="S83" i="10"/>
  <c r="S106" i="10"/>
  <c r="S68" i="10"/>
  <c r="S53" i="10"/>
  <c r="S62" i="10"/>
  <c r="S55" i="10"/>
  <c r="S45" i="10"/>
  <c r="S38" i="10"/>
  <c r="S128" i="10"/>
  <c r="S88" i="10"/>
  <c r="S90" i="10"/>
  <c r="S73" i="10"/>
  <c r="S130" i="10"/>
  <c r="S114" i="10"/>
  <c r="S94" i="10"/>
  <c r="S89" i="10"/>
  <c r="S76" i="10"/>
  <c r="S97" i="10"/>
  <c r="S78" i="10"/>
  <c r="S585" i="10"/>
  <c r="S553" i="10"/>
  <c r="S583" i="10"/>
  <c r="S551" i="10"/>
  <c r="S573" i="10"/>
  <c r="S326" i="10"/>
  <c r="S595" i="10"/>
  <c r="S563" i="10"/>
  <c r="S318" i="10"/>
  <c r="S594" i="10"/>
  <c r="S586" i="10"/>
  <c r="S578" i="10"/>
  <c r="S570" i="10"/>
  <c r="S562" i="10"/>
  <c r="S554" i="10"/>
  <c r="S546" i="10"/>
  <c r="S265" i="10"/>
  <c r="S284" i="10"/>
  <c r="S302" i="10"/>
  <c r="S270" i="10"/>
  <c r="S243" i="10"/>
  <c r="S412" i="10"/>
  <c r="S288" i="10"/>
  <c r="S259" i="10"/>
  <c r="S604" i="10"/>
  <c r="S444" i="10"/>
  <c r="S290" i="10"/>
  <c r="S262" i="10"/>
  <c r="S214" i="10"/>
  <c r="S427" i="10"/>
  <c r="S410" i="10"/>
  <c r="S403" i="10"/>
  <c r="S399" i="10"/>
  <c r="S395" i="10"/>
  <c r="S391" i="10"/>
  <c r="S387" i="10"/>
  <c r="S383" i="10"/>
  <c r="S379" i="10"/>
  <c r="S375" i="10"/>
  <c r="S371" i="10"/>
  <c r="S367" i="10"/>
  <c r="S363" i="10"/>
  <c r="S359" i="10"/>
  <c r="S355" i="10"/>
  <c r="S351" i="10"/>
  <c r="S347" i="10"/>
  <c r="S343" i="10"/>
  <c r="S339" i="10"/>
  <c r="S335" i="10"/>
  <c r="S331" i="10"/>
  <c r="S317" i="10"/>
  <c r="S197" i="10"/>
  <c r="S153" i="10"/>
  <c r="S542" i="10"/>
  <c r="S538" i="10"/>
  <c r="S534" i="10"/>
  <c r="S530" i="10"/>
  <c r="S526" i="10"/>
  <c r="S522" i="10"/>
  <c r="S518" i="10"/>
  <c r="S514" i="10"/>
  <c r="S510" i="10"/>
  <c r="S506" i="10"/>
  <c r="S502" i="10"/>
  <c r="S498" i="10"/>
  <c r="S494" i="10"/>
  <c r="S490" i="10"/>
  <c r="S486" i="10"/>
  <c r="S482" i="10"/>
  <c r="S478" i="10"/>
  <c r="S474" i="10"/>
  <c r="S470" i="10"/>
  <c r="S466" i="10"/>
  <c r="S462" i="10"/>
  <c r="S458" i="10"/>
  <c r="S442" i="10"/>
  <c r="S426" i="10"/>
  <c r="S411" i="10"/>
  <c r="S323" i="10"/>
  <c r="S303" i="10"/>
  <c r="S295" i="10"/>
  <c r="S287" i="10"/>
  <c r="S279" i="10"/>
  <c r="S271" i="10"/>
  <c r="S184" i="10"/>
  <c r="S457" i="10"/>
  <c r="S446" i="10"/>
  <c r="S437" i="10"/>
  <c r="S425" i="10"/>
  <c r="S409" i="10"/>
  <c r="S316" i="10"/>
  <c r="S252" i="10"/>
  <c r="S240" i="10"/>
  <c r="S236" i="10"/>
  <c r="S232" i="10"/>
  <c r="S228" i="10"/>
  <c r="S224" i="10"/>
  <c r="S220" i="10"/>
  <c r="S216" i="10"/>
  <c r="S204" i="10"/>
  <c r="S157" i="10"/>
  <c r="S200" i="10"/>
  <c r="S138" i="10"/>
  <c r="S242" i="10"/>
  <c r="S199" i="10"/>
  <c r="S188" i="10"/>
  <c r="S174" i="10"/>
  <c r="S160" i="10"/>
  <c r="S150" i="10"/>
  <c r="S310" i="10"/>
  <c r="S209" i="10"/>
  <c r="S163" i="10"/>
  <c r="S142" i="10"/>
  <c r="S152" i="10"/>
  <c r="S187" i="10"/>
  <c r="S171" i="10"/>
  <c r="S145" i="10"/>
  <c r="S59" i="10"/>
  <c r="S115" i="10"/>
  <c r="S77" i="10"/>
  <c r="S109" i="10"/>
  <c r="S54" i="10"/>
  <c r="S61" i="10"/>
  <c r="S51" i="10"/>
  <c r="S57" i="10"/>
  <c r="S64" i="10"/>
  <c r="S41" i="10"/>
  <c r="S47" i="10"/>
  <c r="S56" i="10"/>
  <c r="S31" i="10"/>
  <c r="S30" i="10"/>
  <c r="S104" i="10"/>
  <c r="S111" i="10"/>
  <c r="S112" i="10"/>
  <c r="S71" i="10"/>
  <c r="S117" i="10"/>
  <c r="S37" i="10"/>
  <c r="S46" i="10"/>
  <c r="S29" i="10"/>
  <c r="S33" i="10"/>
  <c r="S49" i="10"/>
  <c r="S44" i="10"/>
  <c r="S60" i="10"/>
  <c r="S52" i="10"/>
  <c r="S28" i="10"/>
  <c r="S32" i="10"/>
  <c r="S131" i="10"/>
  <c r="S102" i="10"/>
  <c r="S124" i="10"/>
  <c r="S108" i="10"/>
  <c r="S84" i="10"/>
  <c r="S70" i="10"/>
  <c r="S129" i="10"/>
  <c r="S113" i="10"/>
  <c r="S87" i="10"/>
  <c r="S126" i="10"/>
  <c r="S110" i="10"/>
  <c r="S93" i="10"/>
  <c r="S86" i="10"/>
  <c r="S69" i="10"/>
  <c r="S101" i="10"/>
  <c r="S96" i="10"/>
  <c r="S75" i="10"/>
  <c r="S577" i="10"/>
  <c r="S545" i="10"/>
  <c r="S575" i="10"/>
  <c r="S424" i="10"/>
  <c r="S597" i="10"/>
  <c r="S565" i="10"/>
  <c r="S292" i="10"/>
  <c r="S587" i="10"/>
  <c r="S555" i="10"/>
  <c r="S300" i="10"/>
  <c r="S600" i="10"/>
  <c r="S592" i="10"/>
  <c r="S584" i="10"/>
  <c r="S576" i="10"/>
  <c r="S568" i="10"/>
  <c r="S560" i="10"/>
  <c r="S552" i="10"/>
  <c r="S456" i="10"/>
  <c r="S207" i="10"/>
  <c r="S261" i="10"/>
  <c r="S294" i="10"/>
  <c r="S264" i="10"/>
  <c r="S203" i="10"/>
  <c r="S448" i="10"/>
  <c r="S322" i="10"/>
  <c r="S280" i="10"/>
  <c r="S255" i="10"/>
  <c r="S603" i="10"/>
  <c r="S428" i="10"/>
  <c r="S282" i="10"/>
  <c r="S258" i="10"/>
  <c r="S211" i="10"/>
  <c r="S451" i="10"/>
  <c r="S422" i="10"/>
  <c r="S406" i="10"/>
  <c r="S402" i="10"/>
  <c r="S398" i="10"/>
  <c r="S394" i="10"/>
  <c r="S390" i="10"/>
  <c r="S386" i="10"/>
  <c r="S382" i="10"/>
  <c r="S378" i="10"/>
  <c r="S374" i="10"/>
  <c r="S370" i="10"/>
  <c r="S366" i="10"/>
  <c r="S362" i="10"/>
  <c r="S358" i="10"/>
  <c r="S354" i="10"/>
  <c r="S350" i="10"/>
  <c r="S346" i="10"/>
  <c r="S342" i="10"/>
  <c r="S338" i="10"/>
  <c r="S334" i="10"/>
  <c r="S330" i="10"/>
  <c r="S313" i="10"/>
  <c r="S193" i="10"/>
  <c r="S541" i="10"/>
  <c r="S537" i="10"/>
  <c r="S533" i="10"/>
  <c r="S529" i="10"/>
  <c r="S525" i="10"/>
  <c r="S521" i="10"/>
  <c r="S517" i="10"/>
  <c r="S513" i="10"/>
  <c r="S509" i="10"/>
  <c r="S505" i="10"/>
  <c r="S501" i="10"/>
  <c r="S497" i="10"/>
  <c r="S493" i="10"/>
  <c r="S489" i="10"/>
  <c r="S485" i="10"/>
  <c r="S481" i="10"/>
  <c r="S477" i="10"/>
  <c r="S473" i="10"/>
  <c r="S469" i="10"/>
  <c r="S465" i="10"/>
  <c r="S461" i="10"/>
  <c r="S455" i="10"/>
  <c r="S439" i="10"/>
  <c r="S423" i="10"/>
  <c r="S407" i="10"/>
  <c r="S319" i="10"/>
  <c r="S301" i="10"/>
  <c r="S293" i="10"/>
  <c r="S285" i="10"/>
  <c r="S277" i="10"/>
  <c r="S269" i="10"/>
  <c r="S169" i="10"/>
  <c r="S454" i="10"/>
  <c r="S445" i="10"/>
  <c r="S433" i="10"/>
  <c r="S421" i="10"/>
  <c r="S328" i="10"/>
  <c r="S315" i="10"/>
  <c r="S249" i="10"/>
  <c r="S239" i="10"/>
  <c r="S235" i="10"/>
  <c r="S231" i="10"/>
  <c r="S227" i="10"/>
  <c r="S223" i="10"/>
  <c r="S219" i="10"/>
  <c r="S215" i="10"/>
  <c r="S194" i="10"/>
  <c r="S148" i="10"/>
  <c r="S168" i="10"/>
  <c r="S210" i="10"/>
  <c r="S196" i="10"/>
  <c r="S182" i="10"/>
  <c r="S173" i="10"/>
  <c r="S158" i="10"/>
  <c r="S137" i="10"/>
  <c r="S248" i="10"/>
  <c r="S205" i="10"/>
  <c r="S162" i="10"/>
  <c r="S136" i="10"/>
  <c r="S147" i="10"/>
  <c r="S183" i="10"/>
  <c r="S166" i="10"/>
  <c r="S141" i="10"/>
  <c r="S42" i="10"/>
  <c r="S123" i="10"/>
  <c r="S125" i="10"/>
  <c r="S82" i="10"/>
  <c r="S100" i="10"/>
  <c r="S85" i="10"/>
  <c r="S72" i="10"/>
  <c r="S569" i="10"/>
  <c r="S599" i="10"/>
  <c r="S567" i="10"/>
  <c r="S257" i="10"/>
  <c r="S589" i="10"/>
  <c r="S557" i="10"/>
  <c r="S579" i="10"/>
  <c r="S547" i="10"/>
  <c r="S268" i="10"/>
  <c r="S598" i="10"/>
  <c r="S590" i="10"/>
  <c r="S582" i="10"/>
  <c r="S574" i="10"/>
  <c r="S566" i="10"/>
  <c r="S558" i="10"/>
  <c r="S550" i="10"/>
  <c r="S408" i="10"/>
  <c r="S247" i="10"/>
  <c r="S452" i="10"/>
  <c r="S286" i="10"/>
  <c r="S260" i="10"/>
  <c r="S140" i="10"/>
  <c r="S432" i="10"/>
  <c r="S304" i="10"/>
  <c r="S272" i="10"/>
  <c r="S170" i="10"/>
  <c r="S602" i="10"/>
  <c r="S306" i="10"/>
  <c r="S274" i="10"/>
  <c r="S254" i="10"/>
  <c r="S185" i="10"/>
  <c r="S443" i="10"/>
  <c r="S418" i="10"/>
  <c r="S405" i="10"/>
  <c r="S401" i="10"/>
  <c r="S397" i="10"/>
  <c r="S393" i="10"/>
  <c r="S389" i="10"/>
  <c r="S385" i="10"/>
  <c r="S381" i="10"/>
  <c r="S377" i="10"/>
  <c r="S373" i="10"/>
  <c r="S369" i="10"/>
  <c r="S365" i="10"/>
  <c r="S361" i="10"/>
  <c r="S357" i="10"/>
  <c r="S353" i="10"/>
  <c r="S349" i="10"/>
  <c r="S345" i="10"/>
  <c r="S341" i="10"/>
  <c r="S337" i="10"/>
  <c r="S333" i="10"/>
  <c r="S325" i="10"/>
  <c r="S312" i="10"/>
  <c r="S178" i="10"/>
  <c r="S544" i="10"/>
  <c r="S540" i="10"/>
  <c r="S536" i="10"/>
  <c r="S532" i="10"/>
  <c r="S528" i="10"/>
  <c r="S524" i="10"/>
  <c r="S520" i="10"/>
  <c r="S516" i="10"/>
  <c r="S512" i="10"/>
  <c r="S508" i="10"/>
  <c r="S504" i="10"/>
  <c r="S500" i="10"/>
  <c r="S496" i="10"/>
  <c r="S492" i="10"/>
  <c r="S488" i="10"/>
  <c r="S484" i="10"/>
  <c r="S480" i="10"/>
  <c r="S476" i="10"/>
  <c r="S472" i="10"/>
  <c r="S468" i="10"/>
  <c r="S464" i="10"/>
  <c r="S460" i="10"/>
  <c r="S450" i="10"/>
  <c r="S434" i="10"/>
  <c r="S419" i="10"/>
  <c r="S329" i="10"/>
  <c r="S307" i="10"/>
  <c r="S299" i="10"/>
  <c r="S291" i="10"/>
  <c r="S283" i="10"/>
  <c r="S275" i="10"/>
  <c r="S267" i="10"/>
  <c r="S165" i="10"/>
  <c r="S453" i="10"/>
  <c r="S441" i="10"/>
  <c r="S430" i="10"/>
  <c r="S417" i="10"/>
  <c r="S324" i="10"/>
  <c r="S309" i="10"/>
  <c r="S245" i="10"/>
  <c r="S238" i="10"/>
  <c r="S234" i="10"/>
  <c r="S230" i="10"/>
  <c r="S226" i="10"/>
  <c r="S222" i="10"/>
  <c r="S218" i="10"/>
  <c r="S212" i="10"/>
  <c r="S192" i="10"/>
  <c r="S161" i="10"/>
  <c r="S250" i="10"/>
  <c r="S206" i="10"/>
  <c r="S190" i="10"/>
  <c r="S181" i="10"/>
  <c r="S172" i="10"/>
  <c r="S156" i="10"/>
  <c r="S244" i="10"/>
  <c r="S201" i="10"/>
  <c r="S149" i="10"/>
  <c r="S144" i="10"/>
  <c r="S195" i="10"/>
  <c r="S179" i="10"/>
  <c r="S164" i="10"/>
  <c r="S135" i="10"/>
  <c r="H23" i="11"/>
  <c r="T137" i="10"/>
  <c r="T140" i="10"/>
  <c r="U140" i="10" s="1"/>
  <c r="T144" i="10"/>
  <c r="T148" i="10"/>
  <c r="T150" i="10"/>
  <c r="T153" i="10"/>
  <c r="U153" i="10" s="1"/>
  <c r="T155" i="10"/>
  <c r="T157" i="10"/>
  <c r="T159" i="10"/>
  <c r="T170" i="10"/>
  <c r="T172" i="10"/>
  <c r="T174" i="10"/>
  <c r="T176" i="10"/>
  <c r="T178" i="10"/>
  <c r="U178" i="10" s="1"/>
  <c r="T180" i="10"/>
  <c r="T182" i="10"/>
  <c r="T184" i="10"/>
  <c r="T186" i="10"/>
  <c r="U186" i="10" s="1"/>
  <c r="T188" i="10"/>
  <c r="T190" i="10"/>
  <c r="T192" i="10"/>
  <c r="T194" i="10"/>
  <c r="U194" i="10" s="1"/>
  <c r="T196" i="10"/>
  <c r="T138" i="10"/>
  <c r="T142" i="10"/>
  <c r="U142" i="10" s="1"/>
  <c r="T143" i="10"/>
  <c r="T146" i="10"/>
  <c r="T149" i="10"/>
  <c r="U149" i="10" s="1"/>
  <c r="T161" i="10"/>
  <c r="U161" i="10" s="1"/>
  <c r="T135" i="10"/>
  <c r="U135" i="10" s="1"/>
  <c r="T141" i="10"/>
  <c r="T164" i="10"/>
  <c r="U164" i="10" s="1"/>
  <c r="T165" i="10"/>
  <c r="T168" i="10"/>
  <c r="U168" i="10" s="1"/>
  <c r="T169" i="10"/>
  <c r="T175" i="10"/>
  <c r="T177" i="10"/>
  <c r="T183" i="10"/>
  <c r="U183" i="10" s="1"/>
  <c r="T185" i="10"/>
  <c r="T191" i="10"/>
  <c r="T193" i="10"/>
  <c r="T197" i="10"/>
  <c r="U197" i="10" s="1"/>
  <c r="T203" i="10"/>
  <c r="T214" i="10"/>
  <c r="T241" i="10"/>
  <c r="T243" i="10"/>
  <c r="U243" i="10" s="1"/>
  <c r="T245" i="10"/>
  <c r="T247" i="10"/>
  <c r="T249" i="10"/>
  <c r="T251" i="10"/>
  <c r="U251" i="10" s="1"/>
  <c r="T252" i="10"/>
  <c r="T253" i="10"/>
  <c r="T254" i="10"/>
  <c r="T255" i="10"/>
  <c r="U255" i="10" s="1"/>
  <c r="T256" i="10"/>
  <c r="T257" i="10"/>
  <c r="T258" i="10"/>
  <c r="T259" i="10"/>
  <c r="U259" i="10" s="1"/>
  <c r="T260" i="10"/>
  <c r="T261" i="10"/>
  <c r="T262" i="10"/>
  <c r="T263" i="10"/>
  <c r="U263" i="10" s="1"/>
  <c r="T264" i="10"/>
  <c r="T265" i="10"/>
  <c r="T266" i="10"/>
  <c r="T267" i="10"/>
  <c r="U267" i="10" s="1"/>
  <c r="T268" i="10"/>
  <c r="T269" i="10"/>
  <c r="T270" i="10"/>
  <c r="T271" i="10"/>
  <c r="U271" i="10" s="1"/>
  <c r="T272" i="10"/>
  <c r="T273" i="10"/>
  <c r="T274" i="10"/>
  <c r="T275" i="10"/>
  <c r="U275" i="10" s="1"/>
  <c r="T276" i="10"/>
  <c r="T277" i="10"/>
  <c r="T278" i="10"/>
  <c r="T279" i="10"/>
  <c r="U279" i="10" s="1"/>
  <c r="T280" i="10"/>
  <c r="T281" i="10"/>
  <c r="T282" i="10"/>
  <c r="T283" i="10"/>
  <c r="U283" i="10" s="1"/>
  <c r="T284" i="10"/>
  <c r="T285" i="10"/>
  <c r="T286" i="10"/>
  <c r="T287" i="10"/>
  <c r="U287" i="10" s="1"/>
  <c r="T288" i="10"/>
  <c r="T289" i="10"/>
  <c r="T290" i="10"/>
  <c r="T291" i="10"/>
  <c r="T292" i="10"/>
  <c r="T293" i="10"/>
  <c r="T294" i="10"/>
  <c r="T295" i="10"/>
  <c r="U295" i="10" s="1"/>
  <c r="T296" i="10"/>
  <c r="T297" i="10"/>
  <c r="T298" i="10"/>
  <c r="T299" i="10"/>
  <c r="U299" i="10" s="1"/>
  <c r="T300" i="10"/>
  <c r="T301" i="10"/>
  <c r="T302" i="10"/>
  <c r="T303" i="10"/>
  <c r="U303" i="10" s="1"/>
  <c r="T304" i="10"/>
  <c r="T305" i="10"/>
  <c r="T306" i="10"/>
  <c r="T307" i="10"/>
  <c r="U307" i="10" s="1"/>
  <c r="T309" i="10"/>
  <c r="T311" i="10"/>
  <c r="T313" i="10"/>
  <c r="T315" i="10"/>
  <c r="U315" i="10" s="1"/>
  <c r="T136" i="10"/>
  <c r="T162" i="10"/>
  <c r="T163" i="10"/>
  <c r="T198" i="10"/>
  <c r="U198" i="10" s="1"/>
  <c r="T201" i="10"/>
  <c r="T205" i="10"/>
  <c r="T207" i="10"/>
  <c r="T209" i="10"/>
  <c r="U209" i="10" s="1"/>
  <c r="T211" i="10"/>
  <c r="T213" i="10"/>
  <c r="T244" i="10"/>
  <c r="U244" i="10" s="1"/>
  <c r="T248" i="10"/>
  <c r="U248" i="10" s="1"/>
  <c r="T145" i="10"/>
  <c r="T151" i="10"/>
  <c r="T154" i="10"/>
  <c r="T156" i="10"/>
  <c r="U156" i="10" s="1"/>
  <c r="T158" i="10"/>
  <c r="T160" i="10"/>
  <c r="T167" i="10"/>
  <c r="T171" i="10"/>
  <c r="U171" i="10" s="1"/>
  <c r="T173" i="10"/>
  <c r="T179" i="10"/>
  <c r="T181" i="10"/>
  <c r="T187" i="10"/>
  <c r="U187" i="10" s="1"/>
  <c r="T189" i="10"/>
  <c r="T195" i="10"/>
  <c r="U195" i="10" s="1"/>
  <c r="T199" i="10"/>
  <c r="T318" i="10"/>
  <c r="T322" i="10"/>
  <c r="T326" i="10"/>
  <c r="T406" i="10"/>
  <c r="U406" i="10" s="1"/>
  <c r="T408" i="10"/>
  <c r="T410" i="10"/>
  <c r="T412" i="10"/>
  <c r="T414" i="10"/>
  <c r="U414" i="10" s="1"/>
  <c r="T416" i="10"/>
  <c r="T418" i="10"/>
  <c r="T420" i="10"/>
  <c r="T422" i="10"/>
  <c r="U422" i="10" s="1"/>
  <c r="T424" i="10"/>
  <c r="T428" i="10"/>
  <c r="T432" i="10"/>
  <c r="T436" i="10"/>
  <c r="U436" i="10" s="1"/>
  <c r="T440" i="10"/>
  <c r="T444" i="10"/>
  <c r="T448" i="10"/>
  <c r="T452" i="10"/>
  <c r="T456" i="10"/>
  <c r="T152" i="10"/>
  <c r="T200" i="10"/>
  <c r="T204" i="10"/>
  <c r="T208" i="10"/>
  <c r="T212"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308" i="10"/>
  <c r="T314" i="10"/>
  <c r="T316" i="10"/>
  <c r="T320" i="10"/>
  <c r="T324" i="10"/>
  <c r="T328" i="10"/>
  <c r="T409" i="10"/>
  <c r="T413" i="10"/>
  <c r="T417" i="10"/>
  <c r="T421" i="10"/>
  <c r="T425" i="10"/>
  <c r="T429" i="10"/>
  <c r="T430" i="10"/>
  <c r="T433" i="10"/>
  <c r="T437" i="10"/>
  <c r="T438" i="10"/>
  <c r="T441" i="10"/>
  <c r="T445" i="10"/>
  <c r="T446" i="10"/>
  <c r="T449" i="10"/>
  <c r="T453" i="10"/>
  <c r="T454" i="10"/>
  <c r="T139" i="10"/>
  <c r="T206" i="10"/>
  <c r="T210" i="10"/>
  <c r="T242" i="10"/>
  <c r="T246" i="10"/>
  <c r="T250" i="10"/>
  <c r="T407" i="10"/>
  <c r="T411" i="10"/>
  <c r="T415" i="10"/>
  <c r="T419" i="10"/>
  <c r="T423" i="10"/>
  <c r="T426" i="10"/>
  <c r="T434" i="10"/>
  <c r="T442" i="10"/>
  <c r="T450"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147" i="10"/>
  <c r="T323" i="10"/>
  <c r="T329" i="10"/>
  <c r="T331" i="10"/>
  <c r="T333" i="10"/>
  <c r="T335" i="10"/>
  <c r="T337" i="10"/>
  <c r="T339" i="10"/>
  <c r="T341" i="10"/>
  <c r="T343" i="10"/>
  <c r="T345" i="10"/>
  <c r="T347" i="10"/>
  <c r="T349" i="10"/>
  <c r="T351" i="10"/>
  <c r="T353" i="10"/>
  <c r="T355" i="10"/>
  <c r="T357" i="10"/>
  <c r="T359" i="10"/>
  <c r="T361" i="10"/>
  <c r="T363" i="10"/>
  <c r="T365" i="10"/>
  <c r="T367" i="10"/>
  <c r="T369" i="10"/>
  <c r="T371" i="10"/>
  <c r="T373" i="10"/>
  <c r="T375" i="10"/>
  <c r="T377" i="10"/>
  <c r="T379" i="10"/>
  <c r="T381" i="10"/>
  <c r="T383" i="10"/>
  <c r="T385" i="10"/>
  <c r="T387" i="10"/>
  <c r="T389" i="10"/>
  <c r="T391" i="10"/>
  <c r="T393" i="10"/>
  <c r="T395" i="10"/>
  <c r="T397" i="10"/>
  <c r="T399" i="10"/>
  <c r="T401" i="10"/>
  <c r="T403" i="10"/>
  <c r="T405" i="10"/>
  <c r="T435" i="10"/>
  <c r="T451"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202" i="10"/>
  <c r="T317" i="10"/>
  <c r="T325" i="10"/>
  <c r="T439" i="10"/>
  <c r="T455" i="10"/>
  <c r="T601" i="10"/>
  <c r="T602" i="10"/>
  <c r="T603" i="10"/>
  <c r="T604" i="10"/>
  <c r="T605" i="10"/>
  <c r="T319" i="10"/>
  <c r="T327" i="10"/>
  <c r="T330" i="10"/>
  <c r="T332" i="10"/>
  <c r="T334" i="10"/>
  <c r="T336" i="10"/>
  <c r="T338" i="10"/>
  <c r="T340" i="10"/>
  <c r="T342" i="10"/>
  <c r="T344" i="10"/>
  <c r="T346" i="10"/>
  <c r="T348" i="10"/>
  <c r="T350" i="10"/>
  <c r="T352" i="10"/>
  <c r="T354" i="10"/>
  <c r="T356" i="10"/>
  <c r="T358" i="10"/>
  <c r="T360" i="10"/>
  <c r="T362" i="10"/>
  <c r="T364" i="10"/>
  <c r="T366" i="10"/>
  <c r="T368" i="10"/>
  <c r="T370" i="10"/>
  <c r="T372" i="10"/>
  <c r="T374" i="10"/>
  <c r="T376" i="10"/>
  <c r="T378" i="10"/>
  <c r="T380" i="10"/>
  <c r="T382" i="10"/>
  <c r="T384" i="10"/>
  <c r="T386" i="10"/>
  <c r="T388" i="10"/>
  <c r="T390" i="10"/>
  <c r="T392" i="10"/>
  <c r="T394" i="10"/>
  <c r="T396" i="10"/>
  <c r="T398" i="10"/>
  <c r="T400" i="10"/>
  <c r="T402" i="10"/>
  <c r="T404" i="10"/>
  <c r="T427" i="10"/>
  <c r="T443" i="10"/>
  <c r="T321" i="10"/>
  <c r="T447" i="10"/>
  <c r="T310" i="10"/>
  <c r="T166" i="10"/>
  <c r="T312" i="10"/>
  <c r="T431" i="10"/>
  <c r="T70" i="10"/>
  <c r="T74" i="10"/>
  <c r="T77" i="10"/>
  <c r="T80" i="10"/>
  <c r="T83" i="10"/>
  <c r="T87" i="10"/>
  <c r="T71" i="10"/>
  <c r="U71" i="10" s="1"/>
  <c r="T78" i="10"/>
  <c r="T81" i="10"/>
  <c r="T84" i="10"/>
  <c r="T85" i="10"/>
  <c r="T88" i="10"/>
  <c r="T95" i="10"/>
  <c r="T97" i="10"/>
  <c r="T99" i="10"/>
  <c r="T101" i="10"/>
  <c r="T102" i="10"/>
  <c r="T103" i="10"/>
  <c r="T107" i="10"/>
  <c r="T108" i="10"/>
  <c r="T111" i="10"/>
  <c r="U111" i="10" s="1"/>
  <c r="T112" i="10"/>
  <c r="T115" i="10"/>
  <c r="U115" i="10" s="1"/>
  <c r="T116" i="10"/>
  <c r="T119" i="10"/>
  <c r="T120" i="10"/>
  <c r="T123" i="10"/>
  <c r="T124" i="10"/>
  <c r="T127" i="10"/>
  <c r="T128" i="10"/>
  <c r="T131" i="10"/>
  <c r="T72" i="10"/>
  <c r="T75" i="10"/>
  <c r="T82" i="10"/>
  <c r="T86" i="10"/>
  <c r="T89" i="10"/>
  <c r="T91" i="10"/>
  <c r="T93" i="10"/>
  <c r="T94" i="10"/>
  <c r="T96" i="10"/>
  <c r="T98" i="10"/>
  <c r="T100" i="10"/>
  <c r="T104" i="10"/>
  <c r="T68" i="10"/>
  <c r="T69" i="10"/>
  <c r="T73" i="10"/>
  <c r="T76" i="10"/>
  <c r="T79" i="10"/>
  <c r="T90" i="10"/>
  <c r="T92" i="10"/>
  <c r="T105" i="10"/>
  <c r="T106" i="10"/>
  <c r="T109" i="10"/>
  <c r="U109" i="10" s="1"/>
  <c r="T110" i="10"/>
  <c r="T113" i="10"/>
  <c r="T114" i="10"/>
  <c r="T117" i="10"/>
  <c r="T118" i="10"/>
  <c r="T121" i="10"/>
  <c r="T122" i="10"/>
  <c r="T125" i="10"/>
  <c r="T126" i="10"/>
  <c r="T129" i="10"/>
  <c r="T130" i="10"/>
  <c r="T51" i="10"/>
  <c r="V8" i="10"/>
  <c r="T48" i="10"/>
  <c r="T24" i="10"/>
  <c r="T25" i="10"/>
  <c r="T44" i="10"/>
  <c r="T23" i="10"/>
  <c r="T40" i="10"/>
  <c r="T41" i="10"/>
  <c r="U41" i="10" s="1"/>
  <c r="T64" i="10"/>
  <c r="T37" i="10"/>
  <c r="T20" i="10"/>
  <c r="T58" i="10"/>
  <c r="T53" i="10"/>
  <c r="T63" i="10"/>
  <c r="T27" i="10"/>
  <c r="T21" i="10"/>
  <c r="T56" i="10"/>
  <c r="U56" i="10" s="1"/>
  <c r="T62" i="10"/>
  <c r="T52" i="10"/>
  <c r="T31" i="10"/>
  <c r="T59" i="10"/>
  <c r="T30" i="10"/>
  <c r="T15" i="10"/>
  <c r="T55" i="10"/>
  <c r="T26" i="10"/>
  <c r="T33" i="10"/>
  <c r="T66" i="10"/>
  <c r="T47" i="10"/>
  <c r="T38" i="10"/>
  <c r="T46" i="10"/>
  <c r="T67" i="10"/>
  <c r="T34" i="10"/>
  <c r="T49" i="10"/>
  <c r="T36" i="10"/>
  <c r="T42" i="10"/>
  <c r="T54" i="10"/>
  <c r="T29" i="10"/>
  <c r="U29" i="10" s="1"/>
  <c r="T39" i="10"/>
  <c r="T19" i="10"/>
  <c r="T45" i="10"/>
  <c r="T50" i="10"/>
  <c r="T60" i="10"/>
  <c r="T28" i="10"/>
  <c r="T22" i="10"/>
  <c r="T61" i="10"/>
  <c r="U61" i="10" s="1"/>
  <c r="T57" i="10"/>
  <c r="T43" i="10"/>
  <c r="T14" i="10"/>
  <c r="T16" i="10"/>
  <c r="T17" i="10"/>
  <c r="T65" i="10"/>
  <c r="T134" i="10"/>
  <c r="T18" i="10"/>
  <c r="T32" i="10"/>
  <c r="T35" i="10"/>
  <c r="AH27" i="4"/>
  <c r="G24" i="11"/>
  <c r="I24" i="11" s="1"/>
  <c r="X8" i="10"/>
  <c r="H24" i="11"/>
  <c r="Y23" i="4"/>
  <c r="Z23" i="4" s="1"/>
  <c r="C16" i="9" s="1"/>
  <c r="I92" i="8"/>
  <c r="H91" i="8"/>
  <c r="H669" i="6"/>
  <c r="H709" i="6"/>
  <c r="AE27" i="4"/>
  <c r="G91" i="8"/>
  <c r="X1286" i="10" l="1"/>
  <c r="X1288" i="10"/>
  <c r="X1290" i="10"/>
  <c r="X1292" i="10"/>
  <c r="X1294" i="10"/>
  <c r="X1296" i="10"/>
  <c r="X1298" i="10"/>
  <c r="X1300" i="10"/>
  <c r="X1289" i="10"/>
  <c r="X1297" i="10"/>
  <c r="X1291" i="10"/>
  <c r="X1299" i="10"/>
  <c r="X1301" i="10"/>
  <c r="X1303" i="10"/>
  <c r="X1305" i="10"/>
  <c r="X1307" i="10"/>
  <c r="X1309" i="10"/>
  <c r="X1311" i="10"/>
  <c r="X1285" i="10"/>
  <c r="X1293" i="10"/>
  <c r="X1306" i="10"/>
  <c r="X1295" i="10"/>
  <c r="X1308" i="10"/>
  <c r="X1313" i="10"/>
  <c r="X1315" i="10"/>
  <c r="X1317" i="10"/>
  <c r="X1319" i="10"/>
  <c r="X1321" i="10"/>
  <c r="X1323" i="10"/>
  <c r="X1325" i="10"/>
  <c r="X1327" i="10"/>
  <c r="X1329" i="10"/>
  <c r="X1331" i="10"/>
  <c r="X1333" i="10"/>
  <c r="X1335" i="10"/>
  <c r="X1337" i="10"/>
  <c r="X1339" i="10"/>
  <c r="X1287" i="10"/>
  <c r="X1302" i="10"/>
  <c r="X1310" i="10"/>
  <c r="X1304" i="10"/>
  <c r="X1314" i="10"/>
  <c r="X1322" i="10"/>
  <c r="X1330" i="10"/>
  <c r="X1338" i="10"/>
  <c r="X1341" i="10"/>
  <c r="X1343" i="10"/>
  <c r="X1316" i="10"/>
  <c r="X1324" i="10"/>
  <c r="X1332" i="10"/>
  <c r="X1318" i="10"/>
  <c r="X1326" i="10"/>
  <c r="X1334" i="10"/>
  <c r="X1340" i="10"/>
  <c r="X1342" i="10"/>
  <c r="X1344" i="10"/>
  <c r="X1346" i="10"/>
  <c r="X1336" i="10"/>
  <c r="X1347" i="10"/>
  <c r="X1349" i="10"/>
  <c r="X1351" i="10"/>
  <c r="X1353" i="10"/>
  <c r="X1355" i="10"/>
  <c r="X1357" i="10"/>
  <c r="X1359" i="10"/>
  <c r="X1361" i="10"/>
  <c r="X1363" i="10"/>
  <c r="X1365" i="10"/>
  <c r="X1367" i="10"/>
  <c r="X1369" i="10"/>
  <c r="X1371" i="10"/>
  <c r="X1377" i="10"/>
  <c r="X1328" i="10"/>
  <c r="X1320" i="10"/>
  <c r="X1345" i="10"/>
  <c r="X1348" i="10"/>
  <c r="X1350" i="10"/>
  <c r="X1352" i="10"/>
  <c r="X1354" i="10"/>
  <c r="X1356" i="10"/>
  <c r="X1358" i="10"/>
  <c r="X1360" i="10"/>
  <c r="X1362" i="10"/>
  <c r="X1364" i="10"/>
  <c r="X1366" i="10"/>
  <c r="X1368" i="10"/>
  <c r="X1370" i="10"/>
  <c r="X1372" i="10"/>
  <c r="X1312" i="10"/>
  <c r="V57" i="10"/>
  <c r="W57" i="10" s="1"/>
  <c r="V608" i="10"/>
  <c r="V610" i="10"/>
  <c r="V612" i="10"/>
  <c r="V614" i="10"/>
  <c r="V616" i="10"/>
  <c r="V618" i="10"/>
  <c r="V620" i="10"/>
  <c r="V622" i="10"/>
  <c r="V624" i="10"/>
  <c r="V626" i="10"/>
  <c r="V627" i="10"/>
  <c r="V628" i="10"/>
  <c r="V629" i="10"/>
  <c r="V630" i="10"/>
  <c r="V631" i="10"/>
  <c r="V632" i="10"/>
  <c r="V633" i="10"/>
  <c r="V634" i="10"/>
  <c r="V635" i="10"/>
  <c r="V636" i="10"/>
  <c r="V637" i="10"/>
  <c r="V638" i="10"/>
  <c r="V639" i="10"/>
  <c r="V640" i="10"/>
  <c r="V641" i="10"/>
  <c r="V606" i="10"/>
  <c r="W606" i="10" s="1"/>
  <c r="V642" i="10"/>
  <c r="V643" i="10"/>
  <c r="V644" i="10"/>
  <c r="V645" i="10"/>
  <c r="V646" i="10"/>
  <c r="V647" i="10"/>
  <c r="V648" i="10"/>
  <c r="V649" i="10"/>
  <c r="V650" i="10"/>
  <c r="V651" i="10"/>
  <c r="V652" i="10"/>
  <c r="V653" i="10"/>
  <c r="V654" i="10"/>
  <c r="V655" i="10"/>
  <c r="V656" i="10"/>
  <c r="V657" i="10"/>
  <c r="V658" i="10"/>
  <c r="V659" i="10"/>
  <c r="V660" i="10"/>
  <c r="V661" i="10"/>
  <c r="V662" i="10"/>
  <c r="V663" i="10"/>
  <c r="V664" i="10"/>
  <c r="V665" i="10"/>
  <c r="V666" i="10"/>
  <c r="V667" i="10"/>
  <c r="V668" i="10"/>
  <c r="V669" i="10"/>
  <c r="V670" i="10"/>
  <c r="V671" i="10"/>
  <c r="V672" i="10"/>
  <c r="V673" i="10"/>
  <c r="V674" i="10"/>
  <c r="V675" i="10"/>
  <c r="V676" i="10"/>
  <c r="V677" i="10"/>
  <c r="V607" i="10"/>
  <c r="V611" i="10"/>
  <c r="V615" i="10"/>
  <c r="V619" i="10"/>
  <c r="V623" i="10"/>
  <c r="V678" i="10"/>
  <c r="V679" i="10"/>
  <c r="V680" i="10"/>
  <c r="V681" i="10"/>
  <c r="V682" i="10"/>
  <c r="V683" i="10"/>
  <c r="V684" i="10"/>
  <c r="V685" i="10"/>
  <c r="V686" i="10"/>
  <c r="V609" i="10"/>
  <c r="V613" i="10"/>
  <c r="V617" i="10"/>
  <c r="V621" i="10"/>
  <c r="V625" i="10"/>
  <c r="V687" i="10"/>
  <c r="V688" i="10"/>
  <c r="V689" i="10"/>
  <c r="V690" i="10"/>
  <c r="V691" i="10"/>
  <c r="V692" i="10"/>
  <c r="V693" i="10"/>
  <c r="V694" i="10"/>
  <c r="V695" i="10"/>
  <c r="V696" i="10"/>
  <c r="V697" i="10"/>
  <c r="V698" i="10"/>
  <c r="V699" i="10"/>
  <c r="V700" i="10"/>
  <c r="V701" i="10"/>
  <c r="V702" i="10"/>
  <c r="V703" i="10"/>
  <c r="V704" i="10"/>
  <c r="V705" i="10"/>
  <c r="V706" i="10"/>
  <c r="V707" i="10"/>
  <c r="V708" i="10"/>
  <c r="V709" i="10"/>
  <c r="V710" i="10"/>
  <c r="V711" i="10"/>
  <c r="V712" i="10"/>
  <c r="V713" i="10"/>
  <c r="V714" i="10"/>
  <c r="V715" i="10"/>
  <c r="V716" i="10"/>
  <c r="V717" i="10"/>
  <c r="V718" i="10"/>
  <c r="V719" i="10"/>
  <c r="V720" i="10"/>
  <c r="V721" i="10"/>
  <c r="V722" i="10"/>
  <c r="V723" i="10"/>
  <c r="V724" i="10"/>
  <c r="V725" i="10"/>
  <c r="V726" i="10"/>
  <c r="V727" i="10"/>
  <c r="V728" i="10"/>
  <c r="V729" i="10"/>
  <c r="V730" i="10"/>
  <c r="V731" i="10"/>
  <c r="V732" i="10"/>
  <c r="V733" i="10"/>
  <c r="V734" i="10"/>
  <c r="V735" i="10"/>
  <c r="V736" i="10"/>
  <c r="V737" i="10"/>
  <c r="V738" i="10"/>
  <c r="V739" i="10"/>
  <c r="V740" i="10"/>
  <c r="V741" i="10"/>
  <c r="V742" i="10"/>
  <c r="V743" i="10"/>
  <c r="V744" i="10"/>
  <c r="V745" i="10"/>
  <c r="V746" i="10"/>
  <c r="V747" i="10"/>
  <c r="V748" i="10"/>
  <c r="V749" i="10"/>
  <c r="V750" i="10"/>
  <c r="V751" i="10"/>
  <c r="V752" i="10"/>
  <c r="V753" i="10"/>
  <c r="V754" i="10"/>
  <c r="V755" i="10"/>
  <c r="V756" i="10"/>
  <c r="V757" i="10"/>
  <c r="V758" i="10"/>
  <c r="V759" i="10"/>
  <c r="V760" i="10"/>
  <c r="V761" i="10"/>
  <c r="V762" i="10"/>
  <c r="V763" i="10"/>
  <c r="V764" i="10"/>
  <c r="V765" i="10"/>
  <c r="V766" i="10"/>
  <c r="V767" i="10"/>
  <c r="V768" i="10"/>
  <c r="V769" i="10"/>
  <c r="V770" i="10"/>
  <c r="V771" i="10"/>
  <c r="V772" i="10"/>
  <c r="V773" i="10"/>
  <c r="V774" i="10"/>
  <c r="V775" i="10"/>
  <c r="V776" i="10"/>
  <c r="V777" i="10"/>
  <c r="V778" i="10"/>
  <c r="V779" i="10"/>
  <c r="V780" i="10"/>
  <c r="V781" i="10"/>
  <c r="V782" i="10"/>
  <c r="V783" i="10"/>
  <c r="V784" i="10"/>
  <c r="V785" i="10"/>
  <c r="V786" i="10"/>
  <c r="V787" i="10"/>
  <c r="V788" i="10"/>
  <c r="V789" i="10"/>
  <c r="V790" i="10"/>
  <c r="V791" i="10"/>
  <c r="V792" i="10"/>
  <c r="V793" i="10"/>
  <c r="V794" i="10"/>
  <c r="V795" i="10"/>
  <c r="V796" i="10"/>
  <c r="V797" i="10"/>
  <c r="V798" i="10"/>
  <c r="V799" i="10"/>
  <c r="V800" i="10"/>
  <c r="V801" i="10"/>
  <c r="V802" i="10"/>
  <c r="V803" i="10"/>
  <c r="V804" i="10"/>
  <c r="V805" i="10"/>
  <c r="V806" i="10"/>
  <c r="V807" i="10"/>
  <c r="V808" i="10"/>
  <c r="V809" i="10"/>
  <c r="V810" i="10"/>
  <c r="V811" i="10"/>
  <c r="V812" i="10"/>
  <c r="V813" i="10"/>
  <c r="V814" i="10"/>
  <c r="V815" i="10"/>
  <c r="V816" i="10"/>
  <c r="V817" i="10"/>
  <c r="V818" i="10"/>
  <c r="V819" i="10"/>
  <c r="V820" i="10"/>
  <c r="V821" i="10"/>
  <c r="V822" i="10"/>
  <c r="V823" i="10"/>
  <c r="V824" i="10"/>
  <c r="V825" i="10"/>
  <c r="V826" i="10"/>
  <c r="V827" i="10"/>
  <c r="V828" i="10"/>
  <c r="V829" i="10"/>
  <c r="V830" i="10"/>
  <c r="V831" i="10"/>
  <c r="V832" i="10"/>
  <c r="V833" i="10"/>
  <c r="V834" i="10"/>
  <c r="V835" i="10"/>
  <c r="V836" i="10"/>
  <c r="V837" i="10"/>
  <c r="V838" i="10"/>
  <c r="V839" i="10"/>
  <c r="V840" i="10"/>
  <c r="V841" i="10"/>
  <c r="V842" i="10"/>
  <c r="V843" i="10"/>
  <c r="V844" i="10"/>
  <c r="V845" i="10"/>
  <c r="V846" i="10"/>
  <c r="V847" i="10"/>
  <c r="V848" i="10"/>
  <c r="V849" i="10"/>
  <c r="V850" i="10"/>
  <c r="V851" i="10"/>
  <c r="V852" i="10"/>
  <c r="V853" i="10"/>
  <c r="V854" i="10"/>
  <c r="V855" i="10"/>
  <c r="V856" i="10"/>
  <c r="V857" i="10"/>
  <c r="V858" i="10"/>
  <c r="V859" i="10"/>
  <c r="V860" i="10"/>
  <c r="V861" i="10"/>
  <c r="V862" i="10"/>
  <c r="V863" i="10"/>
  <c r="V864" i="10"/>
  <c r="V865" i="10"/>
  <c r="V866" i="10"/>
  <c r="V867" i="10"/>
  <c r="V868" i="10"/>
  <c r="V869" i="10"/>
  <c r="V870" i="10"/>
  <c r="V871" i="10"/>
  <c r="V872" i="10"/>
  <c r="V873" i="10"/>
  <c r="V874" i="10"/>
  <c r="V875" i="10"/>
  <c r="V876" i="10"/>
  <c r="V877" i="10"/>
  <c r="V878" i="10"/>
  <c r="V879" i="10"/>
  <c r="V880" i="10"/>
  <c r="V881" i="10"/>
  <c r="V882" i="10"/>
  <c r="V883" i="10"/>
  <c r="V884" i="10"/>
  <c r="V885" i="10"/>
  <c r="V886" i="10"/>
  <c r="V887" i="10"/>
  <c r="V888" i="10"/>
  <c r="V889" i="10"/>
  <c r="V890" i="10"/>
  <c r="V891" i="10"/>
  <c r="V892" i="10"/>
  <c r="V893" i="10"/>
  <c r="V894" i="10"/>
  <c r="V895" i="10"/>
  <c r="V896" i="10"/>
  <c r="V897" i="10"/>
  <c r="V898" i="10"/>
  <c r="V899" i="10"/>
  <c r="V900" i="10"/>
  <c r="V901" i="10"/>
  <c r="V902" i="10"/>
  <c r="V903" i="10"/>
  <c r="V904" i="10"/>
  <c r="V905" i="10"/>
  <c r="V906" i="10"/>
  <c r="V907" i="10"/>
  <c r="V908" i="10"/>
  <c r="V909" i="10"/>
  <c r="V910" i="10"/>
  <c r="V911" i="10"/>
  <c r="V912" i="10"/>
  <c r="V913" i="10"/>
  <c r="V914" i="10"/>
  <c r="V915" i="10"/>
  <c r="V916" i="10"/>
  <c r="V917" i="10"/>
  <c r="V918" i="10"/>
  <c r="V919" i="10"/>
  <c r="V920" i="10"/>
  <c r="V921" i="10"/>
  <c r="V922" i="10"/>
  <c r="V923" i="10"/>
  <c r="V924" i="10"/>
  <c r="V925" i="10"/>
  <c r="V926" i="10"/>
  <c r="V927" i="10"/>
  <c r="V928" i="10"/>
  <c r="V929" i="10"/>
  <c r="V930" i="10"/>
  <c r="V931" i="10"/>
  <c r="V932" i="10"/>
  <c r="V933" i="10"/>
  <c r="V934" i="10"/>
  <c r="V935" i="10"/>
  <c r="V936" i="10"/>
  <c r="V937" i="10"/>
  <c r="V938" i="10"/>
  <c r="V939" i="10"/>
  <c r="V940" i="10"/>
  <c r="V941" i="10"/>
  <c r="V942" i="10"/>
  <c r="V943" i="10"/>
  <c r="V944" i="10"/>
  <c r="V945" i="10"/>
  <c r="V946" i="10"/>
  <c r="V947" i="10"/>
  <c r="V948" i="10"/>
  <c r="V949" i="10"/>
  <c r="V950" i="10"/>
  <c r="V951" i="10"/>
  <c r="V952" i="10"/>
  <c r="V953" i="10"/>
  <c r="V954" i="10"/>
  <c r="V955" i="10"/>
  <c r="V956" i="10"/>
  <c r="V957" i="10"/>
  <c r="V958" i="10"/>
  <c r="V959" i="10"/>
  <c r="V960" i="10"/>
  <c r="V961" i="10"/>
  <c r="V962" i="10"/>
  <c r="V963" i="10"/>
  <c r="V964" i="10"/>
  <c r="V965" i="10"/>
  <c r="V966" i="10"/>
  <c r="V967" i="10"/>
  <c r="V968" i="10"/>
  <c r="V969" i="10"/>
  <c r="V970" i="10"/>
  <c r="V971" i="10"/>
  <c r="V972" i="10"/>
  <c r="V973" i="10"/>
  <c r="V974" i="10"/>
  <c r="V975" i="10"/>
  <c r="V976" i="10"/>
  <c r="V977" i="10"/>
  <c r="V978" i="10"/>
  <c r="V979" i="10"/>
  <c r="V980" i="10"/>
  <c r="V981" i="10"/>
  <c r="V982" i="10"/>
  <c r="V983" i="10"/>
  <c r="V984" i="10"/>
  <c r="V985" i="10"/>
  <c r="V986" i="10"/>
  <c r="V987" i="10"/>
  <c r="V988" i="10"/>
  <c r="V989" i="10"/>
  <c r="V990" i="10"/>
  <c r="V991" i="10"/>
  <c r="V992" i="10"/>
  <c r="V993" i="10"/>
  <c r="V994" i="10"/>
  <c r="V995" i="10"/>
  <c r="V996" i="10"/>
  <c r="V997" i="10"/>
  <c r="V998" i="10"/>
  <c r="V999" i="10"/>
  <c r="V1000" i="10"/>
  <c r="V1001" i="10"/>
  <c r="V1002" i="10"/>
  <c r="V1003" i="10"/>
  <c r="V1004" i="10"/>
  <c r="V1005" i="10"/>
  <c r="V1006" i="10"/>
  <c r="V1007" i="10"/>
  <c r="V1008" i="10"/>
  <c r="V1009" i="10"/>
  <c r="V1010" i="10"/>
  <c r="V1011" i="10"/>
  <c r="V1012" i="10"/>
  <c r="V1013" i="10"/>
  <c r="V1014" i="10"/>
  <c r="V1015" i="10"/>
  <c r="V1016" i="10"/>
  <c r="V1017" i="10"/>
  <c r="V1018" i="10"/>
  <c r="V1019" i="10"/>
  <c r="V1020" i="10"/>
  <c r="V1021" i="10"/>
  <c r="V1022" i="10"/>
  <c r="V1023" i="10"/>
  <c r="V1024" i="10"/>
  <c r="V1025" i="10"/>
  <c r="V1026" i="10"/>
  <c r="V1027" i="10"/>
  <c r="V1028" i="10"/>
  <c r="V1029" i="10"/>
  <c r="V1030" i="10"/>
  <c r="V1031" i="10"/>
  <c r="V1032" i="10"/>
  <c r="V1033" i="10"/>
  <c r="V1034" i="10"/>
  <c r="V1035" i="10"/>
  <c r="V1036" i="10"/>
  <c r="V1037" i="10"/>
  <c r="V1038" i="10"/>
  <c r="V1039" i="10"/>
  <c r="V1040" i="10"/>
  <c r="V1041" i="10"/>
  <c r="V1042" i="10"/>
  <c r="V1043" i="10"/>
  <c r="V1044" i="10"/>
  <c r="V1045" i="10"/>
  <c r="V1046" i="10"/>
  <c r="V1047" i="10"/>
  <c r="V1048" i="10"/>
  <c r="V1049" i="10"/>
  <c r="V1050" i="10"/>
  <c r="V1051" i="10"/>
  <c r="V1052" i="10"/>
  <c r="V1053" i="10"/>
  <c r="V1054" i="10"/>
  <c r="V1055" i="10"/>
  <c r="V1056" i="10"/>
  <c r="V1057" i="10"/>
  <c r="V1058" i="10"/>
  <c r="V1059" i="10"/>
  <c r="V1060" i="10"/>
  <c r="V1061" i="10"/>
  <c r="V1062" i="10"/>
  <c r="V1063" i="10"/>
  <c r="V1064" i="10"/>
  <c r="V1065" i="10"/>
  <c r="V1066" i="10"/>
  <c r="V1067" i="10"/>
  <c r="V1068" i="10"/>
  <c r="V1069" i="10"/>
  <c r="V1070" i="10"/>
  <c r="V1071" i="10"/>
  <c r="V1072" i="10"/>
  <c r="V1073" i="10"/>
  <c r="V1074" i="10"/>
  <c r="V1075" i="10"/>
  <c r="V1076" i="10"/>
  <c r="V1077" i="10"/>
  <c r="V1078" i="10"/>
  <c r="V1079" i="10"/>
  <c r="V1080" i="10"/>
  <c r="V1081" i="10"/>
  <c r="V1082" i="10"/>
  <c r="V1083" i="10"/>
  <c r="V1084" i="10"/>
  <c r="V1085" i="10"/>
  <c r="V1086" i="10"/>
  <c r="V1087" i="10"/>
  <c r="V1088" i="10"/>
  <c r="V1089" i="10"/>
  <c r="V1090" i="10"/>
  <c r="V1091" i="10"/>
  <c r="V1092" i="10"/>
  <c r="V1093" i="10"/>
  <c r="V1094" i="10"/>
  <c r="V1095" i="10"/>
  <c r="V1096" i="10"/>
  <c r="V1097" i="10"/>
  <c r="V1098" i="10"/>
  <c r="V1099" i="10"/>
  <c r="V1100" i="10"/>
  <c r="V1101" i="10"/>
  <c r="V1102" i="10"/>
  <c r="V1103" i="10"/>
  <c r="V1104" i="10"/>
  <c r="V1105" i="10"/>
  <c r="V1106" i="10"/>
  <c r="V1107" i="10"/>
  <c r="V1108" i="10"/>
  <c r="V1109" i="10"/>
  <c r="V1110" i="10"/>
  <c r="V1111" i="10"/>
  <c r="V1112" i="10"/>
  <c r="V1113" i="10"/>
  <c r="V1114" i="10"/>
  <c r="V1115" i="10"/>
  <c r="V1116" i="10"/>
  <c r="V1117" i="10"/>
  <c r="V1118" i="10"/>
  <c r="V1119" i="10"/>
  <c r="V1120" i="10"/>
  <c r="V1121" i="10"/>
  <c r="V1122" i="10"/>
  <c r="V1123" i="10"/>
  <c r="V1124" i="10"/>
  <c r="V1125" i="10"/>
  <c r="V1126" i="10"/>
  <c r="V1127" i="10"/>
  <c r="V1128" i="10"/>
  <c r="V1129" i="10"/>
  <c r="V1130" i="10"/>
  <c r="V1131" i="10"/>
  <c r="V1132" i="10"/>
  <c r="V1133" i="10"/>
  <c r="V1134" i="10"/>
  <c r="V1135" i="10"/>
  <c r="V1136" i="10"/>
  <c r="V1137" i="10"/>
  <c r="V1138" i="10"/>
  <c r="V1139" i="10"/>
  <c r="V1140" i="10"/>
  <c r="V1141" i="10"/>
  <c r="V1142" i="10"/>
  <c r="V1286" i="10"/>
  <c r="V1288" i="10"/>
  <c r="V1290" i="10"/>
  <c r="V1292" i="10"/>
  <c r="V1143" i="10"/>
  <c r="V1144" i="10"/>
  <c r="V1145" i="10"/>
  <c r="V1146" i="10"/>
  <c r="V1147" i="10"/>
  <c r="V1148" i="10"/>
  <c r="V1149" i="10"/>
  <c r="V1150" i="10"/>
  <c r="V1151" i="10"/>
  <c r="V1152" i="10"/>
  <c r="V1153" i="10"/>
  <c r="V1154" i="10"/>
  <c r="V1155" i="10"/>
  <c r="V1156" i="10"/>
  <c r="V1157" i="10"/>
  <c r="V1158" i="10"/>
  <c r="V1159" i="10"/>
  <c r="V1160" i="10"/>
  <c r="V1161" i="10"/>
  <c r="V1162" i="10"/>
  <c r="V1163" i="10"/>
  <c r="V1164" i="10"/>
  <c r="V1165" i="10"/>
  <c r="V1166" i="10"/>
  <c r="V1167" i="10"/>
  <c r="V1168" i="10"/>
  <c r="V1169" i="10"/>
  <c r="V1170" i="10"/>
  <c r="V1171" i="10"/>
  <c r="V1172" i="10"/>
  <c r="V1173" i="10"/>
  <c r="V1174" i="10"/>
  <c r="V1175" i="10"/>
  <c r="V1176" i="10"/>
  <c r="V1177" i="10"/>
  <c r="V1178" i="10"/>
  <c r="V1179" i="10"/>
  <c r="V1180" i="10"/>
  <c r="V1181" i="10"/>
  <c r="V1182" i="10"/>
  <c r="V1183" i="10"/>
  <c r="V1184" i="10"/>
  <c r="V1185" i="10"/>
  <c r="V1186" i="10"/>
  <c r="V1187" i="10"/>
  <c r="V1188" i="10"/>
  <c r="V1189" i="10"/>
  <c r="V1190" i="10"/>
  <c r="V1191" i="10"/>
  <c r="V1192" i="10"/>
  <c r="V1193" i="10"/>
  <c r="V1194" i="10"/>
  <c r="V1195" i="10"/>
  <c r="V1196" i="10"/>
  <c r="V1197" i="10"/>
  <c r="V1198" i="10"/>
  <c r="V1199" i="10"/>
  <c r="V1200" i="10"/>
  <c r="V1201" i="10"/>
  <c r="V1202" i="10"/>
  <c r="V1203" i="10"/>
  <c r="V1204" i="10"/>
  <c r="V1205" i="10"/>
  <c r="V1206" i="10"/>
  <c r="V1207" i="10"/>
  <c r="V1208" i="10"/>
  <c r="V1209" i="10"/>
  <c r="V1210" i="10"/>
  <c r="V1211" i="10"/>
  <c r="V1212" i="10"/>
  <c r="V1213" i="10"/>
  <c r="V1214" i="10"/>
  <c r="V1215" i="10"/>
  <c r="V1216" i="10"/>
  <c r="V1217" i="10"/>
  <c r="V1218" i="10"/>
  <c r="V1219" i="10"/>
  <c r="V1220" i="10"/>
  <c r="V1221" i="10"/>
  <c r="V1222" i="10"/>
  <c r="V1223" i="10"/>
  <c r="V1224" i="10"/>
  <c r="V1225" i="10"/>
  <c r="V1226" i="10"/>
  <c r="V1227" i="10"/>
  <c r="V1228" i="10"/>
  <c r="V1229" i="10"/>
  <c r="V1230" i="10"/>
  <c r="V1231" i="10"/>
  <c r="V1232" i="10"/>
  <c r="V1233" i="10"/>
  <c r="V1234" i="10"/>
  <c r="V1235" i="10"/>
  <c r="V1236" i="10"/>
  <c r="V1237" i="10"/>
  <c r="V1238" i="10"/>
  <c r="V1239" i="10"/>
  <c r="V1240" i="10"/>
  <c r="V1241" i="10"/>
  <c r="V1242" i="10"/>
  <c r="V1243" i="10"/>
  <c r="V1244" i="10"/>
  <c r="V1245" i="10"/>
  <c r="V1246" i="10"/>
  <c r="V1247" i="10"/>
  <c r="V1248" i="10"/>
  <c r="V1249" i="10"/>
  <c r="V1250" i="10"/>
  <c r="V1251" i="10"/>
  <c r="V1252" i="10"/>
  <c r="V1253" i="10"/>
  <c r="V1254" i="10"/>
  <c r="V1255" i="10"/>
  <c r="V1256" i="10"/>
  <c r="V1257" i="10"/>
  <c r="V1258" i="10"/>
  <c r="V1259" i="10"/>
  <c r="V1260" i="10"/>
  <c r="V1261" i="10"/>
  <c r="V1262" i="10"/>
  <c r="V1263" i="10"/>
  <c r="V1264" i="10"/>
  <c r="V1265" i="10"/>
  <c r="V1266" i="10"/>
  <c r="V1267" i="10"/>
  <c r="V1268" i="10"/>
  <c r="V1269" i="10"/>
  <c r="V1270" i="10"/>
  <c r="V1271" i="10"/>
  <c r="V1272" i="10"/>
  <c r="V1273" i="10"/>
  <c r="V1274" i="10"/>
  <c r="V1275" i="10"/>
  <c r="V1276" i="10"/>
  <c r="V1277" i="10"/>
  <c r="V1278" i="10"/>
  <c r="V1279" i="10"/>
  <c r="V1280" i="10"/>
  <c r="V1281" i="10"/>
  <c r="V1282" i="10"/>
  <c r="V1283" i="10"/>
  <c r="V1284" i="10"/>
  <c r="V1285" i="10"/>
  <c r="V1287" i="10"/>
  <c r="V1289" i="10"/>
  <c r="V1291" i="10"/>
  <c r="V1293" i="10"/>
  <c r="V1295" i="10"/>
  <c r="V1297" i="10"/>
  <c r="V1298" i="10"/>
  <c r="V1300" i="10"/>
  <c r="V1302" i="10"/>
  <c r="V1304" i="10"/>
  <c r="V1306" i="10"/>
  <c r="V1308" i="10"/>
  <c r="V1310" i="10"/>
  <c r="V1312" i="10"/>
  <c r="V1314" i="10"/>
  <c r="V1316" i="10"/>
  <c r="V1318" i="10"/>
  <c r="V1320" i="10"/>
  <c r="V1322" i="10"/>
  <c r="V1324" i="10"/>
  <c r="V1326" i="10"/>
  <c r="V1328" i="10"/>
  <c r="V1294" i="10"/>
  <c r="V1296" i="10"/>
  <c r="V1299" i="10"/>
  <c r="V1301" i="10"/>
  <c r="V1303" i="10"/>
  <c r="V1305" i="10"/>
  <c r="V1307" i="10"/>
  <c r="V1309" i="10"/>
  <c r="V1311" i="10"/>
  <c r="V1313" i="10"/>
  <c r="V1315" i="10"/>
  <c r="V1317" i="10"/>
  <c r="V1319" i="10"/>
  <c r="V1321" i="10"/>
  <c r="V1323" i="10"/>
  <c r="V1325" i="10"/>
  <c r="V1327" i="10"/>
  <c r="V1329" i="10"/>
  <c r="V1331" i="10"/>
  <c r="V1333" i="10"/>
  <c r="V1335" i="10"/>
  <c r="V1337" i="10"/>
  <c r="V1339" i="10"/>
  <c r="V1341" i="10"/>
  <c r="V1343" i="10"/>
  <c r="V1345" i="10"/>
  <c r="V1347" i="10"/>
  <c r="V1349" i="10"/>
  <c r="V1351" i="10"/>
  <c r="V1353" i="10"/>
  <c r="V1355" i="10"/>
  <c r="V1357" i="10"/>
  <c r="V1359" i="10"/>
  <c r="V1361" i="10"/>
  <c r="V1363" i="10"/>
  <c r="V1365" i="10"/>
  <c r="V1367" i="10"/>
  <c r="V1369" i="10"/>
  <c r="V1371" i="10"/>
  <c r="V1373" i="10"/>
  <c r="V1374" i="10"/>
  <c r="V1375" i="10"/>
  <c r="V1376" i="10"/>
  <c r="V1377" i="10"/>
  <c r="V1330" i="10"/>
  <c r="V1332" i="10"/>
  <c r="V1334" i="10"/>
  <c r="V1336" i="10"/>
  <c r="V1338" i="10"/>
  <c r="V1340" i="10"/>
  <c r="V1342" i="10"/>
  <c r="V1344" i="10"/>
  <c r="V1346" i="10"/>
  <c r="V1348" i="10"/>
  <c r="V1350" i="10"/>
  <c r="V1352" i="10"/>
  <c r="V1354" i="10"/>
  <c r="V1356" i="10"/>
  <c r="V1358" i="10"/>
  <c r="V1360" i="10"/>
  <c r="V1362" i="10"/>
  <c r="V1364" i="10"/>
  <c r="V1366" i="10"/>
  <c r="V1368" i="10"/>
  <c r="V1370" i="10"/>
  <c r="V1372" i="10"/>
  <c r="U30" i="10"/>
  <c r="U37" i="10"/>
  <c r="U145" i="10"/>
  <c r="U57" i="10"/>
  <c r="U291" i="10"/>
  <c r="U170" i="10"/>
  <c r="V18" i="10"/>
  <c r="U55" i="10"/>
  <c r="U96" i="10"/>
  <c r="U112" i="10"/>
  <c r="U366" i="10"/>
  <c r="U319" i="10"/>
  <c r="U589" i="10"/>
  <c r="U557" i="10"/>
  <c r="U371" i="10"/>
  <c r="U532" i="10"/>
  <c r="U500" i="10"/>
  <c r="U464" i="10"/>
  <c r="U429" i="10"/>
  <c r="U326" i="10"/>
  <c r="U154" i="10"/>
  <c r="U313" i="10"/>
  <c r="U298" i="10"/>
  <c r="U290" i="10"/>
  <c r="U286" i="10"/>
  <c r="U274" i="10"/>
  <c r="U270" i="10"/>
  <c r="U266" i="10"/>
  <c r="U262" i="10"/>
  <c r="U258" i="10"/>
  <c r="U254" i="10"/>
  <c r="U249" i="10"/>
  <c r="U241" i="10"/>
  <c r="U193" i="10"/>
  <c r="U177" i="10"/>
  <c r="U165" i="10"/>
  <c r="U138" i="10"/>
  <c r="U192" i="10"/>
  <c r="U184" i="10"/>
  <c r="U176" i="10"/>
  <c r="U159" i="10"/>
  <c r="U150" i="10"/>
  <c r="U137" i="10"/>
  <c r="U34" i="10"/>
  <c r="U31" i="10"/>
  <c r="U58" i="10"/>
  <c r="U51" i="10"/>
  <c r="U72" i="10"/>
  <c r="U120" i="10"/>
  <c r="U84" i="10"/>
  <c r="U87" i="10"/>
  <c r="U398" i="10"/>
  <c r="U374" i="10"/>
  <c r="U350" i="10"/>
  <c r="U585" i="10"/>
  <c r="U573" i="10"/>
  <c r="U561" i="10"/>
  <c r="U545" i="10"/>
  <c r="U395" i="10"/>
  <c r="U363" i="10"/>
  <c r="U339" i="10"/>
  <c r="U540" i="10"/>
  <c r="U524" i="10"/>
  <c r="U512" i="10"/>
  <c r="U496" i="10"/>
  <c r="U484" i="10"/>
  <c r="U472" i="10"/>
  <c r="U450" i="10"/>
  <c r="U210" i="10"/>
  <c r="U438" i="10"/>
  <c r="U240" i="10"/>
  <c r="U228" i="10"/>
  <c r="U216" i="10"/>
  <c r="U432" i="10"/>
  <c r="U163" i="10"/>
  <c r="U306" i="10"/>
  <c r="U282" i="10"/>
  <c r="U65" i="10"/>
  <c r="U42" i="10"/>
  <c r="U40" i="10"/>
  <c r="U114" i="10"/>
  <c r="U68" i="10"/>
  <c r="U94" i="10"/>
  <c r="U119" i="10"/>
  <c r="U95" i="10"/>
  <c r="U70" i="10"/>
  <c r="U404" i="10"/>
  <c r="U388" i="10"/>
  <c r="U364" i="10"/>
  <c r="U340" i="10"/>
  <c r="U602" i="10"/>
  <c r="U600" i="10"/>
  <c r="U592" i="10"/>
  <c r="U580" i="10"/>
  <c r="U572" i="10"/>
  <c r="U560" i="10"/>
  <c r="U552" i="10"/>
  <c r="U548" i="10"/>
  <c r="U451" i="10"/>
  <c r="U393" i="10"/>
  <c r="U385" i="10"/>
  <c r="U377" i="10"/>
  <c r="U369" i="10"/>
  <c r="U361" i="10"/>
  <c r="U353" i="10"/>
  <c r="U345" i="10"/>
  <c r="U337" i="10"/>
  <c r="U329" i="10"/>
  <c r="U543" i="10"/>
  <c r="U539" i="10"/>
  <c r="U535" i="10"/>
  <c r="U531" i="10"/>
  <c r="U527" i="10"/>
  <c r="U523" i="10"/>
  <c r="U519" i="10"/>
  <c r="U515" i="10"/>
  <c r="U511" i="10"/>
  <c r="U507" i="10"/>
  <c r="U503" i="10"/>
  <c r="U499" i="10"/>
  <c r="U495" i="10"/>
  <c r="U491" i="10"/>
  <c r="U487" i="10"/>
  <c r="U483" i="10"/>
  <c r="U475" i="10"/>
  <c r="U471" i="10"/>
  <c r="U467" i="10"/>
  <c r="U463" i="10"/>
  <c r="U459" i="10"/>
  <c r="U442" i="10"/>
  <c r="U419" i="10"/>
  <c r="U250" i="10"/>
  <c r="U206" i="10"/>
  <c r="U446" i="10"/>
  <c r="U437" i="10"/>
  <c r="U425" i="10"/>
  <c r="U409" i="10"/>
  <c r="U316" i="10"/>
  <c r="U239" i="10"/>
  <c r="U235" i="10"/>
  <c r="U231" i="10"/>
  <c r="U227" i="10"/>
  <c r="U223" i="10"/>
  <c r="U219" i="10"/>
  <c r="U215" i="10"/>
  <c r="U200" i="10"/>
  <c r="U444" i="10"/>
  <c r="U428" i="10"/>
  <c r="U418" i="10"/>
  <c r="U410" i="10"/>
  <c r="U322" i="10"/>
  <c r="U179" i="10"/>
  <c r="U160" i="10"/>
  <c r="U151" i="10"/>
  <c r="U213" i="10"/>
  <c r="U162" i="10"/>
  <c r="U311" i="10"/>
  <c r="U305" i="10"/>
  <c r="U301" i="10"/>
  <c r="U297" i="10"/>
  <c r="U293" i="10"/>
  <c r="U289" i="10"/>
  <c r="U285" i="10"/>
  <c r="U281" i="10"/>
  <c r="U277" i="10"/>
  <c r="U273" i="10"/>
  <c r="U269" i="10"/>
  <c r="U265" i="10"/>
  <c r="U261" i="10"/>
  <c r="U257" i="10"/>
  <c r="U253" i="10"/>
  <c r="U247" i="10"/>
  <c r="U214" i="10"/>
  <c r="U191" i="10"/>
  <c r="U175" i="10"/>
  <c r="U146" i="10"/>
  <c r="U190" i="10"/>
  <c r="U182" i="10"/>
  <c r="U174" i="10"/>
  <c r="U157" i="10"/>
  <c r="U148" i="10"/>
  <c r="U54" i="10"/>
  <c r="U125" i="10"/>
  <c r="U90" i="10"/>
  <c r="U128" i="10"/>
  <c r="U103" i="10"/>
  <c r="U74" i="10"/>
  <c r="U427" i="10"/>
  <c r="U382" i="10"/>
  <c r="U358" i="10"/>
  <c r="U334" i="10"/>
  <c r="U439" i="10"/>
  <c r="U593" i="10"/>
  <c r="U577" i="10"/>
  <c r="U565" i="10"/>
  <c r="U549" i="10"/>
  <c r="U387" i="10"/>
  <c r="U355" i="10"/>
  <c r="U331" i="10"/>
  <c r="U536" i="10"/>
  <c r="U520" i="10"/>
  <c r="U508" i="10"/>
  <c r="U492" i="10"/>
  <c r="U480" i="10"/>
  <c r="U468" i="10"/>
  <c r="U423" i="10"/>
  <c r="U449" i="10"/>
  <c r="U320" i="10"/>
  <c r="U232" i="10"/>
  <c r="U220" i="10"/>
  <c r="U448" i="10"/>
  <c r="U412" i="10"/>
  <c r="U181" i="10"/>
  <c r="U302" i="10"/>
  <c r="U278" i="10"/>
  <c r="U35" i="10"/>
  <c r="U28" i="10"/>
  <c r="U66" i="10"/>
  <c r="U130" i="10"/>
  <c r="U79" i="10"/>
  <c r="U104" i="10"/>
  <c r="U127" i="10"/>
  <c r="U102" i="10"/>
  <c r="U83" i="10"/>
  <c r="U348" i="10"/>
  <c r="U205" i="10"/>
  <c r="U32" i="10"/>
  <c r="U60" i="10"/>
  <c r="U39" i="10"/>
  <c r="U36" i="10"/>
  <c r="U46" i="10"/>
  <c r="U33" i="10"/>
  <c r="U62" i="10"/>
  <c r="U63" i="10"/>
  <c r="U48" i="10"/>
  <c r="U129" i="10"/>
  <c r="U121" i="10"/>
  <c r="U113" i="10"/>
  <c r="U105" i="10"/>
  <c r="U76" i="10"/>
  <c r="U100" i="10"/>
  <c r="U93" i="10"/>
  <c r="U82" i="10"/>
  <c r="U124" i="10"/>
  <c r="U116" i="10"/>
  <c r="U108" i="10"/>
  <c r="U101" i="10"/>
  <c r="U88" i="10"/>
  <c r="U78" i="10"/>
  <c r="U80" i="10"/>
  <c r="U447" i="10"/>
  <c r="U402" i="10"/>
  <c r="U394" i="10"/>
  <c r="U386" i="10"/>
  <c r="U378" i="10"/>
  <c r="U370" i="10"/>
  <c r="U362" i="10"/>
  <c r="U354" i="10"/>
  <c r="U346" i="10"/>
  <c r="U338" i="10"/>
  <c r="U330" i="10"/>
  <c r="U605" i="10"/>
  <c r="U601" i="10"/>
  <c r="U317" i="10"/>
  <c r="U599" i="10"/>
  <c r="U595" i="10"/>
  <c r="U591" i="10"/>
  <c r="U587" i="10"/>
  <c r="U583" i="10"/>
  <c r="U579" i="10"/>
  <c r="U575" i="10"/>
  <c r="U571" i="10"/>
  <c r="U567" i="10"/>
  <c r="U563" i="10"/>
  <c r="U559" i="10"/>
  <c r="U555" i="10"/>
  <c r="U551" i="10"/>
  <c r="U547" i="10"/>
  <c r="U435" i="10"/>
  <c r="U399" i="10"/>
  <c r="U391" i="10"/>
  <c r="U383" i="10"/>
  <c r="U375" i="10"/>
  <c r="U367" i="10"/>
  <c r="U359" i="10"/>
  <c r="U351" i="10"/>
  <c r="U343" i="10"/>
  <c r="U335" i="10"/>
  <c r="U323" i="10"/>
  <c r="U542" i="10"/>
  <c r="U538" i="10"/>
  <c r="U534" i="10"/>
  <c r="U530" i="10"/>
  <c r="U526" i="10"/>
  <c r="U522" i="10"/>
  <c r="U518" i="10"/>
  <c r="U514" i="10"/>
  <c r="U510" i="10"/>
  <c r="U506" i="10"/>
  <c r="U502" i="10"/>
  <c r="U498" i="10"/>
  <c r="U494" i="10"/>
  <c r="U490" i="10"/>
  <c r="U486" i="10"/>
  <c r="U482" i="10"/>
  <c r="U478" i="10"/>
  <c r="U474" i="10"/>
  <c r="U470" i="10"/>
  <c r="U466" i="10"/>
  <c r="U462" i="10"/>
  <c r="U458" i="10"/>
  <c r="U434" i="10"/>
  <c r="U415" i="10"/>
  <c r="U246" i="10"/>
  <c r="U139" i="10"/>
  <c r="U454" i="10"/>
  <c r="U445" i="10"/>
  <c r="U433" i="10"/>
  <c r="U421" i="10"/>
  <c r="U328" i="10"/>
  <c r="U314" i="10"/>
  <c r="U238" i="10"/>
  <c r="U234" i="10"/>
  <c r="U230" i="10"/>
  <c r="U226" i="10"/>
  <c r="U222" i="10"/>
  <c r="U218" i="10"/>
  <c r="U212" i="10"/>
  <c r="U152" i="10"/>
  <c r="U456" i="10"/>
  <c r="U440" i="10"/>
  <c r="U424" i="10"/>
  <c r="U416" i="10"/>
  <c r="U408" i="10"/>
  <c r="U318" i="10"/>
  <c r="U189" i="10"/>
  <c r="U173" i="10"/>
  <c r="U158" i="10"/>
  <c r="U211" i="10"/>
  <c r="U201" i="10"/>
  <c r="U136" i="10"/>
  <c r="U309" i="10"/>
  <c r="U304" i="10"/>
  <c r="U300" i="10"/>
  <c r="U296" i="10"/>
  <c r="U292" i="10"/>
  <c r="U288" i="10"/>
  <c r="U284" i="10"/>
  <c r="U280" i="10"/>
  <c r="U276" i="10"/>
  <c r="U272" i="10"/>
  <c r="U268" i="10"/>
  <c r="U264" i="10"/>
  <c r="U260" i="10"/>
  <c r="U256" i="10"/>
  <c r="U252" i="10"/>
  <c r="U245" i="10"/>
  <c r="U203" i="10"/>
  <c r="U185" i="10"/>
  <c r="U169" i="10"/>
  <c r="U141" i="10"/>
  <c r="U143" i="10"/>
  <c r="U196" i="10"/>
  <c r="U188" i="10"/>
  <c r="U180" i="10"/>
  <c r="U172" i="10"/>
  <c r="U155" i="10"/>
  <c r="U144" i="10"/>
  <c r="U45" i="10"/>
  <c r="U47" i="10"/>
  <c r="U117" i="10"/>
  <c r="U69" i="10"/>
  <c r="U89" i="10"/>
  <c r="U97" i="10"/>
  <c r="U312" i="10"/>
  <c r="U310" i="10"/>
  <c r="U390" i="10"/>
  <c r="U342" i="10"/>
  <c r="U603" i="10"/>
  <c r="U597" i="10"/>
  <c r="U581" i="10"/>
  <c r="U569" i="10"/>
  <c r="U553" i="10"/>
  <c r="U403" i="10"/>
  <c r="U379" i="10"/>
  <c r="U347" i="10"/>
  <c r="U544" i="10"/>
  <c r="U528" i="10"/>
  <c r="U516" i="10"/>
  <c r="U504" i="10"/>
  <c r="U488" i="10"/>
  <c r="U476" i="10"/>
  <c r="U460" i="10"/>
  <c r="U407" i="10"/>
  <c r="U413" i="10"/>
  <c r="U236" i="10"/>
  <c r="U224" i="10"/>
  <c r="U204" i="10"/>
  <c r="U420" i="10"/>
  <c r="U199" i="10"/>
  <c r="U167" i="10"/>
  <c r="U207" i="10"/>
  <c r="U294" i="10"/>
  <c r="U43" i="10"/>
  <c r="U67" i="10"/>
  <c r="U52" i="10"/>
  <c r="U27" i="10"/>
  <c r="U122" i="10"/>
  <c r="U106" i="10"/>
  <c r="U86" i="10"/>
  <c r="U81" i="10"/>
  <c r="U396" i="10"/>
  <c r="U380" i="10"/>
  <c r="U372" i="10"/>
  <c r="U356" i="10"/>
  <c r="U332" i="10"/>
  <c r="U325" i="10"/>
  <c r="U596" i="10"/>
  <c r="U588" i="10"/>
  <c r="U584" i="10"/>
  <c r="U576" i="10"/>
  <c r="U568" i="10"/>
  <c r="U564" i="10"/>
  <c r="U556" i="10"/>
  <c r="U401" i="10"/>
  <c r="U479" i="10"/>
  <c r="U50" i="10"/>
  <c r="U49" i="10"/>
  <c r="U38" i="10"/>
  <c r="U59" i="10"/>
  <c r="U53" i="10"/>
  <c r="U64" i="10"/>
  <c r="U44" i="10"/>
  <c r="U126" i="10"/>
  <c r="U118" i="10"/>
  <c r="U110" i="10"/>
  <c r="U92" i="10"/>
  <c r="U73" i="10"/>
  <c r="U98" i="10"/>
  <c r="U91" i="10"/>
  <c r="U75" i="10"/>
  <c r="U131" i="10"/>
  <c r="U123" i="10"/>
  <c r="U107" i="10"/>
  <c r="U99" i="10"/>
  <c r="U85" i="10"/>
  <c r="U77" i="10"/>
  <c r="U431" i="10"/>
  <c r="U166" i="10"/>
  <c r="U321" i="10"/>
  <c r="U443" i="10"/>
  <c r="U400" i="10"/>
  <c r="U392" i="10"/>
  <c r="U384" i="10"/>
  <c r="U376" i="10"/>
  <c r="U368" i="10"/>
  <c r="U360" i="10"/>
  <c r="U352" i="10"/>
  <c r="U344" i="10"/>
  <c r="U336" i="10"/>
  <c r="U327" i="10"/>
  <c r="U604" i="10"/>
  <c r="U455" i="10"/>
  <c r="U202" i="10"/>
  <c r="U598" i="10"/>
  <c r="U594" i="10"/>
  <c r="U590" i="10"/>
  <c r="U586" i="10"/>
  <c r="U582" i="10"/>
  <c r="U578" i="10"/>
  <c r="U574" i="10"/>
  <c r="U570" i="10"/>
  <c r="U566" i="10"/>
  <c r="U562" i="10"/>
  <c r="U558" i="10"/>
  <c r="U554" i="10"/>
  <c r="U550" i="10"/>
  <c r="U546" i="10"/>
  <c r="U405" i="10"/>
  <c r="U397" i="10"/>
  <c r="U389" i="10"/>
  <c r="U381" i="10"/>
  <c r="U373" i="10"/>
  <c r="U365" i="10"/>
  <c r="U357" i="10"/>
  <c r="U349" i="10"/>
  <c r="U341" i="10"/>
  <c r="U333" i="10"/>
  <c r="U147" i="10"/>
  <c r="U541" i="10"/>
  <c r="U537" i="10"/>
  <c r="U533" i="10"/>
  <c r="U529" i="10"/>
  <c r="U525" i="10"/>
  <c r="U521" i="10"/>
  <c r="U517" i="10"/>
  <c r="U513" i="10"/>
  <c r="U509" i="10"/>
  <c r="U505" i="10"/>
  <c r="U501" i="10"/>
  <c r="U497" i="10"/>
  <c r="U493" i="10"/>
  <c r="U489" i="10"/>
  <c r="U485" i="10"/>
  <c r="U481" i="10"/>
  <c r="U477" i="10"/>
  <c r="U473" i="10"/>
  <c r="U469" i="10"/>
  <c r="U465" i="10"/>
  <c r="U461" i="10"/>
  <c r="U457" i="10"/>
  <c r="U426" i="10"/>
  <c r="U411" i="10"/>
  <c r="U242" i="10"/>
  <c r="U453" i="10"/>
  <c r="U441" i="10"/>
  <c r="U430" i="10"/>
  <c r="U417" i="10"/>
  <c r="U324" i="10"/>
  <c r="U308" i="10"/>
  <c r="U237" i="10"/>
  <c r="U233" i="10"/>
  <c r="U229" i="10"/>
  <c r="U225" i="10"/>
  <c r="U221" i="10"/>
  <c r="U217" i="10"/>
  <c r="U208" i="10"/>
  <c r="U452" i="10"/>
  <c r="V139" i="10"/>
  <c r="W139" i="10" s="1"/>
  <c r="V141" i="10"/>
  <c r="W141" i="10" s="1"/>
  <c r="V151" i="10"/>
  <c r="V157" i="10"/>
  <c r="V160" i="10"/>
  <c r="V161" i="10"/>
  <c r="V165" i="10"/>
  <c r="V168" i="10"/>
  <c r="W168" i="10" s="1"/>
  <c r="V170" i="10"/>
  <c r="V171" i="10"/>
  <c r="V176" i="10"/>
  <c r="V181" i="10"/>
  <c r="V186" i="10"/>
  <c r="W186" i="10" s="1"/>
  <c r="V187" i="10"/>
  <c r="V192" i="10"/>
  <c r="V197" i="10"/>
  <c r="V199" i="10"/>
  <c r="V204" i="10"/>
  <c r="V209" i="10"/>
  <c r="V210" i="10"/>
  <c r="V217" i="10"/>
  <c r="V221" i="10"/>
  <c r="W221" i="10" s="1"/>
  <c r="V225" i="10"/>
  <c r="V229" i="10"/>
  <c r="W229" i="10" s="1"/>
  <c r="V233" i="10"/>
  <c r="W233" i="10" s="1"/>
  <c r="V237" i="10"/>
  <c r="V242" i="10"/>
  <c r="V247" i="10"/>
  <c r="V248" i="10"/>
  <c r="V252" i="10"/>
  <c r="W252" i="10" s="1"/>
  <c r="V256" i="10"/>
  <c r="W256" i="10" s="1"/>
  <c r="V260" i="10"/>
  <c r="W260" i="10" s="1"/>
  <c r="V264" i="10"/>
  <c r="W264" i="10" s="1"/>
  <c r="V268" i="10"/>
  <c r="W268" i="10" s="1"/>
  <c r="V272" i="10"/>
  <c r="W272" i="10" s="1"/>
  <c r="V276" i="10"/>
  <c r="W276" i="10" s="1"/>
  <c r="V280" i="10"/>
  <c r="W280" i="10" s="1"/>
  <c r="V284" i="10"/>
  <c r="W284" i="10" s="1"/>
  <c r="V288" i="10"/>
  <c r="W288" i="10" s="1"/>
  <c r="V292" i="10"/>
  <c r="W292" i="10" s="1"/>
  <c r="V296" i="10"/>
  <c r="W296" i="10" s="1"/>
  <c r="V300" i="10"/>
  <c r="W300" i="10" s="1"/>
  <c r="V304" i="10"/>
  <c r="W304" i="10" s="1"/>
  <c r="V311" i="10"/>
  <c r="V316" i="10"/>
  <c r="V321" i="10"/>
  <c r="W321" i="10" s="1"/>
  <c r="V322" i="10"/>
  <c r="V136" i="10"/>
  <c r="W136" i="10" s="1"/>
  <c r="V143" i="10"/>
  <c r="W143" i="10" s="1"/>
  <c r="V145" i="10"/>
  <c r="V147" i="10"/>
  <c r="W147" i="10" s="1"/>
  <c r="V150" i="10"/>
  <c r="V155" i="10"/>
  <c r="W155" i="10" s="1"/>
  <c r="V158" i="10"/>
  <c r="W158" i="10" s="1"/>
  <c r="V164" i="10"/>
  <c r="V169" i="10"/>
  <c r="W169" i="10" s="1"/>
  <c r="V174" i="10"/>
  <c r="V175" i="10"/>
  <c r="V180" i="10"/>
  <c r="W180" i="10" s="1"/>
  <c r="V185" i="10"/>
  <c r="W185" i="10" s="1"/>
  <c r="V190" i="10"/>
  <c r="V191" i="10"/>
  <c r="V196" i="10"/>
  <c r="W196" i="10" s="1"/>
  <c r="V202" i="10"/>
  <c r="V203" i="10"/>
  <c r="W203" i="10" s="1"/>
  <c r="V208" i="10"/>
  <c r="W208" i="10" s="1"/>
  <c r="V213" i="10"/>
  <c r="V218" i="10"/>
  <c r="W218" i="10" s="1"/>
  <c r="V222" i="10"/>
  <c r="W222" i="10" s="1"/>
  <c r="V226" i="10"/>
  <c r="W226" i="10" s="1"/>
  <c r="V230" i="10"/>
  <c r="W230" i="10" s="1"/>
  <c r="V234" i="10"/>
  <c r="W234" i="10" s="1"/>
  <c r="V238" i="10"/>
  <c r="W238" i="10" s="1"/>
  <c r="V241" i="10"/>
  <c r="V246" i="10"/>
  <c r="W246" i="10" s="1"/>
  <c r="V251" i="10"/>
  <c r="V253" i="10"/>
  <c r="V257" i="10"/>
  <c r="V261" i="10"/>
  <c r="V265" i="10"/>
  <c r="V269" i="10"/>
  <c r="V273" i="10"/>
  <c r="V277" i="10"/>
  <c r="V281" i="10"/>
  <c r="V285" i="10"/>
  <c r="V289" i="10"/>
  <c r="V293" i="10"/>
  <c r="V297" i="10"/>
  <c r="V301" i="10"/>
  <c r="V305" i="10"/>
  <c r="V309" i="10"/>
  <c r="W309" i="10" s="1"/>
  <c r="V310" i="10"/>
  <c r="V315" i="10"/>
  <c r="W315" i="10" s="1"/>
  <c r="V320" i="10"/>
  <c r="V325" i="10"/>
  <c r="V138" i="10"/>
  <c r="V140" i="10"/>
  <c r="W140" i="10" s="1"/>
  <c r="V142" i="10"/>
  <c r="V149" i="10"/>
  <c r="V152" i="10"/>
  <c r="V153" i="10"/>
  <c r="W153" i="10" s="1"/>
  <c r="V156" i="10"/>
  <c r="W156" i="10" s="1"/>
  <c r="V163" i="10"/>
  <c r="V173" i="10"/>
  <c r="W173" i="10" s="1"/>
  <c r="V178" i="10"/>
  <c r="V179" i="10"/>
  <c r="V184" i="10"/>
  <c r="V189" i="10"/>
  <c r="W189" i="10" s="1"/>
  <c r="V194" i="10"/>
  <c r="V195" i="10"/>
  <c r="V198" i="10"/>
  <c r="W198" i="10" s="1"/>
  <c r="V200" i="10"/>
  <c r="V201" i="10"/>
  <c r="W201" i="10" s="1"/>
  <c r="V207" i="10"/>
  <c r="V212" i="10"/>
  <c r="W212" i="10" s="1"/>
  <c r="V215" i="10"/>
  <c r="V219" i="10"/>
  <c r="V223" i="10"/>
  <c r="V227" i="10"/>
  <c r="V231" i="10"/>
  <c r="V235" i="10"/>
  <c r="V239" i="10"/>
  <c r="V245" i="10"/>
  <c r="W245" i="10" s="1"/>
  <c r="V250" i="10"/>
  <c r="V254" i="10"/>
  <c r="V258" i="10"/>
  <c r="V262" i="10"/>
  <c r="V266" i="10"/>
  <c r="V270" i="10"/>
  <c r="V274" i="10"/>
  <c r="V278" i="10"/>
  <c r="V282" i="10"/>
  <c r="V286" i="10"/>
  <c r="V290" i="10"/>
  <c r="V294" i="10"/>
  <c r="V298" i="10"/>
  <c r="V302" i="10"/>
  <c r="V306" i="10"/>
  <c r="V308" i="10"/>
  <c r="W308" i="10" s="1"/>
  <c r="V313" i="10"/>
  <c r="V314" i="10"/>
  <c r="W314" i="10" s="1"/>
  <c r="V319" i="10"/>
  <c r="V324" i="10"/>
  <c r="V135" i="10"/>
  <c r="W135" i="10" s="1"/>
  <c r="V137" i="10"/>
  <c r="V144" i="10"/>
  <c r="W144" i="10" s="1"/>
  <c r="V146" i="10"/>
  <c r="V148" i="10"/>
  <c r="V154" i="10"/>
  <c r="V159" i="10"/>
  <c r="V162" i="10"/>
  <c r="V166" i="10"/>
  <c r="V167" i="10"/>
  <c r="V172" i="10"/>
  <c r="W172" i="10" s="1"/>
  <c r="V177" i="10"/>
  <c r="V182" i="10"/>
  <c r="V183" i="10"/>
  <c r="V188" i="10"/>
  <c r="V193" i="10"/>
  <c r="V205" i="10"/>
  <c r="V206" i="10"/>
  <c r="V211" i="10"/>
  <c r="W211" i="10" s="1"/>
  <c r="V214" i="10"/>
  <c r="V216" i="10"/>
  <c r="V220" i="10"/>
  <c r="V224" i="10"/>
  <c r="V228" i="10"/>
  <c r="V232" i="10"/>
  <c r="V236" i="10"/>
  <c r="V240" i="10"/>
  <c r="V243" i="10"/>
  <c r="V244" i="10"/>
  <c r="V249" i="10"/>
  <c r="V255" i="10"/>
  <c r="V259" i="10"/>
  <c r="V263" i="10"/>
  <c r="W263" i="10" s="1"/>
  <c r="V267" i="10"/>
  <c r="V271" i="10"/>
  <c r="V275" i="10"/>
  <c r="V279" i="10"/>
  <c r="V283" i="10"/>
  <c r="V287" i="10"/>
  <c r="W287" i="10" s="1"/>
  <c r="V291" i="10"/>
  <c r="W291" i="10" s="1"/>
  <c r="V295" i="10"/>
  <c r="V299" i="10"/>
  <c r="W299" i="10" s="1"/>
  <c r="V303" i="10"/>
  <c r="W303" i="10" s="1"/>
  <c r="V307" i="10"/>
  <c r="W307" i="10" s="1"/>
  <c r="V312" i="10"/>
  <c r="V317" i="10"/>
  <c r="W317" i="10" s="1"/>
  <c r="V318" i="10"/>
  <c r="W318" i="10" s="1"/>
  <c r="V323" i="10"/>
  <c r="W323" i="10" s="1"/>
  <c r="V329" i="10"/>
  <c r="V333" i="10"/>
  <c r="W333" i="10" s="1"/>
  <c r="V337" i="10"/>
  <c r="V341" i="10"/>
  <c r="V345" i="10"/>
  <c r="V349" i="10"/>
  <c r="W349" i="10" s="1"/>
  <c r="V353" i="10"/>
  <c r="V357" i="10"/>
  <c r="W357" i="10" s="1"/>
  <c r="V361" i="10"/>
  <c r="V365" i="10"/>
  <c r="W365" i="10" s="1"/>
  <c r="V369" i="10"/>
  <c r="V373" i="10"/>
  <c r="V377" i="10"/>
  <c r="V381" i="10"/>
  <c r="W381" i="10" s="1"/>
  <c r="V385" i="10"/>
  <c r="V389" i="10"/>
  <c r="V393" i="10"/>
  <c r="V397" i="10"/>
  <c r="W397" i="10" s="1"/>
  <c r="V401" i="10"/>
  <c r="V405" i="10"/>
  <c r="V408" i="10"/>
  <c r="W408" i="10" s="1"/>
  <c r="V409" i="10"/>
  <c r="V414" i="10"/>
  <c r="W414" i="10" s="1"/>
  <c r="V419" i="10"/>
  <c r="V424" i="10"/>
  <c r="W424" i="10" s="1"/>
  <c r="V426" i="10"/>
  <c r="W426" i="10" s="1"/>
  <c r="V428" i="10"/>
  <c r="V439" i="10"/>
  <c r="V441" i="10"/>
  <c r="V443" i="10"/>
  <c r="W443" i="10" s="1"/>
  <c r="V445" i="10"/>
  <c r="W445" i="10" s="1"/>
  <c r="V454" i="10"/>
  <c r="W454" i="10" s="1"/>
  <c r="V456" i="10"/>
  <c r="W456" i="10" s="1"/>
  <c r="V461" i="10"/>
  <c r="V465" i="10"/>
  <c r="W465" i="10" s="1"/>
  <c r="V469" i="10"/>
  <c r="W469" i="10" s="1"/>
  <c r="V473" i="10"/>
  <c r="V477" i="10"/>
  <c r="W477" i="10" s="1"/>
  <c r="V481" i="10"/>
  <c r="W481" i="10" s="1"/>
  <c r="V485" i="10"/>
  <c r="V489" i="10"/>
  <c r="W489" i="10" s="1"/>
  <c r="V493" i="10"/>
  <c r="V497" i="10"/>
  <c r="V501" i="10"/>
  <c r="W501" i="10" s="1"/>
  <c r="V505" i="10"/>
  <c r="V509" i="10"/>
  <c r="V513" i="10"/>
  <c r="W513" i="10" s="1"/>
  <c r="V517" i="10"/>
  <c r="V521" i="10"/>
  <c r="W521" i="10" s="1"/>
  <c r="V525" i="10"/>
  <c r="V529" i="10"/>
  <c r="V533" i="10"/>
  <c r="W533" i="10" s="1"/>
  <c r="V537" i="10"/>
  <c r="V541" i="10"/>
  <c r="V545" i="10"/>
  <c r="V549" i="10"/>
  <c r="V553" i="10"/>
  <c r="V557" i="10"/>
  <c r="V561" i="10"/>
  <c r="V565" i="10"/>
  <c r="V569" i="10"/>
  <c r="V573" i="10"/>
  <c r="V577" i="10"/>
  <c r="V581" i="10"/>
  <c r="V585" i="10"/>
  <c r="V589" i="10"/>
  <c r="V593" i="10"/>
  <c r="V597" i="10"/>
  <c r="V603" i="10"/>
  <c r="V328" i="10"/>
  <c r="W328" i="10" s="1"/>
  <c r="V330" i="10"/>
  <c r="V334" i="10"/>
  <c r="V338" i="10"/>
  <c r="V342" i="10"/>
  <c r="V346" i="10"/>
  <c r="V350" i="10"/>
  <c r="V354" i="10"/>
  <c r="V358" i="10"/>
  <c r="V362" i="10"/>
  <c r="V366" i="10"/>
  <c r="V370" i="10"/>
  <c r="V374" i="10"/>
  <c r="V378" i="10"/>
  <c r="V382" i="10"/>
  <c r="V386" i="10"/>
  <c r="V390" i="10"/>
  <c r="V394" i="10"/>
  <c r="V398" i="10"/>
  <c r="V402" i="10"/>
  <c r="V407" i="10"/>
  <c r="V412" i="10"/>
  <c r="V413" i="10"/>
  <c r="V418" i="10"/>
  <c r="V423" i="10"/>
  <c r="V430" i="10"/>
  <c r="W430" i="10" s="1"/>
  <c r="V432" i="10"/>
  <c r="V434" i="10"/>
  <c r="W434" i="10" s="1"/>
  <c r="V436" i="10"/>
  <c r="V447" i="10"/>
  <c r="V449" i="10"/>
  <c r="V451" i="10"/>
  <c r="V453" i="10"/>
  <c r="W453" i="10" s="1"/>
  <c r="V458" i="10"/>
  <c r="W458" i="10" s="1"/>
  <c r="V462" i="10"/>
  <c r="W462" i="10" s="1"/>
  <c r="V466" i="10"/>
  <c r="W466" i="10" s="1"/>
  <c r="V470" i="10"/>
  <c r="W470" i="10" s="1"/>
  <c r="V474" i="10"/>
  <c r="W474" i="10" s="1"/>
  <c r="V478" i="10"/>
  <c r="W478" i="10" s="1"/>
  <c r="V482" i="10"/>
  <c r="W482" i="10" s="1"/>
  <c r="V486" i="10"/>
  <c r="W486" i="10" s="1"/>
  <c r="V490" i="10"/>
  <c r="W490" i="10" s="1"/>
  <c r="V494" i="10"/>
  <c r="W494" i="10" s="1"/>
  <c r="V498" i="10"/>
  <c r="W498" i="10" s="1"/>
  <c r="V502" i="10"/>
  <c r="W502" i="10" s="1"/>
  <c r="V506" i="10"/>
  <c r="W506" i="10" s="1"/>
  <c r="V510" i="10"/>
  <c r="W510" i="10" s="1"/>
  <c r="V514" i="10"/>
  <c r="W514" i="10" s="1"/>
  <c r="V518" i="10"/>
  <c r="W518" i="10" s="1"/>
  <c r="V522" i="10"/>
  <c r="W522" i="10" s="1"/>
  <c r="V526" i="10"/>
  <c r="W526" i="10" s="1"/>
  <c r="V530" i="10"/>
  <c r="W530" i="10" s="1"/>
  <c r="V534" i="10"/>
  <c r="W534" i="10" s="1"/>
  <c r="V538" i="10"/>
  <c r="W538" i="10" s="1"/>
  <c r="V542" i="10"/>
  <c r="W542" i="10" s="1"/>
  <c r="V546" i="10"/>
  <c r="V550" i="10"/>
  <c r="W550" i="10" s="1"/>
  <c r="V554" i="10"/>
  <c r="V558" i="10"/>
  <c r="V562" i="10"/>
  <c r="W562" i="10" s="1"/>
  <c r="V566" i="10"/>
  <c r="W566" i="10" s="1"/>
  <c r="V570" i="10"/>
  <c r="W570" i="10" s="1"/>
  <c r="V574" i="10"/>
  <c r="V578" i="10"/>
  <c r="W578" i="10" s="1"/>
  <c r="V582" i="10"/>
  <c r="W582" i="10" s="1"/>
  <c r="V586" i="10"/>
  <c r="V590" i="10"/>
  <c r="V594" i="10"/>
  <c r="V598" i="10"/>
  <c r="W598" i="10" s="1"/>
  <c r="V604" i="10"/>
  <c r="V327" i="10"/>
  <c r="V331" i="10"/>
  <c r="V335" i="10"/>
  <c r="W335" i="10" s="1"/>
  <c r="V339" i="10"/>
  <c r="V343" i="10"/>
  <c r="W343" i="10" s="1"/>
  <c r="V347" i="10"/>
  <c r="V351" i="10"/>
  <c r="W351" i="10" s="1"/>
  <c r="V355" i="10"/>
  <c r="V359" i="10"/>
  <c r="W359" i="10" s="1"/>
  <c r="V363" i="10"/>
  <c r="V367" i="10"/>
  <c r="W367" i="10" s="1"/>
  <c r="V371" i="10"/>
  <c r="V375" i="10"/>
  <c r="W375" i="10" s="1"/>
  <c r="V379" i="10"/>
  <c r="V383" i="10"/>
  <c r="W383" i="10" s="1"/>
  <c r="V387" i="10"/>
  <c r="V391" i="10"/>
  <c r="W391" i="10" s="1"/>
  <c r="V395" i="10"/>
  <c r="V399" i="10"/>
  <c r="W399" i="10" s="1"/>
  <c r="V403" i="10"/>
  <c r="V406" i="10"/>
  <c r="V411" i="10"/>
  <c r="W411" i="10" s="1"/>
  <c r="V416" i="10"/>
  <c r="W416" i="10" s="1"/>
  <c r="V417" i="10"/>
  <c r="W417" i="10" s="1"/>
  <c r="V422" i="10"/>
  <c r="V425" i="10"/>
  <c r="V427" i="10"/>
  <c r="V429" i="10"/>
  <c r="V438" i="10"/>
  <c r="V440" i="10"/>
  <c r="W440" i="10" s="1"/>
  <c r="V442" i="10"/>
  <c r="V444" i="10"/>
  <c r="V455" i="10"/>
  <c r="V459" i="10"/>
  <c r="V463" i="10"/>
  <c r="V467" i="10"/>
  <c r="V471" i="10"/>
  <c r="V475" i="10"/>
  <c r="V479" i="10"/>
  <c r="W479" i="10" s="1"/>
  <c r="V483" i="10"/>
  <c r="V487" i="10"/>
  <c r="V491" i="10"/>
  <c r="V495" i="10"/>
  <c r="V499" i="10"/>
  <c r="V503" i="10"/>
  <c r="V507" i="10"/>
  <c r="V511" i="10"/>
  <c r="V515" i="10"/>
  <c r="V519" i="10"/>
  <c r="V523" i="10"/>
  <c r="V527" i="10"/>
  <c r="V531" i="10"/>
  <c r="V535" i="10"/>
  <c r="V539" i="10"/>
  <c r="V543" i="10"/>
  <c r="V547" i="10"/>
  <c r="W547" i="10" s="1"/>
  <c r="V551" i="10"/>
  <c r="W551" i="10" s="1"/>
  <c r="V555" i="10"/>
  <c r="W555" i="10" s="1"/>
  <c r="V559" i="10"/>
  <c r="W559" i="10" s="1"/>
  <c r="V563" i="10"/>
  <c r="W563" i="10" s="1"/>
  <c r="V567" i="10"/>
  <c r="W567" i="10" s="1"/>
  <c r="V571" i="10"/>
  <c r="W571" i="10" s="1"/>
  <c r="V575" i="10"/>
  <c r="W575" i="10" s="1"/>
  <c r="V579" i="10"/>
  <c r="W579" i="10" s="1"/>
  <c r="V583" i="10"/>
  <c r="W583" i="10" s="1"/>
  <c r="V587" i="10"/>
  <c r="W587" i="10" s="1"/>
  <c r="V591" i="10"/>
  <c r="W591" i="10" s="1"/>
  <c r="V595" i="10"/>
  <c r="W595" i="10" s="1"/>
  <c r="V599" i="10"/>
  <c r="V601" i="10"/>
  <c r="V605" i="10"/>
  <c r="W605" i="10" s="1"/>
  <c r="V340" i="10"/>
  <c r="V356" i="10"/>
  <c r="V372" i="10"/>
  <c r="V388" i="10"/>
  <c r="V404" i="10"/>
  <c r="V421" i="10"/>
  <c r="W421" i="10" s="1"/>
  <c r="V437" i="10"/>
  <c r="V450" i="10"/>
  <c r="V464" i="10"/>
  <c r="V480" i="10"/>
  <c r="V496" i="10"/>
  <c r="V512" i="10"/>
  <c r="V528" i="10"/>
  <c r="V544" i="10"/>
  <c r="V560" i="10"/>
  <c r="V576" i="10"/>
  <c r="V592" i="10"/>
  <c r="V602" i="10"/>
  <c r="V344" i="10"/>
  <c r="W344" i="10" s="1"/>
  <c r="V360" i="10"/>
  <c r="W360" i="10" s="1"/>
  <c r="V376" i="10"/>
  <c r="W376" i="10" s="1"/>
  <c r="V392" i="10"/>
  <c r="W392" i="10" s="1"/>
  <c r="V415" i="10"/>
  <c r="W415" i="10" s="1"/>
  <c r="V420" i="10"/>
  <c r="V435" i="10"/>
  <c r="W435" i="10" s="1"/>
  <c r="V448" i="10"/>
  <c r="V468" i="10"/>
  <c r="V484" i="10"/>
  <c r="V500" i="10"/>
  <c r="V516" i="10"/>
  <c r="V532" i="10"/>
  <c r="V548" i="10"/>
  <c r="V564" i="10"/>
  <c r="V580" i="10"/>
  <c r="V596" i="10"/>
  <c r="W596" i="10" s="1"/>
  <c r="V332" i="10"/>
  <c r="V348" i="10"/>
  <c r="V364" i="10"/>
  <c r="V380" i="10"/>
  <c r="V396" i="10"/>
  <c r="V410" i="10"/>
  <c r="V433" i="10"/>
  <c r="W433" i="10" s="1"/>
  <c r="V446" i="10"/>
  <c r="V457" i="10"/>
  <c r="W457" i="10" s="1"/>
  <c r="V472" i="10"/>
  <c r="V488" i="10"/>
  <c r="V504" i="10"/>
  <c r="V520" i="10"/>
  <c r="V536" i="10"/>
  <c r="V552" i="10"/>
  <c r="V568" i="10"/>
  <c r="W568" i="10" s="1"/>
  <c r="V584" i="10"/>
  <c r="W584" i="10" s="1"/>
  <c r="V600" i="10"/>
  <c r="V368" i="10"/>
  <c r="V460" i="10"/>
  <c r="V524" i="10"/>
  <c r="V588" i="10"/>
  <c r="V69" i="10"/>
  <c r="V71" i="10"/>
  <c r="V78" i="10"/>
  <c r="V84" i="10"/>
  <c r="V90" i="10"/>
  <c r="V95" i="10"/>
  <c r="V97" i="10"/>
  <c r="V101" i="10"/>
  <c r="V104" i="10"/>
  <c r="V107" i="10"/>
  <c r="V112" i="10"/>
  <c r="V115" i="10"/>
  <c r="V120" i="10"/>
  <c r="V123" i="10"/>
  <c r="V128" i="10"/>
  <c r="V131" i="10"/>
  <c r="W131" i="10" s="1"/>
  <c r="V352" i="10"/>
  <c r="V572" i="10"/>
  <c r="V384" i="10"/>
  <c r="V452" i="10"/>
  <c r="V476" i="10"/>
  <c r="V540" i="10"/>
  <c r="V68" i="10"/>
  <c r="V74" i="10"/>
  <c r="V80" i="10"/>
  <c r="V81" i="10"/>
  <c r="V83" i="10"/>
  <c r="V86" i="10"/>
  <c r="V94" i="10"/>
  <c r="V99" i="10"/>
  <c r="V106" i="10"/>
  <c r="V109" i="10"/>
  <c r="V114" i="10"/>
  <c r="V117" i="10"/>
  <c r="V122" i="10"/>
  <c r="V125" i="10"/>
  <c r="V130" i="10"/>
  <c r="V431" i="10"/>
  <c r="V508" i="10"/>
  <c r="V336" i="10"/>
  <c r="V400" i="10"/>
  <c r="V492" i="10"/>
  <c r="V556" i="10"/>
  <c r="V76" i="10"/>
  <c r="V77" i="10"/>
  <c r="V79" i="10"/>
  <c r="V88" i="10"/>
  <c r="V89" i="10"/>
  <c r="V92" i="10"/>
  <c r="V96" i="10"/>
  <c r="V98" i="10"/>
  <c r="V102" i="10"/>
  <c r="V103" i="10"/>
  <c r="V108" i="10"/>
  <c r="V111" i="10"/>
  <c r="V116" i="10"/>
  <c r="V119" i="10"/>
  <c r="V124" i="10"/>
  <c r="V127" i="10"/>
  <c r="V326" i="10"/>
  <c r="V72" i="10"/>
  <c r="V126" i="10"/>
  <c r="W126" i="10" s="1"/>
  <c r="V129" i="10"/>
  <c r="V87" i="10"/>
  <c r="V91" i="10"/>
  <c r="V100" i="10"/>
  <c r="V118" i="10"/>
  <c r="V121" i="10"/>
  <c r="V73" i="10"/>
  <c r="W73" i="10" s="1"/>
  <c r="V93" i="10"/>
  <c r="V105" i="10"/>
  <c r="V70" i="10"/>
  <c r="V75" i="10"/>
  <c r="V82" i="10"/>
  <c r="V85" i="10"/>
  <c r="W85" i="10" s="1"/>
  <c r="V110" i="10"/>
  <c r="W110" i="10" s="1"/>
  <c r="V113" i="10"/>
  <c r="V134" i="10"/>
  <c r="V23" i="10"/>
  <c r="V37" i="10"/>
  <c r="W37" i="10" s="1"/>
  <c r="V35" i="10"/>
  <c r="V47" i="10"/>
  <c r="V15" i="10"/>
  <c r="V46" i="10"/>
  <c r="V67" i="10"/>
  <c r="V63" i="10"/>
  <c r="V56" i="10"/>
  <c r="V33" i="10"/>
  <c r="V42" i="10"/>
  <c r="V14" i="10"/>
  <c r="V60" i="10"/>
  <c r="V16" i="10"/>
  <c r="V52" i="10"/>
  <c r="V62" i="10"/>
  <c r="V22" i="10"/>
  <c r="V39" i="10"/>
  <c r="V48" i="10"/>
  <c r="V58" i="10"/>
  <c r="V34" i="10"/>
  <c r="V20" i="10"/>
  <c r="V44" i="10"/>
  <c r="V45" i="10"/>
  <c r="V31" i="10"/>
  <c r="V43" i="10"/>
  <c r="V55" i="10"/>
  <c r="V53" i="10"/>
  <c r="V17" i="10"/>
  <c r="V51" i="10"/>
  <c r="V65" i="10"/>
  <c r="V29" i="10"/>
  <c r="W29" i="10" s="1"/>
  <c r="V19" i="10"/>
  <c r="V54" i="10"/>
  <c r="V25" i="10"/>
  <c r="V21" i="10"/>
  <c r="V66" i="10"/>
  <c r="V50" i="10"/>
  <c r="V27" i="10"/>
  <c r="V26" i="10"/>
  <c r="V30" i="10"/>
  <c r="W30" i="10" s="1"/>
  <c r="V38" i="10"/>
  <c r="V24" i="10"/>
  <c r="V64" i="10"/>
  <c r="W64" i="10" s="1"/>
  <c r="V49" i="10"/>
  <c r="V36" i="10"/>
  <c r="V61" i="10"/>
  <c r="V32" i="10"/>
  <c r="V41" i="10"/>
  <c r="V40" i="10"/>
  <c r="V59" i="10"/>
  <c r="W59" i="10" s="1"/>
  <c r="V28" i="10"/>
  <c r="AH28" i="4"/>
  <c r="X20" i="10"/>
  <c r="X51" i="10"/>
  <c r="Y51" i="10" s="1"/>
  <c r="X48" i="10"/>
  <c r="Y48" i="10" s="1"/>
  <c r="X14" i="10"/>
  <c r="X19" i="10"/>
  <c r="X41" i="10"/>
  <c r="Y41" i="10" s="1"/>
  <c r="X18" i="10"/>
  <c r="X23" i="10"/>
  <c r="X24" i="10"/>
  <c r="X55" i="10"/>
  <c r="Y55" i="10" s="1"/>
  <c r="X52" i="10"/>
  <c r="Y52" i="10" s="1"/>
  <c r="X45" i="10"/>
  <c r="Y45" i="10" s="1"/>
  <c r="X54" i="10"/>
  <c r="Y54" i="10" s="1"/>
  <c r="X30" i="10"/>
  <c r="Y30" i="10" s="1"/>
  <c r="X25" i="10"/>
  <c r="X35" i="10"/>
  <c r="Y35" i="10" s="1"/>
  <c r="X36" i="10"/>
  <c r="Y36" i="10" s="1"/>
  <c r="X67" i="10"/>
  <c r="Y67" i="10" s="1"/>
  <c r="X64" i="10"/>
  <c r="Y64" i="10" s="1"/>
  <c r="X57" i="10"/>
  <c r="X29" i="10"/>
  <c r="Y29" i="10" s="1"/>
  <c r="X34" i="10"/>
  <c r="Y34" i="10" s="1"/>
  <c r="X39" i="10"/>
  <c r="Y39" i="10" s="1"/>
  <c r="X42" i="10"/>
  <c r="Y42" i="10" s="1"/>
  <c r="X134" i="10"/>
  <c r="X61" i="10"/>
  <c r="Y61" i="10" s="1"/>
  <c r="X58" i="10"/>
  <c r="Y58" i="10" s="1"/>
  <c r="X17" i="10"/>
  <c r="X38" i="10"/>
  <c r="Y38" i="10" s="1"/>
  <c r="X43" i="10"/>
  <c r="Y43" i="10" s="1"/>
  <c r="X62" i="10"/>
  <c r="Y62" i="10" s="1"/>
  <c r="X33" i="10"/>
  <c r="Y33" i="10" s="1"/>
  <c r="X22" i="10"/>
  <c r="X27" i="10"/>
  <c r="Y27" i="10" s="1"/>
  <c r="X40" i="10"/>
  <c r="Y40" i="10" s="1"/>
  <c r="X28" i="10"/>
  <c r="Y28" i="10" s="1"/>
  <c r="X59" i="10"/>
  <c r="Y59" i="10" s="1"/>
  <c r="X56" i="10"/>
  <c r="Y56" i="10" s="1"/>
  <c r="X49" i="10"/>
  <c r="Y49" i="10" s="1"/>
  <c r="X65" i="10"/>
  <c r="Y65" i="10" s="1"/>
  <c r="X46" i="10"/>
  <c r="Y46" i="10" s="1"/>
  <c r="X21" i="10"/>
  <c r="X37" i="10"/>
  <c r="Y37" i="10" s="1"/>
  <c r="X26" i="10"/>
  <c r="X15" i="10"/>
  <c r="X31" i="10"/>
  <c r="Y31" i="10" s="1"/>
  <c r="X16" i="10"/>
  <c r="X32" i="10"/>
  <c r="Y32" i="10" s="1"/>
  <c r="X47" i="10"/>
  <c r="Y47" i="10" s="1"/>
  <c r="X63" i="10"/>
  <c r="Y63" i="10" s="1"/>
  <c r="X44" i="10"/>
  <c r="Y44" i="10" s="1"/>
  <c r="X60" i="10"/>
  <c r="Y60" i="10" s="1"/>
  <c r="X53" i="10"/>
  <c r="Y53" i="10" s="1"/>
  <c r="X50" i="10"/>
  <c r="Y50" i="10" s="1"/>
  <c r="X66" i="10"/>
  <c r="Y66" i="10" s="1"/>
  <c r="H25" i="11"/>
  <c r="Z8" i="10"/>
  <c r="G25" i="11"/>
  <c r="I25" i="11" s="1"/>
  <c r="Y24" i="4"/>
  <c r="Z24" i="4" s="1"/>
  <c r="C17" i="9" s="1"/>
  <c r="H670" i="6"/>
  <c r="H710" i="6"/>
  <c r="I93" i="8"/>
  <c r="H92" i="8"/>
  <c r="G709" i="6"/>
  <c r="G708" i="6"/>
  <c r="AE28" i="4"/>
  <c r="G92" i="8"/>
  <c r="Z1285" i="10" l="1"/>
  <c r="Z1287" i="10"/>
  <c r="Z1289" i="10"/>
  <c r="Z1291" i="10"/>
  <c r="Z1293" i="10"/>
  <c r="Z1295" i="10"/>
  <c r="Z1297" i="10"/>
  <c r="Z1299" i="10"/>
  <c r="Z1286" i="10"/>
  <c r="Z1294" i="10"/>
  <c r="Z1288" i="10"/>
  <c r="Z1296" i="10"/>
  <c r="Z1302" i="10"/>
  <c r="Z1304" i="10"/>
  <c r="Z1306" i="10"/>
  <c r="Z1308" i="10"/>
  <c r="Z1310" i="10"/>
  <c r="Z1290" i="10"/>
  <c r="Z1298" i="10"/>
  <c r="Z1300" i="10"/>
  <c r="Z1303" i="10"/>
  <c r="Z1311" i="10"/>
  <c r="Z1292" i="10"/>
  <c r="Z1305" i="10"/>
  <c r="Z1312" i="10"/>
  <c r="Z1314" i="10"/>
  <c r="Z1316" i="10"/>
  <c r="Z1318" i="10"/>
  <c r="Z1320" i="10"/>
  <c r="Z1322" i="10"/>
  <c r="Z1324" i="10"/>
  <c r="Z1326" i="10"/>
  <c r="Z1328" i="10"/>
  <c r="Z1330" i="10"/>
  <c r="Z1332" i="10"/>
  <c r="Z1334" i="10"/>
  <c r="Z1336" i="10"/>
  <c r="Z1338" i="10"/>
  <c r="Z1307" i="10"/>
  <c r="Z1301" i="10"/>
  <c r="Z1319" i="10"/>
  <c r="Z1327" i="10"/>
  <c r="Z1335" i="10"/>
  <c r="Z1340" i="10"/>
  <c r="Z1342" i="10"/>
  <c r="Z1313" i="10"/>
  <c r="Z1321" i="10"/>
  <c r="Z1329" i="10"/>
  <c r="Z1337" i="10"/>
  <c r="Z1315" i="10"/>
  <c r="Z1323" i="10"/>
  <c r="Z1331" i="10"/>
  <c r="Z1339" i="10"/>
  <c r="Z1341" i="10"/>
  <c r="Z1343" i="10"/>
  <c r="Z1345" i="10"/>
  <c r="Z1333" i="10"/>
  <c r="Z1346" i="10"/>
  <c r="Z1348" i="10"/>
  <c r="Z1350" i="10"/>
  <c r="Z1352" i="10"/>
  <c r="Z1354" i="10"/>
  <c r="Z1356" i="10"/>
  <c r="Z1358" i="10"/>
  <c r="Z1360" i="10"/>
  <c r="Z1362" i="10"/>
  <c r="Z1364" i="10"/>
  <c r="Z1366" i="10"/>
  <c r="Z1368" i="10"/>
  <c r="Z1370" i="10"/>
  <c r="Z1372" i="10"/>
  <c r="Z1325" i="10"/>
  <c r="Z1309" i="10"/>
  <c r="Z1317" i="10"/>
  <c r="Z1347" i="10"/>
  <c r="Z1349" i="10"/>
  <c r="Z1351" i="10"/>
  <c r="Z1353" i="10"/>
  <c r="Z1355" i="10"/>
  <c r="Z1357" i="10"/>
  <c r="Z1359" i="10"/>
  <c r="Z1361" i="10"/>
  <c r="Z1363" i="10"/>
  <c r="Z1365" i="10"/>
  <c r="Z1367" i="10"/>
  <c r="Z1369" i="10"/>
  <c r="Z1371" i="10"/>
  <c r="Z1377" i="10"/>
  <c r="Z1344" i="10"/>
  <c r="W556" i="10"/>
  <c r="W455" i="10"/>
  <c r="W422" i="10"/>
  <c r="W406" i="10"/>
  <c r="W327" i="10"/>
  <c r="W604" i="10"/>
  <c r="W586" i="10"/>
  <c r="W554" i="10"/>
  <c r="W529" i="10"/>
  <c r="W497" i="10"/>
  <c r="W271" i="10"/>
  <c r="W255" i="10"/>
  <c r="W194" i="10"/>
  <c r="W248" i="10"/>
  <c r="W217" i="10"/>
  <c r="W170" i="10"/>
  <c r="W61" i="10"/>
  <c r="W107" i="10"/>
  <c r="W436" i="10"/>
  <c r="W541" i="10"/>
  <c r="W525" i="10"/>
  <c r="W509" i="10"/>
  <c r="W493" i="10"/>
  <c r="W461" i="10"/>
  <c r="W183" i="10"/>
  <c r="W251" i="10"/>
  <c r="W202" i="10"/>
  <c r="W197" i="10"/>
  <c r="W49" i="10"/>
  <c r="W594" i="10"/>
  <c r="W546" i="10"/>
  <c r="W537" i="10"/>
  <c r="W505" i="10"/>
  <c r="W473" i="10"/>
  <c r="W441" i="10"/>
  <c r="W295" i="10"/>
  <c r="W279" i="10"/>
  <c r="W324" i="10"/>
  <c r="W242" i="10"/>
  <c r="W225" i="10"/>
  <c r="W91" i="10"/>
  <c r="W452" i="10"/>
  <c r="W590" i="10"/>
  <c r="W574" i="10"/>
  <c r="W558" i="10"/>
  <c r="W517" i="10"/>
  <c r="W485" i="10"/>
  <c r="W405" i="10"/>
  <c r="W389" i="10"/>
  <c r="W373" i="10"/>
  <c r="W341" i="10"/>
  <c r="W275" i="10"/>
  <c r="W259" i="10"/>
  <c r="W243" i="10"/>
  <c r="W237" i="10"/>
  <c r="W171" i="10"/>
  <c r="W188" i="10"/>
  <c r="W152" i="10"/>
  <c r="C135" i="10"/>
  <c r="I135" i="10" s="1"/>
  <c r="C308" i="10"/>
  <c r="I308" i="10" s="1"/>
  <c r="C505" i="10"/>
  <c r="I505" i="10" s="1"/>
  <c r="C263" i="10"/>
  <c r="I263" i="10" s="1"/>
  <c r="C521" i="10"/>
  <c r="I521" i="10" s="1"/>
  <c r="C147" i="10"/>
  <c r="I147" i="10" s="1"/>
  <c r="C295" i="10"/>
  <c r="I295" i="10" s="1"/>
  <c r="C324" i="10"/>
  <c r="I324" i="10" s="1"/>
  <c r="C441" i="10"/>
  <c r="I441" i="10" s="1"/>
  <c r="C242" i="10"/>
  <c r="I242" i="10" s="1"/>
  <c r="C473" i="10"/>
  <c r="I473" i="10" s="1"/>
  <c r="C537" i="10"/>
  <c r="I537" i="10" s="1"/>
  <c r="C198" i="10"/>
  <c r="I198" i="10" s="1"/>
  <c r="C225" i="10"/>
  <c r="I225" i="10" s="1"/>
  <c r="C489" i="10"/>
  <c r="I489" i="10" s="1"/>
  <c r="W55" i="10"/>
  <c r="W35" i="10"/>
  <c r="C1188" i="10"/>
  <c r="C960" i="10"/>
  <c r="W121" i="10"/>
  <c r="C121" i="10"/>
  <c r="C1168" i="10"/>
  <c r="C1034" i="10"/>
  <c r="C920" i="10"/>
  <c r="C1208" i="10"/>
  <c r="C1244" i="10"/>
  <c r="C1180" i="10"/>
  <c r="C1116" i="10"/>
  <c r="C1058" i="10"/>
  <c r="C982" i="10"/>
  <c r="W119" i="10"/>
  <c r="C119" i="10"/>
  <c r="W103" i="10"/>
  <c r="C103" i="10"/>
  <c r="E103" i="10" s="1"/>
  <c r="W92" i="10"/>
  <c r="C92" i="10"/>
  <c r="E92" i="10" s="1"/>
  <c r="W77" i="10"/>
  <c r="C77" i="10"/>
  <c r="E77" i="10" s="1"/>
  <c r="C1275" i="10"/>
  <c r="C1259" i="10"/>
  <c r="C1243" i="10"/>
  <c r="C1227" i="10"/>
  <c r="C1211" i="10"/>
  <c r="C1195" i="10"/>
  <c r="C1179" i="10"/>
  <c r="C1163" i="10"/>
  <c r="C1147" i="10"/>
  <c r="C1131" i="10"/>
  <c r="C1115" i="10"/>
  <c r="C1099" i="10"/>
  <c r="C1083" i="10"/>
  <c r="C1067" i="10"/>
  <c r="C1055" i="10"/>
  <c r="C1043" i="10"/>
  <c r="C1023" i="10"/>
  <c r="C1011" i="10"/>
  <c r="C991" i="10"/>
  <c r="C979" i="10"/>
  <c r="C959" i="10"/>
  <c r="C927" i="10"/>
  <c r="C916" i="10"/>
  <c r="C752" i="10"/>
  <c r="C688" i="10"/>
  <c r="C831" i="10"/>
  <c r="W508" i="10"/>
  <c r="C508" i="10"/>
  <c r="I508" i="10" s="1"/>
  <c r="W122" i="10"/>
  <c r="C122" i="10"/>
  <c r="W106" i="10"/>
  <c r="C106" i="10"/>
  <c r="E106" i="10" s="1"/>
  <c r="W83" i="10"/>
  <c r="C83" i="10"/>
  <c r="E83" i="10" s="1"/>
  <c r="W68" i="10"/>
  <c r="C68" i="10"/>
  <c r="E68" i="10" s="1"/>
  <c r="C1270" i="10"/>
  <c r="C1254" i="10"/>
  <c r="C1238" i="10"/>
  <c r="C1222" i="10"/>
  <c r="C1206" i="10"/>
  <c r="C1190" i="10"/>
  <c r="C1174" i="10"/>
  <c r="C1158" i="10"/>
  <c r="C1142" i="10"/>
  <c r="C1126" i="10"/>
  <c r="C1110" i="10"/>
  <c r="C1094" i="10"/>
  <c r="C1078" i="10"/>
  <c r="C1062" i="10"/>
  <c r="C1028" i="10"/>
  <c r="C996" i="10"/>
  <c r="C976" i="10"/>
  <c r="C964" i="10"/>
  <c r="C944" i="10"/>
  <c r="C932" i="10"/>
  <c r="C911" i="10"/>
  <c r="C887" i="10"/>
  <c r="C835" i="10"/>
  <c r="C767" i="10"/>
  <c r="W384" i="10"/>
  <c r="C384" i="10"/>
  <c r="I384" i="10" s="1"/>
  <c r="W128" i="10"/>
  <c r="C128" i="10"/>
  <c r="W112" i="10"/>
  <c r="C112" i="10"/>
  <c r="E112" i="10" s="1"/>
  <c r="W97" i="10"/>
  <c r="C97" i="10"/>
  <c r="E97" i="10" s="1"/>
  <c r="W78" i="10"/>
  <c r="C78" i="10"/>
  <c r="E78" i="10" s="1"/>
  <c r="C1277" i="10"/>
  <c r="C1261" i="10"/>
  <c r="C1245" i="10"/>
  <c r="C1229" i="10"/>
  <c r="C1213" i="10"/>
  <c r="C1197" i="10"/>
  <c r="C1181" i="10"/>
  <c r="C1165" i="10"/>
  <c r="C1149" i="10"/>
  <c r="C1133" i="10"/>
  <c r="C1117" i="10"/>
  <c r="C1101" i="10"/>
  <c r="C1085" i="10"/>
  <c r="C1069" i="10"/>
  <c r="C1049" i="10"/>
  <c r="C1037" i="10"/>
  <c r="C1017" i="10"/>
  <c r="C1005" i="10"/>
  <c r="C985" i="10"/>
  <c r="C973" i="10"/>
  <c r="C953" i="10"/>
  <c r="C941" i="10"/>
  <c r="C924" i="10"/>
  <c r="C908" i="10"/>
  <c r="C878" i="10"/>
  <c r="C769" i="10"/>
  <c r="C696" i="10"/>
  <c r="W588" i="10"/>
  <c r="C588" i="10"/>
  <c r="I588" i="10" s="1"/>
  <c r="C884" i="10"/>
  <c r="C855" i="10"/>
  <c r="C838" i="10"/>
  <c r="C823" i="10"/>
  <c r="C806" i="10"/>
  <c r="C791" i="10"/>
  <c r="C774" i="10"/>
  <c r="C759" i="10"/>
  <c r="C743" i="10"/>
  <c r="C727" i="10"/>
  <c r="C711" i="10"/>
  <c r="C695" i="10"/>
  <c r="C679" i="10"/>
  <c r="C663" i="10"/>
  <c r="C642" i="10"/>
  <c r="W520" i="10"/>
  <c r="C520" i="10"/>
  <c r="I520" i="10" s="1"/>
  <c r="W396" i="10"/>
  <c r="C396" i="10"/>
  <c r="I396" i="10" s="1"/>
  <c r="W332" i="10"/>
  <c r="C332" i="10"/>
  <c r="I332" i="10" s="1"/>
  <c r="C874" i="10"/>
  <c r="C845" i="10"/>
  <c r="C828" i="10"/>
  <c r="C813" i="10"/>
  <c r="C796" i="10"/>
  <c r="C781" i="10"/>
  <c r="C764" i="10"/>
  <c r="C746" i="10"/>
  <c r="C730" i="10"/>
  <c r="C714" i="10"/>
  <c r="C698" i="10"/>
  <c r="C682" i="10"/>
  <c r="C666" i="10"/>
  <c r="C649" i="10"/>
  <c r="W532" i="10"/>
  <c r="C532" i="10"/>
  <c r="I532" i="10" s="1"/>
  <c r="W468" i="10"/>
  <c r="C468" i="10"/>
  <c r="I468" i="10" s="1"/>
  <c r="C871" i="10"/>
  <c r="C856" i="10"/>
  <c r="C841" i="10"/>
  <c r="C824" i="10"/>
  <c r="C809" i="10"/>
  <c r="C792" i="10"/>
  <c r="C777" i="10"/>
  <c r="C760" i="10"/>
  <c r="C745" i="10"/>
  <c r="C729" i="10"/>
  <c r="C713" i="10"/>
  <c r="C697" i="10"/>
  <c r="C681" i="10"/>
  <c r="C665" i="10"/>
  <c r="W592" i="10"/>
  <c r="C592" i="10"/>
  <c r="I592" i="10" s="1"/>
  <c r="W528" i="10"/>
  <c r="C528" i="10"/>
  <c r="I528" i="10" s="1"/>
  <c r="W464" i="10"/>
  <c r="C464" i="10"/>
  <c r="I464" i="10" s="1"/>
  <c r="W404" i="10"/>
  <c r="C404" i="10"/>
  <c r="I404" i="10" s="1"/>
  <c r="W340" i="10"/>
  <c r="C340" i="10"/>
  <c r="I340" i="10" s="1"/>
  <c r="C629" i="10"/>
  <c r="W599" i="10"/>
  <c r="C599" i="10"/>
  <c r="I599" i="10" s="1"/>
  <c r="W535" i="10"/>
  <c r="C535" i="10"/>
  <c r="I535" i="10" s="1"/>
  <c r="W519" i="10"/>
  <c r="C519" i="10"/>
  <c r="I519" i="10" s="1"/>
  <c r="W503" i="10"/>
  <c r="C503" i="10"/>
  <c r="I503" i="10" s="1"/>
  <c r="W487" i="10"/>
  <c r="C487" i="10"/>
  <c r="I487" i="10" s="1"/>
  <c r="W471" i="10"/>
  <c r="C471" i="10"/>
  <c r="I471" i="10" s="1"/>
  <c r="W438" i="10"/>
  <c r="C438" i="10"/>
  <c r="I438" i="10" s="1"/>
  <c r="W447" i="10"/>
  <c r="C447" i="10"/>
  <c r="I447" i="10" s="1"/>
  <c r="W412" i="10"/>
  <c r="C412" i="10"/>
  <c r="I412" i="10" s="1"/>
  <c r="W394" i="10"/>
  <c r="C394" i="10"/>
  <c r="I394" i="10" s="1"/>
  <c r="W378" i="10"/>
  <c r="C378" i="10"/>
  <c r="I378" i="10" s="1"/>
  <c r="W362" i="10"/>
  <c r="C362" i="10"/>
  <c r="I362" i="10" s="1"/>
  <c r="W346" i="10"/>
  <c r="C346" i="10"/>
  <c r="I346" i="10" s="1"/>
  <c r="W330" i="10"/>
  <c r="C330" i="10"/>
  <c r="I330" i="10" s="1"/>
  <c r="C643" i="10"/>
  <c r="C627" i="10"/>
  <c r="C611" i="10"/>
  <c r="W593" i="10"/>
  <c r="C593" i="10"/>
  <c r="I593" i="10" s="1"/>
  <c r="W577" i="10"/>
  <c r="C577" i="10"/>
  <c r="I577" i="10" s="1"/>
  <c r="W561" i="10"/>
  <c r="C561" i="10"/>
  <c r="I561" i="10" s="1"/>
  <c r="W545" i="10"/>
  <c r="C545" i="10"/>
  <c r="I545" i="10" s="1"/>
  <c r="W428" i="10"/>
  <c r="C428" i="10"/>
  <c r="I428" i="10" s="1"/>
  <c r="W401" i="10"/>
  <c r="C401" i="10"/>
  <c r="I401" i="10" s="1"/>
  <c r="W385" i="10"/>
  <c r="C385" i="10"/>
  <c r="I385" i="10" s="1"/>
  <c r="W369" i="10"/>
  <c r="C369" i="10"/>
  <c r="I369" i="10" s="1"/>
  <c r="W353" i="10"/>
  <c r="C353" i="10"/>
  <c r="I353" i="10" s="1"/>
  <c r="W337" i="10"/>
  <c r="C337" i="10"/>
  <c r="I337" i="10" s="1"/>
  <c r="W240" i="10"/>
  <c r="C240" i="10"/>
  <c r="I240" i="10" s="1"/>
  <c r="W224" i="10"/>
  <c r="C224" i="10"/>
  <c r="I224" i="10" s="1"/>
  <c r="W159" i="10"/>
  <c r="C159" i="10"/>
  <c r="I159" i="10" s="1"/>
  <c r="W302" i="10"/>
  <c r="C302" i="10"/>
  <c r="I302" i="10" s="1"/>
  <c r="W286" i="10"/>
  <c r="C286" i="10"/>
  <c r="I286" i="10" s="1"/>
  <c r="W270" i="10"/>
  <c r="C270" i="10"/>
  <c r="I270" i="10" s="1"/>
  <c r="W254" i="10"/>
  <c r="C254" i="10"/>
  <c r="I254" i="10" s="1"/>
  <c r="W235" i="10"/>
  <c r="C235" i="10"/>
  <c r="I235" i="10" s="1"/>
  <c r="W219" i="10"/>
  <c r="C219" i="10"/>
  <c r="I219" i="10" s="1"/>
  <c r="W178" i="10"/>
  <c r="C178" i="10"/>
  <c r="I178" i="10" s="1"/>
  <c r="W301" i="10"/>
  <c r="C301" i="10"/>
  <c r="I301" i="10" s="1"/>
  <c r="W285" i="10"/>
  <c r="C285" i="10"/>
  <c r="I285" i="10" s="1"/>
  <c r="W269" i="10"/>
  <c r="C269" i="10"/>
  <c r="I269" i="10" s="1"/>
  <c r="W253" i="10"/>
  <c r="C253" i="10"/>
  <c r="I253" i="10" s="1"/>
  <c r="W190" i="10"/>
  <c r="C190" i="10"/>
  <c r="I190" i="10" s="1"/>
  <c r="W174" i="10"/>
  <c r="C174" i="10"/>
  <c r="I174" i="10" s="1"/>
  <c r="C1376" i="10"/>
  <c r="W316" i="10"/>
  <c r="C316" i="10"/>
  <c r="I316" i="10" s="1"/>
  <c r="W199" i="10"/>
  <c r="C199" i="10"/>
  <c r="I199" i="10" s="1"/>
  <c r="W160" i="10"/>
  <c r="C160" i="10"/>
  <c r="I160" i="10" s="1"/>
  <c r="C406" i="10"/>
  <c r="I406" i="10" s="1"/>
  <c r="C271" i="10"/>
  <c r="I271" i="10" s="1"/>
  <c r="C422" i="10"/>
  <c r="I422" i="10" s="1"/>
  <c r="C140" i="10"/>
  <c r="I140" i="10" s="1"/>
  <c r="C275" i="10"/>
  <c r="I275" i="10" s="1"/>
  <c r="C436" i="10"/>
  <c r="I436" i="10" s="1"/>
  <c r="C153" i="10"/>
  <c r="I153" i="10" s="1"/>
  <c r="C636" i="10"/>
  <c r="C668" i="10"/>
  <c r="C700" i="10"/>
  <c r="C732" i="10"/>
  <c r="C327" i="10"/>
  <c r="I327" i="10" s="1"/>
  <c r="C392" i="10"/>
  <c r="I392" i="10" s="1"/>
  <c r="C834" i="10"/>
  <c r="C956" i="10"/>
  <c r="C836" i="10"/>
  <c r="C805" i="10"/>
  <c r="C898" i="10"/>
  <c r="C910" i="10"/>
  <c r="C966" i="10"/>
  <c r="C1079" i="10"/>
  <c r="C1024" i="10"/>
  <c r="C1088" i="10"/>
  <c r="C131" i="10"/>
  <c r="C1114" i="10"/>
  <c r="C1146" i="10"/>
  <c r="C1178" i="10"/>
  <c r="C1210" i="10"/>
  <c r="C1242" i="10"/>
  <c r="C1274" i="10"/>
  <c r="C73" i="10"/>
  <c r="E73" i="10" s="1"/>
  <c r="C568" i="10"/>
  <c r="I568" i="10" s="1"/>
  <c r="C618" i="10"/>
  <c r="C1249" i="10"/>
  <c r="C613" i="10"/>
  <c r="W44" i="10"/>
  <c r="W52" i="10"/>
  <c r="W67" i="10"/>
  <c r="C1064" i="10"/>
  <c r="W75" i="10"/>
  <c r="C75" i="10"/>
  <c r="E75" i="10" s="1"/>
  <c r="C1124" i="10"/>
  <c r="C1044" i="10"/>
  <c r="C889" i="10"/>
  <c r="C971" i="10"/>
  <c r="W87" i="10"/>
  <c r="C87" i="10"/>
  <c r="E87" i="10" s="1"/>
  <c r="C1232" i="10"/>
  <c r="C1104" i="10"/>
  <c r="C950" i="10"/>
  <c r="C938" i="10"/>
  <c r="W38" i="10"/>
  <c r="W54" i="10"/>
  <c r="W43" i="10"/>
  <c r="C1236" i="10"/>
  <c r="C1108" i="10"/>
  <c r="C1003" i="10"/>
  <c r="W105" i="10"/>
  <c r="C105" i="10"/>
  <c r="E105" i="10" s="1"/>
  <c r="C970" i="10"/>
  <c r="C1280" i="10"/>
  <c r="C1152" i="10"/>
  <c r="C993" i="10"/>
  <c r="C915" i="10"/>
  <c r="W72" i="10"/>
  <c r="C72" i="10"/>
  <c r="E72" i="10" s="1"/>
  <c r="C1164" i="10"/>
  <c r="C1025" i="10"/>
  <c r="W116" i="10"/>
  <c r="C116" i="10"/>
  <c r="E116" i="10" s="1"/>
  <c r="W76" i="10"/>
  <c r="C76" i="10"/>
  <c r="E76" i="10" s="1"/>
  <c r="C1255" i="10"/>
  <c r="C1223" i="10"/>
  <c r="C1175" i="10"/>
  <c r="C1143" i="10"/>
  <c r="C1111" i="10"/>
  <c r="C1054" i="10"/>
  <c r="C958" i="10"/>
  <c r="C799" i="10"/>
  <c r="C672" i="10"/>
  <c r="W431" i="10"/>
  <c r="C431" i="10"/>
  <c r="I431" i="10" s="1"/>
  <c r="W99" i="10"/>
  <c r="C99" i="10"/>
  <c r="E99" i="10" s="1"/>
  <c r="C1074" i="10"/>
  <c r="C1031" i="10"/>
  <c r="C1019" i="10"/>
  <c r="C987" i="10"/>
  <c r="C955" i="10"/>
  <c r="C923" i="10"/>
  <c r="C882" i="10"/>
  <c r="C862" i="10"/>
  <c r="W123" i="10"/>
  <c r="C123" i="10"/>
  <c r="W95" i="10"/>
  <c r="C95" i="10"/>
  <c r="E95" i="10" s="1"/>
  <c r="C1257" i="10"/>
  <c r="C1225" i="10"/>
  <c r="C1193" i="10"/>
  <c r="C1145" i="10"/>
  <c r="C1113" i="10"/>
  <c r="C1081" i="10"/>
  <c r="C1036" i="10"/>
  <c r="C903" i="10"/>
  <c r="C816" i="10"/>
  <c r="C680" i="10"/>
  <c r="C883" i="10"/>
  <c r="C853" i="10"/>
  <c r="C804" i="10"/>
  <c r="C789" i="10"/>
  <c r="C772" i="10"/>
  <c r="C757" i="10"/>
  <c r="C739" i="10"/>
  <c r="C723" i="10"/>
  <c r="C707" i="10"/>
  <c r="C691" i="10"/>
  <c r="C675" i="10"/>
  <c r="C659" i="10"/>
  <c r="C626" i="10"/>
  <c r="W504" i="10"/>
  <c r="C504" i="10"/>
  <c r="I504" i="10" s="1"/>
  <c r="W446" i="10"/>
  <c r="C446" i="10"/>
  <c r="I446" i="10" s="1"/>
  <c r="W380" i="10"/>
  <c r="C380" i="10"/>
  <c r="I380" i="10" s="1"/>
  <c r="C886" i="10"/>
  <c r="C870" i="10"/>
  <c r="C851" i="10"/>
  <c r="C819" i="10"/>
  <c r="C802" i="10"/>
  <c r="C787" i="10"/>
  <c r="C755" i="10"/>
  <c r="C742" i="10"/>
  <c r="C726" i="10"/>
  <c r="C710" i="10"/>
  <c r="C694" i="10"/>
  <c r="C678" i="10"/>
  <c r="C638" i="10"/>
  <c r="W580" i="10"/>
  <c r="C580" i="10"/>
  <c r="I580" i="10" s="1"/>
  <c r="W516" i="10"/>
  <c r="C516" i="10"/>
  <c r="I516" i="10" s="1"/>
  <c r="W448" i="10"/>
  <c r="C448" i="10"/>
  <c r="I448" i="10" s="1"/>
  <c r="C881" i="10"/>
  <c r="C865" i="10"/>
  <c r="C854" i="10"/>
  <c r="C839" i="10"/>
  <c r="C822" i="10"/>
  <c r="C807" i="10"/>
  <c r="C790" i="10"/>
  <c r="C741" i="10"/>
  <c r="C725" i="10"/>
  <c r="C709" i="10"/>
  <c r="C693" i="10"/>
  <c r="C677" i="10"/>
  <c r="C661" i="10"/>
  <c r="W576" i="10"/>
  <c r="C576" i="10"/>
  <c r="I576" i="10" s="1"/>
  <c r="W512" i="10"/>
  <c r="C512" i="10"/>
  <c r="I512" i="10" s="1"/>
  <c r="W450" i="10"/>
  <c r="C450" i="10"/>
  <c r="I450" i="10" s="1"/>
  <c r="W388" i="10"/>
  <c r="C388" i="10"/>
  <c r="I388" i="10" s="1"/>
  <c r="C641" i="10"/>
  <c r="C625" i="10"/>
  <c r="C609" i="10"/>
  <c r="W531" i="10"/>
  <c r="C531" i="10"/>
  <c r="I531" i="10" s="1"/>
  <c r="W515" i="10"/>
  <c r="C515" i="10"/>
  <c r="I515" i="10" s="1"/>
  <c r="W499" i="10"/>
  <c r="C499" i="10"/>
  <c r="I499" i="10" s="1"/>
  <c r="W483" i="10"/>
  <c r="C483" i="10"/>
  <c r="I483" i="10" s="1"/>
  <c r="W467" i="10"/>
  <c r="C467" i="10"/>
  <c r="I467" i="10" s="1"/>
  <c r="W444" i="10"/>
  <c r="C444" i="10"/>
  <c r="I444" i="10" s="1"/>
  <c r="W429" i="10"/>
  <c r="C429" i="10"/>
  <c r="I429" i="10" s="1"/>
  <c r="W403" i="10"/>
  <c r="C403" i="10"/>
  <c r="I403" i="10" s="1"/>
  <c r="W387" i="10"/>
  <c r="C387" i="10"/>
  <c r="I387" i="10" s="1"/>
  <c r="W371" i="10"/>
  <c r="C371" i="10"/>
  <c r="I371" i="10" s="1"/>
  <c r="W355" i="10"/>
  <c r="C355" i="10"/>
  <c r="I355" i="10" s="1"/>
  <c r="W339" i="10"/>
  <c r="C339" i="10"/>
  <c r="I339" i="10" s="1"/>
  <c r="C648" i="10"/>
  <c r="C632" i="10"/>
  <c r="C616" i="10"/>
  <c r="W423" i="10"/>
  <c r="C423" i="10"/>
  <c r="I423" i="10" s="1"/>
  <c r="W407" i="10"/>
  <c r="C407" i="10"/>
  <c r="I407" i="10" s="1"/>
  <c r="W390" i="10"/>
  <c r="C390" i="10"/>
  <c r="I390" i="10" s="1"/>
  <c r="W374" i="10"/>
  <c r="C374" i="10"/>
  <c r="I374" i="10" s="1"/>
  <c r="W358" i="10"/>
  <c r="C358" i="10"/>
  <c r="I358" i="10" s="1"/>
  <c r="W342" i="10"/>
  <c r="C342" i="10"/>
  <c r="I342" i="10" s="1"/>
  <c r="C639" i="10"/>
  <c r="C623" i="10"/>
  <c r="C607" i="10"/>
  <c r="W589" i="10"/>
  <c r="C589" i="10"/>
  <c r="I589" i="10" s="1"/>
  <c r="W573" i="10"/>
  <c r="C573" i="10"/>
  <c r="I573" i="10" s="1"/>
  <c r="W557" i="10"/>
  <c r="C557" i="10"/>
  <c r="I557" i="10" s="1"/>
  <c r="W409" i="10"/>
  <c r="C409" i="10"/>
  <c r="I409" i="10" s="1"/>
  <c r="W283" i="10"/>
  <c r="C283" i="10"/>
  <c r="I283" i="10" s="1"/>
  <c r="W267" i="10"/>
  <c r="C267" i="10"/>
  <c r="I267" i="10" s="1"/>
  <c r="W249" i="10"/>
  <c r="C249" i="10"/>
  <c r="I249" i="10" s="1"/>
  <c r="W236" i="10"/>
  <c r="C236" i="10"/>
  <c r="I236" i="10" s="1"/>
  <c r="W220" i="10"/>
  <c r="C220" i="10"/>
  <c r="I220" i="10" s="1"/>
  <c r="W206" i="10"/>
  <c r="C206" i="10"/>
  <c r="I206" i="10" s="1"/>
  <c r="W167" i="10"/>
  <c r="C167" i="10"/>
  <c r="I167" i="10" s="1"/>
  <c r="W154" i="10"/>
  <c r="C154" i="10"/>
  <c r="I154" i="10" s="1"/>
  <c r="W137" i="10"/>
  <c r="C137" i="10"/>
  <c r="I137" i="10" s="1"/>
  <c r="W313" i="10"/>
  <c r="C313" i="10"/>
  <c r="I313" i="10" s="1"/>
  <c r="W298" i="10"/>
  <c r="C298" i="10"/>
  <c r="I298" i="10" s="1"/>
  <c r="W282" i="10"/>
  <c r="C282" i="10"/>
  <c r="I282" i="10" s="1"/>
  <c r="W266" i="10"/>
  <c r="C266" i="10"/>
  <c r="I266" i="10" s="1"/>
  <c r="W250" i="10"/>
  <c r="C250" i="10"/>
  <c r="I250" i="10" s="1"/>
  <c r="W231" i="10"/>
  <c r="C231" i="10"/>
  <c r="I231" i="10" s="1"/>
  <c r="W215" i="10"/>
  <c r="C215" i="10"/>
  <c r="I215" i="10" s="1"/>
  <c r="W200" i="10"/>
  <c r="C200" i="10"/>
  <c r="I200" i="10" s="1"/>
  <c r="W138" i="10"/>
  <c r="C138" i="10"/>
  <c r="I138" i="10" s="1"/>
  <c r="C1374" i="10"/>
  <c r="W310" i="10"/>
  <c r="C310" i="10"/>
  <c r="I310" i="10" s="1"/>
  <c r="W297" i="10"/>
  <c r="C297" i="10"/>
  <c r="I297" i="10" s="1"/>
  <c r="W281" i="10"/>
  <c r="C281" i="10"/>
  <c r="I281" i="10" s="1"/>
  <c r="W265" i="10"/>
  <c r="C265" i="10"/>
  <c r="I265" i="10" s="1"/>
  <c r="W150" i="10"/>
  <c r="C150" i="10"/>
  <c r="I150" i="10" s="1"/>
  <c r="W311" i="10"/>
  <c r="C311" i="10"/>
  <c r="I311" i="10" s="1"/>
  <c r="W247" i="10"/>
  <c r="C247" i="10"/>
  <c r="I247" i="10" s="1"/>
  <c r="W210" i="10"/>
  <c r="C210" i="10"/>
  <c r="I210" i="10" s="1"/>
  <c r="W181" i="10"/>
  <c r="C181" i="10"/>
  <c r="I181" i="10" s="1"/>
  <c r="W157" i="10"/>
  <c r="C157" i="10"/>
  <c r="I157" i="10" s="1"/>
  <c r="C315" i="10"/>
  <c r="I315" i="10" s="1"/>
  <c r="C197" i="10"/>
  <c r="I197" i="10" s="1"/>
  <c r="C194" i="10"/>
  <c r="I194" i="10" s="1"/>
  <c r="C170" i="10"/>
  <c r="I170" i="10" s="1"/>
  <c r="C156" i="10"/>
  <c r="I156" i="10" s="1"/>
  <c r="C452" i="10"/>
  <c r="I452" i="10" s="1"/>
  <c r="C217" i="10"/>
  <c r="I217" i="10" s="1"/>
  <c r="C233" i="10"/>
  <c r="I233" i="10" s="1"/>
  <c r="C417" i="10"/>
  <c r="I417" i="10" s="1"/>
  <c r="C411" i="10"/>
  <c r="I411" i="10" s="1"/>
  <c r="C457" i="10"/>
  <c r="I457" i="10" s="1"/>
  <c r="C465" i="10"/>
  <c r="I465" i="10" s="1"/>
  <c r="C481" i="10"/>
  <c r="I481" i="10" s="1"/>
  <c r="C497" i="10"/>
  <c r="I497" i="10" s="1"/>
  <c r="C513" i="10"/>
  <c r="I513" i="10" s="1"/>
  <c r="C529" i="10"/>
  <c r="I529" i="10" s="1"/>
  <c r="C341" i="10"/>
  <c r="I341" i="10" s="1"/>
  <c r="C357" i="10"/>
  <c r="I357" i="10" s="1"/>
  <c r="C373" i="10"/>
  <c r="I373" i="10" s="1"/>
  <c r="C389" i="10"/>
  <c r="I389" i="10" s="1"/>
  <c r="C405" i="10"/>
  <c r="I405" i="10" s="1"/>
  <c r="C550" i="10"/>
  <c r="I550" i="10" s="1"/>
  <c r="C558" i="10"/>
  <c r="I558" i="10" s="1"/>
  <c r="C566" i="10"/>
  <c r="I566" i="10" s="1"/>
  <c r="C574" i="10"/>
  <c r="I574" i="10" s="1"/>
  <c r="C582" i="10"/>
  <c r="I582" i="10" s="1"/>
  <c r="C590" i="10"/>
  <c r="I590" i="10" s="1"/>
  <c r="C598" i="10"/>
  <c r="I598" i="10" s="1"/>
  <c r="C455" i="10"/>
  <c r="I455" i="10" s="1"/>
  <c r="C608" i="10"/>
  <c r="C628" i="10"/>
  <c r="C660" i="10"/>
  <c r="C692" i="10"/>
  <c r="C724" i="10"/>
  <c r="C784" i="10"/>
  <c r="C376" i="10"/>
  <c r="I376" i="10" s="1"/>
  <c r="C794" i="10"/>
  <c r="C940" i="10"/>
  <c r="C812" i="10"/>
  <c r="C758" i="10"/>
  <c r="C837" i="10"/>
  <c r="C820" i="10"/>
  <c r="C994" i="10"/>
  <c r="C1071" i="10"/>
  <c r="C1008" i="10"/>
  <c r="C1057" i="10"/>
  <c r="C107" i="10"/>
  <c r="E107" i="10" s="1"/>
  <c r="C1106" i="10"/>
  <c r="C1138" i="10"/>
  <c r="C1170" i="10"/>
  <c r="C1202" i="10"/>
  <c r="C1234" i="10"/>
  <c r="C1266" i="10"/>
  <c r="C1010" i="10"/>
  <c r="C556" i="10"/>
  <c r="I556" i="10" s="1"/>
  <c r="C606" i="10"/>
  <c r="C662" i="10"/>
  <c r="C155" i="10"/>
  <c r="I155" i="10" s="1"/>
  <c r="C180" i="10"/>
  <c r="I180" i="10" s="1"/>
  <c r="C196" i="10"/>
  <c r="I196" i="10" s="1"/>
  <c r="C141" i="10"/>
  <c r="I141" i="10" s="1"/>
  <c r="C185" i="10"/>
  <c r="I185" i="10" s="1"/>
  <c r="C245" i="10"/>
  <c r="I245" i="10" s="1"/>
  <c r="C256" i="10"/>
  <c r="I256" i="10" s="1"/>
  <c r="C264" i="10"/>
  <c r="I264" i="10" s="1"/>
  <c r="C272" i="10"/>
  <c r="I272" i="10" s="1"/>
  <c r="C280" i="10"/>
  <c r="I280" i="10" s="1"/>
  <c r="C288" i="10"/>
  <c r="I288" i="10" s="1"/>
  <c r="C296" i="10"/>
  <c r="I296" i="10" s="1"/>
  <c r="C304" i="10"/>
  <c r="I304" i="10" s="1"/>
  <c r="C136" i="10"/>
  <c r="I136" i="10" s="1"/>
  <c r="C211" i="10"/>
  <c r="I211" i="10" s="1"/>
  <c r="C158" i="10"/>
  <c r="I158" i="10" s="1"/>
  <c r="C189" i="10"/>
  <c r="I189" i="10" s="1"/>
  <c r="C318" i="10"/>
  <c r="I318" i="10" s="1"/>
  <c r="C416" i="10"/>
  <c r="I416" i="10" s="1"/>
  <c r="C440" i="10"/>
  <c r="I440" i="10" s="1"/>
  <c r="C152" i="10"/>
  <c r="I152" i="10" s="1"/>
  <c r="C218" i="10"/>
  <c r="I218" i="10" s="1"/>
  <c r="C226" i="10"/>
  <c r="I226" i="10" s="1"/>
  <c r="C234" i="10"/>
  <c r="I234" i="10" s="1"/>
  <c r="C314" i="10"/>
  <c r="I314" i="10" s="1"/>
  <c r="C421" i="10"/>
  <c r="I421" i="10" s="1"/>
  <c r="C445" i="10"/>
  <c r="I445" i="10" s="1"/>
  <c r="C139" i="10"/>
  <c r="I139" i="10" s="1"/>
  <c r="C415" i="10"/>
  <c r="I415" i="10" s="1"/>
  <c r="C458" i="10"/>
  <c r="I458" i="10" s="1"/>
  <c r="C466" i="10"/>
  <c r="I466" i="10" s="1"/>
  <c r="C474" i="10"/>
  <c r="I474" i="10" s="1"/>
  <c r="C482" i="10"/>
  <c r="I482" i="10" s="1"/>
  <c r="C490" i="10"/>
  <c r="I490" i="10" s="1"/>
  <c r="C498" i="10"/>
  <c r="I498" i="10" s="1"/>
  <c r="C506" i="10"/>
  <c r="I506" i="10" s="1"/>
  <c r="C514" i="10"/>
  <c r="I514" i="10" s="1"/>
  <c r="C522" i="10"/>
  <c r="I522" i="10" s="1"/>
  <c r="C530" i="10"/>
  <c r="I530" i="10" s="1"/>
  <c r="C538" i="10"/>
  <c r="I538" i="10" s="1"/>
  <c r="C323" i="10"/>
  <c r="I323" i="10" s="1"/>
  <c r="C343" i="10"/>
  <c r="I343" i="10" s="1"/>
  <c r="C359" i="10"/>
  <c r="I359" i="10" s="1"/>
  <c r="C375" i="10"/>
  <c r="I375" i="10" s="1"/>
  <c r="C391" i="10"/>
  <c r="I391" i="10" s="1"/>
  <c r="C435" i="10"/>
  <c r="I435" i="10" s="1"/>
  <c r="C551" i="10"/>
  <c r="I551" i="10" s="1"/>
  <c r="C559" i="10"/>
  <c r="I559" i="10" s="1"/>
  <c r="C567" i="10"/>
  <c r="I567" i="10" s="1"/>
  <c r="C575" i="10"/>
  <c r="I575" i="10" s="1"/>
  <c r="C583" i="10"/>
  <c r="I583" i="10" s="1"/>
  <c r="C591" i="10"/>
  <c r="I591" i="10" s="1"/>
  <c r="C605" i="10"/>
  <c r="I605" i="10" s="1"/>
  <c r="W27" i="10"/>
  <c r="W65" i="10"/>
  <c r="W48" i="10"/>
  <c r="W42" i="10"/>
  <c r="C1272" i="10"/>
  <c r="W113" i="10"/>
  <c r="C113" i="10"/>
  <c r="E113" i="10" s="1"/>
  <c r="C1252" i="10"/>
  <c r="C1060" i="10"/>
  <c r="C1240" i="10"/>
  <c r="C1014" i="10"/>
  <c r="Y57" i="10"/>
  <c r="W40" i="10"/>
  <c r="W36" i="10"/>
  <c r="W50" i="10"/>
  <c r="W51" i="10"/>
  <c r="W39" i="10"/>
  <c r="W33" i="10"/>
  <c r="W46" i="10"/>
  <c r="C1112" i="10"/>
  <c r="C1013" i="10"/>
  <c r="W70" i="10"/>
  <c r="C70" i="10"/>
  <c r="E70" i="10" s="1"/>
  <c r="C1172" i="10"/>
  <c r="C1047" i="10"/>
  <c r="C919" i="10"/>
  <c r="C1192" i="10"/>
  <c r="W118" i="10"/>
  <c r="C118" i="10"/>
  <c r="C1216" i="10"/>
  <c r="C949" i="10"/>
  <c r="C1176" i="10"/>
  <c r="C1012" i="10"/>
  <c r="C1228" i="10"/>
  <c r="C1100" i="10"/>
  <c r="C981" i="10"/>
  <c r="C909" i="10"/>
  <c r="W326" i="10"/>
  <c r="C326" i="10"/>
  <c r="I326" i="10" s="1"/>
  <c r="W102" i="10"/>
  <c r="C102" i="10"/>
  <c r="E102" i="10" s="1"/>
  <c r="W89" i="10"/>
  <c r="C89" i="10"/>
  <c r="E89" i="10" s="1"/>
  <c r="C1271" i="10"/>
  <c r="C1239" i="10"/>
  <c r="C1207" i="10"/>
  <c r="C1191" i="10"/>
  <c r="C1159" i="10"/>
  <c r="C1127" i="10"/>
  <c r="C1095" i="10"/>
  <c r="C1042" i="10"/>
  <c r="C1022" i="10"/>
  <c r="C990" i="10"/>
  <c r="C978" i="10"/>
  <c r="C946" i="10"/>
  <c r="C926" i="10"/>
  <c r="C872" i="10"/>
  <c r="C736" i="10"/>
  <c r="W492" i="10"/>
  <c r="C492" i="10"/>
  <c r="I492" i="10" s="1"/>
  <c r="C797" i="10"/>
  <c r="W117" i="10"/>
  <c r="C117" i="10"/>
  <c r="W81" i="10"/>
  <c r="C81" i="10"/>
  <c r="E81" i="10" s="1"/>
  <c r="C1090" i="10"/>
  <c r="C1051" i="10"/>
  <c r="C967" i="10"/>
  <c r="C907" i="10"/>
  <c r="C814" i="10"/>
  <c r="C754" i="10"/>
  <c r="W540" i="10"/>
  <c r="C540" i="10"/>
  <c r="I540" i="10" s="1"/>
  <c r="W572" i="10"/>
  <c r="C572" i="10"/>
  <c r="I572" i="10" s="1"/>
  <c r="W71" i="10"/>
  <c r="C71" i="10"/>
  <c r="E71" i="10" s="1"/>
  <c r="C1273" i="10"/>
  <c r="C1241" i="10"/>
  <c r="C1209" i="10"/>
  <c r="C1177" i="10"/>
  <c r="C1161" i="10"/>
  <c r="C1129" i="10"/>
  <c r="C1097" i="10"/>
  <c r="C1065" i="10"/>
  <c r="C1048" i="10"/>
  <c r="C1016" i="10"/>
  <c r="C1004" i="10"/>
  <c r="C984" i="10"/>
  <c r="C952" i="10"/>
  <c r="C894" i="10"/>
  <c r="C866" i="10"/>
  <c r="C744" i="10"/>
  <c r="W524" i="10"/>
  <c r="C524" i="10"/>
  <c r="I524" i="10" s="1"/>
  <c r="C867" i="10"/>
  <c r="C821" i="10"/>
  <c r="C770" i="10"/>
  <c r="W41" i="10"/>
  <c r="W66" i="10"/>
  <c r="W31" i="10"/>
  <c r="W34" i="10"/>
  <c r="W60" i="10"/>
  <c r="W56" i="10"/>
  <c r="C1096" i="10"/>
  <c r="C896" i="10"/>
  <c r="C1284" i="10"/>
  <c r="C1220" i="10"/>
  <c r="C1156" i="10"/>
  <c r="C1092" i="10"/>
  <c r="C1046" i="10"/>
  <c r="C1002" i="10"/>
  <c r="C899" i="10"/>
  <c r="W93" i="10"/>
  <c r="C93" i="10"/>
  <c r="E93" i="10" s="1"/>
  <c r="C1160" i="10"/>
  <c r="C928" i="10"/>
  <c r="W100" i="10"/>
  <c r="C100" i="10"/>
  <c r="E100" i="10" s="1"/>
  <c r="C1264" i="10"/>
  <c r="C1200" i="10"/>
  <c r="C1136" i="10"/>
  <c r="C1072" i="10"/>
  <c r="C948" i="10"/>
  <c r="C1256" i="10"/>
  <c r="C1144" i="10"/>
  <c r="C929" i="10"/>
  <c r="C1276" i="10"/>
  <c r="C1212" i="10"/>
  <c r="C1148" i="10"/>
  <c r="C1084" i="10"/>
  <c r="C980" i="10"/>
  <c r="C904" i="10"/>
  <c r="W127" i="10"/>
  <c r="C127" i="10"/>
  <c r="W111" i="10"/>
  <c r="C111" i="10"/>
  <c r="E111" i="10" s="1"/>
  <c r="W98" i="10"/>
  <c r="C98" i="10"/>
  <c r="E98" i="10" s="1"/>
  <c r="W88" i="10"/>
  <c r="C88" i="10"/>
  <c r="E88" i="10" s="1"/>
  <c r="C1283" i="10"/>
  <c r="C1267" i="10"/>
  <c r="C1251" i="10"/>
  <c r="C1235" i="10"/>
  <c r="C1219" i="10"/>
  <c r="C1203" i="10"/>
  <c r="C1187" i="10"/>
  <c r="C1171" i="10"/>
  <c r="C1155" i="10"/>
  <c r="C1139" i="10"/>
  <c r="C1123" i="10"/>
  <c r="C1107" i="10"/>
  <c r="C1091" i="10"/>
  <c r="C1075" i="10"/>
  <c r="C1059" i="10"/>
  <c r="C1053" i="10"/>
  <c r="C1033" i="10"/>
  <c r="C1021" i="10"/>
  <c r="C1001" i="10"/>
  <c r="C989" i="10"/>
  <c r="C969" i="10"/>
  <c r="C957" i="10"/>
  <c r="C937" i="10"/>
  <c r="C922" i="10"/>
  <c r="C906" i="10"/>
  <c r="C846" i="10"/>
  <c r="C786" i="10"/>
  <c r="C720" i="10"/>
  <c r="C656" i="10"/>
  <c r="W400" i="10"/>
  <c r="C400" i="10"/>
  <c r="I400" i="10" s="1"/>
  <c r="W130" i="10"/>
  <c r="C130" i="10"/>
  <c r="W114" i="10"/>
  <c r="C114" i="10"/>
  <c r="E114" i="10" s="1"/>
  <c r="W94" i="10"/>
  <c r="C94" i="10"/>
  <c r="E94" i="10" s="1"/>
  <c r="W80" i="10"/>
  <c r="C80" i="10"/>
  <c r="E80" i="10" s="1"/>
  <c r="C1278" i="10"/>
  <c r="C1262" i="10"/>
  <c r="C1246" i="10"/>
  <c r="C1230" i="10"/>
  <c r="C1214" i="10"/>
  <c r="C1198" i="10"/>
  <c r="C1182" i="10"/>
  <c r="C1166" i="10"/>
  <c r="C1150" i="10"/>
  <c r="C1134" i="10"/>
  <c r="C1118" i="10"/>
  <c r="C1102" i="10"/>
  <c r="C1086" i="10"/>
  <c r="C1070" i="10"/>
  <c r="C1050" i="10"/>
  <c r="C1018" i="10"/>
  <c r="C998" i="10"/>
  <c r="C986" i="10"/>
  <c r="C954" i="10"/>
  <c r="C934" i="10"/>
  <c r="C917" i="10"/>
  <c r="C892" i="10"/>
  <c r="C877" i="10"/>
  <c r="C801" i="10"/>
  <c r="W476" i="10"/>
  <c r="C476" i="10"/>
  <c r="I476" i="10" s="1"/>
  <c r="C818" i="10"/>
  <c r="W352" i="10"/>
  <c r="C352" i="10"/>
  <c r="I352" i="10" s="1"/>
  <c r="W120" i="10"/>
  <c r="C120" i="10"/>
  <c r="W104" i="10"/>
  <c r="C104" i="10"/>
  <c r="E104" i="10" s="1"/>
  <c r="W90" i="10"/>
  <c r="C90" i="10"/>
  <c r="E90" i="10" s="1"/>
  <c r="W69" i="10"/>
  <c r="C69" i="10"/>
  <c r="E69" i="10" s="1"/>
  <c r="C1269" i="10"/>
  <c r="C1253" i="10"/>
  <c r="C1237" i="10"/>
  <c r="C1221" i="10"/>
  <c r="C1205" i="10"/>
  <c r="C1189" i="10"/>
  <c r="C1173" i="10"/>
  <c r="C1157" i="10"/>
  <c r="C1141" i="10"/>
  <c r="C1125" i="10"/>
  <c r="C1109" i="10"/>
  <c r="C1093" i="10"/>
  <c r="C1077" i="10"/>
  <c r="C1061" i="10"/>
  <c r="C1039" i="10"/>
  <c r="C1027" i="10"/>
  <c r="C1007" i="10"/>
  <c r="C995" i="10"/>
  <c r="C975" i="10"/>
  <c r="C963" i="10"/>
  <c r="C943" i="10"/>
  <c r="C931" i="10"/>
  <c r="C914" i="10"/>
  <c r="C902" i="10"/>
  <c r="C893" i="10"/>
  <c r="C803" i="10"/>
  <c r="C728" i="10"/>
  <c r="C664" i="10"/>
  <c r="W460" i="10"/>
  <c r="C460" i="10"/>
  <c r="I460" i="10" s="1"/>
  <c r="C879" i="10"/>
  <c r="C863" i="10"/>
  <c r="C842" i="10"/>
  <c r="C827" i="10"/>
  <c r="C810" i="10"/>
  <c r="C795" i="10"/>
  <c r="C778" i="10"/>
  <c r="C763" i="10"/>
  <c r="C751" i="10"/>
  <c r="C735" i="10"/>
  <c r="C719" i="10"/>
  <c r="C703" i="10"/>
  <c r="C687" i="10"/>
  <c r="C671" i="10"/>
  <c r="C655" i="10"/>
  <c r="C610" i="10"/>
  <c r="W552" i="10"/>
  <c r="C552" i="10"/>
  <c r="I552" i="10" s="1"/>
  <c r="W488" i="10"/>
  <c r="C488" i="10"/>
  <c r="I488" i="10" s="1"/>
  <c r="W364" i="10"/>
  <c r="C364" i="10"/>
  <c r="I364" i="10" s="1"/>
  <c r="C885" i="10"/>
  <c r="C869" i="10"/>
  <c r="C849" i="10"/>
  <c r="C832" i="10"/>
  <c r="C817" i="10"/>
  <c r="C800" i="10"/>
  <c r="C785" i="10"/>
  <c r="C768" i="10"/>
  <c r="C753" i="10"/>
  <c r="C738" i="10"/>
  <c r="C722" i="10"/>
  <c r="C706" i="10"/>
  <c r="C690" i="10"/>
  <c r="C674" i="10"/>
  <c r="C658" i="10"/>
  <c r="C622" i="10"/>
  <c r="W564" i="10"/>
  <c r="C564" i="10"/>
  <c r="I564" i="10" s="1"/>
  <c r="W500" i="10"/>
  <c r="C500" i="10"/>
  <c r="I500" i="10" s="1"/>
  <c r="C876" i="10"/>
  <c r="C860" i="10"/>
  <c r="C852" i="10"/>
  <c r="C788" i="10"/>
  <c r="C773" i="10"/>
  <c r="C756" i="10"/>
  <c r="C737" i="10"/>
  <c r="C721" i="10"/>
  <c r="C705" i="10"/>
  <c r="C689" i="10"/>
  <c r="C673" i="10"/>
  <c r="C657" i="10"/>
  <c r="W560" i="10"/>
  <c r="C560" i="10"/>
  <c r="I560" i="10" s="1"/>
  <c r="W496" i="10"/>
  <c r="C496" i="10"/>
  <c r="I496" i="10" s="1"/>
  <c r="W437" i="10"/>
  <c r="C437" i="10"/>
  <c r="I437" i="10" s="1"/>
  <c r="W372" i="10"/>
  <c r="C372" i="10"/>
  <c r="I372" i="10" s="1"/>
  <c r="C637" i="10"/>
  <c r="C621" i="10"/>
  <c r="W543" i="10"/>
  <c r="C543" i="10"/>
  <c r="I543" i="10" s="1"/>
  <c r="W527" i="10"/>
  <c r="C527" i="10"/>
  <c r="I527" i="10" s="1"/>
  <c r="W511" i="10"/>
  <c r="C511" i="10"/>
  <c r="I511" i="10" s="1"/>
  <c r="W495" i="10"/>
  <c r="C495" i="10"/>
  <c r="I495" i="10" s="1"/>
  <c r="W463" i="10"/>
  <c r="C463" i="10"/>
  <c r="I463" i="10" s="1"/>
  <c r="W442" i="10"/>
  <c r="C442" i="10"/>
  <c r="I442" i="10" s="1"/>
  <c r="W427" i="10"/>
  <c r="C427" i="10"/>
  <c r="I427" i="10" s="1"/>
  <c r="W451" i="10"/>
  <c r="C451" i="10"/>
  <c r="I451" i="10" s="1"/>
  <c r="W418" i="10"/>
  <c r="C418" i="10"/>
  <c r="I418" i="10" s="1"/>
  <c r="W402" i="10"/>
  <c r="C402" i="10"/>
  <c r="I402" i="10" s="1"/>
  <c r="W386" i="10"/>
  <c r="C386" i="10"/>
  <c r="I386" i="10" s="1"/>
  <c r="W370" i="10"/>
  <c r="C370" i="10"/>
  <c r="I370" i="10" s="1"/>
  <c r="W354" i="10"/>
  <c r="C354" i="10"/>
  <c r="I354" i="10" s="1"/>
  <c r="W338" i="10"/>
  <c r="C338" i="10"/>
  <c r="I338" i="10" s="1"/>
  <c r="C651" i="10"/>
  <c r="C635" i="10"/>
  <c r="C619" i="10"/>
  <c r="W603" i="10"/>
  <c r="C603" i="10"/>
  <c r="I603" i="10" s="1"/>
  <c r="W585" i="10"/>
  <c r="C585" i="10"/>
  <c r="I585" i="10" s="1"/>
  <c r="W569" i="10"/>
  <c r="C569" i="10"/>
  <c r="I569" i="10" s="1"/>
  <c r="W553" i="10"/>
  <c r="C553" i="10"/>
  <c r="I553" i="10" s="1"/>
  <c r="W393" i="10"/>
  <c r="C393" i="10"/>
  <c r="I393" i="10" s="1"/>
  <c r="W377" i="10"/>
  <c r="C377" i="10"/>
  <c r="I377" i="10" s="1"/>
  <c r="W361" i="10"/>
  <c r="C361" i="10"/>
  <c r="I361" i="10" s="1"/>
  <c r="W345" i="10"/>
  <c r="C345" i="10"/>
  <c r="I345" i="10" s="1"/>
  <c r="W329" i="10"/>
  <c r="C329" i="10"/>
  <c r="I329" i="10" s="1"/>
  <c r="W312" i="10"/>
  <c r="C312" i="10"/>
  <c r="I312" i="10" s="1"/>
  <c r="W244" i="10"/>
  <c r="C244" i="10"/>
  <c r="I244" i="10" s="1"/>
  <c r="W232" i="10"/>
  <c r="C232" i="10"/>
  <c r="I232" i="10" s="1"/>
  <c r="W216" i="10"/>
  <c r="C216" i="10"/>
  <c r="I216" i="10" s="1"/>
  <c r="W205" i="10"/>
  <c r="C205" i="10"/>
  <c r="I205" i="10" s="1"/>
  <c r="W182" i="10"/>
  <c r="C182" i="10"/>
  <c r="I182" i="10" s="1"/>
  <c r="W166" i="10"/>
  <c r="C166" i="10"/>
  <c r="I166" i="10" s="1"/>
  <c r="W148" i="10"/>
  <c r="C148" i="10"/>
  <c r="I148" i="10" s="1"/>
  <c r="W294" i="10"/>
  <c r="C294" i="10"/>
  <c r="I294" i="10" s="1"/>
  <c r="W278" i="10"/>
  <c r="C278" i="10"/>
  <c r="I278" i="10" s="1"/>
  <c r="W262" i="10"/>
  <c r="C262" i="10"/>
  <c r="I262" i="10" s="1"/>
  <c r="W227" i="10"/>
  <c r="C227" i="10"/>
  <c r="I227" i="10" s="1"/>
  <c r="W184" i="10"/>
  <c r="C184" i="10"/>
  <c r="I184" i="10" s="1"/>
  <c r="W163" i="10"/>
  <c r="C163" i="10"/>
  <c r="I163" i="10" s="1"/>
  <c r="W149" i="10"/>
  <c r="C149" i="10"/>
  <c r="I149" i="10" s="1"/>
  <c r="W325" i="10"/>
  <c r="C325" i="10"/>
  <c r="I325" i="10" s="1"/>
  <c r="W293" i="10"/>
  <c r="C293" i="10"/>
  <c r="I293" i="10" s="1"/>
  <c r="W277" i="10"/>
  <c r="C277" i="10"/>
  <c r="I277" i="10" s="1"/>
  <c r="W261" i="10"/>
  <c r="C261" i="10"/>
  <c r="I261" i="10" s="1"/>
  <c r="W213" i="10"/>
  <c r="C213" i="10"/>
  <c r="I213" i="10" s="1"/>
  <c r="W164" i="10"/>
  <c r="C164" i="10"/>
  <c r="I164" i="10" s="1"/>
  <c r="W322" i="10"/>
  <c r="C322" i="10"/>
  <c r="I322" i="10" s="1"/>
  <c r="W209" i="10"/>
  <c r="C209" i="10"/>
  <c r="I209" i="10" s="1"/>
  <c r="W192" i="10"/>
  <c r="C192" i="10"/>
  <c r="I192" i="10" s="1"/>
  <c r="W176" i="10"/>
  <c r="C176" i="10"/>
  <c r="I176" i="10" s="1"/>
  <c r="W165" i="10"/>
  <c r="C165" i="10"/>
  <c r="I165" i="10" s="1"/>
  <c r="W151" i="10"/>
  <c r="C151" i="10"/>
  <c r="I151" i="10" s="1"/>
  <c r="C1375" i="10"/>
  <c r="C299" i="10"/>
  <c r="I299" i="10" s="1"/>
  <c r="C303" i="10"/>
  <c r="I303" i="10" s="1"/>
  <c r="C168" i="10"/>
  <c r="I168" i="10" s="1"/>
  <c r="C307" i="10"/>
  <c r="I307" i="10" s="1"/>
  <c r="C414" i="10"/>
  <c r="I414" i="10" s="1"/>
  <c r="C243" i="10"/>
  <c r="I243" i="10" s="1"/>
  <c r="C279" i="10"/>
  <c r="I279" i="10" s="1"/>
  <c r="C620" i="10"/>
  <c r="C652" i="10"/>
  <c r="C684" i="10"/>
  <c r="C716" i="10"/>
  <c r="C748" i="10"/>
  <c r="C360" i="10"/>
  <c r="I360" i="10" s="1"/>
  <c r="C321" i="10"/>
  <c r="I321" i="10" s="1"/>
  <c r="C900" i="10"/>
  <c r="C780" i="10"/>
  <c r="C890" i="10"/>
  <c r="C775" i="10"/>
  <c r="C918" i="10"/>
  <c r="C962" i="10"/>
  <c r="C1063" i="10"/>
  <c r="C992" i="10"/>
  <c r="C829" i="10"/>
  <c r="C85" i="10"/>
  <c r="E85" i="10" s="1"/>
  <c r="C1098" i="10"/>
  <c r="C1130" i="10"/>
  <c r="C1162" i="10"/>
  <c r="C1194" i="10"/>
  <c r="C1226" i="10"/>
  <c r="C1258" i="10"/>
  <c r="C91" i="10"/>
  <c r="E91" i="10" s="1"/>
  <c r="C126" i="10"/>
  <c r="C479" i="10"/>
  <c r="I479" i="10" s="1"/>
  <c r="C596" i="10"/>
  <c r="I596" i="10" s="1"/>
  <c r="C646" i="10"/>
  <c r="C317" i="10"/>
  <c r="I317" i="10" s="1"/>
  <c r="W28" i="10"/>
  <c r="W32" i="10"/>
  <c r="W53" i="10"/>
  <c r="W45" i="10"/>
  <c r="W58" i="10"/>
  <c r="W62" i="10"/>
  <c r="W63" i="10"/>
  <c r="W47" i="10"/>
  <c r="C1080" i="10"/>
  <c r="C895" i="10"/>
  <c r="W82" i="10"/>
  <c r="C82" i="10"/>
  <c r="E82" i="10" s="1"/>
  <c r="C1268" i="10"/>
  <c r="C1204" i="10"/>
  <c r="C1140" i="10"/>
  <c r="C1076" i="10"/>
  <c r="C1045" i="10"/>
  <c r="C961" i="10"/>
  <c r="C1015" i="10"/>
  <c r="C897" i="10"/>
  <c r="C1248" i="10"/>
  <c r="C1184" i="10"/>
  <c r="C1120" i="10"/>
  <c r="C1035" i="10"/>
  <c r="C951" i="10"/>
  <c r="C925" i="10"/>
  <c r="C1224" i="10"/>
  <c r="C1128" i="10"/>
  <c r="W129" i="10"/>
  <c r="C129" i="10"/>
  <c r="C1260" i="10"/>
  <c r="C1196" i="10"/>
  <c r="C1132" i="10"/>
  <c r="C1068" i="10"/>
  <c r="C983" i="10"/>
  <c r="C939" i="10"/>
  <c r="C844" i="10"/>
  <c r="W124" i="10"/>
  <c r="C124" i="10"/>
  <c r="W108" i="10"/>
  <c r="C108" i="10"/>
  <c r="E108" i="10" s="1"/>
  <c r="W96" i="10"/>
  <c r="C96" i="10"/>
  <c r="E96" i="10" s="1"/>
  <c r="W79" i="10"/>
  <c r="C79" i="10"/>
  <c r="E79" i="10" s="1"/>
  <c r="C1279" i="10"/>
  <c r="C1263" i="10"/>
  <c r="C1247" i="10"/>
  <c r="C1231" i="10"/>
  <c r="C1215" i="10"/>
  <c r="C1199" i="10"/>
  <c r="C1183" i="10"/>
  <c r="C1167" i="10"/>
  <c r="C1151" i="10"/>
  <c r="C1135" i="10"/>
  <c r="C1119" i="10"/>
  <c r="C1103" i="10"/>
  <c r="C1087" i="10"/>
  <c r="C1052" i="10"/>
  <c r="C1032" i="10"/>
  <c r="C1020" i="10"/>
  <c r="C1000" i="10"/>
  <c r="C988" i="10"/>
  <c r="C968" i="10"/>
  <c r="C936" i="10"/>
  <c r="C921" i="10"/>
  <c r="C905" i="10"/>
  <c r="C833" i="10"/>
  <c r="C765" i="10"/>
  <c r="C704" i="10"/>
  <c r="C614" i="10"/>
  <c r="W336" i="10"/>
  <c r="C336" i="10"/>
  <c r="I336" i="10" s="1"/>
  <c r="C630" i="10"/>
  <c r="W125" i="10"/>
  <c r="C125" i="10"/>
  <c r="W109" i="10"/>
  <c r="C109" i="10"/>
  <c r="E109" i="10" s="1"/>
  <c r="W86" i="10"/>
  <c r="C86" i="10"/>
  <c r="E86" i="10" s="1"/>
  <c r="W74" i="10"/>
  <c r="C74" i="10"/>
  <c r="E74" i="10" s="1"/>
  <c r="C1082" i="10"/>
  <c r="C1066" i="10"/>
  <c r="C1041" i="10"/>
  <c r="C1029" i="10"/>
  <c r="C1009" i="10"/>
  <c r="C997" i="10"/>
  <c r="C977" i="10"/>
  <c r="C965" i="10"/>
  <c r="C945" i="10"/>
  <c r="C933" i="10"/>
  <c r="C912" i="10"/>
  <c r="C891" i="10"/>
  <c r="C848" i="10"/>
  <c r="C771" i="10"/>
  <c r="W115" i="10"/>
  <c r="C115" i="10"/>
  <c r="E115" i="10" s="1"/>
  <c r="W101" i="10"/>
  <c r="C101" i="10"/>
  <c r="E101" i="10" s="1"/>
  <c r="W84" i="10"/>
  <c r="C84" i="10"/>
  <c r="E84" i="10" s="1"/>
  <c r="C1281" i="10"/>
  <c r="C1265" i="10"/>
  <c r="C1233" i="10"/>
  <c r="C1217" i="10"/>
  <c r="C1201" i="10"/>
  <c r="C1185" i="10"/>
  <c r="C1169" i="10"/>
  <c r="C1153" i="10"/>
  <c r="C1137" i="10"/>
  <c r="C1121" i="10"/>
  <c r="C1105" i="10"/>
  <c r="C1073" i="10"/>
  <c r="C1056" i="10"/>
  <c r="C1038" i="10"/>
  <c r="C1026" i="10"/>
  <c r="C1006" i="10"/>
  <c r="C974" i="10"/>
  <c r="C942" i="10"/>
  <c r="C930" i="10"/>
  <c r="C913" i="10"/>
  <c r="C901" i="10"/>
  <c r="C888" i="10"/>
  <c r="C850" i="10"/>
  <c r="C782" i="10"/>
  <c r="C712" i="10"/>
  <c r="C645" i="10"/>
  <c r="W368" i="10"/>
  <c r="C368" i="10"/>
  <c r="I368" i="10" s="1"/>
  <c r="C873" i="10"/>
  <c r="C857" i="10"/>
  <c r="C840" i="10"/>
  <c r="C825" i="10"/>
  <c r="C808" i="10"/>
  <c r="C793" i="10"/>
  <c r="C776" i="10"/>
  <c r="C761" i="10"/>
  <c r="C747" i="10"/>
  <c r="C731" i="10"/>
  <c r="C715" i="10"/>
  <c r="C699" i="10"/>
  <c r="C683" i="10"/>
  <c r="C667" i="10"/>
  <c r="C650" i="10"/>
  <c r="W600" i="10"/>
  <c r="C600" i="10"/>
  <c r="I600" i="10" s="1"/>
  <c r="W536" i="10"/>
  <c r="C536" i="10"/>
  <c r="I536" i="10" s="1"/>
  <c r="W472" i="10"/>
  <c r="C472" i="10"/>
  <c r="I472" i="10" s="1"/>
  <c r="W410" i="10"/>
  <c r="C410" i="10"/>
  <c r="I410" i="10" s="1"/>
  <c r="W348" i="10"/>
  <c r="C348" i="10"/>
  <c r="I348" i="10" s="1"/>
  <c r="C880" i="10"/>
  <c r="C864" i="10"/>
  <c r="C847" i="10"/>
  <c r="C830" i="10"/>
  <c r="C815" i="10"/>
  <c r="C798" i="10"/>
  <c r="C783" i="10"/>
  <c r="C766" i="10"/>
  <c r="C750" i="10"/>
  <c r="C734" i="10"/>
  <c r="C718" i="10"/>
  <c r="C702" i="10"/>
  <c r="C686" i="10"/>
  <c r="C670" i="10"/>
  <c r="C654" i="10"/>
  <c r="W548" i="10"/>
  <c r="C548" i="10"/>
  <c r="I548" i="10" s="1"/>
  <c r="W484" i="10"/>
  <c r="C484" i="10"/>
  <c r="I484" i="10" s="1"/>
  <c r="W420" i="10"/>
  <c r="C420" i="10"/>
  <c r="I420" i="10" s="1"/>
  <c r="C875" i="10"/>
  <c r="C859" i="10"/>
  <c r="C843" i="10"/>
  <c r="C826" i="10"/>
  <c r="C811" i="10"/>
  <c r="C779" i="10"/>
  <c r="C762" i="10"/>
  <c r="C749" i="10"/>
  <c r="C733" i="10"/>
  <c r="C717" i="10"/>
  <c r="C701" i="10"/>
  <c r="C685" i="10"/>
  <c r="C669" i="10"/>
  <c r="C653" i="10"/>
  <c r="W602" i="10"/>
  <c r="C602" i="10"/>
  <c r="I602" i="10" s="1"/>
  <c r="W544" i="10"/>
  <c r="C544" i="10"/>
  <c r="I544" i="10" s="1"/>
  <c r="W480" i="10"/>
  <c r="C480" i="10"/>
  <c r="I480" i="10" s="1"/>
  <c r="W356" i="10"/>
  <c r="C356" i="10"/>
  <c r="I356" i="10" s="1"/>
  <c r="C633" i="10"/>
  <c r="C617" i="10"/>
  <c r="W601" i="10"/>
  <c r="C601" i="10"/>
  <c r="I601" i="10" s="1"/>
  <c r="W539" i="10"/>
  <c r="C539" i="10"/>
  <c r="I539" i="10" s="1"/>
  <c r="W523" i="10"/>
  <c r="C523" i="10"/>
  <c r="I523" i="10" s="1"/>
  <c r="W507" i="10"/>
  <c r="C507" i="10"/>
  <c r="I507" i="10" s="1"/>
  <c r="W491" i="10"/>
  <c r="C491" i="10"/>
  <c r="I491" i="10" s="1"/>
  <c r="W475" i="10"/>
  <c r="C475" i="10"/>
  <c r="I475" i="10" s="1"/>
  <c r="W459" i="10"/>
  <c r="C459" i="10"/>
  <c r="I459" i="10" s="1"/>
  <c r="W425" i="10"/>
  <c r="C425" i="10"/>
  <c r="I425" i="10" s="1"/>
  <c r="W395" i="10"/>
  <c r="C395" i="10"/>
  <c r="I395" i="10" s="1"/>
  <c r="W379" i="10"/>
  <c r="C379" i="10"/>
  <c r="I379" i="10" s="1"/>
  <c r="W363" i="10"/>
  <c r="C363" i="10"/>
  <c r="I363" i="10" s="1"/>
  <c r="W347" i="10"/>
  <c r="C347" i="10"/>
  <c r="I347" i="10" s="1"/>
  <c r="W331" i="10"/>
  <c r="C331" i="10"/>
  <c r="I331" i="10" s="1"/>
  <c r="C640" i="10"/>
  <c r="C624" i="10"/>
  <c r="W449" i="10"/>
  <c r="C449" i="10"/>
  <c r="I449" i="10" s="1"/>
  <c r="W432" i="10"/>
  <c r="C432" i="10"/>
  <c r="I432" i="10" s="1"/>
  <c r="W413" i="10"/>
  <c r="C413" i="10"/>
  <c r="I413" i="10" s="1"/>
  <c r="W398" i="10"/>
  <c r="C398" i="10"/>
  <c r="I398" i="10" s="1"/>
  <c r="W382" i="10"/>
  <c r="C382" i="10"/>
  <c r="I382" i="10" s="1"/>
  <c r="W366" i="10"/>
  <c r="C366" i="10"/>
  <c r="I366" i="10" s="1"/>
  <c r="W350" i="10"/>
  <c r="C350" i="10"/>
  <c r="I350" i="10" s="1"/>
  <c r="W334" i="10"/>
  <c r="C334" i="10"/>
  <c r="I334" i="10" s="1"/>
  <c r="C647" i="10"/>
  <c r="C631" i="10"/>
  <c r="C615" i="10"/>
  <c r="W597" i="10"/>
  <c r="C597" i="10"/>
  <c r="I597" i="10" s="1"/>
  <c r="W581" i="10"/>
  <c r="C581" i="10"/>
  <c r="I581" i="10" s="1"/>
  <c r="W565" i="10"/>
  <c r="C565" i="10"/>
  <c r="I565" i="10" s="1"/>
  <c r="W549" i="10"/>
  <c r="C549" i="10"/>
  <c r="I549" i="10" s="1"/>
  <c r="W439" i="10"/>
  <c r="C439" i="10"/>
  <c r="I439" i="10" s="1"/>
  <c r="W419" i="10"/>
  <c r="C419" i="10"/>
  <c r="I419" i="10" s="1"/>
  <c r="W228" i="10"/>
  <c r="C228" i="10"/>
  <c r="I228" i="10" s="1"/>
  <c r="W214" i="10"/>
  <c r="C214" i="10"/>
  <c r="I214" i="10" s="1"/>
  <c r="W193" i="10"/>
  <c r="C193" i="10"/>
  <c r="I193" i="10" s="1"/>
  <c r="W177" i="10"/>
  <c r="C177" i="10"/>
  <c r="I177" i="10" s="1"/>
  <c r="W162" i="10"/>
  <c r="C162" i="10"/>
  <c r="I162" i="10" s="1"/>
  <c r="W146" i="10"/>
  <c r="C146" i="10"/>
  <c r="I146" i="10" s="1"/>
  <c r="W319" i="10"/>
  <c r="C319" i="10"/>
  <c r="I319" i="10" s="1"/>
  <c r="W306" i="10"/>
  <c r="C306" i="10"/>
  <c r="I306" i="10" s="1"/>
  <c r="W290" i="10"/>
  <c r="C290" i="10"/>
  <c r="I290" i="10" s="1"/>
  <c r="W274" i="10"/>
  <c r="C274" i="10"/>
  <c r="I274" i="10" s="1"/>
  <c r="W258" i="10"/>
  <c r="C258" i="10"/>
  <c r="I258" i="10" s="1"/>
  <c r="W239" i="10"/>
  <c r="C239" i="10"/>
  <c r="I239" i="10" s="1"/>
  <c r="W223" i="10"/>
  <c r="C223" i="10"/>
  <c r="I223" i="10" s="1"/>
  <c r="W207" i="10"/>
  <c r="C207" i="10"/>
  <c r="I207" i="10" s="1"/>
  <c r="W195" i="10"/>
  <c r="C195" i="10"/>
  <c r="I195" i="10" s="1"/>
  <c r="W179" i="10"/>
  <c r="C179" i="10"/>
  <c r="I179" i="10" s="1"/>
  <c r="W142" i="10"/>
  <c r="C142" i="10"/>
  <c r="I142" i="10" s="1"/>
  <c r="W320" i="10"/>
  <c r="C320" i="10"/>
  <c r="I320" i="10" s="1"/>
  <c r="W305" i="10"/>
  <c r="C305" i="10"/>
  <c r="I305" i="10" s="1"/>
  <c r="W289" i="10"/>
  <c r="C289" i="10"/>
  <c r="I289" i="10" s="1"/>
  <c r="W273" i="10"/>
  <c r="C273" i="10"/>
  <c r="I273" i="10" s="1"/>
  <c r="W257" i="10"/>
  <c r="C257" i="10"/>
  <c r="I257" i="10" s="1"/>
  <c r="W241" i="10"/>
  <c r="C241" i="10"/>
  <c r="I241" i="10" s="1"/>
  <c r="W191" i="10"/>
  <c r="C191" i="10"/>
  <c r="I191" i="10" s="1"/>
  <c r="W175" i="10"/>
  <c r="C175" i="10"/>
  <c r="I175" i="10" s="1"/>
  <c r="W145" i="10"/>
  <c r="C145" i="10"/>
  <c r="I145" i="10" s="1"/>
  <c r="W204" i="10"/>
  <c r="C204" i="10"/>
  <c r="I204" i="10" s="1"/>
  <c r="W187" i="10"/>
  <c r="C187" i="10"/>
  <c r="I187" i="10" s="1"/>
  <c r="W161" i="10"/>
  <c r="C161" i="10"/>
  <c r="I161" i="10" s="1"/>
  <c r="C255" i="10"/>
  <c r="I255" i="10" s="1"/>
  <c r="C183" i="10"/>
  <c r="I183" i="10" s="1"/>
  <c r="C251" i="10"/>
  <c r="I251" i="10" s="1"/>
  <c r="C287" i="10"/>
  <c r="I287" i="10" s="1"/>
  <c r="C171" i="10"/>
  <c r="I171" i="10" s="1"/>
  <c r="C248" i="10"/>
  <c r="I248" i="10" s="1"/>
  <c r="C291" i="10"/>
  <c r="I291" i="10" s="1"/>
  <c r="C186" i="10"/>
  <c r="I186" i="10" s="1"/>
  <c r="C259" i="10"/>
  <c r="I259" i="10" s="1"/>
  <c r="C1373" i="10"/>
  <c r="C208" i="10"/>
  <c r="I208" i="10" s="1"/>
  <c r="C221" i="10"/>
  <c r="I221" i="10" s="1"/>
  <c r="C229" i="10"/>
  <c r="C237" i="10"/>
  <c r="I237" i="10" s="1"/>
  <c r="C430" i="10"/>
  <c r="I430" i="10" s="1"/>
  <c r="C453" i="10"/>
  <c r="I453" i="10" s="1"/>
  <c r="C426" i="10"/>
  <c r="I426" i="10" s="1"/>
  <c r="C461" i="10"/>
  <c r="I461" i="10" s="1"/>
  <c r="C469" i="10"/>
  <c r="I469" i="10" s="1"/>
  <c r="C477" i="10"/>
  <c r="I477" i="10" s="1"/>
  <c r="C485" i="10"/>
  <c r="I485" i="10" s="1"/>
  <c r="C493" i="10"/>
  <c r="I493" i="10" s="1"/>
  <c r="C501" i="10"/>
  <c r="I501" i="10" s="1"/>
  <c r="C509" i="10"/>
  <c r="I509" i="10" s="1"/>
  <c r="C517" i="10"/>
  <c r="I517" i="10" s="1"/>
  <c r="C525" i="10"/>
  <c r="I525" i="10" s="1"/>
  <c r="C533" i="10"/>
  <c r="I533" i="10" s="1"/>
  <c r="C541" i="10"/>
  <c r="I541" i="10" s="1"/>
  <c r="C333" i="10"/>
  <c r="I333" i="10" s="1"/>
  <c r="C349" i="10"/>
  <c r="I349" i="10" s="1"/>
  <c r="C365" i="10"/>
  <c r="I365" i="10" s="1"/>
  <c r="C381" i="10"/>
  <c r="I381" i="10" s="1"/>
  <c r="C397" i="10"/>
  <c r="I397" i="10" s="1"/>
  <c r="C546" i="10"/>
  <c r="I546" i="10" s="1"/>
  <c r="C554" i="10"/>
  <c r="I554" i="10" s="1"/>
  <c r="C562" i="10"/>
  <c r="I562" i="10" s="1"/>
  <c r="C570" i="10"/>
  <c r="I570" i="10" s="1"/>
  <c r="C578" i="10"/>
  <c r="I578" i="10" s="1"/>
  <c r="C586" i="10"/>
  <c r="I586" i="10" s="1"/>
  <c r="C594" i="10"/>
  <c r="I594" i="10" s="1"/>
  <c r="C202" i="10"/>
  <c r="I202" i="10" s="1"/>
  <c r="C604" i="10"/>
  <c r="I604" i="10" s="1"/>
  <c r="C612" i="10"/>
  <c r="C644" i="10"/>
  <c r="C676" i="10"/>
  <c r="C708" i="10"/>
  <c r="C740" i="10"/>
  <c r="C344" i="10"/>
  <c r="I344" i="10" s="1"/>
  <c r="C443" i="10"/>
  <c r="I443" i="10" s="1"/>
  <c r="C868" i="10"/>
  <c r="C972" i="10"/>
  <c r="C858" i="10"/>
  <c r="C861" i="10"/>
  <c r="C947" i="10"/>
  <c r="C1030" i="10"/>
  <c r="C935" i="10"/>
  <c r="C1040" i="10"/>
  <c r="C999" i="10"/>
  <c r="C1089" i="10"/>
  <c r="C1122" i="10"/>
  <c r="C1154" i="10"/>
  <c r="C1186" i="10"/>
  <c r="C1218" i="10"/>
  <c r="C1250" i="10"/>
  <c r="C1282" i="10"/>
  <c r="C110" i="10"/>
  <c r="E110" i="10" s="1"/>
  <c r="C584" i="10"/>
  <c r="I584" i="10" s="1"/>
  <c r="C634" i="10"/>
  <c r="C144" i="10"/>
  <c r="I144" i="10" s="1"/>
  <c r="C172" i="10"/>
  <c r="I172" i="10" s="1"/>
  <c r="C188" i="10"/>
  <c r="I188" i="10" s="1"/>
  <c r="C143" i="10"/>
  <c r="I143" i="10" s="1"/>
  <c r="C169" i="10"/>
  <c r="I169" i="10" s="1"/>
  <c r="C203" i="10"/>
  <c r="I203" i="10" s="1"/>
  <c r="C252" i="10"/>
  <c r="I252" i="10" s="1"/>
  <c r="C260" i="10"/>
  <c r="I260" i="10" s="1"/>
  <c r="C268" i="10"/>
  <c r="I268" i="10" s="1"/>
  <c r="C276" i="10"/>
  <c r="I276" i="10" s="1"/>
  <c r="C284" i="10"/>
  <c r="I284" i="10" s="1"/>
  <c r="C292" i="10"/>
  <c r="I292" i="10" s="1"/>
  <c r="C300" i="10"/>
  <c r="I300" i="10" s="1"/>
  <c r="C309" i="10"/>
  <c r="I309" i="10" s="1"/>
  <c r="C201" i="10"/>
  <c r="I201" i="10" s="1"/>
  <c r="C173" i="10"/>
  <c r="I173" i="10" s="1"/>
  <c r="C408" i="10"/>
  <c r="I408" i="10" s="1"/>
  <c r="C424" i="10"/>
  <c r="I424" i="10" s="1"/>
  <c r="C456" i="10"/>
  <c r="I456" i="10" s="1"/>
  <c r="C212" i="10"/>
  <c r="I212" i="10" s="1"/>
  <c r="C222" i="10"/>
  <c r="I222" i="10" s="1"/>
  <c r="C230" i="10"/>
  <c r="I230" i="10" s="1"/>
  <c r="C238" i="10"/>
  <c r="I238" i="10" s="1"/>
  <c r="C328" i="10"/>
  <c r="I328" i="10" s="1"/>
  <c r="C433" i="10"/>
  <c r="I433" i="10" s="1"/>
  <c r="C454" i="10"/>
  <c r="I454" i="10" s="1"/>
  <c r="C246" i="10"/>
  <c r="I246" i="10" s="1"/>
  <c r="C434" i="10"/>
  <c r="I434" i="10" s="1"/>
  <c r="C462" i="10"/>
  <c r="I462" i="10" s="1"/>
  <c r="C470" i="10"/>
  <c r="I470" i="10" s="1"/>
  <c r="C478" i="10"/>
  <c r="I478" i="10" s="1"/>
  <c r="C486" i="10"/>
  <c r="I486" i="10" s="1"/>
  <c r="C494" i="10"/>
  <c r="I494" i="10" s="1"/>
  <c r="C502" i="10"/>
  <c r="I502" i="10" s="1"/>
  <c r="C510" i="10"/>
  <c r="I510" i="10" s="1"/>
  <c r="C518" i="10"/>
  <c r="I518" i="10" s="1"/>
  <c r="C526" i="10"/>
  <c r="I526" i="10" s="1"/>
  <c r="C534" i="10"/>
  <c r="I534" i="10" s="1"/>
  <c r="C542" i="10"/>
  <c r="I542" i="10" s="1"/>
  <c r="C335" i="10"/>
  <c r="I335" i="10" s="1"/>
  <c r="C351" i="10"/>
  <c r="I351" i="10" s="1"/>
  <c r="C367" i="10"/>
  <c r="I367" i="10" s="1"/>
  <c r="C383" i="10"/>
  <c r="I383" i="10" s="1"/>
  <c r="C399" i="10"/>
  <c r="I399" i="10" s="1"/>
  <c r="C547" i="10"/>
  <c r="I547" i="10" s="1"/>
  <c r="C555" i="10"/>
  <c r="I555" i="10" s="1"/>
  <c r="C563" i="10"/>
  <c r="I563" i="10" s="1"/>
  <c r="C571" i="10"/>
  <c r="I571" i="10" s="1"/>
  <c r="C579" i="10"/>
  <c r="I579" i="10" s="1"/>
  <c r="C587" i="10"/>
  <c r="I587" i="10" s="1"/>
  <c r="C595" i="10"/>
  <c r="I595" i="10" s="1"/>
  <c r="AH29" i="4"/>
  <c r="Z17" i="10"/>
  <c r="Z53" i="10"/>
  <c r="AA53" i="10" s="1"/>
  <c r="Z23" i="10"/>
  <c r="Z43" i="10"/>
  <c r="AA43" i="10" s="1"/>
  <c r="Z33" i="10"/>
  <c r="AA33" i="10" s="1"/>
  <c r="Z59" i="10"/>
  <c r="AA59" i="10" s="1"/>
  <c r="Z39" i="10"/>
  <c r="AA39" i="10" s="1"/>
  <c r="Z22" i="10"/>
  <c r="Z46" i="10"/>
  <c r="AA46" i="10" s="1"/>
  <c r="Z24" i="10"/>
  <c r="Z38" i="10"/>
  <c r="AA38" i="10" s="1"/>
  <c r="Z62" i="10"/>
  <c r="AA62" i="10" s="1"/>
  <c r="Z52" i="10"/>
  <c r="AA52" i="10" s="1"/>
  <c r="H26" i="11"/>
  <c r="AB8" i="10"/>
  <c r="G26" i="11"/>
  <c r="I26" i="11" s="1"/>
  <c r="Z27" i="10"/>
  <c r="AA27" i="10" s="1"/>
  <c r="Z40" i="10"/>
  <c r="AA40" i="10" s="1"/>
  <c r="Z28" i="10"/>
  <c r="AA28" i="10" s="1"/>
  <c r="Z21" i="10"/>
  <c r="Z26" i="10"/>
  <c r="Z41" i="10"/>
  <c r="AA41" i="10" s="1"/>
  <c r="Z57" i="10"/>
  <c r="Z50" i="10"/>
  <c r="AA50" i="10" s="1"/>
  <c r="Z66" i="10"/>
  <c r="AA66" i="10" s="1"/>
  <c r="Z63" i="10"/>
  <c r="AA63" i="10" s="1"/>
  <c r="Z56" i="10"/>
  <c r="AA56" i="10" s="1"/>
  <c r="Z15" i="10"/>
  <c r="Z31" i="10"/>
  <c r="AA31" i="10" s="1"/>
  <c r="Z16" i="10"/>
  <c r="Z32" i="10"/>
  <c r="AA32" i="10" s="1"/>
  <c r="Z25" i="10"/>
  <c r="Z14" i="10"/>
  <c r="Z30" i="10"/>
  <c r="AA30" i="10" s="1"/>
  <c r="Z45" i="10"/>
  <c r="AA45" i="10" s="1"/>
  <c r="Z61" i="10"/>
  <c r="AA61" i="10" s="1"/>
  <c r="Z54" i="10"/>
  <c r="AA54" i="10" s="1"/>
  <c r="Z51" i="10"/>
  <c r="AA51" i="10" s="1"/>
  <c r="Z67" i="10"/>
  <c r="AA67" i="10" s="1"/>
  <c r="Z44" i="10"/>
  <c r="AA44" i="10" s="1"/>
  <c r="Z60" i="10"/>
  <c r="AA60" i="10" s="1"/>
  <c r="Z19" i="10"/>
  <c r="Z35" i="10"/>
  <c r="AA35" i="10" s="1"/>
  <c r="Z20" i="10"/>
  <c r="Z36" i="10"/>
  <c r="AA36" i="10" s="1"/>
  <c r="Z29" i="10"/>
  <c r="AA29" i="10" s="1"/>
  <c r="Z18" i="10"/>
  <c r="Z34" i="10"/>
  <c r="AA34" i="10" s="1"/>
  <c r="Z49" i="10"/>
  <c r="AA49" i="10" s="1"/>
  <c r="Z65" i="10"/>
  <c r="AA65" i="10" s="1"/>
  <c r="Z42" i="10"/>
  <c r="AA42" i="10" s="1"/>
  <c r="Z58" i="10"/>
  <c r="AA58" i="10" s="1"/>
  <c r="Z55" i="10"/>
  <c r="AA55" i="10" s="1"/>
  <c r="Z134" i="10"/>
  <c r="Z48" i="10"/>
  <c r="AA48" i="10" s="1"/>
  <c r="Z64" i="10"/>
  <c r="AA64" i="10" s="1"/>
  <c r="Z37" i="10"/>
  <c r="Z47" i="10"/>
  <c r="AA47" i="10" s="1"/>
  <c r="Y25" i="4"/>
  <c r="Z25" i="4" s="1"/>
  <c r="C18" i="9" s="1"/>
  <c r="H711" i="6"/>
  <c r="H671" i="6"/>
  <c r="I94" i="8"/>
  <c r="H93" i="8"/>
  <c r="AE29" i="4"/>
  <c r="G710" i="6"/>
  <c r="G93" i="8"/>
  <c r="AB1286" i="10" l="1"/>
  <c r="AB1288" i="10"/>
  <c r="AB1290" i="10"/>
  <c r="AB1292" i="10"/>
  <c r="AB1294" i="10"/>
  <c r="AB1296" i="10"/>
  <c r="AB1298" i="10"/>
  <c r="AB1300" i="10"/>
  <c r="AB1291" i="10"/>
  <c r="AB1299" i="10"/>
  <c r="AB1285" i="10"/>
  <c r="AB1293" i="10"/>
  <c r="AB1301" i="10"/>
  <c r="AB1303" i="10"/>
  <c r="AB1305" i="10"/>
  <c r="AB1307" i="10"/>
  <c r="AB1309" i="10"/>
  <c r="AB1311" i="10"/>
  <c r="AB1287" i="10"/>
  <c r="AB1295" i="10"/>
  <c r="AB1297" i="10"/>
  <c r="AB1308" i="10"/>
  <c r="AB1289" i="10"/>
  <c r="AB1302" i="10"/>
  <c r="AB1310" i="10"/>
  <c r="AB1313" i="10"/>
  <c r="AB1315" i="10"/>
  <c r="AB1317" i="10"/>
  <c r="AB1319" i="10"/>
  <c r="AB1321" i="10"/>
  <c r="AB1323" i="10"/>
  <c r="AB1325" i="10"/>
  <c r="AB1327" i="10"/>
  <c r="AB1329" i="10"/>
  <c r="AB1331" i="10"/>
  <c r="AB1333" i="10"/>
  <c r="AB1335" i="10"/>
  <c r="AB1337" i="10"/>
  <c r="AB1304" i="10"/>
  <c r="AB1316" i="10"/>
  <c r="AB1324" i="10"/>
  <c r="AB1332" i="10"/>
  <c r="AB1339" i="10"/>
  <c r="AB1341" i="10"/>
  <c r="AB1318" i="10"/>
  <c r="AB1326" i="10"/>
  <c r="AB1334" i="10"/>
  <c r="AB1312" i="10"/>
  <c r="AB1320" i="10"/>
  <c r="AB1328" i="10"/>
  <c r="AB1336" i="10"/>
  <c r="AB1340" i="10"/>
  <c r="AB1342" i="10"/>
  <c r="AB1344" i="10"/>
  <c r="AB1346" i="10"/>
  <c r="AB1330" i="10"/>
  <c r="AB1343" i="10"/>
  <c r="AB1347" i="10"/>
  <c r="AB1349" i="10"/>
  <c r="AB1351" i="10"/>
  <c r="AB1353" i="10"/>
  <c r="AB1355" i="10"/>
  <c r="AB1357" i="10"/>
  <c r="AB1359" i="10"/>
  <c r="AB1361" i="10"/>
  <c r="AB1363" i="10"/>
  <c r="AB1365" i="10"/>
  <c r="AB1367" i="10"/>
  <c r="AB1369" i="10"/>
  <c r="AB1371" i="10"/>
  <c r="AB1377" i="10"/>
  <c r="AB1306" i="10"/>
  <c r="AB1322" i="10"/>
  <c r="AB1345" i="10"/>
  <c r="AB1314" i="10"/>
  <c r="AB1348" i="10"/>
  <c r="AB1350" i="10"/>
  <c r="AB1352" i="10"/>
  <c r="AB1354" i="10"/>
  <c r="AB1356" i="10"/>
  <c r="AB1358" i="10"/>
  <c r="AB1360" i="10"/>
  <c r="AB1362" i="10"/>
  <c r="AB1364" i="10"/>
  <c r="AB1366" i="10"/>
  <c r="AB1368" i="10"/>
  <c r="AB1370" i="10"/>
  <c r="AB1372" i="10"/>
  <c r="AB1338" i="10"/>
  <c r="E606" i="10"/>
  <c r="I606" i="10"/>
  <c r="E563" i="10"/>
  <c r="G563" i="10"/>
  <c r="E542" i="10"/>
  <c r="G542" i="10"/>
  <c r="E478" i="10"/>
  <c r="G478" i="10"/>
  <c r="E238" i="10"/>
  <c r="G238" i="10"/>
  <c r="E201" i="10"/>
  <c r="G201" i="10"/>
  <c r="E252" i="10"/>
  <c r="G252" i="10"/>
  <c r="E584" i="10"/>
  <c r="G584" i="10"/>
  <c r="E586" i="10"/>
  <c r="G586" i="10"/>
  <c r="E365" i="10"/>
  <c r="G365" i="10"/>
  <c r="E501" i="10"/>
  <c r="G501" i="10"/>
  <c r="E430" i="10"/>
  <c r="G430" i="10"/>
  <c r="E291" i="10"/>
  <c r="G291" i="10"/>
  <c r="E251" i="10"/>
  <c r="G251" i="10"/>
  <c r="E207" i="10"/>
  <c r="G207" i="10"/>
  <c r="E274" i="10"/>
  <c r="G274" i="10"/>
  <c r="E162" i="10"/>
  <c r="G162" i="10"/>
  <c r="E228" i="10"/>
  <c r="G228" i="10"/>
  <c r="E565" i="10"/>
  <c r="G565" i="10"/>
  <c r="E398" i="10"/>
  <c r="G398" i="10"/>
  <c r="E587" i="10"/>
  <c r="G587" i="10"/>
  <c r="E555" i="10"/>
  <c r="G555" i="10"/>
  <c r="E367" i="10"/>
  <c r="G367" i="10"/>
  <c r="E534" i="10"/>
  <c r="G534" i="10"/>
  <c r="E502" i="10"/>
  <c r="G502" i="10"/>
  <c r="E470" i="10"/>
  <c r="G470" i="10"/>
  <c r="E454" i="10"/>
  <c r="G454" i="10"/>
  <c r="E230" i="10"/>
  <c r="G230" i="10"/>
  <c r="E424" i="10"/>
  <c r="G424" i="10"/>
  <c r="E309" i="10"/>
  <c r="G309" i="10"/>
  <c r="E276" i="10"/>
  <c r="G276" i="10"/>
  <c r="E203" i="10"/>
  <c r="G203" i="10"/>
  <c r="E172" i="10"/>
  <c r="G172" i="10"/>
  <c r="E604" i="10"/>
  <c r="G604" i="10"/>
  <c r="E578" i="10"/>
  <c r="G578" i="10"/>
  <c r="E546" i="10"/>
  <c r="G546" i="10"/>
  <c r="E349" i="10"/>
  <c r="G349" i="10"/>
  <c r="E525" i="10"/>
  <c r="G525" i="10"/>
  <c r="E493" i="10"/>
  <c r="G493" i="10"/>
  <c r="E461" i="10"/>
  <c r="G461" i="10"/>
  <c r="E237" i="10"/>
  <c r="G237" i="10"/>
  <c r="E248" i="10"/>
  <c r="G248" i="10"/>
  <c r="E183" i="10"/>
  <c r="G183" i="10"/>
  <c r="E175" i="10"/>
  <c r="G175" i="10"/>
  <c r="E241" i="10"/>
  <c r="G241" i="10"/>
  <c r="E273" i="10"/>
  <c r="G273" i="10"/>
  <c r="E305" i="10"/>
  <c r="G305" i="10"/>
  <c r="E279" i="10"/>
  <c r="G279" i="10"/>
  <c r="E168" i="10"/>
  <c r="G168" i="10"/>
  <c r="E149" i="10"/>
  <c r="G149" i="10"/>
  <c r="E184" i="10"/>
  <c r="G184" i="10"/>
  <c r="E262" i="10"/>
  <c r="G262" i="10"/>
  <c r="E294" i="10"/>
  <c r="G294" i="10"/>
  <c r="E148" i="10"/>
  <c r="G148" i="10"/>
  <c r="E182" i="10"/>
  <c r="G182" i="10"/>
  <c r="E216" i="10"/>
  <c r="G216" i="10"/>
  <c r="E244" i="10"/>
  <c r="G244" i="10"/>
  <c r="E329" i="10"/>
  <c r="G329" i="10"/>
  <c r="E361" i="10"/>
  <c r="G361" i="10"/>
  <c r="E393" i="10"/>
  <c r="G393" i="10"/>
  <c r="E569" i="10"/>
  <c r="G569" i="10"/>
  <c r="E603" i="10"/>
  <c r="G603" i="10"/>
  <c r="E338" i="10"/>
  <c r="G338" i="10"/>
  <c r="E370" i="10"/>
  <c r="G370" i="10"/>
  <c r="E402" i="10"/>
  <c r="G402" i="10"/>
  <c r="E451" i="10"/>
  <c r="G451" i="10"/>
  <c r="E442" i="10"/>
  <c r="G442" i="10"/>
  <c r="E495" i="10"/>
  <c r="G495" i="10"/>
  <c r="E527" i="10"/>
  <c r="G527" i="10"/>
  <c r="E372" i="10"/>
  <c r="G372" i="10"/>
  <c r="E496" i="10"/>
  <c r="G496" i="10"/>
  <c r="E500" i="10"/>
  <c r="G500" i="10"/>
  <c r="E364" i="10"/>
  <c r="G364" i="10"/>
  <c r="E552" i="10"/>
  <c r="G552" i="10"/>
  <c r="E352" i="10"/>
  <c r="G352" i="10"/>
  <c r="E476" i="10"/>
  <c r="G476" i="10"/>
  <c r="E524" i="10"/>
  <c r="G524" i="10"/>
  <c r="E572" i="10"/>
  <c r="G572" i="10"/>
  <c r="E605" i="10"/>
  <c r="G605" i="10"/>
  <c r="E567" i="10"/>
  <c r="G567" i="10"/>
  <c r="E391" i="10"/>
  <c r="G391" i="10"/>
  <c r="E323" i="10"/>
  <c r="G323" i="10"/>
  <c r="E514" i="10"/>
  <c r="G514" i="10"/>
  <c r="E482" i="10"/>
  <c r="G482" i="10"/>
  <c r="E415" i="10"/>
  <c r="G415" i="10"/>
  <c r="E314" i="10"/>
  <c r="G314" i="10"/>
  <c r="E152" i="10"/>
  <c r="G152" i="10"/>
  <c r="E189" i="10"/>
  <c r="G189" i="10"/>
  <c r="E304" i="10"/>
  <c r="G304" i="10"/>
  <c r="E272" i="10"/>
  <c r="G272" i="10"/>
  <c r="E185" i="10"/>
  <c r="G185" i="10"/>
  <c r="E155" i="10"/>
  <c r="G155" i="10"/>
  <c r="E582" i="10"/>
  <c r="G582" i="10"/>
  <c r="E550" i="10"/>
  <c r="G550" i="10"/>
  <c r="E357" i="10"/>
  <c r="G357" i="10"/>
  <c r="E497" i="10"/>
  <c r="G497" i="10"/>
  <c r="E411" i="10"/>
  <c r="G411" i="10"/>
  <c r="E452" i="10"/>
  <c r="G452" i="10"/>
  <c r="E197" i="10"/>
  <c r="G197" i="10"/>
  <c r="E568" i="10"/>
  <c r="G568" i="10"/>
  <c r="E327" i="10"/>
  <c r="G327" i="10"/>
  <c r="E140" i="10"/>
  <c r="G140" i="10"/>
  <c r="E199" i="10"/>
  <c r="G199" i="10"/>
  <c r="E174" i="10"/>
  <c r="G174" i="10"/>
  <c r="E253" i="10"/>
  <c r="G253" i="10"/>
  <c r="E285" i="10"/>
  <c r="G285" i="10"/>
  <c r="E225" i="10"/>
  <c r="G225" i="10"/>
  <c r="E242" i="10"/>
  <c r="G242" i="10"/>
  <c r="E147" i="10"/>
  <c r="G147" i="10"/>
  <c r="E308" i="10"/>
  <c r="G308" i="10"/>
  <c r="E547" i="10"/>
  <c r="G547" i="10"/>
  <c r="E462" i="10"/>
  <c r="G462" i="10"/>
  <c r="E222" i="10"/>
  <c r="G222" i="10"/>
  <c r="E300" i="10"/>
  <c r="G300" i="10"/>
  <c r="E169" i="10"/>
  <c r="G169" i="10"/>
  <c r="E443" i="10"/>
  <c r="G443" i="10"/>
  <c r="E202" i="10"/>
  <c r="G202" i="10"/>
  <c r="E397" i="10"/>
  <c r="G397" i="10"/>
  <c r="E517" i="10"/>
  <c r="G517" i="10"/>
  <c r="E426" i="10"/>
  <c r="G426" i="10"/>
  <c r="E255" i="10"/>
  <c r="G255" i="10"/>
  <c r="E204" i="10"/>
  <c r="G204" i="10"/>
  <c r="E195" i="10"/>
  <c r="G195" i="10"/>
  <c r="E258" i="10"/>
  <c r="G258" i="10"/>
  <c r="E319" i="10"/>
  <c r="G319" i="10"/>
  <c r="E177" i="10"/>
  <c r="G177" i="10"/>
  <c r="E214" i="10"/>
  <c r="G214" i="10"/>
  <c r="E549" i="10"/>
  <c r="G549" i="10"/>
  <c r="E350" i="10"/>
  <c r="G350" i="10"/>
  <c r="E413" i="10"/>
  <c r="G413" i="10"/>
  <c r="E449" i="10"/>
  <c r="G449" i="10"/>
  <c r="E347" i="10"/>
  <c r="G347" i="10"/>
  <c r="E425" i="10"/>
  <c r="G425" i="10"/>
  <c r="E475" i="10"/>
  <c r="G475" i="10"/>
  <c r="E507" i="10"/>
  <c r="G507" i="10"/>
  <c r="E539" i="10"/>
  <c r="G539" i="10"/>
  <c r="E356" i="10"/>
  <c r="G356" i="10"/>
  <c r="E544" i="10"/>
  <c r="G544" i="10"/>
  <c r="E420" i="10"/>
  <c r="G420" i="10"/>
  <c r="E548" i="10"/>
  <c r="G548" i="10"/>
  <c r="E348" i="10"/>
  <c r="G348" i="10"/>
  <c r="E472" i="10"/>
  <c r="G472" i="10"/>
  <c r="E600" i="10"/>
  <c r="G600" i="10"/>
  <c r="E368" i="10"/>
  <c r="G368" i="10"/>
  <c r="E596" i="10"/>
  <c r="G596" i="10"/>
  <c r="E321" i="10"/>
  <c r="G321" i="10"/>
  <c r="E243" i="10"/>
  <c r="G243" i="10"/>
  <c r="E303" i="10"/>
  <c r="G303" i="10"/>
  <c r="E165" i="10"/>
  <c r="G165" i="10"/>
  <c r="E192" i="10"/>
  <c r="G192" i="10"/>
  <c r="E322" i="10"/>
  <c r="G322" i="10"/>
  <c r="E164" i="10"/>
  <c r="G164" i="10"/>
  <c r="E261" i="10"/>
  <c r="G261" i="10"/>
  <c r="E293" i="10"/>
  <c r="G293" i="10"/>
  <c r="E591" i="10"/>
  <c r="G591" i="10"/>
  <c r="E559" i="10"/>
  <c r="G559" i="10"/>
  <c r="E375" i="10"/>
  <c r="G375" i="10"/>
  <c r="E538" i="10"/>
  <c r="G538" i="10"/>
  <c r="E506" i="10"/>
  <c r="G506" i="10"/>
  <c r="E474" i="10"/>
  <c r="G474" i="10"/>
  <c r="E139" i="10"/>
  <c r="G139" i="10"/>
  <c r="E234" i="10"/>
  <c r="G234" i="10"/>
  <c r="E440" i="10"/>
  <c r="G440" i="10"/>
  <c r="E158" i="10"/>
  <c r="G158" i="10"/>
  <c r="E296" i="10"/>
  <c r="G296" i="10"/>
  <c r="E264" i="10"/>
  <c r="G264" i="10"/>
  <c r="E141" i="10"/>
  <c r="G141" i="10"/>
  <c r="E455" i="10"/>
  <c r="G455" i="10"/>
  <c r="E574" i="10"/>
  <c r="G574" i="10"/>
  <c r="E405" i="10"/>
  <c r="G405" i="10"/>
  <c r="E341" i="10"/>
  <c r="G341" i="10"/>
  <c r="E481" i="10"/>
  <c r="G481" i="10"/>
  <c r="E417" i="10"/>
  <c r="G417" i="10"/>
  <c r="E156" i="10"/>
  <c r="G156" i="10"/>
  <c r="E315" i="10"/>
  <c r="G315" i="10"/>
  <c r="E181" i="10"/>
  <c r="G181" i="10"/>
  <c r="E247" i="10"/>
  <c r="G247" i="10"/>
  <c r="E265" i="10"/>
  <c r="G265" i="10"/>
  <c r="E297" i="10"/>
  <c r="G297" i="10"/>
  <c r="E200" i="10"/>
  <c r="G200" i="10"/>
  <c r="E231" i="10"/>
  <c r="G231" i="10"/>
  <c r="E266" i="10"/>
  <c r="G266" i="10"/>
  <c r="E298" i="10"/>
  <c r="G298" i="10"/>
  <c r="E137" i="10"/>
  <c r="G137" i="10"/>
  <c r="E167" i="10"/>
  <c r="G167" i="10"/>
  <c r="E220" i="10"/>
  <c r="G220" i="10"/>
  <c r="E249" i="10"/>
  <c r="G249" i="10"/>
  <c r="E283" i="10"/>
  <c r="G283" i="10"/>
  <c r="E557" i="10"/>
  <c r="G557" i="10"/>
  <c r="E589" i="10"/>
  <c r="G589" i="10"/>
  <c r="E342" i="10"/>
  <c r="G342" i="10"/>
  <c r="E374" i="10"/>
  <c r="G374" i="10"/>
  <c r="E407" i="10"/>
  <c r="G407" i="10"/>
  <c r="E355" i="10"/>
  <c r="G355" i="10"/>
  <c r="E387" i="10"/>
  <c r="G387" i="10"/>
  <c r="E429" i="10"/>
  <c r="G429" i="10"/>
  <c r="E467" i="10"/>
  <c r="G467" i="10"/>
  <c r="E499" i="10"/>
  <c r="G499" i="10"/>
  <c r="E531" i="10"/>
  <c r="G531" i="10"/>
  <c r="E388" i="10"/>
  <c r="G388" i="10"/>
  <c r="E512" i="10"/>
  <c r="G512" i="10"/>
  <c r="E516" i="10"/>
  <c r="G516" i="10"/>
  <c r="E446" i="10"/>
  <c r="G446" i="10"/>
  <c r="E431" i="10"/>
  <c r="G431" i="10"/>
  <c r="E153" i="10"/>
  <c r="G153" i="10"/>
  <c r="E422" i="10"/>
  <c r="G422" i="10"/>
  <c r="E219" i="10"/>
  <c r="G219" i="10"/>
  <c r="E254" i="10"/>
  <c r="G254" i="10"/>
  <c r="E286" i="10"/>
  <c r="G286" i="10"/>
  <c r="E159" i="10"/>
  <c r="G159" i="10"/>
  <c r="E240" i="10"/>
  <c r="G240" i="10"/>
  <c r="E353" i="10"/>
  <c r="G353" i="10"/>
  <c r="E385" i="10"/>
  <c r="G385" i="10"/>
  <c r="E428" i="10"/>
  <c r="G428" i="10"/>
  <c r="E561" i="10"/>
  <c r="G561" i="10"/>
  <c r="E593" i="10"/>
  <c r="G593" i="10"/>
  <c r="E330" i="10"/>
  <c r="G330" i="10"/>
  <c r="E362" i="10"/>
  <c r="G362" i="10"/>
  <c r="E394" i="10"/>
  <c r="G394" i="10"/>
  <c r="E447" i="10"/>
  <c r="G447" i="10"/>
  <c r="E471" i="10"/>
  <c r="G471" i="10"/>
  <c r="E503" i="10"/>
  <c r="G503" i="10"/>
  <c r="E535" i="10"/>
  <c r="G535" i="10"/>
  <c r="E404" i="10"/>
  <c r="G404" i="10"/>
  <c r="E528" i="10"/>
  <c r="G528" i="10"/>
  <c r="E468" i="10"/>
  <c r="G468" i="10"/>
  <c r="E332" i="10"/>
  <c r="G332" i="10"/>
  <c r="E520" i="10"/>
  <c r="G520" i="10"/>
  <c r="E588" i="10"/>
  <c r="G588" i="10"/>
  <c r="E384" i="10"/>
  <c r="G384" i="10"/>
  <c r="E198" i="10"/>
  <c r="G198" i="10"/>
  <c r="E441" i="10"/>
  <c r="G441" i="10"/>
  <c r="E521" i="10"/>
  <c r="G521" i="10"/>
  <c r="E135" i="10"/>
  <c r="G135" i="10"/>
  <c r="E579" i="10"/>
  <c r="G579" i="10"/>
  <c r="E351" i="10"/>
  <c r="G351" i="10"/>
  <c r="E494" i="10"/>
  <c r="G494" i="10"/>
  <c r="E433" i="10"/>
  <c r="G433" i="10"/>
  <c r="E408" i="10"/>
  <c r="G408" i="10"/>
  <c r="E268" i="10"/>
  <c r="G268" i="10"/>
  <c r="E144" i="10"/>
  <c r="G144" i="10"/>
  <c r="E570" i="10"/>
  <c r="G570" i="10"/>
  <c r="E333" i="10"/>
  <c r="G333" i="10"/>
  <c r="E485" i="10"/>
  <c r="G485" i="10"/>
  <c r="E259" i="10"/>
  <c r="G259" i="10"/>
  <c r="E171" i="10"/>
  <c r="G171" i="10"/>
  <c r="E161" i="10"/>
  <c r="G161" i="10"/>
  <c r="E142" i="10"/>
  <c r="G142" i="10"/>
  <c r="E223" i="10"/>
  <c r="G223" i="10"/>
  <c r="E290" i="10"/>
  <c r="G290" i="10"/>
  <c r="E146" i="10"/>
  <c r="G146" i="10"/>
  <c r="E419" i="10"/>
  <c r="G419" i="10"/>
  <c r="E581" i="10"/>
  <c r="G581" i="10"/>
  <c r="E382" i="10"/>
  <c r="G382" i="10"/>
  <c r="E379" i="10"/>
  <c r="G379" i="10"/>
  <c r="E571" i="10"/>
  <c r="G571" i="10"/>
  <c r="E399" i="10"/>
  <c r="G399" i="10"/>
  <c r="E335" i="10"/>
  <c r="G335" i="10"/>
  <c r="E518" i="10"/>
  <c r="G518" i="10"/>
  <c r="E486" i="10"/>
  <c r="G486" i="10"/>
  <c r="E434" i="10"/>
  <c r="G434" i="10"/>
  <c r="E328" i="10"/>
  <c r="G328" i="10"/>
  <c r="E212" i="10"/>
  <c r="G212" i="10"/>
  <c r="E173" i="10"/>
  <c r="G173" i="10"/>
  <c r="E292" i="10"/>
  <c r="G292" i="10"/>
  <c r="E260" i="10"/>
  <c r="G260" i="10"/>
  <c r="E143" i="10"/>
  <c r="G143" i="10"/>
  <c r="E344" i="10"/>
  <c r="G344" i="10"/>
  <c r="E594" i="10"/>
  <c r="G594" i="10"/>
  <c r="E562" i="10"/>
  <c r="G562" i="10"/>
  <c r="E381" i="10"/>
  <c r="G381" i="10"/>
  <c r="E541" i="10"/>
  <c r="G541" i="10"/>
  <c r="E509" i="10"/>
  <c r="G509" i="10"/>
  <c r="E477" i="10"/>
  <c r="G477" i="10"/>
  <c r="E453" i="10"/>
  <c r="G453" i="10"/>
  <c r="E221" i="10"/>
  <c r="G221" i="10"/>
  <c r="E186" i="10"/>
  <c r="G186" i="10"/>
  <c r="E287" i="10"/>
  <c r="G287" i="10"/>
  <c r="E145" i="10"/>
  <c r="G145" i="10"/>
  <c r="E191" i="10"/>
  <c r="G191" i="10"/>
  <c r="E257" i="10"/>
  <c r="G257" i="10"/>
  <c r="E289" i="10"/>
  <c r="G289" i="10"/>
  <c r="E320" i="10"/>
  <c r="G320" i="10"/>
  <c r="E479" i="10"/>
  <c r="G479" i="10"/>
  <c r="E360" i="10"/>
  <c r="G360" i="10"/>
  <c r="E414" i="10"/>
  <c r="G414" i="10"/>
  <c r="E299" i="10"/>
  <c r="G299" i="10"/>
  <c r="E163" i="10"/>
  <c r="G163" i="10"/>
  <c r="E227" i="10"/>
  <c r="G227" i="10"/>
  <c r="E278" i="10"/>
  <c r="G278" i="10"/>
  <c r="E166" i="10"/>
  <c r="G166" i="10"/>
  <c r="E205" i="10"/>
  <c r="G205" i="10"/>
  <c r="E232" i="10"/>
  <c r="G232" i="10"/>
  <c r="E312" i="10"/>
  <c r="G312" i="10"/>
  <c r="E345" i="10"/>
  <c r="G345" i="10"/>
  <c r="E377" i="10"/>
  <c r="G377" i="10"/>
  <c r="E553" i="10"/>
  <c r="G553" i="10"/>
  <c r="E585" i="10"/>
  <c r="G585" i="10"/>
  <c r="E354" i="10"/>
  <c r="G354" i="10"/>
  <c r="E386" i="10"/>
  <c r="G386" i="10"/>
  <c r="E418" i="10"/>
  <c r="G418" i="10"/>
  <c r="E427" i="10"/>
  <c r="G427" i="10"/>
  <c r="E463" i="10"/>
  <c r="G463" i="10"/>
  <c r="E511" i="10"/>
  <c r="G511" i="10"/>
  <c r="E543" i="10"/>
  <c r="G543" i="10"/>
  <c r="E437" i="10"/>
  <c r="G437" i="10"/>
  <c r="E560" i="10"/>
  <c r="G560" i="10"/>
  <c r="E564" i="10"/>
  <c r="G564" i="10"/>
  <c r="E488" i="10"/>
  <c r="G488" i="10"/>
  <c r="E460" i="10"/>
  <c r="G460" i="10"/>
  <c r="E400" i="10"/>
  <c r="G400" i="10"/>
  <c r="E540" i="10"/>
  <c r="G540" i="10"/>
  <c r="E492" i="10"/>
  <c r="G492" i="10"/>
  <c r="E326" i="10"/>
  <c r="G326" i="10"/>
  <c r="E583" i="10"/>
  <c r="G583" i="10"/>
  <c r="E551" i="10"/>
  <c r="G551" i="10"/>
  <c r="E359" i="10"/>
  <c r="G359" i="10"/>
  <c r="E530" i="10"/>
  <c r="G530" i="10"/>
  <c r="E498" i="10"/>
  <c r="G498" i="10"/>
  <c r="E466" i="10"/>
  <c r="G466" i="10"/>
  <c r="E445" i="10"/>
  <c r="G445" i="10"/>
  <c r="E226" i="10"/>
  <c r="G226" i="10"/>
  <c r="E416" i="10"/>
  <c r="G416" i="10"/>
  <c r="E211" i="10"/>
  <c r="G211" i="10"/>
  <c r="E288" i="10"/>
  <c r="G288" i="10"/>
  <c r="E256" i="10"/>
  <c r="G256" i="10"/>
  <c r="E196" i="10"/>
  <c r="G196" i="10"/>
  <c r="E376" i="10"/>
  <c r="G376" i="10"/>
  <c r="E598" i="10"/>
  <c r="G598" i="10"/>
  <c r="E566" i="10"/>
  <c r="G566" i="10"/>
  <c r="E389" i="10"/>
  <c r="G389" i="10"/>
  <c r="E529" i="10"/>
  <c r="G529" i="10"/>
  <c r="E465" i="10"/>
  <c r="G465" i="10"/>
  <c r="E233" i="10"/>
  <c r="G233" i="10"/>
  <c r="E170" i="10"/>
  <c r="G170" i="10"/>
  <c r="E436" i="10"/>
  <c r="G436" i="10"/>
  <c r="E271" i="10"/>
  <c r="G271" i="10"/>
  <c r="E160" i="10"/>
  <c r="G160" i="10"/>
  <c r="E316" i="10"/>
  <c r="G316" i="10"/>
  <c r="E190" i="10"/>
  <c r="G190" i="10"/>
  <c r="E269" i="10"/>
  <c r="G269" i="10"/>
  <c r="E301" i="10"/>
  <c r="G301" i="10"/>
  <c r="E537" i="10"/>
  <c r="G537" i="10"/>
  <c r="E324" i="10"/>
  <c r="G324" i="10"/>
  <c r="E263" i="10"/>
  <c r="G263" i="10"/>
  <c r="E526" i="10"/>
  <c r="G526" i="10"/>
  <c r="E595" i="10"/>
  <c r="G595" i="10"/>
  <c r="E383" i="10"/>
  <c r="G383" i="10"/>
  <c r="E510" i="10"/>
  <c r="G510" i="10"/>
  <c r="E246" i="10"/>
  <c r="G246" i="10"/>
  <c r="E456" i="10"/>
  <c r="G456" i="10"/>
  <c r="E284" i="10"/>
  <c r="G284" i="10"/>
  <c r="E188" i="10"/>
  <c r="G188" i="10"/>
  <c r="E554" i="10"/>
  <c r="G554" i="10"/>
  <c r="E533" i="10"/>
  <c r="G533" i="10"/>
  <c r="E469" i="10"/>
  <c r="G469" i="10"/>
  <c r="E208" i="10"/>
  <c r="G208" i="10"/>
  <c r="E187" i="10"/>
  <c r="G187" i="10"/>
  <c r="E179" i="10"/>
  <c r="G179" i="10"/>
  <c r="E239" i="10"/>
  <c r="G239" i="10"/>
  <c r="E306" i="10"/>
  <c r="G306" i="10"/>
  <c r="E193" i="10"/>
  <c r="G193" i="10"/>
  <c r="E439" i="10"/>
  <c r="G439" i="10"/>
  <c r="E597" i="10"/>
  <c r="G597" i="10"/>
  <c r="E334" i="10"/>
  <c r="G334" i="10"/>
  <c r="E366" i="10"/>
  <c r="G366" i="10"/>
  <c r="E432" i="10"/>
  <c r="G432" i="10"/>
  <c r="E331" i="10"/>
  <c r="G331" i="10"/>
  <c r="E363" i="10"/>
  <c r="G363" i="10"/>
  <c r="E395" i="10"/>
  <c r="G395" i="10"/>
  <c r="E459" i="10"/>
  <c r="G459" i="10"/>
  <c r="E491" i="10"/>
  <c r="G491" i="10"/>
  <c r="E523" i="10"/>
  <c r="G523" i="10"/>
  <c r="E601" i="10"/>
  <c r="G601" i="10"/>
  <c r="E480" i="10"/>
  <c r="G480" i="10"/>
  <c r="E602" i="10"/>
  <c r="G602" i="10"/>
  <c r="E484" i="10"/>
  <c r="G484" i="10"/>
  <c r="E410" i="10"/>
  <c r="G410" i="10"/>
  <c r="E536" i="10"/>
  <c r="G536" i="10"/>
  <c r="E336" i="10"/>
  <c r="G336" i="10"/>
  <c r="E317" i="10"/>
  <c r="G317" i="10"/>
  <c r="E307" i="10"/>
  <c r="G307" i="10"/>
  <c r="E151" i="10"/>
  <c r="G151" i="10"/>
  <c r="E176" i="10"/>
  <c r="G176" i="10"/>
  <c r="E209" i="10"/>
  <c r="G209" i="10"/>
  <c r="E213" i="10"/>
  <c r="G213" i="10"/>
  <c r="E277" i="10"/>
  <c r="G277" i="10"/>
  <c r="E325" i="10"/>
  <c r="G325" i="10"/>
  <c r="E575" i="10"/>
  <c r="G575" i="10"/>
  <c r="E435" i="10"/>
  <c r="G435" i="10"/>
  <c r="E343" i="10"/>
  <c r="G343" i="10"/>
  <c r="E522" i="10"/>
  <c r="G522" i="10"/>
  <c r="E490" i="10"/>
  <c r="G490" i="10"/>
  <c r="E458" i="10"/>
  <c r="G458" i="10"/>
  <c r="E421" i="10"/>
  <c r="G421" i="10"/>
  <c r="E218" i="10"/>
  <c r="G218" i="10"/>
  <c r="E318" i="10"/>
  <c r="G318" i="10"/>
  <c r="E136" i="10"/>
  <c r="G136" i="10"/>
  <c r="E280" i="10"/>
  <c r="G280" i="10"/>
  <c r="E245" i="10"/>
  <c r="G245" i="10"/>
  <c r="E180" i="10"/>
  <c r="G180" i="10"/>
  <c r="E556" i="10"/>
  <c r="G556" i="10"/>
  <c r="E590" i="10"/>
  <c r="G590" i="10"/>
  <c r="E558" i="10"/>
  <c r="G558" i="10"/>
  <c r="E373" i="10"/>
  <c r="G373" i="10"/>
  <c r="E513" i="10"/>
  <c r="G513" i="10"/>
  <c r="E457" i="10"/>
  <c r="G457" i="10"/>
  <c r="E217" i="10"/>
  <c r="G217" i="10"/>
  <c r="E194" i="10"/>
  <c r="G194" i="10"/>
  <c r="E157" i="10"/>
  <c r="G157" i="10"/>
  <c r="E210" i="10"/>
  <c r="G210" i="10"/>
  <c r="E311" i="10"/>
  <c r="G311" i="10"/>
  <c r="E150" i="10"/>
  <c r="G150" i="10"/>
  <c r="E281" i="10"/>
  <c r="G281" i="10"/>
  <c r="E310" i="10"/>
  <c r="G310" i="10"/>
  <c r="E138" i="10"/>
  <c r="G138" i="10"/>
  <c r="E215" i="10"/>
  <c r="G215" i="10"/>
  <c r="E250" i="10"/>
  <c r="G250" i="10"/>
  <c r="E282" i="10"/>
  <c r="G282" i="10"/>
  <c r="E313" i="10"/>
  <c r="G313" i="10"/>
  <c r="E154" i="10"/>
  <c r="G154" i="10"/>
  <c r="E206" i="10"/>
  <c r="G206" i="10"/>
  <c r="E236" i="10"/>
  <c r="G236" i="10"/>
  <c r="E267" i="10"/>
  <c r="G267" i="10"/>
  <c r="E409" i="10"/>
  <c r="G409" i="10"/>
  <c r="E573" i="10"/>
  <c r="G573" i="10"/>
  <c r="E358" i="10"/>
  <c r="G358" i="10"/>
  <c r="E390" i="10"/>
  <c r="G390" i="10"/>
  <c r="E423" i="10"/>
  <c r="G423" i="10"/>
  <c r="E339" i="10"/>
  <c r="G339" i="10"/>
  <c r="E371" i="10"/>
  <c r="G371" i="10"/>
  <c r="E403" i="10"/>
  <c r="G403" i="10"/>
  <c r="E444" i="10"/>
  <c r="G444" i="10"/>
  <c r="E483" i="10"/>
  <c r="G483" i="10"/>
  <c r="E515" i="10"/>
  <c r="G515" i="10"/>
  <c r="E450" i="10"/>
  <c r="G450" i="10"/>
  <c r="E576" i="10"/>
  <c r="G576" i="10"/>
  <c r="E448" i="10"/>
  <c r="G448" i="10"/>
  <c r="E580" i="10"/>
  <c r="G580" i="10"/>
  <c r="E380" i="10"/>
  <c r="G380" i="10"/>
  <c r="E504" i="10"/>
  <c r="G504" i="10"/>
  <c r="E392" i="10"/>
  <c r="G392" i="10"/>
  <c r="E275" i="10"/>
  <c r="G275" i="10"/>
  <c r="E406" i="10"/>
  <c r="G406" i="10"/>
  <c r="E178" i="10"/>
  <c r="G178" i="10"/>
  <c r="E235" i="10"/>
  <c r="G235" i="10"/>
  <c r="E270" i="10"/>
  <c r="G270" i="10"/>
  <c r="E302" i="10"/>
  <c r="G302" i="10"/>
  <c r="E224" i="10"/>
  <c r="G224" i="10"/>
  <c r="E337" i="10"/>
  <c r="G337" i="10"/>
  <c r="E369" i="10"/>
  <c r="G369" i="10"/>
  <c r="E401" i="10"/>
  <c r="G401" i="10"/>
  <c r="E545" i="10"/>
  <c r="G545" i="10"/>
  <c r="E577" i="10"/>
  <c r="G577" i="10"/>
  <c r="E346" i="10"/>
  <c r="G346" i="10"/>
  <c r="E378" i="10"/>
  <c r="G378" i="10"/>
  <c r="E412" i="10"/>
  <c r="G412" i="10"/>
  <c r="E438" i="10"/>
  <c r="G438" i="10"/>
  <c r="E487" i="10"/>
  <c r="G487" i="10"/>
  <c r="E519" i="10"/>
  <c r="G519" i="10"/>
  <c r="E599" i="10"/>
  <c r="G599" i="10"/>
  <c r="E340" i="10"/>
  <c r="G340" i="10"/>
  <c r="E464" i="10"/>
  <c r="G464" i="10"/>
  <c r="E592" i="10"/>
  <c r="G592" i="10"/>
  <c r="E532" i="10"/>
  <c r="G532" i="10"/>
  <c r="E396" i="10"/>
  <c r="G396" i="10"/>
  <c r="E508" i="10"/>
  <c r="G508" i="10"/>
  <c r="E489" i="10"/>
  <c r="G489" i="10"/>
  <c r="E473" i="10"/>
  <c r="G473" i="10"/>
  <c r="E295" i="10"/>
  <c r="G295" i="10"/>
  <c r="E505" i="10"/>
  <c r="G505" i="10"/>
  <c r="I96" i="10"/>
  <c r="I84" i="10"/>
  <c r="G110" i="10"/>
  <c r="I106" i="10"/>
  <c r="G90" i="10"/>
  <c r="G93" i="10"/>
  <c r="I102" i="10"/>
  <c r="I72" i="10"/>
  <c r="I81" i="10"/>
  <c r="I80" i="10"/>
  <c r="G115" i="10"/>
  <c r="G112" i="10"/>
  <c r="I103" i="10"/>
  <c r="G101" i="10"/>
  <c r="I69" i="10"/>
  <c r="G100" i="10"/>
  <c r="I71" i="10"/>
  <c r="G89" i="10"/>
  <c r="G72" i="10"/>
  <c r="I86" i="10"/>
  <c r="I78" i="10"/>
  <c r="I87" i="10"/>
  <c r="I115" i="10"/>
  <c r="I101" i="10"/>
  <c r="G103" i="10"/>
  <c r="G96" i="10"/>
  <c r="I113" i="10"/>
  <c r="G85" i="10"/>
  <c r="G83" i="10"/>
  <c r="I98" i="10"/>
  <c r="I92" i="10"/>
  <c r="G88" i="10"/>
  <c r="G68" i="10"/>
  <c r="I89" i="10"/>
  <c r="I111" i="10"/>
  <c r="G107" i="10"/>
  <c r="G99" i="10"/>
  <c r="I100" i="10"/>
  <c r="I112" i="10"/>
  <c r="I104" i="10"/>
  <c r="G71" i="10"/>
  <c r="G82" i="10"/>
  <c r="I90" i="10"/>
  <c r="G80" i="10"/>
  <c r="I88" i="10"/>
  <c r="I93" i="10"/>
  <c r="G95" i="10"/>
  <c r="G102" i="10"/>
  <c r="G105" i="10"/>
  <c r="I79" i="10"/>
  <c r="I68" i="10"/>
  <c r="I75" i="10"/>
  <c r="G109" i="10"/>
  <c r="I74" i="10"/>
  <c r="G91" i="10"/>
  <c r="G97" i="10"/>
  <c r="G86" i="10"/>
  <c r="G79" i="10"/>
  <c r="G75" i="10"/>
  <c r="I73" i="10"/>
  <c r="I70" i="10"/>
  <c r="G78" i="10"/>
  <c r="I108" i="10"/>
  <c r="G87" i="10"/>
  <c r="G76" i="10"/>
  <c r="I95" i="10"/>
  <c r="G77" i="10"/>
  <c r="G104" i="10"/>
  <c r="G94" i="10"/>
  <c r="G98" i="10"/>
  <c r="I107" i="10"/>
  <c r="I116" i="10"/>
  <c r="I91" i="10"/>
  <c r="I83" i="10"/>
  <c r="G113" i="10"/>
  <c r="G108" i="10"/>
  <c r="I99" i="10"/>
  <c r="G74" i="10"/>
  <c r="I105" i="10"/>
  <c r="G70" i="10"/>
  <c r="I94" i="10"/>
  <c r="G69" i="10"/>
  <c r="I114" i="10"/>
  <c r="I77" i="10"/>
  <c r="I110" i="10"/>
  <c r="I109" i="10"/>
  <c r="G81" i="10"/>
  <c r="G73" i="10"/>
  <c r="I82" i="10"/>
  <c r="G116" i="10"/>
  <c r="I85" i="10"/>
  <c r="I97" i="10"/>
  <c r="G92" i="10"/>
  <c r="G114" i="10"/>
  <c r="G111" i="10"/>
  <c r="I76" i="10"/>
  <c r="G106" i="10"/>
  <c r="G84" i="10"/>
  <c r="AA37" i="10"/>
  <c r="AA57" i="10"/>
  <c r="AH30" i="4"/>
  <c r="AB56" i="10"/>
  <c r="AC56" i="10" s="1"/>
  <c r="AB46" i="10"/>
  <c r="AC46" i="10" s="1"/>
  <c r="AB22" i="10"/>
  <c r="AB24" i="10"/>
  <c r="AB38" i="10"/>
  <c r="AC38" i="10" s="1"/>
  <c r="AB59" i="10"/>
  <c r="AC59" i="10" s="1"/>
  <c r="AB43" i="10"/>
  <c r="AC43" i="10" s="1"/>
  <c r="AB62" i="10"/>
  <c r="AC62" i="10" s="1"/>
  <c r="AB17" i="10"/>
  <c r="AB27" i="10"/>
  <c r="AC27" i="10" s="1"/>
  <c r="AB49" i="10"/>
  <c r="AC49" i="10" s="1"/>
  <c r="AB33" i="10"/>
  <c r="AC33" i="10" s="1"/>
  <c r="AB40" i="10"/>
  <c r="AC40" i="10" s="1"/>
  <c r="AB65" i="10"/>
  <c r="AC65" i="10" s="1"/>
  <c r="AB21" i="10"/>
  <c r="AB26" i="10"/>
  <c r="AB31" i="10"/>
  <c r="AC31" i="10" s="1"/>
  <c r="AB28" i="10"/>
  <c r="AC28" i="10" s="1"/>
  <c r="AB63" i="10"/>
  <c r="AC63" i="10" s="1"/>
  <c r="AB60" i="10"/>
  <c r="AC60" i="10" s="1"/>
  <c r="AB53" i="10"/>
  <c r="AC53" i="10" s="1"/>
  <c r="AB50" i="10"/>
  <c r="AC50" i="10" s="1"/>
  <c r="AB25" i="10"/>
  <c r="AB14" i="10"/>
  <c r="AB30" i="10"/>
  <c r="AC30" i="10" s="1"/>
  <c r="AB19" i="10"/>
  <c r="AB35" i="10"/>
  <c r="AC35" i="10" s="1"/>
  <c r="AB16" i="10"/>
  <c r="AB32" i="10"/>
  <c r="AC32" i="10" s="1"/>
  <c r="AB51" i="10"/>
  <c r="AC51" i="10" s="1"/>
  <c r="AB67" i="10"/>
  <c r="AC67" i="10" s="1"/>
  <c r="AB48" i="10"/>
  <c r="AC48" i="10" s="1"/>
  <c r="AB64" i="10"/>
  <c r="AC64" i="10" s="1"/>
  <c r="AB41" i="10"/>
  <c r="AC41" i="10" s="1"/>
  <c r="AB57" i="10"/>
  <c r="AC57" i="10" s="1"/>
  <c r="AB54" i="10"/>
  <c r="AC54" i="10" s="1"/>
  <c r="AB37" i="10"/>
  <c r="AC37" i="10" s="1"/>
  <c r="AB15" i="10"/>
  <c r="AB42" i="10"/>
  <c r="AC42" i="10" s="1"/>
  <c r="AB47" i="10"/>
  <c r="AC47" i="10" s="1"/>
  <c r="AB44" i="10"/>
  <c r="AC44" i="10" s="1"/>
  <c r="AB66" i="10"/>
  <c r="AC66" i="10" s="1"/>
  <c r="AB29" i="10"/>
  <c r="AC29" i="10" s="1"/>
  <c r="AB18" i="10"/>
  <c r="AB34" i="10"/>
  <c r="AC34" i="10" s="1"/>
  <c r="AB23" i="10"/>
  <c r="AB39" i="10"/>
  <c r="AC39" i="10" s="1"/>
  <c r="AB20" i="10"/>
  <c r="AB36" i="10"/>
  <c r="AC36" i="10" s="1"/>
  <c r="AB55" i="10"/>
  <c r="AC55" i="10" s="1"/>
  <c r="AB134" i="10"/>
  <c r="AB52" i="10"/>
  <c r="AC52" i="10" s="1"/>
  <c r="AB45" i="10"/>
  <c r="AC45" i="10" s="1"/>
  <c r="AB61" i="10"/>
  <c r="AC61" i="10" s="1"/>
  <c r="AB58" i="10"/>
  <c r="AC58" i="10" s="1"/>
  <c r="G27" i="11"/>
  <c r="I27" i="11" s="1"/>
  <c r="H27" i="11"/>
  <c r="AD8" i="10"/>
  <c r="Y26" i="4"/>
  <c r="Z26" i="4" s="1"/>
  <c r="C19" i="9" s="1"/>
  <c r="I95" i="8"/>
  <c r="H94" i="8"/>
  <c r="H712" i="6"/>
  <c r="H672" i="6"/>
  <c r="G94" i="8"/>
  <c r="AE30" i="4"/>
  <c r="AD1285" i="10" l="1"/>
  <c r="AD1287" i="10"/>
  <c r="AD1289" i="10"/>
  <c r="AD1291" i="10"/>
  <c r="AD1293" i="10"/>
  <c r="AD1295" i="10"/>
  <c r="AD1297" i="10"/>
  <c r="AD1299" i="10"/>
  <c r="AD1288" i="10"/>
  <c r="AD1296" i="10"/>
  <c r="AD1290" i="10"/>
  <c r="AD1298" i="10"/>
  <c r="AD1302" i="10"/>
  <c r="AD1304" i="10"/>
  <c r="AD1306" i="10"/>
  <c r="AD1308" i="10"/>
  <c r="AD1310" i="10"/>
  <c r="AD1292" i="10"/>
  <c r="AD1300" i="10"/>
  <c r="AD1294" i="10"/>
  <c r="AD1305" i="10"/>
  <c r="AD1286" i="10"/>
  <c r="AD1307" i="10"/>
  <c r="AD1312" i="10"/>
  <c r="AD1314" i="10"/>
  <c r="AD1316" i="10"/>
  <c r="AD1318" i="10"/>
  <c r="AD1320" i="10"/>
  <c r="AD1322" i="10"/>
  <c r="AD1324" i="10"/>
  <c r="AD1326" i="10"/>
  <c r="AD1328" i="10"/>
  <c r="AD1330" i="10"/>
  <c r="AD1332" i="10"/>
  <c r="AD1334" i="10"/>
  <c r="AD1336" i="10"/>
  <c r="AD1338" i="10"/>
  <c r="AD1301" i="10"/>
  <c r="AD1309" i="10"/>
  <c r="AD1313" i="10"/>
  <c r="AD1321" i="10"/>
  <c r="AD1329" i="10"/>
  <c r="AD1337" i="10"/>
  <c r="AD1340" i="10"/>
  <c r="AD1342" i="10"/>
  <c r="AD1315" i="10"/>
  <c r="AD1323" i="10"/>
  <c r="AD1331" i="10"/>
  <c r="AD1311" i="10"/>
  <c r="AD1317" i="10"/>
  <c r="AD1325" i="10"/>
  <c r="AD1333" i="10"/>
  <c r="AD1339" i="10"/>
  <c r="AD1341" i="10"/>
  <c r="AD1343" i="10"/>
  <c r="AD1345" i="10"/>
  <c r="AD1303" i="10"/>
  <c r="AD1327" i="10"/>
  <c r="AD1348" i="10"/>
  <c r="AD1350" i="10"/>
  <c r="AD1352" i="10"/>
  <c r="AD1354" i="10"/>
  <c r="AD1356" i="10"/>
  <c r="AD1358" i="10"/>
  <c r="AD1360" i="10"/>
  <c r="AD1362" i="10"/>
  <c r="AD1364" i="10"/>
  <c r="AD1366" i="10"/>
  <c r="AD1368" i="10"/>
  <c r="AD1370" i="10"/>
  <c r="AD1372" i="10"/>
  <c r="AD1319" i="10"/>
  <c r="AD1344" i="10"/>
  <c r="AD1347" i="10"/>
  <c r="AD1349" i="10"/>
  <c r="AD1351" i="10"/>
  <c r="AD1353" i="10"/>
  <c r="AD1355" i="10"/>
  <c r="AD1357" i="10"/>
  <c r="AD1359" i="10"/>
  <c r="AD1361" i="10"/>
  <c r="AD1363" i="10"/>
  <c r="AD1365" i="10"/>
  <c r="AD1367" i="10"/>
  <c r="AD1369" i="10"/>
  <c r="AD1371" i="10"/>
  <c r="AD1377" i="10"/>
  <c r="AD1346" i="10"/>
  <c r="AD1335" i="10"/>
  <c r="AH31" i="4"/>
  <c r="AD38" i="10"/>
  <c r="AD52" i="10"/>
  <c r="AE52" i="10" s="1"/>
  <c r="AD19" i="10"/>
  <c r="AD33" i="10"/>
  <c r="AE33" i="10" s="1"/>
  <c r="AD55" i="10"/>
  <c r="AD24" i="10"/>
  <c r="AD62" i="10"/>
  <c r="AD31" i="10"/>
  <c r="AE31" i="10" s="1"/>
  <c r="AD18" i="10"/>
  <c r="AD42" i="10"/>
  <c r="AD67" i="10"/>
  <c r="AE67" i="10" s="1"/>
  <c r="AD35" i="10"/>
  <c r="AE35" i="10" s="1"/>
  <c r="AD17" i="10"/>
  <c r="AD22" i="10"/>
  <c r="AD53" i="10"/>
  <c r="AD46" i="10"/>
  <c r="AD39" i="10"/>
  <c r="AE39" i="10" s="1"/>
  <c r="AD134" i="10"/>
  <c r="AD60" i="10"/>
  <c r="AE60" i="10" s="1"/>
  <c r="AD44" i="10"/>
  <c r="AE44" i="10" s="1"/>
  <c r="AD63" i="10"/>
  <c r="AE63" i="10" s="1"/>
  <c r="AD47" i="10"/>
  <c r="AE47" i="10" s="1"/>
  <c r="AD54" i="10"/>
  <c r="AD61" i="10"/>
  <c r="AE61" i="10" s="1"/>
  <c r="AD45" i="10"/>
  <c r="AE45" i="10" s="1"/>
  <c r="AD30" i="10"/>
  <c r="AD14" i="10"/>
  <c r="AD25" i="10"/>
  <c r="AD32" i="10"/>
  <c r="AD16" i="10"/>
  <c r="AD27" i="10"/>
  <c r="AE27" i="10" s="1"/>
  <c r="AD56" i="10"/>
  <c r="AE56" i="10" s="1"/>
  <c r="AD59" i="10"/>
  <c r="AD43" i="10"/>
  <c r="AE43" i="10" s="1"/>
  <c r="AD66" i="10"/>
  <c r="AE66" i="10" s="1"/>
  <c r="AD57" i="10"/>
  <c r="AE57" i="10" s="1"/>
  <c r="AD41" i="10"/>
  <c r="AE41" i="10" s="1"/>
  <c r="AD26" i="10"/>
  <c r="AD37" i="10"/>
  <c r="AE37" i="10" s="1"/>
  <c r="AD21" i="10"/>
  <c r="AD28" i="10"/>
  <c r="AE28" i="10" s="1"/>
  <c r="AD40" i="10"/>
  <c r="AE40" i="10" s="1"/>
  <c r="AD23" i="10"/>
  <c r="AD50" i="10"/>
  <c r="AD36" i="10"/>
  <c r="AD49" i="10"/>
  <c r="AE49" i="10" s="1"/>
  <c r="AD64" i="10"/>
  <c r="AD15" i="10"/>
  <c r="AD20" i="10"/>
  <c r="AD29" i="10"/>
  <c r="AE29" i="10" s="1"/>
  <c r="AD34" i="10"/>
  <c r="AD65" i="10"/>
  <c r="AD58" i="10"/>
  <c r="AE58" i="10" s="1"/>
  <c r="AD51" i="10"/>
  <c r="AE51" i="10" s="1"/>
  <c r="AD48" i="10"/>
  <c r="AE48" i="10" s="1"/>
  <c r="H28" i="11"/>
  <c r="AF8" i="10"/>
  <c r="G28" i="11"/>
  <c r="I28" i="11" s="1"/>
  <c r="Y27" i="4"/>
  <c r="Z27" i="4" s="1"/>
  <c r="C20" i="9" s="1"/>
  <c r="H673" i="6"/>
  <c r="H713" i="6"/>
  <c r="I96" i="8"/>
  <c r="H95" i="8"/>
  <c r="G711" i="6"/>
  <c r="AE31" i="4"/>
  <c r="G95" i="8"/>
  <c r="AF1286" i="10" l="1"/>
  <c r="AF1288" i="10"/>
  <c r="AF1290" i="10"/>
  <c r="AF1292" i="10"/>
  <c r="AF1294" i="10"/>
  <c r="AF1296" i="10"/>
  <c r="AF1298" i="10"/>
  <c r="AF1300" i="10"/>
  <c r="AF1285" i="10"/>
  <c r="AF1293" i="10"/>
  <c r="AF1287" i="10"/>
  <c r="AF1295" i="10"/>
  <c r="AF1301" i="10"/>
  <c r="AF1303" i="10"/>
  <c r="AF1305" i="10"/>
  <c r="AF1307" i="10"/>
  <c r="AF1309" i="10"/>
  <c r="AF1311" i="10"/>
  <c r="AF1289" i="10"/>
  <c r="AF1297" i="10"/>
  <c r="AF1291" i="10"/>
  <c r="AF1302" i="10"/>
  <c r="AF1310" i="10"/>
  <c r="AF1304" i="10"/>
  <c r="AF1313" i="10"/>
  <c r="AF1315" i="10"/>
  <c r="AF1317" i="10"/>
  <c r="AF1319" i="10"/>
  <c r="AF1321" i="10"/>
  <c r="AF1323" i="10"/>
  <c r="AF1325" i="10"/>
  <c r="AF1327" i="10"/>
  <c r="AF1329" i="10"/>
  <c r="AF1331" i="10"/>
  <c r="AF1333" i="10"/>
  <c r="AF1335" i="10"/>
  <c r="AF1337" i="10"/>
  <c r="AF1306" i="10"/>
  <c r="AF1299" i="10"/>
  <c r="AF1318" i="10"/>
  <c r="AF1326" i="10"/>
  <c r="AF1334" i="10"/>
  <c r="AF1339" i="10"/>
  <c r="AF1341" i="10"/>
  <c r="AF1312" i="10"/>
  <c r="AF1320" i="10"/>
  <c r="AF1328" i="10"/>
  <c r="AF1336" i="10"/>
  <c r="AF1308" i="10"/>
  <c r="AF1314" i="10"/>
  <c r="AF1322" i="10"/>
  <c r="AF1330" i="10"/>
  <c r="AF1338" i="10"/>
  <c r="AF1340" i="10"/>
  <c r="AF1342" i="10"/>
  <c r="AF1344" i="10"/>
  <c r="AF1346" i="10"/>
  <c r="AF1324" i="10"/>
  <c r="AF1345" i="10"/>
  <c r="AF1347" i="10"/>
  <c r="AF1349" i="10"/>
  <c r="AF1351" i="10"/>
  <c r="AF1353" i="10"/>
  <c r="AF1355" i="10"/>
  <c r="AF1357" i="10"/>
  <c r="AF1359" i="10"/>
  <c r="AF1361" i="10"/>
  <c r="AF1363" i="10"/>
  <c r="AF1365" i="10"/>
  <c r="AF1367" i="10"/>
  <c r="AF1369" i="10"/>
  <c r="AF1371" i="10"/>
  <c r="AF1377" i="10"/>
  <c r="AF1316" i="10"/>
  <c r="AF1348" i="10"/>
  <c r="AF1350" i="10"/>
  <c r="AF1352" i="10"/>
  <c r="AF1354" i="10"/>
  <c r="AF1356" i="10"/>
  <c r="AF1358" i="10"/>
  <c r="AF1360" i="10"/>
  <c r="AF1362" i="10"/>
  <c r="AF1364" i="10"/>
  <c r="AF1366" i="10"/>
  <c r="AF1368" i="10"/>
  <c r="AF1370" i="10"/>
  <c r="AF1372" i="10"/>
  <c r="AF1332" i="10"/>
  <c r="AF1343" i="10"/>
  <c r="AE34" i="10"/>
  <c r="AE46" i="10"/>
  <c r="AE36" i="10"/>
  <c r="AE53" i="10"/>
  <c r="AE42" i="10"/>
  <c r="AE38" i="10"/>
  <c r="AE32" i="10"/>
  <c r="AE65" i="10"/>
  <c r="AE64" i="10"/>
  <c r="AE50" i="10"/>
  <c r="AE59" i="10"/>
  <c r="AE30" i="10"/>
  <c r="AE54" i="10"/>
  <c r="AE62" i="10"/>
  <c r="AE55" i="10"/>
  <c r="AH32" i="4"/>
  <c r="AF63" i="10"/>
  <c r="AF22" i="10"/>
  <c r="AF28" i="10"/>
  <c r="AF46" i="10"/>
  <c r="AF17" i="10"/>
  <c r="AF60" i="10"/>
  <c r="AF23" i="10"/>
  <c r="AF53" i="10"/>
  <c r="AF34" i="10"/>
  <c r="AF35" i="10"/>
  <c r="AF43" i="10"/>
  <c r="AF65" i="10"/>
  <c r="AF58" i="10"/>
  <c r="AF18" i="10"/>
  <c r="AF19" i="10"/>
  <c r="AF24" i="10"/>
  <c r="AF59" i="10"/>
  <c r="AF56" i="10"/>
  <c r="AF49" i="10"/>
  <c r="AF42" i="10"/>
  <c r="AF29" i="10"/>
  <c r="AF33" i="10"/>
  <c r="AF38" i="10"/>
  <c r="AF40" i="10"/>
  <c r="AF47" i="10"/>
  <c r="AF44" i="10"/>
  <c r="AF62" i="10"/>
  <c r="AF21" i="10"/>
  <c r="AF37" i="10"/>
  <c r="AF26" i="10"/>
  <c r="AF39" i="10"/>
  <c r="AF27" i="10"/>
  <c r="AF16" i="10"/>
  <c r="AF32" i="10"/>
  <c r="AF51" i="10"/>
  <c r="AF67" i="10"/>
  <c r="AF48" i="10"/>
  <c r="AF64" i="10"/>
  <c r="AF41" i="10"/>
  <c r="AF57" i="10"/>
  <c r="AF50" i="10"/>
  <c r="AF66" i="10"/>
  <c r="AF25" i="10"/>
  <c r="AF14" i="10"/>
  <c r="AF30" i="10"/>
  <c r="AF15" i="10"/>
  <c r="AF31" i="10"/>
  <c r="AF20" i="10"/>
  <c r="AF36" i="10"/>
  <c r="AF55" i="10"/>
  <c r="AF134" i="10"/>
  <c r="AF52" i="10"/>
  <c r="AF45" i="10"/>
  <c r="AF61" i="10"/>
  <c r="AF54" i="10"/>
  <c r="AH8" i="10"/>
  <c r="G29" i="11"/>
  <c r="I29" i="11" s="1"/>
  <c r="H29" i="11"/>
  <c r="Y28" i="4"/>
  <c r="Z28" i="4" s="1"/>
  <c r="C21" i="9" s="1"/>
  <c r="I97" i="8"/>
  <c r="H96" i="8"/>
  <c r="H674" i="6"/>
  <c r="H714" i="6"/>
  <c r="G712" i="6"/>
  <c r="AE32" i="4"/>
  <c r="G96" i="8"/>
  <c r="G713" i="6"/>
  <c r="AH1285" i="10" l="1"/>
  <c r="AH1287" i="10"/>
  <c r="AH1289" i="10"/>
  <c r="AH1291" i="10"/>
  <c r="AH1293" i="10"/>
  <c r="AH1295" i="10"/>
  <c r="AH1297" i="10"/>
  <c r="AH1299" i="10"/>
  <c r="AH1290" i="10"/>
  <c r="AH1298" i="10"/>
  <c r="AH1292" i="10"/>
  <c r="AH1300" i="10"/>
  <c r="AH1302" i="10"/>
  <c r="AH1304" i="10"/>
  <c r="AH1306" i="10"/>
  <c r="AH1308" i="10"/>
  <c r="AH1310" i="10"/>
  <c r="AH1286" i="10"/>
  <c r="AH1294" i="10"/>
  <c r="AH1288" i="10"/>
  <c r="AH1307" i="10"/>
  <c r="AH1301" i="10"/>
  <c r="AH1309" i="10"/>
  <c r="AH1312" i="10"/>
  <c r="AH1314" i="10"/>
  <c r="AH1316" i="10"/>
  <c r="AH1318" i="10"/>
  <c r="AH1320" i="10"/>
  <c r="AH1322" i="10"/>
  <c r="AH1324" i="10"/>
  <c r="AH1326" i="10"/>
  <c r="AH1328" i="10"/>
  <c r="AH1330" i="10"/>
  <c r="AH1332" i="10"/>
  <c r="AH1334" i="10"/>
  <c r="AH1336" i="10"/>
  <c r="AH1338" i="10"/>
  <c r="AH1303" i="10"/>
  <c r="AH1311" i="10"/>
  <c r="AH1315" i="10"/>
  <c r="AH1323" i="10"/>
  <c r="AH1331" i="10"/>
  <c r="AH1340" i="10"/>
  <c r="AH1342" i="10"/>
  <c r="AH1317" i="10"/>
  <c r="AH1325" i="10"/>
  <c r="AH1333" i="10"/>
  <c r="AH1305" i="10"/>
  <c r="AH1319" i="10"/>
  <c r="AH1327" i="10"/>
  <c r="AH1335" i="10"/>
  <c r="AH1339" i="10"/>
  <c r="AH1341" i="10"/>
  <c r="AH1343" i="10"/>
  <c r="AH1345" i="10"/>
  <c r="AH1296" i="10"/>
  <c r="AH1321" i="10"/>
  <c r="AH1348" i="10"/>
  <c r="AH1350" i="10"/>
  <c r="AH1352" i="10"/>
  <c r="AH1354" i="10"/>
  <c r="AH1356" i="10"/>
  <c r="AH1358" i="10"/>
  <c r="AH1360" i="10"/>
  <c r="AH1362" i="10"/>
  <c r="AH1364" i="10"/>
  <c r="AH1366" i="10"/>
  <c r="AH1368" i="10"/>
  <c r="AH1370" i="10"/>
  <c r="AH1372" i="10"/>
  <c r="AH1313" i="10"/>
  <c r="AH1344" i="10"/>
  <c r="AH1337" i="10"/>
  <c r="AH1346" i="10"/>
  <c r="AH1347" i="10"/>
  <c r="AH1349" i="10"/>
  <c r="AH1351" i="10"/>
  <c r="AH1353" i="10"/>
  <c r="AH1355" i="10"/>
  <c r="AH1357" i="10"/>
  <c r="AH1359" i="10"/>
  <c r="AH1361" i="10"/>
  <c r="AH1363" i="10"/>
  <c r="AH1365" i="10"/>
  <c r="AH1367" i="10"/>
  <c r="AH1369" i="10"/>
  <c r="AH1371" i="10"/>
  <c r="AH1377" i="10"/>
  <c r="AH1329" i="10"/>
  <c r="AG36" i="10"/>
  <c r="AG50" i="10"/>
  <c r="AG60" i="10"/>
  <c r="AG37" i="10"/>
  <c r="AG62" i="10"/>
  <c r="AG29" i="10"/>
  <c r="AG42" i="10"/>
  <c r="AG43" i="10"/>
  <c r="AG63" i="10"/>
  <c r="AG32" i="10"/>
  <c r="AG59" i="10"/>
  <c r="AG52" i="10"/>
  <c r="AG48" i="10"/>
  <c r="AG40" i="10"/>
  <c r="AG31" i="10"/>
  <c r="AG57" i="10"/>
  <c r="AG67" i="10"/>
  <c r="AG27" i="10"/>
  <c r="AG38" i="10"/>
  <c r="AG49" i="10"/>
  <c r="AG58" i="10"/>
  <c r="AG35" i="10"/>
  <c r="AG53" i="10"/>
  <c r="AG46" i="10"/>
  <c r="AG45" i="10"/>
  <c r="AG30" i="10"/>
  <c r="AG64" i="10"/>
  <c r="AG47" i="10"/>
  <c r="AG54" i="10"/>
  <c r="AG61" i="10"/>
  <c r="AG55" i="10"/>
  <c r="AG66" i="10"/>
  <c r="AG41" i="10"/>
  <c r="AG51" i="10"/>
  <c r="AG39" i="10"/>
  <c r="AG44" i="10"/>
  <c r="AG33" i="10"/>
  <c r="AG56" i="10"/>
  <c r="AG65" i="10"/>
  <c r="AG34" i="10"/>
  <c r="AG28" i="10"/>
  <c r="AH33" i="4"/>
  <c r="AH60" i="10"/>
  <c r="AH25" i="10"/>
  <c r="AH45" i="10"/>
  <c r="AH47" i="10"/>
  <c r="AH61" i="10"/>
  <c r="AI61" i="10" s="1"/>
  <c r="AH32" i="10"/>
  <c r="AI32" i="10" s="1"/>
  <c r="AH27" i="10"/>
  <c r="AI27" i="10" s="1"/>
  <c r="AH14" i="10"/>
  <c r="AH63" i="10"/>
  <c r="AH16" i="10"/>
  <c r="AH30" i="10"/>
  <c r="AI30" i="10" s="1"/>
  <c r="AH54" i="10"/>
  <c r="AH44" i="10"/>
  <c r="AI44" i="10" s="1"/>
  <c r="AH15" i="10"/>
  <c r="AH20" i="10"/>
  <c r="AH29" i="10"/>
  <c r="AI29" i="10" s="1"/>
  <c r="AH49" i="10"/>
  <c r="AI49" i="10" s="1"/>
  <c r="AH42" i="10"/>
  <c r="AI42" i="10" s="1"/>
  <c r="AH67" i="10"/>
  <c r="AI67" i="10" s="1"/>
  <c r="AH23" i="10"/>
  <c r="AH40" i="10"/>
  <c r="AI40" i="10" s="1"/>
  <c r="AH28" i="10"/>
  <c r="AI28" i="10" s="1"/>
  <c r="AH21" i="10"/>
  <c r="AH37" i="10"/>
  <c r="AH26" i="10"/>
  <c r="AH41" i="10"/>
  <c r="AI41" i="10" s="1"/>
  <c r="AH57" i="10"/>
  <c r="AI57" i="10" s="1"/>
  <c r="AH50" i="10"/>
  <c r="AI50" i="10" s="1"/>
  <c r="AH66" i="10"/>
  <c r="AI66" i="10" s="1"/>
  <c r="AH43" i="10"/>
  <c r="AI43" i="10" s="1"/>
  <c r="AH59" i="10"/>
  <c r="AH56" i="10"/>
  <c r="AI56" i="10" s="1"/>
  <c r="AH34" i="10"/>
  <c r="AI34" i="10" s="1"/>
  <c r="AH48" i="10"/>
  <c r="AI48" i="10" s="1"/>
  <c r="AH31" i="10"/>
  <c r="AI31" i="10" s="1"/>
  <c r="AH36" i="10"/>
  <c r="AI36" i="10" s="1"/>
  <c r="AH18" i="10"/>
  <c r="AH65" i="10"/>
  <c r="AI65" i="10" s="1"/>
  <c r="AH58" i="10"/>
  <c r="AI58" i="10" s="1"/>
  <c r="AH51" i="10"/>
  <c r="AI51" i="10" s="1"/>
  <c r="AH64" i="10"/>
  <c r="AH19" i="10"/>
  <c r="AH35" i="10"/>
  <c r="AI35" i="10" s="1"/>
  <c r="AH24" i="10"/>
  <c r="AH17" i="10"/>
  <c r="AH33" i="10"/>
  <c r="AI33" i="10" s="1"/>
  <c r="AH22" i="10"/>
  <c r="AH38" i="10"/>
  <c r="AI38" i="10" s="1"/>
  <c r="AH53" i="10"/>
  <c r="AI53" i="10" s="1"/>
  <c r="AH46" i="10"/>
  <c r="AI46" i="10" s="1"/>
  <c r="AH62" i="10"/>
  <c r="AI62" i="10" s="1"/>
  <c r="AH39" i="10"/>
  <c r="AI39" i="10" s="1"/>
  <c r="AH55" i="10"/>
  <c r="AH134" i="10"/>
  <c r="AH52" i="10"/>
  <c r="AI52" i="10" s="1"/>
  <c r="AJ8" i="10"/>
  <c r="G30" i="11"/>
  <c r="I30" i="11" s="1"/>
  <c r="H30" i="11"/>
  <c r="Y29" i="4"/>
  <c r="Z29" i="4" s="1"/>
  <c r="C22" i="9" s="1"/>
  <c r="I98" i="8"/>
  <c r="H97" i="8"/>
  <c r="H675" i="6"/>
  <c r="H715" i="6"/>
  <c r="AE33" i="4"/>
  <c r="G714" i="6"/>
  <c r="G97" i="8"/>
  <c r="AJ1286" i="10" l="1"/>
  <c r="AJ1288" i="10"/>
  <c r="AJ1290" i="10"/>
  <c r="AJ1292" i="10"/>
  <c r="AJ1294" i="10"/>
  <c r="AJ1296" i="10"/>
  <c r="AJ1298" i="10"/>
  <c r="AJ1287" i="10"/>
  <c r="AJ1295" i="10"/>
  <c r="AJ1289" i="10"/>
  <c r="AJ1297" i="10"/>
  <c r="AJ1301" i="10"/>
  <c r="AJ1303" i="10"/>
  <c r="AJ1305" i="10"/>
  <c r="AJ1307" i="10"/>
  <c r="AJ1309" i="10"/>
  <c r="AJ1311" i="10"/>
  <c r="AJ1291" i="10"/>
  <c r="AJ1299" i="10"/>
  <c r="AJ1285" i="10"/>
  <c r="AJ1304" i="10"/>
  <c r="AJ1306" i="10"/>
  <c r="AJ1313" i="10"/>
  <c r="AJ1315" i="10"/>
  <c r="AJ1317" i="10"/>
  <c r="AJ1319" i="10"/>
  <c r="AJ1321" i="10"/>
  <c r="AJ1323" i="10"/>
  <c r="AJ1325" i="10"/>
  <c r="AJ1327" i="10"/>
  <c r="AJ1329" i="10"/>
  <c r="AJ1331" i="10"/>
  <c r="AJ1333" i="10"/>
  <c r="AJ1335" i="10"/>
  <c r="AJ1337" i="10"/>
  <c r="AJ1300" i="10"/>
  <c r="AJ1308" i="10"/>
  <c r="AJ1312" i="10"/>
  <c r="AJ1320" i="10"/>
  <c r="AJ1328" i="10"/>
  <c r="AJ1336" i="10"/>
  <c r="AJ1339" i="10"/>
  <c r="AJ1341" i="10"/>
  <c r="AJ1310" i="10"/>
  <c r="AJ1314" i="10"/>
  <c r="AJ1322" i="10"/>
  <c r="AJ1330" i="10"/>
  <c r="AJ1338" i="10"/>
  <c r="AJ1293" i="10"/>
  <c r="AJ1302" i="10"/>
  <c r="AJ1316" i="10"/>
  <c r="AJ1324" i="10"/>
  <c r="AJ1332" i="10"/>
  <c r="AJ1340" i="10"/>
  <c r="AJ1342" i="10"/>
  <c r="AJ1344" i="10"/>
  <c r="AJ1346" i="10"/>
  <c r="AJ1318" i="10"/>
  <c r="AJ1347" i="10"/>
  <c r="AJ1349" i="10"/>
  <c r="AJ1351" i="10"/>
  <c r="AJ1353" i="10"/>
  <c r="AJ1355" i="10"/>
  <c r="AJ1357" i="10"/>
  <c r="AJ1359" i="10"/>
  <c r="AJ1361" i="10"/>
  <c r="AJ1363" i="10"/>
  <c r="AJ1365" i="10"/>
  <c r="AJ1367" i="10"/>
  <c r="AJ1369" i="10"/>
  <c r="AJ1371" i="10"/>
  <c r="AJ1377" i="10"/>
  <c r="AJ1334" i="10"/>
  <c r="AJ1343" i="10"/>
  <c r="AJ1348" i="10"/>
  <c r="AJ1350" i="10"/>
  <c r="AJ1352" i="10"/>
  <c r="AJ1354" i="10"/>
  <c r="AJ1356" i="10"/>
  <c r="AJ1358" i="10"/>
  <c r="AJ1360" i="10"/>
  <c r="AJ1362" i="10"/>
  <c r="AJ1364" i="10"/>
  <c r="AJ1366" i="10"/>
  <c r="AJ1368" i="10"/>
  <c r="AJ1370" i="10"/>
  <c r="AJ1372" i="10"/>
  <c r="AJ1326" i="10"/>
  <c r="AJ1345" i="10"/>
  <c r="AI59" i="10"/>
  <c r="AI37" i="10"/>
  <c r="AI60" i="10"/>
  <c r="AI54" i="10"/>
  <c r="AI45" i="10"/>
  <c r="AI64" i="10"/>
  <c r="AI63" i="10"/>
  <c r="AI47" i="10"/>
  <c r="AI55" i="10"/>
  <c r="AH34" i="4"/>
  <c r="G31" i="11"/>
  <c r="I31" i="11" s="1"/>
  <c r="H31" i="11"/>
  <c r="AL8" i="10"/>
  <c r="Y30" i="4"/>
  <c r="Z30" i="4" s="1"/>
  <c r="C23" i="9" s="1"/>
  <c r="H676" i="6"/>
  <c r="J716" i="6"/>
  <c r="I99" i="8"/>
  <c r="H98" i="8"/>
  <c r="G98" i="8"/>
  <c r="G715" i="6"/>
  <c r="AE34" i="4"/>
  <c r="AL1285" i="10" l="1"/>
  <c r="AL1287" i="10"/>
  <c r="AL1289" i="10"/>
  <c r="AL1291" i="10"/>
  <c r="AL1293" i="10"/>
  <c r="AL1295" i="10"/>
  <c r="AL1297" i="10"/>
  <c r="AL1299" i="10"/>
  <c r="AL1292" i="10"/>
  <c r="AL1286" i="10"/>
  <c r="AL1294" i="10"/>
  <c r="AL1300" i="10"/>
  <c r="AL1302" i="10"/>
  <c r="AL1304" i="10"/>
  <c r="AL1306" i="10"/>
  <c r="AL1308" i="10"/>
  <c r="AL1310" i="10"/>
  <c r="AL1288" i="10"/>
  <c r="AL1296" i="10"/>
  <c r="AL1301" i="10"/>
  <c r="AL1309" i="10"/>
  <c r="AL1303" i="10"/>
  <c r="AL1311" i="10"/>
  <c r="AL1312" i="10"/>
  <c r="AL1314" i="10"/>
  <c r="AL1316" i="10"/>
  <c r="AL1318" i="10"/>
  <c r="AL1320" i="10"/>
  <c r="AL1322" i="10"/>
  <c r="AL1324" i="10"/>
  <c r="AL1326" i="10"/>
  <c r="AL1328" i="10"/>
  <c r="AL1330" i="10"/>
  <c r="AL1332" i="10"/>
  <c r="AL1334" i="10"/>
  <c r="AL1336" i="10"/>
  <c r="AL1338" i="10"/>
  <c r="AL1298" i="10"/>
  <c r="AL1305" i="10"/>
  <c r="AL1317" i="10"/>
  <c r="AL1325" i="10"/>
  <c r="AL1333" i="10"/>
  <c r="AL1340" i="10"/>
  <c r="AL1342" i="10"/>
  <c r="AL1290" i="10"/>
  <c r="AL1307" i="10"/>
  <c r="AL1319" i="10"/>
  <c r="AL1327" i="10"/>
  <c r="AL1335" i="10"/>
  <c r="AL1313" i="10"/>
  <c r="AL1321" i="10"/>
  <c r="AL1329" i="10"/>
  <c r="AL1337" i="10"/>
  <c r="AL1339" i="10"/>
  <c r="AL1341" i="10"/>
  <c r="AL1343" i="10"/>
  <c r="AL1345" i="10"/>
  <c r="AL1315" i="10"/>
  <c r="AL1344" i="10"/>
  <c r="AL1348" i="10"/>
  <c r="AL1350" i="10"/>
  <c r="AL1352" i="10"/>
  <c r="AL1354" i="10"/>
  <c r="AL1356" i="10"/>
  <c r="AL1358" i="10"/>
  <c r="AL1360" i="10"/>
  <c r="AL1362" i="10"/>
  <c r="AL1364" i="10"/>
  <c r="AL1366" i="10"/>
  <c r="AL1368" i="10"/>
  <c r="AL1370" i="10"/>
  <c r="AL1372" i="10"/>
  <c r="AL1346" i="10"/>
  <c r="AL1331" i="10"/>
  <c r="AL1347" i="10"/>
  <c r="AL1349" i="10"/>
  <c r="AL1351" i="10"/>
  <c r="AL1353" i="10"/>
  <c r="AL1355" i="10"/>
  <c r="AL1357" i="10"/>
  <c r="AL1359" i="10"/>
  <c r="AL1361" i="10"/>
  <c r="AL1363" i="10"/>
  <c r="AL1365" i="10"/>
  <c r="AL1367" i="10"/>
  <c r="AL1369" i="10"/>
  <c r="AL1371" i="10"/>
  <c r="AL1377" i="10"/>
  <c r="AL1323" i="10"/>
  <c r="AH35" i="4"/>
  <c r="AL56" i="10"/>
  <c r="AM56" i="10" s="1"/>
  <c r="AL22" i="10"/>
  <c r="AL67" i="10"/>
  <c r="AM67" i="10" s="1"/>
  <c r="AL17" i="10"/>
  <c r="AL53" i="10"/>
  <c r="AM53" i="10" s="1"/>
  <c r="AL64" i="10"/>
  <c r="AM64" i="10" s="1"/>
  <c r="AL25" i="10"/>
  <c r="AL50" i="10"/>
  <c r="AM50" i="10" s="1"/>
  <c r="AL31" i="10"/>
  <c r="AM31" i="10" s="1"/>
  <c r="AL21" i="10"/>
  <c r="AL30" i="10"/>
  <c r="AM30" i="10" s="1"/>
  <c r="AL51" i="10"/>
  <c r="AM51" i="10" s="1"/>
  <c r="AL34" i="10"/>
  <c r="AM34" i="10" s="1"/>
  <c r="AL42" i="10"/>
  <c r="AM42" i="10" s="1"/>
  <c r="AL55" i="10"/>
  <c r="AM55" i="10" s="1"/>
  <c r="AL29" i="10"/>
  <c r="AM29" i="10" s="1"/>
  <c r="AL37" i="10"/>
  <c r="AM37" i="10" s="1"/>
  <c r="AL63" i="10"/>
  <c r="AM63" i="10" s="1"/>
  <c r="AL27" i="10"/>
  <c r="AM27" i="10" s="1"/>
  <c r="AL41" i="10"/>
  <c r="AM41" i="10" s="1"/>
  <c r="AL49" i="10"/>
  <c r="AM49" i="10" s="1"/>
  <c r="AL47" i="10"/>
  <c r="AM47" i="10" s="1"/>
  <c r="AL35" i="10"/>
  <c r="AM35" i="10" s="1"/>
  <c r="AL46" i="10"/>
  <c r="AM46" i="10" s="1"/>
  <c r="AL44" i="10"/>
  <c r="AM44" i="10" s="1"/>
  <c r="AL33" i="10"/>
  <c r="AM33" i="10" s="1"/>
  <c r="AL52" i="10"/>
  <c r="AM52" i="10" s="1"/>
  <c r="AL40" i="10"/>
  <c r="AM40" i="10" s="1"/>
  <c r="AL14" i="10"/>
  <c r="AL62" i="10"/>
  <c r="AM62" i="10" s="1"/>
  <c r="AL20" i="10"/>
  <c r="AL16" i="10"/>
  <c r="AL32" i="10"/>
  <c r="AM32" i="10" s="1"/>
  <c r="AL39" i="10"/>
  <c r="AM39" i="10" s="1"/>
  <c r="AL36" i="10"/>
  <c r="AM36" i="10" s="1"/>
  <c r="AL57" i="10"/>
  <c r="AM57" i="10" s="1"/>
  <c r="AL61" i="10"/>
  <c r="AM61" i="10" s="1"/>
  <c r="AL134" i="10"/>
  <c r="AL28" i="10"/>
  <c r="AM28" i="10" s="1"/>
  <c r="AL18" i="10"/>
  <c r="AL43" i="10"/>
  <c r="AM43" i="10" s="1"/>
  <c r="AL58" i="10"/>
  <c r="AM58" i="10" s="1"/>
  <c r="AL54" i="10"/>
  <c r="AM54" i="10" s="1"/>
  <c r="AL24" i="10"/>
  <c r="AL59" i="10"/>
  <c r="AM59" i="10" s="1"/>
  <c r="AL15" i="10"/>
  <c r="AL66" i="10"/>
  <c r="AM66" i="10" s="1"/>
  <c r="AL38" i="10"/>
  <c r="AM38" i="10" s="1"/>
  <c r="AL19" i="10"/>
  <c r="AL48" i="10"/>
  <c r="AM48" i="10" s="1"/>
  <c r="AL60" i="10"/>
  <c r="AM60" i="10" s="1"/>
  <c r="AL23" i="10"/>
  <c r="AL26" i="10"/>
  <c r="AL45" i="10"/>
  <c r="AM45" i="10" s="1"/>
  <c r="G32" i="11"/>
  <c r="I32" i="11" s="1"/>
  <c r="H32" i="11"/>
  <c r="AN8" i="10"/>
  <c r="AL65" i="10"/>
  <c r="AM65" i="10" s="1"/>
  <c r="Y31" i="4"/>
  <c r="Z31" i="4" s="1"/>
  <c r="C24" i="9" s="1"/>
  <c r="I100" i="8"/>
  <c r="H99" i="8"/>
  <c r="J717" i="6"/>
  <c r="I716" i="6"/>
  <c r="J678" i="6"/>
  <c r="H677" i="6"/>
  <c r="G716" i="6"/>
  <c r="G99" i="8"/>
  <c r="AE35" i="4"/>
  <c r="AN57" i="10" l="1"/>
  <c r="AO57" i="10" s="1"/>
  <c r="AN1286" i="10"/>
  <c r="AN1288" i="10"/>
  <c r="AN1290" i="10"/>
  <c r="AN1292" i="10"/>
  <c r="AN1294" i="10"/>
  <c r="AN1296" i="10"/>
  <c r="AN1298" i="10"/>
  <c r="AN1289" i="10"/>
  <c r="AN1297" i="10"/>
  <c r="AN1291" i="10"/>
  <c r="AN1299" i="10"/>
  <c r="AN1301" i="10"/>
  <c r="AN1303" i="10"/>
  <c r="AN1305" i="10"/>
  <c r="AN1307" i="10"/>
  <c r="AN1309" i="10"/>
  <c r="AN1311" i="10"/>
  <c r="AN1285" i="10"/>
  <c r="AN1293" i="10"/>
  <c r="AN1306" i="10"/>
  <c r="AN1300" i="10"/>
  <c r="AN1308" i="10"/>
  <c r="AN1313" i="10"/>
  <c r="AN1315" i="10"/>
  <c r="AN1317" i="10"/>
  <c r="AN1319" i="10"/>
  <c r="AN1321" i="10"/>
  <c r="AN1323" i="10"/>
  <c r="AN1325" i="10"/>
  <c r="AN1327" i="10"/>
  <c r="AN1329" i="10"/>
  <c r="AN1331" i="10"/>
  <c r="AN1333" i="10"/>
  <c r="AN1335" i="10"/>
  <c r="AN1337" i="10"/>
  <c r="AN1295" i="10"/>
  <c r="AN1302" i="10"/>
  <c r="AN1310" i="10"/>
  <c r="AN1287" i="10"/>
  <c r="AN1314" i="10"/>
  <c r="AN1322" i="10"/>
  <c r="AN1330" i="10"/>
  <c r="AN1338" i="10"/>
  <c r="AN1339" i="10"/>
  <c r="AN1341" i="10"/>
  <c r="AN1304" i="10"/>
  <c r="AN1316" i="10"/>
  <c r="AN1324" i="10"/>
  <c r="AN1332" i="10"/>
  <c r="AN1318" i="10"/>
  <c r="AN1326" i="10"/>
  <c r="AN1334" i="10"/>
  <c r="AN1340" i="10"/>
  <c r="AN1342" i="10"/>
  <c r="AN1344" i="10"/>
  <c r="AN1346" i="10"/>
  <c r="AN1312" i="10"/>
  <c r="AN1347" i="10"/>
  <c r="AN1349" i="10"/>
  <c r="AN1351" i="10"/>
  <c r="AN1353" i="10"/>
  <c r="AN1355" i="10"/>
  <c r="AN1357" i="10"/>
  <c r="AN1359" i="10"/>
  <c r="AN1361" i="10"/>
  <c r="AN1363" i="10"/>
  <c r="AN1365" i="10"/>
  <c r="AN1367" i="10"/>
  <c r="AN1369" i="10"/>
  <c r="AN1371" i="10"/>
  <c r="AN1377" i="10"/>
  <c r="AN1336" i="10"/>
  <c r="AN1343" i="10"/>
  <c r="AN1328" i="10"/>
  <c r="AN1345" i="10"/>
  <c r="AN1348" i="10"/>
  <c r="AN1350" i="10"/>
  <c r="AN1352" i="10"/>
  <c r="AN1354" i="10"/>
  <c r="AN1356" i="10"/>
  <c r="AN1358" i="10"/>
  <c r="AN1360" i="10"/>
  <c r="AN1362" i="10"/>
  <c r="AN1364" i="10"/>
  <c r="AN1366" i="10"/>
  <c r="AN1368" i="10"/>
  <c r="AN1370" i="10"/>
  <c r="AN1372" i="10"/>
  <c r="AN1320" i="10"/>
  <c r="AH36" i="4"/>
  <c r="AN15" i="10"/>
  <c r="AN37" i="10"/>
  <c r="AO37" i="10" s="1"/>
  <c r="AN62" i="10"/>
  <c r="AO62" i="10" s="1"/>
  <c r="AN16" i="10"/>
  <c r="AN52" i="10"/>
  <c r="AO52" i="10" s="1"/>
  <c r="AN46" i="10"/>
  <c r="AO46" i="10" s="1"/>
  <c r="AN17" i="10"/>
  <c r="AN26" i="10"/>
  <c r="AN14" i="10"/>
  <c r="AN134" i="10"/>
  <c r="AN66" i="10"/>
  <c r="AO66" i="10" s="1"/>
  <c r="AN49" i="10"/>
  <c r="AO49" i="10" s="1"/>
  <c r="AN60" i="10"/>
  <c r="AO60" i="10" s="1"/>
  <c r="AN63" i="10"/>
  <c r="AO63" i="10" s="1"/>
  <c r="AN18" i="10"/>
  <c r="AN65" i="10"/>
  <c r="AO65" i="10" s="1"/>
  <c r="AN34" i="10"/>
  <c r="AO34" i="10" s="1"/>
  <c r="AN35" i="10"/>
  <c r="AO35" i="10" s="1"/>
  <c r="AN64" i="10"/>
  <c r="AO64" i="10" s="1"/>
  <c r="AN28" i="10"/>
  <c r="AO28" i="10" s="1"/>
  <c r="AN55" i="10"/>
  <c r="AO55" i="10" s="1"/>
  <c r="AN21" i="10"/>
  <c r="AN56" i="10"/>
  <c r="AO56" i="10" s="1"/>
  <c r="AN38" i="10"/>
  <c r="AO38" i="10" s="1"/>
  <c r="AN41" i="10"/>
  <c r="AO41" i="10" s="1"/>
  <c r="AN48" i="10"/>
  <c r="AO48" i="10" s="1"/>
  <c r="AN59" i="10"/>
  <c r="AO59" i="10" s="1"/>
  <c r="AN33" i="10"/>
  <c r="AO33" i="10" s="1"/>
  <c r="AN43" i="10"/>
  <c r="AO43" i="10" s="1"/>
  <c r="AN44" i="10"/>
  <c r="AO44" i="10" s="1"/>
  <c r="AN58" i="10"/>
  <c r="AO58" i="10" s="1"/>
  <c r="AN25" i="10"/>
  <c r="AN36" i="10"/>
  <c r="AO36" i="10" s="1"/>
  <c r="AN32" i="10"/>
  <c r="AO32" i="10" s="1"/>
  <c r="AN30" i="10"/>
  <c r="AO30" i="10" s="1"/>
  <c r="AN50" i="10"/>
  <c r="AO50" i="10" s="1"/>
  <c r="AN40" i="10"/>
  <c r="AO40" i="10" s="1"/>
  <c r="AN39" i="10"/>
  <c r="AO39" i="10" s="1"/>
  <c r="AN23" i="10"/>
  <c r="AN45" i="10"/>
  <c r="AO45" i="10" s="1"/>
  <c r="AN20" i="10"/>
  <c r="AN47" i="10"/>
  <c r="AO47" i="10" s="1"/>
  <c r="AN31" i="10"/>
  <c r="AO31" i="10" s="1"/>
  <c r="AN53" i="10"/>
  <c r="AO53" i="10" s="1"/>
  <c r="AN29" i="10"/>
  <c r="AO29" i="10" s="1"/>
  <c r="AN54" i="10"/>
  <c r="AO54" i="10" s="1"/>
  <c r="AN67" i="10"/>
  <c r="AO67" i="10" s="1"/>
  <c r="AN27" i="10"/>
  <c r="AO27" i="10" s="1"/>
  <c r="AN61" i="10"/>
  <c r="AO61" i="10" s="1"/>
  <c r="AN51" i="10"/>
  <c r="AO51" i="10" s="1"/>
  <c r="AN42" i="10"/>
  <c r="AO42" i="10" s="1"/>
  <c r="AN24" i="10"/>
  <c r="AN22" i="10"/>
  <c r="AN19" i="10"/>
  <c r="AP8" i="10"/>
  <c r="G33" i="11"/>
  <c r="I33" i="11" s="1"/>
  <c r="H33" i="11"/>
  <c r="Y32" i="4"/>
  <c r="Z32" i="4" s="1"/>
  <c r="C25" i="9" s="1"/>
  <c r="J718" i="6"/>
  <c r="I717" i="6"/>
  <c r="I101" i="8"/>
  <c r="H100" i="8"/>
  <c r="I678" i="6"/>
  <c r="J679" i="6"/>
  <c r="AE36" i="4"/>
  <c r="G100" i="8"/>
  <c r="G717" i="6"/>
  <c r="AP1285" i="10" l="1"/>
  <c r="AP1287" i="10"/>
  <c r="AP1289" i="10"/>
  <c r="AP1291" i="10"/>
  <c r="AP1293" i="10"/>
  <c r="AP1295" i="10"/>
  <c r="AP1297" i="10"/>
  <c r="AP1299" i="10"/>
  <c r="AP1286" i="10"/>
  <c r="AP1294" i="10"/>
  <c r="AP1288" i="10"/>
  <c r="AP1296" i="10"/>
  <c r="AP1300" i="10"/>
  <c r="AP1302" i="10"/>
  <c r="AP1304" i="10"/>
  <c r="AP1306" i="10"/>
  <c r="AP1308" i="10"/>
  <c r="AP1310" i="10"/>
  <c r="AP1290" i="10"/>
  <c r="AP1298" i="10"/>
  <c r="AP1303" i="10"/>
  <c r="AP1311" i="10"/>
  <c r="AP1305" i="10"/>
  <c r="AP1312" i="10"/>
  <c r="AP1314" i="10"/>
  <c r="AP1316" i="10"/>
  <c r="AP1318" i="10"/>
  <c r="AP1320" i="10"/>
  <c r="AP1322" i="10"/>
  <c r="AP1324" i="10"/>
  <c r="AP1326" i="10"/>
  <c r="AP1328" i="10"/>
  <c r="AP1330" i="10"/>
  <c r="AP1332" i="10"/>
  <c r="AP1334" i="10"/>
  <c r="AP1336" i="10"/>
  <c r="AP1338" i="10"/>
  <c r="AP1292" i="10"/>
  <c r="AP1307" i="10"/>
  <c r="AP1309" i="10"/>
  <c r="AP1319" i="10"/>
  <c r="AP1327" i="10"/>
  <c r="AP1335" i="10"/>
  <c r="AP1340" i="10"/>
  <c r="AP1342" i="10"/>
  <c r="AP1301" i="10"/>
  <c r="AP1313" i="10"/>
  <c r="AP1321" i="10"/>
  <c r="AP1329" i="10"/>
  <c r="AP1337" i="10"/>
  <c r="AP1315" i="10"/>
  <c r="AP1323" i="10"/>
  <c r="AP1331" i="10"/>
  <c r="AP1339" i="10"/>
  <c r="AP1341" i="10"/>
  <c r="AP1343" i="10"/>
  <c r="AP1345" i="10"/>
  <c r="AP1346" i="10"/>
  <c r="AP1348" i="10"/>
  <c r="AP1350" i="10"/>
  <c r="AP1352" i="10"/>
  <c r="AP1354" i="10"/>
  <c r="AP1356" i="10"/>
  <c r="AP1358" i="10"/>
  <c r="AP1360" i="10"/>
  <c r="AP1362" i="10"/>
  <c r="AP1364" i="10"/>
  <c r="AP1366" i="10"/>
  <c r="AP1368" i="10"/>
  <c r="AP1370" i="10"/>
  <c r="AP1372" i="10"/>
  <c r="AP1333" i="10"/>
  <c r="AP1325" i="10"/>
  <c r="AP1347" i="10"/>
  <c r="AP1349" i="10"/>
  <c r="AP1351" i="10"/>
  <c r="AP1353" i="10"/>
  <c r="AP1355" i="10"/>
  <c r="AP1357" i="10"/>
  <c r="AP1359" i="10"/>
  <c r="AP1361" i="10"/>
  <c r="AP1363" i="10"/>
  <c r="AP1365" i="10"/>
  <c r="AP1367" i="10"/>
  <c r="AP1369" i="10"/>
  <c r="AP1371" i="10"/>
  <c r="AP1377" i="10"/>
  <c r="AP1317" i="10"/>
  <c r="AP1344" i="10"/>
  <c r="AH37" i="4"/>
  <c r="AP21" i="10"/>
  <c r="AP41" i="10"/>
  <c r="AQ41" i="10" s="1"/>
  <c r="AP45" i="10"/>
  <c r="AQ45" i="10" s="1"/>
  <c r="AP32" i="10"/>
  <c r="AQ32" i="10" s="1"/>
  <c r="AP19" i="10"/>
  <c r="AP34" i="10"/>
  <c r="AQ34" i="10" s="1"/>
  <c r="AP55" i="10"/>
  <c r="AQ55" i="10" s="1"/>
  <c r="AP38" i="10"/>
  <c r="AQ38" i="10" s="1"/>
  <c r="AP57" i="10"/>
  <c r="AQ57" i="10" s="1"/>
  <c r="AP54" i="10"/>
  <c r="AQ54" i="10" s="1"/>
  <c r="AP24" i="10"/>
  <c r="AP33" i="10"/>
  <c r="AQ33" i="10" s="1"/>
  <c r="AP62" i="10"/>
  <c r="AQ62" i="10" s="1"/>
  <c r="AP42" i="10"/>
  <c r="AQ42" i="10" s="1"/>
  <c r="AP50" i="10"/>
  <c r="AQ50" i="10" s="1"/>
  <c r="AP30" i="10"/>
  <c r="AQ30" i="10" s="1"/>
  <c r="AP51" i="10"/>
  <c r="AQ51" i="10" s="1"/>
  <c r="AP134" i="10"/>
  <c r="AP65" i="10"/>
  <c r="AQ65" i="10" s="1"/>
  <c r="AP40" i="10"/>
  <c r="AQ40" i="10" s="1"/>
  <c r="AP14" i="10"/>
  <c r="AP47" i="10"/>
  <c r="AQ47" i="10" s="1"/>
  <c r="AP22" i="10"/>
  <c r="AP39" i="10"/>
  <c r="AQ39" i="10" s="1"/>
  <c r="AP61" i="10"/>
  <c r="AQ61" i="10" s="1"/>
  <c r="AP53" i="10"/>
  <c r="AQ53" i="10" s="1"/>
  <c r="AP37" i="10"/>
  <c r="AQ37" i="10" s="1"/>
  <c r="AP59" i="10"/>
  <c r="AQ59" i="10" s="1"/>
  <c r="AP20" i="10"/>
  <c r="AP64" i="10"/>
  <c r="AQ64" i="10" s="1"/>
  <c r="AP56" i="10"/>
  <c r="AQ56" i="10" s="1"/>
  <c r="AP29" i="10"/>
  <c r="AQ29" i="10" s="1"/>
  <c r="AP27" i="10"/>
  <c r="AQ27" i="10" s="1"/>
  <c r="AP35" i="10"/>
  <c r="AQ35" i="10" s="1"/>
  <c r="AP49" i="10"/>
  <c r="AQ49" i="10" s="1"/>
  <c r="AP25" i="10"/>
  <c r="AP23" i="10"/>
  <c r="AP58" i="10"/>
  <c r="AQ58" i="10" s="1"/>
  <c r="AP48" i="10"/>
  <c r="AQ48" i="10" s="1"/>
  <c r="AP52" i="10"/>
  <c r="AQ52" i="10" s="1"/>
  <c r="AP63" i="10"/>
  <c r="AQ63" i="10" s="1"/>
  <c r="AP66" i="10"/>
  <c r="AQ66" i="10" s="1"/>
  <c r="AP15" i="10"/>
  <c r="AP67" i="10"/>
  <c r="AQ67" i="10" s="1"/>
  <c r="AP36" i="10"/>
  <c r="AQ36" i="10" s="1"/>
  <c r="AP18" i="10"/>
  <c r="AP43" i="10"/>
  <c r="AQ43" i="10" s="1"/>
  <c r="AP17" i="10"/>
  <c r="AP44" i="10"/>
  <c r="AQ44" i="10" s="1"/>
  <c r="AP16" i="10"/>
  <c r="AP46" i="10"/>
  <c r="AQ46" i="10" s="1"/>
  <c r="AP26" i="10"/>
  <c r="AP31" i="10"/>
  <c r="AQ31" i="10" s="1"/>
  <c r="AP28" i="10"/>
  <c r="AQ28" i="10" s="1"/>
  <c r="AP60" i="10"/>
  <c r="AQ60" i="10" s="1"/>
  <c r="H34" i="11"/>
  <c r="G34" i="11"/>
  <c r="I34" i="11" s="1"/>
  <c r="AR8" i="10"/>
  <c r="Y33" i="4"/>
  <c r="Z33" i="4" s="1"/>
  <c r="C26" i="9" s="1"/>
  <c r="I26" i="9" s="1"/>
  <c r="F35" i="11" s="1"/>
  <c r="L35" i="11" s="1"/>
  <c r="I102" i="8"/>
  <c r="H101" i="8"/>
  <c r="I679" i="6"/>
  <c r="J680" i="6"/>
  <c r="J719" i="6"/>
  <c r="I718" i="6"/>
  <c r="AE37" i="4"/>
  <c r="G718" i="6"/>
  <c r="G101" i="8"/>
  <c r="AR1286" i="10" l="1"/>
  <c r="AR1288" i="10"/>
  <c r="AR1290" i="10"/>
  <c r="AR1292" i="10"/>
  <c r="AR1294" i="10"/>
  <c r="AR1296" i="10"/>
  <c r="AR1298" i="10"/>
  <c r="AR1291" i="10"/>
  <c r="AR1299" i="10"/>
  <c r="AR1285" i="10"/>
  <c r="AR1293" i="10"/>
  <c r="AR1301" i="10"/>
  <c r="AR1303" i="10"/>
  <c r="AR1305" i="10"/>
  <c r="AR1307" i="10"/>
  <c r="AR1309" i="10"/>
  <c r="AR1311" i="10"/>
  <c r="AR1287" i="10"/>
  <c r="AR1295" i="10"/>
  <c r="AR1300" i="10"/>
  <c r="AR1308" i="10"/>
  <c r="AR1297" i="10"/>
  <c r="AR1302" i="10"/>
  <c r="AR1310" i="10"/>
  <c r="AR1313" i="10"/>
  <c r="AR1315" i="10"/>
  <c r="AR1317" i="10"/>
  <c r="AR1319" i="10"/>
  <c r="AR1321" i="10"/>
  <c r="AR1323" i="10"/>
  <c r="AR1325" i="10"/>
  <c r="AR1327" i="10"/>
  <c r="AR1329" i="10"/>
  <c r="AR1331" i="10"/>
  <c r="AR1333" i="10"/>
  <c r="AR1335" i="10"/>
  <c r="AR1337" i="10"/>
  <c r="AR1289" i="10"/>
  <c r="AR1304" i="10"/>
  <c r="AR1306" i="10"/>
  <c r="AR1316" i="10"/>
  <c r="AR1324" i="10"/>
  <c r="AR1332" i="10"/>
  <c r="AR1339" i="10"/>
  <c r="AR1341" i="10"/>
  <c r="AR1318" i="10"/>
  <c r="AR1326" i="10"/>
  <c r="AR1334" i="10"/>
  <c r="AR1312" i="10"/>
  <c r="AR1320" i="10"/>
  <c r="AR1328" i="10"/>
  <c r="AR1336" i="10"/>
  <c r="AR1340" i="10"/>
  <c r="AR1342" i="10"/>
  <c r="AR1344" i="10"/>
  <c r="AR1338" i="10"/>
  <c r="AR1343" i="10"/>
  <c r="AR1347" i="10"/>
  <c r="AR1349" i="10"/>
  <c r="AR1351" i="10"/>
  <c r="AR1353" i="10"/>
  <c r="AR1355" i="10"/>
  <c r="AR1357" i="10"/>
  <c r="AR1359" i="10"/>
  <c r="AR1361" i="10"/>
  <c r="AR1363" i="10"/>
  <c r="AR1365" i="10"/>
  <c r="AR1367" i="10"/>
  <c r="AR1369" i="10"/>
  <c r="AR1371" i="10"/>
  <c r="AR1377" i="10"/>
  <c r="AR1330" i="10"/>
  <c r="AR1345" i="10"/>
  <c r="AR1322" i="10"/>
  <c r="AR1346" i="10"/>
  <c r="AR1348" i="10"/>
  <c r="AR1350" i="10"/>
  <c r="AR1352" i="10"/>
  <c r="AR1354" i="10"/>
  <c r="AR1356" i="10"/>
  <c r="AR1358" i="10"/>
  <c r="AR1360" i="10"/>
  <c r="AR1362" i="10"/>
  <c r="AR1364" i="10"/>
  <c r="AR1366" i="10"/>
  <c r="AR1368" i="10"/>
  <c r="AR1370" i="10"/>
  <c r="AR1372" i="10"/>
  <c r="AR1314" i="10"/>
  <c r="AH38" i="4"/>
  <c r="N35" i="11"/>
  <c r="J35" i="11"/>
  <c r="H35" i="11"/>
  <c r="K35" i="11"/>
  <c r="G35" i="11"/>
  <c r="I35" i="11" s="1"/>
  <c r="Y34" i="4"/>
  <c r="Z34" i="4" s="1"/>
  <c r="C27" i="9" s="1"/>
  <c r="I27" i="9" s="1"/>
  <c r="F36" i="11" s="1"/>
  <c r="L36" i="11" s="1"/>
  <c r="J720" i="6"/>
  <c r="I719" i="6"/>
  <c r="I103" i="8"/>
  <c r="H102" i="8"/>
  <c r="J681" i="6"/>
  <c r="I680" i="6"/>
  <c r="G719" i="6"/>
  <c r="G102" i="8"/>
  <c r="AE38" i="4"/>
  <c r="AH39" i="4" l="1"/>
  <c r="N36" i="11"/>
  <c r="J36" i="11"/>
  <c r="K36" i="11"/>
  <c r="H36" i="11"/>
  <c r="G36" i="11"/>
  <c r="I36" i="11" s="1"/>
  <c r="Y35" i="4"/>
  <c r="Z35" i="4" s="1"/>
  <c r="C28" i="9" s="1"/>
  <c r="I28" i="9" s="1"/>
  <c r="F37" i="11" s="1"/>
  <c r="L37" i="11" s="1"/>
  <c r="J682" i="6"/>
  <c r="I681" i="6"/>
  <c r="I104" i="8"/>
  <c r="H103" i="8"/>
  <c r="J721" i="6"/>
  <c r="I720" i="6"/>
  <c r="G103" i="8"/>
  <c r="AE39" i="4"/>
  <c r="G720" i="6"/>
  <c r="AH40" i="4" l="1"/>
  <c r="N37" i="11"/>
  <c r="J37" i="11"/>
  <c r="K37" i="11"/>
  <c r="H37" i="11"/>
  <c r="G37" i="11"/>
  <c r="I37" i="11" s="1"/>
  <c r="Y36" i="4"/>
  <c r="Z36" i="4" s="1"/>
  <c r="C29" i="9" s="1"/>
  <c r="I29" i="9" s="1"/>
  <c r="F38" i="11" s="1"/>
  <c r="L38" i="11" s="1"/>
  <c r="I682" i="6"/>
  <c r="J683" i="6"/>
  <c r="J722" i="6"/>
  <c r="I721" i="6"/>
  <c r="I105" i="8"/>
  <c r="H104" i="8"/>
  <c r="G721" i="6"/>
  <c r="G104" i="8"/>
  <c r="AE40" i="4"/>
  <c r="N38" i="11" l="1"/>
  <c r="J38" i="11"/>
  <c r="H38" i="11"/>
  <c r="G38" i="11"/>
  <c r="I38" i="11" s="1"/>
  <c r="K38" i="11"/>
  <c r="Y37" i="4"/>
  <c r="Z37" i="4" s="1"/>
  <c r="C30" i="9" s="1"/>
  <c r="I30" i="9" s="1"/>
  <c r="F39" i="11" s="1"/>
  <c r="L39" i="11" s="1"/>
  <c r="I106" i="8"/>
  <c r="H105" i="8"/>
  <c r="J723" i="6"/>
  <c r="I722" i="6"/>
  <c r="I683" i="6"/>
  <c r="J684" i="6"/>
  <c r="G722" i="6"/>
  <c r="G105" i="8"/>
  <c r="G39" i="11" l="1"/>
  <c r="I39" i="11" s="1"/>
  <c r="N39" i="11"/>
  <c r="J39" i="11"/>
  <c r="K39" i="11"/>
  <c r="H39" i="11"/>
  <c r="Y38" i="4"/>
  <c r="Z38" i="4" s="1"/>
  <c r="C31" i="9" s="1"/>
  <c r="I31" i="9" s="1"/>
  <c r="F40" i="11" s="1"/>
  <c r="L40" i="11" s="1"/>
  <c r="I107" i="8"/>
  <c r="H107" i="8" s="1"/>
  <c r="H106" i="8"/>
  <c r="J685" i="6"/>
  <c r="I684" i="6"/>
  <c r="J724" i="6"/>
  <c r="I724" i="6" s="1"/>
  <c r="I723" i="6"/>
  <c r="G724" i="6"/>
  <c r="G723" i="6"/>
  <c r="G107" i="8"/>
  <c r="G106" i="8"/>
  <c r="N40" i="11" l="1"/>
  <c r="H40" i="11"/>
  <c r="K40" i="11"/>
  <c r="J40" i="11"/>
  <c r="G40" i="11"/>
  <c r="I40" i="11" s="1"/>
  <c r="Y39" i="4"/>
  <c r="Z39" i="4" s="1"/>
  <c r="C32" i="9" s="1"/>
  <c r="I32" i="9" s="1"/>
  <c r="F41" i="11" s="1"/>
  <c r="L41" i="11" s="1"/>
  <c r="Y40" i="4"/>
  <c r="Z40" i="4" s="1"/>
  <c r="J686" i="6"/>
  <c r="I686" i="6" s="1"/>
  <c r="I685" i="6"/>
  <c r="N41" i="11" l="1"/>
  <c r="J41" i="11"/>
  <c r="K41" i="11"/>
  <c r="H41" i="11"/>
  <c r="G41" i="11"/>
  <c r="I41" i="11" s="1"/>
  <c r="C33" i="9"/>
  <c r="I33" i="9" s="1"/>
  <c r="F42" i="11" s="1"/>
  <c r="L42" i="11" s="1"/>
  <c r="C34" i="9"/>
  <c r="I34" i="9" s="1"/>
  <c r="F43" i="11" s="1"/>
  <c r="L43" i="11" s="1"/>
  <c r="AR14" i="10"/>
  <c r="N43" i="11" l="1"/>
  <c r="K43" i="11"/>
  <c r="H43" i="11"/>
  <c r="G43" i="11"/>
  <c r="I43" i="11" s="1"/>
  <c r="J43" i="11"/>
  <c r="K42" i="11"/>
  <c r="H42" i="11"/>
  <c r="N42" i="11"/>
  <c r="J42" i="11"/>
  <c r="G42" i="11"/>
  <c r="I42" i="11" s="1"/>
  <c r="M38" i="11"/>
  <c r="AJ66" i="10"/>
  <c r="AJ62" i="10"/>
  <c r="AJ58" i="10"/>
  <c r="AJ54" i="10"/>
  <c r="AJ50" i="10"/>
  <c r="AJ46" i="10"/>
  <c r="AJ42" i="10"/>
  <c r="AJ65" i="10"/>
  <c r="AJ61" i="10"/>
  <c r="AJ57" i="10"/>
  <c r="AJ53" i="10"/>
  <c r="AJ49" i="10"/>
  <c r="AJ45" i="10"/>
  <c r="AJ41" i="10"/>
  <c r="AJ64" i="10"/>
  <c r="AJ60" i="10"/>
  <c r="AJ56" i="10"/>
  <c r="AJ52" i="10"/>
  <c r="AJ48" i="10"/>
  <c r="AJ44" i="10"/>
  <c r="AJ134" i="10"/>
  <c r="AJ67" i="10"/>
  <c r="AJ63" i="10"/>
  <c r="AJ59" i="10"/>
  <c r="AJ55" i="10"/>
  <c r="AJ51" i="10"/>
  <c r="AJ47" i="10"/>
  <c r="AJ43" i="10"/>
  <c r="AJ36" i="10"/>
  <c r="AJ32" i="10"/>
  <c r="AJ28" i="10"/>
  <c r="AJ24" i="10"/>
  <c r="AJ20" i="10"/>
  <c r="AJ16" i="10"/>
  <c r="AJ40" i="10"/>
  <c r="AJ35" i="10"/>
  <c r="AJ31" i="10"/>
  <c r="AJ27" i="10"/>
  <c r="AJ23" i="10"/>
  <c r="AJ19" i="10"/>
  <c r="AJ15" i="10"/>
  <c r="AJ38" i="10"/>
  <c r="AJ34" i="10"/>
  <c r="AJ30" i="10"/>
  <c r="AJ26" i="10"/>
  <c r="AJ22" i="10"/>
  <c r="AJ18" i="10"/>
  <c r="AJ14" i="10"/>
  <c r="AJ39" i="10"/>
  <c r="AJ37" i="10"/>
  <c r="AJ33" i="10"/>
  <c r="AJ29" i="10"/>
  <c r="AJ25" i="10"/>
  <c r="AJ21" i="10"/>
  <c r="AJ17" i="10"/>
  <c r="M37" i="11"/>
  <c r="N15" i="11"/>
  <c r="M36" i="11"/>
  <c r="M35" i="11"/>
  <c r="M39" i="11"/>
  <c r="AR66" i="10"/>
  <c r="AS66" i="10" s="1"/>
  <c r="AR62" i="10"/>
  <c r="AS62" i="10" s="1"/>
  <c r="AR58" i="10"/>
  <c r="AS58" i="10" s="1"/>
  <c r="AR54" i="10"/>
  <c r="AS54" i="10" s="1"/>
  <c r="AR50" i="10"/>
  <c r="AS50" i="10" s="1"/>
  <c r="AR46" i="10"/>
  <c r="AS46" i="10" s="1"/>
  <c r="AR42" i="10"/>
  <c r="AS42" i="10" s="1"/>
  <c r="AR65" i="10"/>
  <c r="AS65" i="10" s="1"/>
  <c r="AR61" i="10"/>
  <c r="AS61" i="10" s="1"/>
  <c r="AR57" i="10"/>
  <c r="AS57" i="10" s="1"/>
  <c r="AR53" i="10"/>
  <c r="AS53" i="10" s="1"/>
  <c r="AR49" i="10"/>
  <c r="AS49" i="10" s="1"/>
  <c r="AR45" i="10"/>
  <c r="AS45" i="10" s="1"/>
  <c r="AR41" i="10"/>
  <c r="AS41" i="10" s="1"/>
  <c r="AR64" i="10"/>
  <c r="AS64" i="10" s="1"/>
  <c r="AR60" i="10"/>
  <c r="AS60" i="10" s="1"/>
  <c r="AR56" i="10"/>
  <c r="AS56" i="10" s="1"/>
  <c r="AR52" i="10"/>
  <c r="AS52" i="10" s="1"/>
  <c r="AR48" i="10"/>
  <c r="AS48" i="10" s="1"/>
  <c r="AR44" i="10"/>
  <c r="AS44" i="10" s="1"/>
  <c r="AR134" i="10"/>
  <c r="AR67" i="10"/>
  <c r="AS67" i="10" s="1"/>
  <c r="AR63" i="10"/>
  <c r="AS63" i="10" s="1"/>
  <c r="AR59" i="10"/>
  <c r="AS59" i="10" s="1"/>
  <c r="AR55" i="10"/>
  <c r="AS55" i="10" s="1"/>
  <c r="AR51" i="10"/>
  <c r="AS51" i="10" s="1"/>
  <c r="AR47" i="10"/>
  <c r="AS47" i="10" s="1"/>
  <c r="AR43" i="10"/>
  <c r="AS43" i="10" s="1"/>
  <c r="AR36" i="10"/>
  <c r="AS36" i="10" s="1"/>
  <c r="AR32" i="10"/>
  <c r="AS32" i="10" s="1"/>
  <c r="AR28" i="10"/>
  <c r="AS28" i="10" s="1"/>
  <c r="AR24" i="10"/>
  <c r="AR20" i="10"/>
  <c r="AR16" i="10"/>
  <c r="AR40" i="10"/>
  <c r="AS40" i="10" s="1"/>
  <c r="AR39" i="10"/>
  <c r="AS39" i="10" s="1"/>
  <c r="AR35" i="10"/>
  <c r="AS35" i="10" s="1"/>
  <c r="AR31" i="10"/>
  <c r="AS31" i="10" s="1"/>
  <c r="AR27" i="10"/>
  <c r="AS27" i="10" s="1"/>
  <c r="AR23" i="10"/>
  <c r="AR19" i="10"/>
  <c r="AR15" i="10"/>
  <c r="AR38" i="10"/>
  <c r="AS38" i="10" s="1"/>
  <c r="AR34" i="10"/>
  <c r="AS34" i="10" s="1"/>
  <c r="AR30" i="10"/>
  <c r="AS30" i="10" s="1"/>
  <c r="AR26" i="10"/>
  <c r="AR22" i="10"/>
  <c r="AR18" i="10"/>
  <c r="AR37" i="10"/>
  <c r="AS37" i="10" s="1"/>
  <c r="AR33" i="10"/>
  <c r="AS33" i="10" s="1"/>
  <c r="AR29" i="10"/>
  <c r="AS29" i="10" s="1"/>
  <c r="AR25" i="10"/>
  <c r="AR21" i="10"/>
  <c r="AR17" i="10"/>
  <c r="M40" i="11"/>
  <c r="M41" i="11"/>
  <c r="C14" i="10" l="1"/>
  <c r="C1292" i="10"/>
  <c r="C1297" i="10"/>
  <c r="C1303" i="10"/>
  <c r="C1304" i="10"/>
  <c r="C1305" i="10"/>
  <c r="AK27" i="10"/>
  <c r="C27" i="10"/>
  <c r="AK44" i="10"/>
  <c r="C44" i="10"/>
  <c r="AK42" i="10"/>
  <c r="C42" i="10"/>
  <c r="C1310" i="10"/>
  <c r="C1320" i="10"/>
  <c r="C1325" i="10"/>
  <c r="C1332" i="10"/>
  <c r="C1330" i="10"/>
  <c r="C1348" i="10"/>
  <c r="C1339" i="10"/>
  <c r="C1364" i="10"/>
  <c r="C1367" i="10"/>
  <c r="C1360" i="10"/>
  <c r="C1377" i="10"/>
  <c r="AK37" i="10"/>
  <c r="C37" i="10"/>
  <c r="AK41" i="10"/>
  <c r="C41" i="10"/>
  <c r="C1323" i="10"/>
  <c r="C1353" i="10"/>
  <c r="AK39" i="10"/>
  <c r="C39" i="10"/>
  <c r="AK31" i="10"/>
  <c r="C31" i="10"/>
  <c r="AK36" i="10"/>
  <c r="C36" i="10"/>
  <c r="AK55" i="10"/>
  <c r="C55" i="10"/>
  <c r="AK48" i="10"/>
  <c r="C48" i="10"/>
  <c r="AK64" i="10"/>
  <c r="C64" i="10"/>
  <c r="AK45" i="10"/>
  <c r="C45" i="10"/>
  <c r="AK61" i="10"/>
  <c r="C61" i="10"/>
  <c r="AK46" i="10"/>
  <c r="C46" i="10"/>
  <c r="AK62" i="10"/>
  <c r="C62" i="10"/>
  <c r="C1296" i="10"/>
  <c r="C1301" i="10"/>
  <c r="C1291" i="10"/>
  <c r="C1307" i="10"/>
  <c r="C1308" i="10"/>
  <c r="C1309" i="10"/>
  <c r="C1314" i="10"/>
  <c r="C1327" i="10"/>
  <c r="C1324" i="10"/>
  <c r="C1318" i="10"/>
  <c r="C1340" i="10"/>
  <c r="C1333" i="10"/>
  <c r="C1334" i="10"/>
  <c r="C1352" i="10"/>
  <c r="C1356" i="10"/>
  <c r="C1358" i="10"/>
  <c r="C1346" i="10"/>
  <c r="C1355" i="10"/>
  <c r="C1359" i="10"/>
  <c r="C1372" i="10"/>
  <c r="C1366" i="10"/>
  <c r="AK38" i="10"/>
  <c r="C38" i="10"/>
  <c r="AK32" i="10"/>
  <c r="C32" i="10"/>
  <c r="AK67" i="10"/>
  <c r="C67" i="10"/>
  <c r="AK60" i="10"/>
  <c r="C60" i="10"/>
  <c r="AK57" i="10"/>
  <c r="C57" i="10"/>
  <c r="AK58" i="10"/>
  <c r="C58" i="10"/>
  <c r="C1302" i="10"/>
  <c r="C1342" i="10"/>
  <c r="AK29" i="10"/>
  <c r="C29" i="10"/>
  <c r="AK30" i="10"/>
  <c r="C30" i="10"/>
  <c r="AK35" i="10"/>
  <c r="C35" i="10"/>
  <c r="AK43" i="10"/>
  <c r="C43" i="10"/>
  <c r="AK59" i="10"/>
  <c r="C59" i="10"/>
  <c r="C1288" i="10"/>
  <c r="AK52" i="10"/>
  <c r="C52" i="10"/>
  <c r="C1285" i="10"/>
  <c r="AK49" i="10"/>
  <c r="C49" i="10"/>
  <c r="AK65" i="10"/>
  <c r="C65" i="10"/>
  <c r="AK50" i="10"/>
  <c r="C50" i="10"/>
  <c r="AK66" i="10"/>
  <c r="C66" i="10"/>
  <c r="C1300" i="10"/>
  <c r="C1294" i="10"/>
  <c r="C1295" i="10"/>
  <c r="C1311" i="10"/>
  <c r="C1312" i="10"/>
  <c r="C1313" i="10"/>
  <c r="C1317" i="10"/>
  <c r="C1343" i="10"/>
  <c r="C1328" i="10"/>
  <c r="C1322" i="10"/>
  <c r="C1347" i="10"/>
  <c r="C1337" i="10"/>
  <c r="C1338" i="10"/>
  <c r="C1331" i="10"/>
  <c r="C1345" i="10"/>
  <c r="C1362" i="10"/>
  <c r="C1350" i="10"/>
  <c r="C1357" i="10"/>
  <c r="C1363" i="10"/>
  <c r="C1365" i="10"/>
  <c r="C1370" i="10"/>
  <c r="AK51" i="10"/>
  <c r="C51" i="10"/>
  <c r="C1329" i="10"/>
  <c r="AK33" i="10"/>
  <c r="C33" i="10"/>
  <c r="AK34" i="10"/>
  <c r="C34" i="10"/>
  <c r="AK40" i="10"/>
  <c r="C40" i="10"/>
  <c r="AK28" i="10"/>
  <c r="C28" i="10"/>
  <c r="AK47" i="10"/>
  <c r="C47" i="10"/>
  <c r="AK63" i="10"/>
  <c r="C63" i="10"/>
  <c r="C1290" i="10"/>
  <c r="AK56" i="10"/>
  <c r="C56" i="10"/>
  <c r="C1289" i="10"/>
  <c r="AK53" i="10"/>
  <c r="C53" i="10"/>
  <c r="C1286" i="10"/>
  <c r="AK54" i="10"/>
  <c r="C54" i="10"/>
  <c r="C1287" i="10"/>
  <c r="C1293" i="10"/>
  <c r="C1298" i="10"/>
  <c r="C1299" i="10"/>
  <c r="C1315" i="10"/>
  <c r="C1321" i="10"/>
  <c r="C1306" i="10"/>
  <c r="C1319" i="10"/>
  <c r="C1316" i="10"/>
  <c r="C1336" i="10"/>
  <c r="C1326" i="10"/>
  <c r="C1351" i="10"/>
  <c r="C1341" i="10"/>
  <c r="C1344" i="10"/>
  <c r="C1335" i="10"/>
  <c r="C1349" i="10"/>
  <c r="C1371" i="10"/>
  <c r="C1354" i="10"/>
  <c r="C1361" i="10"/>
  <c r="C1368" i="10"/>
  <c r="C1369" i="10"/>
  <c r="M42" i="11"/>
  <c r="M43" i="11"/>
  <c r="Q14" i="10"/>
  <c r="C17" i="10"/>
  <c r="C18" i="10"/>
  <c r="C19" i="10"/>
  <c r="C134" i="10"/>
  <c r="C24" i="10"/>
  <c r="C21" i="10"/>
  <c r="C22" i="10"/>
  <c r="C23" i="10"/>
  <c r="C25" i="10"/>
  <c r="C26" i="10"/>
  <c r="C16" i="10"/>
  <c r="C15" i="10"/>
  <c r="C20" i="10"/>
  <c r="K14" i="10"/>
  <c r="I134" i="10" l="1"/>
  <c r="E134" i="10"/>
  <c r="G134" i="10"/>
  <c r="F10" i="10" s="1"/>
  <c r="K23" i="10"/>
  <c r="G23" i="10"/>
  <c r="E47" i="10"/>
  <c r="I47" i="10"/>
  <c r="G47" i="10"/>
  <c r="E51" i="10"/>
  <c r="G51" i="10"/>
  <c r="I51" i="10"/>
  <c r="E57" i="10"/>
  <c r="G57" i="10"/>
  <c r="I57" i="10"/>
  <c r="E38" i="10"/>
  <c r="G38" i="10"/>
  <c r="I38" i="10"/>
  <c r="E46" i="10"/>
  <c r="I46" i="10"/>
  <c r="G46" i="10"/>
  <c r="E45" i="10"/>
  <c r="I45" i="10"/>
  <c r="G45" i="10"/>
  <c r="E36" i="10"/>
  <c r="I36" i="10"/>
  <c r="G36" i="10"/>
  <c r="E39" i="10"/>
  <c r="G39" i="10"/>
  <c r="I39" i="10"/>
  <c r="E37" i="10"/>
  <c r="I37" i="10"/>
  <c r="G37" i="10"/>
  <c r="E42" i="10"/>
  <c r="G42" i="10"/>
  <c r="I42" i="10"/>
  <c r="E27" i="10"/>
  <c r="G27" i="10"/>
  <c r="I27" i="10"/>
  <c r="K15" i="10"/>
  <c r="G15" i="10"/>
  <c r="E33" i="10"/>
  <c r="I33" i="10"/>
  <c r="G33" i="10"/>
  <c r="E67" i="10"/>
  <c r="I67" i="10"/>
  <c r="G67" i="10"/>
  <c r="E48" i="10"/>
  <c r="I48" i="10"/>
  <c r="G48" i="10"/>
  <c r="K16" i="10"/>
  <c r="G16" i="10"/>
  <c r="K22" i="10"/>
  <c r="G22" i="10"/>
  <c r="K19" i="10"/>
  <c r="G19" i="10"/>
  <c r="E54" i="10"/>
  <c r="I54" i="10"/>
  <c r="G54" i="10"/>
  <c r="E66" i="10"/>
  <c r="I66" i="10"/>
  <c r="G66" i="10"/>
  <c r="E65" i="10"/>
  <c r="I65" i="10"/>
  <c r="G65" i="10"/>
  <c r="E59" i="10"/>
  <c r="I59" i="10"/>
  <c r="G59" i="10"/>
  <c r="E35" i="10"/>
  <c r="G35" i="10"/>
  <c r="I35" i="10"/>
  <c r="E29" i="10"/>
  <c r="I29" i="10"/>
  <c r="G29" i="10"/>
  <c r="E63" i="10"/>
  <c r="G63" i="10"/>
  <c r="I63" i="10"/>
  <c r="E28" i="10"/>
  <c r="G28" i="10"/>
  <c r="I28" i="10"/>
  <c r="E34" i="10"/>
  <c r="I34" i="10"/>
  <c r="G34" i="10"/>
  <c r="E52" i="10"/>
  <c r="I52" i="10"/>
  <c r="G52" i="10"/>
  <c r="E58" i="10"/>
  <c r="G58" i="10"/>
  <c r="I58" i="10"/>
  <c r="E60" i="10"/>
  <c r="G60" i="10"/>
  <c r="I60" i="10"/>
  <c r="E32" i="10"/>
  <c r="I32" i="10"/>
  <c r="G32" i="10"/>
  <c r="E62" i="10"/>
  <c r="I62" i="10"/>
  <c r="G62" i="10"/>
  <c r="E61" i="10"/>
  <c r="G61" i="10"/>
  <c r="I61" i="10"/>
  <c r="E64" i="10"/>
  <c r="I64" i="10"/>
  <c r="G64" i="10"/>
  <c r="E55" i="10"/>
  <c r="G55" i="10"/>
  <c r="I55" i="10"/>
  <c r="E31" i="10"/>
  <c r="G31" i="10"/>
  <c r="I31" i="10"/>
  <c r="E41" i="10"/>
  <c r="G41" i="10"/>
  <c r="I41" i="10"/>
  <c r="E44" i="10"/>
  <c r="G44" i="10"/>
  <c r="I44" i="10"/>
  <c r="AS134" i="10"/>
  <c r="E53" i="10"/>
  <c r="G53" i="10"/>
  <c r="I53" i="10"/>
  <c r="E40" i="10"/>
  <c r="I40" i="10"/>
  <c r="G40" i="10"/>
  <c r="K26" i="10"/>
  <c r="G26" i="10"/>
  <c r="K21" i="10"/>
  <c r="G21" i="10"/>
  <c r="K18" i="10"/>
  <c r="G18" i="10"/>
  <c r="K20" i="10"/>
  <c r="G20" i="10"/>
  <c r="K25" i="10"/>
  <c r="G25" i="10"/>
  <c r="K24" i="10"/>
  <c r="G24" i="10"/>
  <c r="K17" i="10"/>
  <c r="G17" i="10"/>
  <c r="E56" i="10"/>
  <c r="I56" i="10"/>
  <c r="G56" i="10"/>
  <c r="E50" i="10"/>
  <c r="I50" i="10"/>
  <c r="G50" i="10"/>
  <c r="E49" i="10"/>
  <c r="I49" i="10"/>
  <c r="G49" i="10"/>
  <c r="E43" i="10"/>
  <c r="I43" i="10"/>
  <c r="G43" i="10"/>
  <c r="E30" i="10"/>
  <c r="I30" i="10"/>
  <c r="G30" i="10"/>
  <c r="E14" i="10"/>
  <c r="G14" i="10"/>
  <c r="E26" i="10"/>
  <c r="E21" i="10"/>
  <c r="E17" i="10"/>
  <c r="E20" i="10"/>
  <c r="E23" i="10"/>
  <c r="E18" i="10"/>
  <c r="E24" i="10"/>
  <c r="E25" i="10"/>
  <c r="E22" i="10"/>
  <c r="E15" i="10"/>
  <c r="E16" i="10"/>
  <c r="E19" i="10"/>
  <c r="AK14" i="10"/>
  <c r="I14" i="10"/>
  <c r="I26" i="10"/>
  <c r="I23" i="10"/>
  <c r="I25" i="10"/>
  <c r="I16" i="10"/>
  <c r="I18" i="10"/>
  <c r="I24" i="10"/>
  <c r="I20" i="10"/>
  <c r="I22" i="10"/>
  <c r="I17" i="10"/>
  <c r="I19" i="10"/>
  <c r="I15" i="10"/>
  <c r="I21" i="10"/>
  <c r="Q24" i="10"/>
  <c r="Q16" i="10"/>
  <c r="Q15" i="10"/>
  <c r="Q23" i="10"/>
  <c r="AS14" i="10"/>
  <c r="Q18" i="10"/>
  <c r="Q21" i="10"/>
  <c r="Q26" i="10"/>
  <c r="Q17" i="10"/>
  <c r="Q19" i="10"/>
  <c r="Q134" i="10"/>
  <c r="Q25" i="10"/>
  <c r="Q20" i="10"/>
  <c r="Q22" i="10"/>
  <c r="AK134" i="10"/>
  <c r="K134" i="10"/>
  <c r="AK15" i="10"/>
  <c r="AK23" i="10"/>
  <c r="AK24" i="10"/>
  <c r="AK17" i="10"/>
  <c r="AK20" i="10"/>
  <c r="AK25" i="10"/>
  <c r="AS17" i="10"/>
  <c r="AS19" i="10"/>
  <c r="AS16" i="10"/>
  <c r="AS18" i="10"/>
  <c r="AS22" i="10"/>
  <c r="AS24" i="10"/>
  <c r="AS25" i="10"/>
  <c r="AS21" i="10"/>
  <c r="AS23" i="10"/>
  <c r="AK21" i="10"/>
  <c r="AK26" i="10"/>
  <c r="AS26" i="10"/>
  <c r="AS20" i="10"/>
  <c r="AS15" i="10"/>
  <c r="AK18" i="10"/>
  <c r="AK22" i="10"/>
  <c r="AK19" i="10"/>
  <c r="AK16" i="10"/>
  <c r="AQ20" i="10"/>
  <c r="AQ22" i="10"/>
  <c r="AI14" i="10"/>
  <c r="AQ18" i="10"/>
  <c r="AQ16" i="10"/>
  <c r="AI24" i="10"/>
  <c r="AQ25" i="10"/>
  <c r="AI19" i="10"/>
  <c r="AI134" i="10"/>
  <c r="AI15" i="10"/>
  <c r="AQ26" i="10"/>
  <c r="AQ19" i="10"/>
  <c r="AI22" i="10"/>
  <c r="AQ24" i="10"/>
  <c r="AQ134" i="10"/>
  <c r="AQ15" i="10"/>
  <c r="AI26" i="10"/>
  <c r="AQ23" i="10"/>
  <c r="AQ21" i="10"/>
  <c r="AQ17" i="10"/>
  <c r="AI20" i="10"/>
  <c r="AQ14" i="10"/>
  <c r="AI18" i="10"/>
  <c r="AI16" i="10"/>
  <c r="AI25" i="10"/>
  <c r="AI23" i="10"/>
  <c r="AI21" i="10"/>
  <c r="AI17" i="10"/>
  <c r="Y15" i="10"/>
  <c r="AE25" i="10"/>
  <c r="AO19" i="10"/>
  <c r="AG17" i="10"/>
  <c r="AO20" i="10"/>
  <c r="AO14" i="10"/>
  <c r="AO16" i="10"/>
  <c r="AG25" i="10"/>
  <c r="AO22" i="10"/>
  <c r="AM25" i="10"/>
  <c r="AG19" i="10"/>
  <c r="AO17" i="10"/>
  <c r="AG20" i="10"/>
  <c r="AG14" i="10"/>
  <c r="AG16" i="10"/>
  <c r="AO25" i="10"/>
  <c r="AG22" i="10"/>
  <c r="AE16" i="10"/>
  <c r="AO24" i="10"/>
  <c r="AO18" i="10"/>
  <c r="AO134" i="10"/>
  <c r="AO15" i="10"/>
  <c r="AO26" i="10"/>
  <c r="AG23" i="10"/>
  <c r="AO21" i="10"/>
  <c r="AM16" i="10"/>
  <c r="AG24" i="10"/>
  <c r="AG18" i="10"/>
  <c r="AG134" i="10"/>
  <c r="AG15" i="10"/>
  <c r="AG26" i="10"/>
  <c r="AO23" i="10"/>
  <c r="AG21" i="10"/>
  <c r="Y23" i="10"/>
  <c r="AE20" i="10"/>
  <c r="AM14" i="10"/>
  <c r="AE22" i="10"/>
  <c r="AM24" i="10"/>
  <c r="AE18" i="10"/>
  <c r="AE134" i="10"/>
  <c r="AE15" i="10"/>
  <c r="AE26" i="10"/>
  <c r="AM22" i="10"/>
  <c r="AE24" i="10"/>
  <c r="AM18" i="10"/>
  <c r="AM134" i="10"/>
  <c r="AM15" i="10"/>
  <c r="AM26" i="10"/>
  <c r="AE23" i="10"/>
  <c r="AE21" i="10"/>
  <c r="AM19" i="10"/>
  <c r="AM17" i="10"/>
  <c r="AM20" i="10"/>
  <c r="AE14" i="10"/>
  <c r="AM23" i="10"/>
  <c r="AM21" i="10"/>
  <c r="AE19" i="10"/>
  <c r="AE17" i="10"/>
  <c r="Y19" i="10"/>
  <c r="Y20" i="10"/>
  <c r="Y25" i="10"/>
  <c r="Y18" i="10"/>
  <c r="Y17" i="10"/>
  <c r="Y14" i="10"/>
  <c r="Y16" i="10"/>
  <c r="Y22" i="10"/>
  <c r="Y24" i="10"/>
  <c r="Y134" i="10"/>
  <c r="Y26" i="10"/>
  <c r="Y21" i="10"/>
  <c r="W134" i="10"/>
  <c r="W26" i="10"/>
  <c r="W21" i="10"/>
  <c r="W24" i="10"/>
  <c r="W20" i="10"/>
  <c r="W25" i="10"/>
  <c r="W19" i="10"/>
  <c r="W15" i="10"/>
  <c r="W23" i="10"/>
  <c r="W18" i="10"/>
  <c r="W14" i="10"/>
  <c r="W16" i="10"/>
  <c r="W22" i="10"/>
  <c r="W17" i="10"/>
  <c r="S19" i="10"/>
  <c r="S20" i="10"/>
  <c r="S25" i="10"/>
  <c r="S18" i="10"/>
  <c r="S15" i="10"/>
  <c r="S23" i="10"/>
  <c r="S17" i="10"/>
  <c r="S14" i="10"/>
  <c r="S16" i="10"/>
  <c r="S22" i="10"/>
  <c r="S24" i="10"/>
  <c r="S134" i="10"/>
  <c r="S26" i="10"/>
  <c r="S21" i="10"/>
  <c r="O134" i="10"/>
  <c r="O26" i="10"/>
  <c r="O22" i="10"/>
  <c r="O24" i="10"/>
  <c r="O20" i="10"/>
  <c r="O25" i="10"/>
  <c r="O21" i="10"/>
  <c r="O19" i="10"/>
  <c r="O15" i="10"/>
  <c r="O18" i="10"/>
  <c r="O14" i="10"/>
  <c r="O16" i="10"/>
  <c r="O23" i="10"/>
  <c r="O17" i="10"/>
  <c r="M19" i="10"/>
  <c r="M20" i="10"/>
  <c r="M25" i="10"/>
  <c r="M18" i="10"/>
  <c r="M15" i="10"/>
  <c r="M23" i="10"/>
  <c r="M17" i="10"/>
  <c r="M14" i="10"/>
  <c r="M16" i="10"/>
  <c r="M22" i="10"/>
  <c r="M24" i="10"/>
  <c r="M134" i="10"/>
  <c r="M26" i="10"/>
  <c r="M21" i="10"/>
  <c r="AC19" i="10"/>
  <c r="AC20" i="10"/>
  <c r="AC25" i="10"/>
  <c r="AC18" i="10"/>
  <c r="AC15" i="10"/>
  <c r="AC23" i="10"/>
  <c r="AC17" i="10"/>
  <c r="AC14" i="10"/>
  <c r="AC16" i="10"/>
  <c r="AC22" i="10"/>
  <c r="AA15" i="10"/>
  <c r="AC24" i="10"/>
  <c r="AC134" i="10"/>
  <c r="AC26" i="10"/>
  <c r="AC21" i="10"/>
  <c r="AA134" i="10"/>
  <c r="AA26" i="10"/>
  <c r="AA22" i="10"/>
  <c r="AA24" i="10"/>
  <c r="AA20" i="10"/>
  <c r="AA25" i="10"/>
  <c r="AA21" i="10"/>
  <c r="AA19" i="10"/>
  <c r="AA18" i="10"/>
  <c r="AA14" i="10"/>
  <c r="AA16" i="10"/>
  <c r="AA23" i="10"/>
  <c r="AA17" i="10"/>
  <c r="U19" i="10"/>
  <c r="U20" i="10"/>
  <c r="U25" i="10"/>
  <c r="U18" i="10"/>
  <c r="U15" i="10"/>
  <c r="U23" i="10"/>
  <c r="U17" i="10"/>
  <c r="U14" i="10"/>
  <c r="U16" i="10"/>
  <c r="U22" i="10"/>
  <c r="U24" i="10"/>
  <c r="U134" i="10"/>
  <c r="U26" i="10"/>
  <c r="U21" i="10"/>
  <c r="J9" i="10"/>
  <c r="D10" i="10" l="1"/>
  <c r="D9" i="10"/>
  <c r="F9" i="10"/>
  <c r="H10" i="10"/>
  <c r="H9" i="10"/>
  <c r="P9" i="10"/>
  <c r="J20" i="11" s="1"/>
  <c r="P10" i="10"/>
  <c r="K20" i="11" s="1"/>
  <c r="J10" i="10"/>
  <c r="K17" i="11" s="1"/>
  <c r="AR9" i="10"/>
  <c r="J34" i="11" s="1"/>
  <c r="AR10" i="10"/>
  <c r="K34" i="11" s="1"/>
  <c r="AJ9" i="10"/>
  <c r="J30" i="11" s="1"/>
  <c r="AJ10" i="10"/>
  <c r="K30" i="11" s="1"/>
  <c r="AD10" i="10"/>
  <c r="K27" i="11" s="1"/>
  <c r="AP10" i="10"/>
  <c r="K33" i="11" s="1"/>
  <c r="AH10" i="10"/>
  <c r="K29" i="11" s="1"/>
  <c r="AL9" i="10"/>
  <c r="J31" i="11" s="1"/>
  <c r="AN10" i="10"/>
  <c r="K32" i="11" s="1"/>
  <c r="AN9" i="10"/>
  <c r="J32" i="11" s="1"/>
  <c r="AH9" i="10"/>
  <c r="J29" i="11" s="1"/>
  <c r="AD9" i="10"/>
  <c r="J27" i="11" s="1"/>
  <c r="AL10" i="10"/>
  <c r="K31" i="11" s="1"/>
  <c r="AF10" i="10"/>
  <c r="K28" i="11" s="1"/>
  <c r="AF9" i="10"/>
  <c r="AP9" i="10"/>
  <c r="X10" i="10"/>
  <c r="K24" i="11" s="1"/>
  <c r="X9" i="10"/>
  <c r="V9" i="10"/>
  <c r="V10" i="10"/>
  <c r="K23" i="11" s="1"/>
  <c r="R9" i="10"/>
  <c r="R10" i="10"/>
  <c r="K21" i="11" s="1"/>
  <c r="N9" i="10"/>
  <c r="N10" i="10"/>
  <c r="K19" i="11" s="1"/>
  <c r="L9" i="10"/>
  <c r="L10" i="10"/>
  <c r="K18" i="11" s="1"/>
  <c r="AB9" i="10"/>
  <c r="AB10" i="10"/>
  <c r="K26" i="11" s="1"/>
  <c r="Z9" i="10"/>
  <c r="Z10" i="10"/>
  <c r="K25" i="11" s="1"/>
  <c r="T9" i="10"/>
  <c r="T10" i="10"/>
  <c r="K22" i="11" s="1"/>
  <c r="J17" i="11"/>
  <c r="D11" i="10" l="1"/>
  <c r="F11" i="10"/>
  <c r="H11" i="10"/>
  <c r="P11" i="10"/>
  <c r="M20" i="11"/>
  <c r="J11" i="10"/>
  <c r="M17" i="11"/>
  <c r="M29" i="11"/>
  <c r="AR11" i="10"/>
  <c r="M34" i="11"/>
  <c r="AJ11" i="10"/>
  <c r="M30" i="11"/>
  <c r="AP11" i="10"/>
  <c r="M27" i="11"/>
  <c r="AN11" i="10"/>
  <c r="AF11" i="10"/>
  <c r="AH11" i="10"/>
  <c r="AL11" i="10"/>
  <c r="AD11" i="10"/>
  <c r="J33" i="11"/>
  <c r="M33" i="11" s="1"/>
  <c r="J28" i="11"/>
  <c r="M28" i="11" s="1"/>
  <c r="M31" i="11"/>
  <c r="M32" i="11"/>
  <c r="J24" i="11"/>
  <c r="M24" i="11" s="1"/>
  <c r="X11" i="10"/>
  <c r="J23" i="11"/>
  <c r="M23" i="11" s="1"/>
  <c r="V11" i="10"/>
  <c r="J21" i="11"/>
  <c r="M21" i="11" s="1"/>
  <c r="R11" i="10"/>
  <c r="J19" i="11"/>
  <c r="M19" i="11" s="1"/>
  <c r="N11" i="10"/>
  <c r="J18" i="11"/>
  <c r="M18" i="11" s="1"/>
  <c r="L11" i="10"/>
  <c r="J26" i="11"/>
  <c r="M26" i="11" s="1"/>
  <c r="AB11" i="10"/>
  <c r="J25" i="11"/>
  <c r="M25" i="11" s="1"/>
  <c r="Z11" i="10"/>
  <c r="J22" i="11"/>
  <c r="M22" i="11" s="1"/>
  <c r="T11" i="10"/>
  <c r="T31" i="11" l="1"/>
  <c r="T34" i="11"/>
  <c r="T32" i="11"/>
  <c r="T33" i="11"/>
  <c r="T26" i="11"/>
  <c r="T30" i="11"/>
  <c r="T29" i="11"/>
  <c r="T27" i="11"/>
  <c r="T28" i="11"/>
  <c r="T23" i="11"/>
  <c r="T24" i="11"/>
  <c r="T25" i="11"/>
  <c r="T19" i="11"/>
  <c r="T20" i="11"/>
  <c r="T21" i="11"/>
  <c r="T22" i="11"/>
  <c r="T17" i="11"/>
  <c r="T18" i="11"/>
  <c r="T16" i="11"/>
  <c r="T15" i="11"/>
  <c r="T14" i="11"/>
  <c r="T41" i="11"/>
  <c r="T38" i="11"/>
  <c r="T36" i="11"/>
  <c r="T37" i="11"/>
  <c r="T42" i="11"/>
  <c r="T35" i="11"/>
  <c r="T40" i="11"/>
  <c r="T39" i="11"/>
  <c r="T43" i="11"/>
  <c r="N16" i="11" l="1"/>
  <c r="N20" i="11"/>
  <c r="N28" i="11"/>
  <c r="N33" i="11"/>
  <c r="N27" i="11"/>
  <c r="N29" i="11"/>
  <c r="N31" i="11"/>
  <c r="N32" i="11"/>
  <c r="N18" i="11"/>
  <c r="N34" i="11"/>
  <c r="N24" i="11"/>
  <c r="N23" i="11"/>
  <c r="N21" i="11"/>
  <c r="N19" i="11"/>
  <c r="N17" i="11"/>
  <c r="N22" i="11"/>
  <c r="N30" i="11"/>
  <c r="N26" i="11"/>
  <c r="N25" i="11"/>
  <c r="BG644" i="6" l="1"/>
  <c r="BG649" i="6" s="1"/>
  <c r="BE6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0B00-000001000000}">
      <text>
        <r>
          <rPr>
            <sz val="10"/>
            <color rgb="FF000000"/>
            <rFont val="Arial"/>
            <family val="2"/>
          </rPr>
          <t>======
ID#AAAALHipcFo
Gustavo    (2021-01-19 14:43:24)
IR = Z1</t>
        </r>
      </text>
    </comment>
    <comment ref="B5" authorId="0" shapeId="0" xr:uid="{00000000-0006-0000-0B00-000002000000}">
      <text>
        <r>
          <rPr>
            <sz val="10"/>
            <color rgb="FF000000"/>
            <rFont val="Arial"/>
            <family val="2"/>
          </rPr>
          <t>======
ID#AAAALHipcGI
Gustavo    (2021-01-19 14:43:24)
IRES = Z2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C00-000001000000}">
      <text>
        <r>
          <rPr>
            <sz val="10"/>
            <color rgb="FF000000"/>
            <rFont val="Arial"/>
            <family val="2"/>
          </rPr>
          <t>Fecha de la TRM</t>
        </r>
      </text>
    </comment>
  </commentList>
</comments>
</file>

<file path=xl/sharedStrings.xml><?xml version="1.0" encoding="utf-8"?>
<sst xmlns="http://schemas.openxmlformats.org/spreadsheetml/2006/main" count="11479" uniqueCount="1684">
  <si>
    <t>UNIVERSIDAD DE ANTIOQUIA</t>
  </si>
  <si>
    <t>OBJETO:</t>
  </si>
  <si>
    <t>LISTADO DE OFERENTES</t>
  </si>
  <si>
    <t>NRO</t>
  </si>
  <si>
    <t>OFERENTE</t>
  </si>
  <si>
    <r>
      <rPr>
        <b/>
        <sz val="10"/>
        <rFont val="Arial"/>
        <family val="2"/>
      </rPr>
      <t>OBSERVACIÓN:</t>
    </r>
    <r>
      <rPr>
        <sz val="10"/>
        <rFont val="Arial"/>
        <family val="2"/>
      </rPr>
      <t xml:space="preserve">
</t>
    </r>
  </si>
  <si>
    <t>APERTURA DE SOBRES</t>
  </si>
  <si>
    <t>N°</t>
  </si>
  <si>
    <t>MARCA TEMPORAL</t>
  </si>
  <si>
    <t>PROPONENTES</t>
  </si>
  <si>
    <t>NIT/CC</t>
  </si>
  <si>
    <t>REPRESENTANTE LEGAL</t>
  </si>
  <si>
    <t xml:space="preserve">POLIZA SERIEDAD </t>
  </si>
  <si>
    <t>OBSERVACIONES</t>
  </si>
  <si>
    <t>EVALUACIÓN DE REQUISITOS JURÍDICOS</t>
  </si>
  <si>
    <t>NIT O CÉDULA</t>
  </si>
  <si>
    <t>Numeral</t>
  </si>
  <si>
    <t>Aseguradora:</t>
  </si>
  <si>
    <t>Número:</t>
  </si>
  <si>
    <t>Valor :</t>
  </si>
  <si>
    <t>Vigencia:</t>
  </si>
  <si>
    <t>CUMPLE / NO CUMPLE:</t>
  </si>
  <si>
    <t>Póliza número:</t>
  </si>
  <si>
    <t>valor asegurado:</t>
  </si>
  <si>
    <t>Vigencia [dias]:</t>
  </si>
  <si>
    <t>CUMPLE/NO CUMPLE:</t>
  </si>
  <si>
    <t>EVALUACIÓN DE EXPERIENCIA GENERAL</t>
  </si>
  <si>
    <t>SALARIO MÍNIMO</t>
  </si>
  <si>
    <t>COCIENTE EVALUACIÓN</t>
  </si>
  <si>
    <t>PRESUPUESTO OFICIAL</t>
  </si>
  <si>
    <t>EN PESOS</t>
  </si>
  <si>
    <t>EN SMMLV</t>
  </si>
  <si>
    <t>CERTIFICADOS PRESENTADOS</t>
  </si>
  <si>
    <t>ITEM</t>
  </si>
  <si>
    <t>N° DEL CONSECUTIVO DEL REPORTE DEL CONTRATO EJECUTADO EN EL RUP (1)</t>
  </si>
  <si>
    <t>N° de Folio en el RUP (2)</t>
  </si>
  <si>
    <t>CONTRATO (3)</t>
  </si>
  <si>
    <t>CONTRATANTE (4)</t>
  </si>
  <si>
    <t>EN SMMLV (5)</t>
  </si>
  <si>
    <t>% de Participación (7)</t>
  </si>
  <si>
    <t>CLASIFICACIÓN DEL OBJETO DEL CONTRATO (8)</t>
  </si>
  <si>
    <t>PRESENTACIÓN DE CERTIFICADOS (9)</t>
  </si>
  <si>
    <t>ALCANCE DEL OBJETO CONTRACTUAL (10)</t>
  </si>
  <si>
    <t>VALORACIÓN DE OBSERVACIONES (11)</t>
  </si>
  <si>
    <t>VALORACIÓN DE REQUERIMIENTOS ENTREGADOS(12)</t>
  </si>
  <si>
    <t>SMMLV DE PARTICIPACIÓN PONDERADOS (13)</t>
  </si>
  <si>
    <t>TABLA RESUMEN EXPERIENCIA</t>
  </si>
  <si>
    <t>ESTATUS</t>
  </si>
  <si>
    <t>VALORACIÓN</t>
  </si>
  <si>
    <t>T</t>
  </si>
  <si>
    <t>TOTAL EXPERIENCIA ESPECÍFICA EN SMMLV</t>
  </si>
  <si>
    <t>INDICE SUMATORIA CONTRATOS/PRESUPUESTO OFICIAL</t>
  </si>
  <si>
    <t xml:space="preserve">EXPERIENCIA GENERAL </t>
  </si>
  <si>
    <t>EVALUACIÓN EXPERIENCIA - INDICADORES FINANCIEROS</t>
  </si>
  <si>
    <t>PROPONENTE</t>
  </si>
  <si>
    <t>INDICADOR 1</t>
  </si>
  <si>
    <t>INDICADOR 2</t>
  </si>
  <si>
    <t>ÍNDICE DE ENDEUDAMIENTO</t>
  </si>
  <si>
    <t>IE = PT/AT &lt;=
Siendo PT = pasivo total 
AT = activo total</t>
  </si>
  <si>
    <t>CAPITAL DE TRABAJO</t>
  </si>
  <si>
    <t>CT = AC-PC ≥ PO
Siendo PO = Presupuesto Oficial</t>
  </si>
  <si>
    <t>PASIVO TOTAL</t>
  </si>
  <si>
    <t>ACTIVO TOTAL</t>
  </si>
  <si>
    <t>TOTAL</t>
  </si>
  <si>
    <t>ESTADO</t>
  </si>
  <si>
    <t>ACTIVO CORRIENTE</t>
  </si>
  <si>
    <t>PASIVO CORRIENTE</t>
  </si>
  <si>
    <t>TABLA RESUMEN</t>
  </si>
  <si>
    <t>PRESUPUESTO OFICIAL
UNIVERSIDAD DE ANTIOQUIA</t>
  </si>
  <si>
    <t>LOGO DEL OFERENTE</t>
  </si>
  <si>
    <t>VERIFICACIÓN DE ACTIVIDAD</t>
  </si>
  <si>
    <t>VERIFICACIÓN DE UNIDADES</t>
  </si>
  <si>
    <t>VERIFICACIÓN DE CANTIDADES</t>
  </si>
  <si>
    <t>VERIFICACIÓN DE PRECIOS UNITARIOS</t>
  </si>
  <si>
    <t>VERIFICACIÓN DE VALORES TOTALES</t>
  </si>
  <si>
    <t>PONDERACIÓN DE HABILITACIÓN</t>
  </si>
  <si>
    <t>VERIFICACIÓN DE REDONDEO</t>
  </si>
  <si>
    <t>DIFERENCIA</t>
  </si>
  <si>
    <t>CIUDAD UNIVERSITARIA</t>
  </si>
  <si>
    <t xml:space="preserve">OBJETO: </t>
  </si>
  <si>
    <t>Item</t>
  </si>
  <si>
    <t>Descripcion de la Actividad</t>
  </si>
  <si>
    <t>Unidad</t>
  </si>
  <si>
    <t>Cantidad</t>
  </si>
  <si>
    <t>Precio Unitario</t>
  </si>
  <si>
    <t>Valor Total</t>
  </si>
  <si>
    <t>OBRA CIVIL</t>
  </si>
  <si>
    <t>RETIROS Y DEMOLICIONES</t>
  </si>
  <si>
    <t xml:space="preserve"> </t>
  </si>
  <si>
    <t>m2</t>
  </si>
  <si>
    <t>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</si>
  <si>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m</t>
  </si>
  <si>
    <t>PISOS</t>
  </si>
  <si>
    <t>un</t>
  </si>
  <si>
    <t>día</t>
  </si>
  <si>
    <t>SUBTOTAL OBRA CIVIL</t>
  </si>
  <si>
    <t>INSTALACIONES ELÉCTRICAS</t>
  </si>
  <si>
    <t>Interruptor automático (breaker) monopolar enchufable 1x15,1x20,1x30, A, Icc&gt;10 kA, 110 V. Incluye cintas y anillos de marcación, instalación en cuartos electricos del piso 2 y piso 3 del Bloque 8 Biblioteca Universitaria</t>
  </si>
  <si>
    <t>Suministro e instalación de salidas eléctricas,iluminación: Incluye: Alambrada, empalme, encintada y accesorios para su correcta instalación, pruebas y chequeos; conexión de puesta a tierra según sección 250 NTC 2050, marcación y señalización según RETIE.</t>
  </si>
  <si>
    <t xml:space="preserve">SUMINISTRO E INSTALACIÓN DE CANALIZACIONES </t>
  </si>
  <si>
    <t>Tubería EMT de 1". Incluye: Uniones, entradas a caja, conduletas, elementos de fijación, marcación y demas accesorios necesarios para su correcta instalación.</t>
  </si>
  <si>
    <t>Coraza metálica flexible 3/4". Incluye: Conectores rectos y curvos, y demás elementos para su correcto funcionamiento y sujeción(grapas, tornillos, correas, etc.).</t>
  </si>
  <si>
    <t>Caja metálica 12x12x5 para empalme o cambio de ruta de tuberia y/o lisa color gris texturizado. Incluye: Elementos de fijación y marcación.</t>
  </si>
  <si>
    <t xml:space="preserve">Troquel para canaleta metalica de 12x5cm para salida de datos con division interna. Incluye elementos de fijación para su correcta instalación </t>
  </si>
  <si>
    <t>Tubería PVC de 3/4" conduit canalizada Incluye:  curvas, marcación y demás accesorios necesarios para su correcta instalación.</t>
  </si>
  <si>
    <t xml:space="preserve">CIRCUITOS RAMALES-ALIMENTADORES PRINCIPALES </t>
  </si>
  <si>
    <t>Suministro y montaje de circuito ramal desde tablero de distribución eléctrica indicado, incluye: marcación tipo anillo y señalización según RETIE, pruebas, ensayos y chequeos, cumplirá con lo establecido en el Artículo 17, numeral 1 del RETIE:</t>
  </si>
  <si>
    <t>ml</t>
  </si>
  <si>
    <t>Suministro e instalación de salidas eléctricas para iluminación: Incluye: Alambrada, empalme, encintada y accesorios para su correcta instalación, pruebas y chequeos; conexión de puesta a tierra según sección 250 NTC 2050, marcación y señalización según RETIE.</t>
  </si>
  <si>
    <t>Marcación e identificación de numero de circuito de salidas eléctricas existentes, Las marcas deben ser visibles y duraderas.(incluye rollo de cinta para marcación Panduit), la identificación debe ser desde el tablero de distribución existente ( incluye todas las herramientas necesarias para esta labor)</t>
  </si>
  <si>
    <t>Condenación de tomas existentes y salidas existentes con tapa lisa plastica rectangular color blanco, la tapa debe cubrir totalmente el toma corriente, contiene todos los elementos para su correcta instalación</t>
  </si>
  <si>
    <t>SUBTOTAL INSTALACIONES ELÉCTRICAS</t>
  </si>
  <si>
    <t>TOTAL DIFERENCIA</t>
  </si>
  <si>
    <t>IVA 19% SOBRE UTILIDAD</t>
  </si>
  <si>
    <t>% DIFERENCIA</t>
  </si>
  <si>
    <t>DIRECCIÓN COSTO DIRECTO</t>
  </si>
  <si>
    <t>DIRECCION INICIAL</t>
  </si>
  <si>
    <t>DIFERENCIA DIRECCIÓN</t>
  </si>
  <si>
    <t>COMPARA EL COSTO DIRECTO DEL PROPONENTE CON EL COSTO DIRECTO MÁXIMO</t>
  </si>
  <si>
    <t>VERIFICA QUE NO SE HAYA MODIFICADO EL FORMATO</t>
  </si>
  <si>
    <t>VERIFICA EL REDONDEO DE CIFRAS</t>
  </si>
  <si>
    <t>VERIFICACIÓN DE PRESUPUESTO</t>
  </si>
  <si>
    <t>COSTOS DIRECTOS TOTALES</t>
  </si>
  <si>
    <t>DIRECCIÒN AU</t>
  </si>
  <si>
    <t>DIFERENCIA DIRECCIÒN</t>
  </si>
  <si>
    <t>AU TOTALES</t>
  </si>
  <si>
    <t>EVALUACIÓN DE REQUISITOS COMERCIALES</t>
  </si>
  <si>
    <t>Actividad</t>
  </si>
  <si>
    <t>Unid</t>
  </si>
  <si>
    <t>Cant</t>
  </si>
  <si>
    <t>1</t>
  </si>
  <si>
    <t>DEMOLICIONES Y RETIROS</t>
  </si>
  <si>
    <t>Demolición, desmonte, acarreo y  cargue  de piso en  baldosa de cualquier tipo, resistencia o espesor, incluye: mano de obra, herramienta y equipo, transportes internos y externos,  cargue, transporte y botada de escombros en botaderos oficiales y todos los demás elementos necesarios para desarrollar correctamente la actividad. Ver especificación técnica</t>
  </si>
  <si>
    <r>
      <t>m</t>
    </r>
    <r>
      <rPr>
        <vertAlign val="superscript"/>
        <sz val="11"/>
        <rFont val="Swis721 LtCn BT"/>
        <family val="2"/>
      </rPr>
      <t>2</t>
    </r>
  </si>
  <si>
    <t xml:space="preserve">Pases de muro de cualquier resistencia, espesor y dimención para tuberías y canaletas de redes eléctricas, hidráulizas y de aires acondicionado. Incluye: Herramienta, equipo, mano de obra, canchada,  resane, filetes, chaflanes, demarcación, cortes con pulidora, cargue, transporte y botada de escombros en botaderos oficiales y todos los demás elementos necesarios . No incluye pintura
</t>
  </si>
  <si>
    <t>Demolición de zócalo o media caña de cualquier resistencia y espesor incluye: mano de obra, corte con pulidora, heramienta y equipo necesario para realizar la demolisión, demarcación, señalización, cargue, transporte y botada de escombros en botaderos oficiales y todo lo neceario para su correcta ejecución. Ver especificación técnica</t>
  </si>
  <si>
    <t>MOVIMIENTO DE ESTANTERIA incluye: bajar y disponer los libros exisentes en las estanterias con las indicaciones dadas por  la interventoria, limpieza de estanterias y de libros este item incluye dejar nuevamente la estantería con los libros dispuestos en el lugar inicial.esteitem incluye traslado, disposición, protección y limpieza)</t>
  </si>
  <si>
    <t>MOVIMIENTO INTERNO DE MOBILIARIO, incluye traslado,disposición, protección y almacenamiento de mesas, sillas muebles y cualquier elemento que haga parte del mobiliario en el  lugar que disponga la interventoria, todo el mobiliario debe volverse a colocar en el sitio donde lo indique la interventoria.</t>
  </si>
  <si>
    <t>global</t>
  </si>
  <si>
    <t>2</t>
  </si>
  <si>
    <t>Drywall y Superboard</t>
  </si>
  <si>
    <r>
      <t>Mantenieminto cielo modular 600x600 mm , incluye: Desmonte, limpieza y reinstalacion de placas, ajustes de estructura, reinstalación de cuelgas donde sea necesario, masilla y pintura color blanco, no incluye el cambio de placas</t>
    </r>
    <r>
      <rPr>
        <i/>
        <sz val="11"/>
        <rFont val="Swis721 LtCn BT"/>
        <family val="2"/>
      </rPr>
      <t xml:space="preserve"> rotas,fisuradas o deteriodadas, no incluye limpieza o pintura de extructura existente.</t>
    </r>
  </si>
  <si>
    <t xml:space="preserve">Suministro e instalación de placas rotas, faltantes o deterioradas super board 4 mm </t>
  </si>
  <si>
    <t>3</t>
  </si>
  <si>
    <t>Zócalo en mortero 1:4 impermeabilizado con sika 1 o equivalente. Con un desarrollo de hasta 0,25 m. Incluye suministro, mano de obra y transporte de los materiales, varilla de dilatación en aluminio, cortes con pulidora, formaleta, preparación de superficie de adherencia, picada de piso y pared y todos los demás elementos necesarios para su correcto vaciado. Ver especificación técnica</t>
  </si>
  <si>
    <t>Pulida y brillada de baldosa de grano , incluye: Transporte horizontal y vertical, sellada de poros, maquinaria, eliminación de los excesos debido a la pulida con maquina, limpieza del espacio y todos los demás elementos necesarios para desarrollar la actividad de forma correcta. Ver especificación técnica.</t>
  </si>
  <si>
    <r>
      <t>m</t>
    </r>
    <r>
      <rPr>
        <vertAlign val="superscript"/>
        <sz val="11"/>
        <rFont val="Swis721 LtCn BT"/>
        <family val="2"/>
      </rPr>
      <t>2</t>
    </r>
  </si>
  <si>
    <r>
      <t xml:space="preserve">Baldosa de grano similar a la existente No. 1 y 2, color gris, de 30x30 cm,  que cumpla con la norma NTC 2849 aprobada por interventoría. </t>
    </r>
    <r>
      <rPr>
        <sz val="11"/>
        <rFont val="Swis721 LtCn BT"/>
        <family val="2"/>
      </rPr>
      <t>Incluye: Suministro, juntas, mortero de pega, arena, preparación de la superficie para garantizar una correcta adherencia,  lechada con cemento gris, remates, cortes con pulidora, transporte y todo lo necesario para su normal funcionamiento. Ver especificación técnica</t>
    </r>
  </si>
  <si>
    <r>
      <t>m</t>
    </r>
    <r>
      <rPr>
        <vertAlign val="superscript"/>
        <sz val="11"/>
        <rFont val="Swis721 LtCn BT"/>
        <family val="2"/>
      </rPr>
      <t>2</t>
    </r>
  </si>
  <si>
    <r>
      <rPr>
        <b/>
        <i/>
        <sz val="11"/>
        <rFont val="Swis721 LtCn BT"/>
        <family val="2"/>
      </rPr>
      <t xml:space="preserve">Construcción de mortero de nivelación con espesores entre 3cm y 7cm </t>
    </r>
    <r>
      <rPr>
        <sz val="11"/>
        <rFont val="Swis721 LtCn BT"/>
        <family val="2"/>
      </rPr>
      <t xml:space="preserve"> incluye: Suministro, mano de obra, transporte interno y externo, y todos los demás elementos necesarios para su correcta instalación. Ver especificación técnica  </t>
    </r>
  </si>
  <si>
    <r>
      <t>m</t>
    </r>
    <r>
      <rPr>
        <vertAlign val="superscript"/>
        <sz val="11"/>
        <rFont val="Swis721 LtCn BT"/>
        <family val="2"/>
      </rPr>
      <t>2</t>
    </r>
  </si>
  <si>
    <t>4</t>
  </si>
  <si>
    <t>PINTURAS VINÍLICAS</t>
  </si>
  <si>
    <r>
      <t xml:space="preserve">Pintura vinílica tipo 1 para interiores, muros y cielos tipo viniltex o similar aplicada sobre supericies de revoque estucadas y superficies de Drywall y Superboard  </t>
    </r>
    <r>
      <rPr>
        <sz val="11"/>
        <rFont val="Swis721 LtCn BT"/>
        <family val="2"/>
      </rPr>
      <t>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se debe entonar hasta alcanzar el color existente o el color indicado por la interventoría</t>
    </r>
  </si>
  <si>
    <r>
      <t>m</t>
    </r>
    <r>
      <rPr>
        <vertAlign val="superscript"/>
        <sz val="11"/>
        <rFont val="Swis721 LtCn BT"/>
        <family val="2"/>
      </rPr>
      <t>2</t>
    </r>
  </si>
  <si>
    <r>
      <t xml:space="preserve">Pintura vinílica tipo I para cielos, </t>
    </r>
    <r>
      <rPr>
        <sz val="11"/>
        <rFont val="Swis721 LtCn BT"/>
        <family val="2"/>
      </rPr>
      <t>incluye: Suministro, mano de obra,  transporte horizontal y vertical, preparación de superficie,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se debe entonar hasta alcanzar el color existente o el color indicado por la interventoría</t>
    </r>
  </si>
  <si>
    <r>
      <t>m</t>
    </r>
    <r>
      <rPr>
        <vertAlign val="superscript"/>
        <sz val="11"/>
        <rFont val="Swis721 LtCn BT"/>
        <family val="2"/>
      </rPr>
      <t>2</t>
    </r>
  </si>
  <si>
    <t>5</t>
  </si>
  <si>
    <t xml:space="preserve">PINTURAS ACRÍLICAS </t>
  </si>
  <si>
    <r>
      <t>Pintura acrílica, para vigas y columnas</t>
    </r>
    <r>
      <rPr>
        <sz val="11"/>
        <rFont val="Swis721 LtCn BT"/>
        <family val="2"/>
      </rPr>
      <t xml:space="preserve">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t>
    </r>
  </si>
  <si>
    <r>
      <t>m</t>
    </r>
    <r>
      <rPr>
        <vertAlign val="superscript"/>
        <sz val="11"/>
        <rFont val="Swis721 LtCn BT"/>
        <family val="2"/>
      </rPr>
      <t>2</t>
    </r>
  </si>
  <si>
    <t>SUMINISTRO E INSTALACIÓN DE:</t>
  </si>
  <si>
    <t>PROTECCIONES ELECTRICAS</t>
  </si>
  <si>
    <t>Suministro e instalación de breakers en tablero de distribución eléctrica, conexión de puesta a tierra según sección 250 NTC 2050, marcación y señalización según RETIE, anclajes, fijaciones, conexiones, pruebas y ensayos.</t>
  </si>
  <si>
    <t>6,1,1</t>
  </si>
  <si>
    <t>SALIDAS ELECTRICAS TOMAS E ILUMINACIÓN</t>
  </si>
  <si>
    <t>7,1,1</t>
  </si>
  <si>
    <t>Salida eléctrica para toma corriente doble con polo a tierra color blanco, 125V, 15A en tubería EMT. Incluye: 3m de cable de cobre de 1xN° 12 AWG LSHF, caja rawelt 2"x4" cm, aparato con tapa, conectores tipo resorte y accesorios. NO Incluye tubería.</t>
  </si>
  <si>
    <t>7,1,2</t>
  </si>
  <si>
    <t xml:space="preserve">Salida eléctrica para toma corriente doble con polo a tierra color blanco, 125V, 15A en canaleta metálica o cancel. Incluye: 3m de cable de cobre 1xN° 12 AWG LSHF, tapa troquelada para canaleta 12cmx5cm con troquel universal, aparato con tapa, conectores tipo resorte y accesorios.  NO Incluye canaleta. </t>
  </si>
  <si>
    <t>7,1,3</t>
  </si>
  <si>
    <t xml:space="preserve">Salida eléctrica para toma corriente doble con polo a tierra aislada color naranja , 125V, 15A en canaleta metálica o cancel. Incluye: 3m de cable de cobre 1xN° 12 AWG LSHF, tapa troquelada para canaleta 12cmx5cm con troquel universal, aparato con tapa, conectores tipo resorte y accesorios.  NO Incluye canaleta. </t>
  </si>
  <si>
    <t>7,1,4</t>
  </si>
  <si>
    <t xml:space="preserve">Salida eléctrica para toma corriente doble con polo a tierra color blanco, 125V, 15A en canaleta metálica o cancel. Incluye: 3m de cable de cobre 1xN° 10 AWG LSHF, tapa troquelada para canaleta 12cmx5cm con troquel universal, aparato con tapa, conectores tipo resorte y accesorios.  NO Incluye canaleta. </t>
  </si>
  <si>
    <t>7,1,5</t>
  </si>
  <si>
    <t xml:space="preserve">Salida eléctrica para toma corriente doble con polo a tierra aislada color naranja , 125V, 15A en canaleta metálica o cancel. Incluye: 3m de cable de cobre 1xN° 10 AWG LSHF, tapa troquelada para canaleta 12cmx5cm con troquel universal, aparato con tapa, conectores tipo resorte y accesorios.  NO Incluye canaleta. </t>
  </si>
  <si>
    <t>7,1,6</t>
  </si>
  <si>
    <t>Salida eléctrica 120V para iluminación expuesta en caja metálica. Incluye: 3m de cable de cobre 1xN° 12 AWG LSHF, caja metálica 12x12x5cm, conectores tipo resorte, prensaestopa de 1/2'', elementos de fijación y accesorios. NO Incluye tubería.</t>
  </si>
  <si>
    <t>Suministro e instalación de canalizaciones, incluye: soportes, accesorios y elementos de fijación. Todos los soportes deberán cumplir con la NSR -10.</t>
  </si>
  <si>
    <t>7,4,1</t>
  </si>
  <si>
    <r>
      <t xml:space="preserve">Tubería EMT de </t>
    </r>
    <r>
      <rPr>
        <sz val="10"/>
        <rFont val="Calibri"/>
        <family val="2"/>
      </rPr>
      <t>3/4"</t>
    </r>
    <r>
      <rPr>
        <sz val="10"/>
        <rFont val="Swis721 LtCn BT"/>
        <family val="2"/>
      </rPr>
      <t>. Incluye: Uniones, entradas a caja, conduletas,curva y elementos de fijación, marcación y demás accesorios necesarios para su correcta instalación.</t>
    </r>
  </si>
  <si>
    <t>7,4,2</t>
  </si>
  <si>
    <t>7,4,3</t>
  </si>
  <si>
    <t>7,4,4</t>
  </si>
  <si>
    <t>7,4,5</t>
  </si>
  <si>
    <t>7,4,6</t>
  </si>
  <si>
    <t>Canaleta metálica de 12x5cm con división central (con doblez),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</si>
  <si>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7,4,7</t>
  </si>
  <si>
    <t>7,5,1</t>
  </si>
  <si>
    <t>Cable de cobre 1xN° 12 AWG LSHF 90°C, 600V para circuitos ramales de tomas e iluminación, inlcuye terminales, cintas de marcación, empalmes necesarios y elementos necesarios para su correcta instalación y funcionamiento</t>
  </si>
  <si>
    <t>7,5,2</t>
  </si>
  <si>
    <t>Cable de cobre 1xN° 10 AWG LSHF 90°C, 600V para circuitos ramales de tomas e iluminación, inlcuye terminales, cintas de marcación, empalmes necesarios  y elementos necesarios para su correcta instalación y funcionamiento</t>
  </si>
  <si>
    <t xml:space="preserve">SISTEMA DE ILUMINACION </t>
  </si>
  <si>
    <t>7,6,1</t>
  </si>
  <si>
    <t>Luminaria fluorescente hermética IP66 2x54W con chasis de policarbonato inyectado, estabilizado contra rayos UV, autoextinguible, color RAL7035, reflector parabolico de policarbonato inyectado, estabilizado contra rayos UV, autoestinguible, acabado aluminizado brillante, difusor en policarbonato transparente resistente al impacto, broches en poliester reforzado con fibra de vidrio, con balasto electrónico (THD&lt;10% y con 5 años de garantia certificada), para  tubos T5 color 4100°K y socket BJB o ALP adosada bajo techo. Incluye: Elementos de fijación, 80cm de cable encauchetado 3x16 AWG ó 4x16 AWG si esta provista de balasto de emergencía, prensaestopa y conectores. ( se constatara con la luminaria existente en la biblioteca  )</t>
  </si>
  <si>
    <t>OTROS (RETIROS, REINSTALACIONES, OBRAS CIVILES, IDENTIFICACIÓN DE CIRCUITOS)</t>
  </si>
  <si>
    <t>7,7,1</t>
  </si>
  <si>
    <t>Retiro y/o traslado de instalaciones eléctricas requeridas. Incluye: 30 mts de  tuberías expuestas pvc o EMT, 30 mts de canaleta metalica de 12 x 5 cms, conductores electricos asociados a la instalación, 150 salidas eléctricas expuestas o en canaleta, alimentadores electricos  y demás elementos asociados a la instalación y su posterior traslado de materiales a cuarto técnico designado por el interventor de la obra. Normalmente dichos materiales se trasladan hasta el segundo piso bloque 28. Se reutilizaran materiales a criterio de la interventoría.                   ( Se realizara un recorrido con la interventoria para constatar los elementos a retirar)</t>
  </si>
  <si>
    <t>gl</t>
  </si>
  <si>
    <t>7,7,2</t>
  </si>
  <si>
    <t>7,7,3</t>
  </si>
  <si>
    <t>8</t>
  </si>
  <si>
    <t>SEGURIDAD ELECTRONICA</t>
  </si>
  <si>
    <t>SISTEMA DE CONTROL DE ACCESO</t>
  </si>
  <si>
    <t>8,1,1</t>
  </si>
  <si>
    <t>Suministro, transporte e instalación de cámara IP tipo minidomo, 2 mpx, día noche, PoE, certificación Onvif.</t>
  </si>
  <si>
    <t>8,1,2</t>
  </si>
  <si>
    <t>Suministro, transporte e instalación de licencia para cámara IP tipo enterprise</t>
  </si>
  <si>
    <t>SUBTOTAL SEGURIDAD ELECTRÓNICA</t>
  </si>
  <si>
    <t>DIRECCIÒN COSTO DIRECTO</t>
  </si>
  <si>
    <t>COSTOS DIRECTOS TOTALES UNITARIOS</t>
  </si>
  <si>
    <t>ESTATUS EXPERIENCIA GENERAL</t>
  </si>
  <si>
    <t>ESTATUS CAPACIDAD FINANCIERA</t>
  </si>
  <si>
    <t>ESTATUS REQUISITOS COMERCIALES</t>
  </si>
  <si>
    <t>ESTATUS VERIFICACIÓN PRESUPUESTO</t>
  </si>
  <si>
    <t>REQUISITOS JURÍDICOS</t>
  </si>
  <si>
    <t>ESTATUS GENERAL</t>
  </si>
  <si>
    <t>CONCLUSIONES</t>
  </si>
  <si>
    <t>CALCULO DE Pt2</t>
  </si>
  <si>
    <t>Número total de ítems</t>
  </si>
  <si>
    <t>ASIGNACIÓN DE PUNTAJE PARA Pt2:</t>
  </si>
  <si>
    <t>Método de evaluación</t>
  </si>
  <si>
    <t>IR</t>
  </si>
  <si>
    <t>(IR) Ítems representativos</t>
  </si>
  <si>
    <t>(IRES) Ítems restantes</t>
  </si>
  <si>
    <t>IRES</t>
  </si>
  <si>
    <t>Proponente</t>
  </si>
  <si>
    <t>Estado</t>
  </si>
  <si>
    <t>Pt2A</t>
  </si>
  <si>
    <t>Pt2B</t>
  </si>
  <si>
    <t>Pt2 TOTAL</t>
  </si>
  <si>
    <t>(IR) ITEMS REPRESENTATIVOS</t>
  </si>
  <si>
    <t>(IRES) ITEMS RESTANTES</t>
  </si>
  <si>
    <t>EVALUACIÓN ECONÓMICA - DEFINICIÓN DE MÉTODO DE EVALUACIÓN Y CÁLCULO DE PUNTAJES</t>
  </si>
  <si>
    <t>TRM día siguiente</t>
  </si>
  <si>
    <t>Asignar de acuerdo al proceso</t>
  </si>
  <si>
    <t>MÉTODO DE EVALUACIÓN DE ACUERDO A TRM</t>
  </si>
  <si>
    <t>Presupuesto Total</t>
  </si>
  <si>
    <t>Fecha</t>
  </si>
  <si>
    <t>Desviación estándar</t>
  </si>
  <si>
    <t># propuestas (n)</t>
  </si>
  <si>
    <t>Costo directo máximo (Para cálculo de Pt1)</t>
  </si>
  <si>
    <t>Media aritmética</t>
  </si>
  <si>
    <t>MÁXIMO PUNTAJE A ASIGNAR PARA Pti</t>
  </si>
  <si>
    <t>*H=Habilitado  NH=No habilitado</t>
  </si>
  <si>
    <t>Nro</t>
  </si>
  <si>
    <t>NOMBRE OFERENTE</t>
  </si>
  <si>
    <t>ESTADO*</t>
  </si>
  <si>
    <t>TOTAL COSTOS DIRECTOS</t>
  </si>
  <si>
    <r>
      <t>PUNTAJE (Pt</t>
    </r>
    <r>
      <rPr>
        <b/>
        <vertAlign val="subscript"/>
        <sz val="12"/>
        <rFont val="Calibri"/>
        <family val="2"/>
      </rPr>
      <t>2A</t>
    </r>
    <r>
      <rPr>
        <b/>
        <sz val="12"/>
        <rFont val="Calibri"/>
        <family val="2"/>
      </rPr>
      <t>)</t>
    </r>
  </si>
  <si>
    <r>
      <t>PUNTAJE (Pt</t>
    </r>
    <r>
      <rPr>
        <b/>
        <vertAlign val="subscript"/>
        <sz val="12"/>
        <rFont val="Calibri"/>
        <family val="2"/>
      </rPr>
      <t>2B</t>
    </r>
    <r>
      <rPr>
        <b/>
        <sz val="12"/>
        <rFont val="Calibri"/>
        <family val="2"/>
      </rPr>
      <t>)</t>
    </r>
  </si>
  <si>
    <t>PUNTAJE TOTAL</t>
  </si>
  <si>
    <t>ORDEN ELEGIBILIDAD</t>
  </si>
  <si>
    <t>OBSERVACIONES CON RESPECTO A PROPUESTA ECONÓMICA</t>
  </si>
  <si>
    <t>ORDEN</t>
  </si>
  <si>
    <t>FORMA DE
EJECUCIÓN
(6)</t>
  </si>
  <si>
    <t>VALIDACIÓN DE CODIGOS SEGÚN TABLA 3 (CÓDIGOS UNSPSC) DE LOS TÉRMINOS DE REFERENCIA</t>
  </si>
  <si>
    <t>Póliza de seriedad de la oferta a favor de entidades Estatales y a nombre de la Universidad de Antioquia.</t>
  </si>
  <si>
    <t>REQUISITOS JURÍDICOS DE PARTICIPACIÓN 
 Consorcios y/o Unión Temporal</t>
  </si>
  <si>
    <t>Póliza de seriedad de la oferta a favor de entidades Estatales y a nombre de la UdeA.</t>
  </si>
  <si>
    <t>EXPERIENCIA ESPECÍFICA</t>
  </si>
  <si>
    <t>NOMBRE DEL CONTRATANTE</t>
  </si>
  <si>
    <t>VALOR DEL CONTRATO</t>
  </si>
  <si>
    <t>FECHA DE INICIO</t>
  </si>
  <si>
    <t>FECHA DE TERMINACIÓN</t>
  </si>
  <si>
    <t xml:space="preserve">SUMATORIA EN M2 </t>
  </si>
  <si>
    <t xml:space="preserve">FORMA DE
EJECUCIÓN
</t>
  </si>
  <si>
    <t xml:space="preserve">% de Participación </t>
  </si>
  <si>
    <t xml:space="preserve">ALCANCE DEL OBJETO CONTRACTUAL </t>
  </si>
  <si>
    <t xml:space="preserve">VALORACIÓN DE OBSERVACIONES </t>
  </si>
  <si>
    <t>VALORACIÓN DE REQUERIMIENTOS ENTREGADOS</t>
  </si>
  <si>
    <t xml:space="preserve">SUMATORIA </t>
  </si>
  <si>
    <t>Total sumatoria en M2</t>
  </si>
  <si>
    <t>SUMATORIA EN M3</t>
  </si>
  <si>
    <t>Total sumatoria en M3</t>
  </si>
  <si>
    <t>R</t>
  </si>
  <si>
    <t>Valor por Sub-Capitulo</t>
  </si>
  <si>
    <t>Valor  por Capitulo</t>
  </si>
  <si>
    <t>Porcentaje por Capitulo</t>
  </si>
  <si>
    <t>PRELIMINARES</t>
  </si>
  <si>
    <t>NR</t>
  </si>
  <si>
    <t>LOCALIZACIÓN, TRAZADO Y REPLANTEO. Se utilizará personal experto con equipo de precisión. Se hará con la frecuencia que lo indique la interventoría. Incluye demarcación con pintura, línea de trazado, corte de piso, libretas y planos.</t>
  </si>
  <si>
    <t>RETIRO DE TUBERÍA DE AGUAS RESIDUALES y/o LLUVIAS colgadas o expuestas. Incluye el cargue y transporte de los materiales aprovechables hasta la bodega o donde lo indique la interventoría, el cargue transporte y botada de los escombros generados en botaderos oficiales o donde lo indique la interventoría.</t>
  </si>
  <si>
    <t>kg</t>
  </si>
  <si>
    <t>m3</t>
  </si>
  <si>
    <t>EXCAVACIÓN Y RETIRO DE MATERIAL</t>
  </si>
  <si>
    <t>EXCAVACIÓN MANUAL de material heterogéneo DE 0-2 m., bajo cualquier grado de humedad. Incluye: roca descompuesta, bolas de roca de volumen inferior a 0.35 m³., el cargue, transporte interno y externo, factor de expansión (30%), botada de material proveniente de las excavaciones en los sitios donde lo indique la interventoría y su medida será en el sitio. No incluye entibado.</t>
  </si>
  <si>
    <t>EXCAVACIÓN MECÁNICA de material heterogéneo DE 2-4 m, bajo cualquier grado de humedad. Incluye: roca descompuesta, bolas de roca de volumen inferior a 0.35 m³., el cargue, transporte interno y externo, factor de expansión (30%) y botada de material proveniente de las excavaciones en los sitios donde lo indique la interventoría y su medida será en el sitio. No incluye entibado.</t>
  </si>
  <si>
    <t>EXPLANACIÓN Y NIVELACIÓN MECÁNICA del  terreno, bajo cualquier grado de humedad con bolas de roca de hasta 0.35 m³, incluye corte de taludes y terraceos requeridos según planos y/o definidos por la interventoría, Medido in situ. Incluye cargue, transporte, factor de expansión (30%) y botada de material proveniente de la excavación en botaderos oficiales autorizados para el proyecto.</t>
  </si>
  <si>
    <t>LLENOS</t>
  </si>
  <si>
    <t>LLENOS EN ARENILLA, compactados mecánicamente hasta obtener una densidad del 98% de la máxima obtenida en el ensayo del Próctor modificado. Incluye el suministro, transporte, colocación de la arenilla, la compactación de la misma y transporte interno. Y su medida será en sitio ya compactado.</t>
  </si>
  <si>
    <t>LLENOS EN MATERIAL PROVENIENTES DE LA EXCAVACIÓN, compactados mecánicamente hasta obtener una densidad del 95% de la máxima obtenida en el ensayo del próctor modificado. Incluye transporte interno. Su medida será en sitio ya compactado.</t>
  </si>
  <si>
    <t>CARGUE, TRANSPORTE Y BOTADA DE MATERIAL</t>
  </si>
  <si>
    <t>CARGUE MECANICO, TRANSPORTE Y BOTADA DE ESCOMBROS, incluye, el cargue con máquina, repaleo, transporte interno y externo y botada de material tipo escombro en los sitios donde lo indique la interventoría y su medida será en el sitio.</t>
  </si>
  <si>
    <t>CONCRETOS</t>
  </si>
  <si>
    <t>ESTRUCTURA</t>
  </si>
  <si>
    <t>LOSAS</t>
  </si>
  <si>
    <t>COLUMNAS</t>
  </si>
  <si>
    <t>CONCRETOS VARIOS</t>
  </si>
  <si>
    <t>ACERO/MALLAS/ESTRUCTURA METÁLICA</t>
  </si>
  <si>
    <t>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t>
  </si>
  <si>
    <t>Construcción y montaje de ESTRUCTURA METÁLICA, en PERFILERIA TIPO IPE, HEA, PHR-C, PTE para elementos de cubierta, rampas o áreas de circulación metálicas, según diseño. Incluye: suministro y transporte de láminas, platinas, uniones, soldaduras de acabado o presentación, anclajes y pernos a estructura de concreto y madera. Todos los elementos deben llevar dos manos de pintura anticorrosiva, (2) dos manos de esmalte base aceite mate, color por definir, ensayos a soldaduras, anticorrosivos y pinturas, obra falsa y todo el equipo y la herramienta necesaria para el montaje.</t>
  </si>
  <si>
    <t>Colocación de MALLA ELECTROSOLDADA TIPO D 221. Incluye el suministro y el transporte del material y todos los elementos necesarios para su correcta colocación.</t>
  </si>
  <si>
    <t>REVOQUES/ENCHAPES/PINTURA</t>
  </si>
  <si>
    <t>Colocación de REVOQUE con mortero 1:4 EN MUROS. Incluye suministro y transporte de los materiales, fajas, ranuras, filetes y todos los demás elementos necesarios para su correcta construcción.</t>
  </si>
  <si>
    <t>ENCHAPES</t>
  </si>
  <si>
    <t>Instalación de ENCHAPE CERÁMICO PARED, tipo Egeo DE 20.5 x 20.5 cm. o su equivalente, color blanco. Incluye suministro y transporte de los materiales, mortero adhesivo para enchapes tipo pegacor o equivalente, lechada preparada (boquilla) tipo Concolor de sumicol o equivalente del mismo color del enchape, moldura PVC remates toro acolillada y todos los elementos necesarios para su correcta instalación y funcionamiento.</t>
  </si>
  <si>
    <t>APARATOS/GRIFERIA/MUEBLES/MESONES</t>
  </si>
  <si>
    <t>Suministro, transporte y colocación de barra de seguridad para discapacitados, con una longitud de 60 cm. y un diámetro de 1¼" en acero inoxidable. Incluye pernos para anclaje, escudos en acero inoxidable y todos los elementos necesarios para su correcta instalación y funcionamiento, según diseño.</t>
  </si>
  <si>
    <t>REDES EXTERNAS Y SUBESTACION</t>
  </si>
  <si>
    <t>Juego trifásico de terminales contráctiles en frío para exteriores serie 15kV, para cable con pantalla metálica en cinta calibre (1/0). Incluye: terminal de un ojo bimetálico calibre 1/0 y demás accesorios necesarios para su correcta instalación.</t>
  </si>
  <si>
    <t>Caja de inspeccion según NORMA  RS3-005.Incluye: Elementos y materiales de la obra civil, herrajes y accesorios.</t>
  </si>
  <si>
    <t>Tubería IMC de 4" tipo Pesada con accesorios. Incluye elementos de fijacion y marcacion</t>
  </si>
  <si>
    <t>Juego trifásico de terminales contráctiles en frío para interiores serie 15kV, para cable con pantalla metálica en cinta calibre (1/0). Incluye: terminal de un ojo bimetálico calibre 1/0 y demás accesorios necesarios para su correcta instalación.</t>
  </si>
  <si>
    <t>TABLEROS GENERALES</t>
  </si>
  <si>
    <t>ALIMENTADORES BAJA TENSION , CANALIZACIONES Y TABLEROS NIVELES</t>
  </si>
  <si>
    <t>Tubería EMT de Ø3/4". Incluye: Uniones, entradas a caja, conduletas, elementos de fijación, marcación y demas accesorios necesarios para su correcta instalación.</t>
  </si>
  <si>
    <t>Tubería EMT de Ø1". Incluye: Uniones, entradas a caja, conduletas, elementos de fijación, marcación y demas accesorios necesarios para su correcta instalación.</t>
  </si>
  <si>
    <t>Tuberia PVC 3/4" embebida en losa, piso o muro, incluye accesorios pvc y demas elementos necesarios paa su correcta instalacion</t>
  </si>
  <si>
    <t>Interruptor termomagnético monopolar enchufable de 1x15A, 1x20A, 1x30A, Icc=10 kA, 120/240V, conectores para operar con conductores 60/75°C, temperatura ambiente máxima 40°C, deben tener certificado de conformidad RETIE. Incluye: marcadores tipo anillo.</t>
  </si>
  <si>
    <t>SALIDAS ELECTRICAS</t>
  </si>
  <si>
    <t>LUMINARIAS GENERALES</t>
  </si>
  <si>
    <t>PUESTA A TIERRA Y APANTALLAMIENTO</t>
  </si>
  <si>
    <t>Electrodo de puesta a tierra de 2,4mx5/8". Incluye: Elementos de fijación y accesorios.</t>
  </si>
  <si>
    <t>Punto de soldadura de 115grm. Incluye: Accesorios y soldadura.</t>
  </si>
  <si>
    <t>Borna terminal de comprensión en cobre estañado No.1/0.</t>
  </si>
  <si>
    <t>Suministro, transporte e instalación de alambrón de aluminio 8mm con soportes en POLIAMIDA 8-10MM  RESISTENCIA A LA TEMPERATURA DE -35 ° C A +90 ° C, ALTURA 30 MM. Incluye: Elementos de fijación, epoxico para fijación de soportes y todo lo relacionado con su correcta instalación.</t>
  </si>
  <si>
    <t>Conector en T galvanizado para conductores redondos de alambrón.</t>
  </si>
  <si>
    <t>Suministro, transporte e instalación de conector bimetálico OB1010</t>
  </si>
  <si>
    <t>PUNTA CAPTORA 16 mm X 170cm ALUMINIO con BASE-DX OBO.</t>
  </si>
  <si>
    <t>Suministro, transporte e instalación de cable de cobre cubierto No. 1/0AWG-THHN para bajantes.</t>
  </si>
  <si>
    <t>REDES DE ABASTO</t>
  </si>
  <si>
    <t>Cajas para valvulas de corte según detalle, incluye tapa metalica, Tapón Roscado, marco para Tapa en concreto f´c=21 Mpa, tubo 6" PVC de protección, ladrillos macizo en concreto de 0.10x0.20x0.40</t>
  </si>
  <si>
    <t xml:space="preserve">Suministro e Instalación de Tubería PVC Extremo Liso RDE 9 de Ø 1/2"     </t>
  </si>
  <si>
    <t xml:space="preserve">Suministro e Instalación de Tubería PVC Extremo Liso RDE 11 de Ø 3/4"     </t>
  </si>
  <si>
    <t xml:space="preserve">Suministro e Instalación de Tubería PVC Extremo Liso RDE 13.5 de Ø 1/2"     </t>
  </si>
  <si>
    <t xml:space="preserve">Suministro e Instalación de Tubería PVC Extremo Liso RDE 13.5 de Ø 1"     </t>
  </si>
  <si>
    <t xml:space="preserve">Suministro e Instalación de Tubería PVC Extremo Liso RDE 21 de Ø 1"     </t>
  </si>
  <si>
    <t xml:space="preserve">Suministro e Instalación de Tubería PVC Extremo Liso RDE 21 de Ø 1 1/4"     </t>
  </si>
  <si>
    <t xml:space="preserve">Suministro e Instalación de Tubería PVC Extremo Liso RDE 21 de Ø 1 1/2"     </t>
  </si>
  <si>
    <t xml:space="preserve">Suministro e Instalación de Tubería PVC Extremo Liso RDE 21 de Ø 2"     </t>
  </si>
  <si>
    <t xml:space="preserve">Suministro e Instalación de Tubería PVC Extremo Liso RDE 21 de Ø 2 1/2"     </t>
  </si>
  <si>
    <t xml:space="preserve">Suministro e Instalación de Tubería PVC Extremo Liso RDE 21 de Ø 3"     </t>
  </si>
  <si>
    <t xml:space="preserve">Suministro e Instalación de Tubería PVC Extremo Liso RDE 21 de Ø 4"     </t>
  </si>
  <si>
    <t>Suministro e Instalación de TEE REDUCIDA PVC-P 3/4 X 1/2"</t>
  </si>
  <si>
    <t>Suministro e Instalación de TEE REDUCIDA PVC-P 1 X 1/2"</t>
  </si>
  <si>
    <t>Suministro e Instalación de TEE REDUCIDA PVC-P 1 x 3/4"</t>
  </si>
  <si>
    <t>Suministro e Instalación de CODO 90° PVC-P 1/2" SCH 40</t>
  </si>
  <si>
    <t>Suministro e Instalación de CODO 90° PVC-P 3/4" SCH 40</t>
  </si>
  <si>
    <t>Suministro e Instalación de CODO 90° PVC-P 1" SCH 40</t>
  </si>
  <si>
    <t>Suministro e Instalación de CODO 90° PVC-P 1 1/4" SCH 40</t>
  </si>
  <si>
    <t>Suministro e Instalación de CODO 90° PVC-P 1 1/2" SCH 40</t>
  </si>
  <si>
    <t>Suministro e Instalación de CODO 90° PVC-P 2" SCH 40</t>
  </si>
  <si>
    <t>Suministro e Instalación de CODO 90° PVC-P 2 1/2" SCH 40</t>
  </si>
  <si>
    <t>Suministro e Instalación de CODO 90° PVC-P 3" SCH 40</t>
  </si>
  <si>
    <t>Suministro e Instalación de CODO 90° PVC-P 4" SCH 40</t>
  </si>
  <si>
    <t>Suministro e Instalación de CODO 45° PVC-P 1/2" SCH 40</t>
  </si>
  <si>
    <t>Suministro e Instalación de CODO 45° PVC-P 3/4" SCH 40</t>
  </si>
  <si>
    <t>Suministro e Instalación de CODO 45° PVC-P 1" SCH 40</t>
  </si>
  <si>
    <t>Suministro e Instalación de CODO 45° PVC-P 1 1/4" SCH 40</t>
  </si>
  <si>
    <t>Suministro e Instalación de CODO 45° PVC-P 1 1/2" SCH 40</t>
  </si>
  <si>
    <t>Suministro e Instalación de CODO 45° PVC-P 2" SCH 40</t>
  </si>
  <si>
    <t>Suministro e Instalación de CODO 45° PVC-P 2 1/2" SCH 40</t>
  </si>
  <si>
    <t>Suministro e Instalación de CODO 45° PVC-P 3" SCH 40</t>
  </si>
  <si>
    <t>Suministro e Instalación de CODO 45° PVC-P 4" SCH 40</t>
  </si>
  <si>
    <t>Suministro e Instalación de UNIÓN PVC-P 1/2" SCH 40</t>
  </si>
  <si>
    <t>Suministro e Instalación de UNIÓN PVC-P 3/4" SCH 40</t>
  </si>
  <si>
    <t>Suministro e Instalación de UNIÓN PVC-P 1" SCH 40</t>
  </si>
  <si>
    <t>Suministro e Instalación de UNIÓN PVC-P 1 1/4" SCH 40</t>
  </si>
  <si>
    <t>Suministro e Instalación de UNIÓN PVC-P 1 1/2" SCH 40</t>
  </si>
  <si>
    <t>Suministro e Instalación de UNIÓN PVC-P 2" SCH 40</t>
  </si>
  <si>
    <t>Suministro e Instalación de UNIÓN PVC-P 2 1/2" SCH 40</t>
  </si>
  <si>
    <t>Suministro e Instalación de UNIÓN PVC-P 3" SCH 40</t>
  </si>
  <si>
    <t>Suministro e Instalación de UNIÓN PVC-P 4" SCH 40</t>
  </si>
  <si>
    <t>Suministro e Instalación de ADAPTADOR MACHO PVC-P 1/2" SCH 40</t>
  </si>
  <si>
    <t>Suministro e Instalación de ADAPTADOR MACHO PVC-P 3/4" SCH 40</t>
  </si>
  <si>
    <t>Suministro e Instalación de ADAPTADOR MACHO PVC-P 1" SCH 40</t>
  </si>
  <si>
    <t>Suministro e Instalación de ADAPTADOR MACHO PVC-P 1 1/4" SCH 40</t>
  </si>
  <si>
    <t>Suministro e Instalación de ADAPTADOR MACHO PVC-P 1 1/2" SCH 40</t>
  </si>
  <si>
    <t>Suministro e Instalación de ADAPTADOR MACHO PVC-P 2" SCH 40</t>
  </si>
  <si>
    <t>Suministro e Instalación de TEE PVC-P 1/2" SCH 40</t>
  </si>
  <si>
    <t>Suministro e Instalación de TEE PVC-P 3/4" SCH 40</t>
  </si>
  <si>
    <t>Suministro e Instalación de TEE PVC-P 1" SCH 40</t>
  </si>
  <si>
    <t>Suministro e Instalación de TEE PVC-P 1 1/4" SCH 40</t>
  </si>
  <si>
    <t>Suministro e Instalación de TEE PVC-P 1 1/2" SCH 40</t>
  </si>
  <si>
    <t>Suministro e Instalación de TEE PVC-P 2" SCH 40</t>
  </si>
  <si>
    <t>Suministro e Instalación de TEE PVC-P 2 1/2" SCH 40</t>
  </si>
  <si>
    <t>Suministro e Instalación de TEE PVC-P 3" SCH 40</t>
  </si>
  <si>
    <t>Suministro e Instalación de TEE PVC-P 4" SCH 40</t>
  </si>
  <si>
    <t>Suministro e Instalación de ADAPTADOR HEMBRA PVC-P 1/2" SCH 40</t>
  </si>
  <si>
    <t>Suministro e Instalación de ADAPTADOR HEMBRA PVC-P 3/4" SCH 40</t>
  </si>
  <si>
    <t>Suministro e Instalación de ADAPTADOR HEMBRA PVC-P 1" SCH 40</t>
  </si>
  <si>
    <t>Suministro e Instalación de ADAPTADOR HEMBRA PVC-P 1 1/4" SCH 40</t>
  </si>
  <si>
    <t>Suministro e Instalación de ADAPTADOR HEMBRA PVC-P 1 1/2" SCH 40</t>
  </si>
  <si>
    <t>Suministro e Instalación de ADAPTADOR HEMBRA PVC-P 2" SCH 40</t>
  </si>
  <si>
    <t>Suministro e Instalación de ADAPTADOR HEMBRA PVC-P 2 1/2" SCH 40</t>
  </si>
  <si>
    <t>Suministro e Instalación de TAPÓN SOLDADO PVC-P 1/2" SCH 40</t>
  </si>
  <si>
    <t>Suministro e Instalación de TAPÓN SOLDADO PVC-P 3/4" SCH 40</t>
  </si>
  <si>
    <t>Suministro e Instalación de TAPÓN SOLDADO PVC-P 1" SCH 40</t>
  </si>
  <si>
    <t>Suministro e Instalación de TAPÓN SOLDADO PVC-P 1 1/4" SCH 40</t>
  </si>
  <si>
    <t>Suministro e Instalación de TAPÓN SOLDADO PVC-P 1 1/2" SCH 40</t>
  </si>
  <si>
    <t>Suministro e Instalación de TAPÓN SOLDADO PVC-P 2" SCH 40</t>
  </si>
  <si>
    <t>Suministro e Instalación de TAPÓN SOLDADO PVC-P 2 1/2" SCH 40</t>
  </si>
  <si>
    <t>Suministro e Instalación de TAPÓN SOLDADO PVC-P 3" SCH 40</t>
  </si>
  <si>
    <t>Suministro e Instalación de TAPÓN SOLDADO PVC-P 4" SCH 40</t>
  </si>
  <si>
    <t>Suministro e Instalación de BUJE SOLDADO PVC-P 3/4 X 1/2" SCH 40</t>
  </si>
  <si>
    <t>Suministro e Instalación de BUJE SOLDADO PVC-P 1 X 1/2" SCH 40</t>
  </si>
  <si>
    <t>Suministro e Instalación de BUJE SOLDADO PVC-P 1 X 3/4" SCH 40</t>
  </si>
  <si>
    <t>Suministro e Instalación de BUJE SOLDADO PVC-P 1 1/2 X 1/2" SCH 40</t>
  </si>
  <si>
    <t>Suministro e Instalación de BUJE SOLDADO PVC-P 1 1/2 X 3/4" SCH 40</t>
  </si>
  <si>
    <t>Suministro e Instalación de BUJE SOLDADO PVC-P 1 1/2 X 1" SCH 40</t>
  </si>
  <si>
    <t>Suministro e Instalación de BUJE SOLDADO PVC-P 2 X 1/2" SCH 40</t>
  </si>
  <si>
    <t>Suministro e Instalación de BUJE SOLDADO PVC-P 2 X 3/4" SCH 40</t>
  </si>
  <si>
    <t>Suministro e Instalación de BUJE SOLDADO PVC-P 2 X 1" SCH 40</t>
  </si>
  <si>
    <t>Suministro e Instalación de BUJE SOLDADO PVC-P 2 1/2 X 1 1/2" SCH 40</t>
  </si>
  <si>
    <t>Suministro e Instalación de BUJE SOLDADO PVC-P 2 1/2 X 2" SCH 40</t>
  </si>
  <si>
    <t>Suministro e Instalación de BUJE SOLDADO PVC-P 3 X 2" SCH 40</t>
  </si>
  <si>
    <t>Suministro e Instalación de BUJE SOLDADO PVC-P 3 X 2 1/2" SCH 40</t>
  </si>
  <si>
    <t>Suministro e Instalación de BUJE SOLDADO PVC-P 4 X 2" SCH 40</t>
  </si>
  <si>
    <t>Suministro e Instalación de BUJE SOLDADO PVC-P 4 X 2 1/2" SCH 40</t>
  </si>
  <si>
    <t>Suministro e Instalación de BUJE SOLDADO PVC-P 4 X 3" SCH 40</t>
  </si>
  <si>
    <t>Suministro e Instalación de TAPÓN ROSCADO PVC-P 1/2" SCH 40</t>
  </si>
  <si>
    <t>Suministro e Instalación de TAPÓN ROSCADO PVC-P 3/4" SCH 40</t>
  </si>
  <si>
    <t>Suministro e Instalación de TAPÓN ROSCADO PVC-P 1" SCH 40</t>
  </si>
  <si>
    <t>Suministro e Instalación de TAPÓN ROSCADO PVC-P 1 1/2" SCH 40</t>
  </si>
  <si>
    <t>Suministro e Instalación de TAPÓN ROSCADO PVC-P 2" SCH 40</t>
  </si>
  <si>
    <t>Suministro e Instalación de TAPÓN ROSCADO PVC-P 2 1/2" SCH 40</t>
  </si>
  <si>
    <t>Suministro e Instalación de TAPÓN ROSCADO PVC-P 3" SCH 40</t>
  </si>
  <si>
    <t>Suministro e Instalación de TAPÓN ROSCADO PVC-P 4" SCH 40</t>
  </si>
  <si>
    <t>Suministro e Instalación de VÁLVULA DE BOLA PVC-P 1/2" SCH 40</t>
  </si>
  <si>
    <t>Suministro e Instalación de VÁLVULA DE BOLA PVC-P 3/4" SCH 40</t>
  </si>
  <si>
    <t>Suministro e Instalación de VÁLVULA DE BOLA PVC-P 1" SCH 40</t>
  </si>
  <si>
    <t>Suministro e Instalación de VÁLVULA DE BOLA PVC-P 1 1/2" SCH 40</t>
  </si>
  <si>
    <t>Suministro e Instalación de VÁLVULA DE BOLA PVC-P 2" SCH 40</t>
  </si>
  <si>
    <t>Suministro e Instalación de VÁLVULA COMPUERTA ELÁSTICA VÁSTAGO NO ASCENDENTE EXTREMO LISO 3" HD</t>
  </si>
  <si>
    <t>Suministro e Instalación de VÁLVULA COMPUERTA ELÁSTICA VÁSTAGO NO ASCENDENTE EXTREMO LISO 4" HD</t>
  </si>
  <si>
    <t>DESINFCCIÓN DE TUBERÍA Y PRUEBA HIDROSTÁTICA, Incluye transporte y todos los elementos necesarios para su ejecución</t>
  </si>
  <si>
    <t>REDES DE DESAGUES</t>
  </si>
  <si>
    <t>Lleno con triturado 3/4" (19mm) y 1" (25mm), Incluye transporte interno.</t>
  </si>
  <si>
    <t>Suminstro, transporte y colocación de cilindro para. MH de 1.20 m vaciado en el sitio. Incluye acarreo interno.</t>
  </si>
  <si>
    <t>Suminstro, transporte y colocación de  Base y Cañuela pozo de inspección para tuberías entre 8" y 42" (concreto f´c= 21MPa elab. en obra). Incluye acarreo interno.</t>
  </si>
  <si>
    <t>Suminstro, transporte y colocación de  Cono concentrico d=1.2m h=0.75m. Incluye acarreo interno.</t>
  </si>
  <si>
    <t>Suminstro, transporte y colocación de  Juego de cuello y anillo para camara de inspeccion. Incluye acarreo interno.</t>
  </si>
  <si>
    <t>Suminstro, transporte y colocación de tapas de concreto para cámaras de inspección, según diseño.  Incluye acarreo interno.</t>
  </si>
  <si>
    <t>Construcción de cajas de inspección tipo 1 en concreto de 21 MPa  vaciadas en el sitio.  Incluye tapa y herrajes.  Incluye acarreo interno.</t>
  </si>
  <si>
    <t>Construcción de cajas de empalme 0.6x0.6x0.8 m</t>
  </si>
  <si>
    <t xml:space="preserve">Suministro e Instalación de Tubería PVC-S de Ø 1 1/2"     </t>
  </si>
  <si>
    <t xml:space="preserve">Suministro e Instalación de Tubería PVC-S de Ø 2"     </t>
  </si>
  <si>
    <t xml:space="preserve">Suministro e Instalación de Tubería PVC-S de Ø 3"     </t>
  </si>
  <si>
    <t xml:space="preserve">Suministro e Instalación de Tubería PVC-S de Ø 4"     </t>
  </si>
  <si>
    <t xml:space="preserve">Suministro e Instalación de Tubería PVC-S de Ø 6"     </t>
  </si>
  <si>
    <t xml:space="preserve">Suministro e Instalación de TUBERÍA DE VENTILACIÓN PVC-S de Ø 2"     </t>
  </si>
  <si>
    <t xml:space="preserve">Suministro e Instalación de TUBERÍA DE VENTILACIÓN PVC-S de Ø 3"     </t>
  </si>
  <si>
    <t>Suministro e Instalación de TUBERÍA PVC-S NOVAFORT ALCANTARILLADO de  Ø 250 mm (10")</t>
  </si>
  <si>
    <t>Suministro e Instalación de CODO 90° PVC-S de Ø 1 1/2" CXC</t>
  </si>
  <si>
    <t>Suministro e Instalación de CODO 90° PVC-S de Ø 2" CXC</t>
  </si>
  <si>
    <t>Suministro e Instalación de CODO 90° PVC-S de Ø 3" CXC</t>
  </si>
  <si>
    <t>Suministro e Instalación de CODO 90° PVC-S de Ø 4" CXC</t>
  </si>
  <si>
    <t>Suministro e Instalación de CODO 90° PVC-S de Ø 6" CXC</t>
  </si>
  <si>
    <t>Suministro e Instalación de CODO 45° PVC-S de Ø 1 1/2" CXC</t>
  </si>
  <si>
    <t>Suministro e Instalación de CODO 45° PVC-S de Ø 2" CXC</t>
  </si>
  <si>
    <t>Suministro e Instalación de CODO 45° PVC-S de Ø 3" CXC</t>
  </si>
  <si>
    <t>Suministro e Instalación de CODO 45° PVC-S de Ø 4" CXC</t>
  </si>
  <si>
    <t>Suministro e Instalación de CODO 45° PVC-S de Ø 6" CXC</t>
  </si>
  <si>
    <t xml:space="preserve">Suministro e Instalación de YEE PVC-S  de Ø 2" </t>
  </si>
  <si>
    <t xml:space="preserve">Suministro e Instalación de YEE PVC-S  de Ø 3" </t>
  </si>
  <si>
    <t xml:space="preserve">Suministro e Instalación de YEE PVC-S  de Ø 4" </t>
  </si>
  <si>
    <t xml:space="preserve">Suministro e Instalación de YEE PVC-S  de Ø 6" </t>
  </si>
  <si>
    <t>Suministro e Instalación de YEE REDUCIDA  PVC-S  de Ø 3 X 2"</t>
  </si>
  <si>
    <t xml:space="preserve">Suministro e Instalación de YEE REDUCIDA  PVC-S  de Ø 4 X 2" </t>
  </si>
  <si>
    <t>Suministro e Instalación de YEE REDUCIDA  PVC-S  de Ø 4 X 3"</t>
  </si>
  <si>
    <t>Suministro e Instalación de YEE REDUCIDA  PVC-S  de Ø 6 X 4"</t>
  </si>
  <si>
    <t xml:space="preserve">Suministro e Instalación de YEE DOBLE PVC-S  de Ø 2" </t>
  </si>
  <si>
    <t xml:space="preserve">Suministro e Instalación de YEE DOBLE PVC-S  de Ø 3" </t>
  </si>
  <si>
    <t xml:space="preserve">Suministro e Instalación de YEE DOBLE PVC-S  de Ø 4" </t>
  </si>
  <si>
    <t xml:space="preserve">Suministro e Instalación de YEE DOBLE REDUCIDA PVC-S  de Ø 2 X 3 X 2" </t>
  </si>
  <si>
    <t xml:space="preserve">Suministro e Instalación de YEE DOBLE REDUCIDA PVC-S  de Ø 2 X 4 X 2" </t>
  </si>
  <si>
    <t>Suministro e Instalación de YEE DOBLE REDUCIDA PVC-S  de Ø 3 X 4 X 3"</t>
  </si>
  <si>
    <t xml:space="preserve">Suministro e Instalación de UNIÓN PVC-S  de Ø 1 1/2" </t>
  </si>
  <si>
    <t xml:space="preserve">Suministro e Instalación de UNIÓN PVC-S  de Ø 2" </t>
  </si>
  <si>
    <t xml:space="preserve">Suministro e Instalación de UNIÓN PVC-S  de Ø 3" </t>
  </si>
  <si>
    <t xml:space="preserve">Suministro e Instalación de UNIÓN PVC-S  de Ø 4" </t>
  </si>
  <si>
    <t xml:space="preserve">Suministro e Instalación de UNIÓN PVC-S  de Ø 6" </t>
  </si>
  <si>
    <t>Suministro e Instalación de BUJE SOLDADO PVC-S  de Ø 2 X 1 1/2"</t>
  </si>
  <si>
    <t xml:space="preserve">Suministro e Instalación de BUJE SOLDADO PVC-S  de Ø 3 X 2" </t>
  </si>
  <si>
    <t xml:space="preserve">Suministro e Instalación de BUJE SOLDADO PVC-S  de Ø 4 X 2" </t>
  </si>
  <si>
    <t>Suministro e Instalación de BUJE SOLDADO PVC-S  de Ø 4 X 3"</t>
  </si>
  <si>
    <t>Suministro e Instalación de BUJE SOLDADO PVC-S  de Ø 6 X 4"</t>
  </si>
  <si>
    <t xml:space="preserve">Suministro e Instalación de ADAPTADOR DE LIMPIEZA PVC-S  de Ø 2" </t>
  </si>
  <si>
    <t xml:space="preserve">Suministro e Instalación de ADAPTADOR DE LIMPIEZA PVC-S  de Ø 3" </t>
  </si>
  <si>
    <t xml:space="preserve">Suministro e Instalación de ADAPTADOR DE LIMPIEZA PVC-S  de Ø 4" </t>
  </si>
  <si>
    <t xml:space="preserve">Suministro e Instalación de ADAPTADOR DE LIMPIEZA PVC-S  de Ø 6" </t>
  </si>
  <si>
    <t xml:space="preserve">Suministro e Instalación de TAPÓN PRUEBA PVC-S  de Ø 1 1/2" </t>
  </si>
  <si>
    <t xml:space="preserve">Suministro e Instalación de TAPÓN PRUEBA PVC-S  de Ø 2" </t>
  </si>
  <si>
    <t xml:space="preserve">Suministro e Instalación de TAPÓN PRUEBA PVC-S  de Ø 3" </t>
  </si>
  <si>
    <t xml:space="preserve">Suministro e Instalación de TAPÓN PRUEBA PVC-S  de Ø 4" </t>
  </si>
  <si>
    <t xml:space="preserve">Suministro e Instalación de TAPÓN PRUEBA PVC-S  de Ø 6" </t>
  </si>
  <si>
    <t xml:space="preserve">Suministro e Instalación de SIFÓN 180° PVC-S  de Ø 2" </t>
  </si>
  <si>
    <t xml:space="preserve">Suministro e Instalación de SIFÓN 135° PVC-S  de Ø 3" </t>
  </si>
  <si>
    <t xml:space="preserve">Suministro e Instalación de SIFÓN 135° PVC-S  de Ø 4" </t>
  </si>
  <si>
    <t>Suministro, transporte e instalación de abrazadera metálica para soporte de tubería</t>
  </si>
  <si>
    <t>Suministro e Instalación de Tubería RDE 21 1 ½"  RED DRENAJE CONTRA INCENDIO CON SOPORTERIA TIPO PERA CADA 1,2m.  Incluye todo lo necesario para su correcta instalación y funcionamiento.</t>
  </si>
  <si>
    <t>Suministro e Instalación de Tubería RDE 21 1 ½"  PARA LA FIJACIÓN EN TALLOS  VERTICALES SEGÚN INDICADO EN PLANOS CON SOPORTERIA TIPO PLATINA CADA 3m.  Incluye todo lo necesario para su correcta instalación y funcionamiento.</t>
  </si>
  <si>
    <t>Suministro e Instalación de Tubería RDE 21 1 ½"  PARA LA RED DE DRENAJE RCI.  Incluye todo lo necesario para su correcta instalación y funcionamiento.</t>
  </si>
  <si>
    <t>Suministro e Instalación de Tubería Colgada PVCP RDE 21 1 ½"  PARA  LA FIJACIÓN EN TUBERÍA COLGADA SEGÚN INDICADO EN PLANOS CON SOPORTERIA TIPO PLATINA CADA 3m. Incluye todo lo necesario para su correcta instalación y funcionamiento.</t>
  </si>
  <si>
    <t>Suministro e Instalación de Esparragos para Tubería Colgada PVCP  PARA  LA FIJACIÓN EN TUBERÍA COLGADA SEGÚN INDICADO EN PLANOS CON SOPORTERIA TIPO PLATINA CADA 3m. Incluye todo lo necesario para su correcta instalación y funcionamiento.</t>
  </si>
  <si>
    <t xml:space="preserve">Suministro, transporte e instalación Soporte 4 Vías 4" PARA RISER. Incluye todo lo necesario para su correcta instalación y funcionamiento. </t>
  </si>
  <si>
    <t xml:space="preserve">Suministro, transporte e instalación Soporte 4 Vías 6" PARA RISER Incluye todo lo necesario para su correcta instalación y funcionamiento. </t>
  </si>
  <si>
    <t xml:space="preserve">Suministro, transporte e instalación Soporte Lateral 2 Vías 4" PARA RISER. Incluye todo lo necesario para su correcta instalación y funcionamiento. </t>
  </si>
  <si>
    <t xml:space="preserve">Suministro, transporte e instalación Soporte Lateral 2 Vías 6" PARA RISER. Incluye todo lo necesario para su correcta instalación y funcionamiento. </t>
  </si>
  <si>
    <t xml:space="preserve">Suministro, transporte e instalación Soporte Longitudinal 2 Vías 4" PARA RISER. Incluye todo lo necesario para su correcta instalación y funcionamiento. </t>
  </si>
  <si>
    <t xml:space="preserve">Suministro, transporte e instalación Soporte Longitudinal 2 Vías 6" PARA RISER. Incluye todo lo necesario para su correcta instalación y funcionamiento. </t>
  </si>
  <si>
    <t xml:space="preserve">Suministro, transporte e instalación Soporte Tipo Pera 4" PARA RISER. Incluye todo lo necesario para su correcta instalación y funcionamiento. </t>
  </si>
  <si>
    <t xml:space="preserve">Suministro, transporte e instalación Soporte Tipo Pera 6" PARA RISER Incluye todo lo necesario para su correcta instalación y funcionamiento. </t>
  </si>
  <si>
    <t xml:space="preserve">Suministro, transporte e instalación Esparragos de ⅜ para Soporte Tipo Pera PARA RISER. Incluye todo lo necesario para su correcta instalación y funcionamiento. </t>
  </si>
  <si>
    <t xml:space="preserve">Suministro, transporte e instalación Esparragos de ½ para Soporte Tipo Pera PARA RISER. Incluye todo lo necesario para su correcta instalación y funcionamiento. </t>
  </si>
  <si>
    <t xml:space="preserve">Suministro, transporte e instalación Tubería Acero Roscado ASTM-A53 SCH 40 1" PARA TUBERÍA COLGADA. Incluye todo lo necesario para su correcta instalación y funcionamiento. </t>
  </si>
  <si>
    <t xml:space="preserve">Suministro, transporte e instalación Tubería Acero Ranurado ASTM-A795 SCH 10 3" PARA TUBERÍA COLGADA. Incluye todo lo necesario para su correcta instalación y funcionamiento. </t>
  </si>
  <si>
    <t xml:space="preserve">Suministro, transporte e instalación Acople Flexible Acero Ranurado 2 ½" PARA TUBERÍA COLGADA. Incluye todo lo necesario para su correcta instalación y funcionamiento. </t>
  </si>
  <si>
    <t xml:space="preserve">Suministro, transporte e instalación Acople Flexible Acero Ranurado 3" PARA TUBERÍA COLGADA. Incluye todo lo necesario para su correcta instalación y funcionamiento. </t>
  </si>
  <si>
    <t xml:space="preserve">Suministro, transporte e instalación Reducción Roscada Acero al Carbón 1" x ½" PARA TUBERÍA COLGADA. Incluye todo lo necesario para su correcta instalación y funcionamiento. </t>
  </si>
  <si>
    <t xml:space="preserve">Suministro, transporte e instalación Soporte Lateral 2 Vías 1 ¼" PARA TUBERÍA COLGADA, SOPORTES DE PESO Y ANTISÍSMICO  RCI CON LOS LINEAMIENTOS NFPA 13 PARA LA SOPORTERIA. Incluye todo lo necesario para su correcta instalación y funcionamiento. </t>
  </si>
  <si>
    <t xml:space="preserve">Suministro, transporte e instalación Soporte Lateral 2 Vías 2 ½" PARA TUBERÍA COLGADA, SOPORTES DE PESO Y ANTISÍSMICO  RCI CON LOS LINEAMIENTOS NFPA 13 PARA LA SOPORTERIA. Incluye todo lo necesario para su correcta instalación y funcionamiento. </t>
  </si>
  <si>
    <t xml:space="preserve">Suministro, transporte e instalación Soporte Lateral 2 Vías 2" PARA TUBERÍA COLGADA, SOPORTES DE PESO Y ANTISÍSMICO  RCI CON LOS LINEAMIENTOS NFPA 13 PARA LA SOPORTERIA. Incluye todo lo necesario para su correcta instalación y funcionamiento. </t>
  </si>
  <si>
    <t xml:space="preserve">Suministro, transporte e instalación Soporte Lateral 2 Vías 3" PARA TUBERÍA COLGADA, SOPORTES DE PESO Y ANTISÍSMICO  RCI CON LOS LINEAMIENTOS NFPA 13 PARA LA SOPORTERIA. Incluye todo lo necesario para su correcta instalación y funcionamiento. </t>
  </si>
  <si>
    <t xml:space="preserve">Suministro, transporte e instalación Soporte Longitudinal 2 Vías 2" PARA TUBERÍA COLGADA, SOPORTES DE PESO Y ANTISÍSMICO  RCI CON LOS LINEAMIENTOS NFPA 13 PARA LA SOPORTERIA. Incluye todo lo necesario para su correcta instalación y funcionamiento. </t>
  </si>
  <si>
    <t xml:space="preserve">Suministro, transporte e instalación Soporte Longitudinal 2 Vías 3" PARA TUBERÍA COLGADA, SOPORTES DE PESO Y ANTISÍSMICO  RCI CON LOS LINEAMIENTOS NFPA 13 PARA LA SOPORTERIA. Incluye todo lo necesario para su correcta instalación y funcionamiento. </t>
  </si>
  <si>
    <t xml:space="preserve">Suministro, transporte e instalación Soporte Tipo Pera 1 ¼" PARA TUBERÍA COLGADA, SOPORTES DE PESO Y ANTISÍSMICO  RCI CON LOS LINEAMIENTOS NFPA 13 PARA LA SOPORTERIA. Incluye todo lo necesario para su correcta instalación y funcionamiento. </t>
  </si>
  <si>
    <t xml:space="preserve">Suministro, transporte e instalación Soporte Tipo Pera 2 ½" PARA TUBERÍA COLGADA, SOPORTES DE PESO Y ANTISÍSMICO  RCI CON LOS LINEAMIENTOS NFPA 13 PARA LA SOPORTERIA. Incluye todo lo necesario para su correcta instalación y funcionamiento. </t>
  </si>
  <si>
    <t xml:space="preserve">Suministro, transporte e instalación Soporte Tipo Pera 2" PARA TUBERÍA COLGADA, SOPORTES DE PESO Y ANTISÍSMICO  RCI CON LOS LINEAMIENTOS NFPA 13 PARA LA SOPORTERIA. Incluye todo lo necesario para su correcta instalación y funcionamiento. </t>
  </si>
  <si>
    <t xml:space="preserve">Suministro, transporte e instalación Soporte Tipo Pera 3" PARA TUBERÍA COLGADA, SOPORTES DE PESO Y ANTISÍSMICO  RCI CON LOS LINEAMIENTOS NFPA 13 PARA LA SOPORTERIA. Incluye todo lo necesario para su correcta instalación y funcionamiento. </t>
  </si>
  <si>
    <t xml:space="preserve">Suministro, transporte e instalación Esparragos de ⅜ para Soporte Tipo Pera PARA TUBERÍA COLGADA, SOPORTES DE PESO Y ANTISÍSMICO  RCI CON LOS LINEAMIENTOS NFPA 13 PARA LA SOPORTERIA. Incluye todo lo necesario para su correcta instalación y funcionamiento. </t>
  </si>
  <si>
    <t>Suministro, transporte e instalación Centro de Control 2 ½" para CENTROS DE CONTROL RCI. Incluye Tee Reducida, Codos, Tuberia, Válvula Mariposa Supervisada, Cheque, Sensor de flujo, Manómetros, Valuvula de prueba y drenaje (test and drain) y conexión a red de drenaje, con todo lo necesario para su correcta instalación y funcionamiento. Que cumpla UL Y/Ó FM.</t>
  </si>
  <si>
    <t>Suministro, transporte e instalación Válvula Desaireadora 1" para  RCI. Incluye todo lo necesario para su correcta instalación y funcionamiento. Que cumpla UL Y/Ó FM</t>
  </si>
  <si>
    <t xml:space="preserve">Suministro, transporte e instalación Siamesas RCI 4" para CONEXIÓN PARA CARRO DE BOMBEROS RCI.  INCLUYE CHEQUE LISTADO UL Y/Ó FM. Incluye todo lo necesario para su correcta instalación y funcionamiento. </t>
  </si>
  <si>
    <t xml:space="preserve">Suministro, transporte e instalación de EXTINTOR TIPO ABC, 2A-20BC PESO DEL EXTINTOR MÍNIMO 10 LIBRAS.  Incluye todo lo necesario para su correcta instalación y funcionamiento. </t>
  </si>
  <si>
    <t xml:space="preserve">Suministro, transporte e instalación de EXTINTOR TIPO CO2, 20 LIBRAS.  Incluye todo lo necesario para su correcta instalación y funcionamiento. </t>
  </si>
  <si>
    <t xml:space="preserve">Suministro, transporte e instalación de Señalización SALIDA CON DIRECCION, en lamina de poliestireno cal. 80 con adhesivo impreso, fondo verde letra blanca.  Incluye todo lo necesario para su correcta instalación y funcionamiento. </t>
  </si>
  <si>
    <t xml:space="preserve">Suministro, transporte e instalación de Señalización RUTA DE EVACUACION, en lamina de poliestireno cal. 80 con adhesivo impreso, fondo verde letra blanca.  Incluye todo lo necesario para su correcta instalación y funcionamiento. </t>
  </si>
  <si>
    <t xml:space="preserve">Suministro, transporte e instalación de Señalización PISO ESCALERA, en lamina de poliestireno cal. 80 con adhesivo impreso, fondo blanco letra negra.  Incluye todo lo necesario para su correcta instalación y funcionamiento. </t>
  </si>
  <si>
    <t xml:space="preserve">Suministro, transporte e instalación de Señalización TOMA DE BOMBEROS CLASE I, en lamina de poliestireno cal. 80 con adhesivo impreso, fondo rojo letra blanca.  Incluye todo lo necesario para su correcta instalación y funcionamiento. </t>
  </si>
  <si>
    <t xml:space="preserve">ELABORACIÓN DE PRUEBAS AL SISTEMA DE EXTINCION Y DETECCION CONTRA INCENDIO </t>
  </si>
  <si>
    <t>Suministro e Instalación hidráulica Bomba Contra incendio, incluye transporte y todo lo necesario para su correcta instalación y funcionamiento.</t>
  </si>
  <si>
    <t>Baterias panel panel 12 ah 12 V para el panel</t>
  </si>
  <si>
    <t>Estaciones Manuales de Alarma direccionales doble acción</t>
  </si>
  <si>
    <t>Cornetas/Strobe, Horn/Strobe, 24V 15cd - 110cd de pared</t>
  </si>
  <si>
    <t xml:space="preserve">Modulos de Monitoreo direccionables </t>
  </si>
  <si>
    <t>Tuberia EMT 3/4" con conectores</t>
  </si>
  <si>
    <t>Caja rawell o similar perforacion 3/4" en cruz 4 x 4</t>
  </si>
  <si>
    <t>Cable FPLR blindado 2 x 18</t>
  </si>
  <si>
    <t>Coraza 1/2" incluye conectores</t>
  </si>
  <si>
    <t xml:space="preserve">Compra, transporte instalación y puesta en servicio de Conductos en lámina galvanizada calibre según dimensiones.  Incluye: Soporteria (tipo ménsula, cuelga, correa, varilla,  o cualquier otro requerido), elementos de sujeción, anclajes, sellante, esquineros, tornillería y demás accesorios necesarios para su correcta instalación y funcionamiento. </t>
  </si>
  <si>
    <t>OBRA CIVIL BLOQUE 49  ROBLEDO</t>
  </si>
  <si>
    <t>DESMONTE, DESCAPOTE Y LIMPIEZA a máquina, e=0.15m. Incluye cargue, transporte y botada de escombros material vegetal en botaderos oficiales o donde indique la interventoría. Su medida será en sitio.</t>
  </si>
  <si>
    <t>RETIRO DE POSTES DE ILUMINACION EXTERIOR,  en estructura metalica o de concreto, cualquier altura. Incluye  cargue, transporte, botada en botaderos oficiales o recuperación de los materiales aprovechables y su transporte hasta el sitio que lo indique la interventoría.</t>
  </si>
  <si>
    <t>MOVIMIENTOS DE TIERRA</t>
  </si>
  <si>
    <t>EXCAVACIÓN MANUAL de material heterogéneo DE 2-4 m., bajo cualquier grado de humedad. Incluye: roca descompuesta, bolas de roca de volumen inferior a 0.35 m³., el cargue, transporte interno y externo, factor de expansión (30%) y botada de material preveniente de las excavaciones en los sitios donde lo indique la interventoría y su medida será en el sitio. No incluye entibado</t>
  </si>
  <si>
    <t>SUBESTRUCTURA</t>
  </si>
  <si>
    <t>MUROS DE CONCRETO</t>
  </si>
  <si>
    <t>VIGAS AEREAS</t>
  </si>
  <si>
    <t>ESCALERAS/GRADERIAS</t>
  </si>
  <si>
    <t>MAMPOSTERÍA</t>
  </si>
  <si>
    <t xml:space="preserve">Anclaje químico estructural sobre muro pantalla de concreto, formado por barra corrugada N° 3 de diámetro y 65-70 cm de longitud de acero Grado 60 (fy=4200 kg/cm²), anclada 15-20 cm, fijada con Anclaje epoxico RE-500 Hilti o equivalente, Incluye espieral N°2 paso 35 mm (3 vueltas), perforación de concreto o estructura, limpieza, botada de escombros y todo lo necesario para su correcta instalación y funcionamiento. </t>
  </si>
  <si>
    <t>Construcción de JUNTA DE DILATACIÓN PARA PISOS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piso ó a definir por la interventoría. Incluye suministro y transporte de los materiales y todos los elementos necesarios para su correcta construcción y funcionamiento. Se deben seguir todas las especificaciones y recomendaciones de los fabricantes de los materiales.</t>
  </si>
  <si>
    <t>Colocación de REVOQUE con mortero y malla vena metálica galvanizada o plástica 1:4 EN MUROS para regruese en estructuras de concreto, incluye anclaje de malla, abujardado de superficie para la adherencia del mortero, suministro y transporte de los materiales, fajas, ranuras, filetes y todos los demás elementos necesarios para su correcta construcción.</t>
  </si>
  <si>
    <t>Colocación de ENCHAPE EN PIEDRA DE CANTO RODADO. Incluye suministro y transporte de los materiales, mortero de pega 1:4 espesor 2 - 2.5 cm, aditivo adherente y modificador para hormigón y mortero a una dosificación de 750 gr/m2, polvillo del mismo material, impermeabilizante integral para mortero sika1 o equivalente, malla electrosoldada D-50, y todos los elementos necesarios para su correcta construcción.</t>
  </si>
  <si>
    <t>Colocación de ENCHAPE DE ESCALA EN GRANO PREPARADO. Incluye suministro y transporte de los materiales, varilla de dilatación en aluminio, faja antideslizante en granito sin pulir, remates, lechada, pulida y brillada, Incluye guarda escobas a media caña y diseño aprobado por la interventoría.</t>
  </si>
  <si>
    <t>Aplicación de PINTURA ACRÍLICA en muros para exteriores (hidrorepelente) tipo koraza o equivalente de primera calidad que cumpla con la Norma NTC 1335, con sellante para poros tipo Sellamax de Pintuco o su equivalente, 3 manos o las que sean necesarias para obtener una superficie pareja y homogénea, a satisfacción de la interventoría. Incluye suministro y transporte de los materiales, preparada y adecuación de la superficie a intervenir. Color a definir aprobado por la interventoría.</t>
  </si>
  <si>
    <t>Construcción de ANDÉN en concreto de 21 Mpa (NO INCLUYE CONCRETO). espesor de 0.10m., con vaciado alternado cada metro. Incluye suministro y transporte de los materiales, nivelación del terreno y adecuación de la superficie, acabado escobillado y llaneado 0.10m en los bordes, entresuelo en piedra (e=0,15 m.), arenilla compactada (e=0,05 m.), malla electrosoldada D-84, formaleta en súper T para acabado a la vista, curado y todo lo necesario para su correcta construcción y funcionamiento. Según diseño. Las excavaciones o descapotes se pagarán en su ítem respectivo.</t>
  </si>
  <si>
    <t>Construcción de RAMPAS TALUD EN CONCRETO DE 21 Mpa. (NO INCLUYE CONCRETO)  ESPESOR DE 0.10 m., con vaciado alternado. Incluye suministro y transporte de los materiales, perfilación, nivelación  del terreno y adecuación de la superficie, entresuelo en piedra con un espesor de 0.15 m. y 0.05 m. de arenilla, malla electrosoldada D-84, dilataciones a junta perdida cada 1.80 m., acabado liso llaneado, vibrado, curado, protección de la superficie y todo lo necesario para su correcta construcción y funcionamiento. Según diseño.</t>
  </si>
  <si>
    <t>Construcción de PISO EN BALDOSA RANURADA HABANA TRANI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1.60 x 1.60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</si>
  <si>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Instalación de SANITARIO LINEA BALTICA, entrada superior para uso frecuente tipo corona o equivalente color blanco, con fluxometro SLOAN GEM 2-111-1.28 O EQUIVALENTE  Incluye el suministro y transporte del sanitario completo, brida de fijación, tapón con rosca para brida del color del sanitario, grifería, abasto metálico, emboquillado con silicona antihongos y todos los demás elementos necesarios para su correcta instalación y funcionamiento.</t>
  </si>
  <si>
    <t>Suministro, transporte y colocación de sanitarios discapacitados (Taza Adriático Entrada Superior), color blanco, con fluxometro SLOAN GEM 2-111-1.28 O EQUIVALENTE, anillo abierto, abasto metálico, válvula de regulación metálica con manguera flexible y acabado cromado, brida de fijación con tapón roscado, emboquillado con silicona antihongos y todos los demás elementos necesarios para su correcta instalación y funcionamiento.</t>
  </si>
  <si>
    <t>Suministro, transporte y colocación de mesón EN GRANITO de 0.80 x 2.00 m. Incluye un (1) pozuelo de 0.80x0.60x0.30 m, salpicadero, faldones, base Muf de 12mm, ángulos de 57 - 58  Cm en platina de hierro 11/2X1/8", Pieamigos de ( 57 - 58 - 77) X25 cm en platina de hierro de 11/2X3/16", abasto metálico y todos los demás elementos necesarios para su correcta instalación y funcionamiento.</t>
  </si>
  <si>
    <t>Suministro, transporte e instalación de llave boca manguera 1/2". Se entregará debidamente instalada en el sentido de flujo requerido en los diseños sin presencia de fugas ni fisuras, sometida al sistema ya presurizado. Incluye todos los elementos requeridos para su correcta instalación y funcionamiento.</t>
  </si>
  <si>
    <t>Suministro, transporte e instalación de TERMINAL CON CÁMARA DE AIRE, en TUBERÍA DE COBRE TIPO "M", con un DIÁMETRO DE 1/2". Incluye suministro y transporte de los materiales, canche, accesorios de cobre y PVC, sellante, soldadura, teflón, y todo lo necesario para su correcta instalación y funcionamiento.</t>
  </si>
  <si>
    <t>Suministro, transporte e instalación de TERMINAL CON CÁMARA DE AIRE, en TUBERÍA DE COBRE TIPO "M", con un DIÁMETRO DE 3/4". Incluye suministro y transporte de los materiales, canche, accesorios de cobre y PVC, sellante, soldadura, teflón, y todo lo necesario para su correcta instalación y funcionamiento.</t>
  </si>
  <si>
    <t>Suministro, transporte e instalación de TERMINAL CON CÁMARA DE AIRE, en TUBERÍA DE COBRE TIPO "M", con un DIÁMETRO DE 1". Incluye suministro y transporte de los materiales, canche, accesorios de cobre y PVC, sellante, soldadura, teflón, y todo lo necesario para su correcta instalación y funcionamiento.</t>
  </si>
  <si>
    <t>Suministro, transporte e instalación de TERMINAL CON CÁMARA DE AIRE, en TUBERÍA DE COBRE TIPO "M", con un DIÁMETRO DE 1 1/4". Incluye suministro y transporte de los materiales, canche, accesorios de cobre y PVC, sellante, soldadura, teflón, y todo lo necesario para su correcta instalación y funcionamiento.</t>
  </si>
  <si>
    <t>CARPINTERIA METALICA</t>
  </si>
  <si>
    <t>Suministro, transporte y colocación de puerta P01 batiente de 1.00x2,80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</si>
  <si>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P02 batiente en lámina galvanizada de 1.00 x 2.80 m., montante con una altura de 0.70m. en vidrio fijo laminado 3+3 y pisavidrio de presión,   bastidores para el ala y el montante en tubería en PTS de 30 x 30 x3 mm, calibre 18 (marco, ala y montante), entamborada las dos caras, lisa, aligerada con poliuretano expandido con un espesor de e= 0.03m. para aislamiento acústico, wash primer, pintura anticorrosiva y acabado con esmalte semibrillante color blanco tipo Pintuco o su equivalente, cerradura de seguridad de primera calidad tipo Yale o su equivalente y demás elementos necesarios para su correcta instalación y funcionamiento, previa aprobación de la interventoría. Según diseños.</t>
  </si>
  <si>
    <t>Suministro, transporte y colocación de puerta tipo batiente P03 (1.00x2.80) apertura externa, con marco de 0.12m de ancho. Incluye montante en persiana en aluminio, tiraderas cilíndricas en acero inoxidablepara y caras de la puerta de  H=.40 mts, chapa de seguridad tipo cisa yal interior barra antipánico tipo cisa o equivalente, anclajes, fijaciones y demas elementos necesarios para su correcta instalación y funcionamiento. Incluye marco, Cerradura tipo Yale o su equivalente y demás elementos necesarios para su correcta instalación y funcionamiento, previa aprobación de la interventoría. Según diseños.</t>
  </si>
  <si>
    <t>Suministro, transporte y colocación de puerta tipo batiente P04 de 2 alas (0.90x2.80), con marco de 0.12m de ancho. Incluye montante en persiana en aluminio, tiraderas cilíndricas en acero inoxidablepara ambas alas y caras de la puerta de  H=.40 mts, chapa de seguridad tipo cisa y</t>
  </si>
  <si>
    <t>Suministro, transporte y colocación de puerta P05 batiente de 1.90x2,80 m. DOBLE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</si>
  <si>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Suministro, transporte y colocación de puerta vidriera (P06) en aluminio anodizado natural y vidrio tempaldo y laminado 3+3 incoloro., de 1.90 x 2,80 m., sistema PC 7038 tradicional de Alúmina o su equivalente, compuesta por 2 módulos uno batientes, con montantevidrio tempaldo y laminado 3+3 incoloro. de 1.90 x 0.70 m. compuesta un módulos fijos. Incluye pisavidrios a presión, empaques y silicona antihogos en todo el perímetro del vidrio, rodamientos, cerradura pico de loro 854 doble de primera calidad tipo Yale o su equivalente, manija cilindrica reversible grado 2. falleba báscula de 12" inferior y superior en las alas corredizas, tiraderas doble fin en ambas caras de las alas corredizas y todos los elementos necesarios para su correcta instalación y funcionamiento, previa aprobación de la interventoría.</t>
  </si>
  <si>
    <t>Suministro, transporte y colocación de persiana - celosía fija, sistema VP-3831 de alúmina o equivalente. Marco y estructura en aluminio anodizado color natural. Compuesta por celosía fija (ref. 315) cada 5 cm. Incluye tornillos,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</si>
  <si>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Suministro, transporte e instalación de Cortasol tipo HunterDouglas, referencia 84R, en material Aluzinc 0.4mm, Aluminio 0.5mm, liso. Incluye elementos de fijación del panel y todos los elementos necesarios para su correcto montaje.</t>
  </si>
  <si>
    <t>Suministro, transporte e instalación de tabique Liso de 1.20-1.40 x 1.60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</si>
  <si>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e instalación de tabique Liso de 1.50 x 1.60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</si>
  <si>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e instalación de paral central o extremo de 0.255-0.304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</si>
  <si>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e instalación de paral central o extremo de 1.30-1.50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</si>
  <si>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Suministro, transporte e instalación de puerta de 0.60-0.80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</si>
  <si>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Suministro, transporte e instalación de puerta de 0.80-1.00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</si>
  <si>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Suministro, transporte e instalación de división en paral, orinal de 0.46 x 0.96 m. En acero inoxidable AISI 304, calibre 20 acabado satinado, para divisiones de baños, paneles entamborados con un espesor de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 Ver detalle de baños.</t>
  </si>
  <si>
    <t>Suministro, transporte y colocación de barra de seguridad ABATIBLE para discapacitados, con una longitud de 70 cm. en acero inoxidable 304, calibre 18", con diámetro de 1 1/4", distancia de la pared 1 1/2". Incluye pernos para anclaje, escudos en acero inoxidable y todos los elementos necesarios para su correcta instalación y funcionamiento, según diseño.</t>
  </si>
  <si>
    <t>glob</t>
  </si>
  <si>
    <t>MUROS Y CIELOS EN DRYWALL/FIBROCEMENTO</t>
  </si>
  <si>
    <t>CUBIERTA</t>
  </si>
  <si>
    <t xml:space="preserve">Suministro, transporte e instalacón de COBERTURA VERDE en losas inclinadas (10%), en Sistema de terraza verde en tepete de sedum y sustrato liviano especial con cajas de drenaje, separador perimetral y triturado, con Suministro y aplicación del sistema de impermeabilización no adherido con Membrana pvc Sarnafil G476- 12 con refuerzo de poliéster de alta resistencia. Incluye todos los materiales para el anclaje mecánico a la superficie perimetral y los correctos sellos del sistema. Y todo lo necesario para su correcta instalación. </t>
  </si>
  <si>
    <t xml:space="preserve">REDES DE AIRE ACONDICIONADO </t>
  </si>
  <si>
    <t>EQUIPOS DE AIRE ACONDICIONADO  PARA CUARTOS TECNICOS</t>
  </si>
  <si>
    <t>Compra, transporte, instalación y puesta en servicio de equipo de aire acondicionado tipo Minisplit de Pared, Capacidad nominal 18.000 Btu/hr o superior, 220V / 1 Fase / 60 Hz, Compresor INVERTER, Refrigerante ecológico R410A. Incluye: Carcaza, soportes, fijaciones, absorbedores de vibración y demás elementos necesarios para su correcta instalación y funcionamiento.</t>
  </si>
  <si>
    <t xml:space="preserve">Compra, transporte, instalación y puesta en servicio de Tubería de cobre tipo "K"  de diámetro 3/8" aislada con rubatex de 1/2" de espesor. Incluye: Soportes (tipo ménsula, cuelga, correa o cualquier otro necesario), anclajes, elementos de sujeción, codos, chaqueta de PVC, uniones  y demás accesorios necesarios para su correcta instalación y funcionamiento. </t>
  </si>
  <si>
    <t xml:space="preserve">Compra, transporte, instalación y puesta en servicio de Tubería de cobre tipo "K"  de diámetro 5/8" aislada con rubatex de 1/2" de espesor. Incluye: Soportes (tipo ménsula, cuelga, correa o cualquier otro necesario), anclajes, elementos de sujeción, codos, chaqueta de PVC, uniones  y demás accesorios necesarios para su correcta instalación y funcionamiento. </t>
  </si>
  <si>
    <t>Base de pared para condensadora tipo pie amigo invertido metálica con pintura epoxica. Incluye cauchos antivibración  pernos mecánicos y demás accesorios necesarios para su correcta instalación y funcionamiento</t>
  </si>
  <si>
    <t>SISTEMA DE FLUJO DE REFRIGERANTE VARIABLE #3 EDUCACION FISICA</t>
  </si>
  <si>
    <t>EQUIPOS</t>
  </si>
  <si>
    <t>Compra, transporte, instalacion y puesta en servicio de condensadora o rack de condensadoras para refrigerante variable de capacidad nominal de 200.000 Btu/hr o mayor a 208-230V, 3 Fases, 60 Hz, para trabajar con refrigerante ecologico R410A de generacion igual o superior a la seleccionada. Incluye: Izaje, soportes antivibracion con tornillo de nivelacion y demas accesorios necesarios para su correcta instalacion y funcionamiento</t>
  </si>
  <si>
    <t>Compra, transporte, instalacion y puesta en servicio de evaporador tipo Cassette 1 via, compatible con sistemas de refrigerante variable de capacidad nominal de 7.500 Btu/hr, 220V, 1 Fase, 60 Hz, de una generacion igual o superior a la seleccionada. Incluye: soportes, anclajes, elementos de sujecion, y demas accesorios necesarios para su correcta instalacion y funcionamiento</t>
  </si>
  <si>
    <t>Compra, transporte, instalacion y puesta en servicio de evaporador tipo Cassette 1 via, compatible con sistemas de refrigerante variable de capacidad nominal de 12.300 Btu/hr, 220V, 1 Fase, 60 Hz, de una generacion igual o superior a la seleccionada. Incluye: soportes, anclajes, elementos de sujecion, y demas accesorios necesarios para su correcta instalacion y funcionamiento</t>
  </si>
  <si>
    <t>Compra, transporte, instalacion y puesta en servicio de evaporador tipo Cassette 1 via, compatible con sistemas de refrigerante variable de capacidad nominal de 19.100 Btu/hr, 220V, 1 Fase, 60 Hz, de una generacion igual o superior a la seleccionada. Incluye: soportes, anclajes, elementos de sujecion, y demas accesorios necesarios para su correcta instalacion y funcionamiento</t>
  </si>
  <si>
    <t>Compra, transporte, instalacion y puesta en servicio de evaporador tipo Cassette 1 via, compatible con sistemas de refrigerante variable de capacidad nominal de 24.200 Btu/hr, 220V, 1 Fase, 60 Hz, de una generacion igual o superior a la seleccionada. Incluye: soportes, anclajes, elementos de sujecion, y demas accesorios necesarios para su correcta instalacion y funcionamiento</t>
  </si>
  <si>
    <t>Compra, transporte, instalación y puesta en servicio de Derivación en Y aislada térmicamente para unidades exteriores. Incluye: soldadura, aislamiento, soportes, elementos de sujeción y demás accesorios necesarios para su correcta instalación y funcionamiento.</t>
  </si>
  <si>
    <t>Compra, transporte, instalación y puesta en servicio de Derivación en Y aislada térmicamente para unidades interiores. Incluye: soldadura, aislamiento, soportes, elementos de sujeción y demás accesorios necesarios para su correcta instalación y funcionamiento.</t>
  </si>
  <si>
    <t>TUBERIA</t>
  </si>
  <si>
    <t xml:space="preserve">Compra, transporte, instalación y puesta en servicio de Tubería rígida de cobre rígida tipo "K" de diámetro 1 1/8" aislada con rubatex de 1/2" de espesor.  Incluye: Soportes (tipo ménsula, cuelga, correa o cualquier otro necesario), anclajes, elementos de sujeción,  chaqueta de PVC, codos, uniones  y demás accesorios necesarios para su correcta instalación y funcionamiento. </t>
  </si>
  <si>
    <t xml:space="preserve">Compra, transporte, instalación y puesta en servicio de Tubería rígida de cobre rígida tipo "K" de diámetro 7/8" aislada con rubatex de 1/2" de espesor.  Incluye: Soportes (tipo ménsula, cuelga, correa o cualquier otro necesario), anclajes, elementos de sujeción,  chaqueta de PVC, codos, uniones  y demás accesorios necesarios para su correcta instalación y funcionamiento. </t>
  </si>
  <si>
    <t xml:space="preserve">Compra, transporte, instalación y puesta en servicio de Tubería rígida de cobre rígida tipo "K" de diámetro 1/2" aislada con rubatex de 1/2" de espesor.  Incluye: Soportes (tipo ménsula, cuelga, correa o cualquier otro necesario), anclajes, elementos de sujeción,  chaqueta de PVC, codos, uniones  y demás accesorios necesarios para su correcta instalación y funcionamiento. </t>
  </si>
  <si>
    <t xml:space="preserve">Compra, transporte, instalación y puesta en servicio de Tubería rígida de cobre rígida tipo "L" de diámetro 1/4" aislada con rubatex de 1/2" de espesor.  Incluye: Soportes (tipo ménsula, cuelga, correa o cualquier otro necesario), anclajes, elementos de sujeción,  chaqueta de PVC, codos, uniones  y demás accesorios necesarios para su correcta instalación y funcionamiento. </t>
  </si>
  <si>
    <t>CARGA DE REFRIGERANTE</t>
  </si>
  <si>
    <t>Compra, transporte y carga de refrigerante R410A</t>
  </si>
  <si>
    <t>lb</t>
  </si>
  <si>
    <t>SISTEMA DE FLUJO DE REFRIGERANTE VARIABLE #4 CIENCIAS AGRARIAS</t>
  </si>
  <si>
    <t>Compra, transporte, instalacion y puesta en servicio de condensadora o rack de condensadoras para refrigerante variable de capacidad nominal de 210.200 Btu/hr o mayor a 208-230V, 3 Fases, 60 Hz, para trabajar con refrigerante ecologico R410A de generacion igual o superior a la seleccionada. Incluye: Izaje, soportes antivibracion con tornillo de nivelacion y demas accesorios necesarios para su correcta instalacion y funcionamiento</t>
  </si>
  <si>
    <t>Compra, transporte, instalacion y puesta en servicio de evaporador tipo Cassette 1 via, compatible con sistemas de refrigerante variable de capacidad nominal de 15.400 Btu/hr, 220V, 1 Fase, 60 Hz, de una generacion igual o superior a la seleccionada. Incluye: soportes, anclajes, elementos de sujecion, y demas accesorios necesarios para su correcta instalacion y funcionamiento</t>
  </si>
  <si>
    <t>Compra, transporte, instalacion y puesta en servicio de evaporador tipo Cassette 4 vias, compatible con sistemas de refrigerante variable de capacidad nominal de 24.200 Btu/hr, 220V, 1 Fase, 60 Hz, de una generacion igual o superior a la seleccionada. Incluye: soportes, anclajes, elementos de sujecion, y demas accesorios necesarios para su correcta instalacion y funcionamiento</t>
  </si>
  <si>
    <t xml:space="preserve">Tubería de Ø 7/8"Compra, transporte, instalación y puesta en servicio de Tubería rígida de cobre rígida tipo "K" de diámetro 7/8" aislada con rubatex de 1/2" de espesor.  Incluye: Soportes (tipo ménsula, cuelga, correa o cualquier otro necesario), anclajes, elementos de sujeción,  chaqueta de PVC, codos, uniones  y demás accesorios necesarios para su correcta instalación y funcionamiento. </t>
  </si>
  <si>
    <t xml:space="preserve">Compra, transporte, instalación y puesta en servicio de Tubería rígida de cobre rígida tipo "K" de diámetro 3/4" aislada con rubatex de 1/2" de espesor.  Incluye: Soportes (tipo ménsula, cuelga, correa o cualquier otro necesario), anclajes, elementos de sujeción,  chaqueta de PVC, codos, uniones  y demás accesorios necesarios para su correcta instalación y funcionamiento. </t>
  </si>
  <si>
    <t>SISTEMA DE FLUJO DE REFRIGERANTE VARIABLE #5 NUTRICION Y DIETETICA.</t>
  </si>
  <si>
    <t>Compra, transporte, instalacion y puesta en servicio de evaporador tipo Cassette 1 via, compatible con sistemas de refrigerante variable de capacidad nominal de 9.600 Btu/hr, 220V, 1 Fase, 60 Hz, de una generacion igual o superior a la seleccionada. Incluye: soportes, anclajes, elementos de sujecion, y demas accesorios necesarios para su correcta instalacion y funcionamiento</t>
  </si>
  <si>
    <t xml:space="preserve">Compra, transporte, instalacion y puesta en servicio tuberia de drenaje enPVC RDE 21 de Ø 1", aislado termicamente con rubatex de 1/2" de espesor. Incluye: Soportes (tipo ménsula, cuelga, correa o cualquier otro necesario), anclajes, elementos de sujeción, codos, uniones  y demás accesorios necesarios para su correcta instalación y funcionamiento. </t>
  </si>
  <si>
    <t>Caja de inspeccion según NORMA  RS3-003.Incluye: Elementos y materiales de la obra civil, herrajes y accesorios.</t>
  </si>
  <si>
    <t>M</t>
  </si>
  <si>
    <t xml:space="preserve">Alimentador trifasico en cable de cobre 1No.2AWG- 80°C 750 V PE HF FR LS CTxFase + 1No.2AWG- 80°C 750 V PE HF FR LS CTxNEUTRO + 1No.6AWG- 80°C 750 V PE HF FR LS CT para la Tierra. Incluye: terminales, cintas, marcaciones, elementos de fijaión y demas elementos necesarios para su correcta instalación. ALIMENTADOR TABLEROS ILUMINACION Y TOMAS </t>
  </si>
  <si>
    <t>RED HIDRAULICA</t>
  </si>
  <si>
    <t>Suministro e Instalación de SISTEMA DE BOMBEO PARA AGUA POTABLE.  Incluye transporte y todos los elementos necesarios para su instalación de los elementos que lo conforman.</t>
  </si>
  <si>
    <t>Suministro e Instalación de SISTEMA DE BOMBEO PARA AGUA LLUVIA REUTILIZABLE.  Incluye transporte y todos los elementos necesarios para su instalación de los elementos que lo conforman.</t>
  </si>
  <si>
    <t>Suministro transporte e instalación de Tubería Acero Ranurado ASTM-A795 SCH 10 4" SUPERFLOW (SCH7) para TALLOS RISER VERTICALES. Incluye todo lo necesario para su correcta instalación y funcionamiento.</t>
  </si>
  <si>
    <t>Suministro transporte e instalación de Tubería Acero Ranurado SCH 10 6" PW 300 PSI ASTM A 135 para TALLOS RISER VERTICALES. Incluye todo lo necesario para su correcta instalación y funcionamiento.</t>
  </si>
  <si>
    <t>Suministro transporte e instalación de Tubería Acero Ranurado ASTM-A795 SCH 10 2 ½" SUPERFLOW (SCH7) PARA REDES RISER. Incluye todo lo necesario para su correcta instalación y funcionamiento.</t>
  </si>
  <si>
    <t>Suministro transporte e instalación de Tubería Acero Ranurado ASTM-A795 SCH 10 4" SUPERFLOW (SCH7) PARA REDES RISER. Incluye todo lo necesario para su correcta instalación y funcionamiento.</t>
  </si>
  <si>
    <t>Suministro transporte e instalación de Tubería Acero Ranurado SCH 10 6" PW 300 PSI ASTM A 135 PARA REDES RISER. Incluye todo lo necesario para su correcta instalación y funcionamiento.</t>
  </si>
  <si>
    <t xml:space="preserve">Suministro, transporte e instalación Codo Ranurado Acero 4" RCI RISER-TIPO VICTAULIC UL/FM. Incluye todo lo necesario para su correcta instalación y funcionamiento. </t>
  </si>
  <si>
    <t xml:space="preserve">Suministro, transporte e instalación Codo Ranurado Acero 6" RCI RISER-TIPO VICTAULIC UL/FM. Incluye todo lo necesario para su correcta instalación y funcionamiento. </t>
  </si>
  <si>
    <t xml:space="preserve">Suministro, transporte e instalación Reducción Ranurado Acero 4" x 2 ½" RCI RISER-TIPO VICTAULIC UL/FM. Incluye todo lo necesario para su correcta instalación y funcionamiento. </t>
  </si>
  <si>
    <t xml:space="preserve">Suministro, transporte e instalación Reducción Ranurado Acero 6" x 4" RCI RISER-TIPO VICTAULIC UL/FM. Incluye todo lo necesario para su correcta instalación y funcionamiento. </t>
  </si>
  <si>
    <t xml:space="preserve">Suministro, transporte e instalación Tee Mecánica Ranurado Acero 4" x 1" RCI RISER-TIPO VICTAULIC UL/FM. Incluye todo lo necesario para su correcta instalación y funcionamiento. </t>
  </si>
  <si>
    <t xml:space="preserve">Suministro, transporte e instalación Tee Mecánica Ranurado Acero 4" x 2 ½" RCI RISER-TIPO VICTAULIC UL/FM. Incluye todo lo necesario para su correcta instalación y funcionamiento. </t>
  </si>
  <si>
    <t xml:space="preserve">Suministro, transporte e instalación Tee Mecánica Ranurado Acero 4" x 3" RCI RISER-TIPO VICTAULIC UL/FM. Incluye todo lo necesario para su correcta instalación y funcionamiento. </t>
  </si>
  <si>
    <t xml:space="preserve">Suministro, transporte e instalación Tee Mecánica Ranurado Acero 6" x 2 ½" RCI RISER-TIPO VICTAULIC UL/FM. Incluye todo lo necesario para su correcta instalación y funcionamiento. </t>
  </si>
  <si>
    <t xml:space="preserve">Suministro, transporte e instalación Tee Mecánica Ranurado Acero 6" x 4" RCI RISER-TIPO VICTAULIC UL/FM. Incluye todo lo necesario para su correcta instalación y funcionamiento. </t>
  </si>
  <si>
    <t xml:space="preserve">Suministro, transporte e instalación Tee sencilla Ranurado Acero 4" RCI RISER-TIPO VICTAULIC UL/FM Incluye todo lo necesario para su correcta instalación y funcionamiento. </t>
  </si>
  <si>
    <t xml:space="preserve">Suministro, transporte e instalación Acople Rígido Acero Ranurado 2 ½" RCI-RISER TIPO VICTAULIC UL/FM. Incluye todo lo necesario para su correcta instalación y funcionamiento. </t>
  </si>
  <si>
    <t xml:space="preserve">Suministro, transporte e instalación Acople Rígido Acero Ranurado 3" RCI RISER-TIPO VICTAULIC UL/FM Incluye todo lo necesario para su correcta instalación y funcionamiento. </t>
  </si>
  <si>
    <t xml:space="preserve">Suministro, transporte e instalación Acople Rígido Acero Ranurado 4" RCI RISER-TIPO VICTAULIC UL/FM Incluye todo lo necesario para su correcta instalación y funcionamiento. </t>
  </si>
  <si>
    <t xml:space="preserve">Suministro, transporte e instalación Acople Rígido Acero Ranurado 6" RCI RISER-TIPO VICTAULIC UL/FM Incluye todo lo necesario para su correcta instalación y funcionamiento. </t>
  </si>
  <si>
    <t xml:space="preserve">Suministro, transporte e instalación Acople Flexible Acero Ranurado 4" RCI RISER-TIPO VICTAULIC UL/FM. Incluye todo lo necesario para su correcta instalación y funcionamiento. </t>
  </si>
  <si>
    <t xml:space="preserve">Suministro, transporte e instalación Acople Flexible Acero Ranurado 6" RCI RISER-TIPO VICTAULIC UL/FM. Incluye todo lo necesario para su correcta instalación y funcionamiento. </t>
  </si>
  <si>
    <t xml:space="preserve">Suministro, transporte e instalación Unión Sísmica 4" METRAFLEX PARA RISER. Incluye todo lo necesario para su correcta instalación y funcionamiento. </t>
  </si>
  <si>
    <t xml:space="preserve">Suministro, transporte e instalación Válvula Mariposa Ranurado 4" RCI RISER-TIPO VICTAULIC UL/FM. Incluye todo lo necesario para su correcta instalación y funcionamiento. </t>
  </si>
  <si>
    <t xml:space="preserve">Suministro, transporte e instalación Válvula en ángulo 2 1/2" RCI RISER-TIPO VICTAULIC UL/FM}. Incluye todo lo necesario para su correcta instalación y funcionamiento. </t>
  </si>
  <si>
    <t xml:space="preserve">Suministro, transporte e instalación Tubería Acero Ranurado ASTM-A795 SCH 10 4" SUPERFLOW (SCH7) PARA TALLOS  VERTICALES.  Incluye todo lo necesario para su correcta instalación y funcionamiento. </t>
  </si>
  <si>
    <t xml:space="preserve">Suministro, transporte e instalación Tubería enterrada C-900 DR 14 6" - UL 1285 Y FM 1612 PARA TALLOS  VERTICALES. Incluye todo lo necesario para su correcta instalación y funcionamiento. </t>
  </si>
  <si>
    <t xml:space="preserve">Suministro, transporte e instalación Tubería Acero Ranurado ASTM-A795 SCH 10 1 ¼" SUPERFLOW (SCH7) PARA TUBERÍA COLGADA. Incluye todo lo necesario para su correcta instalación y funcionamiento. </t>
  </si>
  <si>
    <t xml:space="preserve">Suministro, transporte e instalación Tubería Acero Ranurado ASTM-A795 SCH 10 2 ½" SUPERFLOW (SCH7) PARA TUBERÍA COLGADA. Incluye todo lo necesario para su correcta instalación y funcionamiento. </t>
  </si>
  <si>
    <t xml:space="preserve">Suministro, transporte e instalación Tubería Acero Ranurado ASTM-A795 SCH 10 2" SUPERFLOW (SCH7) PARA TUBERÍA COLGADA. Incluye todo lo necesario para su correcta instalación y funcionamiento. </t>
  </si>
  <si>
    <t xml:space="preserve">Suministro, transporte e instalación Codo Ranurado Acero 1 ¼" RCI-TIPO VICTAULIC UL/FM PARA TUBERÍA COLGADA. Incluye todo lo necesario para su correcta instalación y funcionamiento. </t>
  </si>
  <si>
    <t xml:space="preserve">Suministro, transporte e instalación Codo Ranurado Acero 2 ½" RCI-TIPO VICTAULIC UL/FM PARA TUBERÍA COLGADA. Incluye todo lo necesario para su correcta instalación y funcionamiento. </t>
  </si>
  <si>
    <t xml:space="preserve">Suministro, transporte e instalación Codo Ranurado Acero 2" RCI-TIPO VICTAULIC UL/FM PARA TUBERÍA COLGADA. Incluye todo lo necesario para su correcta instalación y funcionamiento. </t>
  </si>
  <si>
    <t xml:space="preserve">Suministro, transporte e instalación Codo Ranurado Acero 3" RCI-TIPO VICTAULIC UL/FM PARA TUBERÍA COLGADA. Incluye todo lo necesario para su correcta instalación y funcionamiento. </t>
  </si>
  <si>
    <t xml:space="preserve">Suministro, transporte e instalación Codo Ranurado Acero 4" RCI-TIPO VICTAULIC UL/FM PARA TUBERÍA COLGADA. Incluye todo lo necesario para su correcta instalación y funcionamiento. </t>
  </si>
  <si>
    <t xml:space="preserve">Suministro, transporte e instalación Reducción Ranurado Acero 2 ½" x 1 ¼" RCI-TIPO VICTAULIC UL/FM  PARA TUBERÍA COLGADA. Incluye todo lo necesario para su correcta instalación y funcionamiento. </t>
  </si>
  <si>
    <t xml:space="preserve">Suministro, transporte e instalación Reducción Ranurado Acero 2 ½" x 2" RCI-TIPO VICTAULIC UL/FM PARA TUBERÍA COLGADA. Incluye todo lo necesario para su correcta instalación y funcionamiento. </t>
  </si>
  <si>
    <t xml:space="preserve">Suministro, transporte e instalación Reducción Ranurado Acero 2" x 1 ¼" RCI-TIPO VICTAULIC UL/FM PARA TUBERÍA COLGADA. Incluye todo lo necesario para su correcta instalación y funcionamiento. </t>
  </si>
  <si>
    <t xml:space="preserve">Suministro, transporte e instalación Tapón Ranurado Acero 1 ¼" RCI-TIPO VICTAULIC UL/FM PARA TUBERÍA COLGADA. Incluye todo lo necesario para su correcta instalación y funcionamiento. </t>
  </si>
  <si>
    <t xml:space="preserve">Suministro, transporte e instalación Tapón Ranurado Acero 2 ½" RCI-TIPO VICTAULIC UL/FM PARA TUBERÍA COLGADA. Incluye todo lo necesario para su correcta instalación y funcionamiento. </t>
  </si>
  <si>
    <t xml:space="preserve">Suministro, transporte e instalación Tapón Ranurado Acero 2" RCI-TIPO VICTAULIC UL/FM PARA TUBERÍA COLGADA. Incluye todo lo necesario para su correcta instalación y funcionamiento. </t>
  </si>
  <si>
    <t xml:space="preserve">Suministro, transporte e instalación Tapón Ranurado Acero 3" RCI-TIPO VICTAULIC UL/FM PARA TUBERÍA COLGADA. Incluye todo lo necesario para su correcta instalación y funcionamiento. </t>
  </si>
  <si>
    <t xml:space="preserve">Suministro, transporte e instalación Tee Mecánica Ranurado Acero 2 ½" x 1 ½" RCI-TIPO VICTAULIC UL/FM PARA TUBERÍA COLGADA. Incluye todo lo necesario para su correcta instalación y funcionamiento. </t>
  </si>
  <si>
    <t xml:space="preserve">Suministro, transporte e instalación Tee Mecánica Ranurado Acero 2 ½" x 1 ¼" RCI-TIPO VICTAULIC UL/FM PARA TUBERÍA COLGADA. Incluye todo lo necesario para su correcta instalación y funcionamiento. </t>
  </si>
  <si>
    <t xml:space="preserve">Suministro, transporte e instalación Tee Mecánica Ranurado Acero 2 x 1 ½"  RCI-TIPO VICTAULIC UL/FM PARA TUBERÍA COLGADA. Incluye todo lo necesario para su correcta instalación y funcionamiento. </t>
  </si>
  <si>
    <t xml:space="preserve">Suministro, transporte e instalación Tee Mecánica Ranurado Acero 2" x 1 ¼" RCI-TIPO VICTAULIC UL/FM PARA TUBERÍA COLGADA. Incluye todo lo necesario para su correcta instalación y funcionamiento. </t>
  </si>
  <si>
    <t xml:space="preserve">Suministro, transporte e instalación Tee Mecánica Ranurado Acero 3" x 1  ¼" RCI-TIPO VICTAULIC UL/FM PARA TUBERÍA COLGADA. Incluye todo lo necesario para su correcta instalación y funcionamiento. </t>
  </si>
  <si>
    <t xml:space="preserve">Suministro, transporte e instalación Tee Mecánica Ranurado Acero 4" x 2" RCI-TIPO VICTAULIC UL/FM PARA TUBERÍA COLGADA. Incluye todo lo necesario para su correcta instalación y funcionamiento. </t>
  </si>
  <si>
    <t xml:space="preserve">Suministro, transporte e instalación Strap Ranurado Acero 1 ¼" x 1" RCI-TIPO VICTAULIC UL/FM PARA TUBERÍA COLGADA. Incluye todo lo necesario para su correcta instalación y funcionamiento. </t>
  </si>
  <si>
    <t xml:space="preserve">Suministro, transporte e instalación Tee sencilla Ranurado Acero 1 ¼" RCI-TIPO VICTAULIC UL/FM PARA TUBERÍA COLGADA. Incluye todo lo necesario para su correcta instalación y funcionamiento. </t>
  </si>
  <si>
    <t xml:space="preserve">Suministro, transporte e instalación Tee sencilla Ranurado Acero 2 ½" RCI-TIPO VICTAULIC UL/FM PARA TUBERÍA COLGADA. Incluye todo lo necesario para su correcta instalación y funcionamiento. </t>
  </si>
  <si>
    <t xml:space="preserve">Suministro, transporte e instalación Tee sencilla Ranurado Acero 2" RCI-TIPO VICTAULIC UL/FM PARA TUBERÍA COLGADA. Incluye todo lo necesario para su correcta instalación y funcionamiento. </t>
  </si>
  <si>
    <t xml:space="preserve">Suministro, transporte e instalación Tee sencilla Ranurado Acero 3" RCI-TIPO VICTAULIC UL/FM PARA TUBERÍA COLGADA. Incluye todo lo necesario para su correcta instalación y funcionamiento. </t>
  </si>
  <si>
    <t xml:space="preserve">Suministro, transporte e instalación Acople Rígido Acero Ranurado 1 ¼" RCI-TIPO VICTAULIC UL/FM PARA TUBERÍA COLGADA. Incluye todo lo necesario para su correcta instalación y funcionamiento. </t>
  </si>
  <si>
    <t xml:space="preserve">Suministro, transporte e instalación Acople Rígido Acero Ranurado 1 ½" RCI-TIPO VICTAULIC UL/FM PARA TUBERÍA COLGADA. Incluye todo lo necesario para su correcta instalación y funcionamiento. </t>
  </si>
  <si>
    <t xml:space="preserve">Suministro, transporte e instalación Acople Rígido Acero Ranurado 2" RCI-TIPO VICTAULIC UL/FM PARA TUBERÍA COLGADA. Incluye todo lo necesario para su correcta instalación y funcionamiento. </t>
  </si>
  <si>
    <t xml:space="preserve">Suministro, transporte e instalación Acople Rígido Acero Ranurado 2 ½" RCI-TIPO VICTAULIC UL/FM PARA TUBERÍA COLGADA. Incluye todo lo necesario para su correcta instalación y funcionamiento. </t>
  </si>
  <si>
    <t xml:space="preserve">Suministro, transporte e instalación Acople Rígido Acero Ranurado 3" RCI-TIPO VICTAULIC UL/FM PARA TUBERÍA COLGADA. Incluye todo lo necesario para su correcta instalación y funcionamiento. </t>
  </si>
  <si>
    <t xml:space="preserve">Suministro, transporte e instalación Acople Rígido Acero Ranurado 4" RCI-TIPO VICTAULIC UL/FM PARA TUBERÍA COLGADA. Incluye todo lo necesario para su correcta instalación y funcionamiento. </t>
  </si>
  <si>
    <t xml:space="preserve">Suministro, transporte e instalación Codo Roscado Acero al Carbón 1"  PARA TUBERÍA COLGADA. Incluye todo lo necesario para su correcta instalación y funcionamiento. </t>
  </si>
  <si>
    <t xml:space="preserve">Suministro, transporte e instalación Codo C-900 6" PARA TUBERÍA COLGADA, C-900 RCI  cumple AWWA, según indica NFPA13 y NFPA 24. Incluye todo lo necesario para su correcta instalación y funcionamiento. </t>
  </si>
  <si>
    <t xml:space="preserve">Suministro, transporte e instalación Restrictor mecánico 6" PARA TUBERÍA COLGADA, C-900 RCI  cumple AWWA, según indica NFPA13 y NFPA 24. Incluye todo lo necesario para su correcta instalación y funcionamiento. </t>
  </si>
  <si>
    <t xml:space="preserve">Suministro, transporte e instalación KIT Adaptador Brida 6" PARA TUBERÍA COLGADA, C-900 RCI  cumple AWWA, según indica NFPA13 y NFPA 24. Incluye todo lo necesario para su correcta instalación y funcionamiento. </t>
  </si>
  <si>
    <t xml:space="preserve">Suministro, transporte e instalación Soporte 4 Vías 4" PARA TUBERÍA COLGADA, SOPORTES DE PESO Y ANTISÍSMICO  RCI CON LOS LINEAMIENTOS NFPA 13 PARA LA SOPORTERIA. Incluye todo lo necesario para su correcta instalación y funcionamiento. </t>
  </si>
  <si>
    <t xml:space="preserve">Suministro, transporte e instalación Soporte Tipo Pera 4" PARA TUBERÍA COLGADA, SOPORTES DE PESO Y ANTISÍSMICO  RCI CON LOS LINEAMIENTOS NFPA 13 PARA LA SOPORTERIA. Incluye todo lo necesario para su correcta instalación y funcionamiento. </t>
  </si>
  <si>
    <t xml:space="preserve">Suministro, transporte e instalación Unión Sísmica 2" METRAFLEX PARA TUBERÍA COLGADA, SOPORTES DE PESO Y ANTISÍSMICO  RCI CON LOS LINEAMIENTOS NFPA 13 PARA LA SOPORTERIA. Incluye todo lo necesario para su correcta instalación y funcionamiento. </t>
  </si>
  <si>
    <t xml:space="preserve">Suministro, transporte e instalación Rociador QR Colgante K=5.6 de Respuesta Rapida y Cobertura Standar (QR) TIPO VK. Incluye todo lo necesario para su correcta instalación y funcionamiento. </t>
  </si>
  <si>
    <t xml:space="preserve">Suministro, transporte e instalación Rociador QR Montante K=5.6 de Respuesta Rapida y Cobertura Standar (QR) TIPO VK. Incluye todo lo necesario para su correcta instalación y funcionamiento. </t>
  </si>
  <si>
    <t xml:space="preserve">Suministro, transporte e instalación Rociador SR Montante K=5.6 de Cobertura Estándar y Respuesta Standar. Incluye todo lo necesario para su correcta instalación y funcionamiento. </t>
  </si>
  <si>
    <t xml:space="preserve">Suministro, transporte e instalación Gabinete RCI Tipo 3 para CONEXIÓN PARA BOMBEROS RCI LISTADA UL Y/Ó FM. Incluye todo lo necesario para su correcta instalación y funcionamiento. </t>
  </si>
  <si>
    <t xml:space="preserve">Suministro, transporte e instalación de Señal en lamina de poliestireno cal. 80 con adhesivo impreso, fondo rojo letra blanca.  Incluye todo lo necesario para su correcta instalación y funcionamiento. </t>
  </si>
  <si>
    <t xml:space="preserve">Suministro, transporte e instalación de Señalización GABINETE CONTRAINCENDIO CLASE II, en lamina de poliestireno cal. 80 con adhesivo impreso, fondo rojo letra blanca.  Incluye todo lo necesario para su correcta instalación y funcionamiento. </t>
  </si>
  <si>
    <t>Suministro e Instalación de Hidrante tipo Milan AWWA C 502  Ø3" (75 mm) JH (incluye válvula compuerta sello en bronce Ø3" JH y accesorios)</t>
  </si>
  <si>
    <t>Panel de control de alarmas  de incendios Inteligente direccionable (FACP) minimo para 250 PUNTOS</t>
  </si>
  <si>
    <t>ADMINISTRACIÓN</t>
  </si>
  <si>
    <t>UTILIDAD</t>
  </si>
  <si>
    <t>IMPREVISTOS</t>
  </si>
  <si>
    <t>TOTAL COSTO DE OBRA</t>
  </si>
  <si>
    <t>AIU</t>
  </si>
  <si>
    <t>1 Presentarse en PESOS COLOMBIANOS.</t>
  </si>
  <si>
    <t>2 Incluir todos los costos, gastos impuestos, tasas y contribuciones en los que deba incurrir
el Proponente para cumplir el objeto de la INVITACIÓN.</t>
  </si>
  <si>
    <t>3 Tener una vigencia mínima de SESENTA (60) días calendario, contados a partir del cierre
de la INVITACIÓN, prorrogable en un plazo igual, en caso que no se pueda adjudicar en
dicho término.</t>
  </si>
  <si>
    <t>4 No modificar los formatos del Proceso de Contratación, salvo autorización expresa.</t>
  </si>
  <si>
    <t>5 Ser irrevocable, una vez presentada (artículo 8464 del Código de Comercio).</t>
  </si>
  <si>
    <t>ESTATUS EXPERIENCIA ESPECIFICA</t>
  </si>
  <si>
    <t xml:space="preserve">(i) Ser el representante legal: ingeniero civil, arquitecto o arquitecto constructor.
(ii) Tener matrícula profesional vigente, que haya sido expedida mínimo CINCO (5) años antes del cierre de la presente INVITACIÓN.
Cuando el representante legal NO CUMPLA el requisito anterior, la propuesta debe ser FIRMADA o ABONADA por un profesional que SÍ cumpla el requisito.
</t>
  </si>
  <si>
    <t>Haber cumplido con los aportes al Sistema de Seguridad Social Integral y Parafiscales , en los seis (6) meses anteriores a la presentación de la propuesta Comercial y encontrarse a paz y salvo con el sistema. Si tiene acuerdos de pago deberá certificarlo.</t>
  </si>
  <si>
    <t>No estar reportada al Boletín de Responsables Fiscales de la Contraloría General de la República (Art. 60 Ley 610 de 2000; Circular 005 del 25 de febrero de 2008).</t>
  </si>
  <si>
    <t>No estar en mora en el Sistema Registro Nacional de Medidas Correctivas RNMC de la Policía Nacional de Colombia (artículo 183 de la Ley 1801 de 2016)</t>
  </si>
  <si>
    <t>Estar inscrita en el Registro Único de Tributario.</t>
  </si>
  <si>
    <t>Estar inscrita, calificada y clasificada en el Registro Único de PROPONENTES –RUP- de la Cámara de Comercio de su domicilio antes de la fecha de cierre o entrega de propuestas de esta invitación, en algunas (mínimo tres) de las clasificaciones de la UNSPSC, establecidas en la Tabla 4 en los códigos: 721015,  721512, 721214,  721529, 721415  ,721515, 721527, 811015  y 951219.</t>
  </si>
  <si>
    <t xml:space="preserve">(i) Ser el representante legal del Consorcio o Unión Temporal: ingeniero civil, arquitecto o arquitecto constructor.
(ii) Tener matrícula profesional vigente, que haya sido expedida mínimo CINCO (5) años antes del cierre de la presente INVITACIÓN.
Cuando el representante legal NO CUMPLA el requisito anterior, la propuesta debe ser FIRMADA o ABONADA por un profesional que SÍ cumpla el requisito.
</t>
  </si>
  <si>
    <t>Cada uno de los integrantes del Consorcio o Unión Temporal deberá haber cumplido con los aportes al Sistema de Seguridad Social Integral y Parafiscales , en los seis (6) meses anteriores a la presentación de la propuesta Comercial y encontrarse a paz y salvo con el sistema. Si tiene acuerdos de pago deberá certificarlo.</t>
  </si>
  <si>
    <t>Cada uno de los integrantes del Consorcio o Unión Temporal no deberá estar reportada al Boletín de Responsables Fiscales de la Contraloría General de la República (Art. 60 Ley 610 de 2000; Circular 005 del 25 de febrero de 2008).</t>
  </si>
  <si>
    <t>Cada uno de los integrantes del Consorcio o Unión Temporal no deberá estar en mora en el Sistema Registro Nacional de Medidas Correctivas RNMC de la Policía Nacional de Colombia (artículo 183 de la Ley 1801 de 2016)</t>
  </si>
  <si>
    <t>El Consorcio o Unión Temporal deberá estar inscrito en el Registro Único de Tributario.</t>
  </si>
  <si>
    <t>Los integrantes del Consorcio o Unión Temporal deberán estar inscritos, calificados en el Registro Único de PROPONENTES –RUP- de la Cámara de Comercio de su domicilio antes de la fecha de cierre o entrega de propuestas de esta invitación, y mínimo uno de los integrantes deberá estar clasificado en el Registro Único de PROPONENTES –RUP- de la Cámara de Comercio de su domicilio antes de la fecha de cierre o entrega de propuestas de esta invitación, en algunas (mínimo tres) de las clasificaciones de la UNSPSC, establecidas en la Tabla 4 en los códigos: 721015,  721512, 721214,  721529, 721415  ,721515, 721527, 811015  y 951219.</t>
  </si>
  <si>
    <t>INDICADOR 3</t>
  </si>
  <si>
    <t>ROE</t>
  </si>
  <si>
    <t>ROE= U/PT &lt;=
Siendo U = Beneficio neto
PT= Patrimono</t>
  </si>
  <si>
    <t>Utilidad</t>
  </si>
  <si>
    <t>Patrimonio</t>
  </si>
  <si>
    <t>Vestida primaria para circuito trifasico en media tension según norma EPM RA2-017. Incluye: Aisladero, bajante en TMG Ø4'', elementos de fijación, marcación y demas requeridos para su correcta instalación. No incluye terminales contractiles</t>
  </si>
  <si>
    <t>.Suministro, transporte e instalación de alimentador trifásico primario en cable de cobre  3xNo.1/0 AWG XLPE, MV-90, 133%, 15kV,CU, + 1xNo 2 AWG-Cu, desnudo.  Incluye: Prueba de aislamiento y reporte, conexión en extremos, marcación en cinta con código de colores, elementos de fijación , marcación en acrílico con nivel de tensión y demás elementos necesarios para su correcta operación; ver documento de especificaciones Técnicas.</t>
  </si>
  <si>
    <t xml:space="preserve"> Suministro, transporte e instalación de celdas de remonte y seccionador - Fusible HH de operación bajo carga en SF6 a 17kV y base portafusible de disparo tripolar eléctrico manual y automático por fallaceldas de  entrada de línea protección con seccionador -uso interior, 17.5 kV, 800A, 20kA, operación manual. Clasificación IAC - AFL. El suministro incluye:Zócalo o rebanco en concreto,
- Seccionador de Operación Bajo carga 800 A (SF6) de tres posiciones (Conectado-Desconectado-Tierra)
- Seccionador de Puesta a Tierra inferior (aire)
- Juego de Barras tripolar para conexión superior 800 A
- Mando manual CI1
- Dispositivo de bloque con 3 lámparas de presencia de tensión
- Dispositivo de disparo tripolar por fusión fusibles
- Base portafusibles para 3 fusibles normas DIN
- Señalización mecánica fusión fusible
- Bornes para conexión inferior de cable seco unipolar
- Resistencia de calefacción
- elementos de anclaje, cableado y elementos para puesta a tierra según requerimientos. incluyen fusibles de protección.                                                           - juegos de conectores eléctricos en media tensión (conos) de entrada y salida diseñados para las celdas y demás elementos necesarios para su correcta instalación y puesta en funcionamiento. Ver documento de especificaciones técnicas.</t>
  </si>
  <si>
    <t>BANCO DE CAPACITORES 50 kVAR 208 V, 8 PASOS (7 MOVILES), Tablero autosoportado construido en lámina COLD ROLLED calibre 14 y 16 para uso interior IP 40, con espacio e inclusión del siguiente equipo eléctrico:
- 1 Beaker TOTALIZADOR 3 x175 amperios, 240VAC,85 KA 
- 7 Breaker 3 x 50 amperios, 240VAC, 50 KA                                                                                             - 7 Modulos de contactor (50A-AC-3) y resistencias para banco de capacitores                 - Control automatico para banco de capacitores de 8 pasos , con puerto de comunicación Ethernet (RJ45), referencia DCRL8 o equivalente. Incluye TCs, borneras de conexión y todas las protecciones y elementos para sua decuada instalación, operación y puesta a punto.                                                                                                   
incluye: Elementos de fijación, accesorios para su correcta instalación, cableados internos en calibres apropiados (No inferiro al N°6AWG-LSHF-Cu) y transporte. Ver documento de especificaciones técnicas.</t>
  </si>
  <si>
    <t>Suministro, transporte e instalación de transformador trifásico de 400kVA, 13200/208/120V, bajas pérdidas, clase  F, encapsulado en resina, SECO,DYn5 60 HZ. Incluye: cableado y elementos para puesta a tierra según requerimientos.,  Bornes de conexión de puesta a tierra, dispositivos de alzamiento, placa de características, aisladores del lado de media tensión, salidas de baja tensión con barraje, argollas de traslado, ruedas orientables, kit de termómetro digital 0-200°C 15kV con 3 PT100, regleta de conexión para regulación (Taps) de 5 posiciones con pasos de 2,5% ubicada la tensión nominal en el tap 3, prueba con secuencimetro de fase para verificar correcta conexión en media tensión. Se debe cumplir la norma EPM RA8-013  y RA8-014, respetando la distancia de 40cm alrededor entre transformador y celda. Debe tener certificado RETIE. Incluye también sirena, extractor de aire  con contactor y cableados, para ser activado de manera automática en caso de ser necesario.Ver documento de especificaciones técnicas.</t>
  </si>
  <si>
    <t>Juego (3) de DPS primarios tipo poliméricos de 12kV, 10kA y MCOV:10.2kV para ser instalados en los bujes de alta del transformador de 400kVA. Incluye: Elementos de fijación y demas requeridos para su correcta operación inluidos cableados de cobre desnudo y elementos de fijación para unirse a la malla de puesta a tierra.</t>
  </si>
  <si>
    <t>Suministro, transporte e instalación de Interconexión eléctrica en barras de cobre electrolítico al 99%,  entre transformador de 400 kVA y Tablero principal, barras de Cobre 2 BARRAS DE 50x10 mm POR FASE +  2 BARRAS DE 50x10 mm PARA NEUTRO (Barrajes de 1500A).  ( 3F+N a 90° ) entre bornes secundarios del transformador y Tablero ML principal de subestación. Incluye: Marcación,  Barras de cobre flexibles para conexión a bornes del transformador, aisladores, soportes internos, ducto en lámina cold rolled para evitar acceso a partes energizadas, espárragos y soportes para fijación exterior, y demás elementos para su correcta instalación y puesta en funcionamiento.Barras Norma EPM RA8-012 - Tabla 7..</t>
  </si>
  <si>
    <t>ML PRINCIPAL Tablero autosoportado construido en lámina COLD ROLLED calibre 14 y 16 para uso interior IP 40, con espacio e inclusión del siguiente equipo eléctrico:
- 1 Beaker TOTALIZADOR 3 x1250 amperios, 240VAC,85 KA 
- 1 Breaker 3 x 250 amperios, 240VAC, 50 KA
- 5 Breaker 3 x 150 amperios, 240VAC, 50 KA,                                                                                                                                                                                                                                                                                                                                                                            - 1 Breaker 3 x 100 amperios, 240VAC, 50 KA                                                                                                             - 1 Breaker 3 x 175 amperios, 240VAC, 50 KA
- 4 Breaker 3 x 70 amperios, 240VAC, 50 KA
- 1 Breaker 3 x 30 amperios, 240VAC, 50 KA,                                                                                                                                                                                                                                                             - 1 Breaker 1 x 20 amperios, 240VAC, 50 KA
- 1 Analizador de redes , con sus correspondientes TC, con puerto de comunicación Modbus RS485 ASCIIyRTU) y Ethernet (RJ45)j ,2 entradas digitales, 2 salidas digitales, medición de THD hasta 31°, 35 alarmas.. Alimentación Aux (100 a 277 Vac Ln / 125 a 250Vdc).Ver documento de especificaciones técnicas.
incluye: Elementos de fijación, accesorios para su correcta instalación y transporte</t>
  </si>
  <si>
    <t>Tubería EMT de Ø3". Incluye: Uniones, entradas a caja, conduletas, elementos de fijación, marcación y demas accesorios necesarios para su correcta instalación.</t>
  </si>
  <si>
    <t>Cable de cobre Nº12 AWG  75°C-90° 750 V PE HF FR LS CT.</t>
  </si>
  <si>
    <t>Cable de cobre Nº10 AWG  75°C-90° 750 V PE HF FR LS CT.</t>
  </si>
  <si>
    <t>Alimentador trifasico en cable de cobre 2No.4/0AWG- 80°C 750 V PE HF FR LS CTxFase + 1No.2AWG- 80°C 750 V PE HF FR LS CT para la Tierra. Incluye: terminales, cintas, marcaciones, elementos de fijaión y demas elementos necesarios para su correcta instalación. TABLERO TAA1</t>
  </si>
  <si>
    <t>Alimentador trifasico en cable de cobre 2No.2/0AWG- 80°C 750 V PE HF FR LS CTxFase + 1No.2AWG- 80°C 750 V PE HF FR LS CT para la Tierra. Incluye: terminales, cintas, marcaciones, elementos de fijaión y demas elementos necesarios para su correcta instalación. TAA2, TAA3, TAA4 Y TAA5</t>
  </si>
  <si>
    <t xml:space="preserve">Alimentador trifasico en cable de cobre 1No.1/0AWG- 80°C 750 V PE HF FR LS CTxFase + 1No.1/0AWG- 80°C 750 V PE HF FR LS CT para neutro  1No.6AWG- 80°C 750 V PE HF FR LS CT para la Tierra. Incluye: terminales, cintas, marcaciones, elementos de fijaión y demas elementos necesarios para su correcta instalación. </t>
  </si>
  <si>
    <t xml:space="preserve">Tablero eléctrico de distribución de 12 circuitos trifásico expuesto , espacio para totalizador, para interruptor enchufable,  4 hilos,  barraje de puesta a tierra, con puerta y chapa. Barraje para 125 A. Inclulye: Totalizador </t>
  </si>
  <si>
    <t>CUMPLE</t>
  </si>
  <si>
    <t>TOTAL EXPERIENCIA GENERAL EN SMMLV</t>
  </si>
  <si>
    <t>NH</t>
  </si>
  <si>
    <t>H</t>
  </si>
  <si>
    <t>Invitación Pública N° VA-023-2021</t>
  </si>
  <si>
    <t>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t>
  </si>
  <si>
    <t xml:space="preserve">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por lo menos cinco (5) años antes de la fecha de cierre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(por el cual se regula el conflicto de intereses del servidor público en la Universidad de Antioquia).
(vii) No tener ninguna de estas situaciones: Cesación de pagos o, cualquier otra circunstancia que justificadamente permita a la U.de.A presumir incapacidad o imposibilidad jurídica, económica o técnica para cumplir el objeto del contrato.
(viii) Tener domicilio principal o sucursal en el Valle de Aburrá, o municipios que no estén a más de 50 kilómetros de distancia, con capacidad técnica y administrativa para ejecutar el Contrato a celebrar, con el propósito de verificar los siguientes requisitos de forma aleatoria: contratos laborales, nómina, pago de aportes a la seguridad social y parafiscales con base en el ingreso real del trabajador, puntualidad en el pago de salario y prestaciones sociales, puntualidad en la entrega de dotación en los términos de ley.
</t>
  </si>
  <si>
    <t xml:space="preserve">Cada uno de los integrantes del Consorcio o Unión Temporal deberá 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por lo menos cinco (5) años antes de la fecha de cierre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(por el cual se regula el conflicto de intereses del servidor público en la Universidad de Antioquia).
(vii) No tener ninguna de estas situaciones: Cesación de pagos o, cualquier otra circunstancia que justificadamente permita a la U.de.A presumir incapacidad o imposibilidad jurídica, económica o técnica para cumplir el objeto del contrato.
(viii) Tener domicilio principal o sucursal en el Valle de Aburrá, o municipios que no estén a más de 50 kilómetros de distancia, con capacidad técnica y administrativa para ejecutar el Contrato a celebrar, con el propósito de verificar los siguientes requisitos de forma aleatoria: contratos laborales, nómina, pago de aportes a la seguridad social y parafiscales con base en el ingreso real del trabajador, puntualidad en el pago de salario y prestaciones sociales, puntualidad en la entrega de dotación en los términos de ley
</t>
  </si>
  <si>
    <t>Se aceptarán sólo aquellas propuestas que certifiquen experiencia GENERAL acreditada en hasta cinco (5) certificados o actas de liquidación de contratos ejecutados y liquidados, que dentro de su objeto o alcance incluyan construcción de edificaciones, conforme al título A de la NSR-10, A.2.5.1. Grupos de Uso I, II, III o IV, que cada certificado aportado deberá estar en algunas, mínimo dos (2) de las clasificaciones de la UNSPSC, establecidas en la Tabla 4 en los códigos: 721015, 951219, 721512 y 721515. Y tres certificados deberán estar clasificados en mínimo dos (2) de las clasificaciones de la UNSPSC, establecidas en la Tabla 4 en los códigos: 811015, 721527, 721529, 721415 y 721214, y cuya sumatoria sea mayor a (1.5) veces el presupuesto oficial, expresado en SMMLV.</t>
  </si>
  <si>
    <t>CUMPLE CON EL REQUERIMIENTO OBLIGATORIO DEL NUMERAL 5,3,1,1 DE LOS TÉRMINOS DE REFERENCIA</t>
  </si>
  <si>
    <t>R/NR</t>
  </si>
  <si>
    <t>1.0</t>
  </si>
  <si>
    <t>1.1</t>
  </si>
  <si>
    <t xml:space="preserve">R </t>
  </si>
  <si>
    <t>1.2</t>
  </si>
  <si>
    <t>1.3</t>
  </si>
  <si>
    <t>Instalación de CERRAMIENTO PROVISIONAL en tela naranja con una altura de 2,1 m, y estructura en larguero común, concreto de 17.5 Mpa para fijación de estructura en madera común. Incluye suministro, transporte, instalación y desmonte de la tela, excavación manual en cualquier material, cargue, transporte y botada de material y todos los demás elementos necesarios para su correcta instalación.</t>
  </si>
  <si>
    <t>2.0</t>
  </si>
  <si>
    <t>2.1</t>
  </si>
  <si>
    <t>2.2</t>
  </si>
  <si>
    <t>3.0</t>
  </si>
  <si>
    <t>3.1</t>
  </si>
  <si>
    <t>3.1.1</t>
  </si>
  <si>
    <t>3.1.2</t>
  </si>
  <si>
    <t>3.1.3</t>
  </si>
  <si>
    <t>3.1.4</t>
  </si>
  <si>
    <t>3.1.5</t>
  </si>
  <si>
    <t>3.2</t>
  </si>
  <si>
    <t>3.2.1</t>
  </si>
  <si>
    <t>3.2.2</t>
  </si>
  <si>
    <t>3.3</t>
  </si>
  <si>
    <t>3.3.1</t>
  </si>
  <si>
    <t>4.0</t>
  </si>
  <si>
    <t>4.1</t>
  </si>
  <si>
    <t>4.1.1</t>
  </si>
  <si>
    <t>Colocación en Concreto Multipropósito Tipo Fluido de 3000 PSI (21 MPa), TM1", Asentamiento 229mm +/-38mm para SOLADO, con un espesor DE 0.05 m. Incluye  el transporte interno del concreto y todos los demás elementos necesarios para su correcta construcción, incluye acarreo interno.  (NO INCLUYE CONCRETO)</t>
  </si>
  <si>
    <t>4.1.2</t>
  </si>
  <si>
    <t>Construcción de PILAS en concreto Concreto Tipo Tremie de 4000 PSI (28 MPa) , TM1”, Asentamiento 205mm +/-38mm.. Incluye  transporte interno y colocación del concreto, mano de obra, vibrado, protección, para estructuras de acuerdo con las diferentes dimensiones establecidas en los planos y diseños y todos los demás elementos necesarios para su correcto vaciado. El acero de refuerzo se pagará en su ítem correspondiente. (NO INCLUYE CONCRETO)</t>
  </si>
  <si>
    <t>4.1.3</t>
  </si>
  <si>
    <t>Construcción de VIGA DE FUNDACIÓN con Concreto multiproposito tipo plastico de 4000 PSI (28 Mpa), TM1", asentamiento 152mm+/-25mm. Incluye transporte interno y colocación, mano de obra, vibrado, protección y curado, para estructuras de acuerdo con las diferentes dimensiones establecidas en los planos y diseños. No incluye refuerzo. (NO INCLUYE CONCRETO)</t>
  </si>
  <si>
    <t>4.1.4</t>
  </si>
  <si>
    <t>Construcción de DADOS DE FUNDACIÓN con Concreto alta resistencia tipo fluido de 6000 PSI (42 Mpa), TM1", asentamiento 229mm +/- 38mm. adicionado de Fibra Tuf trand Control, temperatura 30°C +/- 2°C.  Incluye transporte interno, colocación, mano de obra, vibrado, protección y curado, para estructuras de acuerdo con las diferentes dimensiones establecidas en los planos y diseños. No incluye refuerzo.  (NO INCLUYE CONCRETO)</t>
  </si>
  <si>
    <t>4.1.5</t>
  </si>
  <si>
    <t>Construcción de LOSA DE FUNDACIÓN Concreto multiproposito tipo plastico de 4000 PSI (28 Mpa), TM1", asentamiento 152mm+/-25mm. con un espesor de 0.08m. Incluye transporte interno y colocación de concreto, sobreespesor de 0.10x0.15 para anclar refuerzo de muros, instalación del concreto, mano de obra, vibrado, protección y curado, para estructuras de acuerdo con las diferentes dimensiones establecidas en los planos y diseños. No incluye refuerzo.  (NO INCLUYE CONCRETO)</t>
  </si>
  <si>
    <t>4.1.6</t>
  </si>
  <si>
    <t>Construcción de LOSA DE CONTRAPISO en Concreto Multipropósito Tipo Plástico de 4000 PSI (28 MPa) ,TM1”, Asentamiento 152mm +/-25mm., con un ESPESOR DE 25 cm. Incluye transporte interno, colocación del concreto, armado y desarmado de la obra falsa y formaleta completa, protección curado y todos los demás elementos necesarios para su correcta construcción, El acero de refuerzo se pagará en su respectivo ítem, según diseño. (NO INCLUYE CONCRETO)</t>
  </si>
  <si>
    <t>4.2</t>
  </si>
  <si>
    <t>4.2.1</t>
  </si>
  <si>
    <t>4.2.1.1</t>
  </si>
  <si>
    <t>Construcción de MURO DE CONTENCIÓN con Concreto multiproposito tipo plastico de 4000 PSI (28 Mpa), TM1", asentamiento 152mm+/-25mm.. a la vista, con un ESPESOR DE 0,25 m para tanques de reserva de agua . Incluye transporte interno y colocación de concreto,  de impermeabilizante integral tipo plastocrete DM o equivalente, formaleta de primera calidad en súper T de 19 mm. para acabado a la vista por una cara, incluye suministro y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 (NO INCLUYE CONCRETO)</t>
  </si>
  <si>
    <t>4.2.1.2</t>
  </si>
  <si>
    <t>Construcción de MURO DE CONTENCIÓN con Concreto multiproposito tipo plastico de 4000 PSI (28 Mpa), TM1", asentamiento 152mm+/-25mm. a la vista, con un ESPESOR DE 0,20 m. Incluye transporte interno y colocación de impermeabilizante integral tipo plastocrete DM o equivalente, formaleta de primera calidad en súper T de 19 mm. para acabado a la vista por una cara, incluye suministro y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  (NO INCLUYE CONCRETO)</t>
  </si>
  <si>
    <t>4.2.1.3</t>
  </si>
  <si>
    <t>Construcción colocación de Concreto multiproposito tipo plastico de 4000 PSI (28 Mpa), TM1", asentamiento 152mm+/-25mm., para muro espesor 15 cm, incluye formaleta SÚPER T para acabado a la vista ambas caras, vibrado, reductor de agua tipo Sika o similar, acelerante para concretos tipo Sika o similar, desencofrante tipo Sika o similar, transporte interno,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  (NO INCLUYE CONCRETO)</t>
  </si>
  <si>
    <t>4.2.1.4</t>
  </si>
  <si>
    <t>Colocación de Concreto multiproposito tipo plastico de 4000 PSI (28 Mpa), TM1", asentamiento 152mm+/-25mm., para muro  espesor 20 cm, incluye formaleta SÚPER T para acabado a la vista ambas caras, vibrado,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corbatas, etc., que se requiera. Deberá tambien dar el curado necesario y retirar las formaletas cuando el concreto haya alcanzado su curado inicial. La interventoría indicará donde y cuando deben hacerse reparaciones u ordenar la demolición y reposición, por cuenta del contratista, del elemento cuando este lo considere necesario. El acero de refuerzo esta incluido en su ítem respectivo. (NO INCLUYE CONCRETO)</t>
  </si>
  <si>
    <t>4.2.2</t>
  </si>
  <si>
    <t>4.2.2.1</t>
  </si>
  <si>
    <t>Construcción de LOSA MACIZA,  ESPESOR DE 5 cm con Concreto multiproposito tipo plastico de 4000 PSI (28 Mpa), TM1", asentamiento 152mm +/- 25 mm. Acabado liso a la vista, para torta inferior de losa 0.60 m. Incluye transporte interno y colocación del concreto, suministro, armado y desarmado de la obra falsa y formaleta completa, protección curado y todos los demás elementos necesarios para su correcta construcción, El acero de refuerzo se pagará en su respectivo ítem, según diseño.(NO INCLUYE CONCRETO)</t>
  </si>
  <si>
    <t>4.2.2.2</t>
  </si>
  <si>
    <t>Construcción de LOSA MACIZA, ESPESOR DE 10 cm. Con Concreto multiproposito tipo plastico de 4000 PSI (28 Mpa), TM1", asentamiento 152mm +/- 25 mm. Incluye transporte interno, colocación del concreto hasta una altura de 3.0 m, formaleta de primera calidad en súper "T" de 19mm o su equivalente para acabado a la vista de cielos y bordes de losa, suministro, armado y desarmado de toda la obra falsa necesaria para el correcto vaciado (La súper T se coloca sobre el tendido de teleras de la obra falsa) biseles para cortagotera o donde se requieran, vibrado, protección y curado para estructuras, de acuerdo a las diferentes dimensiones establecidas en los planos y todos los demás elementos necesarios para su correcto vaciado. El acero de refuerzo se pagará en su respectivo ítem según diseño. En el vaciado se deben dejar los hierros (pelos) para el amarre de los elementos no estructurales, ya que por ningún motivo de pagaran anclajes. (NO INCLUYE CONCRETO)</t>
  </si>
  <si>
    <t>4.2.2.3</t>
  </si>
  <si>
    <t>Construcción de LOSA MACIZA PLANA, ESPESOR DE 0.15 m Con Concreto multiproposito tipo plastico de 4000 PSI (28 Mpa), TM1", asentamiento 152mm +/- 25 mm. Para losa de cubierta de la rampa principal. Adicionado con FIBRA Nikon e impermeabilizante integral tipo plastocrete DM o equivalente calidad. Incluye  transporte interno, colocación del concreto, formaleta completa en súper T de 19mm para acabado a la vista, vibrado, protección y curado del concreto. Suministro, armado y desarmado de la obra falsa hasta una altura de 3,5m y todos los demás elementos necesarios para su correcta construcción según diseño. El acero de refuerzo se pagará en su ítem respectivo.(NO INCLUYE CONCRETO)</t>
  </si>
  <si>
    <t>4.2.2.4</t>
  </si>
  <si>
    <t>Construcción de LOSA MACIZA PLANA, ESPESOR DE 0.20 m. con Concreto multiproposito tipo plastico de 4000 PSI (28 Mpa), TM1", asentamiento 152mm +/- 25 mm. Incluye transporte interno, y la colocación del concreto, formaleta Súper "T" de 19 mm. o su equivalente, aristas biseladas, vibrado, protección y curado del concreto, suministro, armado y desarmado de la obra falsa hasta una altura de 3,5m y todos los demás elementos necesarios para su correcta construcción. El acero de refuerzo se paga en su respectivo ítem. (NO INCLUYE CONCRETO)</t>
  </si>
  <si>
    <t>4.2.2.5</t>
  </si>
  <si>
    <t>Construcción de LOSA MACIZA PLANA, ESPESOR DE 0.22 m. con Concreto multiproposito tipo plastico de 4000 PSI (28 Mpa), TM1", asentamiento 152mm +/- 25 mm. Adicionado con FIBRA Nikon e impermeabilizante integral tipo plastocrete DM o equivalente calidad. Incluye  transporte interno y colocación del concreto, formaleta completa en súper T de 19mm para acabado a la vista, vibrado, protección y curado del concreto. Suministro, armado y desarmado de la obra falsa hasta una altura de 3,5m y todos los demás elementos necesarios para su correcta construcción según diseño. El acero de refuerzo se pagará en su ítem respectivo.(NO INCLUYE CONCRETO)</t>
  </si>
  <si>
    <t>4.2.2.6</t>
  </si>
  <si>
    <t>Construcción de LOSA MACIZA INCLINADA, ESPESOR DE 0.22 m. con Concreto multiproposito tipo plastico de 4000 PSI (28 Mpa), TM1", asentamiento 152mm +/- 25 mm. Adicionado con FIBRA Nikon e impermeabilizante integral tipo plastocrete DM o equivalente calidad. Incluye transporte interno,  colocación del concreto, vigas profundas de  0,40 x 0,50 m. y 0,20 x 0,50 m., formaleta completa en súper T de 19mm para acabado a la vista, vibrado, protección y curado del concreto. Suministro, armado y desarmado de la obra falsa hasta una altura de 5.70 m y todos los demás elementos necesarios para su correcta construcción según diseño. El acero de refuerzo se pagará en su ítem respectivo. .(NO INCLUYE CONCRETO)</t>
  </si>
  <si>
    <t>4.2.2.7</t>
  </si>
  <si>
    <t>Construcción de LOSA ALIGERADA, ESPESOR DE 0.30m. con Concreto multiproposito tipo plastico de 4000 PSI (28 Mpa), TM1", asentamiento 152mm +/- 25 mm. Acabado a la vista con casetón RECUPERABLE DE PORÓN, de acuerdo a las diferentes dimensiones establecidas en los planos y diseño. Incluye  transporte interno y colocación del concreto, nervios de 0,10 x 0,30 m ubicados cada 1 m entre caras de nervios y en ambas direcciones, placa superior de losa de 0,05m de espesor, vigas de 0,30x0,25 m, ubicadas cada  4,80 m. en ambas direcciones, formaleta en súper "T" de 19 mm. o equivalente para acabado a la vista en la parte inferior de la losa y en paredes laterales y todos los demás elementos necesarios para su correcto vaciado según diseño. Incluye suministro, armado y desarmado de toda la obra falsa necesaria para el correcto vaciado a una altura entre 3,0 y 4,0m (la súper "T" se coloca sobre el tendido de teleras de la obra falsa), según diseño. En el vaciado se deben dejar los hierros (pelos) para el amarre de los elementos no estructurales, por ningún motivo se pagaran anclajes. El acero de refuerzo adicional a la malla electrosoldada se pagará en su respectivo ítem.  (NO INCLUYE CONCRETO)</t>
  </si>
  <si>
    <t>4.2.2.8</t>
  </si>
  <si>
    <t>Construcción de LOSA ALIGERADA, ESPESOR DE 0.60m. con Concreto multiproposito tipo plastico de 4000 PSI (28 Mpa), TM1", asentamiento 152mm +/- 25 mm. a la vista con casetón de MADERA NO RECUPERABLE. Incluye transporte interno y colocación del concreto a una altura de entre 3.0 y 4.0m, nervios 0.10 x 0.53 m ubicados cada 1 m entre caras de nervios y en ambas direcciones, espesor de placa superior de 0.07 m, VIGAS DE 0.60X0.60, formaleta en súper T de 19 mm. o equivalente para acabado a la vista en la parte inferior y paredes laterales y todos los demás elementos necesarios para su correcto vaciado. Incluye suministro, armado y desarmado de toda la obra falsa necesaria para el correcto vaciado (la súper T se coloca sobre el tendido de teleras de la obra falsa y en la tapa lateral), según diseño. En el vaciado se deben dejar los hierros (pelos) para el amarre de la mampostería no estructural, por ningún motivo se pagaran anclajes. El acero de refuerzo adicional a la malla electrosoldada se pagará en su respectivo ítem.  (NO INCLUYE CONCRETO)</t>
  </si>
  <si>
    <t>4.2.2.9</t>
  </si>
  <si>
    <t>Construcción de LOSA MACIZA PARA RAMPA, ESPESOR DE 12 cm. con Concreto multiproposito tipo plastico de 4000 PSI (28 Mpa), TM1", asentamiento 152mm +/- 25 mm. Incluye transporte interno  hasta una altura de 3.0m y colocación del concreto, suministro, armado y desarmado de toda la obra falsa y la formaleta completa, vibrado, protección y curado de la losa, de acuerdo a las diferentes dimensiones establecidas en los planos y todos los demás elementos necesarios para su correcto vaciado. El acero de refuerzo se pagará en su respectivo ítem según diseño. En el vaciado se deben dejar los hierros (pelos) para el amarre de los elementos no estructurales, ya que por ningún motivo de pagaran anclajes.  (NO INCLUYE CONCRETO)</t>
  </si>
  <si>
    <t>4.2.2.10</t>
  </si>
  <si>
    <t>Construcción de LOSA MACIZA PARA RAMPA, ESPESOR DE 0.22 m. con Concreto multiproposito tipo plastico de 4000 PSI (28 Mpa), TM1", asentamiento 152mm +/- 25 mm. Adicionado con FIBRA Nikon e impermeabilizante integral tipo plastocrete DM o equivalente calidad. Incluye transporte interno y colocación del concreto, vigas profundas de  0,40 x 0,50 m. y 0,20 x 0,50 m., formaleta completa en súper T de 19mm para acabado a la vista, vibrado, protección y curado del concreto. Suministro, armado y desarmado de la obra falsa hasta una altura de 3,0m y todos los demás elementos necesarios para su correcta construcción según diseño. El acero de refuerzo se pagará en su ítem respectivo.  (NO INCLUYE CONCRETO)</t>
  </si>
  <si>
    <t>4.2.3</t>
  </si>
  <si>
    <t>4.2.3.1</t>
  </si>
  <si>
    <t>Construcción de COLUMNAS DE 0.50 x1.00m. en Concreto alta resistencia tipo fluido de 6000 PSI (42 Mpa), TM3/8", asentamiento 229mm +/- 38mm, aidición de Fibra Tuf trand Control de temperatura 30°C +/- 2°C., acabado a la vista. Incluye transporte interno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 (NO INCLUYE CONCRETO)</t>
  </si>
  <si>
    <t>4.2.3.2</t>
  </si>
  <si>
    <t>Construcción de COLUMNAS DE 0.60 x1.00m. Con Concreto alta resistencia tipo fluido de 6000 PSI (42 Mpa), TM3/8", asentamiento 229mm +/- 38mm, aidición de Fibra Tuf trand Control de temperatura 30°C +/- 2°C. acabado a la vista. Incluye transporte interno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  (NO INCLUYE CONCRETO)</t>
  </si>
  <si>
    <t>4.2.3.3</t>
  </si>
  <si>
    <t>Construcción de COLUMNAS DE 0.50 x 2.20m. Con Concreto alta resistencia tipo fluido de 6000 PSI (42 Mpa), TM3/8", asentamiento 229mm +/- 38mm, aidición de Fibra Tuf trand Control de temperatura 30°C +/- 2°C. acabado a la vista. Incluye transporte interno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  (NO INCLUYE CONCRETO)</t>
  </si>
  <si>
    <t>4.2.3.4</t>
  </si>
  <si>
    <t>Construcción de COLUMNAS CIRCULARES  DIÁMETRO DE 30 cm. Con Concreto alta resistencia tipo fluido de 6000 PSI (42 Mpa), TM3/8", asentamiento 229mm +/- 38mm, aidición de Fibra Tuf trand Control de temperatura 30°C +/- 2°C. Incluye transporte interno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  (NO INCLUYE CONCRETO)</t>
  </si>
  <si>
    <t>4.2.3.5</t>
  </si>
  <si>
    <t>Construcción de PEDESTALES CIRCULARES para columnas metalicas inclinadas. Con Concreto alta resistencia tipo fluido de 6000 PSI (42 Mpa), TM3/8", asentamiento 229mm +/- 38mm, aidición de Fibra Tuf trand Control de temperatura 30°C +/- 2°C.. DIÁMETRO DE 80 cm. Incluye transporte interno, colocación del concreto, fluidificante para mezclas de concreto, formaleta metálica para acabado a la vista, vibrado, protección, curado y todos los demás elementos necesarios para su correcta construcción según diseño. El acero de refuerzo se pagará en su respectivo ítem. (NO INCLUYE CONCRETO)</t>
  </si>
  <si>
    <t>4.2.3.6</t>
  </si>
  <si>
    <t>Concreto alta resistencia tipo fluido de 6000 PSI (42 Mpa), TM3/8", asentamiento 229mm +/- 38mm, aidición de Fibra Tuf trand Control de temperatura 30°C +/- 2°C. Para COLUMNAS CIRCULARES METALICAS INCLINADAS. DIÁMETRO DE 50 cm. Incluye transporte interno y la colocación del concreto, fluidificante para mezclas de concreto,  vibrado, protección, curado y todos los demás elementos necesarios para su correcta construcción según diseño. El acero de refuerzo se pagará en su respectivo ítem.  (NO INCLUYE CONCRETO)</t>
  </si>
  <si>
    <t>4.2.4</t>
  </si>
  <si>
    <t>4.2.4.1</t>
  </si>
  <si>
    <t>Construcción de VIGAS AÉREAS de 0,1 x 0,6 m. Concreto multiproposito tipo plastico de 4000 PSI (28 Mpa), TM1", asentamiento 152mm +/- 25 mm., hasta una altura de 3,5 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</si>
  <si>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4.2.4.2</t>
  </si>
  <si>
    <t>Construcción de VIGAS AÉREAS de 0,1 x 0,8 m. Concreto multiproposito tipo plastico de 4000 PSI (28 Mpa), TM1", asentamiento 152mm +/- 25 mm., hasta una altura de 3,5 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</si>
  <si>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4.2.4.3</t>
  </si>
  <si>
    <t>Construcción de VIGAS AÉREAS de 0,2 x 0,6 m. Con Concreto multiproposito tipo plastico de 4000 PSI (28 Mpa), TM1", asentamiento 152mm +/- 25 mm. hasta una altura de 3,5m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</si>
  <si>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4.2.4.4</t>
  </si>
  <si>
    <t>Construcción de VIGAS AÉREAS de 0,6 x 0,6 m. Con Concreto multiproposito tipo plastico de 4000 PSI (28 Mpa), TM1", asentamiento 152mm +/- 25 mm. Desde  una altura de 3,0m hasta 5,50m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</si>
  <si>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4.2.4.5</t>
  </si>
  <si>
    <t>Construcción de VIGAS AÉREAS de 0,6 x 0,8 m. Con Concreto multiproposito tipo plastico de 4000 PSI (28 Mpa), TM1", asentamiento 152mm +/- 25 mm. Desde  una altura de 3,0m hasta 5,50m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</si>
  <si>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4.2.4.6</t>
  </si>
  <si>
    <t>Construcción de VIGAS AÉREAS de 0,8 x 0,9 m. Con Concreto multiproposito tipo plastico de 4000 PSI (28 Mpa), TM1", asentamiento 152mm +/- 25 mm. Desde  una altura de 4,50m hasta 9.00m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</si>
  <si>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4.2.4.7</t>
  </si>
  <si>
    <t>Construcción de VIGAS AÉREAS INCLINADA de 0,6 x 0,8 m. Con Concreto multiproposito tipo plastico de 4000 PSI (28 Mpa), TM1", asentamiento 152mm +/- 25 mm. con una altura desde 3,00m hasta 5,50m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</si>
  <si>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4.2.4.8</t>
  </si>
  <si>
    <t>Construcción de VIGAS AÉREAS de 1.0 x 0,60 m. Con Concreto multiproposito tipo plastico de 4000 PSI (28 Mpa), TM1", asentamiento 152mm +/- 25 mm., con una altura desde 4.50 m hasta 9.00 m medidos desde el nivel de apoyo de la obra falsa hasta el nivel inferior de la viga. Incluye suministro, transporte y colocación del concreto, formaleta de primera calidad en súper T de 19 mm o equivalente, para acabado a la vista, aristas biseladas, transporte interno,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</si>
  <si>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4.2.4.9</t>
  </si>
  <si>
    <t>Construcción de VIGAS CANOA de 0,65 x 0,65 m. Segun diseño.  Con Concreto multiproposito tipo plastico de 4000 PSI (28 Mpa), TM1", asentamiento 152mm +/- 25 mm. Desde  una altura de 3,0m hasta 5,50m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</si>
  <si>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4.2.5</t>
  </si>
  <si>
    <t>4.2.5.1</t>
  </si>
  <si>
    <t>Construcción de ESCALERAS en concreto premezclado de 28 Mpa., con huella de 0.30 m y contra huella de 0.18 m. Incluye  transporte interno y la colocación del concreto, formaleta de primera calidad en súper "T" de 19 mm. o su equivalente para acabado a la vista, contrahuellas, moldura chaflán en contrahuellas, vibrado, protección, curado, y todos los demás elementos necesarios para su correcta construcción, según diseño. (NO INCLUYE CONCRETO)</t>
  </si>
  <si>
    <t>4.2.5.2</t>
  </si>
  <si>
    <t>Construcción de ESCALERAS SOBRE TERRENO en concreto de 21 Mpa., con huella de 0.30 m y contra huella de 0.1667 m. Incluye transporte interno y la colocación del concreto, formaleta de primera calidad en súper "T" de 19 mm. o su equivalente para acabado a la vista, contrahuellas, moldura chaflán en contrahuellas, vibrado, protección, curado, malla electrosoldada D84, entresuelo en piedra, arenilla y todos los demás elementos necesarios para su correcta construcción, según diseño.  (NO INCLUYE CONCRETO)</t>
  </si>
  <si>
    <t>4.3</t>
  </si>
  <si>
    <t>4.3.1</t>
  </si>
  <si>
    <t>Construcción de CÁRCAMO en concreto de 21 Mpa. DE 50x40 cm con un ESPESOR DE 8 cm. (medidas externas). Incluye transporte interno y colocación del concreto, tapa vaciada monolítica con el piso de las mismas especificaciones y acabado de éste, ranura sumidero de 3 cm., formaleta de primera calidad donde se requiera, bordes, biseles, vanos para empotrar rejilla metálica, malla electrosoldada D-50 y todo lo necesario para su correcta construcción. Según diseño. La excavación y el acero se pagaran en su ítem respectivo.  (NO INCLUYE CONCRETO)</t>
  </si>
  <si>
    <t>4.3.2</t>
  </si>
  <si>
    <t>Construcción de SILLAR DE 0,60 x  0,10 m. en concreto de 21 Mpa. Incluye  transporte interno y colocación del concreto, formaleta súper "T" de 19 mm. o equivalente para acabado a la vista, protección, curado, biseles y cortagoteras. Pulida a máquina de las parte superior y paredes laterales y todos los demás elementos necesarios para su correcta construcción. Según diseño. No incluye refuerzo.  (NO INCLUYE CONCRETO)</t>
  </si>
  <si>
    <t>4.3.3</t>
  </si>
  <si>
    <t>Construcción de DINTELES DE 0.15 X 0.20 m. en concreto 21 Mpa. Este elemento va revocado o enchapado en el mismo material de la mampostería, el acabado se pagará en el ítem respectivo. Incluye  transporte interno y colocación del concreto, formaleta, protección, curado y todos los elementos necesarios para su correcta ejecución. No incluye refuerzo.  (NO INCLUYE CONCRETO)</t>
  </si>
  <si>
    <t>4.3.4</t>
  </si>
  <si>
    <t>Construcción de VIGA DE BORDE  PARA APOYO DE PASAMANOS de 0,09 x 0,18 m. en concreto de 21 Mpa., para remate pasamanos terraza, no incluye el enchape en ladrillo catalán. Incluye transporte interno y colocación del concreto, formaleta completa, vibrado, protección, curado y todos los demás elementos necesarios para su correcto vaciado. (NO INCLUYE CONCRETO)</t>
  </si>
  <si>
    <t>4.3.5</t>
  </si>
  <si>
    <t>Construcción de LAGRIMAL en concreto 21 Mpa., con un ANCHO DE 0.30m y un ESPESOR DE 6 cm. Con un concreto impermeabilizado con Sika 1 o equivalente, vaciado en el sitio. Incluye  transporte interno y colocación del concreto, formaleta en súper T de 19 mm. para acabado a la vista, protección, curado, molduras, biseles, cortagoteras a ambos lados del muro y todos los elementos necesarios para su correcta construcción. No incluye refuerzo.  (NO INCLUYE CONCRETO)</t>
  </si>
  <si>
    <t>4.3.6</t>
  </si>
  <si>
    <t>5.0</t>
  </si>
  <si>
    <t>5.1</t>
  </si>
  <si>
    <t>5.2</t>
  </si>
  <si>
    <t>5.3</t>
  </si>
  <si>
    <t>5.4</t>
  </si>
  <si>
    <t xml:space="preserve">Suministro, instalación y tensionamiento de Torón 1/2" G270 de baja relajación, según norma ASTM 416 y/o NTC 2010 -Unbonded + platinas. 	</t>
  </si>
  <si>
    <t>6.0</t>
  </si>
  <si>
    <t>6.1</t>
  </si>
  <si>
    <t>Construcción de MAMPOSTERÍA EN BLOQUE DE CONCRETO DE 12x20x40 cm. ESPESOR DE 12. resistencia 8 Mpa 3P NO ESTRUCTURAL. Para alturas hasta 3.50m. Incluye el suministro y transporte del bloque, el mortero de pega 0,25:1:5,(cal-cemento-arena) espesor max=0.01 m, trabas, columnas, machones, cuchillas, buitrones (para bajantes de redes en general), remates de enrases, de aristas con esquineros de fabrica, encorozados, áticos y chapas necesarias por detalles de construcción que se ejecuten en  el mismo material que se está midiendo. Todos los cortes serán realizados a máquina. (Según norma Icontec 451, 296 y la Astm C-652 y C-34).</t>
  </si>
  <si>
    <t>6.2</t>
  </si>
  <si>
    <t>Construcción de MAMPOSTERÍA EN BLOQUE DE CONCRETO DE 15x20x40 cm. ESPESOR DE 15. resistencia 8 Mpa 3P NO ESTRUCTURAL. Para alturas hasta 3.50m. Incluye el suministro y transporte del bloque, el mortero de pega 0,25:1:5,(cal-cemento-arena) espesor max=0.01 m, trabas, columnas, machones, cuchillas, buitrones (para bajantes de redes en general), remates de enrases, de aristas con esquineros de fabrica, encorozados, áticos y chapas necesarias por detalles de construcción que se ejecuten en  el mismo material que se está midiendo. Todos los cortes serán realizados a máquina. (Según norma Icontec 451, 296 y la Astm C-652 y C-34).</t>
  </si>
  <si>
    <t>6.3</t>
  </si>
  <si>
    <t>6.4</t>
  </si>
  <si>
    <t>Construcción de JUNTA DE DILATACIÓN ENTRE MAMPOSTERÍA Y ELEMENTOS ESTRUCTURALES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muro a definir por la interventoría. Incluye suministro y transporte de los materiales y todos los elementos necesarios para su correcta construcción y funcionamiento. Se deben seguir todas las especificaciones y recomendaciones de los fabricantes de los materiales.</t>
  </si>
  <si>
    <t>6.5</t>
  </si>
  <si>
    <t>7.0</t>
  </si>
  <si>
    <t>REVOQUES/ESTUCO</t>
  </si>
  <si>
    <t>7.1.1</t>
  </si>
  <si>
    <t>7.1.2</t>
  </si>
  <si>
    <t>7.1.3</t>
  </si>
  <si>
    <t>Colocación de ESTUCO ACRÍLICO PROFESIONAL, SOBRE MUROS REVOCADOS, 3 manos mínimo, o las que sea necesarias para obtener una superficie pareja y homogénea. Incluye suministro y transporte de los materiales, ranuras, filetes, dilataciones y todos los elementos necesarios para su correcta aplicación y funcionamiento.</t>
  </si>
  <si>
    <t>7.2</t>
  </si>
  <si>
    <t>7.2.1</t>
  </si>
  <si>
    <t>7.2.2</t>
  </si>
  <si>
    <t>7.2.3</t>
  </si>
  <si>
    <t>7.3</t>
  </si>
  <si>
    <t>ESTUCO, PINTURA Y OTROS</t>
  </si>
  <si>
    <t>7.3.1</t>
  </si>
  <si>
    <t>7.3.2</t>
  </si>
  <si>
    <t>7.3.3</t>
  </si>
  <si>
    <t>Aplicación de PINTURA LAVABLE EN MUROS,  VINILO TIPO 1 Corona o similar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</si>
  <si>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8.0</t>
  </si>
  <si>
    <t>8.1</t>
  </si>
  <si>
    <t>Suministro, transporte y colocación de BASE GRANULAR de máximo Ø 1½", reacomodado con medios mecánicos y compactado al 100% mínimo del ensayo del proctor modificado, según normas para la construcción de pavimentos del INVIAS, y todo lo necesario para su correcta construcción y funcionamiento. Su medida será tomada en sitio ya compactado. Para apoyo de losas de piso de edificio, tanques y vía.</t>
  </si>
  <si>
    <t>8.2</t>
  </si>
  <si>
    <t>8.3</t>
  </si>
  <si>
    <t>8.4</t>
  </si>
  <si>
    <t>Construcción de PISO EN BALDOSA GRIS DE GRANO BLANCO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</si>
  <si>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8.5</t>
  </si>
  <si>
    <t>8.6</t>
  </si>
  <si>
    <t>Construcción de PISO EN CONCRETO PULIDO DE 21 Mpa, con un ESPESOR DE 7cm, modulado 1,0m x 1,0m. Incluye suministro y transporte de los materiales, formaletas, acabado con helicóptero, marcación de dilataciones con cortadora y todo lo necesario para su correcta ejecución y funcionamiento. El refuerzo y entresuelo serán pagados en el ítem correspondient</t>
  </si>
  <si>
    <t>8.7</t>
  </si>
  <si>
    <t>Construcción de ZÓCALO RECTO EN BALDOSA DE GRANO de 0,10 a 0,15m de altura, de la misma especificación de la baldosa de piso, con aristas biseladas. Incluye suministro y transporte de los materiales, pegante de capa delgada tipo pegacor o equivalente, lechada del mismo color de la baldosa, remates, y todos los elementos necesarios para su correcta construcción.</t>
  </si>
  <si>
    <t>8.8</t>
  </si>
  <si>
    <t>Construcción de ZÓCALO EN MEDIA CAÑA EN GRANITO PULIDO Y BRILLADO DE COLOR IGUAL AL DE LA BALDOSA, DESARROLLO DE 35 cm, con una altura de 17.5 cm sobre el nivel de piso acabado y embebido en muro. Incluye mortero de nivelación, cemento color, grano No. 1, varilla de aluminio de 3 mm a lo largo del muro y mediacañas cada 0,90m, cortes en piso y muro, remates, pulida y brillada, y todos los demás elementos necesarios para su correcto vaciado. La capa de desgaste no debe ser inferior a 10 mm después de pulida.</t>
  </si>
  <si>
    <t>9.0</t>
  </si>
  <si>
    <t>9.1</t>
  </si>
  <si>
    <t>9.2</t>
  </si>
  <si>
    <t>9.3</t>
  </si>
  <si>
    <t>Suministro, transporte e instalación de orinales mediananos, color  blanco. tipo Corona o simiilar. Iincluye Grifería de Push antivandálica, ref 75121, abasto metálico y todos los demás elementos necesarios para su correcta instalación y funcionamiento.</t>
  </si>
  <si>
    <t>9.4</t>
  </si>
  <si>
    <t>Suministro, transporte y colocación de lavamanos de SOBREPONER (tipo Marcella o equivalente), color blanco. Incluye grifería metálica con acabado cromado, grifería metálica tipo TUNES de Grival o equivalente, abasto metálico acabado cromado, sifón botella, emboquillado con silicona antihongos y todos los demás elementos necesarios para su correcta instalación y funcionamiento.</t>
  </si>
  <si>
    <t>9.5</t>
  </si>
  <si>
    <t>Suministro e instalación de Lavaescobas fabricado en acero inoxidable.calibre 18, con estructura en tubería cuadrada en acero inoxidable de 1 1/2". Profundidad del tanque 308mm. Incluye todos los demás elementos necesarios para su correcta instalación y funcionamiento.</t>
  </si>
  <si>
    <t>9.6</t>
  </si>
  <si>
    <t>9.7</t>
  </si>
  <si>
    <t>9.8</t>
  </si>
  <si>
    <t>Suministro, transporte y colocación de espejo en cristal de 6mm. ubicados en unidades sanitarias. Incluye marco en aluminio anodizado natural mate de 1 1/2" con pisavidrio de 1" y empaque de caucho. pulida de bordes, cinta doble faz, pega amarilla, silicona antihongos, y todos los demás elementos necesarios para su correcta instalación.</t>
  </si>
  <si>
    <t>9.9</t>
  </si>
  <si>
    <t>9.10</t>
  </si>
  <si>
    <t>9.11</t>
  </si>
  <si>
    <t>9.12</t>
  </si>
  <si>
    <t>10.0</t>
  </si>
  <si>
    <t>CARPINTERÍA METÁLICA/MADERA/SITEMAS LIVIANOS</t>
  </si>
  <si>
    <t>10.1</t>
  </si>
  <si>
    <t>10.1.1</t>
  </si>
  <si>
    <t>10.1.2</t>
  </si>
  <si>
    <t>10.1.3</t>
  </si>
  <si>
    <t>10.1.4</t>
  </si>
  <si>
    <t>10.1.5</t>
  </si>
  <si>
    <t>10.1.6</t>
  </si>
  <si>
    <t>10.1.7</t>
  </si>
  <si>
    <t>Suministro, transporte y colocación de ventanas V01 (4.44x1.80), Estructura con vidrio 3+3 pvb 0.38 incoloro+color en natural mate compuesto por: - Ventana corredera de dos hojas de la serie PC-744 Tradicional, 4 Unid. de Fijo de la serie VP-3831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</si>
  <si>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10.1.8</t>
  </si>
  <si>
    <t>Suministro, transporte y colocación de ventanas V02 (6.83x1.80), Estructura con vidrio 3+3 pvb 0.38 incoloro+color en natural mate compuesto por: - 2 Unid. de Ventana corredera de dos hojas de la serie PC-744 Tradicional, 6 Unid. De Fijo de la serie VP-3831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</si>
  <si>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10.1.9</t>
  </si>
  <si>
    <t>Suministro, transporte y colocación de ventanas V4A (2.84x2.810), Estructura con vidrio 3+3 pvb 0.38 incoloro+color de la serie VP-3831 Tradicional en natural mate compuesto por: - 5 Unid. de Fijo, Puerta de una hoja. Incluye empaques-pisavidrio de caucho en "U", cerraduras seguro, visagras, chapa de seguridad tipo yale o similiar, tiradera en acero inoxidable,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</si>
  <si>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10.1.10</t>
  </si>
  <si>
    <t>Suministro, transporte y colocación de ventanas V4B (2.47x2.810), Estructura con vidrio 3+3 pvb 0.38 incoloro+color de la serie VP-3831 Tradicional en natural mate compuesto por: - 5 Unid. de Fijo, Puerta de una hoja. Incluye empaques-pisavidrio de caucho en "U", cerraduras seguro, visagras, chapa de seguridad tipo yale o similiar, tiradera en acero inoxidable,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</si>
  <si>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10.1.11</t>
  </si>
  <si>
    <t>Suministro, transporte y colocación de ventanas V05 (15.19x1.80), Estructura con vidrio 3+3 pvb 0.38 incoloro+color en natural mate compuesto por: - 12 Unid. de Fijo de la serie VP-3831 Tradicional, 6 Unid. de Ventana corredera de dos hojas de la serie PC-744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</si>
  <si>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10.1.12</t>
  </si>
  <si>
    <t>Suministro, transporte y colocación de ventanas V06 (15.24x1.80), Estructura con vidrio 3+3 pvb 0.38 incoloro+color en natural mate compuesto por: - 12 Unid. de Fijo de la serie VP-3831 Tradicional, 6 Unid. de Ventana corredera de dos hojas de la serie PC-744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</si>
  <si>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10.1.13</t>
  </si>
  <si>
    <t>Suministro, transporte y colocación de ventanas V07 (7.40x1.80), Estructura con vidrio 3+3 pvb 0.38 incoloro+color en natural mate compuesto por: - 2 Unid. de Ventana corredera de dos hojas de la serie PC-744 Tradicional, 6 Unid. de Fijo de la serie VP-3831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</si>
  <si>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10.1.14</t>
  </si>
  <si>
    <t>Suministro, transporte y colocación de ventanas V13 (2.95x2.80), Estructura con vidrio 3+3 pvb 0.38 incoloro+color de la serie 3890 en natural mate compuesto por: - 5 Unid. de Fijo, Puerta de dos hojas.  Medida: 2950x2800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</si>
  <si>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10.1.15</t>
  </si>
  <si>
    <t>Suministro, transporte y colocación de ventanas V16 (15.45x2.50),Estructura con vidrio 3+3 pvb 0.38 incoloro+color en natural mate compuesto por: - 12 Unid. de Fijo de la serie VP-3831 Tradicional, 6 Unid. de Ventana corredera de dos hojas de la serie PC-744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</si>
  <si>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10.1.16</t>
  </si>
  <si>
    <t>10.1.17</t>
  </si>
  <si>
    <t>10.1.18</t>
  </si>
  <si>
    <t>Suministro, transporte e instalación de pasamanos metálico, para corredores, rampas y escaleras, elaborada con tuberia estructural 100x100x3mm, platinas horizontales superior e inferior de 3"x1/2" soldada al paral de apoyo, platina longitudinal 3"x1/2" embebida y anclada al cordón de concreto, platina de soporte de 3"x1/2" cada 2.00 m soldada a platina base, platina de cerramiento 3"x3/8" cada 0.13 m soldada a las platinas horizontales, varillas de 1/2"x0.10m ancladas a losa cada 0.70 m para soldar a platina. Incluye suministro y transporte de los materiales, soldadura 6011 x 1/8", base adherente, anticorrosiva epoximiliada y acabado en pintura de aceite color gris,  y todos los elementos necesarios para su correcta instalación y funcionamiento y previa aprobación de la interventoría. Según diseño.</t>
  </si>
  <si>
    <t>10.1.19</t>
  </si>
  <si>
    <t>10.1.20</t>
  </si>
  <si>
    <t>10.1.21</t>
  </si>
  <si>
    <t>10.1.22</t>
  </si>
  <si>
    <t>10.1.23</t>
  </si>
  <si>
    <t>10.1.24</t>
  </si>
  <si>
    <t>10.1.25</t>
  </si>
  <si>
    <t>10.1.26</t>
  </si>
  <si>
    <t>10.1.27</t>
  </si>
  <si>
    <t>10.1.28</t>
  </si>
  <si>
    <t xml:space="preserve">Demolición, traslado y restauración de escultura existente, incluye; Limpieza y restauración de la virgen, recuperación de pátina, fabricación en bronce de pieza faltante en la llama del corazón de la virgen, reconstrucción, limpieza y restauración del muro del fondo (piedra bogotana), limpieza y restauración de piso de granito, bordes de jardineras y escalas, refracción de piedras de rio faltantes en muros de entorno y escalas,  comprende materiales, insumos, equipamientos y personal requerido y calificado y todo lo necesario para su correcta ejecución. </t>
  </si>
  <si>
    <t>10.2</t>
  </si>
  <si>
    <t>10.2.1</t>
  </si>
  <si>
    <t>Suministro, transporte y colocación de muros en Drywall con placas en yeso 2 CARAS, con un espesor de aprox de 9 cm (ancho del perfil mas espesor de placa). Incluye estructura metálica para armado y soporte parales separados a 61 cm, perfiles esquineros, placa de drywall de 1/2", cinta en fibra de vidrio de 5 cm., tornillería de 6x1", masilla, acabado en vinilo tipo 1 (acabado tipo 4 según normas necesarias hasta obtener una superficie pareja y homogénea), y todos los demás elementos necesarios para su correcta instalación y funcionamiento.</t>
  </si>
  <si>
    <t>10.2.2</t>
  </si>
  <si>
    <t>10.2.3</t>
  </si>
  <si>
    <t>11.0</t>
  </si>
  <si>
    <t>11.1</t>
  </si>
  <si>
    <t>11.2</t>
  </si>
  <si>
    <t>Suministro, transporte e impermeabilización de losa en concreto con sistema monolítico en Poliuretano tipo Vulken o equivalente. Incluye preparación de la superficie y todos los demás elementos necesarios para su correcta aplicación.  rinde 2.32 m2/gal de producto o cada cuñete de 5 galones alcanza para 11.6 m2</t>
  </si>
  <si>
    <t>12.0.0</t>
  </si>
  <si>
    <t>12.1</t>
  </si>
  <si>
    <t>12.1.1</t>
  </si>
  <si>
    <t>12.1.2</t>
  </si>
  <si>
    <t>12.1.3</t>
  </si>
  <si>
    <t>12.1.4</t>
  </si>
  <si>
    <t>12.2</t>
  </si>
  <si>
    <t>12.2.1</t>
  </si>
  <si>
    <t>12.2.2</t>
  </si>
  <si>
    <t>12.2.3</t>
  </si>
  <si>
    <t>12.2.4</t>
  </si>
  <si>
    <t>12.2.5</t>
  </si>
  <si>
    <t>12.2.6</t>
  </si>
  <si>
    <t>12.2.7</t>
  </si>
  <si>
    <t>12.2.8</t>
  </si>
  <si>
    <t>12.2.9</t>
  </si>
  <si>
    <t>12.2.10</t>
  </si>
  <si>
    <t>12.2.11</t>
  </si>
  <si>
    <t>12.2.12</t>
  </si>
  <si>
    <t>12.2.13</t>
  </si>
  <si>
    <t>2.2.14</t>
  </si>
  <si>
    <t>12.3</t>
  </si>
  <si>
    <t>12.3.1</t>
  </si>
  <si>
    <t>12.3.2</t>
  </si>
  <si>
    <t>12.3.3</t>
  </si>
  <si>
    <t>12.3.4</t>
  </si>
  <si>
    <t>12.3.5</t>
  </si>
  <si>
    <t>12.3.6</t>
  </si>
  <si>
    <t>12.3.7</t>
  </si>
  <si>
    <t>12.3.8</t>
  </si>
  <si>
    <t>12.3.9</t>
  </si>
  <si>
    <t>12.3.10</t>
  </si>
  <si>
    <t>12.3.11</t>
  </si>
  <si>
    <t>12.3.12</t>
  </si>
  <si>
    <t>12.3.13</t>
  </si>
  <si>
    <t>12.3.14</t>
  </si>
  <si>
    <t>12.3.15</t>
  </si>
  <si>
    <t>12.3.16</t>
  </si>
  <si>
    <t>12.3.17</t>
  </si>
  <si>
    <t>12.4</t>
  </si>
  <si>
    <t>12.4.1</t>
  </si>
  <si>
    <t>12.4.2</t>
  </si>
  <si>
    <t>12.4.3</t>
  </si>
  <si>
    <t>12.4.4</t>
  </si>
  <si>
    <t>12.4.5</t>
  </si>
  <si>
    <t>12.4.6</t>
  </si>
  <si>
    <t>12.4.7</t>
  </si>
  <si>
    <t>12.4.8</t>
  </si>
  <si>
    <t>12.4.9</t>
  </si>
  <si>
    <t>12.4.10</t>
  </si>
  <si>
    <t>12.4.11</t>
  </si>
  <si>
    <t>12.4.12</t>
  </si>
  <si>
    <t>12.4.13</t>
  </si>
  <si>
    <t>12.4.14</t>
  </si>
  <si>
    <t>12.4.15</t>
  </si>
  <si>
    <t>12.4.16</t>
  </si>
  <si>
    <t>12.4.17</t>
  </si>
  <si>
    <t>12.5</t>
  </si>
  <si>
    <t>12.6</t>
  </si>
  <si>
    <t>13.0.0</t>
  </si>
  <si>
    <t>RED ELECTRICA</t>
  </si>
  <si>
    <t>13.1</t>
  </si>
  <si>
    <t>13.1.1</t>
  </si>
  <si>
    <t>13.1.2</t>
  </si>
  <si>
    <t>13.1.3</t>
  </si>
  <si>
    <t>13.1.4</t>
  </si>
  <si>
    <t>Tubería PVC de 4" tipo DB60 con accesorios. (2 TUBOS), incluye cinta de peligro, NO INCLUYE OBRA CIVIL</t>
  </si>
  <si>
    <t>13.1.5</t>
  </si>
  <si>
    <t>13.1.6</t>
  </si>
  <si>
    <t>13.1.7</t>
  </si>
  <si>
    <t>13.1.8</t>
  </si>
  <si>
    <t>13.1.9</t>
  </si>
  <si>
    <t>13.1.10</t>
  </si>
  <si>
    <t>Suministro y montaje de conexión primaria entre seccionador y transformador de 400kVA, en: 3N°1/0 XLPE Cu-15kV, 133% + 1N°2 Cu desnudo, incluye conos , terminales de ponchar y elementos de fijación. Long. 3m.</t>
  </si>
  <si>
    <t>13.1.11</t>
  </si>
  <si>
    <t>Suministro, transporte e instalación de Celda para transformador de  400kVA, autosoportada construida en lámina cold rolled calibre 14 y 16 (perfilaría y tapas respectivamente). Dimensiones aproximadas : 1800 x 1300 x 1800 (milímetros) ajustada a norma y distancias de seguridad., Color Gris. Incluye elementos de anclaje, cableado y elementos para puesta a tierra según requerimientos. debe cumplir  la norma de EPM RA8-013,  acabado con pintura electrostática. Debe tener certificado RETIE.Incluye  Zócalo o rebanco en concreto. Ver documento de especificaciones técnicas.</t>
  </si>
  <si>
    <t>13.1.12</t>
  </si>
  <si>
    <t>13.1.13</t>
  </si>
  <si>
    <t>13.1.14</t>
  </si>
  <si>
    <t>13.1.15</t>
  </si>
  <si>
    <t>Tubería PVC para REDES EXTERNAS de 4x3" tipo DB60 con accesorios. (4 TUBOS), incluye cinta de peligro, NO INCLUYE OBRA CIVIL</t>
  </si>
  <si>
    <t>13.2</t>
  </si>
  <si>
    <t>13.2.1</t>
  </si>
  <si>
    <t>13.2.2</t>
  </si>
  <si>
    <t>13.2.3</t>
  </si>
  <si>
    <t>TAA1 Tablero autosoportado construido en lámina COLD ROLLED calibre 14 y 16 para uso interior IP 40, con espacio e inclusión del siguiente equipo eléctrico:
- 1 Beaker TOTALIZADOR 3 x250 amperios, 240VAC,85 KA 
- 2 Breaker 3 x 100 amperios, 240VAC, 50 KA
- 2 Breaker 1 x 20 amperios, 240VAC, 50 KA                                                                                                                                                                                                                        
incluye: Elementos de fijación, accesorios para su correcta instalación y transporte</t>
  </si>
  <si>
    <t>13.2.4</t>
  </si>
  <si>
    <t>TAA2 Tablero autosoportado construido en lámina COLD ROLLED calibre 14 y 16 para uso interior IP 40, con espacio e inclusión del siguiente equipo eléctrico:
- 1 Beaker TOTALIZADOR 3 x125 amperios, 240VAC,85 KA 
- 2 Breaker 3 x 50 amperios, 240VAC, 50 KA, 2 Breaker 1 x 20 amperios, 240VAC, 50 KA
incluye: Elementos de fijación, accesorios para su correcta instalación y transporte</t>
  </si>
  <si>
    <t>13.2.5</t>
  </si>
  <si>
    <t>TAA3 Tablero autosoportado construido en lámina COLD ROLLED calibre 14 y 16 para uso interior IP 40, con espacio e inclusión del siguiente equipo eléctrico:
- 1 Beaker TOTALIZADOR 3 x200 amperios, 240VAC,85 KA 
- 1 Breaker 3 x 70 amperios, 240VAC, 50 KA, 2 Breaker 1 x 20 amperios, 240VAC, 50 KA, - 1 Breaker 3 x 100 amperios, 240VAC, 50 KA,
incluye: Elementos de fijación, accesorios para su correcta instalación y transporte</t>
  </si>
  <si>
    <t>13.2.6</t>
  </si>
  <si>
    <t>TAA4 Tablero autosoportado construido en lámina COLD ROLLED calibre 14 y 16 para uso interior IP 40, con espacio e inclusión del siguiente equipo eléctrico:
- 1 Beaker TOTALIZADOR 3 x150 amperios, 240VAC,85 KA 
- 2 Breaker 3 x 70 amperios, 240VAC, 50 KA, 2 Breaker 1 x 20 amperios, 240VAC, 50 KA
incluye: Elementos de fijación, accesorios para su correcta instalación y transporte</t>
  </si>
  <si>
    <t>13.2.7</t>
  </si>
  <si>
    <t>TAA5 Tablero autosoportado TIPO INTEMPERIE construido en lámina COLD ROLLED calibre 14 y 16 para uso interior IP 40, con espacio e inclusión del siguiente equipo eléctrico:
- 1 Beaker TOTALIZADOR 3 x150 amperios, 240VAC,85 KA 
- 2 Breaker 3 x 70 amperios, 240VAC, 50 KA, 2 Breaker 1 x 20 amperios, 240VAC, 50 KA
incluye: Elementos de fijación, accesorios para su correcta instalación y transporte</t>
  </si>
  <si>
    <t>13.2.8</t>
  </si>
  <si>
    <t>Tablero especial by - pass, 20 KVA transformador ailamiento, UPS, tensión de operación 240/120V, breaker de 3 x (40 AMP) 5UND, MULETILLA DE 3 POSICIONES PARA 70 AMP, CONTACTOR (2 UND) 70 AMP, CABLEADO DE PROTECCION Y CONTROL PILOTOS Y MULETILLAS, elementos de fijación y accesorios para su correcta instalación</t>
  </si>
  <si>
    <t>13.2.9</t>
  </si>
  <si>
    <t>Tableros especiales trifasicos (TRS) , 12 CTOS,  con espacio para totalizador, 225 A, 208V, INCLUYE 4 PROTECIONES DE 1X20 AMP, elementos de fijación y accesorios para su correcta instalación</t>
  </si>
  <si>
    <t>13.2.10</t>
  </si>
  <si>
    <t>13.3</t>
  </si>
  <si>
    <t>13.3.1</t>
  </si>
  <si>
    <t>13.3.2</t>
  </si>
  <si>
    <t>13.3.3</t>
  </si>
  <si>
    <t>13.3.4</t>
  </si>
  <si>
    <t>Tuberia PVC 1" embebida en losa, piso o muro, incluye accesorios pvc y demas elementos necesarios paa su correcta instalacion, incluye bajantes apantallamiento</t>
  </si>
  <si>
    <t>13.3.5</t>
  </si>
  <si>
    <t>Caneleta metalica 12 x 5, con division, galvanizada y pintada, Incluye: chazo plastico  cambios de dirección como: curvas verticales y horizontales, codos, tees y reducciones. Para Energia y Datos</t>
  </si>
  <si>
    <t>13.3.6</t>
  </si>
  <si>
    <t xml:space="preserve">Caneleta metalica 4 x 3, sin division, galvanizada y pintada, Incluye: chazo plastico  cambios de dirección como: curvas verticales y horizontales, codos, tees y reducciones. </t>
  </si>
  <si>
    <t>13.3.7</t>
  </si>
  <si>
    <t>13.3.8</t>
  </si>
  <si>
    <t>Ducto metalico cerrado 20 x 8, para energia, galvanizada y pintada, Incluye: chazo, soportes,  cambios de dirección como: curvas verticales y horizontales, codos, tees y reducciones.</t>
  </si>
  <si>
    <t>13.3.9</t>
  </si>
  <si>
    <t xml:space="preserve">Ducto metalico cerrado 40 x 8, para energia, galvanizada y pintada, Incluye: chazo, soportes,  cambios de dirección como: curvas verticales y horizontales, codos, tees y reducciones. </t>
  </si>
  <si>
    <t>13.3.10</t>
  </si>
  <si>
    <t>13.3.11</t>
  </si>
  <si>
    <t>13.3.12</t>
  </si>
  <si>
    <t>13.3.13</t>
  </si>
  <si>
    <t>Alimentador trifasico en cable de cobre 1No.2/0AWG- 80°C 750 V PE HF FR LS CTxFase + 1No.2/0AWG- 80°C 750 V PE HF FR LS CTNEUTRO + 1No.2AWG- 80°C 750 V PE HF FR LS CT para la Tierra. Incluye: terminales, cintas, marcaciones, elementos de fijaión y demas elementos necesarios para su correcta instalación.</t>
  </si>
  <si>
    <t>13.3.14</t>
  </si>
  <si>
    <t>13.3.15</t>
  </si>
  <si>
    <t>13.3.16</t>
  </si>
  <si>
    <t>13.3.17</t>
  </si>
  <si>
    <t xml:space="preserve">Alimentador trifasico en cable de cobre 1No.4AWG- 80°C 750 V PE HF FR LS CTxFase +  1No.4AWG- 80°C 750 V PE HF FR LS CT para Neutro+ 1No.6AWG- 80°C 750 V PE HF FR LS CT para la Tierra. Incluye: terminales, cintas, marcaciones, elementos de fijaión y demas elementos necesarios para su correcta instalación. </t>
  </si>
  <si>
    <t>13.3.18</t>
  </si>
  <si>
    <t>Alimentador trifasico en cable de cobre 5No.8AWG- 80°C 750 V PE HF FR LS CT+ 1No.10AWG- 80°C 750 V PE HF FR LS CT Incluye: terminales, cintas, marcaciones, elementos de fijaión y demas elementos necesarios para su correcta instalación. TABLEROS TR PISOS</t>
  </si>
  <si>
    <t>13.3.19</t>
  </si>
  <si>
    <t xml:space="preserve">Alimentador trifasico en cable de cobre 3No.6AWG- 80°C 750 V PE HF FR LS CT+ 1No.10AWG- 80°C 750 V PE HF FR LS CT Incluye: terminales, cintas, marcaciones, elementos de fijaión y demas elementos necesarios para su correcta instalación. </t>
  </si>
  <si>
    <t>13.3.20</t>
  </si>
  <si>
    <t xml:space="preserve">Tablero eléctrico de distribución de 42 circuitos trifásico expuesto , espacio para totalizador, para interruptor enchufable,  4 hilos,  barraje de puesta a tierra, con puerta y chapa. Barraje para 225 A .Inclulye: Totalizador </t>
  </si>
  <si>
    <t>13.3.21</t>
  </si>
  <si>
    <t xml:space="preserve">Tablero eléctrico de distribución de 24 circuitos trifásico expuesto , espacio para totalizador, para interruptor enchufable,  4 hilos,  barraje de puesta a tierra, con puerta y chapa. Barraje para 225 A. Inclulye: Totalizador </t>
  </si>
  <si>
    <t>13.3.22</t>
  </si>
  <si>
    <t>13.3.23</t>
  </si>
  <si>
    <t>13.3.24</t>
  </si>
  <si>
    <t>Ducto metalico cerrado 15 x 8, para energia, galvanizada y pintada, Incluye: chazo, soportes,  cambios de dirección como: curvas verticales y horizontales, codos, tees y reducciones. Para DATOS</t>
  </si>
  <si>
    <t>13.3.25</t>
  </si>
  <si>
    <t>Cable 2xN°18 AWG para señales de dimerización y control de luminarias 1-10V. Incluye: Elementos de marcación y accesorios de conexiones.</t>
  </si>
  <si>
    <t>13.4</t>
  </si>
  <si>
    <t>13.4.1</t>
  </si>
  <si>
    <t>Salida eléctrica 120V para iluminación expuesta en caja metálica 12x12 . Incluye: 9m de cable de cobre 1xN°12 AWG  80°C 750 V PE HF FR LS CT, caja metálica  12x12, conectores tipo resorte, prensaestopa de 1/2'', elementos de fijación y accesorios. NO INCLUYE TUBERIA, ILUMINACION NORMAL, EMERGENCIA Y SENSORES</t>
  </si>
  <si>
    <t>13.4.2</t>
  </si>
  <si>
    <t>Salida eléctrica para interruptor sencillo 120V, 15A, expuesta en tubería EMT. Incluye: 9m de cable de cobre 1xN°12 AWG  80°C 750 V PE HF FR LS CT, caja metálica 12x12', , aparato con tapa, conectores tipo resorte y accesorios. NO INCLUYE TUBERIA, INCLUYE SALIDAS BOTONERAS AUTOMATIZACION AULAS</t>
  </si>
  <si>
    <t>13.4.3</t>
  </si>
  <si>
    <t xml:space="preserve">Salida eléctrica para interruptor DOBLE 120V, 15A, expuesta en tubería EMT. Incluye: 9m de cable de cobre 1xN°12 AWG  80°C 750 V PE HF FR LS CT, caja metálica 12x12', , aparato con tapa, conectores tipo resorte y accesorios. NO INCLUYE TUBERIA, </t>
  </si>
  <si>
    <t>13.4.4</t>
  </si>
  <si>
    <t>Salida eléctrica para toma corriente doble grado comercial con polo a tierra color blanco, 125V, 15A en tubería EMT. Incluye: 9m de cable de cobre de 1xN° 12 AWG  80°C 750 V PE HF FR LS CT, caja metálica 12x12 con suplemento, aparato GRADO COMERCIAL,  con tapa, conectores tipo resorte y accesorios. NO INCLUYE TUBERIA,</t>
  </si>
  <si>
    <t>13.4.5</t>
  </si>
  <si>
    <t>Salida eléctrica para toma corriente doble grado comercial con polo a tierra color blanco, 125V, 15A en CANALETA METALICA. Incluye: 9m de cable de cobre de 1xN° 12 AWG  80°C 750 V PE HF FR LS CT, con suplemento para instalacion de toma en canaleta, aparato GRADO COMERCIAL,, conectores tipo resorte y accesorios.  NO INCLUYE TUBERIA,</t>
  </si>
  <si>
    <t>13.4.6</t>
  </si>
  <si>
    <t>Salida eléctrica para toma corriente doble grado comercial TIERRA AISLADA, 125V, 15A en CANALETA METALICA. Incluye: 9m de cable de cobre de 1xN° 12 AWG  80°C 750 V PE HF FR LS CT, con suplemento para instalacion de toma en canaleta, aparato GRADO COMERCIAL,, conectores tipo resorte y accesorios. NO INCLUYE TUBERIA,</t>
  </si>
  <si>
    <t>13.4.7</t>
  </si>
  <si>
    <t>Salida eléctrica para toma corriente doble grado comercial GFCI, 125V, 20A con LED indicador en Tuberia PVC empotrado en muro. Incluye: 9m de cable de cobre N° 12 AWG  80°C 750 V PE HF FR LS CT, aparato GRADO COMERCIAL, con tapa, caja PVC 4''x4'', tapaflux PVC 4''x4'' y demas accesorios nesarios para su correcta instalación.  NO INCLUYE TUBERIA,</t>
  </si>
  <si>
    <t>13.4.8</t>
  </si>
  <si>
    <t>Salida eléctrica para toma corriente doble grado comercial con polo a tierra color blanco, 125V, 15A en CANALETA METALICA. Incluye: 9m de cable de cobre de 1xN° 10 AWG  80°C 750 V PE HF FR LS CT, con suplemento para instalacion de toma en canaleta, aparato GRADO COMERCIAL,, conectores tipo resorte y accesorios.  NO INCLUYE TUBERIA,</t>
  </si>
  <si>
    <t>13.4.9</t>
  </si>
  <si>
    <t>Salida eléctrica para toma corriente doble grado comercial TIERRA AISLADA, 125V, 15A en CANALETA METALICA. Incluye: 9m de cable de cobre de 1xN° 10 AWG  80°C 750 V PE HF FR LS CT, con suplemento para instalacion de toma en canaleta, aparato GRADO COMERCIAL,, conectores tipo resorte y accesorios. NO INCLUYE TUBERIA,</t>
  </si>
  <si>
    <t>13.4.10</t>
  </si>
  <si>
    <t xml:space="preserve">Salida eléctrica para toma corriente 220V, 30A  en Tuberia EMT. Incluye: 9m de cable de cobre N° 10 AWG  80°C 750 V PE HF FR LS CT, aparato con tapa, caja metálica  12x12 y demas accesorios nesarios para su correcta instalación.  </t>
  </si>
  <si>
    <t>13.4.11</t>
  </si>
  <si>
    <t xml:space="preserve">Caja metálica de empalme metalica 30x30 . Incluye: elementos de fijación y accesorios. </t>
  </si>
  <si>
    <t>13.4.12</t>
  </si>
  <si>
    <t>Salida eléctrica 120V para iluminación expuesta en caja metálica 12x12 . Incluye: 9m de cable de cobre 1xN°10 AWG  80°C 750 V PE HF FR LS CT, caja metálica  12x12, conectores tipo resorte, prensaestopa de 1/2'', elementos de fijación y accesorios. NO INCLUYE TUBERIA, ILUMINACION NORMAL, EMERGENCIA Y SENSORES</t>
  </si>
  <si>
    <t>13.4.13</t>
  </si>
  <si>
    <t xml:space="preserve">Caja metálica de empalme tapa lisa, 12X12X5cm . Incluye: elementos de fijación y accesorios. </t>
  </si>
  <si>
    <t>13.4.14</t>
  </si>
  <si>
    <t>Troquel Universal para canaleta metálica galvanizada, color gris 12x5cm. Datos</t>
  </si>
  <si>
    <t>13.4.15</t>
  </si>
  <si>
    <t xml:space="preserve">Caja metálica de empalme  tipo Rawelt 2x4" con tapa lisa. Incluye: elementos de fijación y accesorios. </t>
  </si>
  <si>
    <t>13.5</t>
  </si>
  <si>
    <t>13.5.1</t>
  </si>
  <si>
    <t>13.5.2</t>
  </si>
  <si>
    <t>13.5.3</t>
  </si>
  <si>
    <t>13.5.4</t>
  </si>
  <si>
    <t>13.5.5</t>
  </si>
  <si>
    <t>13.5.6</t>
  </si>
  <si>
    <t>13.5.7</t>
  </si>
  <si>
    <t>13.5.8</t>
  </si>
  <si>
    <t>13.5.9</t>
  </si>
  <si>
    <t>13.5.10</t>
  </si>
  <si>
    <t>13.5.11</t>
  </si>
  <si>
    <t>13.5.12</t>
  </si>
  <si>
    <t>13.5.13</t>
  </si>
  <si>
    <t>13.5.14</t>
  </si>
  <si>
    <t>13.5.15</t>
  </si>
  <si>
    <t>13.5.16</t>
  </si>
  <si>
    <t>13.5.17</t>
  </si>
  <si>
    <t>13.5.18</t>
  </si>
  <si>
    <t>13.5.19</t>
  </si>
  <si>
    <t>13.6</t>
  </si>
  <si>
    <t>13.6.1</t>
  </si>
  <si>
    <t>Cable desnudo en cobre Nº1/0 AWG para malla de puesta a tierra. No incluye obra civil</t>
  </si>
  <si>
    <t>13.6.2</t>
  </si>
  <si>
    <t>13.6.3</t>
  </si>
  <si>
    <t>13.6.4</t>
  </si>
  <si>
    <t xml:space="preserve">Caja de piso para registro de malla de puesta a tierra de 30x30cm. No Incluye:Elementos y materiales para la obra civil </t>
  </si>
  <si>
    <t>13.6.5</t>
  </si>
  <si>
    <t>13.6.6</t>
  </si>
  <si>
    <t>13.6.7</t>
  </si>
  <si>
    <t>13.6.8</t>
  </si>
  <si>
    <t>13.6.9</t>
  </si>
  <si>
    <t>13.6.10</t>
  </si>
  <si>
    <t>13.7</t>
  </si>
  <si>
    <t xml:space="preserve">LEGALIZACIONES-INSPECCIONES </t>
  </si>
  <si>
    <t>13.7.1</t>
  </si>
  <si>
    <t>INSPECCIÓN RETIE para Salud Pública.Incluye por lo menos tres visitas (Antes-Durante -Después) del organismo de inspección y en presencia de la interventoría y representante de la UdeA.</t>
  </si>
  <si>
    <t>GL</t>
  </si>
  <si>
    <t>13.7.2</t>
  </si>
  <si>
    <t>INSPECCIÓN RETILAP para Robledo. Incluye por lo menos tres visitas (Antes-Durante -Después) del organismo de inspección y en presencia de la interventoría y representante de la UdeA.</t>
  </si>
  <si>
    <t>14.0.0</t>
  </si>
  <si>
    <t>14.1.0</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</si>
  <si>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</si>
  <si>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</si>
  <si>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</si>
  <si>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</si>
  <si>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</si>
  <si>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</si>
  <si>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</si>
  <si>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</si>
  <si>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</si>
  <si>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</si>
  <si>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</si>
  <si>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</si>
  <si>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</si>
  <si>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</si>
  <si>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</si>
  <si>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</si>
  <si>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</si>
  <si>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</si>
  <si>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</si>
  <si>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</si>
  <si>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</si>
  <si>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</si>
  <si>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</si>
  <si>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</si>
  <si>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</si>
  <si>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</si>
  <si>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</si>
  <si>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</si>
  <si>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</si>
  <si>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</si>
  <si>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</si>
  <si>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</si>
  <si>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</si>
  <si>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</si>
  <si>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</si>
  <si>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</si>
  <si>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</si>
  <si>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</si>
  <si>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</si>
  <si>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</si>
  <si>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</si>
  <si>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</si>
  <si>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</si>
  <si>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</si>
  <si>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</si>
  <si>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</si>
  <si>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</si>
  <si>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</si>
  <si>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</si>
  <si>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</si>
  <si>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</si>
  <si>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</si>
  <si>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</si>
  <si>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</si>
  <si>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</si>
  <si>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</si>
  <si>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</si>
  <si>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</si>
  <si>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</si>
  <si>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</si>
  <si>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</si>
  <si>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</si>
  <si>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</si>
  <si>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</si>
  <si>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</si>
  <si>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</si>
  <si>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</si>
  <si>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</si>
  <si>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</si>
  <si>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</si>
  <si>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</si>
  <si>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</si>
  <si>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</si>
  <si>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</si>
  <si>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</si>
  <si>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</si>
  <si>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</si>
  <si>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</si>
  <si>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</si>
  <si>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</si>
  <si>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</si>
  <si>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</si>
  <si>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</si>
  <si>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</si>
  <si>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</si>
  <si>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</si>
  <si>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</si>
  <si>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</si>
  <si>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</si>
  <si>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</si>
  <si>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</si>
  <si>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</si>
  <si>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</si>
  <si>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</si>
  <si>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</si>
  <si>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</si>
  <si>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</si>
  <si>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</si>
  <si>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</si>
  <si>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14.1.100</t>
  </si>
  <si>
    <t>14.1.101</t>
  </si>
  <si>
    <t>14.1.102</t>
  </si>
  <si>
    <t>14.1.103</t>
  </si>
  <si>
    <t>14.1.104</t>
  </si>
  <si>
    <t>14.1.105</t>
  </si>
  <si>
    <t>14.1.106</t>
  </si>
  <si>
    <t>14.1.107</t>
  </si>
  <si>
    <t>14.2</t>
  </si>
  <si>
    <t>14.2.1</t>
  </si>
  <si>
    <t>14.2.2</t>
  </si>
  <si>
    <t>14.2.3</t>
  </si>
  <si>
    <t>14.2.4</t>
  </si>
  <si>
    <t>14.2.5</t>
  </si>
  <si>
    <t>14.2.6</t>
  </si>
  <si>
    <t>14.2.7</t>
  </si>
  <si>
    <t>14.2.8</t>
  </si>
  <si>
    <t>14.2.9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</si>
  <si>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</si>
  <si>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</si>
  <si>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</si>
  <si>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</si>
  <si>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</si>
  <si>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</si>
  <si>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</si>
  <si>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</si>
  <si>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</si>
  <si>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</si>
  <si>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</si>
  <si>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</si>
  <si>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</si>
  <si>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</si>
  <si>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</si>
  <si>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</si>
  <si>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</si>
  <si>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</si>
  <si>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</si>
  <si>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</si>
  <si>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</si>
  <si>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</si>
  <si>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</si>
  <si>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</si>
  <si>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</si>
  <si>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</si>
  <si>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</si>
  <si>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</si>
  <si>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</si>
  <si>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</si>
  <si>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</si>
  <si>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</si>
  <si>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</si>
  <si>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</si>
  <si>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</si>
  <si>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</si>
  <si>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</si>
  <si>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</si>
  <si>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</si>
  <si>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</si>
  <si>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</si>
  <si>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</si>
  <si>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</si>
  <si>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</si>
  <si>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</si>
  <si>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</si>
  <si>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</si>
  <si>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</si>
  <si>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</si>
  <si>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</si>
  <si>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</si>
  <si>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</si>
  <si>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</si>
  <si>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</si>
  <si>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</si>
  <si>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</si>
  <si>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</si>
  <si>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</si>
  <si>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</si>
  <si>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14.3</t>
  </si>
  <si>
    <t>REDES CONTRA INCENDIOS</t>
  </si>
  <si>
    <t>14.3.1</t>
  </si>
  <si>
    <t>14.3.2</t>
  </si>
  <si>
    <t>14.3.3</t>
  </si>
  <si>
    <t>14.3.4</t>
  </si>
  <si>
    <t>14.3.5</t>
  </si>
  <si>
    <t>14.3.6</t>
  </si>
  <si>
    <t>14.3.7</t>
  </si>
  <si>
    <t>14.3.8</t>
  </si>
  <si>
    <t>14.3.9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</si>
  <si>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</si>
  <si>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</si>
  <si>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</si>
  <si>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</si>
  <si>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</si>
  <si>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</si>
  <si>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</si>
  <si>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</si>
  <si>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</si>
  <si>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</si>
  <si>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</si>
  <si>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</si>
  <si>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</si>
  <si>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</si>
  <si>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</si>
  <si>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</si>
  <si>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</si>
  <si>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</si>
  <si>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</si>
  <si>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</si>
  <si>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</si>
  <si>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</si>
  <si>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</si>
  <si>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</si>
  <si>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</si>
  <si>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</si>
  <si>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</si>
  <si>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</si>
  <si>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</si>
  <si>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</si>
  <si>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</si>
  <si>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</si>
  <si>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</si>
  <si>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</si>
  <si>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</si>
  <si>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</si>
  <si>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</si>
  <si>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</si>
  <si>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</si>
  <si>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</si>
  <si>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</si>
  <si>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</si>
  <si>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</si>
  <si>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</si>
  <si>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</si>
  <si>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</si>
  <si>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</si>
  <si>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</si>
  <si>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</si>
  <si>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</si>
  <si>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</si>
  <si>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</si>
  <si>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</si>
  <si>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</si>
  <si>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</si>
  <si>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</si>
  <si>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</si>
  <si>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</si>
  <si>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</si>
  <si>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</si>
  <si>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</si>
  <si>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</si>
  <si>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</si>
  <si>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</si>
  <si>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</si>
  <si>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</si>
  <si>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</si>
  <si>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</si>
  <si>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</si>
  <si>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</si>
  <si>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</si>
  <si>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</si>
  <si>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</si>
  <si>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</si>
  <si>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</si>
  <si>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</si>
  <si>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</si>
  <si>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</si>
  <si>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</si>
  <si>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</si>
  <si>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</si>
  <si>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</si>
  <si>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</si>
  <si>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</si>
  <si>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</si>
  <si>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</si>
  <si>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</si>
  <si>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</si>
  <si>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</si>
  <si>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</si>
  <si>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14.3.100</t>
  </si>
  <si>
    <t>14.3.101</t>
  </si>
  <si>
    <t>14.3.102</t>
  </si>
  <si>
    <t>14.3.103</t>
  </si>
  <si>
    <t>14.3.104</t>
  </si>
  <si>
    <t>14.3.105</t>
  </si>
  <si>
    <t>14.3.106</t>
  </si>
  <si>
    <t>14.3.107</t>
  </si>
  <si>
    <t>14.3.108</t>
  </si>
  <si>
    <t>14.3.109</t>
  </si>
  <si>
    <t>14.3.110</t>
  </si>
  <si>
    <t>14.3.111</t>
  </si>
  <si>
    <t>14.3.112</t>
  </si>
  <si>
    <t>14.3.113</t>
  </si>
  <si>
    <t>14.3.114</t>
  </si>
  <si>
    <t>14.3.115</t>
  </si>
  <si>
    <t>14.3.116</t>
  </si>
  <si>
    <t>14.3.117</t>
  </si>
  <si>
    <t>14.3.118</t>
  </si>
  <si>
    <t>14.3.119</t>
  </si>
  <si>
    <t>14.3.120</t>
  </si>
  <si>
    <t>14.3.121</t>
  </si>
  <si>
    <t>14.3.122</t>
  </si>
  <si>
    <t>14.3.123</t>
  </si>
  <si>
    <t xml:space="preserve">TOTAL COSTO DIRECTO </t>
  </si>
  <si>
    <r>
      <t>EXCAVACIÓN MECANIZADA PARA PILAS DE 0,0</t>
    </r>
    <r>
      <rPr>
        <b/>
        <sz val="11"/>
        <color theme="4"/>
        <rFont val="Calibri"/>
        <family val="2"/>
        <scheme val="minor"/>
      </rPr>
      <t xml:space="preserve"> a 16  </t>
    </r>
    <r>
      <rPr>
        <sz val="11"/>
        <rFont val="Calibri"/>
        <family val="2"/>
        <scheme val="minor"/>
      </rPr>
      <t>m de profundidad con DÍAMETRO EXTERIOR DE 1,20m, en material heterogéneo, con piedras de hasta 0.05 m³. Se utilizarán mecanismos rotativos o excavación con Kelly Bar y Baldes con estabilización parcial con lodos. Incluye el empleo de equipos que tengan torque moderado-medio (preferiblemente no inferior a 200 kN-m), extracción del material de la pila y acarreo interno de materiales, cargue, transporte y botada del material proveniente de la excavación en botaderos oficiales o donde lo indique la interventoría, factor de expansión (30%) y todo lo necesario para su correcta construcción. Se deberá considerar el desgaste de los equipos debido a los materiales a ser excavados. SU MEDIDA SERA EN SITIO.</t>
    </r>
  </si>
  <si>
    <r>
      <t>EXCAVACIÓN MECANIZADA PARA PILAS DE 0,0</t>
    </r>
    <r>
      <rPr>
        <b/>
        <sz val="11"/>
        <color theme="4"/>
        <rFont val="Calibri"/>
        <family val="2"/>
        <scheme val="minor"/>
      </rPr>
      <t xml:space="preserve"> a 16</t>
    </r>
    <r>
      <rPr>
        <sz val="11"/>
        <rFont val="Calibri"/>
        <family val="2"/>
        <scheme val="minor"/>
      </rPr>
      <t xml:space="preserve"> m de profundidad con DÍAMETRO EXTERIOR DE 1.40 a 1,50m, en material heterogéneo, con piedras de hasta 0.05 m³. Se utilizarán mecanismos rotativos o excavación con Kelly Bar y Baldes con estabilización parcial con lodos. Incluye el empleo de equipos que tengan torque moderado-medio (preferiblemente no inferior a 200 kN-m), extracción del material de la pila y acarreo interno de materiales, cargue, transporte y botada del material proveniente de la excavación en botaderos oficiales o donde lo indique la interventoría, factor de expansión (30%) y todo lo necesario para su correcta construcción. Se deberá considerar el desgaste de los equipos debido a los materiales a ser excavados. SU MEDIDA SERA EN SITIO.</t>
    </r>
  </si>
  <si>
    <r>
      <rPr>
        <b/>
        <sz val="11"/>
        <color theme="4"/>
        <rFont val="Calibri"/>
        <family val="2"/>
        <scheme val="minor"/>
      </rPr>
      <t>Suministro, transporte y</t>
    </r>
    <r>
      <rPr>
        <sz val="11"/>
        <rFont val="Calibri"/>
        <family val="2"/>
        <scheme val="minor"/>
      </rPr>
      <t xml:space="preserve"> Colocación de GROUTING en concreto de 17.5 Mpa., para relleno de muro no estructural (bloque, tolete o catalán). Incluye mano de obra, vibrado, protección, curado y todos demás elementos necesarios para su correcta construcción. No incluye refuerzo.</t>
    </r>
  </si>
  <si>
    <r>
      <t>Suministro, transporte y colocación de cielo falso en drywall. ALTURA 3,0 m (altura anclaje hasta 4.0 m) Incluye, placa yeso 1/2", masillado, pintura 3 manos,</t>
    </r>
    <r>
      <rPr>
        <sz val="11"/>
        <color theme="8"/>
        <rFont val="Calibri"/>
        <family val="2"/>
        <scheme val="minor"/>
      </rPr>
      <t xml:space="preserve"> perfilería de lámina galvanizada (omegas, canaletas y viguetas)</t>
    </r>
    <r>
      <rPr>
        <sz val="11"/>
        <rFont val="Calibri"/>
        <family val="2"/>
        <scheme val="minor"/>
      </rPr>
      <t xml:space="preserve"> para soporte con distancia de 61 cm, chazos, cintas, ángulos, cortes, andamios, canes y todo los demás elementos necesario para su correcta instalación y funcionamiento.</t>
    </r>
  </si>
  <si>
    <r>
      <t xml:space="preserve"> Suministro, transporte y colocación de cielo falso en drywall. ALTURA 3,0 m (altura anclaje 3,50 -5,50 m) EN LOSA DE CUBIERTA INCLINADA Incluye, placa yeso 1/2", masillado, pintura 3 manos,</t>
    </r>
    <r>
      <rPr>
        <sz val="11"/>
        <color theme="8"/>
        <rFont val="Calibri"/>
        <family val="2"/>
        <scheme val="minor"/>
      </rPr>
      <t xml:space="preserve"> perfilería de lámina galvanizada (omegas, canaletas y viguetas) </t>
    </r>
    <r>
      <rPr>
        <sz val="11"/>
        <rFont val="Calibri"/>
        <family val="2"/>
        <scheme val="minor"/>
      </rPr>
      <t>para soporte con distancia de 61 cm, chazos, cintas, ángulos, cortes, andamios, canes y todos los demás elementos necesario para su correcta instalación y funcionamiento.</t>
    </r>
  </si>
  <si>
    <r>
      <rPr>
        <b/>
        <sz val="11"/>
        <rFont val="Calibri"/>
        <family val="2"/>
        <scheme val="minor"/>
      </rPr>
      <t xml:space="preserve">Instalación de  de UPS  de 20 kVA/18kW. Suministrada por la Universidad , </t>
    </r>
    <r>
      <rPr>
        <sz val="11"/>
        <rFont val="Calibri"/>
        <family val="2"/>
        <scheme val="minor"/>
      </rPr>
      <t xml:space="preserve">Entrada 208 VAC, Salida 208 VAC. Incluye  Autotransformador a la entrada y Transformador de Aislamiento a la salida del UPS, dimensionamiento del cargador de Baterías para poder recargar el banco en el tiempo adecuado. Incluye banco de baterías externo del tipo secas, selladas, libres de mantenimiento para una autonomía de 60 minutos a FP 0.9. Vida útil 10 años @ 25°C.. </t>
    </r>
    <r>
      <rPr>
        <b/>
        <sz val="11"/>
        <rFont val="Calibri"/>
        <family val="2"/>
        <scheme val="minor"/>
      </rPr>
      <t>La totalidad de los equipos es suministrado por la Universidad.</t>
    </r>
  </si>
  <si>
    <r>
      <rPr>
        <b/>
        <sz val="11"/>
        <rFont val="Calibri"/>
        <family val="2"/>
        <scheme val="minor"/>
      </rPr>
      <t>Instalación de luminaria suiministrada por la Universidad</t>
    </r>
    <r>
      <rPr>
        <sz val="11"/>
        <rFont val="Calibri"/>
        <family val="2"/>
        <scheme val="minor"/>
      </rPr>
      <t>, luminaria del tipo  panel  led de incrustar 60x60cm Incluye: Elementos de fijación, 1,5 m de cable encauchetado 3x16 AWG libre de halogenos , prensaestopa y conectores,.Incluye también el suminsitro y  la instalación de marcos en aluminio color blanco, para su adecuada fijación al cielo falso.Ver documento de especificaciones técnicas.</t>
    </r>
  </si>
  <si>
    <r>
      <rPr>
        <b/>
        <sz val="11"/>
        <rFont val="Calibri"/>
        <family val="2"/>
        <scheme val="minor"/>
      </rPr>
      <t>Instalación de luminaria suiministrada por la Universidad</t>
    </r>
    <r>
      <rPr>
        <sz val="11"/>
        <rFont val="Calibri"/>
        <family val="2"/>
        <scheme val="minor"/>
      </rPr>
      <t>, luminaria del tipo  panel  led de incrustar 60x60cm, con driver programable y/o dimerizable  Incluye: Elementos de fijación, 1,5 m de cable encauchetado 3x16 AWG libre de halogenos , prensaestopa y conectores,..Incluye también el suminsitro y   la instalación de marcos en aluminio color blanco , para su adecuada fijación al cielo falso.Ver documento de especificaciones técnicas.</t>
    </r>
  </si>
  <si>
    <r>
      <rPr>
        <b/>
        <sz val="11"/>
        <rFont val="Calibri"/>
        <family val="2"/>
        <scheme val="minor"/>
      </rPr>
      <t>Instalación de luminaria suiministrada por la Universidad, luminaria del tipo</t>
    </r>
    <r>
      <rPr>
        <sz val="11"/>
        <rFont val="Calibri"/>
        <family val="2"/>
        <scheme val="minor"/>
      </rPr>
      <t xml:space="preserve">  Luminaria LED PANEL DE INCRUSTAR REDONDO, con pintura poliéster reisitente al UV, CHASIS DE ALUMINIO, POTENCIA  12 W, FACTOR DE POTENCIA &gt; 0.5, Incluye: Elementos de fijación, 1,5m de cable encauchetado 3x16 AWG libre de halogenos , prensaestopa y conectores., 4000 K</t>
    </r>
  </si>
  <si>
    <r>
      <rPr>
        <b/>
        <sz val="11"/>
        <rFont val="Calibri"/>
        <family val="2"/>
        <scheme val="minor"/>
      </rPr>
      <t xml:space="preserve">Instalación de luminaria suiministrada por la Universidad, luminaria del tipo </t>
    </r>
    <r>
      <rPr>
        <sz val="11"/>
        <rFont val="Calibri"/>
        <family val="2"/>
        <scheme val="minor"/>
      </rPr>
      <t>,Luminaria LED HERMETICA 40W , con pintura poliéster reisitente al UV, CHASIS DE POLICARBONATO, POTENCIA  40 W, driver multivoltaje, programable y dimerizable 0-10V) FACTOR DE POTENCIA &gt; 0.7,  THD &lt; 35%, Incluye: Elementos de fijación, 1,5m de cable encauchetado 3x16 AWG libre de halogenos , prensaestopa y conectores., 4000 K</t>
    </r>
  </si>
  <si>
    <r>
      <rPr>
        <b/>
        <sz val="11"/>
        <rFont val="Calibri"/>
        <family val="2"/>
        <scheme val="minor"/>
      </rPr>
      <t>Instalación de luminaria suiministrada por la Universidad, luminaria del tipo</t>
    </r>
    <r>
      <rPr>
        <sz val="11"/>
        <rFont val="Calibri"/>
        <family val="2"/>
        <scheme val="minor"/>
      </rPr>
      <t>, Luminaria EMERGENCIA 2X1.6W  , CHASIS TERMOPLASTICO, POTENCIA  2X1,6 W, FACTOR DE POTENCIA &gt; 0.5,: Elementos de fijación, 1m de cable encauchetado 3x16 AWG libre de halogenos , prensaestopa y conectores.</t>
    </r>
  </si>
  <si>
    <r>
      <rPr>
        <b/>
        <sz val="11"/>
        <rFont val="Calibri"/>
        <family val="2"/>
        <scheme val="minor"/>
      </rPr>
      <t xml:space="preserve"> instalacion de sensor de presencia multitecnologia (infrarrojo + ultrasónico) Suministrado por la Universidad,</t>
    </r>
    <r>
      <rPr>
        <sz val="11"/>
        <rFont val="Calibri"/>
        <family val="2"/>
        <scheme val="minor"/>
      </rPr>
      <t xml:space="preserve">  configurable a través de bluetooth, voltaje de operación 120-277V, 8Amps, permite el control de 2 zonas de control 0-10 VDC, montaje en el techo, cobertura de185 m². Incluye fotocelda para aprovechamiento de luz natural. No requiere power pack o fuente de alimentación. Mínimo 4 años de garantía. Incluye configuración y calibración., INCLUYE instalación de botonera análoga de 4 botones, conexión en bus en cable 2x18 a sensores de presencia multitecnologia.  Mínimo 4 años de garantía. PARA AULAS</t>
    </r>
  </si>
  <si>
    <r>
      <rPr>
        <b/>
        <sz val="11"/>
        <rFont val="Calibri"/>
        <family val="2"/>
        <scheme val="minor"/>
      </rPr>
      <t xml:space="preserve">Instalación de sensor de presencia Infrarrojo 360° de cobertura, suministrado por la Universidad, </t>
    </r>
    <r>
      <rPr>
        <sz val="11"/>
        <rFont val="Calibri"/>
        <family val="2"/>
        <scheme val="minor"/>
      </rPr>
      <t xml:space="preserve">montaje en techo, detección de movimiento hasta 4 metros radiales a una altura de instalación de 2.4 metros. Debe incluir unidad de alimentación y control, capacidad de potencia para luminarias LED de 500W, voltaje de operación de 110VAC. Ajuste de tiempo de apagado 20 segundos - 15 minutos. Mínimo 4 años de garantía.PARA BAÑOS
</t>
    </r>
  </si>
  <si>
    <r>
      <rPr>
        <b/>
        <sz val="11"/>
        <rFont val="Calibri"/>
        <family val="2"/>
        <scheme val="minor"/>
      </rPr>
      <t>Instalación de luminaria decorativa JUPITER SLIM 1,2 m, suministrada por la Universidad,</t>
    </r>
    <r>
      <rPr>
        <sz val="11"/>
        <rFont val="Calibri"/>
        <family val="2"/>
        <scheme val="minor"/>
      </rPr>
      <t xml:space="preserve">  con chasis en aluminio extruido pintado de negro, pintura electroestatica con piuntura poliéster reisitente al UV, driver multivoltaje, programable y dimerizable 0-10V) 93 W.  Incluye: Elementos de fijación, 1m de cable encauchetado 3x16 AWG libre de halogenos , prensaestopa y conectores.</t>
    </r>
  </si>
  <si>
    <r>
      <rPr>
        <b/>
        <sz val="11"/>
        <rFont val="Calibri"/>
        <family val="2"/>
        <scheme val="minor"/>
      </rPr>
      <t>Instalación de Luminaria LED bala DE INCRUSTAR , Suministrada por la Universidad</t>
    </r>
    <r>
      <rPr>
        <sz val="11"/>
        <rFont val="Calibri"/>
        <family val="2"/>
        <scheme val="minor"/>
      </rPr>
      <t>,con pintura poliéster reisitente al UV, CHASIS DE ALUMINIO, POTENCIA  20 W, FACTOR DE POTENCIA &gt; 0.9, THD &lt; 20%,DIMERIZABLE, Incluye: Elementos de fijación, 1m de cable encauchetado 3x16 AWG libre de halogenos , prensaestopa y conectores., 4000 K, AUDITORIO</t>
    </r>
  </si>
  <si>
    <r>
      <rPr>
        <b/>
        <sz val="11"/>
        <rFont val="Calibri"/>
        <family val="2"/>
        <scheme val="minor"/>
      </rPr>
      <t>Instalación de Luminaria EMERGENCIA AUDITORIO 4.5W  , suministrada por la Universidad,</t>
    </r>
    <r>
      <rPr>
        <sz val="11"/>
        <rFont val="Calibri"/>
        <family val="2"/>
        <scheme val="minor"/>
      </rPr>
      <t xml:space="preserve"> CHASIS ALUMINIO REDONDA DE INCRISTAR DIAMETRO 84 mm, POTENCIA  4.5 W, FACTOR DE POTENCIA &gt; 0.5,: Elementos de fijación, 1m de cable encauchetado 3x16 AWG libre de halogenos , prensaestopa y conectores.</t>
    </r>
  </si>
  <si>
    <r>
      <rPr>
        <b/>
        <sz val="11"/>
        <rFont val="Calibri"/>
        <family val="2"/>
        <scheme val="minor"/>
      </rPr>
      <t xml:space="preserve">Instalación de Luminaria lineal 2,2m , suministrada por la Universidad, </t>
    </r>
    <r>
      <rPr>
        <sz val="11"/>
        <rFont val="Calibri"/>
        <family val="2"/>
        <scheme val="minor"/>
      </rPr>
      <t>con chasis en aluminio extruido pintado de negro, pintura electroestatica con piuntura poliéster reisitente al UV,conjunto optico en tecnologia de camara sellada , difusor en acrílico extruido, driver multivoltaje, programable y dimerizable 0-10V) 72 W.  Incluye: Elementos de fijación, 1m de cable encauchetado 3x16 AWG libre de halogenos , prensaestopa y conectores.</t>
    </r>
  </si>
  <si>
    <r>
      <rPr>
        <b/>
        <sz val="11"/>
        <rFont val="Calibri"/>
        <family val="2"/>
        <scheme val="minor"/>
      </rPr>
      <t>Instalación de Luminaria industrial tipo High-Bay para suspender o sobreponer, suministrada por la Universidad</t>
    </r>
    <r>
      <rPr>
        <sz val="11"/>
        <rFont val="Calibri"/>
        <family val="2"/>
        <scheme val="minor"/>
      </rPr>
      <t>, diseñada con LED de alta
eficacia, 5000K (CW), 14300 lm, 110 W.Distorsión armónica (THD) &lt;20%, driver (2) indenpediente CC, Atenuable Señal 0-10V</t>
    </r>
  </si>
  <si>
    <r>
      <rPr>
        <b/>
        <sz val="11"/>
        <rFont val="Calibri"/>
        <family val="2"/>
        <scheme val="minor"/>
      </rPr>
      <t>Instalación de Control de iluminación con espacio para 16 Relevos monopolares ON/OFF, 24-277VAC, 347VAC 20A, NEMA 1,  sumnistrado por la Universidad,</t>
    </r>
    <r>
      <rPr>
        <sz val="11"/>
        <rFont val="Calibri"/>
        <family val="2"/>
        <scheme val="minor"/>
      </rPr>
      <t xml:space="preserve"> con procesador central, con 16 entradas de baja tensión. 100-277VAC 50/60Hz. NO INCLUYE RELEVOS. Incluye:programacion, configuración, puesta en marcha la cual debera ser realizada personal certificado por el fabricante del control de iluminacion propuesto, mantenimiento y soporte durante 1 año.</t>
    </r>
  </si>
  <si>
    <r>
      <rPr>
        <b/>
        <sz val="11"/>
        <rFont val="Calibri"/>
        <family val="2"/>
        <scheme val="minor"/>
      </rPr>
      <t>Instalación de Control de iluminación con espacio para 8 Relevos monopolares ON/OFF, 24-277VAC, 347VAC 20A, NEMA 1, suministrado por la Universidad,</t>
    </r>
    <r>
      <rPr>
        <sz val="11"/>
        <rFont val="Calibri"/>
        <family val="2"/>
        <scheme val="minor"/>
      </rPr>
      <t xml:space="preserve"> con procesador central, con 16 entradas de baja tensión. 100-277VAC 50/60Hz. NO INCLUYE RELEVOS. Incluye:programacion, configuración, puesta en marcha la cual debera ser realizada personal certificado por el fabricante del control de iluminacion propuesto, mantenimiento y soporte durante 1 año.</t>
    </r>
  </si>
  <si>
    <r>
      <rPr>
        <b/>
        <sz val="11"/>
        <rFont val="Calibri"/>
        <family val="2"/>
        <scheme val="minor"/>
      </rPr>
      <t xml:space="preserve">Instalación de Relevos suministrado por la Universidad, </t>
    </r>
    <r>
      <rPr>
        <sz val="11"/>
        <rFont val="Calibri"/>
        <family val="2"/>
        <scheme val="minor"/>
      </rPr>
      <t>para control de iluminación ON/OFF 24-277VAC 20A incandesente, haologeno, 24-277VAC 30A Ballast, 347VAC 20A Ballast, 120VAC 1/2Hp Motor, 277VAC 1Hp Motor, 240VAC 1Hp Motor. Incluye:programacion, configuración, puesta en marcha la cual debera ser realizada personal certificado por el fabricante del control de iluminacion propuesto, mantenimiento y soporte durante 1 año.</t>
    </r>
  </si>
  <si>
    <r>
      <rPr>
        <b/>
        <sz val="11"/>
        <rFont val="Calibri"/>
        <family val="2"/>
        <scheme val="minor"/>
      </rPr>
      <t>Instalación de Relevos suministrado por la Universidad,</t>
    </r>
    <r>
      <rPr>
        <sz val="11"/>
        <rFont val="Calibri"/>
        <family val="2"/>
        <scheme val="minor"/>
      </rPr>
      <t xml:space="preserve">  para control de iluminación dimerizable y suichada 0-10VDC 24-277VAC 20A incandesente, haologeno, 24-277VAC 30A Ballast, 347VAC 20A Ballast. Incluye:programacion, configuración, puesta en marcha la cual debera ser realizada personal certificado por el fabricante del control de iluminacion propuesto, mantenimiento y soporte durante 1 año.</t>
    </r>
  </si>
  <si>
    <r>
      <rPr>
        <b/>
        <sz val="11"/>
        <rFont val="Calibri"/>
        <family val="2"/>
        <scheme val="minor"/>
      </rPr>
      <t xml:space="preserve">Instalación de LumaCAN Digital Switch, 4 Button, suministrado por la Universidad, </t>
    </r>
    <r>
      <rPr>
        <sz val="11"/>
        <rFont val="Calibri"/>
        <family val="2"/>
        <scheme val="minor"/>
      </rPr>
      <t>Color: White, 1 Gang Decora, Wallplate included, Digital Switch, 8 Button, compatible with  and Sapphire (LumaCan3), Color: White, includes a matching single gang screwless wallplate. LumaCAN 3 Handheld Display Unit for  relay systems. Comes complete with rechargeable batteries.  Latching Relay, 1-Pole Return to Closed, Basic, 24-277VAC 20A Tungsten Halogen Incandescent, 24-277VAC 30A Ballast, 347VAC 20A Ballast, 120VAC 1/2Hp Motor, 277VAC 1Hp Motor, 240VAC 1Hp Motor</t>
    </r>
  </si>
  <si>
    <r>
      <rPr>
        <b/>
        <sz val="11"/>
        <rFont val="Calibri"/>
        <family val="2"/>
        <scheme val="minor"/>
      </rPr>
      <t xml:space="preserve">Instalación de Interruptor digital de 8 botones, suministrado por la Universidad, </t>
    </r>
    <r>
      <rPr>
        <sz val="11"/>
        <rFont val="Calibri"/>
        <family val="2"/>
        <scheme val="minor"/>
      </rPr>
      <t xml:space="preserve"> compatible con control de iluminación. Incluye: Programación, configuración y puesta en marcha, mantenimiento y soporte durante 1 año</t>
    </r>
  </si>
  <si>
    <r>
      <rPr>
        <b/>
        <sz val="11"/>
        <rFont val="Calibri"/>
        <family val="2"/>
        <scheme val="minor"/>
      </rPr>
      <t>Instalación de luminaria decorativa JUPITER SLIM 1,2 m , suministrada por la Universidad,</t>
    </r>
    <r>
      <rPr>
        <sz val="11"/>
        <rFont val="Calibri"/>
        <family val="2"/>
        <scheme val="minor"/>
      </rPr>
      <t>CON BALASTO DE EMERGENCIA con chasis en aluminio extruido pintado de negro, pintura electroestatica con piuntura poliéster reisitente al UV, driver multivoltaje, programable y dimerizable 0-10V) 93 W.  Incluye: Elementos de fijación, 1m de cable encauchetado 3x16 AWG libre de halogenos , prensaestopa y conectores.</t>
    </r>
  </si>
  <si>
    <r>
      <t>EXCAVACIÓN MECANIZADA PARA PILAS DE 0,0</t>
    </r>
    <r>
      <rPr>
        <b/>
        <sz val="12"/>
        <color theme="4"/>
        <rFont val="Calibri"/>
        <family val="2"/>
        <scheme val="minor"/>
      </rPr>
      <t xml:space="preserve"> a 16  </t>
    </r>
    <r>
      <rPr>
        <sz val="12"/>
        <rFont val="Calibri"/>
        <family val="2"/>
        <scheme val="minor"/>
      </rPr>
      <t>m de profundidad con DÍAMETRO EXTERIOR DE 1,20m, en material heterogéneo, con piedras de hasta 0.05 m³. Se utilizarán mecanismos rotativos o excavación con Kelly Bar y Baldes con estabilización parcial con lodos. Incluye el empleo de equipos que tengan torque moderado-medio (preferiblemente no inferior a 200 kN-m), extracción del material de la pila y acarreo interno de materiales, cargue, transporte y botada del material proveniente de la excavación en botaderos oficiales o donde lo indique la interventoría, factor de expansión (30%) y todo lo necesario para su correcta construcción. Se deberá considerar el desgaste de los equipos debido a los materiales a ser excavados. SU MEDIDA SERA EN SITIO.</t>
    </r>
  </si>
  <si>
    <r>
      <t>EXCAVACIÓN MECANIZADA PARA PILAS DE 0,0</t>
    </r>
    <r>
      <rPr>
        <b/>
        <sz val="12"/>
        <color theme="4"/>
        <rFont val="Calibri"/>
        <family val="2"/>
        <scheme val="minor"/>
      </rPr>
      <t xml:space="preserve"> a 16</t>
    </r>
    <r>
      <rPr>
        <sz val="12"/>
        <rFont val="Calibri"/>
        <family val="2"/>
        <scheme val="minor"/>
      </rPr>
      <t xml:space="preserve"> m de profundidad con DÍAMETRO EXTERIOR DE 1.40 a 1,50m, en material heterogéneo, con piedras de hasta 0.05 m³. Se utilizarán mecanismos rotativos o excavación con Kelly Bar y Baldes con estabilización parcial con lodos. Incluye el empleo de equipos que tengan torque moderado-medio (preferiblemente no inferior a 200 kN-m), extracción del material de la pila y acarreo interno de materiales, cargue, transporte y botada del material proveniente de la excavación en botaderos oficiales o donde lo indique la interventoría, factor de expansión (30%) y todo lo necesario para su correcta construcción. Se deberá considerar el desgaste de los equipos debido a los materiales a ser excavados. SU MEDIDA SERA EN SITIO.</t>
    </r>
  </si>
  <si>
    <r>
      <rPr>
        <b/>
        <sz val="12"/>
        <color theme="4"/>
        <rFont val="Calibri"/>
        <family val="2"/>
        <scheme val="minor"/>
      </rPr>
      <t>Suministro, transporte y</t>
    </r>
    <r>
      <rPr>
        <sz val="12"/>
        <rFont val="Calibri"/>
        <family val="2"/>
        <scheme val="minor"/>
      </rPr>
      <t xml:space="preserve"> Colocación de GROUTING en concreto de 17.5 Mpa., para relleno de muro no estructural (bloque, tolete o catalán). Incluye mano de obra, vibrado, protección, curado y todos demás elementos necesarios para su correcta construcción. No incluye refuerzo.</t>
    </r>
  </si>
  <si>
    <r>
      <t>Suministro, transporte y colocación de cielo falso en drywall. ALTURA 3,0 m (altura anclaje hasta 4.0 m) Incluye, placa yeso 1/2", masillado, pintura 3 manos,</t>
    </r>
    <r>
      <rPr>
        <sz val="12"/>
        <color theme="8"/>
        <rFont val="Calibri"/>
        <family val="2"/>
        <scheme val="minor"/>
      </rPr>
      <t xml:space="preserve"> perfilería de lámina galvanizada (omegas, canaletas y viguetas)</t>
    </r>
    <r>
      <rPr>
        <sz val="12"/>
        <rFont val="Calibri"/>
        <family val="2"/>
        <scheme val="minor"/>
      </rPr>
      <t xml:space="preserve"> para soporte con distancia de 61 cm, chazos, cintas, ángulos, cortes, andamios, canes y todo los demás elementos necesario para su correcta instalación y funcionamiento.</t>
    </r>
  </si>
  <si>
    <r>
      <t xml:space="preserve"> Suministro, transporte y colocación de cielo falso en drywall. ALTURA 3,0 m (altura anclaje 3,50 -5,50 m) EN LOSA DE CUBIERTA INCLINADA Incluye, placa yeso 1/2", masillado, pintura 3 manos,</t>
    </r>
    <r>
      <rPr>
        <sz val="12"/>
        <color theme="8"/>
        <rFont val="Calibri"/>
        <family val="2"/>
        <scheme val="minor"/>
      </rPr>
      <t xml:space="preserve"> perfilería de lámina galvanizada (omegas, canaletas y viguetas) </t>
    </r>
    <r>
      <rPr>
        <sz val="12"/>
        <rFont val="Calibri"/>
        <family val="2"/>
        <scheme val="minor"/>
      </rPr>
      <t>para soporte con distancia de 61 cm, chazos, cintas, ángulos, cortes, andamios, canes y todos los demás elementos necesario para su correcta instalación y funcionamiento.</t>
    </r>
  </si>
  <si>
    <r>
      <rPr>
        <b/>
        <sz val="12"/>
        <rFont val="Calibri"/>
        <family val="2"/>
        <scheme val="minor"/>
      </rPr>
      <t xml:space="preserve">Instalación de  de UPS  de 20 kVA/18kW. Suministrada por la Universidad , </t>
    </r>
    <r>
      <rPr>
        <sz val="12"/>
        <rFont val="Calibri"/>
        <family val="2"/>
        <scheme val="minor"/>
      </rPr>
      <t xml:space="preserve">Entrada 208 VAC, Salida 208 VAC. Incluye  Autotransformador a la entrada y Transformador de Aislamiento a la salida del UPS, dimensionamiento del cargador de Baterías para poder recargar el banco en el tiempo adecuado. Incluye banco de baterías externo del tipo secas, selladas, libres de mantenimiento para una autonomía de 60 minutos a FP 0.9. Vida útil 10 años @ 25°C.. </t>
    </r>
    <r>
      <rPr>
        <b/>
        <sz val="12"/>
        <rFont val="Calibri"/>
        <family val="2"/>
        <scheme val="minor"/>
      </rPr>
      <t>La totalidad de los equipos es suministrado por la Universidad.</t>
    </r>
  </si>
  <si>
    <r>
      <rPr>
        <b/>
        <sz val="12"/>
        <rFont val="Calibri"/>
        <family val="2"/>
        <scheme val="minor"/>
      </rPr>
      <t>Instalación de luminaria suiministrada por la Universidad</t>
    </r>
    <r>
      <rPr>
        <sz val="12"/>
        <rFont val="Calibri"/>
        <family val="2"/>
        <scheme val="minor"/>
      </rPr>
      <t>, luminaria del tipo  panel  led de incrustar 60x60cm Incluye: Elementos de fijación, 1,5 m de cable encauchetado 3x16 AWG libre de halogenos , prensaestopa y conectores,.Incluye también el suminsitro y  la instalación de marcos en aluminio color blanco, para su adecuada fijación al cielo falso.Ver documento de especificaciones técnicas.</t>
    </r>
  </si>
  <si>
    <r>
      <rPr>
        <b/>
        <sz val="12"/>
        <rFont val="Calibri"/>
        <family val="2"/>
        <scheme val="minor"/>
      </rPr>
      <t>Instalación de luminaria suiministrada por la Universidad</t>
    </r>
    <r>
      <rPr>
        <sz val="12"/>
        <rFont val="Calibri"/>
        <family val="2"/>
        <scheme val="minor"/>
      </rPr>
      <t>, luminaria del tipo  panel  led de incrustar 60x60cm, con driver programable y/o dimerizable  Incluye: Elementos de fijación, 1,5 m de cable encauchetado 3x16 AWG libre de halogenos , prensaestopa y conectores,..Incluye también el suminsitro y   la instalación de marcos en aluminio color blanco , para su adecuada fijación al cielo falso.Ver documento de especificaciones técnicas.</t>
    </r>
  </si>
  <si>
    <r>
      <rPr>
        <b/>
        <sz val="12"/>
        <rFont val="Calibri"/>
        <family val="2"/>
        <scheme val="minor"/>
      </rPr>
      <t>Instalación de luminaria suiministrada por la Universidad, luminaria del tipo</t>
    </r>
    <r>
      <rPr>
        <sz val="12"/>
        <rFont val="Calibri"/>
        <family val="2"/>
        <scheme val="minor"/>
      </rPr>
      <t xml:space="preserve">  Luminaria LED PANEL DE INCRUSTAR REDONDO, con pintura poliéster reisitente al UV, CHASIS DE ALUMINIO, POTENCIA  12 W, FACTOR DE POTENCIA &gt; 0.5, Incluye: Elementos de fijación, 1,5m de cable encauchetado 3x16 AWG libre de halogenos , prensaestopa y conectores., 4000 K</t>
    </r>
  </si>
  <si>
    <r>
      <rPr>
        <b/>
        <sz val="12"/>
        <rFont val="Calibri"/>
        <family val="2"/>
        <scheme val="minor"/>
      </rPr>
      <t xml:space="preserve">Instalación de luminaria suiministrada por la Universidad, luminaria del tipo </t>
    </r>
    <r>
      <rPr>
        <sz val="12"/>
        <rFont val="Calibri"/>
        <family val="2"/>
        <scheme val="minor"/>
      </rPr>
      <t>,Luminaria LED HERMETICA 40W , con pintura poliéster reisitente al UV, CHASIS DE POLICARBONATO, POTENCIA  40 W, driver multivoltaje, programable y dimerizable 0-10V) FACTOR DE POTENCIA &gt; 0.7,  THD &lt; 35%, Incluye: Elementos de fijación, 1,5m de cable encauchetado 3x16 AWG libre de halogenos , prensaestopa y conectores., 4000 K</t>
    </r>
  </si>
  <si>
    <r>
      <rPr>
        <b/>
        <sz val="12"/>
        <rFont val="Calibri"/>
        <family val="2"/>
        <scheme val="minor"/>
      </rPr>
      <t>Instalación de luminaria suiministrada por la Universidad, luminaria del tipo</t>
    </r>
    <r>
      <rPr>
        <sz val="12"/>
        <rFont val="Calibri"/>
        <family val="2"/>
        <scheme val="minor"/>
      </rPr>
      <t>, Luminaria EMERGENCIA 2X1.6W  , CHASIS TERMOPLASTICO, POTENCIA  2X1,6 W, FACTOR DE POTENCIA &gt; 0.5,: Elementos de fijación, 1m de cable encauchetado 3x16 AWG libre de halogenos , prensaestopa y conectores.</t>
    </r>
  </si>
  <si>
    <r>
      <rPr>
        <b/>
        <sz val="12"/>
        <rFont val="Calibri"/>
        <family val="2"/>
        <scheme val="minor"/>
      </rPr>
      <t xml:space="preserve"> instalacion de sensor de presencia multitecnologia (infrarrojo + ultrasónico) Suministrado por la Universidad,</t>
    </r>
    <r>
      <rPr>
        <sz val="12"/>
        <rFont val="Calibri"/>
        <family val="2"/>
        <scheme val="minor"/>
      </rPr>
      <t xml:space="preserve">  configurable a través de bluetooth, voltaje de operación 120-277V, 8Amps, permite el control de 2 zonas de control 0-10 VDC, montaje en el techo, cobertura de185 m². Incluye fotocelda para aprovechamiento de luz natural. No requiere power pack o fuente de alimentación. Mínimo 4 años de garantía. Incluye configuración y calibración., INCLUYE instalación de botonera análoga de 4 botones, conexión en bus en cable 2x18 a sensores de presencia multitecnologia.  Mínimo 4 años de garantía. PARA AULAS</t>
    </r>
  </si>
  <si>
    <r>
      <rPr>
        <b/>
        <sz val="12"/>
        <rFont val="Calibri"/>
        <family val="2"/>
        <scheme val="minor"/>
      </rPr>
      <t xml:space="preserve">Instalación de sensor de presencia Infrarrojo 360° de cobertura, suministrado por la Universidad, </t>
    </r>
    <r>
      <rPr>
        <sz val="12"/>
        <rFont val="Calibri"/>
        <family val="2"/>
        <scheme val="minor"/>
      </rPr>
      <t xml:space="preserve">montaje en techo, detección de movimiento hasta 4 metros radiales a una altura de instalación de 2.4 metros. Debe incluir unidad de alimentación y control, capacidad de potencia para luminarias LED de 500W, voltaje de operación de 110VAC. Ajuste de tiempo de apagado 20 segundos - 15 minutos. Mínimo 4 años de garantía.PARA BAÑOS
</t>
    </r>
  </si>
  <si>
    <r>
      <rPr>
        <b/>
        <sz val="12"/>
        <rFont val="Calibri"/>
        <family val="2"/>
        <scheme val="minor"/>
      </rPr>
      <t>Instalación de luminaria decorativa JUPITER SLIM 1,2 m, suministrada por la Universidad,</t>
    </r>
    <r>
      <rPr>
        <sz val="12"/>
        <rFont val="Calibri"/>
        <family val="2"/>
        <scheme val="minor"/>
      </rPr>
      <t xml:space="preserve">  con chasis en aluminio extruido pintado de negro, pintura electroestatica con piuntura poliéster reisitente al UV, driver multivoltaje, programable y dimerizable 0-10V) 93 W.  Incluye: Elementos de fijación, 1m de cable encauchetado 3x16 AWG libre de halogenos , prensaestopa y conectores.</t>
    </r>
  </si>
  <si>
    <r>
      <rPr>
        <b/>
        <sz val="12"/>
        <rFont val="Calibri"/>
        <family val="2"/>
        <scheme val="minor"/>
      </rPr>
      <t>Instalación de Luminaria LED bala DE INCRUSTAR , Suministrada por la Universidad</t>
    </r>
    <r>
      <rPr>
        <sz val="12"/>
        <rFont val="Calibri"/>
        <family val="2"/>
        <scheme val="minor"/>
      </rPr>
      <t>,con pintura poliéster reisitente al UV, CHASIS DE ALUMINIO, POTENCIA  20 W, FACTOR DE POTENCIA &gt; 0.9, THD &lt; 20%,DIMERIZABLE, Incluye: Elementos de fijación, 1m de cable encauchetado 3x16 AWG libre de halogenos , prensaestopa y conectores., 4000 K, AUDITORIO</t>
    </r>
  </si>
  <si>
    <r>
      <rPr>
        <b/>
        <sz val="12"/>
        <rFont val="Calibri"/>
        <family val="2"/>
        <scheme val="minor"/>
      </rPr>
      <t>Instalación de Luminaria EMERGENCIA AUDITORIO 4.5W  , suministrada por la Universidad,</t>
    </r>
    <r>
      <rPr>
        <sz val="12"/>
        <rFont val="Calibri"/>
        <family val="2"/>
        <scheme val="minor"/>
      </rPr>
      <t xml:space="preserve"> CHASIS ALUMINIO REDONDA DE INCRISTAR DIAMETRO 84 mm, POTENCIA  4.5 W, FACTOR DE POTENCIA &gt; 0.5,: Elementos de fijación, 1m de cable encauchetado 3x16 AWG libre de halogenos , prensaestopa y conectores.</t>
    </r>
  </si>
  <si>
    <r>
      <rPr>
        <b/>
        <sz val="12"/>
        <rFont val="Calibri"/>
        <family val="2"/>
        <scheme val="minor"/>
      </rPr>
      <t xml:space="preserve">Instalación de Luminaria lineal 2,2m , suministrada por la Universidad, </t>
    </r>
    <r>
      <rPr>
        <sz val="12"/>
        <rFont val="Calibri"/>
        <family val="2"/>
        <scheme val="minor"/>
      </rPr>
      <t>con chasis en aluminio extruido pintado de negro, pintura electroestatica con piuntura poliéster reisitente al UV,conjunto optico en tecnologia de camara sellada , difusor en acrílico extruido, driver multivoltaje, programable y dimerizable 0-10V) 72 W.  Incluye: Elementos de fijación, 1m de cable encauchetado 3x16 AWG libre de halogenos , prensaestopa y conectores.</t>
    </r>
  </si>
  <si>
    <r>
      <rPr>
        <b/>
        <sz val="12"/>
        <rFont val="Calibri"/>
        <family val="2"/>
        <scheme val="minor"/>
      </rPr>
      <t>Instalación de Luminaria industrial tipo High-Bay para suspender o sobreponer, suministrada por la Universidad</t>
    </r>
    <r>
      <rPr>
        <sz val="12"/>
        <rFont val="Calibri"/>
        <family val="2"/>
        <scheme val="minor"/>
      </rPr>
      <t>, diseñada con LED de alta
eficacia, 5000K (CW), 14300 lm, 110 W.Distorsión armónica (THD) &lt;20%, driver (2) indenpediente CC, Atenuable Señal 0-10V</t>
    </r>
  </si>
  <si>
    <r>
      <rPr>
        <b/>
        <sz val="12"/>
        <rFont val="Calibri"/>
        <family val="2"/>
        <scheme val="minor"/>
      </rPr>
      <t>Instalación de Control de iluminación con espacio para 16 Relevos monopolares ON/OFF, 24-277VAC, 347VAC 20A, NEMA 1,  sumnistrado por la Universidad,</t>
    </r>
    <r>
      <rPr>
        <sz val="12"/>
        <rFont val="Calibri"/>
        <family val="2"/>
        <scheme val="minor"/>
      </rPr>
      <t xml:space="preserve"> con procesador central, con 16 entradas de baja tensión. 100-277VAC 50/60Hz. NO INCLUYE RELEVOS. Incluye:programacion, configuración, puesta en marcha la cual debera ser realizada personal certificado por el fabricante del control de iluminacion propuesto, mantenimiento y soporte durante 1 año.</t>
    </r>
  </si>
  <si>
    <r>
      <rPr>
        <b/>
        <sz val="12"/>
        <rFont val="Calibri"/>
        <family val="2"/>
        <scheme val="minor"/>
      </rPr>
      <t>Instalación de Control de iluminación con espacio para 8 Relevos monopolares ON/OFF, 24-277VAC, 347VAC 20A, NEMA 1, suministrado por la Universidad,</t>
    </r>
    <r>
      <rPr>
        <sz val="12"/>
        <rFont val="Calibri"/>
        <family val="2"/>
        <scheme val="minor"/>
      </rPr>
      <t xml:space="preserve"> con procesador central, con 16 entradas de baja tensión. 100-277VAC 50/60Hz. NO INCLUYE RELEVOS. Incluye:programacion, configuración, puesta en marcha la cual debera ser realizada personal certificado por el fabricante del control de iluminacion propuesto, mantenimiento y soporte durante 1 año.</t>
    </r>
  </si>
  <si>
    <r>
      <rPr>
        <b/>
        <sz val="12"/>
        <rFont val="Calibri"/>
        <family val="2"/>
        <scheme val="minor"/>
      </rPr>
      <t xml:space="preserve">Instalación de Relevos suministrado por la Universidad, </t>
    </r>
    <r>
      <rPr>
        <sz val="12"/>
        <rFont val="Calibri"/>
        <family val="2"/>
        <scheme val="minor"/>
      </rPr>
      <t>para control de iluminación ON/OFF 24-277VAC 20A incandesente, haologeno, 24-277VAC 30A Ballast, 347VAC 20A Ballast, 120VAC 1/2Hp Motor, 277VAC 1Hp Motor, 240VAC 1Hp Motor. Incluye:programacion, configuración, puesta en marcha la cual debera ser realizada personal certificado por el fabricante del control de iluminacion propuesto, mantenimiento y soporte durante 1 año.</t>
    </r>
  </si>
  <si>
    <r>
      <rPr>
        <b/>
        <sz val="12"/>
        <rFont val="Calibri"/>
        <family val="2"/>
        <scheme val="minor"/>
      </rPr>
      <t>Instalación de Relevos suministrado por la Universidad,</t>
    </r>
    <r>
      <rPr>
        <sz val="12"/>
        <rFont val="Calibri"/>
        <family val="2"/>
        <scheme val="minor"/>
      </rPr>
      <t xml:space="preserve">  para control de iluminación dimerizable y suichada 0-10VDC 24-277VAC 20A incandesente, haologeno, 24-277VAC 30A Ballast, 347VAC 20A Ballast. Incluye:programacion, configuración, puesta en marcha la cual debera ser realizada personal certificado por el fabricante del control de iluminacion propuesto, mantenimiento y soporte durante 1 año.</t>
    </r>
  </si>
  <si>
    <r>
      <rPr>
        <b/>
        <sz val="12"/>
        <rFont val="Calibri"/>
        <family val="2"/>
        <scheme val="minor"/>
      </rPr>
      <t xml:space="preserve">Instalación de LumaCAN Digital Switch, 4 Button, suministrado por la Universidad, </t>
    </r>
    <r>
      <rPr>
        <sz val="12"/>
        <rFont val="Calibri"/>
        <family val="2"/>
        <scheme val="minor"/>
      </rPr>
      <t>Color: White, 1 Gang Decora, Wallplate included, Digital Switch, 8 Button, compatible with  and Sapphire (LumaCan3), Color: White, includes a matching single gang screwless wallplate. LumaCAN 3 Handheld Display Unit for  relay systems. Comes complete with rechargeable batteries.  Latching Relay, 1-Pole Return to Closed, Basic, 24-277VAC 20A Tungsten Halogen Incandescent, 24-277VAC 30A Ballast, 347VAC 20A Ballast, 120VAC 1/2Hp Motor, 277VAC 1Hp Motor, 240VAC 1Hp Motor</t>
    </r>
  </si>
  <si>
    <r>
      <rPr>
        <b/>
        <sz val="12"/>
        <rFont val="Calibri"/>
        <family val="2"/>
        <scheme val="minor"/>
      </rPr>
      <t xml:space="preserve">Instalación de Interruptor digital de 8 botones, suministrado por la Universidad, </t>
    </r>
    <r>
      <rPr>
        <sz val="12"/>
        <rFont val="Calibri"/>
        <family val="2"/>
        <scheme val="minor"/>
      </rPr>
      <t xml:space="preserve"> compatible con control de iluminación. Incluye: Programación, configuración y puesta en marcha, mantenimiento y soporte durante 1 año</t>
    </r>
  </si>
  <si>
    <r>
      <rPr>
        <b/>
        <sz val="12"/>
        <rFont val="Calibri"/>
        <family val="2"/>
        <scheme val="minor"/>
      </rPr>
      <t>Instalación de luminaria decorativa JUPITER SLIM 1,2 m , suministrada por la Universidad,</t>
    </r>
    <r>
      <rPr>
        <sz val="12"/>
        <rFont val="Calibri"/>
        <family val="2"/>
        <scheme val="minor"/>
      </rPr>
      <t>CON BALASTO DE EMERGENCIA con chasis en aluminio extruido pintado de negro, pintura electroestatica con piuntura poliéster reisitente al UV, driver multivoltaje, programable y dimerizable 0-10V) 93 W.  Incluye: Elementos de fijación, 1m de cable encauchetado 3x16 AWG libre de halogenos , prensaestopa y conectores.</t>
    </r>
  </si>
  <si>
    <t>CNV CONSTRUCCIONES S.A.S.</t>
  </si>
  <si>
    <t xml:space="preserve"> ANDINA DE CONSTRUCCIONES Y ASOCIADOS S.A.S</t>
  </si>
  <si>
    <t>CONSORCIO INFRAESTRUCTURA ANTIOQUIA 2021</t>
  </si>
  <si>
    <t>Se recibió 3 propuesta tecnico-económica</t>
  </si>
  <si>
    <t>PRESENTA TODOS LOS MEDIOS DE PRUEBA</t>
  </si>
  <si>
    <t>CUMPLE CON EL REQUERIMIENTO OBLIGATORIO 5.3.2.1. La sumatoria en m2 construidos de hasta cinco (5) de los contratos, que pueden ser diferentes a
los requeridos en la Experiencia General, deberá corresponder a la construcción de una edificación con una un área igual o superior a tres mil (3.000) m2.
Medio de prueba:
I.) RUP,
II.) Certificado o acta de liquidación
III.) Copia de la Licencia de Construcción donde se evidencie los M2 construidos. De lo contrario, la
misma no será tenida en cuenta para la evaluación.</t>
  </si>
  <si>
    <t>CUMPLE CON EL REQUERIMIENTO OBLIGATORIO 5.3.2.2.  La sumatoria en m3 hasta cinco (5) de los contratos, pueden ser diferentes a los requeridos en la
Experiencia General que soporten Excavaciones para cimentación profunda en cualquier tipo suelo
bajo cualquier grado de humedad, en una cantidad superior o igual a mil metros cúbicos (1.000) m3. Entendiéndose como cimentación profunda aquellas donde la relación profundidad sobre el ancho de cimiento es mayor o igual a 5.
Medios de prueba:
i)La certificación o el acta de liquidación.
ii) RUP,
iii) El estudio de suelos
iv)El plano record de cimentaciones del proyecto o copia de acta de pago o copia de las actas de obra
donde se especifique la excavación para cimentación profunda, debidamente firmado por el Interventor o
el contratante de la respectiva obra</t>
  </si>
  <si>
    <t>EXPERIENCIA ESPECIFICIA</t>
  </si>
  <si>
    <t>COSTO DIRECTO</t>
  </si>
  <si>
    <t>Costo directo mínimo (Para cálculo de Pt1)</t>
  </si>
  <si>
    <t>COMPARA EL COSTO DIRECTO DEL PROPONENTE CON EL COSTO DIRECTO MÍNIMO</t>
  </si>
  <si>
    <t>EXCAVACIÓN MECANIZADA PARA PILAS DE 0,0 a 16  m de profundidad con DÍAMETRO EXTERIOR DE 1,20m, en material heterogéneo, con piedras de hasta 0.05 m³. Se utilizarán mecanismos rotativos o excavación con Kelly Bar y Baldes con estabilización parcial con lodos. Incluye el empleo de equipos que tengan torque moderado-medio (preferiblemente no inferior a 200 kN-m), extracción del material de la pila y acarreo interno de materiales, cargue, transporte y botada del material proveniente de la excavación en botaderos oficiales o donde lo indique la interventoría, factor de expansión (30%) y todo lo necesario para su correcta construcción. Se deberá considerar el desgaste de los equipos debido a los materiales a ser excavados. SU MEDIDA SERA EN SITIO.</t>
  </si>
  <si>
    <t>EXCAVACIÓN MECANIZADA PARA PILAS DE 0,0 a 16 m de profundidad con DÍAMETRO EXTERIOR DE 1.40 a 1,50m, en material heterogéneo, con piedras de hasta 0.05 m³. Se utilizarán mecanismos rotativos o excavación con Kelly Bar y Baldes con estabilización parcial con lodos. Incluye el empleo de equipos que tengan torque moderado-medio (preferiblemente no inferior a 200 kN-m), extracción del material de la pila y acarreo interno de materiales, cargue, transporte y botada del material proveniente de la excavación en botaderos oficiales o donde lo indique la interventoría, factor de expansión (30%) y todo lo necesario para su correcta construcción. Se deberá considerar el desgaste de los equipos debido a los materiales a ser excavados. SU MEDIDA SERA EN SITIO.</t>
  </si>
  <si>
    <t>Suministro, transporte y Colocación de GROUTING en concreto de 17.5 Mpa., para relleno de muro no estructural (bloque, tolete o catalán). Incluye mano de obra, vibrado, protección, curado y todos demás elementos necesarios para su correcta construcción. No incluye refuerzo.</t>
  </si>
  <si>
    <t>Suministro, transporte y colocación de cielo falso en drywall. ALTURA 3,0 m (altura anclaje hasta 4.0 m) Incluye, placa yeso 1/2", masillado, pintura 3 manos, perfilería de lámina galvanizada (omegas, canaletas y viguetas) para soporte con distancia de 61 cm, chazos, cintas, ángulos, cortes, andamios, canes y todo los demás elementos necesario para su correcta instalación y funcionamiento.</t>
  </si>
  <si>
    <t xml:space="preserve"> Suministro, transporte y colocación de cielo falso en drywall. ALTURA 3,0 m (altura anclaje 3,50 -5,50 m) EN LOSA DE CUBIERTA INCLINADA Incluye, placa yeso 1/2", masillado, pintura 3 manos, perfilería de lámina galvanizada (omegas, canaletas y viguetas) para soporte con distancia de 61 cm, chazos, cintas, ángulos, cortes, andamios, canes y todos los demás elementos necesario para su correcta instalación y funcionamiento.</t>
  </si>
  <si>
    <t>Instalación de  de UPS  de 20 kVA/18kW. Suministrada por la Universidad , Entrada 208 VAC, Salida 208 VAC. Incluye  Autotransformador a la entrada y Transformador de Aislamiento a la salida del UPS, dimensionamiento del cargador de Baterías para poder recargar el banco en el tiempo adecuado. Incluye banco de baterías externo del tipo secas, selladas, libres de mantenimiento para una autonomía de 60 minutos a FP 0.9. Vida útil 10 años @ 25°C.. La totalidad de los equipos es suministrado por la Universidad.</t>
  </si>
  <si>
    <t>Instalación de luminaria suiministrada por la Universidad, luminaria del tipo  panel  led de incrustar 60x60cm Incluye: Elementos de fijación, 1,5 m de cable encauchetado 3x16 AWG libre de halogenos , prensaestopa y conectores,.Incluye también el suminsitro y  la instalación de marcos en aluminio color blanco, para su adecuada fijación al cielo falso.Ver documento de especificaciones técnicas.</t>
  </si>
  <si>
    <t>Instalación de luminaria suiministrada por la Universidad, luminaria del tipo  panel  led de incrustar 60x60cm, con driver programable y/o dimerizable  Incluye: Elementos de fijación, 1,5 m de cable encauchetado 3x16 AWG libre de halogenos , prensaestopa y conectores,..Incluye también el suminsitro y   la instalación de marcos en aluminio color blanco , para su adecuada fijación al cielo falso.Ver documento de especificaciones técnicas.</t>
  </si>
  <si>
    <t>Instalación de luminaria suiministrada por la Universidad, luminaria del tipo  Luminaria LED PANEL DE INCRUSTAR REDONDO, con pintura poliéster reisitente al UV, CHASIS DE ALUMINIO, POTENCIA  12 W, FACTOR DE POTENCIA &gt; 0.5, Incluye: Elementos de fijación, 1,5m de cable encauchetado 3x16 AWG libre de halogenos , prensaestopa y conectores., 4000 K</t>
  </si>
  <si>
    <t>Instalación de luminaria suiministrada por la Universidad, luminaria del tipo ,Luminaria LED HERMETICA 40W , con pintura poliéster reisitente al UV, CHASIS DE POLICARBONATO, POTENCIA  40 W, driver multivoltaje, programable y dimerizable 0-10V) FACTOR DE POTENCIA &gt; 0.7,  THD &lt; 35%, Incluye: Elementos de fijación, 1,5m de cable encauchetado 3x16 AWG libre de halogenos , prensaestopa y conectores., 4000 K</t>
  </si>
  <si>
    <t>Instalación de luminaria suiministrada por la Universidad, luminaria del tipo, Luminaria EMERGENCIA 2X1.6W  , CHASIS TERMOPLASTICO, POTENCIA  2X1,6 W, FACTOR DE POTENCIA &gt; 0.5,: Elementos de fijación, 1m de cable encauchetado 3x16 AWG libre de halogenos , prensaestopa y conectores.</t>
  </si>
  <si>
    <t xml:space="preserve"> instalacion de sensor de presencia multitecnologia (infrarrojo + ultrasónico) Suministrado por la Universidad,  configurable a través de bluetooth, voltaje de operación 120-277V, 8Amps, permite el control de 2 zonas de control 0-10 VDC, montaje en el techo, cobertura de185 m². Incluye fotocelda para aprovechamiento de luz natural. No requiere power pack o fuente de alimentación. Mínimo 4 años de garantía. Incluye configuración y calibración., INCLUYE instalación de botonera análoga de 4 botones, conexión en bus en cable 2x18 a sensores de presencia multitecnologia.  Mínimo 4 años de garantía. PARA AULAS</t>
  </si>
  <si>
    <t>Instalación de sensor de presencia Infrarrojo 360° de cobertura, suministrado por la Universidad, montaje en techo, detección de movimiento hasta 4 metros radiales a una altura de instalación de 2.4 metros. Debe incluir unidad de alimentación y control, capacidad de potencia para luminarias LED de 500W, voltaje de operación de 110VAC. Ajuste de tiempo de apagado 20 segundos - 15 minutos. Mínimo 4 años de garantía.PARA BAÑOS</t>
  </si>
  <si>
    <t>Instalación de luminaria decorativa JUPITER SLIM 1,2 m, suministrada por la Universidad,  con chasis en aluminio extruido pintado de negro, pintura electroestatica con piuntura poliéster reisitente al UV, driver multivoltaje, programable y dimerizable 0-10V) 93 W.  Incluye: Elementos de fijación, 1m de cable encauchetado 3x16 AWG libre de halogenos , prensaestopa y conectores.</t>
  </si>
  <si>
    <t>Instalación de Luminaria LED bala DE INCRUSTAR , Suministrada por la Universidad,con pintura poliéster reisitente al UV, CHASIS DE ALUMINIO, POTENCIA  20 W, FACTOR DE POTENCIA &gt; 0.9, THD &lt; 20%,DIMERIZABLE, Incluye: Elementos de fijación, 1m de cable encauchetado 3x16 AWG libre de halogenos , prensaestopa y conectores., 4000 K, AUDITORIO</t>
  </si>
  <si>
    <t>Instalación de Luminaria EMERGENCIA AUDITORIO 4.5W  , suministrada por la Universidad, CHASIS ALUMINIO REDONDA DE INCRISTAR DIAMETRO 84 mm, POTENCIA  4.5 W, FACTOR DE POTENCIA &gt; 0.5,: Elementos de fijación, 1m de cable encauchetado 3x16 AWG libre de halogenos , prensaestopa y conectores.</t>
  </si>
  <si>
    <t>Instalación de Luminaria lineal 2,2m , suministrada por la Universidad, con chasis en aluminio extruido pintado de negro, pintura electroestatica con piuntura poliéster reisitente al UV,conjunto optico en tecnologia de camara sellada , difusor en acrílico extruido, driver multivoltaje, programable y dimerizable 0-10V) 72 W.  Incluye: Elementos de fijación, 1m de cable encauchetado 3x16 AWG libre de halogenos , prensaestopa y conectores.</t>
  </si>
  <si>
    <t>Instalación de Luminaria industrial tipo High-Bay para suspender o sobreponer, suministrada por la Universidad, diseñada con LED de alta
eficacia, 5000K (CW), 14300 lm, 110 W.Distorsión armónica (THD) &lt;20%, driver (2) indenpediente CC, Atenuable Señal 0-10V</t>
  </si>
  <si>
    <t>Instalación de Control de iluminación con espacio para 16 Relevos monopolares ON/OFF, 24-277VAC, 347VAC 20A, NEMA 1,  sumnistrado por la Universidad, con procesador central, con 16 entradas de baja tensión. 100-277VAC 50/60Hz. NO INCLUYE RELEVOS. Incluye:programacion, configuración, puesta en marcha la cual debera ser realizada personal certificado por el fabricante del control de iluminacion propuesto, mantenimiento y soporte durante 1 año.</t>
  </si>
  <si>
    <t>Instalación de Control de iluminación con espacio para 8 Relevos monopolares ON/OFF, 24-277VAC, 347VAC 20A, NEMA 1, suministrado por la Universidad, con procesador central, con 16 entradas de baja tensión. 100-277VAC 50/60Hz. NO INCLUYE RELEVOS. Incluye:programacion, configuración, puesta en marcha la cual debera ser realizada personal certificado por el fabricante del control de iluminacion propuesto, mantenimiento y soporte durante 1 año.</t>
  </si>
  <si>
    <t>Instalación de Relevos suministrado por la Universidad, para control de iluminación ON/OFF 24-277VAC 20A incandesente, haologeno, 24-277VAC 30A Ballast, 347VAC 20A Ballast, 120VAC 1/2Hp Motor, 277VAC 1Hp Motor, 240VAC 1Hp Motor. Incluye:programacion, configuración, puesta en marcha la cual debera ser realizada personal certificado por el fabricante del control de iluminacion propuesto, mantenimiento y soporte durante 1 año.</t>
  </si>
  <si>
    <t>Instalación de Relevos suministrado por la Universidad,  para control de iluminación dimerizable y suichada 0-10VDC 24-277VAC 20A incandesente, haologeno, 24-277VAC 30A Ballast, 347VAC 20A Ballast. Incluye:programacion, configuración, puesta en marcha la cual debera ser realizada personal certificado por el fabricante del control de iluminacion propuesto, mantenimiento y soporte durante 1 año.</t>
  </si>
  <si>
    <t>Instalación de LumaCAN Digital Switch, 4 Button, suministrado por la Universidad, Color: White, 1 Gang Decora, Wallplate included, Digital Switch, 8 Button, compatible with  and Sapphire (LumaCan3), Color: White, includes a matching single gang screwless wallplate. LumaCAN 3 Handheld Display Unit for  relay systems. Comes complete with rechargeable batteries.  Latching Relay, 1-Pole Return to Closed, Basic, 24-277VAC 20A Tungsten Halogen Incandescent, 24-277VAC 30A Ballast, 347VAC 20A Ballast, 120VAC 1/2Hp Motor, 277VAC 1Hp Motor, 240VAC 1Hp Motor</t>
  </si>
  <si>
    <t>Instalación de Interruptor digital de 8 botones, suministrado por la Universidad,  compatible con control de iluminación. Incluye: Programación, configuración y puesta en marcha, mantenimiento y soporte durante 1 año</t>
  </si>
  <si>
    <t>Instalación de luminaria decorativa JUPITER SLIM 1,2 m , suministrada por la Universidad,CON BALASTO DE EMERGENCIA con chasis en aluminio extruido pintado de negro, pintura electroestatica con piuntura poliéster reisitente al UV, driver multivoltaje, programable y dimerizable 0-10V) 93 W.  Incluye: Elementos de fijación, 1m de cable encauchetado 3x16 AWG libre de halogenos , prensaestopa y conectores.</t>
  </si>
  <si>
    <t xml:space="preserve">Instalación de sensor de presencia Infrarrojo 360° de cobertura, suministrado por la Universidad, montaje en techo, detección de movimiento hasta 4 metros radiales a una altura de instalación de 2.4 metros. Debe incluir unidad de alimentación y control, capacidad de potencia para luminarias LED de 500W, voltaje de operación de 110VAC. Ajuste de tiempo de apagado 20 segundos - 15 minutos. Mínimo 4 años de garantía.PARA BAÑOS
</t>
  </si>
  <si>
    <t>11.3</t>
  </si>
  <si>
    <t>Carlos Alberto Ferreira Sandino</t>
  </si>
  <si>
    <t>Gustavo Alonso villa merino</t>
  </si>
  <si>
    <t>M-100151214</t>
  </si>
  <si>
    <t>Robert Joseph Butler</t>
  </si>
  <si>
    <t>AA004788</t>
  </si>
  <si>
    <t>% ADMINISTRACIÓN</t>
  </si>
  <si>
    <t>%UTILIDAD</t>
  </si>
  <si>
    <t>COSTO TOTAL</t>
  </si>
  <si>
    <t>25.57%</t>
  </si>
  <si>
    <t>20.64%</t>
  </si>
  <si>
    <t>Resúmen: se recibió 3  propuestas.
EQUIPO TÉCNICO DE EVALUACIÓN
DIVISIÓN DE INFRAESTRUCTURA FÍSICA</t>
  </si>
  <si>
    <t>No 385 de 2013</t>
  </si>
  <si>
    <t>EMPRESA DE DESARROLLO URBANO EDU</t>
  </si>
  <si>
    <t>C</t>
  </si>
  <si>
    <t>PROYECTO INMOBILIARIO CCI S.A.S.</t>
  </si>
  <si>
    <t>4600059755 DE 2015</t>
  </si>
  <si>
    <t>MUNICIPIO DE MEDELLÍN_SECRETARÍA DE EDUCACIÓN</t>
  </si>
  <si>
    <t>I</t>
  </si>
  <si>
    <t>INNOBILIA S.A.S</t>
  </si>
  <si>
    <t>001 BAQ</t>
  </si>
  <si>
    <t>INNOVACIONES INMOBILIARIAS INNOBILIA S.A.S.</t>
  </si>
  <si>
    <t>NO CUMPLE</t>
  </si>
  <si>
    <t>PRESENTÓ CERTIFICADO</t>
  </si>
  <si>
    <t>ACORDE A ITEM 5.3.1.1 (T.R.)</t>
  </si>
  <si>
    <t>SIN OBSERVACIÓN</t>
  </si>
  <si>
    <t>CUMPLEN CON LO SOLICITADO</t>
  </si>
  <si>
    <t>SI</t>
  </si>
  <si>
    <t>Contrato No. 3823 de 2018. Construcción del Centro Recreativo, Deportivo y Cultural en el Parque Fontanar del Río</t>
  </si>
  <si>
    <t>INSTITUTO DISTRITAL DE RECREACIÓN Y DEPORTE</t>
  </si>
  <si>
    <t>Contrato No. 3828 de 2018. Construcción del Centro Recreativo, Deportivo y Cultural en el Parque San Cristóbal</t>
  </si>
  <si>
    <t xml:space="preserve">INSTITUTO DISTRITAL DE RECREACIÓN Y DEPORTE </t>
  </si>
  <si>
    <t>INMOBILIA S.A.S</t>
  </si>
  <si>
    <t>ACORDE A ITEM 5.3.2.1 (T.R.)</t>
  </si>
  <si>
    <t>INNOVACIONES INMOBILIARIAS INNOBILIA S.A.S</t>
  </si>
  <si>
    <t>MUNICIPIO DE MEDELLÍN-SECRETARÍA DE EDUCACIÓN</t>
  </si>
  <si>
    <t>DESCRIPCIÓN INSUFICIENTE</t>
  </si>
  <si>
    <t>PENDIENTES POR SUBSANAR</t>
  </si>
  <si>
    <t>PROYECTO INMOBILIARIO CCI SAS</t>
  </si>
  <si>
    <t>PENDIENTES</t>
  </si>
  <si>
    <t>SI esta la información validar con William</t>
  </si>
  <si>
    <t>CONSTRUCCIÓN Y DOTACIÓN
TERMINACIÓN FASE IV ESCUELA
NACIONAL DE OPERACIONES DE LA
POLICIA NACIONAL CENOP UBICADA
EN EL MUNICIPIO DE SAN LUIS
TOLIMA</t>
  </si>
  <si>
    <t>POLICIA NACIONAL</t>
  </si>
  <si>
    <t>EVALUACIÓN DE REQUISITOS DE CUMPLIMIENTO DE NORMATIVIDAD EN GESTIÓN AMBIENTAL Y SEGURIDAD Y SALUD EN EL TRABAJO Y REQUISITOS COMERCIALES</t>
  </si>
  <si>
    <t>1. Presentarse en PESOS COLOMBIANOS.</t>
  </si>
  <si>
    <t>2. Incluir todos los costos, gastos impuestos, tasas y contribuciones en los que deba incurrir el Proponente para cumplir el objeto de la INVITACIÓN.</t>
  </si>
  <si>
    <t>3. Tener una vigencia mínima de SESENTA (60) días calendario, contados a partir del cierre de la INVITACIÓN, prorrogable en un plazo igual, en caso de que no se pueda adjudicar en dicho término.</t>
  </si>
  <si>
    <t>4. Ser irrevocable, una vez presentada (artículo 8465 del Código de Comercio).</t>
  </si>
  <si>
    <t>Anexo 8 completamente diligenciado y firmado</t>
  </si>
  <si>
    <t>ACORDE A ITEM 5.3.2.2 (T.R.)</t>
  </si>
  <si>
    <t>Se calcula el valor de 1851 m3 de excavaciones para cimentaciones profundas, según la información del acta final</t>
  </si>
  <si>
    <t>092 DE 2011</t>
  </si>
  <si>
    <t>1. El formato de experiencia específica (Anexo 7) está mal diligenciado, porque los valores que el proponente indica en éste, corresponden al valor del contrato en SMMLV y no en M2 o M3 que es lo que se solicita.
2. La sumatoria de M2 construidos especificados en el certificado (15805 m2) es diferente a la especificada en la Licencia de Construcción (6412 m2)</t>
  </si>
  <si>
    <t>MUNICIPIO DE ENVIGADO</t>
  </si>
  <si>
    <t>1. El formato de experiencia específica (Anexo 7) está mal diligenciado, porque los valores que el proponente indica en éste, corresponden al valor del contrato en SMMLV y no en M2 o M3 que es lo que se solicita.
2. Se calcula el valor de m2 construidos según los metros de vía y ancho de vía indicados en el certificado.
3. Se constata en el Secop I la información del contrato.</t>
  </si>
  <si>
    <t>NO ESTÁ ACORDE A ITEM 5.3.2.2 (T.R.)</t>
  </si>
  <si>
    <t>1. El formato de experiencia específica (Anexo 7) está mal diligenciado, porque los valores que el proponente indica en éste, corresponden al valor del contrato en SMMLV y no en M2 o M3 que es lo que se solicita.
2. En el certificado de la experiencia presentado por el proponente no se especifica el valor en m3 de excavaciones profundas.
3. En el acta de pago final no se puede determinar si las excavaciones aplican a excavaciones profundas según el requerimiento 5.3.2.2 de los términos de referencia.
4. En el acta de liquidación no se especifica el valor en m3 de excavaciones profundas.
5. El proponente no entrega estudio de suelos.
El contratista debe entregar plano record de cimentaciones o memorias de cálculo, donde se especifique la excavación para cimentación profunda, debidamente firmado por el interventor o el contratante de la obra.</t>
  </si>
  <si>
    <t>1. El formato de experiencia específica (Anexo 7) está mal diligenciado, porque los valores que el proponente indica en éste, corresponden al valor del contrato en SMMLV y no en M2 o M3 que es lo que se solicita.
2. El valor de m3 de excavación se calcula en actas de obra y memorias.</t>
  </si>
  <si>
    <r>
      <t xml:space="preserve">La propuesta se inhabilita jurídicamente de conformidad con el numeral 18.9 de los Términos de Referencia </t>
    </r>
    <r>
      <rPr>
        <i/>
        <sz val="16"/>
        <color theme="1"/>
        <rFont val="Arial"/>
        <family val="2"/>
      </rPr>
      <t xml:space="preserve">“Cuando el proponente, habiendo sido requerido por la Universidad para aportar documentos, suministrar información o hacer aclaraciones conforme a lo establecido en esta Invitación, no los allegue dentro del término fijado para el efecto en la respectiva comunicación, o que habiéndolos aportado no estén conformes con lo exigido en la comunicación.” </t>
    </r>
    <r>
      <rPr>
        <sz val="16"/>
        <color theme="1"/>
        <rFont val="Arial"/>
        <family val="2"/>
      </rPr>
      <t>Toda vez que el integrante del consorcio CYG INGENIERIA Y CONSTRUCCIONES S.A.S, no logro acreditar el requisito habilitante de Tener domicilio principal o sucursal en el Valle de Aburrá, o municipios que no estén a más de 50 kilómetros de distancia</t>
    </r>
  </si>
  <si>
    <t>Habilitado</t>
  </si>
  <si>
    <t>PUNTAJE (Pt1)</t>
  </si>
  <si>
    <t>A+U</t>
  </si>
  <si>
    <t xml:space="preserve">Con la información del certificado y acta final, sólo se logra verificar el valor de 4350,084 m3 de excavaciones profundas.
</t>
  </si>
  <si>
    <t>Si bien en el certificado y en el anexo 7, el proponente presentó un volúmen de 58282 m3 de excavación mecánica, de acuerdo al estudio de suelos presentado por el proponente (Ilustraciones 2.6 y 2.7 y numeral 6.3.3), solo se valida 520m3 de excavación para cimentación profunda, que es el requerimiento obligatorio 5.3.2.2 de los terminos de referencia</t>
  </si>
  <si>
    <t>No se se solicita subsanar requisitos de jurídica ni de experiencia de la empresa ANDINA CONSTRUCCIONES Y ASOCIADOS SAS identificada con Nit 890918866-1, puesto que el valor de su propuesta comercial supera en $ 5.408.738.662 respecto el presupuesto oficial establecido por la Universidad, encontrándose en la causal de rechazo 18.7 “Cuando el valor de la propuesta corregida supera el presupuesto oficial o los valores límites establecidos en el numeral 16.2 para Pt1” indicada en los Términos de Referencia de la invitación publica VA-023-2021.</t>
  </si>
  <si>
    <t xml:space="preserve">REQUISITOS JURÍDICOS DE PARTICIPACIÓN  (personas jurídicas) </t>
  </si>
  <si>
    <r>
      <t xml:space="preserve">CUMPLE
</t>
    </r>
    <r>
      <rPr>
        <sz val="12"/>
        <color rgb="FF000000"/>
        <rFont val="Arial"/>
        <family val="2"/>
      </rPr>
      <t>Certificado de existencia y presentación legal del 2/09/2021, codigo verificación Yohddkkdlakllvji</t>
    </r>
    <r>
      <rPr>
        <b/>
        <sz val="12"/>
        <color rgb="FF000000"/>
        <rFont val="Arial"/>
        <family val="2"/>
      </rPr>
      <t xml:space="preserve">
</t>
    </r>
    <r>
      <rPr>
        <sz val="12"/>
        <color rgb="FF000000"/>
        <rFont val="Arial"/>
        <family val="2"/>
      </rPr>
      <t>Representante Legal:  Gustavo Alonso Villa Merino identificado con cedula ciudadania 70.554.935</t>
    </r>
    <r>
      <rPr>
        <b/>
        <sz val="12"/>
        <color rgb="FF000000"/>
        <rFont val="Arial"/>
        <family val="2"/>
      </rPr>
      <t xml:space="preserve">
</t>
    </r>
    <r>
      <rPr>
        <sz val="12"/>
        <color rgb="FF000000"/>
        <rFont val="Arial"/>
        <family val="2"/>
      </rPr>
      <t>Certificado de matricula mercantil del 13*09/2021, codigo verificación: dOSjobcUcGajvfcp</t>
    </r>
  </si>
  <si>
    <r>
      <t xml:space="preserve">CUMPLE
</t>
    </r>
    <r>
      <rPr>
        <sz val="12"/>
        <color rgb="FF000000"/>
        <rFont val="Arial"/>
        <family val="2"/>
      </rPr>
      <t>Represnentale legal es ingeniero Civil Gustavo Alonso Villa Merino identificado conmaticula profesional 05202-17577 del 18 de abril de 19858</t>
    </r>
    <r>
      <rPr>
        <b/>
        <sz val="12"/>
        <color rgb="FF000000"/>
        <rFont val="Arial"/>
        <family val="2"/>
      </rPr>
      <t xml:space="preserve">
</t>
    </r>
    <r>
      <rPr>
        <sz val="12"/>
        <color rgb="FF000000"/>
        <rFont val="Arial"/>
        <family val="2"/>
      </rPr>
      <t>Certificado COPNIA CVAD-2021-986227</t>
    </r>
  </si>
  <si>
    <r>
      <t xml:space="preserve">CUMPLE
</t>
    </r>
    <r>
      <rPr>
        <sz val="12"/>
        <color rgb="FF000000"/>
        <rFont val="Arial"/>
        <family val="2"/>
      </rPr>
      <t>Certificado emitido por la Revisora Fiscal Juliana Andrea Rodríguez Saldarriaga con TP: 224439-T</t>
    </r>
  </si>
  <si>
    <r>
      <t xml:space="preserve">CUMPLE
</t>
    </r>
    <r>
      <rPr>
        <sz val="12"/>
        <color rgb="FF000000"/>
        <rFont val="Arial"/>
        <family val="2"/>
      </rPr>
      <t>Certificados con codigo de verificación 8001092736210921153643 - 70554935210921153528</t>
    </r>
  </si>
  <si>
    <r>
      <t xml:space="preserve">CUMPLE
</t>
    </r>
    <r>
      <rPr>
        <sz val="12"/>
        <color rgb="FF000000"/>
        <rFont val="Arial"/>
        <family val="2"/>
      </rPr>
      <t>Certificados con codigo de verificación 25873747</t>
    </r>
  </si>
  <si>
    <r>
      <t xml:space="preserve">CUMPLE
</t>
    </r>
    <r>
      <rPr>
        <sz val="12"/>
        <color rgb="FF000000"/>
        <rFont val="Arial"/>
        <family val="2"/>
      </rPr>
      <t>Rut de 2021-06-15</t>
    </r>
  </si>
  <si>
    <r>
      <t xml:space="preserve">CUMPLE
</t>
    </r>
    <r>
      <rPr>
        <sz val="12"/>
        <color rgb="FF000000"/>
        <rFont val="Arial"/>
        <family val="2"/>
      </rPr>
      <t>Certificado de inscripcion y claificación de proponentes al del 13/09/2021, codigo verificación lKkbcJpjiknfjgCk</t>
    </r>
    <r>
      <rPr>
        <b/>
        <sz val="12"/>
        <color rgb="FF000000"/>
        <rFont val="Arial"/>
        <family val="2"/>
      </rPr>
      <t xml:space="preserve">
</t>
    </r>
    <r>
      <rPr>
        <sz val="12"/>
        <color rgb="FF000000"/>
        <rFont val="Arial"/>
        <family val="2"/>
      </rPr>
      <t>Renovado el 17 abril de 2021</t>
    </r>
  </si>
  <si>
    <t>Seguros Mundial</t>
  </si>
  <si>
    <t>M–100151214</t>
  </si>
  <si>
    <t>901,532,408.40</t>
  </si>
  <si>
    <t>62 dias</t>
  </si>
  <si>
    <t>No se se solicita subsanar requisitos de jurídica a la empresa ANDINA CONSTRUCCIONES Y ASOCIADOS SAS identificada con Nit 890918866-1, puesto que el valor de su propuesta comercial supera en $ 5.408.738.662 respecto el presupuesto oficial establecido por la Universidad, encontrándose en la causal de rechazo 18.7 “Cuando el valor de la propuesta corregida supera el presupuesto oficial o los valores límites establecidos en el numeral 16.2 para Pt1” indicada en los Términos de Referencia de la invitación publica VA-023-2021.</t>
  </si>
  <si>
    <t>N/A</t>
  </si>
  <si>
    <r>
      <t xml:space="preserve">NO CUMPLE
</t>
    </r>
    <r>
      <rPr>
        <sz val="12"/>
        <color rgb="FF000000"/>
        <rFont val="Arial"/>
        <family val="2"/>
      </rPr>
      <t>Certificado de existencia y representación legal de CYG INGENIERIA Y CONSTRUCCIONES S A S del 1 de septiembre de 2021. codigo verificación B21288772F6165 Representante legal el señor Carlos Alberto Ferreira Sandino  identificado con cedula de ciudadania 79.151.009 
El Registro Mercantil aportado por la empresa CYG INGENIERIA Y CONSTRUCCIONES S A S, con fecha de 27 de septiembre de 2021, codigo de verificación B2139746763CF8, no cumple puesto que se requiere que la empresa tenga domicilio princiapl o sucursal en el valle de aburrá o municipios que no esten a más de 50 km, esta cuenta con domicilio en la ciudad de Bogota</t>
    </r>
    <r>
      <rPr>
        <b/>
        <sz val="12"/>
        <color rgb="FF000000"/>
        <rFont val="Arial"/>
        <family val="2"/>
      </rPr>
      <t xml:space="preserve">
</t>
    </r>
    <r>
      <rPr>
        <sz val="12"/>
        <color rgb="FF000000"/>
        <rFont val="Arial"/>
        <family val="2"/>
      </rPr>
      <t xml:space="preserve">Certificado de existencia y representación legal de PSPORT SYSTEMS S.A.S.del 25/08/2021, codigo verificación jzcMliJlGKHkohXP Representante legal el señor Pedro Daniel Sarmiento Lopez  identificado con cedula de ciudadania 16.917.676
Registro mercantil  PSPORT SYSTEMS S.A.S con fecha expedición 27/09/2021 codigo verificación cAgfiajHUiSkjAdM
</t>
    </r>
  </si>
  <si>
    <r>
      <t xml:space="preserve">CUMPLE
</t>
    </r>
    <r>
      <rPr>
        <sz val="12"/>
        <color rgb="FF000000"/>
        <rFont val="Arial"/>
        <family val="2"/>
      </rPr>
      <t xml:space="preserve">Elingeniero Civil Carlos Alberto Ferreira Sandino  identificado con cedula de ciudadania 79.151.009 es el representante legal del consorcio cuenta con matricula profesional 25202-12832 desde el 18 de Enero
de 1984
Certificado COPNIA CVAD-2021-985388 </t>
    </r>
  </si>
  <si>
    <r>
      <t xml:space="preserve">CUMPLE
</t>
    </r>
    <r>
      <rPr>
        <sz val="12"/>
        <color rgb="FF000000"/>
        <rFont val="Arial"/>
        <family val="2"/>
      </rPr>
      <t>Certificado de pago seguridad social integral y parafiscal de la empresa CYG INGENIERIA Y CONSTRUCCIONES S.A.S es aportado por el Revisor Fiscal Juan Manuel Ovalle Díaz con tarjeta profesional 12958-T
Certificado de pago seguridad social integral y parafiscal de la empresa PSPORT SYSTEMS SAS es aportado por la Revisor Fiscal Olga Lucia Franco con tarjeta profesional 77111-T</t>
    </r>
  </si>
  <si>
    <r>
      <t xml:space="preserve">CUMPLE
</t>
    </r>
    <r>
      <rPr>
        <sz val="12"/>
        <color rgb="FF000000"/>
        <rFont val="Arial"/>
        <family val="2"/>
      </rPr>
      <t>Certificado de contraloria de la empresa CYG INGENIERIA Y CONSTRUCCIONES S.A.S con codigo de verificación 8001409591210917171234 - 79151009210916110552
Certificado de contraloria de la empresa PSPORT SYSTEMS SAS con codigo de verificación 9002413051210913072430 - 16917676210913072308</t>
    </r>
  </si>
  <si>
    <r>
      <t xml:space="preserve">CUMPLE
</t>
    </r>
    <r>
      <rPr>
        <sz val="12"/>
        <color rgb="FF000000"/>
        <rFont val="Arial"/>
        <family val="2"/>
      </rPr>
      <t>Certificado de meddas correctivas de la empresa CYG INGENIERIA Y CONSTRUCCIONES S.A.S con codigo de verificación 25772436
Certificado de meddas correctivas de la empresa PSPORT SYSTEMS SAS con codigo de verificación 25681493</t>
    </r>
  </si>
  <si>
    <r>
      <rPr>
        <b/>
        <sz val="12"/>
        <color rgb="FF000000"/>
        <rFont val="Arial"/>
        <family val="2"/>
      </rPr>
      <t>CUMPLE</t>
    </r>
    <r>
      <rPr>
        <sz val="12"/>
        <color rgb="FF000000"/>
        <rFont val="Arial"/>
        <family val="2"/>
      </rPr>
      <t xml:space="preserve">
Certificado de inscripcion y claificación de proponentes de CYG INGENIERIA Y CONSTRUCCIONES S A S del 1 de septiembre de 2021. codigo verificación B21288772889A8 renovado el 2021/04/14, encuentra inscrito en las códigos exigidas
Certificado de inscripcion y claificación de proponentesde PSPORT SYSTEMS S.A.S.del 08/09/2021, codigo verificación NjpLoiiabhEdacXi inscrito el 6 de mayo de 2021, se encuentra inscrito en los siguientes códigos   721512, 721214,  721529, 721415  ,721515, 721527 y 811015</t>
    </r>
  </si>
  <si>
    <t>Berkley Colombia Seguros</t>
  </si>
  <si>
    <t>$901,532,408.40</t>
  </si>
  <si>
    <t>100 días</t>
  </si>
  <si>
    <t>CIERRE: 20/09/2021
HORA: 15:00</t>
  </si>
  <si>
    <t>NO</t>
  </si>
  <si>
    <t>1. Si queda un (1) sólo proponente habilitado, entonces a este se le asignará el 100% del puntaje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</si>
</sst>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 #,##0"/>
    <numFmt numFmtId="165" formatCode="_-&quot;$&quot;\ * #,##0_-;\-&quot;$&quot;\ * #,##0_-;_-&quot;$&quot;\ * &quot;-&quot;_-;_-@"/>
    <numFmt numFmtId="166" formatCode="&quot;$&quot;\ #,##0.00"/>
    <numFmt numFmtId="167" formatCode="&quot;$&quot;#,##0.00;[Red]\-&quot;$&quot;#,##0.00"/>
    <numFmt numFmtId="168" formatCode="_ * #,##0.00_ ;_ * \-#,##0.00_ ;_ * &quot;-&quot;??_ ;_ @_ "/>
    <numFmt numFmtId="169" formatCode="&quot;K=&quot;\ \ \ \ #,##0.00\ &quot;de contra&quot;"/>
    <numFmt numFmtId="170" formatCode="0.0"/>
    <numFmt numFmtId="171" formatCode="#,##0.00\ &quot;SMMLV&quot;"/>
    <numFmt numFmtId="172" formatCode="_ * #,##0_ ;_ * \-#,##0_ ;_ * &quot;-&quot;??_ ;_ @_ "/>
    <numFmt numFmtId="173" formatCode="#,##0.0000"/>
    <numFmt numFmtId="174" formatCode="&quot;$&quot;#,##0;[Red]\-&quot;$&quot;#,##0"/>
    <numFmt numFmtId="175" formatCode="&quot;$&quot;#,##0"/>
    <numFmt numFmtId="176" formatCode="_-[$$-240A]\ * #,##0.00_-;\-[$$-240A]\ * #,##0.00_-;_-[$$-240A]\ * &quot;-&quot;??_-;_-@"/>
    <numFmt numFmtId="177" formatCode="_-&quot;$&quot;* #,##0_-;\-&quot;$&quot;* #,##0_-;_-&quot;$&quot;* &quot;-&quot;??_-;_-@"/>
    <numFmt numFmtId="178" formatCode="_ &quot;$&quot;\ * #,##0_ ;_ &quot;$&quot;\ * \-#,##0_ ;_ &quot;$&quot;\ * &quot;-&quot;??_ ;_ @_ "/>
    <numFmt numFmtId="179" formatCode="#,##0.0"/>
    <numFmt numFmtId="180" formatCode="#,##0.00_ ;[Red]\-#,##0.00\ "/>
    <numFmt numFmtId="181" formatCode="[$$-240A]\ #,##0.00"/>
    <numFmt numFmtId="182" formatCode="_-* #,##0.00_-;\-* #,##0.00_-;_-* &quot;-&quot;_-;_-@"/>
    <numFmt numFmtId="183" formatCode="#,##0.00;[Red]#,##0.00"/>
    <numFmt numFmtId="184" formatCode="#,##0;[Red]#,##0"/>
    <numFmt numFmtId="185" formatCode="_-&quot;$&quot;\ * #,##0_-;\-&quot;$&quot;\ * #,##0_-;_-&quot;$&quot;\ * &quot;-&quot;??_-;_-@"/>
    <numFmt numFmtId="186" formatCode="_([$$-240A]\ * #,##0_);_([$$-240A]\ * \(#,##0\);_([$$-240A]\ * &quot;-&quot;_);_(@_)"/>
    <numFmt numFmtId="187" formatCode="###,###,##0.00"/>
    <numFmt numFmtId="188" formatCode="0.000%"/>
    <numFmt numFmtId="189" formatCode="_-* #,##0_-;\-* #,##0_-;_-* &quot;-&quot;_-;_-@"/>
    <numFmt numFmtId="190" formatCode="_-&quot;$&quot;* #,##0.00_-;\-&quot;$&quot;* #,##0.00_-;_-&quot;$&quot;* &quot;-&quot;??_-;_-@_-"/>
    <numFmt numFmtId="191" formatCode="&quot;$&quot;#,##0.00"/>
  </numFmts>
  <fonts count="123"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name val="Arial"/>
      <family val="2"/>
    </font>
    <font>
      <sz val="10"/>
      <name val="Arial"/>
      <family val="2"/>
    </font>
    <font>
      <sz val="10"/>
      <color theme="1"/>
      <name val="Arial"/>
      <family val="2"/>
    </font>
    <font>
      <b/>
      <sz val="14"/>
      <color theme="1"/>
      <name val="Arial"/>
      <family val="2"/>
    </font>
    <font>
      <sz val="11"/>
      <color theme="1"/>
      <name val="Arial"/>
      <family val="2"/>
    </font>
    <font>
      <b/>
      <sz val="12"/>
      <color theme="1"/>
      <name val="Arial"/>
      <family val="2"/>
    </font>
    <font>
      <b/>
      <sz val="11"/>
      <color theme="1"/>
      <name val="Arial"/>
      <family val="2"/>
    </font>
    <font>
      <sz val="12"/>
      <color theme="1"/>
      <name val="Arial"/>
      <family val="2"/>
    </font>
    <font>
      <b/>
      <sz val="12"/>
      <color rgb="FF000000"/>
      <name val="Arial"/>
      <family val="2"/>
    </font>
    <font>
      <sz val="12"/>
      <color rgb="FF000000"/>
      <name val="Arial"/>
      <family val="2"/>
    </font>
    <font>
      <b/>
      <sz val="10"/>
      <color theme="1"/>
      <name val="Arial"/>
      <family val="2"/>
    </font>
    <font>
      <b/>
      <sz val="12"/>
      <color rgb="FFFF0000"/>
      <name val="Arial"/>
      <family val="2"/>
    </font>
    <font>
      <b/>
      <sz val="36"/>
      <color theme="1"/>
      <name val="Arial"/>
      <family val="2"/>
    </font>
    <font>
      <sz val="16"/>
      <color theme="1"/>
      <name val="Arial"/>
      <family val="2"/>
    </font>
    <font>
      <b/>
      <sz val="22"/>
      <color theme="1"/>
      <name val="Arial"/>
      <family val="2"/>
    </font>
    <font>
      <b/>
      <sz val="26"/>
      <color rgb="FF000000"/>
      <name val="Calibri"/>
      <family val="2"/>
    </font>
    <font>
      <b/>
      <sz val="11"/>
      <color rgb="FF000000"/>
      <name val="Arial"/>
      <family val="2"/>
    </font>
    <font>
      <b/>
      <sz val="14"/>
      <color rgb="FF000000"/>
      <name val="Calibri"/>
      <family val="2"/>
    </font>
    <font>
      <b/>
      <sz val="72"/>
      <color theme="1"/>
      <name val="Arial"/>
      <family val="2"/>
    </font>
    <font>
      <b/>
      <sz val="11"/>
      <color theme="0"/>
      <name val="Arial"/>
      <family val="2"/>
    </font>
    <font>
      <b/>
      <sz val="20"/>
      <color theme="1"/>
      <name val="Arial"/>
      <family val="2"/>
    </font>
    <font>
      <b/>
      <sz val="18"/>
      <color theme="1"/>
      <name val="Arial"/>
      <family val="2"/>
    </font>
    <font>
      <b/>
      <sz val="8"/>
      <color theme="1"/>
      <name val="Arial"/>
      <family val="2"/>
    </font>
    <font>
      <sz val="8"/>
      <color theme="1"/>
      <name val="Arial"/>
      <family val="2"/>
    </font>
    <font>
      <b/>
      <sz val="11"/>
      <color theme="1"/>
      <name val="Calibri"/>
      <family val="2"/>
    </font>
    <font>
      <sz val="10"/>
      <color theme="0"/>
      <name val="Arial"/>
      <family val="2"/>
    </font>
    <font>
      <b/>
      <sz val="10"/>
      <color theme="0"/>
      <name val="Arial"/>
      <family val="2"/>
    </font>
    <font>
      <b/>
      <sz val="11"/>
      <color theme="0"/>
      <name val="Century Gothic"/>
      <family val="2"/>
    </font>
    <font>
      <sz val="10"/>
      <color theme="1"/>
      <name val="Century Gothic"/>
      <family val="2"/>
    </font>
    <font>
      <b/>
      <sz val="12"/>
      <color theme="1"/>
      <name val="Swis721 LtCn BT"/>
      <family val="2"/>
    </font>
    <font>
      <b/>
      <sz val="11"/>
      <color theme="1"/>
      <name val="Swis721 LtCn BT"/>
      <family val="2"/>
    </font>
    <font>
      <b/>
      <sz val="11"/>
      <color rgb="FF000000"/>
      <name val="Swis721 LtCn BT"/>
      <family val="2"/>
    </font>
    <font>
      <b/>
      <sz val="12"/>
      <color rgb="FF000000"/>
      <name val="Swis721 LtCn BT"/>
      <family val="2"/>
    </font>
    <font>
      <b/>
      <sz val="11"/>
      <color theme="1"/>
      <name val="Century Gothic"/>
      <family val="2"/>
    </font>
    <font>
      <sz val="11"/>
      <color theme="1"/>
      <name val="Swis721 LtCn BT"/>
      <family val="2"/>
    </font>
    <font>
      <u/>
      <sz val="11"/>
      <color rgb="FF0000FF"/>
      <name val="Calibri"/>
      <family val="2"/>
    </font>
    <font>
      <u/>
      <sz val="11"/>
      <color rgb="FF0000FF"/>
      <name val="Calibri"/>
      <family val="2"/>
    </font>
    <font>
      <u/>
      <sz val="11"/>
      <color rgb="FF0000FF"/>
      <name val="Calibri"/>
      <family val="2"/>
    </font>
    <font>
      <u/>
      <sz val="11"/>
      <color rgb="FF0000FF"/>
      <name val="Calibri"/>
      <family val="2"/>
    </font>
    <font>
      <b/>
      <i/>
      <sz val="11"/>
      <color theme="1"/>
      <name val="Swis721 LtCn BT"/>
      <family val="2"/>
    </font>
    <font>
      <b/>
      <sz val="10"/>
      <color theme="1"/>
      <name val="Swis721 LtCn BT"/>
      <family val="2"/>
    </font>
    <font>
      <sz val="10"/>
      <color theme="1"/>
      <name val="Swis721 LtCn BT"/>
      <family val="2"/>
    </font>
    <font>
      <b/>
      <sz val="10"/>
      <color theme="1"/>
      <name val="Century Gothic"/>
      <family val="2"/>
    </font>
    <font>
      <b/>
      <sz val="48"/>
      <color theme="1"/>
      <name val="Arial"/>
      <family val="2"/>
    </font>
    <font>
      <b/>
      <sz val="10"/>
      <color rgb="FF000000"/>
      <name val="Arial"/>
      <family val="2"/>
    </font>
    <font>
      <sz val="10"/>
      <color rgb="FFFF0000"/>
      <name val="Arial"/>
      <family val="2"/>
    </font>
    <font>
      <sz val="16"/>
      <color rgb="FFFF0000"/>
      <name val="Arial"/>
      <family val="2"/>
    </font>
    <font>
      <sz val="11"/>
      <color theme="1"/>
      <name val="Calibri"/>
      <family val="2"/>
    </font>
    <font>
      <sz val="12"/>
      <color theme="1"/>
      <name val="Calibri"/>
      <family val="2"/>
    </font>
    <font>
      <b/>
      <sz val="12"/>
      <color theme="1"/>
      <name val="Calibri"/>
      <family val="2"/>
    </font>
    <font>
      <b/>
      <sz val="12"/>
      <color rgb="FFFF0000"/>
      <name val="Calibri"/>
      <family val="2"/>
    </font>
    <font>
      <b/>
      <sz val="10"/>
      <name val="Arial"/>
      <family val="2"/>
    </font>
    <font>
      <sz val="16"/>
      <name val="Arial"/>
      <family val="2"/>
    </font>
    <font>
      <vertAlign val="superscript"/>
      <sz val="11"/>
      <name val="Swis721 LtCn BT"/>
      <family val="2"/>
    </font>
    <font>
      <i/>
      <sz val="11"/>
      <name val="Swis721 LtCn BT"/>
      <family val="2"/>
    </font>
    <font>
      <sz val="11"/>
      <name val="Swis721 LtCn BT"/>
      <family val="2"/>
    </font>
    <font>
      <b/>
      <i/>
      <sz val="11"/>
      <name val="Swis721 LtCn BT"/>
      <family val="2"/>
    </font>
    <font>
      <sz val="10"/>
      <name val="Calibri"/>
      <family val="2"/>
    </font>
    <font>
      <sz val="10"/>
      <name val="Swis721 LtCn BT"/>
      <family val="2"/>
    </font>
    <font>
      <b/>
      <vertAlign val="subscript"/>
      <sz val="12"/>
      <name val="Calibri"/>
      <family val="2"/>
    </font>
    <font>
      <b/>
      <sz val="12"/>
      <name val="Calibri"/>
      <family val="2"/>
    </font>
    <font>
      <sz val="10"/>
      <color rgb="FF000000"/>
      <name val="Arial"/>
      <family val="2"/>
    </font>
    <font>
      <sz val="10"/>
      <color rgb="FF000000"/>
      <name val="Arial"/>
      <family val="2"/>
    </font>
    <font>
      <sz val="10"/>
      <color rgb="FF000000"/>
      <name val="Times New Roman"/>
      <family val="1"/>
    </font>
    <font>
      <b/>
      <sz val="11"/>
      <color theme="1"/>
      <name val="Calibri"/>
      <family val="2"/>
      <scheme val="minor"/>
    </font>
    <font>
      <b/>
      <sz val="48"/>
      <color theme="1"/>
      <name val="Calibri"/>
      <family val="2"/>
      <scheme val="minor"/>
    </font>
    <font>
      <b/>
      <sz val="14"/>
      <color theme="1"/>
      <name val="Calibri"/>
      <family val="2"/>
      <scheme val="minor"/>
    </font>
    <font>
      <b/>
      <sz val="18"/>
      <color theme="1"/>
      <name val="Calibri"/>
      <family val="2"/>
      <scheme val="minor"/>
    </font>
    <font>
      <sz val="10"/>
      <color rgb="FF000000"/>
      <name val="Arial"/>
      <family val="2"/>
    </font>
    <font>
      <b/>
      <sz val="11"/>
      <name val="Swis721 LtCn BT"/>
      <family val="2"/>
    </font>
    <font>
      <u/>
      <sz val="10"/>
      <color theme="10"/>
      <name val="Arial"/>
      <family val="2"/>
    </font>
    <font>
      <b/>
      <sz val="11"/>
      <name val="Arial"/>
      <family val="2"/>
    </font>
    <font>
      <sz val="11"/>
      <name val="Arial"/>
      <family val="2"/>
    </font>
    <font>
      <sz val="11"/>
      <color rgb="FF000000"/>
      <name val="Arial"/>
      <family val="2"/>
    </font>
    <font>
      <b/>
      <sz val="12"/>
      <name val="Swis721 LtCn BT"/>
      <family val="2"/>
    </font>
    <font>
      <b/>
      <sz val="11.5"/>
      <name val="Swis721 LtCn BT"/>
      <family val="2"/>
    </font>
    <font>
      <b/>
      <sz val="10"/>
      <name val="Century Gothic"/>
      <family val="2"/>
    </font>
    <font>
      <sz val="8"/>
      <name val="Arial"/>
      <family val="2"/>
    </font>
    <font>
      <b/>
      <sz val="8"/>
      <name val="Arial"/>
      <family val="2"/>
    </font>
    <font>
      <sz val="12"/>
      <color theme="0"/>
      <name val="Arial"/>
      <family val="2"/>
    </font>
    <font>
      <b/>
      <sz val="16"/>
      <color rgb="FF000000"/>
      <name val="Arial"/>
      <family val="2"/>
    </font>
    <font>
      <sz val="12"/>
      <color theme="1"/>
      <name val="Calibri"/>
      <family val="2"/>
      <scheme val="minor"/>
    </font>
    <font>
      <sz val="12"/>
      <name val="Arial"/>
      <family val="2"/>
    </font>
    <font>
      <sz val="14"/>
      <color theme="1"/>
      <name val="Calibri"/>
      <family val="2"/>
      <scheme val="minor"/>
    </font>
    <font>
      <sz val="14"/>
      <color rgb="FF000000"/>
      <name val="Arial"/>
      <family val="2"/>
    </font>
    <font>
      <sz val="14"/>
      <color theme="1"/>
      <name val="Arial"/>
      <family val="2"/>
    </font>
    <font>
      <sz val="14"/>
      <name val="Arial"/>
      <family val="2"/>
    </font>
    <font>
      <sz val="14"/>
      <color theme="1"/>
      <name val="Calibri"/>
      <family val="2"/>
    </font>
    <font>
      <sz val="20"/>
      <color rgb="FF000000"/>
      <name val="Times New Roman"/>
      <family val="1"/>
    </font>
    <font>
      <b/>
      <sz val="12"/>
      <name val="Arial"/>
      <family val="2"/>
    </font>
    <font>
      <b/>
      <sz val="10"/>
      <name val="Swis721 LtCn BT"/>
      <family val="2"/>
    </font>
    <font>
      <b/>
      <sz val="10"/>
      <color indexed="8"/>
      <name val="Arial"/>
      <family val="2"/>
    </font>
    <font>
      <b/>
      <sz val="11"/>
      <name val="Calibri"/>
      <family val="2"/>
      <scheme val="minor"/>
    </font>
    <font>
      <sz val="11"/>
      <name val="Calibri"/>
      <family val="2"/>
      <scheme val="minor"/>
    </font>
    <font>
      <b/>
      <sz val="11"/>
      <color theme="4"/>
      <name val="Calibri"/>
      <family val="2"/>
      <scheme val="minor"/>
    </font>
    <font>
      <sz val="11"/>
      <color theme="8"/>
      <name val="Calibri"/>
      <family val="2"/>
      <scheme val="minor"/>
    </font>
    <font>
      <sz val="11"/>
      <color theme="4"/>
      <name val="Calibri"/>
      <family val="2"/>
      <scheme val="minor"/>
    </font>
    <font>
      <b/>
      <sz val="12"/>
      <color theme="0"/>
      <name val="Calibri"/>
      <family val="2"/>
      <scheme val="minor"/>
    </font>
    <font>
      <b/>
      <sz val="12"/>
      <color theme="1"/>
      <name val="Calibri"/>
      <family val="2"/>
      <scheme val="minor"/>
    </font>
    <font>
      <b/>
      <sz val="12"/>
      <name val="Calibri"/>
      <family val="2"/>
      <scheme val="minor"/>
    </font>
    <font>
      <sz val="12"/>
      <name val="Calibri"/>
      <family val="2"/>
      <scheme val="minor"/>
    </font>
    <font>
      <b/>
      <sz val="12"/>
      <color theme="4"/>
      <name val="Calibri"/>
      <family val="2"/>
      <scheme val="minor"/>
    </font>
    <font>
      <sz val="12"/>
      <color theme="8"/>
      <name val="Calibri"/>
      <family val="2"/>
      <scheme val="minor"/>
    </font>
    <font>
      <sz val="12"/>
      <color theme="4"/>
      <name val="Calibri"/>
      <family val="2"/>
      <scheme val="minor"/>
    </font>
    <font>
      <b/>
      <sz val="11"/>
      <color indexed="8"/>
      <name val="Calibri"/>
      <family val="2"/>
      <scheme val="minor"/>
    </font>
    <font>
      <sz val="11"/>
      <color rgb="FF000000"/>
      <name val="Calibri"/>
      <family val="2"/>
      <scheme val="minor"/>
    </font>
    <font>
      <b/>
      <sz val="11"/>
      <color rgb="FFFF0000"/>
      <name val="Calibri"/>
      <family val="2"/>
      <scheme val="minor"/>
    </font>
    <font>
      <b/>
      <sz val="22"/>
      <color theme="1"/>
      <name val="Calibri"/>
      <family val="2"/>
      <scheme val="minor"/>
    </font>
    <font>
      <sz val="10"/>
      <color rgb="FF000000"/>
      <name val="Arial"/>
      <family val="2"/>
    </font>
    <font>
      <sz val="16"/>
      <color rgb="FF000000"/>
      <name val="Arial"/>
      <family val="2"/>
    </font>
    <font>
      <sz val="14"/>
      <color rgb="FFFF0000"/>
      <name val="Arial"/>
      <family val="2"/>
    </font>
    <font>
      <b/>
      <sz val="18"/>
      <name val="Arial"/>
      <family val="2"/>
    </font>
    <font>
      <i/>
      <sz val="16"/>
      <color theme="1"/>
      <name val="Arial"/>
      <family val="2"/>
    </font>
    <font>
      <sz val="18"/>
      <name val="Arial"/>
      <family val="2"/>
    </font>
    <font>
      <sz val="22"/>
      <name val="Arial"/>
      <family val="2"/>
    </font>
  </fonts>
  <fills count="46">
    <fill>
      <patternFill patternType="none"/>
    </fill>
    <fill>
      <patternFill patternType="gray125"/>
    </fill>
    <fill>
      <patternFill patternType="solid">
        <fgColor rgb="FFD6E3BC"/>
        <bgColor rgb="FFD6E3BC"/>
      </patternFill>
    </fill>
    <fill>
      <patternFill patternType="solid">
        <fgColor rgb="FFBFBFBF"/>
        <bgColor rgb="FFBFBFBF"/>
      </patternFill>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00B0F0"/>
        <bgColor rgb="FF00B0F0"/>
      </patternFill>
    </fill>
    <fill>
      <patternFill patternType="solid">
        <fgColor rgb="FFFFFF00"/>
        <bgColor rgb="FFFFFF00"/>
      </patternFill>
    </fill>
    <fill>
      <patternFill patternType="solid">
        <fgColor rgb="FFFBD4B4"/>
        <bgColor rgb="FFFBD4B4"/>
      </patternFill>
    </fill>
    <fill>
      <patternFill patternType="solid">
        <fgColor rgb="FFFFC000"/>
        <bgColor rgb="FFFFC000"/>
      </patternFill>
    </fill>
    <fill>
      <patternFill patternType="solid">
        <fgColor rgb="FFC2D69B"/>
        <bgColor rgb="FFC2D69B"/>
      </patternFill>
    </fill>
    <fill>
      <patternFill patternType="solid">
        <fgColor rgb="FFA5A5A5"/>
        <bgColor rgb="FFA5A5A5"/>
      </patternFill>
    </fill>
    <fill>
      <patternFill patternType="solid">
        <fgColor rgb="FF7F7F7F"/>
        <bgColor rgb="FF7F7F7F"/>
      </patternFill>
    </fill>
    <fill>
      <patternFill patternType="solid">
        <fgColor rgb="FFFABF8F"/>
        <bgColor rgb="FFFABF8F"/>
      </patternFill>
    </fill>
    <fill>
      <patternFill patternType="solid">
        <fgColor rgb="FF76923C"/>
        <bgColor rgb="FF76923C"/>
      </patternFill>
    </fill>
    <fill>
      <patternFill patternType="solid">
        <fgColor rgb="FF63CB7E"/>
        <bgColor rgb="FF63CB7E"/>
      </patternFill>
    </fill>
    <fill>
      <patternFill patternType="solid">
        <fgColor rgb="FFFFFFFF"/>
        <bgColor rgb="FFFFFFFF"/>
      </patternFill>
    </fill>
    <fill>
      <patternFill patternType="solid">
        <fgColor rgb="FF76933C"/>
        <bgColor rgb="FF76933C"/>
      </patternFill>
    </fill>
    <fill>
      <patternFill patternType="solid">
        <fgColor rgb="FF00B050"/>
        <bgColor rgb="FF00B050"/>
      </patternFill>
    </fill>
    <fill>
      <patternFill patternType="solid">
        <fgColor rgb="FFFF6600"/>
        <bgColor rgb="FFFF6600"/>
      </patternFill>
    </fill>
    <fill>
      <patternFill patternType="solid">
        <fgColor theme="4" tint="0.39997558519241921"/>
        <bgColor rgb="FF00B0F0"/>
      </patternFill>
    </fill>
    <fill>
      <patternFill patternType="solid">
        <fgColor theme="4" tint="0.39997558519241921"/>
        <bgColor indexed="64"/>
      </patternFill>
    </fill>
    <fill>
      <patternFill patternType="solid">
        <fgColor theme="6" tint="0.39997558519241921"/>
        <bgColor rgb="FF92D050"/>
      </patternFill>
    </fill>
    <fill>
      <patternFill patternType="solid">
        <fgColor theme="2" tint="-9.9978637043366805E-2"/>
        <bgColor indexed="64"/>
      </patternFill>
    </fill>
    <fill>
      <patternFill patternType="solid">
        <fgColor rgb="FFFFFF00"/>
        <bgColor indexed="64"/>
      </patternFill>
    </fill>
    <fill>
      <patternFill patternType="solid">
        <fgColor rgb="FFFFC000"/>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8"/>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2" tint="-4.9989318521683403E-2"/>
        <bgColor rgb="FF7F7F7F"/>
      </patternFill>
    </fill>
    <fill>
      <patternFill patternType="solid">
        <fgColor theme="2" tint="-4.9989318521683403E-2"/>
        <bgColor indexed="64"/>
      </patternFill>
    </fill>
    <fill>
      <patternFill patternType="solid">
        <fgColor rgb="FFFFFF00"/>
        <bgColor rgb="FFFBD4B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9"/>
        <bgColor indexed="64"/>
      </patternFill>
    </fill>
    <fill>
      <patternFill patternType="solid">
        <fgColor theme="3" tint="0.59999389629810485"/>
        <bgColor indexed="64"/>
      </patternFill>
    </fill>
    <fill>
      <patternFill patternType="solid">
        <fgColor rgb="FFD9D9D9"/>
        <bgColor rgb="FF000000"/>
      </patternFill>
    </fill>
    <fill>
      <patternFill patternType="solid">
        <fgColor rgb="FFFF0000"/>
        <bgColor indexed="64"/>
      </patternFill>
    </fill>
  </fills>
  <borders count="17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top style="thin">
        <color rgb="FF000000"/>
      </top>
      <bottom/>
      <diagonal/>
    </border>
    <border>
      <left/>
      <right/>
      <top/>
      <bottom style="thin">
        <color rgb="FF000000"/>
      </bottom>
      <diagonal/>
    </border>
    <border>
      <left style="double">
        <color rgb="FF000000"/>
      </left>
      <right style="double">
        <color rgb="FF000000"/>
      </right>
      <top style="double">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bottom/>
      <diagonal/>
    </border>
    <border>
      <left/>
      <right style="double">
        <color rgb="FF000000"/>
      </right>
      <top/>
      <bottom/>
      <diagonal/>
    </border>
    <border>
      <left style="double">
        <color rgb="FF000000"/>
      </left>
      <right style="double">
        <color rgb="FF000000"/>
      </right>
      <top/>
      <bottom/>
      <diagonal/>
    </border>
    <border>
      <left style="double">
        <color rgb="FF000000"/>
      </left>
      <right style="double">
        <color rgb="FF000000"/>
      </right>
      <top/>
      <bottom/>
      <diagonal/>
    </border>
    <border>
      <left style="double">
        <color rgb="FF000000"/>
      </left>
      <right style="medium">
        <color rgb="FF000000"/>
      </right>
      <top style="double">
        <color rgb="FF000000"/>
      </top>
      <bottom style="medium">
        <color rgb="FF000000"/>
      </bottom>
      <diagonal/>
    </border>
    <border>
      <left/>
      <right/>
      <top style="double">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right/>
      <top/>
      <bottom style="double">
        <color rgb="FF000000"/>
      </bottom>
      <diagonal/>
    </border>
    <border>
      <left style="double">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style="double">
        <color rgb="FF000000"/>
      </bottom>
      <diagonal/>
    </border>
    <border>
      <left/>
      <right style="double">
        <color rgb="FF000000"/>
      </right>
      <top/>
      <bottom style="double">
        <color rgb="FF000000"/>
      </bottom>
      <diagonal/>
    </border>
    <border>
      <left/>
      <right style="medium">
        <color rgb="FF000000"/>
      </right>
      <top style="double">
        <color rgb="FF000000"/>
      </top>
      <bottom style="double">
        <color rgb="FF000000"/>
      </bottom>
      <diagonal/>
    </border>
    <border>
      <left style="medium">
        <color rgb="FF000000"/>
      </left>
      <right style="medium">
        <color rgb="FF000000"/>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style="medium">
        <color rgb="FF000000"/>
      </right>
      <top/>
      <bottom style="double">
        <color rgb="FF000000"/>
      </bottom>
      <diagonal/>
    </border>
    <border>
      <left style="medium">
        <color rgb="FF000000"/>
      </left>
      <right style="medium">
        <color rgb="FF000000"/>
      </right>
      <top/>
      <bottom style="double">
        <color rgb="FF000000"/>
      </bottom>
      <diagonal/>
    </border>
    <border>
      <left/>
      <right style="medium">
        <color rgb="FF000000"/>
      </right>
      <top/>
      <bottom style="double">
        <color rgb="FF000000"/>
      </bottom>
      <diagonal/>
    </border>
    <border>
      <left style="double">
        <color rgb="FF000000"/>
      </left>
      <right/>
      <top/>
      <bottom style="double">
        <color rgb="FF000000"/>
      </bottom>
      <diagonal/>
    </border>
    <border>
      <left style="medium">
        <color rgb="FF000000"/>
      </left>
      <right/>
      <top style="double">
        <color rgb="FF000000"/>
      </top>
      <bottom/>
      <diagonal/>
    </border>
    <border>
      <left style="double">
        <color rgb="FF000000"/>
      </left>
      <right style="medium">
        <color rgb="FF000000"/>
      </right>
      <top style="double">
        <color rgb="FF000000"/>
      </top>
      <bottom style="double">
        <color rgb="FF000000"/>
      </bottom>
      <diagonal/>
    </border>
    <border>
      <left style="medium">
        <color rgb="FF000000"/>
      </left>
      <right/>
      <top style="double">
        <color rgb="FF000000"/>
      </top>
      <bottom style="double">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top style="double">
        <color rgb="FF000000"/>
      </top>
      <bottom/>
      <diagonal/>
    </border>
    <border>
      <left style="medium">
        <color rgb="FF000000"/>
      </left>
      <right/>
      <top style="double">
        <color rgb="FF000000"/>
      </top>
      <bottom style="double">
        <color rgb="FF000000"/>
      </bottom>
      <diagonal/>
    </border>
    <border>
      <left style="medium">
        <color rgb="FF000000"/>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style="double">
        <color rgb="FF000000"/>
      </bottom>
      <diagonal/>
    </border>
    <border>
      <left/>
      <right style="double">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double">
        <color rgb="FF000000"/>
      </top>
      <bottom style="double">
        <color rgb="FF000000"/>
      </bottom>
      <diagonal/>
    </border>
    <border>
      <left style="thin">
        <color rgb="FF000000"/>
      </left>
      <right/>
      <top style="medium">
        <color rgb="FF000000"/>
      </top>
      <bottom style="thin">
        <color rgb="FF000000"/>
      </bottom>
      <diagonal/>
    </border>
    <border>
      <left/>
      <right/>
      <top style="double">
        <color rgb="FF000000"/>
      </top>
      <bottom/>
      <diagonal/>
    </border>
    <border>
      <left/>
      <right style="double">
        <color rgb="FF000000"/>
      </right>
      <top style="double">
        <color rgb="FF000000"/>
      </top>
      <bottom/>
      <diagonal/>
    </border>
    <border>
      <left/>
      <right/>
      <top style="double">
        <color rgb="FF000000"/>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rgb="FF000000"/>
      </left>
      <right style="double">
        <color rgb="FF000000"/>
      </right>
      <top style="double">
        <color rgb="FF000000"/>
      </top>
      <bottom style="medium">
        <color rgb="FF000000"/>
      </bottom>
      <diagonal/>
    </border>
    <border>
      <left style="double">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style="double">
        <color rgb="FF000000"/>
      </left>
      <right/>
      <top style="double">
        <color rgb="FF000000"/>
      </top>
      <bottom/>
      <diagonal/>
    </border>
    <border>
      <left/>
      <right style="medium">
        <color rgb="FF000000"/>
      </right>
      <top style="double">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auto="1"/>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medium">
        <color auto="1"/>
      </right>
      <top style="double">
        <color auto="1"/>
      </top>
      <bottom style="double">
        <color auto="1"/>
      </bottom>
      <diagonal/>
    </border>
    <border>
      <left/>
      <right/>
      <top style="double">
        <color auto="1"/>
      </top>
      <bottom style="double">
        <color auto="1"/>
      </bottom>
      <diagonal/>
    </border>
    <border>
      <left style="double">
        <color auto="1"/>
      </left>
      <right/>
      <top style="double">
        <color auto="1"/>
      </top>
      <bottom style="double">
        <color auto="1"/>
      </bottom>
      <diagonal/>
    </border>
    <border>
      <left style="medium">
        <color auto="1"/>
      </left>
      <right style="medium">
        <color auto="1"/>
      </right>
      <top style="double">
        <color auto="1"/>
      </top>
      <bottom style="medium">
        <color auto="1"/>
      </bottom>
      <diagonal/>
    </border>
    <border>
      <left style="medium">
        <color auto="1"/>
      </left>
      <right style="double">
        <color auto="1"/>
      </right>
      <top style="double">
        <color auto="1"/>
      </top>
      <bottom style="medium">
        <color auto="1"/>
      </bottom>
      <diagonal/>
    </border>
    <border>
      <left style="double">
        <color auto="1"/>
      </left>
      <right/>
      <top style="double">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style="double">
        <color rgb="FF000000"/>
      </left>
      <right/>
      <top/>
      <bottom style="medium">
        <color indexed="64"/>
      </bottom>
      <diagonal/>
    </border>
    <border>
      <left/>
      <right style="double">
        <color rgb="FF000000"/>
      </right>
      <top/>
      <bottom style="medium">
        <color indexed="64"/>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auto="1"/>
      </left>
      <right/>
      <top style="double">
        <color auto="1"/>
      </top>
      <bottom style="medium">
        <color auto="1"/>
      </bottom>
      <diagonal/>
    </border>
    <border>
      <left style="double">
        <color auto="1"/>
      </left>
      <right style="medium">
        <color auto="1"/>
      </right>
      <top style="medium">
        <color auto="1"/>
      </top>
      <bottom/>
      <diagonal/>
    </border>
    <border>
      <left style="medium">
        <color indexed="64"/>
      </left>
      <right style="thin">
        <color indexed="64"/>
      </right>
      <top/>
      <bottom/>
      <diagonal/>
    </border>
    <border>
      <left style="thin">
        <color indexed="64"/>
      </left>
      <right style="thin">
        <color indexed="64"/>
      </right>
      <top/>
      <bottom/>
      <diagonal/>
    </border>
    <border>
      <left style="thin">
        <color auto="1"/>
      </left>
      <right style="double">
        <color auto="1"/>
      </right>
      <top/>
      <bottom/>
      <diagonal/>
    </border>
    <border>
      <left style="double">
        <color auto="1"/>
      </left>
      <right style="double">
        <color auto="1"/>
      </right>
      <top style="double">
        <color auto="1"/>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rgb="FF000000"/>
      </left>
      <right style="thin">
        <color rgb="FF000000"/>
      </right>
      <top/>
      <bottom style="medium">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medium">
        <color rgb="FF000000"/>
      </bottom>
      <diagonal/>
    </border>
    <border>
      <left style="thin">
        <color indexed="64"/>
      </left>
      <right/>
      <top/>
      <bottom/>
      <diagonal/>
    </border>
    <border>
      <left style="medium">
        <color indexed="64"/>
      </left>
      <right style="thin">
        <color rgb="FF000000"/>
      </right>
      <top style="thin">
        <color indexed="64"/>
      </top>
      <bottom/>
      <diagonal/>
    </border>
    <border>
      <left style="medium">
        <color indexed="64"/>
      </left>
      <right style="thin">
        <color rgb="FF000000"/>
      </right>
      <top/>
      <bottom/>
      <diagonal/>
    </border>
    <border>
      <left style="medium">
        <color indexed="64"/>
      </left>
      <right style="thin">
        <color rgb="FF000000"/>
      </right>
      <top/>
      <bottom style="thin">
        <color rgb="FF000000"/>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style="medium">
        <color indexed="64"/>
      </left>
      <right style="thin">
        <color rgb="FF000000"/>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s>
  <cellStyleXfs count="61">
    <xf numFmtId="0" fontId="0" fillId="0" borderId="0"/>
    <xf numFmtId="41" fontId="70" fillId="0" borderId="0" applyFont="0" applyFill="0" applyBorder="0" applyAlignment="0" applyProtection="0"/>
    <xf numFmtId="0" fontId="7" fillId="0" borderId="91"/>
    <xf numFmtId="41" fontId="7" fillId="0" borderId="91" applyFont="0" applyFill="0" applyBorder="0" applyAlignment="0" applyProtection="0"/>
    <xf numFmtId="9" fontId="7" fillId="0" borderId="91" applyFont="0" applyFill="0" applyBorder="0" applyAlignment="0" applyProtection="0"/>
    <xf numFmtId="9" fontId="76" fillId="0" borderId="0" applyFont="0" applyFill="0" applyBorder="0" applyAlignment="0" applyProtection="0"/>
    <xf numFmtId="0" fontId="9" fillId="0" borderId="91"/>
    <xf numFmtId="0" fontId="78" fillId="0" borderId="91" applyNumberFormat="0" applyFill="0" applyBorder="0" applyAlignment="0" applyProtection="0"/>
    <xf numFmtId="9" fontId="9" fillId="0" borderId="91" applyFont="0" applyFill="0" applyBorder="0" applyAlignment="0" applyProtection="0"/>
    <xf numFmtId="0" fontId="12" fillId="0" borderId="91"/>
    <xf numFmtId="0" fontId="12" fillId="0" borderId="91"/>
    <xf numFmtId="0" fontId="9" fillId="0" borderId="91"/>
    <xf numFmtId="0" fontId="69" fillId="0" borderId="91"/>
    <xf numFmtId="41" fontId="69" fillId="0" borderId="91" applyFont="0" applyFill="0" applyBorder="0" applyAlignment="0" applyProtection="0"/>
    <xf numFmtId="43" fontId="6" fillId="0" borderId="91" applyFont="0" applyFill="0" applyBorder="0" applyAlignment="0" applyProtection="0"/>
    <xf numFmtId="9" fontId="9" fillId="0" borderId="91" applyFont="0" applyFill="0" applyBorder="0" applyAlignment="0" applyProtection="0"/>
    <xf numFmtId="0" fontId="78" fillId="0" borderId="91" applyNumberFormat="0" applyFill="0" applyBorder="0" applyAlignment="0" applyProtection="0"/>
    <xf numFmtId="0" fontId="12" fillId="0" borderId="91"/>
    <xf numFmtId="0" fontId="5" fillId="0" borderId="91"/>
    <xf numFmtId="43" fontId="5" fillId="0" borderId="91" applyFont="0" applyFill="0" applyBorder="0" applyAlignment="0" applyProtection="0"/>
    <xf numFmtId="44" fontId="5" fillId="0" borderId="91" applyFont="0" applyFill="0" applyBorder="0" applyAlignment="0" applyProtection="0"/>
    <xf numFmtId="42" fontId="5" fillId="0" borderId="91" applyFont="0" applyFill="0" applyBorder="0" applyAlignment="0" applyProtection="0"/>
    <xf numFmtId="9" fontId="5" fillId="0" borderId="91" applyFont="0" applyFill="0" applyBorder="0" applyAlignment="0" applyProtection="0"/>
    <xf numFmtId="190" fontId="9" fillId="0" borderId="91" applyFont="0" applyFill="0" applyBorder="0" applyAlignment="0" applyProtection="0"/>
    <xf numFmtId="0" fontId="9" fillId="0" borderId="91"/>
    <xf numFmtId="43" fontId="5" fillId="0" borderId="91" applyFont="0" applyFill="0" applyBorder="0" applyAlignment="0" applyProtection="0"/>
    <xf numFmtId="44" fontId="5" fillId="0" borderId="91" applyFont="0" applyFill="0" applyBorder="0" applyAlignment="0" applyProtection="0"/>
    <xf numFmtId="44" fontId="5" fillId="0" borderId="91" applyFont="0" applyFill="0" applyBorder="0" applyAlignment="0" applyProtection="0"/>
    <xf numFmtId="43" fontId="5" fillId="0" borderId="91" applyFont="0" applyFill="0" applyBorder="0" applyAlignment="0" applyProtection="0"/>
    <xf numFmtId="0" fontId="4" fillId="0" borderId="91"/>
    <xf numFmtId="43" fontId="4" fillId="0" borderId="91" applyFont="0" applyFill="0" applyBorder="0" applyAlignment="0" applyProtection="0"/>
    <xf numFmtId="44" fontId="4" fillId="0" borderId="91" applyFont="0" applyFill="0" applyBorder="0" applyAlignment="0" applyProtection="0"/>
    <xf numFmtId="42" fontId="4" fillId="0" borderId="91" applyFont="0" applyFill="0" applyBorder="0" applyAlignment="0" applyProtection="0"/>
    <xf numFmtId="9" fontId="4" fillId="0" borderId="91" applyFont="0" applyFill="0" applyBorder="0" applyAlignment="0" applyProtection="0"/>
    <xf numFmtId="42" fontId="116" fillId="0" borderId="0" applyFont="0" applyFill="0" applyBorder="0" applyAlignment="0" applyProtection="0"/>
    <xf numFmtId="0" fontId="9" fillId="0" borderId="91"/>
    <xf numFmtId="0" fontId="2" fillId="0" borderId="91"/>
    <xf numFmtId="168" fontId="90" fillId="0" borderId="91" applyFont="0" applyFill="0" applyBorder="0" applyAlignment="0" applyProtection="0"/>
    <xf numFmtId="41" fontId="69" fillId="0" borderId="91" applyFont="0" applyFill="0" applyBorder="0" applyAlignment="0" applyProtection="0"/>
    <xf numFmtId="0" fontId="1" fillId="0" borderId="91"/>
    <xf numFmtId="41" fontId="1" fillId="0" borderId="91" applyFont="0" applyFill="0" applyBorder="0" applyAlignment="0" applyProtection="0"/>
    <xf numFmtId="9" fontId="1" fillId="0" borderId="91" applyFont="0" applyFill="0" applyBorder="0" applyAlignment="0" applyProtection="0"/>
    <xf numFmtId="9" fontId="69" fillId="0" borderId="91" applyFont="0" applyFill="0" applyBorder="0" applyAlignment="0" applyProtection="0"/>
    <xf numFmtId="41" fontId="69" fillId="0" borderId="91" applyFont="0" applyFill="0" applyBorder="0" applyAlignment="0" applyProtection="0"/>
    <xf numFmtId="43" fontId="1" fillId="0" borderId="91" applyFont="0" applyFill="0" applyBorder="0" applyAlignment="0" applyProtection="0"/>
    <xf numFmtId="0" fontId="1" fillId="0" borderId="91"/>
    <xf numFmtId="43" fontId="1" fillId="0" borderId="91" applyFont="0" applyFill="0" applyBorder="0" applyAlignment="0" applyProtection="0"/>
    <xf numFmtId="44" fontId="1" fillId="0" borderId="91" applyFont="0" applyFill="0" applyBorder="0" applyAlignment="0" applyProtection="0"/>
    <xf numFmtId="42" fontId="1" fillId="0" borderId="91" applyFont="0" applyFill="0" applyBorder="0" applyAlignment="0" applyProtection="0"/>
    <xf numFmtId="9" fontId="1" fillId="0" borderId="91" applyFont="0" applyFill="0" applyBorder="0" applyAlignment="0" applyProtection="0"/>
    <xf numFmtId="43" fontId="1" fillId="0" borderId="91" applyFont="0" applyFill="0" applyBorder="0" applyAlignment="0" applyProtection="0"/>
    <xf numFmtId="44" fontId="1" fillId="0" borderId="91" applyFont="0" applyFill="0" applyBorder="0" applyAlignment="0" applyProtection="0"/>
    <xf numFmtId="44" fontId="1" fillId="0" borderId="91" applyFont="0" applyFill="0" applyBorder="0" applyAlignment="0" applyProtection="0"/>
    <xf numFmtId="43" fontId="1" fillId="0" borderId="91" applyFont="0" applyFill="0" applyBorder="0" applyAlignment="0" applyProtection="0"/>
    <xf numFmtId="0" fontId="1" fillId="0" borderId="91"/>
    <xf numFmtId="43" fontId="1" fillId="0" borderId="91" applyFont="0" applyFill="0" applyBorder="0" applyAlignment="0" applyProtection="0"/>
    <xf numFmtId="44" fontId="1" fillId="0" borderId="91" applyFont="0" applyFill="0" applyBorder="0" applyAlignment="0" applyProtection="0"/>
    <xf numFmtId="42" fontId="1" fillId="0" borderId="91" applyFont="0" applyFill="0" applyBorder="0" applyAlignment="0" applyProtection="0"/>
    <xf numFmtId="9" fontId="1" fillId="0" borderId="91" applyFont="0" applyFill="0" applyBorder="0" applyAlignment="0" applyProtection="0"/>
    <xf numFmtId="42" fontId="69" fillId="0" borderId="91" applyFont="0" applyFill="0" applyBorder="0" applyAlignment="0" applyProtection="0"/>
    <xf numFmtId="0" fontId="1" fillId="0" borderId="91"/>
  </cellStyleXfs>
  <cellXfs count="1203">
    <xf numFmtId="0" fontId="0" fillId="0" borderId="0" xfId="0" applyFont="1" applyAlignment="1"/>
    <xf numFmtId="0" fontId="10" fillId="3" borderId="3" xfId="0" applyFont="1" applyFill="1" applyBorder="1" applyAlignment="1">
      <alignment vertical="center" wrapText="1"/>
    </xf>
    <xf numFmtId="0" fontId="13"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9" xfId="0" applyFont="1" applyBorder="1" applyAlignment="1">
      <alignment vertical="center"/>
    </xf>
    <xf numFmtId="0" fontId="12" fillId="0" borderId="0" xfId="0" applyFont="1" applyAlignment="1">
      <alignment horizontal="center" vertical="center" wrapText="1"/>
    </xf>
    <xf numFmtId="0" fontId="12" fillId="0" borderId="0" xfId="0" applyFont="1" applyAlignment="1">
      <alignment vertical="center"/>
    </xf>
    <xf numFmtId="49" fontId="12" fillId="0" borderId="0" xfId="0" applyNumberFormat="1" applyFont="1" applyAlignment="1">
      <alignment horizontal="center" vertical="center" wrapText="1"/>
    </xf>
    <xf numFmtId="0" fontId="12" fillId="0" borderId="0" xfId="0" applyFont="1"/>
    <xf numFmtId="0" fontId="14" fillId="5" borderId="18" xfId="0" applyFont="1" applyFill="1" applyBorder="1" applyAlignment="1">
      <alignment wrapText="1"/>
    </xf>
    <xf numFmtId="0" fontId="14" fillId="5" borderId="19" xfId="0" applyFont="1" applyFill="1" applyBorder="1" applyAlignment="1">
      <alignment vertical="center" wrapText="1"/>
    </xf>
    <xf numFmtId="0" fontId="14" fillId="3" borderId="9" xfId="0" applyFont="1" applyFill="1" applyBorder="1" applyAlignment="1">
      <alignment horizontal="center" vertical="center"/>
    </xf>
    <xf numFmtId="0" fontId="12" fillId="0" borderId="20" xfId="0" applyFont="1" applyBorder="1" applyAlignment="1">
      <alignment horizontal="center" vertical="center"/>
    </xf>
    <xf numFmtId="22" fontId="12" fillId="2" borderId="21" xfId="0" applyNumberFormat="1" applyFont="1" applyFill="1" applyBorder="1" applyAlignment="1">
      <alignment horizontal="center" vertical="center"/>
    </xf>
    <xf numFmtId="0" fontId="12" fillId="2" borderId="21" xfId="0" applyFont="1" applyFill="1" applyBorder="1" applyAlignment="1">
      <alignment horizontal="center" vertical="center" wrapText="1"/>
    </xf>
    <xf numFmtId="164" fontId="12" fillId="2" borderId="21" xfId="0" applyNumberFormat="1" applyFont="1" applyFill="1" applyBorder="1" applyAlignment="1">
      <alignment horizontal="center" vertical="center" wrapText="1"/>
    </xf>
    <xf numFmtId="165" fontId="12" fillId="2" borderId="21" xfId="0" applyNumberFormat="1" applyFont="1" applyFill="1" applyBorder="1" applyAlignment="1">
      <alignment horizontal="left" vertical="center" wrapText="1"/>
    </xf>
    <xf numFmtId="0" fontId="12" fillId="2" borderId="21" xfId="0" applyFont="1" applyFill="1" applyBorder="1" applyAlignment="1">
      <alignment horizontal="center" vertical="center"/>
    </xf>
    <xf numFmtId="3" fontId="12" fillId="2" borderId="21" xfId="0" applyNumberFormat="1" applyFont="1" applyFill="1" applyBorder="1" applyAlignment="1">
      <alignment horizontal="center" vertical="center" wrapText="1"/>
    </xf>
    <xf numFmtId="0" fontId="13" fillId="0" borderId="9" xfId="0" applyFont="1" applyBorder="1" applyAlignment="1">
      <alignment horizontal="center" vertical="center" wrapText="1"/>
    </xf>
    <xf numFmtId="0" fontId="15" fillId="0" borderId="0" xfId="0" applyFont="1" applyAlignment="1">
      <alignment horizontal="left" vertical="center"/>
    </xf>
    <xf numFmtId="0" fontId="15" fillId="0" borderId="0" xfId="0" applyFont="1" applyAlignment="1">
      <alignment vertical="center" wrapText="1"/>
    </xf>
    <xf numFmtId="0" fontId="13" fillId="0" borderId="0" xfId="0" applyFont="1" applyAlignment="1">
      <alignment vertical="center" wrapText="1"/>
    </xf>
    <xf numFmtId="168" fontId="13" fillId="0" borderId="0" xfId="0" applyNumberFormat="1" applyFont="1" applyAlignment="1">
      <alignment horizontal="center" vertical="center" wrapText="1"/>
    </xf>
    <xf numFmtId="168" fontId="13" fillId="0" borderId="0" xfId="0" applyNumberFormat="1" applyFont="1" applyAlignment="1">
      <alignment vertical="center" wrapText="1"/>
    </xf>
    <xf numFmtId="168" fontId="13" fillId="6" borderId="9" xfId="0" applyNumberFormat="1" applyFont="1" applyFill="1" applyBorder="1" applyAlignment="1">
      <alignment horizontal="center" vertical="center" wrapText="1"/>
    </xf>
    <xf numFmtId="168" fontId="11" fillId="6" borderId="9" xfId="0" applyNumberFormat="1" applyFont="1" applyFill="1" applyBorder="1" applyAlignment="1">
      <alignment horizontal="center" vertical="center" wrapText="1"/>
    </xf>
    <xf numFmtId="170" fontId="11" fillId="8" borderId="9" xfId="0" applyNumberFormat="1" applyFont="1" applyFill="1" applyBorder="1" applyAlignment="1">
      <alignment horizontal="center" vertical="center" wrapText="1"/>
    </xf>
    <xf numFmtId="171" fontId="11" fillId="6" borderId="9" xfId="0" applyNumberFormat="1" applyFont="1" applyFill="1" applyBorder="1" applyAlignment="1">
      <alignment horizontal="center" vertical="center" wrapText="1"/>
    </xf>
    <xf numFmtId="169" fontId="13" fillId="0" borderId="0" xfId="0" applyNumberFormat="1" applyFont="1" applyAlignment="1">
      <alignment vertical="center" wrapText="1"/>
    </xf>
    <xf numFmtId="166" fontId="15" fillId="0" borderId="0" xfId="0" applyNumberFormat="1" applyFont="1" applyAlignment="1">
      <alignment horizontal="right" vertical="center" wrapText="1"/>
    </xf>
    <xf numFmtId="171" fontId="15" fillId="0" borderId="0" xfId="0" applyNumberFormat="1" applyFont="1" applyAlignment="1">
      <alignment vertical="center" wrapText="1"/>
    </xf>
    <xf numFmtId="3" fontId="13" fillId="0" borderId="0" xfId="0" applyNumberFormat="1" applyFont="1" applyAlignment="1">
      <alignment vertical="center" wrapText="1"/>
    </xf>
    <xf numFmtId="172" fontId="15" fillId="0" borderId="0" xfId="0" applyNumberFormat="1" applyFont="1" applyAlignment="1">
      <alignment vertical="center" wrapText="1"/>
    </xf>
    <xf numFmtId="168" fontId="15" fillId="0" borderId="0" xfId="0" applyNumberFormat="1" applyFont="1" applyAlignment="1">
      <alignment vertical="center" wrapText="1"/>
    </xf>
    <xf numFmtId="0" fontId="22" fillId="8" borderId="9" xfId="0" applyFont="1" applyFill="1" applyBorder="1" applyAlignment="1">
      <alignment horizontal="center" vertical="center" wrapText="1"/>
    </xf>
    <xf numFmtId="0" fontId="23" fillId="8" borderId="9" xfId="0" applyFont="1" applyFill="1" applyBorder="1" applyAlignment="1">
      <alignment horizontal="center" vertical="center" wrapText="1"/>
    </xf>
    <xf numFmtId="0" fontId="12" fillId="0" borderId="0" xfId="0" applyFont="1" applyAlignment="1">
      <alignment vertical="center" wrapText="1"/>
    </xf>
    <xf numFmtId="168" fontId="14" fillId="0" borderId="0" xfId="0" applyNumberFormat="1" applyFont="1" applyAlignment="1">
      <alignment horizontal="center" vertical="center" wrapText="1"/>
    </xf>
    <xf numFmtId="0" fontId="14" fillId="6" borderId="9" xfId="0" applyFont="1" applyFill="1" applyBorder="1" applyAlignment="1">
      <alignment horizontal="center" vertical="center" wrapText="1"/>
    </xf>
    <xf numFmtId="0" fontId="11" fillId="8" borderId="9" xfId="0" applyFont="1" applyFill="1" applyBorder="1" applyAlignment="1">
      <alignment horizontal="center" vertical="center" wrapText="1"/>
    </xf>
    <xf numFmtId="9" fontId="14" fillId="6" borderId="9" xfId="0" applyNumberFormat="1" applyFont="1" applyFill="1" applyBorder="1" applyAlignment="1">
      <alignment horizontal="center" vertical="center" wrapText="1"/>
    </xf>
    <xf numFmtId="0" fontId="10" fillId="0" borderId="9" xfId="0" applyFont="1" applyBorder="1" applyAlignment="1">
      <alignment horizontal="center" vertical="center"/>
    </xf>
    <xf numFmtId="0" fontId="10" fillId="0" borderId="9" xfId="0" applyFont="1" applyBorder="1" applyAlignment="1">
      <alignment vertical="center"/>
    </xf>
    <xf numFmtId="2" fontId="10" fillId="0" borderId="9" xfId="0" applyNumberFormat="1" applyFont="1" applyBorder="1" applyAlignment="1">
      <alignment vertical="center"/>
    </xf>
    <xf numFmtId="168" fontId="14" fillId="0" borderId="9" xfId="0" applyNumberFormat="1" applyFont="1" applyBorder="1" applyAlignment="1">
      <alignment horizontal="center" vertical="center" wrapText="1"/>
    </xf>
    <xf numFmtId="2" fontId="14" fillId="0" borderId="9" xfId="0" applyNumberFormat="1" applyFont="1" applyBorder="1" applyAlignment="1">
      <alignment horizontal="center" vertical="center" wrapText="1"/>
    </xf>
    <xf numFmtId="172" fontId="14" fillId="0" borderId="9" xfId="0" applyNumberFormat="1" applyFont="1" applyBorder="1" applyAlignment="1">
      <alignment vertical="center" wrapText="1"/>
    </xf>
    <xf numFmtId="168" fontId="14" fillId="0" borderId="31" xfId="0" applyNumberFormat="1" applyFont="1" applyBorder="1" applyAlignment="1">
      <alignment vertical="center" wrapText="1"/>
    </xf>
    <xf numFmtId="9" fontId="14" fillId="9" borderId="9" xfId="0" applyNumberFormat="1" applyFont="1" applyFill="1" applyBorder="1" applyAlignment="1">
      <alignment horizontal="center" vertical="center" wrapText="1"/>
    </xf>
    <xf numFmtId="168" fontId="14" fillId="0" borderId="0" xfId="0" applyNumberFormat="1" applyFont="1" applyAlignment="1">
      <alignment vertical="center" wrapText="1"/>
    </xf>
    <xf numFmtId="168" fontId="14" fillId="0" borderId="0" xfId="0" applyNumberFormat="1" applyFont="1" applyAlignment="1">
      <alignment horizontal="center" wrapText="1"/>
    </xf>
    <xf numFmtId="168" fontId="27" fillId="0" borderId="0" xfId="0" applyNumberFormat="1" applyFont="1" applyAlignment="1">
      <alignment horizontal="center" wrapText="1"/>
    </xf>
    <xf numFmtId="0" fontId="11" fillId="12" borderId="9" xfId="0" applyFont="1" applyFill="1" applyBorder="1" applyAlignment="1">
      <alignment horizontal="center" vertical="center"/>
    </xf>
    <xf numFmtId="4" fontId="11" fillId="0" borderId="9" xfId="0" applyNumberFormat="1" applyFont="1" applyBorder="1" applyAlignment="1">
      <alignment horizontal="center" vertical="center" wrapText="1"/>
    </xf>
    <xf numFmtId="173" fontId="11" fillId="0" borderId="9" xfId="0" applyNumberFormat="1" applyFont="1" applyBorder="1" applyAlignment="1">
      <alignment horizontal="center" vertical="center" wrapText="1"/>
    </xf>
    <xf numFmtId="0" fontId="15" fillId="0" borderId="0" xfId="0" applyFont="1" applyAlignment="1">
      <alignment horizontal="center" vertical="center" wrapText="1"/>
    </xf>
    <xf numFmtId="0" fontId="11" fillId="5" borderId="3" xfId="0" applyFont="1" applyFill="1" applyBorder="1" applyAlignment="1">
      <alignment horizontal="center" vertical="center" wrapText="1"/>
    </xf>
    <xf numFmtId="0" fontId="15" fillId="5" borderId="3" xfId="0" applyFont="1" applyFill="1" applyBorder="1" applyAlignment="1">
      <alignment vertical="center" wrapText="1"/>
    </xf>
    <xf numFmtId="0" fontId="15" fillId="5" borderId="3" xfId="0" applyFont="1" applyFill="1" applyBorder="1" applyAlignment="1">
      <alignment horizontal="center" vertical="center" wrapText="1"/>
    </xf>
    <xf numFmtId="0" fontId="30" fillId="6" borderId="9" xfId="0" applyFont="1" applyFill="1" applyBorder="1" applyAlignment="1">
      <alignment horizontal="center" vertical="center" wrapText="1"/>
    </xf>
    <xf numFmtId="0" fontId="30" fillId="13" borderId="9" xfId="0" applyFont="1" applyFill="1" applyBorder="1" applyAlignment="1">
      <alignment horizontal="center" vertical="center" wrapText="1"/>
    </xf>
    <xf numFmtId="168" fontId="13" fillId="8" borderId="9" xfId="0" applyNumberFormat="1" applyFont="1" applyFill="1" applyBorder="1" applyAlignment="1">
      <alignment horizontal="center" vertical="center" wrapText="1"/>
    </xf>
    <xf numFmtId="1" fontId="12" fillId="0" borderId="9" xfId="0" applyNumberFormat="1" applyFont="1" applyBorder="1" applyAlignment="1">
      <alignment horizontal="center" vertical="center" wrapText="1"/>
    </xf>
    <xf numFmtId="4" fontId="12" fillId="0" borderId="9" xfId="0" applyNumberFormat="1" applyFont="1" applyBorder="1" applyAlignment="1">
      <alignment horizontal="left" vertical="center" wrapText="1"/>
    </xf>
    <xf numFmtId="4" fontId="10" fillId="8" borderId="9" xfId="0" applyNumberFormat="1" applyFont="1" applyFill="1" applyBorder="1" applyAlignment="1">
      <alignment horizontal="center" vertical="center" wrapText="1"/>
    </xf>
    <xf numFmtId="9" fontId="10" fillId="0" borderId="9" xfId="0" applyNumberFormat="1" applyFont="1" applyBorder="1" applyAlignment="1">
      <alignment horizontal="center" vertical="center"/>
    </xf>
    <xf numFmtId="4" fontId="14" fillId="4" borderId="9" xfId="0" applyNumberFormat="1" applyFont="1" applyFill="1" applyBorder="1" applyAlignment="1">
      <alignment horizontal="center" vertical="center"/>
    </xf>
    <xf numFmtId="4" fontId="10" fillId="0" borderId="9" xfId="0" applyNumberFormat="1" applyFont="1" applyBorder="1" applyAlignment="1">
      <alignment horizontal="center" vertical="center"/>
    </xf>
    <xf numFmtId="168" fontId="13" fillId="0" borderId="9" xfId="0" applyNumberFormat="1" applyFont="1" applyBorder="1" applyAlignment="1">
      <alignment vertical="center" wrapText="1"/>
    </xf>
    <xf numFmtId="168" fontId="13" fillId="0" borderId="9" xfId="0" applyNumberFormat="1" applyFont="1" applyBorder="1" applyAlignment="1">
      <alignment horizontal="center" vertical="center" wrapText="1"/>
    </xf>
    <xf numFmtId="3" fontId="10" fillId="8" borderId="9" xfId="0" applyNumberFormat="1" applyFont="1" applyFill="1" applyBorder="1" applyAlignment="1">
      <alignment horizontal="center" vertical="center" wrapText="1"/>
    </xf>
    <xf numFmtId="4" fontId="10" fillId="8" borderId="9" xfId="0" applyNumberFormat="1" applyFont="1" applyFill="1" applyBorder="1" applyAlignment="1">
      <alignment horizontal="center" vertical="center"/>
    </xf>
    <xf numFmtId="0" fontId="10" fillId="0" borderId="0" xfId="0" applyFont="1"/>
    <xf numFmtId="10" fontId="10" fillId="0" borderId="0" xfId="0" applyNumberFormat="1" applyFont="1"/>
    <xf numFmtId="175" fontId="10" fillId="0" borderId="0" xfId="0" applyNumberFormat="1" applyFont="1"/>
    <xf numFmtId="0" fontId="37" fillId="13" borderId="55" xfId="0" applyFont="1" applyFill="1" applyBorder="1" applyAlignment="1">
      <alignment horizontal="center" vertical="center"/>
    </xf>
    <xf numFmtId="0" fontId="37" fillId="13" borderId="56" xfId="0" applyFont="1" applyFill="1" applyBorder="1" applyAlignment="1">
      <alignment horizontal="center" vertical="center"/>
    </xf>
    <xf numFmtId="4" fontId="37" fillId="13" borderId="57" xfId="0" applyNumberFormat="1" applyFont="1" applyFill="1" applyBorder="1" applyAlignment="1">
      <alignment horizontal="center" vertical="center"/>
    </xf>
    <xf numFmtId="3" fontId="37" fillId="13" borderId="56" xfId="0" applyNumberFormat="1" applyFont="1" applyFill="1" applyBorder="1" applyAlignment="1">
      <alignment horizontal="center" vertical="center" wrapText="1"/>
    </xf>
    <xf numFmtId="0" fontId="39" fillId="16" borderId="9" xfId="0" applyFont="1" applyFill="1" applyBorder="1" applyAlignment="1">
      <alignment horizontal="center" vertical="center"/>
    </xf>
    <xf numFmtId="0" fontId="40" fillId="16" borderId="9" xfId="0" applyFont="1" applyFill="1" applyBorder="1" applyAlignment="1">
      <alignment horizontal="center" vertical="center" wrapText="1"/>
    </xf>
    <xf numFmtId="4" fontId="39" fillId="16" borderId="9" xfId="0" applyNumberFormat="1" applyFont="1" applyFill="1" applyBorder="1" applyAlignment="1">
      <alignment horizontal="center" vertical="center"/>
    </xf>
    <xf numFmtId="3" fontId="39" fillId="16" borderId="9" xfId="0" applyNumberFormat="1" applyFont="1" applyFill="1" applyBorder="1" applyAlignment="1">
      <alignment horizontal="center" vertical="center" wrapText="1"/>
    </xf>
    <xf numFmtId="49" fontId="39" fillId="3" borderId="64" xfId="0" applyNumberFormat="1" applyFont="1" applyFill="1" applyBorder="1" applyAlignment="1">
      <alignment horizontal="center" vertical="center" wrapText="1"/>
    </xf>
    <xf numFmtId="0" fontId="38" fillId="3" borderId="58" xfId="0" applyFont="1" applyFill="1" applyBorder="1" applyAlignment="1">
      <alignment horizontal="left" vertical="center"/>
    </xf>
    <xf numFmtId="0" fontId="42" fillId="3" borderId="65" xfId="0" applyFont="1" applyFill="1" applyBorder="1" applyAlignment="1">
      <alignment horizontal="center" vertical="center"/>
    </xf>
    <xf numFmtId="2" fontId="42" fillId="3" borderId="66" xfId="0" applyNumberFormat="1" applyFont="1" applyFill="1" applyBorder="1" applyAlignment="1">
      <alignment horizontal="center" vertical="center"/>
    </xf>
    <xf numFmtId="164" fontId="42" fillId="3" borderId="65" xfId="0" applyNumberFormat="1" applyFont="1" applyFill="1" applyBorder="1" applyAlignment="1">
      <alignment horizontal="center" vertical="center"/>
    </xf>
    <xf numFmtId="0" fontId="43" fillId="17" borderId="67" xfId="0" applyFont="1" applyFill="1" applyBorder="1" applyAlignment="1">
      <alignment horizontal="center" vertical="center"/>
    </xf>
    <xf numFmtId="0" fontId="42" fillId="0" borderId="68" xfId="0" applyFont="1" applyBorder="1" applyAlignment="1">
      <alignment horizontal="left" vertical="center"/>
    </xf>
    <xf numFmtId="0" fontId="42" fillId="17" borderId="65" xfId="0" applyFont="1" applyFill="1" applyBorder="1" applyAlignment="1">
      <alignment horizontal="center" vertical="center"/>
    </xf>
    <xf numFmtId="2" fontId="42" fillId="17" borderId="66" xfId="0" applyNumberFormat="1" applyFont="1" applyFill="1" applyBorder="1" applyAlignment="1">
      <alignment horizontal="center" vertical="center"/>
    </xf>
    <xf numFmtId="164" fontId="42" fillId="8" borderId="65" xfId="0" applyNumberFormat="1" applyFont="1" applyFill="1" applyBorder="1" applyAlignment="1">
      <alignment horizontal="center" vertical="center"/>
    </xf>
    <xf numFmtId="164" fontId="42" fillId="17" borderId="65" xfId="0" applyNumberFormat="1" applyFont="1" applyFill="1" applyBorder="1" applyAlignment="1">
      <alignment horizontal="center" vertical="center"/>
    </xf>
    <xf numFmtId="170" fontId="44" fillId="17" borderId="64" xfId="0" applyNumberFormat="1" applyFont="1" applyFill="1" applyBorder="1" applyAlignment="1">
      <alignment horizontal="center" vertical="center"/>
    </xf>
    <xf numFmtId="0" fontId="42" fillId="0" borderId="43" xfId="0" applyFont="1" applyBorder="1" applyAlignment="1">
      <alignment horizontal="left" vertical="top" wrapText="1"/>
    </xf>
    <xf numFmtId="0" fontId="45" fillId="17" borderId="69" xfId="0" applyFont="1" applyFill="1" applyBorder="1" applyAlignment="1">
      <alignment horizontal="center" vertical="center"/>
    </xf>
    <xf numFmtId="0" fontId="42" fillId="0" borderId="44" xfId="0" applyFont="1" applyBorder="1" applyAlignment="1">
      <alignment horizontal="left" vertical="top" wrapText="1"/>
    </xf>
    <xf numFmtId="49" fontId="39" fillId="3" borderId="69" xfId="0" applyNumberFormat="1" applyFont="1" applyFill="1" applyBorder="1" applyAlignment="1">
      <alignment horizontal="center" vertical="center" wrapText="1"/>
    </xf>
    <xf numFmtId="0" fontId="38" fillId="3" borderId="70" xfId="0" applyFont="1" applyFill="1" applyBorder="1" applyAlignment="1">
      <alignment horizontal="left" vertical="center"/>
    </xf>
    <xf numFmtId="0" fontId="42" fillId="3" borderId="61" xfId="0" applyFont="1" applyFill="1" applyBorder="1" applyAlignment="1">
      <alignment horizontal="center" vertical="center"/>
    </xf>
    <xf numFmtId="2" fontId="42" fillId="3" borderId="60" xfId="0" applyNumberFormat="1" applyFont="1" applyFill="1" applyBorder="1" applyAlignment="1">
      <alignment horizontal="center" vertical="center"/>
    </xf>
    <xf numFmtId="164" fontId="42" fillId="3" borderId="61" xfId="0" applyNumberFormat="1" applyFont="1" applyFill="1" applyBorder="1" applyAlignment="1">
      <alignment horizontal="center" vertical="center"/>
    </xf>
    <xf numFmtId="0" fontId="46" fillId="17" borderId="71" xfId="0" applyFont="1" applyFill="1" applyBorder="1" applyAlignment="1">
      <alignment horizontal="center" vertical="center"/>
    </xf>
    <xf numFmtId="0" fontId="42" fillId="0" borderId="68" xfId="0" applyFont="1" applyBorder="1" applyAlignment="1">
      <alignment horizontal="left" vertical="top" wrapText="1"/>
    </xf>
    <xf numFmtId="0" fontId="42" fillId="17" borderId="61" xfId="0" applyFont="1" applyFill="1" applyBorder="1" applyAlignment="1">
      <alignment horizontal="center" vertical="center"/>
    </xf>
    <xf numFmtId="2" fontId="42" fillId="17" borderId="60" xfId="0" applyNumberFormat="1" applyFont="1" applyFill="1" applyBorder="1" applyAlignment="1">
      <alignment horizontal="center" vertical="center"/>
    </xf>
    <xf numFmtId="0" fontId="42" fillId="17" borderId="72" xfId="0" applyFont="1" applyFill="1" applyBorder="1" applyAlignment="1">
      <alignment horizontal="center" vertical="center"/>
    </xf>
    <xf numFmtId="0" fontId="42" fillId="17" borderId="73" xfId="0" applyFont="1" applyFill="1" applyBorder="1" applyAlignment="1">
      <alignment horizontal="left" vertical="top" wrapText="1"/>
    </xf>
    <xf numFmtId="0" fontId="38" fillId="3" borderId="61" xfId="0" applyFont="1" applyFill="1" applyBorder="1" applyAlignment="1">
      <alignment horizontal="left" vertical="center"/>
    </xf>
    <xf numFmtId="0" fontId="42" fillId="3" borderId="70" xfId="0" applyFont="1" applyFill="1" applyBorder="1" applyAlignment="1">
      <alignment vertical="center"/>
    </xf>
    <xf numFmtId="0" fontId="42" fillId="3" borderId="62" xfId="0" applyFont="1" applyFill="1" applyBorder="1" applyAlignment="1">
      <alignment vertical="center"/>
    </xf>
    <xf numFmtId="0" fontId="42" fillId="3" borderId="63" xfId="0" applyFont="1" applyFill="1" applyBorder="1" applyAlignment="1">
      <alignment vertical="center"/>
    </xf>
    <xf numFmtId="0" fontId="47" fillId="17" borderId="73" xfId="0" applyFont="1" applyFill="1" applyBorder="1" applyAlignment="1">
      <alignment horizontal="left" vertical="center" wrapText="1"/>
    </xf>
    <xf numFmtId="0" fontId="42" fillId="17" borderId="73" xfId="0" applyFont="1" applyFill="1" applyBorder="1" applyAlignment="1">
      <alignment horizontal="center" vertical="center"/>
    </xf>
    <xf numFmtId="2" fontId="42" fillId="17" borderId="61" xfId="0" applyNumberFormat="1" applyFont="1" applyFill="1" applyBorder="1" applyAlignment="1">
      <alignment horizontal="center" vertical="center"/>
    </xf>
    <xf numFmtId="164" fontId="42" fillId="8" borderId="61" xfId="0" applyNumberFormat="1" applyFont="1" applyFill="1" applyBorder="1" applyAlignment="1">
      <alignment horizontal="center" vertical="center"/>
    </xf>
    <xf numFmtId="10" fontId="41" fillId="0" borderId="48" xfId="0" applyNumberFormat="1" applyFont="1" applyBorder="1" applyAlignment="1">
      <alignment vertical="center"/>
    </xf>
    <xf numFmtId="164" fontId="42" fillId="8" borderId="58" xfId="0" applyNumberFormat="1" applyFont="1" applyFill="1" applyBorder="1" applyAlignment="1">
      <alignment horizontal="center" vertical="center"/>
    </xf>
    <xf numFmtId="0" fontId="39" fillId="16" borderId="69" xfId="0" applyFont="1" applyFill="1" applyBorder="1" applyAlignment="1">
      <alignment horizontal="center" vertical="center"/>
    </xf>
    <xf numFmtId="0" fontId="40" fillId="16" borderId="62" xfId="0" applyFont="1" applyFill="1" applyBorder="1" applyAlignment="1">
      <alignment horizontal="center" vertical="center" wrapText="1"/>
    </xf>
    <xf numFmtId="0" fontId="39" fillId="16" borderId="70" xfId="0" applyFont="1" applyFill="1" applyBorder="1" applyAlignment="1">
      <alignment horizontal="center" vertical="center"/>
    </xf>
    <xf numFmtId="4" fontId="39" fillId="16" borderId="62" xfId="0" applyNumberFormat="1" applyFont="1" applyFill="1" applyBorder="1" applyAlignment="1">
      <alignment horizontal="center" vertical="center"/>
    </xf>
    <xf numFmtId="3" fontId="39" fillId="16" borderId="62" xfId="0" applyNumberFormat="1" applyFont="1" applyFill="1" applyBorder="1" applyAlignment="1">
      <alignment horizontal="center" vertical="center" wrapText="1"/>
    </xf>
    <xf numFmtId="177" fontId="40" fillId="16" borderId="63" xfId="0" applyNumberFormat="1" applyFont="1" applyFill="1" applyBorder="1" applyAlignment="1">
      <alignment horizontal="center" vertical="center" wrapText="1"/>
    </xf>
    <xf numFmtId="0" fontId="39" fillId="14" borderId="69" xfId="0" applyFont="1" applyFill="1" applyBorder="1" applyAlignment="1">
      <alignment horizontal="center" vertical="center"/>
    </xf>
    <xf numFmtId="0" fontId="40" fillId="14" borderId="62" xfId="0" applyFont="1" applyFill="1" applyBorder="1" applyAlignment="1">
      <alignment horizontal="center" vertical="center" wrapText="1"/>
    </xf>
    <xf numFmtId="0" fontId="39" fillId="14" borderId="70" xfId="0" applyFont="1" applyFill="1" applyBorder="1" applyAlignment="1">
      <alignment horizontal="center" vertical="center"/>
    </xf>
    <xf numFmtId="4" fontId="39" fillId="14" borderId="62" xfId="0" applyNumberFormat="1" applyFont="1" applyFill="1" applyBorder="1" applyAlignment="1">
      <alignment horizontal="center" vertical="center"/>
    </xf>
    <xf numFmtId="3" fontId="39" fillId="14" borderId="62" xfId="0" applyNumberFormat="1" applyFont="1" applyFill="1" applyBorder="1" applyAlignment="1">
      <alignment horizontal="center" vertical="center" wrapText="1"/>
    </xf>
    <xf numFmtId="3" fontId="39" fillId="14" borderId="63" xfId="0" applyNumberFormat="1" applyFont="1" applyFill="1" applyBorder="1" applyAlignment="1">
      <alignment horizontal="center" vertical="center" wrapText="1"/>
    </xf>
    <xf numFmtId="0" fontId="48" fillId="0" borderId="9" xfId="0" applyFont="1" applyBorder="1" applyAlignment="1">
      <alignment horizontal="center" vertical="center"/>
    </xf>
    <xf numFmtId="0" fontId="48" fillId="17" borderId="9" xfId="0" applyFont="1" applyFill="1" applyBorder="1" applyAlignment="1">
      <alignment horizontal="left" vertical="center" wrapText="1"/>
    </xf>
    <xf numFmtId="0" fontId="49" fillId="17" borderId="9" xfId="0" applyFont="1" applyFill="1" applyBorder="1" applyAlignment="1">
      <alignment horizontal="center" vertical="center"/>
    </xf>
    <xf numFmtId="0" fontId="49" fillId="0" borderId="9" xfId="0" applyFont="1" applyBorder="1" applyAlignment="1">
      <alignment horizontal="center" vertical="center"/>
    </xf>
    <xf numFmtId="178" fontId="49" fillId="17" borderId="9" xfId="0" applyNumberFormat="1" applyFont="1" applyFill="1" applyBorder="1" applyAlignment="1">
      <alignment horizontal="center" vertical="center"/>
    </xf>
    <xf numFmtId="0" fontId="48" fillId="0" borderId="9" xfId="0" applyFont="1" applyBorder="1" applyAlignment="1">
      <alignment horizontal="left" vertical="center" wrapText="1"/>
    </xf>
    <xf numFmtId="178" fontId="49" fillId="0" borderId="9" xfId="0" applyNumberFormat="1" applyFont="1" applyBorder="1" applyAlignment="1">
      <alignment horizontal="left" vertical="center"/>
    </xf>
    <xf numFmtId="0" fontId="38" fillId="0" borderId="68" xfId="0" applyFont="1" applyBorder="1" applyAlignment="1">
      <alignment horizontal="left" vertical="top" wrapText="1"/>
    </xf>
    <xf numFmtId="0" fontId="49" fillId="0" borderId="23" xfId="0" applyFont="1" applyBorder="1" applyAlignment="1">
      <alignment horizontal="center" vertical="center" wrapText="1"/>
    </xf>
    <xf numFmtId="164" fontId="42" fillId="17" borderId="61" xfId="0" applyNumberFormat="1" applyFont="1" applyFill="1" applyBorder="1" applyAlignment="1">
      <alignment horizontal="center" vertical="center"/>
    </xf>
    <xf numFmtId="164" fontId="42" fillId="17" borderId="75" xfId="0" applyNumberFormat="1" applyFont="1" applyFill="1" applyBorder="1" applyAlignment="1">
      <alignment horizontal="center" vertical="center"/>
    </xf>
    <xf numFmtId="0" fontId="49" fillId="0" borderId="76" xfId="0" applyFont="1" applyBorder="1" applyAlignment="1">
      <alignment horizontal="center" vertical="center" wrapText="1"/>
    </xf>
    <xf numFmtId="0" fontId="49" fillId="17" borderId="76" xfId="0" applyFont="1" applyFill="1" applyBorder="1" applyAlignment="1">
      <alignment horizontal="center" vertical="center" wrapText="1"/>
    </xf>
    <xf numFmtId="179" fontId="48" fillId="0" borderId="9" xfId="0" applyNumberFormat="1" applyFont="1" applyBorder="1" applyAlignment="1">
      <alignment horizontal="center" vertical="center"/>
    </xf>
    <xf numFmtId="0" fontId="49" fillId="0" borderId="76" xfId="0" applyFont="1" applyBorder="1" applyAlignment="1">
      <alignment horizontal="center" vertical="center"/>
    </xf>
    <xf numFmtId="3" fontId="49" fillId="0" borderId="9" xfId="0" applyNumberFormat="1" applyFont="1" applyBorder="1" applyAlignment="1">
      <alignment horizontal="center" vertical="center"/>
    </xf>
    <xf numFmtId="179" fontId="49" fillId="0" borderId="9" xfId="0" applyNumberFormat="1" applyFont="1" applyBorder="1" applyAlignment="1">
      <alignment horizontal="center" vertical="center"/>
    </xf>
    <xf numFmtId="177" fontId="40" fillId="14" borderId="63" xfId="0" applyNumberFormat="1" applyFont="1" applyFill="1" applyBorder="1" applyAlignment="1">
      <alignment horizontal="center" wrapText="1"/>
    </xf>
    <xf numFmtId="49" fontId="39" fillId="18" borderId="78" xfId="0" applyNumberFormat="1" applyFont="1" applyFill="1" applyBorder="1" applyAlignment="1">
      <alignment horizontal="center" vertical="center" wrapText="1"/>
    </xf>
    <xf numFmtId="0" fontId="41" fillId="18" borderId="79" xfId="0" applyFont="1" applyFill="1" applyBorder="1" applyAlignment="1">
      <alignment vertical="center" wrapText="1"/>
    </xf>
    <xf numFmtId="0" fontId="41" fillId="18" borderId="62" xfId="0" applyFont="1" applyFill="1" applyBorder="1" applyAlignment="1">
      <alignment vertical="center" wrapText="1"/>
    </xf>
    <xf numFmtId="0" fontId="41" fillId="18" borderId="63" xfId="0" applyFont="1" applyFill="1" applyBorder="1" applyAlignment="1">
      <alignment vertical="center" wrapText="1"/>
    </xf>
    <xf numFmtId="0" fontId="41" fillId="18" borderId="80" xfId="0" applyFont="1" applyFill="1" applyBorder="1" applyAlignment="1">
      <alignment vertical="center" wrapText="1"/>
    </xf>
    <xf numFmtId="0" fontId="39" fillId="18" borderId="81" xfId="0" applyFont="1" applyFill="1" applyBorder="1" applyAlignment="1">
      <alignment horizontal="center" vertical="center"/>
    </xf>
    <xf numFmtId="4" fontId="39" fillId="18" borderId="81" xfId="0" applyNumberFormat="1" applyFont="1" applyFill="1" applyBorder="1" applyAlignment="1">
      <alignment horizontal="center" vertical="center"/>
    </xf>
    <xf numFmtId="3" fontId="39" fillId="18" borderId="81" xfId="0" applyNumberFormat="1" applyFont="1" applyFill="1" applyBorder="1" applyAlignment="1">
      <alignment horizontal="center" vertical="center" wrapText="1"/>
    </xf>
    <xf numFmtId="177" fontId="40" fillId="18" borderId="82" xfId="0" applyNumberFormat="1" applyFont="1" applyFill="1" applyBorder="1" applyAlignment="1">
      <alignment horizontal="center" wrapText="1"/>
    </xf>
    <xf numFmtId="0" fontId="42" fillId="11" borderId="84" xfId="0" applyFont="1" applyFill="1" applyBorder="1" applyAlignment="1">
      <alignment vertical="center"/>
    </xf>
    <xf numFmtId="164" fontId="37" fillId="11" borderId="85" xfId="0" applyNumberFormat="1" applyFont="1" applyFill="1" applyBorder="1" applyAlignment="1">
      <alignment horizontal="center"/>
    </xf>
    <xf numFmtId="0" fontId="42" fillId="0" borderId="0" xfId="0" applyFont="1" applyAlignment="1">
      <alignment horizontal="center"/>
    </xf>
    <xf numFmtId="0" fontId="42" fillId="0" borderId="0" xfId="0" applyFont="1"/>
    <xf numFmtId="0" fontId="49" fillId="0" borderId="0" xfId="0" applyFont="1"/>
    <xf numFmtId="0" fontId="10" fillId="0" borderId="0" xfId="0" applyFont="1" applyAlignment="1">
      <alignment horizontal="center" vertical="center"/>
    </xf>
    <xf numFmtId="0" fontId="10" fillId="8" borderId="9" xfId="0" applyFont="1" applyFill="1" applyBorder="1" applyAlignment="1">
      <alignment horizontal="center" vertical="center"/>
    </xf>
    <xf numFmtId="0" fontId="10" fillId="8" borderId="9" xfId="0" applyFont="1" applyFill="1" applyBorder="1" applyAlignment="1">
      <alignment horizontal="center" vertical="center" wrapText="1"/>
    </xf>
    <xf numFmtId="164" fontId="10" fillId="0" borderId="9" xfId="0" applyNumberFormat="1" applyFont="1" applyBorder="1" applyAlignment="1">
      <alignment horizontal="center" vertical="center"/>
    </xf>
    <xf numFmtId="0" fontId="10" fillId="0" borderId="0" xfId="0" applyFont="1" applyAlignment="1">
      <alignment vertical="center"/>
    </xf>
    <xf numFmtId="0" fontId="18" fillId="6" borderId="9" xfId="0" applyFont="1" applyFill="1" applyBorder="1" applyAlignment="1">
      <alignment horizontal="center" vertical="center"/>
    </xf>
    <xf numFmtId="0" fontId="52" fillId="6" borderId="9" xfId="0" applyFont="1" applyFill="1" applyBorder="1" applyAlignment="1">
      <alignment horizontal="center" vertical="center" wrapText="1"/>
    </xf>
    <xf numFmtId="0" fontId="10" fillId="6" borderId="9" xfId="0" applyFont="1" applyFill="1" applyBorder="1" applyAlignment="1">
      <alignment horizontal="center" vertical="center" wrapText="1"/>
    </xf>
    <xf numFmtId="1" fontId="18" fillId="6" borderId="9" xfId="0" applyNumberFormat="1" applyFont="1" applyFill="1" applyBorder="1" applyAlignment="1">
      <alignment horizontal="center" vertical="center" wrapText="1"/>
    </xf>
    <xf numFmtId="0" fontId="18" fillId="6" borderId="9" xfId="0" applyFont="1" applyFill="1" applyBorder="1" applyAlignment="1">
      <alignment horizontal="center" vertical="center" wrapText="1"/>
    </xf>
    <xf numFmtId="0" fontId="10" fillId="0" borderId="9" xfId="0" applyFont="1" applyBorder="1" applyAlignment="1">
      <alignment horizontal="center" vertical="center" wrapText="1"/>
    </xf>
    <xf numFmtId="0" fontId="11" fillId="8" borderId="92" xfId="0" applyFont="1" applyFill="1" applyBorder="1" applyAlignment="1">
      <alignment vertical="center" wrapText="1"/>
    </xf>
    <xf numFmtId="0" fontId="11" fillId="8" borderId="81" xfId="0" applyFont="1" applyFill="1" applyBorder="1" applyAlignment="1">
      <alignment vertical="center" wrapText="1"/>
    </xf>
    <xf numFmtId="0" fontId="11" fillId="8" borderId="82" xfId="0" applyFont="1" applyFill="1" applyBorder="1" applyAlignment="1">
      <alignment vertical="center" wrapText="1"/>
    </xf>
    <xf numFmtId="0" fontId="11" fillId="8" borderId="67" xfId="0" applyFont="1" applyFill="1" applyBorder="1" applyAlignment="1">
      <alignment vertical="center" wrapText="1"/>
    </xf>
    <xf numFmtId="0" fontId="11" fillId="8" borderId="54" xfId="0" applyFont="1" applyFill="1" applyBorder="1" applyAlignment="1">
      <alignment vertical="center" wrapText="1"/>
    </xf>
    <xf numFmtId="0" fontId="11" fillId="8" borderId="59" xfId="0" applyFont="1" applyFill="1" applyBorder="1" applyAlignment="1">
      <alignment vertical="center" wrapText="1"/>
    </xf>
    <xf numFmtId="3" fontId="10" fillId="0" borderId="0" xfId="0" applyNumberFormat="1" applyFont="1"/>
    <xf numFmtId="0" fontId="53" fillId="0" borderId="0" xfId="0" applyFont="1" applyAlignment="1">
      <alignment vertical="center" wrapText="1"/>
    </xf>
    <xf numFmtId="0" fontId="38" fillId="11" borderId="52" xfId="0" applyFont="1" applyFill="1" applyBorder="1" applyAlignment="1">
      <alignment vertical="center"/>
    </xf>
    <xf numFmtId="0" fontId="38" fillId="11" borderId="51" xfId="0" applyFont="1" applyFill="1" applyBorder="1" applyAlignment="1">
      <alignment vertical="center"/>
    </xf>
    <xf numFmtId="0" fontId="38" fillId="11" borderId="93" xfId="0" applyFont="1" applyFill="1" applyBorder="1" applyAlignment="1">
      <alignment vertical="center"/>
    </xf>
    <xf numFmtId="10" fontId="38" fillId="11" borderId="85" xfId="0" applyNumberFormat="1" applyFont="1" applyFill="1" applyBorder="1" applyAlignment="1">
      <alignment horizontal="center"/>
    </xf>
    <xf numFmtId="0" fontId="10" fillId="0" borderId="25" xfId="0" applyFont="1" applyBorder="1"/>
    <xf numFmtId="0" fontId="10" fillId="0" borderId="26" xfId="0" applyFont="1" applyBorder="1"/>
    <xf numFmtId="0" fontId="28" fillId="8" borderId="94" xfId="0" applyFont="1" applyFill="1" applyBorder="1"/>
    <xf numFmtId="0" fontId="28" fillId="8" borderId="95" xfId="0" applyFont="1" applyFill="1" applyBorder="1"/>
    <xf numFmtId="0" fontId="28" fillId="8" borderId="96" xfId="0" applyFont="1" applyFill="1" applyBorder="1"/>
    <xf numFmtId="0" fontId="51" fillId="0" borderId="0" xfId="0" applyFont="1" applyAlignment="1">
      <alignment vertical="center"/>
    </xf>
    <xf numFmtId="3" fontId="10" fillId="8" borderId="9" xfId="0" applyNumberFormat="1" applyFont="1" applyFill="1" applyBorder="1" applyAlignment="1">
      <alignment horizontal="center" vertical="center"/>
    </xf>
    <xf numFmtId="174" fontId="14" fillId="8" borderId="3" xfId="0" applyNumberFormat="1" applyFont="1" applyFill="1" applyBorder="1" applyAlignment="1">
      <alignment vertical="center"/>
    </xf>
    <xf numFmtId="9" fontId="14" fillId="8" borderId="9" xfId="0" applyNumberFormat="1" applyFont="1" applyFill="1" applyBorder="1" applyAlignment="1">
      <alignment horizontal="center" vertical="center" wrapText="1"/>
    </xf>
    <xf numFmtId="0" fontId="0" fillId="0" borderId="0" xfId="0" applyFont="1" applyAlignment="1"/>
    <xf numFmtId="0" fontId="12" fillId="0" borderId="0" xfId="0" applyFont="1" applyAlignment="1">
      <alignment horizontal="center" vertical="center" wrapText="1"/>
    </xf>
    <xf numFmtId="0" fontId="10" fillId="0" borderId="0" xfId="0" applyFont="1" applyProtection="1">
      <protection hidden="1"/>
    </xf>
    <xf numFmtId="0" fontId="0" fillId="0" borderId="0" xfId="0" applyFont="1" applyAlignment="1" applyProtection="1">
      <protection hidden="1"/>
    </xf>
    <xf numFmtId="0" fontId="33" fillId="15" borderId="50" xfId="0" applyFont="1" applyFill="1" applyBorder="1" applyAlignment="1" applyProtection="1">
      <alignment horizontal="center" vertical="center"/>
      <protection hidden="1"/>
    </xf>
    <xf numFmtId="0" fontId="34" fillId="15" borderId="51" xfId="0" applyFont="1" applyFill="1" applyBorder="1" applyAlignment="1" applyProtection="1">
      <alignment horizontal="center"/>
      <protection hidden="1"/>
    </xf>
    <xf numFmtId="0" fontId="34" fillId="15" borderId="52" xfId="0" applyFont="1" applyFill="1" applyBorder="1" applyAlignment="1" applyProtection="1">
      <alignment vertical="center"/>
      <protection hidden="1"/>
    </xf>
    <xf numFmtId="0" fontId="34" fillId="15" borderId="51" xfId="0" applyFont="1" applyFill="1" applyBorder="1" applyAlignment="1" applyProtection="1">
      <alignment vertical="center"/>
      <protection hidden="1"/>
    </xf>
    <xf numFmtId="0" fontId="34" fillId="15" borderId="53" xfId="0" applyFont="1" applyFill="1" applyBorder="1" applyAlignment="1" applyProtection="1">
      <alignment vertical="center"/>
      <protection hidden="1"/>
    </xf>
    <xf numFmtId="10" fontId="10" fillId="0" borderId="0" xfId="0" applyNumberFormat="1" applyFont="1" applyProtection="1">
      <protection hidden="1"/>
    </xf>
    <xf numFmtId="175" fontId="10" fillId="0" borderId="0" xfId="0" applyNumberFormat="1" applyFont="1" applyProtection="1">
      <protection hidden="1"/>
    </xf>
    <xf numFmtId="0" fontId="42" fillId="0" borderId="0" xfId="0" applyFont="1" applyAlignment="1" applyProtection="1">
      <alignment horizontal="center"/>
      <protection hidden="1"/>
    </xf>
    <xf numFmtId="0" fontId="42" fillId="0" borderId="0" xfId="0" applyFont="1" applyProtection="1">
      <protection hidden="1"/>
    </xf>
    <xf numFmtId="0" fontId="18" fillId="4" borderId="9" xfId="0" applyFont="1" applyFill="1" applyBorder="1" applyAlignment="1" applyProtection="1">
      <alignment horizontal="center" vertical="center"/>
      <protection hidden="1"/>
    </xf>
    <xf numFmtId="10" fontId="18" fillId="4" borderId="9" xfId="0" applyNumberFormat="1" applyFont="1" applyFill="1" applyBorder="1" applyAlignment="1" applyProtection="1">
      <alignment horizontal="center" vertical="center"/>
      <protection hidden="1"/>
    </xf>
    <xf numFmtId="0" fontId="49" fillId="0" borderId="0" xfId="0" applyFont="1" applyProtection="1">
      <protection hidden="1"/>
    </xf>
    <xf numFmtId="0" fontId="10" fillId="0" borderId="9" xfId="0" applyFont="1" applyBorder="1" applyAlignment="1" applyProtection="1">
      <alignment horizontal="center" vertical="center"/>
      <protection hidden="1"/>
    </xf>
    <xf numFmtId="0" fontId="18" fillId="5" borderId="9" xfId="0" applyFont="1" applyFill="1" applyBorder="1" applyAlignment="1" applyProtection="1">
      <alignment horizontal="center" vertical="center"/>
      <protection hidden="1"/>
    </xf>
    <xf numFmtId="0" fontId="10" fillId="0" borderId="0" xfId="0" applyFont="1" applyAlignment="1" applyProtection="1">
      <alignment horizontal="center" vertical="center"/>
      <protection hidden="1"/>
    </xf>
    <xf numFmtId="0" fontId="10" fillId="8" borderId="9" xfId="0" applyFont="1" applyFill="1" applyBorder="1" applyAlignment="1" applyProtection="1">
      <alignment horizontal="center" vertical="center"/>
      <protection hidden="1"/>
    </xf>
    <xf numFmtId="0" fontId="10" fillId="8" borderId="9" xfId="0" applyFont="1" applyFill="1" applyBorder="1" applyAlignment="1" applyProtection="1">
      <alignment horizontal="center" vertical="center" wrapText="1"/>
      <protection hidden="1"/>
    </xf>
    <xf numFmtId="164" fontId="10" fillId="0" borderId="9" xfId="0" applyNumberFormat="1" applyFont="1" applyBorder="1" applyAlignment="1" applyProtection="1">
      <alignment horizontal="center" vertical="center"/>
      <protection hidden="1"/>
    </xf>
    <xf numFmtId="0" fontId="10" fillId="0" borderId="9" xfId="0" applyFont="1" applyBorder="1" applyAlignment="1" applyProtection="1">
      <alignment horizontal="center"/>
      <protection hidden="1"/>
    </xf>
    <xf numFmtId="10" fontId="10" fillId="0" borderId="9" xfId="0" applyNumberFormat="1" applyFont="1" applyBorder="1" applyAlignment="1" applyProtection="1">
      <alignment horizontal="center"/>
      <protection hidden="1"/>
    </xf>
    <xf numFmtId="0" fontId="10" fillId="0" borderId="0" xfId="0" applyFont="1" applyAlignment="1" applyProtection="1">
      <alignment horizontal="center"/>
      <protection hidden="1"/>
    </xf>
    <xf numFmtId="0" fontId="8" fillId="8" borderId="9" xfId="0" applyFont="1" applyFill="1" applyBorder="1" applyAlignment="1" applyProtection="1">
      <alignment horizontal="center" vertical="center" wrapText="1"/>
      <protection hidden="1"/>
    </xf>
    <xf numFmtId="0" fontId="8" fillId="19" borderId="9" xfId="0" applyFont="1" applyFill="1" applyBorder="1" applyAlignment="1" applyProtection="1">
      <alignment horizontal="center" vertical="center" wrapText="1"/>
      <protection hidden="1"/>
    </xf>
    <xf numFmtId="0" fontId="18" fillId="0" borderId="0" xfId="0" applyFont="1" applyProtection="1">
      <protection hidden="1"/>
    </xf>
    <xf numFmtId="0" fontId="21" fillId="0" borderId="9" xfId="0" applyFont="1" applyBorder="1" applyAlignment="1" applyProtection="1">
      <alignment horizontal="center" vertical="center" wrapText="1"/>
      <protection hidden="1"/>
    </xf>
    <xf numFmtId="0" fontId="21" fillId="0" borderId="9" xfId="0" applyFont="1" applyBorder="1" applyAlignment="1" applyProtection="1">
      <alignment vertical="center"/>
      <protection hidden="1"/>
    </xf>
    <xf numFmtId="168" fontId="21" fillId="0" borderId="9" xfId="0" applyNumberFormat="1" applyFont="1" applyBorder="1" applyAlignment="1" applyProtection="1">
      <alignment horizontal="center" vertical="center"/>
      <protection hidden="1"/>
    </xf>
    <xf numFmtId="0" fontId="21" fillId="0" borderId="9" xfId="0" applyFont="1" applyBorder="1" applyAlignment="1" applyProtection="1">
      <alignment horizontal="center" vertical="center"/>
      <protection hidden="1"/>
    </xf>
    <xf numFmtId="0" fontId="60" fillId="8" borderId="9" xfId="0" applyFont="1" applyFill="1" applyBorder="1" applyAlignment="1" applyProtection="1">
      <alignment horizontal="center" vertical="center"/>
      <protection hidden="1"/>
    </xf>
    <xf numFmtId="0" fontId="29" fillId="20" borderId="9" xfId="0" applyFont="1" applyFill="1" applyBorder="1" applyAlignment="1" applyProtection="1">
      <alignment horizontal="center" vertical="center"/>
      <protection hidden="1"/>
    </xf>
    <xf numFmtId="0" fontId="21" fillId="8" borderId="9" xfId="0" applyFont="1" applyFill="1" applyBorder="1" applyAlignment="1" applyProtection="1">
      <alignment horizontal="left" vertical="center" wrapText="1"/>
      <protection hidden="1"/>
    </xf>
    <xf numFmtId="0" fontId="21" fillId="0" borderId="9" xfId="0" applyFont="1" applyBorder="1" applyAlignment="1" applyProtection="1">
      <alignment vertical="center" wrapText="1"/>
      <protection hidden="1"/>
    </xf>
    <xf numFmtId="0" fontId="21" fillId="8" borderId="9" xfId="0" applyFont="1" applyFill="1" applyBorder="1" applyAlignment="1" applyProtection="1">
      <alignment horizontal="center" vertical="center" wrapText="1"/>
      <protection hidden="1"/>
    </xf>
    <xf numFmtId="168" fontId="21" fillId="0" borderId="9" xfId="0" applyNumberFormat="1" applyFont="1" applyBorder="1" applyAlignment="1" applyProtection="1">
      <alignment horizontal="center"/>
      <protection hidden="1"/>
    </xf>
    <xf numFmtId="0" fontId="54" fillId="8" borderId="9" xfId="0" applyFont="1" applyFill="1" applyBorder="1" applyAlignment="1" applyProtection="1">
      <alignment horizontal="center" vertical="center"/>
      <protection hidden="1"/>
    </xf>
    <xf numFmtId="0" fontId="55" fillId="0" borderId="0" xfId="0" applyFont="1" applyProtection="1">
      <protection hidden="1"/>
    </xf>
    <xf numFmtId="0" fontId="10" fillId="0" borderId="0" xfId="0" applyFont="1" applyAlignment="1" applyProtection="1">
      <alignment vertical="center"/>
      <protection hidden="1"/>
    </xf>
    <xf numFmtId="0" fontId="18" fillId="3" borderId="9" xfId="0" applyFont="1" applyFill="1" applyBorder="1" applyAlignment="1" applyProtection="1">
      <alignment horizontal="center" vertical="center"/>
      <protection hidden="1"/>
    </xf>
    <xf numFmtId="0" fontId="14" fillId="8" borderId="9" xfId="0" applyFont="1" applyFill="1" applyBorder="1" applyAlignment="1" applyProtection="1">
      <alignment horizontal="center" vertical="center"/>
      <protection hidden="1"/>
    </xf>
    <xf numFmtId="0" fontId="14" fillId="3" borderId="9" xfId="0" applyFont="1" applyFill="1" applyBorder="1" applyAlignment="1" applyProtection="1">
      <alignment horizontal="center" vertical="center"/>
      <protection hidden="1"/>
    </xf>
    <xf numFmtId="166" fontId="10" fillId="0" borderId="0" xfId="0" applyNumberFormat="1" applyFont="1" applyProtection="1">
      <protection hidden="1"/>
    </xf>
    <xf numFmtId="0" fontId="12" fillId="0" borderId="0" xfId="0" applyFont="1" applyAlignment="1" applyProtection="1">
      <alignment vertical="center"/>
      <protection hidden="1"/>
    </xf>
    <xf numFmtId="0" fontId="18" fillId="3" borderId="9" xfId="0" applyFont="1" applyFill="1" applyBorder="1" applyAlignment="1" applyProtection="1">
      <alignment horizontal="center" vertical="center" wrapText="1"/>
      <protection hidden="1"/>
    </xf>
    <xf numFmtId="0" fontId="13" fillId="0" borderId="0" xfId="0" applyFont="1" applyAlignment="1" applyProtection="1">
      <alignment vertical="center"/>
      <protection hidden="1"/>
    </xf>
    <xf numFmtId="0" fontId="18" fillId="0" borderId="0" xfId="0" applyFont="1" applyAlignment="1" applyProtection="1">
      <alignment horizontal="center" vertical="center"/>
      <protection hidden="1"/>
    </xf>
    <xf numFmtId="0" fontId="18" fillId="8" borderId="9" xfId="0" applyFont="1" applyFill="1" applyBorder="1" applyAlignment="1" applyProtection="1">
      <alignment horizontal="center" vertical="center"/>
      <protection hidden="1"/>
    </xf>
    <xf numFmtId="181" fontId="18" fillId="3" borderId="9" xfId="0" applyNumberFormat="1" applyFont="1" applyFill="1" applyBorder="1" applyAlignment="1" applyProtection="1">
      <alignment horizontal="center" vertical="center"/>
      <protection hidden="1"/>
    </xf>
    <xf numFmtId="166" fontId="10" fillId="0" borderId="9" xfId="0" applyNumberFormat="1" applyFont="1" applyBorder="1" applyAlignment="1" applyProtection="1">
      <alignment horizontal="center" vertical="center"/>
      <protection hidden="1"/>
    </xf>
    <xf numFmtId="180" fontId="10" fillId="8" borderId="9" xfId="0" applyNumberFormat="1" applyFont="1" applyFill="1" applyBorder="1" applyAlignment="1" applyProtection="1">
      <alignment horizontal="center" vertical="center"/>
      <protection hidden="1"/>
    </xf>
    <xf numFmtId="181" fontId="10" fillId="0" borderId="9" xfId="0" applyNumberFormat="1" applyFont="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56" fillId="0" borderId="0" xfId="0" applyFont="1" applyProtection="1">
      <protection hidden="1"/>
    </xf>
    <xf numFmtId="0" fontId="56" fillId="5" borderId="3" xfId="0" applyFont="1" applyFill="1" applyBorder="1" applyProtection="1">
      <protection hidden="1"/>
    </xf>
    <xf numFmtId="182" fontId="58" fillId="8" borderId="90" xfId="0" applyNumberFormat="1" applyFont="1" applyFill="1" applyBorder="1" applyAlignment="1" applyProtection="1">
      <alignment horizontal="center" vertical="center"/>
      <protection hidden="1"/>
    </xf>
    <xf numFmtId="0" fontId="57" fillId="3" borderId="78" xfId="0" applyFont="1" applyFill="1" applyBorder="1" applyAlignment="1" applyProtection="1">
      <alignment horizontal="center"/>
      <protection hidden="1"/>
    </xf>
    <xf numFmtId="165" fontId="57" fillId="6" borderId="99" xfId="0" applyNumberFormat="1" applyFont="1" applyFill="1" applyBorder="1" applyAlignment="1" applyProtection="1">
      <alignment horizontal="center" vertical="center"/>
      <protection hidden="1"/>
    </xf>
    <xf numFmtId="14" fontId="57" fillId="8" borderId="90" xfId="0" applyNumberFormat="1" applyFont="1" applyFill="1" applyBorder="1" applyAlignment="1" applyProtection="1">
      <alignment horizontal="center" vertical="center" wrapText="1"/>
      <protection hidden="1"/>
    </xf>
    <xf numFmtId="0" fontId="57" fillId="8" borderId="90" xfId="0" applyFont="1" applyFill="1" applyBorder="1" applyAlignment="1" applyProtection="1">
      <alignment horizontal="center" vertical="center"/>
      <protection hidden="1"/>
    </xf>
    <xf numFmtId="0" fontId="57" fillId="6" borderId="90" xfId="0" applyFont="1" applyFill="1" applyBorder="1" applyAlignment="1" applyProtection="1">
      <alignment horizontal="center" vertical="center"/>
      <protection hidden="1"/>
    </xf>
    <xf numFmtId="0" fontId="57" fillId="3" borderId="100" xfId="0" applyFont="1" applyFill="1" applyBorder="1" applyAlignment="1" applyProtection="1">
      <alignment horizontal="center" vertical="center" wrapText="1"/>
      <protection hidden="1"/>
    </xf>
    <xf numFmtId="184" fontId="57" fillId="6" borderId="101" xfId="0" applyNumberFormat="1" applyFont="1" applyFill="1" applyBorder="1" applyAlignment="1" applyProtection="1">
      <alignment horizontal="center" vertical="center"/>
      <protection hidden="1"/>
    </xf>
    <xf numFmtId="6" fontId="57" fillId="8" borderId="90" xfId="0" applyNumberFormat="1" applyFont="1" applyFill="1" applyBorder="1" applyAlignment="1" applyProtection="1">
      <alignment horizontal="center" vertical="center" wrapText="1"/>
      <protection hidden="1"/>
    </xf>
    <xf numFmtId="6" fontId="56" fillId="5" borderId="3" xfId="0" applyNumberFormat="1" applyFont="1" applyFill="1" applyBorder="1" applyProtection="1">
      <protection hidden="1"/>
    </xf>
    <xf numFmtId="0" fontId="57" fillId="3" borderId="9" xfId="0" applyFont="1" applyFill="1" applyBorder="1" applyAlignment="1" applyProtection="1">
      <alignment horizontal="center" vertical="center"/>
      <protection hidden="1"/>
    </xf>
    <xf numFmtId="0" fontId="56" fillId="5" borderId="3" xfId="0" applyFont="1" applyFill="1" applyBorder="1" applyAlignment="1" applyProtection="1">
      <alignment horizontal="center"/>
      <protection hidden="1"/>
    </xf>
    <xf numFmtId="0" fontId="56" fillId="5" borderId="3" xfId="0" applyFont="1" applyFill="1" applyBorder="1" applyAlignment="1" applyProtection="1">
      <alignment horizontal="left"/>
      <protection hidden="1"/>
    </xf>
    <xf numFmtId="0" fontId="57" fillId="8" borderId="9" xfId="0" applyFont="1" applyFill="1" applyBorder="1" applyAlignment="1" applyProtection="1">
      <alignment horizontal="center" vertical="center" wrapText="1"/>
      <protection hidden="1"/>
    </xf>
    <xf numFmtId="0" fontId="57" fillId="3" borderId="9" xfId="0" applyFont="1" applyFill="1" applyBorder="1" applyAlignment="1" applyProtection="1">
      <alignment horizontal="center" vertical="center" wrapText="1"/>
      <protection hidden="1"/>
    </xf>
    <xf numFmtId="0" fontId="57" fillId="3" borderId="9" xfId="0" applyFont="1" applyFill="1" applyBorder="1" applyAlignment="1" applyProtection="1">
      <alignment vertical="center" wrapText="1"/>
      <protection hidden="1"/>
    </xf>
    <xf numFmtId="0" fontId="57" fillId="3" borderId="102" xfId="0" applyFont="1" applyFill="1" applyBorder="1" applyAlignment="1" applyProtection="1">
      <alignment horizontal="center" vertical="center" wrapText="1"/>
      <protection hidden="1"/>
    </xf>
    <xf numFmtId="0" fontId="57" fillId="3" borderId="103" xfId="0" applyFont="1" applyFill="1" applyBorder="1" applyAlignment="1" applyProtection="1">
      <alignment horizontal="center" vertical="center" wrapText="1"/>
      <protection hidden="1"/>
    </xf>
    <xf numFmtId="0" fontId="56" fillId="0" borderId="0" xfId="0" applyFont="1" applyAlignment="1" applyProtection="1">
      <alignment vertical="center"/>
      <protection hidden="1"/>
    </xf>
    <xf numFmtId="0" fontId="57" fillId="5" borderId="9" xfId="0" applyFont="1" applyFill="1" applyBorder="1" applyAlignment="1" applyProtection="1">
      <alignment horizontal="center" vertical="center"/>
      <protection hidden="1"/>
    </xf>
    <xf numFmtId="185" fontId="56" fillId="5" borderId="9" xfId="0" applyNumberFormat="1" applyFont="1" applyFill="1" applyBorder="1" applyAlignment="1" applyProtection="1">
      <alignment horizontal="center" vertical="center"/>
      <protection hidden="1"/>
    </xf>
    <xf numFmtId="10" fontId="56" fillId="5" borderId="9" xfId="0" applyNumberFormat="1" applyFont="1" applyFill="1" applyBorder="1" applyAlignment="1" applyProtection="1">
      <alignment horizontal="center" vertical="center"/>
      <protection hidden="1"/>
    </xf>
    <xf numFmtId="2" fontId="56" fillId="5" borderId="9" xfId="0" applyNumberFormat="1" applyFont="1" applyFill="1" applyBorder="1" applyAlignment="1" applyProtection="1">
      <alignment horizontal="center" vertical="center"/>
      <protection hidden="1"/>
    </xf>
    <xf numFmtId="2" fontId="57" fillId="5" borderId="9" xfId="0" applyNumberFormat="1" applyFont="1" applyFill="1" applyBorder="1" applyAlignment="1" applyProtection="1">
      <alignment horizontal="center" vertical="center"/>
      <protection hidden="1"/>
    </xf>
    <xf numFmtId="1" fontId="57" fillId="0" borderId="9" xfId="0" applyNumberFormat="1" applyFont="1" applyBorder="1" applyAlignment="1" applyProtection="1">
      <alignment horizontal="center" vertical="center"/>
      <protection hidden="1"/>
    </xf>
    <xf numFmtId="183" fontId="56" fillId="0" borderId="0" xfId="0" applyNumberFormat="1" applyFont="1" applyAlignment="1" applyProtection="1">
      <alignment vertical="center"/>
      <protection hidden="1"/>
    </xf>
    <xf numFmtId="1" fontId="56" fillId="0" borderId="0" xfId="0" applyNumberFormat="1" applyFont="1" applyAlignment="1" applyProtection="1">
      <alignment horizontal="center" vertical="center"/>
      <protection hidden="1"/>
    </xf>
    <xf numFmtId="0" fontId="57" fillId="8" borderId="104" xfId="0" applyFont="1" applyFill="1" applyBorder="1" applyAlignment="1" applyProtection="1">
      <alignment horizontal="center" vertical="center" wrapText="1"/>
      <protection hidden="1"/>
    </xf>
    <xf numFmtId="0" fontId="57" fillId="8" borderId="105" xfId="0" applyFont="1" applyFill="1" applyBorder="1" applyAlignment="1" applyProtection="1">
      <alignment horizontal="center" vertical="center" wrapText="1"/>
      <protection hidden="1"/>
    </xf>
    <xf numFmtId="0" fontId="57" fillId="8" borderId="106" xfId="0" applyFont="1" applyFill="1" applyBorder="1" applyAlignment="1" applyProtection="1">
      <alignment horizontal="center" vertical="center" wrapText="1"/>
      <protection hidden="1"/>
    </xf>
    <xf numFmtId="10" fontId="56" fillId="0" borderId="0" xfId="0" applyNumberFormat="1" applyFont="1" applyProtection="1">
      <protection hidden="1"/>
    </xf>
    <xf numFmtId="184" fontId="56" fillId="0" borderId="0" xfId="0" applyNumberFormat="1" applyFont="1" applyProtection="1">
      <protection hidden="1"/>
    </xf>
    <xf numFmtId="9" fontId="56" fillId="0" borderId="0" xfId="0" applyNumberFormat="1" applyFont="1" applyProtection="1">
      <protection hidden="1"/>
    </xf>
    <xf numFmtId="0" fontId="0" fillId="0" borderId="0" xfId="0" applyFont="1" applyAlignment="1"/>
    <xf numFmtId="0" fontId="0" fillId="0" borderId="0" xfId="0" applyFont="1" applyAlignment="1" applyProtection="1">
      <protection hidden="1"/>
    </xf>
    <xf numFmtId="0" fontId="7" fillId="0" borderId="91" xfId="2"/>
    <xf numFmtId="0" fontId="72" fillId="0" borderId="91" xfId="2" applyFont="1" applyAlignment="1">
      <alignment horizontal="center" vertical="center" wrapText="1"/>
    </xf>
    <xf numFmtId="0" fontId="14" fillId="6" borderId="108" xfId="2" applyFont="1" applyFill="1" applyBorder="1" applyAlignment="1">
      <alignment horizontal="center" vertical="center" wrapText="1"/>
    </xf>
    <xf numFmtId="9" fontId="14" fillId="6" borderId="109" xfId="2" applyNumberFormat="1" applyFont="1" applyFill="1" applyBorder="1" applyAlignment="1">
      <alignment horizontal="center" vertical="center" wrapText="1"/>
    </xf>
    <xf numFmtId="0" fontId="7" fillId="0" borderId="118" xfId="2" applyBorder="1"/>
    <xf numFmtId="0" fontId="72" fillId="24" borderId="122" xfId="2" applyFont="1" applyFill="1" applyBorder="1" applyAlignment="1">
      <alignment horizontal="center" vertical="center" wrapText="1"/>
    </xf>
    <xf numFmtId="0" fontId="75" fillId="0" borderId="124" xfId="2" applyFont="1" applyBorder="1" applyAlignment="1">
      <alignment horizontal="center" vertical="center"/>
    </xf>
    <xf numFmtId="0" fontId="14" fillId="6" borderId="109" xfId="2" applyFont="1" applyFill="1" applyBorder="1" applyAlignment="1">
      <alignment horizontal="center" vertical="center" wrapText="1"/>
    </xf>
    <xf numFmtId="0" fontId="7" fillId="0" borderId="115" xfId="2" applyBorder="1"/>
    <xf numFmtId="0" fontId="7" fillId="0" borderId="137" xfId="2" applyBorder="1" applyAlignment="1"/>
    <xf numFmtId="0" fontId="22" fillId="8" borderId="126" xfId="2" applyFont="1" applyFill="1" applyBorder="1" applyAlignment="1">
      <alignment horizontal="center" vertical="center" wrapText="1"/>
    </xf>
    <xf numFmtId="0" fontId="23" fillId="8" borderId="139" xfId="2" applyFont="1" applyFill="1" applyBorder="1" applyAlignment="1">
      <alignment horizontal="center" vertical="center" wrapText="1"/>
    </xf>
    <xf numFmtId="0" fontId="0" fillId="0" borderId="0" xfId="0" applyFont="1" applyAlignment="1" applyProtection="1">
      <protection hidden="1"/>
    </xf>
    <xf numFmtId="168" fontId="14" fillId="0" borderId="104" xfId="0" applyNumberFormat="1" applyFont="1" applyBorder="1" applyAlignment="1">
      <alignment horizontal="center" vertical="center" wrapText="1"/>
    </xf>
    <xf numFmtId="0" fontId="14" fillId="0" borderId="109" xfId="0" applyFont="1" applyBorder="1" applyAlignment="1">
      <alignment horizontal="center" vertical="center" wrapText="1"/>
    </xf>
    <xf numFmtId="0" fontId="7" fillId="0" borderId="109" xfId="2" applyBorder="1"/>
    <xf numFmtId="0" fontId="34" fillId="15" borderId="83" xfId="0" applyFont="1" applyFill="1" applyBorder="1" applyAlignment="1" applyProtection="1">
      <alignment vertical="center"/>
      <protection hidden="1"/>
    </xf>
    <xf numFmtId="0" fontId="10" fillId="0" borderId="91" xfId="0" applyFont="1" applyBorder="1" applyAlignment="1" applyProtection="1">
      <alignment horizontal="center" vertical="center"/>
      <protection hidden="1"/>
    </xf>
    <xf numFmtId="0" fontId="10" fillId="0" borderId="0" xfId="0" applyFont="1" applyFill="1" applyProtection="1">
      <protection hidden="1"/>
    </xf>
    <xf numFmtId="0" fontId="38" fillId="0" borderId="91" xfId="0" applyFont="1" applyFill="1" applyBorder="1" applyAlignment="1" applyProtection="1">
      <alignment horizontal="center" vertical="center"/>
      <protection hidden="1"/>
    </xf>
    <xf numFmtId="0" fontId="37" fillId="0" borderId="91" xfId="0" applyFont="1" applyFill="1" applyBorder="1" applyAlignment="1" applyProtection="1">
      <alignment horizontal="center" vertical="center" wrapText="1"/>
      <protection hidden="1"/>
    </xf>
    <xf numFmtId="4" fontId="38" fillId="0" borderId="91" xfId="0" applyNumberFormat="1" applyFont="1" applyFill="1" applyBorder="1" applyAlignment="1" applyProtection="1">
      <alignment horizontal="center" vertical="center"/>
      <protection hidden="1"/>
    </xf>
    <xf numFmtId="3" fontId="38" fillId="0" borderId="91" xfId="0" applyNumberFormat="1" applyFont="1" applyFill="1" applyBorder="1" applyAlignment="1" applyProtection="1">
      <alignment horizontal="center" vertical="center" wrapText="1"/>
      <protection hidden="1"/>
    </xf>
    <xf numFmtId="177" fontId="37" fillId="0" borderId="91" xfId="0" applyNumberFormat="1" applyFont="1" applyFill="1" applyBorder="1" applyAlignment="1" applyProtection="1">
      <alignment horizontal="center" vertical="center" wrapText="1"/>
      <protection hidden="1"/>
    </xf>
    <xf numFmtId="10" fontId="38" fillId="0" borderId="91" xfId="0" applyNumberFormat="1" applyFont="1" applyFill="1" applyBorder="1" applyAlignment="1" applyProtection="1">
      <alignment horizontal="center" vertical="center" wrapText="1"/>
      <protection hidden="1"/>
    </xf>
    <xf numFmtId="175" fontId="10" fillId="0" borderId="0" xfId="0" applyNumberFormat="1" applyFont="1" applyFill="1" applyProtection="1">
      <protection hidden="1"/>
    </xf>
    <xf numFmtId="0" fontId="0" fillId="0" borderId="0" xfId="0" applyFont="1" applyFill="1" applyAlignment="1" applyProtection="1">
      <protection hidden="1"/>
    </xf>
    <xf numFmtId="0" fontId="9" fillId="0" borderId="91" xfId="0" applyFont="1" applyBorder="1" applyProtection="1">
      <protection hidden="1"/>
    </xf>
    <xf numFmtId="0" fontId="10" fillId="8" borderId="91" xfId="0" applyFont="1" applyFill="1" applyBorder="1" applyAlignment="1" applyProtection="1">
      <alignment horizontal="center" vertical="center" wrapText="1"/>
      <protection hidden="1"/>
    </xf>
    <xf numFmtId="0" fontId="10" fillId="0" borderId="91" xfId="0" applyFont="1" applyBorder="1" applyAlignment="1" applyProtection="1">
      <alignment horizontal="center"/>
      <protection hidden="1"/>
    </xf>
    <xf numFmtId="0" fontId="0" fillId="0" borderId="0" xfId="0"/>
    <xf numFmtId="164" fontId="82" fillId="28" borderId="144" xfId="0" applyNumberFormat="1" applyFont="1" applyFill="1" applyBorder="1" applyAlignment="1">
      <alignment horizontal="center" vertical="center"/>
    </xf>
    <xf numFmtId="10" fontId="83" fillId="28" borderId="144" xfId="4" applyNumberFormat="1" applyFont="1" applyFill="1" applyBorder="1" applyAlignment="1">
      <alignment horizontal="center" vertical="center"/>
    </xf>
    <xf numFmtId="0" fontId="63" fillId="28" borderId="143" xfId="0" applyFont="1" applyFill="1" applyBorder="1" applyAlignment="1">
      <alignment vertical="center"/>
    </xf>
    <xf numFmtId="164" fontId="82" fillId="28" borderId="144" xfId="0" applyNumberFormat="1" applyFont="1" applyFill="1" applyBorder="1" applyAlignment="1">
      <alignment horizontal="center"/>
    </xf>
    <xf numFmtId="0" fontId="10" fillId="0" borderId="0" xfId="0" applyFont="1" applyFill="1" applyAlignment="1" applyProtection="1">
      <alignment horizontal="center" vertical="center"/>
      <protection hidden="1"/>
    </xf>
    <xf numFmtId="0" fontId="0" fillId="0" borderId="0" xfId="0" applyFont="1" applyAlignment="1" applyProtection="1">
      <alignment horizontal="center" vertical="center"/>
      <protection hidden="1"/>
    </xf>
    <xf numFmtId="10" fontId="77" fillId="25" borderId="143" xfId="0" applyNumberFormat="1" applyFont="1" applyFill="1" applyBorder="1" applyAlignment="1">
      <alignment horizontal="center" vertical="center"/>
    </xf>
    <xf numFmtId="9" fontId="77" fillId="25" borderId="143" xfId="0" applyNumberFormat="1" applyFont="1" applyFill="1" applyBorder="1" applyAlignment="1">
      <alignment horizontal="center" vertical="center"/>
    </xf>
    <xf numFmtId="9" fontId="77" fillId="28" borderId="143" xfId="0" applyNumberFormat="1" applyFont="1" applyFill="1" applyBorder="1" applyAlignment="1">
      <alignment horizontal="center" vertical="center"/>
    </xf>
    <xf numFmtId="188" fontId="77" fillId="28" borderId="143" xfId="0" applyNumberFormat="1" applyFont="1" applyFill="1" applyBorder="1" applyAlignment="1">
      <alignment horizontal="center" vertical="center"/>
    </xf>
    <xf numFmtId="188" fontId="77" fillId="29" borderId="143" xfId="0" applyNumberFormat="1" applyFont="1" applyFill="1" applyBorder="1" applyAlignment="1">
      <alignment horizontal="center" vertical="center"/>
    </xf>
    <xf numFmtId="0" fontId="66" fillId="0" borderId="0" xfId="0" applyFont="1"/>
    <xf numFmtId="0" fontId="0" fillId="0" borderId="0" xfId="0" applyAlignment="1">
      <alignment wrapText="1"/>
    </xf>
    <xf numFmtId="188" fontId="0" fillId="0" borderId="0" xfId="0" applyNumberFormat="1" applyAlignment="1">
      <alignment horizontal="center" vertical="center"/>
    </xf>
    <xf numFmtId="9" fontId="0" fillId="0" borderId="0" xfId="0" applyNumberFormat="1" applyAlignment="1">
      <alignment vertical="center"/>
    </xf>
    <xf numFmtId="0" fontId="0" fillId="0" borderId="0" xfId="0" applyAlignment="1">
      <alignment vertical="center"/>
    </xf>
    <xf numFmtId="164" fontId="82" fillId="26" borderId="144" xfId="0" applyNumberFormat="1" applyFont="1" applyFill="1" applyBorder="1" applyAlignment="1">
      <alignment horizontal="center" vertical="center"/>
    </xf>
    <xf numFmtId="0" fontId="34" fillId="15" borderId="119" xfId="0" applyFont="1" applyFill="1" applyBorder="1" applyAlignment="1" applyProtection="1">
      <alignment vertical="center"/>
      <protection hidden="1"/>
    </xf>
    <xf numFmtId="0" fontId="10" fillId="5" borderId="109" xfId="0" applyFont="1" applyFill="1" applyBorder="1" applyAlignment="1" applyProtection="1">
      <alignment horizontal="center" vertical="center"/>
      <protection hidden="1"/>
    </xf>
    <xf numFmtId="165" fontId="36" fillId="0" borderId="109" xfId="0" applyNumberFormat="1" applyFont="1" applyBorder="1" applyAlignment="1" applyProtection="1">
      <alignment horizontal="center" vertical="center"/>
      <protection hidden="1"/>
    </xf>
    <xf numFmtId="176" fontId="36" fillId="0" borderId="109" xfId="0" applyNumberFormat="1" applyFont="1" applyBorder="1" applyAlignment="1" applyProtection="1">
      <alignment horizontal="center" vertical="center"/>
      <protection hidden="1"/>
    </xf>
    <xf numFmtId="175" fontId="36" fillId="0" borderId="109" xfId="0" applyNumberFormat="1" applyFont="1" applyBorder="1" applyAlignment="1" applyProtection="1">
      <alignment horizontal="center" vertical="center"/>
      <protection hidden="1"/>
    </xf>
    <xf numFmtId="0" fontId="87" fillId="0" borderId="0" xfId="0" applyFont="1" applyAlignment="1">
      <alignment vertical="center" wrapText="1"/>
    </xf>
    <xf numFmtId="0" fontId="9" fillId="0" borderId="91" xfId="0" applyFont="1" applyBorder="1" applyAlignment="1"/>
    <xf numFmtId="0" fontId="10" fillId="0" borderId="103" xfId="0" applyFont="1" applyBorder="1" applyAlignment="1">
      <alignment horizontal="center" vertical="center"/>
    </xf>
    <xf numFmtId="0" fontId="10" fillId="0" borderId="103" xfId="0" applyFont="1" applyBorder="1" applyAlignment="1">
      <alignment vertical="center"/>
    </xf>
    <xf numFmtId="2" fontId="10" fillId="0" borderId="103" xfId="0" applyNumberFormat="1" applyFont="1" applyBorder="1" applyAlignment="1">
      <alignment vertical="center"/>
    </xf>
    <xf numFmtId="168" fontId="14" fillId="0" borderId="103" xfId="0" applyNumberFormat="1" applyFont="1" applyBorder="1" applyAlignment="1">
      <alignment horizontal="center" vertical="center" wrapText="1"/>
    </xf>
    <xf numFmtId="168" fontId="14" fillId="0" borderId="91" xfId="0" applyNumberFormat="1" applyFont="1" applyBorder="1" applyAlignment="1">
      <alignment vertical="center" wrapText="1"/>
    </xf>
    <xf numFmtId="2" fontId="14" fillId="0" borderId="103" xfId="0" applyNumberFormat="1" applyFont="1" applyBorder="1" applyAlignment="1">
      <alignment horizontal="center" vertical="center" wrapText="1"/>
    </xf>
    <xf numFmtId="168" fontId="27" fillId="0" borderId="91" xfId="0" applyNumberFormat="1" applyFont="1" applyBorder="1" applyAlignment="1">
      <alignment horizontal="center" wrapText="1"/>
    </xf>
    <xf numFmtId="0" fontId="14" fillId="0" borderId="103" xfId="0" applyFont="1" applyBorder="1" applyAlignment="1">
      <alignment horizontal="center" vertical="center" wrapText="1"/>
    </xf>
    <xf numFmtId="0" fontId="33" fillId="0" borderId="91" xfId="0" applyFont="1" applyBorder="1" applyAlignment="1">
      <alignment horizontal="center" vertical="center"/>
    </xf>
    <xf numFmtId="0" fontId="33" fillId="0" borderId="91" xfId="0" applyFont="1" applyBorder="1" applyAlignment="1">
      <alignment vertical="center"/>
    </xf>
    <xf numFmtId="2" fontId="33" fillId="0" borderId="91" xfId="0" applyNumberFormat="1" applyFont="1" applyBorder="1" applyAlignment="1">
      <alignment vertical="center"/>
    </xf>
    <xf numFmtId="168" fontId="27" fillId="0" borderId="91" xfId="0" applyNumberFormat="1" applyFont="1" applyBorder="1" applyAlignment="1">
      <alignment horizontal="center" vertical="center" wrapText="1"/>
    </xf>
    <xf numFmtId="168" fontId="27" fillId="0" borderId="91" xfId="0" applyNumberFormat="1" applyFont="1" applyBorder="1" applyAlignment="1">
      <alignment vertical="center" wrapText="1"/>
    </xf>
    <xf numFmtId="2" fontId="27" fillId="0" borderId="91" xfId="0" applyNumberFormat="1" applyFont="1" applyBorder="1" applyAlignment="1">
      <alignment horizontal="center" vertical="center" wrapText="1"/>
    </xf>
    <xf numFmtId="0" fontId="27" fillId="0" borderId="91" xfId="0" applyFont="1" applyBorder="1" applyAlignment="1">
      <alignment horizontal="center" vertical="center" wrapText="1"/>
    </xf>
    <xf numFmtId="0" fontId="33" fillId="0" borderId="91" xfId="0" applyFont="1" applyBorder="1" applyAlignment="1"/>
    <xf numFmtId="0" fontId="87" fillId="0" borderId="91" xfId="0" applyFont="1" applyBorder="1" applyAlignment="1">
      <alignment vertical="center" wrapText="1"/>
    </xf>
    <xf numFmtId="0" fontId="15" fillId="2" borderId="91" xfId="12" applyFont="1" applyFill="1" applyBorder="1" applyAlignment="1">
      <alignment vertical="center"/>
    </xf>
    <xf numFmtId="0" fontId="13" fillId="2" borderId="91" xfId="12" applyFont="1" applyFill="1" applyBorder="1" applyAlignment="1">
      <alignment vertical="center"/>
    </xf>
    <xf numFmtId="0" fontId="69" fillId="0" borderId="91" xfId="12" applyFont="1" applyAlignment="1"/>
    <xf numFmtId="0" fontId="13" fillId="5" borderId="22" xfId="12" applyFont="1" applyFill="1" applyBorder="1" applyAlignment="1">
      <alignment horizontal="center" vertical="center" wrapText="1"/>
    </xf>
    <xf numFmtId="0" fontId="13" fillId="5" borderId="91" xfId="12" applyFont="1" applyFill="1" applyBorder="1" applyAlignment="1">
      <alignment horizontal="center" vertical="center" wrapText="1"/>
    </xf>
    <xf numFmtId="0" fontId="15" fillId="6" borderId="9" xfId="12" applyFont="1" applyFill="1" applyBorder="1" applyAlignment="1">
      <alignment horizontal="center" vertical="center" wrapText="1"/>
    </xf>
    <xf numFmtId="0" fontId="16" fillId="6" borderId="9" xfId="12" applyFont="1" applyFill="1" applyBorder="1" applyAlignment="1">
      <alignment horizontal="center" vertical="center" wrapText="1"/>
    </xf>
    <xf numFmtId="0" fontId="13" fillId="6" borderId="9" xfId="12" applyFont="1" applyFill="1" applyBorder="1" applyAlignment="1">
      <alignment horizontal="center" vertical="center" wrapText="1"/>
    </xf>
    <xf numFmtId="3" fontId="13" fillId="6" borderId="9" xfId="12" applyNumberFormat="1" applyFont="1" applyFill="1" applyBorder="1" applyAlignment="1">
      <alignment horizontal="center" vertical="center" wrapText="1"/>
    </xf>
    <xf numFmtId="0" fontId="15" fillId="5" borderId="9" xfId="12" applyFont="1" applyFill="1" applyBorder="1" applyAlignment="1">
      <alignment horizontal="center" vertical="center" wrapText="1"/>
    </xf>
    <xf numFmtId="0" fontId="13" fillId="5" borderId="9" xfId="12" applyFont="1" applyFill="1" applyBorder="1" applyAlignment="1">
      <alignment vertical="center" wrapText="1"/>
    </xf>
    <xf numFmtId="0" fontId="13" fillId="5" borderId="9" xfId="12" applyFont="1" applyFill="1" applyBorder="1" applyAlignment="1">
      <alignment horizontal="center" vertical="center" wrapText="1"/>
    </xf>
    <xf numFmtId="0" fontId="13" fillId="23" borderId="9" xfId="12" applyFont="1" applyFill="1" applyBorder="1" applyAlignment="1">
      <alignment horizontal="center" vertical="center" wrapText="1"/>
    </xf>
    <xf numFmtId="0" fontId="13" fillId="23" borderId="9" xfId="12" applyFont="1" applyFill="1" applyBorder="1" applyAlignment="1">
      <alignment vertical="center"/>
    </xf>
    <xf numFmtId="0" fontId="15" fillId="23" borderId="9" xfId="12" applyFont="1" applyFill="1" applyBorder="1" applyAlignment="1">
      <alignment vertical="center"/>
    </xf>
    <xf numFmtId="0" fontId="15" fillId="4" borderId="9" xfId="12" applyFont="1" applyFill="1" applyBorder="1" applyAlignment="1">
      <alignment vertical="center"/>
    </xf>
    <xf numFmtId="0" fontId="15" fillId="23" borderId="9" xfId="12" applyFont="1" applyFill="1" applyBorder="1" applyAlignment="1">
      <alignment horizontal="center" vertical="center" wrapText="1"/>
    </xf>
    <xf numFmtId="0" fontId="15" fillId="23" borderId="9" xfId="12" applyFont="1" applyFill="1" applyBorder="1" applyAlignment="1">
      <alignment horizontal="left" vertical="center" wrapText="1"/>
    </xf>
    <xf numFmtId="0" fontId="71" fillId="0" borderId="109" xfId="12" applyFont="1" applyFill="1" applyBorder="1" applyAlignment="1">
      <alignment horizontal="center" vertical="center"/>
    </xf>
    <xf numFmtId="0" fontId="15" fillId="0" borderId="9" xfId="12" applyFont="1" applyBorder="1" applyAlignment="1">
      <alignment horizontal="center" vertical="center" wrapText="1"/>
    </xf>
    <xf numFmtId="0" fontId="71" fillId="0" borderId="109" xfId="12" applyFont="1" applyFill="1" applyBorder="1" applyAlignment="1">
      <alignment horizontal="center" vertical="center" wrapText="1"/>
    </xf>
    <xf numFmtId="0" fontId="15" fillId="0" borderId="9" xfId="12" applyFont="1" applyBorder="1" applyAlignment="1">
      <alignment horizontal="left" vertical="center" wrapText="1"/>
    </xf>
    <xf numFmtId="0" fontId="17" fillId="0" borderId="9" xfId="12" applyFont="1" applyBorder="1" applyAlignment="1">
      <alignment horizontal="center" vertical="center" wrapText="1"/>
    </xf>
    <xf numFmtId="0" fontId="71" fillId="0" borderId="109" xfId="12" applyFont="1" applyFill="1" applyBorder="1" applyAlignment="1">
      <alignment horizontal="left" vertical="top" wrapText="1"/>
    </xf>
    <xf numFmtId="0" fontId="71" fillId="0" borderId="91" xfId="12" applyFont="1" applyFill="1" applyBorder="1" applyAlignment="1">
      <alignment horizontal="center" vertical="center"/>
    </xf>
    <xf numFmtId="0" fontId="71" fillId="0" borderId="109" xfId="12" applyFont="1" applyFill="1" applyBorder="1" applyAlignment="1">
      <alignment horizontal="left" vertical="top"/>
    </xf>
    <xf numFmtId="6" fontId="15" fillId="0" borderId="9" xfId="12" applyNumberFormat="1" applyFont="1" applyBorder="1" applyAlignment="1">
      <alignment horizontal="center" vertical="center"/>
    </xf>
    <xf numFmtId="0" fontId="13" fillId="23" borderId="9" xfId="12" applyFont="1" applyFill="1" applyBorder="1" applyAlignment="1">
      <alignment horizontal="right" vertical="center" wrapText="1"/>
    </xf>
    <xf numFmtId="0" fontId="18" fillId="0" borderId="9" xfId="12" applyFont="1" applyBorder="1" applyAlignment="1">
      <alignment horizontal="center" vertical="center" wrapText="1"/>
    </xf>
    <xf numFmtId="0" fontId="13" fillId="0" borderId="9" xfId="12" applyFont="1" applyBorder="1" applyAlignment="1">
      <alignment horizontal="center" vertical="center" wrapText="1"/>
    </xf>
    <xf numFmtId="0" fontId="19" fillId="0" borderId="9" xfId="12" applyFont="1" applyBorder="1" applyAlignment="1">
      <alignment horizontal="left" vertical="center"/>
    </xf>
    <xf numFmtId="41" fontId="15" fillId="0" borderId="9" xfId="13" applyFont="1" applyBorder="1" applyAlignment="1">
      <alignment horizontal="left" vertical="center" wrapText="1"/>
    </xf>
    <xf numFmtId="0" fontId="15" fillId="0" borderId="91" xfId="12" applyFont="1" applyAlignment="1">
      <alignment horizontal="left" vertical="center"/>
    </xf>
    <xf numFmtId="0" fontId="13" fillId="21" borderId="9" xfId="12" applyFont="1" applyFill="1" applyBorder="1" applyAlignment="1">
      <alignment horizontal="center" vertical="center"/>
    </xf>
    <xf numFmtId="0" fontId="13" fillId="21" borderId="9" xfId="12" applyFont="1" applyFill="1" applyBorder="1" applyAlignment="1">
      <alignment vertical="center" wrapText="1"/>
    </xf>
    <xf numFmtId="0" fontId="15" fillId="21" borderId="9" xfId="12" applyFont="1" applyFill="1" applyBorder="1" applyAlignment="1">
      <alignment horizontal="left" vertical="center"/>
    </xf>
    <xf numFmtId="0" fontId="15" fillId="7" borderId="9" xfId="12" applyFont="1" applyFill="1" applyBorder="1" applyAlignment="1">
      <alignment horizontal="left" vertical="center"/>
    </xf>
    <xf numFmtId="0" fontId="15" fillId="21" borderId="9" xfId="12" applyFont="1" applyFill="1" applyBorder="1" applyAlignment="1">
      <alignment horizontal="center" vertical="center"/>
    </xf>
    <xf numFmtId="0" fontId="15" fillId="21" borderId="9" xfId="12" applyFont="1" applyFill="1" applyBorder="1" applyAlignment="1">
      <alignment horizontal="left" vertical="center" wrapText="1"/>
    </xf>
    <xf numFmtId="0" fontId="71" fillId="0" borderId="110" xfId="12" applyFont="1" applyFill="1" applyBorder="1" applyAlignment="1">
      <alignment horizontal="center" vertical="center"/>
    </xf>
    <xf numFmtId="0" fontId="15" fillId="0" borderId="9" xfId="12" applyFont="1" applyBorder="1" applyAlignment="1">
      <alignment horizontal="center" vertical="center"/>
    </xf>
    <xf numFmtId="0" fontId="15" fillId="0" borderId="9" xfId="12" applyFont="1" applyBorder="1" applyAlignment="1">
      <alignment horizontal="left" vertical="center"/>
    </xf>
    <xf numFmtId="8" fontId="17" fillId="0" borderId="9" xfId="12" applyNumberFormat="1" applyFont="1" applyBorder="1" applyAlignment="1">
      <alignment horizontal="center" vertical="center" wrapText="1"/>
    </xf>
    <xf numFmtId="167" fontId="15" fillId="0" borderId="9" xfId="12" applyNumberFormat="1" applyFont="1" applyBorder="1" applyAlignment="1">
      <alignment horizontal="center" vertical="center"/>
    </xf>
    <xf numFmtId="0" fontId="13" fillId="21" borderId="9" xfId="12" applyFont="1" applyFill="1" applyBorder="1" applyAlignment="1">
      <alignment horizontal="right" vertical="center"/>
    </xf>
    <xf numFmtId="0" fontId="19" fillId="0" borderId="9" xfId="12" applyFont="1" applyBorder="1" applyAlignment="1">
      <alignment horizontal="center" vertical="center"/>
    </xf>
    <xf numFmtId="0" fontId="13" fillId="0" borderId="91" xfId="12" applyFont="1" applyAlignment="1">
      <alignment vertical="center"/>
    </xf>
    <xf numFmtId="0" fontId="15" fillId="0" borderId="91" xfId="12" applyFont="1" applyAlignment="1">
      <alignment vertical="center"/>
    </xf>
    <xf numFmtId="14" fontId="15" fillId="0" borderId="91" xfId="12" applyNumberFormat="1" applyFont="1" applyAlignment="1">
      <alignment vertical="center"/>
    </xf>
    <xf numFmtId="41" fontId="15" fillId="0" borderId="0" xfId="1" applyFont="1" applyAlignment="1">
      <alignment vertical="center" wrapText="1"/>
    </xf>
    <xf numFmtId="0" fontId="0" fillId="0" borderId="0" xfId="0" applyFont="1" applyAlignment="1"/>
    <xf numFmtId="0" fontId="11" fillId="5" borderId="91" xfId="0" applyFont="1" applyFill="1" applyBorder="1" applyAlignment="1">
      <alignment horizontal="center" vertical="center" wrapText="1"/>
    </xf>
    <xf numFmtId="0" fontId="30" fillId="36" borderId="9" xfId="0" applyFont="1" applyFill="1" applyBorder="1" applyAlignment="1">
      <alignment horizontal="center" vertical="center" wrapText="1"/>
    </xf>
    <xf numFmtId="10" fontId="83" fillId="28" borderId="144" xfId="4" applyNumberFormat="1" applyFont="1" applyFill="1" applyBorder="1" applyAlignment="1" applyProtection="1">
      <alignment horizontal="center" vertical="center"/>
      <protection locked="0"/>
    </xf>
    <xf numFmtId="0" fontId="63" fillId="28" borderId="143" xfId="0" applyFont="1" applyFill="1" applyBorder="1" applyAlignment="1" applyProtection="1">
      <alignment vertical="center"/>
      <protection locked="0"/>
    </xf>
    <xf numFmtId="164" fontId="82" fillId="28" borderId="144" xfId="0" applyNumberFormat="1" applyFont="1" applyFill="1" applyBorder="1" applyAlignment="1" applyProtection="1">
      <alignment horizontal="center"/>
      <protection locked="0"/>
    </xf>
    <xf numFmtId="9" fontId="15" fillId="0" borderId="0" xfId="0" applyNumberFormat="1" applyFont="1" applyAlignment="1">
      <alignment vertical="center" wrapText="1"/>
    </xf>
    <xf numFmtId="3" fontId="15" fillId="0" borderId="0" xfId="0" applyNumberFormat="1" applyFont="1" applyAlignment="1">
      <alignment horizontal="left" vertical="center"/>
    </xf>
    <xf numFmtId="3" fontId="15" fillId="0" borderId="0" xfId="0" applyNumberFormat="1" applyFont="1" applyAlignment="1">
      <alignment vertical="center" wrapText="1"/>
    </xf>
    <xf numFmtId="3" fontId="15" fillId="0" borderId="0" xfId="0" applyNumberFormat="1" applyFont="1" applyAlignment="1">
      <alignment horizontal="right" vertical="center"/>
    </xf>
    <xf numFmtId="3" fontId="15" fillId="0" borderId="0" xfId="0" applyNumberFormat="1" applyFont="1" applyAlignment="1">
      <alignment vertical="center"/>
    </xf>
    <xf numFmtId="9" fontId="10" fillId="0" borderId="9" xfId="5" applyNumberFormat="1" applyFont="1" applyBorder="1" applyAlignment="1">
      <alignment horizontal="center" vertical="center"/>
    </xf>
    <xf numFmtId="41" fontId="88" fillId="0" borderId="109" xfId="3" applyFont="1" applyBorder="1" applyAlignment="1">
      <alignment horizontal="center" vertical="center"/>
    </xf>
    <xf numFmtId="41" fontId="74" fillId="0" borderId="123" xfId="2" applyNumberFormat="1" applyFont="1" applyBorder="1" applyAlignment="1">
      <alignment vertical="center"/>
    </xf>
    <xf numFmtId="0" fontId="15" fillId="0" borderId="0" xfId="0" applyFont="1" applyAlignment="1">
      <alignment horizontal="center" vertical="center"/>
    </xf>
    <xf numFmtId="0" fontId="21" fillId="0" borderId="20" xfId="0" applyFont="1" applyBorder="1" applyAlignment="1">
      <alignment horizontal="center" vertical="center" wrapText="1"/>
    </xf>
    <xf numFmtId="0" fontId="96" fillId="0" borderId="109" xfId="12" applyFont="1" applyFill="1" applyBorder="1" applyAlignment="1">
      <alignment horizontal="center" vertical="center"/>
    </xf>
    <xf numFmtId="0" fontId="28" fillId="0" borderId="9" xfId="12" applyFont="1" applyBorder="1" applyAlignment="1">
      <alignment horizontal="center" vertical="center" wrapText="1"/>
    </xf>
    <xf numFmtId="9" fontId="9" fillId="0" borderId="9" xfId="0" applyNumberFormat="1" applyFont="1" applyBorder="1" applyAlignment="1">
      <alignment horizontal="center" vertical="center"/>
    </xf>
    <xf numFmtId="0" fontId="0" fillId="0" borderId="0" xfId="0" applyFont="1" applyAlignment="1" applyProtection="1">
      <protection hidden="1"/>
    </xf>
    <xf numFmtId="0" fontId="14" fillId="6" borderId="109" xfId="2" applyFont="1" applyFill="1" applyBorder="1" applyAlignment="1">
      <alignment horizontal="center" vertical="center" wrapText="1"/>
    </xf>
    <xf numFmtId="0" fontId="14" fillId="6" borderId="108" xfId="2" applyFont="1" applyFill="1" applyBorder="1" applyAlignment="1">
      <alignment horizontal="center" vertical="center" wrapText="1"/>
    </xf>
    <xf numFmtId="41" fontId="88" fillId="0" borderId="109" xfId="3" applyFont="1" applyBorder="1" applyAlignment="1">
      <alignment horizontal="center" vertical="center"/>
    </xf>
    <xf numFmtId="0" fontId="35" fillId="27" borderId="154" xfId="18" applyFont="1" applyFill="1" applyBorder="1" applyAlignment="1" applyProtection="1">
      <alignment horizontal="center" vertical="center"/>
    </xf>
    <xf numFmtId="0" fontId="13" fillId="39" borderId="109" xfId="18" applyFont="1" applyFill="1" applyBorder="1" applyAlignment="1" applyProtection="1">
      <alignment horizontal="center" vertical="center"/>
    </xf>
    <xf numFmtId="0" fontId="35" fillId="27" borderId="155" xfId="18" applyFont="1" applyFill="1" applyBorder="1" applyAlignment="1" applyProtection="1">
      <alignment horizontal="center" vertical="center"/>
    </xf>
    <xf numFmtId="4" fontId="35" fillId="27" borderId="156" xfId="18" applyNumberFormat="1" applyFont="1" applyFill="1" applyBorder="1" applyAlignment="1" applyProtection="1">
      <alignment horizontal="center" vertical="center"/>
    </xf>
    <xf numFmtId="3" fontId="35" fillId="27" borderId="156" xfId="18" applyNumberFormat="1" applyFont="1" applyFill="1" applyBorder="1" applyAlignment="1" applyProtection="1">
      <alignment horizontal="center" vertical="center" wrapText="1"/>
    </xf>
    <xf numFmtId="3" fontId="35" fillId="27" borderId="157" xfId="18" applyNumberFormat="1" applyFont="1" applyFill="1" applyBorder="1" applyAlignment="1" applyProtection="1">
      <alignment horizontal="center" vertical="center" wrapText="1"/>
    </xf>
    <xf numFmtId="3" fontId="35" fillId="27" borderId="158" xfId="18" applyNumberFormat="1" applyFont="1" applyFill="1" applyBorder="1" applyAlignment="1" applyProtection="1">
      <alignment horizontal="center" vertical="center" wrapText="1"/>
    </xf>
    <xf numFmtId="4" fontId="13" fillId="39" borderId="109" xfId="18" applyNumberFormat="1" applyFont="1" applyFill="1" applyBorder="1" applyAlignment="1" applyProtection="1">
      <alignment horizontal="center" vertical="center"/>
    </xf>
    <xf numFmtId="3" fontId="13" fillId="39" borderId="109" xfId="18" applyNumberFormat="1" applyFont="1" applyFill="1" applyBorder="1" applyAlignment="1" applyProtection="1">
      <alignment horizontal="center" vertical="center" wrapText="1"/>
    </xf>
    <xf numFmtId="42" fontId="97" fillId="39" borderId="109" xfId="21" applyFont="1" applyFill="1" applyBorder="1" applyAlignment="1" applyProtection="1">
      <alignment horizontal="right" vertical="center"/>
      <protection locked="0"/>
    </xf>
    <xf numFmtId="10" fontId="38" fillId="39" borderId="109" xfId="22" applyNumberFormat="1" applyFont="1" applyFill="1" applyBorder="1" applyAlignment="1" applyProtection="1">
      <alignment horizontal="center" vertical="center" wrapText="1"/>
    </xf>
    <xf numFmtId="0" fontId="86" fillId="34" borderId="109" xfId="11" applyNumberFormat="1" applyFont="1" applyFill="1" applyBorder="1" applyAlignment="1" applyProtection="1">
      <alignment horizontal="center" vertical="center"/>
    </xf>
    <xf numFmtId="0" fontId="85" fillId="34" borderId="109" xfId="11" applyNumberFormat="1" applyFont="1" applyFill="1" applyBorder="1" applyAlignment="1" applyProtection="1"/>
    <xf numFmtId="42" fontId="84" fillId="34" borderId="109" xfId="21" applyFont="1" applyFill="1" applyBorder="1" applyAlignment="1" applyProtection="1">
      <alignment horizontal="right" vertical="center"/>
      <protection locked="0"/>
    </xf>
    <xf numFmtId="10" fontId="38" fillId="34" borderId="109" xfId="22" applyNumberFormat="1" applyFont="1" applyFill="1" applyBorder="1" applyAlignment="1" applyProtection="1">
      <alignment horizontal="center" vertical="center" wrapText="1"/>
    </xf>
    <xf numFmtId="0" fontId="85" fillId="0" borderId="109" xfId="11" applyFont="1" applyBorder="1" applyAlignment="1">
      <alignment horizontal="center" vertical="center"/>
    </xf>
    <xf numFmtId="187" fontId="85" fillId="0" borderId="109" xfId="11" applyNumberFormat="1" applyFont="1" applyBorder="1" applyAlignment="1">
      <alignment horizontal="center" vertical="center"/>
    </xf>
    <xf numFmtId="186" fontId="85" fillId="0" borderId="109" xfId="11" applyNumberFormat="1" applyFont="1" applyBorder="1" applyAlignment="1">
      <alignment horizontal="right" vertical="center"/>
    </xf>
    <xf numFmtId="186" fontId="9" fillId="0" borderId="109" xfId="11" applyNumberFormat="1" applyFont="1" applyFill="1" applyBorder="1" applyAlignment="1" applyProtection="1">
      <alignment horizontal="right" vertical="center"/>
    </xf>
    <xf numFmtId="186" fontId="59" fillId="0" borderId="109" xfId="11" applyNumberFormat="1" applyFont="1" applyFill="1" applyBorder="1" applyAlignment="1" applyProtection="1">
      <alignment horizontal="right" vertical="center"/>
    </xf>
    <xf numFmtId="10" fontId="9" fillId="0" borderId="109" xfId="11" applyNumberFormat="1" applyFont="1" applyFill="1" applyBorder="1" applyAlignment="1" applyProtection="1">
      <alignment horizontal="right" vertical="center"/>
    </xf>
    <xf numFmtId="0" fontId="86" fillId="34" borderId="109" xfId="11" applyFont="1" applyFill="1" applyBorder="1" applyAlignment="1">
      <alignment horizontal="center" vertical="center"/>
    </xf>
    <xf numFmtId="0" fontId="85" fillId="34" borderId="109" xfId="11" applyFont="1" applyFill="1" applyBorder="1"/>
    <xf numFmtId="186" fontId="59" fillId="34" borderId="109" xfId="11" applyNumberFormat="1" applyFont="1" applyFill="1" applyBorder="1" applyAlignment="1" applyProtection="1">
      <alignment horizontal="right" vertical="center"/>
    </xf>
    <xf numFmtId="0" fontId="86" fillId="33" borderId="109" xfId="11" applyFont="1" applyFill="1" applyBorder="1" applyAlignment="1">
      <alignment horizontal="center" vertical="center"/>
    </xf>
    <xf numFmtId="0" fontId="85" fillId="33" borderId="109" xfId="11" applyFont="1" applyFill="1" applyBorder="1"/>
    <xf numFmtId="186" fontId="59" fillId="33" borderId="109" xfId="11" applyNumberFormat="1" applyFont="1" applyFill="1" applyBorder="1" applyAlignment="1" applyProtection="1">
      <alignment horizontal="right" vertical="center"/>
    </xf>
    <xf numFmtId="10" fontId="9" fillId="33" borderId="109" xfId="11" applyNumberFormat="1" applyFont="1" applyFill="1" applyBorder="1" applyAlignment="1" applyProtection="1">
      <alignment horizontal="right" vertical="center"/>
    </xf>
    <xf numFmtId="42" fontId="84" fillId="0" borderId="109" xfId="21" applyFont="1" applyFill="1" applyBorder="1" applyAlignment="1" applyProtection="1">
      <alignment horizontal="right" vertical="center"/>
      <protection locked="0"/>
    </xf>
    <xf numFmtId="10" fontId="9" fillId="34" borderId="109" xfId="11" applyNumberFormat="1" applyFont="1" applyFill="1" applyBorder="1" applyAlignment="1" applyProtection="1">
      <alignment horizontal="right" vertical="center"/>
    </xf>
    <xf numFmtId="10" fontId="98" fillId="0" borderId="109" xfId="15" applyNumberFormat="1" applyFont="1" applyFill="1" applyBorder="1" applyAlignment="1">
      <alignment vertical="center"/>
    </xf>
    <xf numFmtId="186" fontId="59" fillId="0" borderId="109" xfId="11" applyNumberFormat="1" applyFont="1" applyFill="1" applyBorder="1" applyAlignment="1" applyProtection="1">
      <alignment horizontal="center" vertical="center"/>
    </xf>
    <xf numFmtId="0" fontId="97" fillId="40" borderId="109" xfId="11" applyNumberFormat="1" applyFont="1" applyFill="1" applyBorder="1" applyAlignment="1" applyProtection="1">
      <alignment horizontal="center" vertical="center"/>
    </xf>
    <xf numFmtId="42" fontId="97" fillId="40" borderId="109" xfId="21" applyFont="1" applyFill="1" applyBorder="1" applyAlignment="1" applyProtection="1">
      <alignment horizontal="right" vertical="center"/>
      <protection locked="0"/>
    </xf>
    <xf numFmtId="10" fontId="38" fillId="40" borderId="109" xfId="22" applyNumberFormat="1" applyFont="1" applyFill="1" applyBorder="1" applyAlignment="1" applyProtection="1">
      <alignment horizontal="center" vertical="center" wrapText="1"/>
    </xf>
    <xf numFmtId="0" fontId="86" fillId="33" borderId="109" xfId="11" applyNumberFormat="1" applyFont="1" applyFill="1" applyBorder="1" applyAlignment="1" applyProtection="1">
      <alignment horizontal="center" vertical="center"/>
    </xf>
    <xf numFmtId="0" fontId="85" fillId="33" borderId="109" xfId="11" applyNumberFormat="1" applyFont="1" applyFill="1" applyBorder="1" applyAlignment="1" applyProtection="1"/>
    <xf numFmtId="186" fontId="9" fillId="33" borderId="109" xfId="11" applyNumberFormat="1" applyFont="1" applyFill="1" applyBorder="1" applyAlignment="1" applyProtection="1">
      <alignment horizontal="right" vertical="center"/>
    </xf>
    <xf numFmtId="0" fontId="85" fillId="0" borderId="109" xfId="11" applyNumberFormat="1" applyFont="1" applyFill="1" applyBorder="1" applyAlignment="1" applyProtection="1">
      <alignment horizontal="center" vertical="center"/>
    </xf>
    <xf numFmtId="187" fontId="85" fillId="30" borderId="109" xfId="11" applyNumberFormat="1" applyFont="1" applyFill="1" applyBorder="1" applyAlignment="1" applyProtection="1">
      <alignment horizontal="center" vertical="center"/>
    </xf>
    <xf numFmtId="186" fontId="85" fillId="0" borderId="109" xfId="11" applyNumberFormat="1" applyFont="1" applyFill="1" applyBorder="1" applyAlignment="1" applyProtection="1">
      <alignment horizontal="right" vertical="center"/>
    </xf>
    <xf numFmtId="187" fontId="85" fillId="0" borderId="109" xfId="11" applyNumberFormat="1" applyFont="1" applyFill="1" applyBorder="1" applyAlignment="1" applyProtection="1">
      <alignment horizontal="center" vertical="center"/>
    </xf>
    <xf numFmtId="186" fontId="85" fillId="33" borderId="109" xfId="11" applyNumberFormat="1" applyFont="1" applyFill="1" applyBorder="1" applyAlignment="1" applyProtection="1">
      <alignment horizontal="right" vertical="center"/>
    </xf>
    <xf numFmtId="10" fontId="59" fillId="33" borderId="109" xfId="11" applyNumberFormat="1" applyFont="1" applyFill="1" applyBorder="1" applyAlignment="1" applyProtection="1">
      <alignment horizontal="right" vertical="center"/>
    </xf>
    <xf numFmtId="0" fontId="85" fillId="31" borderId="109" xfId="11" applyNumberFormat="1" applyFont="1" applyFill="1" applyBorder="1" applyAlignment="1" applyProtection="1">
      <alignment horizontal="center" vertical="center"/>
    </xf>
    <xf numFmtId="187" fontId="85" fillId="31" borderId="109" xfId="11" applyNumberFormat="1" applyFont="1" applyFill="1" applyBorder="1" applyAlignment="1" applyProtection="1">
      <alignment horizontal="center" vertical="center"/>
    </xf>
    <xf numFmtId="186" fontId="85" fillId="31" borderId="109" xfId="11" applyNumberFormat="1" applyFont="1" applyFill="1" applyBorder="1" applyAlignment="1" applyProtection="1">
      <alignment horizontal="right" vertical="center"/>
    </xf>
    <xf numFmtId="186" fontId="59" fillId="31" borderId="109" xfId="11" applyNumberFormat="1" applyFont="1" applyFill="1" applyBorder="1" applyAlignment="1" applyProtection="1">
      <alignment horizontal="right" vertical="center"/>
    </xf>
    <xf numFmtId="186" fontId="9" fillId="31" borderId="109" xfId="11" applyNumberFormat="1" applyFont="1" applyFill="1" applyBorder="1" applyAlignment="1" applyProtection="1">
      <alignment horizontal="right" vertical="center"/>
    </xf>
    <xf numFmtId="10" fontId="9" fillId="31" borderId="109" xfId="11" applyNumberFormat="1" applyFont="1" applyFill="1" applyBorder="1" applyAlignment="1" applyProtection="1">
      <alignment horizontal="right" vertical="center"/>
    </xf>
    <xf numFmtId="10" fontId="59" fillId="0" borderId="109" xfId="11" applyNumberFormat="1" applyFont="1" applyFill="1" applyBorder="1" applyAlignment="1" applyProtection="1">
      <alignment horizontal="right" vertical="center"/>
    </xf>
    <xf numFmtId="0" fontId="86" fillId="31" borderId="109" xfId="11" applyNumberFormat="1" applyFont="1" applyFill="1" applyBorder="1" applyAlignment="1" applyProtection="1">
      <alignment horizontal="center" vertical="center"/>
    </xf>
    <xf numFmtId="187" fontId="86" fillId="31" borderId="109" xfId="11" applyNumberFormat="1" applyFont="1" applyFill="1" applyBorder="1" applyAlignment="1" applyProtection="1">
      <alignment horizontal="center" vertical="center"/>
    </xf>
    <xf numFmtId="10" fontId="59" fillId="31" borderId="109" xfId="11" applyNumberFormat="1" applyFont="1" applyFill="1" applyBorder="1" applyAlignment="1" applyProtection="1">
      <alignment horizontal="right" vertical="center"/>
    </xf>
    <xf numFmtId="10" fontId="38" fillId="33" borderId="109" xfId="22" applyNumberFormat="1" applyFont="1" applyFill="1" applyBorder="1" applyAlignment="1" applyProtection="1">
      <alignment horizontal="center" vertical="center" wrapText="1"/>
    </xf>
    <xf numFmtId="0" fontId="85" fillId="33" borderId="109" xfId="11" applyNumberFormat="1" applyFont="1" applyFill="1" applyBorder="1" applyAlignment="1" applyProtection="1">
      <alignment horizontal="center" vertical="center"/>
    </xf>
    <xf numFmtId="187" fontId="85" fillId="33" borderId="109" xfId="11" applyNumberFormat="1" applyFont="1" applyFill="1" applyBorder="1" applyAlignment="1" applyProtection="1">
      <alignment horizontal="center" vertical="center"/>
    </xf>
    <xf numFmtId="0" fontId="97" fillId="41" borderId="109" xfId="11" applyFont="1" applyFill="1" applyBorder="1" applyAlignment="1">
      <alignment horizontal="center" vertical="center"/>
    </xf>
    <xf numFmtId="186" fontId="97" fillId="41" borderId="109" xfId="11" applyNumberFormat="1" applyFont="1" applyFill="1" applyBorder="1" applyAlignment="1">
      <alignment horizontal="center" vertical="center"/>
    </xf>
    <xf numFmtId="10" fontId="38" fillId="41" borderId="109" xfId="22" applyNumberFormat="1" applyFont="1" applyFill="1" applyBorder="1" applyAlignment="1" applyProtection="1">
      <alignment horizontal="center" vertical="center" wrapText="1"/>
    </xf>
    <xf numFmtId="49" fontId="99" fillId="32" borderId="109" xfId="19" applyNumberFormat="1" applyFont="1" applyFill="1" applyBorder="1" applyAlignment="1" applyProtection="1">
      <alignment horizontal="center" vertical="center" wrapText="1"/>
      <protection locked="0"/>
    </xf>
    <xf numFmtId="0" fontId="9" fillId="33" borderId="109" xfId="18" applyFont="1" applyFill="1" applyBorder="1" applyAlignment="1" applyProtection="1">
      <alignment horizontal="center" vertical="center"/>
      <protection locked="0"/>
    </xf>
    <xf numFmtId="2" fontId="9" fillId="33" borderId="109" xfId="18" applyNumberFormat="1" applyFont="1" applyFill="1" applyBorder="1" applyAlignment="1" applyProtection="1">
      <alignment horizontal="center" vertical="center"/>
      <protection locked="0"/>
    </xf>
    <xf numFmtId="164" fontId="9" fillId="33" borderId="109" xfId="6" applyNumberFormat="1" applyFont="1" applyFill="1" applyBorder="1" applyAlignment="1">
      <alignment horizontal="center" vertical="center"/>
    </xf>
    <xf numFmtId="0" fontId="59" fillId="33" borderId="109" xfId="6" applyFont="1" applyFill="1" applyBorder="1" applyAlignment="1">
      <alignment horizontal="left" vertical="center"/>
    </xf>
    <xf numFmtId="0" fontId="81" fillId="0" borderId="109" xfId="18" applyFont="1" applyBorder="1" applyAlignment="1">
      <alignment horizontal="center" vertical="center"/>
    </xf>
    <xf numFmtId="4" fontId="9" fillId="0" borderId="109" xfId="18" applyNumberFormat="1" applyFont="1" applyBorder="1" applyAlignment="1">
      <alignment horizontal="center" vertical="center"/>
    </xf>
    <xf numFmtId="178" fontId="9" fillId="42" borderId="109" xfId="23" applyNumberFormat="1" applyFont="1" applyFill="1" applyBorder="1" applyAlignment="1" applyProtection="1">
      <alignment horizontal="center" vertical="center"/>
    </xf>
    <xf numFmtId="42" fontId="48" fillId="0" borderId="109" xfId="21" applyFont="1" applyFill="1" applyBorder="1" applyAlignment="1" applyProtection="1">
      <alignment horizontal="center" vertical="center" wrapText="1"/>
    </xf>
    <xf numFmtId="10" fontId="48" fillId="0" borderId="109" xfId="21" applyNumberFormat="1" applyFont="1" applyFill="1" applyBorder="1" applyAlignment="1" applyProtection="1">
      <alignment horizontal="center" vertical="center" wrapText="1"/>
    </xf>
    <xf numFmtId="0" fontId="81" fillId="30" borderId="109" xfId="18" applyFont="1" applyFill="1" applyBorder="1" applyAlignment="1">
      <alignment horizontal="center" vertical="center"/>
    </xf>
    <xf numFmtId="0" fontId="80" fillId="30" borderId="109" xfId="18" applyFont="1" applyFill="1" applyBorder="1" applyAlignment="1">
      <alignment horizontal="center" vertical="center"/>
    </xf>
    <xf numFmtId="0" fontId="79" fillId="33" borderId="109" xfId="6" applyFont="1" applyFill="1" applyBorder="1" applyAlignment="1">
      <alignment horizontal="center" vertical="center"/>
    </xf>
    <xf numFmtId="0" fontId="80" fillId="33" borderId="109" xfId="18" applyFont="1" applyFill="1" applyBorder="1" applyAlignment="1" applyProtection="1">
      <alignment horizontal="center" vertical="center"/>
      <protection locked="0"/>
    </xf>
    <xf numFmtId="2" fontId="80" fillId="33" borderId="109" xfId="18" applyNumberFormat="1" applyFont="1" applyFill="1" applyBorder="1" applyAlignment="1" applyProtection="1">
      <alignment horizontal="center" vertical="center"/>
      <protection locked="0"/>
    </xf>
    <xf numFmtId="164" fontId="80" fillId="33" borderId="109" xfId="6" applyNumberFormat="1" applyFont="1" applyFill="1" applyBorder="1" applyAlignment="1">
      <alignment horizontal="center" vertical="center"/>
    </xf>
    <xf numFmtId="178" fontId="9" fillId="33" borderId="109" xfId="23" applyNumberFormat="1" applyFont="1" applyFill="1" applyBorder="1" applyAlignment="1" applyProtection="1">
      <alignment horizontal="center" vertical="center"/>
    </xf>
    <xf numFmtId="0" fontId="80" fillId="30" borderId="109" xfId="18" applyFont="1" applyFill="1" applyBorder="1" applyAlignment="1">
      <alignment horizontal="left" vertical="center"/>
    </xf>
    <xf numFmtId="0" fontId="80" fillId="0" borderId="109" xfId="18" applyFont="1" applyBorder="1" applyAlignment="1">
      <alignment horizontal="center" vertical="center"/>
    </xf>
    <xf numFmtId="4" fontId="9" fillId="30" borderId="109" xfId="18" applyNumberFormat="1" applyFont="1" applyFill="1" applyBorder="1" applyAlignment="1">
      <alignment horizontal="center" vertical="center"/>
    </xf>
    <xf numFmtId="0" fontId="59" fillId="0" borderId="109" xfId="11" applyNumberFormat="1" applyFont="1" applyFill="1" applyBorder="1" applyAlignment="1" applyProtection="1">
      <alignment horizontal="justify" vertical="top" wrapText="1"/>
    </xf>
    <xf numFmtId="10" fontId="59" fillId="0" borderId="109" xfId="11" applyNumberFormat="1" applyFont="1" applyFill="1" applyBorder="1" applyAlignment="1" applyProtection="1">
      <alignment horizontal="center" vertical="center"/>
    </xf>
    <xf numFmtId="0" fontId="85" fillId="30" borderId="109" xfId="11" applyFont="1" applyFill="1" applyBorder="1" applyAlignment="1">
      <alignment horizontal="center" vertical="center"/>
    </xf>
    <xf numFmtId="164" fontId="80" fillId="33" borderId="109" xfId="24" applyNumberFormat="1" applyFont="1" applyFill="1" applyBorder="1" applyAlignment="1">
      <alignment horizontal="center" vertical="center"/>
    </xf>
    <xf numFmtId="0" fontId="5" fillId="0" borderId="109" xfId="18" applyBorder="1" applyAlignment="1">
      <alignment horizontal="center" vertical="center"/>
    </xf>
    <xf numFmtId="0" fontId="97" fillId="43" borderId="109" xfId="11" applyFont="1" applyFill="1" applyBorder="1" applyAlignment="1">
      <alignment horizontal="center" vertical="center"/>
    </xf>
    <xf numFmtId="186" fontId="90" fillId="43" borderId="109" xfId="11" applyNumberFormat="1" applyFont="1" applyFill="1" applyBorder="1" applyAlignment="1">
      <alignment horizontal="right" vertical="center"/>
    </xf>
    <xf numFmtId="186" fontId="97" fillId="43" borderId="109" xfId="11" applyNumberFormat="1" applyFont="1" applyFill="1" applyBorder="1" applyAlignment="1">
      <alignment horizontal="center" vertical="center"/>
    </xf>
    <xf numFmtId="10" fontId="38" fillId="43" borderId="109" xfId="22" applyNumberFormat="1" applyFont="1" applyFill="1" applyBorder="1" applyAlignment="1" applyProtection="1">
      <alignment horizontal="center" vertical="center" wrapText="1"/>
    </xf>
    <xf numFmtId="187" fontId="86" fillId="33" borderId="109" xfId="11" applyNumberFormat="1" applyFont="1" applyFill="1" applyBorder="1" applyAlignment="1">
      <alignment horizontal="center" vertical="center"/>
    </xf>
    <xf numFmtId="186" fontId="86" fillId="33" borderId="109" xfId="11" applyNumberFormat="1" applyFont="1" applyFill="1" applyBorder="1" applyAlignment="1">
      <alignment horizontal="right" vertical="center"/>
    </xf>
    <xf numFmtId="186" fontId="85" fillId="33" borderId="109" xfId="11" applyNumberFormat="1" applyFont="1" applyFill="1" applyBorder="1" applyAlignment="1">
      <alignment horizontal="right" vertical="center"/>
    </xf>
    <xf numFmtId="186" fontId="59" fillId="33" borderId="109" xfId="11" applyNumberFormat="1" applyFont="1" applyFill="1" applyBorder="1" applyAlignment="1">
      <alignment horizontal="right" vertical="center"/>
    </xf>
    <xf numFmtId="187" fontId="85" fillId="0" borderId="109" xfId="11" applyNumberFormat="1" applyFont="1" applyBorder="1" applyAlignment="1">
      <alignment horizontal="justify" vertical="center" wrapText="1"/>
    </xf>
    <xf numFmtId="186" fontId="9" fillId="0" borderId="109" xfId="11" applyNumberFormat="1" applyFont="1" applyBorder="1" applyAlignment="1">
      <alignment horizontal="right" vertical="center"/>
    </xf>
    <xf numFmtId="0" fontId="86" fillId="44" borderId="109" xfId="11" applyFont="1" applyFill="1" applyBorder="1" applyAlignment="1">
      <alignment horizontal="center" vertical="center"/>
    </xf>
    <xf numFmtId="187" fontId="86" fillId="44" borderId="109" xfId="11" applyNumberFormat="1" applyFont="1" applyFill="1" applyBorder="1" applyAlignment="1">
      <alignment horizontal="center" vertical="center"/>
    </xf>
    <xf numFmtId="186" fontId="86" fillId="44" borderId="109" xfId="11" applyNumberFormat="1" applyFont="1" applyFill="1" applyBorder="1" applyAlignment="1">
      <alignment horizontal="right" vertical="center"/>
    </xf>
    <xf numFmtId="186" fontId="59" fillId="0" borderId="109" xfId="11" applyNumberFormat="1" applyFont="1" applyBorder="1" applyAlignment="1">
      <alignment horizontal="right" vertical="center"/>
    </xf>
    <xf numFmtId="2" fontId="85" fillId="0" borderId="109" xfId="11" applyNumberFormat="1" applyFont="1" applyBorder="1" applyAlignment="1">
      <alignment horizontal="center" vertical="center"/>
    </xf>
    <xf numFmtId="186" fontId="85" fillId="25" borderId="109" xfId="11" applyNumberFormat="1" applyFont="1" applyFill="1" applyBorder="1" applyAlignment="1">
      <alignment horizontal="right" vertical="center"/>
    </xf>
    <xf numFmtId="0" fontId="85" fillId="25" borderId="109" xfId="11" applyFont="1" applyFill="1" applyBorder="1"/>
    <xf numFmtId="186" fontId="85" fillId="25" borderId="109" xfId="11" applyNumberFormat="1" applyFont="1" applyFill="1" applyBorder="1" applyAlignment="1" applyProtection="1">
      <alignment horizontal="right" vertical="center"/>
    </xf>
    <xf numFmtId="178" fontId="9" fillId="25" borderId="109" xfId="23" applyNumberFormat="1" applyFont="1" applyFill="1" applyBorder="1" applyAlignment="1" applyProtection="1">
      <alignment horizontal="center" vertical="center"/>
    </xf>
    <xf numFmtId="0" fontId="85" fillId="41" borderId="109" xfId="11" applyFont="1" applyFill="1" applyBorder="1" applyAlignment="1">
      <alignment horizontal="center" vertical="center"/>
    </xf>
    <xf numFmtId="191" fontId="5" fillId="0" borderId="109" xfId="18" applyNumberFormat="1" applyFont="1" applyBorder="1" applyAlignment="1">
      <alignment horizontal="justify" vertical="center" wrapText="1"/>
    </xf>
    <xf numFmtId="0" fontId="100" fillId="34" borderId="109" xfId="11" applyNumberFormat="1" applyFont="1" applyFill="1" applyBorder="1" applyAlignment="1" applyProtection="1">
      <alignment horizontal="justify" vertical="center"/>
    </xf>
    <xf numFmtId="0" fontId="101" fillId="0" borderId="109" xfId="11" applyFont="1" applyBorder="1" applyAlignment="1">
      <alignment horizontal="left" vertical="top" wrapText="1"/>
    </xf>
    <xf numFmtId="0" fontId="100" fillId="34" borderId="109" xfId="11" applyFont="1" applyFill="1" applyBorder="1" applyAlignment="1">
      <alignment vertical="center"/>
    </xf>
    <xf numFmtId="0" fontId="100" fillId="33" borderId="109" xfId="11" applyFont="1" applyFill="1" applyBorder="1" applyAlignment="1">
      <alignment vertical="center"/>
    </xf>
    <xf numFmtId="0" fontId="101" fillId="41" borderId="109" xfId="11" applyFont="1" applyFill="1" applyBorder="1" applyAlignment="1">
      <alignment horizontal="left" vertical="top" wrapText="1"/>
    </xf>
    <xf numFmtId="0" fontId="101" fillId="0" borderId="109" xfId="11" applyFont="1" applyBorder="1" applyAlignment="1">
      <alignment horizontal="justify" vertical="top" wrapText="1"/>
    </xf>
    <xf numFmtId="0" fontId="104" fillId="41" borderId="109" xfId="11" applyFont="1" applyFill="1" applyBorder="1" applyAlignment="1">
      <alignment horizontal="left" vertical="top" wrapText="1"/>
    </xf>
    <xf numFmtId="0" fontId="100" fillId="40" borderId="109" xfId="11" applyNumberFormat="1" applyFont="1" applyFill="1" applyBorder="1" applyAlignment="1" applyProtection="1">
      <alignment horizontal="justify" vertical="center"/>
    </xf>
    <xf numFmtId="0" fontId="100" fillId="33" borderId="109" xfId="11" applyNumberFormat="1" applyFont="1" applyFill="1" applyBorder="1" applyAlignment="1" applyProtection="1">
      <alignment horizontal="justify" vertical="center"/>
    </xf>
    <xf numFmtId="0" fontId="101" fillId="0" borderId="109" xfId="11" applyNumberFormat="1" applyFont="1" applyFill="1" applyBorder="1" applyAlignment="1" applyProtection="1">
      <alignment horizontal="justify" vertical="top" wrapText="1"/>
    </xf>
    <xf numFmtId="0" fontId="100" fillId="31" borderId="109" xfId="11" applyNumberFormat="1" applyFont="1" applyFill="1" applyBorder="1" applyAlignment="1" applyProtection="1">
      <alignment horizontal="justify" vertical="top" wrapText="1"/>
    </xf>
    <xf numFmtId="0" fontId="101" fillId="33" borderId="109" xfId="11" applyNumberFormat="1" applyFont="1" applyFill="1" applyBorder="1" applyAlignment="1" applyProtection="1">
      <alignment horizontal="justify" vertical="top" wrapText="1"/>
    </xf>
    <xf numFmtId="0" fontId="100" fillId="41" borderId="109" xfId="11" applyFont="1" applyFill="1" applyBorder="1" applyAlignment="1">
      <alignment horizontal="justify" vertical="center"/>
    </xf>
    <xf numFmtId="0" fontId="100" fillId="33" borderId="109" xfId="6" applyFont="1" applyFill="1" applyBorder="1" applyAlignment="1">
      <alignment horizontal="justify" vertical="center"/>
    </xf>
    <xf numFmtId="0" fontId="101" fillId="0" borderId="109" xfId="18" applyFont="1" applyBorder="1" applyAlignment="1" applyProtection="1">
      <alignment horizontal="justify" vertical="center" wrapText="1"/>
      <protection locked="0"/>
    </xf>
    <xf numFmtId="0" fontId="101" fillId="0" borderId="109" xfId="18" applyFont="1" applyBorder="1" applyAlignment="1">
      <alignment horizontal="justify" vertical="center" wrapText="1"/>
    </xf>
    <xf numFmtId="0" fontId="101" fillId="30" borderId="109" xfId="18" applyFont="1" applyFill="1" applyBorder="1" applyAlignment="1">
      <alignment horizontal="justify" vertical="center" wrapText="1"/>
    </xf>
    <xf numFmtId="0" fontId="101" fillId="30" borderId="109" xfId="18" applyFont="1" applyFill="1" applyBorder="1" applyAlignment="1" applyProtection="1">
      <alignment horizontal="justify" vertical="center" wrapText="1"/>
      <protection locked="0"/>
    </xf>
    <xf numFmtId="0" fontId="100" fillId="33" borderId="109" xfId="24" applyFont="1" applyFill="1" applyBorder="1" applyAlignment="1">
      <alignment horizontal="justify" vertical="center"/>
    </xf>
    <xf numFmtId="0" fontId="100" fillId="43" borderId="109" xfId="11" applyFont="1" applyFill="1" applyBorder="1" applyAlignment="1">
      <alignment horizontal="justify" vertical="center"/>
    </xf>
    <xf numFmtId="0" fontId="100" fillId="33" borderId="109" xfId="11" applyFont="1" applyFill="1" applyBorder="1" applyAlignment="1">
      <alignment horizontal="justify" vertical="top" wrapText="1"/>
    </xf>
    <xf numFmtId="187" fontId="101" fillId="0" borderId="109" xfId="11" applyNumberFormat="1" applyFont="1" applyBorder="1" applyAlignment="1">
      <alignment horizontal="justify" vertical="center" wrapText="1"/>
    </xf>
    <xf numFmtId="0" fontId="100" fillId="44" borderId="109" xfId="11" applyFont="1" applyFill="1" applyBorder="1" applyAlignment="1">
      <alignment horizontal="justify" vertical="center" wrapText="1"/>
    </xf>
    <xf numFmtId="0" fontId="100" fillId="44" borderId="109" xfId="11" applyFont="1" applyFill="1" applyBorder="1" applyAlignment="1">
      <alignment horizontal="justify" vertical="top" wrapText="1"/>
    </xf>
    <xf numFmtId="0" fontId="105" fillId="27" borderId="91" xfId="18" applyFont="1" applyFill="1" applyBorder="1" applyAlignment="1" applyProtection="1">
      <alignment vertical="center" wrapText="1"/>
    </xf>
    <xf numFmtId="0" fontId="108" fillId="0" borderId="109" xfId="11" applyFont="1" applyBorder="1" applyAlignment="1">
      <alignment vertical="top" wrapText="1"/>
    </xf>
    <xf numFmtId="0" fontId="108" fillId="41" borderId="109" xfId="11" applyFont="1" applyFill="1" applyBorder="1" applyAlignment="1">
      <alignment vertical="top" wrapText="1"/>
    </xf>
    <xf numFmtId="0" fontId="111" fillId="41" borderId="109" xfId="11" applyFont="1" applyFill="1" applyBorder="1" applyAlignment="1">
      <alignment vertical="top" wrapText="1"/>
    </xf>
    <xf numFmtId="0" fontId="108" fillId="0" borderId="109" xfId="11" applyNumberFormat="1" applyFont="1" applyFill="1" applyBorder="1" applyAlignment="1" applyProtection="1">
      <alignment vertical="top" wrapText="1"/>
    </xf>
    <xf numFmtId="0" fontId="107" fillId="31" borderId="109" xfId="11" applyNumberFormat="1" applyFont="1" applyFill="1" applyBorder="1" applyAlignment="1" applyProtection="1">
      <alignment vertical="top" wrapText="1"/>
    </xf>
    <xf numFmtId="0" fontId="108" fillId="33" borderId="109" xfId="11" applyNumberFormat="1" applyFont="1" applyFill="1" applyBorder="1" applyAlignment="1" applyProtection="1">
      <alignment vertical="top" wrapText="1"/>
    </xf>
    <xf numFmtId="0" fontId="108" fillId="0" borderId="109" xfId="18" applyFont="1" applyBorder="1" applyAlignment="1" applyProtection="1">
      <alignment vertical="center" wrapText="1"/>
      <protection locked="0"/>
    </xf>
    <xf numFmtId="0" fontId="108" fillId="0" borderId="109" xfId="18" applyFont="1" applyBorder="1" applyAlignment="1">
      <alignment vertical="center" wrapText="1"/>
    </xf>
    <xf numFmtId="0" fontId="108" fillId="30" borderId="109" xfId="18" applyFont="1" applyFill="1" applyBorder="1" applyAlignment="1">
      <alignment vertical="center" wrapText="1"/>
    </xf>
    <xf numFmtId="0" fontId="108" fillId="30" borderId="109" xfId="18" applyFont="1" applyFill="1" applyBorder="1" applyAlignment="1" applyProtection="1">
      <alignment vertical="center" wrapText="1"/>
      <protection locked="0"/>
    </xf>
    <xf numFmtId="191" fontId="89" fillId="0" borderId="109" xfId="18" applyNumberFormat="1" applyFont="1" applyBorder="1" applyAlignment="1">
      <alignment vertical="center" wrapText="1"/>
    </xf>
    <xf numFmtId="0" fontId="107" fillId="33" borderId="109" xfId="11" applyFont="1" applyFill="1" applyBorder="1" applyAlignment="1">
      <alignment vertical="top" wrapText="1"/>
    </xf>
    <xf numFmtId="187" fontId="108" fillId="0" borderId="109" xfId="11" applyNumberFormat="1" applyFont="1" applyBorder="1" applyAlignment="1">
      <alignment vertical="center" wrapText="1"/>
    </xf>
    <xf numFmtId="0" fontId="107" fillId="44" borderId="109" xfId="11" applyFont="1" applyFill="1" applyBorder="1" applyAlignment="1">
      <alignment vertical="center" wrapText="1"/>
    </xf>
    <xf numFmtId="0" fontId="107" fillId="44" borderId="109" xfId="11" applyFont="1" applyFill="1" applyBorder="1" applyAlignment="1">
      <alignment vertical="top" wrapText="1"/>
    </xf>
    <xf numFmtId="0" fontId="106" fillId="39" borderId="109" xfId="18" applyFont="1" applyFill="1" applyBorder="1" applyAlignment="1" applyProtection="1">
      <alignment vertical="center" wrapText="1"/>
    </xf>
    <xf numFmtId="0" fontId="107" fillId="34" borderId="109" xfId="11" applyNumberFormat="1" applyFont="1" applyFill="1" applyBorder="1" applyAlignment="1" applyProtection="1">
      <alignment vertical="center" wrapText="1"/>
    </xf>
    <xf numFmtId="0" fontId="107" fillId="34" borderId="109" xfId="11" applyFont="1" applyFill="1" applyBorder="1" applyAlignment="1">
      <alignment vertical="center" wrapText="1"/>
    </xf>
    <xf numFmtId="0" fontId="107" fillId="33" borderId="109" xfId="11" applyFont="1" applyFill="1" applyBorder="1" applyAlignment="1">
      <alignment vertical="center" wrapText="1"/>
    </xf>
    <xf numFmtId="0" fontId="107" fillId="40" borderId="109" xfId="11" applyNumberFormat="1" applyFont="1" applyFill="1" applyBorder="1" applyAlignment="1" applyProtection="1">
      <alignment vertical="center" wrapText="1"/>
    </xf>
    <xf numFmtId="0" fontId="107" fillId="33" borderId="109" xfId="11" applyNumberFormat="1" applyFont="1" applyFill="1" applyBorder="1" applyAlignment="1" applyProtection="1">
      <alignment vertical="center" wrapText="1"/>
    </xf>
    <xf numFmtId="0" fontId="107" fillId="41" borderId="109" xfId="11" applyFont="1" applyFill="1" applyBorder="1" applyAlignment="1">
      <alignment vertical="center" wrapText="1"/>
    </xf>
    <xf numFmtId="0" fontId="107" fillId="33" borderId="109" xfId="6" applyFont="1" applyFill="1" applyBorder="1" applyAlignment="1">
      <alignment vertical="center" wrapText="1"/>
    </xf>
    <xf numFmtId="0" fontId="107" fillId="33" borderId="109" xfId="24" applyFont="1" applyFill="1" applyBorder="1" applyAlignment="1">
      <alignment vertical="center" wrapText="1"/>
    </xf>
    <xf numFmtId="0" fontId="107" fillId="43" borderId="109" xfId="11" applyFont="1" applyFill="1" applyBorder="1" applyAlignment="1">
      <alignment vertical="center" wrapText="1"/>
    </xf>
    <xf numFmtId="164" fontId="82" fillId="28" borderId="153" xfId="0" applyNumberFormat="1" applyFont="1" applyFill="1" applyBorder="1" applyAlignment="1">
      <alignment horizontal="center" vertical="center"/>
    </xf>
    <xf numFmtId="0" fontId="35" fillId="27" borderId="154" xfId="18" applyFont="1" applyFill="1" applyBorder="1" applyAlignment="1" applyProtection="1">
      <alignment horizontal="center" vertical="center"/>
    </xf>
    <xf numFmtId="0" fontId="13" fillId="39" borderId="109" xfId="18" applyFont="1" applyFill="1" applyBorder="1" applyAlignment="1" applyProtection="1">
      <alignment horizontal="center" vertical="center"/>
    </xf>
    <xf numFmtId="0" fontId="35" fillId="27" borderId="91" xfId="18" applyFont="1" applyFill="1" applyBorder="1" applyAlignment="1" applyProtection="1">
      <alignment horizontal="justify" vertical="center" wrapText="1"/>
    </xf>
    <xf numFmtId="0" fontId="35" fillId="27" borderId="155" xfId="18" applyFont="1" applyFill="1" applyBorder="1" applyAlignment="1" applyProtection="1">
      <alignment horizontal="center" vertical="center"/>
    </xf>
    <xf numFmtId="4" fontId="35" fillId="27" borderId="156" xfId="18" applyNumberFormat="1" applyFont="1" applyFill="1" applyBorder="1" applyAlignment="1" applyProtection="1">
      <alignment horizontal="center" vertical="center"/>
    </xf>
    <xf numFmtId="3" fontId="35" fillId="27" borderId="156" xfId="18" applyNumberFormat="1" applyFont="1" applyFill="1" applyBorder="1" applyAlignment="1" applyProtection="1">
      <alignment horizontal="center" vertical="center" wrapText="1"/>
    </xf>
    <xf numFmtId="3" fontId="35" fillId="27" borderId="157" xfId="18" applyNumberFormat="1" applyFont="1" applyFill="1" applyBorder="1" applyAlignment="1" applyProtection="1">
      <alignment horizontal="center" vertical="center" wrapText="1"/>
    </xf>
    <xf numFmtId="3" fontId="35" fillId="27" borderId="158" xfId="18" applyNumberFormat="1" applyFont="1" applyFill="1" applyBorder="1" applyAlignment="1" applyProtection="1">
      <alignment horizontal="center" vertical="center" wrapText="1"/>
    </xf>
    <xf numFmtId="0" fontId="13" fillId="39" borderId="109" xfId="18" applyFont="1" applyFill="1" applyBorder="1" applyAlignment="1" applyProtection="1">
      <alignment horizontal="justify" vertical="center"/>
    </xf>
    <xf numFmtId="4" fontId="13" fillId="39" borderId="109" xfId="18" applyNumberFormat="1" applyFont="1" applyFill="1" applyBorder="1" applyAlignment="1" applyProtection="1">
      <alignment horizontal="center" vertical="center"/>
    </xf>
    <xf numFmtId="3" fontId="13" fillId="39" borderId="109" xfId="18" applyNumberFormat="1" applyFont="1" applyFill="1" applyBorder="1" applyAlignment="1" applyProtection="1">
      <alignment horizontal="center" vertical="center" wrapText="1"/>
    </xf>
    <xf numFmtId="42" fontId="97" fillId="39" borderId="109" xfId="21" applyFont="1" applyFill="1" applyBorder="1" applyAlignment="1" applyProtection="1">
      <alignment horizontal="right" vertical="center"/>
      <protection locked="0"/>
    </xf>
    <xf numFmtId="10" fontId="38" fillId="39" borderId="109" xfId="22" applyNumberFormat="1" applyFont="1" applyFill="1" applyBorder="1" applyAlignment="1" applyProtection="1">
      <alignment horizontal="center" vertical="center" wrapText="1"/>
    </xf>
    <xf numFmtId="0" fontId="100" fillId="34" borderId="109" xfId="11" applyNumberFormat="1" applyFont="1" applyFill="1" applyBorder="1" applyAlignment="1" applyProtection="1">
      <alignment horizontal="center" vertical="center"/>
    </xf>
    <xf numFmtId="0" fontId="101" fillId="34" borderId="109" xfId="11" applyNumberFormat="1" applyFont="1" applyFill="1" applyBorder="1" applyAlignment="1" applyProtection="1"/>
    <xf numFmtId="186" fontId="101" fillId="34" borderId="109" xfId="11" applyNumberFormat="1" applyFont="1" applyFill="1" applyBorder="1" applyAlignment="1" applyProtection="1">
      <alignment horizontal="right" vertical="center"/>
    </xf>
    <xf numFmtId="42" fontId="100" fillId="34" borderId="109" xfId="21" applyFont="1" applyFill="1" applyBorder="1" applyAlignment="1" applyProtection="1">
      <alignment horizontal="right" vertical="center"/>
      <protection locked="0"/>
    </xf>
    <xf numFmtId="10" fontId="72" fillId="34" borderId="109" xfId="22" applyNumberFormat="1" applyFont="1" applyFill="1" applyBorder="1" applyAlignment="1" applyProtection="1">
      <alignment horizontal="center" vertical="center" wrapText="1"/>
    </xf>
    <xf numFmtId="0" fontId="101" fillId="0" borderId="109" xfId="11" applyFont="1" applyBorder="1" applyAlignment="1">
      <alignment horizontal="center" vertical="center"/>
    </xf>
    <xf numFmtId="187" fontId="101" fillId="0" borderId="109" xfId="11" applyNumberFormat="1" applyFont="1" applyBorder="1" applyAlignment="1">
      <alignment horizontal="center" vertical="center"/>
    </xf>
    <xf numFmtId="186" fontId="101" fillId="25" borderId="109" xfId="11" applyNumberFormat="1" applyFont="1" applyFill="1" applyBorder="1" applyAlignment="1">
      <alignment horizontal="right" vertical="center"/>
    </xf>
    <xf numFmtId="186" fontId="101" fillId="0" borderId="109" xfId="11" applyNumberFormat="1" applyFont="1" applyBorder="1" applyAlignment="1">
      <alignment horizontal="right" vertical="center"/>
    </xf>
    <xf numFmtId="186" fontId="101" fillId="0" borderId="109" xfId="11" applyNumberFormat="1" applyFont="1" applyFill="1" applyBorder="1" applyAlignment="1" applyProtection="1">
      <alignment horizontal="right" vertical="center"/>
    </xf>
    <xf numFmtId="186" fontId="100" fillId="0" borderId="109" xfId="11" applyNumberFormat="1" applyFont="1" applyFill="1" applyBorder="1" applyAlignment="1" applyProtection="1">
      <alignment horizontal="right" vertical="center"/>
    </xf>
    <xf numFmtId="10" fontId="101" fillId="0" borderId="109" xfId="11" applyNumberFormat="1" applyFont="1" applyFill="1" applyBorder="1" applyAlignment="1" applyProtection="1">
      <alignment horizontal="right" vertical="center"/>
    </xf>
    <xf numFmtId="0" fontId="100" fillId="34" borderId="109" xfId="11" applyFont="1" applyFill="1" applyBorder="1" applyAlignment="1">
      <alignment horizontal="center" vertical="center"/>
    </xf>
    <xf numFmtId="0" fontId="101" fillId="34" borderId="109" xfId="11" applyFont="1" applyFill="1" applyBorder="1"/>
    <xf numFmtId="186" fontId="100" fillId="34" borderId="109" xfId="11" applyNumberFormat="1" applyFont="1" applyFill="1" applyBorder="1" applyAlignment="1" applyProtection="1">
      <alignment horizontal="right" vertical="center"/>
    </xf>
    <xf numFmtId="0" fontId="100" fillId="33" borderId="109" xfId="11" applyFont="1" applyFill="1" applyBorder="1" applyAlignment="1">
      <alignment horizontal="center" vertical="center"/>
    </xf>
    <xf numFmtId="0" fontId="101" fillId="33" borderId="109" xfId="11" applyFont="1" applyFill="1" applyBorder="1"/>
    <xf numFmtId="186" fontId="100" fillId="33" borderId="109" xfId="11" applyNumberFormat="1" applyFont="1" applyFill="1" applyBorder="1" applyAlignment="1" applyProtection="1">
      <alignment horizontal="right" vertical="center"/>
    </xf>
    <xf numFmtId="10" fontId="101" fillId="33" borderId="109" xfId="11" applyNumberFormat="1" applyFont="1" applyFill="1" applyBorder="1" applyAlignment="1" applyProtection="1">
      <alignment horizontal="right" vertical="center"/>
    </xf>
    <xf numFmtId="0" fontId="101" fillId="41" borderId="109" xfId="11" applyFont="1" applyFill="1" applyBorder="1" applyAlignment="1">
      <alignment horizontal="center" vertical="center"/>
    </xf>
    <xf numFmtId="42" fontId="100" fillId="0" borderId="109" xfId="21" applyFont="1" applyFill="1" applyBorder="1" applyAlignment="1" applyProtection="1">
      <alignment horizontal="right" vertical="center"/>
      <protection locked="0"/>
    </xf>
    <xf numFmtId="10" fontId="101" fillId="34" borderId="109" xfId="11" applyNumberFormat="1" applyFont="1" applyFill="1" applyBorder="1" applyAlignment="1" applyProtection="1">
      <alignment horizontal="right" vertical="center"/>
    </xf>
    <xf numFmtId="0" fontId="101" fillId="25" borderId="109" xfId="11" applyFont="1" applyFill="1" applyBorder="1"/>
    <xf numFmtId="10" fontId="100" fillId="0" borderId="109" xfId="15" applyNumberFormat="1" applyFont="1" applyFill="1" applyBorder="1" applyAlignment="1">
      <alignment vertical="center"/>
    </xf>
    <xf numFmtId="186" fontId="100" fillId="0" borderId="109" xfId="11" applyNumberFormat="1" applyFont="1" applyFill="1" applyBorder="1" applyAlignment="1" applyProtection="1">
      <alignment horizontal="center" vertical="center"/>
    </xf>
    <xf numFmtId="0" fontId="100" fillId="40" borderId="109" xfId="11" applyNumberFormat="1" applyFont="1" applyFill="1" applyBorder="1" applyAlignment="1" applyProtection="1">
      <alignment horizontal="center" vertical="center"/>
    </xf>
    <xf numFmtId="42" fontId="100" fillId="40" borderId="109" xfId="21" applyFont="1" applyFill="1" applyBorder="1" applyAlignment="1" applyProtection="1">
      <alignment horizontal="right" vertical="center"/>
      <protection locked="0"/>
    </xf>
    <xf numFmtId="10" fontId="72" fillId="40" borderId="109" xfId="22" applyNumberFormat="1" applyFont="1" applyFill="1" applyBorder="1" applyAlignment="1" applyProtection="1">
      <alignment horizontal="center" vertical="center" wrapText="1"/>
    </xf>
    <xf numFmtId="0" fontId="100" fillId="33" borderId="109" xfId="11" applyNumberFormat="1" applyFont="1" applyFill="1" applyBorder="1" applyAlignment="1" applyProtection="1">
      <alignment horizontal="center" vertical="center"/>
    </xf>
    <xf numFmtId="0" fontId="101" fillId="33" borderId="109" xfId="11" applyNumberFormat="1" applyFont="1" applyFill="1" applyBorder="1" applyAlignment="1" applyProtection="1"/>
    <xf numFmtId="186" fontId="101" fillId="33" borderId="109" xfId="11" applyNumberFormat="1" applyFont="1" applyFill="1" applyBorder="1" applyAlignment="1" applyProtection="1">
      <alignment horizontal="right" vertical="center"/>
    </xf>
    <xf numFmtId="0" fontId="101" fillId="0" borderId="109" xfId="11" applyNumberFormat="1" applyFont="1" applyFill="1" applyBorder="1" applyAlignment="1" applyProtection="1">
      <alignment horizontal="center" vertical="center"/>
    </xf>
    <xf numFmtId="187" fontId="101" fillId="30" borderId="109" xfId="11" applyNumberFormat="1" applyFont="1" applyFill="1" applyBorder="1" applyAlignment="1" applyProtection="1">
      <alignment horizontal="center" vertical="center"/>
    </xf>
    <xf numFmtId="186" fontId="101" fillId="25" borderId="109" xfId="11" applyNumberFormat="1" applyFont="1" applyFill="1" applyBorder="1" applyAlignment="1" applyProtection="1">
      <alignment horizontal="right" vertical="center"/>
    </xf>
    <xf numFmtId="187" fontId="101" fillId="0" borderId="109" xfId="11" applyNumberFormat="1" applyFont="1" applyFill="1" applyBorder="1" applyAlignment="1" applyProtection="1">
      <alignment horizontal="center" vertical="center"/>
    </xf>
    <xf numFmtId="10" fontId="100" fillId="33" borderId="109" xfId="11" applyNumberFormat="1" applyFont="1" applyFill="1" applyBorder="1" applyAlignment="1" applyProtection="1">
      <alignment horizontal="right" vertical="center"/>
    </xf>
    <xf numFmtId="0" fontId="101" fillId="31" borderId="109" xfId="11" applyNumberFormat="1" applyFont="1" applyFill="1" applyBorder="1" applyAlignment="1" applyProtection="1">
      <alignment horizontal="center" vertical="center"/>
    </xf>
    <xf numFmtId="187" fontId="101" fillId="31" borderId="109" xfId="11" applyNumberFormat="1" applyFont="1" applyFill="1" applyBorder="1" applyAlignment="1" applyProtection="1">
      <alignment horizontal="center" vertical="center"/>
    </xf>
    <xf numFmtId="186" fontId="101" fillId="31" borderId="109" xfId="11" applyNumberFormat="1" applyFont="1" applyFill="1" applyBorder="1" applyAlignment="1" applyProtection="1">
      <alignment horizontal="right" vertical="center"/>
    </xf>
    <xf numFmtId="186" fontId="100" fillId="31" borderId="109" xfId="11" applyNumberFormat="1" applyFont="1" applyFill="1" applyBorder="1" applyAlignment="1" applyProtection="1">
      <alignment horizontal="right" vertical="center"/>
    </xf>
    <xf numFmtId="10" fontId="101" fillId="31" borderId="109" xfId="11" applyNumberFormat="1" applyFont="1" applyFill="1" applyBorder="1" applyAlignment="1" applyProtection="1">
      <alignment horizontal="right" vertical="center"/>
    </xf>
    <xf numFmtId="10" fontId="100" fillId="0" borderId="109" xfId="11" applyNumberFormat="1" applyFont="1" applyFill="1" applyBorder="1" applyAlignment="1" applyProtection="1">
      <alignment horizontal="right" vertical="center"/>
    </xf>
    <xf numFmtId="0" fontId="100" fillId="31" borderId="109" xfId="11" applyNumberFormat="1" applyFont="1" applyFill="1" applyBorder="1" applyAlignment="1" applyProtection="1">
      <alignment horizontal="center" vertical="center"/>
    </xf>
    <xf numFmtId="187" fontId="100" fillId="31" borderId="109" xfId="11" applyNumberFormat="1" applyFont="1" applyFill="1" applyBorder="1" applyAlignment="1" applyProtection="1">
      <alignment horizontal="center" vertical="center"/>
    </xf>
    <xf numFmtId="10" fontId="100" fillId="31" borderId="109" xfId="11" applyNumberFormat="1" applyFont="1" applyFill="1" applyBorder="1" applyAlignment="1" applyProtection="1">
      <alignment horizontal="right" vertical="center"/>
    </xf>
    <xf numFmtId="10" fontId="72" fillId="33" borderId="109" xfId="22" applyNumberFormat="1" applyFont="1" applyFill="1" applyBorder="1" applyAlignment="1" applyProtection="1">
      <alignment horizontal="center" vertical="center" wrapText="1"/>
    </xf>
    <xf numFmtId="0" fontId="101" fillId="33" borderId="109" xfId="11" applyNumberFormat="1" applyFont="1" applyFill="1" applyBorder="1" applyAlignment="1" applyProtection="1">
      <alignment horizontal="center" vertical="center"/>
    </xf>
    <xf numFmtId="187" fontId="101" fillId="33" borderId="109" xfId="11" applyNumberFormat="1" applyFont="1" applyFill="1" applyBorder="1" applyAlignment="1" applyProtection="1">
      <alignment horizontal="center" vertical="center"/>
    </xf>
    <xf numFmtId="0" fontId="100" fillId="41" borderId="109" xfId="11" applyFont="1" applyFill="1" applyBorder="1" applyAlignment="1">
      <alignment horizontal="center" vertical="center"/>
    </xf>
    <xf numFmtId="186" fontId="100" fillId="41" borderId="109" xfId="11" applyNumberFormat="1" applyFont="1" applyFill="1" applyBorder="1" applyAlignment="1">
      <alignment horizontal="center" vertical="center"/>
    </xf>
    <xf numFmtId="10" fontId="72" fillId="41" borderId="109" xfId="22" applyNumberFormat="1" applyFont="1" applyFill="1" applyBorder="1" applyAlignment="1" applyProtection="1">
      <alignment horizontal="center" vertical="center" wrapText="1"/>
    </xf>
    <xf numFmtId="49" fontId="112" fillId="32" borderId="109" xfId="28" applyNumberFormat="1" applyFont="1" applyFill="1" applyBorder="1" applyAlignment="1" applyProtection="1">
      <alignment horizontal="center" vertical="center" wrapText="1"/>
      <protection locked="0"/>
    </xf>
    <xf numFmtId="0" fontId="101" fillId="33" borderId="109" xfId="18" applyFont="1" applyFill="1" applyBorder="1" applyAlignment="1" applyProtection="1">
      <alignment horizontal="center" vertical="center"/>
      <protection locked="0"/>
    </xf>
    <xf numFmtId="2" fontId="101" fillId="33" borderId="109" xfId="18" applyNumberFormat="1" applyFont="1" applyFill="1" applyBorder="1" applyAlignment="1" applyProtection="1">
      <alignment horizontal="center" vertical="center"/>
      <protection locked="0"/>
    </xf>
    <xf numFmtId="164" fontId="101" fillId="33" borderId="109" xfId="6" applyNumberFormat="1" applyFont="1" applyFill="1" applyBorder="1" applyAlignment="1">
      <alignment horizontal="center" vertical="center"/>
    </xf>
    <xf numFmtId="0" fontId="100" fillId="33" borderId="109" xfId="6" applyFont="1" applyFill="1" applyBorder="1" applyAlignment="1">
      <alignment horizontal="left" vertical="center"/>
    </xf>
    <xf numFmtId="178" fontId="100" fillId="33" borderId="109" xfId="6" applyNumberFormat="1" applyFont="1" applyFill="1" applyBorder="1" applyAlignment="1">
      <alignment horizontal="left" vertical="center"/>
    </xf>
    <xf numFmtId="0" fontId="113" fillId="0" borderId="109" xfId="18" applyFont="1" applyBorder="1" applyAlignment="1">
      <alignment horizontal="center" vertical="center"/>
    </xf>
    <xf numFmtId="4" fontId="101" fillId="0" borderId="109" xfId="18" applyNumberFormat="1" applyFont="1" applyBorder="1" applyAlignment="1">
      <alignment horizontal="center" vertical="center"/>
    </xf>
    <xf numFmtId="178" fontId="101" fillId="25" borderId="109" xfId="23" applyNumberFormat="1" applyFont="1" applyFill="1" applyBorder="1" applyAlignment="1" applyProtection="1">
      <alignment horizontal="center" vertical="center"/>
    </xf>
    <xf numFmtId="178" fontId="101" fillId="42" borderId="109" xfId="23" applyNumberFormat="1" applyFont="1" applyFill="1" applyBorder="1" applyAlignment="1" applyProtection="1">
      <alignment horizontal="center" vertical="center"/>
    </xf>
    <xf numFmtId="0" fontId="114" fillId="0" borderId="109" xfId="18" applyFont="1" applyFill="1" applyBorder="1" applyAlignment="1">
      <alignment vertical="center" wrapText="1"/>
    </xf>
    <xf numFmtId="42" fontId="72" fillId="0" borderId="109" xfId="21" applyFont="1" applyFill="1" applyBorder="1" applyAlignment="1" applyProtection="1">
      <alignment horizontal="center" vertical="center" wrapText="1"/>
    </xf>
    <xf numFmtId="10" fontId="72" fillId="0" borderId="109" xfId="21" applyNumberFormat="1" applyFont="1" applyFill="1" applyBorder="1" applyAlignment="1" applyProtection="1">
      <alignment horizontal="center" vertical="center" wrapText="1"/>
    </xf>
    <xf numFmtId="0" fontId="113" fillId="30" borderId="109" xfId="18" applyFont="1" applyFill="1" applyBorder="1" applyAlignment="1">
      <alignment horizontal="center" vertical="center"/>
    </xf>
    <xf numFmtId="0" fontId="100" fillId="0" borderId="109" xfId="18" applyFont="1" applyFill="1" applyBorder="1"/>
    <xf numFmtId="0" fontId="101" fillId="30" borderId="109" xfId="18" applyFont="1" applyFill="1" applyBorder="1" applyAlignment="1">
      <alignment horizontal="center" vertical="center"/>
    </xf>
    <xf numFmtId="0" fontId="100" fillId="33" borderId="109" xfId="6" applyFont="1" applyFill="1" applyBorder="1" applyAlignment="1">
      <alignment horizontal="center" vertical="center"/>
    </xf>
    <xf numFmtId="178" fontId="101" fillId="33" borderId="109" xfId="23" applyNumberFormat="1" applyFont="1" applyFill="1" applyBorder="1" applyAlignment="1" applyProtection="1">
      <alignment horizontal="center" vertical="center"/>
    </xf>
    <xf numFmtId="0" fontId="101" fillId="30" borderId="109" xfId="18" applyFont="1" applyFill="1" applyBorder="1" applyAlignment="1">
      <alignment horizontal="left" vertical="center"/>
    </xf>
    <xf numFmtId="0" fontId="101" fillId="0" borderId="109" xfId="18" applyFont="1" applyBorder="1" applyAlignment="1">
      <alignment horizontal="center" vertical="center"/>
    </xf>
    <xf numFmtId="4" fontId="101" fillId="30" borderId="109" xfId="18" applyNumberFormat="1" applyFont="1" applyFill="1" applyBorder="1" applyAlignment="1">
      <alignment horizontal="center" vertical="center"/>
    </xf>
    <xf numFmtId="0" fontId="100" fillId="0" borderId="109" xfId="11" applyNumberFormat="1" applyFont="1" applyFill="1" applyBorder="1" applyAlignment="1" applyProtection="1">
      <alignment horizontal="center" vertical="center"/>
    </xf>
    <xf numFmtId="0" fontId="100" fillId="0" borderId="109" xfId="11" applyNumberFormat="1" applyFont="1" applyFill="1" applyBorder="1" applyAlignment="1" applyProtection="1">
      <alignment horizontal="justify" vertical="top" wrapText="1"/>
    </xf>
    <xf numFmtId="10" fontId="100" fillId="0" borderId="109" xfId="11" applyNumberFormat="1" applyFont="1" applyFill="1" applyBorder="1" applyAlignment="1" applyProtection="1">
      <alignment horizontal="center" vertical="center"/>
    </xf>
    <xf numFmtId="0" fontId="101" fillId="30" borderId="109" xfId="11" applyFont="1" applyFill="1" applyBorder="1" applyAlignment="1">
      <alignment horizontal="center" vertical="center"/>
    </xf>
    <xf numFmtId="164" fontId="101" fillId="33" borderId="109" xfId="24" applyNumberFormat="1" applyFont="1" applyFill="1" applyBorder="1" applyAlignment="1">
      <alignment horizontal="center" vertical="center"/>
    </xf>
    <xf numFmtId="0" fontId="5" fillId="0" borderId="109" xfId="18" applyFont="1" applyBorder="1" applyAlignment="1">
      <alignment horizontal="center" vertical="center"/>
    </xf>
    <xf numFmtId="0" fontId="100" fillId="43" borderId="109" xfId="11" applyFont="1" applyFill="1" applyBorder="1" applyAlignment="1">
      <alignment horizontal="center" vertical="center"/>
    </xf>
    <xf numFmtId="186" fontId="101" fillId="43" borderId="109" xfId="11" applyNumberFormat="1" applyFont="1" applyFill="1" applyBorder="1" applyAlignment="1">
      <alignment horizontal="right" vertical="center"/>
    </xf>
    <xf numFmtId="186" fontId="100" fillId="43" borderId="109" xfId="11" applyNumberFormat="1" applyFont="1" applyFill="1" applyBorder="1" applyAlignment="1">
      <alignment horizontal="center" vertical="center"/>
    </xf>
    <xf numFmtId="10" fontId="72" fillId="43" borderId="109" xfId="22" applyNumberFormat="1" applyFont="1" applyFill="1" applyBorder="1" applyAlignment="1" applyProtection="1">
      <alignment horizontal="center" vertical="center" wrapText="1"/>
    </xf>
    <xf numFmtId="187" fontId="100" fillId="33" borderId="109" xfId="11" applyNumberFormat="1" applyFont="1" applyFill="1" applyBorder="1" applyAlignment="1">
      <alignment horizontal="center" vertical="center"/>
    </xf>
    <xf numFmtId="186" fontId="100" fillId="33" borderId="109" xfId="11" applyNumberFormat="1" applyFont="1" applyFill="1" applyBorder="1" applyAlignment="1">
      <alignment horizontal="right" vertical="center"/>
    </xf>
    <xf numFmtId="186" fontId="101" fillId="33" borderId="109" xfId="11" applyNumberFormat="1" applyFont="1" applyFill="1" applyBorder="1" applyAlignment="1">
      <alignment horizontal="right" vertical="center"/>
    </xf>
    <xf numFmtId="0" fontId="100" fillId="44" borderId="109" xfId="11" applyFont="1" applyFill="1" applyBorder="1" applyAlignment="1">
      <alignment horizontal="center" vertical="center"/>
    </xf>
    <xf numFmtId="187" fontId="100" fillId="44" borderId="109" xfId="11" applyNumberFormat="1" applyFont="1" applyFill="1" applyBorder="1" applyAlignment="1">
      <alignment horizontal="center" vertical="center"/>
    </xf>
    <xf numFmtId="186" fontId="100" fillId="44" borderId="109" xfId="11" applyNumberFormat="1" applyFont="1" applyFill="1" applyBorder="1" applyAlignment="1">
      <alignment horizontal="right" vertical="center"/>
    </xf>
    <xf numFmtId="186" fontId="100" fillId="0" borderId="109" xfId="11" applyNumberFormat="1" applyFont="1" applyBorder="1" applyAlignment="1">
      <alignment horizontal="right" vertical="center"/>
    </xf>
    <xf numFmtId="2" fontId="101" fillId="0" borderId="109" xfId="11" applyNumberFormat="1" applyFont="1" applyBorder="1" applyAlignment="1">
      <alignment horizontal="center" vertical="center"/>
    </xf>
    <xf numFmtId="0" fontId="0" fillId="0" borderId="0" xfId="0" applyFont="1" applyAlignment="1" applyProtection="1">
      <protection hidden="1"/>
    </xf>
    <xf numFmtId="0" fontId="0" fillId="0" borderId="0" xfId="0" applyFont="1" applyAlignment="1"/>
    <xf numFmtId="0" fontId="57" fillId="5" borderId="91" xfId="0" applyFont="1" applyFill="1" applyBorder="1" applyAlignment="1" applyProtection="1">
      <alignment horizontal="left" vertical="center"/>
      <protection hidden="1"/>
    </xf>
    <xf numFmtId="0" fontId="56" fillId="5" borderId="91" xfId="0" applyFont="1" applyFill="1" applyBorder="1" applyProtection="1">
      <protection hidden="1"/>
    </xf>
    <xf numFmtId="0" fontId="57" fillId="8" borderId="91" xfId="0" applyFont="1" applyFill="1" applyBorder="1" applyAlignment="1" applyProtection="1">
      <alignment horizontal="center" vertical="center"/>
      <protection hidden="1"/>
    </xf>
    <xf numFmtId="10" fontId="77" fillId="25" borderId="112" xfId="29" applyNumberFormat="1" applyFont="1" applyFill="1" applyBorder="1" applyAlignment="1">
      <alignment horizontal="center" vertical="center"/>
    </xf>
    <xf numFmtId="166" fontId="82" fillId="26" borderId="144" xfId="0" applyNumberFormat="1" applyFont="1" applyFill="1" applyBorder="1" applyAlignment="1">
      <alignment horizontal="center" vertical="center"/>
    </xf>
    <xf numFmtId="10" fontId="79" fillId="25" borderId="112" xfId="5" applyNumberFormat="1" applyFont="1" applyFill="1" applyBorder="1" applyAlignment="1">
      <alignment horizontal="center" vertical="center"/>
    </xf>
    <xf numFmtId="187" fontId="101" fillId="0" borderId="109" xfId="11" applyNumberFormat="1" applyFont="1" applyFill="1" applyBorder="1" applyAlignment="1">
      <alignment horizontal="justify" vertical="center" wrapText="1"/>
    </xf>
    <xf numFmtId="0" fontId="14" fillId="5" borderId="97" xfId="0" applyFont="1" applyFill="1" applyBorder="1" applyAlignment="1">
      <alignment vertical="center" wrapText="1"/>
    </xf>
    <xf numFmtId="0" fontId="21" fillId="0" borderId="29" xfId="0" applyFont="1" applyBorder="1" applyAlignment="1">
      <alignment horizontal="center" vertical="center"/>
    </xf>
    <xf numFmtId="0" fontId="12" fillId="0" borderId="29" xfId="0" applyFont="1" applyBorder="1" applyAlignment="1">
      <alignment horizontal="center" vertical="center"/>
    </xf>
    <xf numFmtId="0" fontId="14" fillId="3" borderId="103" xfId="0" applyFont="1" applyFill="1" applyBorder="1" applyAlignment="1">
      <alignment horizontal="center" vertical="center" wrapText="1"/>
    </xf>
    <xf numFmtId="0" fontId="14" fillId="3" borderId="103" xfId="0" applyFont="1" applyFill="1" applyBorder="1" applyAlignment="1">
      <alignment horizontal="center" vertical="center"/>
    </xf>
    <xf numFmtId="22" fontId="21" fillId="2" borderId="109" xfId="0" applyNumberFormat="1" applyFont="1" applyFill="1" applyBorder="1" applyAlignment="1">
      <alignment horizontal="center" vertical="center"/>
    </xf>
    <xf numFmtId="0" fontId="21" fillId="0" borderId="109" xfId="0" applyFont="1" applyBorder="1" applyAlignment="1">
      <alignment horizontal="center" vertical="center" wrapText="1"/>
    </xf>
    <xf numFmtId="1" fontId="21" fillId="2" borderId="109" xfId="0" applyNumberFormat="1" applyFont="1" applyFill="1" applyBorder="1" applyAlignment="1">
      <alignment horizontal="center" vertical="center" wrapText="1"/>
    </xf>
    <xf numFmtId="165" fontId="21" fillId="2" borderId="109" xfId="0" applyNumberFormat="1" applyFont="1" applyFill="1" applyBorder="1" applyAlignment="1">
      <alignment horizontal="left" vertical="center" wrapText="1"/>
    </xf>
    <xf numFmtId="165" fontId="21" fillId="2" borderId="109" xfId="0" applyNumberFormat="1" applyFont="1" applyFill="1" applyBorder="1" applyAlignment="1">
      <alignment horizontal="center" vertical="center" wrapText="1"/>
    </xf>
    <xf numFmtId="9" fontId="117" fillId="0" borderId="109" xfId="0" applyNumberFormat="1" applyFont="1" applyBorder="1" applyAlignment="1">
      <alignment horizontal="center" vertical="center" wrapText="1"/>
    </xf>
    <xf numFmtId="42" fontId="21" fillId="2" borderId="109" xfId="34" applyFont="1" applyFill="1" applyBorder="1" applyAlignment="1">
      <alignment horizontal="left" vertical="center" wrapText="1"/>
    </xf>
    <xf numFmtId="9" fontId="21" fillId="2" borderId="109" xfId="5" applyFont="1" applyFill="1" applyBorder="1" applyAlignment="1">
      <alignment horizontal="center" vertical="center" wrapText="1"/>
    </xf>
    <xf numFmtId="1" fontId="21" fillId="2" borderId="109" xfId="0" applyNumberFormat="1" applyFont="1" applyFill="1" applyBorder="1" applyAlignment="1">
      <alignment horizontal="left" vertical="center" wrapText="1"/>
    </xf>
    <xf numFmtId="0" fontId="117" fillId="0" borderId="109" xfId="0" applyFont="1" applyBorder="1" applyAlignment="1">
      <alignment horizontal="center" vertical="center" wrapText="1"/>
    </xf>
    <xf numFmtId="42" fontId="21" fillId="0" borderId="109" xfId="34" applyFont="1" applyBorder="1" applyAlignment="1">
      <alignment horizontal="center" vertical="center" wrapText="1"/>
    </xf>
    <xf numFmtId="41" fontId="10" fillId="0" borderId="0" xfId="1" applyFont="1" applyAlignment="1" applyProtection="1">
      <alignment horizontal="center" vertical="center"/>
      <protection hidden="1"/>
    </xf>
    <xf numFmtId="0" fontId="14" fillId="9" borderId="9" xfId="0" applyFont="1" applyFill="1" applyBorder="1" applyAlignment="1">
      <alignment horizontal="center" vertical="center" wrapText="1"/>
    </xf>
    <xf numFmtId="0" fontId="3" fillId="0" borderId="91" xfId="2" applyFont="1"/>
    <xf numFmtId="0" fontId="10" fillId="0" borderId="91" xfId="36" applyFont="1" applyAlignment="1" applyProtection="1">
      <alignment vertical="center"/>
      <protection hidden="1"/>
    </xf>
    <xf numFmtId="0" fontId="10" fillId="0" borderId="91" xfId="36" applyFont="1" applyAlignment="1" applyProtection="1">
      <alignment horizontal="left" vertical="center"/>
      <protection hidden="1"/>
    </xf>
    <xf numFmtId="0" fontId="18" fillId="33" borderId="109" xfId="36" applyFont="1" applyFill="1" applyBorder="1" applyAlignment="1" applyProtection="1">
      <alignment horizontal="center" vertical="center"/>
      <protection hidden="1"/>
    </xf>
    <xf numFmtId="0" fontId="52" fillId="33" borderId="109" xfId="36" applyFont="1" applyFill="1" applyBorder="1" applyAlignment="1" applyProtection="1">
      <alignment horizontal="center" vertical="center" wrapText="1"/>
      <protection hidden="1"/>
    </xf>
    <xf numFmtId="0" fontId="10" fillId="33" borderId="109" xfId="36" applyFont="1" applyFill="1" applyBorder="1" applyAlignment="1" applyProtection="1">
      <alignment horizontal="center" vertical="center" wrapText="1"/>
      <protection hidden="1"/>
    </xf>
    <xf numFmtId="168" fontId="97" fillId="25" borderId="109" xfId="37" applyFont="1" applyFill="1" applyBorder="1" applyAlignment="1" applyProtection="1">
      <alignment horizontal="center" vertical="center" wrapText="1"/>
      <protection hidden="1"/>
    </xf>
    <xf numFmtId="1" fontId="18" fillId="33" borderId="109" xfId="36" applyNumberFormat="1" applyFont="1" applyFill="1" applyBorder="1" applyAlignment="1" applyProtection="1">
      <alignment horizontal="center" vertical="center" wrapText="1"/>
      <protection hidden="1"/>
    </xf>
    <xf numFmtId="0" fontId="18" fillId="33" borderId="109" xfId="36" applyFont="1" applyFill="1" applyBorder="1" applyAlignment="1" applyProtection="1">
      <alignment horizontal="center" vertical="center" wrapText="1"/>
      <protection hidden="1"/>
    </xf>
    <xf numFmtId="0" fontId="10" fillId="0" borderId="109" xfId="36" applyFont="1" applyFill="1" applyBorder="1" applyAlignment="1" applyProtection="1">
      <alignment horizontal="center" vertical="center" wrapText="1"/>
      <protection hidden="1"/>
    </xf>
    <xf numFmtId="0" fontId="97" fillId="0" borderId="109" xfId="37" applyNumberFormat="1" applyFont="1" applyFill="1" applyBorder="1" applyAlignment="1" applyProtection="1">
      <alignment horizontal="center" vertical="center" wrapText="1"/>
      <protection hidden="1"/>
    </xf>
    <xf numFmtId="168" fontId="97" fillId="0" borderId="109" xfId="37" applyFont="1" applyFill="1" applyBorder="1" applyAlignment="1" applyProtection="1">
      <alignment horizontal="left" vertical="center" wrapText="1"/>
      <protection hidden="1"/>
    </xf>
    <xf numFmtId="168" fontId="97" fillId="0" borderId="109" xfId="37" applyFont="1" applyFill="1" applyBorder="1" applyAlignment="1" applyProtection="1">
      <alignment horizontal="center" vertical="center" wrapText="1"/>
      <protection hidden="1"/>
    </xf>
    <xf numFmtId="3" fontId="10" fillId="0" borderId="0" xfId="0" applyNumberFormat="1" applyFont="1" applyProtection="1">
      <protection hidden="1"/>
    </xf>
    <xf numFmtId="164" fontId="10" fillId="0" borderId="0" xfId="0" applyNumberFormat="1" applyFont="1" applyProtection="1">
      <protection hidden="1"/>
    </xf>
    <xf numFmtId="0" fontId="57" fillId="3" borderId="104" xfId="0" applyFont="1" applyFill="1" applyBorder="1" applyAlignment="1" applyProtection="1">
      <alignment horizontal="center" vertical="center" wrapText="1"/>
      <protection hidden="1"/>
    </xf>
    <xf numFmtId="0" fontId="57" fillId="3" borderId="106" xfId="0" applyFont="1" applyFill="1" applyBorder="1" applyAlignment="1" applyProtection="1">
      <alignment vertical="center" wrapText="1"/>
      <protection hidden="1"/>
    </xf>
    <xf numFmtId="181" fontId="10" fillId="0" borderId="0" xfId="0" applyNumberFormat="1" applyFont="1" applyProtection="1">
      <protection hidden="1"/>
    </xf>
    <xf numFmtId="1" fontId="57" fillId="5" borderId="9" xfId="0" applyNumberFormat="1" applyFont="1" applyFill="1" applyBorder="1" applyAlignment="1" applyProtection="1">
      <alignment horizontal="center" vertical="center"/>
      <protection hidden="1"/>
    </xf>
    <xf numFmtId="185" fontId="9" fillId="0" borderId="91" xfId="0" applyNumberFormat="1" applyFont="1" applyBorder="1" applyProtection="1">
      <protection hidden="1"/>
    </xf>
    <xf numFmtId="0" fontId="15" fillId="0" borderId="9" xfId="12" applyFont="1" applyBorder="1" applyAlignment="1">
      <alignment horizontal="center" vertical="center" wrapText="1"/>
    </xf>
    <xf numFmtId="0" fontId="13" fillId="6" borderId="9" xfId="12" applyFont="1" applyFill="1" applyBorder="1" applyAlignment="1">
      <alignment horizontal="center" vertical="center" wrapText="1"/>
    </xf>
    <xf numFmtId="0" fontId="18" fillId="0" borderId="9" xfId="12" applyFont="1" applyBorder="1" applyAlignment="1">
      <alignment horizontal="center" vertical="center" wrapText="1"/>
    </xf>
    <xf numFmtId="0" fontId="96" fillId="0" borderId="109" xfId="12" applyFont="1" applyFill="1" applyBorder="1" applyAlignment="1">
      <alignment horizontal="center" vertical="center"/>
    </xf>
    <xf numFmtId="0" fontId="16" fillId="0" borderId="109" xfId="12" applyFont="1" applyFill="1" applyBorder="1" applyAlignment="1">
      <alignment horizontal="center" vertical="center" wrapText="1"/>
    </xf>
    <xf numFmtId="0" fontId="17" fillId="0" borderId="109" xfId="12" applyFont="1" applyFill="1" applyBorder="1" applyAlignment="1">
      <alignment horizontal="center" vertical="center"/>
    </xf>
    <xf numFmtId="0" fontId="16" fillId="0" borderId="109" xfId="12" applyFont="1" applyFill="1" applyBorder="1" applyAlignment="1">
      <alignment horizontal="center" vertical="center"/>
    </xf>
    <xf numFmtId="0" fontId="16" fillId="45" borderId="109" xfId="12" applyFont="1" applyFill="1" applyBorder="1" applyAlignment="1">
      <alignment horizontal="center" vertical="center" wrapText="1"/>
    </xf>
    <xf numFmtId="0" fontId="17" fillId="0" borderId="9" xfId="12" applyFont="1" applyBorder="1" applyAlignment="1">
      <alignment horizontal="center" vertical="center" wrapText="1"/>
    </xf>
    <xf numFmtId="1" fontId="15" fillId="0" borderId="9" xfId="12" applyNumberFormat="1" applyFont="1" applyBorder="1" applyAlignment="1">
      <alignment horizontal="center" vertical="center"/>
    </xf>
    <xf numFmtId="6" fontId="15" fillId="0" borderId="9" xfId="12" applyNumberFormat="1" applyFont="1" applyBorder="1" applyAlignment="1">
      <alignment horizontal="center" vertical="center" wrapText="1"/>
    </xf>
    <xf numFmtId="0" fontId="16" fillId="0" borderId="109" xfId="12" applyFont="1" applyFill="1" applyBorder="1" applyAlignment="1">
      <alignment horizontal="center" vertical="center" wrapText="1"/>
    </xf>
    <xf numFmtId="0" fontId="17" fillId="0" borderId="109" xfId="12" applyFont="1" applyFill="1" applyBorder="1" applyAlignment="1">
      <alignment horizontal="center" vertical="center" wrapText="1"/>
    </xf>
    <xf numFmtId="0" fontId="16" fillId="0" borderId="109" xfId="12" applyFont="1" applyFill="1" applyBorder="1" applyAlignment="1">
      <alignment horizontal="center" vertical="center"/>
    </xf>
    <xf numFmtId="0" fontId="97" fillId="0" borderId="109" xfId="12" applyFont="1" applyFill="1" applyBorder="1" applyAlignment="1">
      <alignment horizontal="center" vertical="center" wrapText="1"/>
    </xf>
    <xf numFmtId="0" fontId="10" fillId="0" borderId="0" xfId="0" applyFont="1" applyAlignment="1">
      <alignment horizontal="left" vertical="top" wrapText="1"/>
    </xf>
    <xf numFmtId="0" fontId="0" fillId="0" borderId="0" xfId="0" applyFont="1" applyAlignment="1"/>
    <xf numFmtId="0" fontId="8" fillId="2" borderId="1" xfId="0" applyFont="1" applyFill="1" applyBorder="1" applyAlignment="1">
      <alignment horizontal="center" vertical="center" wrapText="1"/>
    </xf>
    <xf numFmtId="0" fontId="9" fillId="0" borderId="2" xfId="0" applyFont="1" applyBorder="1"/>
    <xf numFmtId="0" fontId="11" fillId="2" borderId="4" xfId="0" applyFont="1" applyFill="1" applyBorder="1" applyAlignment="1">
      <alignment horizontal="center" vertical="center" wrapText="1"/>
    </xf>
    <xf numFmtId="0" fontId="9" fillId="0" borderId="5" xfId="0" applyFont="1" applyBorder="1"/>
    <xf numFmtId="0" fontId="12" fillId="2" borderId="4" xfId="0" applyFont="1" applyFill="1" applyBorder="1" applyAlignment="1">
      <alignment horizontal="center" vertical="center" wrapText="1"/>
    </xf>
    <xf numFmtId="0" fontId="9" fillId="0" borderId="5" xfId="0" applyFont="1" applyBorder="1" applyAlignment="1">
      <alignment horizontal="center"/>
    </xf>
    <xf numFmtId="0" fontId="13" fillId="2" borderId="6" xfId="0" applyFont="1" applyFill="1" applyBorder="1" applyAlignment="1">
      <alignment horizontal="center" vertical="center" wrapText="1"/>
    </xf>
    <xf numFmtId="0" fontId="9" fillId="0" borderId="7" xfId="0" applyFont="1" applyBorder="1"/>
    <xf numFmtId="0" fontId="14" fillId="4" borderId="6" xfId="0" applyFont="1" applyFill="1" applyBorder="1" applyAlignment="1">
      <alignment horizontal="center" wrapText="1"/>
    </xf>
    <xf numFmtId="0" fontId="9" fillId="0" borderId="17" xfId="0" applyFont="1" applyBorder="1"/>
    <xf numFmtId="0" fontId="93" fillId="0" borderId="0" xfId="0" applyFont="1" applyAlignment="1">
      <alignment horizontal="center" vertical="center" wrapText="1"/>
    </xf>
    <xf numFmtId="0" fontId="92" fillId="0" borderId="0" xfId="0" applyFont="1" applyAlignment="1"/>
    <xf numFmtId="0" fontId="12" fillId="2" borderId="10" xfId="0" applyFont="1" applyFill="1" applyBorder="1" applyAlignment="1">
      <alignment horizontal="center"/>
    </xf>
    <xf numFmtId="0" fontId="9" fillId="0" borderId="13" xfId="0" applyFont="1" applyBorder="1"/>
    <xf numFmtId="0" fontId="9" fillId="0" borderId="16" xfId="0" applyFont="1" applyBorder="1"/>
    <xf numFmtId="0" fontId="22" fillId="2" borderId="11" xfId="0" applyFont="1" applyFill="1" applyBorder="1" applyAlignment="1">
      <alignment horizontal="center" wrapText="1"/>
    </xf>
    <xf numFmtId="0" fontId="122" fillId="0" borderId="12" xfId="0" applyFont="1" applyBorder="1"/>
    <xf numFmtId="0" fontId="122" fillId="0" borderId="33" xfId="0" applyFont="1" applyBorder="1"/>
    <xf numFmtId="0" fontId="22" fillId="2" borderId="14" xfId="0" applyFont="1" applyFill="1" applyBorder="1" applyAlignment="1">
      <alignment horizontal="center"/>
    </xf>
    <xf numFmtId="0" fontId="122" fillId="0" borderId="15" xfId="0" applyFont="1" applyBorder="1"/>
    <xf numFmtId="0" fontId="122" fillId="0" borderId="91" xfId="0" applyFont="1" applyBorder="1"/>
    <xf numFmtId="0" fontId="8" fillId="2" borderId="14" xfId="0" applyFont="1" applyFill="1" applyBorder="1" applyAlignment="1">
      <alignment horizontal="center" vertical="center" wrapText="1"/>
    </xf>
    <xf numFmtId="0" fontId="60" fillId="0" borderId="15" xfId="0" applyFont="1" applyBorder="1"/>
    <xf numFmtId="0" fontId="60" fillId="0" borderId="91" xfId="0" applyFont="1" applyBorder="1"/>
    <xf numFmtId="0" fontId="9" fillId="0" borderId="97" xfId="0" applyFont="1" applyBorder="1"/>
    <xf numFmtId="0" fontId="15" fillId="23" borderId="103" xfId="12" applyFont="1" applyFill="1" applyBorder="1" applyAlignment="1">
      <alignment horizontal="center" vertical="center" wrapText="1"/>
    </xf>
    <xf numFmtId="0" fontId="15" fillId="23" borderId="102" xfId="12" applyFont="1" applyFill="1" applyBorder="1" applyAlignment="1">
      <alignment horizontal="center" vertical="center" wrapText="1"/>
    </xf>
    <xf numFmtId="0" fontId="15" fillId="23" borderId="21" xfId="12" applyFont="1" applyFill="1" applyBorder="1" applyAlignment="1">
      <alignment horizontal="center" vertical="center" wrapText="1"/>
    </xf>
    <xf numFmtId="0" fontId="15" fillId="21" borderId="103" xfId="12" applyFont="1" applyFill="1" applyBorder="1" applyAlignment="1">
      <alignment horizontal="center" vertical="center"/>
    </xf>
    <xf numFmtId="0" fontId="9" fillId="22" borderId="102" xfId="12" applyFont="1" applyFill="1" applyBorder="1"/>
    <xf numFmtId="0" fontId="9" fillId="22" borderId="21" xfId="12" applyFont="1" applyFill="1" applyBorder="1"/>
    <xf numFmtId="0" fontId="15" fillId="0" borderId="173" xfId="12" applyFont="1" applyBorder="1" applyAlignment="1">
      <alignment horizontal="center" vertical="center" wrapText="1"/>
    </xf>
    <xf numFmtId="0" fontId="15" fillId="0" borderId="174" xfId="12" applyFont="1" applyBorder="1" applyAlignment="1">
      <alignment horizontal="center" vertical="center" wrapText="1"/>
    </xf>
    <xf numFmtId="0" fontId="15" fillId="0" borderId="175" xfId="12" applyFont="1" applyBorder="1" applyAlignment="1">
      <alignment horizontal="center" vertical="center" wrapText="1"/>
    </xf>
    <xf numFmtId="0" fontId="28" fillId="0" borderId="23" xfId="0" applyFont="1" applyBorder="1" applyAlignment="1">
      <alignment horizontal="center" vertical="center" wrapText="1"/>
    </xf>
    <xf numFmtId="0" fontId="9" fillId="0" borderId="20" xfId="0" applyFont="1" applyBorder="1"/>
    <xf numFmtId="0" fontId="11" fillId="12" borderId="25" xfId="0" applyFont="1" applyFill="1" applyBorder="1" applyAlignment="1">
      <alignment horizontal="center" vertical="center"/>
    </xf>
    <xf numFmtId="0" fontId="9" fillId="0" borderId="26" xfId="0" applyFont="1" applyBorder="1"/>
    <xf numFmtId="0" fontId="14" fillId="0" borderId="27"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91" xfId="0" applyFont="1" applyBorder="1" applyAlignment="1">
      <alignment horizontal="center" vertical="center" wrapText="1"/>
    </xf>
    <xf numFmtId="4" fontId="14" fillId="2" borderId="23" xfId="0" applyNumberFormat="1" applyFont="1" applyFill="1" applyBorder="1" applyAlignment="1">
      <alignment horizontal="center" vertical="center" wrapText="1"/>
    </xf>
    <xf numFmtId="4" fontId="14" fillId="2" borderId="102" xfId="0" applyNumberFormat="1" applyFont="1" applyFill="1" applyBorder="1" applyAlignment="1">
      <alignment horizontal="center" vertical="center" wrapText="1"/>
    </xf>
    <xf numFmtId="0" fontId="9" fillId="0" borderId="24" xfId="0" applyFont="1" applyBorder="1"/>
    <xf numFmtId="0" fontId="12" fillId="9" borderId="23" xfId="0" applyFont="1" applyFill="1" applyBorder="1" applyAlignment="1">
      <alignment horizontal="center" vertical="center" wrapText="1"/>
    </xf>
    <xf numFmtId="0" fontId="12" fillId="9" borderId="102" xfId="0" applyFont="1" applyFill="1" applyBorder="1" applyAlignment="1">
      <alignment horizontal="center" vertical="center" wrapText="1"/>
    </xf>
    <xf numFmtId="9" fontId="12" fillId="2" borderId="23" xfId="0" applyNumberFormat="1" applyFont="1" applyFill="1" applyBorder="1" applyAlignment="1">
      <alignment horizontal="center" vertical="center" wrapText="1"/>
    </xf>
    <xf numFmtId="9" fontId="12" fillId="2" borderId="102" xfId="0" applyNumberFormat="1" applyFont="1" applyFill="1" applyBorder="1" applyAlignment="1">
      <alignment horizontal="center" vertical="center" wrapText="1"/>
    </xf>
    <xf numFmtId="0" fontId="14" fillId="9" borderId="23" xfId="0" applyFont="1" applyFill="1" applyBorder="1" applyAlignment="1">
      <alignment horizontal="center" vertical="center" wrapText="1"/>
    </xf>
    <xf numFmtId="0" fontId="14" fillId="9" borderId="102" xfId="0" applyFont="1" applyFill="1" applyBorder="1" applyAlignment="1">
      <alignment horizontal="center" vertical="center" wrapText="1"/>
    </xf>
    <xf numFmtId="0" fontId="12" fillId="11" borderId="23" xfId="0" applyFont="1" applyFill="1" applyBorder="1" applyAlignment="1">
      <alignment horizontal="center" vertical="center" wrapText="1"/>
    </xf>
    <xf numFmtId="0" fontId="12" fillId="11" borderId="102" xfId="0" applyFont="1" applyFill="1" applyBorder="1" applyAlignment="1">
      <alignment horizontal="center" vertical="center" wrapText="1"/>
    </xf>
    <xf numFmtId="0" fontId="13" fillId="11" borderId="23" xfId="0" applyFont="1" applyFill="1" applyBorder="1" applyAlignment="1">
      <alignment horizontal="center" vertical="center" wrapText="1"/>
    </xf>
    <xf numFmtId="0" fontId="13" fillId="11" borderId="102" xfId="0" applyFont="1" applyFill="1" applyBorder="1" applyAlignment="1">
      <alignment horizontal="center" vertical="center" wrapText="1"/>
    </xf>
    <xf numFmtId="4" fontId="11" fillId="10" borderId="23" xfId="0" applyNumberFormat="1" applyFont="1" applyFill="1" applyBorder="1" applyAlignment="1">
      <alignment horizontal="center" vertical="center" wrapText="1"/>
    </xf>
    <xf numFmtId="4" fontId="11" fillId="10" borderId="102" xfId="0" applyNumberFormat="1" applyFont="1" applyFill="1" applyBorder="1" applyAlignment="1">
      <alignment horizontal="center" vertical="center" wrapText="1"/>
    </xf>
    <xf numFmtId="0" fontId="12" fillId="0" borderId="23" xfId="0" applyFont="1" applyBorder="1" applyAlignment="1">
      <alignment horizontal="center" vertical="center" wrapText="1"/>
    </xf>
    <xf numFmtId="0" fontId="12" fillId="0" borderId="10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102" xfId="0" applyFont="1" applyBorder="1" applyAlignment="1">
      <alignment horizontal="center" vertical="center" wrapText="1"/>
    </xf>
    <xf numFmtId="0" fontId="9" fillId="0" borderId="102" xfId="0" applyFont="1" applyBorder="1"/>
    <xf numFmtId="0" fontId="25" fillId="6" borderId="23" xfId="0" applyFont="1" applyFill="1" applyBorder="1" applyAlignment="1">
      <alignment horizontal="center" vertical="center" textRotation="255" wrapText="1"/>
    </xf>
    <xf numFmtId="0" fontId="25" fillId="6" borderId="102" xfId="0" applyFont="1" applyFill="1" applyBorder="1" applyAlignment="1">
      <alignment horizontal="center" vertical="center" textRotation="255" wrapText="1"/>
    </xf>
    <xf numFmtId="4" fontId="14" fillId="0" borderId="23" xfId="0" applyNumberFormat="1" applyFont="1" applyBorder="1" applyAlignment="1">
      <alignment horizontal="center" vertical="center" wrapText="1"/>
    </xf>
    <xf numFmtId="4" fontId="14" fillId="0" borderId="102" xfId="0" applyNumberFormat="1" applyFont="1" applyBorder="1" applyAlignment="1">
      <alignment horizontal="center" vertical="center" wrapText="1"/>
    </xf>
    <xf numFmtId="9" fontId="12" fillId="0" borderId="23" xfId="0" applyNumberFormat="1" applyFont="1" applyBorder="1" applyAlignment="1">
      <alignment horizontal="center" vertical="center" wrapText="1"/>
    </xf>
    <xf numFmtId="9" fontId="12" fillId="0" borderId="102" xfId="0" applyNumberFormat="1" applyFont="1" applyBorder="1" applyAlignment="1">
      <alignment horizontal="center" vertical="center" wrapText="1"/>
    </xf>
    <xf numFmtId="0" fontId="14" fillId="6" borderId="23"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9" fillId="0" borderId="8" xfId="0" applyFont="1" applyBorder="1"/>
    <xf numFmtId="9" fontId="14" fillId="6" borderId="25" xfId="0" applyNumberFormat="1" applyFont="1" applyFill="1" applyBorder="1" applyAlignment="1">
      <alignment horizontal="center" vertical="center" wrapText="1"/>
    </xf>
    <xf numFmtId="168" fontId="26" fillId="0" borderId="23" xfId="0" applyNumberFormat="1" applyFont="1" applyBorder="1" applyAlignment="1">
      <alignment horizontal="center" vertical="center" wrapText="1"/>
    </xf>
    <xf numFmtId="0" fontId="12" fillId="2" borderId="23" xfId="0" applyFont="1" applyFill="1" applyBorder="1" applyAlignment="1">
      <alignment horizontal="center" vertical="center" wrapText="1"/>
    </xf>
    <xf numFmtId="0" fontId="12" fillId="2" borderId="102" xfId="0" applyFont="1" applyFill="1" applyBorder="1" applyAlignment="1">
      <alignment horizontal="center" vertical="center" wrapText="1"/>
    </xf>
    <xf numFmtId="0" fontId="28" fillId="0" borderId="27" xfId="0" applyFont="1" applyBorder="1" applyAlignment="1">
      <alignment horizontal="center" vertical="center" wrapText="1"/>
    </xf>
    <xf numFmtId="0" fontId="9" fillId="0" borderId="33" xfId="0" applyFont="1" applyBorder="1"/>
    <xf numFmtId="0" fontId="9" fillId="0" borderId="28" xfId="0" applyFont="1" applyBorder="1"/>
    <xf numFmtId="0" fontId="9" fillId="0" borderId="29" xfId="0" applyFont="1" applyBorder="1"/>
    <xf numFmtId="0" fontId="9" fillId="0" borderId="34" xfId="0" applyFont="1" applyBorder="1"/>
    <xf numFmtId="0" fontId="9" fillId="0" borderId="30" xfId="0" applyFont="1" applyBorder="1"/>
    <xf numFmtId="0" fontId="24" fillId="6" borderId="23" xfId="0" applyFont="1" applyFill="1" applyBorder="1" applyAlignment="1">
      <alignment horizontal="center" vertical="center" textRotation="255" wrapText="1"/>
    </xf>
    <xf numFmtId="0" fontId="23" fillId="6" borderId="25" xfId="0" applyFont="1" applyFill="1" applyBorder="1" applyAlignment="1">
      <alignment horizontal="center" vertical="center" wrapText="1"/>
    </xf>
    <xf numFmtId="0" fontId="23" fillId="8" borderId="25" xfId="0" applyFont="1" applyFill="1" applyBorder="1" applyAlignment="1">
      <alignment horizontal="center" vertical="center" wrapText="1"/>
    </xf>
    <xf numFmtId="0" fontId="23" fillId="4" borderId="25" xfId="0" applyFont="1" applyFill="1" applyBorder="1" applyAlignment="1">
      <alignment horizontal="center" vertical="center" wrapText="1"/>
    </xf>
    <xf numFmtId="0" fontId="14" fillId="38" borderId="23" xfId="0" applyFont="1" applyFill="1" applyBorder="1" applyAlignment="1">
      <alignment horizontal="center" vertical="center" wrapText="1"/>
    </xf>
    <xf numFmtId="0" fontId="9" fillId="25" borderId="24" xfId="0" applyFont="1" applyFill="1" applyBorder="1"/>
    <xf numFmtId="0" fontId="9" fillId="25" borderId="102" xfId="0" applyFont="1" applyFill="1" applyBorder="1"/>
    <xf numFmtId="0" fontId="9" fillId="25" borderId="20" xfId="0" applyFont="1" applyFill="1" applyBorder="1"/>
    <xf numFmtId="0" fontId="14" fillId="8" borderId="103" xfId="0" applyFont="1" applyFill="1" applyBorder="1" applyAlignment="1">
      <alignment horizontal="center" vertical="center" wrapText="1"/>
    </xf>
    <xf numFmtId="0" fontId="9" fillId="0" borderId="21" xfId="0" applyFont="1" applyBorder="1"/>
    <xf numFmtId="0" fontId="12" fillId="11" borderId="103" xfId="0" applyFont="1" applyFill="1" applyBorder="1" applyAlignment="1">
      <alignment horizontal="center" vertical="center" wrapText="1"/>
    </xf>
    <xf numFmtId="0" fontId="13" fillId="11" borderId="103" xfId="0" applyFont="1" applyFill="1" applyBorder="1" applyAlignment="1">
      <alignment horizontal="center" vertical="center" wrapText="1"/>
    </xf>
    <xf numFmtId="0" fontId="12" fillId="2" borderId="103" xfId="0" applyFont="1" applyFill="1" applyBorder="1" applyAlignment="1">
      <alignment horizontal="center" vertical="center" wrapText="1"/>
    </xf>
    <xf numFmtId="4" fontId="14" fillId="2" borderId="103" xfId="0" applyNumberFormat="1" applyFont="1" applyFill="1" applyBorder="1" applyAlignment="1">
      <alignment horizontal="center" vertical="center" wrapText="1"/>
    </xf>
    <xf numFmtId="0" fontId="12" fillId="9" borderId="103" xfId="0" applyFont="1" applyFill="1" applyBorder="1" applyAlignment="1">
      <alignment horizontal="center" vertical="center" wrapText="1"/>
    </xf>
    <xf numFmtId="9" fontId="12" fillId="2" borderId="103" xfId="0" applyNumberFormat="1" applyFont="1" applyFill="1" applyBorder="1" applyAlignment="1">
      <alignment horizontal="center" vertical="center" wrapText="1"/>
    </xf>
    <xf numFmtId="0" fontId="14" fillId="9" borderId="103" xfId="0" applyFont="1" applyFill="1" applyBorder="1" applyAlignment="1">
      <alignment horizontal="center" vertical="center" wrapText="1"/>
    </xf>
    <xf numFmtId="0" fontId="12" fillId="0" borderId="103" xfId="0" applyFont="1" applyBorder="1" applyAlignment="1">
      <alignment horizontal="center" vertical="center" wrapText="1"/>
    </xf>
    <xf numFmtId="4" fontId="14" fillId="0" borderId="103" xfId="0" applyNumberFormat="1" applyFont="1" applyBorder="1" applyAlignment="1">
      <alignment horizontal="center" vertical="center" wrapText="1"/>
    </xf>
    <xf numFmtId="9" fontId="12" fillId="0" borderId="103" xfId="0" applyNumberFormat="1" applyFont="1" applyBorder="1" applyAlignment="1">
      <alignment horizontal="center" vertical="center" wrapText="1"/>
    </xf>
    <xf numFmtId="9" fontId="12" fillId="0" borderId="21" xfId="0" applyNumberFormat="1" applyFont="1" applyBorder="1" applyAlignment="1">
      <alignment horizontal="center" vertical="center" wrapText="1"/>
    </xf>
    <xf numFmtId="0" fontId="14" fillId="38" borderId="103" xfId="0" applyFont="1" applyFill="1" applyBorder="1" applyAlignment="1">
      <alignment horizontal="center" vertical="center" wrapText="1"/>
    </xf>
    <xf numFmtId="0" fontId="9" fillId="25" borderId="21" xfId="0" applyFont="1" applyFill="1" applyBorder="1"/>
    <xf numFmtId="0" fontId="13" fillId="0" borderId="103" xfId="0" applyFont="1" applyBorder="1" applyAlignment="1">
      <alignment horizontal="center" vertical="center" wrapText="1"/>
    </xf>
    <xf numFmtId="3" fontId="12" fillId="2" borderId="23" xfId="0" applyNumberFormat="1" applyFont="1" applyFill="1" applyBorder="1" applyAlignment="1">
      <alignment horizontal="center" vertical="center" wrapText="1"/>
    </xf>
    <xf numFmtId="3" fontId="9" fillId="0" borderId="24" xfId="0" applyNumberFormat="1" applyFont="1" applyBorder="1"/>
    <xf numFmtId="3" fontId="9" fillId="0" borderId="102" xfId="0" applyNumberFormat="1" applyFont="1" applyBorder="1"/>
    <xf numFmtId="3" fontId="9" fillId="0" borderId="20" xfId="0" applyNumberFormat="1" applyFont="1" applyBorder="1"/>
    <xf numFmtId="0" fontId="20" fillId="2" borderId="25" xfId="0" applyFont="1" applyFill="1" applyBorder="1" applyAlignment="1">
      <alignment horizontal="center" vertical="center" wrapText="1"/>
    </xf>
    <xf numFmtId="0" fontId="21" fillId="8" borderId="25" xfId="0" applyFont="1" applyFill="1" applyBorder="1" applyAlignment="1">
      <alignment horizontal="center" vertical="center" wrapText="1"/>
    </xf>
    <xf numFmtId="0" fontId="9" fillId="0" borderId="8" xfId="0" applyFont="1" applyBorder="1" applyAlignment="1">
      <alignment vertical="center"/>
    </xf>
    <xf numFmtId="0" fontId="9" fillId="0" borderId="26" xfId="0" applyFont="1" applyBorder="1" applyAlignment="1">
      <alignment vertical="center"/>
    </xf>
    <xf numFmtId="0" fontId="15" fillId="0" borderId="0" xfId="0" applyFont="1" applyAlignment="1">
      <alignment horizontal="left" vertical="center" wrapText="1"/>
    </xf>
    <xf numFmtId="168" fontId="13" fillId="6" borderId="25" xfId="0" applyNumberFormat="1" applyFont="1" applyFill="1" applyBorder="1" applyAlignment="1">
      <alignment horizontal="center" vertical="center" wrapText="1"/>
    </xf>
    <xf numFmtId="169" fontId="11" fillId="6" borderId="27" xfId="0" applyNumberFormat="1" applyFont="1" applyFill="1" applyBorder="1" applyAlignment="1">
      <alignment horizontal="center" vertical="center" wrapText="1"/>
    </xf>
    <xf numFmtId="168" fontId="11" fillId="6" borderId="25" xfId="0" applyNumberFormat="1" applyFont="1" applyFill="1" applyBorder="1" applyAlignment="1">
      <alignment horizontal="center" vertical="center" wrapText="1"/>
    </xf>
    <xf numFmtId="166" fontId="11" fillId="8" borderId="25" xfId="0" applyNumberFormat="1" applyFont="1" applyFill="1" applyBorder="1" applyAlignment="1">
      <alignment horizontal="center" vertical="center" wrapText="1"/>
    </xf>
    <xf numFmtId="0" fontId="11" fillId="8" borderId="25" xfId="0" applyFont="1" applyFill="1" applyBorder="1" applyAlignment="1">
      <alignment horizontal="center" vertical="center"/>
    </xf>
    <xf numFmtId="164" fontId="11" fillId="8" borderId="25" xfId="0" applyNumberFormat="1" applyFont="1" applyFill="1" applyBorder="1" applyAlignment="1">
      <alignment horizontal="center" vertical="center" wrapText="1"/>
    </xf>
    <xf numFmtId="0" fontId="13" fillId="11" borderId="21" xfId="0" applyFont="1" applyFill="1" applyBorder="1" applyAlignment="1">
      <alignment horizontal="center" vertical="center" wrapText="1"/>
    </xf>
    <xf numFmtId="0" fontId="14" fillId="6" borderId="117" xfId="2" applyFont="1" applyFill="1" applyBorder="1" applyAlignment="1">
      <alignment horizontal="left" vertical="center" wrapText="1"/>
    </xf>
    <xf numFmtId="0" fontId="9" fillId="0" borderId="117" xfId="2" applyFont="1" applyBorder="1" applyAlignment="1">
      <alignment horizontal="left"/>
    </xf>
    <xf numFmtId="0" fontId="73" fillId="0" borderId="117" xfId="2" applyFont="1" applyBorder="1" applyAlignment="1">
      <alignment horizontal="center" vertical="center"/>
    </xf>
    <xf numFmtId="0" fontId="7" fillId="0" borderId="137" xfId="2" applyBorder="1" applyAlignment="1">
      <alignment horizontal="center" vertical="center"/>
    </xf>
    <xf numFmtId="4" fontId="91" fillId="0" borderId="107" xfId="2" applyNumberFormat="1" applyFont="1" applyBorder="1" applyAlignment="1">
      <alignment horizontal="center" vertical="center"/>
    </xf>
    <xf numFmtId="4" fontId="91" fillId="0" borderId="156" xfId="2" applyNumberFormat="1" applyFont="1" applyBorder="1" applyAlignment="1">
      <alignment horizontal="center" vertical="center"/>
    </xf>
    <xf numFmtId="4" fontId="91" fillId="0" borderId="108" xfId="2" applyNumberFormat="1" applyFont="1" applyBorder="1" applyAlignment="1">
      <alignment horizontal="center" vertical="center"/>
    </xf>
    <xf numFmtId="17" fontId="91" fillId="0" borderId="109" xfId="2" applyNumberFormat="1" applyFont="1" applyBorder="1" applyAlignment="1">
      <alignment horizontal="center"/>
    </xf>
    <xf numFmtId="0" fontId="91" fillId="0" borderId="109" xfId="2" applyFont="1" applyBorder="1" applyAlignment="1">
      <alignment horizontal="center"/>
    </xf>
    <xf numFmtId="41" fontId="92" fillId="0" borderId="109" xfId="3" applyFont="1" applyBorder="1" applyAlignment="1">
      <alignment horizontal="center" vertical="center"/>
    </xf>
    <xf numFmtId="0" fontId="93" fillId="9" borderId="109" xfId="2" applyFont="1" applyFill="1" applyBorder="1" applyAlignment="1">
      <alignment horizontal="center" vertical="center" wrapText="1"/>
    </xf>
    <xf numFmtId="0" fontId="94" fillId="0" borderId="109" xfId="2" applyFont="1" applyBorder="1"/>
    <xf numFmtId="9" fontId="92" fillId="0" borderId="109" xfId="4" applyFont="1" applyBorder="1" applyAlignment="1">
      <alignment horizontal="center" vertical="center"/>
    </xf>
    <xf numFmtId="0" fontId="14" fillId="9" borderId="109" xfId="2" applyFont="1" applyFill="1" applyBorder="1" applyAlignment="1">
      <alignment horizontal="center" vertical="center" wrapText="1"/>
    </xf>
    <xf numFmtId="0" fontId="9" fillId="0" borderId="109" xfId="2" applyFont="1" applyBorder="1"/>
    <xf numFmtId="0" fontId="14" fillId="38" borderId="109" xfId="2" applyFont="1" applyFill="1" applyBorder="1" applyAlignment="1">
      <alignment horizontal="center" vertical="center" wrapText="1"/>
    </xf>
    <xf numFmtId="0" fontId="9" fillId="25" borderId="109" xfId="2" applyFont="1" applyFill="1" applyBorder="1"/>
    <xf numFmtId="0" fontId="15" fillId="0" borderId="109" xfId="2" applyFont="1" applyBorder="1" applyAlignment="1">
      <alignment horizontal="center" vertical="center" wrapText="1"/>
    </xf>
    <xf numFmtId="0" fontId="90" fillId="0" borderId="109" xfId="2" applyFont="1" applyBorder="1"/>
    <xf numFmtId="0" fontId="13" fillId="0" borderId="109" xfId="2" applyFont="1" applyBorder="1" applyAlignment="1">
      <alignment horizontal="center" vertical="center" wrapText="1"/>
    </xf>
    <xf numFmtId="41" fontId="88" fillId="0" borderId="109" xfId="3" applyFont="1" applyBorder="1" applyAlignment="1">
      <alignment horizontal="center" vertical="center"/>
    </xf>
    <xf numFmtId="0" fontId="74" fillId="0" borderId="119" xfId="2" applyFont="1" applyBorder="1" applyAlignment="1">
      <alignment horizontal="center" vertical="center"/>
    </xf>
    <xf numFmtId="0" fontId="74" fillId="0" borderId="120" xfId="2" applyFont="1" applyBorder="1" applyAlignment="1">
      <alignment horizontal="center" vertical="center"/>
    </xf>
    <xf numFmtId="0" fontId="74" fillId="0" borderId="121" xfId="2" applyFont="1" applyBorder="1" applyAlignment="1">
      <alignment horizontal="center" vertical="center"/>
    </xf>
    <xf numFmtId="0" fontId="24" fillId="6" borderId="135" xfId="2" applyFont="1" applyFill="1" applyBorder="1" applyAlignment="1">
      <alignment horizontal="center" vertical="center" textRotation="255" wrapText="1"/>
    </xf>
    <xf numFmtId="0" fontId="9" fillId="0" borderId="136" xfId="2" applyFont="1" applyBorder="1"/>
    <xf numFmtId="0" fontId="14" fillId="6" borderId="113" xfId="2" applyFont="1" applyFill="1" applyBorder="1" applyAlignment="1">
      <alignment horizontal="center" vertical="center" wrapText="1"/>
    </xf>
    <xf numFmtId="0" fontId="9" fillId="0" borderId="115" xfId="2" applyFont="1" applyBorder="1"/>
    <xf numFmtId="0" fontId="14" fillId="6" borderId="160" xfId="2" applyFont="1" applyFill="1" applyBorder="1" applyAlignment="1">
      <alignment horizontal="center" vertical="center" wrapText="1"/>
    </xf>
    <xf numFmtId="0" fontId="14" fillId="6" borderId="108" xfId="2" applyFont="1" applyFill="1" applyBorder="1" applyAlignment="1">
      <alignment horizontal="center" vertical="center" wrapText="1"/>
    </xf>
    <xf numFmtId="0" fontId="14" fillId="6" borderId="109" xfId="2" applyFont="1" applyFill="1" applyBorder="1" applyAlignment="1">
      <alignment horizontal="center" vertical="center" wrapText="1"/>
    </xf>
    <xf numFmtId="0" fontId="7" fillId="0" borderId="138" xfId="2" applyBorder="1" applyAlignment="1">
      <alignment horizontal="center" vertical="center"/>
    </xf>
    <xf numFmtId="0" fontId="89" fillId="0" borderId="115" xfId="2" applyFont="1" applyBorder="1" applyAlignment="1">
      <alignment horizontal="center" vertical="center" wrapText="1"/>
    </xf>
    <xf numFmtId="4" fontId="91" fillId="0" borderId="159" xfId="2" applyNumberFormat="1" applyFont="1" applyBorder="1" applyAlignment="1">
      <alignment horizontal="center" vertical="center"/>
    </xf>
    <xf numFmtId="0" fontId="91" fillId="0" borderId="107" xfId="2" applyFont="1" applyBorder="1" applyAlignment="1">
      <alignment horizontal="center"/>
    </xf>
    <xf numFmtId="41" fontId="92" fillId="0" borderId="107" xfId="3" applyFont="1" applyBorder="1" applyAlignment="1">
      <alignment horizontal="center" vertical="center"/>
    </xf>
    <xf numFmtId="0" fontId="23" fillId="4" borderId="112" xfId="2" applyFont="1" applyFill="1" applyBorder="1" applyAlignment="1">
      <alignment horizontal="center" vertical="center" wrapText="1"/>
    </xf>
    <xf numFmtId="0" fontId="9" fillId="0" borderId="112" xfId="2" applyFont="1" applyBorder="1"/>
    <xf numFmtId="0" fontId="14" fillId="6" borderId="129" xfId="2" applyFont="1" applyFill="1" applyBorder="1" applyAlignment="1">
      <alignment horizontal="left" vertical="center" wrapText="1"/>
    </xf>
    <xf numFmtId="0" fontId="14" fillId="6" borderId="114" xfId="2" applyFont="1" applyFill="1" applyBorder="1" applyAlignment="1">
      <alignment horizontal="left" vertical="center" wrapText="1"/>
    </xf>
    <xf numFmtId="0" fontId="14" fillId="6" borderId="116" xfId="2" applyFont="1" applyFill="1" applyBorder="1" applyAlignment="1">
      <alignment horizontal="left" vertical="center" wrapText="1"/>
    </xf>
    <xf numFmtId="0" fontId="24" fillId="6" borderId="136" xfId="2" applyFont="1" applyFill="1" applyBorder="1" applyAlignment="1">
      <alignment horizontal="center" vertical="center" textRotation="255" wrapText="1"/>
    </xf>
    <xf numFmtId="17" fontId="91" fillId="0" borderId="109" xfId="2" applyNumberFormat="1" applyFont="1" applyBorder="1" applyAlignment="1">
      <alignment horizontal="center" vertical="center"/>
    </xf>
    <xf numFmtId="0" fontId="91" fillId="0" borderId="109" xfId="2" applyFont="1" applyBorder="1" applyAlignment="1">
      <alignment horizontal="center" vertical="center"/>
    </xf>
    <xf numFmtId="0" fontId="89" fillId="0" borderId="115" xfId="2" applyFont="1" applyBorder="1" applyAlignment="1">
      <alignment horizontal="center" vertical="center"/>
    </xf>
    <xf numFmtId="0" fontId="15" fillId="0" borderId="103" xfId="0" applyFont="1" applyBorder="1" applyAlignment="1">
      <alignment horizontal="center" vertical="center" wrapText="1"/>
    </xf>
    <xf numFmtId="0" fontId="56" fillId="0" borderId="150" xfId="0" applyFont="1" applyBorder="1" applyAlignment="1">
      <alignment horizontal="center" vertical="center"/>
    </xf>
    <xf numFmtId="0" fontId="9" fillId="0" borderId="151" xfId="0" applyFont="1" applyBorder="1"/>
    <xf numFmtId="0" fontId="9" fillId="0" borderId="152" xfId="0" applyFont="1" applyBorder="1"/>
    <xf numFmtId="4" fontId="95" fillId="0" borderId="103" xfId="0" applyNumberFormat="1" applyFont="1" applyBorder="1" applyAlignment="1">
      <alignment horizontal="center" vertical="center"/>
    </xf>
    <xf numFmtId="17" fontId="95" fillId="0" borderId="103" xfId="0" applyNumberFormat="1" applyFont="1" applyBorder="1" applyAlignment="1">
      <alignment horizontal="center" vertical="center"/>
    </xf>
    <xf numFmtId="189" fontId="94" fillId="0" borderId="103" xfId="0" applyNumberFormat="1" applyFont="1" applyBorder="1" applyAlignment="1">
      <alignment horizontal="center" vertical="center"/>
    </xf>
    <xf numFmtId="0" fontId="93" fillId="9" borderId="103" xfId="0" applyFont="1" applyFill="1" applyBorder="1" applyAlignment="1">
      <alignment horizontal="center" vertical="center" wrapText="1"/>
    </xf>
    <xf numFmtId="9" fontId="92" fillId="0" borderId="103" xfId="0" applyNumberFormat="1" applyFont="1" applyBorder="1" applyAlignment="1">
      <alignment horizontal="center" vertical="center"/>
    </xf>
    <xf numFmtId="0" fontId="15" fillId="0" borderId="103" xfId="0" applyFont="1" applyBorder="1" applyAlignment="1">
      <alignment horizontal="left" vertical="center" wrapText="1"/>
    </xf>
    <xf numFmtId="0" fontId="9" fillId="0" borderId="102" xfId="0" applyFont="1" applyBorder="1" applyAlignment="1">
      <alignment horizontal="left"/>
    </xf>
    <xf numFmtId="0" fontId="9" fillId="0" borderId="21" xfId="0" applyFont="1" applyBorder="1" applyAlignment="1">
      <alignment horizontal="left"/>
    </xf>
    <xf numFmtId="0" fontId="95" fillId="0" borderId="150" xfId="0" applyFont="1" applyBorder="1" applyAlignment="1">
      <alignment horizontal="center" vertical="center"/>
    </xf>
    <xf numFmtId="0" fontId="94" fillId="0" borderId="151" xfId="0" applyFont="1" applyBorder="1"/>
    <xf numFmtId="0" fontId="94" fillId="0" borderId="152" xfId="0" applyFont="1" applyBorder="1"/>
    <xf numFmtId="4" fontId="95" fillId="0" borderId="102" xfId="0" applyNumberFormat="1" applyFont="1" applyBorder="1" applyAlignment="1">
      <alignment horizontal="center" vertical="center"/>
    </xf>
    <xf numFmtId="4" fontId="95" fillId="0" borderId="21" xfId="0" applyNumberFormat="1" applyFont="1" applyBorder="1" applyAlignment="1">
      <alignment horizontal="center" vertical="center"/>
    </xf>
    <xf numFmtId="0" fontId="94" fillId="0" borderId="102" xfId="0" applyFont="1" applyBorder="1" applyAlignment="1">
      <alignment vertical="center"/>
    </xf>
    <xf numFmtId="0" fontId="94" fillId="0" borderId="21" xfId="0" applyFont="1" applyBorder="1" applyAlignment="1">
      <alignment vertical="center"/>
    </xf>
    <xf numFmtId="189" fontId="92" fillId="0" borderId="103" xfId="0" applyNumberFormat="1" applyFont="1" applyBorder="1" applyAlignment="1">
      <alignment horizontal="center" vertical="center"/>
    </xf>
    <xf numFmtId="0" fontId="90" fillId="0" borderId="102" xfId="0" applyFont="1" applyBorder="1"/>
    <xf numFmtId="0" fontId="90" fillId="0" borderId="21" xfId="0" applyFont="1" applyBorder="1"/>
    <xf numFmtId="0" fontId="72" fillId="0" borderId="109" xfId="2" applyFont="1" applyBorder="1" applyAlignment="1">
      <alignment horizontal="center" vertical="center"/>
    </xf>
    <xf numFmtId="0" fontId="23" fillId="6" borderId="111" xfId="2" applyFont="1" applyFill="1" applyBorder="1" applyAlignment="1">
      <alignment horizontal="center" vertical="center" wrapText="1"/>
    </xf>
    <xf numFmtId="0" fontId="23" fillId="8" borderId="112" xfId="2" applyFont="1" applyFill="1" applyBorder="1" applyAlignment="1">
      <alignment horizontal="center" vertical="center" wrapText="1"/>
    </xf>
    <xf numFmtId="0" fontId="56" fillId="0" borderId="150" xfId="0" applyFont="1" applyBorder="1" applyAlignment="1">
      <alignment horizontal="center" vertical="center" wrapText="1"/>
    </xf>
    <xf numFmtId="0" fontId="9" fillId="0" borderId="163" xfId="0" applyFont="1" applyBorder="1"/>
    <xf numFmtId="17" fontId="95" fillId="0" borderId="103" xfId="0" applyNumberFormat="1" applyFont="1" applyBorder="1" applyAlignment="1">
      <alignment horizontal="center"/>
    </xf>
    <xf numFmtId="0" fontId="14" fillId="6" borderId="125" xfId="2" applyFont="1" applyFill="1" applyBorder="1" applyAlignment="1">
      <alignment horizontal="center" vertical="center" wrapText="1"/>
    </xf>
    <xf numFmtId="0" fontId="115" fillId="25" borderId="127" xfId="2" applyFont="1" applyFill="1" applyBorder="1" applyAlignment="1">
      <alignment horizontal="center" vertical="center"/>
    </xf>
    <xf numFmtId="0" fontId="115" fillId="25" borderId="128" xfId="2" applyFont="1" applyFill="1" applyBorder="1" applyAlignment="1">
      <alignment horizontal="center" vertical="center"/>
    </xf>
    <xf numFmtId="0" fontId="115" fillId="25" borderId="129" xfId="2" applyFont="1" applyFill="1" applyBorder="1" applyAlignment="1">
      <alignment horizontal="center" vertical="center"/>
    </xf>
    <xf numFmtId="0" fontId="115" fillId="25" borderId="130" xfId="2" applyFont="1" applyFill="1" applyBorder="1" applyAlignment="1">
      <alignment horizontal="center" vertical="center"/>
    </xf>
    <xf numFmtId="0" fontId="115" fillId="25" borderId="91" xfId="2" applyFont="1" applyFill="1" applyBorder="1" applyAlignment="1">
      <alignment horizontal="center" vertical="center"/>
    </xf>
    <xf numFmtId="0" fontId="115" fillId="25" borderId="131" xfId="2" applyFont="1" applyFill="1" applyBorder="1" applyAlignment="1">
      <alignment horizontal="center" vertical="center"/>
    </xf>
    <xf numFmtId="0" fontId="115" fillId="25" borderId="132" xfId="2" applyFont="1" applyFill="1" applyBorder="1" applyAlignment="1">
      <alignment horizontal="center" vertical="center"/>
    </xf>
    <xf numFmtId="0" fontId="115" fillId="25" borderId="133" xfId="2" applyFont="1" applyFill="1" applyBorder="1" applyAlignment="1">
      <alignment horizontal="center" vertical="center"/>
    </xf>
    <xf numFmtId="0" fontId="115" fillId="25" borderId="134" xfId="2" applyFont="1" applyFill="1" applyBorder="1" applyAlignment="1">
      <alignment horizontal="center" vertical="center"/>
    </xf>
    <xf numFmtId="0" fontId="15" fillId="0" borderId="109" xfId="2" applyFont="1" applyBorder="1" applyAlignment="1">
      <alignment horizontal="left" vertical="center" wrapText="1"/>
    </xf>
    <xf numFmtId="0" fontId="90" fillId="0" borderId="109" xfId="2" applyFont="1" applyBorder="1" applyAlignment="1">
      <alignment horizontal="left"/>
    </xf>
    <xf numFmtId="0" fontId="95" fillId="0" borderId="150" xfId="0" applyFont="1" applyBorder="1" applyAlignment="1">
      <alignment horizontal="center" vertical="center" wrapText="1"/>
    </xf>
    <xf numFmtId="4" fontId="95" fillId="0" borderId="161" xfId="0" applyNumberFormat="1" applyFont="1" applyBorder="1" applyAlignment="1">
      <alignment horizontal="center" vertical="center"/>
    </xf>
    <xf numFmtId="0" fontId="90" fillId="0" borderId="102" xfId="0" applyFont="1" applyBorder="1" applyAlignment="1">
      <alignment horizontal="left"/>
    </xf>
    <xf numFmtId="0" fontId="90" fillId="0" borderId="21" xfId="0" applyFont="1" applyBorder="1" applyAlignment="1">
      <alignment horizontal="left"/>
    </xf>
    <xf numFmtId="189" fontId="118" fillId="0" borderId="103" xfId="0" applyNumberFormat="1" applyFont="1" applyBorder="1" applyAlignment="1">
      <alignment horizontal="center" vertical="center"/>
    </xf>
    <xf numFmtId="0" fontId="118" fillId="0" borderId="102" xfId="0" applyFont="1" applyBorder="1" applyAlignment="1">
      <alignment vertical="center"/>
    </xf>
    <xf numFmtId="0" fontId="118" fillId="0" borderId="21" xfId="0" applyFont="1" applyBorder="1" applyAlignment="1">
      <alignment vertical="center"/>
    </xf>
    <xf numFmtId="0" fontId="93" fillId="9" borderId="162" xfId="12" applyFont="1" applyFill="1" applyBorder="1" applyAlignment="1">
      <alignment horizontal="center" vertical="center" wrapText="1"/>
    </xf>
    <xf numFmtId="0" fontId="93" fillId="9" borderId="102" xfId="12" applyFont="1" applyFill="1" applyBorder="1" applyAlignment="1">
      <alignment horizontal="center" vertical="center" wrapText="1"/>
    </xf>
    <xf numFmtId="0" fontId="93" fillId="9" borderId="21" xfId="12" applyFont="1" applyFill="1" applyBorder="1" applyAlignment="1">
      <alignment horizontal="center" vertical="center" wrapText="1"/>
    </xf>
    <xf numFmtId="9" fontId="92" fillId="0" borderId="162" xfId="12" applyNumberFormat="1" applyFont="1" applyBorder="1" applyAlignment="1">
      <alignment horizontal="center" vertical="center"/>
    </xf>
    <xf numFmtId="9" fontId="92" fillId="0" borderId="102" xfId="12" applyNumberFormat="1" applyFont="1" applyBorder="1" applyAlignment="1">
      <alignment horizontal="center" vertical="center"/>
    </xf>
    <xf numFmtId="9" fontId="92" fillId="0" borderId="21" xfId="12" applyNumberFormat="1" applyFont="1" applyBorder="1" applyAlignment="1">
      <alignment horizontal="center" vertical="center"/>
    </xf>
    <xf numFmtId="0" fontId="14" fillId="9" borderId="162" xfId="12" applyFont="1" applyFill="1" applyBorder="1" applyAlignment="1">
      <alignment horizontal="center" vertical="center" wrapText="1"/>
    </xf>
    <xf numFmtId="0" fontId="14" fillId="9" borderId="102" xfId="12" applyFont="1" applyFill="1" applyBorder="1" applyAlignment="1">
      <alignment horizontal="center" vertical="center" wrapText="1"/>
    </xf>
    <xf numFmtId="0" fontId="14" fillId="9" borderId="21" xfId="12" applyFont="1" applyFill="1" applyBorder="1" applyAlignment="1">
      <alignment horizontal="center" vertical="center" wrapText="1"/>
    </xf>
    <xf numFmtId="0" fontId="14" fillId="38" borderId="162" xfId="12" applyFont="1" applyFill="1" applyBorder="1" applyAlignment="1">
      <alignment horizontal="center" vertical="center" wrapText="1"/>
    </xf>
    <xf numFmtId="0" fontId="14" fillId="38" borderId="102" xfId="12" applyFont="1" applyFill="1" applyBorder="1" applyAlignment="1">
      <alignment horizontal="center" vertical="center" wrapText="1"/>
    </xf>
    <xf numFmtId="0" fontId="14" fillId="38" borderId="21" xfId="12" applyFont="1" applyFill="1" applyBorder="1" applyAlignment="1">
      <alignment horizontal="center" vertical="center" wrapText="1"/>
    </xf>
    <xf numFmtId="0" fontId="15" fillId="0" borderId="162" xfId="12" applyFont="1" applyBorder="1" applyAlignment="1">
      <alignment horizontal="center" vertical="center" wrapText="1"/>
    </xf>
    <xf numFmtId="0" fontId="15" fillId="0" borderId="102" xfId="12" applyFont="1" applyBorder="1" applyAlignment="1">
      <alignment horizontal="center" vertical="center" wrapText="1"/>
    </xf>
    <xf numFmtId="0" fontId="15" fillId="0" borderId="21" xfId="12" applyFont="1" applyBorder="1" applyAlignment="1">
      <alignment horizontal="center" vertical="center" wrapText="1"/>
    </xf>
    <xf numFmtId="0" fontId="13" fillId="0" borderId="162" xfId="12" applyFont="1" applyBorder="1" applyAlignment="1">
      <alignment horizontal="center" vertical="center" wrapText="1"/>
    </xf>
    <xf numFmtId="0" fontId="13" fillId="0" borderId="102" xfId="12" applyFont="1" applyBorder="1" applyAlignment="1">
      <alignment horizontal="center" vertical="center" wrapText="1"/>
    </xf>
    <xf numFmtId="0" fontId="13" fillId="0" borderId="21" xfId="12" applyFont="1" applyBorder="1" applyAlignment="1">
      <alignment horizontal="center" vertical="center" wrapText="1"/>
    </xf>
    <xf numFmtId="4" fontId="95" fillId="0" borderId="103" xfId="12" applyNumberFormat="1" applyFont="1" applyBorder="1" applyAlignment="1">
      <alignment horizontal="center" vertical="center"/>
    </xf>
    <xf numFmtId="4" fontId="95" fillId="0" borderId="102" xfId="12" applyNumberFormat="1" applyFont="1" applyBorder="1" applyAlignment="1">
      <alignment horizontal="center" vertical="center"/>
    </xf>
    <xf numFmtId="4" fontId="95" fillId="0" borderId="21" xfId="12" applyNumberFormat="1" applyFont="1" applyBorder="1" applyAlignment="1">
      <alignment horizontal="center" vertical="center"/>
    </xf>
    <xf numFmtId="17" fontId="95" fillId="0" borderId="103" xfId="12" applyNumberFormat="1" applyFont="1" applyBorder="1" applyAlignment="1">
      <alignment horizontal="center" vertical="center"/>
    </xf>
    <xf numFmtId="0" fontId="94" fillId="0" borderId="102" xfId="12" applyFont="1" applyBorder="1" applyAlignment="1">
      <alignment vertical="center"/>
    </xf>
    <xf numFmtId="0" fontId="94" fillId="0" borderId="21" xfId="12" applyFont="1" applyBorder="1" applyAlignment="1">
      <alignment vertical="center"/>
    </xf>
    <xf numFmtId="189" fontId="92" fillId="0" borderId="103" xfId="12" applyNumberFormat="1" applyFont="1" applyBorder="1" applyAlignment="1">
      <alignment horizontal="center" vertical="center"/>
    </xf>
    <xf numFmtId="0" fontId="93" fillId="9" borderId="103" xfId="12" applyFont="1" applyFill="1" applyBorder="1" applyAlignment="1">
      <alignment horizontal="center" vertical="center" wrapText="1"/>
    </xf>
    <xf numFmtId="9" fontId="92" fillId="0" borderId="103" xfId="12" applyNumberFormat="1" applyFont="1" applyBorder="1" applyAlignment="1">
      <alignment horizontal="center" vertical="center"/>
    </xf>
    <xf numFmtId="0" fontId="14" fillId="9" borderId="103" xfId="12" applyFont="1" applyFill="1" applyBorder="1" applyAlignment="1">
      <alignment horizontal="center" vertical="center" wrapText="1"/>
    </xf>
    <xf numFmtId="0" fontId="9" fillId="0" borderId="102" xfId="12" applyFont="1" applyBorder="1"/>
    <xf numFmtId="0" fontId="9" fillId="0" borderId="21" xfId="12" applyFont="1" applyBorder="1"/>
    <xf numFmtId="0" fontId="14" fillId="38" borderId="103" xfId="12" applyFont="1" applyFill="1" applyBorder="1" applyAlignment="1">
      <alignment horizontal="center" vertical="center" wrapText="1"/>
    </xf>
    <xf numFmtId="0" fontId="9" fillId="25" borderId="102" xfId="12" applyFont="1" applyFill="1" applyBorder="1"/>
    <xf numFmtId="0" fontId="9" fillId="25" borderId="21" xfId="12" applyFont="1" applyFill="1" applyBorder="1"/>
    <xf numFmtId="0" fontId="15" fillId="0" borderId="103" xfId="12" applyFont="1" applyBorder="1" applyAlignment="1">
      <alignment horizontal="center" vertical="center" wrapText="1"/>
    </xf>
    <xf numFmtId="0" fontId="90" fillId="0" borderId="102" xfId="12" applyFont="1" applyBorder="1"/>
    <xf numFmtId="0" fontId="90" fillId="0" borderId="21" xfId="12" applyFont="1" applyBorder="1"/>
    <xf numFmtId="0" fontId="13" fillId="0" borderId="103" xfId="12" applyFont="1" applyBorder="1" applyAlignment="1">
      <alignment horizontal="center" vertical="center" wrapText="1"/>
    </xf>
    <xf numFmtId="0" fontId="95" fillId="0" borderId="150" xfId="12" applyFont="1" applyBorder="1" applyAlignment="1">
      <alignment horizontal="center" vertical="center" wrapText="1"/>
    </xf>
    <xf numFmtId="0" fontId="94" fillId="0" borderId="151" xfId="12" applyFont="1" applyBorder="1"/>
    <xf numFmtId="0" fontId="94" fillId="0" borderId="152" xfId="12" applyFont="1" applyBorder="1"/>
    <xf numFmtId="4" fontId="95" fillId="0" borderId="161" xfId="12" applyNumberFormat="1" applyFont="1" applyBorder="1" applyAlignment="1">
      <alignment horizontal="center" vertical="center"/>
    </xf>
    <xf numFmtId="0" fontId="95" fillId="0" borderId="150" xfId="12" applyFont="1" applyBorder="1" applyAlignment="1">
      <alignment horizontal="center" vertical="center"/>
    </xf>
    <xf numFmtId="41" fontId="88" fillId="0" borderId="109" xfId="40" applyFont="1" applyBorder="1" applyAlignment="1">
      <alignment horizontal="center" vertical="center"/>
    </xf>
    <xf numFmtId="0" fontId="15" fillId="0" borderId="103" xfId="12" applyFont="1" applyBorder="1" applyAlignment="1">
      <alignment horizontal="left" vertical="center" wrapText="1"/>
    </xf>
    <xf numFmtId="0" fontId="15" fillId="0" borderId="102" xfId="12" applyFont="1" applyBorder="1" applyAlignment="1">
      <alignment horizontal="left" vertical="center" wrapText="1"/>
    </xf>
    <xf numFmtId="0" fontId="15" fillId="0" borderId="21" xfId="12" applyFont="1" applyBorder="1" applyAlignment="1">
      <alignment horizontal="left" vertical="center" wrapText="1"/>
    </xf>
    <xf numFmtId="0" fontId="13" fillId="0" borderId="171" xfId="12" applyFont="1" applyBorder="1" applyAlignment="1">
      <alignment horizontal="center" vertical="center" wrapText="1"/>
    </xf>
    <xf numFmtId="0" fontId="13" fillId="0" borderId="169" xfId="12" applyFont="1" applyBorder="1" applyAlignment="1">
      <alignment horizontal="center" vertical="center" wrapText="1"/>
    </xf>
    <xf numFmtId="0" fontId="13" fillId="0" borderId="170" xfId="12" applyFont="1" applyBorder="1" applyAlignment="1">
      <alignment horizontal="center" vertical="center" wrapText="1"/>
    </xf>
    <xf numFmtId="0" fontId="13" fillId="0" borderId="168" xfId="12" applyFont="1" applyBorder="1" applyAlignment="1">
      <alignment horizontal="center" vertical="center" wrapText="1"/>
    </xf>
    <xf numFmtId="0" fontId="56" fillId="0" borderId="165" xfId="12" applyFont="1" applyBorder="1" applyAlignment="1">
      <alignment horizontal="center" vertical="center" wrapText="1"/>
    </xf>
    <xf numFmtId="0" fontId="56" fillId="0" borderId="166" xfId="12" applyFont="1" applyBorder="1" applyAlignment="1">
      <alignment horizontal="center" vertical="center" wrapText="1"/>
    </xf>
    <xf numFmtId="0" fontId="56" fillId="0" borderId="167" xfId="12" applyFont="1" applyBorder="1" applyAlignment="1">
      <alignment horizontal="center" vertical="center" wrapText="1"/>
    </xf>
    <xf numFmtId="4" fontId="95" fillId="0" borderId="162" xfId="12" applyNumberFormat="1" applyFont="1" applyBorder="1" applyAlignment="1">
      <alignment horizontal="center" vertical="center"/>
    </xf>
    <xf numFmtId="17" fontId="95" fillId="0" borderId="162" xfId="12" applyNumberFormat="1" applyFont="1" applyBorder="1" applyAlignment="1">
      <alignment horizontal="center" vertical="center"/>
    </xf>
    <xf numFmtId="17" fontId="95" fillId="0" borderId="102" xfId="12" applyNumberFormat="1" applyFont="1" applyBorder="1" applyAlignment="1">
      <alignment horizontal="center" vertical="center"/>
    </xf>
    <xf numFmtId="17" fontId="95" fillId="0" borderId="21" xfId="12" applyNumberFormat="1" applyFont="1" applyBorder="1" applyAlignment="1">
      <alignment horizontal="center" vertical="center"/>
    </xf>
    <xf numFmtId="189" fontId="94" fillId="0" borderId="162" xfId="12" applyNumberFormat="1" applyFont="1" applyBorder="1" applyAlignment="1">
      <alignment horizontal="center" vertical="center"/>
    </xf>
    <xf numFmtId="189" fontId="94" fillId="0" borderId="102" xfId="12" applyNumberFormat="1" applyFont="1" applyBorder="1" applyAlignment="1">
      <alignment horizontal="center" vertical="center"/>
    </xf>
    <xf numFmtId="189" fontId="94" fillId="0" borderId="21" xfId="12" applyNumberFormat="1" applyFont="1" applyBorder="1" applyAlignment="1">
      <alignment horizontal="center" vertical="center"/>
    </xf>
    <xf numFmtId="0" fontId="56" fillId="0" borderId="172" xfId="12" applyFont="1" applyBorder="1" applyAlignment="1">
      <alignment horizontal="center" vertical="center" wrapText="1"/>
    </xf>
    <xf numFmtId="189" fontId="94" fillId="0" borderId="103" xfId="12" applyNumberFormat="1" applyFont="1" applyBorder="1" applyAlignment="1">
      <alignment horizontal="center" vertical="center"/>
    </xf>
    <xf numFmtId="0" fontId="13" fillId="8" borderId="25"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9" fillId="0" borderId="105" xfId="0" applyFont="1" applyBorder="1"/>
    <xf numFmtId="0" fontId="13" fillId="6" borderId="25" xfId="0" applyFont="1" applyFill="1" applyBorder="1" applyAlignment="1">
      <alignment horizontal="center" vertical="center" wrapText="1"/>
    </xf>
    <xf numFmtId="0" fontId="13" fillId="36" borderId="25" xfId="0" applyFont="1" applyFill="1" applyBorder="1" applyAlignment="1">
      <alignment horizontal="center" vertical="center" wrapText="1"/>
    </xf>
    <xf numFmtId="0" fontId="9" fillId="37" borderId="8" xfId="0" applyFont="1" applyFill="1" applyBorder="1"/>
    <xf numFmtId="0" fontId="9" fillId="37" borderId="26" xfId="0" applyFont="1" applyFill="1" applyBorder="1"/>
    <xf numFmtId="0" fontId="31" fillId="6" borderId="25" xfId="0" applyFont="1" applyFill="1" applyBorder="1" applyAlignment="1">
      <alignment horizontal="center" vertical="center" wrapText="1"/>
    </xf>
    <xf numFmtId="0" fontId="31" fillId="36" borderId="25" xfId="0" applyFont="1" applyFill="1" applyBorder="1" applyAlignment="1">
      <alignment horizontal="center" vertical="center" wrapText="1"/>
    </xf>
    <xf numFmtId="0" fontId="13" fillId="13" borderId="25" xfId="0" applyFont="1" applyFill="1" applyBorder="1" applyAlignment="1">
      <alignment horizontal="center" vertical="center" wrapText="1"/>
    </xf>
    <xf numFmtId="0" fontId="31" fillId="13" borderId="25" xfId="0" applyFont="1" applyFill="1" applyBorder="1" applyAlignment="1">
      <alignment horizontal="center" vertical="center" wrapText="1"/>
    </xf>
    <xf numFmtId="0" fontId="119" fillId="35" borderId="164" xfId="35" applyFont="1" applyFill="1" applyBorder="1" applyAlignment="1" applyProtection="1">
      <alignment horizontal="center" vertical="center" wrapText="1"/>
      <protection hidden="1"/>
    </xf>
    <xf numFmtId="0" fontId="119" fillId="35" borderId="91" xfId="35" applyFont="1" applyFill="1" applyBorder="1" applyAlignment="1" applyProtection="1">
      <alignment horizontal="center" vertical="center" wrapText="1"/>
      <protection hidden="1"/>
    </xf>
    <xf numFmtId="0" fontId="97" fillId="25" borderId="109" xfId="37" applyNumberFormat="1" applyFont="1" applyFill="1" applyBorder="1" applyAlignment="1" applyProtection="1">
      <alignment horizontal="center" vertical="center" wrapText="1"/>
      <protection hidden="1"/>
    </xf>
    <xf numFmtId="0" fontId="51" fillId="0" borderId="94" xfId="0" applyFont="1" applyBorder="1" applyAlignment="1" applyProtection="1">
      <alignment horizontal="center" vertical="center"/>
      <protection hidden="1"/>
    </xf>
    <xf numFmtId="0" fontId="51" fillId="0" borderId="95" xfId="0" applyFont="1" applyBorder="1" applyAlignment="1" applyProtection="1">
      <alignment horizontal="center" vertical="center"/>
      <protection hidden="1"/>
    </xf>
    <xf numFmtId="0" fontId="51" fillId="0" borderId="96" xfId="0" applyFont="1" applyBorder="1" applyAlignment="1" applyProtection="1">
      <alignment horizontal="center" vertical="center"/>
      <protection hidden="1"/>
    </xf>
    <xf numFmtId="0" fontId="10" fillId="0" borderId="0" xfId="0" applyFont="1" applyAlignment="1" applyProtection="1">
      <alignment horizontal="center" vertical="center" textRotation="90" wrapText="1"/>
      <protection hidden="1"/>
    </xf>
    <xf numFmtId="0" fontId="0" fillId="0" borderId="0" xfId="0" applyFont="1" applyAlignment="1" applyProtection="1">
      <protection hidden="1"/>
    </xf>
    <xf numFmtId="0" fontId="32" fillId="11" borderId="35" xfId="0" applyFont="1" applyFill="1" applyBorder="1" applyAlignment="1" applyProtection="1">
      <alignment horizontal="center" vertical="center" textRotation="90" wrapText="1"/>
      <protection hidden="1"/>
    </xf>
    <xf numFmtId="0" fontId="9" fillId="0" borderId="48" xfId="0" applyFont="1" applyBorder="1" applyProtection="1">
      <protection hidden="1"/>
    </xf>
    <xf numFmtId="0" fontId="9" fillId="0" borderId="49" xfId="0" applyFont="1" applyBorder="1" applyProtection="1">
      <protection hidden="1"/>
    </xf>
    <xf numFmtId="0" fontId="13" fillId="11" borderId="36" xfId="0" applyFont="1" applyFill="1" applyBorder="1" applyAlignment="1" applyProtection="1">
      <alignment horizontal="center" vertical="center" wrapText="1"/>
      <protection hidden="1"/>
    </xf>
    <xf numFmtId="0" fontId="9" fillId="0" borderId="37" xfId="0" applyFont="1" applyBorder="1" applyProtection="1">
      <protection hidden="1"/>
    </xf>
    <xf numFmtId="0" fontId="9" fillId="0" borderId="81" xfId="0" applyFont="1" applyBorder="1" applyProtection="1">
      <protection hidden="1"/>
    </xf>
    <xf numFmtId="0" fontId="9" fillId="0" borderId="46" xfId="0" applyFont="1" applyBorder="1" applyProtection="1">
      <protection hidden="1"/>
    </xf>
    <xf numFmtId="0" fontId="9" fillId="0" borderId="40" xfId="0" applyFont="1" applyBorder="1" applyProtection="1">
      <protection hidden="1"/>
    </xf>
    <xf numFmtId="0" fontId="9" fillId="0" borderId="41" xfId="0" applyFont="1" applyBorder="1" applyProtection="1">
      <protection hidden="1"/>
    </xf>
    <xf numFmtId="0" fontId="9" fillId="0" borderId="54" xfId="0" applyFont="1" applyBorder="1" applyProtection="1">
      <protection hidden="1"/>
    </xf>
    <xf numFmtId="0" fontId="18" fillId="11" borderId="35" xfId="0" applyFont="1" applyFill="1" applyBorder="1" applyAlignment="1" applyProtection="1">
      <alignment horizontal="center" vertical="center" wrapText="1"/>
      <protection hidden="1"/>
    </xf>
    <xf numFmtId="0" fontId="9" fillId="0" borderId="39" xfId="0" applyFont="1" applyBorder="1" applyProtection="1">
      <protection hidden="1"/>
    </xf>
    <xf numFmtId="0" fontId="32" fillId="14" borderId="35" xfId="0" applyFont="1" applyFill="1" applyBorder="1" applyAlignment="1" applyProtection="1">
      <alignment horizontal="center" vertical="center" textRotation="90" wrapText="1"/>
      <protection hidden="1"/>
    </xf>
    <xf numFmtId="0" fontId="28" fillId="8" borderId="94" xfId="0" applyFont="1" applyFill="1" applyBorder="1" applyAlignment="1" applyProtection="1">
      <alignment horizontal="center"/>
      <protection hidden="1"/>
    </xf>
    <xf numFmtId="0" fontId="28" fillId="8" borderId="95" xfId="0" applyFont="1" applyFill="1" applyBorder="1" applyAlignment="1" applyProtection="1">
      <alignment horizontal="center"/>
      <protection hidden="1"/>
    </xf>
    <xf numFmtId="0" fontId="28" fillId="8" borderId="96" xfId="0" applyFont="1" applyFill="1" applyBorder="1" applyAlignment="1" applyProtection="1">
      <alignment horizontal="center"/>
      <protection hidden="1"/>
    </xf>
    <xf numFmtId="0" fontId="77" fillId="28" borderId="142" xfId="0" applyFont="1" applyFill="1" applyBorder="1" applyAlignment="1">
      <alignment horizontal="center" vertical="center"/>
    </xf>
    <xf numFmtId="0" fontId="77" fillId="28" borderId="141" xfId="0" applyFont="1" applyFill="1" applyBorder="1" applyAlignment="1">
      <alignment horizontal="center" vertical="center"/>
    </xf>
    <xf numFmtId="0" fontId="77" fillId="28" borderId="140" xfId="0" applyFont="1" applyFill="1" applyBorder="1" applyAlignment="1">
      <alignment horizontal="center" vertical="center"/>
    </xf>
    <xf numFmtId="164" fontId="14" fillId="8" borderId="103" xfId="0" applyNumberFormat="1" applyFont="1" applyFill="1" applyBorder="1" applyAlignment="1" applyProtection="1">
      <alignment horizontal="center" vertical="center" wrapText="1"/>
      <protection hidden="1"/>
    </xf>
    <xf numFmtId="164" fontId="14" fillId="8" borderId="21" xfId="0" applyNumberFormat="1" applyFont="1" applyFill="1" applyBorder="1" applyAlignment="1" applyProtection="1">
      <alignment horizontal="center" vertical="center" wrapText="1"/>
      <protection hidden="1"/>
    </xf>
    <xf numFmtId="10" fontId="50" fillId="8" borderId="103" xfId="0" applyNumberFormat="1" applyFont="1" applyFill="1" applyBorder="1" applyAlignment="1" applyProtection="1">
      <alignment horizontal="center" vertical="center"/>
      <protection hidden="1"/>
    </xf>
    <xf numFmtId="10" fontId="50" fillId="8" borderId="21" xfId="0" applyNumberFormat="1" applyFont="1" applyFill="1" applyBorder="1" applyAlignment="1" applyProtection="1">
      <alignment horizontal="center" vertical="center"/>
      <protection hidden="1"/>
    </xf>
    <xf numFmtId="0" fontId="77" fillId="28" borderId="145" xfId="0" applyFont="1" applyFill="1" applyBorder="1" applyAlignment="1">
      <alignment horizontal="center" vertical="center"/>
    </xf>
    <xf numFmtId="0" fontId="77" fillId="28" borderId="146" xfId="0" applyFont="1" applyFill="1" applyBorder="1" applyAlignment="1">
      <alignment horizontal="center" vertical="center"/>
    </xf>
    <xf numFmtId="0" fontId="77" fillId="28" borderId="147" xfId="0" applyFont="1" applyFill="1" applyBorder="1" applyAlignment="1">
      <alignment horizontal="center" vertical="center"/>
    </xf>
    <xf numFmtId="177" fontId="37" fillId="8" borderId="103" xfId="0" applyNumberFormat="1" applyFont="1" applyFill="1" applyBorder="1" applyAlignment="1" applyProtection="1">
      <alignment horizontal="center" vertical="center" wrapText="1"/>
      <protection hidden="1"/>
    </xf>
    <xf numFmtId="177" fontId="37" fillId="8" borderId="102" xfId="0" applyNumberFormat="1" applyFont="1" applyFill="1" applyBorder="1" applyAlignment="1" applyProtection="1">
      <alignment horizontal="center" vertical="center" wrapText="1"/>
      <protection hidden="1"/>
    </xf>
    <xf numFmtId="177" fontId="37" fillId="8" borderId="21" xfId="0" applyNumberFormat="1" applyFont="1" applyFill="1" applyBorder="1" applyAlignment="1" applyProtection="1">
      <alignment horizontal="center" vertical="center" wrapText="1"/>
      <protection hidden="1"/>
    </xf>
    <xf numFmtId="176" fontId="50" fillId="8" borderId="103" xfId="0" applyNumberFormat="1" applyFont="1" applyFill="1" applyBorder="1" applyAlignment="1" applyProtection="1">
      <alignment horizontal="center" vertical="center"/>
      <protection hidden="1"/>
    </xf>
    <xf numFmtId="176" fontId="50" fillId="8" borderId="102" xfId="0" applyNumberFormat="1" applyFont="1" applyFill="1" applyBorder="1" applyAlignment="1" applyProtection="1">
      <alignment horizontal="center" vertical="center"/>
      <protection hidden="1"/>
    </xf>
    <xf numFmtId="176" fontId="50" fillId="8" borderId="21" xfId="0" applyNumberFormat="1" applyFont="1" applyFill="1" applyBorder="1" applyAlignment="1" applyProtection="1">
      <alignment horizontal="center" vertical="center"/>
      <protection hidden="1"/>
    </xf>
    <xf numFmtId="0" fontId="18" fillId="11" borderId="92" xfId="0" applyFont="1" applyFill="1" applyBorder="1" applyAlignment="1" applyProtection="1">
      <alignment horizontal="center" vertical="center" wrapText="1"/>
      <protection hidden="1"/>
    </xf>
    <xf numFmtId="0" fontId="18" fillId="11" borderId="86" xfId="0" applyFont="1" applyFill="1" applyBorder="1" applyAlignment="1" applyProtection="1">
      <alignment horizontal="center" vertical="center" wrapText="1"/>
      <protection hidden="1"/>
    </xf>
    <xf numFmtId="0" fontId="11" fillId="11" borderId="43" xfId="0" quotePrefix="1" applyFont="1" applyFill="1" applyBorder="1" applyAlignment="1" applyProtection="1">
      <alignment horizontal="center" vertical="center" wrapText="1"/>
      <protection hidden="1"/>
    </xf>
    <xf numFmtId="0" fontId="11" fillId="11" borderId="62" xfId="0" quotePrefix="1" applyFont="1" applyFill="1" applyBorder="1" applyAlignment="1" applyProtection="1">
      <alignment horizontal="center" vertical="center" wrapText="1"/>
      <protection hidden="1"/>
    </xf>
    <xf numFmtId="0" fontId="11" fillId="11" borderId="63" xfId="0" quotePrefix="1" applyFont="1" applyFill="1" applyBorder="1" applyAlignment="1" applyProtection="1">
      <alignment horizontal="center" vertical="center" wrapText="1"/>
      <protection hidden="1"/>
    </xf>
    <xf numFmtId="0" fontId="13" fillId="11" borderId="92" xfId="0" applyFont="1" applyFill="1" applyBorder="1" applyAlignment="1" applyProtection="1">
      <alignment horizontal="center" vertical="center" wrapText="1"/>
      <protection hidden="1"/>
    </xf>
    <xf numFmtId="0" fontId="13" fillId="11" borderId="81" xfId="0" applyFont="1" applyFill="1" applyBorder="1" applyAlignment="1" applyProtection="1">
      <alignment horizontal="center" vertical="center" wrapText="1"/>
      <protection hidden="1"/>
    </xf>
    <xf numFmtId="0" fontId="13" fillId="11" borderId="82" xfId="0" applyFont="1" applyFill="1" applyBorder="1" applyAlignment="1" applyProtection="1">
      <alignment horizontal="center" vertical="center" wrapText="1"/>
      <protection hidden="1"/>
    </xf>
    <xf numFmtId="0" fontId="13" fillId="11" borderId="148" xfId="0" applyFont="1" applyFill="1" applyBorder="1" applyAlignment="1" applyProtection="1">
      <alignment horizontal="center" vertical="center" wrapText="1"/>
      <protection hidden="1"/>
    </xf>
    <xf numFmtId="0" fontId="13" fillId="11" borderId="133" xfId="0" applyFont="1" applyFill="1" applyBorder="1" applyAlignment="1" applyProtection="1">
      <alignment horizontal="center" vertical="center" wrapText="1"/>
      <protection hidden="1"/>
    </xf>
    <xf numFmtId="0" fontId="13" fillId="11" borderId="149" xfId="0" applyFont="1" applyFill="1" applyBorder="1" applyAlignment="1" applyProtection="1">
      <alignment horizontal="center" vertical="center" wrapText="1"/>
      <protection hidden="1"/>
    </xf>
    <xf numFmtId="0" fontId="13" fillId="11" borderId="86" xfId="0" applyFont="1" applyFill="1" applyBorder="1" applyAlignment="1" applyProtection="1">
      <alignment horizontal="center" vertical="center" wrapText="1"/>
      <protection hidden="1"/>
    </xf>
    <xf numFmtId="0" fontId="13" fillId="11" borderId="91" xfId="0" applyFont="1" applyFill="1" applyBorder="1" applyAlignment="1" applyProtection="1">
      <alignment horizontal="center" vertical="center" wrapText="1"/>
      <protection hidden="1"/>
    </xf>
    <xf numFmtId="0" fontId="13" fillId="11" borderId="77" xfId="0" applyFont="1" applyFill="1" applyBorder="1" applyAlignment="1" applyProtection="1">
      <alignment horizontal="center" vertical="center" wrapText="1"/>
      <protection hidden="1"/>
    </xf>
    <xf numFmtId="0" fontId="13" fillId="11" borderId="67" xfId="0" applyFont="1" applyFill="1" applyBorder="1" applyAlignment="1" applyProtection="1">
      <alignment horizontal="center" vertical="center" wrapText="1"/>
      <protection hidden="1"/>
    </xf>
    <xf numFmtId="0" fontId="13" fillId="11" borderId="54" xfId="0" applyFont="1" applyFill="1" applyBorder="1" applyAlignment="1" applyProtection="1">
      <alignment horizontal="center" vertical="center" wrapText="1"/>
      <protection hidden="1"/>
    </xf>
    <xf numFmtId="0" fontId="13" fillId="11" borderId="59" xfId="0" applyFont="1" applyFill="1" applyBorder="1" applyAlignment="1" applyProtection="1">
      <alignment horizontal="center" vertical="center" wrapText="1"/>
      <protection hidden="1"/>
    </xf>
    <xf numFmtId="0" fontId="18" fillId="8" borderId="36" xfId="0" applyFont="1" applyFill="1" applyBorder="1" applyAlignment="1" applyProtection="1">
      <alignment horizontal="center" vertical="center" wrapText="1"/>
      <protection hidden="1"/>
    </xf>
    <xf numFmtId="0" fontId="9" fillId="0" borderId="38" xfId="0" applyFont="1" applyBorder="1" applyProtection="1">
      <protection hidden="1"/>
    </xf>
    <xf numFmtId="0" fontId="9" fillId="0" borderId="47" xfId="0" applyFont="1" applyBorder="1" applyProtection="1">
      <protection hidden="1"/>
    </xf>
    <xf numFmtId="0" fontId="9" fillId="0" borderId="42" xfId="0" applyFont="1" applyBorder="1" applyProtection="1">
      <protection hidden="1"/>
    </xf>
    <xf numFmtId="0" fontId="11" fillId="8" borderId="35" xfId="0" applyFont="1" applyFill="1" applyBorder="1" applyAlignment="1" applyProtection="1">
      <alignment horizontal="center" vertical="center" wrapText="1"/>
      <protection hidden="1"/>
    </xf>
    <xf numFmtId="0" fontId="34" fillId="15" borderId="120" xfId="0" applyFont="1" applyFill="1" applyBorder="1" applyAlignment="1" applyProtection="1">
      <alignment horizontal="center" vertical="center"/>
      <protection hidden="1"/>
    </xf>
    <xf numFmtId="0" fontId="77" fillId="28" borderId="142" xfId="0" applyFont="1" applyFill="1" applyBorder="1" applyAlignment="1" applyProtection="1">
      <alignment horizontal="center" vertical="center"/>
      <protection locked="0"/>
    </xf>
    <xf numFmtId="0" fontId="77" fillId="28" borderId="141" xfId="0" applyFont="1" applyFill="1" applyBorder="1" applyAlignment="1" applyProtection="1">
      <alignment horizontal="center" vertical="center"/>
      <protection locked="0"/>
    </xf>
    <xf numFmtId="0" fontId="77" fillId="28" borderId="140" xfId="0" applyFont="1" applyFill="1" applyBorder="1" applyAlignment="1" applyProtection="1">
      <alignment horizontal="center" vertical="center"/>
      <protection locked="0"/>
    </xf>
    <xf numFmtId="0" fontId="11" fillId="8" borderId="36" xfId="0" applyFont="1" applyFill="1" applyBorder="1" applyAlignment="1" applyProtection="1">
      <alignment horizontal="center" vertical="center" wrapText="1"/>
      <protection hidden="1"/>
    </xf>
    <xf numFmtId="0" fontId="9" fillId="0" borderId="44" xfId="0" applyFont="1" applyBorder="1" applyProtection="1">
      <protection hidden="1"/>
    </xf>
    <xf numFmtId="0" fontId="9" fillId="0" borderId="62" xfId="0" applyFont="1" applyBorder="1" applyProtection="1">
      <protection hidden="1"/>
    </xf>
    <xf numFmtId="0" fontId="18" fillId="8" borderId="86" xfId="0" applyFont="1" applyFill="1" applyBorder="1" applyAlignment="1" applyProtection="1">
      <alignment horizontal="center" vertical="center" wrapText="1"/>
      <protection hidden="1"/>
    </xf>
    <xf numFmtId="0" fontId="18" fillId="8" borderId="91" xfId="0" applyFont="1" applyFill="1" applyBorder="1" applyAlignment="1" applyProtection="1">
      <alignment horizontal="center" vertical="center" wrapText="1"/>
      <protection hidden="1"/>
    </xf>
    <xf numFmtId="0" fontId="18" fillId="8" borderId="67" xfId="0" applyFont="1" applyFill="1" applyBorder="1" applyAlignment="1" applyProtection="1">
      <alignment horizontal="center" vertical="center" wrapText="1"/>
      <protection hidden="1"/>
    </xf>
    <xf numFmtId="0" fontId="18" fillId="8" borderId="54" xfId="0" applyFont="1" applyFill="1" applyBorder="1" applyAlignment="1" applyProtection="1">
      <alignment horizontal="center" vertical="center" wrapText="1"/>
      <protection hidden="1"/>
    </xf>
    <xf numFmtId="0" fontId="10" fillId="0" borderId="25" xfId="0" applyFont="1" applyBorder="1" applyAlignment="1" applyProtection="1">
      <alignment horizontal="center"/>
      <protection hidden="1"/>
    </xf>
    <xf numFmtId="0" fontId="9" fillId="0" borderId="26" xfId="0" applyFont="1" applyBorder="1" applyProtection="1">
      <protection hidden="1"/>
    </xf>
    <xf numFmtId="0" fontId="77" fillId="35" borderId="142" xfId="0" applyFont="1" applyFill="1" applyBorder="1" applyAlignment="1">
      <alignment horizontal="center" vertical="center" wrapText="1"/>
    </xf>
    <xf numFmtId="0" fontId="77" fillId="35" borderId="141" xfId="0" applyFont="1" applyFill="1" applyBorder="1" applyAlignment="1">
      <alignment horizontal="center" vertical="center" wrapText="1"/>
    </xf>
    <xf numFmtId="0" fontId="77" fillId="35" borderId="140" xfId="0" applyFont="1" applyFill="1" applyBorder="1" applyAlignment="1">
      <alignment horizontal="center" vertical="center" wrapText="1"/>
    </xf>
    <xf numFmtId="0" fontId="10" fillId="8" borderId="104" xfId="0" applyFont="1" applyFill="1" applyBorder="1" applyAlignment="1" applyProtection="1">
      <alignment horizontal="center" vertical="center"/>
      <protection hidden="1"/>
    </xf>
    <xf numFmtId="0" fontId="10" fillId="8" borderId="106" xfId="0" applyFont="1" applyFill="1" applyBorder="1" applyAlignment="1" applyProtection="1">
      <alignment horizontal="center" vertical="center"/>
      <protection hidden="1"/>
    </xf>
    <xf numFmtId="0" fontId="10" fillId="0" borderId="104" xfId="0" applyFont="1" applyBorder="1" applyAlignment="1" applyProtection="1">
      <alignment horizontal="center"/>
      <protection hidden="1"/>
    </xf>
    <xf numFmtId="0" fontId="10" fillId="0" borderId="106" xfId="0" applyFont="1" applyBorder="1" applyAlignment="1" applyProtection="1">
      <alignment horizontal="center"/>
      <protection hidden="1"/>
    </xf>
    <xf numFmtId="0" fontId="29" fillId="2" borderId="4" xfId="0" applyFont="1" applyFill="1" applyBorder="1" applyAlignment="1">
      <alignment horizontal="center" vertical="center" wrapText="1"/>
    </xf>
    <xf numFmtId="0" fontId="9" fillId="0" borderId="15" xfId="0" applyFont="1" applyBorder="1"/>
    <xf numFmtId="0" fontId="9" fillId="0" borderId="91" xfId="0" applyFont="1" applyBorder="1"/>
    <xf numFmtId="0" fontId="13" fillId="11" borderId="36" xfId="0" applyFont="1" applyFill="1" applyBorder="1" applyAlignment="1">
      <alignment horizontal="center" vertical="center" wrapText="1"/>
    </xf>
    <xf numFmtId="0" fontId="9" fillId="0" borderId="37" xfId="0" applyFont="1" applyBorder="1"/>
    <xf numFmtId="0" fontId="9" fillId="0" borderId="38" xfId="0" applyFont="1" applyBorder="1"/>
    <xf numFmtId="0" fontId="9" fillId="0" borderId="46" xfId="0" applyFont="1" applyBorder="1"/>
    <xf numFmtId="0" fontId="9" fillId="0" borderId="47" xfId="0" applyFont="1" applyBorder="1"/>
    <xf numFmtId="0" fontId="9" fillId="0" borderId="40" xfId="0" applyFont="1" applyBorder="1"/>
    <xf numFmtId="0" fontId="9" fillId="0" borderId="41" xfId="0" applyFont="1" applyBorder="1"/>
    <xf numFmtId="0" fontId="9" fillId="0" borderId="42" xfId="0" applyFont="1" applyBorder="1"/>
    <xf numFmtId="0" fontId="18" fillId="8" borderId="36" xfId="0" applyFont="1" applyFill="1" applyBorder="1" applyAlignment="1">
      <alignment horizontal="center" vertical="center" wrapText="1"/>
    </xf>
    <xf numFmtId="0" fontId="18" fillId="11" borderId="35" xfId="0" applyFont="1" applyFill="1" applyBorder="1" applyAlignment="1">
      <alignment horizontal="center" vertical="center" wrapText="1"/>
    </xf>
    <xf numFmtId="0" fontId="9" fillId="0" borderId="39" xfId="0" applyFont="1" applyBorder="1"/>
    <xf numFmtId="0" fontId="11" fillId="8" borderId="35" xfId="0" applyFont="1" applyFill="1" applyBorder="1" applyAlignment="1">
      <alignment horizontal="center" vertical="center" wrapText="1"/>
    </xf>
    <xf numFmtId="0" fontId="11" fillId="11" borderId="43" xfId="0" quotePrefix="1" applyFont="1" applyFill="1" applyBorder="1" applyAlignment="1">
      <alignment horizontal="center" vertical="center" wrapText="1"/>
    </xf>
    <xf numFmtId="0" fontId="9" fillId="0" borderId="44" xfId="0" applyFont="1" applyBorder="1"/>
    <xf numFmtId="0" fontId="9" fillId="0" borderId="45" xfId="0" applyFont="1" applyBorder="1"/>
    <xf numFmtId="0" fontId="42" fillId="3" borderId="74" xfId="0" applyFont="1" applyFill="1" applyBorder="1" applyAlignment="1">
      <alignment horizontal="center" vertical="center"/>
    </xf>
    <xf numFmtId="0" fontId="11" fillId="8" borderId="36" xfId="0" applyFont="1" applyFill="1" applyBorder="1" applyAlignment="1">
      <alignment horizontal="center" vertical="center" wrapText="1"/>
    </xf>
    <xf numFmtId="180" fontId="18" fillId="6" borderId="25" xfId="0" applyNumberFormat="1" applyFont="1" applyFill="1" applyBorder="1" applyAlignment="1" applyProtection="1">
      <alignment horizontal="center" vertical="center"/>
      <protection hidden="1"/>
    </xf>
    <xf numFmtId="0" fontId="13" fillId="3" borderId="25" xfId="0" applyFont="1" applyFill="1" applyBorder="1" applyAlignment="1" applyProtection="1">
      <alignment horizontal="center" vertical="center"/>
      <protection hidden="1"/>
    </xf>
    <xf numFmtId="0" fontId="9" fillId="0" borderId="8" xfId="0" applyFont="1" applyBorder="1" applyProtection="1">
      <protection hidden="1"/>
    </xf>
    <xf numFmtId="0" fontId="9" fillId="0" borderId="98" xfId="0" applyFont="1" applyBorder="1" applyProtection="1">
      <protection hidden="1"/>
    </xf>
    <xf numFmtId="0" fontId="18" fillId="3" borderId="25" xfId="0" applyFont="1" applyFill="1" applyBorder="1" applyAlignment="1" applyProtection="1">
      <alignment horizontal="center" vertical="center"/>
      <protection hidden="1"/>
    </xf>
    <xf numFmtId="1" fontId="14" fillId="3" borderId="25" xfId="0" applyNumberFormat="1" applyFont="1" applyFill="1" applyBorder="1" applyAlignment="1" applyProtection="1">
      <alignment horizontal="center" vertical="center"/>
      <protection hidden="1"/>
    </xf>
    <xf numFmtId="180" fontId="10" fillId="6" borderId="25" xfId="0" applyNumberFormat="1" applyFont="1" applyFill="1" applyBorder="1" applyAlignment="1" applyProtection="1">
      <alignment horizontal="center" vertical="center"/>
      <protection hidden="1"/>
    </xf>
    <xf numFmtId="0" fontId="14" fillId="3" borderId="25" xfId="0" applyFont="1" applyFill="1" applyBorder="1" applyAlignment="1" applyProtection="1">
      <alignment horizontal="center" vertical="center"/>
      <protection hidden="1"/>
    </xf>
    <xf numFmtId="0" fontId="29" fillId="2" borderId="6" xfId="0" applyFont="1" applyFill="1" applyBorder="1" applyAlignment="1" applyProtection="1">
      <alignment horizontal="left" vertical="center" wrapText="1"/>
      <protection hidden="1"/>
    </xf>
    <xf numFmtId="0" fontId="9" fillId="0" borderId="17" xfId="0" applyFont="1" applyBorder="1" applyProtection="1">
      <protection hidden="1"/>
    </xf>
    <xf numFmtId="0" fontId="9" fillId="0" borderId="97" xfId="0" applyFont="1" applyBorder="1" applyProtection="1">
      <protection hidden="1"/>
    </xf>
    <xf numFmtId="0" fontId="14" fillId="3" borderId="25" xfId="0" applyFont="1" applyFill="1" applyBorder="1" applyAlignment="1" applyProtection="1">
      <alignment horizontal="center" vertical="center" wrapText="1"/>
      <protection hidden="1"/>
    </xf>
    <xf numFmtId="0" fontId="14" fillId="0" borderId="34" xfId="0" applyFont="1" applyBorder="1" applyAlignment="1" applyProtection="1">
      <alignment horizontal="center"/>
      <protection hidden="1"/>
    </xf>
    <xf numFmtId="0" fontId="9" fillId="0" borderId="34" xfId="0" applyFont="1" applyBorder="1" applyProtection="1">
      <protection hidden="1"/>
    </xf>
    <xf numFmtId="0" fontId="14" fillId="0" borderId="0" xfId="0" applyFont="1" applyAlignment="1" applyProtection="1">
      <alignment horizontal="center"/>
      <protection hidden="1"/>
    </xf>
    <xf numFmtId="0" fontId="8" fillId="3" borderId="27" xfId="0" applyFont="1" applyFill="1" applyBorder="1" applyAlignment="1" applyProtection="1">
      <alignment horizontal="center" vertical="center"/>
      <protection hidden="1"/>
    </xf>
    <xf numFmtId="0" fontId="9" fillId="0" borderId="33" xfId="0" applyFont="1" applyBorder="1" applyProtection="1">
      <protection hidden="1"/>
    </xf>
    <xf numFmtId="0" fontId="9" fillId="0" borderId="28" xfId="0" applyFont="1" applyBorder="1" applyProtection="1">
      <protection hidden="1"/>
    </xf>
    <xf numFmtId="0" fontId="9" fillId="0" borderId="29" xfId="0" applyFont="1" applyBorder="1" applyProtection="1">
      <protection hidden="1"/>
    </xf>
    <xf numFmtId="0" fontId="9" fillId="0" borderId="30" xfId="0" applyFont="1" applyBorder="1" applyProtection="1">
      <protection hidden="1"/>
    </xf>
    <xf numFmtId="0" fontId="18" fillId="3" borderId="23" xfId="0" applyFont="1" applyFill="1" applyBorder="1" applyAlignment="1" applyProtection="1">
      <alignment horizontal="center" vertical="center"/>
      <protection hidden="1"/>
    </xf>
    <xf numFmtId="0" fontId="9" fillId="0" borderId="20" xfId="0" applyFont="1" applyBorder="1" applyProtection="1">
      <protection hidden="1"/>
    </xf>
    <xf numFmtId="2" fontId="56" fillId="5" borderId="104" xfId="0" applyNumberFormat="1" applyFont="1" applyFill="1" applyBorder="1" applyAlignment="1" applyProtection="1">
      <alignment horizontal="center" vertical="center"/>
      <protection hidden="1"/>
    </xf>
    <xf numFmtId="2" fontId="56" fillId="5" borderId="106" xfId="0" applyNumberFormat="1" applyFont="1" applyFill="1" applyBorder="1" applyAlignment="1" applyProtection="1">
      <alignment horizontal="center" vertical="center"/>
      <protection hidden="1"/>
    </xf>
    <xf numFmtId="0" fontId="56" fillId="5" borderId="25" xfId="0" applyFont="1" applyFill="1" applyBorder="1" applyAlignment="1" applyProtection="1">
      <alignment horizontal="left" vertical="center" wrapText="1"/>
      <protection hidden="1"/>
    </xf>
    <xf numFmtId="0" fontId="57" fillId="8" borderId="25" xfId="0" applyFont="1" applyFill="1" applyBorder="1" applyAlignment="1" applyProtection="1">
      <alignment horizontal="center" vertical="center" wrapText="1"/>
      <protection hidden="1"/>
    </xf>
    <xf numFmtId="0" fontId="57" fillId="8" borderId="25" xfId="0" applyFont="1" applyFill="1" applyBorder="1" applyAlignment="1" applyProtection="1">
      <alignment horizontal="left" vertical="center" wrapText="1"/>
      <protection hidden="1"/>
    </xf>
    <xf numFmtId="0" fontId="9" fillId="0" borderId="8" xfId="0" applyFont="1" applyBorder="1" applyAlignment="1" applyProtection="1">
      <alignment horizontal="left"/>
      <protection hidden="1"/>
    </xf>
    <xf numFmtId="0" fontId="9" fillId="0" borderId="26" xfId="0" applyFont="1" applyBorder="1" applyAlignment="1" applyProtection="1">
      <alignment horizontal="left"/>
      <protection hidden="1"/>
    </xf>
    <xf numFmtId="0" fontId="57" fillId="8" borderId="25" xfId="0" applyFont="1" applyFill="1" applyBorder="1" applyAlignment="1" applyProtection="1">
      <alignment vertical="center" wrapText="1"/>
      <protection hidden="1"/>
    </xf>
    <xf numFmtId="0" fontId="9" fillId="0" borderId="8" xfId="0" applyFont="1" applyBorder="1" applyAlignment="1" applyProtection="1">
      <protection hidden="1"/>
    </xf>
    <xf numFmtId="0" fontId="9" fillId="0" borderId="26" xfId="0" applyFont="1" applyBorder="1" applyAlignment="1" applyProtection="1">
      <protection hidden="1"/>
    </xf>
    <xf numFmtId="0" fontId="57" fillId="3" borderId="25" xfId="0" applyFont="1" applyFill="1" applyBorder="1" applyAlignment="1" applyProtection="1">
      <alignment horizontal="center" vertical="center" wrapText="1"/>
      <protection hidden="1"/>
    </xf>
    <xf numFmtId="0" fontId="57" fillId="3" borderId="104" xfId="0" applyFont="1" applyFill="1" applyBorder="1" applyAlignment="1" applyProtection="1">
      <alignment horizontal="center" vertical="center" wrapText="1"/>
      <protection hidden="1"/>
    </xf>
    <xf numFmtId="0" fontId="57" fillId="3" borderId="106" xfId="0" applyFont="1" applyFill="1" applyBorder="1" applyAlignment="1" applyProtection="1">
      <alignment horizontal="center" vertical="center" wrapText="1"/>
      <protection hidden="1"/>
    </xf>
    <xf numFmtId="0" fontId="57" fillId="3" borderId="87" xfId="0" applyFont="1" applyFill="1" applyBorder="1" applyAlignment="1" applyProtection="1">
      <alignment horizontal="center" vertical="center" wrapText="1"/>
      <protection hidden="1"/>
    </xf>
    <xf numFmtId="0" fontId="9" fillId="0" borderId="89" xfId="0" applyFont="1" applyBorder="1" applyProtection="1">
      <protection hidden="1"/>
    </xf>
    <xf numFmtId="183" fontId="57" fillId="0" borderId="0" xfId="0" applyNumberFormat="1" applyFont="1" applyAlignment="1" applyProtection="1">
      <alignment horizontal="center" vertical="center"/>
      <protection hidden="1"/>
    </xf>
    <xf numFmtId="0" fontId="57" fillId="8" borderId="104" xfId="0" applyFont="1" applyFill="1" applyBorder="1" applyAlignment="1" applyProtection="1">
      <alignment horizontal="center" vertical="center" wrapText="1"/>
      <protection hidden="1"/>
    </xf>
    <xf numFmtId="0" fontId="57" fillId="8" borderId="106" xfId="0" applyFont="1" applyFill="1" applyBorder="1" applyAlignment="1" applyProtection="1">
      <alignment horizontal="center" vertical="center" wrapText="1"/>
      <protection hidden="1"/>
    </xf>
    <xf numFmtId="0" fontId="57" fillId="3" borderId="87" xfId="0" applyFont="1" applyFill="1" applyBorder="1" applyAlignment="1" applyProtection="1">
      <alignment horizontal="center" vertical="center"/>
      <protection hidden="1"/>
    </xf>
    <xf numFmtId="0" fontId="9" fillId="0" borderId="88" xfId="0" applyFont="1" applyBorder="1" applyProtection="1">
      <protection hidden="1"/>
    </xf>
    <xf numFmtId="0" fontId="57" fillId="5" borderId="87" xfId="0" applyFont="1" applyFill="1" applyBorder="1" applyAlignment="1" applyProtection="1">
      <alignment horizontal="left" vertical="center"/>
      <protection hidden="1"/>
    </xf>
    <xf numFmtId="0" fontId="29" fillId="2" borderId="1" xfId="0" applyFont="1" applyFill="1" applyBorder="1" applyAlignment="1" applyProtection="1">
      <alignment horizontal="center" vertical="center" wrapText="1"/>
      <protection hidden="1"/>
    </xf>
    <xf numFmtId="0" fontId="121" fillId="0" borderId="12" xfId="0" applyFont="1" applyBorder="1" applyProtection="1">
      <protection hidden="1"/>
    </xf>
    <xf numFmtId="0" fontId="121" fillId="0" borderId="2" xfId="0" applyFont="1" applyBorder="1" applyProtection="1">
      <protection hidden="1"/>
    </xf>
    <xf numFmtId="0" fontId="29" fillId="2" borderId="4" xfId="0" applyFont="1" applyFill="1" applyBorder="1" applyAlignment="1" applyProtection="1">
      <alignment horizontal="center" vertical="center" wrapText="1"/>
      <protection hidden="1"/>
    </xf>
    <xf numFmtId="0" fontId="121" fillId="0" borderId="15" xfId="0" applyFont="1" applyBorder="1" applyProtection="1">
      <protection hidden="1"/>
    </xf>
    <xf numFmtId="0" fontId="121" fillId="0" borderId="5" xfId="0" applyFont="1" applyBorder="1" applyProtection="1">
      <protection hidden="1"/>
    </xf>
    <xf numFmtId="0" fontId="8" fillId="2" borderId="4" xfId="0" applyFont="1" applyFill="1" applyBorder="1" applyAlignment="1" applyProtection="1">
      <alignment horizontal="center" vertical="center" wrapText="1"/>
      <protection hidden="1"/>
    </xf>
    <xf numFmtId="0" fontId="60" fillId="0" borderId="15" xfId="0" applyFont="1" applyBorder="1" applyProtection="1">
      <protection hidden="1"/>
    </xf>
    <xf numFmtId="0" fontId="60" fillId="0" borderId="5" xfId="0" applyFont="1" applyBorder="1" applyProtection="1">
      <protection hidden="1"/>
    </xf>
    <xf numFmtId="0" fontId="13" fillId="2" borderId="6" xfId="0" applyFont="1" applyFill="1" applyBorder="1" applyAlignment="1" applyProtection="1">
      <alignment horizontal="center" vertical="center" wrapText="1"/>
      <protection hidden="1"/>
    </xf>
    <xf numFmtId="0" fontId="9" fillId="0" borderId="7" xfId="0" applyFont="1" applyBorder="1" applyProtection="1">
      <protection hidden="1"/>
    </xf>
    <xf numFmtId="0" fontId="57" fillId="3" borderId="87" xfId="0" applyFont="1" applyFill="1" applyBorder="1" applyAlignment="1" applyProtection="1">
      <alignment horizontal="center"/>
      <protection hidden="1"/>
    </xf>
    <xf numFmtId="0" fontId="57" fillId="6" borderId="87" xfId="0" applyFont="1" applyFill="1" applyBorder="1" applyAlignment="1" applyProtection="1">
      <alignment horizontal="center" vertical="center" wrapText="1"/>
      <protection hidden="1"/>
    </xf>
    <xf numFmtId="184" fontId="57" fillId="6" borderId="94" xfId="0" applyNumberFormat="1" applyFont="1" applyFill="1" applyBorder="1" applyAlignment="1" applyProtection="1">
      <alignment horizontal="center" vertical="center"/>
      <protection hidden="1"/>
    </xf>
    <xf numFmtId="184" fontId="57" fillId="6" borderId="96" xfId="0" applyNumberFormat="1" applyFont="1" applyFill="1" applyBorder="1" applyAlignment="1" applyProtection="1">
      <alignment horizontal="center" vertical="center"/>
      <protection hidden="1"/>
    </xf>
  </cellXfs>
  <cellStyles count="61">
    <cellStyle name="Hipervínculo 2" xfId="7" xr:uid="{00000000-0005-0000-0000-000000000000}"/>
    <cellStyle name="Hipervínculo 2 2" xfId="16" xr:uid="{00000000-0005-0000-0000-000001000000}"/>
    <cellStyle name="Millares [0]" xfId="1" builtinId="6"/>
    <cellStyle name="Millares [0] 2" xfId="3" xr:uid="{00000000-0005-0000-0000-000003000000}"/>
    <cellStyle name="Millares [0] 2 2" xfId="40" xr:uid="{00000000-0005-0000-0000-000004000000}"/>
    <cellStyle name="Millares [0] 3" xfId="13" xr:uid="{00000000-0005-0000-0000-000005000000}"/>
    <cellStyle name="Millares [0] 3 2" xfId="43" xr:uid="{00000000-0005-0000-0000-000006000000}"/>
    <cellStyle name="Millares [0] 4" xfId="38" xr:uid="{00000000-0005-0000-0000-000007000000}"/>
    <cellStyle name="Millares 2" xfId="19" xr:uid="{00000000-0005-0000-0000-000008000000}"/>
    <cellStyle name="Millares 2 2" xfId="46" xr:uid="{00000000-0005-0000-0000-000009000000}"/>
    <cellStyle name="Millares 3" xfId="25" xr:uid="{00000000-0005-0000-0000-00000A000000}"/>
    <cellStyle name="Millares 3 2" xfId="50" xr:uid="{00000000-0005-0000-0000-00000B000000}"/>
    <cellStyle name="Millares 4" xfId="28" xr:uid="{00000000-0005-0000-0000-00000C000000}"/>
    <cellStyle name="Millares 4 2" xfId="53" xr:uid="{00000000-0005-0000-0000-00000D000000}"/>
    <cellStyle name="Millares 5" xfId="30" xr:uid="{00000000-0005-0000-0000-00000E000000}"/>
    <cellStyle name="Millares 5 2" xfId="55" xr:uid="{00000000-0005-0000-0000-00000F000000}"/>
    <cellStyle name="Millares 7" xfId="14" xr:uid="{00000000-0005-0000-0000-000010000000}"/>
    <cellStyle name="Millares 7 2" xfId="44" xr:uid="{00000000-0005-0000-0000-000011000000}"/>
    <cellStyle name="Millares_Formato Evaluacion LP No. 41 Biblioteca Belen" xfId="37" xr:uid="{00000000-0005-0000-0000-000012000000}"/>
    <cellStyle name="Moneda [0]" xfId="34" builtinId="7"/>
    <cellStyle name="Moneda [0] 2" xfId="21" xr:uid="{00000000-0005-0000-0000-000014000000}"/>
    <cellStyle name="Moneda [0] 2 2" xfId="48" xr:uid="{00000000-0005-0000-0000-000015000000}"/>
    <cellStyle name="Moneda [0] 3" xfId="32" xr:uid="{00000000-0005-0000-0000-000016000000}"/>
    <cellStyle name="Moneda [0] 3 2" xfId="57" xr:uid="{00000000-0005-0000-0000-000017000000}"/>
    <cellStyle name="Moneda [0] 4" xfId="59" xr:uid="{00000000-0005-0000-0000-000018000000}"/>
    <cellStyle name="Moneda 12" xfId="23" xr:uid="{00000000-0005-0000-0000-000019000000}"/>
    <cellStyle name="Moneda 2" xfId="20" xr:uid="{00000000-0005-0000-0000-00001A000000}"/>
    <cellStyle name="Moneda 2 2" xfId="47" xr:uid="{00000000-0005-0000-0000-00001B000000}"/>
    <cellStyle name="Moneda 3" xfId="26" xr:uid="{00000000-0005-0000-0000-00001C000000}"/>
    <cellStyle name="Moneda 3 2" xfId="51" xr:uid="{00000000-0005-0000-0000-00001D000000}"/>
    <cellStyle name="Moneda 4" xfId="27" xr:uid="{00000000-0005-0000-0000-00001E000000}"/>
    <cellStyle name="Moneda 4 2" xfId="52" xr:uid="{00000000-0005-0000-0000-00001F000000}"/>
    <cellStyle name="Moneda 5" xfId="31" xr:uid="{00000000-0005-0000-0000-000020000000}"/>
    <cellStyle name="Moneda 5 2" xfId="56" xr:uid="{00000000-0005-0000-0000-000021000000}"/>
    <cellStyle name="Normal" xfId="0" builtinId="0"/>
    <cellStyle name="Normal 12 2" xfId="36" xr:uid="{00000000-0005-0000-0000-000023000000}"/>
    <cellStyle name="Normal 12 2 2" xfId="60" xr:uid="{00000000-0005-0000-0000-000024000000}"/>
    <cellStyle name="Normal 2" xfId="2" xr:uid="{00000000-0005-0000-0000-000025000000}"/>
    <cellStyle name="Normal 2 2" xfId="9" xr:uid="{00000000-0005-0000-0000-000026000000}"/>
    <cellStyle name="Normal 2 2 3" xfId="17" xr:uid="{00000000-0005-0000-0000-000027000000}"/>
    <cellStyle name="Normal 2 3" xfId="39" xr:uid="{00000000-0005-0000-0000-000028000000}"/>
    <cellStyle name="Normal 3" xfId="12" xr:uid="{00000000-0005-0000-0000-000029000000}"/>
    <cellStyle name="Normal 3 4" xfId="10" xr:uid="{00000000-0005-0000-0000-00002A000000}"/>
    <cellStyle name="Normal 4" xfId="18" xr:uid="{00000000-0005-0000-0000-00002B000000}"/>
    <cellStyle name="Normal 4 2" xfId="45" xr:uid="{00000000-0005-0000-0000-00002C000000}"/>
    <cellStyle name="Normal 5" xfId="29" xr:uid="{00000000-0005-0000-0000-00002D000000}"/>
    <cellStyle name="Normal 5 2" xfId="54" xr:uid="{00000000-0005-0000-0000-00002E000000}"/>
    <cellStyle name="Normal_CONSOLIDADO  EVALUACIÓN LP 53 OBRA ADECUACIÓN Y MANTENIMIENTO DEL TEATRO LIDO" xfId="35" xr:uid="{00000000-0005-0000-0000-00002F000000}"/>
    <cellStyle name="Normal_FORM20_1" xfId="6" xr:uid="{00000000-0005-0000-0000-000030000000}"/>
    <cellStyle name="Normal_FORM20_1 2" xfId="24" xr:uid="{00000000-0005-0000-0000-000031000000}"/>
    <cellStyle name="Normal_Hoja1" xfId="11" xr:uid="{00000000-0005-0000-0000-000032000000}"/>
    <cellStyle name="Porcentaje" xfId="5" builtinId="5"/>
    <cellStyle name="Porcentaje 2" xfId="4" xr:uid="{00000000-0005-0000-0000-000034000000}"/>
    <cellStyle name="Porcentaje 2 2" xfId="15" xr:uid="{00000000-0005-0000-0000-000035000000}"/>
    <cellStyle name="Porcentaje 2 3" xfId="41" xr:uid="{00000000-0005-0000-0000-000036000000}"/>
    <cellStyle name="Porcentaje 3" xfId="22" xr:uid="{00000000-0005-0000-0000-000037000000}"/>
    <cellStyle name="Porcentaje 3 2" xfId="49" xr:uid="{00000000-0005-0000-0000-000038000000}"/>
    <cellStyle name="Porcentaje 4" xfId="33" xr:uid="{00000000-0005-0000-0000-000039000000}"/>
    <cellStyle name="Porcentaje 4 2" xfId="58" xr:uid="{00000000-0005-0000-0000-00003A000000}"/>
    <cellStyle name="Porcentaje 5" xfId="42" xr:uid="{00000000-0005-0000-0000-00003B000000}"/>
    <cellStyle name="Porcentual 2 2 2" xfId="8" xr:uid="{00000000-0005-0000-0000-00003C000000}"/>
  </cellStyles>
  <dxfs count="5117">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fgColor auto="1"/>
          <bgColor rgb="FFFFFF00"/>
        </patternFill>
      </fill>
    </dxf>
    <dxf>
      <fill>
        <patternFill>
          <fgColor auto="1"/>
          <bgColor rgb="FFFF0000"/>
        </patternFill>
      </fill>
    </dxf>
    <dxf>
      <fill>
        <patternFill>
          <fgColor auto="1"/>
          <bgColor theme="5" tint="0.39994506668294322"/>
        </patternFill>
      </fill>
    </dxf>
    <dxf>
      <fill>
        <patternFill>
          <fgColor auto="1"/>
          <bgColor theme="5" tint="0.39994506668294322"/>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fgColor auto="1"/>
          <bgColor rgb="FFFFFF00"/>
        </patternFill>
      </fill>
    </dxf>
    <dxf>
      <fill>
        <patternFill>
          <fgColor auto="1"/>
          <bgColor rgb="FFFF0000"/>
        </patternFill>
      </fill>
    </dxf>
    <dxf>
      <fill>
        <patternFill>
          <fgColor auto="1"/>
          <bgColor theme="5" tint="0.39994506668294322"/>
        </patternFill>
      </fill>
    </dxf>
    <dxf>
      <fill>
        <patternFill>
          <fgColor auto="1"/>
          <bgColor theme="5" tint="0.39994506668294322"/>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D99594"/>
          <bgColor rgb="FFD99594"/>
        </patternFill>
      </fill>
    </dxf>
    <dxf>
      <fill>
        <patternFill patternType="solid">
          <fgColor rgb="FFD99594"/>
          <bgColor rgb="FFD9959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D99594"/>
          <bgColor rgb="FFD99594"/>
        </patternFill>
      </fill>
    </dxf>
    <dxf>
      <fill>
        <patternFill patternType="solid">
          <fgColor rgb="FFD99594"/>
          <bgColor rgb="FFD9959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D99594"/>
          <bgColor rgb="FFD99594"/>
        </patternFill>
      </fill>
    </dxf>
    <dxf>
      <fill>
        <patternFill patternType="solid">
          <fgColor rgb="FFD99594"/>
          <bgColor rgb="FFD9959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D99594"/>
          <bgColor rgb="FFD99594"/>
        </patternFill>
      </fill>
    </dxf>
    <dxf>
      <fill>
        <patternFill patternType="solid">
          <fgColor rgb="FFD99594"/>
          <bgColor rgb="FFD9959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fgColor auto="1"/>
          <bgColor rgb="FFFFFF00"/>
        </patternFill>
      </fill>
    </dxf>
    <dxf>
      <fill>
        <patternFill>
          <fgColor auto="1"/>
          <bgColor rgb="FFFF0000"/>
        </patternFill>
      </fill>
    </dxf>
    <dxf>
      <fill>
        <patternFill>
          <fgColor auto="1"/>
          <bgColor theme="5" tint="0.39994506668294322"/>
        </patternFill>
      </fill>
    </dxf>
    <dxf>
      <fill>
        <patternFill>
          <fgColor auto="1"/>
          <bgColor theme="5" tint="0.39994506668294322"/>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fgColor auto="1"/>
          <bgColor rgb="FFFFFF00"/>
        </patternFill>
      </fill>
    </dxf>
    <dxf>
      <fill>
        <patternFill>
          <bgColor rgb="FFFF0000"/>
        </patternFill>
      </fill>
    </dxf>
    <dxf>
      <fill>
        <patternFill>
          <bgColor rgb="FFFFFF00"/>
        </patternFill>
      </fill>
    </dxf>
    <dxf>
      <fill>
        <patternFill>
          <bgColor rgb="FFFF0000"/>
        </patternFill>
      </fill>
    </dxf>
    <dxf>
      <fill>
        <patternFill>
          <fgColor auto="1"/>
          <bgColor rgb="FFFFC000"/>
        </patternFill>
      </fill>
    </dxf>
    <dxf>
      <fill>
        <patternFill>
          <fgColor auto="1"/>
          <bgColor rgb="FFFF0000"/>
        </patternFill>
      </fill>
    </dxf>
    <dxf>
      <fill>
        <patternFill>
          <fgColor auto="1"/>
          <bgColor rgb="FFFFC000"/>
        </patternFill>
      </fill>
    </dxf>
    <dxf>
      <fill>
        <patternFill>
          <fgColor auto="1"/>
          <bgColor rgb="FFFF0000"/>
        </patternFill>
      </fill>
    </dxf>
    <dxf>
      <fill>
        <patternFill>
          <bgColor rgb="FFFFFF00"/>
        </patternFill>
      </fill>
    </dxf>
    <dxf>
      <fill>
        <patternFill>
          <bgColor rgb="FFFF0000"/>
        </patternFill>
      </fill>
    </dxf>
    <dxf>
      <fill>
        <patternFill>
          <fgColor auto="1"/>
          <bgColor rgb="FFFFFF00"/>
        </patternFill>
      </fill>
    </dxf>
    <dxf>
      <fill>
        <patternFill>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fgColor auto="1"/>
          <bgColor rgb="FFFFFF00"/>
        </patternFill>
      </fill>
    </dxf>
    <dxf>
      <fill>
        <patternFill>
          <fgColor auto="1"/>
          <bgColor rgb="FFFF0000"/>
        </patternFill>
      </fill>
    </dxf>
    <dxf>
      <fill>
        <patternFill>
          <fgColor auto="1"/>
          <bgColor theme="5" tint="0.39994506668294322"/>
        </patternFill>
      </fill>
    </dxf>
    <dxf>
      <fill>
        <patternFill>
          <fgColor auto="1"/>
          <bgColor theme="5" tint="0.39994506668294322"/>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fgColor auto="1"/>
          <bgColor rgb="FFFFFF00"/>
        </patternFill>
      </fill>
    </dxf>
    <dxf>
      <fill>
        <patternFill>
          <bgColor rgb="FFFF0000"/>
        </patternFill>
      </fill>
    </dxf>
    <dxf>
      <fill>
        <patternFill>
          <bgColor rgb="FFFFFF00"/>
        </patternFill>
      </fill>
    </dxf>
    <dxf>
      <fill>
        <patternFill>
          <bgColor rgb="FFFF0000"/>
        </patternFill>
      </fill>
    </dxf>
    <dxf>
      <fill>
        <patternFill>
          <fgColor auto="1"/>
          <bgColor rgb="FFFFC000"/>
        </patternFill>
      </fill>
    </dxf>
    <dxf>
      <fill>
        <patternFill>
          <fgColor auto="1"/>
          <bgColor rgb="FFFF0000"/>
        </patternFill>
      </fill>
    </dxf>
    <dxf>
      <fill>
        <patternFill>
          <fgColor auto="1"/>
          <bgColor rgb="FFFFC000"/>
        </patternFill>
      </fill>
    </dxf>
    <dxf>
      <fill>
        <patternFill>
          <fgColor auto="1"/>
          <bgColor rgb="FFFF0000"/>
        </patternFill>
      </fill>
    </dxf>
    <dxf>
      <fill>
        <patternFill>
          <bgColor rgb="FFFFFF00"/>
        </patternFill>
      </fill>
    </dxf>
    <dxf>
      <fill>
        <patternFill>
          <bgColor rgb="FFFF0000"/>
        </patternFill>
      </fill>
    </dxf>
    <dxf>
      <fill>
        <patternFill>
          <fgColor auto="1"/>
          <bgColor rgb="FFFFFF00"/>
        </patternFill>
      </fill>
    </dxf>
    <dxf>
      <fill>
        <patternFill>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fgColor auto="1"/>
          <bgColor rgb="FFFFFF00"/>
        </patternFill>
      </fill>
    </dxf>
    <dxf>
      <fill>
        <patternFill>
          <bgColor rgb="FFFF0000"/>
        </patternFill>
      </fill>
    </dxf>
    <dxf>
      <fill>
        <patternFill>
          <bgColor rgb="FFFFFF00"/>
        </patternFill>
      </fill>
    </dxf>
    <dxf>
      <fill>
        <patternFill>
          <bgColor rgb="FFFF0000"/>
        </patternFill>
      </fill>
    </dxf>
    <dxf>
      <fill>
        <patternFill>
          <fgColor auto="1"/>
          <bgColor rgb="FFFFC000"/>
        </patternFill>
      </fill>
    </dxf>
    <dxf>
      <fill>
        <patternFill>
          <fgColor auto="1"/>
          <bgColor rgb="FFFF0000"/>
        </patternFill>
      </fill>
    </dxf>
    <dxf>
      <fill>
        <patternFill>
          <fgColor auto="1"/>
          <bgColor rgb="FFFFC000"/>
        </patternFill>
      </fill>
    </dxf>
    <dxf>
      <fill>
        <patternFill>
          <fgColor auto="1"/>
          <bgColor rgb="FFFF0000"/>
        </patternFill>
      </fill>
    </dxf>
    <dxf>
      <fill>
        <patternFill>
          <bgColor rgb="FFFFFF00"/>
        </patternFill>
      </fill>
    </dxf>
    <dxf>
      <fill>
        <patternFill>
          <bgColor rgb="FFFF0000"/>
        </patternFill>
      </fill>
    </dxf>
    <dxf>
      <fill>
        <patternFill>
          <fgColor auto="1"/>
          <bgColor rgb="FFFFFF00"/>
        </patternFill>
      </fill>
    </dxf>
    <dxf>
      <fill>
        <patternFill>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DE9D9"/>
          <bgColor rgb="FFFDE9D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66675</xdr:rowOff>
    </xdr:from>
    <xdr:ext cx="733425" cy="904875"/>
    <xdr:pic>
      <xdr:nvPicPr>
        <xdr:cNvPr id="2" name="image1.png" descr="log-udea2.GIF">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85725</xdr:rowOff>
    </xdr:from>
    <xdr:ext cx="714375" cy="847725"/>
    <xdr:pic>
      <xdr:nvPicPr>
        <xdr:cNvPr id="2" name="image1.png" descr="log-udea2.GIF">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71450" y="85725"/>
          <a:ext cx="714375" cy="8477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12</xdr:col>
      <xdr:colOff>388006</xdr:colOff>
      <xdr:row>4</xdr:row>
      <xdr:rowOff>82990</xdr:rowOff>
    </xdr:from>
    <xdr:to>
      <xdr:col>13</xdr:col>
      <xdr:colOff>1175076</xdr:colOff>
      <xdr:row>8</xdr:row>
      <xdr:rowOff>1494293</xdr:rowOff>
    </xdr:to>
    <xdr:pic>
      <xdr:nvPicPr>
        <xdr:cNvPr id="2" name="Imagen 1">
          <a:extLst>
            <a:ext uri="{FF2B5EF4-FFF2-40B4-BE49-F238E27FC236}">
              <a16:creationId xmlns:a16="http://schemas.microsoft.com/office/drawing/2014/main" id="{1BFA1634-0676-4250-AC3F-7AA7F76D0857}"/>
            </a:ext>
          </a:extLst>
        </xdr:cNvPr>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21568142" y="983535"/>
          <a:ext cx="2051297" cy="21559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104775</xdr:colOff>
      <xdr:row>1</xdr:row>
      <xdr:rowOff>28575</xdr:rowOff>
    </xdr:from>
    <xdr:ext cx="657225" cy="819150"/>
    <xdr:pic>
      <xdr:nvPicPr>
        <xdr:cNvPr id="2" name="image1.png" descr="log-udea2.GIF">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dades%20compartidas/0_REPOSITORIO_DIF/4_GADMIN/1_REGIS/0_Invitaciones/2_MedianaC/VA_017_2021_Mantenimiento_Pintura/Gestion/3_Evaluacion/2_Evaluacion%20VA-017-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ELETRABAJO_2020\11_PROCESO%20VA-013-2020\PROPUESTAS\2_Evaluacion%20VA-013-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TELETRABAJO_2020\APOYOS\Evaluaci&#243;n%20VA-119-2019_DEFINITIVO%20Abril%2021%20d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ENTREGA"/>
      <sheetName val="2_APERTURA DE SOBRES"/>
      <sheetName val="5,1. REQUISITOS JURÍDICOS"/>
      <sheetName val="5.2. EXPERIENCIA GRAL Y ESP"/>
      <sheetName val="5.4 CAP FINANCIERA"/>
      <sheetName val="5.5 REQUISITOS COMERCIALES"/>
      <sheetName val="PRESUPUESTO"/>
      <sheetName val="RESUMEN"/>
      <sheetName val="Cálculo Pt2"/>
      <sheetName val="10. EVALUACIÓN"/>
    </sheetNames>
    <sheetDataSet>
      <sheetData sheetId="0"/>
      <sheetData sheetId="1"/>
      <sheetData sheetId="2"/>
      <sheetData sheetId="3">
        <row r="12">
          <cell r="X12">
            <v>1</v>
          </cell>
          <cell r="Y12" t="str">
            <v>CONCRETOS Y MEZCLAS S.A</v>
          </cell>
          <cell r="Z12" t="str">
            <v>CUMPLE</v>
          </cell>
          <cell r="AA12" t="str">
            <v>H</v>
          </cell>
          <cell r="AE12" t="str">
            <v>CONCRETOS Y MEZCLAS S.A</v>
          </cell>
          <cell r="AF12" t="str">
            <v>CUMPLE</v>
          </cell>
        </row>
        <row r="13">
          <cell r="X13">
            <v>2</v>
          </cell>
          <cell r="Y13" t="str">
            <v>INGAP S.A.S</v>
          </cell>
          <cell r="Z13" t="str">
            <v>CUMPLE</v>
          </cell>
          <cell r="AA13" t="str">
            <v>H</v>
          </cell>
          <cell r="AE13" t="str">
            <v>INGAP S.A.S</v>
          </cell>
          <cell r="AF13" t="str">
            <v>CUMPLE</v>
          </cell>
        </row>
        <row r="14">
          <cell r="X14">
            <v>3</v>
          </cell>
          <cell r="Y14" t="str">
            <v xml:space="preserve">VIACOL INGENIEROS CONTRATISTAS </v>
          </cell>
          <cell r="Z14" t="str">
            <v>CUMPLE</v>
          </cell>
          <cell r="AA14" t="str">
            <v>H</v>
          </cell>
          <cell r="AE14" t="str">
            <v xml:space="preserve">VIACOL INGENIEROS CONTRATISTAS </v>
          </cell>
          <cell r="AF14" t="str">
            <v>CUMPLE</v>
          </cell>
        </row>
        <row r="15">
          <cell r="X15">
            <v>4</v>
          </cell>
          <cell r="Y15" t="str">
            <v>CÉSAR AUGUSTO GIRALDO ATEHORTÚA</v>
          </cell>
          <cell r="Z15" t="str">
            <v>NO CUMPLE</v>
          </cell>
          <cell r="AA15" t="str">
            <v>NH</v>
          </cell>
          <cell r="AE15" t="str">
            <v>CÉSAR AUGUSTO GIRALDO ATEHORTÚA</v>
          </cell>
          <cell r="AF15" t="str">
            <v>NO CUMPLE</v>
          </cell>
        </row>
        <row r="16">
          <cell r="X16">
            <v>5</v>
          </cell>
          <cell r="Y16" t="str">
            <v>JUAN CARLOS RESTREPO GUTIERREZ</v>
          </cell>
          <cell r="Z16" t="str">
            <v>CUMPLE</v>
          </cell>
          <cell r="AA16" t="str">
            <v>H</v>
          </cell>
          <cell r="AE16" t="str">
            <v>JUAN CARLOS RESTREPO GUTIERREZ</v>
          </cell>
          <cell r="AF16" t="str">
            <v>CUMPLE</v>
          </cell>
        </row>
        <row r="17">
          <cell r="X17">
            <v>6</v>
          </cell>
          <cell r="Y17" t="str">
            <v>ANGELA MARÍA CÁRDENAS ZAPATA</v>
          </cell>
          <cell r="Z17" t="str">
            <v>CUMPLE</v>
          </cell>
          <cell r="AA17" t="str">
            <v>H</v>
          </cell>
          <cell r="AE17" t="str">
            <v>ANGELA MARÍA CÁRDENAS ZAPATA</v>
          </cell>
          <cell r="AF17" t="str">
            <v>CUMPLE</v>
          </cell>
        </row>
        <row r="18">
          <cell r="X18">
            <v>7</v>
          </cell>
          <cell r="Y18" t="str">
            <v>ASEM S.A.S</v>
          </cell>
          <cell r="Z18" t="str">
            <v>CUMPLE</v>
          </cell>
          <cell r="AA18" t="str">
            <v>H</v>
          </cell>
          <cell r="AE18" t="str">
            <v>ASEM S.A.S</v>
          </cell>
          <cell r="AF18" t="str">
            <v>CUMPLE</v>
          </cell>
        </row>
        <row r="19">
          <cell r="X19">
            <v>8</v>
          </cell>
          <cell r="Y19" t="str">
            <v>LUIS CARLOS PARRA VELASQUEZ</v>
          </cell>
          <cell r="Z19" t="str">
            <v>CUMPLE</v>
          </cell>
          <cell r="AA19" t="str">
            <v>H</v>
          </cell>
          <cell r="AE19" t="str">
            <v>LUIS CARLOS PARRA VELASQUEZ</v>
          </cell>
          <cell r="AF19" t="str">
            <v>CUMPLE</v>
          </cell>
        </row>
        <row r="20">
          <cell r="X20">
            <v>9</v>
          </cell>
          <cell r="Y20" t="str">
            <v>KA S.A.</v>
          </cell>
          <cell r="Z20" t="str">
            <v>CUMPLE</v>
          </cell>
          <cell r="AA20" t="str">
            <v>H</v>
          </cell>
          <cell r="AE20" t="str">
            <v>KA S.A.</v>
          </cell>
          <cell r="AF20" t="str">
            <v>CUMPLE</v>
          </cell>
        </row>
        <row r="21">
          <cell r="X21">
            <v>10</v>
          </cell>
          <cell r="Y21" t="str">
            <v xml:space="preserve">DANIEL JOSE NIEVES VERGARA </v>
          </cell>
          <cell r="Z21" t="str">
            <v>CUMPLE</v>
          </cell>
          <cell r="AA21" t="str">
            <v>H</v>
          </cell>
          <cell r="AE21" t="str">
            <v xml:space="preserve">DANIEL JOSE NIEVES VERGARA </v>
          </cell>
          <cell r="AF21" t="str">
            <v>CUMPLE</v>
          </cell>
        </row>
        <row r="22">
          <cell r="X22">
            <v>11</v>
          </cell>
          <cell r="Y22" t="str">
            <v xml:space="preserve">CARLOS ANDRES ACEBEDO ESCOBAR </v>
          </cell>
          <cell r="Z22" t="str">
            <v>CUMPLE</v>
          </cell>
          <cell r="AA22" t="str">
            <v>H</v>
          </cell>
          <cell r="AE22" t="str">
            <v xml:space="preserve">CARLOS ANDRES ACEBEDO ESCOBAR </v>
          </cell>
          <cell r="AF22" t="str">
            <v>CUMPLE</v>
          </cell>
        </row>
        <row r="23">
          <cell r="X23">
            <v>12</v>
          </cell>
          <cell r="Y23" t="str">
            <v>CONDEIN S.A.S</v>
          </cell>
          <cell r="Z23" t="str">
            <v>CUMPLE</v>
          </cell>
          <cell r="AA23" t="str">
            <v>H</v>
          </cell>
          <cell r="AE23" t="str">
            <v>CONDEIN S.A.S</v>
          </cell>
          <cell r="AF23" t="str">
            <v>CUMPLE</v>
          </cell>
        </row>
        <row r="24">
          <cell r="X24">
            <v>13</v>
          </cell>
          <cell r="Y24" t="str">
            <v>CONSTRUVALORES S.A.S</v>
          </cell>
          <cell r="Z24" t="str">
            <v>CUMPLE</v>
          </cell>
          <cell r="AA24" t="str">
            <v>H</v>
          </cell>
          <cell r="AE24" t="str">
            <v>CONSTRUVALORES S.A.S</v>
          </cell>
          <cell r="AF24" t="str">
            <v>CUMPLE</v>
          </cell>
        </row>
        <row r="25">
          <cell r="X25">
            <v>14</v>
          </cell>
          <cell r="Y25" t="str">
            <v>WILLIAMS.CO S.A.S</v>
          </cell>
          <cell r="Z25" t="str">
            <v>CUMPLE</v>
          </cell>
          <cell r="AA25" t="str">
            <v>H</v>
          </cell>
          <cell r="AE25" t="str">
            <v>WILLIAMS.CO S.A.S</v>
          </cell>
          <cell r="AF25" t="str">
            <v>CUMPLE</v>
          </cell>
        </row>
        <row r="26">
          <cell r="X26">
            <v>15</v>
          </cell>
          <cell r="Y26">
            <v>0</v>
          </cell>
          <cell r="Z26">
            <v>0</v>
          </cell>
          <cell r="AA26" t="str">
            <v>NH</v>
          </cell>
          <cell r="AE26">
            <v>0</v>
          </cell>
          <cell r="AF26">
            <v>0</v>
          </cell>
        </row>
        <row r="27">
          <cell r="X27">
            <v>16</v>
          </cell>
          <cell r="Y27">
            <v>0</v>
          </cell>
          <cell r="Z27">
            <v>0</v>
          </cell>
          <cell r="AA27" t="str">
            <v>NH</v>
          </cell>
          <cell r="AE27">
            <v>0</v>
          </cell>
          <cell r="AF27">
            <v>0</v>
          </cell>
        </row>
        <row r="28">
          <cell r="X28">
            <v>17</v>
          </cell>
          <cell r="Y28">
            <v>0</v>
          </cell>
          <cell r="Z28">
            <v>0</v>
          </cell>
          <cell r="AA28" t="str">
            <v>NH</v>
          </cell>
          <cell r="AE28">
            <v>0</v>
          </cell>
          <cell r="AF28">
            <v>0</v>
          </cell>
        </row>
      </sheetData>
      <sheetData sheetId="4">
        <row r="6">
          <cell r="M6">
            <v>1</v>
          </cell>
          <cell r="N6" t="str">
            <v>CONCRETOS Y MEZCLAS S.A</v>
          </cell>
          <cell r="O6" t="str">
            <v>H</v>
          </cell>
        </row>
        <row r="7">
          <cell r="M7">
            <v>2</v>
          </cell>
          <cell r="N7" t="str">
            <v>INGAP S.A.S</v>
          </cell>
          <cell r="O7" t="str">
            <v>H</v>
          </cell>
        </row>
        <row r="8">
          <cell r="M8">
            <v>3</v>
          </cell>
          <cell r="N8" t="str">
            <v xml:space="preserve">VIACOL INGENIEROS CONTRATISTAS </v>
          </cell>
          <cell r="O8" t="str">
            <v>H</v>
          </cell>
        </row>
        <row r="9">
          <cell r="M9">
            <v>4</v>
          </cell>
          <cell r="N9" t="str">
            <v>CÉSAR AUGUSTO GIRALDO ATEHORTÚA</v>
          </cell>
          <cell r="O9" t="str">
            <v>H</v>
          </cell>
        </row>
        <row r="10">
          <cell r="M10">
            <v>5</v>
          </cell>
          <cell r="N10" t="str">
            <v>JUAN CARLOS RESTREPO GUTIERREZ</v>
          </cell>
          <cell r="O10" t="str">
            <v>H</v>
          </cell>
        </row>
        <row r="11">
          <cell r="M11">
            <v>6</v>
          </cell>
          <cell r="N11" t="str">
            <v>ANGELA MARÍA CÁRDENAS ZAPATA</v>
          </cell>
          <cell r="O11" t="str">
            <v>H</v>
          </cell>
        </row>
        <row r="12">
          <cell r="M12">
            <v>7</v>
          </cell>
          <cell r="N12" t="str">
            <v>ASEM S.A.S</v>
          </cell>
          <cell r="O12" t="str">
            <v>H</v>
          </cell>
        </row>
        <row r="13">
          <cell r="M13">
            <v>8</v>
          </cell>
          <cell r="N13" t="str">
            <v>LUIS CARLOS PARRA VELASQUEZ</v>
          </cell>
          <cell r="O13" t="str">
            <v>H</v>
          </cell>
        </row>
        <row r="14">
          <cell r="M14">
            <v>9</v>
          </cell>
          <cell r="N14" t="str">
            <v>KA S.A.</v>
          </cell>
          <cell r="O14" t="str">
            <v>H</v>
          </cell>
        </row>
        <row r="15">
          <cell r="M15">
            <v>10</v>
          </cell>
          <cell r="N15" t="str">
            <v xml:space="preserve">DANIEL JOSE NIEVES VERGARA </v>
          </cell>
          <cell r="O15" t="str">
            <v>H</v>
          </cell>
        </row>
        <row r="16">
          <cell r="M16">
            <v>11</v>
          </cell>
          <cell r="N16" t="str">
            <v xml:space="preserve">CARLOS ANDRES ACEBEDO ESCOBAR </v>
          </cell>
          <cell r="O16" t="str">
            <v>H</v>
          </cell>
        </row>
        <row r="17">
          <cell r="M17">
            <v>12</v>
          </cell>
          <cell r="N17" t="str">
            <v>CONDEIN S.A.S</v>
          </cell>
          <cell r="O17" t="str">
            <v>H</v>
          </cell>
        </row>
        <row r="18">
          <cell r="M18">
            <v>13</v>
          </cell>
          <cell r="N18" t="str">
            <v>CONSTRUVALORES S.A.S</v>
          </cell>
          <cell r="O18" t="str">
            <v>H</v>
          </cell>
        </row>
        <row r="19">
          <cell r="M19">
            <v>14</v>
          </cell>
          <cell r="N19" t="str">
            <v>WILLIAMS.CO S.A.S</v>
          </cell>
          <cell r="O19" t="str">
            <v>H</v>
          </cell>
        </row>
      </sheetData>
      <sheetData sheetId="5"/>
      <sheetData sheetId="6">
        <row r="11">
          <cell r="B11">
            <v>1.1000000000000001</v>
          </cell>
          <cell r="C11" t="str">
            <v>R</v>
          </cell>
          <cell r="D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E11" t="str">
            <v>m2</v>
          </cell>
          <cell r="F11">
            <v>1959.6287787332503</v>
          </cell>
          <cell r="G11">
            <v>0</v>
          </cell>
          <cell r="H11">
            <v>0</v>
          </cell>
          <cell r="J11">
            <v>1.1000000000000001</v>
          </cell>
          <cell r="K11" t="str">
            <v>R</v>
          </cell>
          <cell r="L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M11" t="str">
            <v>m2</v>
          </cell>
          <cell r="N11">
            <v>1959.6287787332503</v>
          </cell>
          <cell r="O11">
            <v>12729</v>
          </cell>
          <cell r="P11">
            <v>24944115</v>
          </cell>
          <cell r="Q11">
            <v>1</v>
          </cell>
          <cell r="R11">
            <v>1</v>
          </cell>
          <cell r="S11">
            <v>1</v>
          </cell>
          <cell r="T11">
            <v>1</v>
          </cell>
          <cell r="U11">
            <v>1</v>
          </cell>
          <cell r="V11">
            <v>1</v>
          </cell>
          <cell r="W11">
            <v>1</v>
          </cell>
          <cell r="X11">
            <v>24944115</v>
          </cell>
          <cell r="Y11">
            <v>0</v>
          </cell>
          <cell r="AA11">
            <v>1.1000000000000001</v>
          </cell>
          <cell r="AB11" t="str">
            <v>R</v>
          </cell>
          <cell r="AC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AD11" t="str">
            <v>m2</v>
          </cell>
          <cell r="AE11">
            <v>1959.6287787332503</v>
          </cell>
          <cell r="AF11">
            <v>15800</v>
          </cell>
          <cell r="AG11">
            <v>30962134.703985356</v>
          </cell>
          <cell r="AH11">
            <v>1</v>
          </cell>
          <cell r="AI11">
            <v>1</v>
          </cell>
          <cell r="AJ11">
            <v>1</v>
          </cell>
          <cell r="AK11">
            <v>1</v>
          </cell>
          <cell r="AL11">
            <v>1</v>
          </cell>
          <cell r="AM11">
            <v>1</v>
          </cell>
          <cell r="AN11">
            <v>1</v>
          </cell>
          <cell r="AO11">
            <v>30962135</v>
          </cell>
          <cell r="AP11">
            <v>-0.29601464420557022</v>
          </cell>
          <cell r="AR11">
            <v>1.1000000000000001</v>
          </cell>
          <cell r="AS11" t="str">
            <v>R</v>
          </cell>
          <cell r="AT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AU11" t="str">
            <v>m2</v>
          </cell>
          <cell r="AV11">
            <v>1959.6287787332503</v>
          </cell>
          <cell r="AW11">
            <v>14550</v>
          </cell>
          <cell r="AX11">
            <v>28512598.730568793</v>
          </cell>
          <cell r="AY11">
            <v>1</v>
          </cell>
          <cell r="AZ11">
            <v>1</v>
          </cell>
          <cell r="BA11">
            <v>1</v>
          </cell>
          <cell r="BB11">
            <v>1</v>
          </cell>
          <cell r="BC11">
            <v>1</v>
          </cell>
          <cell r="BD11">
            <v>1</v>
          </cell>
          <cell r="BE11">
            <v>1</v>
          </cell>
          <cell r="BF11">
            <v>28512599</v>
          </cell>
          <cell r="BG11">
            <v>-0.26943120732903481</v>
          </cell>
          <cell r="BI11">
            <v>1.1000000000000001</v>
          </cell>
          <cell r="BJ11" t="str">
            <v>R</v>
          </cell>
          <cell r="BK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BL11" t="str">
            <v>m2</v>
          </cell>
          <cell r="BM11">
            <v>1959.6287787332503</v>
          </cell>
          <cell r="BN11">
            <v>11500</v>
          </cell>
          <cell r="BO11">
            <v>22535730.955432378</v>
          </cell>
          <cell r="BP11">
            <v>1</v>
          </cell>
          <cell r="BQ11">
            <v>1</v>
          </cell>
          <cell r="BR11">
            <v>1</v>
          </cell>
          <cell r="BS11">
            <v>1</v>
          </cell>
          <cell r="BT11">
            <v>1</v>
          </cell>
          <cell r="BU11">
            <v>1</v>
          </cell>
          <cell r="BV11">
            <v>1</v>
          </cell>
          <cell r="BW11">
            <v>22535731</v>
          </cell>
          <cell r="BX11">
            <v>-4.4567622244358063E-2</v>
          </cell>
          <cell r="BZ11">
            <v>1.1000000000000001</v>
          </cell>
          <cell r="CA11" t="str">
            <v>R</v>
          </cell>
          <cell r="CB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CC11" t="str">
            <v>m2</v>
          </cell>
          <cell r="CD11">
            <v>1959.6287787332503</v>
          </cell>
          <cell r="CE11">
            <v>14500</v>
          </cell>
          <cell r="CF11">
            <v>28414617.291632131</v>
          </cell>
          <cell r="CG11">
            <v>1</v>
          </cell>
          <cell r="CH11">
            <v>1</v>
          </cell>
          <cell r="CI11">
            <v>1</v>
          </cell>
          <cell r="CJ11">
            <v>1</v>
          </cell>
          <cell r="CK11">
            <v>1</v>
          </cell>
          <cell r="CL11">
            <v>1</v>
          </cell>
          <cell r="CM11">
            <v>1</v>
          </cell>
          <cell r="CN11">
            <v>28414617</v>
          </cell>
          <cell r="CO11">
            <v>0.29163213074207306</v>
          </cell>
          <cell r="CQ11">
            <v>1.1000000000000001</v>
          </cell>
          <cell r="CR11" t="str">
            <v>R</v>
          </cell>
          <cell r="CS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CT11" t="str">
            <v>m2</v>
          </cell>
          <cell r="CU11">
            <v>1959.6287787332503</v>
          </cell>
          <cell r="CV11">
            <v>14500</v>
          </cell>
          <cell r="CW11">
            <v>28414617.291632131</v>
          </cell>
          <cell r="CX11">
            <v>1</v>
          </cell>
          <cell r="CY11">
            <v>1</v>
          </cell>
          <cell r="CZ11">
            <v>1</v>
          </cell>
          <cell r="DA11">
            <v>1</v>
          </cell>
          <cell r="DB11">
            <v>1</v>
          </cell>
          <cell r="DC11">
            <v>1</v>
          </cell>
          <cell r="DD11">
            <v>1</v>
          </cell>
          <cell r="DE11">
            <v>28414617</v>
          </cell>
          <cell r="DF11">
            <v>0.29163213074207306</v>
          </cell>
          <cell r="DH11">
            <v>1.1000000000000001</v>
          </cell>
          <cell r="DI11" t="str">
            <v>R</v>
          </cell>
          <cell r="DJ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DK11" t="str">
            <v>m2</v>
          </cell>
          <cell r="DL11">
            <v>1959.6287787332503</v>
          </cell>
          <cell r="DM11">
            <v>17130</v>
          </cell>
          <cell r="DN11">
            <v>33568440.97970058</v>
          </cell>
          <cell r="DO11">
            <v>1</v>
          </cell>
          <cell r="DP11">
            <v>1</v>
          </cell>
          <cell r="DQ11">
            <v>1</v>
          </cell>
          <cell r="DR11">
            <v>1</v>
          </cell>
          <cell r="DS11">
            <v>1</v>
          </cell>
          <cell r="DT11">
            <v>1</v>
          </cell>
          <cell r="DU11">
            <v>1</v>
          </cell>
          <cell r="DV11">
            <v>33568441</v>
          </cell>
          <cell r="DW11">
            <v>-2.0299419760704041E-2</v>
          </cell>
          <cell r="DY11">
            <v>1.1000000000000001</v>
          </cell>
          <cell r="DZ11" t="str">
            <v>R</v>
          </cell>
          <cell r="EA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EB11" t="str">
            <v>m2</v>
          </cell>
          <cell r="EC11">
            <v>1959.6287787332503</v>
          </cell>
          <cell r="ED11">
            <v>18000</v>
          </cell>
          <cell r="EE11">
            <v>35273318.017198503</v>
          </cell>
          <cell r="EF11">
            <v>1</v>
          </cell>
          <cell r="EG11">
            <v>1</v>
          </cell>
          <cell r="EH11">
            <v>1</v>
          </cell>
          <cell r="EI11">
            <v>1</v>
          </cell>
          <cell r="EJ11">
            <v>1</v>
          </cell>
          <cell r="EK11">
            <v>1</v>
          </cell>
          <cell r="EL11">
            <v>1</v>
          </cell>
          <cell r="EM11">
            <v>35273318</v>
          </cell>
          <cell r="EN11">
            <v>1.7198503017425537E-2</v>
          </cell>
          <cell r="EP11">
            <v>1.1000000000000001</v>
          </cell>
          <cell r="EQ11" t="str">
            <v>R</v>
          </cell>
          <cell r="ER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ES11" t="str">
            <v>m2</v>
          </cell>
          <cell r="ET11">
            <v>1959.6287787332503</v>
          </cell>
          <cell r="EU11">
            <v>14000</v>
          </cell>
          <cell r="EV11">
            <v>27434802.902265504</v>
          </cell>
          <cell r="EW11">
            <v>1</v>
          </cell>
          <cell r="EX11">
            <v>1</v>
          </cell>
          <cell r="EY11">
            <v>1</v>
          </cell>
          <cell r="EZ11">
            <v>1</v>
          </cell>
          <cell r="FA11">
            <v>1</v>
          </cell>
          <cell r="FB11">
            <v>1</v>
          </cell>
          <cell r="FC11">
            <v>1</v>
          </cell>
          <cell r="FD11">
            <v>27434803</v>
          </cell>
          <cell r="FE11">
            <v>-9.7734495997428894E-2</v>
          </cell>
          <cell r="FG11">
            <v>1.1000000000000001</v>
          </cell>
          <cell r="FH11" t="str">
            <v>R</v>
          </cell>
          <cell r="FI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FJ11" t="str">
            <v>m2</v>
          </cell>
          <cell r="FK11">
            <v>1959.6287787332503</v>
          </cell>
          <cell r="FL11">
            <v>17135</v>
          </cell>
          <cell r="FM11">
            <v>33578239.123594247</v>
          </cell>
          <cell r="FN11">
            <v>1</v>
          </cell>
          <cell r="FO11">
            <v>1</v>
          </cell>
          <cell r="FP11">
            <v>1</v>
          </cell>
          <cell r="FQ11">
            <v>1</v>
          </cell>
          <cell r="FR11">
            <v>1</v>
          </cell>
          <cell r="FS11">
            <v>1</v>
          </cell>
          <cell r="FT11">
            <v>1</v>
          </cell>
          <cell r="FU11">
            <v>33578239</v>
          </cell>
          <cell r="FV11">
            <v>0.1235942468047142</v>
          </cell>
          <cell r="FX11">
            <v>1.1000000000000001</v>
          </cell>
          <cell r="FY11" t="str">
            <v>R</v>
          </cell>
          <cell r="FZ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GA11" t="str">
            <v>m2</v>
          </cell>
          <cell r="GB11">
            <v>1959.6287787332503</v>
          </cell>
          <cell r="GC11">
            <v>12000</v>
          </cell>
          <cell r="GD11">
            <v>23515545.344799004</v>
          </cell>
          <cell r="GE11">
            <v>1</v>
          </cell>
          <cell r="GF11">
            <v>1</v>
          </cell>
          <cell r="GG11">
            <v>1</v>
          </cell>
          <cell r="GH11">
            <v>1</v>
          </cell>
          <cell r="GI11">
            <v>1</v>
          </cell>
          <cell r="GJ11">
            <v>1</v>
          </cell>
          <cell r="GK11">
            <v>1</v>
          </cell>
          <cell r="GL11">
            <v>23515545</v>
          </cell>
          <cell r="GM11">
            <v>0.34479900449514389</v>
          </cell>
          <cell r="GO11">
            <v>1.1000000000000001</v>
          </cell>
          <cell r="GP11" t="str">
            <v>R</v>
          </cell>
          <cell r="GQ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GR11" t="str">
            <v>m2</v>
          </cell>
          <cell r="GS11">
            <v>1959.6287787332503</v>
          </cell>
          <cell r="GT11">
            <v>12000</v>
          </cell>
          <cell r="GU11">
            <v>23515545.344799004</v>
          </cell>
          <cell r="GV11">
            <v>1</v>
          </cell>
          <cell r="GW11">
            <v>1</v>
          </cell>
          <cell r="GX11">
            <v>1</v>
          </cell>
          <cell r="GY11">
            <v>1</v>
          </cell>
          <cell r="GZ11">
            <v>1</v>
          </cell>
          <cell r="HA11">
            <v>1</v>
          </cell>
          <cell r="HB11">
            <v>1</v>
          </cell>
          <cell r="HC11">
            <v>23515545</v>
          </cell>
          <cell r="HD11">
            <v>0.34479900449514389</v>
          </cell>
          <cell r="HF11">
            <v>1.1000000000000001</v>
          </cell>
          <cell r="HG11" t="str">
            <v>R</v>
          </cell>
          <cell r="HH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HI11" t="str">
            <v>m2</v>
          </cell>
          <cell r="HJ11">
            <v>1959.6287787332503</v>
          </cell>
          <cell r="HK11">
            <v>14500</v>
          </cell>
          <cell r="HL11">
            <v>28414617.291632131</v>
          </cell>
          <cell r="HM11">
            <v>1</v>
          </cell>
          <cell r="HN11">
            <v>1</v>
          </cell>
          <cell r="HO11">
            <v>1</v>
          </cell>
          <cell r="HP11">
            <v>1</v>
          </cell>
          <cell r="HQ11">
            <v>1</v>
          </cell>
          <cell r="HR11">
            <v>1</v>
          </cell>
          <cell r="HS11">
            <v>1</v>
          </cell>
          <cell r="HT11">
            <v>28414617</v>
          </cell>
          <cell r="HU11">
            <v>0.29163213074207306</v>
          </cell>
          <cell r="HW11">
            <v>1.1000000000000001</v>
          </cell>
          <cell r="HX11" t="str">
            <v>R</v>
          </cell>
          <cell r="HY11"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HZ11" t="str">
            <v>m2</v>
          </cell>
          <cell r="IA11">
            <v>1959.6287787332503</v>
          </cell>
          <cell r="IB11">
            <v>18000</v>
          </cell>
          <cell r="IC11">
            <v>35273318.017198503</v>
          </cell>
          <cell r="ID11">
            <v>1</v>
          </cell>
          <cell r="IE11">
            <v>1</v>
          </cell>
          <cell r="IF11">
            <v>1</v>
          </cell>
          <cell r="IG11">
            <v>1</v>
          </cell>
          <cell r="IH11">
            <v>1</v>
          </cell>
          <cell r="II11">
            <v>1</v>
          </cell>
          <cell r="IJ11">
            <v>1</v>
          </cell>
          <cell r="IK11">
            <v>35273318</v>
          </cell>
          <cell r="IL11">
            <v>1.7198503017425537E-2</v>
          </cell>
        </row>
        <row r="12">
          <cell r="B12">
            <v>1.2</v>
          </cell>
          <cell r="C12" t="str">
            <v>R</v>
          </cell>
          <cell r="D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E12" t="str">
            <v>m2</v>
          </cell>
          <cell r="F12">
            <v>1275</v>
          </cell>
          <cell r="G12">
            <v>0</v>
          </cell>
          <cell r="H12">
            <v>0</v>
          </cell>
          <cell r="J12">
            <v>1.2</v>
          </cell>
          <cell r="K12" t="str">
            <v>R</v>
          </cell>
          <cell r="L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M12" t="str">
            <v>m2</v>
          </cell>
          <cell r="N12">
            <v>1275</v>
          </cell>
          <cell r="O12">
            <v>11825</v>
          </cell>
          <cell r="P12">
            <v>15076875</v>
          </cell>
          <cell r="Q12">
            <v>1</v>
          </cell>
          <cell r="R12">
            <v>1</v>
          </cell>
          <cell r="S12">
            <v>1</v>
          </cell>
          <cell r="T12">
            <v>1</v>
          </cell>
          <cell r="U12">
            <v>1</v>
          </cell>
          <cell r="V12">
            <v>1</v>
          </cell>
          <cell r="W12">
            <v>1</v>
          </cell>
          <cell r="X12">
            <v>15076875</v>
          </cell>
          <cell r="Y12">
            <v>0</v>
          </cell>
          <cell r="AA12">
            <v>1.2</v>
          </cell>
          <cell r="AB12" t="str">
            <v>R</v>
          </cell>
          <cell r="AC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AD12" t="str">
            <v>m2</v>
          </cell>
          <cell r="AE12">
            <v>1275</v>
          </cell>
          <cell r="AF12">
            <v>15000</v>
          </cell>
          <cell r="AG12">
            <v>19125000</v>
          </cell>
          <cell r="AH12">
            <v>1</v>
          </cell>
          <cell r="AI12">
            <v>1</v>
          </cell>
          <cell r="AJ12">
            <v>1</v>
          </cell>
          <cell r="AK12">
            <v>1</v>
          </cell>
          <cell r="AL12">
            <v>1</v>
          </cell>
          <cell r="AM12">
            <v>1</v>
          </cell>
          <cell r="AN12">
            <v>1</v>
          </cell>
          <cell r="AO12">
            <v>19125000</v>
          </cell>
          <cell r="AP12">
            <v>0</v>
          </cell>
          <cell r="AR12">
            <v>1.2</v>
          </cell>
          <cell r="AS12" t="str">
            <v>R</v>
          </cell>
          <cell r="AT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AU12" t="str">
            <v>m2</v>
          </cell>
          <cell r="AV12">
            <v>1275</v>
          </cell>
          <cell r="AW12">
            <v>15520</v>
          </cell>
          <cell r="AX12">
            <v>19788000</v>
          </cell>
          <cell r="AY12">
            <v>1</v>
          </cell>
          <cell r="AZ12">
            <v>1</v>
          </cell>
          <cell r="BA12">
            <v>1</v>
          </cell>
          <cell r="BB12">
            <v>1</v>
          </cell>
          <cell r="BC12">
            <v>1</v>
          </cell>
          <cell r="BD12">
            <v>1</v>
          </cell>
          <cell r="BE12">
            <v>1</v>
          </cell>
          <cell r="BF12">
            <v>19788000</v>
          </cell>
          <cell r="BG12">
            <v>0</v>
          </cell>
          <cell r="BI12">
            <v>1.2</v>
          </cell>
          <cell r="BJ12" t="str">
            <v>R</v>
          </cell>
          <cell r="BK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BL12" t="str">
            <v>m2</v>
          </cell>
          <cell r="BM12">
            <v>1275</v>
          </cell>
          <cell r="BN12">
            <v>11500</v>
          </cell>
          <cell r="BO12">
            <v>14662500</v>
          </cell>
          <cell r="BP12">
            <v>1</v>
          </cell>
          <cell r="BQ12">
            <v>1</v>
          </cell>
          <cell r="BR12">
            <v>1</v>
          </cell>
          <cell r="BS12">
            <v>1</v>
          </cell>
          <cell r="BT12">
            <v>1</v>
          </cell>
          <cell r="BU12">
            <v>1</v>
          </cell>
          <cell r="BV12">
            <v>1</v>
          </cell>
          <cell r="BW12">
            <v>14662500</v>
          </cell>
          <cell r="BX12">
            <v>0</v>
          </cell>
          <cell r="BZ12">
            <v>1.2</v>
          </cell>
          <cell r="CA12" t="str">
            <v>R</v>
          </cell>
          <cell r="CB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CC12" t="str">
            <v>m2</v>
          </cell>
          <cell r="CD12">
            <v>1275</v>
          </cell>
          <cell r="CE12">
            <v>14500</v>
          </cell>
          <cell r="CF12">
            <v>18487500</v>
          </cell>
          <cell r="CG12">
            <v>1</v>
          </cell>
          <cell r="CH12">
            <v>1</v>
          </cell>
          <cell r="CI12">
            <v>1</v>
          </cell>
          <cell r="CJ12">
            <v>1</v>
          </cell>
          <cell r="CK12">
            <v>1</v>
          </cell>
          <cell r="CL12">
            <v>1</v>
          </cell>
          <cell r="CM12">
            <v>1</v>
          </cell>
          <cell r="CN12">
            <v>18487500</v>
          </cell>
          <cell r="CO12">
            <v>0</v>
          </cell>
          <cell r="CQ12">
            <v>1.2</v>
          </cell>
          <cell r="CR12" t="str">
            <v>R</v>
          </cell>
          <cell r="CS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CT12" t="str">
            <v>m2</v>
          </cell>
          <cell r="CU12">
            <v>1275</v>
          </cell>
          <cell r="CV12">
            <v>14700</v>
          </cell>
          <cell r="CW12">
            <v>18742500</v>
          </cell>
          <cell r="CX12">
            <v>1</v>
          </cell>
          <cell r="CY12">
            <v>1</v>
          </cell>
          <cell r="CZ12">
            <v>1</v>
          </cell>
          <cell r="DA12">
            <v>1</v>
          </cell>
          <cell r="DB12">
            <v>1</v>
          </cell>
          <cell r="DC12">
            <v>1</v>
          </cell>
          <cell r="DD12">
            <v>1</v>
          </cell>
          <cell r="DE12">
            <v>18742500</v>
          </cell>
          <cell r="DF12">
            <v>0</v>
          </cell>
          <cell r="DH12">
            <v>1.2</v>
          </cell>
          <cell r="DI12" t="str">
            <v>R</v>
          </cell>
          <cell r="DJ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DK12" t="str">
            <v>m2</v>
          </cell>
          <cell r="DL12">
            <v>1275</v>
          </cell>
          <cell r="DM12">
            <v>15870</v>
          </cell>
          <cell r="DN12">
            <v>20234250</v>
          </cell>
          <cell r="DO12">
            <v>1</v>
          </cell>
          <cell r="DP12">
            <v>1</v>
          </cell>
          <cell r="DQ12">
            <v>1</v>
          </cell>
          <cell r="DR12">
            <v>1</v>
          </cell>
          <cell r="DS12">
            <v>1</v>
          </cell>
          <cell r="DT12">
            <v>1</v>
          </cell>
          <cell r="DU12">
            <v>1</v>
          </cell>
          <cell r="DV12">
            <v>20234250</v>
          </cell>
          <cell r="DW12">
            <v>0</v>
          </cell>
          <cell r="DY12">
            <v>1.2</v>
          </cell>
          <cell r="DZ12" t="str">
            <v>R</v>
          </cell>
          <cell r="EA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EB12" t="str">
            <v>m2</v>
          </cell>
          <cell r="EC12">
            <v>1275</v>
          </cell>
          <cell r="ED12">
            <v>17000</v>
          </cell>
          <cell r="EE12">
            <v>21675000</v>
          </cell>
          <cell r="EF12">
            <v>1</v>
          </cell>
          <cell r="EG12">
            <v>1</v>
          </cell>
          <cell r="EH12">
            <v>1</v>
          </cell>
          <cell r="EI12">
            <v>1</v>
          </cell>
          <cell r="EJ12">
            <v>1</v>
          </cell>
          <cell r="EK12">
            <v>1</v>
          </cell>
          <cell r="EL12">
            <v>1</v>
          </cell>
          <cell r="EM12">
            <v>21675000</v>
          </cell>
          <cell r="EN12">
            <v>0</v>
          </cell>
          <cell r="EP12">
            <v>1.2</v>
          </cell>
          <cell r="EQ12" t="str">
            <v>R</v>
          </cell>
          <cell r="ER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ES12" t="str">
            <v>m2</v>
          </cell>
          <cell r="ET12">
            <v>1275</v>
          </cell>
          <cell r="EU12">
            <v>14000</v>
          </cell>
          <cell r="EV12">
            <v>17850000</v>
          </cell>
          <cell r="EW12">
            <v>1</v>
          </cell>
          <cell r="EX12">
            <v>1</v>
          </cell>
          <cell r="EY12">
            <v>1</v>
          </cell>
          <cell r="EZ12">
            <v>1</v>
          </cell>
          <cell r="FA12">
            <v>1</v>
          </cell>
          <cell r="FB12">
            <v>1</v>
          </cell>
          <cell r="FC12">
            <v>1</v>
          </cell>
          <cell r="FD12">
            <v>17850000</v>
          </cell>
          <cell r="FE12">
            <v>0</v>
          </cell>
          <cell r="FG12">
            <v>1.2</v>
          </cell>
          <cell r="FH12" t="str">
            <v>R</v>
          </cell>
          <cell r="FI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FJ12" t="str">
            <v>m2</v>
          </cell>
          <cell r="FK12">
            <v>1275</v>
          </cell>
          <cell r="FL12">
            <v>15870</v>
          </cell>
          <cell r="FM12">
            <v>20234250</v>
          </cell>
          <cell r="FN12">
            <v>1</v>
          </cell>
          <cell r="FO12">
            <v>1</v>
          </cell>
          <cell r="FP12">
            <v>1</v>
          </cell>
          <cell r="FQ12">
            <v>1</v>
          </cell>
          <cell r="FR12">
            <v>1</v>
          </cell>
          <cell r="FS12">
            <v>1</v>
          </cell>
          <cell r="FT12">
            <v>1</v>
          </cell>
          <cell r="FU12">
            <v>20234250</v>
          </cell>
          <cell r="FV12">
            <v>0</v>
          </cell>
          <cell r="FX12">
            <v>1.2</v>
          </cell>
          <cell r="FY12" t="str">
            <v>R</v>
          </cell>
          <cell r="FZ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GA12" t="str">
            <v>m2</v>
          </cell>
          <cell r="GB12">
            <v>1275</v>
          </cell>
          <cell r="GC12">
            <v>12000</v>
          </cell>
          <cell r="GD12">
            <v>15300000</v>
          </cell>
          <cell r="GE12">
            <v>1</v>
          </cell>
          <cell r="GF12">
            <v>1</v>
          </cell>
          <cell r="GG12">
            <v>1</v>
          </cell>
          <cell r="GH12">
            <v>1</v>
          </cell>
          <cell r="GI12">
            <v>1</v>
          </cell>
          <cell r="GJ12">
            <v>1</v>
          </cell>
          <cell r="GK12">
            <v>1</v>
          </cell>
          <cell r="GL12">
            <v>15300000</v>
          </cell>
          <cell r="GM12">
            <v>0</v>
          </cell>
          <cell r="GO12">
            <v>1.2</v>
          </cell>
          <cell r="GP12" t="str">
            <v>R</v>
          </cell>
          <cell r="GQ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GR12" t="str">
            <v>m2</v>
          </cell>
          <cell r="GS12">
            <v>1275</v>
          </cell>
          <cell r="GT12">
            <v>16000</v>
          </cell>
          <cell r="GU12">
            <v>20400000</v>
          </cell>
          <cell r="GV12">
            <v>1</v>
          </cell>
          <cell r="GW12">
            <v>1</v>
          </cell>
          <cell r="GX12">
            <v>1</v>
          </cell>
          <cell r="GY12">
            <v>1</v>
          </cell>
          <cell r="GZ12">
            <v>1</v>
          </cell>
          <cell r="HA12">
            <v>1</v>
          </cell>
          <cell r="HB12">
            <v>1</v>
          </cell>
          <cell r="HC12">
            <v>20400000</v>
          </cell>
          <cell r="HD12">
            <v>0</v>
          </cell>
          <cell r="HF12">
            <v>1.2</v>
          </cell>
          <cell r="HG12" t="str">
            <v>R</v>
          </cell>
          <cell r="HH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HI12" t="str">
            <v>m2</v>
          </cell>
          <cell r="HJ12">
            <v>1275</v>
          </cell>
          <cell r="HK12">
            <v>14500</v>
          </cell>
          <cell r="HL12">
            <v>18487500</v>
          </cell>
          <cell r="HM12">
            <v>1</v>
          </cell>
          <cell r="HN12">
            <v>1</v>
          </cell>
          <cell r="HO12">
            <v>1</v>
          </cell>
          <cell r="HP12">
            <v>1</v>
          </cell>
          <cell r="HQ12">
            <v>1</v>
          </cell>
          <cell r="HR12">
            <v>1</v>
          </cell>
          <cell r="HS12">
            <v>1</v>
          </cell>
          <cell r="HT12">
            <v>18487500</v>
          </cell>
          <cell r="HU12">
            <v>0</v>
          </cell>
          <cell r="HW12">
            <v>1.2</v>
          </cell>
          <cell r="HX12" t="str">
            <v>R</v>
          </cell>
          <cell r="HY12"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HZ12" t="str">
            <v>m2</v>
          </cell>
          <cell r="IA12">
            <v>1275</v>
          </cell>
          <cell r="IB12">
            <v>20000</v>
          </cell>
          <cell r="IC12">
            <v>25500000</v>
          </cell>
          <cell r="ID12">
            <v>1</v>
          </cell>
          <cell r="IE12">
            <v>1</v>
          </cell>
          <cell r="IF12">
            <v>1</v>
          </cell>
          <cell r="IG12">
            <v>1</v>
          </cell>
          <cell r="IH12">
            <v>1</v>
          </cell>
          <cell r="II12">
            <v>1</v>
          </cell>
          <cell r="IJ12">
            <v>1</v>
          </cell>
          <cell r="IK12">
            <v>25500000</v>
          </cell>
          <cell r="IL12">
            <v>0</v>
          </cell>
        </row>
        <row r="13">
          <cell r="B13">
            <v>1.3</v>
          </cell>
          <cell r="C13" t="str">
            <v>R</v>
          </cell>
          <cell r="D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13" t="str">
            <v>m2</v>
          </cell>
          <cell r="F13">
            <v>850</v>
          </cell>
          <cell r="G13">
            <v>0</v>
          </cell>
          <cell r="H13">
            <v>0</v>
          </cell>
          <cell r="J13">
            <v>1.3</v>
          </cell>
          <cell r="K13" t="str">
            <v>R</v>
          </cell>
          <cell r="L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M13" t="str">
            <v>m2</v>
          </cell>
          <cell r="N13">
            <v>850</v>
          </cell>
          <cell r="O13">
            <v>13212</v>
          </cell>
          <cell r="P13">
            <v>11230200</v>
          </cell>
          <cell r="Q13">
            <v>1</v>
          </cell>
          <cell r="R13">
            <v>1</v>
          </cell>
          <cell r="S13">
            <v>1</v>
          </cell>
          <cell r="T13">
            <v>1</v>
          </cell>
          <cell r="U13">
            <v>1</v>
          </cell>
          <cell r="V13">
            <v>1</v>
          </cell>
          <cell r="W13">
            <v>1</v>
          </cell>
          <cell r="X13">
            <v>11230200</v>
          </cell>
          <cell r="Y13">
            <v>0</v>
          </cell>
          <cell r="AA13">
            <v>1.3</v>
          </cell>
          <cell r="AB13" t="str">
            <v>R</v>
          </cell>
          <cell r="AC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D13" t="str">
            <v>m2</v>
          </cell>
          <cell r="AE13">
            <v>850</v>
          </cell>
          <cell r="AF13">
            <v>16100</v>
          </cell>
          <cell r="AG13">
            <v>13685000</v>
          </cell>
          <cell r="AH13">
            <v>1</v>
          </cell>
          <cell r="AI13">
            <v>1</v>
          </cell>
          <cell r="AJ13">
            <v>1</v>
          </cell>
          <cell r="AK13">
            <v>1</v>
          </cell>
          <cell r="AL13">
            <v>1</v>
          </cell>
          <cell r="AM13">
            <v>1</v>
          </cell>
          <cell r="AN13">
            <v>1</v>
          </cell>
          <cell r="AO13">
            <v>13685000</v>
          </cell>
          <cell r="AP13">
            <v>0</v>
          </cell>
          <cell r="AR13">
            <v>1.3</v>
          </cell>
          <cell r="AS13" t="str">
            <v>R</v>
          </cell>
          <cell r="AT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U13" t="str">
            <v>m2</v>
          </cell>
          <cell r="AV13">
            <v>850</v>
          </cell>
          <cell r="AW13">
            <v>14550</v>
          </cell>
          <cell r="AX13">
            <v>12367500</v>
          </cell>
          <cell r="AY13">
            <v>1</v>
          </cell>
          <cell r="AZ13">
            <v>1</v>
          </cell>
          <cell r="BA13">
            <v>1</v>
          </cell>
          <cell r="BB13">
            <v>1</v>
          </cell>
          <cell r="BC13">
            <v>1</v>
          </cell>
          <cell r="BD13">
            <v>1</v>
          </cell>
          <cell r="BE13">
            <v>1</v>
          </cell>
          <cell r="BF13">
            <v>12367500</v>
          </cell>
          <cell r="BG13">
            <v>0</v>
          </cell>
          <cell r="BI13">
            <v>1.3</v>
          </cell>
          <cell r="BJ13" t="str">
            <v>R</v>
          </cell>
          <cell r="BK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BL13" t="str">
            <v>m2</v>
          </cell>
          <cell r="BM13">
            <v>850</v>
          </cell>
          <cell r="BN13">
            <v>11500</v>
          </cell>
          <cell r="BO13">
            <v>9775000</v>
          </cell>
          <cell r="BP13">
            <v>1</v>
          </cell>
          <cell r="BQ13">
            <v>1</v>
          </cell>
          <cell r="BR13">
            <v>1</v>
          </cell>
          <cell r="BS13">
            <v>1</v>
          </cell>
          <cell r="BT13">
            <v>1</v>
          </cell>
          <cell r="BU13">
            <v>1</v>
          </cell>
          <cell r="BV13">
            <v>1</v>
          </cell>
          <cell r="BW13">
            <v>9775000</v>
          </cell>
          <cell r="BX13">
            <v>0</v>
          </cell>
          <cell r="BZ13">
            <v>1.3</v>
          </cell>
          <cell r="CA13" t="str">
            <v>R</v>
          </cell>
          <cell r="CB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C13" t="str">
            <v>m2</v>
          </cell>
          <cell r="CD13">
            <v>850</v>
          </cell>
          <cell r="CE13">
            <v>12500</v>
          </cell>
          <cell r="CF13">
            <v>10625000</v>
          </cell>
          <cell r="CG13">
            <v>1</v>
          </cell>
          <cell r="CH13">
            <v>1</v>
          </cell>
          <cell r="CI13">
            <v>1</v>
          </cell>
          <cell r="CJ13">
            <v>1</v>
          </cell>
          <cell r="CK13">
            <v>1</v>
          </cell>
          <cell r="CL13">
            <v>1</v>
          </cell>
          <cell r="CM13">
            <v>1</v>
          </cell>
          <cell r="CN13">
            <v>10625000</v>
          </cell>
          <cell r="CO13">
            <v>0</v>
          </cell>
          <cell r="CQ13">
            <v>1.3</v>
          </cell>
          <cell r="CR13" t="str">
            <v>R</v>
          </cell>
          <cell r="CS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T13" t="str">
            <v>m2</v>
          </cell>
          <cell r="CU13">
            <v>850</v>
          </cell>
          <cell r="CV13">
            <v>14500</v>
          </cell>
          <cell r="CW13">
            <v>12325000</v>
          </cell>
          <cell r="CX13">
            <v>1</v>
          </cell>
          <cell r="CY13">
            <v>1</v>
          </cell>
          <cell r="CZ13">
            <v>1</v>
          </cell>
          <cell r="DA13">
            <v>1</v>
          </cell>
          <cell r="DB13">
            <v>1</v>
          </cell>
          <cell r="DC13">
            <v>1</v>
          </cell>
          <cell r="DD13">
            <v>1</v>
          </cell>
          <cell r="DE13">
            <v>12325000</v>
          </cell>
          <cell r="DF13">
            <v>0</v>
          </cell>
          <cell r="DH13">
            <v>1.3</v>
          </cell>
          <cell r="DI13" t="str">
            <v>R</v>
          </cell>
          <cell r="DJ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DK13" t="str">
            <v>m2</v>
          </cell>
          <cell r="DL13">
            <v>850</v>
          </cell>
          <cell r="DM13">
            <v>16032</v>
          </cell>
          <cell r="DN13">
            <v>13627200</v>
          </cell>
          <cell r="DO13">
            <v>1</v>
          </cell>
          <cell r="DP13">
            <v>1</v>
          </cell>
          <cell r="DQ13">
            <v>1</v>
          </cell>
          <cell r="DR13">
            <v>1</v>
          </cell>
          <cell r="DS13">
            <v>1</v>
          </cell>
          <cell r="DT13">
            <v>1</v>
          </cell>
          <cell r="DU13">
            <v>1</v>
          </cell>
          <cell r="DV13">
            <v>13627200</v>
          </cell>
          <cell r="DW13">
            <v>0</v>
          </cell>
          <cell r="DY13">
            <v>1.3</v>
          </cell>
          <cell r="DZ13" t="str">
            <v>R</v>
          </cell>
          <cell r="EA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B13" t="str">
            <v>m2</v>
          </cell>
          <cell r="EC13">
            <v>850</v>
          </cell>
          <cell r="ED13">
            <v>17500</v>
          </cell>
          <cell r="EE13">
            <v>14875000</v>
          </cell>
          <cell r="EF13">
            <v>1</v>
          </cell>
          <cell r="EG13">
            <v>1</v>
          </cell>
          <cell r="EH13">
            <v>1</v>
          </cell>
          <cell r="EI13">
            <v>1</v>
          </cell>
          <cell r="EJ13">
            <v>1</v>
          </cell>
          <cell r="EK13">
            <v>1</v>
          </cell>
          <cell r="EL13">
            <v>1</v>
          </cell>
          <cell r="EM13">
            <v>14875000</v>
          </cell>
          <cell r="EN13">
            <v>0</v>
          </cell>
          <cell r="EP13">
            <v>1.3</v>
          </cell>
          <cell r="EQ13" t="str">
            <v>R</v>
          </cell>
          <cell r="ER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S13" t="str">
            <v>m2</v>
          </cell>
          <cell r="ET13">
            <v>850</v>
          </cell>
          <cell r="EU13">
            <v>11000</v>
          </cell>
          <cell r="EV13">
            <v>9350000</v>
          </cell>
          <cell r="EW13">
            <v>1</v>
          </cell>
          <cell r="EX13">
            <v>1</v>
          </cell>
          <cell r="EY13">
            <v>1</v>
          </cell>
          <cell r="EZ13">
            <v>1</v>
          </cell>
          <cell r="FA13">
            <v>1</v>
          </cell>
          <cell r="FB13">
            <v>1</v>
          </cell>
          <cell r="FC13">
            <v>1</v>
          </cell>
          <cell r="FD13">
            <v>9350000</v>
          </cell>
          <cell r="FE13">
            <v>0</v>
          </cell>
          <cell r="FG13">
            <v>1.3</v>
          </cell>
          <cell r="FH13" t="str">
            <v>R</v>
          </cell>
          <cell r="FI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FJ13" t="str">
            <v>m2</v>
          </cell>
          <cell r="FK13">
            <v>850</v>
          </cell>
          <cell r="FL13">
            <v>16052</v>
          </cell>
          <cell r="FM13">
            <v>13644200</v>
          </cell>
          <cell r="FN13">
            <v>1</v>
          </cell>
          <cell r="FO13">
            <v>1</v>
          </cell>
          <cell r="FP13">
            <v>1</v>
          </cell>
          <cell r="FQ13">
            <v>1</v>
          </cell>
          <cell r="FR13">
            <v>1</v>
          </cell>
          <cell r="FS13">
            <v>1</v>
          </cell>
          <cell r="FT13">
            <v>1</v>
          </cell>
          <cell r="FU13">
            <v>13644200</v>
          </cell>
          <cell r="FV13">
            <v>0</v>
          </cell>
          <cell r="FX13">
            <v>1.3</v>
          </cell>
          <cell r="FY13" t="str">
            <v>R</v>
          </cell>
          <cell r="FZ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A13" t="str">
            <v>m2</v>
          </cell>
          <cell r="GB13">
            <v>850</v>
          </cell>
          <cell r="GC13">
            <v>12000</v>
          </cell>
          <cell r="GD13">
            <v>10200000</v>
          </cell>
          <cell r="GE13">
            <v>1</v>
          </cell>
          <cell r="GF13">
            <v>1</v>
          </cell>
          <cell r="GG13">
            <v>1</v>
          </cell>
          <cell r="GH13">
            <v>1</v>
          </cell>
          <cell r="GI13">
            <v>1</v>
          </cell>
          <cell r="GJ13">
            <v>1</v>
          </cell>
          <cell r="GK13">
            <v>1</v>
          </cell>
          <cell r="GL13">
            <v>10200000</v>
          </cell>
          <cell r="GM13">
            <v>0</v>
          </cell>
          <cell r="GO13">
            <v>1.3</v>
          </cell>
          <cell r="GP13" t="str">
            <v>R</v>
          </cell>
          <cell r="GQ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R13" t="str">
            <v>m2</v>
          </cell>
          <cell r="GS13">
            <v>850</v>
          </cell>
          <cell r="GT13">
            <v>12000</v>
          </cell>
          <cell r="GU13">
            <v>10200000</v>
          </cell>
          <cell r="GV13">
            <v>1</v>
          </cell>
          <cell r="GW13">
            <v>1</v>
          </cell>
          <cell r="GX13">
            <v>1</v>
          </cell>
          <cell r="GY13">
            <v>1</v>
          </cell>
          <cell r="GZ13">
            <v>1</v>
          </cell>
          <cell r="HA13">
            <v>1</v>
          </cell>
          <cell r="HB13">
            <v>1</v>
          </cell>
          <cell r="HC13">
            <v>10200000</v>
          </cell>
          <cell r="HD13">
            <v>0</v>
          </cell>
          <cell r="HF13">
            <v>1.3</v>
          </cell>
          <cell r="HG13" t="str">
            <v>R</v>
          </cell>
          <cell r="HH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I13" t="str">
            <v>m2</v>
          </cell>
          <cell r="HJ13">
            <v>850</v>
          </cell>
          <cell r="HK13">
            <v>14500</v>
          </cell>
          <cell r="HL13">
            <v>12325000</v>
          </cell>
          <cell r="HM13">
            <v>1</v>
          </cell>
          <cell r="HN13">
            <v>1</v>
          </cell>
          <cell r="HO13">
            <v>1</v>
          </cell>
          <cell r="HP13">
            <v>1</v>
          </cell>
          <cell r="HQ13">
            <v>1</v>
          </cell>
          <cell r="HR13">
            <v>1</v>
          </cell>
          <cell r="HS13">
            <v>1</v>
          </cell>
          <cell r="HT13">
            <v>12325000</v>
          </cell>
          <cell r="HU13">
            <v>0</v>
          </cell>
          <cell r="HW13">
            <v>1.3</v>
          </cell>
          <cell r="HX13" t="str">
            <v>R</v>
          </cell>
          <cell r="HY13"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Z13" t="str">
            <v>m2</v>
          </cell>
          <cell r="IA13">
            <v>850</v>
          </cell>
          <cell r="IB13">
            <v>18000</v>
          </cell>
          <cell r="IC13">
            <v>15300000</v>
          </cell>
          <cell r="ID13">
            <v>1</v>
          </cell>
          <cell r="IE13">
            <v>1</v>
          </cell>
          <cell r="IF13">
            <v>1</v>
          </cell>
          <cell r="IG13">
            <v>1</v>
          </cell>
          <cell r="IH13">
            <v>1</v>
          </cell>
          <cell r="II13">
            <v>1</v>
          </cell>
          <cell r="IJ13">
            <v>1</v>
          </cell>
          <cell r="IK13">
            <v>15300000</v>
          </cell>
          <cell r="IL13">
            <v>0</v>
          </cell>
        </row>
        <row r="14">
          <cell r="B14">
            <v>1.4</v>
          </cell>
          <cell r="C14" t="str">
            <v>NR</v>
          </cell>
          <cell r="D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14" t="str">
            <v>m2</v>
          </cell>
          <cell r="F14">
            <v>85</v>
          </cell>
          <cell r="G14">
            <v>0</v>
          </cell>
          <cell r="H14">
            <v>0</v>
          </cell>
          <cell r="J14">
            <v>1.4</v>
          </cell>
          <cell r="K14" t="str">
            <v>NR</v>
          </cell>
          <cell r="L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M14" t="str">
            <v>m2</v>
          </cell>
          <cell r="N14">
            <v>85</v>
          </cell>
          <cell r="O14">
            <v>12834</v>
          </cell>
          <cell r="P14">
            <v>1090890</v>
          </cell>
          <cell r="Q14">
            <v>1</v>
          </cell>
          <cell r="R14">
            <v>1</v>
          </cell>
          <cell r="S14">
            <v>1</v>
          </cell>
          <cell r="T14">
            <v>1</v>
          </cell>
          <cell r="U14">
            <v>1</v>
          </cell>
          <cell r="V14">
            <v>1</v>
          </cell>
          <cell r="W14">
            <v>1</v>
          </cell>
          <cell r="X14">
            <v>1090890</v>
          </cell>
          <cell r="Y14">
            <v>0</v>
          </cell>
          <cell r="AA14">
            <v>1.4</v>
          </cell>
          <cell r="AB14" t="str">
            <v>NR</v>
          </cell>
          <cell r="AC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D14" t="str">
            <v>m2</v>
          </cell>
          <cell r="AE14">
            <v>85</v>
          </cell>
          <cell r="AF14">
            <v>15400</v>
          </cell>
          <cell r="AG14">
            <v>1309000</v>
          </cell>
          <cell r="AH14">
            <v>1</v>
          </cell>
          <cell r="AI14">
            <v>1</v>
          </cell>
          <cell r="AJ14">
            <v>1</v>
          </cell>
          <cell r="AK14">
            <v>1</v>
          </cell>
          <cell r="AL14">
            <v>1</v>
          </cell>
          <cell r="AM14">
            <v>1</v>
          </cell>
          <cell r="AN14">
            <v>1</v>
          </cell>
          <cell r="AO14">
            <v>1309000</v>
          </cell>
          <cell r="AP14">
            <v>0</v>
          </cell>
          <cell r="AR14">
            <v>1.4</v>
          </cell>
          <cell r="AS14" t="str">
            <v>NR</v>
          </cell>
          <cell r="AT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U14" t="str">
            <v>m2</v>
          </cell>
          <cell r="AV14">
            <v>85</v>
          </cell>
          <cell r="AW14">
            <v>15520</v>
          </cell>
          <cell r="AX14">
            <v>1319200</v>
          </cell>
          <cell r="AY14">
            <v>1</v>
          </cell>
          <cell r="AZ14">
            <v>1</v>
          </cell>
          <cell r="BA14">
            <v>1</v>
          </cell>
          <cell r="BB14">
            <v>1</v>
          </cell>
          <cell r="BC14">
            <v>1</v>
          </cell>
          <cell r="BD14">
            <v>1</v>
          </cell>
          <cell r="BE14">
            <v>1</v>
          </cell>
          <cell r="BF14">
            <v>1319200</v>
          </cell>
          <cell r="BG14">
            <v>0</v>
          </cell>
          <cell r="BI14">
            <v>1.4</v>
          </cell>
          <cell r="BJ14" t="str">
            <v>NR</v>
          </cell>
          <cell r="BK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BL14" t="str">
            <v>m2</v>
          </cell>
          <cell r="BM14">
            <v>85</v>
          </cell>
          <cell r="BN14">
            <v>11500</v>
          </cell>
          <cell r="BO14">
            <v>977500</v>
          </cell>
          <cell r="BP14">
            <v>1</v>
          </cell>
          <cell r="BQ14">
            <v>1</v>
          </cell>
          <cell r="BR14">
            <v>1</v>
          </cell>
          <cell r="BS14">
            <v>1</v>
          </cell>
          <cell r="BT14">
            <v>1</v>
          </cell>
          <cell r="BU14">
            <v>1</v>
          </cell>
          <cell r="BV14">
            <v>1</v>
          </cell>
          <cell r="BW14">
            <v>977500</v>
          </cell>
          <cell r="BX14">
            <v>0</v>
          </cell>
          <cell r="BZ14">
            <v>1.4</v>
          </cell>
          <cell r="CA14" t="str">
            <v>NR</v>
          </cell>
          <cell r="CB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C14" t="str">
            <v>m2</v>
          </cell>
          <cell r="CD14">
            <v>85</v>
          </cell>
          <cell r="CE14">
            <v>12000</v>
          </cell>
          <cell r="CF14">
            <v>1020000</v>
          </cell>
          <cell r="CG14">
            <v>1</v>
          </cell>
          <cell r="CH14">
            <v>1</v>
          </cell>
          <cell r="CI14">
            <v>1</v>
          </cell>
          <cell r="CJ14">
            <v>1</v>
          </cell>
          <cell r="CK14">
            <v>1</v>
          </cell>
          <cell r="CL14">
            <v>1</v>
          </cell>
          <cell r="CM14">
            <v>1</v>
          </cell>
          <cell r="CN14">
            <v>1020000</v>
          </cell>
          <cell r="CO14">
            <v>0</v>
          </cell>
          <cell r="CQ14">
            <v>1.4</v>
          </cell>
          <cell r="CR14" t="str">
            <v>NR</v>
          </cell>
          <cell r="CS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T14" t="str">
            <v>m2</v>
          </cell>
          <cell r="CU14">
            <v>85</v>
          </cell>
          <cell r="CV14">
            <v>16800</v>
          </cell>
          <cell r="CW14">
            <v>1428000</v>
          </cell>
          <cell r="CX14">
            <v>1</v>
          </cell>
          <cell r="CY14">
            <v>1</v>
          </cell>
          <cell r="CZ14">
            <v>1</v>
          </cell>
          <cell r="DA14">
            <v>1</v>
          </cell>
          <cell r="DB14">
            <v>1</v>
          </cell>
          <cell r="DC14">
            <v>1</v>
          </cell>
          <cell r="DD14">
            <v>1</v>
          </cell>
          <cell r="DE14">
            <v>1428000</v>
          </cell>
          <cell r="DF14">
            <v>0</v>
          </cell>
          <cell r="DH14">
            <v>1.4</v>
          </cell>
          <cell r="DI14" t="str">
            <v>NR</v>
          </cell>
          <cell r="DJ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DK14" t="str">
            <v>m2</v>
          </cell>
          <cell r="DL14">
            <v>85</v>
          </cell>
          <cell r="DM14">
            <v>15389</v>
          </cell>
          <cell r="DN14">
            <v>1308065</v>
          </cell>
          <cell r="DO14">
            <v>1</v>
          </cell>
          <cell r="DP14">
            <v>1</v>
          </cell>
          <cell r="DQ14">
            <v>1</v>
          </cell>
          <cell r="DR14">
            <v>1</v>
          </cell>
          <cell r="DS14">
            <v>1</v>
          </cell>
          <cell r="DT14">
            <v>1</v>
          </cell>
          <cell r="DU14">
            <v>1</v>
          </cell>
          <cell r="DV14">
            <v>1308065</v>
          </cell>
          <cell r="DW14">
            <v>0</v>
          </cell>
          <cell r="DY14">
            <v>1.4</v>
          </cell>
          <cell r="DZ14" t="str">
            <v>NR</v>
          </cell>
          <cell r="EA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B14" t="str">
            <v>m2</v>
          </cell>
          <cell r="EC14">
            <v>85</v>
          </cell>
          <cell r="ED14">
            <v>19000</v>
          </cell>
          <cell r="EE14">
            <v>1615000</v>
          </cell>
          <cell r="EF14">
            <v>1</v>
          </cell>
          <cell r="EG14">
            <v>1</v>
          </cell>
          <cell r="EH14">
            <v>1</v>
          </cell>
          <cell r="EI14">
            <v>1</v>
          </cell>
          <cell r="EJ14">
            <v>1</v>
          </cell>
          <cell r="EK14">
            <v>1</v>
          </cell>
          <cell r="EL14">
            <v>1</v>
          </cell>
          <cell r="EM14">
            <v>1615000</v>
          </cell>
          <cell r="EN14">
            <v>0</v>
          </cell>
          <cell r="EP14">
            <v>1.4</v>
          </cell>
          <cell r="EQ14" t="str">
            <v>NR</v>
          </cell>
          <cell r="ER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S14" t="str">
            <v>m2</v>
          </cell>
          <cell r="ET14">
            <v>85</v>
          </cell>
          <cell r="EU14">
            <v>14000</v>
          </cell>
          <cell r="EV14">
            <v>1190000</v>
          </cell>
          <cell r="EW14">
            <v>1</v>
          </cell>
          <cell r="EX14">
            <v>1</v>
          </cell>
          <cell r="EY14">
            <v>1</v>
          </cell>
          <cell r="EZ14">
            <v>1</v>
          </cell>
          <cell r="FA14">
            <v>1</v>
          </cell>
          <cell r="FB14">
            <v>1</v>
          </cell>
          <cell r="FC14">
            <v>1</v>
          </cell>
          <cell r="FD14">
            <v>1190000</v>
          </cell>
          <cell r="FE14">
            <v>0</v>
          </cell>
          <cell r="FG14">
            <v>1.4</v>
          </cell>
          <cell r="FH14" t="str">
            <v>NR</v>
          </cell>
          <cell r="FI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FJ14" t="str">
            <v>m2</v>
          </cell>
          <cell r="FK14">
            <v>85</v>
          </cell>
          <cell r="FL14">
            <v>15393</v>
          </cell>
          <cell r="FM14">
            <v>1308405</v>
          </cell>
          <cell r="FN14">
            <v>1</v>
          </cell>
          <cell r="FO14">
            <v>1</v>
          </cell>
          <cell r="FP14">
            <v>1</v>
          </cell>
          <cell r="FQ14">
            <v>1</v>
          </cell>
          <cell r="FR14">
            <v>1</v>
          </cell>
          <cell r="FS14">
            <v>1</v>
          </cell>
          <cell r="FT14">
            <v>1</v>
          </cell>
          <cell r="FU14">
            <v>1308405</v>
          </cell>
          <cell r="FV14">
            <v>0</v>
          </cell>
          <cell r="FX14">
            <v>1.4</v>
          </cell>
          <cell r="FY14" t="str">
            <v>NR</v>
          </cell>
          <cell r="FZ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A14" t="str">
            <v>m2</v>
          </cell>
          <cell r="GB14">
            <v>85</v>
          </cell>
          <cell r="GC14">
            <v>14000</v>
          </cell>
          <cell r="GD14">
            <v>1190000</v>
          </cell>
          <cell r="GE14">
            <v>1</v>
          </cell>
          <cell r="GF14">
            <v>1</v>
          </cell>
          <cell r="GG14">
            <v>1</v>
          </cell>
          <cell r="GH14">
            <v>1</v>
          </cell>
          <cell r="GI14">
            <v>1</v>
          </cell>
          <cell r="GJ14">
            <v>1</v>
          </cell>
          <cell r="GK14">
            <v>1</v>
          </cell>
          <cell r="GL14">
            <v>1190000</v>
          </cell>
          <cell r="GM14">
            <v>0</v>
          </cell>
          <cell r="GO14">
            <v>1.4</v>
          </cell>
          <cell r="GP14" t="str">
            <v>NR</v>
          </cell>
          <cell r="GQ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R14" t="str">
            <v>m2</v>
          </cell>
          <cell r="GS14">
            <v>85</v>
          </cell>
          <cell r="GT14">
            <v>15000</v>
          </cell>
          <cell r="GU14">
            <v>1275000</v>
          </cell>
          <cell r="GV14">
            <v>1</v>
          </cell>
          <cell r="GW14">
            <v>1</v>
          </cell>
          <cell r="GX14">
            <v>1</v>
          </cell>
          <cell r="GY14">
            <v>1</v>
          </cell>
          <cell r="GZ14">
            <v>1</v>
          </cell>
          <cell r="HA14">
            <v>1</v>
          </cell>
          <cell r="HB14">
            <v>1</v>
          </cell>
          <cell r="HC14">
            <v>1275000</v>
          </cell>
          <cell r="HD14">
            <v>0</v>
          </cell>
          <cell r="HF14">
            <v>1.4</v>
          </cell>
          <cell r="HG14" t="str">
            <v>NR</v>
          </cell>
          <cell r="HH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I14" t="str">
            <v>m2</v>
          </cell>
          <cell r="HJ14">
            <v>85</v>
          </cell>
          <cell r="HK14">
            <v>18000</v>
          </cell>
          <cell r="HL14">
            <v>1530000</v>
          </cell>
          <cell r="HM14">
            <v>1</v>
          </cell>
          <cell r="HN14">
            <v>1</v>
          </cell>
          <cell r="HO14">
            <v>1</v>
          </cell>
          <cell r="HP14">
            <v>1</v>
          </cell>
          <cell r="HQ14">
            <v>1</v>
          </cell>
          <cell r="HR14">
            <v>1</v>
          </cell>
          <cell r="HS14">
            <v>1</v>
          </cell>
          <cell r="HT14">
            <v>1530000</v>
          </cell>
          <cell r="HU14">
            <v>0</v>
          </cell>
          <cell r="HW14">
            <v>1.4</v>
          </cell>
          <cell r="HX14" t="str">
            <v>NR</v>
          </cell>
          <cell r="HY14"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Z14" t="str">
            <v>m2</v>
          </cell>
          <cell r="IA14">
            <v>85</v>
          </cell>
          <cell r="IB14">
            <v>18000</v>
          </cell>
          <cell r="IC14">
            <v>1530000</v>
          </cell>
          <cell r="ID14">
            <v>1</v>
          </cell>
          <cell r="IE14">
            <v>1</v>
          </cell>
          <cell r="IF14">
            <v>1</v>
          </cell>
          <cell r="IG14">
            <v>1</v>
          </cell>
          <cell r="IH14">
            <v>1</v>
          </cell>
          <cell r="II14">
            <v>1</v>
          </cell>
          <cell r="IJ14">
            <v>1</v>
          </cell>
          <cell r="IK14">
            <v>1530000</v>
          </cell>
          <cell r="IL14">
            <v>0</v>
          </cell>
        </row>
        <row r="15">
          <cell r="B15">
            <v>1.5</v>
          </cell>
          <cell r="C15" t="str">
            <v>NR</v>
          </cell>
          <cell r="D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15" t="str">
            <v>m</v>
          </cell>
          <cell r="F15">
            <v>85</v>
          </cell>
          <cell r="G15">
            <v>0</v>
          </cell>
          <cell r="H15">
            <v>0</v>
          </cell>
          <cell r="J15">
            <v>1.5</v>
          </cell>
          <cell r="K15" t="str">
            <v>NR</v>
          </cell>
          <cell r="L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M15" t="str">
            <v>m</v>
          </cell>
          <cell r="N15">
            <v>85</v>
          </cell>
          <cell r="O15">
            <v>13516</v>
          </cell>
          <cell r="P15">
            <v>1148860</v>
          </cell>
          <cell r="Q15">
            <v>1</v>
          </cell>
          <cell r="R15">
            <v>1</v>
          </cell>
          <cell r="S15">
            <v>1</v>
          </cell>
          <cell r="T15">
            <v>1</v>
          </cell>
          <cell r="U15">
            <v>1</v>
          </cell>
          <cell r="V15">
            <v>1</v>
          </cell>
          <cell r="W15">
            <v>1</v>
          </cell>
          <cell r="X15">
            <v>1148860</v>
          </cell>
          <cell r="Y15">
            <v>0</v>
          </cell>
          <cell r="AA15">
            <v>1.5</v>
          </cell>
          <cell r="AB15" t="str">
            <v>NR</v>
          </cell>
          <cell r="AC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D15" t="str">
            <v>m</v>
          </cell>
          <cell r="AE15">
            <v>85</v>
          </cell>
          <cell r="AF15">
            <v>12400</v>
          </cell>
          <cell r="AG15">
            <v>1054000</v>
          </cell>
          <cell r="AH15">
            <v>1</v>
          </cell>
          <cell r="AI15">
            <v>1</v>
          </cell>
          <cell r="AJ15">
            <v>1</v>
          </cell>
          <cell r="AK15">
            <v>1</v>
          </cell>
          <cell r="AL15">
            <v>1</v>
          </cell>
          <cell r="AM15">
            <v>1</v>
          </cell>
          <cell r="AN15">
            <v>1</v>
          </cell>
          <cell r="AO15">
            <v>1054000</v>
          </cell>
          <cell r="AP15">
            <v>0</v>
          </cell>
          <cell r="AR15">
            <v>1.5</v>
          </cell>
          <cell r="AS15" t="str">
            <v>NR</v>
          </cell>
          <cell r="AT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U15" t="str">
            <v>m</v>
          </cell>
          <cell r="AV15">
            <v>85</v>
          </cell>
          <cell r="AW15">
            <v>3880</v>
          </cell>
          <cell r="AX15">
            <v>329800</v>
          </cell>
          <cell r="AY15">
            <v>1</v>
          </cell>
          <cell r="AZ15">
            <v>1</v>
          </cell>
          <cell r="BA15">
            <v>1</v>
          </cell>
          <cell r="BB15">
            <v>1</v>
          </cell>
          <cell r="BC15">
            <v>1</v>
          </cell>
          <cell r="BD15">
            <v>1</v>
          </cell>
          <cell r="BE15">
            <v>1</v>
          </cell>
          <cell r="BF15">
            <v>329800</v>
          </cell>
          <cell r="BG15">
            <v>0</v>
          </cell>
          <cell r="BI15">
            <v>1.5</v>
          </cell>
          <cell r="BJ15" t="str">
            <v>NR</v>
          </cell>
          <cell r="BK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BL15" t="str">
            <v>m</v>
          </cell>
          <cell r="BM15">
            <v>85</v>
          </cell>
          <cell r="BN15">
            <v>12796</v>
          </cell>
          <cell r="BO15">
            <v>1087660</v>
          </cell>
          <cell r="BP15">
            <v>1</v>
          </cell>
          <cell r="BQ15">
            <v>1</v>
          </cell>
          <cell r="BR15">
            <v>1</v>
          </cell>
          <cell r="BS15">
            <v>1</v>
          </cell>
          <cell r="BT15">
            <v>1</v>
          </cell>
          <cell r="BU15">
            <v>1</v>
          </cell>
          <cell r="BV15">
            <v>1</v>
          </cell>
          <cell r="BW15">
            <v>1087660</v>
          </cell>
          <cell r="BX15">
            <v>0</v>
          </cell>
          <cell r="BZ15">
            <v>1.5</v>
          </cell>
          <cell r="CA15" t="str">
            <v>NR</v>
          </cell>
          <cell r="CB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C15" t="str">
            <v>m</v>
          </cell>
          <cell r="CD15">
            <v>85</v>
          </cell>
          <cell r="CE15">
            <v>22000</v>
          </cell>
          <cell r="CF15">
            <v>1870000</v>
          </cell>
          <cell r="CG15">
            <v>1</v>
          </cell>
          <cell r="CH15">
            <v>1</v>
          </cell>
          <cell r="CI15">
            <v>1</v>
          </cell>
          <cell r="CJ15">
            <v>1</v>
          </cell>
          <cell r="CK15">
            <v>1</v>
          </cell>
          <cell r="CL15">
            <v>1</v>
          </cell>
          <cell r="CM15">
            <v>1</v>
          </cell>
          <cell r="CN15">
            <v>1870000</v>
          </cell>
          <cell r="CO15">
            <v>0</v>
          </cell>
          <cell r="CQ15">
            <v>1.5</v>
          </cell>
          <cell r="CR15" t="str">
            <v>NR</v>
          </cell>
          <cell r="CS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T15" t="str">
            <v>m</v>
          </cell>
          <cell r="CU15">
            <v>85</v>
          </cell>
          <cell r="CV15">
            <v>14000</v>
          </cell>
          <cell r="CW15">
            <v>1190000</v>
          </cell>
          <cell r="CX15">
            <v>1</v>
          </cell>
          <cell r="CY15">
            <v>1</v>
          </cell>
          <cell r="CZ15">
            <v>1</v>
          </cell>
          <cell r="DA15">
            <v>1</v>
          </cell>
          <cell r="DB15">
            <v>1</v>
          </cell>
          <cell r="DC15">
            <v>1</v>
          </cell>
          <cell r="DD15">
            <v>1</v>
          </cell>
          <cell r="DE15">
            <v>1190000</v>
          </cell>
          <cell r="DF15">
            <v>0</v>
          </cell>
          <cell r="DH15">
            <v>1.5</v>
          </cell>
          <cell r="DI15" t="str">
            <v>NR</v>
          </cell>
          <cell r="DJ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DK15" t="str">
            <v>m</v>
          </cell>
          <cell r="DL15">
            <v>85</v>
          </cell>
          <cell r="DM15">
            <v>10286</v>
          </cell>
          <cell r="DN15">
            <v>874310</v>
          </cell>
          <cell r="DO15">
            <v>1</v>
          </cell>
          <cell r="DP15">
            <v>1</v>
          </cell>
          <cell r="DQ15">
            <v>1</v>
          </cell>
          <cell r="DR15">
            <v>1</v>
          </cell>
          <cell r="DS15">
            <v>1</v>
          </cell>
          <cell r="DT15">
            <v>1</v>
          </cell>
          <cell r="DU15">
            <v>1</v>
          </cell>
          <cell r="DV15">
            <v>874310</v>
          </cell>
          <cell r="DW15">
            <v>0</v>
          </cell>
          <cell r="DY15">
            <v>1.5</v>
          </cell>
          <cell r="DZ15" t="str">
            <v>NR</v>
          </cell>
          <cell r="EA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B15" t="str">
            <v>m</v>
          </cell>
          <cell r="EC15">
            <v>85</v>
          </cell>
          <cell r="ED15">
            <v>10000</v>
          </cell>
          <cell r="EE15">
            <v>850000</v>
          </cell>
          <cell r="EF15">
            <v>1</v>
          </cell>
          <cell r="EG15">
            <v>1</v>
          </cell>
          <cell r="EH15">
            <v>1</v>
          </cell>
          <cell r="EI15">
            <v>1</v>
          </cell>
          <cell r="EJ15">
            <v>1</v>
          </cell>
          <cell r="EK15">
            <v>1</v>
          </cell>
          <cell r="EL15">
            <v>1</v>
          </cell>
          <cell r="EM15">
            <v>850000</v>
          </cell>
          <cell r="EN15">
            <v>0</v>
          </cell>
          <cell r="EP15">
            <v>1.5</v>
          </cell>
          <cell r="EQ15" t="str">
            <v>NR</v>
          </cell>
          <cell r="ER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S15" t="str">
            <v>m</v>
          </cell>
          <cell r="ET15">
            <v>85</v>
          </cell>
          <cell r="EU15">
            <v>17000</v>
          </cell>
          <cell r="EV15">
            <v>1445000</v>
          </cell>
          <cell r="EW15">
            <v>1</v>
          </cell>
          <cell r="EX15">
            <v>1</v>
          </cell>
          <cell r="EY15">
            <v>1</v>
          </cell>
          <cell r="EZ15">
            <v>1</v>
          </cell>
          <cell r="FA15">
            <v>1</v>
          </cell>
          <cell r="FB15">
            <v>1</v>
          </cell>
          <cell r="FC15">
            <v>1</v>
          </cell>
          <cell r="FD15">
            <v>1445000</v>
          </cell>
          <cell r="FE15">
            <v>0</v>
          </cell>
          <cell r="FG15">
            <v>1.5</v>
          </cell>
          <cell r="FH15" t="str">
            <v>NR</v>
          </cell>
          <cell r="FI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FJ15" t="str">
            <v>m</v>
          </cell>
          <cell r="FK15">
            <v>85</v>
          </cell>
          <cell r="FL15">
            <v>10292</v>
          </cell>
          <cell r="FM15">
            <v>874820</v>
          </cell>
          <cell r="FN15">
            <v>1</v>
          </cell>
          <cell r="FO15">
            <v>1</v>
          </cell>
          <cell r="FP15">
            <v>1</v>
          </cell>
          <cell r="FQ15">
            <v>1</v>
          </cell>
          <cell r="FR15">
            <v>1</v>
          </cell>
          <cell r="FS15">
            <v>1</v>
          </cell>
          <cell r="FT15">
            <v>1</v>
          </cell>
          <cell r="FU15">
            <v>874820</v>
          </cell>
          <cell r="FV15">
            <v>0</v>
          </cell>
          <cell r="FX15">
            <v>1.5</v>
          </cell>
          <cell r="FY15" t="str">
            <v>NR</v>
          </cell>
          <cell r="FZ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A15" t="str">
            <v>m</v>
          </cell>
          <cell r="GB15">
            <v>85</v>
          </cell>
          <cell r="GC15">
            <v>15000</v>
          </cell>
          <cell r="GD15">
            <v>1275000</v>
          </cell>
          <cell r="GE15">
            <v>1</v>
          </cell>
          <cell r="GF15">
            <v>1</v>
          </cell>
          <cell r="GG15">
            <v>1</v>
          </cell>
          <cell r="GH15">
            <v>1</v>
          </cell>
          <cell r="GI15">
            <v>1</v>
          </cell>
          <cell r="GJ15">
            <v>1</v>
          </cell>
          <cell r="GK15">
            <v>1</v>
          </cell>
          <cell r="GL15">
            <v>1275000</v>
          </cell>
          <cell r="GM15">
            <v>0</v>
          </cell>
          <cell r="GO15">
            <v>1.5</v>
          </cell>
          <cell r="GP15" t="str">
            <v>NR</v>
          </cell>
          <cell r="GQ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R15" t="str">
            <v>m</v>
          </cell>
          <cell r="GS15">
            <v>85</v>
          </cell>
          <cell r="GT15">
            <v>16000</v>
          </cell>
          <cell r="GU15">
            <v>1360000</v>
          </cell>
          <cell r="GV15">
            <v>1</v>
          </cell>
          <cell r="GW15">
            <v>1</v>
          </cell>
          <cell r="GX15">
            <v>1</v>
          </cell>
          <cell r="GY15">
            <v>1</v>
          </cell>
          <cell r="GZ15">
            <v>1</v>
          </cell>
          <cell r="HA15">
            <v>1</v>
          </cell>
          <cell r="HB15">
            <v>1</v>
          </cell>
          <cell r="HC15">
            <v>1360000</v>
          </cell>
          <cell r="HD15">
            <v>0</v>
          </cell>
          <cell r="HF15">
            <v>1.5</v>
          </cell>
          <cell r="HG15" t="str">
            <v>NR</v>
          </cell>
          <cell r="HH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I15" t="str">
            <v>m</v>
          </cell>
          <cell r="HJ15">
            <v>85</v>
          </cell>
          <cell r="HK15">
            <v>3800</v>
          </cell>
          <cell r="HL15">
            <v>323000</v>
          </cell>
          <cell r="HM15">
            <v>1</v>
          </cell>
          <cell r="HN15">
            <v>1</v>
          </cell>
          <cell r="HO15">
            <v>1</v>
          </cell>
          <cell r="HP15">
            <v>1</v>
          </cell>
          <cell r="HQ15">
            <v>1</v>
          </cell>
          <cell r="HR15">
            <v>1</v>
          </cell>
          <cell r="HS15">
            <v>1</v>
          </cell>
          <cell r="HT15">
            <v>323000</v>
          </cell>
          <cell r="HU15">
            <v>0</v>
          </cell>
          <cell r="HW15">
            <v>1.5</v>
          </cell>
          <cell r="HX15" t="str">
            <v>NR</v>
          </cell>
          <cell r="HY15"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Z15" t="str">
            <v>m</v>
          </cell>
          <cell r="IA15">
            <v>85</v>
          </cell>
          <cell r="IB15">
            <v>10000</v>
          </cell>
          <cell r="IC15">
            <v>850000</v>
          </cell>
          <cell r="ID15">
            <v>1</v>
          </cell>
          <cell r="IE15">
            <v>1</v>
          </cell>
          <cell r="IF15">
            <v>1</v>
          </cell>
          <cell r="IG15">
            <v>1</v>
          </cell>
          <cell r="IH15">
            <v>1</v>
          </cell>
          <cell r="II15">
            <v>1</v>
          </cell>
          <cell r="IJ15">
            <v>1</v>
          </cell>
          <cell r="IK15">
            <v>850000</v>
          </cell>
          <cell r="IL15">
            <v>0</v>
          </cell>
        </row>
        <row r="16">
          <cell r="B16">
            <v>1.6</v>
          </cell>
          <cell r="C16" t="str">
            <v>NR</v>
          </cell>
          <cell r="D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E16" t="str">
            <v>m2</v>
          </cell>
          <cell r="F16">
            <v>85</v>
          </cell>
          <cell r="G16">
            <v>0</v>
          </cell>
          <cell r="H16">
            <v>0</v>
          </cell>
          <cell r="J16">
            <v>1.6</v>
          </cell>
          <cell r="K16" t="str">
            <v>NR</v>
          </cell>
          <cell r="L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M16" t="str">
            <v>m2</v>
          </cell>
          <cell r="N16">
            <v>85</v>
          </cell>
          <cell r="O16">
            <v>21827</v>
          </cell>
          <cell r="P16">
            <v>1855295</v>
          </cell>
          <cell r="Q16">
            <v>1</v>
          </cell>
          <cell r="R16">
            <v>1</v>
          </cell>
          <cell r="S16">
            <v>1</v>
          </cell>
          <cell r="T16">
            <v>1</v>
          </cell>
          <cell r="U16">
            <v>1</v>
          </cell>
          <cell r="V16">
            <v>1</v>
          </cell>
          <cell r="W16">
            <v>1</v>
          </cell>
          <cell r="X16">
            <v>1855295</v>
          </cell>
          <cell r="Y16">
            <v>0</v>
          </cell>
          <cell r="AA16">
            <v>1.6</v>
          </cell>
          <cell r="AB16" t="str">
            <v>NR</v>
          </cell>
          <cell r="AC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AD16" t="str">
            <v>m2</v>
          </cell>
          <cell r="AE16">
            <v>85</v>
          </cell>
          <cell r="AF16">
            <v>33500</v>
          </cell>
          <cell r="AG16">
            <v>2847500</v>
          </cell>
          <cell r="AH16">
            <v>1</v>
          </cell>
          <cell r="AI16">
            <v>1</v>
          </cell>
          <cell r="AJ16">
            <v>1</v>
          </cell>
          <cell r="AK16">
            <v>1</v>
          </cell>
          <cell r="AL16">
            <v>1</v>
          </cell>
          <cell r="AM16">
            <v>1</v>
          </cell>
          <cell r="AN16">
            <v>1</v>
          </cell>
          <cell r="AO16">
            <v>2847500</v>
          </cell>
          <cell r="AP16">
            <v>0</v>
          </cell>
          <cell r="AR16">
            <v>1.6</v>
          </cell>
          <cell r="AS16" t="str">
            <v>NR</v>
          </cell>
          <cell r="AT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AU16" t="str">
            <v>m2</v>
          </cell>
          <cell r="AV16">
            <v>85</v>
          </cell>
          <cell r="AW16">
            <v>48500</v>
          </cell>
          <cell r="AX16">
            <v>4122500</v>
          </cell>
          <cell r="AY16">
            <v>1</v>
          </cell>
          <cell r="AZ16">
            <v>1</v>
          </cell>
          <cell r="BA16">
            <v>1</v>
          </cell>
          <cell r="BB16">
            <v>1</v>
          </cell>
          <cell r="BC16">
            <v>1</v>
          </cell>
          <cell r="BD16">
            <v>1</v>
          </cell>
          <cell r="BE16">
            <v>1</v>
          </cell>
          <cell r="BF16">
            <v>4122500</v>
          </cell>
          <cell r="BG16">
            <v>0</v>
          </cell>
          <cell r="BI16">
            <v>1.6</v>
          </cell>
          <cell r="BJ16" t="str">
            <v>NR</v>
          </cell>
          <cell r="BK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BL16" t="str">
            <v>m2</v>
          </cell>
          <cell r="BM16">
            <v>85</v>
          </cell>
          <cell r="BN16">
            <v>12796</v>
          </cell>
          <cell r="BO16">
            <v>1087660</v>
          </cell>
          <cell r="BP16">
            <v>1</v>
          </cell>
          <cell r="BQ16">
            <v>1</v>
          </cell>
          <cell r="BR16">
            <v>1</v>
          </cell>
          <cell r="BS16">
            <v>1</v>
          </cell>
          <cell r="BT16">
            <v>1</v>
          </cell>
          <cell r="BU16">
            <v>1</v>
          </cell>
          <cell r="BV16">
            <v>1</v>
          </cell>
          <cell r="BW16">
            <v>1087660</v>
          </cell>
          <cell r="BX16">
            <v>0</v>
          </cell>
          <cell r="BZ16">
            <v>1.6</v>
          </cell>
          <cell r="CA16" t="str">
            <v>NR</v>
          </cell>
          <cell r="CB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CC16" t="str">
            <v>m2</v>
          </cell>
          <cell r="CD16">
            <v>85</v>
          </cell>
          <cell r="CE16">
            <v>60000</v>
          </cell>
          <cell r="CF16">
            <v>5100000</v>
          </cell>
          <cell r="CG16">
            <v>1</v>
          </cell>
          <cell r="CH16">
            <v>1</v>
          </cell>
          <cell r="CI16">
            <v>1</v>
          </cell>
          <cell r="CJ16">
            <v>1</v>
          </cell>
          <cell r="CK16">
            <v>1</v>
          </cell>
          <cell r="CL16">
            <v>1</v>
          </cell>
          <cell r="CM16">
            <v>1</v>
          </cell>
          <cell r="CN16">
            <v>5100000</v>
          </cell>
          <cell r="CO16">
            <v>0</v>
          </cell>
          <cell r="CQ16">
            <v>1.6</v>
          </cell>
          <cell r="CR16" t="str">
            <v>NR</v>
          </cell>
          <cell r="CS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CT16" t="str">
            <v>m2</v>
          </cell>
          <cell r="CU16">
            <v>85</v>
          </cell>
          <cell r="CV16">
            <v>48000</v>
          </cell>
          <cell r="CW16">
            <v>4080000</v>
          </cell>
          <cell r="CX16">
            <v>1</v>
          </cell>
          <cell r="CY16">
            <v>1</v>
          </cell>
          <cell r="CZ16">
            <v>1</v>
          </cell>
          <cell r="DA16">
            <v>1</v>
          </cell>
          <cell r="DB16">
            <v>1</v>
          </cell>
          <cell r="DC16">
            <v>1</v>
          </cell>
          <cell r="DD16">
            <v>1</v>
          </cell>
          <cell r="DE16">
            <v>4080000</v>
          </cell>
          <cell r="DF16">
            <v>0</v>
          </cell>
          <cell r="DH16">
            <v>1.6</v>
          </cell>
          <cell r="DI16" t="str">
            <v>NR</v>
          </cell>
          <cell r="DJ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DK16" t="str">
            <v>m2</v>
          </cell>
          <cell r="DL16">
            <v>85</v>
          </cell>
          <cell r="DM16">
            <v>12032</v>
          </cell>
          <cell r="DN16">
            <v>1022720</v>
          </cell>
          <cell r="DO16">
            <v>1</v>
          </cell>
          <cell r="DP16">
            <v>1</v>
          </cell>
          <cell r="DQ16">
            <v>1</v>
          </cell>
          <cell r="DR16">
            <v>1</v>
          </cell>
          <cell r="DS16">
            <v>1</v>
          </cell>
          <cell r="DT16">
            <v>1</v>
          </cell>
          <cell r="DU16">
            <v>1</v>
          </cell>
          <cell r="DV16">
            <v>1022720</v>
          </cell>
          <cell r="DW16">
            <v>0</v>
          </cell>
          <cell r="DY16">
            <v>1.6</v>
          </cell>
          <cell r="DZ16" t="str">
            <v>NR</v>
          </cell>
          <cell r="EA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EB16" t="str">
            <v>m2</v>
          </cell>
          <cell r="EC16">
            <v>85</v>
          </cell>
          <cell r="ED16">
            <v>21000</v>
          </cell>
          <cell r="EE16">
            <v>1785000</v>
          </cell>
          <cell r="EF16">
            <v>1</v>
          </cell>
          <cell r="EG16">
            <v>1</v>
          </cell>
          <cell r="EH16">
            <v>1</v>
          </cell>
          <cell r="EI16">
            <v>1</v>
          </cell>
          <cell r="EJ16">
            <v>1</v>
          </cell>
          <cell r="EK16">
            <v>1</v>
          </cell>
          <cell r="EL16">
            <v>1</v>
          </cell>
          <cell r="EM16">
            <v>1785000</v>
          </cell>
          <cell r="EN16">
            <v>0</v>
          </cell>
          <cell r="EP16">
            <v>1.6</v>
          </cell>
          <cell r="EQ16" t="str">
            <v>NR</v>
          </cell>
          <cell r="ER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ES16" t="str">
            <v>m2</v>
          </cell>
          <cell r="ET16">
            <v>85</v>
          </cell>
          <cell r="EU16">
            <v>22000</v>
          </cell>
          <cell r="EV16">
            <v>1870000</v>
          </cell>
          <cell r="EW16">
            <v>1</v>
          </cell>
          <cell r="EX16">
            <v>1</v>
          </cell>
          <cell r="EY16">
            <v>1</v>
          </cell>
          <cell r="EZ16">
            <v>1</v>
          </cell>
          <cell r="FA16">
            <v>1</v>
          </cell>
          <cell r="FB16">
            <v>1</v>
          </cell>
          <cell r="FC16">
            <v>1</v>
          </cell>
          <cell r="FD16">
            <v>1870000</v>
          </cell>
          <cell r="FE16">
            <v>0</v>
          </cell>
          <cell r="FG16">
            <v>1.6</v>
          </cell>
          <cell r="FH16" t="str">
            <v>NR</v>
          </cell>
          <cell r="FI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FJ16" t="str">
            <v>m2</v>
          </cell>
          <cell r="FK16">
            <v>85</v>
          </cell>
          <cell r="FL16">
            <v>12041</v>
          </cell>
          <cell r="FM16">
            <v>1023485</v>
          </cell>
          <cell r="FN16">
            <v>1</v>
          </cell>
          <cell r="FO16">
            <v>1</v>
          </cell>
          <cell r="FP16">
            <v>1</v>
          </cell>
          <cell r="FQ16">
            <v>1</v>
          </cell>
          <cell r="FR16">
            <v>1</v>
          </cell>
          <cell r="FS16">
            <v>1</v>
          </cell>
          <cell r="FT16">
            <v>1</v>
          </cell>
          <cell r="FU16">
            <v>1023485</v>
          </cell>
          <cell r="FV16">
            <v>0</v>
          </cell>
          <cell r="FX16">
            <v>1.6</v>
          </cell>
          <cell r="FY16" t="str">
            <v>NR</v>
          </cell>
          <cell r="FZ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GA16" t="str">
            <v>m2</v>
          </cell>
          <cell r="GB16">
            <v>85</v>
          </cell>
          <cell r="GC16">
            <v>45000</v>
          </cell>
          <cell r="GD16">
            <v>3825000</v>
          </cell>
          <cell r="GE16">
            <v>1</v>
          </cell>
          <cell r="GF16">
            <v>1</v>
          </cell>
          <cell r="GG16">
            <v>1</v>
          </cell>
          <cell r="GH16">
            <v>1</v>
          </cell>
          <cell r="GI16">
            <v>1</v>
          </cell>
          <cell r="GJ16">
            <v>1</v>
          </cell>
          <cell r="GK16">
            <v>1</v>
          </cell>
          <cell r="GL16">
            <v>3825000</v>
          </cell>
          <cell r="GM16">
            <v>0</v>
          </cell>
          <cell r="GO16">
            <v>1.6</v>
          </cell>
          <cell r="GP16" t="str">
            <v>NR</v>
          </cell>
          <cell r="GQ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GR16" t="str">
            <v>m2</v>
          </cell>
          <cell r="GS16">
            <v>85</v>
          </cell>
          <cell r="GT16">
            <v>40000</v>
          </cell>
          <cell r="GU16">
            <v>3400000</v>
          </cell>
          <cell r="GV16">
            <v>1</v>
          </cell>
          <cell r="GW16">
            <v>1</v>
          </cell>
          <cell r="GX16">
            <v>1</v>
          </cell>
          <cell r="GY16">
            <v>1</v>
          </cell>
          <cell r="GZ16">
            <v>1</v>
          </cell>
          <cell r="HA16">
            <v>1</v>
          </cell>
          <cell r="HB16">
            <v>1</v>
          </cell>
          <cell r="HC16">
            <v>3400000</v>
          </cell>
          <cell r="HD16">
            <v>0</v>
          </cell>
          <cell r="HF16">
            <v>1.6</v>
          </cell>
          <cell r="HG16" t="str">
            <v>NR</v>
          </cell>
          <cell r="HH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HI16" t="str">
            <v>m2</v>
          </cell>
          <cell r="HJ16">
            <v>85</v>
          </cell>
          <cell r="HK16">
            <v>32000</v>
          </cell>
          <cell r="HL16">
            <v>2720000</v>
          </cell>
          <cell r="HM16">
            <v>1</v>
          </cell>
          <cell r="HN16">
            <v>1</v>
          </cell>
          <cell r="HO16">
            <v>1</v>
          </cell>
          <cell r="HP16">
            <v>1</v>
          </cell>
          <cell r="HQ16">
            <v>1</v>
          </cell>
          <cell r="HR16">
            <v>1</v>
          </cell>
          <cell r="HS16">
            <v>1</v>
          </cell>
          <cell r="HT16">
            <v>2720000</v>
          </cell>
          <cell r="HU16">
            <v>0</v>
          </cell>
          <cell r="HW16">
            <v>1.6</v>
          </cell>
          <cell r="HX16" t="str">
            <v>NR</v>
          </cell>
          <cell r="HY16"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HZ16" t="str">
            <v>m2</v>
          </cell>
          <cell r="IA16">
            <v>85</v>
          </cell>
          <cell r="IB16">
            <v>10000</v>
          </cell>
          <cell r="IC16">
            <v>850000</v>
          </cell>
          <cell r="ID16">
            <v>1</v>
          </cell>
          <cell r="IE16">
            <v>1</v>
          </cell>
          <cell r="IF16">
            <v>1</v>
          </cell>
          <cell r="IG16">
            <v>1</v>
          </cell>
          <cell r="IH16">
            <v>1</v>
          </cell>
          <cell r="II16">
            <v>1</v>
          </cell>
          <cell r="IJ16">
            <v>1</v>
          </cell>
          <cell r="IK16">
            <v>850000</v>
          </cell>
          <cell r="IL16">
            <v>0</v>
          </cell>
        </row>
        <row r="17">
          <cell r="B17">
            <v>1.7</v>
          </cell>
          <cell r="C17" t="str">
            <v>R</v>
          </cell>
          <cell r="D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E17" t="str">
            <v>m2</v>
          </cell>
          <cell r="F17">
            <v>42.5</v>
          </cell>
          <cell r="G17">
            <v>0</v>
          </cell>
          <cell r="H17">
            <v>0</v>
          </cell>
          <cell r="J17">
            <v>1.7</v>
          </cell>
          <cell r="K17" t="str">
            <v>R</v>
          </cell>
          <cell r="L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M17" t="str">
            <v>m2</v>
          </cell>
          <cell r="N17">
            <v>42.5</v>
          </cell>
          <cell r="O17">
            <v>15796</v>
          </cell>
          <cell r="P17">
            <v>671330</v>
          </cell>
          <cell r="Q17">
            <v>1</v>
          </cell>
          <cell r="R17">
            <v>1</v>
          </cell>
          <cell r="S17">
            <v>1</v>
          </cell>
          <cell r="T17">
            <v>1</v>
          </cell>
          <cell r="U17">
            <v>1</v>
          </cell>
          <cell r="V17">
            <v>1</v>
          </cell>
          <cell r="W17">
            <v>1</v>
          </cell>
          <cell r="X17">
            <v>671330</v>
          </cell>
          <cell r="Y17">
            <v>0</v>
          </cell>
          <cell r="AA17">
            <v>1.7</v>
          </cell>
          <cell r="AB17" t="str">
            <v>R</v>
          </cell>
          <cell r="AC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AD17" t="str">
            <v>m2</v>
          </cell>
          <cell r="AE17">
            <v>42.5</v>
          </cell>
          <cell r="AF17">
            <v>25000</v>
          </cell>
          <cell r="AG17">
            <v>1062500</v>
          </cell>
          <cell r="AH17">
            <v>1</v>
          </cell>
          <cell r="AI17">
            <v>1</v>
          </cell>
          <cell r="AJ17">
            <v>1</v>
          </cell>
          <cell r="AK17">
            <v>1</v>
          </cell>
          <cell r="AL17">
            <v>1</v>
          </cell>
          <cell r="AM17">
            <v>1</v>
          </cell>
          <cell r="AN17">
            <v>1</v>
          </cell>
          <cell r="AO17">
            <v>1062500</v>
          </cell>
          <cell r="AP17">
            <v>0</v>
          </cell>
          <cell r="AR17">
            <v>1.7</v>
          </cell>
          <cell r="AS17" t="str">
            <v>R</v>
          </cell>
          <cell r="AT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AU17" t="str">
            <v>m2</v>
          </cell>
          <cell r="AV17">
            <v>42.5</v>
          </cell>
          <cell r="AW17">
            <v>16490</v>
          </cell>
          <cell r="AX17">
            <v>700825</v>
          </cell>
          <cell r="AY17">
            <v>1</v>
          </cell>
          <cell r="AZ17">
            <v>1</v>
          </cell>
          <cell r="BA17">
            <v>1</v>
          </cell>
          <cell r="BB17">
            <v>1</v>
          </cell>
          <cell r="BC17">
            <v>1</v>
          </cell>
          <cell r="BD17">
            <v>1</v>
          </cell>
          <cell r="BE17">
            <v>1</v>
          </cell>
          <cell r="BF17">
            <v>700825</v>
          </cell>
          <cell r="BG17">
            <v>0</v>
          </cell>
          <cell r="BI17">
            <v>1.7</v>
          </cell>
          <cell r="BJ17" t="str">
            <v>R</v>
          </cell>
          <cell r="BK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BL17" t="str">
            <v>m2</v>
          </cell>
          <cell r="BM17">
            <v>42.5</v>
          </cell>
          <cell r="BN17">
            <v>12796</v>
          </cell>
          <cell r="BO17">
            <v>543830</v>
          </cell>
          <cell r="BP17">
            <v>1</v>
          </cell>
          <cell r="BQ17">
            <v>1</v>
          </cell>
          <cell r="BR17">
            <v>1</v>
          </cell>
          <cell r="BS17">
            <v>1</v>
          </cell>
          <cell r="BT17">
            <v>1</v>
          </cell>
          <cell r="BU17">
            <v>1</v>
          </cell>
          <cell r="BV17">
            <v>1</v>
          </cell>
          <cell r="BW17">
            <v>543830</v>
          </cell>
          <cell r="BX17">
            <v>0</v>
          </cell>
          <cell r="BZ17">
            <v>1.7</v>
          </cell>
          <cell r="CA17" t="str">
            <v>R</v>
          </cell>
          <cell r="CB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CC17" t="str">
            <v>m2</v>
          </cell>
          <cell r="CD17">
            <v>42.5</v>
          </cell>
          <cell r="CE17">
            <v>56000</v>
          </cell>
          <cell r="CF17">
            <v>2380000</v>
          </cell>
          <cell r="CG17">
            <v>1</v>
          </cell>
          <cell r="CH17">
            <v>1</v>
          </cell>
          <cell r="CI17">
            <v>1</v>
          </cell>
          <cell r="CJ17">
            <v>1</v>
          </cell>
          <cell r="CK17">
            <v>1</v>
          </cell>
          <cell r="CL17">
            <v>1</v>
          </cell>
          <cell r="CM17">
            <v>1</v>
          </cell>
          <cell r="CN17">
            <v>2380000</v>
          </cell>
          <cell r="CO17">
            <v>0</v>
          </cell>
          <cell r="CQ17">
            <v>1.7</v>
          </cell>
          <cell r="CR17" t="str">
            <v>R</v>
          </cell>
          <cell r="CS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CT17" t="str">
            <v>m2</v>
          </cell>
          <cell r="CU17">
            <v>42.5</v>
          </cell>
          <cell r="CV17">
            <v>17300</v>
          </cell>
          <cell r="CW17">
            <v>735250</v>
          </cell>
          <cell r="CX17">
            <v>1</v>
          </cell>
          <cell r="CY17">
            <v>1</v>
          </cell>
          <cell r="CZ17">
            <v>1</v>
          </cell>
          <cell r="DA17">
            <v>1</v>
          </cell>
          <cell r="DB17">
            <v>1</v>
          </cell>
          <cell r="DC17">
            <v>1</v>
          </cell>
          <cell r="DD17">
            <v>1</v>
          </cell>
          <cell r="DE17">
            <v>735250</v>
          </cell>
          <cell r="DF17">
            <v>0</v>
          </cell>
          <cell r="DH17">
            <v>1.7</v>
          </cell>
          <cell r="DI17" t="str">
            <v>R</v>
          </cell>
          <cell r="DJ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DK17" t="str">
            <v>m2</v>
          </cell>
          <cell r="DL17">
            <v>42.5</v>
          </cell>
          <cell r="DM17">
            <v>11081</v>
          </cell>
          <cell r="DN17">
            <v>470942.5</v>
          </cell>
          <cell r="DO17">
            <v>1</v>
          </cell>
          <cell r="DP17">
            <v>1</v>
          </cell>
          <cell r="DQ17">
            <v>1</v>
          </cell>
          <cell r="DR17">
            <v>1</v>
          </cell>
          <cell r="DS17">
            <v>1</v>
          </cell>
          <cell r="DT17">
            <v>1</v>
          </cell>
          <cell r="DU17">
            <v>1</v>
          </cell>
          <cell r="DV17">
            <v>470943</v>
          </cell>
          <cell r="DW17">
            <v>-0.5</v>
          </cell>
          <cell r="DY17">
            <v>1.7</v>
          </cell>
          <cell r="DZ17" t="str">
            <v>R</v>
          </cell>
          <cell r="EA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EB17" t="str">
            <v>m2</v>
          </cell>
          <cell r="EC17">
            <v>42.5</v>
          </cell>
          <cell r="ED17">
            <v>21000</v>
          </cell>
          <cell r="EE17">
            <v>892500</v>
          </cell>
          <cell r="EF17">
            <v>1</v>
          </cell>
          <cell r="EG17">
            <v>1</v>
          </cell>
          <cell r="EH17">
            <v>1</v>
          </cell>
          <cell r="EI17">
            <v>1</v>
          </cell>
          <cell r="EJ17">
            <v>1</v>
          </cell>
          <cell r="EK17">
            <v>1</v>
          </cell>
          <cell r="EL17">
            <v>1</v>
          </cell>
          <cell r="EM17">
            <v>892500</v>
          </cell>
          <cell r="EN17">
            <v>0</v>
          </cell>
          <cell r="EP17">
            <v>1.7</v>
          </cell>
          <cell r="EQ17" t="str">
            <v>R</v>
          </cell>
          <cell r="ER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ES17" t="str">
            <v>m2</v>
          </cell>
          <cell r="ET17">
            <v>42.5</v>
          </cell>
          <cell r="EU17">
            <v>24000</v>
          </cell>
          <cell r="EV17">
            <v>1020000</v>
          </cell>
          <cell r="EW17">
            <v>1</v>
          </cell>
          <cell r="EX17">
            <v>1</v>
          </cell>
          <cell r="EY17">
            <v>1</v>
          </cell>
          <cell r="EZ17">
            <v>1</v>
          </cell>
          <cell r="FA17">
            <v>1</v>
          </cell>
          <cell r="FB17">
            <v>1</v>
          </cell>
          <cell r="FC17">
            <v>1</v>
          </cell>
          <cell r="FD17">
            <v>1020000</v>
          </cell>
          <cell r="FE17">
            <v>0</v>
          </cell>
          <cell r="FG17">
            <v>1.7</v>
          </cell>
          <cell r="FH17" t="str">
            <v>R</v>
          </cell>
          <cell r="FI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FJ17" t="str">
            <v>m2</v>
          </cell>
          <cell r="FK17">
            <v>42.5</v>
          </cell>
          <cell r="FL17">
            <v>11080</v>
          </cell>
          <cell r="FM17">
            <v>470900</v>
          </cell>
          <cell r="FN17">
            <v>1</v>
          </cell>
          <cell r="FO17">
            <v>1</v>
          </cell>
          <cell r="FP17">
            <v>1</v>
          </cell>
          <cell r="FQ17">
            <v>1</v>
          </cell>
          <cell r="FR17">
            <v>1</v>
          </cell>
          <cell r="FS17">
            <v>1</v>
          </cell>
          <cell r="FT17">
            <v>1</v>
          </cell>
          <cell r="FU17">
            <v>470900</v>
          </cell>
          <cell r="FV17">
            <v>0</v>
          </cell>
          <cell r="FX17">
            <v>1.7</v>
          </cell>
          <cell r="FY17" t="str">
            <v>R</v>
          </cell>
          <cell r="FZ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GA17" t="str">
            <v>m2</v>
          </cell>
          <cell r="GB17">
            <v>42.5</v>
          </cell>
          <cell r="GC17">
            <v>15000</v>
          </cell>
          <cell r="GD17">
            <v>637500</v>
          </cell>
          <cell r="GE17">
            <v>1</v>
          </cell>
          <cell r="GF17">
            <v>1</v>
          </cell>
          <cell r="GG17">
            <v>1</v>
          </cell>
          <cell r="GH17">
            <v>1</v>
          </cell>
          <cell r="GI17">
            <v>1</v>
          </cell>
          <cell r="GJ17">
            <v>1</v>
          </cell>
          <cell r="GK17">
            <v>1</v>
          </cell>
          <cell r="GL17">
            <v>637500</v>
          </cell>
          <cell r="GM17">
            <v>0</v>
          </cell>
          <cell r="GO17">
            <v>1.7</v>
          </cell>
          <cell r="GP17" t="str">
            <v>R</v>
          </cell>
          <cell r="GQ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GR17" t="str">
            <v>m2</v>
          </cell>
          <cell r="GS17">
            <v>42.5</v>
          </cell>
          <cell r="GT17">
            <v>22000</v>
          </cell>
          <cell r="GU17">
            <v>935000</v>
          </cell>
          <cell r="GV17">
            <v>1</v>
          </cell>
          <cell r="GW17">
            <v>1</v>
          </cell>
          <cell r="GX17">
            <v>1</v>
          </cell>
          <cell r="GY17">
            <v>1</v>
          </cell>
          <cell r="GZ17">
            <v>1</v>
          </cell>
          <cell r="HA17">
            <v>1</v>
          </cell>
          <cell r="HB17">
            <v>1</v>
          </cell>
          <cell r="HC17">
            <v>935000</v>
          </cell>
          <cell r="HD17">
            <v>0</v>
          </cell>
          <cell r="HF17">
            <v>1.7</v>
          </cell>
          <cell r="HG17" t="str">
            <v>R</v>
          </cell>
          <cell r="HH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HI17" t="str">
            <v>m2</v>
          </cell>
          <cell r="HJ17">
            <v>42.5</v>
          </cell>
          <cell r="HK17">
            <v>22000</v>
          </cell>
          <cell r="HL17">
            <v>935000</v>
          </cell>
          <cell r="HM17">
            <v>1</v>
          </cell>
          <cell r="HN17">
            <v>1</v>
          </cell>
          <cell r="HO17">
            <v>1</v>
          </cell>
          <cell r="HP17">
            <v>1</v>
          </cell>
          <cell r="HQ17">
            <v>1</v>
          </cell>
          <cell r="HR17">
            <v>1</v>
          </cell>
          <cell r="HS17">
            <v>1</v>
          </cell>
          <cell r="HT17">
            <v>935000</v>
          </cell>
          <cell r="HU17">
            <v>0</v>
          </cell>
          <cell r="HW17">
            <v>1.7</v>
          </cell>
          <cell r="HX17" t="str">
            <v>R</v>
          </cell>
          <cell r="HY17"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HZ17" t="str">
            <v>m2</v>
          </cell>
          <cell r="IA17">
            <v>42.5</v>
          </cell>
          <cell r="IB17">
            <v>25000</v>
          </cell>
          <cell r="IC17">
            <v>1062500</v>
          </cell>
          <cell r="ID17">
            <v>1</v>
          </cell>
          <cell r="IE17">
            <v>1</v>
          </cell>
          <cell r="IF17">
            <v>1</v>
          </cell>
          <cell r="IG17">
            <v>1</v>
          </cell>
          <cell r="IH17">
            <v>1</v>
          </cell>
          <cell r="II17">
            <v>1</v>
          </cell>
          <cell r="IJ17">
            <v>1</v>
          </cell>
          <cell r="IK17">
            <v>1062500</v>
          </cell>
          <cell r="IL17">
            <v>0</v>
          </cell>
        </row>
        <row r="18">
          <cell r="B18" t="str">
            <v>2</v>
          </cell>
          <cell r="C18"/>
          <cell r="D18" t="str">
            <v>PINTURAS VINÍLICAS</v>
          </cell>
          <cell r="E18"/>
          <cell r="F18">
            <v>0</v>
          </cell>
          <cell r="G18"/>
          <cell r="H18"/>
          <cell r="J18" t="str">
            <v>2</v>
          </cell>
          <cell r="K18"/>
          <cell r="L18" t="str">
            <v>PINTURAS VINÍLICAS</v>
          </cell>
          <cell r="M18"/>
          <cell r="N18">
            <v>0</v>
          </cell>
          <cell r="O18"/>
          <cell r="P18"/>
          <cell r="Q18"/>
          <cell r="R18"/>
          <cell r="S18"/>
          <cell r="T18"/>
          <cell r="U18"/>
          <cell r="V18"/>
          <cell r="W18"/>
          <cell r="X18"/>
          <cell r="Y18"/>
          <cell r="AA18" t="str">
            <v>2</v>
          </cell>
          <cell r="AB18"/>
          <cell r="AC18" t="str">
            <v>PINTURAS VINÍLICAS</v>
          </cell>
          <cell r="AD18"/>
          <cell r="AE18">
            <v>0</v>
          </cell>
          <cell r="AF18"/>
          <cell r="AG18"/>
          <cell r="AH18"/>
          <cell r="AI18"/>
          <cell r="AJ18"/>
          <cell r="AK18"/>
          <cell r="AL18"/>
          <cell r="AM18"/>
          <cell r="AN18"/>
          <cell r="AO18"/>
          <cell r="AP18"/>
          <cell r="AR18" t="str">
            <v>2</v>
          </cell>
          <cell r="AS18"/>
          <cell r="AT18" t="str">
            <v>PINTURAS VINÍLICAS</v>
          </cell>
          <cell r="AU18"/>
          <cell r="AV18">
            <v>0</v>
          </cell>
          <cell r="AW18"/>
          <cell r="AX18"/>
          <cell r="AY18"/>
          <cell r="AZ18"/>
          <cell r="BA18"/>
          <cell r="BB18"/>
          <cell r="BC18"/>
          <cell r="BD18"/>
          <cell r="BE18"/>
          <cell r="BF18"/>
          <cell r="BG18"/>
          <cell r="BI18" t="str">
            <v>2</v>
          </cell>
          <cell r="BJ18"/>
          <cell r="BK18" t="str">
            <v>PINTURAS VINÍLICAS</v>
          </cell>
          <cell r="BL18"/>
          <cell r="BM18">
            <v>0</v>
          </cell>
          <cell r="BN18"/>
          <cell r="BO18"/>
          <cell r="BP18"/>
          <cell r="BQ18"/>
          <cell r="BR18"/>
          <cell r="BS18"/>
          <cell r="BT18"/>
          <cell r="BU18"/>
          <cell r="BV18"/>
          <cell r="BW18"/>
          <cell r="BX18"/>
          <cell r="BZ18" t="str">
            <v>2</v>
          </cell>
          <cell r="CA18"/>
          <cell r="CB18" t="str">
            <v>PINTURAS VINÍLICAS</v>
          </cell>
          <cell r="CC18"/>
          <cell r="CD18">
            <v>0</v>
          </cell>
          <cell r="CE18"/>
          <cell r="CF18"/>
          <cell r="CG18"/>
          <cell r="CH18"/>
          <cell r="CI18"/>
          <cell r="CJ18"/>
          <cell r="CK18"/>
          <cell r="CL18"/>
          <cell r="CM18"/>
          <cell r="CN18"/>
          <cell r="CO18"/>
          <cell r="CQ18" t="str">
            <v>2</v>
          </cell>
          <cell r="CR18"/>
          <cell r="CS18" t="str">
            <v>PINTURAS VINÍLICAS</v>
          </cell>
          <cell r="CT18"/>
          <cell r="CU18">
            <v>0</v>
          </cell>
          <cell r="CV18"/>
          <cell r="CW18"/>
          <cell r="CX18"/>
          <cell r="CY18"/>
          <cell r="CZ18"/>
          <cell r="DA18"/>
          <cell r="DB18"/>
          <cell r="DC18"/>
          <cell r="DD18"/>
          <cell r="DE18"/>
          <cell r="DF18"/>
          <cell r="DH18" t="str">
            <v>2</v>
          </cell>
          <cell r="DI18"/>
          <cell r="DJ18" t="str">
            <v>PINTURAS VINÍLICAS</v>
          </cell>
          <cell r="DK18"/>
          <cell r="DL18">
            <v>0</v>
          </cell>
          <cell r="DM18"/>
          <cell r="DN18"/>
          <cell r="DO18"/>
          <cell r="DP18"/>
          <cell r="DQ18"/>
          <cell r="DR18"/>
          <cell r="DS18"/>
          <cell r="DT18"/>
          <cell r="DU18"/>
          <cell r="DV18"/>
          <cell r="DW18"/>
          <cell r="DY18" t="str">
            <v>2</v>
          </cell>
          <cell r="DZ18"/>
          <cell r="EA18" t="str">
            <v>PINTURAS VINÍLICAS</v>
          </cell>
          <cell r="EB18"/>
          <cell r="EC18">
            <v>0</v>
          </cell>
          <cell r="ED18"/>
          <cell r="EE18"/>
          <cell r="EF18"/>
          <cell r="EG18"/>
          <cell r="EH18"/>
          <cell r="EI18"/>
          <cell r="EJ18"/>
          <cell r="EK18"/>
          <cell r="EL18"/>
          <cell r="EM18"/>
          <cell r="EN18"/>
          <cell r="EP18" t="str">
            <v>2</v>
          </cell>
          <cell r="EQ18"/>
          <cell r="ER18" t="str">
            <v>PINTURAS VINÍLICAS</v>
          </cell>
          <cell r="ES18"/>
          <cell r="ET18">
            <v>0</v>
          </cell>
          <cell r="EU18"/>
          <cell r="EV18"/>
          <cell r="EW18"/>
          <cell r="EX18"/>
          <cell r="EY18"/>
          <cell r="EZ18"/>
          <cell r="FA18"/>
          <cell r="FB18"/>
          <cell r="FC18"/>
          <cell r="FD18"/>
          <cell r="FE18"/>
          <cell r="FG18" t="str">
            <v>2</v>
          </cell>
          <cell r="FH18"/>
          <cell r="FI18" t="str">
            <v>PINTURAS VINÍLICAS</v>
          </cell>
          <cell r="FJ18"/>
          <cell r="FK18">
            <v>0</v>
          </cell>
          <cell r="FL18"/>
          <cell r="FM18"/>
          <cell r="FN18"/>
          <cell r="FO18"/>
          <cell r="FP18"/>
          <cell r="FQ18"/>
          <cell r="FR18"/>
          <cell r="FS18"/>
          <cell r="FT18"/>
          <cell r="FU18"/>
          <cell r="FV18"/>
          <cell r="FX18" t="str">
            <v>2</v>
          </cell>
          <cell r="FY18"/>
          <cell r="FZ18" t="str">
            <v>PINTURAS VINÍLICAS</v>
          </cell>
          <cell r="GA18"/>
          <cell r="GB18">
            <v>0</v>
          </cell>
          <cell r="GC18"/>
          <cell r="GD18"/>
          <cell r="GE18"/>
          <cell r="GF18"/>
          <cell r="GG18"/>
          <cell r="GH18"/>
          <cell r="GI18"/>
          <cell r="GJ18"/>
          <cell r="GK18"/>
          <cell r="GL18"/>
          <cell r="GM18"/>
          <cell r="GO18" t="str">
            <v>2</v>
          </cell>
          <cell r="GP18"/>
          <cell r="GQ18" t="str">
            <v>PINTURAS VINÍLICAS</v>
          </cell>
          <cell r="GR18"/>
          <cell r="GS18">
            <v>0</v>
          </cell>
          <cell r="GT18"/>
          <cell r="GU18"/>
          <cell r="GV18"/>
          <cell r="GW18"/>
          <cell r="GX18"/>
          <cell r="GY18"/>
          <cell r="GZ18"/>
          <cell r="HA18"/>
          <cell r="HB18"/>
          <cell r="HC18"/>
          <cell r="HD18"/>
          <cell r="HF18" t="str">
            <v>2</v>
          </cell>
          <cell r="HG18"/>
          <cell r="HH18" t="str">
            <v>PINTURAS VINÍLICAS</v>
          </cell>
          <cell r="HI18"/>
          <cell r="HJ18">
            <v>0</v>
          </cell>
          <cell r="HK18"/>
          <cell r="HL18"/>
          <cell r="HM18"/>
          <cell r="HN18"/>
          <cell r="HO18"/>
          <cell r="HP18"/>
          <cell r="HQ18"/>
          <cell r="HR18"/>
          <cell r="HS18"/>
          <cell r="HT18"/>
          <cell r="HU18"/>
          <cell r="HW18" t="str">
            <v>2</v>
          </cell>
          <cell r="HX18"/>
          <cell r="HY18" t="str">
            <v>PINTURAS VINÍLICAS</v>
          </cell>
          <cell r="HZ18"/>
          <cell r="IA18">
            <v>0</v>
          </cell>
          <cell r="IB18"/>
          <cell r="IC18"/>
          <cell r="ID18"/>
          <cell r="IE18"/>
          <cell r="IF18"/>
          <cell r="IG18"/>
          <cell r="IH18"/>
          <cell r="II18"/>
          <cell r="IJ18"/>
          <cell r="IK18"/>
          <cell r="IL18"/>
        </row>
        <row r="19">
          <cell r="B19">
            <v>2.1</v>
          </cell>
          <cell r="C19" t="str">
            <v>R</v>
          </cell>
          <cell r="D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E19" t="str">
            <v>m2</v>
          </cell>
          <cell r="F19">
            <v>12325.034422917055</v>
          </cell>
          <cell r="G19">
            <v>0</v>
          </cell>
          <cell r="H19">
            <v>0</v>
          </cell>
          <cell r="J19">
            <v>2.1</v>
          </cell>
          <cell r="K19" t="str">
            <v>R</v>
          </cell>
          <cell r="L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M19" t="str">
            <v>m2</v>
          </cell>
          <cell r="N19">
            <v>12325.034422917055</v>
          </cell>
          <cell r="O19">
            <v>9644</v>
          </cell>
          <cell r="P19">
            <v>118862632</v>
          </cell>
          <cell r="Q19">
            <v>1</v>
          </cell>
          <cell r="R19">
            <v>1</v>
          </cell>
          <cell r="S19">
            <v>1</v>
          </cell>
          <cell r="T19">
            <v>1</v>
          </cell>
          <cell r="U19">
            <v>1</v>
          </cell>
          <cell r="V19">
            <v>1</v>
          </cell>
          <cell r="W19">
            <v>1</v>
          </cell>
          <cell r="X19">
            <v>118862632</v>
          </cell>
          <cell r="Y19">
            <v>0</v>
          </cell>
          <cell r="AA19">
            <v>2.1</v>
          </cell>
          <cell r="AB19" t="str">
            <v>R</v>
          </cell>
          <cell r="AC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AD19" t="str">
            <v>m2</v>
          </cell>
          <cell r="AE19">
            <v>12325.034422917055</v>
          </cell>
          <cell r="AF19">
            <v>14000</v>
          </cell>
          <cell r="AG19">
            <v>172550481.92083877</v>
          </cell>
          <cell r="AH19">
            <v>1</v>
          </cell>
          <cell r="AI19">
            <v>1</v>
          </cell>
          <cell r="AJ19">
            <v>1</v>
          </cell>
          <cell r="AK19">
            <v>1</v>
          </cell>
          <cell r="AL19">
            <v>1</v>
          </cell>
          <cell r="AM19">
            <v>1</v>
          </cell>
          <cell r="AN19">
            <v>1</v>
          </cell>
          <cell r="AO19">
            <v>172550482</v>
          </cell>
          <cell r="AP19">
            <v>-7.9161226749420166E-2</v>
          </cell>
          <cell r="AR19">
            <v>2.1</v>
          </cell>
          <cell r="AS19" t="str">
            <v>R</v>
          </cell>
          <cell r="AT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AU19" t="str">
            <v>m2</v>
          </cell>
          <cell r="AV19">
            <v>12325.034422917055</v>
          </cell>
          <cell r="AW19">
            <v>9000</v>
          </cell>
          <cell r="AX19">
            <v>110925309.80625349</v>
          </cell>
          <cell r="AY19">
            <v>1</v>
          </cell>
          <cell r="AZ19">
            <v>1</v>
          </cell>
          <cell r="BA19">
            <v>1</v>
          </cell>
          <cell r="BB19">
            <v>1</v>
          </cell>
          <cell r="BC19">
            <v>1</v>
          </cell>
          <cell r="BD19">
            <v>1</v>
          </cell>
          <cell r="BE19">
            <v>1</v>
          </cell>
          <cell r="BF19">
            <v>110925310</v>
          </cell>
          <cell r="BG19">
            <v>-0.19374650716781616</v>
          </cell>
          <cell r="BI19">
            <v>2.1</v>
          </cell>
          <cell r="BJ19" t="str">
            <v>R</v>
          </cell>
          <cell r="BK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BL19" t="str">
            <v>m2</v>
          </cell>
          <cell r="BM19">
            <v>12325.034422917055</v>
          </cell>
          <cell r="BN19">
            <v>10500</v>
          </cell>
          <cell r="BO19">
            <v>129412861.44062908</v>
          </cell>
          <cell r="BP19">
            <v>1</v>
          </cell>
          <cell r="BQ19">
            <v>1</v>
          </cell>
          <cell r="BR19">
            <v>1</v>
          </cell>
          <cell r="BS19">
            <v>1</v>
          </cell>
          <cell r="BT19">
            <v>1</v>
          </cell>
          <cell r="BU19">
            <v>1</v>
          </cell>
          <cell r="BV19">
            <v>1</v>
          </cell>
          <cell r="BW19">
            <v>129412861</v>
          </cell>
          <cell r="BX19">
            <v>0.44062907993793488</v>
          </cell>
          <cell r="BZ19">
            <v>2.1</v>
          </cell>
          <cell r="CA19" t="str">
            <v>R</v>
          </cell>
          <cell r="CB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CC19" t="str">
            <v>m2</v>
          </cell>
          <cell r="CD19">
            <v>12325.034422917055</v>
          </cell>
          <cell r="CE19">
            <v>9500</v>
          </cell>
          <cell r="CF19">
            <v>117087827.01771203</v>
          </cell>
          <cell r="CG19">
            <v>1</v>
          </cell>
          <cell r="CH19">
            <v>1</v>
          </cell>
          <cell r="CI19">
            <v>1</v>
          </cell>
          <cell r="CJ19">
            <v>1</v>
          </cell>
          <cell r="CK19">
            <v>1</v>
          </cell>
          <cell r="CL19">
            <v>1</v>
          </cell>
          <cell r="CM19">
            <v>1</v>
          </cell>
          <cell r="CN19">
            <v>117087827</v>
          </cell>
          <cell r="CO19">
            <v>1.7712026834487915E-2</v>
          </cell>
          <cell r="CQ19">
            <v>2.1</v>
          </cell>
          <cell r="CR19" t="str">
            <v>R</v>
          </cell>
          <cell r="CS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CT19" t="str">
            <v>m2</v>
          </cell>
          <cell r="CU19">
            <v>12325.034422917055</v>
          </cell>
          <cell r="CV19">
            <v>10800</v>
          </cell>
          <cell r="CW19">
            <v>133110371.7675042</v>
          </cell>
          <cell r="CX19">
            <v>1</v>
          </cell>
          <cell r="CY19">
            <v>1</v>
          </cell>
          <cell r="CZ19">
            <v>1</v>
          </cell>
          <cell r="DA19">
            <v>1</v>
          </cell>
          <cell r="DB19">
            <v>1</v>
          </cell>
          <cell r="DC19">
            <v>1</v>
          </cell>
          <cell r="DD19">
            <v>1</v>
          </cell>
          <cell r="DE19">
            <v>133110372</v>
          </cell>
          <cell r="DF19">
            <v>-0.23249579966068268</v>
          </cell>
          <cell r="DH19">
            <v>2.1</v>
          </cell>
          <cell r="DI19" t="str">
            <v>R</v>
          </cell>
          <cell r="DJ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DK19" t="str">
            <v>m2</v>
          </cell>
          <cell r="DL19">
            <v>12325.034422917055</v>
          </cell>
          <cell r="DM19">
            <v>11094</v>
          </cell>
          <cell r="DN19">
            <v>136733931.88784182</v>
          </cell>
          <cell r="DO19">
            <v>1</v>
          </cell>
          <cell r="DP19">
            <v>1</v>
          </cell>
          <cell r="DQ19">
            <v>1</v>
          </cell>
          <cell r="DR19">
            <v>1</v>
          </cell>
          <cell r="DS19">
            <v>1</v>
          </cell>
          <cell r="DT19">
            <v>1</v>
          </cell>
          <cell r="DU19">
            <v>1</v>
          </cell>
          <cell r="DV19">
            <v>136733932</v>
          </cell>
          <cell r="DW19">
            <v>-0.11215817928314209</v>
          </cell>
          <cell r="DY19">
            <v>2.1</v>
          </cell>
          <cell r="DZ19" t="str">
            <v>R</v>
          </cell>
          <cell r="EA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EB19" t="str">
            <v>m2</v>
          </cell>
          <cell r="EC19">
            <v>12325.034422917055</v>
          </cell>
          <cell r="ED19">
            <v>10500</v>
          </cell>
          <cell r="EE19">
            <v>129412861.44062908</v>
          </cell>
          <cell r="EF19">
            <v>1</v>
          </cell>
          <cell r="EG19">
            <v>1</v>
          </cell>
          <cell r="EH19">
            <v>1</v>
          </cell>
          <cell r="EI19">
            <v>1</v>
          </cell>
          <cell r="EJ19">
            <v>1</v>
          </cell>
          <cell r="EK19">
            <v>1</v>
          </cell>
          <cell r="EL19">
            <v>1</v>
          </cell>
          <cell r="EM19">
            <v>129412861</v>
          </cell>
          <cell r="EN19">
            <v>0.44062907993793488</v>
          </cell>
          <cell r="EP19">
            <v>2.1</v>
          </cell>
          <cell r="EQ19" t="str">
            <v>R</v>
          </cell>
          <cell r="ER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ES19" t="str">
            <v>m2</v>
          </cell>
          <cell r="ET19">
            <v>12325.034422917055</v>
          </cell>
          <cell r="EU19">
            <v>10700</v>
          </cell>
          <cell r="EV19">
            <v>131877868.32521249</v>
          </cell>
          <cell r="EW19">
            <v>1</v>
          </cell>
          <cell r="EX19">
            <v>1</v>
          </cell>
          <cell r="EY19">
            <v>1</v>
          </cell>
          <cell r="EZ19">
            <v>1</v>
          </cell>
          <cell r="FA19">
            <v>1</v>
          </cell>
          <cell r="FB19">
            <v>1</v>
          </cell>
          <cell r="FC19">
            <v>1</v>
          </cell>
          <cell r="FD19">
            <v>131877868</v>
          </cell>
          <cell r="FE19">
            <v>0.32521249353885651</v>
          </cell>
          <cell r="FG19">
            <v>2.1</v>
          </cell>
          <cell r="FH19" t="str">
            <v>R</v>
          </cell>
          <cell r="FI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FJ19" t="str">
            <v>m2</v>
          </cell>
          <cell r="FK19">
            <v>12325.034422917055</v>
          </cell>
          <cell r="FL19">
            <v>11091</v>
          </cell>
          <cell r="FM19">
            <v>136696956.78457305</v>
          </cell>
          <cell r="FN19">
            <v>1</v>
          </cell>
          <cell r="FO19">
            <v>1</v>
          </cell>
          <cell r="FP19">
            <v>1</v>
          </cell>
          <cell r="FQ19">
            <v>1</v>
          </cell>
          <cell r="FR19">
            <v>1</v>
          </cell>
          <cell r="FS19">
            <v>1</v>
          </cell>
          <cell r="FT19">
            <v>1</v>
          </cell>
          <cell r="FU19">
            <v>136696957</v>
          </cell>
          <cell r="FV19">
            <v>-0.21542695164680481</v>
          </cell>
          <cell r="FX19">
            <v>2.1</v>
          </cell>
          <cell r="FY19" t="str">
            <v>R</v>
          </cell>
          <cell r="FZ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GA19" t="str">
            <v>m2</v>
          </cell>
          <cell r="GB19">
            <v>12325.034422917055</v>
          </cell>
          <cell r="GC19">
            <v>10000</v>
          </cell>
          <cell r="GD19">
            <v>123250344.22917055</v>
          </cell>
          <cell r="GE19">
            <v>1</v>
          </cell>
          <cell r="GF19">
            <v>1</v>
          </cell>
          <cell r="GG19">
            <v>1</v>
          </cell>
          <cell r="GH19">
            <v>1</v>
          </cell>
          <cell r="GI19">
            <v>1</v>
          </cell>
          <cell r="GJ19">
            <v>1</v>
          </cell>
          <cell r="GK19">
            <v>1</v>
          </cell>
          <cell r="GL19">
            <v>123250344</v>
          </cell>
          <cell r="GM19">
            <v>0.2291705459356308</v>
          </cell>
          <cell r="GO19">
            <v>2.1</v>
          </cell>
          <cell r="GP19" t="str">
            <v>R</v>
          </cell>
          <cell r="GQ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GR19" t="str">
            <v>m2</v>
          </cell>
          <cell r="GS19">
            <v>12325.034422917055</v>
          </cell>
          <cell r="GT19">
            <v>11000</v>
          </cell>
          <cell r="GU19">
            <v>135575378.6520876</v>
          </cell>
          <cell r="GV19">
            <v>1</v>
          </cell>
          <cell r="GW19">
            <v>1</v>
          </cell>
          <cell r="GX19">
            <v>1</v>
          </cell>
          <cell r="GY19">
            <v>1</v>
          </cell>
          <cell r="GZ19">
            <v>1</v>
          </cell>
          <cell r="HA19">
            <v>1</v>
          </cell>
          <cell r="HB19">
            <v>1</v>
          </cell>
          <cell r="HC19">
            <v>135575379</v>
          </cell>
          <cell r="HD19">
            <v>-0.34791240096092224</v>
          </cell>
          <cell r="HF19">
            <v>2.1</v>
          </cell>
          <cell r="HG19" t="str">
            <v>R</v>
          </cell>
          <cell r="HH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HI19" t="str">
            <v>m2</v>
          </cell>
          <cell r="HJ19">
            <v>12325.034422917055</v>
          </cell>
          <cell r="HK19">
            <v>12000</v>
          </cell>
          <cell r="HL19">
            <v>147900413.07500467</v>
          </cell>
          <cell r="HM19">
            <v>1</v>
          </cell>
          <cell r="HN19">
            <v>1</v>
          </cell>
          <cell r="HO19">
            <v>1</v>
          </cell>
          <cell r="HP19">
            <v>1</v>
          </cell>
          <cell r="HQ19">
            <v>1</v>
          </cell>
          <cell r="HR19">
            <v>1</v>
          </cell>
          <cell r="HS19">
            <v>1</v>
          </cell>
          <cell r="HT19">
            <v>147900413</v>
          </cell>
          <cell r="HU19">
            <v>7.5004667043685913E-2</v>
          </cell>
          <cell r="HW19">
            <v>2.1</v>
          </cell>
          <cell r="HX19" t="str">
            <v>R</v>
          </cell>
          <cell r="HY19"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HZ19" t="str">
            <v>m2</v>
          </cell>
          <cell r="IA19">
            <v>12325.034422917055</v>
          </cell>
          <cell r="IB19">
            <v>8000</v>
          </cell>
          <cell r="IC19">
            <v>98600275.38333644</v>
          </cell>
          <cell r="ID19">
            <v>1</v>
          </cell>
          <cell r="IE19">
            <v>1</v>
          </cell>
          <cell r="IF19">
            <v>1</v>
          </cell>
          <cell r="IG19">
            <v>1</v>
          </cell>
          <cell r="IH19">
            <v>1</v>
          </cell>
          <cell r="II19">
            <v>1</v>
          </cell>
          <cell r="IJ19">
            <v>1</v>
          </cell>
          <cell r="IK19">
            <v>98600275</v>
          </cell>
          <cell r="IL19">
            <v>0.38333643972873688</v>
          </cell>
        </row>
        <row r="20">
          <cell r="B20">
            <v>2.2000000000000002</v>
          </cell>
          <cell r="C20" t="str">
            <v>R</v>
          </cell>
          <cell r="D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E20" t="str">
            <v>m2</v>
          </cell>
          <cell r="F20">
            <v>2125</v>
          </cell>
          <cell r="G20">
            <v>0</v>
          </cell>
          <cell r="H20">
            <v>0</v>
          </cell>
          <cell r="J20">
            <v>2.2000000000000002</v>
          </cell>
          <cell r="K20" t="str">
            <v>R</v>
          </cell>
          <cell r="L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M20" t="str">
            <v>m2</v>
          </cell>
          <cell r="N20">
            <v>2125</v>
          </cell>
          <cell r="O20">
            <v>10530</v>
          </cell>
          <cell r="P20">
            <v>22376250</v>
          </cell>
          <cell r="Q20">
            <v>1</v>
          </cell>
          <cell r="R20">
            <v>1</v>
          </cell>
          <cell r="S20">
            <v>1</v>
          </cell>
          <cell r="T20">
            <v>1</v>
          </cell>
          <cell r="U20">
            <v>1</v>
          </cell>
          <cell r="V20">
            <v>1</v>
          </cell>
          <cell r="W20">
            <v>1</v>
          </cell>
          <cell r="X20">
            <v>22376250</v>
          </cell>
          <cell r="Y20">
            <v>0</v>
          </cell>
          <cell r="AA20">
            <v>2.2000000000000002</v>
          </cell>
          <cell r="AB20" t="str">
            <v>R</v>
          </cell>
          <cell r="AC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AD20" t="str">
            <v>m2</v>
          </cell>
          <cell r="AE20">
            <v>2125</v>
          </cell>
          <cell r="AF20">
            <v>14600</v>
          </cell>
          <cell r="AG20">
            <v>31025000</v>
          </cell>
          <cell r="AH20">
            <v>1</v>
          </cell>
          <cell r="AI20">
            <v>1</v>
          </cell>
          <cell r="AJ20">
            <v>1</v>
          </cell>
          <cell r="AK20">
            <v>1</v>
          </cell>
          <cell r="AL20">
            <v>1</v>
          </cell>
          <cell r="AM20">
            <v>1</v>
          </cell>
          <cell r="AN20">
            <v>1</v>
          </cell>
          <cell r="AO20">
            <v>31025000</v>
          </cell>
          <cell r="AP20">
            <v>0</v>
          </cell>
          <cell r="AR20">
            <v>2.2000000000000002</v>
          </cell>
          <cell r="AS20" t="str">
            <v>R</v>
          </cell>
          <cell r="AT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AU20" t="str">
            <v>m2</v>
          </cell>
          <cell r="AV20">
            <v>2125</v>
          </cell>
          <cell r="AW20">
            <v>9000</v>
          </cell>
          <cell r="AX20">
            <v>19125000</v>
          </cell>
          <cell r="AY20">
            <v>1</v>
          </cell>
          <cell r="AZ20">
            <v>1</v>
          </cell>
          <cell r="BA20">
            <v>1</v>
          </cell>
          <cell r="BB20">
            <v>1</v>
          </cell>
          <cell r="BC20">
            <v>1</v>
          </cell>
          <cell r="BD20">
            <v>1</v>
          </cell>
          <cell r="BE20">
            <v>1</v>
          </cell>
          <cell r="BF20">
            <v>19125000</v>
          </cell>
          <cell r="BG20">
            <v>0</v>
          </cell>
          <cell r="BI20">
            <v>2.2000000000000002</v>
          </cell>
          <cell r="BJ20" t="str">
            <v>R</v>
          </cell>
          <cell r="BK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BL20" t="str">
            <v>m2</v>
          </cell>
          <cell r="BM20">
            <v>2125</v>
          </cell>
          <cell r="BN20">
            <v>11149</v>
          </cell>
          <cell r="BO20">
            <v>23691625</v>
          </cell>
          <cell r="BP20">
            <v>1</v>
          </cell>
          <cell r="BQ20">
            <v>1</v>
          </cell>
          <cell r="BR20">
            <v>1</v>
          </cell>
          <cell r="BS20">
            <v>1</v>
          </cell>
          <cell r="BT20">
            <v>1</v>
          </cell>
          <cell r="BU20">
            <v>1</v>
          </cell>
          <cell r="BV20">
            <v>1</v>
          </cell>
          <cell r="BW20">
            <v>23691625</v>
          </cell>
          <cell r="BX20">
            <v>0</v>
          </cell>
          <cell r="BZ20">
            <v>2.2000000000000002</v>
          </cell>
          <cell r="CA20" t="str">
            <v>R</v>
          </cell>
          <cell r="CB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CC20" t="str">
            <v>m2</v>
          </cell>
          <cell r="CD20">
            <v>2125</v>
          </cell>
          <cell r="CE20">
            <v>11000</v>
          </cell>
          <cell r="CF20">
            <v>23375000</v>
          </cell>
          <cell r="CG20">
            <v>1</v>
          </cell>
          <cell r="CH20">
            <v>1</v>
          </cell>
          <cell r="CI20">
            <v>1</v>
          </cell>
          <cell r="CJ20">
            <v>1</v>
          </cell>
          <cell r="CK20">
            <v>1</v>
          </cell>
          <cell r="CL20">
            <v>1</v>
          </cell>
          <cell r="CM20">
            <v>1</v>
          </cell>
          <cell r="CN20">
            <v>23375000</v>
          </cell>
          <cell r="CO20">
            <v>0</v>
          </cell>
          <cell r="CQ20">
            <v>2.2000000000000002</v>
          </cell>
          <cell r="CR20" t="str">
            <v>R</v>
          </cell>
          <cell r="CS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CT20" t="str">
            <v>m2</v>
          </cell>
          <cell r="CU20">
            <v>2125</v>
          </cell>
          <cell r="CV20">
            <v>10800</v>
          </cell>
          <cell r="CW20">
            <v>22950000</v>
          </cell>
          <cell r="CX20">
            <v>1</v>
          </cell>
          <cell r="CY20">
            <v>1</v>
          </cell>
          <cell r="CZ20">
            <v>1</v>
          </cell>
          <cell r="DA20">
            <v>1</v>
          </cell>
          <cell r="DB20">
            <v>1</v>
          </cell>
          <cell r="DC20">
            <v>1</v>
          </cell>
          <cell r="DD20">
            <v>1</v>
          </cell>
          <cell r="DE20">
            <v>22950000</v>
          </cell>
          <cell r="DF20">
            <v>0</v>
          </cell>
          <cell r="DH20">
            <v>2.2000000000000002</v>
          </cell>
          <cell r="DI20" t="str">
            <v>R</v>
          </cell>
          <cell r="DJ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DK20" t="str">
            <v>m2</v>
          </cell>
          <cell r="DL20">
            <v>2125</v>
          </cell>
          <cell r="DM20">
            <v>11230</v>
          </cell>
          <cell r="DN20">
            <v>23863750</v>
          </cell>
          <cell r="DO20">
            <v>1</v>
          </cell>
          <cell r="DP20">
            <v>1</v>
          </cell>
          <cell r="DQ20">
            <v>1</v>
          </cell>
          <cell r="DR20">
            <v>1</v>
          </cell>
          <cell r="DS20">
            <v>1</v>
          </cell>
          <cell r="DT20">
            <v>1</v>
          </cell>
          <cell r="DU20">
            <v>1</v>
          </cell>
          <cell r="DV20">
            <v>23863750</v>
          </cell>
          <cell r="DW20">
            <v>0</v>
          </cell>
          <cell r="DY20">
            <v>2.2000000000000002</v>
          </cell>
          <cell r="DZ20" t="str">
            <v>R</v>
          </cell>
          <cell r="EA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EB20" t="str">
            <v>m2</v>
          </cell>
          <cell r="EC20">
            <v>2125</v>
          </cell>
          <cell r="ED20">
            <v>11500</v>
          </cell>
          <cell r="EE20">
            <v>24437500</v>
          </cell>
          <cell r="EF20">
            <v>1</v>
          </cell>
          <cell r="EG20">
            <v>1</v>
          </cell>
          <cell r="EH20">
            <v>1</v>
          </cell>
          <cell r="EI20">
            <v>1</v>
          </cell>
          <cell r="EJ20">
            <v>1</v>
          </cell>
          <cell r="EK20">
            <v>1</v>
          </cell>
          <cell r="EL20">
            <v>1</v>
          </cell>
          <cell r="EM20">
            <v>24437500</v>
          </cell>
          <cell r="EN20">
            <v>0</v>
          </cell>
          <cell r="EP20">
            <v>2.2000000000000002</v>
          </cell>
          <cell r="EQ20" t="str">
            <v>R</v>
          </cell>
          <cell r="ER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ES20" t="str">
            <v>m2</v>
          </cell>
          <cell r="ET20">
            <v>2125</v>
          </cell>
          <cell r="EU20">
            <v>10700</v>
          </cell>
          <cell r="EV20">
            <v>22737500</v>
          </cell>
          <cell r="EW20">
            <v>1</v>
          </cell>
          <cell r="EX20">
            <v>1</v>
          </cell>
          <cell r="EY20">
            <v>1</v>
          </cell>
          <cell r="EZ20">
            <v>1</v>
          </cell>
          <cell r="FA20">
            <v>1</v>
          </cell>
          <cell r="FB20">
            <v>1</v>
          </cell>
          <cell r="FC20">
            <v>1</v>
          </cell>
          <cell r="FD20">
            <v>22737500</v>
          </cell>
          <cell r="FE20">
            <v>0</v>
          </cell>
          <cell r="FG20">
            <v>2.2000000000000002</v>
          </cell>
          <cell r="FH20" t="str">
            <v>R</v>
          </cell>
          <cell r="FI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FJ20" t="str">
            <v>m2</v>
          </cell>
          <cell r="FK20">
            <v>2125</v>
          </cell>
          <cell r="FL20">
            <v>11256</v>
          </cell>
          <cell r="FM20">
            <v>23919000</v>
          </cell>
          <cell r="FN20">
            <v>1</v>
          </cell>
          <cell r="FO20">
            <v>1</v>
          </cell>
          <cell r="FP20">
            <v>1</v>
          </cell>
          <cell r="FQ20">
            <v>1</v>
          </cell>
          <cell r="FR20">
            <v>1</v>
          </cell>
          <cell r="FS20">
            <v>1</v>
          </cell>
          <cell r="FT20">
            <v>1</v>
          </cell>
          <cell r="FU20">
            <v>23919000</v>
          </cell>
          <cell r="FV20">
            <v>0</v>
          </cell>
          <cell r="FX20">
            <v>2.2000000000000002</v>
          </cell>
          <cell r="FY20" t="str">
            <v>R</v>
          </cell>
          <cell r="FZ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GA20" t="str">
            <v>m2</v>
          </cell>
          <cell r="GB20">
            <v>2125</v>
          </cell>
          <cell r="GC20">
            <v>10000</v>
          </cell>
          <cell r="GD20">
            <v>21250000</v>
          </cell>
          <cell r="GE20">
            <v>1</v>
          </cell>
          <cell r="GF20">
            <v>1</v>
          </cell>
          <cell r="GG20">
            <v>1</v>
          </cell>
          <cell r="GH20">
            <v>1</v>
          </cell>
          <cell r="GI20">
            <v>1</v>
          </cell>
          <cell r="GJ20">
            <v>1</v>
          </cell>
          <cell r="GK20">
            <v>1</v>
          </cell>
          <cell r="GL20">
            <v>21250000</v>
          </cell>
          <cell r="GM20">
            <v>0</v>
          </cell>
          <cell r="GO20">
            <v>2.2000000000000002</v>
          </cell>
          <cell r="GP20" t="str">
            <v>R</v>
          </cell>
          <cell r="GQ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GR20" t="str">
            <v>m2</v>
          </cell>
          <cell r="GS20">
            <v>2125</v>
          </cell>
          <cell r="GT20">
            <v>11500</v>
          </cell>
          <cell r="GU20">
            <v>24437500</v>
          </cell>
          <cell r="GV20">
            <v>1</v>
          </cell>
          <cell r="GW20">
            <v>1</v>
          </cell>
          <cell r="GX20">
            <v>1</v>
          </cell>
          <cell r="GY20">
            <v>1</v>
          </cell>
          <cell r="GZ20">
            <v>1</v>
          </cell>
          <cell r="HA20">
            <v>1</v>
          </cell>
          <cell r="HB20">
            <v>1</v>
          </cell>
          <cell r="HC20">
            <v>24437500</v>
          </cell>
          <cell r="HD20">
            <v>0</v>
          </cell>
          <cell r="HF20">
            <v>2.2000000000000002</v>
          </cell>
          <cell r="HG20" t="str">
            <v>R</v>
          </cell>
          <cell r="HH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HI20" t="str">
            <v>m2</v>
          </cell>
          <cell r="HJ20">
            <v>2125</v>
          </cell>
          <cell r="HK20">
            <v>13800</v>
          </cell>
          <cell r="HL20">
            <v>29325000</v>
          </cell>
          <cell r="HM20">
            <v>1</v>
          </cell>
          <cell r="HN20">
            <v>1</v>
          </cell>
          <cell r="HO20">
            <v>1</v>
          </cell>
          <cell r="HP20">
            <v>1</v>
          </cell>
          <cell r="HQ20">
            <v>1</v>
          </cell>
          <cell r="HR20">
            <v>1</v>
          </cell>
          <cell r="HS20">
            <v>1</v>
          </cell>
          <cell r="HT20">
            <v>29325000</v>
          </cell>
          <cell r="HU20">
            <v>0</v>
          </cell>
          <cell r="HW20">
            <v>2.2000000000000002</v>
          </cell>
          <cell r="HX20" t="str">
            <v>R</v>
          </cell>
          <cell r="HY20"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HZ20" t="str">
            <v>m2</v>
          </cell>
          <cell r="IA20">
            <v>2125</v>
          </cell>
          <cell r="IB20">
            <v>10000</v>
          </cell>
          <cell r="IC20">
            <v>21250000</v>
          </cell>
          <cell r="ID20">
            <v>1</v>
          </cell>
          <cell r="IE20">
            <v>1</v>
          </cell>
          <cell r="IF20">
            <v>1</v>
          </cell>
          <cell r="IG20">
            <v>1</v>
          </cell>
          <cell r="IH20">
            <v>1</v>
          </cell>
          <cell r="II20">
            <v>1</v>
          </cell>
          <cell r="IJ20">
            <v>1</v>
          </cell>
          <cell r="IK20">
            <v>21250000</v>
          </cell>
          <cell r="IL20">
            <v>0</v>
          </cell>
        </row>
        <row r="21">
          <cell r="B21">
            <v>2.2999999999999998</v>
          </cell>
          <cell r="C21" t="str">
            <v>R</v>
          </cell>
          <cell r="D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E21" t="str">
            <v>m2</v>
          </cell>
          <cell r="F21">
            <v>4250</v>
          </cell>
          <cell r="G21">
            <v>0</v>
          </cell>
          <cell r="H21">
            <v>0</v>
          </cell>
          <cell r="J21">
            <v>2.2999999999999998</v>
          </cell>
          <cell r="K21" t="str">
            <v>R</v>
          </cell>
          <cell r="L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M21" t="str">
            <v>m2</v>
          </cell>
          <cell r="N21">
            <v>4250</v>
          </cell>
          <cell r="O21">
            <v>10528</v>
          </cell>
          <cell r="P21">
            <v>44744000</v>
          </cell>
          <cell r="Q21">
            <v>1</v>
          </cell>
          <cell r="R21">
            <v>1</v>
          </cell>
          <cell r="S21">
            <v>1</v>
          </cell>
          <cell r="T21">
            <v>1</v>
          </cell>
          <cell r="U21">
            <v>1</v>
          </cell>
          <cell r="V21">
            <v>1</v>
          </cell>
          <cell r="W21">
            <v>1</v>
          </cell>
          <cell r="X21">
            <v>44744000</v>
          </cell>
          <cell r="Y21">
            <v>0</v>
          </cell>
          <cell r="AA21">
            <v>2.2999999999999998</v>
          </cell>
          <cell r="AB21" t="str">
            <v>R</v>
          </cell>
          <cell r="AC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AD21" t="str">
            <v>m2</v>
          </cell>
          <cell r="AE21">
            <v>4250</v>
          </cell>
          <cell r="AF21">
            <v>3300</v>
          </cell>
          <cell r="AG21">
            <v>14025000</v>
          </cell>
          <cell r="AH21">
            <v>1</v>
          </cell>
          <cell r="AI21">
            <v>1</v>
          </cell>
          <cell r="AJ21">
            <v>1</v>
          </cell>
          <cell r="AK21">
            <v>1</v>
          </cell>
          <cell r="AL21">
            <v>1</v>
          </cell>
          <cell r="AM21">
            <v>1</v>
          </cell>
          <cell r="AN21">
            <v>1</v>
          </cell>
          <cell r="AO21">
            <v>14025000</v>
          </cell>
          <cell r="AP21">
            <v>0</v>
          </cell>
          <cell r="AR21">
            <v>2.2999999999999998</v>
          </cell>
          <cell r="AS21" t="str">
            <v>R</v>
          </cell>
          <cell r="AT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AU21" t="str">
            <v>m2</v>
          </cell>
          <cell r="AV21">
            <v>4250</v>
          </cell>
          <cell r="AW21">
            <v>9000</v>
          </cell>
          <cell r="AX21">
            <v>38250000</v>
          </cell>
          <cell r="AY21">
            <v>1</v>
          </cell>
          <cell r="AZ21">
            <v>1</v>
          </cell>
          <cell r="BA21">
            <v>1</v>
          </cell>
          <cell r="BB21">
            <v>1</v>
          </cell>
          <cell r="BC21">
            <v>1</v>
          </cell>
          <cell r="BD21">
            <v>1</v>
          </cell>
          <cell r="BE21">
            <v>1</v>
          </cell>
          <cell r="BF21">
            <v>38250000</v>
          </cell>
          <cell r="BG21">
            <v>0</v>
          </cell>
          <cell r="BI21">
            <v>2.2999999999999998</v>
          </cell>
          <cell r="BJ21" t="str">
            <v>R</v>
          </cell>
          <cell r="BK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BL21" t="str">
            <v>m2</v>
          </cell>
          <cell r="BM21">
            <v>4250</v>
          </cell>
          <cell r="BN21">
            <v>10500</v>
          </cell>
          <cell r="BO21">
            <v>44625000</v>
          </cell>
          <cell r="BP21">
            <v>1</v>
          </cell>
          <cell r="BQ21">
            <v>1</v>
          </cell>
          <cell r="BR21">
            <v>1</v>
          </cell>
          <cell r="BS21">
            <v>1</v>
          </cell>
          <cell r="BT21">
            <v>1</v>
          </cell>
          <cell r="BU21">
            <v>1</v>
          </cell>
          <cell r="BV21">
            <v>1</v>
          </cell>
          <cell r="BW21">
            <v>44625000</v>
          </cell>
          <cell r="BX21">
            <v>0</v>
          </cell>
          <cell r="BZ21">
            <v>2.2999999999999998</v>
          </cell>
          <cell r="CA21" t="str">
            <v>R</v>
          </cell>
          <cell r="CB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CC21" t="str">
            <v>m2</v>
          </cell>
          <cell r="CD21">
            <v>4250</v>
          </cell>
          <cell r="CE21">
            <v>11000</v>
          </cell>
          <cell r="CF21">
            <v>46750000</v>
          </cell>
          <cell r="CG21">
            <v>1</v>
          </cell>
          <cell r="CH21">
            <v>1</v>
          </cell>
          <cell r="CI21">
            <v>1</v>
          </cell>
          <cell r="CJ21">
            <v>1</v>
          </cell>
          <cell r="CK21">
            <v>1</v>
          </cell>
          <cell r="CL21">
            <v>1</v>
          </cell>
          <cell r="CM21">
            <v>1</v>
          </cell>
          <cell r="CN21">
            <v>46750000</v>
          </cell>
          <cell r="CO21">
            <v>0</v>
          </cell>
          <cell r="CQ21">
            <v>2.2999999999999998</v>
          </cell>
          <cell r="CR21" t="str">
            <v>R</v>
          </cell>
          <cell r="CS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CT21" t="str">
            <v>m2</v>
          </cell>
          <cell r="CU21">
            <v>4250</v>
          </cell>
          <cell r="CV21">
            <v>10800</v>
          </cell>
          <cell r="CW21">
            <v>45900000</v>
          </cell>
          <cell r="CX21">
            <v>1</v>
          </cell>
          <cell r="CY21">
            <v>1</v>
          </cell>
          <cell r="CZ21">
            <v>1</v>
          </cell>
          <cell r="DA21">
            <v>1</v>
          </cell>
          <cell r="DB21">
            <v>1</v>
          </cell>
          <cell r="DC21">
            <v>1</v>
          </cell>
          <cell r="DD21">
            <v>1</v>
          </cell>
          <cell r="DE21">
            <v>45900000</v>
          </cell>
          <cell r="DF21">
            <v>0</v>
          </cell>
          <cell r="DH21">
            <v>2.2999999999999998</v>
          </cell>
          <cell r="DI21" t="str">
            <v>R</v>
          </cell>
          <cell r="DJ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DK21" t="str">
            <v>m2</v>
          </cell>
          <cell r="DL21">
            <v>4250</v>
          </cell>
          <cell r="DM21">
            <v>11030</v>
          </cell>
          <cell r="DN21">
            <v>46877500</v>
          </cell>
          <cell r="DO21">
            <v>1</v>
          </cell>
          <cell r="DP21">
            <v>1</v>
          </cell>
          <cell r="DQ21">
            <v>1</v>
          </cell>
          <cell r="DR21">
            <v>1</v>
          </cell>
          <cell r="DS21">
            <v>1</v>
          </cell>
          <cell r="DT21">
            <v>1</v>
          </cell>
          <cell r="DU21">
            <v>1</v>
          </cell>
          <cell r="DV21">
            <v>46877500</v>
          </cell>
          <cell r="DW21">
            <v>0</v>
          </cell>
          <cell r="DY21">
            <v>2.2999999999999998</v>
          </cell>
          <cell r="DZ21" t="str">
            <v>R</v>
          </cell>
          <cell r="EA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EB21" t="str">
            <v>m2</v>
          </cell>
          <cell r="EC21">
            <v>4250</v>
          </cell>
          <cell r="ED21">
            <v>14500</v>
          </cell>
          <cell r="EE21">
            <v>61625000</v>
          </cell>
          <cell r="EF21">
            <v>1</v>
          </cell>
          <cell r="EG21">
            <v>1</v>
          </cell>
          <cell r="EH21">
            <v>1</v>
          </cell>
          <cell r="EI21">
            <v>1</v>
          </cell>
          <cell r="EJ21">
            <v>1</v>
          </cell>
          <cell r="EK21">
            <v>1</v>
          </cell>
          <cell r="EL21">
            <v>1</v>
          </cell>
          <cell r="EM21">
            <v>61625000</v>
          </cell>
          <cell r="EN21">
            <v>0</v>
          </cell>
          <cell r="EP21">
            <v>2.2999999999999998</v>
          </cell>
          <cell r="EQ21" t="str">
            <v>R</v>
          </cell>
          <cell r="ER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ES21" t="str">
            <v>m2</v>
          </cell>
          <cell r="ET21">
            <v>4250</v>
          </cell>
          <cell r="EU21">
            <v>11000</v>
          </cell>
          <cell r="EV21">
            <v>46750000</v>
          </cell>
          <cell r="EW21">
            <v>1</v>
          </cell>
          <cell r="EX21">
            <v>1</v>
          </cell>
          <cell r="EY21">
            <v>1</v>
          </cell>
          <cell r="EZ21">
            <v>1</v>
          </cell>
          <cell r="FA21">
            <v>1</v>
          </cell>
          <cell r="FB21">
            <v>1</v>
          </cell>
          <cell r="FC21">
            <v>1</v>
          </cell>
          <cell r="FD21">
            <v>46750000</v>
          </cell>
          <cell r="FE21">
            <v>0</v>
          </cell>
          <cell r="FG21">
            <v>2.2999999999999998</v>
          </cell>
          <cell r="FH21" t="str">
            <v>R</v>
          </cell>
          <cell r="FI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FJ21" t="str">
            <v>m2</v>
          </cell>
          <cell r="FK21">
            <v>4250</v>
          </cell>
          <cell r="FL21">
            <v>11048</v>
          </cell>
          <cell r="FM21">
            <v>46954000</v>
          </cell>
          <cell r="FN21">
            <v>1</v>
          </cell>
          <cell r="FO21">
            <v>1</v>
          </cell>
          <cell r="FP21">
            <v>1</v>
          </cell>
          <cell r="FQ21">
            <v>1</v>
          </cell>
          <cell r="FR21">
            <v>1</v>
          </cell>
          <cell r="FS21">
            <v>1</v>
          </cell>
          <cell r="FT21">
            <v>1</v>
          </cell>
          <cell r="FU21">
            <v>46954000</v>
          </cell>
          <cell r="FV21">
            <v>0</v>
          </cell>
          <cell r="FX21">
            <v>2.2999999999999998</v>
          </cell>
          <cell r="FY21" t="str">
            <v>R</v>
          </cell>
          <cell r="FZ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GA21" t="str">
            <v>m2</v>
          </cell>
          <cell r="GB21">
            <v>4250</v>
          </cell>
          <cell r="GC21">
            <v>10000</v>
          </cell>
          <cell r="GD21">
            <v>42500000</v>
          </cell>
          <cell r="GE21">
            <v>1</v>
          </cell>
          <cell r="GF21">
            <v>1</v>
          </cell>
          <cell r="GG21">
            <v>1</v>
          </cell>
          <cell r="GH21">
            <v>1</v>
          </cell>
          <cell r="GI21">
            <v>1</v>
          </cell>
          <cell r="GJ21">
            <v>1</v>
          </cell>
          <cell r="GK21">
            <v>1</v>
          </cell>
          <cell r="GL21">
            <v>42500000</v>
          </cell>
          <cell r="GM21">
            <v>0</v>
          </cell>
          <cell r="GO21">
            <v>2.2999999999999998</v>
          </cell>
          <cell r="GP21" t="str">
            <v>R</v>
          </cell>
          <cell r="GQ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GR21" t="str">
            <v>m2</v>
          </cell>
          <cell r="GS21">
            <v>4250</v>
          </cell>
          <cell r="GT21">
            <v>11000</v>
          </cell>
          <cell r="GU21">
            <v>46750000</v>
          </cell>
          <cell r="GV21">
            <v>1</v>
          </cell>
          <cell r="GW21">
            <v>1</v>
          </cell>
          <cell r="GX21">
            <v>1</v>
          </cell>
          <cell r="GY21">
            <v>1</v>
          </cell>
          <cell r="GZ21">
            <v>1</v>
          </cell>
          <cell r="HA21">
            <v>1</v>
          </cell>
          <cell r="HB21">
            <v>1</v>
          </cell>
          <cell r="HC21">
            <v>46750000</v>
          </cell>
          <cell r="HD21">
            <v>0</v>
          </cell>
          <cell r="HF21">
            <v>2.2999999999999998</v>
          </cell>
          <cell r="HG21" t="str">
            <v>R</v>
          </cell>
          <cell r="HH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HI21" t="str">
            <v>m2</v>
          </cell>
          <cell r="HJ21">
            <v>4250</v>
          </cell>
          <cell r="HK21">
            <v>13800</v>
          </cell>
          <cell r="HL21">
            <v>58650000</v>
          </cell>
          <cell r="HM21">
            <v>1</v>
          </cell>
          <cell r="HN21">
            <v>1</v>
          </cell>
          <cell r="HO21">
            <v>1</v>
          </cell>
          <cell r="HP21">
            <v>1</v>
          </cell>
          <cell r="HQ21">
            <v>1</v>
          </cell>
          <cell r="HR21">
            <v>1</v>
          </cell>
          <cell r="HS21">
            <v>1</v>
          </cell>
          <cell r="HT21">
            <v>58650000</v>
          </cell>
          <cell r="HU21">
            <v>0</v>
          </cell>
          <cell r="HW21">
            <v>2.2999999999999998</v>
          </cell>
          <cell r="HX21" t="str">
            <v>R</v>
          </cell>
          <cell r="HY21"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HZ21" t="str">
            <v>m2</v>
          </cell>
          <cell r="IA21">
            <v>4250</v>
          </cell>
          <cell r="IB21">
            <v>10000</v>
          </cell>
          <cell r="IC21">
            <v>42500000</v>
          </cell>
          <cell r="ID21">
            <v>1</v>
          </cell>
          <cell r="IE21">
            <v>1</v>
          </cell>
          <cell r="IF21">
            <v>1</v>
          </cell>
          <cell r="IG21">
            <v>1</v>
          </cell>
          <cell r="IH21">
            <v>1</v>
          </cell>
          <cell r="II21">
            <v>1</v>
          </cell>
          <cell r="IJ21">
            <v>1</v>
          </cell>
          <cell r="IK21">
            <v>42500000</v>
          </cell>
          <cell r="IL21">
            <v>0</v>
          </cell>
        </row>
        <row r="22">
          <cell r="B22">
            <v>2.4</v>
          </cell>
          <cell r="C22" t="str">
            <v>R</v>
          </cell>
          <cell r="D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22" t="str">
            <v>m</v>
          </cell>
          <cell r="F22">
            <v>1275</v>
          </cell>
          <cell r="G22">
            <v>0</v>
          </cell>
          <cell r="H22">
            <v>0</v>
          </cell>
          <cell r="J22">
            <v>2.4</v>
          </cell>
          <cell r="K22" t="str">
            <v>R</v>
          </cell>
          <cell r="L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M22" t="str">
            <v>m</v>
          </cell>
          <cell r="N22">
            <v>1275</v>
          </cell>
          <cell r="O22">
            <v>14123</v>
          </cell>
          <cell r="P22">
            <v>18006825</v>
          </cell>
          <cell r="Q22">
            <v>1</v>
          </cell>
          <cell r="R22">
            <v>1</v>
          </cell>
          <cell r="S22">
            <v>1</v>
          </cell>
          <cell r="T22">
            <v>1</v>
          </cell>
          <cell r="U22">
            <v>1</v>
          </cell>
          <cell r="V22">
            <v>1</v>
          </cell>
          <cell r="W22">
            <v>1</v>
          </cell>
          <cell r="X22">
            <v>18006825</v>
          </cell>
          <cell r="Y22">
            <v>0</v>
          </cell>
          <cell r="AA22">
            <v>2.4</v>
          </cell>
          <cell r="AB22" t="str">
            <v>R</v>
          </cell>
          <cell r="AC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D22" t="str">
            <v>m</v>
          </cell>
          <cell r="AE22">
            <v>1275</v>
          </cell>
          <cell r="AF22">
            <v>13000</v>
          </cell>
          <cell r="AG22">
            <v>16575000</v>
          </cell>
          <cell r="AH22">
            <v>1</v>
          </cell>
          <cell r="AI22">
            <v>1</v>
          </cell>
          <cell r="AJ22">
            <v>1</v>
          </cell>
          <cell r="AK22">
            <v>1</v>
          </cell>
          <cell r="AL22">
            <v>1</v>
          </cell>
          <cell r="AM22">
            <v>1</v>
          </cell>
          <cell r="AN22">
            <v>1</v>
          </cell>
          <cell r="AO22">
            <v>16575000</v>
          </cell>
          <cell r="AP22">
            <v>0</v>
          </cell>
          <cell r="AR22">
            <v>2.4</v>
          </cell>
          <cell r="AS22" t="str">
            <v>R</v>
          </cell>
          <cell r="AT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U22" t="str">
            <v>m</v>
          </cell>
          <cell r="AV22">
            <v>1275</v>
          </cell>
          <cell r="AW22">
            <v>7000</v>
          </cell>
          <cell r="AX22">
            <v>8925000</v>
          </cell>
          <cell r="AY22">
            <v>1</v>
          </cell>
          <cell r="AZ22">
            <v>1</v>
          </cell>
          <cell r="BA22">
            <v>1</v>
          </cell>
          <cell r="BB22">
            <v>1</v>
          </cell>
          <cell r="BC22">
            <v>1</v>
          </cell>
          <cell r="BD22">
            <v>1</v>
          </cell>
          <cell r="BE22">
            <v>1</v>
          </cell>
          <cell r="BF22">
            <v>8925000</v>
          </cell>
          <cell r="BG22">
            <v>0</v>
          </cell>
          <cell r="BI22">
            <v>2.4</v>
          </cell>
          <cell r="BJ22" t="str">
            <v>R</v>
          </cell>
          <cell r="BK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BL22" t="str">
            <v>m</v>
          </cell>
          <cell r="BM22">
            <v>1275</v>
          </cell>
          <cell r="BN22">
            <v>10500</v>
          </cell>
          <cell r="BO22">
            <v>13387500</v>
          </cell>
          <cell r="BP22">
            <v>1</v>
          </cell>
          <cell r="BQ22">
            <v>1</v>
          </cell>
          <cell r="BR22">
            <v>1</v>
          </cell>
          <cell r="BS22">
            <v>1</v>
          </cell>
          <cell r="BT22">
            <v>1</v>
          </cell>
          <cell r="BU22">
            <v>1</v>
          </cell>
          <cell r="BV22">
            <v>1</v>
          </cell>
          <cell r="BW22">
            <v>13387500</v>
          </cell>
          <cell r="BX22">
            <v>0</v>
          </cell>
          <cell r="BZ22">
            <v>2.4</v>
          </cell>
          <cell r="CA22" t="str">
            <v>R</v>
          </cell>
          <cell r="CB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C22" t="str">
            <v>m</v>
          </cell>
          <cell r="CD22">
            <v>1275</v>
          </cell>
          <cell r="CE22">
            <v>8000</v>
          </cell>
          <cell r="CF22">
            <v>10200000</v>
          </cell>
          <cell r="CG22">
            <v>1</v>
          </cell>
          <cell r="CH22">
            <v>1</v>
          </cell>
          <cell r="CI22">
            <v>1</v>
          </cell>
          <cell r="CJ22">
            <v>1</v>
          </cell>
          <cell r="CK22">
            <v>1</v>
          </cell>
          <cell r="CL22">
            <v>1</v>
          </cell>
          <cell r="CM22">
            <v>1</v>
          </cell>
          <cell r="CN22">
            <v>10200000</v>
          </cell>
          <cell r="CO22">
            <v>0</v>
          </cell>
          <cell r="CQ22">
            <v>2.4</v>
          </cell>
          <cell r="CR22" t="str">
            <v>R</v>
          </cell>
          <cell r="CS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T22" t="str">
            <v>m</v>
          </cell>
          <cell r="CU22">
            <v>1275</v>
          </cell>
          <cell r="CV22">
            <v>8300</v>
          </cell>
          <cell r="CW22">
            <v>10582500</v>
          </cell>
          <cell r="CX22">
            <v>1</v>
          </cell>
          <cell r="CY22">
            <v>1</v>
          </cell>
          <cell r="CZ22">
            <v>1</v>
          </cell>
          <cell r="DA22">
            <v>1</v>
          </cell>
          <cell r="DB22">
            <v>1</v>
          </cell>
          <cell r="DC22">
            <v>1</v>
          </cell>
          <cell r="DD22">
            <v>1</v>
          </cell>
          <cell r="DE22">
            <v>10582500</v>
          </cell>
          <cell r="DF22">
            <v>0</v>
          </cell>
          <cell r="DH22">
            <v>2.4</v>
          </cell>
          <cell r="DI22" t="str">
            <v>R</v>
          </cell>
          <cell r="DJ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DK22" t="str">
            <v>m</v>
          </cell>
          <cell r="DL22">
            <v>1275</v>
          </cell>
          <cell r="DM22">
            <v>10665</v>
          </cell>
          <cell r="DN22">
            <v>13597875</v>
          </cell>
          <cell r="DO22">
            <v>1</v>
          </cell>
          <cell r="DP22">
            <v>1</v>
          </cell>
          <cell r="DQ22">
            <v>1</v>
          </cell>
          <cell r="DR22">
            <v>1</v>
          </cell>
          <cell r="DS22">
            <v>1</v>
          </cell>
          <cell r="DT22">
            <v>1</v>
          </cell>
          <cell r="DU22">
            <v>1</v>
          </cell>
          <cell r="DV22">
            <v>13597875</v>
          </cell>
          <cell r="DW22">
            <v>0</v>
          </cell>
          <cell r="DY22">
            <v>2.4</v>
          </cell>
          <cell r="DZ22" t="str">
            <v>R</v>
          </cell>
          <cell r="EA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B22" t="str">
            <v>m</v>
          </cell>
          <cell r="EC22">
            <v>1275</v>
          </cell>
          <cell r="ED22">
            <v>7500</v>
          </cell>
          <cell r="EE22">
            <v>9562500</v>
          </cell>
          <cell r="EF22">
            <v>1</v>
          </cell>
          <cell r="EG22">
            <v>1</v>
          </cell>
          <cell r="EH22">
            <v>1</v>
          </cell>
          <cell r="EI22">
            <v>1</v>
          </cell>
          <cell r="EJ22">
            <v>1</v>
          </cell>
          <cell r="EK22">
            <v>1</v>
          </cell>
          <cell r="EL22">
            <v>1</v>
          </cell>
          <cell r="EM22">
            <v>9562500</v>
          </cell>
          <cell r="EN22">
            <v>0</v>
          </cell>
          <cell r="EP22">
            <v>2.4</v>
          </cell>
          <cell r="EQ22" t="str">
            <v>R</v>
          </cell>
          <cell r="ER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S22" t="str">
            <v>m</v>
          </cell>
          <cell r="ET22">
            <v>1275</v>
          </cell>
          <cell r="EU22">
            <v>10500</v>
          </cell>
          <cell r="EV22">
            <v>13387500</v>
          </cell>
          <cell r="EW22">
            <v>1</v>
          </cell>
          <cell r="EX22">
            <v>1</v>
          </cell>
          <cell r="EY22">
            <v>1</v>
          </cell>
          <cell r="EZ22">
            <v>1</v>
          </cell>
          <cell r="FA22">
            <v>1</v>
          </cell>
          <cell r="FB22">
            <v>1</v>
          </cell>
          <cell r="FC22">
            <v>1</v>
          </cell>
          <cell r="FD22">
            <v>13387500</v>
          </cell>
          <cell r="FE22">
            <v>0</v>
          </cell>
          <cell r="FG22">
            <v>2.4</v>
          </cell>
          <cell r="FH22" t="str">
            <v>R</v>
          </cell>
          <cell r="FI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FJ22" t="str">
            <v>m</v>
          </cell>
          <cell r="FK22">
            <v>1275</v>
          </cell>
          <cell r="FL22">
            <v>10673</v>
          </cell>
          <cell r="FM22">
            <v>13608075</v>
          </cell>
          <cell r="FN22">
            <v>1</v>
          </cell>
          <cell r="FO22">
            <v>1</v>
          </cell>
          <cell r="FP22">
            <v>1</v>
          </cell>
          <cell r="FQ22">
            <v>1</v>
          </cell>
          <cell r="FR22">
            <v>1</v>
          </cell>
          <cell r="FS22">
            <v>1</v>
          </cell>
          <cell r="FT22">
            <v>1</v>
          </cell>
          <cell r="FU22">
            <v>13608075</v>
          </cell>
          <cell r="FV22">
            <v>0</v>
          </cell>
          <cell r="FX22">
            <v>2.4</v>
          </cell>
          <cell r="FY22" t="str">
            <v>R</v>
          </cell>
          <cell r="FZ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A22" t="str">
            <v>m</v>
          </cell>
          <cell r="GB22">
            <v>1275</v>
          </cell>
          <cell r="GC22">
            <v>10000</v>
          </cell>
          <cell r="GD22">
            <v>12750000</v>
          </cell>
          <cell r="GE22">
            <v>1</v>
          </cell>
          <cell r="GF22">
            <v>1</v>
          </cell>
          <cell r="GG22">
            <v>1</v>
          </cell>
          <cell r="GH22">
            <v>1</v>
          </cell>
          <cell r="GI22">
            <v>1</v>
          </cell>
          <cell r="GJ22">
            <v>1</v>
          </cell>
          <cell r="GK22">
            <v>1</v>
          </cell>
          <cell r="GL22">
            <v>12750000</v>
          </cell>
          <cell r="GM22">
            <v>0</v>
          </cell>
          <cell r="GO22">
            <v>2.4</v>
          </cell>
          <cell r="GP22" t="str">
            <v>R</v>
          </cell>
          <cell r="GQ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R22" t="str">
            <v>m</v>
          </cell>
          <cell r="GS22">
            <v>1275</v>
          </cell>
          <cell r="GT22">
            <v>12000</v>
          </cell>
          <cell r="GU22">
            <v>15300000</v>
          </cell>
          <cell r="GV22">
            <v>1</v>
          </cell>
          <cell r="GW22">
            <v>1</v>
          </cell>
          <cell r="GX22">
            <v>1</v>
          </cell>
          <cell r="GY22">
            <v>1</v>
          </cell>
          <cell r="GZ22">
            <v>1</v>
          </cell>
          <cell r="HA22">
            <v>1</v>
          </cell>
          <cell r="HB22">
            <v>1</v>
          </cell>
          <cell r="HC22">
            <v>15300000</v>
          </cell>
          <cell r="HD22">
            <v>0</v>
          </cell>
          <cell r="HF22">
            <v>2.4</v>
          </cell>
          <cell r="HG22" t="str">
            <v>R</v>
          </cell>
          <cell r="HH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I22" t="str">
            <v>m</v>
          </cell>
          <cell r="HJ22">
            <v>1275</v>
          </cell>
          <cell r="HK22">
            <v>9800</v>
          </cell>
          <cell r="HL22">
            <v>12495000</v>
          </cell>
          <cell r="HM22">
            <v>1</v>
          </cell>
          <cell r="HN22">
            <v>1</v>
          </cell>
          <cell r="HO22">
            <v>1</v>
          </cell>
          <cell r="HP22">
            <v>1</v>
          </cell>
          <cell r="HQ22">
            <v>1</v>
          </cell>
          <cell r="HR22">
            <v>1</v>
          </cell>
          <cell r="HS22">
            <v>1</v>
          </cell>
          <cell r="HT22">
            <v>12495000</v>
          </cell>
          <cell r="HU22">
            <v>0</v>
          </cell>
          <cell r="HW22">
            <v>2.4</v>
          </cell>
          <cell r="HX22" t="str">
            <v>R</v>
          </cell>
          <cell r="HY22"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Z22" t="str">
            <v>m</v>
          </cell>
          <cell r="IA22">
            <v>1275</v>
          </cell>
          <cell r="IB22">
            <v>15000</v>
          </cell>
          <cell r="IC22">
            <v>19125000</v>
          </cell>
          <cell r="ID22">
            <v>1</v>
          </cell>
          <cell r="IE22">
            <v>1</v>
          </cell>
          <cell r="IF22">
            <v>1</v>
          </cell>
          <cell r="IG22">
            <v>1</v>
          </cell>
          <cell r="IH22">
            <v>1</v>
          </cell>
          <cell r="II22">
            <v>1</v>
          </cell>
          <cell r="IJ22">
            <v>1</v>
          </cell>
          <cell r="IK22">
            <v>19125000</v>
          </cell>
          <cell r="IL22">
            <v>0</v>
          </cell>
        </row>
        <row r="23">
          <cell r="B23">
            <v>2.5</v>
          </cell>
          <cell r="C23" t="str">
            <v>NR</v>
          </cell>
          <cell r="D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23" t="str">
            <v>m2</v>
          </cell>
          <cell r="F23">
            <v>8.5</v>
          </cell>
          <cell r="G23">
            <v>0</v>
          </cell>
          <cell r="H23">
            <v>0</v>
          </cell>
          <cell r="J23">
            <v>2.5</v>
          </cell>
          <cell r="K23" t="str">
            <v>NR</v>
          </cell>
          <cell r="L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M23" t="str">
            <v>m2</v>
          </cell>
          <cell r="N23">
            <v>8.5</v>
          </cell>
          <cell r="O23">
            <v>12000</v>
          </cell>
          <cell r="P23">
            <v>102000</v>
          </cell>
          <cell r="Q23">
            <v>1</v>
          </cell>
          <cell r="R23">
            <v>1</v>
          </cell>
          <cell r="S23">
            <v>1</v>
          </cell>
          <cell r="T23">
            <v>1</v>
          </cell>
          <cell r="U23">
            <v>1</v>
          </cell>
          <cell r="V23">
            <v>1</v>
          </cell>
          <cell r="W23">
            <v>1</v>
          </cell>
          <cell r="X23">
            <v>102000</v>
          </cell>
          <cell r="Y23">
            <v>0</v>
          </cell>
          <cell r="AA23">
            <v>2.5</v>
          </cell>
          <cell r="AB23" t="str">
            <v>NR</v>
          </cell>
          <cell r="AC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D23" t="str">
            <v>m2</v>
          </cell>
          <cell r="AE23">
            <v>8.5</v>
          </cell>
          <cell r="AF23">
            <v>14600</v>
          </cell>
          <cell r="AG23">
            <v>124100</v>
          </cell>
          <cell r="AH23">
            <v>1</v>
          </cell>
          <cell r="AI23">
            <v>1</v>
          </cell>
          <cell r="AJ23">
            <v>1</v>
          </cell>
          <cell r="AK23">
            <v>1</v>
          </cell>
          <cell r="AL23">
            <v>1</v>
          </cell>
          <cell r="AM23">
            <v>1</v>
          </cell>
          <cell r="AN23">
            <v>1</v>
          </cell>
          <cell r="AO23">
            <v>124100</v>
          </cell>
          <cell r="AP23">
            <v>0</v>
          </cell>
          <cell r="AR23">
            <v>2.5</v>
          </cell>
          <cell r="AS23" t="str">
            <v>NR</v>
          </cell>
          <cell r="AT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U23" t="str">
            <v>m2</v>
          </cell>
          <cell r="AV23">
            <v>8.5</v>
          </cell>
          <cell r="AW23">
            <v>9000</v>
          </cell>
          <cell r="AX23">
            <v>76500</v>
          </cell>
          <cell r="AY23">
            <v>1</v>
          </cell>
          <cell r="AZ23">
            <v>1</v>
          </cell>
          <cell r="BA23">
            <v>1</v>
          </cell>
          <cell r="BB23">
            <v>1</v>
          </cell>
          <cell r="BC23">
            <v>1</v>
          </cell>
          <cell r="BD23">
            <v>1</v>
          </cell>
          <cell r="BE23">
            <v>1</v>
          </cell>
          <cell r="BF23">
            <v>76500</v>
          </cell>
          <cell r="BG23">
            <v>0</v>
          </cell>
          <cell r="BI23">
            <v>2.5</v>
          </cell>
          <cell r="BJ23" t="str">
            <v>NR</v>
          </cell>
          <cell r="BK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BL23" t="str">
            <v>m2</v>
          </cell>
          <cell r="BM23">
            <v>8.5</v>
          </cell>
          <cell r="BN23">
            <v>11149</v>
          </cell>
          <cell r="BO23">
            <v>94766.5</v>
          </cell>
          <cell r="BP23">
            <v>1</v>
          </cell>
          <cell r="BQ23">
            <v>1</v>
          </cell>
          <cell r="BR23">
            <v>1</v>
          </cell>
          <cell r="BS23">
            <v>1</v>
          </cell>
          <cell r="BT23">
            <v>1</v>
          </cell>
          <cell r="BU23">
            <v>1</v>
          </cell>
          <cell r="BV23">
            <v>1</v>
          </cell>
          <cell r="BW23">
            <v>94767</v>
          </cell>
          <cell r="BX23">
            <v>-0.5</v>
          </cell>
          <cell r="BZ23">
            <v>2.5</v>
          </cell>
          <cell r="CA23" t="str">
            <v>NR</v>
          </cell>
          <cell r="CB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C23" t="str">
            <v>m2</v>
          </cell>
          <cell r="CD23">
            <v>8.5</v>
          </cell>
          <cell r="CE23">
            <v>40000</v>
          </cell>
          <cell r="CF23">
            <v>340000</v>
          </cell>
          <cell r="CG23">
            <v>1</v>
          </cell>
          <cell r="CH23">
            <v>1</v>
          </cell>
          <cell r="CI23">
            <v>1</v>
          </cell>
          <cell r="CJ23">
            <v>1</v>
          </cell>
          <cell r="CK23">
            <v>1</v>
          </cell>
          <cell r="CL23">
            <v>1</v>
          </cell>
          <cell r="CM23">
            <v>1</v>
          </cell>
          <cell r="CN23">
            <v>340000</v>
          </cell>
          <cell r="CO23">
            <v>0</v>
          </cell>
          <cell r="CQ23">
            <v>2.5</v>
          </cell>
          <cell r="CR23" t="str">
            <v>NR</v>
          </cell>
          <cell r="CS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T23" t="str">
            <v>m2</v>
          </cell>
          <cell r="CU23">
            <v>8.5</v>
          </cell>
          <cell r="CV23">
            <v>11000</v>
          </cell>
          <cell r="CW23">
            <v>93500</v>
          </cell>
          <cell r="CX23">
            <v>1</v>
          </cell>
          <cell r="CY23">
            <v>1</v>
          </cell>
          <cell r="CZ23">
            <v>1</v>
          </cell>
          <cell r="DA23">
            <v>1</v>
          </cell>
          <cell r="DB23">
            <v>1</v>
          </cell>
          <cell r="DC23">
            <v>1</v>
          </cell>
          <cell r="DD23">
            <v>1</v>
          </cell>
          <cell r="DE23">
            <v>93500</v>
          </cell>
          <cell r="DF23">
            <v>0</v>
          </cell>
          <cell r="DH23">
            <v>2.5</v>
          </cell>
          <cell r="DI23" t="str">
            <v>NR</v>
          </cell>
          <cell r="DJ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DK23" t="str">
            <v>m2</v>
          </cell>
          <cell r="DL23">
            <v>8.5</v>
          </cell>
          <cell r="DM23">
            <v>10575</v>
          </cell>
          <cell r="DN23">
            <v>89887.5</v>
          </cell>
          <cell r="DO23">
            <v>1</v>
          </cell>
          <cell r="DP23">
            <v>1</v>
          </cell>
          <cell r="DQ23">
            <v>1</v>
          </cell>
          <cell r="DR23">
            <v>1</v>
          </cell>
          <cell r="DS23">
            <v>1</v>
          </cell>
          <cell r="DT23">
            <v>1</v>
          </cell>
          <cell r="DU23">
            <v>1</v>
          </cell>
          <cell r="DV23">
            <v>89888</v>
          </cell>
          <cell r="DW23">
            <v>-0.5</v>
          </cell>
          <cell r="DY23">
            <v>2.5</v>
          </cell>
          <cell r="DZ23" t="str">
            <v>NR</v>
          </cell>
          <cell r="EA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B23" t="str">
            <v>m2</v>
          </cell>
          <cell r="EC23">
            <v>8.5</v>
          </cell>
          <cell r="ED23">
            <v>15500</v>
          </cell>
          <cell r="EE23">
            <v>131750</v>
          </cell>
          <cell r="EF23">
            <v>1</v>
          </cell>
          <cell r="EG23">
            <v>1</v>
          </cell>
          <cell r="EH23">
            <v>1</v>
          </cell>
          <cell r="EI23">
            <v>1</v>
          </cell>
          <cell r="EJ23">
            <v>1</v>
          </cell>
          <cell r="EK23">
            <v>1</v>
          </cell>
          <cell r="EL23">
            <v>1</v>
          </cell>
          <cell r="EM23">
            <v>131750</v>
          </cell>
          <cell r="EN23">
            <v>0</v>
          </cell>
          <cell r="EP23">
            <v>2.5</v>
          </cell>
          <cell r="EQ23" t="str">
            <v>NR</v>
          </cell>
          <cell r="ER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S23" t="str">
            <v>m2</v>
          </cell>
          <cell r="ET23">
            <v>8.5</v>
          </cell>
          <cell r="EU23">
            <v>15800</v>
          </cell>
          <cell r="EV23">
            <v>134300</v>
          </cell>
          <cell r="EW23">
            <v>1</v>
          </cell>
          <cell r="EX23">
            <v>1</v>
          </cell>
          <cell r="EY23">
            <v>1</v>
          </cell>
          <cell r="EZ23">
            <v>1</v>
          </cell>
          <cell r="FA23">
            <v>1</v>
          </cell>
          <cell r="FB23">
            <v>1</v>
          </cell>
          <cell r="FC23">
            <v>1</v>
          </cell>
          <cell r="FD23">
            <v>134300</v>
          </cell>
          <cell r="FE23">
            <v>0</v>
          </cell>
          <cell r="FG23">
            <v>2.5</v>
          </cell>
          <cell r="FH23" t="str">
            <v>NR</v>
          </cell>
          <cell r="FI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FJ23" t="str">
            <v>m2</v>
          </cell>
          <cell r="FK23">
            <v>8.5</v>
          </cell>
          <cell r="FL23">
            <v>10586</v>
          </cell>
          <cell r="FM23">
            <v>89981</v>
          </cell>
          <cell r="FN23">
            <v>1</v>
          </cell>
          <cell r="FO23">
            <v>1</v>
          </cell>
          <cell r="FP23">
            <v>1</v>
          </cell>
          <cell r="FQ23">
            <v>1</v>
          </cell>
          <cell r="FR23">
            <v>1</v>
          </cell>
          <cell r="FS23">
            <v>1</v>
          </cell>
          <cell r="FT23">
            <v>1</v>
          </cell>
          <cell r="FU23">
            <v>89981</v>
          </cell>
          <cell r="FV23">
            <v>0</v>
          </cell>
          <cell r="FX23">
            <v>2.5</v>
          </cell>
          <cell r="FY23" t="str">
            <v>NR</v>
          </cell>
          <cell r="FZ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A23" t="str">
            <v>m2</v>
          </cell>
          <cell r="GB23">
            <v>8.5</v>
          </cell>
          <cell r="GC23">
            <v>10000</v>
          </cell>
          <cell r="GD23">
            <v>85000</v>
          </cell>
          <cell r="GE23">
            <v>1</v>
          </cell>
          <cell r="GF23">
            <v>1</v>
          </cell>
          <cell r="GG23">
            <v>1</v>
          </cell>
          <cell r="GH23">
            <v>1</v>
          </cell>
          <cell r="GI23">
            <v>1</v>
          </cell>
          <cell r="GJ23">
            <v>1</v>
          </cell>
          <cell r="GK23">
            <v>1</v>
          </cell>
          <cell r="GL23">
            <v>85000</v>
          </cell>
          <cell r="GM23">
            <v>0</v>
          </cell>
          <cell r="GO23">
            <v>2.5</v>
          </cell>
          <cell r="GP23" t="str">
            <v>NR</v>
          </cell>
          <cell r="GQ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R23" t="str">
            <v>m2</v>
          </cell>
          <cell r="GS23">
            <v>8.5</v>
          </cell>
          <cell r="GT23">
            <v>13000</v>
          </cell>
          <cell r="GU23">
            <v>110500</v>
          </cell>
          <cell r="GV23">
            <v>1</v>
          </cell>
          <cell r="GW23">
            <v>1</v>
          </cell>
          <cell r="GX23">
            <v>1</v>
          </cell>
          <cell r="GY23">
            <v>1</v>
          </cell>
          <cell r="GZ23">
            <v>1</v>
          </cell>
          <cell r="HA23">
            <v>1</v>
          </cell>
          <cell r="HB23">
            <v>1</v>
          </cell>
          <cell r="HC23">
            <v>110500</v>
          </cell>
          <cell r="HD23">
            <v>0</v>
          </cell>
          <cell r="HF23">
            <v>2.5</v>
          </cell>
          <cell r="HG23" t="str">
            <v>NR</v>
          </cell>
          <cell r="HH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I23" t="str">
            <v>m2</v>
          </cell>
          <cell r="HJ23">
            <v>8.5</v>
          </cell>
          <cell r="HK23">
            <v>18000</v>
          </cell>
          <cell r="HL23">
            <v>153000</v>
          </cell>
          <cell r="HM23">
            <v>1</v>
          </cell>
          <cell r="HN23">
            <v>1</v>
          </cell>
          <cell r="HO23">
            <v>1</v>
          </cell>
          <cell r="HP23">
            <v>1</v>
          </cell>
          <cell r="HQ23">
            <v>1</v>
          </cell>
          <cell r="HR23">
            <v>1</v>
          </cell>
          <cell r="HS23">
            <v>1</v>
          </cell>
          <cell r="HT23">
            <v>153000</v>
          </cell>
          <cell r="HU23">
            <v>0</v>
          </cell>
          <cell r="HW23">
            <v>2.5</v>
          </cell>
          <cell r="HX23" t="str">
            <v>NR</v>
          </cell>
          <cell r="HY23"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Z23" t="str">
            <v>m2</v>
          </cell>
          <cell r="IA23">
            <v>8.5</v>
          </cell>
          <cell r="IB23">
            <v>15000</v>
          </cell>
          <cell r="IC23">
            <v>127500</v>
          </cell>
          <cell r="ID23">
            <v>1</v>
          </cell>
          <cell r="IE23">
            <v>1</v>
          </cell>
          <cell r="IF23">
            <v>1</v>
          </cell>
          <cell r="IG23">
            <v>1</v>
          </cell>
          <cell r="IH23">
            <v>1</v>
          </cell>
          <cell r="II23">
            <v>1</v>
          </cell>
          <cell r="IJ23">
            <v>1</v>
          </cell>
          <cell r="IK23">
            <v>127500</v>
          </cell>
          <cell r="IL23">
            <v>0</v>
          </cell>
        </row>
        <row r="24">
          <cell r="B24">
            <v>2.6</v>
          </cell>
          <cell r="C24" t="str">
            <v>NR</v>
          </cell>
          <cell r="D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24" t="str">
            <v>m2</v>
          </cell>
          <cell r="F24">
            <v>8.5</v>
          </cell>
          <cell r="G24">
            <v>0</v>
          </cell>
          <cell r="H24">
            <v>0</v>
          </cell>
          <cell r="J24">
            <v>2.6</v>
          </cell>
          <cell r="K24" t="str">
            <v>NR</v>
          </cell>
          <cell r="L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M24" t="str">
            <v>m2</v>
          </cell>
          <cell r="N24">
            <v>8.5</v>
          </cell>
          <cell r="O24">
            <v>7000</v>
          </cell>
          <cell r="P24">
            <v>59500</v>
          </cell>
          <cell r="Q24">
            <v>1</v>
          </cell>
          <cell r="R24">
            <v>1</v>
          </cell>
          <cell r="S24">
            <v>1</v>
          </cell>
          <cell r="T24">
            <v>1</v>
          </cell>
          <cell r="U24">
            <v>1</v>
          </cell>
          <cell r="V24">
            <v>1</v>
          </cell>
          <cell r="W24">
            <v>1</v>
          </cell>
          <cell r="X24">
            <v>59500</v>
          </cell>
          <cell r="Y24">
            <v>0</v>
          </cell>
          <cell r="AA24">
            <v>2.6</v>
          </cell>
          <cell r="AB24" t="str">
            <v>NR</v>
          </cell>
          <cell r="AC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AD24" t="str">
            <v>m2</v>
          </cell>
          <cell r="AE24">
            <v>8.5</v>
          </cell>
          <cell r="AF24">
            <v>12000</v>
          </cell>
          <cell r="AG24">
            <v>102000</v>
          </cell>
          <cell r="AH24">
            <v>1</v>
          </cell>
          <cell r="AI24">
            <v>1</v>
          </cell>
          <cell r="AJ24">
            <v>1</v>
          </cell>
          <cell r="AK24">
            <v>1</v>
          </cell>
          <cell r="AL24">
            <v>1</v>
          </cell>
          <cell r="AM24">
            <v>1</v>
          </cell>
          <cell r="AN24">
            <v>1</v>
          </cell>
          <cell r="AO24">
            <v>102000</v>
          </cell>
          <cell r="AP24">
            <v>0</v>
          </cell>
          <cell r="AR24">
            <v>2.6</v>
          </cell>
          <cell r="AS24" t="str">
            <v>NR</v>
          </cell>
          <cell r="AT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AU24" t="str">
            <v>m2</v>
          </cell>
          <cell r="AV24">
            <v>8.5</v>
          </cell>
          <cell r="AW24">
            <v>9000</v>
          </cell>
          <cell r="AX24">
            <v>76500</v>
          </cell>
          <cell r="AY24">
            <v>1</v>
          </cell>
          <cell r="AZ24">
            <v>1</v>
          </cell>
          <cell r="BA24">
            <v>1</v>
          </cell>
          <cell r="BB24">
            <v>1</v>
          </cell>
          <cell r="BC24">
            <v>1</v>
          </cell>
          <cell r="BD24">
            <v>1</v>
          </cell>
          <cell r="BE24">
            <v>1</v>
          </cell>
          <cell r="BF24">
            <v>76500</v>
          </cell>
          <cell r="BG24">
            <v>0</v>
          </cell>
          <cell r="BI24">
            <v>2.6</v>
          </cell>
          <cell r="BJ24" t="str">
            <v>NR</v>
          </cell>
          <cell r="BK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BL24" t="str">
            <v>m2</v>
          </cell>
          <cell r="BM24">
            <v>8.5</v>
          </cell>
          <cell r="BN24">
            <v>11149</v>
          </cell>
          <cell r="BO24">
            <v>94766.5</v>
          </cell>
          <cell r="BP24">
            <v>1</v>
          </cell>
          <cell r="BQ24">
            <v>1</v>
          </cell>
          <cell r="BR24">
            <v>1</v>
          </cell>
          <cell r="BS24">
            <v>1</v>
          </cell>
          <cell r="BT24">
            <v>1</v>
          </cell>
          <cell r="BU24">
            <v>1</v>
          </cell>
          <cell r="BV24">
            <v>1</v>
          </cell>
          <cell r="BW24">
            <v>94767</v>
          </cell>
          <cell r="BX24">
            <v>-0.5</v>
          </cell>
          <cell r="BZ24">
            <v>2.6</v>
          </cell>
          <cell r="CA24" t="str">
            <v>NR</v>
          </cell>
          <cell r="CB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CC24" t="str">
            <v>m2</v>
          </cell>
          <cell r="CD24">
            <v>8.5</v>
          </cell>
          <cell r="CE24">
            <v>16000</v>
          </cell>
          <cell r="CF24">
            <v>136000</v>
          </cell>
          <cell r="CG24">
            <v>1</v>
          </cell>
          <cell r="CH24">
            <v>1</v>
          </cell>
          <cell r="CI24">
            <v>1</v>
          </cell>
          <cell r="CJ24">
            <v>1</v>
          </cell>
          <cell r="CK24">
            <v>1</v>
          </cell>
          <cell r="CL24">
            <v>1</v>
          </cell>
          <cell r="CM24">
            <v>1</v>
          </cell>
          <cell r="CN24">
            <v>136000</v>
          </cell>
          <cell r="CO24">
            <v>0</v>
          </cell>
          <cell r="CQ24">
            <v>2.6</v>
          </cell>
          <cell r="CR24" t="str">
            <v>NR</v>
          </cell>
          <cell r="CS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CT24" t="str">
            <v>m2</v>
          </cell>
          <cell r="CU24">
            <v>8.5</v>
          </cell>
          <cell r="CV24">
            <v>10500</v>
          </cell>
          <cell r="CW24">
            <v>89250</v>
          </cell>
          <cell r="CX24">
            <v>1</v>
          </cell>
          <cell r="CY24">
            <v>1</v>
          </cell>
          <cell r="CZ24">
            <v>1</v>
          </cell>
          <cell r="DA24">
            <v>1</v>
          </cell>
          <cell r="DB24">
            <v>1</v>
          </cell>
          <cell r="DC24">
            <v>1</v>
          </cell>
          <cell r="DD24">
            <v>1</v>
          </cell>
          <cell r="DE24">
            <v>89250</v>
          </cell>
          <cell r="DF24">
            <v>0</v>
          </cell>
          <cell r="DH24">
            <v>2.6</v>
          </cell>
          <cell r="DI24" t="str">
            <v>NR</v>
          </cell>
          <cell r="DJ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DK24" t="str">
            <v>m2</v>
          </cell>
          <cell r="DL24">
            <v>8.5</v>
          </cell>
          <cell r="DM24">
            <v>7571</v>
          </cell>
          <cell r="DN24">
            <v>64353.5</v>
          </cell>
          <cell r="DO24">
            <v>1</v>
          </cell>
          <cell r="DP24">
            <v>1</v>
          </cell>
          <cell r="DQ24">
            <v>1</v>
          </cell>
          <cell r="DR24">
            <v>1</v>
          </cell>
          <cell r="DS24">
            <v>1</v>
          </cell>
          <cell r="DT24">
            <v>1</v>
          </cell>
          <cell r="DU24">
            <v>1</v>
          </cell>
          <cell r="DV24">
            <v>64354</v>
          </cell>
          <cell r="DW24">
            <v>-0.5</v>
          </cell>
          <cell r="DY24">
            <v>2.6</v>
          </cell>
          <cell r="DZ24" t="str">
            <v>NR</v>
          </cell>
          <cell r="EA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B24" t="str">
            <v>m2</v>
          </cell>
          <cell r="EC24">
            <v>8.5</v>
          </cell>
          <cell r="ED24">
            <v>14000</v>
          </cell>
          <cell r="EE24">
            <v>119000</v>
          </cell>
          <cell r="EF24">
            <v>1</v>
          </cell>
          <cell r="EG24">
            <v>1</v>
          </cell>
          <cell r="EH24">
            <v>1</v>
          </cell>
          <cell r="EI24">
            <v>1</v>
          </cell>
          <cell r="EJ24">
            <v>1</v>
          </cell>
          <cell r="EK24">
            <v>1</v>
          </cell>
          <cell r="EL24">
            <v>1</v>
          </cell>
          <cell r="EM24">
            <v>119000</v>
          </cell>
          <cell r="EN24">
            <v>0</v>
          </cell>
          <cell r="EP24">
            <v>2.6</v>
          </cell>
          <cell r="EQ24" t="str">
            <v>NR</v>
          </cell>
          <cell r="ER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S24" t="str">
            <v>m2</v>
          </cell>
          <cell r="ET24">
            <v>8.5</v>
          </cell>
          <cell r="EU24">
            <v>22500</v>
          </cell>
          <cell r="EV24">
            <v>191250</v>
          </cell>
          <cell r="EW24">
            <v>1</v>
          </cell>
          <cell r="EX24">
            <v>1</v>
          </cell>
          <cell r="EY24">
            <v>1</v>
          </cell>
          <cell r="EZ24">
            <v>1</v>
          </cell>
          <cell r="FA24">
            <v>1</v>
          </cell>
          <cell r="FB24">
            <v>1</v>
          </cell>
          <cell r="FC24">
            <v>1</v>
          </cell>
          <cell r="FD24">
            <v>191250</v>
          </cell>
          <cell r="FE24">
            <v>0</v>
          </cell>
          <cell r="FG24">
            <v>2.6</v>
          </cell>
          <cell r="FH24" t="str">
            <v>NR</v>
          </cell>
          <cell r="FI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FJ24" t="str">
            <v>m2</v>
          </cell>
          <cell r="FK24">
            <v>8.5</v>
          </cell>
          <cell r="FL24">
            <v>9570</v>
          </cell>
          <cell r="FM24">
            <v>81345</v>
          </cell>
          <cell r="FN24">
            <v>1</v>
          </cell>
          <cell r="FO24">
            <v>1</v>
          </cell>
          <cell r="FP24">
            <v>1</v>
          </cell>
          <cell r="FQ24">
            <v>1</v>
          </cell>
          <cell r="FR24">
            <v>1</v>
          </cell>
          <cell r="FS24">
            <v>1</v>
          </cell>
          <cell r="FT24">
            <v>1</v>
          </cell>
          <cell r="FU24">
            <v>81345</v>
          </cell>
          <cell r="FV24">
            <v>0</v>
          </cell>
          <cell r="FX24">
            <v>2.6</v>
          </cell>
          <cell r="FY24" t="str">
            <v>NR</v>
          </cell>
          <cell r="FZ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GA24" t="str">
            <v>m2</v>
          </cell>
          <cell r="GB24">
            <v>8.5</v>
          </cell>
          <cell r="GC24">
            <v>16000</v>
          </cell>
          <cell r="GD24">
            <v>136000</v>
          </cell>
          <cell r="GE24">
            <v>1</v>
          </cell>
          <cell r="GF24">
            <v>1</v>
          </cell>
          <cell r="GG24">
            <v>1</v>
          </cell>
          <cell r="GH24">
            <v>1</v>
          </cell>
          <cell r="GI24">
            <v>1</v>
          </cell>
          <cell r="GJ24">
            <v>1</v>
          </cell>
          <cell r="GK24">
            <v>1</v>
          </cell>
          <cell r="GL24">
            <v>136000</v>
          </cell>
          <cell r="GM24">
            <v>0</v>
          </cell>
          <cell r="GO24">
            <v>2.6</v>
          </cell>
          <cell r="GP24" t="str">
            <v>NR</v>
          </cell>
          <cell r="GQ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GR24" t="str">
            <v>m2</v>
          </cell>
          <cell r="GS24">
            <v>8.5</v>
          </cell>
          <cell r="GT24">
            <v>10000</v>
          </cell>
          <cell r="GU24">
            <v>85000</v>
          </cell>
          <cell r="GV24">
            <v>1</v>
          </cell>
          <cell r="GW24">
            <v>1</v>
          </cell>
          <cell r="GX24">
            <v>1</v>
          </cell>
          <cell r="GY24">
            <v>1</v>
          </cell>
          <cell r="GZ24">
            <v>1</v>
          </cell>
          <cell r="HA24">
            <v>1</v>
          </cell>
          <cell r="HB24">
            <v>1</v>
          </cell>
          <cell r="HC24">
            <v>85000</v>
          </cell>
          <cell r="HD24">
            <v>0</v>
          </cell>
          <cell r="HF24">
            <v>2.6</v>
          </cell>
          <cell r="HG24" t="str">
            <v>NR</v>
          </cell>
          <cell r="HH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HI24" t="str">
            <v>m2</v>
          </cell>
          <cell r="HJ24">
            <v>8.5</v>
          </cell>
          <cell r="HK24">
            <v>14000</v>
          </cell>
          <cell r="HL24">
            <v>119000</v>
          </cell>
          <cell r="HM24">
            <v>1</v>
          </cell>
          <cell r="HN24">
            <v>1</v>
          </cell>
          <cell r="HO24">
            <v>1</v>
          </cell>
          <cell r="HP24">
            <v>1</v>
          </cell>
          <cell r="HQ24">
            <v>1</v>
          </cell>
          <cell r="HR24">
            <v>1</v>
          </cell>
          <cell r="HS24">
            <v>1</v>
          </cell>
          <cell r="HT24">
            <v>119000</v>
          </cell>
          <cell r="HU24">
            <v>0</v>
          </cell>
          <cell r="HW24">
            <v>2.6</v>
          </cell>
          <cell r="HX24" t="str">
            <v>NR</v>
          </cell>
          <cell r="HY24"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HZ24" t="str">
            <v>m2</v>
          </cell>
          <cell r="IA24">
            <v>8.5</v>
          </cell>
          <cell r="IB24">
            <v>8000</v>
          </cell>
          <cell r="IC24">
            <v>68000</v>
          </cell>
          <cell r="ID24">
            <v>1</v>
          </cell>
          <cell r="IE24">
            <v>1</v>
          </cell>
          <cell r="IF24">
            <v>1</v>
          </cell>
          <cell r="IG24">
            <v>1</v>
          </cell>
          <cell r="IH24">
            <v>1</v>
          </cell>
          <cell r="II24">
            <v>1</v>
          </cell>
          <cell r="IJ24">
            <v>1</v>
          </cell>
          <cell r="IK24">
            <v>68000</v>
          </cell>
          <cell r="IL24">
            <v>0</v>
          </cell>
        </row>
        <row r="25">
          <cell r="B25">
            <v>2.7</v>
          </cell>
          <cell r="C25" t="str">
            <v>NR</v>
          </cell>
          <cell r="D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25" t="str">
            <v>m2</v>
          </cell>
          <cell r="F25">
            <v>8.5</v>
          </cell>
          <cell r="G25">
            <v>0</v>
          </cell>
          <cell r="H25">
            <v>0</v>
          </cell>
          <cell r="J25">
            <v>2.7</v>
          </cell>
          <cell r="K25" t="str">
            <v>NR</v>
          </cell>
          <cell r="L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M25" t="str">
            <v>m2</v>
          </cell>
          <cell r="N25">
            <v>8.5</v>
          </cell>
          <cell r="O25">
            <v>7000</v>
          </cell>
          <cell r="P25">
            <v>59500</v>
          </cell>
          <cell r="Q25">
            <v>1</v>
          </cell>
          <cell r="R25">
            <v>1</v>
          </cell>
          <cell r="S25">
            <v>1</v>
          </cell>
          <cell r="T25">
            <v>1</v>
          </cell>
          <cell r="U25">
            <v>1</v>
          </cell>
          <cell r="V25">
            <v>1</v>
          </cell>
          <cell r="W25">
            <v>1</v>
          </cell>
          <cell r="X25">
            <v>59500</v>
          </cell>
          <cell r="Y25">
            <v>0</v>
          </cell>
          <cell r="AA25">
            <v>2.7</v>
          </cell>
          <cell r="AB25" t="str">
            <v>NR</v>
          </cell>
          <cell r="AC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AD25" t="str">
            <v>m2</v>
          </cell>
          <cell r="AE25">
            <v>8.5</v>
          </cell>
          <cell r="AF25">
            <v>11400</v>
          </cell>
          <cell r="AG25">
            <v>96900</v>
          </cell>
          <cell r="AH25">
            <v>1</v>
          </cell>
          <cell r="AI25">
            <v>1</v>
          </cell>
          <cell r="AJ25">
            <v>1</v>
          </cell>
          <cell r="AK25">
            <v>1</v>
          </cell>
          <cell r="AL25">
            <v>1</v>
          </cell>
          <cell r="AM25">
            <v>1</v>
          </cell>
          <cell r="AN25">
            <v>1</v>
          </cell>
          <cell r="AO25">
            <v>96900</v>
          </cell>
          <cell r="AP25">
            <v>0</v>
          </cell>
          <cell r="AR25">
            <v>2.7</v>
          </cell>
          <cell r="AS25" t="str">
            <v>NR</v>
          </cell>
          <cell r="AT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AU25" t="str">
            <v>m2</v>
          </cell>
          <cell r="AV25">
            <v>8.5</v>
          </cell>
          <cell r="AW25">
            <v>5000</v>
          </cell>
          <cell r="AX25">
            <v>42500</v>
          </cell>
          <cell r="AY25">
            <v>1</v>
          </cell>
          <cell r="AZ25">
            <v>1</v>
          </cell>
          <cell r="BA25">
            <v>1</v>
          </cell>
          <cell r="BB25">
            <v>1</v>
          </cell>
          <cell r="BC25">
            <v>1</v>
          </cell>
          <cell r="BD25">
            <v>1</v>
          </cell>
          <cell r="BE25">
            <v>1</v>
          </cell>
          <cell r="BF25">
            <v>42500</v>
          </cell>
          <cell r="BG25">
            <v>0</v>
          </cell>
          <cell r="BI25">
            <v>2.7</v>
          </cell>
          <cell r="BJ25" t="str">
            <v>NR</v>
          </cell>
          <cell r="BK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BL25" t="str">
            <v>m2</v>
          </cell>
          <cell r="BM25">
            <v>8.5</v>
          </cell>
          <cell r="BN25">
            <v>11149</v>
          </cell>
          <cell r="BO25">
            <v>94766.5</v>
          </cell>
          <cell r="BP25">
            <v>1</v>
          </cell>
          <cell r="BQ25">
            <v>1</v>
          </cell>
          <cell r="BR25">
            <v>1</v>
          </cell>
          <cell r="BS25">
            <v>1</v>
          </cell>
          <cell r="BT25">
            <v>1</v>
          </cell>
          <cell r="BU25">
            <v>1</v>
          </cell>
          <cell r="BV25">
            <v>1</v>
          </cell>
          <cell r="BW25">
            <v>94767</v>
          </cell>
          <cell r="BX25">
            <v>-0.5</v>
          </cell>
          <cell r="BZ25">
            <v>2.7</v>
          </cell>
          <cell r="CA25" t="str">
            <v>NR</v>
          </cell>
          <cell r="CB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CC25" t="str">
            <v>m2</v>
          </cell>
          <cell r="CD25">
            <v>8.5</v>
          </cell>
          <cell r="CE25">
            <v>16000</v>
          </cell>
          <cell r="CF25">
            <v>136000</v>
          </cell>
          <cell r="CG25">
            <v>1</v>
          </cell>
          <cell r="CH25">
            <v>1</v>
          </cell>
          <cell r="CI25">
            <v>1</v>
          </cell>
          <cell r="CJ25">
            <v>1</v>
          </cell>
          <cell r="CK25">
            <v>1</v>
          </cell>
          <cell r="CL25">
            <v>1</v>
          </cell>
          <cell r="CM25">
            <v>1</v>
          </cell>
          <cell r="CN25">
            <v>136000</v>
          </cell>
          <cell r="CO25">
            <v>0</v>
          </cell>
          <cell r="CQ25">
            <v>2.7</v>
          </cell>
          <cell r="CR25" t="str">
            <v>NR</v>
          </cell>
          <cell r="CS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CT25" t="str">
            <v>m2</v>
          </cell>
          <cell r="CU25">
            <v>8.5</v>
          </cell>
          <cell r="CV25">
            <v>10500</v>
          </cell>
          <cell r="CW25">
            <v>89250</v>
          </cell>
          <cell r="CX25">
            <v>1</v>
          </cell>
          <cell r="CY25">
            <v>1</v>
          </cell>
          <cell r="CZ25">
            <v>1</v>
          </cell>
          <cell r="DA25">
            <v>1</v>
          </cell>
          <cell r="DB25">
            <v>1</v>
          </cell>
          <cell r="DC25">
            <v>1</v>
          </cell>
          <cell r="DD25">
            <v>1</v>
          </cell>
          <cell r="DE25">
            <v>89250</v>
          </cell>
          <cell r="DF25">
            <v>0</v>
          </cell>
          <cell r="DH25">
            <v>2.7</v>
          </cell>
          <cell r="DI25" t="str">
            <v>NR</v>
          </cell>
          <cell r="DJ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DK25" t="str">
            <v>m2</v>
          </cell>
          <cell r="DL25">
            <v>8.5</v>
          </cell>
          <cell r="DM25">
            <v>8928</v>
          </cell>
          <cell r="DN25">
            <v>75888</v>
          </cell>
          <cell r="DO25">
            <v>1</v>
          </cell>
          <cell r="DP25">
            <v>1</v>
          </cell>
          <cell r="DQ25">
            <v>1</v>
          </cell>
          <cell r="DR25">
            <v>1</v>
          </cell>
          <cell r="DS25">
            <v>1</v>
          </cell>
          <cell r="DT25">
            <v>1</v>
          </cell>
          <cell r="DU25">
            <v>1</v>
          </cell>
          <cell r="DV25">
            <v>75888</v>
          </cell>
          <cell r="DW25">
            <v>0</v>
          </cell>
          <cell r="DY25">
            <v>2.7</v>
          </cell>
          <cell r="DZ25" t="str">
            <v>NR</v>
          </cell>
          <cell r="EA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B25" t="str">
            <v>m2</v>
          </cell>
          <cell r="EC25">
            <v>8.5</v>
          </cell>
          <cell r="ED25">
            <v>13000</v>
          </cell>
          <cell r="EE25">
            <v>110500</v>
          </cell>
          <cell r="EF25">
            <v>1</v>
          </cell>
          <cell r="EG25">
            <v>1</v>
          </cell>
          <cell r="EH25">
            <v>1</v>
          </cell>
          <cell r="EI25">
            <v>1</v>
          </cell>
          <cell r="EJ25">
            <v>1</v>
          </cell>
          <cell r="EK25">
            <v>1</v>
          </cell>
          <cell r="EL25">
            <v>1</v>
          </cell>
          <cell r="EM25">
            <v>110500</v>
          </cell>
          <cell r="EN25">
            <v>0</v>
          </cell>
          <cell r="EP25">
            <v>2.7</v>
          </cell>
          <cell r="EQ25" t="str">
            <v>NR</v>
          </cell>
          <cell r="ER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S25" t="str">
            <v>m2</v>
          </cell>
          <cell r="ET25">
            <v>8.5</v>
          </cell>
          <cell r="EU25">
            <v>22500</v>
          </cell>
          <cell r="EV25">
            <v>191250</v>
          </cell>
          <cell r="EW25">
            <v>1</v>
          </cell>
          <cell r="EX25">
            <v>1</v>
          </cell>
          <cell r="EY25">
            <v>1</v>
          </cell>
          <cell r="EZ25">
            <v>1</v>
          </cell>
          <cell r="FA25">
            <v>1</v>
          </cell>
          <cell r="FB25">
            <v>1</v>
          </cell>
          <cell r="FC25">
            <v>1</v>
          </cell>
          <cell r="FD25">
            <v>191250</v>
          </cell>
          <cell r="FE25">
            <v>0</v>
          </cell>
          <cell r="FG25">
            <v>2.7</v>
          </cell>
          <cell r="FH25" t="str">
            <v>NR</v>
          </cell>
          <cell r="FI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FJ25" t="str">
            <v>m2</v>
          </cell>
          <cell r="FK25">
            <v>8.5</v>
          </cell>
          <cell r="FL25">
            <v>8930</v>
          </cell>
          <cell r="FM25">
            <v>75905</v>
          </cell>
          <cell r="FN25">
            <v>1</v>
          </cell>
          <cell r="FO25">
            <v>1</v>
          </cell>
          <cell r="FP25">
            <v>1</v>
          </cell>
          <cell r="FQ25">
            <v>1</v>
          </cell>
          <cell r="FR25">
            <v>1</v>
          </cell>
          <cell r="FS25">
            <v>1</v>
          </cell>
          <cell r="FT25">
            <v>1</v>
          </cell>
          <cell r="FU25">
            <v>75905</v>
          </cell>
          <cell r="FV25">
            <v>0</v>
          </cell>
          <cell r="FX25">
            <v>2.7</v>
          </cell>
          <cell r="FY25" t="str">
            <v>NR</v>
          </cell>
          <cell r="FZ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GA25" t="str">
            <v>m2</v>
          </cell>
          <cell r="GB25">
            <v>8.5</v>
          </cell>
          <cell r="GC25">
            <v>16000</v>
          </cell>
          <cell r="GD25">
            <v>136000</v>
          </cell>
          <cell r="GE25">
            <v>1</v>
          </cell>
          <cell r="GF25">
            <v>1</v>
          </cell>
          <cell r="GG25">
            <v>1</v>
          </cell>
          <cell r="GH25">
            <v>1</v>
          </cell>
          <cell r="GI25">
            <v>1</v>
          </cell>
          <cell r="GJ25">
            <v>1</v>
          </cell>
          <cell r="GK25">
            <v>1</v>
          </cell>
          <cell r="GL25">
            <v>136000</v>
          </cell>
          <cell r="GM25">
            <v>0</v>
          </cell>
          <cell r="GO25">
            <v>2.7</v>
          </cell>
          <cell r="GP25" t="str">
            <v>NR</v>
          </cell>
          <cell r="GQ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GR25" t="str">
            <v>m2</v>
          </cell>
          <cell r="GS25">
            <v>8.5</v>
          </cell>
          <cell r="GT25">
            <v>10000</v>
          </cell>
          <cell r="GU25">
            <v>85000</v>
          </cell>
          <cell r="GV25">
            <v>1</v>
          </cell>
          <cell r="GW25">
            <v>1</v>
          </cell>
          <cell r="GX25">
            <v>1</v>
          </cell>
          <cell r="GY25">
            <v>1</v>
          </cell>
          <cell r="GZ25">
            <v>1</v>
          </cell>
          <cell r="HA25">
            <v>1</v>
          </cell>
          <cell r="HB25">
            <v>1</v>
          </cell>
          <cell r="HC25">
            <v>85000</v>
          </cell>
          <cell r="HD25">
            <v>0</v>
          </cell>
          <cell r="HF25">
            <v>2.7</v>
          </cell>
          <cell r="HG25" t="str">
            <v>NR</v>
          </cell>
          <cell r="HH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HI25" t="str">
            <v>m2</v>
          </cell>
          <cell r="HJ25">
            <v>8.5</v>
          </cell>
          <cell r="HK25">
            <v>14000</v>
          </cell>
          <cell r="HL25">
            <v>119000</v>
          </cell>
          <cell r="HM25">
            <v>1</v>
          </cell>
          <cell r="HN25">
            <v>1</v>
          </cell>
          <cell r="HO25">
            <v>1</v>
          </cell>
          <cell r="HP25">
            <v>1</v>
          </cell>
          <cell r="HQ25">
            <v>1</v>
          </cell>
          <cell r="HR25">
            <v>1</v>
          </cell>
          <cell r="HS25">
            <v>1</v>
          </cell>
          <cell r="HT25">
            <v>119000</v>
          </cell>
          <cell r="HU25">
            <v>0</v>
          </cell>
          <cell r="HW25">
            <v>2.7</v>
          </cell>
          <cell r="HX25" t="str">
            <v>NR</v>
          </cell>
          <cell r="HY25"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HZ25" t="str">
            <v>m2</v>
          </cell>
          <cell r="IA25">
            <v>8.5</v>
          </cell>
          <cell r="IB25">
            <v>8000</v>
          </cell>
          <cell r="IC25">
            <v>68000</v>
          </cell>
          <cell r="ID25">
            <v>1</v>
          </cell>
          <cell r="IE25">
            <v>1</v>
          </cell>
          <cell r="IF25">
            <v>1</v>
          </cell>
          <cell r="IG25">
            <v>1</v>
          </cell>
          <cell r="IH25">
            <v>1</v>
          </cell>
          <cell r="II25">
            <v>1</v>
          </cell>
          <cell r="IJ25">
            <v>1</v>
          </cell>
          <cell r="IK25">
            <v>68000</v>
          </cell>
          <cell r="IL25">
            <v>0</v>
          </cell>
        </row>
        <row r="26">
          <cell r="B26">
            <v>2.8</v>
          </cell>
          <cell r="C26" t="str">
            <v>NR</v>
          </cell>
          <cell r="D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26" t="str">
            <v>m</v>
          </cell>
          <cell r="F26">
            <v>8.5</v>
          </cell>
          <cell r="G26">
            <v>0</v>
          </cell>
          <cell r="H26">
            <v>0</v>
          </cell>
          <cell r="J26">
            <v>2.8</v>
          </cell>
          <cell r="K26" t="str">
            <v>NR</v>
          </cell>
          <cell r="L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M26" t="str">
            <v>m</v>
          </cell>
          <cell r="N26">
            <v>8.5</v>
          </cell>
          <cell r="O26">
            <v>4500</v>
          </cell>
          <cell r="P26">
            <v>38250</v>
          </cell>
          <cell r="Q26">
            <v>1</v>
          </cell>
          <cell r="R26">
            <v>1</v>
          </cell>
          <cell r="S26">
            <v>1</v>
          </cell>
          <cell r="T26">
            <v>1</v>
          </cell>
          <cell r="U26">
            <v>1</v>
          </cell>
          <cell r="V26">
            <v>1</v>
          </cell>
          <cell r="W26">
            <v>1</v>
          </cell>
          <cell r="X26">
            <v>38250</v>
          </cell>
          <cell r="Y26">
            <v>0</v>
          </cell>
          <cell r="AA26">
            <v>2.8</v>
          </cell>
          <cell r="AB26" t="str">
            <v>NR</v>
          </cell>
          <cell r="AC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AD26" t="str">
            <v>m</v>
          </cell>
          <cell r="AE26">
            <v>8.5</v>
          </cell>
          <cell r="AF26">
            <v>9500</v>
          </cell>
          <cell r="AG26">
            <v>80750</v>
          </cell>
          <cell r="AH26">
            <v>1</v>
          </cell>
          <cell r="AI26">
            <v>1</v>
          </cell>
          <cell r="AJ26">
            <v>1</v>
          </cell>
          <cell r="AK26">
            <v>1</v>
          </cell>
          <cell r="AL26">
            <v>1</v>
          </cell>
          <cell r="AM26">
            <v>1</v>
          </cell>
          <cell r="AN26">
            <v>1</v>
          </cell>
          <cell r="AO26">
            <v>80750</v>
          </cell>
          <cell r="AP26">
            <v>0</v>
          </cell>
          <cell r="AR26">
            <v>2.8</v>
          </cell>
          <cell r="AS26" t="str">
            <v>NR</v>
          </cell>
          <cell r="AT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AU26" t="str">
            <v>m</v>
          </cell>
          <cell r="AV26">
            <v>8.5</v>
          </cell>
          <cell r="AW26">
            <v>4000</v>
          </cell>
          <cell r="AX26">
            <v>34000</v>
          </cell>
          <cell r="AY26">
            <v>1</v>
          </cell>
          <cell r="AZ26">
            <v>1</v>
          </cell>
          <cell r="BA26">
            <v>1</v>
          </cell>
          <cell r="BB26">
            <v>1</v>
          </cell>
          <cell r="BC26">
            <v>1</v>
          </cell>
          <cell r="BD26">
            <v>1</v>
          </cell>
          <cell r="BE26">
            <v>1</v>
          </cell>
          <cell r="BF26">
            <v>34000</v>
          </cell>
          <cell r="BG26">
            <v>0</v>
          </cell>
          <cell r="BI26">
            <v>2.8</v>
          </cell>
          <cell r="BJ26" t="str">
            <v>NR</v>
          </cell>
          <cell r="BK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BL26" t="str">
            <v>m</v>
          </cell>
          <cell r="BM26">
            <v>8.5</v>
          </cell>
          <cell r="BN26">
            <v>11149</v>
          </cell>
          <cell r="BO26">
            <v>94766.5</v>
          </cell>
          <cell r="BP26">
            <v>1</v>
          </cell>
          <cell r="BQ26">
            <v>1</v>
          </cell>
          <cell r="BR26">
            <v>1</v>
          </cell>
          <cell r="BS26">
            <v>1</v>
          </cell>
          <cell r="BT26">
            <v>1</v>
          </cell>
          <cell r="BU26">
            <v>1</v>
          </cell>
          <cell r="BV26">
            <v>1</v>
          </cell>
          <cell r="BW26">
            <v>94767</v>
          </cell>
          <cell r="BX26">
            <v>-0.5</v>
          </cell>
          <cell r="BZ26">
            <v>2.8</v>
          </cell>
          <cell r="CA26" t="str">
            <v>NR</v>
          </cell>
          <cell r="CB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CC26" t="str">
            <v>m</v>
          </cell>
          <cell r="CD26">
            <v>8.5</v>
          </cell>
          <cell r="CE26">
            <v>9000</v>
          </cell>
          <cell r="CF26">
            <v>76500</v>
          </cell>
          <cell r="CG26">
            <v>1</v>
          </cell>
          <cell r="CH26">
            <v>1</v>
          </cell>
          <cell r="CI26">
            <v>1</v>
          </cell>
          <cell r="CJ26">
            <v>1</v>
          </cell>
          <cell r="CK26">
            <v>1</v>
          </cell>
          <cell r="CL26">
            <v>1</v>
          </cell>
          <cell r="CM26">
            <v>1</v>
          </cell>
          <cell r="CN26">
            <v>76500</v>
          </cell>
          <cell r="CO26">
            <v>0</v>
          </cell>
          <cell r="CQ26">
            <v>2.8</v>
          </cell>
          <cell r="CR26" t="str">
            <v>NR</v>
          </cell>
          <cell r="CS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CT26" t="str">
            <v>m</v>
          </cell>
          <cell r="CU26">
            <v>8.5</v>
          </cell>
          <cell r="CV26">
            <v>5500</v>
          </cell>
          <cell r="CW26">
            <v>46750</v>
          </cell>
          <cell r="CX26">
            <v>1</v>
          </cell>
          <cell r="CY26">
            <v>1</v>
          </cell>
          <cell r="CZ26">
            <v>1</v>
          </cell>
          <cell r="DA26">
            <v>1</v>
          </cell>
          <cell r="DB26">
            <v>1</v>
          </cell>
          <cell r="DC26">
            <v>1</v>
          </cell>
          <cell r="DD26">
            <v>1</v>
          </cell>
          <cell r="DE26">
            <v>46750</v>
          </cell>
          <cell r="DF26">
            <v>0</v>
          </cell>
          <cell r="DH26">
            <v>2.8</v>
          </cell>
          <cell r="DI26" t="str">
            <v>NR</v>
          </cell>
          <cell r="DJ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DK26" t="str">
            <v>m</v>
          </cell>
          <cell r="DL26">
            <v>8.5</v>
          </cell>
          <cell r="DM26">
            <v>5724</v>
          </cell>
          <cell r="DN26">
            <v>48654</v>
          </cell>
          <cell r="DO26">
            <v>1</v>
          </cell>
          <cell r="DP26">
            <v>1</v>
          </cell>
          <cell r="DQ26">
            <v>1</v>
          </cell>
          <cell r="DR26">
            <v>1</v>
          </cell>
          <cell r="DS26">
            <v>1</v>
          </cell>
          <cell r="DT26">
            <v>1</v>
          </cell>
          <cell r="DU26">
            <v>1</v>
          </cell>
          <cell r="DV26">
            <v>48654</v>
          </cell>
          <cell r="DW26">
            <v>0</v>
          </cell>
          <cell r="DY26">
            <v>2.8</v>
          </cell>
          <cell r="DZ26" t="str">
            <v>NR</v>
          </cell>
          <cell r="EA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B26" t="str">
            <v>m</v>
          </cell>
          <cell r="EC26">
            <v>8.5</v>
          </cell>
          <cell r="ED26">
            <v>7000</v>
          </cell>
          <cell r="EE26">
            <v>59500</v>
          </cell>
          <cell r="EF26">
            <v>1</v>
          </cell>
          <cell r="EG26">
            <v>1</v>
          </cell>
          <cell r="EH26">
            <v>1</v>
          </cell>
          <cell r="EI26">
            <v>1</v>
          </cell>
          <cell r="EJ26">
            <v>1</v>
          </cell>
          <cell r="EK26">
            <v>1</v>
          </cell>
          <cell r="EL26">
            <v>1</v>
          </cell>
          <cell r="EM26">
            <v>59500</v>
          </cell>
          <cell r="EN26">
            <v>0</v>
          </cell>
          <cell r="EP26">
            <v>2.8</v>
          </cell>
          <cell r="EQ26" t="str">
            <v>NR</v>
          </cell>
          <cell r="ER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S26" t="str">
            <v>m</v>
          </cell>
          <cell r="ET26">
            <v>8.5</v>
          </cell>
          <cell r="EU26">
            <v>19400</v>
          </cell>
          <cell r="EV26">
            <v>164900</v>
          </cell>
          <cell r="EW26">
            <v>1</v>
          </cell>
          <cell r="EX26">
            <v>1</v>
          </cell>
          <cell r="EY26">
            <v>1</v>
          </cell>
          <cell r="EZ26">
            <v>1</v>
          </cell>
          <cell r="FA26">
            <v>1</v>
          </cell>
          <cell r="FB26">
            <v>1</v>
          </cell>
          <cell r="FC26">
            <v>1</v>
          </cell>
          <cell r="FD26">
            <v>164900</v>
          </cell>
          <cell r="FE26">
            <v>0</v>
          </cell>
          <cell r="FG26">
            <v>2.8</v>
          </cell>
          <cell r="FH26" t="str">
            <v>NR</v>
          </cell>
          <cell r="FI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FJ26" t="str">
            <v>m</v>
          </cell>
          <cell r="FK26">
            <v>8.5</v>
          </cell>
          <cell r="FL26">
            <v>5743</v>
          </cell>
          <cell r="FM26">
            <v>48815.5</v>
          </cell>
          <cell r="FN26">
            <v>1</v>
          </cell>
          <cell r="FO26">
            <v>1</v>
          </cell>
          <cell r="FP26">
            <v>1</v>
          </cell>
          <cell r="FQ26">
            <v>1</v>
          </cell>
          <cell r="FR26">
            <v>1</v>
          </cell>
          <cell r="FS26">
            <v>1</v>
          </cell>
          <cell r="FT26">
            <v>1</v>
          </cell>
          <cell r="FU26">
            <v>48816</v>
          </cell>
          <cell r="FV26">
            <v>-0.5</v>
          </cell>
          <cell r="FX26">
            <v>2.8</v>
          </cell>
          <cell r="FY26" t="str">
            <v>NR</v>
          </cell>
          <cell r="FZ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GA26" t="str">
            <v>m</v>
          </cell>
          <cell r="GB26">
            <v>8.5</v>
          </cell>
          <cell r="GC26">
            <v>7800</v>
          </cell>
          <cell r="GD26">
            <v>66300</v>
          </cell>
          <cell r="GE26">
            <v>1</v>
          </cell>
          <cell r="GF26">
            <v>1</v>
          </cell>
          <cell r="GG26">
            <v>1</v>
          </cell>
          <cell r="GH26">
            <v>1</v>
          </cell>
          <cell r="GI26">
            <v>1</v>
          </cell>
          <cell r="GJ26">
            <v>1</v>
          </cell>
          <cell r="GK26">
            <v>1</v>
          </cell>
          <cell r="GL26">
            <v>66300</v>
          </cell>
          <cell r="GM26">
            <v>0</v>
          </cell>
          <cell r="GO26">
            <v>2.8</v>
          </cell>
          <cell r="GP26" t="str">
            <v>NR</v>
          </cell>
          <cell r="GQ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GR26" t="str">
            <v>m</v>
          </cell>
          <cell r="GS26">
            <v>8.5</v>
          </cell>
          <cell r="GT26">
            <v>10000</v>
          </cell>
          <cell r="GU26">
            <v>85000</v>
          </cell>
          <cell r="GV26">
            <v>1</v>
          </cell>
          <cell r="GW26">
            <v>1</v>
          </cell>
          <cell r="GX26">
            <v>1</v>
          </cell>
          <cell r="GY26">
            <v>1</v>
          </cell>
          <cell r="GZ26">
            <v>1</v>
          </cell>
          <cell r="HA26">
            <v>1</v>
          </cell>
          <cell r="HB26">
            <v>1</v>
          </cell>
          <cell r="HC26">
            <v>85000</v>
          </cell>
          <cell r="HD26">
            <v>0</v>
          </cell>
          <cell r="HF26">
            <v>2.8</v>
          </cell>
          <cell r="HG26" t="str">
            <v>NR</v>
          </cell>
          <cell r="HH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HI26" t="str">
            <v>m</v>
          </cell>
          <cell r="HJ26">
            <v>8.5</v>
          </cell>
          <cell r="HK26">
            <v>8500</v>
          </cell>
          <cell r="HL26">
            <v>72250</v>
          </cell>
          <cell r="HM26">
            <v>1</v>
          </cell>
          <cell r="HN26">
            <v>1</v>
          </cell>
          <cell r="HO26">
            <v>1</v>
          </cell>
          <cell r="HP26">
            <v>1</v>
          </cell>
          <cell r="HQ26">
            <v>1</v>
          </cell>
          <cell r="HR26">
            <v>1</v>
          </cell>
          <cell r="HS26">
            <v>1</v>
          </cell>
          <cell r="HT26">
            <v>72250</v>
          </cell>
          <cell r="HU26">
            <v>0</v>
          </cell>
          <cell r="HW26">
            <v>2.8</v>
          </cell>
          <cell r="HX26" t="str">
            <v>NR</v>
          </cell>
          <cell r="HY26"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HZ26" t="str">
            <v>m</v>
          </cell>
          <cell r="IA26">
            <v>8.5</v>
          </cell>
          <cell r="IB26">
            <v>8000</v>
          </cell>
          <cell r="IC26">
            <v>68000</v>
          </cell>
          <cell r="ID26">
            <v>1</v>
          </cell>
          <cell r="IE26">
            <v>1</v>
          </cell>
          <cell r="IF26">
            <v>1</v>
          </cell>
          <cell r="IG26">
            <v>1</v>
          </cell>
          <cell r="IH26">
            <v>1</v>
          </cell>
          <cell r="II26">
            <v>1</v>
          </cell>
          <cell r="IJ26">
            <v>1</v>
          </cell>
          <cell r="IK26">
            <v>68000</v>
          </cell>
          <cell r="IL26">
            <v>0</v>
          </cell>
        </row>
        <row r="27">
          <cell r="B27">
            <v>2.9</v>
          </cell>
          <cell r="C27" t="str">
            <v>NR</v>
          </cell>
          <cell r="D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27" t="str">
            <v>m</v>
          </cell>
          <cell r="F27">
            <v>8.5</v>
          </cell>
          <cell r="G27">
            <v>0</v>
          </cell>
          <cell r="H27">
            <v>0</v>
          </cell>
          <cell r="J27">
            <v>2.9</v>
          </cell>
          <cell r="K27" t="str">
            <v>NR</v>
          </cell>
          <cell r="L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M27" t="str">
            <v>m</v>
          </cell>
          <cell r="N27">
            <v>8.5</v>
          </cell>
          <cell r="O27">
            <v>4500</v>
          </cell>
          <cell r="P27">
            <v>38250</v>
          </cell>
          <cell r="Q27">
            <v>1</v>
          </cell>
          <cell r="R27">
            <v>1</v>
          </cell>
          <cell r="S27">
            <v>1</v>
          </cell>
          <cell r="T27">
            <v>1</v>
          </cell>
          <cell r="U27">
            <v>1</v>
          </cell>
          <cell r="V27">
            <v>1</v>
          </cell>
          <cell r="W27">
            <v>1</v>
          </cell>
          <cell r="X27">
            <v>38250</v>
          </cell>
          <cell r="Y27">
            <v>0</v>
          </cell>
          <cell r="AA27">
            <v>2.9</v>
          </cell>
          <cell r="AB27" t="str">
            <v>NR</v>
          </cell>
          <cell r="AC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AD27" t="str">
            <v>m</v>
          </cell>
          <cell r="AE27">
            <v>8.5</v>
          </cell>
          <cell r="AF27">
            <v>9400</v>
          </cell>
          <cell r="AG27">
            <v>79900</v>
          </cell>
          <cell r="AH27">
            <v>1</v>
          </cell>
          <cell r="AI27">
            <v>1</v>
          </cell>
          <cell r="AJ27">
            <v>1</v>
          </cell>
          <cell r="AK27">
            <v>1</v>
          </cell>
          <cell r="AL27">
            <v>1</v>
          </cell>
          <cell r="AM27">
            <v>1</v>
          </cell>
          <cell r="AN27">
            <v>1</v>
          </cell>
          <cell r="AO27">
            <v>79900</v>
          </cell>
          <cell r="AP27">
            <v>0</v>
          </cell>
          <cell r="AR27">
            <v>2.9</v>
          </cell>
          <cell r="AS27" t="str">
            <v>NR</v>
          </cell>
          <cell r="AT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AU27" t="str">
            <v>m</v>
          </cell>
          <cell r="AV27">
            <v>8.5</v>
          </cell>
          <cell r="AW27">
            <v>4000</v>
          </cell>
          <cell r="AX27">
            <v>34000</v>
          </cell>
          <cell r="AY27">
            <v>1</v>
          </cell>
          <cell r="AZ27">
            <v>1</v>
          </cell>
          <cell r="BA27">
            <v>1</v>
          </cell>
          <cell r="BB27">
            <v>1</v>
          </cell>
          <cell r="BC27">
            <v>1</v>
          </cell>
          <cell r="BD27">
            <v>1</v>
          </cell>
          <cell r="BE27">
            <v>1</v>
          </cell>
          <cell r="BF27">
            <v>34000</v>
          </cell>
          <cell r="BG27">
            <v>0</v>
          </cell>
          <cell r="BI27">
            <v>2.9</v>
          </cell>
          <cell r="BJ27" t="str">
            <v>NR</v>
          </cell>
          <cell r="BK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BL27" t="str">
            <v>m</v>
          </cell>
          <cell r="BM27">
            <v>8.5</v>
          </cell>
          <cell r="BN27">
            <v>11149</v>
          </cell>
          <cell r="BO27">
            <v>94766.5</v>
          </cell>
          <cell r="BP27">
            <v>1</v>
          </cell>
          <cell r="BQ27">
            <v>1</v>
          </cell>
          <cell r="BR27">
            <v>1</v>
          </cell>
          <cell r="BS27">
            <v>1</v>
          </cell>
          <cell r="BT27">
            <v>1</v>
          </cell>
          <cell r="BU27">
            <v>1</v>
          </cell>
          <cell r="BV27">
            <v>1</v>
          </cell>
          <cell r="BW27">
            <v>94767</v>
          </cell>
          <cell r="BX27">
            <v>-0.5</v>
          </cell>
          <cell r="BZ27">
            <v>2.9</v>
          </cell>
          <cell r="CA27" t="str">
            <v>NR</v>
          </cell>
          <cell r="CB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CC27" t="str">
            <v>m</v>
          </cell>
          <cell r="CD27">
            <v>8.5</v>
          </cell>
          <cell r="CE27">
            <v>16000</v>
          </cell>
          <cell r="CF27">
            <v>136000</v>
          </cell>
          <cell r="CG27">
            <v>1</v>
          </cell>
          <cell r="CH27">
            <v>1</v>
          </cell>
          <cell r="CI27">
            <v>1</v>
          </cell>
          <cell r="CJ27">
            <v>1</v>
          </cell>
          <cell r="CK27">
            <v>1</v>
          </cell>
          <cell r="CL27">
            <v>1</v>
          </cell>
          <cell r="CM27">
            <v>1</v>
          </cell>
          <cell r="CN27">
            <v>136000</v>
          </cell>
          <cell r="CO27">
            <v>0</v>
          </cell>
          <cell r="CQ27">
            <v>2.9</v>
          </cell>
          <cell r="CR27" t="str">
            <v>NR</v>
          </cell>
          <cell r="CS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CT27" t="str">
            <v>m</v>
          </cell>
          <cell r="CU27">
            <v>8.5</v>
          </cell>
          <cell r="CV27">
            <v>5500</v>
          </cell>
          <cell r="CW27">
            <v>46750</v>
          </cell>
          <cell r="CX27">
            <v>1</v>
          </cell>
          <cell r="CY27">
            <v>1</v>
          </cell>
          <cell r="CZ27">
            <v>1</v>
          </cell>
          <cell r="DA27">
            <v>1</v>
          </cell>
          <cell r="DB27">
            <v>1</v>
          </cell>
          <cell r="DC27">
            <v>1</v>
          </cell>
          <cell r="DD27">
            <v>1</v>
          </cell>
          <cell r="DE27">
            <v>46750</v>
          </cell>
          <cell r="DF27">
            <v>0</v>
          </cell>
          <cell r="DH27">
            <v>2.9</v>
          </cell>
          <cell r="DI27" t="str">
            <v>NR</v>
          </cell>
          <cell r="DJ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DK27" t="str">
            <v>m</v>
          </cell>
          <cell r="DL27">
            <v>8.5</v>
          </cell>
          <cell r="DM27">
            <v>5188</v>
          </cell>
          <cell r="DN27">
            <v>44098</v>
          </cell>
          <cell r="DO27">
            <v>1</v>
          </cell>
          <cell r="DP27">
            <v>1</v>
          </cell>
          <cell r="DQ27">
            <v>1</v>
          </cell>
          <cell r="DR27">
            <v>1</v>
          </cell>
          <cell r="DS27">
            <v>1</v>
          </cell>
          <cell r="DT27">
            <v>1</v>
          </cell>
          <cell r="DU27">
            <v>1</v>
          </cell>
          <cell r="DV27">
            <v>44098</v>
          </cell>
          <cell r="DW27">
            <v>0</v>
          </cell>
          <cell r="DY27">
            <v>2.9</v>
          </cell>
          <cell r="DZ27" t="str">
            <v>NR</v>
          </cell>
          <cell r="EA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B27" t="str">
            <v>m</v>
          </cell>
          <cell r="EC27">
            <v>8.5</v>
          </cell>
          <cell r="ED27">
            <v>7000</v>
          </cell>
          <cell r="EE27">
            <v>59500</v>
          </cell>
          <cell r="EF27">
            <v>1</v>
          </cell>
          <cell r="EG27">
            <v>1</v>
          </cell>
          <cell r="EH27">
            <v>1</v>
          </cell>
          <cell r="EI27">
            <v>1</v>
          </cell>
          <cell r="EJ27">
            <v>1</v>
          </cell>
          <cell r="EK27">
            <v>1</v>
          </cell>
          <cell r="EL27">
            <v>1</v>
          </cell>
          <cell r="EM27">
            <v>59500</v>
          </cell>
          <cell r="EN27">
            <v>0</v>
          </cell>
          <cell r="EP27">
            <v>2.9</v>
          </cell>
          <cell r="EQ27" t="str">
            <v>NR</v>
          </cell>
          <cell r="ER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ES27" t="str">
            <v>m</v>
          </cell>
          <cell r="ET27">
            <v>8.5</v>
          </cell>
          <cell r="EU27">
            <v>19400</v>
          </cell>
          <cell r="EV27">
            <v>164900</v>
          </cell>
          <cell r="EW27">
            <v>1</v>
          </cell>
          <cell r="EX27">
            <v>1</v>
          </cell>
          <cell r="EY27">
            <v>1</v>
          </cell>
          <cell r="EZ27">
            <v>1</v>
          </cell>
          <cell r="FA27">
            <v>1</v>
          </cell>
          <cell r="FB27">
            <v>1</v>
          </cell>
          <cell r="FC27">
            <v>1</v>
          </cell>
          <cell r="FD27">
            <v>164900</v>
          </cell>
          <cell r="FE27">
            <v>0</v>
          </cell>
          <cell r="FG27">
            <v>2.9</v>
          </cell>
          <cell r="FH27" t="str">
            <v>NR</v>
          </cell>
          <cell r="FI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FJ27" t="str">
            <v>m</v>
          </cell>
          <cell r="FK27">
            <v>8.5</v>
          </cell>
          <cell r="FL27">
            <v>5205</v>
          </cell>
          <cell r="FM27">
            <v>44242.5</v>
          </cell>
          <cell r="FN27">
            <v>1</v>
          </cell>
          <cell r="FO27">
            <v>1</v>
          </cell>
          <cell r="FP27">
            <v>1</v>
          </cell>
          <cell r="FQ27">
            <v>1</v>
          </cell>
          <cell r="FR27">
            <v>1</v>
          </cell>
          <cell r="FS27">
            <v>1</v>
          </cell>
          <cell r="FT27">
            <v>1</v>
          </cell>
          <cell r="FU27">
            <v>44243</v>
          </cell>
          <cell r="FV27">
            <v>-0.5</v>
          </cell>
          <cell r="FX27">
            <v>2.9</v>
          </cell>
          <cell r="FY27" t="str">
            <v>NR</v>
          </cell>
          <cell r="FZ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GA27" t="str">
            <v>m</v>
          </cell>
          <cell r="GB27">
            <v>8.5</v>
          </cell>
          <cell r="GC27">
            <v>19500</v>
          </cell>
          <cell r="GD27">
            <v>165750</v>
          </cell>
          <cell r="GE27">
            <v>1</v>
          </cell>
          <cell r="GF27">
            <v>1</v>
          </cell>
          <cell r="GG27">
            <v>1</v>
          </cell>
          <cell r="GH27">
            <v>1</v>
          </cell>
          <cell r="GI27">
            <v>1</v>
          </cell>
          <cell r="GJ27">
            <v>1</v>
          </cell>
          <cell r="GK27">
            <v>1</v>
          </cell>
          <cell r="GL27">
            <v>165750</v>
          </cell>
          <cell r="GM27">
            <v>0</v>
          </cell>
          <cell r="GO27">
            <v>2.9</v>
          </cell>
          <cell r="GP27" t="str">
            <v>NR</v>
          </cell>
          <cell r="GQ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GR27" t="str">
            <v>m</v>
          </cell>
          <cell r="GS27">
            <v>8.5</v>
          </cell>
          <cell r="GT27">
            <v>10000</v>
          </cell>
          <cell r="GU27">
            <v>85000</v>
          </cell>
          <cell r="GV27">
            <v>1</v>
          </cell>
          <cell r="GW27">
            <v>1</v>
          </cell>
          <cell r="GX27">
            <v>1</v>
          </cell>
          <cell r="GY27">
            <v>1</v>
          </cell>
          <cell r="GZ27">
            <v>1</v>
          </cell>
          <cell r="HA27">
            <v>1</v>
          </cell>
          <cell r="HB27">
            <v>1</v>
          </cell>
          <cell r="HC27">
            <v>85000</v>
          </cell>
          <cell r="HD27">
            <v>0</v>
          </cell>
          <cell r="HF27">
            <v>2.9</v>
          </cell>
          <cell r="HG27" t="str">
            <v>NR</v>
          </cell>
          <cell r="HH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HI27" t="str">
            <v>m</v>
          </cell>
          <cell r="HJ27">
            <v>8.5</v>
          </cell>
          <cell r="HK27">
            <v>8500</v>
          </cell>
          <cell r="HL27">
            <v>72250</v>
          </cell>
          <cell r="HM27">
            <v>1</v>
          </cell>
          <cell r="HN27">
            <v>1</v>
          </cell>
          <cell r="HO27">
            <v>1</v>
          </cell>
          <cell r="HP27">
            <v>1</v>
          </cell>
          <cell r="HQ27">
            <v>1</v>
          </cell>
          <cell r="HR27">
            <v>1</v>
          </cell>
          <cell r="HS27">
            <v>1</v>
          </cell>
          <cell r="HT27">
            <v>72250</v>
          </cell>
          <cell r="HU27">
            <v>0</v>
          </cell>
          <cell r="HW27">
            <v>2.9</v>
          </cell>
          <cell r="HX27" t="str">
            <v>NR</v>
          </cell>
          <cell r="HY27"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HZ27" t="str">
            <v>m</v>
          </cell>
          <cell r="IA27">
            <v>8.5</v>
          </cell>
          <cell r="IB27">
            <v>8000</v>
          </cell>
          <cell r="IC27">
            <v>68000</v>
          </cell>
          <cell r="ID27">
            <v>1</v>
          </cell>
          <cell r="IE27">
            <v>1</v>
          </cell>
          <cell r="IF27">
            <v>1</v>
          </cell>
          <cell r="IG27">
            <v>1</v>
          </cell>
          <cell r="IH27">
            <v>1</v>
          </cell>
          <cell r="II27">
            <v>1</v>
          </cell>
          <cell r="IJ27">
            <v>1</v>
          </cell>
          <cell r="IK27">
            <v>68000</v>
          </cell>
          <cell r="IL27">
            <v>0</v>
          </cell>
        </row>
        <row r="28">
          <cell r="B28">
            <v>2.1</v>
          </cell>
          <cell r="C28" t="str">
            <v>NR</v>
          </cell>
          <cell r="D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E28" t="str">
            <v>m2</v>
          </cell>
          <cell r="F28">
            <v>9</v>
          </cell>
          <cell r="G28">
            <v>0</v>
          </cell>
          <cell r="H28">
            <v>0</v>
          </cell>
          <cell r="J28">
            <v>2.1</v>
          </cell>
          <cell r="K28" t="str">
            <v>NR</v>
          </cell>
          <cell r="L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M28" t="str">
            <v>m2</v>
          </cell>
          <cell r="N28">
            <v>9</v>
          </cell>
          <cell r="O28">
            <v>13859</v>
          </cell>
          <cell r="P28">
            <v>117802</v>
          </cell>
          <cell r="Q28">
            <v>1</v>
          </cell>
          <cell r="R28">
            <v>1</v>
          </cell>
          <cell r="S28">
            <v>1</v>
          </cell>
          <cell r="T28">
            <v>1</v>
          </cell>
          <cell r="U28">
            <v>1</v>
          </cell>
          <cell r="V28">
            <v>1</v>
          </cell>
          <cell r="W28">
            <v>1</v>
          </cell>
          <cell r="X28">
            <v>117802</v>
          </cell>
          <cell r="Y28">
            <v>0</v>
          </cell>
          <cell r="AA28">
            <v>2.1</v>
          </cell>
          <cell r="AB28" t="str">
            <v>NR</v>
          </cell>
          <cell r="AC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AD28" t="str">
            <v>m2</v>
          </cell>
          <cell r="AE28">
            <v>8.5</v>
          </cell>
          <cell r="AF28">
            <v>14500</v>
          </cell>
          <cell r="AG28">
            <v>123250</v>
          </cell>
          <cell r="AH28">
            <v>1</v>
          </cell>
          <cell r="AI28">
            <v>1</v>
          </cell>
          <cell r="AJ28">
            <v>1</v>
          </cell>
          <cell r="AK28">
            <v>1</v>
          </cell>
          <cell r="AL28">
            <v>1</v>
          </cell>
          <cell r="AM28">
            <v>1</v>
          </cell>
          <cell r="AN28">
            <v>1</v>
          </cell>
          <cell r="AO28">
            <v>123250</v>
          </cell>
          <cell r="AP28">
            <v>0</v>
          </cell>
          <cell r="AR28">
            <v>2.1</v>
          </cell>
          <cell r="AS28" t="str">
            <v>NR</v>
          </cell>
          <cell r="AT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AU28" t="str">
            <v>m2</v>
          </cell>
          <cell r="AV28">
            <v>8.5</v>
          </cell>
          <cell r="AW28">
            <v>14000</v>
          </cell>
          <cell r="AX28">
            <v>119000</v>
          </cell>
          <cell r="AY28">
            <v>1</v>
          </cell>
          <cell r="AZ28">
            <v>1</v>
          </cell>
          <cell r="BA28">
            <v>1</v>
          </cell>
          <cell r="BB28">
            <v>1</v>
          </cell>
          <cell r="BC28">
            <v>1</v>
          </cell>
          <cell r="BD28">
            <v>1</v>
          </cell>
          <cell r="BE28">
            <v>1</v>
          </cell>
          <cell r="BF28">
            <v>119000</v>
          </cell>
          <cell r="BG28">
            <v>0</v>
          </cell>
          <cell r="BI28">
            <v>2.1</v>
          </cell>
          <cell r="BJ28" t="str">
            <v>NR</v>
          </cell>
          <cell r="BK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BL28" t="str">
            <v>m2</v>
          </cell>
          <cell r="BM28">
            <v>8.5</v>
          </cell>
          <cell r="BN28">
            <v>11149</v>
          </cell>
          <cell r="BO28">
            <v>94766.5</v>
          </cell>
          <cell r="BP28">
            <v>1</v>
          </cell>
          <cell r="BQ28">
            <v>1</v>
          </cell>
          <cell r="BR28">
            <v>1</v>
          </cell>
          <cell r="BS28">
            <v>1</v>
          </cell>
          <cell r="BT28">
            <v>1</v>
          </cell>
          <cell r="BU28">
            <v>1</v>
          </cell>
          <cell r="BV28">
            <v>1</v>
          </cell>
          <cell r="BW28">
            <v>94767</v>
          </cell>
          <cell r="BX28">
            <v>-0.5</v>
          </cell>
          <cell r="BZ28">
            <v>2.1</v>
          </cell>
          <cell r="CA28" t="str">
            <v>NR</v>
          </cell>
          <cell r="CB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CC28" t="str">
            <v>m2</v>
          </cell>
          <cell r="CD28">
            <v>8.5</v>
          </cell>
          <cell r="CE28">
            <v>19000</v>
          </cell>
          <cell r="CF28">
            <v>161500</v>
          </cell>
          <cell r="CG28">
            <v>1</v>
          </cell>
          <cell r="CH28">
            <v>1</v>
          </cell>
          <cell r="CI28">
            <v>1</v>
          </cell>
          <cell r="CJ28">
            <v>1</v>
          </cell>
          <cell r="CK28">
            <v>1</v>
          </cell>
          <cell r="CL28">
            <v>1</v>
          </cell>
          <cell r="CM28">
            <v>1</v>
          </cell>
          <cell r="CN28">
            <v>161500</v>
          </cell>
          <cell r="CO28">
            <v>0</v>
          </cell>
          <cell r="CQ28">
            <v>2.1</v>
          </cell>
          <cell r="CR28" t="str">
            <v>NR</v>
          </cell>
          <cell r="CS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CT28" t="str">
            <v>m2</v>
          </cell>
          <cell r="CU28">
            <v>8.5</v>
          </cell>
          <cell r="CV28">
            <v>12000</v>
          </cell>
          <cell r="CW28">
            <v>102000</v>
          </cell>
          <cell r="CX28">
            <v>1</v>
          </cell>
          <cell r="CY28">
            <v>1</v>
          </cell>
          <cell r="CZ28">
            <v>1</v>
          </cell>
          <cell r="DA28">
            <v>1</v>
          </cell>
          <cell r="DB28">
            <v>1</v>
          </cell>
          <cell r="DC28">
            <v>1</v>
          </cell>
          <cell r="DD28">
            <v>1</v>
          </cell>
          <cell r="DE28">
            <v>102000</v>
          </cell>
          <cell r="DF28">
            <v>0</v>
          </cell>
          <cell r="DH28">
            <v>2.1</v>
          </cell>
          <cell r="DI28" t="str">
            <v>NR</v>
          </cell>
          <cell r="DJ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DK28" t="str">
            <v>m2</v>
          </cell>
          <cell r="DL28">
            <v>8.5</v>
          </cell>
          <cell r="DM28">
            <v>13489</v>
          </cell>
          <cell r="DN28">
            <v>114656.5</v>
          </cell>
          <cell r="DO28">
            <v>1</v>
          </cell>
          <cell r="DP28">
            <v>1</v>
          </cell>
          <cell r="DQ28">
            <v>1</v>
          </cell>
          <cell r="DR28">
            <v>1</v>
          </cell>
          <cell r="DS28">
            <v>1</v>
          </cell>
          <cell r="DT28">
            <v>1</v>
          </cell>
          <cell r="DU28">
            <v>1</v>
          </cell>
          <cell r="DV28">
            <v>114657</v>
          </cell>
          <cell r="DW28">
            <v>-0.5</v>
          </cell>
          <cell r="DY28">
            <v>2.1</v>
          </cell>
          <cell r="DZ28" t="str">
            <v>NR</v>
          </cell>
          <cell r="EA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EB28" t="str">
            <v>m2</v>
          </cell>
          <cell r="EC28">
            <v>8.5</v>
          </cell>
          <cell r="ED28">
            <v>16000</v>
          </cell>
          <cell r="EE28">
            <v>136000</v>
          </cell>
          <cell r="EF28">
            <v>1</v>
          </cell>
          <cell r="EG28">
            <v>1</v>
          </cell>
          <cell r="EH28">
            <v>1</v>
          </cell>
          <cell r="EI28">
            <v>1</v>
          </cell>
          <cell r="EJ28">
            <v>1</v>
          </cell>
          <cell r="EK28">
            <v>1</v>
          </cell>
          <cell r="EL28">
            <v>1</v>
          </cell>
          <cell r="EM28">
            <v>136000</v>
          </cell>
          <cell r="EN28">
            <v>0</v>
          </cell>
          <cell r="EP28">
            <v>2.1</v>
          </cell>
          <cell r="EQ28" t="str">
            <v>NR</v>
          </cell>
          <cell r="ER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ES28" t="str">
            <v>m2</v>
          </cell>
          <cell r="ET28">
            <v>8.5</v>
          </cell>
          <cell r="EU28">
            <v>34300</v>
          </cell>
          <cell r="EV28">
            <v>291550</v>
          </cell>
          <cell r="EW28">
            <v>1</v>
          </cell>
          <cell r="EX28">
            <v>1</v>
          </cell>
          <cell r="EY28">
            <v>1</v>
          </cell>
          <cell r="EZ28">
            <v>1</v>
          </cell>
          <cell r="FA28">
            <v>1</v>
          </cell>
          <cell r="FB28">
            <v>1</v>
          </cell>
          <cell r="FC28">
            <v>1</v>
          </cell>
          <cell r="FD28">
            <v>291550</v>
          </cell>
          <cell r="FE28">
            <v>0</v>
          </cell>
          <cell r="FG28">
            <v>2.1</v>
          </cell>
          <cell r="FH28" t="str">
            <v>NR</v>
          </cell>
          <cell r="FI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FJ28" t="str">
            <v>m2</v>
          </cell>
          <cell r="FK28">
            <v>8.5</v>
          </cell>
          <cell r="FL28">
            <v>13502</v>
          </cell>
          <cell r="FM28">
            <v>114767</v>
          </cell>
          <cell r="FN28">
            <v>1</v>
          </cell>
          <cell r="FO28">
            <v>1</v>
          </cell>
          <cell r="FP28">
            <v>1</v>
          </cell>
          <cell r="FQ28">
            <v>1</v>
          </cell>
          <cell r="FR28">
            <v>1</v>
          </cell>
          <cell r="FS28">
            <v>1</v>
          </cell>
          <cell r="FT28">
            <v>1</v>
          </cell>
          <cell r="FU28">
            <v>114767</v>
          </cell>
          <cell r="FV28">
            <v>0</v>
          </cell>
          <cell r="FX28">
            <v>2.1</v>
          </cell>
          <cell r="FY28" t="str">
            <v>NR</v>
          </cell>
          <cell r="FZ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GA28" t="str">
            <v>m2</v>
          </cell>
          <cell r="GB28">
            <v>8.5</v>
          </cell>
          <cell r="GC28">
            <v>15000</v>
          </cell>
          <cell r="GD28">
            <v>127500</v>
          </cell>
          <cell r="GE28">
            <v>1</v>
          </cell>
          <cell r="GF28">
            <v>1</v>
          </cell>
          <cell r="GG28">
            <v>1</v>
          </cell>
          <cell r="GH28">
            <v>1</v>
          </cell>
          <cell r="GI28">
            <v>1</v>
          </cell>
          <cell r="GJ28">
            <v>1</v>
          </cell>
          <cell r="GK28">
            <v>1</v>
          </cell>
          <cell r="GL28">
            <v>127500</v>
          </cell>
          <cell r="GM28">
            <v>0</v>
          </cell>
          <cell r="GO28">
            <v>2.1</v>
          </cell>
          <cell r="GP28" t="str">
            <v>NR</v>
          </cell>
          <cell r="GQ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GR28" t="str">
            <v>m2</v>
          </cell>
          <cell r="GS28">
            <v>8.5</v>
          </cell>
          <cell r="GT28">
            <v>21000</v>
          </cell>
          <cell r="GU28">
            <v>178500</v>
          </cell>
          <cell r="GV28">
            <v>1</v>
          </cell>
          <cell r="GW28">
            <v>1</v>
          </cell>
          <cell r="GX28">
            <v>1</v>
          </cell>
          <cell r="GY28">
            <v>1</v>
          </cell>
          <cell r="GZ28">
            <v>1</v>
          </cell>
          <cell r="HA28">
            <v>1</v>
          </cell>
          <cell r="HB28">
            <v>1</v>
          </cell>
          <cell r="HC28">
            <v>178500</v>
          </cell>
          <cell r="HD28">
            <v>0</v>
          </cell>
          <cell r="HF28">
            <v>2.1</v>
          </cell>
          <cell r="HG28" t="str">
            <v>NR</v>
          </cell>
          <cell r="HH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HI28" t="str">
            <v>m2</v>
          </cell>
          <cell r="HJ28">
            <v>8.5</v>
          </cell>
          <cell r="HK28">
            <v>22000</v>
          </cell>
          <cell r="HL28">
            <v>187000</v>
          </cell>
          <cell r="HM28">
            <v>1</v>
          </cell>
          <cell r="HN28">
            <v>1</v>
          </cell>
          <cell r="HO28">
            <v>1</v>
          </cell>
          <cell r="HP28">
            <v>1</v>
          </cell>
          <cell r="HQ28">
            <v>1</v>
          </cell>
          <cell r="HR28">
            <v>1</v>
          </cell>
          <cell r="HS28">
            <v>1</v>
          </cell>
          <cell r="HT28">
            <v>187000</v>
          </cell>
          <cell r="HU28">
            <v>0</v>
          </cell>
          <cell r="HW28">
            <v>2.1</v>
          </cell>
          <cell r="HX28" t="str">
            <v>NR</v>
          </cell>
          <cell r="HY28"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HZ28" t="str">
            <v>m2</v>
          </cell>
          <cell r="IA28">
            <v>8.5</v>
          </cell>
          <cell r="IB28">
            <v>12000</v>
          </cell>
          <cell r="IC28">
            <v>102000</v>
          </cell>
          <cell r="ID28">
            <v>1</v>
          </cell>
          <cell r="IE28">
            <v>1</v>
          </cell>
          <cell r="IF28">
            <v>1</v>
          </cell>
          <cell r="IG28">
            <v>1</v>
          </cell>
          <cell r="IH28">
            <v>1</v>
          </cell>
          <cell r="II28">
            <v>1</v>
          </cell>
          <cell r="IJ28">
            <v>1</v>
          </cell>
          <cell r="IK28">
            <v>102000</v>
          </cell>
          <cell r="IL28">
            <v>0</v>
          </cell>
        </row>
        <row r="29">
          <cell r="B29">
            <v>2.11</v>
          </cell>
          <cell r="C29" t="str">
            <v>R</v>
          </cell>
          <cell r="D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29" t="str">
            <v>m</v>
          </cell>
          <cell r="F29">
            <v>850</v>
          </cell>
          <cell r="G29">
            <v>0</v>
          </cell>
          <cell r="H29">
            <v>0</v>
          </cell>
          <cell r="J29">
            <v>2.11</v>
          </cell>
          <cell r="K29" t="str">
            <v>R</v>
          </cell>
          <cell r="L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M29" t="str">
            <v>m</v>
          </cell>
          <cell r="N29">
            <v>850</v>
          </cell>
          <cell r="O29">
            <v>7520</v>
          </cell>
          <cell r="P29">
            <v>6392000</v>
          </cell>
          <cell r="Q29">
            <v>1</v>
          </cell>
          <cell r="R29">
            <v>1</v>
          </cell>
          <cell r="S29">
            <v>1</v>
          </cell>
          <cell r="T29">
            <v>1</v>
          </cell>
          <cell r="U29">
            <v>1</v>
          </cell>
          <cell r="V29">
            <v>1</v>
          </cell>
          <cell r="W29">
            <v>1</v>
          </cell>
          <cell r="X29">
            <v>6392000</v>
          </cell>
          <cell r="Y29">
            <v>0</v>
          </cell>
          <cell r="AA29">
            <v>2.11</v>
          </cell>
          <cell r="AB29" t="str">
            <v>R</v>
          </cell>
          <cell r="AC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D29" t="str">
            <v>m</v>
          </cell>
          <cell r="AE29">
            <v>850</v>
          </cell>
          <cell r="AF29">
            <v>5900</v>
          </cell>
          <cell r="AG29">
            <v>5015000</v>
          </cell>
          <cell r="AH29">
            <v>1</v>
          </cell>
          <cell r="AI29">
            <v>1</v>
          </cell>
          <cell r="AJ29">
            <v>1</v>
          </cell>
          <cell r="AK29">
            <v>1</v>
          </cell>
          <cell r="AL29">
            <v>1</v>
          </cell>
          <cell r="AM29">
            <v>1</v>
          </cell>
          <cell r="AN29">
            <v>1</v>
          </cell>
          <cell r="AO29">
            <v>5015000</v>
          </cell>
          <cell r="AP29">
            <v>0</v>
          </cell>
          <cell r="AR29">
            <v>2.11</v>
          </cell>
          <cell r="AS29" t="str">
            <v>R</v>
          </cell>
          <cell r="AT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AU29" t="str">
            <v>m</v>
          </cell>
          <cell r="AV29">
            <v>850</v>
          </cell>
          <cell r="AW29">
            <v>4000</v>
          </cell>
          <cell r="AX29">
            <v>3400000</v>
          </cell>
          <cell r="AY29">
            <v>1</v>
          </cell>
          <cell r="AZ29">
            <v>1</v>
          </cell>
          <cell r="BA29">
            <v>1</v>
          </cell>
          <cell r="BB29">
            <v>1</v>
          </cell>
          <cell r="BC29">
            <v>1</v>
          </cell>
          <cell r="BD29">
            <v>1</v>
          </cell>
          <cell r="BE29">
            <v>1</v>
          </cell>
          <cell r="BF29">
            <v>3400000</v>
          </cell>
          <cell r="BG29">
            <v>0</v>
          </cell>
          <cell r="BI29">
            <v>2.11</v>
          </cell>
          <cell r="BJ29" t="str">
            <v>R</v>
          </cell>
          <cell r="BK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BL29" t="str">
            <v>m</v>
          </cell>
          <cell r="BM29">
            <v>850</v>
          </cell>
          <cell r="BN29">
            <v>10500</v>
          </cell>
          <cell r="BO29">
            <v>8925000</v>
          </cell>
          <cell r="BP29">
            <v>1</v>
          </cell>
          <cell r="BQ29">
            <v>1</v>
          </cell>
          <cell r="BR29">
            <v>1</v>
          </cell>
          <cell r="BS29">
            <v>1</v>
          </cell>
          <cell r="BT29">
            <v>1</v>
          </cell>
          <cell r="BU29">
            <v>1</v>
          </cell>
          <cell r="BV29">
            <v>1</v>
          </cell>
          <cell r="BW29">
            <v>8925000</v>
          </cell>
          <cell r="BX29">
            <v>0</v>
          </cell>
          <cell r="BZ29">
            <v>2.11</v>
          </cell>
          <cell r="CA29" t="str">
            <v>R</v>
          </cell>
          <cell r="CB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C29" t="str">
            <v>m</v>
          </cell>
          <cell r="CD29">
            <v>850</v>
          </cell>
          <cell r="CE29">
            <v>5000</v>
          </cell>
          <cell r="CF29">
            <v>4250000</v>
          </cell>
          <cell r="CG29">
            <v>1</v>
          </cell>
          <cell r="CH29">
            <v>1</v>
          </cell>
          <cell r="CI29">
            <v>1</v>
          </cell>
          <cell r="CJ29">
            <v>1</v>
          </cell>
          <cell r="CK29">
            <v>1</v>
          </cell>
          <cell r="CL29">
            <v>1</v>
          </cell>
          <cell r="CM29">
            <v>1</v>
          </cell>
          <cell r="CN29">
            <v>4250000</v>
          </cell>
          <cell r="CO29">
            <v>0</v>
          </cell>
          <cell r="CQ29">
            <v>2.11</v>
          </cell>
          <cell r="CR29" t="str">
            <v>R</v>
          </cell>
          <cell r="CS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CT29" t="str">
            <v>m</v>
          </cell>
          <cell r="CU29">
            <v>850</v>
          </cell>
          <cell r="CV29">
            <v>5000</v>
          </cell>
          <cell r="CW29">
            <v>4250000</v>
          </cell>
          <cell r="CX29">
            <v>1</v>
          </cell>
          <cell r="CY29">
            <v>1</v>
          </cell>
          <cell r="CZ29">
            <v>1</v>
          </cell>
          <cell r="DA29">
            <v>1</v>
          </cell>
          <cell r="DB29">
            <v>1</v>
          </cell>
          <cell r="DC29">
            <v>1</v>
          </cell>
          <cell r="DD29">
            <v>1</v>
          </cell>
          <cell r="DE29">
            <v>4250000</v>
          </cell>
          <cell r="DF29">
            <v>0</v>
          </cell>
          <cell r="DH29">
            <v>2.11</v>
          </cell>
          <cell r="DI29" t="str">
            <v>R</v>
          </cell>
          <cell r="DJ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DK29" t="str">
            <v>m</v>
          </cell>
          <cell r="DL29">
            <v>850</v>
          </cell>
          <cell r="DM29">
            <v>5667</v>
          </cell>
          <cell r="DN29">
            <v>4816950</v>
          </cell>
          <cell r="DO29">
            <v>1</v>
          </cell>
          <cell r="DP29">
            <v>1</v>
          </cell>
          <cell r="DQ29">
            <v>1</v>
          </cell>
          <cell r="DR29">
            <v>1</v>
          </cell>
          <cell r="DS29">
            <v>1</v>
          </cell>
          <cell r="DT29">
            <v>1</v>
          </cell>
          <cell r="DU29">
            <v>1</v>
          </cell>
          <cell r="DV29">
            <v>4816950</v>
          </cell>
          <cell r="DW29">
            <v>0</v>
          </cell>
          <cell r="DY29">
            <v>2.11</v>
          </cell>
          <cell r="DZ29" t="str">
            <v>R</v>
          </cell>
          <cell r="EA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B29" t="str">
            <v>m</v>
          </cell>
          <cell r="EC29">
            <v>850</v>
          </cell>
          <cell r="ED29">
            <v>3500</v>
          </cell>
          <cell r="EE29">
            <v>2975000</v>
          </cell>
          <cell r="EF29">
            <v>1</v>
          </cell>
          <cell r="EG29">
            <v>1</v>
          </cell>
          <cell r="EH29">
            <v>1</v>
          </cell>
          <cell r="EI29">
            <v>1</v>
          </cell>
          <cell r="EJ29">
            <v>1</v>
          </cell>
          <cell r="EK29">
            <v>1</v>
          </cell>
          <cell r="EL29">
            <v>1</v>
          </cell>
          <cell r="EM29">
            <v>2975000</v>
          </cell>
          <cell r="EN29">
            <v>0</v>
          </cell>
          <cell r="EP29">
            <v>2.11</v>
          </cell>
          <cell r="EQ29" t="str">
            <v>R</v>
          </cell>
          <cell r="ER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ES29" t="str">
            <v>m</v>
          </cell>
          <cell r="ET29">
            <v>850</v>
          </cell>
          <cell r="EU29">
            <v>6600</v>
          </cell>
          <cell r="EV29">
            <v>5610000</v>
          </cell>
          <cell r="EW29">
            <v>1</v>
          </cell>
          <cell r="EX29">
            <v>1</v>
          </cell>
          <cell r="EY29">
            <v>1</v>
          </cell>
          <cell r="EZ29">
            <v>1</v>
          </cell>
          <cell r="FA29">
            <v>1</v>
          </cell>
          <cell r="FB29">
            <v>1</v>
          </cell>
          <cell r="FC29">
            <v>1</v>
          </cell>
          <cell r="FD29">
            <v>5610000</v>
          </cell>
          <cell r="FE29">
            <v>0</v>
          </cell>
          <cell r="FG29">
            <v>2.11</v>
          </cell>
          <cell r="FH29" t="str">
            <v>R</v>
          </cell>
          <cell r="FI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FJ29" t="str">
            <v>m</v>
          </cell>
          <cell r="FK29">
            <v>850</v>
          </cell>
          <cell r="FL29">
            <v>5680</v>
          </cell>
          <cell r="FM29">
            <v>4828000</v>
          </cell>
          <cell r="FN29">
            <v>1</v>
          </cell>
          <cell r="FO29">
            <v>1</v>
          </cell>
          <cell r="FP29">
            <v>1</v>
          </cell>
          <cell r="FQ29">
            <v>1</v>
          </cell>
          <cell r="FR29">
            <v>1</v>
          </cell>
          <cell r="FS29">
            <v>1</v>
          </cell>
          <cell r="FT29">
            <v>1</v>
          </cell>
          <cell r="FU29">
            <v>4828000</v>
          </cell>
          <cell r="FV29">
            <v>0</v>
          </cell>
          <cell r="FX29">
            <v>2.11</v>
          </cell>
          <cell r="FY29" t="str">
            <v>R</v>
          </cell>
          <cell r="FZ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A29" t="str">
            <v>m</v>
          </cell>
          <cell r="GB29">
            <v>850</v>
          </cell>
          <cell r="GC29">
            <v>5000</v>
          </cell>
          <cell r="GD29">
            <v>4250000</v>
          </cell>
          <cell r="GE29">
            <v>1</v>
          </cell>
          <cell r="GF29">
            <v>1</v>
          </cell>
          <cell r="GG29">
            <v>1</v>
          </cell>
          <cell r="GH29">
            <v>1</v>
          </cell>
          <cell r="GI29">
            <v>1</v>
          </cell>
          <cell r="GJ29">
            <v>1</v>
          </cell>
          <cell r="GK29">
            <v>1</v>
          </cell>
          <cell r="GL29">
            <v>4250000</v>
          </cell>
          <cell r="GM29">
            <v>0</v>
          </cell>
          <cell r="GO29">
            <v>2.11</v>
          </cell>
          <cell r="GP29" t="str">
            <v>R</v>
          </cell>
          <cell r="GQ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GR29" t="str">
            <v>m</v>
          </cell>
          <cell r="GS29">
            <v>850</v>
          </cell>
          <cell r="GT29">
            <v>4000</v>
          </cell>
          <cell r="GU29">
            <v>3400000</v>
          </cell>
          <cell r="GV29">
            <v>1</v>
          </cell>
          <cell r="GW29">
            <v>1</v>
          </cell>
          <cell r="GX29">
            <v>1</v>
          </cell>
          <cell r="GY29">
            <v>1</v>
          </cell>
          <cell r="GZ29">
            <v>1</v>
          </cell>
          <cell r="HA29">
            <v>1</v>
          </cell>
          <cell r="HB29">
            <v>1</v>
          </cell>
          <cell r="HC29">
            <v>3400000</v>
          </cell>
          <cell r="HD29">
            <v>0</v>
          </cell>
          <cell r="HF29">
            <v>2.11</v>
          </cell>
          <cell r="HG29" t="str">
            <v>R</v>
          </cell>
          <cell r="HH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I29" t="str">
            <v>m</v>
          </cell>
          <cell r="HJ29">
            <v>850</v>
          </cell>
          <cell r="HK29">
            <v>15500</v>
          </cell>
          <cell r="HL29">
            <v>13175000</v>
          </cell>
          <cell r="HM29">
            <v>1</v>
          </cell>
          <cell r="HN29">
            <v>1</v>
          </cell>
          <cell r="HO29">
            <v>1</v>
          </cell>
          <cell r="HP29">
            <v>1</v>
          </cell>
          <cell r="HQ29">
            <v>1</v>
          </cell>
          <cell r="HR29">
            <v>1</v>
          </cell>
          <cell r="HS29">
            <v>1</v>
          </cell>
          <cell r="HT29">
            <v>13175000</v>
          </cell>
          <cell r="HU29">
            <v>0</v>
          </cell>
          <cell r="HW29">
            <v>2.11</v>
          </cell>
          <cell r="HX29" t="str">
            <v>R</v>
          </cell>
          <cell r="HY29"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HZ29" t="str">
            <v>m</v>
          </cell>
          <cell r="IA29">
            <v>850</v>
          </cell>
          <cell r="IB29">
            <v>4000</v>
          </cell>
          <cell r="IC29">
            <v>3400000</v>
          </cell>
          <cell r="ID29">
            <v>1</v>
          </cell>
          <cell r="IE29">
            <v>1</v>
          </cell>
          <cell r="IF29">
            <v>1</v>
          </cell>
          <cell r="IG29">
            <v>1</v>
          </cell>
          <cell r="IH29">
            <v>1</v>
          </cell>
          <cell r="II29">
            <v>1</v>
          </cell>
          <cell r="IJ29">
            <v>1</v>
          </cell>
          <cell r="IK29">
            <v>3400000</v>
          </cell>
          <cell r="IL29">
            <v>0</v>
          </cell>
        </row>
        <row r="30">
          <cell r="B30">
            <v>2.12</v>
          </cell>
          <cell r="C30" t="str">
            <v>R</v>
          </cell>
          <cell r="D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E30" t="str">
            <v>m2</v>
          </cell>
          <cell r="F30">
            <v>12750</v>
          </cell>
          <cell r="G30">
            <v>0</v>
          </cell>
          <cell r="H30">
            <v>0</v>
          </cell>
          <cell r="J30">
            <v>2.12</v>
          </cell>
          <cell r="K30" t="str">
            <v>R</v>
          </cell>
          <cell r="L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M30" t="str">
            <v>m2</v>
          </cell>
          <cell r="N30">
            <v>12750</v>
          </cell>
          <cell r="O30">
            <v>6120</v>
          </cell>
          <cell r="P30">
            <v>78030000</v>
          </cell>
          <cell r="Q30">
            <v>1</v>
          </cell>
          <cell r="R30">
            <v>1</v>
          </cell>
          <cell r="S30">
            <v>1</v>
          </cell>
          <cell r="T30">
            <v>1</v>
          </cell>
          <cell r="U30">
            <v>1</v>
          </cell>
          <cell r="V30">
            <v>1</v>
          </cell>
          <cell r="W30">
            <v>1</v>
          </cell>
          <cell r="X30">
            <v>78030000</v>
          </cell>
          <cell r="Y30">
            <v>0</v>
          </cell>
          <cell r="AA30">
            <v>2.12</v>
          </cell>
          <cell r="AB30" t="str">
            <v>R</v>
          </cell>
          <cell r="AC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AD30" t="str">
            <v>m2</v>
          </cell>
          <cell r="AE30">
            <v>12750</v>
          </cell>
          <cell r="AF30">
            <v>2000</v>
          </cell>
          <cell r="AG30">
            <v>25500000</v>
          </cell>
          <cell r="AH30">
            <v>1</v>
          </cell>
          <cell r="AI30">
            <v>1</v>
          </cell>
          <cell r="AJ30">
            <v>1</v>
          </cell>
          <cell r="AK30">
            <v>1</v>
          </cell>
          <cell r="AL30">
            <v>1</v>
          </cell>
          <cell r="AM30">
            <v>1</v>
          </cell>
          <cell r="AN30">
            <v>1</v>
          </cell>
          <cell r="AO30">
            <v>25500000</v>
          </cell>
          <cell r="AP30">
            <v>0</v>
          </cell>
          <cell r="AR30">
            <v>2.12</v>
          </cell>
          <cell r="AS30" t="str">
            <v>R</v>
          </cell>
          <cell r="AT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AU30" t="str">
            <v>m2</v>
          </cell>
          <cell r="AV30">
            <v>12750</v>
          </cell>
          <cell r="AW30">
            <v>9000</v>
          </cell>
          <cell r="AX30">
            <v>114750000</v>
          </cell>
          <cell r="AY30">
            <v>1</v>
          </cell>
          <cell r="AZ30">
            <v>1</v>
          </cell>
          <cell r="BA30">
            <v>1</v>
          </cell>
          <cell r="BB30">
            <v>1</v>
          </cell>
          <cell r="BC30">
            <v>1</v>
          </cell>
          <cell r="BD30">
            <v>1</v>
          </cell>
          <cell r="BE30">
            <v>1</v>
          </cell>
          <cell r="BF30">
            <v>114750000</v>
          </cell>
          <cell r="BG30">
            <v>0</v>
          </cell>
          <cell r="BI30">
            <v>2.12</v>
          </cell>
          <cell r="BJ30" t="str">
            <v>R</v>
          </cell>
          <cell r="BK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BL30" t="str">
            <v>m2</v>
          </cell>
          <cell r="BM30">
            <v>12750</v>
          </cell>
          <cell r="BN30">
            <v>10100</v>
          </cell>
          <cell r="BO30">
            <v>128775000</v>
          </cell>
          <cell r="BP30">
            <v>1</v>
          </cell>
          <cell r="BQ30">
            <v>1</v>
          </cell>
          <cell r="BR30">
            <v>1</v>
          </cell>
          <cell r="BS30">
            <v>1</v>
          </cell>
          <cell r="BT30">
            <v>1</v>
          </cell>
          <cell r="BU30">
            <v>1</v>
          </cell>
          <cell r="BV30">
            <v>1</v>
          </cell>
          <cell r="BW30">
            <v>128775000</v>
          </cell>
          <cell r="BX30">
            <v>0</v>
          </cell>
          <cell r="BZ30">
            <v>2.12</v>
          </cell>
          <cell r="CA30" t="str">
            <v>R</v>
          </cell>
          <cell r="CB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CC30" t="str">
            <v>m2</v>
          </cell>
          <cell r="CD30">
            <v>12750</v>
          </cell>
          <cell r="CE30">
            <v>7000</v>
          </cell>
          <cell r="CF30">
            <v>89250000</v>
          </cell>
          <cell r="CG30">
            <v>1</v>
          </cell>
          <cell r="CH30">
            <v>1</v>
          </cell>
          <cell r="CI30">
            <v>1</v>
          </cell>
          <cell r="CJ30">
            <v>1</v>
          </cell>
          <cell r="CK30">
            <v>1</v>
          </cell>
          <cell r="CL30">
            <v>1</v>
          </cell>
          <cell r="CM30">
            <v>1</v>
          </cell>
          <cell r="CN30">
            <v>89250000</v>
          </cell>
          <cell r="CO30">
            <v>0</v>
          </cell>
          <cell r="CQ30">
            <v>2.12</v>
          </cell>
          <cell r="CR30" t="str">
            <v>R</v>
          </cell>
          <cell r="CS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CT30" t="str">
            <v>m2</v>
          </cell>
          <cell r="CU30">
            <v>12750</v>
          </cell>
          <cell r="CV30">
            <v>6800</v>
          </cell>
          <cell r="CW30">
            <v>86700000</v>
          </cell>
          <cell r="CX30">
            <v>1</v>
          </cell>
          <cell r="CY30">
            <v>1</v>
          </cell>
          <cell r="CZ30">
            <v>1</v>
          </cell>
          <cell r="DA30">
            <v>1</v>
          </cell>
          <cell r="DB30">
            <v>1</v>
          </cell>
          <cell r="DC30">
            <v>1</v>
          </cell>
          <cell r="DD30">
            <v>1</v>
          </cell>
          <cell r="DE30">
            <v>86700000</v>
          </cell>
          <cell r="DF30">
            <v>0</v>
          </cell>
          <cell r="DH30">
            <v>2.12</v>
          </cell>
          <cell r="DI30" t="str">
            <v>R</v>
          </cell>
          <cell r="DJ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DK30" t="str">
            <v>m2</v>
          </cell>
          <cell r="DL30">
            <v>12750</v>
          </cell>
          <cell r="DM30">
            <v>9100</v>
          </cell>
          <cell r="DN30">
            <v>116025000</v>
          </cell>
          <cell r="DO30">
            <v>1</v>
          </cell>
          <cell r="DP30">
            <v>1</v>
          </cell>
          <cell r="DQ30">
            <v>1</v>
          </cell>
          <cell r="DR30">
            <v>1</v>
          </cell>
          <cell r="DS30">
            <v>1</v>
          </cell>
          <cell r="DT30">
            <v>1</v>
          </cell>
          <cell r="DU30">
            <v>1</v>
          </cell>
          <cell r="DV30">
            <v>116025000</v>
          </cell>
          <cell r="DW30">
            <v>0</v>
          </cell>
          <cell r="DY30">
            <v>2.12</v>
          </cell>
          <cell r="DZ30" t="str">
            <v>R</v>
          </cell>
          <cell r="EA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EB30" t="str">
            <v>m2</v>
          </cell>
          <cell r="EC30">
            <v>12750</v>
          </cell>
          <cell r="ED30">
            <v>7200</v>
          </cell>
          <cell r="EE30">
            <v>91800000</v>
          </cell>
          <cell r="EF30">
            <v>1</v>
          </cell>
          <cell r="EG30">
            <v>1</v>
          </cell>
          <cell r="EH30">
            <v>1</v>
          </cell>
          <cell r="EI30">
            <v>1</v>
          </cell>
          <cell r="EJ30">
            <v>1</v>
          </cell>
          <cell r="EK30">
            <v>1</v>
          </cell>
          <cell r="EL30">
            <v>1</v>
          </cell>
          <cell r="EM30">
            <v>91800000</v>
          </cell>
          <cell r="EN30">
            <v>0</v>
          </cell>
          <cell r="EP30">
            <v>2.12</v>
          </cell>
          <cell r="EQ30" t="str">
            <v>R</v>
          </cell>
          <cell r="ER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ES30" t="str">
            <v>m2</v>
          </cell>
          <cell r="ET30">
            <v>12750</v>
          </cell>
          <cell r="EU30">
            <v>10200</v>
          </cell>
          <cell r="EV30">
            <v>130050000</v>
          </cell>
          <cell r="EW30">
            <v>1</v>
          </cell>
          <cell r="EX30">
            <v>1</v>
          </cell>
          <cell r="EY30">
            <v>1</v>
          </cell>
          <cell r="EZ30">
            <v>1</v>
          </cell>
          <cell r="FA30">
            <v>1</v>
          </cell>
          <cell r="FB30">
            <v>1</v>
          </cell>
          <cell r="FC30">
            <v>1</v>
          </cell>
          <cell r="FD30">
            <v>130050000</v>
          </cell>
          <cell r="FE30">
            <v>0</v>
          </cell>
          <cell r="FG30">
            <v>2.12</v>
          </cell>
          <cell r="FH30" t="str">
            <v>R</v>
          </cell>
          <cell r="FI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FJ30" t="str">
            <v>m2</v>
          </cell>
          <cell r="FK30">
            <v>12750</v>
          </cell>
          <cell r="FL30">
            <v>9108</v>
          </cell>
          <cell r="FM30">
            <v>116127000</v>
          </cell>
          <cell r="FN30">
            <v>1</v>
          </cell>
          <cell r="FO30">
            <v>1</v>
          </cell>
          <cell r="FP30">
            <v>1</v>
          </cell>
          <cell r="FQ30">
            <v>1</v>
          </cell>
          <cell r="FR30">
            <v>1</v>
          </cell>
          <cell r="FS30">
            <v>1</v>
          </cell>
          <cell r="FT30">
            <v>1</v>
          </cell>
          <cell r="FU30">
            <v>116127000</v>
          </cell>
          <cell r="FV30">
            <v>0</v>
          </cell>
          <cell r="FX30">
            <v>2.12</v>
          </cell>
          <cell r="FY30" t="str">
            <v>R</v>
          </cell>
          <cell r="FZ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GA30" t="str">
            <v>m2</v>
          </cell>
          <cell r="GB30">
            <v>12750</v>
          </cell>
          <cell r="GC30">
            <v>10000</v>
          </cell>
          <cell r="GD30">
            <v>127500000</v>
          </cell>
          <cell r="GE30">
            <v>1</v>
          </cell>
          <cell r="GF30">
            <v>1</v>
          </cell>
          <cell r="GG30">
            <v>1</v>
          </cell>
          <cell r="GH30">
            <v>1</v>
          </cell>
          <cell r="GI30">
            <v>1</v>
          </cell>
          <cell r="GJ30">
            <v>1</v>
          </cell>
          <cell r="GK30">
            <v>1</v>
          </cell>
          <cell r="GL30">
            <v>127500000</v>
          </cell>
          <cell r="GM30">
            <v>0</v>
          </cell>
          <cell r="GO30">
            <v>2.12</v>
          </cell>
          <cell r="GP30" t="str">
            <v>R</v>
          </cell>
          <cell r="GQ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GR30" t="str">
            <v>m2</v>
          </cell>
          <cell r="GS30">
            <v>12750</v>
          </cell>
          <cell r="GT30">
            <v>6200</v>
          </cell>
          <cell r="GU30">
            <v>79050000</v>
          </cell>
          <cell r="GV30">
            <v>1</v>
          </cell>
          <cell r="GW30">
            <v>1</v>
          </cell>
          <cell r="GX30">
            <v>1</v>
          </cell>
          <cell r="GY30">
            <v>1</v>
          </cell>
          <cell r="GZ30">
            <v>1</v>
          </cell>
          <cell r="HA30">
            <v>1</v>
          </cell>
          <cell r="HB30">
            <v>1</v>
          </cell>
          <cell r="HC30">
            <v>79050000</v>
          </cell>
          <cell r="HD30">
            <v>0</v>
          </cell>
          <cell r="HF30">
            <v>2.12</v>
          </cell>
          <cell r="HG30" t="str">
            <v>R</v>
          </cell>
          <cell r="HH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HI30" t="str">
            <v>m2</v>
          </cell>
          <cell r="HJ30">
            <v>12750</v>
          </cell>
          <cell r="HK30">
            <v>9000</v>
          </cell>
          <cell r="HL30">
            <v>114750000</v>
          </cell>
          <cell r="HM30">
            <v>1</v>
          </cell>
          <cell r="HN30">
            <v>1</v>
          </cell>
          <cell r="HO30">
            <v>1</v>
          </cell>
          <cell r="HP30">
            <v>1</v>
          </cell>
          <cell r="HQ30">
            <v>1</v>
          </cell>
          <cell r="HR30">
            <v>1</v>
          </cell>
          <cell r="HS30">
            <v>1</v>
          </cell>
          <cell r="HT30">
            <v>114750000</v>
          </cell>
          <cell r="HU30">
            <v>0</v>
          </cell>
          <cell r="HW30">
            <v>2.12</v>
          </cell>
          <cell r="HX30" t="str">
            <v>R</v>
          </cell>
          <cell r="HY30"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HZ30" t="str">
            <v>m2</v>
          </cell>
          <cell r="IA30">
            <v>12750</v>
          </cell>
          <cell r="IB30">
            <v>10000</v>
          </cell>
          <cell r="IC30">
            <v>127500000</v>
          </cell>
          <cell r="ID30">
            <v>1</v>
          </cell>
          <cell r="IE30">
            <v>1</v>
          </cell>
          <cell r="IF30">
            <v>1</v>
          </cell>
          <cell r="IG30">
            <v>1</v>
          </cell>
          <cell r="IH30">
            <v>1</v>
          </cell>
          <cell r="II30">
            <v>1</v>
          </cell>
          <cell r="IJ30">
            <v>1</v>
          </cell>
          <cell r="IK30">
            <v>127500000</v>
          </cell>
          <cell r="IL30">
            <v>0</v>
          </cell>
        </row>
        <row r="31">
          <cell r="B31" t="str">
            <v>2.13</v>
          </cell>
          <cell r="C31" t="str">
            <v>R</v>
          </cell>
          <cell r="D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E31" t="str">
            <v>m2</v>
          </cell>
          <cell r="F31">
            <v>85</v>
          </cell>
          <cell r="G31">
            <v>0</v>
          </cell>
          <cell r="H31">
            <v>0</v>
          </cell>
          <cell r="J31" t="str">
            <v>2.13</v>
          </cell>
          <cell r="K31" t="str">
            <v>R</v>
          </cell>
          <cell r="L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M31" t="str">
            <v>m2</v>
          </cell>
          <cell r="N31">
            <v>85</v>
          </cell>
          <cell r="O31">
            <v>10439</v>
          </cell>
          <cell r="P31">
            <v>887315</v>
          </cell>
          <cell r="Q31">
            <v>1</v>
          </cell>
          <cell r="R31">
            <v>1</v>
          </cell>
          <cell r="S31">
            <v>1</v>
          </cell>
          <cell r="T31">
            <v>1</v>
          </cell>
          <cell r="U31">
            <v>1</v>
          </cell>
          <cell r="V31">
            <v>1</v>
          </cell>
          <cell r="W31">
            <v>1</v>
          </cell>
          <cell r="X31">
            <v>887315</v>
          </cell>
          <cell r="Y31">
            <v>0</v>
          </cell>
          <cell r="AA31" t="str">
            <v>2.13</v>
          </cell>
          <cell r="AB31" t="str">
            <v>R</v>
          </cell>
          <cell r="AC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AD31" t="str">
            <v>m2</v>
          </cell>
          <cell r="AE31">
            <v>85</v>
          </cell>
          <cell r="AF31">
            <v>10900</v>
          </cell>
          <cell r="AG31">
            <v>926500</v>
          </cell>
          <cell r="AH31">
            <v>1</v>
          </cell>
          <cell r="AI31">
            <v>1</v>
          </cell>
          <cell r="AJ31">
            <v>1</v>
          </cell>
          <cell r="AK31">
            <v>1</v>
          </cell>
          <cell r="AL31">
            <v>1</v>
          </cell>
          <cell r="AM31">
            <v>1</v>
          </cell>
          <cell r="AN31">
            <v>1</v>
          </cell>
          <cell r="AO31">
            <v>926500</v>
          </cell>
          <cell r="AP31">
            <v>0</v>
          </cell>
          <cell r="AR31" t="str">
            <v>2.13</v>
          </cell>
          <cell r="AS31" t="str">
            <v>R</v>
          </cell>
          <cell r="AT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AU31" t="str">
            <v>m2</v>
          </cell>
          <cell r="AV31">
            <v>85</v>
          </cell>
          <cell r="AW31">
            <v>9000</v>
          </cell>
          <cell r="AX31">
            <v>765000</v>
          </cell>
          <cell r="AY31">
            <v>1</v>
          </cell>
          <cell r="AZ31">
            <v>1</v>
          </cell>
          <cell r="BA31">
            <v>1</v>
          </cell>
          <cell r="BB31">
            <v>1</v>
          </cell>
          <cell r="BC31">
            <v>1</v>
          </cell>
          <cell r="BD31">
            <v>1</v>
          </cell>
          <cell r="BE31">
            <v>1</v>
          </cell>
          <cell r="BF31">
            <v>765000</v>
          </cell>
          <cell r="BG31">
            <v>0</v>
          </cell>
          <cell r="BI31" t="str">
            <v>2.13</v>
          </cell>
          <cell r="BJ31" t="str">
            <v>R</v>
          </cell>
          <cell r="BK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BL31" t="str">
            <v>m2</v>
          </cell>
          <cell r="BM31">
            <v>85</v>
          </cell>
          <cell r="BN31">
            <v>6500</v>
          </cell>
          <cell r="BO31">
            <v>552500</v>
          </cell>
          <cell r="BP31">
            <v>1</v>
          </cell>
          <cell r="BQ31">
            <v>1</v>
          </cell>
          <cell r="BR31">
            <v>1</v>
          </cell>
          <cell r="BS31">
            <v>1</v>
          </cell>
          <cell r="BT31">
            <v>1</v>
          </cell>
          <cell r="BU31">
            <v>1</v>
          </cell>
          <cell r="BV31">
            <v>1</v>
          </cell>
          <cell r="BW31">
            <v>552500</v>
          </cell>
          <cell r="BX31">
            <v>0</v>
          </cell>
          <cell r="BZ31" t="str">
            <v>2.13</v>
          </cell>
          <cell r="CA31" t="str">
            <v>R</v>
          </cell>
          <cell r="CB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CC31" t="str">
            <v>m2</v>
          </cell>
          <cell r="CD31">
            <v>85</v>
          </cell>
          <cell r="CE31">
            <v>8000</v>
          </cell>
          <cell r="CF31">
            <v>680000</v>
          </cell>
          <cell r="CG31">
            <v>1</v>
          </cell>
          <cell r="CH31">
            <v>1</v>
          </cell>
          <cell r="CI31">
            <v>1</v>
          </cell>
          <cell r="CJ31">
            <v>1</v>
          </cell>
          <cell r="CK31">
            <v>1</v>
          </cell>
          <cell r="CL31">
            <v>1</v>
          </cell>
          <cell r="CM31">
            <v>1</v>
          </cell>
          <cell r="CN31">
            <v>680000</v>
          </cell>
          <cell r="CO31">
            <v>0</v>
          </cell>
          <cell r="CQ31" t="str">
            <v>2.13</v>
          </cell>
          <cell r="CR31" t="str">
            <v>R</v>
          </cell>
          <cell r="CS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CT31" t="str">
            <v>m2</v>
          </cell>
          <cell r="CU31">
            <v>85</v>
          </cell>
          <cell r="CV31">
            <v>5500</v>
          </cell>
          <cell r="CW31">
            <v>467500</v>
          </cell>
          <cell r="CX31">
            <v>1</v>
          </cell>
          <cell r="CY31">
            <v>1</v>
          </cell>
          <cell r="CZ31">
            <v>1</v>
          </cell>
          <cell r="DA31">
            <v>1</v>
          </cell>
          <cell r="DB31">
            <v>1</v>
          </cell>
          <cell r="DC31">
            <v>1</v>
          </cell>
          <cell r="DD31">
            <v>1</v>
          </cell>
          <cell r="DE31">
            <v>467500</v>
          </cell>
          <cell r="DF31">
            <v>0</v>
          </cell>
          <cell r="DH31" t="str">
            <v>2.13</v>
          </cell>
          <cell r="DI31" t="str">
            <v>R</v>
          </cell>
          <cell r="DJ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DK31" t="str">
            <v>m2</v>
          </cell>
          <cell r="DL31">
            <v>85</v>
          </cell>
          <cell r="DM31">
            <v>10278</v>
          </cell>
          <cell r="DN31">
            <v>873630</v>
          </cell>
          <cell r="DO31">
            <v>1</v>
          </cell>
          <cell r="DP31">
            <v>1</v>
          </cell>
          <cell r="DQ31">
            <v>1</v>
          </cell>
          <cell r="DR31">
            <v>1</v>
          </cell>
          <cell r="DS31">
            <v>1</v>
          </cell>
          <cell r="DT31">
            <v>1</v>
          </cell>
          <cell r="DU31">
            <v>1</v>
          </cell>
          <cell r="DV31">
            <v>873630</v>
          </cell>
          <cell r="DW31">
            <v>0</v>
          </cell>
          <cell r="DY31" t="str">
            <v>2.13</v>
          </cell>
          <cell r="DZ31" t="str">
            <v>R</v>
          </cell>
          <cell r="EA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EB31" t="str">
            <v>m2</v>
          </cell>
          <cell r="EC31">
            <v>85</v>
          </cell>
          <cell r="ED31">
            <v>11500</v>
          </cell>
          <cell r="EE31">
            <v>977500</v>
          </cell>
          <cell r="EF31">
            <v>1</v>
          </cell>
          <cell r="EG31">
            <v>1</v>
          </cell>
          <cell r="EH31">
            <v>1</v>
          </cell>
          <cell r="EI31">
            <v>1</v>
          </cell>
          <cell r="EJ31">
            <v>1</v>
          </cell>
          <cell r="EK31">
            <v>1</v>
          </cell>
          <cell r="EL31">
            <v>1</v>
          </cell>
          <cell r="EM31">
            <v>977500</v>
          </cell>
          <cell r="EN31">
            <v>0</v>
          </cell>
          <cell r="EP31" t="str">
            <v>2.13</v>
          </cell>
          <cell r="EQ31" t="str">
            <v>R</v>
          </cell>
          <cell r="ER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ES31" t="str">
            <v>m2</v>
          </cell>
          <cell r="ET31">
            <v>85</v>
          </cell>
          <cell r="EU31">
            <v>13200</v>
          </cell>
          <cell r="EV31">
            <v>1122000</v>
          </cell>
          <cell r="EW31">
            <v>1</v>
          </cell>
          <cell r="EX31">
            <v>1</v>
          </cell>
          <cell r="EY31">
            <v>1</v>
          </cell>
          <cell r="EZ31">
            <v>1</v>
          </cell>
          <cell r="FA31">
            <v>1</v>
          </cell>
          <cell r="FB31">
            <v>1</v>
          </cell>
          <cell r="FC31">
            <v>1</v>
          </cell>
          <cell r="FD31">
            <v>1122000</v>
          </cell>
          <cell r="FE31">
            <v>0</v>
          </cell>
          <cell r="FG31" t="str">
            <v>2.13</v>
          </cell>
          <cell r="FH31" t="str">
            <v>R</v>
          </cell>
          <cell r="FI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FJ31" t="str">
            <v>m2</v>
          </cell>
          <cell r="FK31">
            <v>85</v>
          </cell>
          <cell r="FL31">
            <v>10285</v>
          </cell>
          <cell r="FM31">
            <v>874225</v>
          </cell>
          <cell r="FN31">
            <v>1</v>
          </cell>
          <cell r="FO31">
            <v>1</v>
          </cell>
          <cell r="FP31">
            <v>1</v>
          </cell>
          <cell r="FQ31">
            <v>1</v>
          </cell>
          <cell r="FR31">
            <v>1</v>
          </cell>
          <cell r="FS31">
            <v>1</v>
          </cell>
          <cell r="FT31">
            <v>1</v>
          </cell>
          <cell r="FU31">
            <v>874225</v>
          </cell>
          <cell r="FV31">
            <v>0</v>
          </cell>
          <cell r="FX31" t="str">
            <v>2.13</v>
          </cell>
          <cell r="FY31" t="str">
            <v>R</v>
          </cell>
          <cell r="FZ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GA31" t="str">
            <v>m2</v>
          </cell>
          <cell r="GB31">
            <v>85</v>
          </cell>
          <cell r="GC31">
            <v>7000</v>
          </cell>
          <cell r="GD31">
            <v>595000</v>
          </cell>
          <cell r="GE31">
            <v>1</v>
          </cell>
          <cell r="GF31">
            <v>1</v>
          </cell>
          <cell r="GG31">
            <v>1</v>
          </cell>
          <cell r="GH31">
            <v>1</v>
          </cell>
          <cell r="GI31">
            <v>1</v>
          </cell>
          <cell r="GJ31">
            <v>1</v>
          </cell>
          <cell r="GK31">
            <v>1</v>
          </cell>
          <cell r="GL31">
            <v>595000</v>
          </cell>
          <cell r="GM31">
            <v>0</v>
          </cell>
          <cell r="GO31" t="str">
            <v>2.13</v>
          </cell>
          <cell r="GP31" t="str">
            <v>R</v>
          </cell>
          <cell r="GQ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GR31" t="str">
            <v>m2</v>
          </cell>
          <cell r="GS31">
            <v>85</v>
          </cell>
          <cell r="GT31">
            <v>7000</v>
          </cell>
          <cell r="GU31">
            <v>595000</v>
          </cell>
          <cell r="GV31">
            <v>1</v>
          </cell>
          <cell r="GW31">
            <v>1</v>
          </cell>
          <cell r="GX31">
            <v>1</v>
          </cell>
          <cell r="GY31">
            <v>1</v>
          </cell>
          <cell r="GZ31">
            <v>1</v>
          </cell>
          <cell r="HA31">
            <v>1</v>
          </cell>
          <cell r="HB31">
            <v>1</v>
          </cell>
          <cell r="HC31">
            <v>595000</v>
          </cell>
          <cell r="HD31">
            <v>0</v>
          </cell>
          <cell r="HF31" t="str">
            <v>2.13</v>
          </cell>
          <cell r="HG31" t="str">
            <v>R</v>
          </cell>
          <cell r="HH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HI31" t="str">
            <v>m2</v>
          </cell>
          <cell r="HJ31">
            <v>85</v>
          </cell>
          <cell r="HK31">
            <v>22000</v>
          </cell>
          <cell r="HL31">
            <v>1870000</v>
          </cell>
          <cell r="HM31">
            <v>1</v>
          </cell>
          <cell r="HN31">
            <v>1</v>
          </cell>
          <cell r="HO31">
            <v>1</v>
          </cell>
          <cell r="HP31">
            <v>1</v>
          </cell>
          <cell r="HQ31">
            <v>1</v>
          </cell>
          <cell r="HR31">
            <v>1</v>
          </cell>
          <cell r="HS31">
            <v>1</v>
          </cell>
          <cell r="HT31">
            <v>1870000</v>
          </cell>
          <cell r="HU31">
            <v>0</v>
          </cell>
          <cell r="HW31" t="str">
            <v>2.13</v>
          </cell>
          <cell r="HX31" t="str">
            <v>R</v>
          </cell>
          <cell r="HY31"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HZ31" t="str">
            <v>m2</v>
          </cell>
          <cell r="IA31">
            <v>85</v>
          </cell>
          <cell r="IB31">
            <v>6000</v>
          </cell>
          <cell r="IC31">
            <v>510000</v>
          </cell>
          <cell r="ID31">
            <v>1</v>
          </cell>
          <cell r="IE31">
            <v>1</v>
          </cell>
          <cell r="IF31">
            <v>1</v>
          </cell>
          <cell r="IG31">
            <v>1</v>
          </cell>
          <cell r="IH31">
            <v>1</v>
          </cell>
          <cell r="II31">
            <v>1</v>
          </cell>
          <cell r="IJ31">
            <v>1</v>
          </cell>
          <cell r="IK31">
            <v>510000</v>
          </cell>
          <cell r="IL31">
            <v>0</v>
          </cell>
        </row>
        <row r="32">
          <cell r="B32" t="str">
            <v>2.14</v>
          </cell>
          <cell r="C32" t="str">
            <v>NR</v>
          </cell>
          <cell r="D32" t="str">
            <v>Aplicación de pintura en vinilo tipo 1 en tuberia PVC de diferentes diametros</v>
          </cell>
          <cell r="E32" t="str">
            <v>ml</v>
          </cell>
          <cell r="F32">
            <v>42.5</v>
          </cell>
          <cell r="G32">
            <v>0</v>
          </cell>
          <cell r="H32">
            <v>0</v>
          </cell>
          <cell r="J32" t="str">
            <v>2.14</v>
          </cell>
          <cell r="K32" t="str">
            <v>NR</v>
          </cell>
          <cell r="L32" t="str">
            <v>Aplicación de pintura en vinilo tipo 1 en tuberia PVC de diferentes diametros</v>
          </cell>
          <cell r="M32" t="str">
            <v>ml</v>
          </cell>
          <cell r="N32">
            <v>42.5</v>
          </cell>
          <cell r="O32">
            <v>8617</v>
          </cell>
          <cell r="P32">
            <v>366223</v>
          </cell>
          <cell r="Q32">
            <v>1</v>
          </cell>
          <cell r="R32">
            <v>1</v>
          </cell>
          <cell r="S32">
            <v>1</v>
          </cell>
          <cell r="T32">
            <v>1</v>
          </cell>
          <cell r="U32">
            <v>1</v>
          </cell>
          <cell r="V32">
            <v>1</v>
          </cell>
          <cell r="W32">
            <v>1</v>
          </cell>
          <cell r="X32">
            <v>366223</v>
          </cell>
          <cell r="Y32">
            <v>0</v>
          </cell>
          <cell r="AA32" t="str">
            <v>2.14</v>
          </cell>
          <cell r="AB32" t="str">
            <v>NR</v>
          </cell>
          <cell r="AC32" t="str">
            <v>Aplicación de pintura en vinilo tipo 1 en tuberia PVC de diferentes diametros</v>
          </cell>
          <cell r="AD32" t="str">
            <v>ml</v>
          </cell>
          <cell r="AE32">
            <v>42.5</v>
          </cell>
          <cell r="AF32">
            <v>4500</v>
          </cell>
          <cell r="AG32">
            <v>191250</v>
          </cell>
          <cell r="AH32">
            <v>1</v>
          </cell>
          <cell r="AI32">
            <v>1</v>
          </cell>
          <cell r="AJ32">
            <v>1</v>
          </cell>
          <cell r="AK32">
            <v>1</v>
          </cell>
          <cell r="AL32">
            <v>1</v>
          </cell>
          <cell r="AM32">
            <v>1</v>
          </cell>
          <cell r="AN32">
            <v>1</v>
          </cell>
          <cell r="AO32">
            <v>191250</v>
          </cell>
          <cell r="AP32">
            <v>0</v>
          </cell>
          <cell r="AR32" t="str">
            <v>2.14</v>
          </cell>
          <cell r="AS32" t="str">
            <v>NR</v>
          </cell>
          <cell r="AT32" t="str">
            <v>Aplicación de pintura en vinilo tipo 1 en tuberia PVC de diferentes diametros</v>
          </cell>
          <cell r="AU32" t="str">
            <v>ml</v>
          </cell>
          <cell r="AV32">
            <v>42.5</v>
          </cell>
          <cell r="AW32">
            <v>3000</v>
          </cell>
          <cell r="AX32">
            <v>127500</v>
          </cell>
          <cell r="AY32">
            <v>1</v>
          </cell>
          <cell r="AZ32">
            <v>1</v>
          </cell>
          <cell r="BA32">
            <v>1</v>
          </cell>
          <cell r="BB32">
            <v>1</v>
          </cell>
          <cell r="BC32">
            <v>1</v>
          </cell>
          <cell r="BD32">
            <v>1</v>
          </cell>
          <cell r="BE32">
            <v>1</v>
          </cell>
          <cell r="BF32">
            <v>127500</v>
          </cell>
          <cell r="BG32">
            <v>0</v>
          </cell>
          <cell r="BI32" t="str">
            <v>2.14</v>
          </cell>
          <cell r="BJ32" t="str">
            <v>NR</v>
          </cell>
          <cell r="BK32" t="str">
            <v>Aplicación de pintura en vinilo tipo 1 en tuberia PVC de diferentes diametros</v>
          </cell>
          <cell r="BL32" t="str">
            <v>ml</v>
          </cell>
          <cell r="BM32">
            <v>42.5</v>
          </cell>
          <cell r="BN32">
            <v>15754</v>
          </cell>
          <cell r="BO32">
            <v>669545</v>
          </cell>
          <cell r="BP32">
            <v>1</v>
          </cell>
          <cell r="BQ32">
            <v>1</v>
          </cell>
          <cell r="BR32">
            <v>1</v>
          </cell>
          <cell r="BS32">
            <v>1</v>
          </cell>
          <cell r="BT32">
            <v>1</v>
          </cell>
          <cell r="BU32">
            <v>1</v>
          </cell>
          <cell r="BV32">
            <v>1</v>
          </cell>
          <cell r="BW32">
            <v>669545</v>
          </cell>
          <cell r="BX32">
            <v>0</v>
          </cell>
          <cell r="BZ32" t="str">
            <v>2.14</v>
          </cell>
          <cell r="CA32" t="str">
            <v>NR</v>
          </cell>
          <cell r="CB32" t="str">
            <v>Aplicación de pintura en vinilo tipo 1 en tuberia PVC de diferentes diametros</v>
          </cell>
          <cell r="CC32" t="str">
            <v>ml</v>
          </cell>
          <cell r="CD32">
            <v>42.5</v>
          </cell>
          <cell r="CE32">
            <v>12000</v>
          </cell>
          <cell r="CF32">
            <v>510000</v>
          </cell>
          <cell r="CG32">
            <v>1</v>
          </cell>
          <cell r="CH32">
            <v>1</v>
          </cell>
          <cell r="CI32">
            <v>1</v>
          </cell>
          <cell r="CJ32">
            <v>1</v>
          </cell>
          <cell r="CK32">
            <v>1</v>
          </cell>
          <cell r="CL32">
            <v>1</v>
          </cell>
          <cell r="CM32">
            <v>1</v>
          </cell>
          <cell r="CN32">
            <v>510000</v>
          </cell>
          <cell r="CO32">
            <v>0</v>
          </cell>
          <cell r="CQ32" t="str">
            <v>2.14</v>
          </cell>
          <cell r="CR32" t="str">
            <v>NR</v>
          </cell>
          <cell r="CS32" t="str">
            <v>Aplicación de pintura en vinilo tipo 1 en tuberia PVC de diferentes diametros</v>
          </cell>
          <cell r="CT32" t="str">
            <v>ml</v>
          </cell>
          <cell r="CU32">
            <v>42.5</v>
          </cell>
          <cell r="CV32">
            <v>6600</v>
          </cell>
          <cell r="CW32">
            <v>280500</v>
          </cell>
          <cell r="CX32">
            <v>1</v>
          </cell>
          <cell r="CY32">
            <v>1</v>
          </cell>
          <cell r="CZ32">
            <v>1</v>
          </cell>
          <cell r="DA32">
            <v>1</v>
          </cell>
          <cell r="DB32">
            <v>1</v>
          </cell>
          <cell r="DC32">
            <v>1</v>
          </cell>
          <cell r="DD32">
            <v>1</v>
          </cell>
          <cell r="DE32">
            <v>280500</v>
          </cell>
          <cell r="DF32">
            <v>0</v>
          </cell>
          <cell r="DH32" t="str">
            <v>2.14</v>
          </cell>
          <cell r="DI32" t="str">
            <v>NR</v>
          </cell>
          <cell r="DJ32" t="str">
            <v>Aplicación de pintura en vinilo tipo 1 en tuberia PVC de diferentes diametros</v>
          </cell>
          <cell r="DK32" t="str">
            <v>ml</v>
          </cell>
          <cell r="DL32">
            <v>42.5</v>
          </cell>
          <cell r="DM32">
            <v>7163</v>
          </cell>
          <cell r="DN32">
            <v>304427.5</v>
          </cell>
          <cell r="DO32">
            <v>1</v>
          </cell>
          <cell r="DP32">
            <v>1</v>
          </cell>
          <cell r="DQ32">
            <v>1</v>
          </cell>
          <cell r="DR32">
            <v>1</v>
          </cell>
          <cell r="DS32">
            <v>1</v>
          </cell>
          <cell r="DT32">
            <v>1</v>
          </cell>
          <cell r="DU32">
            <v>1</v>
          </cell>
          <cell r="DV32">
            <v>304428</v>
          </cell>
          <cell r="DW32">
            <v>-0.5</v>
          </cell>
          <cell r="DY32" t="str">
            <v>2.14</v>
          </cell>
          <cell r="DZ32" t="str">
            <v>NR</v>
          </cell>
          <cell r="EA32" t="str">
            <v>Aplicación de pintura en vinilo tipo 1 en tuberia PVC de diferentes diametros</v>
          </cell>
          <cell r="EB32" t="str">
            <v>ml</v>
          </cell>
          <cell r="EC32">
            <v>42.5</v>
          </cell>
          <cell r="ED32">
            <v>4000</v>
          </cell>
          <cell r="EE32">
            <v>170000</v>
          </cell>
          <cell r="EF32">
            <v>1</v>
          </cell>
          <cell r="EG32">
            <v>1</v>
          </cell>
          <cell r="EH32">
            <v>1</v>
          </cell>
          <cell r="EI32">
            <v>1</v>
          </cell>
          <cell r="EJ32">
            <v>1</v>
          </cell>
          <cell r="EK32">
            <v>1</v>
          </cell>
          <cell r="EL32">
            <v>1</v>
          </cell>
          <cell r="EM32">
            <v>170000</v>
          </cell>
          <cell r="EN32">
            <v>0</v>
          </cell>
          <cell r="EP32" t="str">
            <v>2.14</v>
          </cell>
          <cell r="EQ32" t="str">
            <v>NR</v>
          </cell>
          <cell r="ER32" t="str">
            <v>Aplicación de pintura en vinilo tipo 1 en tuberia PVC de diferentes diametros</v>
          </cell>
          <cell r="ES32" t="str">
            <v>ml</v>
          </cell>
          <cell r="ET32">
            <v>42.5</v>
          </cell>
          <cell r="EU32">
            <v>8500</v>
          </cell>
          <cell r="EV32">
            <v>361250</v>
          </cell>
          <cell r="EW32">
            <v>1</v>
          </cell>
          <cell r="EX32">
            <v>1</v>
          </cell>
          <cell r="EY32">
            <v>1</v>
          </cell>
          <cell r="EZ32">
            <v>1</v>
          </cell>
          <cell r="FA32">
            <v>1</v>
          </cell>
          <cell r="FB32">
            <v>1</v>
          </cell>
          <cell r="FC32">
            <v>1</v>
          </cell>
          <cell r="FD32">
            <v>361250</v>
          </cell>
          <cell r="FE32">
            <v>0</v>
          </cell>
          <cell r="FG32" t="str">
            <v>2.14</v>
          </cell>
          <cell r="FH32" t="str">
            <v>NR</v>
          </cell>
          <cell r="FI32" t="str">
            <v>Aplicación de pintura en vinilo tipo 1 en tuberia PVC de diferentes diametros</v>
          </cell>
          <cell r="FJ32" t="str">
            <v>ml</v>
          </cell>
          <cell r="FK32">
            <v>42.5</v>
          </cell>
          <cell r="FL32">
            <v>7162</v>
          </cell>
          <cell r="FM32">
            <v>304385</v>
          </cell>
          <cell r="FN32">
            <v>1</v>
          </cell>
          <cell r="FO32">
            <v>1</v>
          </cell>
          <cell r="FP32">
            <v>1</v>
          </cell>
          <cell r="FQ32">
            <v>1</v>
          </cell>
          <cell r="FR32">
            <v>1</v>
          </cell>
          <cell r="FS32">
            <v>1</v>
          </cell>
          <cell r="FT32">
            <v>1</v>
          </cell>
          <cell r="FU32">
            <v>304385</v>
          </cell>
          <cell r="FV32">
            <v>0</v>
          </cell>
          <cell r="FX32" t="str">
            <v>2.14</v>
          </cell>
          <cell r="FY32" t="str">
            <v>NR</v>
          </cell>
          <cell r="FZ32" t="str">
            <v>Aplicación de pintura en vinilo tipo 1 en tuberia PVC de diferentes diametros</v>
          </cell>
          <cell r="GA32" t="str">
            <v>ml</v>
          </cell>
          <cell r="GB32">
            <v>42.5</v>
          </cell>
          <cell r="GC32">
            <v>7500</v>
          </cell>
          <cell r="GD32">
            <v>318750</v>
          </cell>
          <cell r="GE32">
            <v>1</v>
          </cell>
          <cell r="GF32">
            <v>1</v>
          </cell>
          <cell r="GG32">
            <v>1</v>
          </cell>
          <cell r="GH32">
            <v>1</v>
          </cell>
          <cell r="GI32">
            <v>1</v>
          </cell>
          <cell r="GJ32">
            <v>1</v>
          </cell>
          <cell r="GK32">
            <v>1</v>
          </cell>
          <cell r="GL32">
            <v>318750</v>
          </cell>
          <cell r="GM32">
            <v>0</v>
          </cell>
          <cell r="GO32" t="str">
            <v>2.14</v>
          </cell>
          <cell r="GP32" t="str">
            <v>NR</v>
          </cell>
          <cell r="GQ32" t="str">
            <v>Aplicación de pintura en vinilo tipo 1 en tuberia PVC de diferentes diametros</v>
          </cell>
          <cell r="GR32" t="str">
            <v>ml</v>
          </cell>
          <cell r="GS32">
            <v>42.5</v>
          </cell>
          <cell r="GT32">
            <v>8000</v>
          </cell>
          <cell r="GU32">
            <v>340000</v>
          </cell>
          <cell r="GV32">
            <v>1</v>
          </cell>
          <cell r="GW32">
            <v>1</v>
          </cell>
          <cell r="GX32">
            <v>1</v>
          </cell>
          <cell r="GY32">
            <v>1</v>
          </cell>
          <cell r="GZ32">
            <v>1</v>
          </cell>
          <cell r="HA32">
            <v>1</v>
          </cell>
          <cell r="HB32">
            <v>1</v>
          </cell>
          <cell r="HC32">
            <v>340000</v>
          </cell>
          <cell r="HD32">
            <v>0</v>
          </cell>
          <cell r="HF32" t="str">
            <v>2.14</v>
          </cell>
          <cell r="HG32" t="str">
            <v>NR</v>
          </cell>
          <cell r="HH32" t="str">
            <v>Aplicación de pintura en vinilo tipo 1 en tuberia PVC de diferentes diametros</v>
          </cell>
          <cell r="HI32" t="str">
            <v>ml</v>
          </cell>
          <cell r="HJ32">
            <v>42.5</v>
          </cell>
          <cell r="HK32">
            <v>3500</v>
          </cell>
          <cell r="HL32">
            <v>148750</v>
          </cell>
          <cell r="HM32">
            <v>1</v>
          </cell>
          <cell r="HN32">
            <v>1</v>
          </cell>
          <cell r="HO32">
            <v>1</v>
          </cell>
          <cell r="HP32">
            <v>1</v>
          </cell>
          <cell r="HQ32">
            <v>1</v>
          </cell>
          <cell r="HR32">
            <v>1</v>
          </cell>
          <cell r="HS32">
            <v>1</v>
          </cell>
          <cell r="HT32">
            <v>148750</v>
          </cell>
          <cell r="HU32">
            <v>0</v>
          </cell>
          <cell r="HW32" t="str">
            <v>2.14</v>
          </cell>
          <cell r="HX32" t="str">
            <v>NR</v>
          </cell>
          <cell r="HY32" t="str">
            <v>Aplicación de pintura en vinilo tipo 1 en tuberia PVC de diferentes diametros</v>
          </cell>
          <cell r="HZ32" t="str">
            <v>ml</v>
          </cell>
          <cell r="IA32">
            <v>42.5</v>
          </cell>
          <cell r="IB32">
            <v>4000</v>
          </cell>
          <cell r="IC32">
            <v>170000</v>
          </cell>
          <cell r="ID32">
            <v>1</v>
          </cell>
          <cell r="IE32">
            <v>1</v>
          </cell>
          <cell r="IF32">
            <v>1</v>
          </cell>
          <cell r="IG32">
            <v>1</v>
          </cell>
          <cell r="IH32">
            <v>1</v>
          </cell>
          <cell r="II32">
            <v>1</v>
          </cell>
          <cell r="IJ32">
            <v>1</v>
          </cell>
          <cell r="IK32">
            <v>170000</v>
          </cell>
          <cell r="IL32">
            <v>0</v>
          </cell>
        </row>
        <row r="33">
          <cell r="B33" t="str">
            <v>3</v>
          </cell>
          <cell r="C33"/>
          <cell r="D33" t="str">
            <v>PINTURAS TIPO TRÁFICO  Y PINTURA PARA CANCHAS</v>
          </cell>
          <cell r="E33"/>
          <cell r="F33">
            <v>0</v>
          </cell>
          <cell r="G33"/>
          <cell r="H33"/>
          <cell r="J33" t="str">
            <v>3</v>
          </cell>
          <cell r="K33"/>
          <cell r="L33" t="str">
            <v>PINTURAS TIPO TRÁFICO  Y PINTURA PARA CANCHAS</v>
          </cell>
          <cell r="M33"/>
          <cell r="N33">
            <v>0</v>
          </cell>
          <cell r="O33"/>
          <cell r="P33"/>
          <cell r="Q33"/>
          <cell r="R33"/>
          <cell r="S33"/>
          <cell r="T33"/>
          <cell r="U33"/>
          <cell r="V33"/>
          <cell r="W33"/>
          <cell r="X33"/>
          <cell r="Y33"/>
          <cell r="AA33" t="str">
            <v>3</v>
          </cell>
          <cell r="AB33"/>
          <cell r="AC33" t="str">
            <v>PINTURAS TIPO TRÁFICO  Y PINTURA PARA CANCHAS</v>
          </cell>
          <cell r="AD33"/>
          <cell r="AE33">
            <v>0</v>
          </cell>
          <cell r="AF33"/>
          <cell r="AG33"/>
          <cell r="AH33"/>
          <cell r="AI33"/>
          <cell r="AJ33"/>
          <cell r="AK33"/>
          <cell r="AL33"/>
          <cell r="AM33"/>
          <cell r="AN33"/>
          <cell r="AO33"/>
          <cell r="AP33"/>
          <cell r="AR33" t="str">
            <v>3</v>
          </cell>
          <cell r="AS33"/>
          <cell r="AT33" t="str">
            <v>PINTURAS TIPO TRÁFICO  Y PINTURA PARA CANCHAS</v>
          </cell>
          <cell r="AU33"/>
          <cell r="AV33">
            <v>0</v>
          </cell>
          <cell r="AW33"/>
          <cell r="AX33"/>
          <cell r="AY33"/>
          <cell r="AZ33"/>
          <cell r="BA33"/>
          <cell r="BB33"/>
          <cell r="BC33"/>
          <cell r="BD33"/>
          <cell r="BE33"/>
          <cell r="BF33"/>
          <cell r="BG33"/>
          <cell r="BI33" t="str">
            <v>3</v>
          </cell>
          <cell r="BJ33"/>
          <cell r="BK33" t="str">
            <v>PINTURAS TIPO TRÁFICO  Y PINTURA PARA CANCHAS</v>
          </cell>
          <cell r="BL33"/>
          <cell r="BM33">
            <v>0</v>
          </cell>
          <cell r="BN33"/>
          <cell r="BO33"/>
          <cell r="BP33"/>
          <cell r="BQ33"/>
          <cell r="BR33"/>
          <cell r="BS33"/>
          <cell r="BT33"/>
          <cell r="BU33"/>
          <cell r="BV33"/>
          <cell r="BW33"/>
          <cell r="BX33"/>
          <cell r="BZ33" t="str">
            <v>3</v>
          </cell>
          <cell r="CA33"/>
          <cell r="CB33" t="str">
            <v>PINTURAS TIPO TRÁFICO  Y PINTURA PARA CANCHAS</v>
          </cell>
          <cell r="CC33"/>
          <cell r="CD33">
            <v>0</v>
          </cell>
          <cell r="CE33"/>
          <cell r="CF33"/>
          <cell r="CG33"/>
          <cell r="CH33"/>
          <cell r="CI33"/>
          <cell r="CJ33"/>
          <cell r="CK33"/>
          <cell r="CL33"/>
          <cell r="CM33"/>
          <cell r="CN33"/>
          <cell r="CO33"/>
          <cell r="CQ33" t="str">
            <v>3</v>
          </cell>
          <cell r="CR33"/>
          <cell r="CS33" t="str">
            <v>PINTURAS TIPO TRÁFICO  Y PINTURA PARA CANCHAS</v>
          </cell>
          <cell r="CT33"/>
          <cell r="CU33">
            <v>0</v>
          </cell>
          <cell r="CV33"/>
          <cell r="CW33"/>
          <cell r="CX33"/>
          <cell r="CY33"/>
          <cell r="CZ33"/>
          <cell r="DA33"/>
          <cell r="DB33"/>
          <cell r="DC33"/>
          <cell r="DD33"/>
          <cell r="DE33"/>
          <cell r="DF33"/>
          <cell r="DH33" t="str">
            <v>3</v>
          </cell>
          <cell r="DI33"/>
          <cell r="DJ33" t="str">
            <v>PINTURAS TIPO TRÁFICO  Y PINTURA PARA CANCHAS</v>
          </cell>
          <cell r="DK33"/>
          <cell r="DL33">
            <v>0</v>
          </cell>
          <cell r="DM33"/>
          <cell r="DN33"/>
          <cell r="DO33"/>
          <cell r="DP33"/>
          <cell r="DQ33"/>
          <cell r="DR33"/>
          <cell r="DS33"/>
          <cell r="DT33"/>
          <cell r="DU33"/>
          <cell r="DV33"/>
          <cell r="DW33"/>
          <cell r="DY33" t="str">
            <v>3</v>
          </cell>
          <cell r="DZ33"/>
          <cell r="EA33" t="str">
            <v>PINTURAS TIPO TRÁFICO  Y PINTURA PARA CANCHAS</v>
          </cell>
          <cell r="EB33"/>
          <cell r="EC33">
            <v>0</v>
          </cell>
          <cell r="ED33"/>
          <cell r="EE33"/>
          <cell r="EF33"/>
          <cell r="EG33"/>
          <cell r="EH33"/>
          <cell r="EI33"/>
          <cell r="EJ33"/>
          <cell r="EK33"/>
          <cell r="EL33"/>
          <cell r="EM33"/>
          <cell r="EN33"/>
          <cell r="EP33" t="str">
            <v>3</v>
          </cell>
          <cell r="EQ33"/>
          <cell r="ER33" t="str">
            <v>PINTURAS TIPO TRÁFICO  Y PINTURA PARA CANCHAS</v>
          </cell>
          <cell r="ES33"/>
          <cell r="ET33">
            <v>0</v>
          </cell>
          <cell r="EU33"/>
          <cell r="EV33"/>
          <cell r="EW33"/>
          <cell r="EX33"/>
          <cell r="EY33"/>
          <cell r="EZ33"/>
          <cell r="FA33"/>
          <cell r="FB33"/>
          <cell r="FC33"/>
          <cell r="FD33"/>
          <cell r="FE33"/>
          <cell r="FG33" t="str">
            <v>3</v>
          </cell>
          <cell r="FH33"/>
          <cell r="FI33" t="str">
            <v>PINTURAS TIPO TRÁFICO  Y PINTURA PARA CANCHAS</v>
          </cell>
          <cell r="FJ33"/>
          <cell r="FK33">
            <v>0</v>
          </cell>
          <cell r="FL33"/>
          <cell r="FM33"/>
          <cell r="FN33"/>
          <cell r="FO33"/>
          <cell r="FP33"/>
          <cell r="FQ33"/>
          <cell r="FR33"/>
          <cell r="FS33"/>
          <cell r="FT33"/>
          <cell r="FU33"/>
          <cell r="FV33"/>
          <cell r="FX33" t="str">
            <v>3</v>
          </cell>
          <cell r="FY33"/>
          <cell r="FZ33" t="str">
            <v>PINTURAS TIPO TRÁFICO  Y PINTURA PARA CANCHAS</v>
          </cell>
          <cell r="GA33"/>
          <cell r="GB33">
            <v>0</v>
          </cell>
          <cell r="GC33"/>
          <cell r="GD33"/>
          <cell r="GE33"/>
          <cell r="GF33"/>
          <cell r="GG33"/>
          <cell r="GH33"/>
          <cell r="GI33"/>
          <cell r="GJ33"/>
          <cell r="GK33"/>
          <cell r="GL33"/>
          <cell r="GM33"/>
          <cell r="GO33" t="str">
            <v>3</v>
          </cell>
          <cell r="GP33"/>
          <cell r="GQ33" t="str">
            <v>PINTURAS TIPO TRÁFICO  Y PINTURA PARA CANCHAS</v>
          </cell>
          <cell r="GR33"/>
          <cell r="GS33">
            <v>0</v>
          </cell>
          <cell r="GT33"/>
          <cell r="GU33"/>
          <cell r="GV33"/>
          <cell r="GW33"/>
          <cell r="GX33"/>
          <cell r="GY33"/>
          <cell r="GZ33"/>
          <cell r="HA33"/>
          <cell r="HB33"/>
          <cell r="HC33"/>
          <cell r="HD33"/>
          <cell r="HF33" t="str">
            <v>3</v>
          </cell>
          <cell r="HG33"/>
          <cell r="HH33" t="str">
            <v>PINTURAS TIPO TRÁFICO  Y PINTURA PARA CANCHAS</v>
          </cell>
          <cell r="HI33"/>
          <cell r="HJ33">
            <v>0</v>
          </cell>
          <cell r="HK33"/>
          <cell r="HL33"/>
          <cell r="HM33"/>
          <cell r="HN33"/>
          <cell r="HO33"/>
          <cell r="HP33"/>
          <cell r="HQ33"/>
          <cell r="HR33"/>
          <cell r="HS33"/>
          <cell r="HT33"/>
          <cell r="HU33"/>
          <cell r="HW33" t="str">
            <v>3</v>
          </cell>
          <cell r="HX33"/>
          <cell r="HY33" t="str">
            <v>PINTURAS TIPO TRÁFICO  Y PINTURA PARA CANCHAS</v>
          </cell>
          <cell r="HZ33"/>
          <cell r="IA33">
            <v>0</v>
          </cell>
          <cell r="IB33"/>
          <cell r="IC33"/>
          <cell r="ID33"/>
          <cell r="IE33"/>
          <cell r="IF33"/>
          <cell r="IG33"/>
          <cell r="IH33"/>
          <cell r="II33"/>
          <cell r="IJ33"/>
          <cell r="IK33"/>
          <cell r="IL33"/>
        </row>
        <row r="34">
          <cell r="B34">
            <v>3.1</v>
          </cell>
          <cell r="C34" t="str">
            <v>NR</v>
          </cell>
          <cell r="D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E34" t="str">
            <v>m2</v>
          </cell>
          <cell r="F34">
            <v>8.5</v>
          </cell>
          <cell r="G34">
            <v>0</v>
          </cell>
          <cell r="H34">
            <v>0</v>
          </cell>
          <cell r="J34">
            <v>3.1</v>
          </cell>
          <cell r="K34" t="str">
            <v>NR</v>
          </cell>
          <cell r="L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M34" t="str">
            <v>m2</v>
          </cell>
          <cell r="N34">
            <v>8.5</v>
          </cell>
          <cell r="O34">
            <v>37603</v>
          </cell>
          <cell r="P34">
            <v>319626</v>
          </cell>
          <cell r="Q34">
            <v>1</v>
          </cell>
          <cell r="R34">
            <v>1</v>
          </cell>
          <cell r="S34">
            <v>1</v>
          </cell>
          <cell r="T34">
            <v>1</v>
          </cell>
          <cell r="U34">
            <v>1</v>
          </cell>
          <cell r="V34">
            <v>1</v>
          </cell>
          <cell r="W34">
            <v>1</v>
          </cell>
          <cell r="X34">
            <v>319626</v>
          </cell>
          <cell r="Y34">
            <v>0</v>
          </cell>
          <cell r="AA34">
            <v>3.1</v>
          </cell>
          <cell r="AB34" t="str">
            <v>NR</v>
          </cell>
          <cell r="AC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AD34" t="str">
            <v>m2</v>
          </cell>
          <cell r="AE34">
            <v>8.5</v>
          </cell>
          <cell r="AF34">
            <v>39000</v>
          </cell>
          <cell r="AG34">
            <v>331500</v>
          </cell>
          <cell r="AH34">
            <v>1</v>
          </cell>
          <cell r="AI34">
            <v>1</v>
          </cell>
          <cell r="AJ34">
            <v>1</v>
          </cell>
          <cell r="AK34">
            <v>1</v>
          </cell>
          <cell r="AL34">
            <v>1</v>
          </cell>
          <cell r="AM34">
            <v>1</v>
          </cell>
          <cell r="AN34">
            <v>1</v>
          </cell>
          <cell r="AO34">
            <v>331500</v>
          </cell>
          <cell r="AP34">
            <v>0</v>
          </cell>
          <cell r="AR34">
            <v>3.1</v>
          </cell>
          <cell r="AS34" t="str">
            <v>NR</v>
          </cell>
          <cell r="AT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AU34" t="str">
            <v>m2</v>
          </cell>
          <cell r="AV34">
            <v>8.5</v>
          </cell>
          <cell r="AW34">
            <v>27160</v>
          </cell>
          <cell r="AX34">
            <v>230860</v>
          </cell>
          <cell r="AY34">
            <v>1</v>
          </cell>
          <cell r="AZ34">
            <v>1</v>
          </cell>
          <cell r="BA34">
            <v>1</v>
          </cell>
          <cell r="BB34">
            <v>1</v>
          </cell>
          <cell r="BC34">
            <v>1</v>
          </cell>
          <cell r="BD34">
            <v>1</v>
          </cell>
          <cell r="BE34">
            <v>1</v>
          </cell>
          <cell r="BF34">
            <v>230860</v>
          </cell>
          <cell r="BG34">
            <v>0</v>
          </cell>
          <cell r="BI34">
            <v>3.1</v>
          </cell>
          <cell r="BJ34" t="str">
            <v>NR</v>
          </cell>
          <cell r="BK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BL34" t="str">
            <v>m2</v>
          </cell>
          <cell r="BM34">
            <v>8.5</v>
          </cell>
          <cell r="BN34">
            <v>25102</v>
          </cell>
          <cell r="BO34">
            <v>213367</v>
          </cell>
          <cell r="BP34">
            <v>1</v>
          </cell>
          <cell r="BQ34">
            <v>1</v>
          </cell>
          <cell r="BR34">
            <v>1</v>
          </cell>
          <cell r="BS34">
            <v>1</v>
          </cell>
          <cell r="BT34">
            <v>1</v>
          </cell>
          <cell r="BU34">
            <v>1</v>
          </cell>
          <cell r="BV34">
            <v>1</v>
          </cell>
          <cell r="BW34">
            <v>213367</v>
          </cell>
          <cell r="BX34">
            <v>0</v>
          </cell>
          <cell r="BZ34">
            <v>3.1</v>
          </cell>
          <cell r="CA34" t="str">
            <v>NR</v>
          </cell>
          <cell r="CB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CC34" t="str">
            <v>m2</v>
          </cell>
          <cell r="CD34">
            <v>8.5</v>
          </cell>
          <cell r="CE34">
            <v>65000</v>
          </cell>
          <cell r="CF34">
            <v>552500</v>
          </cell>
          <cell r="CG34">
            <v>1</v>
          </cell>
          <cell r="CH34">
            <v>1</v>
          </cell>
          <cell r="CI34">
            <v>1</v>
          </cell>
          <cell r="CJ34">
            <v>1</v>
          </cell>
          <cell r="CK34">
            <v>1</v>
          </cell>
          <cell r="CL34">
            <v>1</v>
          </cell>
          <cell r="CM34">
            <v>1</v>
          </cell>
          <cell r="CN34">
            <v>552500</v>
          </cell>
          <cell r="CO34">
            <v>0</v>
          </cell>
          <cell r="CQ34">
            <v>3.1</v>
          </cell>
          <cell r="CR34" t="str">
            <v>NR</v>
          </cell>
          <cell r="CS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CT34" t="str">
            <v>m2</v>
          </cell>
          <cell r="CU34">
            <v>8.5</v>
          </cell>
          <cell r="CV34">
            <v>24000</v>
          </cell>
          <cell r="CW34">
            <v>204000</v>
          </cell>
          <cell r="CX34">
            <v>1</v>
          </cell>
          <cell r="CY34">
            <v>1</v>
          </cell>
          <cell r="CZ34">
            <v>1</v>
          </cell>
          <cell r="DA34">
            <v>1</v>
          </cell>
          <cell r="DB34">
            <v>1</v>
          </cell>
          <cell r="DC34">
            <v>1</v>
          </cell>
          <cell r="DD34">
            <v>1</v>
          </cell>
          <cell r="DE34">
            <v>204000</v>
          </cell>
          <cell r="DF34">
            <v>0</v>
          </cell>
          <cell r="DH34">
            <v>3.1</v>
          </cell>
          <cell r="DI34" t="str">
            <v>NR</v>
          </cell>
          <cell r="DJ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DK34" t="str">
            <v>m2</v>
          </cell>
          <cell r="DL34">
            <v>8.5</v>
          </cell>
          <cell r="DM34">
            <v>40257</v>
          </cell>
          <cell r="DN34">
            <v>342184.5</v>
          </cell>
          <cell r="DO34">
            <v>1</v>
          </cell>
          <cell r="DP34">
            <v>1</v>
          </cell>
          <cell r="DQ34">
            <v>1</v>
          </cell>
          <cell r="DR34">
            <v>1</v>
          </cell>
          <cell r="DS34">
            <v>1</v>
          </cell>
          <cell r="DT34">
            <v>1</v>
          </cell>
          <cell r="DU34">
            <v>1</v>
          </cell>
          <cell r="DV34">
            <v>342185</v>
          </cell>
          <cell r="DW34">
            <v>-0.5</v>
          </cell>
          <cell r="DY34">
            <v>3.1</v>
          </cell>
          <cell r="DZ34" t="str">
            <v>NR</v>
          </cell>
          <cell r="EA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EB34" t="str">
            <v>m2</v>
          </cell>
          <cell r="EC34">
            <v>8.5</v>
          </cell>
          <cell r="ED34">
            <v>18000</v>
          </cell>
          <cell r="EE34">
            <v>153000</v>
          </cell>
          <cell r="EF34">
            <v>1</v>
          </cell>
          <cell r="EG34">
            <v>1</v>
          </cell>
          <cell r="EH34">
            <v>1</v>
          </cell>
          <cell r="EI34">
            <v>1</v>
          </cell>
          <cell r="EJ34">
            <v>1</v>
          </cell>
          <cell r="EK34">
            <v>1</v>
          </cell>
          <cell r="EL34">
            <v>1</v>
          </cell>
          <cell r="EM34">
            <v>153000</v>
          </cell>
          <cell r="EN34">
            <v>0</v>
          </cell>
          <cell r="EP34">
            <v>3.1</v>
          </cell>
          <cell r="EQ34" t="str">
            <v>NR</v>
          </cell>
          <cell r="ER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ES34" t="str">
            <v>m2</v>
          </cell>
          <cell r="ET34">
            <v>8.5</v>
          </cell>
          <cell r="EU34">
            <v>33200</v>
          </cell>
          <cell r="EV34">
            <v>282200</v>
          </cell>
          <cell r="EW34">
            <v>1</v>
          </cell>
          <cell r="EX34">
            <v>1</v>
          </cell>
          <cell r="EY34">
            <v>1</v>
          </cell>
          <cell r="EZ34">
            <v>1</v>
          </cell>
          <cell r="FA34">
            <v>1</v>
          </cell>
          <cell r="FB34">
            <v>1</v>
          </cell>
          <cell r="FC34">
            <v>1</v>
          </cell>
          <cell r="FD34">
            <v>282200</v>
          </cell>
          <cell r="FE34">
            <v>0</v>
          </cell>
          <cell r="FG34">
            <v>3.1</v>
          </cell>
          <cell r="FH34" t="str">
            <v>NR</v>
          </cell>
          <cell r="FI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FJ34" t="str">
            <v>m2</v>
          </cell>
          <cell r="FK34">
            <v>8.5</v>
          </cell>
          <cell r="FL34">
            <v>40260</v>
          </cell>
          <cell r="FM34">
            <v>342210</v>
          </cell>
          <cell r="FN34">
            <v>1</v>
          </cell>
          <cell r="FO34">
            <v>1</v>
          </cell>
          <cell r="FP34">
            <v>1</v>
          </cell>
          <cell r="FQ34">
            <v>1</v>
          </cell>
          <cell r="FR34">
            <v>1</v>
          </cell>
          <cell r="FS34">
            <v>1</v>
          </cell>
          <cell r="FT34">
            <v>1</v>
          </cell>
          <cell r="FU34">
            <v>342210</v>
          </cell>
          <cell r="FV34">
            <v>0</v>
          </cell>
          <cell r="FX34">
            <v>3.1</v>
          </cell>
          <cell r="FY34" t="str">
            <v>NR</v>
          </cell>
          <cell r="FZ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GA34" t="str">
            <v>m2</v>
          </cell>
          <cell r="GB34">
            <v>8.5</v>
          </cell>
          <cell r="GC34">
            <v>35000</v>
          </cell>
          <cell r="GD34">
            <v>297500</v>
          </cell>
          <cell r="GE34">
            <v>1</v>
          </cell>
          <cell r="GF34">
            <v>1</v>
          </cell>
          <cell r="GG34">
            <v>1</v>
          </cell>
          <cell r="GH34">
            <v>1</v>
          </cell>
          <cell r="GI34">
            <v>1</v>
          </cell>
          <cell r="GJ34">
            <v>1</v>
          </cell>
          <cell r="GK34">
            <v>1</v>
          </cell>
          <cell r="GL34">
            <v>297500</v>
          </cell>
          <cell r="GM34">
            <v>0</v>
          </cell>
          <cell r="GO34">
            <v>3.1</v>
          </cell>
          <cell r="GP34" t="str">
            <v>NR</v>
          </cell>
          <cell r="GQ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GR34" t="str">
            <v>m2</v>
          </cell>
          <cell r="GS34">
            <v>8.5</v>
          </cell>
          <cell r="GT34">
            <v>25000</v>
          </cell>
          <cell r="GU34">
            <v>212500</v>
          </cell>
          <cell r="GV34">
            <v>1</v>
          </cell>
          <cell r="GW34">
            <v>1</v>
          </cell>
          <cell r="GX34">
            <v>1</v>
          </cell>
          <cell r="GY34">
            <v>1</v>
          </cell>
          <cell r="GZ34">
            <v>1</v>
          </cell>
          <cell r="HA34">
            <v>1</v>
          </cell>
          <cell r="HB34">
            <v>1</v>
          </cell>
          <cell r="HC34">
            <v>212500</v>
          </cell>
          <cell r="HD34">
            <v>0</v>
          </cell>
          <cell r="HF34">
            <v>3.1</v>
          </cell>
          <cell r="HG34" t="str">
            <v>NR</v>
          </cell>
          <cell r="HH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HI34" t="str">
            <v>m2</v>
          </cell>
          <cell r="HJ34">
            <v>8.5</v>
          </cell>
          <cell r="HK34">
            <v>32000</v>
          </cell>
          <cell r="HL34">
            <v>272000</v>
          </cell>
          <cell r="HM34">
            <v>1</v>
          </cell>
          <cell r="HN34">
            <v>1</v>
          </cell>
          <cell r="HO34">
            <v>1</v>
          </cell>
          <cell r="HP34">
            <v>1</v>
          </cell>
          <cell r="HQ34">
            <v>1</v>
          </cell>
          <cell r="HR34">
            <v>1</v>
          </cell>
          <cell r="HS34">
            <v>1</v>
          </cell>
          <cell r="HT34">
            <v>272000</v>
          </cell>
          <cell r="HU34">
            <v>0</v>
          </cell>
          <cell r="HW34">
            <v>3.1</v>
          </cell>
          <cell r="HX34" t="str">
            <v>NR</v>
          </cell>
          <cell r="HY34"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HZ34" t="str">
            <v>m2</v>
          </cell>
          <cell r="IA34">
            <v>8.5</v>
          </cell>
          <cell r="IB34">
            <v>15000</v>
          </cell>
          <cell r="IC34">
            <v>127500</v>
          </cell>
          <cell r="ID34">
            <v>1</v>
          </cell>
          <cell r="IE34">
            <v>1</v>
          </cell>
          <cell r="IF34">
            <v>1</v>
          </cell>
          <cell r="IG34">
            <v>1</v>
          </cell>
          <cell r="IH34">
            <v>1</v>
          </cell>
          <cell r="II34">
            <v>1</v>
          </cell>
          <cell r="IJ34">
            <v>1</v>
          </cell>
          <cell r="IK34">
            <v>127500</v>
          </cell>
          <cell r="IL34">
            <v>0</v>
          </cell>
        </row>
        <row r="35">
          <cell r="B35">
            <v>3.2</v>
          </cell>
          <cell r="C35" t="str">
            <v>NR</v>
          </cell>
          <cell r="D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E35" t="str">
            <v>m2</v>
          </cell>
          <cell r="F35">
            <v>8.5</v>
          </cell>
          <cell r="G35">
            <v>0</v>
          </cell>
          <cell r="H35">
            <v>0</v>
          </cell>
          <cell r="J35">
            <v>3.2</v>
          </cell>
          <cell r="K35" t="str">
            <v>NR</v>
          </cell>
          <cell r="L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M35" t="str">
            <v>m2</v>
          </cell>
          <cell r="N35">
            <v>8.5</v>
          </cell>
          <cell r="O35">
            <v>37603</v>
          </cell>
          <cell r="P35">
            <v>319626</v>
          </cell>
          <cell r="Q35">
            <v>1</v>
          </cell>
          <cell r="R35">
            <v>1</v>
          </cell>
          <cell r="S35">
            <v>1</v>
          </cell>
          <cell r="T35">
            <v>1</v>
          </cell>
          <cell r="U35">
            <v>1</v>
          </cell>
          <cell r="V35">
            <v>1</v>
          </cell>
          <cell r="W35">
            <v>1</v>
          </cell>
          <cell r="X35">
            <v>319626</v>
          </cell>
          <cell r="Y35">
            <v>0</v>
          </cell>
          <cell r="AA35">
            <v>3.2</v>
          </cell>
          <cell r="AB35" t="str">
            <v>NR</v>
          </cell>
          <cell r="AC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AD35" t="str">
            <v>m2</v>
          </cell>
          <cell r="AE35">
            <v>8.5</v>
          </cell>
          <cell r="AF35">
            <v>37500</v>
          </cell>
          <cell r="AG35">
            <v>318750</v>
          </cell>
          <cell r="AH35">
            <v>1</v>
          </cell>
          <cell r="AI35">
            <v>1</v>
          </cell>
          <cell r="AJ35">
            <v>1</v>
          </cell>
          <cell r="AK35">
            <v>1</v>
          </cell>
          <cell r="AL35">
            <v>1</v>
          </cell>
          <cell r="AM35">
            <v>1</v>
          </cell>
          <cell r="AN35">
            <v>1</v>
          </cell>
          <cell r="AO35">
            <v>318750</v>
          </cell>
          <cell r="AP35">
            <v>0</v>
          </cell>
          <cell r="AR35">
            <v>3.2</v>
          </cell>
          <cell r="AS35" t="str">
            <v>NR</v>
          </cell>
          <cell r="AT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AU35" t="str">
            <v>m2</v>
          </cell>
          <cell r="AV35">
            <v>8.5</v>
          </cell>
          <cell r="AW35">
            <v>29100</v>
          </cell>
          <cell r="AX35">
            <v>247350</v>
          </cell>
          <cell r="AY35">
            <v>1</v>
          </cell>
          <cell r="AZ35">
            <v>1</v>
          </cell>
          <cell r="BA35">
            <v>1</v>
          </cell>
          <cell r="BB35">
            <v>1</v>
          </cell>
          <cell r="BC35">
            <v>1</v>
          </cell>
          <cell r="BD35">
            <v>1</v>
          </cell>
          <cell r="BE35">
            <v>1</v>
          </cell>
          <cell r="BF35">
            <v>247350</v>
          </cell>
          <cell r="BG35">
            <v>0</v>
          </cell>
          <cell r="BI35">
            <v>3.2</v>
          </cell>
          <cell r="BJ35" t="str">
            <v>NR</v>
          </cell>
          <cell r="BK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BL35" t="str">
            <v>m2</v>
          </cell>
          <cell r="BM35">
            <v>8.5</v>
          </cell>
          <cell r="BN35">
            <v>25102</v>
          </cell>
          <cell r="BO35">
            <v>213367</v>
          </cell>
          <cell r="BP35">
            <v>1</v>
          </cell>
          <cell r="BQ35">
            <v>1</v>
          </cell>
          <cell r="BR35">
            <v>1</v>
          </cell>
          <cell r="BS35">
            <v>1</v>
          </cell>
          <cell r="BT35">
            <v>1</v>
          </cell>
          <cell r="BU35">
            <v>1</v>
          </cell>
          <cell r="BV35">
            <v>1</v>
          </cell>
          <cell r="BW35">
            <v>213367</v>
          </cell>
          <cell r="BX35">
            <v>0</v>
          </cell>
          <cell r="BZ35">
            <v>3.2</v>
          </cell>
          <cell r="CA35" t="str">
            <v>NR</v>
          </cell>
          <cell r="CB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CC35" t="str">
            <v>m2</v>
          </cell>
          <cell r="CD35">
            <v>8.5</v>
          </cell>
          <cell r="CE35">
            <v>79000</v>
          </cell>
          <cell r="CF35">
            <v>671500</v>
          </cell>
          <cell r="CG35">
            <v>1</v>
          </cell>
          <cell r="CH35">
            <v>1</v>
          </cell>
          <cell r="CI35">
            <v>1</v>
          </cell>
          <cell r="CJ35">
            <v>1</v>
          </cell>
          <cell r="CK35">
            <v>1</v>
          </cell>
          <cell r="CL35">
            <v>1</v>
          </cell>
          <cell r="CM35">
            <v>1</v>
          </cell>
          <cell r="CN35">
            <v>671500</v>
          </cell>
          <cell r="CO35">
            <v>0</v>
          </cell>
          <cell r="CQ35">
            <v>3.2</v>
          </cell>
          <cell r="CR35" t="str">
            <v>NR</v>
          </cell>
          <cell r="CS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CT35" t="str">
            <v>m2</v>
          </cell>
          <cell r="CU35">
            <v>8.5</v>
          </cell>
          <cell r="CV35">
            <v>24000</v>
          </cell>
          <cell r="CW35">
            <v>204000</v>
          </cell>
          <cell r="CX35">
            <v>1</v>
          </cell>
          <cell r="CY35">
            <v>1</v>
          </cell>
          <cell r="CZ35">
            <v>1</v>
          </cell>
          <cell r="DA35">
            <v>1</v>
          </cell>
          <cell r="DB35">
            <v>1</v>
          </cell>
          <cell r="DC35">
            <v>1</v>
          </cell>
          <cell r="DD35">
            <v>1</v>
          </cell>
          <cell r="DE35">
            <v>204000</v>
          </cell>
          <cell r="DF35">
            <v>0</v>
          </cell>
          <cell r="DH35">
            <v>3.2</v>
          </cell>
          <cell r="DI35" t="str">
            <v>NR</v>
          </cell>
          <cell r="DJ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DK35" t="str">
            <v>m2</v>
          </cell>
          <cell r="DL35">
            <v>8.5</v>
          </cell>
          <cell r="DM35">
            <v>41398</v>
          </cell>
          <cell r="DN35">
            <v>351883</v>
          </cell>
          <cell r="DO35">
            <v>1</v>
          </cell>
          <cell r="DP35">
            <v>1</v>
          </cell>
          <cell r="DQ35">
            <v>1</v>
          </cell>
          <cell r="DR35">
            <v>1</v>
          </cell>
          <cell r="DS35">
            <v>1</v>
          </cell>
          <cell r="DT35">
            <v>1</v>
          </cell>
          <cell r="DU35">
            <v>1</v>
          </cell>
          <cell r="DV35">
            <v>351883</v>
          </cell>
          <cell r="DW35">
            <v>0</v>
          </cell>
          <cell r="DY35">
            <v>3.2</v>
          </cell>
          <cell r="DZ35" t="str">
            <v>NR</v>
          </cell>
          <cell r="EA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EB35" t="str">
            <v>m2</v>
          </cell>
          <cell r="EC35">
            <v>8.5</v>
          </cell>
          <cell r="ED35">
            <v>18000</v>
          </cell>
          <cell r="EE35">
            <v>153000</v>
          </cell>
          <cell r="EF35">
            <v>1</v>
          </cell>
          <cell r="EG35">
            <v>1</v>
          </cell>
          <cell r="EH35">
            <v>1</v>
          </cell>
          <cell r="EI35">
            <v>1</v>
          </cell>
          <cell r="EJ35">
            <v>1</v>
          </cell>
          <cell r="EK35">
            <v>1</v>
          </cell>
          <cell r="EL35">
            <v>1</v>
          </cell>
          <cell r="EM35">
            <v>153000</v>
          </cell>
          <cell r="EN35">
            <v>0</v>
          </cell>
          <cell r="EP35">
            <v>3.2</v>
          </cell>
          <cell r="EQ35" t="str">
            <v>NR</v>
          </cell>
          <cell r="ER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ES35" t="str">
            <v>m2</v>
          </cell>
          <cell r="ET35">
            <v>8.5</v>
          </cell>
          <cell r="EU35">
            <v>35200</v>
          </cell>
          <cell r="EV35">
            <v>299200</v>
          </cell>
          <cell r="EW35">
            <v>1</v>
          </cell>
          <cell r="EX35">
            <v>1</v>
          </cell>
          <cell r="EY35">
            <v>1</v>
          </cell>
          <cell r="EZ35">
            <v>1</v>
          </cell>
          <cell r="FA35">
            <v>1</v>
          </cell>
          <cell r="FB35">
            <v>1</v>
          </cell>
          <cell r="FC35">
            <v>1</v>
          </cell>
          <cell r="FD35">
            <v>299200</v>
          </cell>
          <cell r="FE35">
            <v>0</v>
          </cell>
          <cell r="FG35">
            <v>3.2</v>
          </cell>
          <cell r="FH35" t="str">
            <v>NR</v>
          </cell>
          <cell r="FI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FJ35" t="str">
            <v>m2</v>
          </cell>
          <cell r="FK35">
            <v>8.5</v>
          </cell>
          <cell r="FL35">
            <v>41413</v>
          </cell>
          <cell r="FM35">
            <v>352010.5</v>
          </cell>
          <cell r="FN35">
            <v>1</v>
          </cell>
          <cell r="FO35">
            <v>1</v>
          </cell>
          <cell r="FP35">
            <v>1</v>
          </cell>
          <cell r="FQ35">
            <v>1</v>
          </cell>
          <cell r="FR35">
            <v>1</v>
          </cell>
          <cell r="FS35">
            <v>1</v>
          </cell>
          <cell r="FT35">
            <v>1</v>
          </cell>
          <cell r="FU35">
            <v>352011</v>
          </cell>
          <cell r="FV35">
            <v>-0.5</v>
          </cell>
          <cell r="FX35">
            <v>3.2</v>
          </cell>
          <cell r="FY35" t="str">
            <v>NR</v>
          </cell>
          <cell r="FZ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GA35" t="str">
            <v>m2</v>
          </cell>
          <cell r="GB35">
            <v>8.5</v>
          </cell>
          <cell r="GC35">
            <v>35000</v>
          </cell>
          <cell r="GD35">
            <v>297500</v>
          </cell>
          <cell r="GE35">
            <v>1</v>
          </cell>
          <cell r="GF35">
            <v>1</v>
          </cell>
          <cell r="GG35">
            <v>1</v>
          </cell>
          <cell r="GH35">
            <v>1</v>
          </cell>
          <cell r="GI35">
            <v>1</v>
          </cell>
          <cell r="GJ35">
            <v>1</v>
          </cell>
          <cell r="GK35">
            <v>1</v>
          </cell>
          <cell r="GL35">
            <v>297500</v>
          </cell>
          <cell r="GM35">
            <v>0</v>
          </cell>
          <cell r="GO35">
            <v>3.2</v>
          </cell>
          <cell r="GP35" t="str">
            <v>NR</v>
          </cell>
          <cell r="GQ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GR35" t="str">
            <v>m2</v>
          </cell>
          <cell r="GS35">
            <v>8.5</v>
          </cell>
          <cell r="GT35">
            <v>25000</v>
          </cell>
          <cell r="GU35">
            <v>212500</v>
          </cell>
          <cell r="GV35">
            <v>1</v>
          </cell>
          <cell r="GW35">
            <v>1</v>
          </cell>
          <cell r="GX35">
            <v>1</v>
          </cell>
          <cell r="GY35">
            <v>1</v>
          </cell>
          <cell r="GZ35">
            <v>1</v>
          </cell>
          <cell r="HA35">
            <v>1</v>
          </cell>
          <cell r="HB35">
            <v>1</v>
          </cell>
          <cell r="HC35">
            <v>212500</v>
          </cell>
          <cell r="HD35">
            <v>0</v>
          </cell>
          <cell r="HF35">
            <v>3.2</v>
          </cell>
          <cell r="HG35" t="str">
            <v>NR</v>
          </cell>
          <cell r="HH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HI35" t="str">
            <v>m2</v>
          </cell>
          <cell r="HJ35">
            <v>8.5</v>
          </cell>
          <cell r="HK35">
            <v>32000</v>
          </cell>
          <cell r="HL35">
            <v>272000</v>
          </cell>
          <cell r="HM35">
            <v>1</v>
          </cell>
          <cell r="HN35">
            <v>1</v>
          </cell>
          <cell r="HO35">
            <v>1</v>
          </cell>
          <cell r="HP35">
            <v>1</v>
          </cell>
          <cell r="HQ35">
            <v>1</v>
          </cell>
          <cell r="HR35">
            <v>1</v>
          </cell>
          <cell r="HS35">
            <v>1</v>
          </cell>
          <cell r="HT35">
            <v>272000</v>
          </cell>
          <cell r="HU35">
            <v>0</v>
          </cell>
          <cell r="HW35">
            <v>3.2</v>
          </cell>
          <cell r="HX35" t="str">
            <v>NR</v>
          </cell>
          <cell r="HY35"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HZ35" t="str">
            <v>m2</v>
          </cell>
          <cell r="IA35">
            <v>8.5</v>
          </cell>
          <cell r="IB35">
            <v>15000</v>
          </cell>
          <cell r="IC35">
            <v>127500</v>
          </cell>
          <cell r="ID35">
            <v>1</v>
          </cell>
          <cell r="IE35">
            <v>1</v>
          </cell>
          <cell r="IF35">
            <v>1</v>
          </cell>
          <cell r="IG35">
            <v>1</v>
          </cell>
          <cell r="IH35">
            <v>1</v>
          </cell>
          <cell r="II35">
            <v>1</v>
          </cell>
          <cell r="IJ35">
            <v>1</v>
          </cell>
          <cell r="IK35">
            <v>127500</v>
          </cell>
          <cell r="IL35">
            <v>0</v>
          </cell>
        </row>
        <row r="36">
          <cell r="B36">
            <v>3.3</v>
          </cell>
          <cell r="C36" t="str">
            <v>NR</v>
          </cell>
          <cell r="D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E36" t="str">
            <v>un</v>
          </cell>
          <cell r="F36">
            <v>8.5</v>
          </cell>
          <cell r="G36">
            <v>0</v>
          </cell>
          <cell r="H36">
            <v>0</v>
          </cell>
          <cell r="J36">
            <v>3.3</v>
          </cell>
          <cell r="K36" t="str">
            <v>NR</v>
          </cell>
          <cell r="L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M36" t="str">
            <v>un</v>
          </cell>
          <cell r="N36">
            <v>8.5</v>
          </cell>
          <cell r="O36">
            <v>323251</v>
          </cell>
          <cell r="P36">
            <v>2747634</v>
          </cell>
          <cell r="Q36">
            <v>1</v>
          </cell>
          <cell r="R36">
            <v>1</v>
          </cell>
          <cell r="S36">
            <v>1</v>
          </cell>
          <cell r="T36">
            <v>1</v>
          </cell>
          <cell r="U36">
            <v>1</v>
          </cell>
          <cell r="V36">
            <v>1</v>
          </cell>
          <cell r="W36">
            <v>1</v>
          </cell>
          <cell r="X36">
            <v>2747634</v>
          </cell>
          <cell r="Y36">
            <v>0</v>
          </cell>
          <cell r="AA36">
            <v>3.3</v>
          </cell>
          <cell r="AB36" t="str">
            <v>NR</v>
          </cell>
          <cell r="AC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AD36" t="str">
            <v>un</v>
          </cell>
          <cell r="AE36">
            <v>8.5</v>
          </cell>
          <cell r="AF36">
            <v>525000</v>
          </cell>
          <cell r="AG36">
            <v>4462500</v>
          </cell>
          <cell r="AH36">
            <v>1</v>
          </cell>
          <cell r="AI36">
            <v>1</v>
          </cell>
          <cell r="AJ36">
            <v>1</v>
          </cell>
          <cell r="AK36">
            <v>1</v>
          </cell>
          <cell r="AL36">
            <v>1</v>
          </cell>
          <cell r="AM36">
            <v>1</v>
          </cell>
          <cell r="AN36">
            <v>1</v>
          </cell>
          <cell r="AO36">
            <v>4462500</v>
          </cell>
          <cell r="AP36">
            <v>0</v>
          </cell>
          <cell r="AR36">
            <v>3.3</v>
          </cell>
          <cell r="AS36" t="str">
            <v>NR</v>
          </cell>
          <cell r="AT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AU36" t="str">
            <v>un</v>
          </cell>
          <cell r="AV36">
            <v>8.5</v>
          </cell>
          <cell r="AW36">
            <v>378300</v>
          </cell>
          <cell r="AX36">
            <v>3215550</v>
          </cell>
          <cell r="AY36">
            <v>1</v>
          </cell>
          <cell r="AZ36">
            <v>1</v>
          </cell>
          <cell r="BA36">
            <v>1</v>
          </cell>
          <cell r="BB36">
            <v>1</v>
          </cell>
          <cell r="BC36">
            <v>1</v>
          </cell>
          <cell r="BD36">
            <v>1</v>
          </cell>
          <cell r="BE36">
            <v>1</v>
          </cell>
          <cell r="BF36">
            <v>3215550</v>
          </cell>
          <cell r="BG36">
            <v>0</v>
          </cell>
          <cell r="BI36">
            <v>3.3</v>
          </cell>
          <cell r="BJ36" t="str">
            <v>NR</v>
          </cell>
          <cell r="BK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BL36" t="str">
            <v>un</v>
          </cell>
          <cell r="BM36">
            <v>8.5</v>
          </cell>
          <cell r="BN36">
            <v>25102</v>
          </cell>
          <cell r="BO36">
            <v>213367</v>
          </cell>
          <cell r="BP36">
            <v>1</v>
          </cell>
          <cell r="BQ36">
            <v>1</v>
          </cell>
          <cell r="BR36">
            <v>1</v>
          </cell>
          <cell r="BS36">
            <v>1</v>
          </cell>
          <cell r="BT36">
            <v>1</v>
          </cell>
          <cell r="BU36">
            <v>1</v>
          </cell>
          <cell r="BV36">
            <v>1</v>
          </cell>
          <cell r="BW36">
            <v>213367</v>
          </cell>
          <cell r="BX36">
            <v>0</v>
          </cell>
          <cell r="BZ36">
            <v>3.3</v>
          </cell>
          <cell r="CA36" t="str">
            <v>NR</v>
          </cell>
          <cell r="CB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CC36" t="str">
            <v>un</v>
          </cell>
          <cell r="CD36">
            <v>8.5</v>
          </cell>
          <cell r="CE36">
            <v>375000</v>
          </cell>
          <cell r="CF36">
            <v>3187500</v>
          </cell>
          <cell r="CG36">
            <v>1</v>
          </cell>
          <cell r="CH36">
            <v>1</v>
          </cell>
          <cell r="CI36">
            <v>1</v>
          </cell>
          <cell r="CJ36">
            <v>1</v>
          </cell>
          <cell r="CK36">
            <v>1</v>
          </cell>
          <cell r="CL36">
            <v>1</v>
          </cell>
          <cell r="CM36">
            <v>1</v>
          </cell>
          <cell r="CN36">
            <v>3187500</v>
          </cell>
          <cell r="CO36">
            <v>0</v>
          </cell>
          <cell r="CQ36">
            <v>3.3</v>
          </cell>
          <cell r="CR36" t="str">
            <v>NR</v>
          </cell>
          <cell r="CS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CT36" t="str">
            <v>un</v>
          </cell>
          <cell r="CU36">
            <v>8.5</v>
          </cell>
          <cell r="CV36">
            <v>115000</v>
          </cell>
          <cell r="CW36">
            <v>977500</v>
          </cell>
          <cell r="CX36">
            <v>1</v>
          </cell>
          <cell r="CY36">
            <v>1</v>
          </cell>
          <cell r="CZ36">
            <v>1</v>
          </cell>
          <cell r="DA36">
            <v>1</v>
          </cell>
          <cell r="DB36">
            <v>1</v>
          </cell>
          <cell r="DC36">
            <v>1</v>
          </cell>
          <cell r="DD36">
            <v>1</v>
          </cell>
          <cell r="DE36">
            <v>977500</v>
          </cell>
          <cell r="DF36">
            <v>0</v>
          </cell>
          <cell r="DH36">
            <v>3.3</v>
          </cell>
          <cell r="DI36" t="str">
            <v>NR</v>
          </cell>
          <cell r="DJ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DK36" t="str">
            <v>un</v>
          </cell>
          <cell r="DL36">
            <v>8.5</v>
          </cell>
          <cell r="DM36">
            <v>584900</v>
          </cell>
          <cell r="DN36">
            <v>4971650</v>
          </cell>
          <cell r="DO36">
            <v>1</v>
          </cell>
          <cell r="DP36">
            <v>1</v>
          </cell>
          <cell r="DQ36">
            <v>1</v>
          </cell>
          <cell r="DR36">
            <v>1</v>
          </cell>
          <cell r="DS36">
            <v>1</v>
          </cell>
          <cell r="DT36">
            <v>1</v>
          </cell>
          <cell r="DU36">
            <v>1</v>
          </cell>
          <cell r="DV36">
            <v>4971650</v>
          </cell>
          <cell r="DW36">
            <v>0</v>
          </cell>
          <cell r="DY36">
            <v>3.3</v>
          </cell>
          <cell r="DZ36" t="str">
            <v>NR</v>
          </cell>
          <cell r="EA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EB36" t="str">
            <v>un</v>
          </cell>
          <cell r="EC36">
            <v>8.5</v>
          </cell>
          <cell r="ED36">
            <v>250000</v>
          </cell>
          <cell r="EE36">
            <v>2125000</v>
          </cell>
          <cell r="EF36">
            <v>1</v>
          </cell>
          <cell r="EG36">
            <v>1</v>
          </cell>
          <cell r="EH36">
            <v>1</v>
          </cell>
          <cell r="EI36">
            <v>1</v>
          </cell>
          <cell r="EJ36">
            <v>1</v>
          </cell>
          <cell r="EK36">
            <v>1</v>
          </cell>
          <cell r="EL36">
            <v>1</v>
          </cell>
          <cell r="EM36">
            <v>2125000</v>
          </cell>
          <cell r="EN36">
            <v>0</v>
          </cell>
          <cell r="EP36">
            <v>3.3</v>
          </cell>
          <cell r="EQ36" t="str">
            <v>NR</v>
          </cell>
          <cell r="ER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ES36" t="str">
            <v>un</v>
          </cell>
          <cell r="ET36">
            <v>8.5</v>
          </cell>
          <cell r="EU36">
            <v>220000</v>
          </cell>
          <cell r="EV36">
            <v>1870000</v>
          </cell>
          <cell r="EW36">
            <v>1</v>
          </cell>
          <cell r="EX36">
            <v>1</v>
          </cell>
          <cell r="EY36">
            <v>1</v>
          </cell>
          <cell r="EZ36">
            <v>1</v>
          </cell>
          <cell r="FA36">
            <v>1</v>
          </cell>
          <cell r="FB36">
            <v>1</v>
          </cell>
          <cell r="FC36">
            <v>1</v>
          </cell>
          <cell r="FD36">
            <v>1870000</v>
          </cell>
          <cell r="FE36">
            <v>0</v>
          </cell>
          <cell r="FG36">
            <v>3.3</v>
          </cell>
          <cell r="FH36" t="str">
            <v>NR</v>
          </cell>
          <cell r="FI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FJ36" t="str">
            <v>un</v>
          </cell>
          <cell r="FK36">
            <v>8.5</v>
          </cell>
          <cell r="FL36">
            <v>584915</v>
          </cell>
          <cell r="FM36">
            <v>4971777.5</v>
          </cell>
          <cell r="FN36">
            <v>1</v>
          </cell>
          <cell r="FO36">
            <v>1</v>
          </cell>
          <cell r="FP36">
            <v>1</v>
          </cell>
          <cell r="FQ36">
            <v>1</v>
          </cell>
          <cell r="FR36">
            <v>1</v>
          </cell>
          <cell r="FS36">
            <v>1</v>
          </cell>
          <cell r="FT36">
            <v>1</v>
          </cell>
          <cell r="FU36">
            <v>4971778</v>
          </cell>
          <cell r="FV36">
            <v>-0.5</v>
          </cell>
          <cell r="FX36">
            <v>3.3</v>
          </cell>
          <cell r="FY36" t="str">
            <v>NR</v>
          </cell>
          <cell r="FZ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GA36" t="str">
            <v>un</v>
          </cell>
          <cell r="GB36">
            <v>8.5</v>
          </cell>
          <cell r="GC36">
            <v>640000</v>
          </cell>
          <cell r="GD36">
            <v>5440000</v>
          </cell>
          <cell r="GE36">
            <v>1</v>
          </cell>
          <cell r="GF36">
            <v>1</v>
          </cell>
          <cell r="GG36">
            <v>1</v>
          </cell>
          <cell r="GH36">
            <v>1</v>
          </cell>
          <cell r="GI36">
            <v>1</v>
          </cell>
          <cell r="GJ36">
            <v>1</v>
          </cell>
          <cell r="GK36">
            <v>1</v>
          </cell>
          <cell r="GL36">
            <v>5440000</v>
          </cell>
          <cell r="GM36">
            <v>0</v>
          </cell>
          <cell r="GO36">
            <v>3.3</v>
          </cell>
          <cell r="GP36" t="str">
            <v>NR</v>
          </cell>
          <cell r="GQ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GR36" t="str">
            <v>un</v>
          </cell>
          <cell r="GS36">
            <v>8.5</v>
          </cell>
          <cell r="GT36">
            <v>300000</v>
          </cell>
          <cell r="GU36">
            <v>2550000</v>
          </cell>
          <cell r="GV36">
            <v>1</v>
          </cell>
          <cell r="GW36">
            <v>1</v>
          </cell>
          <cell r="GX36">
            <v>1</v>
          </cell>
          <cell r="GY36">
            <v>1</v>
          </cell>
          <cell r="GZ36">
            <v>1</v>
          </cell>
          <cell r="HA36">
            <v>1</v>
          </cell>
          <cell r="HB36">
            <v>1</v>
          </cell>
          <cell r="HC36">
            <v>2550000</v>
          </cell>
          <cell r="HD36">
            <v>0</v>
          </cell>
          <cell r="HF36">
            <v>3.3</v>
          </cell>
          <cell r="HG36" t="str">
            <v>NR</v>
          </cell>
          <cell r="HH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HI36" t="str">
            <v>un</v>
          </cell>
          <cell r="HJ36">
            <v>8.5</v>
          </cell>
          <cell r="HK36">
            <v>90000</v>
          </cell>
          <cell r="HL36">
            <v>765000</v>
          </cell>
          <cell r="HM36">
            <v>1</v>
          </cell>
          <cell r="HN36">
            <v>1</v>
          </cell>
          <cell r="HO36">
            <v>1</v>
          </cell>
          <cell r="HP36">
            <v>1</v>
          </cell>
          <cell r="HQ36">
            <v>1</v>
          </cell>
          <cell r="HR36">
            <v>1</v>
          </cell>
          <cell r="HS36">
            <v>1</v>
          </cell>
          <cell r="HT36">
            <v>765000</v>
          </cell>
          <cell r="HU36">
            <v>0</v>
          </cell>
          <cell r="HW36">
            <v>3.3</v>
          </cell>
          <cell r="HX36" t="str">
            <v>NR</v>
          </cell>
          <cell r="HY36"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HZ36" t="str">
            <v>un</v>
          </cell>
          <cell r="IA36">
            <v>8.5</v>
          </cell>
          <cell r="IB36">
            <v>160000</v>
          </cell>
          <cell r="IC36">
            <v>1360000</v>
          </cell>
          <cell r="ID36">
            <v>1</v>
          </cell>
          <cell r="IE36">
            <v>1</v>
          </cell>
          <cell r="IF36">
            <v>1</v>
          </cell>
          <cell r="IG36">
            <v>1</v>
          </cell>
          <cell r="IH36">
            <v>1</v>
          </cell>
          <cell r="II36">
            <v>1</v>
          </cell>
          <cell r="IJ36">
            <v>1</v>
          </cell>
          <cell r="IK36">
            <v>1360000</v>
          </cell>
          <cell r="IL36">
            <v>0</v>
          </cell>
        </row>
        <row r="37">
          <cell r="B37">
            <v>3.4</v>
          </cell>
          <cell r="C37" t="str">
            <v>NR</v>
          </cell>
          <cell r="D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E37" t="str">
            <v>un</v>
          </cell>
          <cell r="F37">
            <v>8.5</v>
          </cell>
          <cell r="G37">
            <v>0</v>
          </cell>
          <cell r="H37">
            <v>0</v>
          </cell>
          <cell r="J37">
            <v>3.4</v>
          </cell>
          <cell r="K37" t="str">
            <v>NR</v>
          </cell>
          <cell r="L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M37" t="str">
            <v>un</v>
          </cell>
          <cell r="N37">
            <v>8.5</v>
          </cell>
          <cell r="O37">
            <v>76266</v>
          </cell>
          <cell r="P37">
            <v>648261</v>
          </cell>
          <cell r="Q37">
            <v>1</v>
          </cell>
          <cell r="R37">
            <v>1</v>
          </cell>
          <cell r="S37">
            <v>1</v>
          </cell>
          <cell r="T37">
            <v>1</v>
          </cell>
          <cell r="U37">
            <v>1</v>
          </cell>
          <cell r="V37">
            <v>1</v>
          </cell>
          <cell r="W37">
            <v>1</v>
          </cell>
          <cell r="X37">
            <v>648261</v>
          </cell>
          <cell r="Y37">
            <v>0</v>
          </cell>
          <cell r="AA37">
            <v>3.4</v>
          </cell>
          <cell r="AB37" t="str">
            <v>NR</v>
          </cell>
          <cell r="AC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AD37" t="str">
            <v>un</v>
          </cell>
          <cell r="AE37">
            <v>8.5</v>
          </cell>
          <cell r="AF37">
            <v>102000</v>
          </cell>
          <cell r="AG37">
            <v>867000</v>
          </cell>
          <cell r="AH37">
            <v>1</v>
          </cell>
          <cell r="AI37">
            <v>1</v>
          </cell>
          <cell r="AJ37">
            <v>1</v>
          </cell>
          <cell r="AK37">
            <v>1</v>
          </cell>
          <cell r="AL37">
            <v>1</v>
          </cell>
          <cell r="AM37">
            <v>1</v>
          </cell>
          <cell r="AN37">
            <v>1</v>
          </cell>
          <cell r="AO37">
            <v>867000</v>
          </cell>
          <cell r="AP37">
            <v>0</v>
          </cell>
          <cell r="AR37">
            <v>3.4</v>
          </cell>
          <cell r="AS37" t="str">
            <v>NR</v>
          </cell>
          <cell r="AT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AU37" t="str">
            <v>un</v>
          </cell>
          <cell r="AV37">
            <v>8.5</v>
          </cell>
          <cell r="AW37">
            <v>29100</v>
          </cell>
          <cell r="AX37">
            <v>247350</v>
          </cell>
          <cell r="AY37">
            <v>1</v>
          </cell>
          <cell r="AZ37">
            <v>1</v>
          </cell>
          <cell r="BA37">
            <v>1</v>
          </cell>
          <cell r="BB37">
            <v>1</v>
          </cell>
          <cell r="BC37">
            <v>1</v>
          </cell>
          <cell r="BD37">
            <v>1</v>
          </cell>
          <cell r="BE37">
            <v>1</v>
          </cell>
          <cell r="BF37">
            <v>247350</v>
          </cell>
          <cell r="BG37">
            <v>0</v>
          </cell>
          <cell r="BI37">
            <v>3.4</v>
          </cell>
          <cell r="BJ37" t="str">
            <v>NR</v>
          </cell>
          <cell r="BK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BL37" t="str">
            <v>un</v>
          </cell>
          <cell r="BM37">
            <v>8.5</v>
          </cell>
          <cell r="BN37">
            <v>25102</v>
          </cell>
          <cell r="BO37">
            <v>213367</v>
          </cell>
          <cell r="BP37">
            <v>1</v>
          </cell>
          <cell r="BQ37">
            <v>1</v>
          </cell>
          <cell r="BR37">
            <v>1</v>
          </cell>
          <cell r="BS37">
            <v>1</v>
          </cell>
          <cell r="BT37">
            <v>1</v>
          </cell>
          <cell r="BU37">
            <v>1</v>
          </cell>
          <cell r="BV37">
            <v>1</v>
          </cell>
          <cell r="BW37">
            <v>213367</v>
          </cell>
          <cell r="BX37">
            <v>0</v>
          </cell>
          <cell r="BZ37">
            <v>3.4</v>
          </cell>
          <cell r="CA37" t="str">
            <v>NR</v>
          </cell>
          <cell r="CB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CC37" t="str">
            <v>un</v>
          </cell>
          <cell r="CD37">
            <v>8.5</v>
          </cell>
          <cell r="CE37">
            <v>60000</v>
          </cell>
          <cell r="CF37">
            <v>510000</v>
          </cell>
          <cell r="CG37">
            <v>1</v>
          </cell>
          <cell r="CH37">
            <v>1</v>
          </cell>
          <cell r="CI37">
            <v>1</v>
          </cell>
          <cell r="CJ37">
            <v>1</v>
          </cell>
          <cell r="CK37">
            <v>1</v>
          </cell>
          <cell r="CL37">
            <v>1</v>
          </cell>
          <cell r="CM37">
            <v>1</v>
          </cell>
          <cell r="CN37">
            <v>510000</v>
          </cell>
          <cell r="CO37">
            <v>0</v>
          </cell>
          <cell r="CQ37">
            <v>3.4</v>
          </cell>
          <cell r="CR37" t="str">
            <v>NR</v>
          </cell>
          <cell r="CS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CT37" t="str">
            <v>un</v>
          </cell>
          <cell r="CU37">
            <v>8.5</v>
          </cell>
          <cell r="CV37">
            <v>56000</v>
          </cell>
          <cell r="CW37">
            <v>476000</v>
          </cell>
          <cell r="CX37">
            <v>1</v>
          </cell>
          <cell r="CY37">
            <v>1</v>
          </cell>
          <cell r="CZ37">
            <v>1</v>
          </cell>
          <cell r="DA37">
            <v>1</v>
          </cell>
          <cell r="DB37">
            <v>1</v>
          </cell>
          <cell r="DC37">
            <v>1</v>
          </cell>
          <cell r="DD37">
            <v>1</v>
          </cell>
          <cell r="DE37">
            <v>476000</v>
          </cell>
          <cell r="DF37">
            <v>0</v>
          </cell>
          <cell r="DH37">
            <v>3.4</v>
          </cell>
          <cell r="DI37" t="str">
            <v>NR</v>
          </cell>
          <cell r="DJ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DK37" t="str">
            <v>un</v>
          </cell>
          <cell r="DL37">
            <v>8.5</v>
          </cell>
          <cell r="DM37">
            <v>41033</v>
          </cell>
          <cell r="DN37">
            <v>348780.5</v>
          </cell>
          <cell r="DO37">
            <v>1</v>
          </cell>
          <cell r="DP37">
            <v>1</v>
          </cell>
          <cell r="DQ37">
            <v>1</v>
          </cell>
          <cell r="DR37">
            <v>1</v>
          </cell>
          <cell r="DS37">
            <v>1</v>
          </cell>
          <cell r="DT37">
            <v>1</v>
          </cell>
          <cell r="DU37">
            <v>1</v>
          </cell>
          <cell r="DV37">
            <v>348781</v>
          </cell>
          <cell r="DW37">
            <v>-0.5</v>
          </cell>
          <cell r="DY37">
            <v>3.4</v>
          </cell>
          <cell r="DZ37" t="str">
            <v>NR</v>
          </cell>
          <cell r="EA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EB37" t="str">
            <v>un</v>
          </cell>
          <cell r="EC37">
            <v>8.5</v>
          </cell>
          <cell r="ED37">
            <v>35000</v>
          </cell>
          <cell r="EE37">
            <v>297500</v>
          </cell>
          <cell r="EF37">
            <v>1</v>
          </cell>
          <cell r="EG37">
            <v>1</v>
          </cell>
          <cell r="EH37">
            <v>1</v>
          </cell>
          <cell r="EI37">
            <v>1</v>
          </cell>
          <cell r="EJ37">
            <v>1</v>
          </cell>
          <cell r="EK37">
            <v>1</v>
          </cell>
          <cell r="EL37">
            <v>1</v>
          </cell>
          <cell r="EM37">
            <v>297500</v>
          </cell>
          <cell r="EN37">
            <v>0</v>
          </cell>
          <cell r="EP37">
            <v>3.4</v>
          </cell>
          <cell r="EQ37" t="str">
            <v>NR</v>
          </cell>
          <cell r="ER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ES37" t="str">
            <v>un</v>
          </cell>
          <cell r="ET37">
            <v>8.5</v>
          </cell>
          <cell r="EU37">
            <v>87000</v>
          </cell>
          <cell r="EV37">
            <v>739500</v>
          </cell>
          <cell r="EW37">
            <v>1</v>
          </cell>
          <cell r="EX37">
            <v>1</v>
          </cell>
          <cell r="EY37">
            <v>1</v>
          </cell>
          <cell r="EZ37">
            <v>1</v>
          </cell>
          <cell r="FA37">
            <v>1</v>
          </cell>
          <cell r="FB37">
            <v>1</v>
          </cell>
          <cell r="FC37">
            <v>1</v>
          </cell>
          <cell r="FD37">
            <v>739500</v>
          </cell>
          <cell r="FE37">
            <v>0</v>
          </cell>
          <cell r="FG37">
            <v>3.4</v>
          </cell>
          <cell r="FH37" t="str">
            <v>NR</v>
          </cell>
          <cell r="FI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FJ37" t="str">
            <v>un</v>
          </cell>
          <cell r="FK37">
            <v>8.5</v>
          </cell>
          <cell r="FL37">
            <v>41041</v>
          </cell>
          <cell r="FM37">
            <v>348848.5</v>
          </cell>
          <cell r="FN37">
            <v>1</v>
          </cell>
          <cell r="FO37">
            <v>1</v>
          </cell>
          <cell r="FP37">
            <v>1</v>
          </cell>
          <cell r="FQ37">
            <v>1</v>
          </cell>
          <cell r="FR37">
            <v>1</v>
          </cell>
          <cell r="FS37">
            <v>1</v>
          </cell>
          <cell r="FT37">
            <v>1</v>
          </cell>
          <cell r="FU37">
            <v>348849</v>
          </cell>
          <cell r="FV37">
            <v>-0.5</v>
          </cell>
          <cell r="FX37">
            <v>3.4</v>
          </cell>
          <cell r="FY37" t="str">
            <v>NR</v>
          </cell>
          <cell r="FZ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GA37" t="str">
            <v>un</v>
          </cell>
          <cell r="GB37">
            <v>8.5</v>
          </cell>
          <cell r="GC37">
            <v>35000</v>
          </cell>
          <cell r="GD37">
            <v>297500</v>
          </cell>
          <cell r="GE37">
            <v>1</v>
          </cell>
          <cell r="GF37">
            <v>1</v>
          </cell>
          <cell r="GG37">
            <v>1</v>
          </cell>
          <cell r="GH37">
            <v>1</v>
          </cell>
          <cell r="GI37">
            <v>1</v>
          </cell>
          <cell r="GJ37">
            <v>1</v>
          </cell>
          <cell r="GK37">
            <v>1</v>
          </cell>
          <cell r="GL37">
            <v>297500</v>
          </cell>
          <cell r="GM37">
            <v>0</v>
          </cell>
          <cell r="GO37">
            <v>3.4</v>
          </cell>
          <cell r="GP37" t="str">
            <v>NR</v>
          </cell>
          <cell r="GQ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GR37" t="str">
            <v>un</v>
          </cell>
          <cell r="GS37">
            <v>8.5</v>
          </cell>
          <cell r="GT37">
            <v>70000</v>
          </cell>
          <cell r="GU37">
            <v>595000</v>
          </cell>
          <cell r="GV37">
            <v>1</v>
          </cell>
          <cell r="GW37">
            <v>1</v>
          </cell>
          <cell r="GX37">
            <v>1</v>
          </cell>
          <cell r="GY37">
            <v>1</v>
          </cell>
          <cell r="GZ37">
            <v>1</v>
          </cell>
          <cell r="HA37">
            <v>1</v>
          </cell>
          <cell r="HB37">
            <v>1</v>
          </cell>
          <cell r="HC37">
            <v>595000</v>
          </cell>
          <cell r="HD37">
            <v>0</v>
          </cell>
          <cell r="HF37">
            <v>3.4</v>
          </cell>
          <cell r="HG37" t="str">
            <v>NR</v>
          </cell>
          <cell r="HH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HI37" t="str">
            <v>un</v>
          </cell>
          <cell r="HJ37">
            <v>8.5</v>
          </cell>
          <cell r="HK37">
            <v>85000</v>
          </cell>
          <cell r="HL37">
            <v>722500</v>
          </cell>
          <cell r="HM37">
            <v>1</v>
          </cell>
          <cell r="HN37">
            <v>1</v>
          </cell>
          <cell r="HO37">
            <v>1</v>
          </cell>
          <cell r="HP37">
            <v>1</v>
          </cell>
          <cell r="HQ37">
            <v>1</v>
          </cell>
          <cell r="HR37">
            <v>1</v>
          </cell>
          <cell r="HS37">
            <v>1</v>
          </cell>
          <cell r="HT37">
            <v>722500</v>
          </cell>
          <cell r="HU37">
            <v>0</v>
          </cell>
          <cell r="HW37">
            <v>3.4</v>
          </cell>
          <cell r="HX37" t="str">
            <v>NR</v>
          </cell>
          <cell r="HY37"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HZ37" t="str">
            <v>un</v>
          </cell>
          <cell r="IA37">
            <v>8.5</v>
          </cell>
          <cell r="IB37">
            <v>15000</v>
          </cell>
          <cell r="IC37">
            <v>127500</v>
          </cell>
          <cell r="ID37">
            <v>1</v>
          </cell>
          <cell r="IE37">
            <v>1</v>
          </cell>
          <cell r="IF37">
            <v>1</v>
          </cell>
          <cell r="IG37">
            <v>1</v>
          </cell>
          <cell r="IH37">
            <v>1</v>
          </cell>
          <cell r="II37">
            <v>1</v>
          </cell>
          <cell r="IJ37">
            <v>1</v>
          </cell>
          <cell r="IK37">
            <v>127500</v>
          </cell>
          <cell r="IL37">
            <v>0</v>
          </cell>
        </row>
        <row r="38">
          <cell r="B38">
            <v>3.5</v>
          </cell>
          <cell r="C38" t="str">
            <v>NR</v>
          </cell>
          <cell r="D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E38" t="str">
            <v>un</v>
          </cell>
          <cell r="F38">
            <v>8.5</v>
          </cell>
          <cell r="G38">
            <v>0</v>
          </cell>
          <cell r="H38">
            <v>0</v>
          </cell>
          <cell r="J38">
            <v>3.5</v>
          </cell>
          <cell r="K38" t="str">
            <v>NR</v>
          </cell>
          <cell r="L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M38" t="str">
            <v>un</v>
          </cell>
          <cell r="N38">
            <v>8.5</v>
          </cell>
          <cell r="O38">
            <v>396878</v>
          </cell>
          <cell r="P38">
            <v>3373463</v>
          </cell>
          <cell r="Q38">
            <v>1</v>
          </cell>
          <cell r="R38">
            <v>1</v>
          </cell>
          <cell r="S38">
            <v>1</v>
          </cell>
          <cell r="T38">
            <v>1</v>
          </cell>
          <cell r="U38">
            <v>1</v>
          </cell>
          <cell r="V38">
            <v>1</v>
          </cell>
          <cell r="W38">
            <v>1</v>
          </cell>
          <cell r="X38">
            <v>3373463</v>
          </cell>
          <cell r="Y38">
            <v>0</v>
          </cell>
          <cell r="AA38">
            <v>3.5</v>
          </cell>
          <cell r="AB38" t="str">
            <v>NR</v>
          </cell>
          <cell r="AC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AD38" t="str">
            <v>un</v>
          </cell>
          <cell r="AE38">
            <v>8.5</v>
          </cell>
          <cell r="AF38">
            <v>785000</v>
          </cell>
          <cell r="AG38">
            <v>6672500</v>
          </cell>
          <cell r="AH38">
            <v>1</v>
          </cell>
          <cell r="AI38">
            <v>1</v>
          </cell>
          <cell r="AJ38">
            <v>1</v>
          </cell>
          <cell r="AK38">
            <v>1</v>
          </cell>
          <cell r="AL38">
            <v>1</v>
          </cell>
          <cell r="AM38">
            <v>1</v>
          </cell>
          <cell r="AN38">
            <v>1</v>
          </cell>
          <cell r="AO38">
            <v>6672500</v>
          </cell>
          <cell r="AP38">
            <v>0</v>
          </cell>
          <cell r="AR38">
            <v>3.5</v>
          </cell>
          <cell r="AS38" t="str">
            <v>NR</v>
          </cell>
          <cell r="AT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AU38" t="str">
            <v>un</v>
          </cell>
          <cell r="AV38">
            <v>8.5</v>
          </cell>
          <cell r="AW38">
            <v>485000</v>
          </cell>
          <cell r="AX38">
            <v>4122500</v>
          </cell>
          <cell r="AY38">
            <v>1</v>
          </cell>
          <cell r="AZ38">
            <v>1</v>
          </cell>
          <cell r="BA38">
            <v>1</v>
          </cell>
          <cell r="BB38">
            <v>1</v>
          </cell>
          <cell r="BC38">
            <v>1</v>
          </cell>
          <cell r="BD38">
            <v>1</v>
          </cell>
          <cell r="BE38">
            <v>1</v>
          </cell>
          <cell r="BF38">
            <v>4122500</v>
          </cell>
          <cell r="BG38">
            <v>0</v>
          </cell>
          <cell r="BI38">
            <v>3.5</v>
          </cell>
          <cell r="BJ38" t="str">
            <v>NR</v>
          </cell>
          <cell r="BK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BL38" t="str">
            <v>un</v>
          </cell>
          <cell r="BM38">
            <v>8.5</v>
          </cell>
          <cell r="BN38">
            <v>25102</v>
          </cell>
          <cell r="BO38">
            <v>213367</v>
          </cell>
          <cell r="BP38">
            <v>1</v>
          </cell>
          <cell r="BQ38">
            <v>1</v>
          </cell>
          <cell r="BR38">
            <v>1</v>
          </cell>
          <cell r="BS38">
            <v>1</v>
          </cell>
          <cell r="BT38">
            <v>1</v>
          </cell>
          <cell r="BU38">
            <v>1</v>
          </cell>
          <cell r="BV38">
            <v>1</v>
          </cell>
          <cell r="BW38">
            <v>213367</v>
          </cell>
          <cell r="BX38">
            <v>0</v>
          </cell>
          <cell r="BZ38">
            <v>3.5</v>
          </cell>
          <cell r="CA38" t="str">
            <v>NR</v>
          </cell>
          <cell r="CB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CC38" t="str">
            <v>un</v>
          </cell>
          <cell r="CD38">
            <v>8.5</v>
          </cell>
          <cell r="CE38">
            <v>495900</v>
          </cell>
          <cell r="CF38">
            <v>4215150</v>
          </cell>
          <cell r="CG38">
            <v>1</v>
          </cell>
          <cell r="CH38">
            <v>1</v>
          </cell>
          <cell r="CI38">
            <v>1</v>
          </cell>
          <cell r="CJ38">
            <v>1</v>
          </cell>
          <cell r="CK38">
            <v>1</v>
          </cell>
          <cell r="CL38">
            <v>1</v>
          </cell>
          <cell r="CM38">
            <v>1</v>
          </cell>
          <cell r="CN38">
            <v>4215150</v>
          </cell>
          <cell r="CO38">
            <v>0</v>
          </cell>
          <cell r="CQ38">
            <v>3.5</v>
          </cell>
          <cell r="CR38" t="str">
            <v>NR</v>
          </cell>
          <cell r="CS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CT38" t="str">
            <v>un</v>
          </cell>
          <cell r="CU38">
            <v>8.5</v>
          </cell>
          <cell r="CV38">
            <v>510000</v>
          </cell>
          <cell r="CW38">
            <v>4335000</v>
          </cell>
          <cell r="CX38">
            <v>1</v>
          </cell>
          <cell r="CY38">
            <v>1</v>
          </cell>
          <cell r="CZ38">
            <v>1</v>
          </cell>
          <cell r="DA38">
            <v>1</v>
          </cell>
          <cell r="DB38">
            <v>1</v>
          </cell>
          <cell r="DC38">
            <v>1</v>
          </cell>
          <cell r="DD38">
            <v>1</v>
          </cell>
          <cell r="DE38">
            <v>4335000</v>
          </cell>
          <cell r="DF38">
            <v>0</v>
          </cell>
          <cell r="DH38">
            <v>3.5</v>
          </cell>
          <cell r="DI38" t="str">
            <v>NR</v>
          </cell>
          <cell r="DJ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DK38" t="str">
            <v>un</v>
          </cell>
          <cell r="DL38">
            <v>8.5</v>
          </cell>
          <cell r="DM38">
            <v>868781</v>
          </cell>
          <cell r="DN38">
            <v>7384638.5</v>
          </cell>
          <cell r="DO38">
            <v>1</v>
          </cell>
          <cell r="DP38">
            <v>1</v>
          </cell>
          <cell r="DQ38">
            <v>1</v>
          </cell>
          <cell r="DR38">
            <v>1</v>
          </cell>
          <cell r="DS38">
            <v>1</v>
          </cell>
          <cell r="DT38">
            <v>1</v>
          </cell>
          <cell r="DU38">
            <v>1</v>
          </cell>
          <cell r="DV38">
            <v>7384639</v>
          </cell>
          <cell r="DW38">
            <v>-0.5</v>
          </cell>
          <cell r="DY38">
            <v>3.5</v>
          </cell>
          <cell r="DZ38" t="str">
            <v>NR</v>
          </cell>
          <cell r="EA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EB38" t="str">
            <v>un</v>
          </cell>
          <cell r="EC38">
            <v>8.5</v>
          </cell>
          <cell r="ED38">
            <v>425000</v>
          </cell>
          <cell r="EE38">
            <v>3612500</v>
          </cell>
          <cell r="EF38">
            <v>1</v>
          </cell>
          <cell r="EG38">
            <v>1</v>
          </cell>
          <cell r="EH38">
            <v>1</v>
          </cell>
          <cell r="EI38">
            <v>1</v>
          </cell>
          <cell r="EJ38">
            <v>1</v>
          </cell>
          <cell r="EK38">
            <v>1</v>
          </cell>
          <cell r="EL38">
            <v>1</v>
          </cell>
          <cell r="EM38">
            <v>3612500</v>
          </cell>
          <cell r="EN38">
            <v>0</v>
          </cell>
          <cell r="EP38">
            <v>3.5</v>
          </cell>
          <cell r="EQ38" t="str">
            <v>NR</v>
          </cell>
          <cell r="ER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ES38" t="str">
            <v>un</v>
          </cell>
          <cell r="ET38">
            <v>8.5</v>
          </cell>
          <cell r="EU38">
            <v>256000</v>
          </cell>
          <cell r="EV38">
            <v>2176000</v>
          </cell>
          <cell r="EW38">
            <v>1</v>
          </cell>
          <cell r="EX38">
            <v>1</v>
          </cell>
          <cell r="EY38">
            <v>1</v>
          </cell>
          <cell r="EZ38">
            <v>1</v>
          </cell>
          <cell r="FA38">
            <v>1</v>
          </cell>
          <cell r="FB38">
            <v>1</v>
          </cell>
          <cell r="FC38">
            <v>1</v>
          </cell>
          <cell r="FD38">
            <v>2176000</v>
          </cell>
          <cell r="FE38">
            <v>0</v>
          </cell>
          <cell r="FG38">
            <v>3.5</v>
          </cell>
          <cell r="FH38" t="str">
            <v>NR</v>
          </cell>
          <cell r="FI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FJ38" t="str">
            <v>un</v>
          </cell>
          <cell r="FK38">
            <v>8.5</v>
          </cell>
          <cell r="FL38">
            <v>868790</v>
          </cell>
          <cell r="FM38">
            <v>7384715</v>
          </cell>
          <cell r="FN38">
            <v>1</v>
          </cell>
          <cell r="FO38">
            <v>1</v>
          </cell>
          <cell r="FP38">
            <v>1</v>
          </cell>
          <cell r="FQ38">
            <v>1</v>
          </cell>
          <cell r="FR38">
            <v>1</v>
          </cell>
          <cell r="FS38">
            <v>1</v>
          </cell>
          <cell r="FT38">
            <v>1</v>
          </cell>
          <cell r="FU38">
            <v>7384715</v>
          </cell>
          <cell r="FV38">
            <v>0</v>
          </cell>
          <cell r="FX38">
            <v>3.5</v>
          </cell>
          <cell r="FY38" t="str">
            <v>NR</v>
          </cell>
          <cell r="FZ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GA38" t="str">
            <v>un</v>
          </cell>
          <cell r="GB38">
            <v>8.5</v>
          </cell>
          <cell r="GC38">
            <v>920000</v>
          </cell>
          <cell r="GD38">
            <v>7820000</v>
          </cell>
          <cell r="GE38">
            <v>1</v>
          </cell>
          <cell r="GF38">
            <v>1</v>
          </cell>
          <cell r="GG38">
            <v>1</v>
          </cell>
          <cell r="GH38">
            <v>1</v>
          </cell>
          <cell r="GI38">
            <v>1</v>
          </cell>
          <cell r="GJ38">
            <v>1</v>
          </cell>
          <cell r="GK38">
            <v>1</v>
          </cell>
          <cell r="GL38">
            <v>7820000</v>
          </cell>
          <cell r="GM38">
            <v>0</v>
          </cell>
          <cell r="GO38">
            <v>3.5</v>
          </cell>
          <cell r="GP38" t="str">
            <v>NR</v>
          </cell>
          <cell r="GQ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GR38" t="str">
            <v>un</v>
          </cell>
          <cell r="GS38">
            <v>8.5</v>
          </cell>
          <cell r="GT38">
            <v>480000</v>
          </cell>
          <cell r="GU38">
            <v>4080000</v>
          </cell>
          <cell r="GV38">
            <v>1</v>
          </cell>
          <cell r="GW38">
            <v>1</v>
          </cell>
          <cell r="GX38">
            <v>1</v>
          </cell>
          <cell r="GY38">
            <v>1</v>
          </cell>
          <cell r="GZ38">
            <v>1</v>
          </cell>
          <cell r="HA38">
            <v>1</v>
          </cell>
          <cell r="HB38">
            <v>1</v>
          </cell>
          <cell r="HC38">
            <v>4080000</v>
          </cell>
          <cell r="HD38">
            <v>0</v>
          </cell>
          <cell r="HF38">
            <v>3.5</v>
          </cell>
          <cell r="HG38" t="str">
            <v>NR</v>
          </cell>
          <cell r="HH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HI38" t="str">
            <v>un</v>
          </cell>
          <cell r="HJ38">
            <v>8.5</v>
          </cell>
          <cell r="HK38">
            <v>90000</v>
          </cell>
          <cell r="HL38">
            <v>765000</v>
          </cell>
          <cell r="HM38">
            <v>1</v>
          </cell>
          <cell r="HN38">
            <v>1</v>
          </cell>
          <cell r="HO38">
            <v>1</v>
          </cell>
          <cell r="HP38">
            <v>1</v>
          </cell>
          <cell r="HQ38">
            <v>1</v>
          </cell>
          <cell r="HR38">
            <v>1</v>
          </cell>
          <cell r="HS38">
            <v>1</v>
          </cell>
          <cell r="HT38">
            <v>765000</v>
          </cell>
          <cell r="HU38">
            <v>0</v>
          </cell>
          <cell r="HW38">
            <v>3.5</v>
          </cell>
          <cell r="HX38" t="str">
            <v>NR</v>
          </cell>
          <cell r="HY38"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HZ38" t="str">
            <v>un</v>
          </cell>
          <cell r="IA38">
            <v>8.5</v>
          </cell>
          <cell r="IB38">
            <v>400000</v>
          </cell>
          <cell r="IC38">
            <v>3400000</v>
          </cell>
          <cell r="ID38">
            <v>1</v>
          </cell>
          <cell r="IE38">
            <v>1</v>
          </cell>
          <cell r="IF38">
            <v>1</v>
          </cell>
          <cell r="IG38">
            <v>1</v>
          </cell>
          <cell r="IH38">
            <v>1</v>
          </cell>
          <cell r="II38">
            <v>1</v>
          </cell>
          <cell r="IJ38">
            <v>1</v>
          </cell>
          <cell r="IK38">
            <v>3400000</v>
          </cell>
          <cell r="IL38">
            <v>0</v>
          </cell>
        </row>
        <row r="39">
          <cell r="B39">
            <v>3.6</v>
          </cell>
          <cell r="C39" t="str">
            <v>NR</v>
          </cell>
          <cell r="D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E39" t="str">
            <v>m</v>
          </cell>
          <cell r="F39">
            <v>8.5</v>
          </cell>
          <cell r="G39">
            <v>0</v>
          </cell>
          <cell r="H39">
            <v>0</v>
          </cell>
          <cell r="J39">
            <v>3.6</v>
          </cell>
          <cell r="K39" t="str">
            <v>NR</v>
          </cell>
          <cell r="L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M39" t="str">
            <v>m</v>
          </cell>
          <cell r="N39">
            <v>8.5</v>
          </cell>
          <cell r="O39">
            <v>16549</v>
          </cell>
          <cell r="P39">
            <v>140667</v>
          </cell>
          <cell r="Q39">
            <v>1</v>
          </cell>
          <cell r="R39">
            <v>1</v>
          </cell>
          <cell r="S39">
            <v>1</v>
          </cell>
          <cell r="T39">
            <v>1</v>
          </cell>
          <cell r="U39">
            <v>1</v>
          </cell>
          <cell r="V39">
            <v>1</v>
          </cell>
          <cell r="W39">
            <v>1</v>
          </cell>
          <cell r="X39">
            <v>140667</v>
          </cell>
          <cell r="Y39">
            <v>0</v>
          </cell>
          <cell r="AA39">
            <v>3.6</v>
          </cell>
          <cell r="AB39" t="str">
            <v>NR</v>
          </cell>
          <cell r="AC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AD39" t="str">
            <v>m</v>
          </cell>
          <cell r="AE39">
            <v>8.5</v>
          </cell>
          <cell r="AF39">
            <v>9000</v>
          </cell>
          <cell r="AG39">
            <v>76500</v>
          </cell>
          <cell r="AH39">
            <v>1</v>
          </cell>
          <cell r="AI39">
            <v>1</v>
          </cell>
          <cell r="AJ39">
            <v>1</v>
          </cell>
          <cell r="AK39">
            <v>1</v>
          </cell>
          <cell r="AL39">
            <v>1</v>
          </cell>
          <cell r="AM39">
            <v>1</v>
          </cell>
          <cell r="AN39">
            <v>1</v>
          </cell>
          <cell r="AO39">
            <v>76500</v>
          </cell>
          <cell r="AP39">
            <v>0</v>
          </cell>
          <cell r="AR39">
            <v>3.6</v>
          </cell>
          <cell r="AS39" t="str">
            <v>NR</v>
          </cell>
          <cell r="AT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AU39" t="str">
            <v>m</v>
          </cell>
          <cell r="AV39">
            <v>8.5</v>
          </cell>
          <cell r="AW39">
            <v>17460</v>
          </cell>
          <cell r="AX39">
            <v>148410</v>
          </cell>
          <cell r="AY39">
            <v>1</v>
          </cell>
          <cell r="AZ39">
            <v>1</v>
          </cell>
          <cell r="BA39">
            <v>1</v>
          </cell>
          <cell r="BB39">
            <v>1</v>
          </cell>
          <cell r="BC39">
            <v>1</v>
          </cell>
          <cell r="BD39">
            <v>1</v>
          </cell>
          <cell r="BE39">
            <v>1</v>
          </cell>
          <cell r="BF39">
            <v>148410</v>
          </cell>
          <cell r="BG39">
            <v>0</v>
          </cell>
          <cell r="BI39">
            <v>3.6</v>
          </cell>
          <cell r="BJ39" t="str">
            <v>NR</v>
          </cell>
          <cell r="BK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BL39" t="str">
            <v>m</v>
          </cell>
          <cell r="BM39">
            <v>8.5</v>
          </cell>
          <cell r="BN39">
            <v>25102</v>
          </cell>
          <cell r="BO39">
            <v>213367</v>
          </cell>
          <cell r="BP39">
            <v>1</v>
          </cell>
          <cell r="BQ39">
            <v>1</v>
          </cell>
          <cell r="BR39">
            <v>1</v>
          </cell>
          <cell r="BS39">
            <v>1</v>
          </cell>
          <cell r="BT39">
            <v>1</v>
          </cell>
          <cell r="BU39">
            <v>1</v>
          </cell>
          <cell r="BV39">
            <v>1</v>
          </cell>
          <cell r="BW39">
            <v>213367</v>
          </cell>
          <cell r="BX39">
            <v>0</v>
          </cell>
          <cell r="BZ39">
            <v>3.6</v>
          </cell>
          <cell r="CA39" t="str">
            <v>NR</v>
          </cell>
          <cell r="CB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CC39" t="str">
            <v>m</v>
          </cell>
          <cell r="CD39">
            <v>8.5</v>
          </cell>
          <cell r="CE39">
            <v>105000</v>
          </cell>
          <cell r="CF39">
            <v>892500</v>
          </cell>
          <cell r="CG39">
            <v>1</v>
          </cell>
          <cell r="CH39">
            <v>1</v>
          </cell>
          <cell r="CI39">
            <v>1</v>
          </cell>
          <cell r="CJ39">
            <v>1</v>
          </cell>
          <cell r="CK39">
            <v>1</v>
          </cell>
          <cell r="CL39">
            <v>1</v>
          </cell>
          <cell r="CM39">
            <v>1</v>
          </cell>
          <cell r="CN39">
            <v>892500</v>
          </cell>
          <cell r="CO39">
            <v>0</v>
          </cell>
          <cell r="CQ39">
            <v>3.6</v>
          </cell>
          <cell r="CR39" t="str">
            <v>NR</v>
          </cell>
          <cell r="CS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CT39" t="str">
            <v>m</v>
          </cell>
          <cell r="CU39">
            <v>8.5</v>
          </cell>
          <cell r="CV39">
            <v>6300</v>
          </cell>
          <cell r="CW39">
            <v>53550</v>
          </cell>
          <cell r="CX39">
            <v>1</v>
          </cell>
          <cell r="CY39">
            <v>1</v>
          </cell>
          <cell r="CZ39">
            <v>1</v>
          </cell>
          <cell r="DA39">
            <v>1</v>
          </cell>
          <cell r="DB39">
            <v>1</v>
          </cell>
          <cell r="DC39">
            <v>1</v>
          </cell>
          <cell r="DD39">
            <v>1</v>
          </cell>
          <cell r="DE39">
            <v>53550</v>
          </cell>
          <cell r="DF39">
            <v>0</v>
          </cell>
          <cell r="DH39">
            <v>3.6</v>
          </cell>
          <cell r="DI39" t="str">
            <v>NR</v>
          </cell>
          <cell r="DJ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DK39" t="str">
            <v>m</v>
          </cell>
          <cell r="DL39">
            <v>8.5</v>
          </cell>
          <cell r="DM39">
            <v>1808</v>
          </cell>
          <cell r="DN39">
            <v>15368</v>
          </cell>
          <cell r="DO39">
            <v>1</v>
          </cell>
          <cell r="DP39">
            <v>1</v>
          </cell>
          <cell r="DQ39">
            <v>1</v>
          </cell>
          <cell r="DR39">
            <v>1</v>
          </cell>
          <cell r="DS39">
            <v>1</v>
          </cell>
          <cell r="DT39">
            <v>1</v>
          </cell>
          <cell r="DU39">
            <v>1</v>
          </cell>
          <cell r="DV39">
            <v>15368</v>
          </cell>
          <cell r="DW39">
            <v>0</v>
          </cell>
          <cell r="DY39">
            <v>3.6</v>
          </cell>
          <cell r="DZ39" t="str">
            <v>NR</v>
          </cell>
          <cell r="EA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EB39" t="str">
            <v>m</v>
          </cell>
          <cell r="EC39">
            <v>8.5</v>
          </cell>
          <cell r="ED39">
            <v>9500</v>
          </cell>
          <cell r="EE39">
            <v>80750</v>
          </cell>
          <cell r="EF39">
            <v>1</v>
          </cell>
          <cell r="EG39">
            <v>1</v>
          </cell>
          <cell r="EH39">
            <v>1</v>
          </cell>
          <cell r="EI39">
            <v>1</v>
          </cell>
          <cell r="EJ39">
            <v>1</v>
          </cell>
          <cell r="EK39">
            <v>1</v>
          </cell>
          <cell r="EL39">
            <v>1</v>
          </cell>
          <cell r="EM39">
            <v>80750</v>
          </cell>
          <cell r="EN39">
            <v>0</v>
          </cell>
          <cell r="EP39">
            <v>3.6</v>
          </cell>
          <cell r="EQ39" t="str">
            <v>NR</v>
          </cell>
          <cell r="ER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ES39" t="str">
            <v>m</v>
          </cell>
          <cell r="ET39">
            <v>8.5</v>
          </cell>
          <cell r="EU39">
            <v>17000</v>
          </cell>
          <cell r="EV39">
            <v>144500</v>
          </cell>
          <cell r="EW39">
            <v>1</v>
          </cell>
          <cell r="EX39">
            <v>1</v>
          </cell>
          <cell r="EY39">
            <v>1</v>
          </cell>
          <cell r="EZ39">
            <v>1</v>
          </cell>
          <cell r="FA39">
            <v>1</v>
          </cell>
          <cell r="FB39">
            <v>1</v>
          </cell>
          <cell r="FC39">
            <v>1</v>
          </cell>
          <cell r="FD39">
            <v>144500</v>
          </cell>
          <cell r="FE39">
            <v>0</v>
          </cell>
          <cell r="FG39">
            <v>3.6</v>
          </cell>
          <cell r="FH39" t="str">
            <v>NR</v>
          </cell>
          <cell r="FI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FJ39" t="str">
            <v>m</v>
          </cell>
          <cell r="FK39">
            <v>8.5</v>
          </cell>
          <cell r="FL39">
            <v>1812</v>
          </cell>
          <cell r="FM39">
            <v>15402</v>
          </cell>
          <cell r="FN39">
            <v>1</v>
          </cell>
          <cell r="FO39">
            <v>1</v>
          </cell>
          <cell r="FP39">
            <v>1</v>
          </cell>
          <cell r="FQ39">
            <v>1</v>
          </cell>
          <cell r="FR39">
            <v>1</v>
          </cell>
          <cell r="FS39">
            <v>1</v>
          </cell>
          <cell r="FT39">
            <v>1</v>
          </cell>
          <cell r="FU39">
            <v>15402</v>
          </cell>
          <cell r="FV39">
            <v>0</v>
          </cell>
          <cell r="FX39">
            <v>3.6</v>
          </cell>
          <cell r="FY39" t="str">
            <v>NR</v>
          </cell>
          <cell r="FZ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GA39" t="str">
            <v>m</v>
          </cell>
          <cell r="GB39">
            <v>8.5</v>
          </cell>
          <cell r="GC39">
            <v>12000</v>
          </cell>
          <cell r="GD39">
            <v>102000</v>
          </cell>
          <cell r="GE39">
            <v>1</v>
          </cell>
          <cell r="GF39">
            <v>1</v>
          </cell>
          <cell r="GG39">
            <v>1</v>
          </cell>
          <cell r="GH39">
            <v>1</v>
          </cell>
          <cell r="GI39">
            <v>1</v>
          </cell>
          <cell r="GJ39">
            <v>1</v>
          </cell>
          <cell r="GK39">
            <v>1</v>
          </cell>
          <cell r="GL39">
            <v>102000</v>
          </cell>
          <cell r="GM39">
            <v>0</v>
          </cell>
          <cell r="GO39">
            <v>3.6</v>
          </cell>
          <cell r="GP39" t="str">
            <v>NR</v>
          </cell>
          <cell r="GQ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GR39" t="str">
            <v>m</v>
          </cell>
          <cell r="GS39">
            <v>8.5</v>
          </cell>
          <cell r="GT39">
            <v>6000</v>
          </cell>
          <cell r="GU39">
            <v>51000</v>
          </cell>
          <cell r="GV39">
            <v>1</v>
          </cell>
          <cell r="GW39">
            <v>1</v>
          </cell>
          <cell r="GX39">
            <v>1</v>
          </cell>
          <cell r="GY39">
            <v>1</v>
          </cell>
          <cell r="GZ39">
            <v>1</v>
          </cell>
          <cell r="HA39">
            <v>1</v>
          </cell>
          <cell r="HB39">
            <v>1</v>
          </cell>
          <cell r="HC39">
            <v>51000</v>
          </cell>
          <cell r="HD39">
            <v>0</v>
          </cell>
          <cell r="HF39">
            <v>3.6</v>
          </cell>
          <cell r="HG39" t="str">
            <v>NR</v>
          </cell>
          <cell r="HH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HI39" t="str">
            <v>m</v>
          </cell>
          <cell r="HJ39">
            <v>8.5</v>
          </cell>
          <cell r="HK39">
            <v>65000</v>
          </cell>
          <cell r="HL39">
            <v>552500</v>
          </cell>
          <cell r="HM39">
            <v>1</v>
          </cell>
          <cell r="HN39">
            <v>1</v>
          </cell>
          <cell r="HO39">
            <v>1</v>
          </cell>
          <cell r="HP39">
            <v>1</v>
          </cell>
          <cell r="HQ39">
            <v>1</v>
          </cell>
          <cell r="HR39">
            <v>1</v>
          </cell>
          <cell r="HS39">
            <v>1</v>
          </cell>
          <cell r="HT39">
            <v>552500</v>
          </cell>
          <cell r="HU39">
            <v>0</v>
          </cell>
          <cell r="HW39">
            <v>3.6</v>
          </cell>
          <cell r="HX39" t="str">
            <v>NR</v>
          </cell>
          <cell r="HY39"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HZ39" t="str">
            <v>m</v>
          </cell>
          <cell r="IA39">
            <v>8.5</v>
          </cell>
          <cell r="IB39">
            <v>3500</v>
          </cell>
          <cell r="IC39">
            <v>29750</v>
          </cell>
          <cell r="ID39">
            <v>1</v>
          </cell>
          <cell r="IE39">
            <v>1</v>
          </cell>
          <cell r="IF39">
            <v>1</v>
          </cell>
          <cell r="IG39">
            <v>1</v>
          </cell>
          <cell r="IH39">
            <v>1</v>
          </cell>
          <cell r="II39">
            <v>1</v>
          </cell>
          <cell r="IJ39">
            <v>1</v>
          </cell>
          <cell r="IK39">
            <v>29750</v>
          </cell>
          <cell r="IL39">
            <v>0</v>
          </cell>
        </row>
        <row r="40">
          <cell r="B40">
            <v>3.7</v>
          </cell>
          <cell r="C40" t="str">
            <v>NR</v>
          </cell>
          <cell r="D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E40" t="str">
            <v>m2</v>
          </cell>
          <cell r="F40">
            <v>8.5</v>
          </cell>
          <cell r="G40">
            <v>0</v>
          </cell>
          <cell r="H40">
            <v>0</v>
          </cell>
          <cell r="J40">
            <v>3.7</v>
          </cell>
          <cell r="K40" t="str">
            <v>NR</v>
          </cell>
          <cell r="L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M40" t="str">
            <v>m2</v>
          </cell>
          <cell r="N40">
            <v>8.5</v>
          </cell>
          <cell r="O40">
            <v>57828</v>
          </cell>
          <cell r="P40">
            <v>491538</v>
          </cell>
          <cell r="Q40">
            <v>1</v>
          </cell>
          <cell r="R40">
            <v>1</v>
          </cell>
          <cell r="S40">
            <v>1</v>
          </cell>
          <cell r="T40">
            <v>1</v>
          </cell>
          <cell r="U40">
            <v>1</v>
          </cell>
          <cell r="V40">
            <v>1</v>
          </cell>
          <cell r="W40">
            <v>1</v>
          </cell>
          <cell r="X40">
            <v>491538</v>
          </cell>
          <cell r="Y40">
            <v>0</v>
          </cell>
          <cell r="AA40">
            <v>3.7</v>
          </cell>
          <cell r="AB40" t="str">
            <v>NR</v>
          </cell>
          <cell r="AC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AD40" t="str">
            <v>m2</v>
          </cell>
          <cell r="AE40">
            <v>8.5</v>
          </cell>
          <cell r="AF40">
            <v>195000</v>
          </cell>
          <cell r="AG40">
            <v>1657500</v>
          </cell>
          <cell r="AH40">
            <v>1</v>
          </cell>
          <cell r="AI40">
            <v>1</v>
          </cell>
          <cell r="AJ40">
            <v>1</v>
          </cell>
          <cell r="AK40">
            <v>1</v>
          </cell>
          <cell r="AL40">
            <v>1</v>
          </cell>
          <cell r="AM40">
            <v>1</v>
          </cell>
          <cell r="AN40">
            <v>1</v>
          </cell>
          <cell r="AO40">
            <v>1657500</v>
          </cell>
          <cell r="AP40">
            <v>0</v>
          </cell>
          <cell r="AR40">
            <v>3.7</v>
          </cell>
          <cell r="AS40" t="str">
            <v>NR</v>
          </cell>
          <cell r="AT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AU40" t="str">
            <v>m2</v>
          </cell>
          <cell r="AV40">
            <v>8.5</v>
          </cell>
          <cell r="AW40">
            <v>48500</v>
          </cell>
          <cell r="AX40">
            <v>412250</v>
          </cell>
          <cell r="AY40">
            <v>1</v>
          </cell>
          <cell r="AZ40">
            <v>1</v>
          </cell>
          <cell r="BA40">
            <v>1</v>
          </cell>
          <cell r="BB40">
            <v>1</v>
          </cell>
          <cell r="BC40">
            <v>1</v>
          </cell>
          <cell r="BD40">
            <v>1</v>
          </cell>
          <cell r="BE40">
            <v>1</v>
          </cell>
          <cell r="BF40">
            <v>412250</v>
          </cell>
          <cell r="BG40">
            <v>0</v>
          </cell>
          <cell r="BI40">
            <v>3.7</v>
          </cell>
          <cell r="BJ40" t="str">
            <v>NR</v>
          </cell>
          <cell r="BK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BL40" t="str">
            <v>m2</v>
          </cell>
          <cell r="BM40">
            <v>8.5</v>
          </cell>
          <cell r="BN40">
            <v>25102</v>
          </cell>
          <cell r="BO40">
            <v>213367</v>
          </cell>
          <cell r="BP40">
            <v>1</v>
          </cell>
          <cell r="BQ40">
            <v>1</v>
          </cell>
          <cell r="BR40">
            <v>1</v>
          </cell>
          <cell r="BS40">
            <v>1</v>
          </cell>
          <cell r="BT40">
            <v>1</v>
          </cell>
          <cell r="BU40">
            <v>1</v>
          </cell>
          <cell r="BV40">
            <v>1</v>
          </cell>
          <cell r="BW40">
            <v>213367</v>
          </cell>
          <cell r="BX40">
            <v>0</v>
          </cell>
          <cell r="BZ40">
            <v>3.7</v>
          </cell>
          <cell r="CA40" t="str">
            <v>NR</v>
          </cell>
          <cell r="CB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CC40" t="str">
            <v>m2</v>
          </cell>
          <cell r="CD40">
            <v>8.5</v>
          </cell>
          <cell r="CE40">
            <v>120000</v>
          </cell>
          <cell r="CF40">
            <v>1020000</v>
          </cell>
          <cell r="CG40">
            <v>1</v>
          </cell>
          <cell r="CH40">
            <v>1</v>
          </cell>
          <cell r="CI40">
            <v>1</v>
          </cell>
          <cell r="CJ40">
            <v>1</v>
          </cell>
          <cell r="CK40">
            <v>1</v>
          </cell>
          <cell r="CL40">
            <v>1</v>
          </cell>
          <cell r="CM40">
            <v>1</v>
          </cell>
          <cell r="CN40">
            <v>1020000</v>
          </cell>
          <cell r="CO40">
            <v>0</v>
          </cell>
          <cell r="CQ40">
            <v>3.7</v>
          </cell>
          <cell r="CR40" t="str">
            <v>NR</v>
          </cell>
          <cell r="CS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CT40" t="str">
            <v>m2</v>
          </cell>
          <cell r="CU40">
            <v>8.5</v>
          </cell>
          <cell r="CV40">
            <v>62000</v>
          </cell>
          <cell r="CW40">
            <v>527000</v>
          </cell>
          <cell r="CX40">
            <v>1</v>
          </cell>
          <cell r="CY40">
            <v>1</v>
          </cell>
          <cell r="CZ40">
            <v>1</v>
          </cell>
          <cell r="DA40">
            <v>1</v>
          </cell>
          <cell r="DB40">
            <v>1</v>
          </cell>
          <cell r="DC40">
            <v>1</v>
          </cell>
          <cell r="DD40">
            <v>1</v>
          </cell>
          <cell r="DE40">
            <v>527000</v>
          </cell>
          <cell r="DF40">
            <v>0</v>
          </cell>
          <cell r="DH40">
            <v>3.7</v>
          </cell>
          <cell r="DI40" t="str">
            <v>NR</v>
          </cell>
          <cell r="DJ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DK40" t="str">
            <v>m2</v>
          </cell>
          <cell r="DL40">
            <v>8.5</v>
          </cell>
          <cell r="DM40">
            <v>13924</v>
          </cell>
          <cell r="DN40">
            <v>118354</v>
          </cell>
          <cell r="DO40">
            <v>1</v>
          </cell>
          <cell r="DP40">
            <v>1</v>
          </cell>
          <cell r="DQ40">
            <v>1</v>
          </cell>
          <cell r="DR40">
            <v>1</v>
          </cell>
          <cell r="DS40">
            <v>1</v>
          </cell>
          <cell r="DT40">
            <v>1</v>
          </cell>
          <cell r="DU40">
            <v>1</v>
          </cell>
          <cell r="DV40">
            <v>118354</v>
          </cell>
          <cell r="DW40">
            <v>0</v>
          </cell>
          <cell r="DY40">
            <v>3.7</v>
          </cell>
          <cell r="DZ40" t="str">
            <v>NR</v>
          </cell>
          <cell r="EA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EB40" t="str">
            <v>m2</v>
          </cell>
          <cell r="EC40">
            <v>8.5</v>
          </cell>
          <cell r="ED40">
            <v>14000</v>
          </cell>
          <cell r="EE40">
            <v>119000</v>
          </cell>
          <cell r="EF40">
            <v>1</v>
          </cell>
          <cell r="EG40">
            <v>1</v>
          </cell>
          <cell r="EH40">
            <v>1</v>
          </cell>
          <cell r="EI40">
            <v>1</v>
          </cell>
          <cell r="EJ40">
            <v>1</v>
          </cell>
          <cell r="EK40">
            <v>1</v>
          </cell>
          <cell r="EL40">
            <v>1</v>
          </cell>
          <cell r="EM40">
            <v>119000</v>
          </cell>
          <cell r="EN40">
            <v>0</v>
          </cell>
          <cell r="EP40">
            <v>3.7</v>
          </cell>
          <cell r="EQ40" t="str">
            <v>NR</v>
          </cell>
          <cell r="ER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ES40" t="str">
            <v>m2</v>
          </cell>
          <cell r="ET40">
            <v>8.5</v>
          </cell>
          <cell r="EU40">
            <v>46600</v>
          </cell>
          <cell r="EV40">
            <v>396100</v>
          </cell>
          <cell r="EW40">
            <v>1</v>
          </cell>
          <cell r="EX40">
            <v>1</v>
          </cell>
          <cell r="EY40">
            <v>1</v>
          </cell>
          <cell r="EZ40">
            <v>1</v>
          </cell>
          <cell r="FA40">
            <v>1</v>
          </cell>
          <cell r="FB40">
            <v>1</v>
          </cell>
          <cell r="FC40">
            <v>1</v>
          </cell>
          <cell r="FD40">
            <v>396100</v>
          </cell>
          <cell r="FE40">
            <v>0</v>
          </cell>
          <cell r="FG40">
            <v>3.7</v>
          </cell>
          <cell r="FH40" t="str">
            <v>NR</v>
          </cell>
          <cell r="FI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FJ40" t="str">
            <v>m2</v>
          </cell>
          <cell r="FK40">
            <v>8.5</v>
          </cell>
          <cell r="FL40">
            <v>13933</v>
          </cell>
          <cell r="FM40">
            <v>118430.5</v>
          </cell>
          <cell r="FN40">
            <v>1</v>
          </cell>
          <cell r="FO40">
            <v>1</v>
          </cell>
          <cell r="FP40">
            <v>1</v>
          </cell>
          <cell r="FQ40">
            <v>1</v>
          </cell>
          <cell r="FR40">
            <v>1</v>
          </cell>
          <cell r="FS40">
            <v>1</v>
          </cell>
          <cell r="FT40">
            <v>1</v>
          </cell>
          <cell r="FU40">
            <v>118431</v>
          </cell>
          <cell r="FV40">
            <v>-0.5</v>
          </cell>
          <cell r="FX40">
            <v>3.7</v>
          </cell>
          <cell r="FY40" t="str">
            <v>NR</v>
          </cell>
          <cell r="FZ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GA40" t="str">
            <v>m2</v>
          </cell>
          <cell r="GB40">
            <v>8.5</v>
          </cell>
          <cell r="GC40">
            <v>110000</v>
          </cell>
          <cell r="GD40">
            <v>935000</v>
          </cell>
          <cell r="GE40">
            <v>1</v>
          </cell>
          <cell r="GF40">
            <v>1</v>
          </cell>
          <cell r="GG40">
            <v>1</v>
          </cell>
          <cell r="GH40">
            <v>1</v>
          </cell>
          <cell r="GI40">
            <v>1</v>
          </cell>
          <cell r="GJ40">
            <v>1</v>
          </cell>
          <cell r="GK40">
            <v>1</v>
          </cell>
          <cell r="GL40">
            <v>935000</v>
          </cell>
          <cell r="GM40">
            <v>0</v>
          </cell>
          <cell r="GO40">
            <v>3.7</v>
          </cell>
          <cell r="GP40" t="str">
            <v>NR</v>
          </cell>
          <cell r="GQ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GR40" t="str">
            <v>m2</v>
          </cell>
          <cell r="GS40">
            <v>8.5</v>
          </cell>
          <cell r="GT40">
            <v>55000</v>
          </cell>
          <cell r="GU40">
            <v>467500</v>
          </cell>
          <cell r="GV40">
            <v>1</v>
          </cell>
          <cell r="GW40">
            <v>1</v>
          </cell>
          <cell r="GX40">
            <v>1</v>
          </cell>
          <cell r="GY40">
            <v>1</v>
          </cell>
          <cell r="GZ40">
            <v>1</v>
          </cell>
          <cell r="HA40">
            <v>1</v>
          </cell>
          <cell r="HB40">
            <v>1</v>
          </cell>
          <cell r="HC40">
            <v>467500</v>
          </cell>
          <cell r="HD40">
            <v>0</v>
          </cell>
          <cell r="HF40">
            <v>3.7</v>
          </cell>
          <cell r="HG40" t="str">
            <v>NR</v>
          </cell>
          <cell r="HH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HI40" t="str">
            <v>m2</v>
          </cell>
          <cell r="HJ40">
            <v>8.5</v>
          </cell>
          <cell r="HK40">
            <v>32000</v>
          </cell>
          <cell r="HL40">
            <v>272000</v>
          </cell>
          <cell r="HM40">
            <v>1</v>
          </cell>
          <cell r="HN40">
            <v>1</v>
          </cell>
          <cell r="HO40">
            <v>1</v>
          </cell>
          <cell r="HP40">
            <v>1</v>
          </cell>
          <cell r="HQ40">
            <v>1</v>
          </cell>
          <cell r="HR40">
            <v>1</v>
          </cell>
          <cell r="HS40">
            <v>1</v>
          </cell>
          <cell r="HT40">
            <v>272000</v>
          </cell>
          <cell r="HU40">
            <v>0</v>
          </cell>
          <cell r="HW40">
            <v>3.7</v>
          </cell>
          <cell r="HX40" t="str">
            <v>NR</v>
          </cell>
          <cell r="HY40"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HZ40" t="str">
            <v>m2</v>
          </cell>
          <cell r="IA40">
            <v>8.5</v>
          </cell>
          <cell r="IB40">
            <v>25000</v>
          </cell>
          <cell r="IC40">
            <v>212500</v>
          </cell>
          <cell r="ID40">
            <v>1</v>
          </cell>
          <cell r="IE40">
            <v>1</v>
          </cell>
          <cell r="IF40">
            <v>1</v>
          </cell>
          <cell r="IG40">
            <v>1</v>
          </cell>
          <cell r="IH40">
            <v>1</v>
          </cell>
          <cell r="II40">
            <v>1</v>
          </cell>
          <cell r="IJ40">
            <v>1</v>
          </cell>
          <cell r="IK40">
            <v>212500</v>
          </cell>
          <cell r="IL40">
            <v>0</v>
          </cell>
        </row>
        <row r="41">
          <cell r="B41">
            <v>3.8</v>
          </cell>
          <cell r="C41" t="str">
            <v>NR</v>
          </cell>
          <cell r="D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E41" t="str">
            <v>m2</v>
          </cell>
          <cell r="F41">
            <v>8.5</v>
          </cell>
          <cell r="G41">
            <v>0</v>
          </cell>
          <cell r="H41">
            <v>0</v>
          </cell>
          <cell r="J41">
            <v>3.8</v>
          </cell>
          <cell r="K41" t="str">
            <v>NR</v>
          </cell>
          <cell r="L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M41" t="str">
            <v>m2</v>
          </cell>
          <cell r="N41">
            <v>8.5</v>
          </cell>
          <cell r="O41">
            <v>51421</v>
          </cell>
          <cell r="P41">
            <v>437079</v>
          </cell>
          <cell r="Q41">
            <v>1</v>
          </cell>
          <cell r="R41">
            <v>1</v>
          </cell>
          <cell r="S41">
            <v>1</v>
          </cell>
          <cell r="T41">
            <v>1</v>
          </cell>
          <cell r="U41">
            <v>1</v>
          </cell>
          <cell r="V41">
            <v>1</v>
          </cell>
          <cell r="W41">
            <v>1</v>
          </cell>
          <cell r="X41">
            <v>437079</v>
          </cell>
          <cell r="Y41">
            <v>0</v>
          </cell>
          <cell r="AA41">
            <v>3.8</v>
          </cell>
          <cell r="AB41" t="str">
            <v>NR</v>
          </cell>
          <cell r="AC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AD41" t="str">
            <v>m2</v>
          </cell>
          <cell r="AE41">
            <v>8.5</v>
          </cell>
          <cell r="AF41">
            <v>32000</v>
          </cell>
          <cell r="AG41">
            <v>272000</v>
          </cell>
          <cell r="AH41">
            <v>1</v>
          </cell>
          <cell r="AI41">
            <v>1</v>
          </cell>
          <cell r="AJ41">
            <v>1</v>
          </cell>
          <cell r="AK41">
            <v>1</v>
          </cell>
          <cell r="AL41">
            <v>1</v>
          </cell>
          <cell r="AM41">
            <v>1</v>
          </cell>
          <cell r="AN41">
            <v>1</v>
          </cell>
          <cell r="AO41">
            <v>272000</v>
          </cell>
          <cell r="AP41">
            <v>0</v>
          </cell>
          <cell r="AR41">
            <v>3.8</v>
          </cell>
          <cell r="AS41" t="str">
            <v>NR</v>
          </cell>
          <cell r="AT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AU41" t="str">
            <v>m2</v>
          </cell>
          <cell r="AV41">
            <v>8.5</v>
          </cell>
          <cell r="AW41">
            <v>58200</v>
          </cell>
          <cell r="AX41">
            <v>494700</v>
          </cell>
          <cell r="AY41">
            <v>1</v>
          </cell>
          <cell r="AZ41">
            <v>1</v>
          </cell>
          <cell r="BA41">
            <v>1</v>
          </cell>
          <cell r="BB41">
            <v>1</v>
          </cell>
          <cell r="BC41">
            <v>1</v>
          </cell>
          <cell r="BD41">
            <v>1</v>
          </cell>
          <cell r="BE41">
            <v>1</v>
          </cell>
          <cell r="BF41">
            <v>494700</v>
          </cell>
          <cell r="BG41">
            <v>0</v>
          </cell>
          <cell r="BI41">
            <v>3.8</v>
          </cell>
          <cell r="BJ41" t="str">
            <v>NR</v>
          </cell>
          <cell r="BK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BL41" t="str">
            <v>m2</v>
          </cell>
          <cell r="BM41">
            <v>8.5</v>
          </cell>
          <cell r="BN41">
            <v>25102</v>
          </cell>
          <cell r="BO41">
            <v>213367</v>
          </cell>
          <cell r="BP41">
            <v>1</v>
          </cell>
          <cell r="BQ41">
            <v>1</v>
          </cell>
          <cell r="BR41">
            <v>1</v>
          </cell>
          <cell r="BS41">
            <v>1</v>
          </cell>
          <cell r="BT41">
            <v>1</v>
          </cell>
          <cell r="BU41">
            <v>1</v>
          </cell>
          <cell r="BV41">
            <v>1</v>
          </cell>
          <cell r="BW41">
            <v>213367</v>
          </cell>
          <cell r="BX41">
            <v>0</v>
          </cell>
          <cell r="BZ41">
            <v>3.8</v>
          </cell>
          <cell r="CA41" t="str">
            <v>NR</v>
          </cell>
          <cell r="CB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CC41" t="str">
            <v>m2</v>
          </cell>
          <cell r="CD41">
            <v>8.5</v>
          </cell>
          <cell r="CE41">
            <v>150000</v>
          </cell>
          <cell r="CF41">
            <v>1275000</v>
          </cell>
          <cell r="CG41">
            <v>1</v>
          </cell>
          <cell r="CH41">
            <v>1</v>
          </cell>
          <cell r="CI41">
            <v>1</v>
          </cell>
          <cell r="CJ41">
            <v>1</v>
          </cell>
          <cell r="CK41">
            <v>1</v>
          </cell>
          <cell r="CL41">
            <v>1</v>
          </cell>
          <cell r="CM41">
            <v>1</v>
          </cell>
          <cell r="CN41">
            <v>1275000</v>
          </cell>
          <cell r="CO41">
            <v>0</v>
          </cell>
          <cell r="CQ41">
            <v>3.8</v>
          </cell>
          <cell r="CR41" t="str">
            <v>NR</v>
          </cell>
          <cell r="CS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CT41" t="str">
            <v>m2</v>
          </cell>
          <cell r="CU41">
            <v>8.5</v>
          </cell>
          <cell r="CV41">
            <v>62000</v>
          </cell>
          <cell r="CW41">
            <v>527000</v>
          </cell>
          <cell r="CX41">
            <v>1</v>
          </cell>
          <cell r="CY41">
            <v>1</v>
          </cell>
          <cell r="CZ41">
            <v>1</v>
          </cell>
          <cell r="DA41">
            <v>1</v>
          </cell>
          <cell r="DB41">
            <v>1</v>
          </cell>
          <cell r="DC41">
            <v>1</v>
          </cell>
          <cell r="DD41">
            <v>1</v>
          </cell>
          <cell r="DE41">
            <v>527000</v>
          </cell>
          <cell r="DF41">
            <v>0</v>
          </cell>
          <cell r="DH41">
            <v>3.8</v>
          </cell>
          <cell r="DI41" t="str">
            <v>NR</v>
          </cell>
          <cell r="DJ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DK41" t="str">
            <v>m2</v>
          </cell>
          <cell r="DL41">
            <v>8.5</v>
          </cell>
          <cell r="DM41">
            <v>11033</v>
          </cell>
          <cell r="DN41">
            <v>93780.5</v>
          </cell>
          <cell r="DO41">
            <v>1</v>
          </cell>
          <cell r="DP41">
            <v>1</v>
          </cell>
          <cell r="DQ41">
            <v>1</v>
          </cell>
          <cell r="DR41">
            <v>1</v>
          </cell>
          <cell r="DS41">
            <v>1</v>
          </cell>
          <cell r="DT41">
            <v>1</v>
          </cell>
          <cell r="DU41">
            <v>1</v>
          </cell>
          <cell r="DV41">
            <v>93781</v>
          </cell>
          <cell r="DW41">
            <v>-0.5</v>
          </cell>
          <cell r="DY41">
            <v>3.8</v>
          </cell>
          <cell r="DZ41" t="str">
            <v>NR</v>
          </cell>
          <cell r="EA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EB41" t="str">
            <v>m2</v>
          </cell>
          <cell r="EC41">
            <v>8.5</v>
          </cell>
          <cell r="ED41">
            <v>25000</v>
          </cell>
          <cell r="EE41">
            <v>212500</v>
          </cell>
          <cell r="EF41">
            <v>1</v>
          </cell>
          <cell r="EG41">
            <v>1</v>
          </cell>
          <cell r="EH41">
            <v>1</v>
          </cell>
          <cell r="EI41">
            <v>1</v>
          </cell>
          <cell r="EJ41">
            <v>1</v>
          </cell>
          <cell r="EK41">
            <v>1</v>
          </cell>
          <cell r="EL41">
            <v>1</v>
          </cell>
          <cell r="EM41">
            <v>212500</v>
          </cell>
          <cell r="EN41">
            <v>0</v>
          </cell>
          <cell r="EP41">
            <v>3.8</v>
          </cell>
          <cell r="EQ41" t="str">
            <v>NR</v>
          </cell>
          <cell r="ER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ES41" t="str">
            <v>m2</v>
          </cell>
          <cell r="ET41">
            <v>8.5</v>
          </cell>
          <cell r="EU41">
            <v>22000</v>
          </cell>
          <cell r="EV41">
            <v>187000</v>
          </cell>
          <cell r="EW41">
            <v>1</v>
          </cell>
          <cell r="EX41">
            <v>1</v>
          </cell>
          <cell r="EY41">
            <v>1</v>
          </cell>
          <cell r="EZ41">
            <v>1</v>
          </cell>
          <cell r="FA41">
            <v>1</v>
          </cell>
          <cell r="FB41">
            <v>1</v>
          </cell>
          <cell r="FC41">
            <v>1</v>
          </cell>
          <cell r="FD41">
            <v>187000</v>
          </cell>
          <cell r="FE41">
            <v>0</v>
          </cell>
          <cell r="FG41">
            <v>3.8</v>
          </cell>
          <cell r="FH41" t="str">
            <v>NR</v>
          </cell>
          <cell r="FI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FJ41" t="str">
            <v>m2</v>
          </cell>
          <cell r="FK41">
            <v>8.5</v>
          </cell>
          <cell r="FL41">
            <v>11036</v>
          </cell>
          <cell r="FM41">
            <v>93806</v>
          </cell>
          <cell r="FN41">
            <v>1</v>
          </cell>
          <cell r="FO41">
            <v>1</v>
          </cell>
          <cell r="FP41">
            <v>1</v>
          </cell>
          <cell r="FQ41">
            <v>1</v>
          </cell>
          <cell r="FR41">
            <v>1</v>
          </cell>
          <cell r="FS41">
            <v>1</v>
          </cell>
          <cell r="FT41">
            <v>1</v>
          </cell>
          <cell r="FU41">
            <v>93806</v>
          </cell>
          <cell r="FV41">
            <v>0</v>
          </cell>
          <cell r="FX41">
            <v>3.8</v>
          </cell>
          <cell r="FY41" t="str">
            <v>NR</v>
          </cell>
          <cell r="FZ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GA41" t="str">
            <v>m2</v>
          </cell>
          <cell r="GB41">
            <v>8.5</v>
          </cell>
          <cell r="GC41">
            <v>90000</v>
          </cell>
          <cell r="GD41">
            <v>765000</v>
          </cell>
          <cell r="GE41">
            <v>1</v>
          </cell>
          <cell r="GF41">
            <v>1</v>
          </cell>
          <cell r="GG41">
            <v>1</v>
          </cell>
          <cell r="GH41">
            <v>1</v>
          </cell>
          <cell r="GI41">
            <v>1</v>
          </cell>
          <cell r="GJ41">
            <v>1</v>
          </cell>
          <cell r="GK41">
            <v>1</v>
          </cell>
          <cell r="GL41">
            <v>765000</v>
          </cell>
          <cell r="GM41">
            <v>0</v>
          </cell>
          <cell r="GO41">
            <v>3.8</v>
          </cell>
          <cell r="GP41" t="str">
            <v>NR</v>
          </cell>
          <cell r="GQ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GR41" t="str">
            <v>m2</v>
          </cell>
          <cell r="GS41">
            <v>8.5</v>
          </cell>
          <cell r="GT41">
            <v>55000</v>
          </cell>
          <cell r="GU41">
            <v>467500</v>
          </cell>
          <cell r="GV41">
            <v>1</v>
          </cell>
          <cell r="GW41">
            <v>1</v>
          </cell>
          <cell r="GX41">
            <v>1</v>
          </cell>
          <cell r="GY41">
            <v>1</v>
          </cell>
          <cell r="GZ41">
            <v>1</v>
          </cell>
          <cell r="HA41">
            <v>1</v>
          </cell>
          <cell r="HB41">
            <v>1</v>
          </cell>
          <cell r="HC41">
            <v>467500</v>
          </cell>
          <cell r="HD41">
            <v>0</v>
          </cell>
          <cell r="HF41">
            <v>3.8</v>
          </cell>
          <cell r="HG41" t="str">
            <v>NR</v>
          </cell>
          <cell r="HH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HI41" t="str">
            <v>m2</v>
          </cell>
          <cell r="HJ41">
            <v>8.5</v>
          </cell>
          <cell r="HK41">
            <v>29000</v>
          </cell>
          <cell r="HL41">
            <v>246500</v>
          </cell>
          <cell r="HM41">
            <v>1</v>
          </cell>
          <cell r="HN41">
            <v>1</v>
          </cell>
          <cell r="HO41">
            <v>1</v>
          </cell>
          <cell r="HP41">
            <v>1</v>
          </cell>
          <cell r="HQ41">
            <v>1</v>
          </cell>
          <cell r="HR41">
            <v>1</v>
          </cell>
          <cell r="HS41">
            <v>1</v>
          </cell>
          <cell r="HT41">
            <v>246500</v>
          </cell>
          <cell r="HU41">
            <v>0</v>
          </cell>
          <cell r="HW41">
            <v>3.8</v>
          </cell>
          <cell r="HX41" t="str">
            <v>NR</v>
          </cell>
          <cell r="HY41" t="str">
            <v>Aplicación de Pintura SIKAFLOOR 2430 CO para pisos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HZ41" t="str">
            <v>m2</v>
          </cell>
          <cell r="IA41">
            <v>8.5</v>
          </cell>
          <cell r="IB41">
            <v>35000</v>
          </cell>
          <cell r="IC41">
            <v>297500</v>
          </cell>
          <cell r="ID41">
            <v>1</v>
          </cell>
          <cell r="IE41">
            <v>1</v>
          </cell>
          <cell r="IF41">
            <v>1</v>
          </cell>
          <cell r="IG41">
            <v>1</v>
          </cell>
          <cell r="IH41">
            <v>1</v>
          </cell>
          <cell r="II41">
            <v>1</v>
          </cell>
          <cell r="IJ41">
            <v>1</v>
          </cell>
          <cell r="IK41">
            <v>297500</v>
          </cell>
          <cell r="IL41">
            <v>0</v>
          </cell>
        </row>
        <row r="42">
          <cell r="B42">
            <v>3.9</v>
          </cell>
          <cell r="C42" t="str">
            <v>NR</v>
          </cell>
          <cell r="D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E42" t="str">
            <v>un</v>
          </cell>
          <cell r="F42">
            <v>8.5</v>
          </cell>
          <cell r="G42">
            <v>0</v>
          </cell>
          <cell r="H42">
            <v>0</v>
          </cell>
          <cell r="J42">
            <v>3.9</v>
          </cell>
          <cell r="K42" t="str">
            <v>NR</v>
          </cell>
          <cell r="L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M42" t="str">
            <v>un</v>
          </cell>
          <cell r="N42">
            <v>8.5</v>
          </cell>
          <cell r="O42">
            <v>130238</v>
          </cell>
          <cell r="P42">
            <v>1107023</v>
          </cell>
          <cell r="Q42">
            <v>1</v>
          </cell>
          <cell r="R42">
            <v>1</v>
          </cell>
          <cell r="S42">
            <v>1</v>
          </cell>
          <cell r="T42">
            <v>1</v>
          </cell>
          <cell r="U42">
            <v>1</v>
          </cell>
          <cell r="V42">
            <v>1</v>
          </cell>
          <cell r="W42">
            <v>1</v>
          </cell>
          <cell r="X42">
            <v>1107023</v>
          </cell>
          <cell r="Y42">
            <v>0</v>
          </cell>
          <cell r="AA42">
            <v>3.9</v>
          </cell>
          <cell r="AB42" t="str">
            <v>NR</v>
          </cell>
          <cell r="AC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AD42" t="str">
            <v>un</v>
          </cell>
          <cell r="AE42">
            <v>8.5</v>
          </cell>
          <cell r="AF42">
            <v>165000</v>
          </cell>
          <cell r="AG42">
            <v>1402500</v>
          </cell>
          <cell r="AH42">
            <v>1</v>
          </cell>
          <cell r="AI42">
            <v>1</v>
          </cell>
          <cell r="AJ42">
            <v>1</v>
          </cell>
          <cell r="AK42">
            <v>1</v>
          </cell>
          <cell r="AL42">
            <v>1</v>
          </cell>
          <cell r="AM42">
            <v>1</v>
          </cell>
          <cell r="AN42">
            <v>1</v>
          </cell>
          <cell r="AO42">
            <v>1402500</v>
          </cell>
          <cell r="AP42">
            <v>0</v>
          </cell>
          <cell r="AR42">
            <v>3.9</v>
          </cell>
          <cell r="AS42" t="str">
            <v>NR</v>
          </cell>
          <cell r="AT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AU42" t="str">
            <v>un</v>
          </cell>
          <cell r="AV42">
            <v>8.5</v>
          </cell>
          <cell r="AW42">
            <v>38800</v>
          </cell>
          <cell r="AX42">
            <v>329800</v>
          </cell>
          <cell r="AY42">
            <v>1</v>
          </cell>
          <cell r="AZ42">
            <v>1</v>
          </cell>
          <cell r="BA42">
            <v>1</v>
          </cell>
          <cell r="BB42">
            <v>1</v>
          </cell>
          <cell r="BC42">
            <v>1</v>
          </cell>
          <cell r="BD42">
            <v>1</v>
          </cell>
          <cell r="BE42">
            <v>1</v>
          </cell>
          <cell r="BF42">
            <v>329800</v>
          </cell>
          <cell r="BG42">
            <v>0</v>
          </cell>
          <cell r="BI42">
            <v>3.9</v>
          </cell>
          <cell r="BJ42" t="str">
            <v>NR</v>
          </cell>
          <cell r="BK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BL42" t="str">
            <v>un</v>
          </cell>
          <cell r="BM42">
            <v>8.5</v>
          </cell>
          <cell r="BN42">
            <v>25102</v>
          </cell>
          <cell r="BO42">
            <v>213367</v>
          </cell>
          <cell r="BP42">
            <v>1</v>
          </cell>
          <cell r="BQ42">
            <v>1</v>
          </cell>
          <cell r="BR42">
            <v>1</v>
          </cell>
          <cell r="BS42">
            <v>1</v>
          </cell>
          <cell r="BT42">
            <v>1</v>
          </cell>
          <cell r="BU42">
            <v>1</v>
          </cell>
          <cell r="BV42">
            <v>1</v>
          </cell>
          <cell r="BW42">
            <v>213367</v>
          </cell>
          <cell r="BX42">
            <v>0</v>
          </cell>
          <cell r="BZ42">
            <v>3.9</v>
          </cell>
          <cell r="CA42" t="str">
            <v>NR</v>
          </cell>
          <cell r="CB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CC42" t="str">
            <v>un</v>
          </cell>
          <cell r="CD42">
            <v>8.5</v>
          </cell>
          <cell r="CE42">
            <v>140000</v>
          </cell>
          <cell r="CF42">
            <v>1190000</v>
          </cell>
          <cell r="CG42">
            <v>1</v>
          </cell>
          <cell r="CH42">
            <v>1</v>
          </cell>
          <cell r="CI42">
            <v>1</v>
          </cell>
          <cell r="CJ42">
            <v>1</v>
          </cell>
          <cell r="CK42">
            <v>1</v>
          </cell>
          <cell r="CL42">
            <v>1</v>
          </cell>
          <cell r="CM42">
            <v>1</v>
          </cell>
          <cell r="CN42">
            <v>1190000</v>
          </cell>
          <cell r="CO42">
            <v>0</v>
          </cell>
          <cell r="CQ42">
            <v>3.9</v>
          </cell>
          <cell r="CR42" t="str">
            <v>NR</v>
          </cell>
          <cell r="CS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CT42" t="str">
            <v>un</v>
          </cell>
          <cell r="CU42">
            <v>8.5</v>
          </cell>
          <cell r="CV42">
            <v>62000</v>
          </cell>
          <cell r="CW42">
            <v>527000</v>
          </cell>
          <cell r="CX42">
            <v>1</v>
          </cell>
          <cell r="CY42">
            <v>1</v>
          </cell>
          <cell r="CZ42">
            <v>1</v>
          </cell>
          <cell r="DA42">
            <v>1</v>
          </cell>
          <cell r="DB42">
            <v>1</v>
          </cell>
          <cell r="DC42">
            <v>1</v>
          </cell>
          <cell r="DD42">
            <v>1</v>
          </cell>
          <cell r="DE42">
            <v>527000</v>
          </cell>
          <cell r="DF42">
            <v>0</v>
          </cell>
          <cell r="DH42">
            <v>3.9</v>
          </cell>
          <cell r="DI42" t="str">
            <v>NR</v>
          </cell>
          <cell r="DJ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DK42" t="str">
            <v>un</v>
          </cell>
          <cell r="DL42">
            <v>8.5</v>
          </cell>
          <cell r="DM42">
            <v>21739</v>
          </cell>
          <cell r="DN42">
            <v>184781.5</v>
          </cell>
          <cell r="DO42">
            <v>1</v>
          </cell>
          <cell r="DP42">
            <v>1</v>
          </cell>
          <cell r="DQ42">
            <v>1</v>
          </cell>
          <cell r="DR42">
            <v>1</v>
          </cell>
          <cell r="DS42">
            <v>1</v>
          </cell>
          <cell r="DT42">
            <v>1</v>
          </cell>
          <cell r="DU42">
            <v>1</v>
          </cell>
          <cell r="DV42">
            <v>184782</v>
          </cell>
          <cell r="DW42">
            <v>-0.5</v>
          </cell>
          <cell r="DY42">
            <v>3.9</v>
          </cell>
          <cell r="DZ42" t="str">
            <v>NR</v>
          </cell>
          <cell r="EA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EB42" t="str">
            <v>un</v>
          </cell>
          <cell r="EC42">
            <v>8.5</v>
          </cell>
          <cell r="ED42">
            <v>250000</v>
          </cell>
          <cell r="EE42">
            <v>2125000</v>
          </cell>
          <cell r="EF42">
            <v>1</v>
          </cell>
          <cell r="EG42">
            <v>1</v>
          </cell>
          <cell r="EH42">
            <v>1</v>
          </cell>
          <cell r="EI42">
            <v>1</v>
          </cell>
          <cell r="EJ42">
            <v>1</v>
          </cell>
          <cell r="EK42">
            <v>1</v>
          </cell>
          <cell r="EL42">
            <v>1</v>
          </cell>
          <cell r="EM42">
            <v>2125000</v>
          </cell>
          <cell r="EN42">
            <v>0</v>
          </cell>
          <cell r="EP42">
            <v>3.9</v>
          </cell>
          <cell r="EQ42" t="str">
            <v>NR</v>
          </cell>
          <cell r="ER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ES42" t="str">
            <v>un</v>
          </cell>
          <cell r="ET42">
            <v>8.5</v>
          </cell>
          <cell r="EU42">
            <v>110000</v>
          </cell>
          <cell r="EV42">
            <v>935000</v>
          </cell>
          <cell r="EW42">
            <v>1</v>
          </cell>
          <cell r="EX42">
            <v>1</v>
          </cell>
          <cell r="EY42">
            <v>1</v>
          </cell>
          <cell r="EZ42">
            <v>1</v>
          </cell>
          <cell r="FA42">
            <v>1</v>
          </cell>
          <cell r="FB42">
            <v>1</v>
          </cell>
          <cell r="FC42">
            <v>1</v>
          </cell>
          <cell r="FD42">
            <v>935000</v>
          </cell>
          <cell r="FE42">
            <v>0</v>
          </cell>
          <cell r="FG42">
            <v>3.9</v>
          </cell>
          <cell r="FH42" t="str">
            <v>NR</v>
          </cell>
          <cell r="FI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FJ42" t="str">
            <v>un</v>
          </cell>
          <cell r="FK42">
            <v>8.5</v>
          </cell>
          <cell r="FL42">
            <v>21741</v>
          </cell>
          <cell r="FM42">
            <v>184798.5</v>
          </cell>
          <cell r="FN42">
            <v>1</v>
          </cell>
          <cell r="FO42">
            <v>1</v>
          </cell>
          <cell r="FP42">
            <v>1</v>
          </cell>
          <cell r="FQ42">
            <v>1</v>
          </cell>
          <cell r="FR42">
            <v>1</v>
          </cell>
          <cell r="FS42">
            <v>1</v>
          </cell>
          <cell r="FT42">
            <v>1</v>
          </cell>
          <cell r="FU42">
            <v>184799</v>
          </cell>
          <cell r="FV42">
            <v>-0.5</v>
          </cell>
          <cell r="FX42">
            <v>3.9</v>
          </cell>
          <cell r="FY42" t="str">
            <v>NR</v>
          </cell>
          <cell r="FZ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GA42" t="str">
            <v>un</v>
          </cell>
          <cell r="GB42">
            <v>8.5</v>
          </cell>
          <cell r="GC42">
            <v>150000</v>
          </cell>
          <cell r="GD42">
            <v>1275000</v>
          </cell>
          <cell r="GE42">
            <v>1</v>
          </cell>
          <cell r="GF42">
            <v>1</v>
          </cell>
          <cell r="GG42">
            <v>1</v>
          </cell>
          <cell r="GH42">
            <v>1</v>
          </cell>
          <cell r="GI42">
            <v>1</v>
          </cell>
          <cell r="GJ42">
            <v>1</v>
          </cell>
          <cell r="GK42">
            <v>1</v>
          </cell>
          <cell r="GL42">
            <v>1275000</v>
          </cell>
          <cell r="GM42">
            <v>0</v>
          </cell>
          <cell r="GO42">
            <v>3.9</v>
          </cell>
          <cell r="GP42" t="str">
            <v>NR</v>
          </cell>
          <cell r="GQ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GR42" t="str">
            <v>un</v>
          </cell>
          <cell r="GS42">
            <v>8.5</v>
          </cell>
          <cell r="GT42">
            <v>100000</v>
          </cell>
          <cell r="GU42">
            <v>850000</v>
          </cell>
          <cell r="GV42">
            <v>1</v>
          </cell>
          <cell r="GW42">
            <v>1</v>
          </cell>
          <cell r="GX42">
            <v>1</v>
          </cell>
          <cell r="GY42">
            <v>1</v>
          </cell>
          <cell r="GZ42">
            <v>1</v>
          </cell>
          <cell r="HA42">
            <v>1</v>
          </cell>
          <cell r="HB42">
            <v>1</v>
          </cell>
          <cell r="HC42">
            <v>850000</v>
          </cell>
          <cell r="HD42">
            <v>0</v>
          </cell>
          <cell r="HF42">
            <v>3.9</v>
          </cell>
          <cell r="HG42" t="str">
            <v>NR</v>
          </cell>
          <cell r="HH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HI42" t="str">
            <v>un</v>
          </cell>
          <cell r="HJ42">
            <v>8.5</v>
          </cell>
          <cell r="HK42">
            <v>35000</v>
          </cell>
          <cell r="HL42">
            <v>297500</v>
          </cell>
          <cell r="HM42">
            <v>1</v>
          </cell>
          <cell r="HN42">
            <v>1</v>
          </cell>
          <cell r="HO42">
            <v>1</v>
          </cell>
          <cell r="HP42">
            <v>1</v>
          </cell>
          <cell r="HQ42">
            <v>1</v>
          </cell>
          <cell r="HR42">
            <v>1</v>
          </cell>
          <cell r="HS42">
            <v>1</v>
          </cell>
          <cell r="HT42">
            <v>297500</v>
          </cell>
          <cell r="HU42">
            <v>0</v>
          </cell>
          <cell r="HW42">
            <v>3.9</v>
          </cell>
          <cell r="HX42" t="str">
            <v>NR</v>
          </cell>
          <cell r="HY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HZ42" t="str">
            <v>un</v>
          </cell>
          <cell r="IA42">
            <v>8.5</v>
          </cell>
          <cell r="IB42">
            <v>150000</v>
          </cell>
          <cell r="IC42">
            <v>1275000</v>
          </cell>
          <cell r="ID42">
            <v>1</v>
          </cell>
          <cell r="IE42">
            <v>1</v>
          </cell>
          <cell r="IF42">
            <v>1</v>
          </cell>
          <cell r="IG42">
            <v>1</v>
          </cell>
          <cell r="IH42">
            <v>1</v>
          </cell>
          <cell r="II42">
            <v>1</v>
          </cell>
          <cell r="IJ42">
            <v>1</v>
          </cell>
          <cell r="IK42">
            <v>1275000</v>
          </cell>
          <cell r="IL42">
            <v>0</v>
          </cell>
        </row>
        <row r="43">
          <cell r="B43" t="str">
            <v>3.10</v>
          </cell>
          <cell r="C43" t="str">
            <v>R</v>
          </cell>
          <cell r="D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E43" t="str">
            <v>m</v>
          </cell>
          <cell r="F43">
            <v>8.5</v>
          </cell>
          <cell r="G43">
            <v>0</v>
          </cell>
          <cell r="H43">
            <v>0</v>
          </cell>
          <cell r="J43" t="str">
            <v>3.10</v>
          </cell>
          <cell r="K43" t="str">
            <v>R</v>
          </cell>
          <cell r="L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M43" t="str">
            <v>m</v>
          </cell>
          <cell r="N43">
            <v>8.5</v>
          </cell>
          <cell r="O43">
            <v>35412</v>
          </cell>
          <cell r="P43">
            <v>301002</v>
          </cell>
          <cell r="Q43">
            <v>1</v>
          </cell>
          <cell r="R43">
            <v>1</v>
          </cell>
          <cell r="S43">
            <v>1</v>
          </cell>
          <cell r="T43">
            <v>1</v>
          </cell>
          <cell r="U43">
            <v>1</v>
          </cell>
          <cell r="V43">
            <v>1</v>
          </cell>
          <cell r="W43">
            <v>1</v>
          </cell>
          <cell r="X43">
            <v>301002</v>
          </cell>
          <cell r="Y43">
            <v>0</v>
          </cell>
          <cell r="AA43" t="str">
            <v>3.10</v>
          </cell>
          <cell r="AB43" t="str">
            <v>R</v>
          </cell>
          <cell r="AC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AD43" t="str">
            <v>m</v>
          </cell>
          <cell r="AE43">
            <v>8.5</v>
          </cell>
          <cell r="AF43">
            <v>32000</v>
          </cell>
          <cell r="AG43">
            <v>272000</v>
          </cell>
          <cell r="AH43">
            <v>1</v>
          </cell>
          <cell r="AI43">
            <v>1</v>
          </cell>
          <cell r="AJ43">
            <v>1</v>
          </cell>
          <cell r="AK43">
            <v>1</v>
          </cell>
          <cell r="AL43">
            <v>1</v>
          </cell>
          <cell r="AM43">
            <v>1</v>
          </cell>
          <cell r="AN43">
            <v>1</v>
          </cell>
          <cell r="AO43">
            <v>272000</v>
          </cell>
          <cell r="AP43">
            <v>0</v>
          </cell>
          <cell r="AR43" t="str">
            <v>3.10</v>
          </cell>
          <cell r="AS43" t="str">
            <v>R</v>
          </cell>
          <cell r="AT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AU43" t="str">
            <v>m</v>
          </cell>
          <cell r="AV43">
            <v>8.5</v>
          </cell>
          <cell r="AW43">
            <v>12610</v>
          </cell>
          <cell r="AX43">
            <v>107185</v>
          </cell>
          <cell r="AY43">
            <v>1</v>
          </cell>
          <cell r="AZ43">
            <v>1</v>
          </cell>
          <cell r="BA43">
            <v>1</v>
          </cell>
          <cell r="BB43">
            <v>1</v>
          </cell>
          <cell r="BC43">
            <v>1</v>
          </cell>
          <cell r="BD43">
            <v>1</v>
          </cell>
          <cell r="BE43">
            <v>1</v>
          </cell>
          <cell r="BF43">
            <v>107185</v>
          </cell>
          <cell r="BG43">
            <v>0</v>
          </cell>
          <cell r="BI43" t="str">
            <v>3.10</v>
          </cell>
          <cell r="BJ43" t="str">
            <v>R</v>
          </cell>
          <cell r="BK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BL43" t="str">
            <v>m</v>
          </cell>
          <cell r="BM43">
            <v>8.5</v>
          </cell>
          <cell r="BN43">
            <v>25102</v>
          </cell>
          <cell r="BO43">
            <v>213367</v>
          </cell>
          <cell r="BP43">
            <v>1</v>
          </cell>
          <cell r="BQ43">
            <v>1</v>
          </cell>
          <cell r="BR43">
            <v>1</v>
          </cell>
          <cell r="BS43">
            <v>1</v>
          </cell>
          <cell r="BT43">
            <v>1</v>
          </cell>
          <cell r="BU43">
            <v>1</v>
          </cell>
          <cell r="BV43">
            <v>1</v>
          </cell>
          <cell r="BW43">
            <v>213367</v>
          </cell>
          <cell r="BX43">
            <v>0</v>
          </cell>
          <cell r="BZ43" t="str">
            <v>3.10</v>
          </cell>
          <cell r="CA43" t="str">
            <v>R</v>
          </cell>
          <cell r="CB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CC43" t="str">
            <v>m</v>
          </cell>
          <cell r="CD43">
            <v>8.5</v>
          </cell>
          <cell r="CE43">
            <v>60000</v>
          </cell>
          <cell r="CF43">
            <v>510000</v>
          </cell>
          <cell r="CG43">
            <v>1</v>
          </cell>
          <cell r="CH43">
            <v>1</v>
          </cell>
          <cell r="CI43">
            <v>1</v>
          </cell>
          <cell r="CJ43">
            <v>1</v>
          </cell>
          <cell r="CK43">
            <v>1</v>
          </cell>
          <cell r="CL43">
            <v>1</v>
          </cell>
          <cell r="CM43">
            <v>1</v>
          </cell>
          <cell r="CN43">
            <v>510000</v>
          </cell>
          <cell r="CO43">
            <v>0</v>
          </cell>
          <cell r="CQ43" t="str">
            <v>3.10</v>
          </cell>
          <cell r="CR43" t="str">
            <v>R</v>
          </cell>
          <cell r="CS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CT43" t="str">
            <v>m</v>
          </cell>
          <cell r="CU43">
            <v>8.5</v>
          </cell>
          <cell r="CV43">
            <v>29500</v>
          </cell>
          <cell r="CW43">
            <v>250750</v>
          </cell>
          <cell r="CX43">
            <v>1</v>
          </cell>
          <cell r="CY43">
            <v>1</v>
          </cell>
          <cell r="CZ43">
            <v>1</v>
          </cell>
          <cell r="DA43">
            <v>1</v>
          </cell>
          <cell r="DB43">
            <v>1</v>
          </cell>
          <cell r="DC43">
            <v>1</v>
          </cell>
          <cell r="DD43">
            <v>1</v>
          </cell>
          <cell r="DE43">
            <v>250750</v>
          </cell>
          <cell r="DF43">
            <v>0</v>
          </cell>
          <cell r="DH43" t="str">
            <v>3.10</v>
          </cell>
          <cell r="DI43" t="str">
            <v>R</v>
          </cell>
          <cell r="DJ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DK43" t="str">
            <v>m</v>
          </cell>
          <cell r="DL43">
            <v>8.5</v>
          </cell>
          <cell r="DM43">
            <v>6323</v>
          </cell>
          <cell r="DN43">
            <v>53745.5</v>
          </cell>
          <cell r="DO43">
            <v>1</v>
          </cell>
          <cell r="DP43">
            <v>1</v>
          </cell>
          <cell r="DQ43">
            <v>1</v>
          </cell>
          <cell r="DR43">
            <v>1</v>
          </cell>
          <cell r="DS43">
            <v>1</v>
          </cell>
          <cell r="DT43">
            <v>1</v>
          </cell>
          <cell r="DU43">
            <v>1</v>
          </cell>
          <cell r="DV43">
            <v>53746</v>
          </cell>
          <cell r="DW43">
            <v>-0.5</v>
          </cell>
          <cell r="DY43" t="str">
            <v>3.10</v>
          </cell>
          <cell r="DZ43" t="str">
            <v>R</v>
          </cell>
          <cell r="EA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EB43" t="str">
            <v>m</v>
          </cell>
          <cell r="EC43">
            <v>8.5</v>
          </cell>
          <cell r="ED43">
            <v>9500</v>
          </cell>
          <cell r="EE43">
            <v>80750</v>
          </cell>
          <cell r="EF43">
            <v>1</v>
          </cell>
          <cell r="EG43">
            <v>1</v>
          </cell>
          <cell r="EH43">
            <v>1</v>
          </cell>
          <cell r="EI43">
            <v>1</v>
          </cell>
          <cell r="EJ43">
            <v>1</v>
          </cell>
          <cell r="EK43">
            <v>1</v>
          </cell>
          <cell r="EL43">
            <v>1</v>
          </cell>
          <cell r="EM43">
            <v>80750</v>
          </cell>
          <cell r="EN43">
            <v>0</v>
          </cell>
          <cell r="EP43" t="str">
            <v>3.10</v>
          </cell>
          <cell r="EQ43" t="str">
            <v>R</v>
          </cell>
          <cell r="ER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ES43" t="str">
            <v>m</v>
          </cell>
          <cell r="ET43">
            <v>8.5</v>
          </cell>
          <cell r="EU43">
            <v>32000</v>
          </cell>
          <cell r="EV43">
            <v>272000</v>
          </cell>
          <cell r="EW43">
            <v>1</v>
          </cell>
          <cell r="EX43">
            <v>1</v>
          </cell>
          <cell r="EY43">
            <v>1</v>
          </cell>
          <cell r="EZ43">
            <v>1</v>
          </cell>
          <cell r="FA43">
            <v>1</v>
          </cell>
          <cell r="FB43">
            <v>1</v>
          </cell>
          <cell r="FC43">
            <v>1</v>
          </cell>
          <cell r="FD43">
            <v>272000</v>
          </cell>
          <cell r="FE43">
            <v>0</v>
          </cell>
          <cell r="FG43" t="str">
            <v>3.10</v>
          </cell>
          <cell r="FH43" t="str">
            <v>R</v>
          </cell>
          <cell r="FI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FJ43" t="str">
            <v>m</v>
          </cell>
          <cell r="FK43">
            <v>8.5</v>
          </cell>
          <cell r="FL43">
            <v>6337</v>
          </cell>
          <cell r="FM43">
            <v>53864.5</v>
          </cell>
          <cell r="FN43">
            <v>1</v>
          </cell>
          <cell r="FO43">
            <v>1</v>
          </cell>
          <cell r="FP43">
            <v>1</v>
          </cell>
          <cell r="FQ43">
            <v>1</v>
          </cell>
          <cell r="FR43">
            <v>1</v>
          </cell>
          <cell r="FS43">
            <v>1</v>
          </cell>
          <cell r="FT43">
            <v>1</v>
          </cell>
          <cell r="FU43">
            <v>53865</v>
          </cell>
          <cell r="FV43">
            <v>-0.5</v>
          </cell>
          <cell r="FX43" t="str">
            <v>3.10</v>
          </cell>
          <cell r="FY43" t="str">
            <v>R</v>
          </cell>
          <cell r="FZ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GA43" t="str">
            <v>m</v>
          </cell>
          <cell r="GB43">
            <v>8.5</v>
          </cell>
          <cell r="GC43">
            <v>22000</v>
          </cell>
          <cell r="GD43">
            <v>187000</v>
          </cell>
          <cell r="GE43">
            <v>1</v>
          </cell>
          <cell r="GF43">
            <v>1</v>
          </cell>
          <cell r="GG43">
            <v>1</v>
          </cell>
          <cell r="GH43">
            <v>1</v>
          </cell>
          <cell r="GI43">
            <v>1</v>
          </cell>
          <cell r="GJ43">
            <v>1</v>
          </cell>
          <cell r="GK43">
            <v>1</v>
          </cell>
          <cell r="GL43">
            <v>187000</v>
          </cell>
          <cell r="GM43">
            <v>0</v>
          </cell>
          <cell r="GO43" t="str">
            <v>3.10</v>
          </cell>
          <cell r="GP43" t="str">
            <v>R</v>
          </cell>
          <cell r="GQ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GR43" t="str">
            <v>m</v>
          </cell>
          <cell r="GS43">
            <v>8.5</v>
          </cell>
          <cell r="GT43">
            <v>20000</v>
          </cell>
          <cell r="GU43">
            <v>170000</v>
          </cell>
          <cell r="GV43">
            <v>1</v>
          </cell>
          <cell r="GW43">
            <v>1</v>
          </cell>
          <cell r="GX43">
            <v>1</v>
          </cell>
          <cell r="GY43">
            <v>1</v>
          </cell>
          <cell r="GZ43">
            <v>1</v>
          </cell>
          <cell r="HA43">
            <v>1</v>
          </cell>
          <cell r="HB43">
            <v>1</v>
          </cell>
          <cell r="HC43">
            <v>170000</v>
          </cell>
          <cell r="HD43">
            <v>0</v>
          </cell>
          <cell r="HF43" t="str">
            <v>3.10</v>
          </cell>
          <cell r="HG43" t="str">
            <v>R</v>
          </cell>
          <cell r="HH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HI43" t="str">
            <v>m</v>
          </cell>
          <cell r="HJ43">
            <v>8.5</v>
          </cell>
          <cell r="HK43">
            <v>175000</v>
          </cell>
          <cell r="HL43">
            <v>1487500</v>
          </cell>
          <cell r="HM43">
            <v>1</v>
          </cell>
          <cell r="HN43">
            <v>1</v>
          </cell>
          <cell r="HO43">
            <v>1</v>
          </cell>
          <cell r="HP43">
            <v>1</v>
          </cell>
          <cell r="HQ43">
            <v>1</v>
          </cell>
          <cell r="HR43">
            <v>1</v>
          </cell>
          <cell r="HS43">
            <v>1</v>
          </cell>
          <cell r="HT43">
            <v>1487500</v>
          </cell>
          <cell r="HU43">
            <v>0</v>
          </cell>
          <cell r="HW43" t="str">
            <v>3.10</v>
          </cell>
          <cell r="HX43" t="str">
            <v>R</v>
          </cell>
          <cell r="HY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HZ43" t="str">
            <v>m</v>
          </cell>
          <cell r="IA43">
            <v>8.5</v>
          </cell>
          <cell r="IB43">
            <v>8000</v>
          </cell>
          <cell r="IC43">
            <v>68000</v>
          </cell>
          <cell r="ID43">
            <v>1</v>
          </cell>
          <cell r="IE43">
            <v>1</v>
          </cell>
          <cell r="IF43">
            <v>1</v>
          </cell>
          <cell r="IG43">
            <v>1</v>
          </cell>
          <cell r="IH43">
            <v>1</v>
          </cell>
          <cell r="II43">
            <v>1</v>
          </cell>
          <cell r="IJ43">
            <v>1</v>
          </cell>
          <cell r="IK43">
            <v>68000</v>
          </cell>
          <cell r="IL43">
            <v>0</v>
          </cell>
        </row>
        <row r="44">
          <cell r="B44" t="str">
            <v>3.11</v>
          </cell>
          <cell r="C44" t="str">
            <v>R</v>
          </cell>
          <cell r="D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E44" t="str">
            <v>un</v>
          </cell>
          <cell r="F44">
            <v>5.0999999999999996</v>
          </cell>
          <cell r="G44">
            <v>0</v>
          </cell>
          <cell r="H44">
            <v>0</v>
          </cell>
          <cell r="J44" t="str">
            <v>3.11</v>
          </cell>
          <cell r="K44" t="str">
            <v>R</v>
          </cell>
          <cell r="L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M44" t="str">
            <v>un</v>
          </cell>
          <cell r="N44">
            <v>5.0999999999999996</v>
          </cell>
          <cell r="O44">
            <v>370768</v>
          </cell>
          <cell r="P44">
            <v>1890917</v>
          </cell>
          <cell r="Q44">
            <v>1</v>
          </cell>
          <cell r="R44">
            <v>1</v>
          </cell>
          <cell r="S44">
            <v>1</v>
          </cell>
          <cell r="T44">
            <v>1</v>
          </cell>
          <cell r="U44">
            <v>1</v>
          </cell>
          <cell r="V44">
            <v>1</v>
          </cell>
          <cell r="W44">
            <v>1</v>
          </cell>
          <cell r="X44">
            <v>1890917</v>
          </cell>
          <cell r="Y44">
            <v>0</v>
          </cell>
          <cell r="AA44" t="str">
            <v>3.11</v>
          </cell>
          <cell r="AB44" t="str">
            <v>R</v>
          </cell>
          <cell r="AC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AD44" t="str">
            <v>un</v>
          </cell>
          <cell r="AE44">
            <v>5.0999999999999996</v>
          </cell>
          <cell r="AF44">
            <v>1570000</v>
          </cell>
          <cell r="AG44">
            <v>8006999.9999999991</v>
          </cell>
          <cell r="AH44">
            <v>1</v>
          </cell>
          <cell r="AI44">
            <v>1</v>
          </cell>
          <cell r="AJ44">
            <v>1</v>
          </cell>
          <cell r="AK44">
            <v>1</v>
          </cell>
          <cell r="AL44">
            <v>1</v>
          </cell>
          <cell r="AM44">
            <v>1</v>
          </cell>
          <cell r="AN44">
            <v>1</v>
          </cell>
          <cell r="AO44">
            <v>8007000</v>
          </cell>
          <cell r="AP44">
            <v>0</v>
          </cell>
          <cell r="AR44" t="str">
            <v>3.11</v>
          </cell>
          <cell r="AS44" t="str">
            <v>R</v>
          </cell>
          <cell r="AT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AU44" t="str">
            <v>un</v>
          </cell>
          <cell r="AV44">
            <v>5.0999999999999996</v>
          </cell>
          <cell r="AW44">
            <v>485000</v>
          </cell>
          <cell r="AX44">
            <v>2473500</v>
          </cell>
          <cell r="AY44">
            <v>1</v>
          </cell>
          <cell r="AZ44">
            <v>1</v>
          </cell>
          <cell r="BA44">
            <v>1</v>
          </cell>
          <cell r="BB44">
            <v>1</v>
          </cell>
          <cell r="BC44">
            <v>1</v>
          </cell>
          <cell r="BD44">
            <v>1</v>
          </cell>
          <cell r="BE44">
            <v>1</v>
          </cell>
          <cell r="BF44">
            <v>2473500</v>
          </cell>
          <cell r="BG44">
            <v>0</v>
          </cell>
          <cell r="BI44" t="str">
            <v>3.11</v>
          </cell>
          <cell r="BJ44" t="str">
            <v>R</v>
          </cell>
          <cell r="BK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BL44" t="str">
            <v>un</v>
          </cell>
          <cell r="BM44">
            <v>5.0999999999999996</v>
          </cell>
          <cell r="BN44">
            <v>25102</v>
          </cell>
          <cell r="BO44">
            <v>128020.2</v>
          </cell>
          <cell r="BP44">
            <v>1</v>
          </cell>
          <cell r="BQ44">
            <v>1</v>
          </cell>
          <cell r="BR44">
            <v>1</v>
          </cell>
          <cell r="BS44">
            <v>1</v>
          </cell>
          <cell r="BT44">
            <v>1</v>
          </cell>
          <cell r="BU44">
            <v>1</v>
          </cell>
          <cell r="BV44">
            <v>1</v>
          </cell>
          <cell r="BW44">
            <v>128020</v>
          </cell>
          <cell r="BX44">
            <v>0.19999999999708962</v>
          </cell>
          <cell r="BZ44" t="str">
            <v>3.11</v>
          </cell>
          <cell r="CA44" t="str">
            <v>R</v>
          </cell>
          <cell r="CB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CC44" t="str">
            <v>un</v>
          </cell>
          <cell r="CD44">
            <v>5.0999999999999996</v>
          </cell>
          <cell r="CE44">
            <v>1305000</v>
          </cell>
          <cell r="CF44">
            <v>6655500</v>
          </cell>
          <cell r="CG44">
            <v>1</v>
          </cell>
          <cell r="CH44">
            <v>1</v>
          </cell>
          <cell r="CI44">
            <v>1</v>
          </cell>
          <cell r="CJ44">
            <v>1</v>
          </cell>
          <cell r="CK44">
            <v>1</v>
          </cell>
          <cell r="CL44">
            <v>1</v>
          </cell>
          <cell r="CM44">
            <v>1</v>
          </cell>
          <cell r="CN44">
            <v>6655500</v>
          </cell>
          <cell r="CO44">
            <v>0</v>
          </cell>
          <cell r="CQ44" t="str">
            <v>3.11</v>
          </cell>
          <cell r="CR44" t="str">
            <v>R</v>
          </cell>
          <cell r="CS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CT44" t="str">
            <v>un</v>
          </cell>
          <cell r="CU44">
            <v>5.0999999999999996</v>
          </cell>
          <cell r="CV44">
            <v>1420000</v>
          </cell>
          <cell r="CW44">
            <v>7241999.9999999991</v>
          </cell>
          <cell r="CX44">
            <v>1</v>
          </cell>
          <cell r="CY44">
            <v>1</v>
          </cell>
          <cell r="CZ44">
            <v>1</v>
          </cell>
          <cell r="DA44">
            <v>1</v>
          </cell>
          <cell r="DB44">
            <v>1</v>
          </cell>
          <cell r="DC44">
            <v>1</v>
          </cell>
          <cell r="DD44">
            <v>1</v>
          </cell>
          <cell r="DE44">
            <v>7242000</v>
          </cell>
          <cell r="DF44">
            <v>0</v>
          </cell>
          <cell r="DH44" t="str">
            <v>3.11</v>
          </cell>
          <cell r="DI44" t="str">
            <v>R</v>
          </cell>
          <cell r="DJ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DK44" t="str">
            <v>un</v>
          </cell>
          <cell r="DL44">
            <v>5.0999999999999996</v>
          </cell>
          <cell r="DM44">
            <v>755485</v>
          </cell>
          <cell r="DN44">
            <v>3852973.4999999995</v>
          </cell>
          <cell r="DO44">
            <v>1</v>
          </cell>
          <cell r="DP44">
            <v>1</v>
          </cell>
          <cell r="DQ44">
            <v>1</v>
          </cell>
          <cell r="DR44">
            <v>1</v>
          </cell>
          <cell r="DS44">
            <v>1</v>
          </cell>
          <cell r="DT44">
            <v>1</v>
          </cell>
          <cell r="DU44">
            <v>1</v>
          </cell>
          <cell r="DV44">
            <v>3852974</v>
          </cell>
          <cell r="DW44">
            <v>-0.50000000046566129</v>
          </cell>
          <cell r="DY44" t="str">
            <v>3.11</v>
          </cell>
          <cell r="DZ44" t="str">
            <v>R</v>
          </cell>
          <cell r="EA44" t="str">
            <v>Aplicación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EB44" t="str">
            <v>un</v>
          </cell>
          <cell r="EC44">
            <v>5.0999999999999996</v>
          </cell>
          <cell r="ED44">
            <v>420000</v>
          </cell>
          <cell r="EE44">
            <v>2142000</v>
          </cell>
          <cell r="EF44">
            <v>1</v>
          </cell>
          <cell r="EG44">
            <v>1</v>
          </cell>
          <cell r="EH44">
            <v>1</v>
          </cell>
          <cell r="EI44">
            <v>1</v>
          </cell>
          <cell r="EJ44">
            <v>1</v>
          </cell>
          <cell r="EK44">
            <v>1</v>
          </cell>
          <cell r="EL44">
            <v>1</v>
          </cell>
          <cell r="EM44">
            <v>2142000</v>
          </cell>
          <cell r="EN44">
            <v>0</v>
          </cell>
          <cell r="EP44" t="str">
            <v>3.11</v>
          </cell>
          <cell r="EQ44" t="str">
            <v>R</v>
          </cell>
          <cell r="ER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ES44" t="str">
            <v>un</v>
          </cell>
          <cell r="ET44">
            <v>5.0999999999999996</v>
          </cell>
          <cell r="EU44">
            <v>295000</v>
          </cell>
          <cell r="EV44">
            <v>1504500</v>
          </cell>
          <cell r="EW44">
            <v>1</v>
          </cell>
          <cell r="EX44">
            <v>1</v>
          </cell>
          <cell r="EY44">
            <v>1</v>
          </cell>
          <cell r="EZ44">
            <v>1</v>
          </cell>
          <cell r="FA44">
            <v>1</v>
          </cell>
          <cell r="FB44">
            <v>1</v>
          </cell>
          <cell r="FC44">
            <v>1</v>
          </cell>
          <cell r="FD44">
            <v>1504500</v>
          </cell>
          <cell r="FE44">
            <v>0</v>
          </cell>
          <cell r="FG44" t="str">
            <v>3.11</v>
          </cell>
          <cell r="FH44" t="str">
            <v>R</v>
          </cell>
          <cell r="FI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FJ44" t="str">
            <v>un</v>
          </cell>
          <cell r="FK44">
            <v>5.0999999999999996</v>
          </cell>
          <cell r="FL44">
            <v>755550</v>
          </cell>
          <cell r="FM44">
            <v>3853304.9999999995</v>
          </cell>
          <cell r="FN44">
            <v>1</v>
          </cell>
          <cell r="FO44">
            <v>1</v>
          </cell>
          <cell r="FP44">
            <v>1</v>
          </cell>
          <cell r="FQ44">
            <v>1</v>
          </cell>
          <cell r="FR44">
            <v>1</v>
          </cell>
          <cell r="FS44">
            <v>1</v>
          </cell>
          <cell r="FT44">
            <v>1</v>
          </cell>
          <cell r="FU44">
            <v>3853305</v>
          </cell>
          <cell r="FV44">
            <v>0</v>
          </cell>
          <cell r="FX44" t="str">
            <v>3.11</v>
          </cell>
          <cell r="FY44" t="str">
            <v>R</v>
          </cell>
          <cell r="FZ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GA44" t="str">
            <v>un</v>
          </cell>
          <cell r="GB44">
            <v>5.0999999999999996</v>
          </cell>
          <cell r="GC44">
            <v>1050000</v>
          </cell>
          <cell r="GD44">
            <v>5355000</v>
          </cell>
          <cell r="GE44">
            <v>1</v>
          </cell>
          <cell r="GF44">
            <v>1</v>
          </cell>
          <cell r="GG44">
            <v>1</v>
          </cell>
          <cell r="GH44">
            <v>1</v>
          </cell>
          <cell r="GI44">
            <v>1</v>
          </cell>
          <cell r="GJ44">
            <v>1</v>
          </cell>
          <cell r="GK44">
            <v>1</v>
          </cell>
          <cell r="GL44">
            <v>5355000</v>
          </cell>
          <cell r="GM44">
            <v>0</v>
          </cell>
          <cell r="GO44" t="str">
            <v>3.11</v>
          </cell>
          <cell r="GP44" t="str">
            <v>R</v>
          </cell>
          <cell r="GQ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GR44" t="str">
            <v>un</v>
          </cell>
          <cell r="GS44">
            <v>5.0999999999999996</v>
          </cell>
          <cell r="GT44">
            <v>600000</v>
          </cell>
          <cell r="GU44">
            <v>3060000</v>
          </cell>
          <cell r="GV44">
            <v>1</v>
          </cell>
          <cell r="GW44">
            <v>1</v>
          </cell>
          <cell r="GX44">
            <v>1</v>
          </cell>
          <cell r="GY44">
            <v>1</v>
          </cell>
          <cell r="GZ44">
            <v>1</v>
          </cell>
          <cell r="HA44">
            <v>1</v>
          </cell>
          <cell r="HB44">
            <v>1</v>
          </cell>
          <cell r="HC44">
            <v>3060000</v>
          </cell>
          <cell r="HD44">
            <v>0</v>
          </cell>
          <cell r="HF44" t="str">
            <v>3.11</v>
          </cell>
          <cell r="HG44" t="str">
            <v>R</v>
          </cell>
          <cell r="HH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HI44" t="str">
            <v>un</v>
          </cell>
          <cell r="HJ44">
            <v>5.0999999999999996</v>
          </cell>
          <cell r="HK44">
            <v>120000</v>
          </cell>
          <cell r="HL44">
            <v>612000</v>
          </cell>
          <cell r="HM44">
            <v>1</v>
          </cell>
          <cell r="HN44">
            <v>1</v>
          </cell>
          <cell r="HO44">
            <v>1</v>
          </cell>
          <cell r="HP44">
            <v>1</v>
          </cell>
          <cell r="HQ44">
            <v>1</v>
          </cell>
          <cell r="HR44">
            <v>1</v>
          </cell>
          <cell r="HS44">
            <v>1</v>
          </cell>
          <cell r="HT44">
            <v>612000</v>
          </cell>
          <cell r="HU44">
            <v>0</v>
          </cell>
          <cell r="HW44" t="str">
            <v>3.11</v>
          </cell>
          <cell r="HX44" t="str">
            <v>R</v>
          </cell>
          <cell r="HY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HZ44" t="str">
            <v>un</v>
          </cell>
          <cell r="IA44">
            <v>5.0999999999999996</v>
          </cell>
          <cell r="IB44">
            <v>180000</v>
          </cell>
          <cell r="IC44">
            <v>917999.99999999988</v>
          </cell>
          <cell r="ID44">
            <v>1</v>
          </cell>
          <cell r="IE44">
            <v>1</v>
          </cell>
          <cell r="IF44">
            <v>1</v>
          </cell>
          <cell r="IG44">
            <v>1</v>
          </cell>
          <cell r="IH44">
            <v>1</v>
          </cell>
          <cell r="II44">
            <v>1</v>
          </cell>
          <cell r="IJ44">
            <v>1</v>
          </cell>
          <cell r="IK44">
            <v>918000</v>
          </cell>
          <cell r="IL44">
            <v>0</v>
          </cell>
        </row>
        <row r="45">
          <cell r="B45" t="str">
            <v>3.12</v>
          </cell>
          <cell r="C45" t="str">
            <v>R</v>
          </cell>
          <cell r="D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E45" t="str">
            <v>un</v>
          </cell>
          <cell r="F45">
            <v>8.5</v>
          </cell>
          <cell r="G45">
            <v>0</v>
          </cell>
          <cell r="H45">
            <v>0</v>
          </cell>
          <cell r="J45" t="str">
            <v>3.12</v>
          </cell>
          <cell r="K45" t="str">
            <v>R</v>
          </cell>
          <cell r="L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M45" t="str">
            <v>un</v>
          </cell>
          <cell r="N45">
            <v>8.5</v>
          </cell>
          <cell r="O45">
            <v>303850</v>
          </cell>
          <cell r="P45">
            <v>2582725</v>
          </cell>
          <cell r="Q45">
            <v>1</v>
          </cell>
          <cell r="R45">
            <v>1</v>
          </cell>
          <cell r="S45">
            <v>1</v>
          </cell>
          <cell r="T45">
            <v>1</v>
          </cell>
          <cell r="U45">
            <v>1</v>
          </cell>
          <cell r="V45">
            <v>1</v>
          </cell>
          <cell r="W45">
            <v>1</v>
          </cell>
          <cell r="X45">
            <v>2582725</v>
          </cell>
          <cell r="Y45">
            <v>0</v>
          </cell>
          <cell r="AA45" t="str">
            <v>3.12</v>
          </cell>
          <cell r="AB45" t="str">
            <v>R</v>
          </cell>
          <cell r="AC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AD45" t="str">
            <v>un</v>
          </cell>
          <cell r="AE45">
            <v>8.5</v>
          </cell>
          <cell r="AF45">
            <v>1077694</v>
          </cell>
          <cell r="AG45">
            <v>9160399</v>
          </cell>
          <cell r="AH45">
            <v>1</v>
          </cell>
          <cell r="AI45">
            <v>1</v>
          </cell>
          <cell r="AJ45">
            <v>1</v>
          </cell>
          <cell r="AK45">
            <v>1</v>
          </cell>
          <cell r="AL45">
            <v>1</v>
          </cell>
          <cell r="AM45">
            <v>1</v>
          </cell>
          <cell r="AN45">
            <v>1</v>
          </cell>
          <cell r="AO45">
            <v>9160399</v>
          </cell>
          <cell r="AP45">
            <v>0</v>
          </cell>
          <cell r="AR45" t="str">
            <v>3.12</v>
          </cell>
          <cell r="AS45" t="str">
            <v>R</v>
          </cell>
          <cell r="AT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AU45" t="str">
            <v>un</v>
          </cell>
          <cell r="AV45">
            <v>8.5</v>
          </cell>
          <cell r="AW45">
            <v>368600</v>
          </cell>
          <cell r="AX45">
            <v>3133100</v>
          </cell>
          <cell r="AY45">
            <v>1</v>
          </cell>
          <cell r="AZ45">
            <v>1</v>
          </cell>
          <cell r="BA45">
            <v>1</v>
          </cell>
          <cell r="BB45">
            <v>1</v>
          </cell>
          <cell r="BC45">
            <v>1</v>
          </cell>
          <cell r="BD45">
            <v>1</v>
          </cell>
          <cell r="BE45">
            <v>1</v>
          </cell>
          <cell r="BF45">
            <v>3133100</v>
          </cell>
          <cell r="BG45">
            <v>0</v>
          </cell>
          <cell r="BI45" t="str">
            <v>3.12</v>
          </cell>
          <cell r="BJ45" t="str">
            <v>R</v>
          </cell>
          <cell r="BK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BL45" t="str">
            <v>un</v>
          </cell>
          <cell r="BM45">
            <v>8.5</v>
          </cell>
          <cell r="BN45">
            <v>25102</v>
          </cell>
          <cell r="BO45">
            <v>213367</v>
          </cell>
          <cell r="BP45">
            <v>1</v>
          </cell>
          <cell r="BQ45">
            <v>1</v>
          </cell>
          <cell r="BR45">
            <v>1</v>
          </cell>
          <cell r="BS45">
            <v>1</v>
          </cell>
          <cell r="BT45">
            <v>1</v>
          </cell>
          <cell r="BU45">
            <v>1</v>
          </cell>
          <cell r="BV45">
            <v>1</v>
          </cell>
          <cell r="BW45">
            <v>213367</v>
          </cell>
          <cell r="BX45">
            <v>0</v>
          </cell>
          <cell r="BZ45" t="str">
            <v>3.12</v>
          </cell>
          <cell r="CA45" t="str">
            <v>R</v>
          </cell>
          <cell r="CB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CC45" t="str">
            <v>un</v>
          </cell>
          <cell r="CD45">
            <v>8.5</v>
          </cell>
          <cell r="CE45">
            <v>525000</v>
          </cell>
          <cell r="CF45">
            <v>4462500</v>
          </cell>
          <cell r="CG45">
            <v>1</v>
          </cell>
          <cell r="CH45">
            <v>1</v>
          </cell>
          <cell r="CI45">
            <v>1</v>
          </cell>
          <cell r="CJ45">
            <v>1</v>
          </cell>
          <cell r="CK45">
            <v>1</v>
          </cell>
          <cell r="CL45">
            <v>1</v>
          </cell>
          <cell r="CM45">
            <v>1</v>
          </cell>
          <cell r="CN45">
            <v>4462500</v>
          </cell>
          <cell r="CO45">
            <v>0</v>
          </cell>
          <cell r="CQ45" t="str">
            <v>3.12</v>
          </cell>
          <cell r="CR45" t="str">
            <v>R</v>
          </cell>
          <cell r="CS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CT45" t="str">
            <v>un</v>
          </cell>
          <cell r="CU45">
            <v>8.5</v>
          </cell>
          <cell r="CV45">
            <v>140000</v>
          </cell>
          <cell r="CW45">
            <v>1190000</v>
          </cell>
          <cell r="CX45">
            <v>1</v>
          </cell>
          <cell r="CY45">
            <v>1</v>
          </cell>
          <cell r="CZ45">
            <v>1</v>
          </cell>
          <cell r="DA45">
            <v>1</v>
          </cell>
          <cell r="DB45">
            <v>1</v>
          </cell>
          <cell r="DC45">
            <v>1</v>
          </cell>
          <cell r="DD45">
            <v>1</v>
          </cell>
          <cell r="DE45">
            <v>1190000</v>
          </cell>
          <cell r="DF45">
            <v>0</v>
          </cell>
          <cell r="DH45" t="str">
            <v>3.12</v>
          </cell>
          <cell r="DI45" t="str">
            <v>R</v>
          </cell>
          <cell r="DJ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DK45" t="str">
            <v>un</v>
          </cell>
          <cell r="DL45">
            <v>8.5</v>
          </cell>
          <cell r="DM45">
            <v>454028</v>
          </cell>
          <cell r="DN45">
            <v>3859238</v>
          </cell>
          <cell r="DO45">
            <v>1</v>
          </cell>
          <cell r="DP45">
            <v>1</v>
          </cell>
          <cell r="DQ45">
            <v>1</v>
          </cell>
          <cell r="DR45">
            <v>1</v>
          </cell>
          <cell r="DS45">
            <v>1</v>
          </cell>
          <cell r="DT45">
            <v>1</v>
          </cell>
          <cell r="DU45">
            <v>1</v>
          </cell>
          <cell r="DV45">
            <v>3859238</v>
          </cell>
          <cell r="DW45">
            <v>0</v>
          </cell>
          <cell r="DY45" t="str">
            <v>3.12</v>
          </cell>
          <cell r="DZ45" t="str">
            <v>R</v>
          </cell>
          <cell r="EA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EB45" t="str">
            <v>un</v>
          </cell>
          <cell r="EC45">
            <v>8.5</v>
          </cell>
          <cell r="ED45">
            <v>300000</v>
          </cell>
          <cell r="EE45">
            <v>2550000</v>
          </cell>
          <cell r="EF45">
            <v>1</v>
          </cell>
          <cell r="EG45">
            <v>1</v>
          </cell>
          <cell r="EH45">
            <v>1</v>
          </cell>
          <cell r="EI45">
            <v>1</v>
          </cell>
          <cell r="EJ45">
            <v>1</v>
          </cell>
          <cell r="EK45">
            <v>1</v>
          </cell>
          <cell r="EL45">
            <v>1</v>
          </cell>
          <cell r="EM45">
            <v>2550000</v>
          </cell>
          <cell r="EN45">
            <v>0</v>
          </cell>
          <cell r="EP45" t="str">
            <v>3.12</v>
          </cell>
          <cell r="EQ45" t="str">
            <v>R</v>
          </cell>
          <cell r="ER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ES45" t="str">
            <v>un</v>
          </cell>
          <cell r="ET45">
            <v>8.5</v>
          </cell>
          <cell r="EU45">
            <v>250000</v>
          </cell>
          <cell r="EV45">
            <v>2125000</v>
          </cell>
          <cell r="EW45">
            <v>1</v>
          </cell>
          <cell r="EX45">
            <v>1</v>
          </cell>
          <cell r="EY45">
            <v>1</v>
          </cell>
          <cell r="EZ45">
            <v>1</v>
          </cell>
          <cell r="FA45">
            <v>1</v>
          </cell>
          <cell r="FB45">
            <v>1</v>
          </cell>
          <cell r="FC45">
            <v>1</v>
          </cell>
          <cell r="FD45">
            <v>2125000</v>
          </cell>
          <cell r="FE45">
            <v>0</v>
          </cell>
          <cell r="FG45" t="str">
            <v>3.12</v>
          </cell>
          <cell r="FH45" t="str">
            <v>R</v>
          </cell>
          <cell r="FI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FJ45" t="str">
            <v>un</v>
          </cell>
          <cell r="FK45">
            <v>8.5</v>
          </cell>
          <cell r="FL45">
            <v>454032</v>
          </cell>
          <cell r="FM45">
            <v>3859272</v>
          </cell>
          <cell r="FN45">
            <v>1</v>
          </cell>
          <cell r="FO45">
            <v>1</v>
          </cell>
          <cell r="FP45">
            <v>1</v>
          </cell>
          <cell r="FQ45">
            <v>1</v>
          </cell>
          <cell r="FR45">
            <v>1</v>
          </cell>
          <cell r="FS45">
            <v>1</v>
          </cell>
          <cell r="FT45">
            <v>1</v>
          </cell>
          <cell r="FU45">
            <v>3859272</v>
          </cell>
          <cell r="FV45">
            <v>0</v>
          </cell>
          <cell r="FX45" t="str">
            <v>3.12</v>
          </cell>
          <cell r="FY45" t="str">
            <v>R</v>
          </cell>
          <cell r="FZ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GA45" t="str">
            <v>un</v>
          </cell>
          <cell r="GB45">
            <v>8.5</v>
          </cell>
          <cell r="GC45">
            <v>800000</v>
          </cell>
          <cell r="GD45">
            <v>6800000</v>
          </cell>
          <cell r="GE45">
            <v>1</v>
          </cell>
          <cell r="GF45">
            <v>1</v>
          </cell>
          <cell r="GG45">
            <v>1</v>
          </cell>
          <cell r="GH45">
            <v>1</v>
          </cell>
          <cell r="GI45">
            <v>1</v>
          </cell>
          <cell r="GJ45">
            <v>1</v>
          </cell>
          <cell r="GK45">
            <v>1</v>
          </cell>
          <cell r="GL45">
            <v>6800000</v>
          </cell>
          <cell r="GM45">
            <v>0</v>
          </cell>
          <cell r="GO45" t="str">
            <v>3.12</v>
          </cell>
          <cell r="GP45" t="str">
            <v>R</v>
          </cell>
          <cell r="GQ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GR45" t="str">
            <v>un</v>
          </cell>
          <cell r="GS45">
            <v>8.5</v>
          </cell>
          <cell r="GT45">
            <v>480000</v>
          </cell>
          <cell r="GU45">
            <v>4080000</v>
          </cell>
          <cell r="GV45">
            <v>1</v>
          </cell>
          <cell r="GW45">
            <v>1</v>
          </cell>
          <cell r="GX45">
            <v>1</v>
          </cell>
          <cell r="GY45">
            <v>1</v>
          </cell>
          <cell r="GZ45">
            <v>1</v>
          </cell>
          <cell r="HA45">
            <v>1</v>
          </cell>
          <cell r="HB45">
            <v>1</v>
          </cell>
          <cell r="HC45">
            <v>4080000</v>
          </cell>
          <cell r="HD45">
            <v>0</v>
          </cell>
          <cell r="HF45" t="str">
            <v>3.12</v>
          </cell>
          <cell r="HG45" t="str">
            <v>R</v>
          </cell>
          <cell r="HH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HI45" t="str">
            <v>un</v>
          </cell>
          <cell r="HJ45">
            <v>8.5</v>
          </cell>
          <cell r="HK45">
            <v>90000</v>
          </cell>
          <cell r="HL45">
            <v>765000</v>
          </cell>
          <cell r="HM45">
            <v>1</v>
          </cell>
          <cell r="HN45">
            <v>1</v>
          </cell>
          <cell r="HO45">
            <v>1</v>
          </cell>
          <cell r="HP45">
            <v>1</v>
          </cell>
          <cell r="HQ45">
            <v>1</v>
          </cell>
          <cell r="HR45">
            <v>1</v>
          </cell>
          <cell r="HS45">
            <v>1</v>
          </cell>
          <cell r="HT45">
            <v>765000</v>
          </cell>
          <cell r="HU45">
            <v>0</v>
          </cell>
          <cell r="HW45" t="str">
            <v>3.12</v>
          </cell>
          <cell r="HX45" t="str">
            <v>R</v>
          </cell>
          <cell r="HY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HZ45" t="str">
            <v>un</v>
          </cell>
          <cell r="IA45">
            <v>8.5</v>
          </cell>
          <cell r="IB45">
            <v>250000</v>
          </cell>
          <cell r="IC45">
            <v>2125000</v>
          </cell>
          <cell r="ID45">
            <v>1</v>
          </cell>
          <cell r="IE45">
            <v>1</v>
          </cell>
          <cell r="IF45">
            <v>1</v>
          </cell>
          <cell r="IG45">
            <v>1</v>
          </cell>
          <cell r="IH45">
            <v>1</v>
          </cell>
          <cell r="II45">
            <v>1</v>
          </cell>
          <cell r="IJ45">
            <v>1</v>
          </cell>
          <cell r="IK45">
            <v>2125000</v>
          </cell>
          <cell r="IL45">
            <v>0</v>
          </cell>
        </row>
        <row r="46">
          <cell r="B46" t="str">
            <v>3.13</v>
          </cell>
          <cell r="C46" t="str">
            <v>R</v>
          </cell>
          <cell r="D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E46" t="str">
            <v>und</v>
          </cell>
          <cell r="F46">
            <v>42.5</v>
          </cell>
          <cell r="G46">
            <v>0</v>
          </cell>
          <cell r="H46">
            <v>0</v>
          </cell>
          <cell r="J46" t="str">
            <v>3.13</v>
          </cell>
          <cell r="K46" t="str">
            <v>R</v>
          </cell>
          <cell r="L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M46" t="str">
            <v>und</v>
          </cell>
          <cell r="N46">
            <v>42.5</v>
          </cell>
          <cell r="O46">
            <v>87248</v>
          </cell>
          <cell r="P46">
            <v>3708040</v>
          </cell>
          <cell r="Q46">
            <v>1</v>
          </cell>
          <cell r="R46">
            <v>1</v>
          </cell>
          <cell r="S46">
            <v>1</v>
          </cell>
          <cell r="T46">
            <v>1</v>
          </cell>
          <cell r="U46">
            <v>1</v>
          </cell>
          <cell r="V46">
            <v>1</v>
          </cell>
          <cell r="W46">
            <v>1</v>
          </cell>
          <cell r="X46">
            <v>3708040</v>
          </cell>
          <cell r="Y46">
            <v>0</v>
          </cell>
          <cell r="AA46" t="str">
            <v>3.13</v>
          </cell>
          <cell r="AB46" t="str">
            <v>R</v>
          </cell>
          <cell r="AC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AD46" t="str">
            <v>und</v>
          </cell>
          <cell r="AE46">
            <v>42.5</v>
          </cell>
          <cell r="AF46">
            <v>235000</v>
          </cell>
          <cell r="AG46">
            <v>9987500</v>
          </cell>
          <cell r="AH46">
            <v>1</v>
          </cell>
          <cell r="AI46">
            <v>1</v>
          </cell>
          <cell r="AJ46">
            <v>1</v>
          </cell>
          <cell r="AK46">
            <v>1</v>
          </cell>
          <cell r="AL46">
            <v>1</v>
          </cell>
          <cell r="AM46">
            <v>1</v>
          </cell>
          <cell r="AN46">
            <v>1</v>
          </cell>
          <cell r="AO46">
            <v>9987500</v>
          </cell>
          <cell r="AP46">
            <v>0</v>
          </cell>
          <cell r="AR46" t="str">
            <v>3.13</v>
          </cell>
          <cell r="AS46" t="str">
            <v>R</v>
          </cell>
          <cell r="AT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AU46" t="str">
            <v>und</v>
          </cell>
          <cell r="AV46">
            <v>42.5</v>
          </cell>
          <cell r="AW46">
            <v>33950</v>
          </cell>
          <cell r="AX46">
            <v>1442875</v>
          </cell>
          <cell r="AY46">
            <v>1</v>
          </cell>
          <cell r="AZ46">
            <v>1</v>
          </cell>
          <cell r="BA46">
            <v>1</v>
          </cell>
          <cell r="BB46">
            <v>1</v>
          </cell>
          <cell r="BC46">
            <v>1</v>
          </cell>
          <cell r="BD46">
            <v>1</v>
          </cell>
          <cell r="BE46">
            <v>1</v>
          </cell>
          <cell r="BF46">
            <v>1442875</v>
          </cell>
          <cell r="BG46">
            <v>0</v>
          </cell>
          <cell r="BI46" t="str">
            <v>3.13</v>
          </cell>
          <cell r="BJ46" t="str">
            <v>R</v>
          </cell>
          <cell r="BK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BL46" t="str">
            <v>und</v>
          </cell>
          <cell r="BM46">
            <v>42.5</v>
          </cell>
          <cell r="BN46">
            <v>25102</v>
          </cell>
          <cell r="BO46">
            <v>1066835</v>
          </cell>
          <cell r="BP46">
            <v>1</v>
          </cell>
          <cell r="BQ46">
            <v>1</v>
          </cell>
          <cell r="BR46">
            <v>1</v>
          </cell>
          <cell r="BS46">
            <v>1</v>
          </cell>
          <cell r="BT46">
            <v>1</v>
          </cell>
          <cell r="BU46">
            <v>1</v>
          </cell>
          <cell r="BV46">
            <v>1</v>
          </cell>
          <cell r="BW46">
            <v>1066835</v>
          </cell>
          <cell r="BX46">
            <v>0</v>
          </cell>
          <cell r="BZ46" t="str">
            <v>3.13</v>
          </cell>
          <cell r="CA46" t="str">
            <v>R</v>
          </cell>
          <cell r="CB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CC46" t="str">
            <v>und</v>
          </cell>
          <cell r="CD46">
            <v>42.5</v>
          </cell>
          <cell r="CE46">
            <v>100000</v>
          </cell>
          <cell r="CF46">
            <v>4250000</v>
          </cell>
          <cell r="CG46">
            <v>1</v>
          </cell>
          <cell r="CH46">
            <v>1</v>
          </cell>
          <cell r="CI46">
            <v>1</v>
          </cell>
          <cell r="CJ46">
            <v>1</v>
          </cell>
          <cell r="CK46">
            <v>1</v>
          </cell>
          <cell r="CL46">
            <v>1</v>
          </cell>
          <cell r="CM46">
            <v>1</v>
          </cell>
          <cell r="CN46">
            <v>4250000</v>
          </cell>
          <cell r="CO46">
            <v>0</v>
          </cell>
          <cell r="CQ46" t="str">
            <v>3.13</v>
          </cell>
          <cell r="CR46" t="str">
            <v>R</v>
          </cell>
          <cell r="CS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CT46" t="str">
            <v>und</v>
          </cell>
          <cell r="CU46">
            <v>42.5</v>
          </cell>
          <cell r="CV46">
            <v>70000</v>
          </cell>
          <cell r="CW46">
            <v>2975000</v>
          </cell>
          <cell r="CX46">
            <v>1</v>
          </cell>
          <cell r="CY46">
            <v>1</v>
          </cell>
          <cell r="CZ46">
            <v>1</v>
          </cell>
          <cell r="DA46">
            <v>1</v>
          </cell>
          <cell r="DB46">
            <v>1</v>
          </cell>
          <cell r="DC46">
            <v>1</v>
          </cell>
          <cell r="DD46">
            <v>1</v>
          </cell>
          <cell r="DE46">
            <v>2975000</v>
          </cell>
          <cell r="DF46">
            <v>0</v>
          </cell>
          <cell r="DH46" t="str">
            <v>3.13</v>
          </cell>
          <cell r="DI46" t="str">
            <v>R</v>
          </cell>
          <cell r="DJ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DK46" t="str">
            <v>und</v>
          </cell>
          <cell r="DL46">
            <v>42.5</v>
          </cell>
          <cell r="DM46">
            <v>37918</v>
          </cell>
          <cell r="DN46">
            <v>1611515</v>
          </cell>
          <cell r="DO46">
            <v>1</v>
          </cell>
          <cell r="DP46">
            <v>1</v>
          </cell>
          <cell r="DQ46">
            <v>1</v>
          </cell>
          <cell r="DR46">
            <v>1</v>
          </cell>
          <cell r="DS46">
            <v>1</v>
          </cell>
          <cell r="DT46">
            <v>1</v>
          </cell>
          <cell r="DU46">
            <v>1</v>
          </cell>
          <cell r="DV46">
            <v>1611515</v>
          </cell>
          <cell r="DW46">
            <v>0</v>
          </cell>
          <cell r="DY46" t="str">
            <v>3.13</v>
          </cell>
          <cell r="DZ46" t="str">
            <v>R</v>
          </cell>
          <cell r="EA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EB46" t="str">
            <v>und</v>
          </cell>
          <cell r="EC46">
            <v>42.5</v>
          </cell>
          <cell r="ED46">
            <v>25000</v>
          </cell>
          <cell r="EE46">
            <v>1062500</v>
          </cell>
          <cell r="EF46">
            <v>1</v>
          </cell>
          <cell r="EG46">
            <v>1</v>
          </cell>
          <cell r="EH46">
            <v>1</v>
          </cell>
          <cell r="EI46">
            <v>1</v>
          </cell>
          <cell r="EJ46">
            <v>1</v>
          </cell>
          <cell r="EK46">
            <v>1</v>
          </cell>
          <cell r="EL46">
            <v>1</v>
          </cell>
          <cell r="EM46">
            <v>1062500</v>
          </cell>
          <cell r="EN46">
            <v>0</v>
          </cell>
          <cell r="EP46" t="str">
            <v>3.13</v>
          </cell>
          <cell r="EQ46" t="str">
            <v>R</v>
          </cell>
          <cell r="ER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ES46" t="str">
            <v>und</v>
          </cell>
          <cell r="ET46">
            <v>42.5</v>
          </cell>
          <cell r="EU46">
            <v>90000</v>
          </cell>
          <cell r="EV46">
            <v>3825000</v>
          </cell>
          <cell r="EW46">
            <v>1</v>
          </cell>
          <cell r="EX46">
            <v>1</v>
          </cell>
          <cell r="EY46">
            <v>1</v>
          </cell>
          <cell r="EZ46">
            <v>1</v>
          </cell>
          <cell r="FA46">
            <v>1</v>
          </cell>
          <cell r="FB46">
            <v>1</v>
          </cell>
          <cell r="FC46">
            <v>1</v>
          </cell>
          <cell r="FD46">
            <v>3825000</v>
          </cell>
          <cell r="FE46">
            <v>0</v>
          </cell>
          <cell r="FG46" t="str">
            <v>3.13</v>
          </cell>
          <cell r="FH46" t="str">
            <v>R</v>
          </cell>
          <cell r="FI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FJ46" t="str">
            <v>und</v>
          </cell>
          <cell r="FK46">
            <v>42.5</v>
          </cell>
          <cell r="FL46">
            <v>37921</v>
          </cell>
          <cell r="FM46">
            <v>1611642.5</v>
          </cell>
          <cell r="FN46">
            <v>1</v>
          </cell>
          <cell r="FO46">
            <v>1</v>
          </cell>
          <cell r="FP46">
            <v>1</v>
          </cell>
          <cell r="FQ46">
            <v>1</v>
          </cell>
          <cell r="FR46">
            <v>1</v>
          </cell>
          <cell r="FS46">
            <v>1</v>
          </cell>
          <cell r="FT46">
            <v>1</v>
          </cell>
          <cell r="FU46">
            <v>1611643</v>
          </cell>
          <cell r="FV46">
            <v>-0.5</v>
          </cell>
          <cell r="FX46" t="str">
            <v>3.13</v>
          </cell>
          <cell r="FY46" t="str">
            <v>R</v>
          </cell>
          <cell r="FZ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GA46" t="str">
            <v>und</v>
          </cell>
          <cell r="GB46">
            <v>42.5</v>
          </cell>
          <cell r="GC46">
            <v>55000</v>
          </cell>
          <cell r="GD46">
            <v>2337500</v>
          </cell>
          <cell r="GE46">
            <v>1</v>
          </cell>
          <cell r="GF46">
            <v>1</v>
          </cell>
          <cell r="GG46">
            <v>1</v>
          </cell>
          <cell r="GH46">
            <v>1</v>
          </cell>
          <cell r="GI46">
            <v>1</v>
          </cell>
          <cell r="GJ46">
            <v>1</v>
          </cell>
          <cell r="GK46">
            <v>1</v>
          </cell>
          <cell r="GL46">
            <v>2337500</v>
          </cell>
          <cell r="GM46">
            <v>0</v>
          </cell>
          <cell r="GO46" t="str">
            <v>3.13</v>
          </cell>
          <cell r="GP46" t="str">
            <v>R</v>
          </cell>
          <cell r="GQ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GR46" t="str">
            <v>und</v>
          </cell>
          <cell r="GS46">
            <v>42.5</v>
          </cell>
          <cell r="GT46">
            <v>165000</v>
          </cell>
          <cell r="GU46">
            <v>7012500</v>
          </cell>
          <cell r="GV46">
            <v>1</v>
          </cell>
          <cell r="GW46">
            <v>1</v>
          </cell>
          <cell r="GX46">
            <v>1</v>
          </cell>
          <cell r="GY46">
            <v>1</v>
          </cell>
          <cell r="GZ46">
            <v>1</v>
          </cell>
          <cell r="HA46">
            <v>1</v>
          </cell>
          <cell r="HB46">
            <v>1</v>
          </cell>
          <cell r="HC46">
            <v>7012500</v>
          </cell>
          <cell r="HD46">
            <v>0</v>
          </cell>
          <cell r="HF46" t="str">
            <v>3.13</v>
          </cell>
          <cell r="HG46" t="str">
            <v>R</v>
          </cell>
          <cell r="HH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HI46" t="str">
            <v>und</v>
          </cell>
          <cell r="HJ46">
            <v>42.5</v>
          </cell>
          <cell r="HK46">
            <v>65000</v>
          </cell>
          <cell r="HL46">
            <v>2762500</v>
          </cell>
          <cell r="HM46">
            <v>1</v>
          </cell>
          <cell r="HN46">
            <v>1</v>
          </cell>
          <cell r="HO46">
            <v>1</v>
          </cell>
          <cell r="HP46">
            <v>1</v>
          </cell>
          <cell r="HQ46">
            <v>1</v>
          </cell>
          <cell r="HR46">
            <v>1</v>
          </cell>
          <cell r="HS46">
            <v>1</v>
          </cell>
          <cell r="HT46">
            <v>2762500</v>
          </cell>
          <cell r="HU46">
            <v>0</v>
          </cell>
          <cell r="HW46" t="str">
            <v>3.13</v>
          </cell>
          <cell r="HX46" t="str">
            <v>R</v>
          </cell>
          <cell r="HY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HZ46" t="str">
            <v>und</v>
          </cell>
          <cell r="IA46">
            <v>42.5</v>
          </cell>
          <cell r="IB46">
            <v>40000</v>
          </cell>
          <cell r="IC46">
            <v>1700000</v>
          </cell>
          <cell r="ID46">
            <v>1</v>
          </cell>
          <cell r="IE46">
            <v>1</v>
          </cell>
          <cell r="IF46">
            <v>1</v>
          </cell>
          <cell r="IG46">
            <v>1</v>
          </cell>
          <cell r="IH46">
            <v>1</v>
          </cell>
          <cell r="II46">
            <v>1</v>
          </cell>
          <cell r="IJ46">
            <v>1</v>
          </cell>
          <cell r="IK46">
            <v>1700000</v>
          </cell>
          <cell r="IL46">
            <v>0</v>
          </cell>
        </row>
        <row r="47">
          <cell r="B47" t="str">
            <v>3.14</v>
          </cell>
          <cell r="C47" t="str">
            <v>R</v>
          </cell>
          <cell r="D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E47" t="str">
            <v>un</v>
          </cell>
          <cell r="F47">
            <v>42.5</v>
          </cell>
          <cell r="G47">
            <v>0</v>
          </cell>
          <cell r="H47">
            <v>0</v>
          </cell>
          <cell r="J47" t="str">
            <v>3.14</v>
          </cell>
          <cell r="K47" t="str">
            <v>R</v>
          </cell>
          <cell r="L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M47" t="str">
            <v>un</v>
          </cell>
          <cell r="N47">
            <v>42.5</v>
          </cell>
          <cell r="O47">
            <v>87248</v>
          </cell>
          <cell r="P47">
            <v>3708040</v>
          </cell>
          <cell r="Q47">
            <v>1</v>
          </cell>
          <cell r="R47">
            <v>1</v>
          </cell>
          <cell r="S47">
            <v>1</v>
          </cell>
          <cell r="T47">
            <v>1</v>
          </cell>
          <cell r="U47">
            <v>1</v>
          </cell>
          <cell r="V47">
            <v>1</v>
          </cell>
          <cell r="W47">
            <v>1</v>
          </cell>
          <cell r="X47">
            <v>3708040</v>
          </cell>
          <cell r="Y47">
            <v>0</v>
          </cell>
          <cell r="AA47" t="str">
            <v>3.14</v>
          </cell>
          <cell r="AB47" t="str">
            <v>R</v>
          </cell>
          <cell r="AC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AD47" t="str">
            <v>un</v>
          </cell>
          <cell r="AE47">
            <v>42.5</v>
          </cell>
          <cell r="AF47">
            <v>225500</v>
          </cell>
          <cell r="AG47">
            <v>9583750</v>
          </cell>
          <cell r="AH47">
            <v>1</v>
          </cell>
          <cell r="AI47">
            <v>1</v>
          </cell>
          <cell r="AJ47">
            <v>1</v>
          </cell>
          <cell r="AK47">
            <v>1</v>
          </cell>
          <cell r="AL47">
            <v>1</v>
          </cell>
          <cell r="AM47">
            <v>1</v>
          </cell>
          <cell r="AN47">
            <v>1</v>
          </cell>
          <cell r="AO47">
            <v>9583750</v>
          </cell>
          <cell r="AP47">
            <v>0</v>
          </cell>
          <cell r="AR47" t="str">
            <v>3.14</v>
          </cell>
          <cell r="AS47" t="str">
            <v>R</v>
          </cell>
          <cell r="AT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AU47" t="str">
            <v>un</v>
          </cell>
          <cell r="AV47">
            <v>42.5</v>
          </cell>
          <cell r="AW47">
            <v>485000</v>
          </cell>
          <cell r="AX47">
            <v>20612500</v>
          </cell>
          <cell r="AY47">
            <v>1</v>
          </cell>
          <cell r="AZ47">
            <v>1</v>
          </cell>
          <cell r="BA47">
            <v>1</v>
          </cell>
          <cell r="BB47">
            <v>1</v>
          </cell>
          <cell r="BC47">
            <v>1</v>
          </cell>
          <cell r="BD47">
            <v>1</v>
          </cell>
          <cell r="BE47">
            <v>1</v>
          </cell>
          <cell r="BF47">
            <v>20612500</v>
          </cell>
          <cell r="BG47">
            <v>0</v>
          </cell>
          <cell r="BI47" t="str">
            <v>3.14</v>
          </cell>
          <cell r="BJ47" t="str">
            <v>R</v>
          </cell>
          <cell r="BK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BL47" t="str">
            <v>un</v>
          </cell>
          <cell r="BM47">
            <v>42.5</v>
          </cell>
          <cell r="BN47">
            <v>25102</v>
          </cell>
          <cell r="BO47">
            <v>1066835</v>
          </cell>
          <cell r="BP47">
            <v>1</v>
          </cell>
          <cell r="BQ47">
            <v>1</v>
          </cell>
          <cell r="BR47">
            <v>1</v>
          </cell>
          <cell r="BS47">
            <v>1</v>
          </cell>
          <cell r="BT47">
            <v>1</v>
          </cell>
          <cell r="BU47">
            <v>1</v>
          </cell>
          <cell r="BV47">
            <v>1</v>
          </cell>
          <cell r="BW47">
            <v>1066835</v>
          </cell>
          <cell r="BX47">
            <v>0</v>
          </cell>
          <cell r="BZ47" t="str">
            <v>3.14</v>
          </cell>
          <cell r="CA47" t="str">
            <v>R</v>
          </cell>
          <cell r="CB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CC47" t="str">
            <v>un</v>
          </cell>
          <cell r="CD47">
            <v>42.5</v>
          </cell>
          <cell r="CE47">
            <v>96000</v>
          </cell>
          <cell r="CF47">
            <v>4080000</v>
          </cell>
          <cell r="CG47">
            <v>1</v>
          </cell>
          <cell r="CH47">
            <v>1</v>
          </cell>
          <cell r="CI47">
            <v>1</v>
          </cell>
          <cell r="CJ47">
            <v>1</v>
          </cell>
          <cell r="CK47">
            <v>1</v>
          </cell>
          <cell r="CL47">
            <v>1</v>
          </cell>
          <cell r="CM47">
            <v>1</v>
          </cell>
          <cell r="CN47">
            <v>4080000</v>
          </cell>
          <cell r="CO47">
            <v>0</v>
          </cell>
          <cell r="CQ47" t="str">
            <v>3.14</v>
          </cell>
          <cell r="CR47" t="str">
            <v>R</v>
          </cell>
          <cell r="CS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CT47" t="str">
            <v>un</v>
          </cell>
          <cell r="CU47">
            <v>42.5</v>
          </cell>
          <cell r="CV47">
            <v>70000</v>
          </cell>
          <cell r="CW47">
            <v>2975000</v>
          </cell>
          <cell r="CX47">
            <v>1</v>
          </cell>
          <cell r="CY47">
            <v>1</v>
          </cell>
          <cell r="CZ47">
            <v>1</v>
          </cell>
          <cell r="DA47">
            <v>1</v>
          </cell>
          <cell r="DB47">
            <v>1</v>
          </cell>
          <cell r="DC47">
            <v>1</v>
          </cell>
          <cell r="DD47">
            <v>1</v>
          </cell>
          <cell r="DE47">
            <v>2975000</v>
          </cell>
          <cell r="DF47">
            <v>0</v>
          </cell>
          <cell r="DH47" t="str">
            <v>3.14</v>
          </cell>
          <cell r="DI47" t="str">
            <v>R</v>
          </cell>
          <cell r="DJ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DK47" t="str">
            <v>un</v>
          </cell>
          <cell r="DL47">
            <v>42.5</v>
          </cell>
          <cell r="DM47">
            <v>7405</v>
          </cell>
          <cell r="DN47">
            <v>314712.5</v>
          </cell>
          <cell r="DO47">
            <v>1</v>
          </cell>
          <cell r="DP47">
            <v>1</v>
          </cell>
          <cell r="DQ47">
            <v>1</v>
          </cell>
          <cell r="DR47">
            <v>1</v>
          </cell>
          <cell r="DS47">
            <v>1</v>
          </cell>
          <cell r="DT47">
            <v>1</v>
          </cell>
          <cell r="DU47">
            <v>1</v>
          </cell>
          <cell r="DV47">
            <v>314713</v>
          </cell>
          <cell r="DW47">
            <v>-0.5</v>
          </cell>
          <cell r="DY47" t="str">
            <v>3.14</v>
          </cell>
          <cell r="DZ47" t="str">
            <v>R</v>
          </cell>
          <cell r="EA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EB47" t="str">
            <v>un</v>
          </cell>
          <cell r="EC47">
            <v>42.5</v>
          </cell>
          <cell r="ED47">
            <v>50000</v>
          </cell>
          <cell r="EE47">
            <v>2125000</v>
          </cell>
          <cell r="EF47">
            <v>1</v>
          </cell>
          <cell r="EG47">
            <v>1</v>
          </cell>
          <cell r="EH47">
            <v>1</v>
          </cell>
          <cell r="EI47">
            <v>1</v>
          </cell>
          <cell r="EJ47">
            <v>1</v>
          </cell>
          <cell r="EK47">
            <v>1</v>
          </cell>
          <cell r="EL47">
            <v>1</v>
          </cell>
          <cell r="EM47">
            <v>2125000</v>
          </cell>
          <cell r="EN47">
            <v>0</v>
          </cell>
          <cell r="EP47" t="str">
            <v>3.14</v>
          </cell>
          <cell r="EQ47" t="str">
            <v>R</v>
          </cell>
          <cell r="ER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ES47" t="str">
            <v>un</v>
          </cell>
          <cell r="ET47">
            <v>42.5</v>
          </cell>
          <cell r="EU47">
            <v>84000</v>
          </cell>
          <cell r="EV47">
            <v>3570000</v>
          </cell>
          <cell r="EW47">
            <v>1</v>
          </cell>
          <cell r="EX47">
            <v>1</v>
          </cell>
          <cell r="EY47">
            <v>1</v>
          </cell>
          <cell r="EZ47">
            <v>1</v>
          </cell>
          <cell r="FA47">
            <v>1</v>
          </cell>
          <cell r="FB47">
            <v>1</v>
          </cell>
          <cell r="FC47">
            <v>1</v>
          </cell>
          <cell r="FD47">
            <v>3570000</v>
          </cell>
          <cell r="FE47">
            <v>0</v>
          </cell>
          <cell r="FG47" t="str">
            <v>3.14</v>
          </cell>
          <cell r="FH47" t="str">
            <v>R</v>
          </cell>
          <cell r="FI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FJ47" t="str">
            <v>un</v>
          </cell>
          <cell r="FK47">
            <v>42.5</v>
          </cell>
          <cell r="FL47">
            <v>7406</v>
          </cell>
          <cell r="FM47">
            <v>314755</v>
          </cell>
          <cell r="FN47">
            <v>1</v>
          </cell>
          <cell r="FO47">
            <v>1</v>
          </cell>
          <cell r="FP47">
            <v>1</v>
          </cell>
          <cell r="FQ47">
            <v>1</v>
          </cell>
          <cell r="FR47">
            <v>1</v>
          </cell>
          <cell r="FS47">
            <v>1</v>
          </cell>
          <cell r="FT47">
            <v>1</v>
          </cell>
          <cell r="FU47">
            <v>314755</v>
          </cell>
          <cell r="FV47">
            <v>0</v>
          </cell>
          <cell r="FX47" t="str">
            <v>3.14</v>
          </cell>
          <cell r="FY47" t="str">
            <v>R</v>
          </cell>
          <cell r="FZ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GA47" t="str">
            <v>un</v>
          </cell>
          <cell r="GB47">
            <v>42.5</v>
          </cell>
          <cell r="GC47">
            <v>70000</v>
          </cell>
          <cell r="GD47">
            <v>2975000</v>
          </cell>
          <cell r="GE47">
            <v>1</v>
          </cell>
          <cell r="GF47">
            <v>1</v>
          </cell>
          <cell r="GG47">
            <v>1</v>
          </cell>
          <cell r="GH47">
            <v>1</v>
          </cell>
          <cell r="GI47">
            <v>1</v>
          </cell>
          <cell r="GJ47">
            <v>1</v>
          </cell>
          <cell r="GK47">
            <v>1</v>
          </cell>
          <cell r="GL47">
            <v>2975000</v>
          </cell>
          <cell r="GM47">
            <v>0</v>
          </cell>
          <cell r="GO47" t="str">
            <v>3.14</v>
          </cell>
          <cell r="GP47" t="str">
            <v>R</v>
          </cell>
          <cell r="GQ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GR47" t="str">
            <v>un</v>
          </cell>
          <cell r="GS47">
            <v>42.5</v>
          </cell>
          <cell r="GT47">
            <v>165000</v>
          </cell>
          <cell r="GU47">
            <v>7012500</v>
          </cell>
          <cell r="GV47">
            <v>1</v>
          </cell>
          <cell r="GW47">
            <v>1</v>
          </cell>
          <cell r="GX47">
            <v>1</v>
          </cell>
          <cell r="GY47">
            <v>1</v>
          </cell>
          <cell r="GZ47">
            <v>1</v>
          </cell>
          <cell r="HA47">
            <v>1</v>
          </cell>
          <cell r="HB47">
            <v>1</v>
          </cell>
          <cell r="HC47">
            <v>7012500</v>
          </cell>
          <cell r="HD47">
            <v>0</v>
          </cell>
          <cell r="HF47" t="str">
            <v>3.14</v>
          </cell>
          <cell r="HG47" t="str">
            <v>R</v>
          </cell>
          <cell r="HH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HI47" t="str">
            <v>un</v>
          </cell>
          <cell r="HJ47">
            <v>42.5</v>
          </cell>
          <cell r="HK47">
            <v>120000</v>
          </cell>
          <cell r="HL47">
            <v>5100000</v>
          </cell>
          <cell r="HM47">
            <v>1</v>
          </cell>
          <cell r="HN47">
            <v>1</v>
          </cell>
          <cell r="HO47">
            <v>1</v>
          </cell>
          <cell r="HP47">
            <v>1</v>
          </cell>
          <cell r="HQ47">
            <v>1</v>
          </cell>
          <cell r="HR47">
            <v>1</v>
          </cell>
          <cell r="HS47">
            <v>1</v>
          </cell>
          <cell r="HT47">
            <v>5100000</v>
          </cell>
          <cell r="HU47">
            <v>0</v>
          </cell>
          <cell r="HW47" t="str">
            <v>3.14</v>
          </cell>
          <cell r="HX47" t="str">
            <v>R</v>
          </cell>
          <cell r="HY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HZ47" t="str">
            <v>un</v>
          </cell>
          <cell r="IA47">
            <v>42.5</v>
          </cell>
          <cell r="IB47">
            <v>80000</v>
          </cell>
          <cell r="IC47">
            <v>3400000</v>
          </cell>
          <cell r="ID47">
            <v>1</v>
          </cell>
          <cell r="IE47">
            <v>1</v>
          </cell>
          <cell r="IF47">
            <v>1</v>
          </cell>
          <cell r="IG47">
            <v>1</v>
          </cell>
          <cell r="IH47">
            <v>1</v>
          </cell>
          <cell r="II47">
            <v>1</v>
          </cell>
          <cell r="IJ47">
            <v>1</v>
          </cell>
          <cell r="IK47">
            <v>3400000</v>
          </cell>
          <cell r="IL47">
            <v>0</v>
          </cell>
        </row>
        <row r="48">
          <cell r="B48" t="str">
            <v>3.15</v>
          </cell>
          <cell r="C48" t="str">
            <v>NR</v>
          </cell>
          <cell r="D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E48" t="str">
            <v>m</v>
          </cell>
          <cell r="F48">
            <v>358.7</v>
          </cell>
          <cell r="G48">
            <v>0</v>
          </cell>
          <cell r="H48">
            <v>0</v>
          </cell>
          <cell r="J48" t="str">
            <v>3.15</v>
          </cell>
          <cell r="K48" t="str">
            <v>NR</v>
          </cell>
          <cell r="L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M48" t="str">
            <v>m</v>
          </cell>
          <cell r="N48">
            <v>358.7</v>
          </cell>
          <cell r="O48">
            <v>9011</v>
          </cell>
          <cell r="P48">
            <v>3232246</v>
          </cell>
          <cell r="Q48">
            <v>1</v>
          </cell>
          <cell r="R48">
            <v>1</v>
          </cell>
          <cell r="S48">
            <v>1</v>
          </cell>
          <cell r="T48">
            <v>1</v>
          </cell>
          <cell r="U48">
            <v>1</v>
          </cell>
          <cell r="V48">
            <v>1</v>
          </cell>
          <cell r="W48">
            <v>1</v>
          </cell>
          <cell r="X48">
            <v>3232246</v>
          </cell>
          <cell r="Y48">
            <v>0</v>
          </cell>
          <cell r="AA48" t="str">
            <v>3.15</v>
          </cell>
          <cell r="AB48" t="str">
            <v>NR</v>
          </cell>
          <cell r="AC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AD48" t="str">
            <v>m</v>
          </cell>
          <cell r="AE48">
            <v>358.7</v>
          </cell>
          <cell r="AF48">
            <v>18500</v>
          </cell>
          <cell r="AG48">
            <v>6635950</v>
          </cell>
          <cell r="AH48">
            <v>1</v>
          </cell>
          <cell r="AI48">
            <v>1</v>
          </cell>
          <cell r="AJ48">
            <v>1</v>
          </cell>
          <cell r="AK48">
            <v>1</v>
          </cell>
          <cell r="AL48">
            <v>1</v>
          </cell>
          <cell r="AM48">
            <v>1</v>
          </cell>
          <cell r="AN48">
            <v>1</v>
          </cell>
          <cell r="AO48">
            <v>6635950</v>
          </cell>
          <cell r="AP48">
            <v>0</v>
          </cell>
          <cell r="AR48" t="str">
            <v>3.15</v>
          </cell>
          <cell r="AS48" t="str">
            <v>NR</v>
          </cell>
          <cell r="AT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AU48" t="str">
            <v>m</v>
          </cell>
          <cell r="AV48">
            <v>358.7</v>
          </cell>
          <cell r="AW48">
            <v>10670</v>
          </cell>
          <cell r="AX48">
            <v>3827329</v>
          </cell>
          <cell r="AY48">
            <v>1</v>
          </cell>
          <cell r="AZ48">
            <v>1</v>
          </cell>
          <cell r="BA48">
            <v>1</v>
          </cell>
          <cell r="BB48">
            <v>1</v>
          </cell>
          <cell r="BC48">
            <v>1</v>
          </cell>
          <cell r="BD48">
            <v>1</v>
          </cell>
          <cell r="BE48">
            <v>1</v>
          </cell>
          <cell r="BF48">
            <v>3827329</v>
          </cell>
          <cell r="BG48">
            <v>0</v>
          </cell>
          <cell r="BI48" t="str">
            <v>3.15</v>
          </cell>
          <cell r="BJ48" t="str">
            <v>NR</v>
          </cell>
          <cell r="BK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BL48" t="str">
            <v>m</v>
          </cell>
          <cell r="BM48">
            <v>358.7</v>
          </cell>
          <cell r="BN48">
            <v>20000</v>
          </cell>
          <cell r="BO48">
            <v>7174000</v>
          </cell>
          <cell r="BP48">
            <v>1</v>
          </cell>
          <cell r="BQ48">
            <v>1</v>
          </cell>
          <cell r="BR48">
            <v>1</v>
          </cell>
          <cell r="BS48">
            <v>1</v>
          </cell>
          <cell r="BT48">
            <v>1</v>
          </cell>
          <cell r="BU48">
            <v>1</v>
          </cell>
          <cell r="BV48">
            <v>1</v>
          </cell>
          <cell r="BW48">
            <v>7174000</v>
          </cell>
          <cell r="BX48">
            <v>0</v>
          </cell>
          <cell r="BZ48" t="str">
            <v>3.15</v>
          </cell>
          <cell r="CA48" t="str">
            <v>NR</v>
          </cell>
          <cell r="CB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CC48" t="str">
            <v>m</v>
          </cell>
          <cell r="CD48">
            <v>358.7</v>
          </cell>
          <cell r="CE48">
            <v>11000</v>
          </cell>
          <cell r="CF48">
            <v>3945700</v>
          </cell>
          <cell r="CG48">
            <v>1</v>
          </cell>
          <cell r="CH48">
            <v>1</v>
          </cell>
          <cell r="CI48">
            <v>1</v>
          </cell>
          <cell r="CJ48">
            <v>1</v>
          </cell>
          <cell r="CK48">
            <v>1</v>
          </cell>
          <cell r="CL48">
            <v>1</v>
          </cell>
          <cell r="CM48">
            <v>1</v>
          </cell>
          <cell r="CN48">
            <v>3945700</v>
          </cell>
          <cell r="CO48">
            <v>0</v>
          </cell>
          <cell r="CQ48" t="str">
            <v>3.15</v>
          </cell>
          <cell r="CR48" t="str">
            <v>NR</v>
          </cell>
          <cell r="CS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CT48" t="str">
            <v>m</v>
          </cell>
          <cell r="CU48">
            <v>358.7</v>
          </cell>
          <cell r="CV48">
            <v>12500</v>
          </cell>
          <cell r="CW48">
            <v>4483750</v>
          </cell>
          <cell r="CX48">
            <v>1</v>
          </cell>
          <cell r="CY48">
            <v>1</v>
          </cell>
          <cell r="CZ48">
            <v>1</v>
          </cell>
          <cell r="DA48">
            <v>1</v>
          </cell>
          <cell r="DB48">
            <v>1</v>
          </cell>
          <cell r="DC48">
            <v>1</v>
          </cell>
          <cell r="DD48">
            <v>1</v>
          </cell>
          <cell r="DE48">
            <v>4483750</v>
          </cell>
          <cell r="DF48">
            <v>0</v>
          </cell>
          <cell r="DH48" t="str">
            <v>3.15</v>
          </cell>
          <cell r="DI48" t="str">
            <v>NR</v>
          </cell>
          <cell r="DJ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DK48" t="str">
            <v>m</v>
          </cell>
          <cell r="DL48">
            <v>358.7</v>
          </cell>
          <cell r="DM48">
            <v>1477</v>
          </cell>
          <cell r="DN48">
            <v>529799.9</v>
          </cell>
          <cell r="DO48">
            <v>1</v>
          </cell>
          <cell r="DP48">
            <v>1</v>
          </cell>
          <cell r="DQ48">
            <v>1</v>
          </cell>
          <cell r="DR48">
            <v>1</v>
          </cell>
          <cell r="DS48">
            <v>1</v>
          </cell>
          <cell r="DT48">
            <v>1</v>
          </cell>
          <cell r="DU48">
            <v>1</v>
          </cell>
          <cell r="DV48">
            <v>529800</v>
          </cell>
          <cell r="DW48">
            <v>-9.9999999976716936E-2</v>
          </cell>
          <cell r="DY48" t="str">
            <v>3.15</v>
          </cell>
          <cell r="DZ48" t="str">
            <v>NR</v>
          </cell>
          <cell r="EA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EB48" t="str">
            <v>m</v>
          </cell>
          <cell r="EC48">
            <v>358.7</v>
          </cell>
          <cell r="ED48">
            <v>4500</v>
          </cell>
          <cell r="EE48">
            <v>1614150</v>
          </cell>
          <cell r="EF48">
            <v>1</v>
          </cell>
          <cell r="EG48">
            <v>1</v>
          </cell>
          <cell r="EH48">
            <v>1</v>
          </cell>
          <cell r="EI48">
            <v>1</v>
          </cell>
          <cell r="EJ48">
            <v>1</v>
          </cell>
          <cell r="EK48">
            <v>1</v>
          </cell>
          <cell r="EL48">
            <v>1</v>
          </cell>
          <cell r="EM48">
            <v>1614150</v>
          </cell>
          <cell r="EN48">
            <v>0</v>
          </cell>
          <cell r="EP48" t="str">
            <v>3.15</v>
          </cell>
          <cell r="EQ48" t="str">
            <v>NR</v>
          </cell>
          <cell r="ER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ES48" t="str">
            <v>m</v>
          </cell>
          <cell r="ET48">
            <v>358.7</v>
          </cell>
          <cell r="EU48">
            <v>16000</v>
          </cell>
          <cell r="EV48">
            <v>5739200</v>
          </cell>
          <cell r="EW48">
            <v>1</v>
          </cell>
          <cell r="EX48">
            <v>1</v>
          </cell>
          <cell r="EY48">
            <v>1</v>
          </cell>
          <cell r="EZ48">
            <v>1</v>
          </cell>
          <cell r="FA48">
            <v>1</v>
          </cell>
          <cell r="FB48">
            <v>1</v>
          </cell>
          <cell r="FC48">
            <v>1</v>
          </cell>
          <cell r="FD48">
            <v>5739200</v>
          </cell>
          <cell r="FE48">
            <v>0</v>
          </cell>
          <cell r="FG48" t="str">
            <v>3.15</v>
          </cell>
          <cell r="FH48" t="str">
            <v>NR</v>
          </cell>
          <cell r="FI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FJ48" t="str">
            <v>m</v>
          </cell>
          <cell r="FK48">
            <v>358.7</v>
          </cell>
          <cell r="FL48">
            <v>1480</v>
          </cell>
          <cell r="FM48">
            <v>530876</v>
          </cell>
          <cell r="FN48">
            <v>1</v>
          </cell>
          <cell r="FO48">
            <v>1</v>
          </cell>
          <cell r="FP48">
            <v>1</v>
          </cell>
          <cell r="FQ48">
            <v>1</v>
          </cell>
          <cell r="FR48">
            <v>1</v>
          </cell>
          <cell r="FS48">
            <v>1</v>
          </cell>
          <cell r="FT48">
            <v>1</v>
          </cell>
          <cell r="FU48">
            <v>530876</v>
          </cell>
          <cell r="FV48">
            <v>0</v>
          </cell>
          <cell r="FX48" t="str">
            <v>3.15</v>
          </cell>
          <cell r="FY48" t="str">
            <v>NR</v>
          </cell>
          <cell r="FZ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GA48" t="str">
            <v>m</v>
          </cell>
          <cell r="GB48">
            <v>358.7</v>
          </cell>
          <cell r="GC48">
            <v>11000</v>
          </cell>
          <cell r="GD48">
            <v>3945700</v>
          </cell>
          <cell r="GE48">
            <v>1</v>
          </cell>
          <cell r="GF48">
            <v>1</v>
          </cell>
          <cell r="GG48">
            <v>1</v>
          </cell>
          <cell r="GH48">
            <v>1</v>
          </cell>
          <cell r="GI48">
            <v>1</v>
          </cell>
          <cell r="GJ48">
            <v>1</v>
          </cell>
          <cell r="GK48">
            <v>1</v>
          </cell>
          <cell r="GL48">
            <v>3945700</v>
          </cell>
          <cell r="GM48">
            <v>0</v>
          </cell>
          <cell r="GO48" t="str">
            <v>3.15</v>
          </cell>
          <cell r="GP48" t="str">
            <v>NR</v>
          </cell>
          <cell r="GQ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GR48" t="str">
            <v>m</v>
          </cell>
          <cell r="GS48">
            <v>358.7</v>
          </cell>
          <cell r="GT48">
            <v>10000</v>
          </cell>
          <cell r="GU48">
            <v>3587000</v>
          </cell>
          <cell r="GV48">
            <v>1</v>
          </cell>
          <cell r="GW48">
            <v>1</v>
          </cell>
          <cell r="GX48">
            <v>1</v>
          </cell>
          <cell r="GY48">
            <v>1</v>
          </cell>
          <cell r="GZ48">
            <v>1</v>
          </cell>
          <cell r="HA48">
            <v>1</v>
          </cell>
          <cell r="HB48">
            <v>1</v>
          </cell>
          <cell r="HC48">
            <v>3587000</v>
          </cell>
          <cell r="HD48">
            <v>0</v>
          </cell>
          <cell r="HF48" t="str">
            <v>3.15</v>
          </cell>
          <cell r="HG48" t="str">
            <v>NR</v>
          </cell>
          <cell r="HH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HI48" t="str">
            <v>m</v>
          </cell>
          <cell r="HJ48">
            <v>358.7</v>
          </cell>
          <cell r="HK48">
            <v>13000</v>
          </cell>
          <cell r="HL48">
            <v>4663100</v>
          </cell>
          <cell r="HM48">
            <v>1</v>
          </cell>
          <cell r="HN48">
            <v>1</v>
          </cell>
          <cell r="HO48">
            <v>1</v>
          </cell>
          <cell r="HP48">
            <v>1</v>
          </cell>
          <cell r="HQ48">
            <v>1</v>
          </cell>
          <cell r="HR48">
            <v>1</v>
          </cell>
          <cell r="HS48">
            <v>1</v>
          </cell>
          <cell r="HT48">
            <v>4663100</v>
          </cell>
          <cell r="HU48">
            <v>0</v>
          </cell>
          <cell r="HW48" t="str">
            <v>3.15</v>
          </cell>
          <cell r="HX48" t="str">
            <v>NR</v>
          </cell>
          <cell r="HY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HZ48" t="str">
            <v>m</v>
          </cell>
          <cell r="IA48">
            <v>358.7</v>
          </cell>
          <cell r="IB48">
            <v>9000</v>
          </cell>
          <cell r="IC48">
            <v>3228300</v>
          </cell>
          <cell r="ID48">
            <v>1</v>
          </cell>
          <cell r="IE48">
            <v>1</v>
          </cell>
          <cell r="IF48">
            <v>1</v>
          </cell>
          <cell r="IG48">
            <v>1</v>
          </cell>
          <cell r="IH48">
            <v>1</v>
          </cell>
          <cell r="II48">
            <v>1</v>
          </cell>
          <cell r="IJ48">
            <v>1</v>
          </cell>
          <cell r="IK48">
            <v>3228300</v>
          </cell>
          <cell r="IL48">
            <v>0</v>
          </cell>
        </row>
        <row r="49">
          <cell r="B49" t="str">
            <v>4</v>
          </cell>
          <cell r="C49"/>
          <cell r="D49" t="str">
            <v>PINTURAS EPÓXICAS Y ANTIHUMEDAD</v>
          </cell>
          <cell r="E49"/>
          <cell r="F49">
            <v>0</v>
          </cell>
          <cell r="G49"/>
          <cell r="H49"/>
          <cell r="J49" t="str">
            <v>4</v>
          </cell>
          <cell r="K49"/>
          <cell r="L49" t="str">
            <v>PINTURAS EPÓXICAS Y ANTIHUMEDAD</v>
          </cell>
          <cell r="M49"/>
          <cell r="N49">
            <v>0</v>
          </cell>
          <cell r="O49"/>
          <cell r="P49"/>
          <cell r="Q49"/>
          <cell r="R49"/>
          <cell r="S49"/>
          <cell r="T49"/>
          <cell r="U49"/>
          <cell r="V49"/>
          <cell r="W49"/>
          <cell r="X49"/>
          <cell r="Y49"/>
          <cell r="AA49" t="str">
            <v>4</v>
          </cell>
          <cell r="AB49"/>
          <cell r="AC49" t="str">
            <v>PINTURAS EPÓXICAS Y ANTIHUMEDAD</v>
          </cell>
          <cell r="AD49"/>
          <cell r="AE49">
            <v>0</v>
          </cell>
          <cell r="AF49"/>
          <cell r="AG49"/>
          <cell r="AH49"/>
          <cell r="AI49"/>
          <cell r="AJ49"/>
          <cell r="AK49"/>
          <cell r="AL49"/>
          <cell r="AM49"/>
          <cell r="AN49"/>
          <cell r="AO49"/>
          <cell r="AP49"/>
          <cell r="AR49" t="str">
            <v>4</v>
          </cell>
          <cell r="AS49"/>
          <cell r="AT49" t="str">
            <v>PINTURAS EPÓXICAS Y ANTIHUMEDAD</v>
          </cell>
          <cell r="AU49"/>
          <cell r="AV49">
            <v>0</v>
          </cell>
          <cell r="AW49">
            <v>0</v>
          </cell>
          <cell r="AX49"/>
          <cell r="AY49"/>
          <cell r="AZ49"/>
          <cell r="BA49"/>
          <cell r="BB49"/>
          <cell r="BC49"/>
          <cell r="BD49"/>
          <cell r="BE49"/>
          <cell r="BF49"/>
          <cell r="BG49"/>
          <cell r="BI49" t="str">
            <v>4</v>
          </cell>
          <cell r="BJ49"/>
          <cell r="BK49" t="str">
            <v>PINTURAS EPÓXICAS Y ANTIHUMEDAD</v>
          </cell>
          <cell r="BL49"/>
          <cell r="BM49">
            <v>0</v>
          </cell>
          <cell r="BN49"/>
          <cell r="BO49"/>
          <cell r="BP49"/>
          <cell r="BQ49"/>
          <cell r="BR49"/>
          <cell r="BS49"/>
          <cell r="BT49"/>
          <cell r="BU49"/>
          <cell r="BV49"/>
          <cell r="BW49"/>
          <cell r="BX49"/>
          <cell r="BZ49" t="str">
            <v>4</v>
          </cell>
          <cell r="CA49"/>
          <cell r="CB49" t="str">
            <v>PINTURAS EPÓXICAS Y ANTIHUMEDAD</v>
          </cell>
          <cell r="CC49"/>
          <cell r="CD49">
            <v>0</v>
          </cell>
          <cell r="CE49"/>
          <cell r="CF49"/>
          <cell r="CG49"/>
          <cell r="CH49"/>
          <cell r="CI49"/>
          <cell r="CJ49"/>
          <cell r="CK49"/>
          <cell r="CL49"/>
          <cell r="CM49"/>
          <cell r="CN49"/>
          <cell r="CO49"/>
          <cell r="CQ49" t="str">
            <v>4</v>
          </cell>
          <cell r="CR49"/>
          <cell r="CS49" t="str">
            <v>PINTURAS EPÓXICAS Y ANTIHUMEDAD</v>
          </cell>
          <cell r="CT49"/>
          <cell r="CU49">
            <v>0</v>
          </cell>
          <cell r="CV49"/>
          <cell r="CW49"/>
          <cell r="CX49"/>
          <cell r="CY49"/>
          <cell r="CZ49"/>
          <cell r="DA49"/>
          <cell r="DB49"/>
          <cell r="DC49"/>
          <cell r="DD49"/>
          <cell r="DE49"/>
          <cell r="DF49"/>
          <cell r="DH49" t="str">
            <v>4</v>
          </cell>
          <cell r="DI49"/>
          <cell r="DJ49" t="str">
            <v>PINTURAS EPÓXICAS Y ANTIHUMEDAD</v>
          </cell>
          <cell r="DK49"/>
          <cell r="DL49">
            <v>0</v>
          </cell>
          <cell r="DM49"/>
          <cell r="DN49"/>
          <cell r="DO49"/>
          <cell r="DP49"/>
          <cell r="DQ49"/>
          <cell r="DR49"/>
          <cell r="DS49"/>
          <cell r="DT49"/>
          <cell r="DU49"/>
          <cell r="DV49"/>
          <cell r="DW49"/>
          <cell r="DY49" t="str">
            <v>4</v>
          </cell>
          <cell r="DZ49"/>
          <cell r="EA49" t="str">
            <v>PINTURAS EPÓXICAS Y ANTIHUMEDAD</v>
          </cell>
          <cell r="EB49"/>
          <cell r="EC49">
            <v>0</v>
          </cell>
          <cell r="ED49"/>
          <cell r="EE49"/>
          <cell r="EF49"/>
          <cell r="EG49"/>
          <cell r="EH49"/>
          <cell r="EI49"/>
          <cell r="EJ49"/>
          <cell r="EK49"/>
          <cell r="EL49"/>
          <cell r="EM49"/>
          <cell r="EN49"/>
          <cell r="EP49" t="str">
            <v>4</v>
          </cell>
          <cell r="EQ49"/>
          <cell r="ER49" t="str">
            <v>PINTURAS EPÓXICAS Y ANTIHUMEDAD</v>
          </cell>
          <cell r="ES49"/>
          <cell r="ET49">
            <v>0</v>
          </cell>
          <cell r="EU49"/>
          <cell r="EV49"/>
          <cell r="EW49"/>
          <cell r="EX49"/>
          <cell r="EY49"/>
          <cell r="EZ49"/>
          <cell r="FA49"/>
          <cell r="FB49"/>
          <cell r="FC49"/>
          <cell r="FD49"/>
          <cell r="FE49"/>
          <cell r="FG49" t="str">
            <v>4</v>
          </cell>
          <cell r="FH49"/>
          <cell r="FI49" t="str">
            <v>PINTURAS EPÓXICAS Y ANTIHUMEDAD</v>
          </cell>
          <cell r="FJ49"/>
          <cell r="FK49">
            <v>0</v>
          </cell>
          <cell r="FL49"/>
          <cell r="FM49"/>
          <cell r="FN49"/>
          <cell r="FO49"/>
          <cell r="FP49"/>
          <cell r="FQ49"/>
          <cell r="FR49"/>
          <cell r="FS49"/>
          <cell r="FT49"/>
          <cell r="FU49"/>
          <cell r="FV49"/>
          <cell r="FX49" t="str">
            <v>4</v>
          </cell>
          <cell r="FY49"/>
          <cell r="FZ49" t="str">
            <v>PINTURAS EPÓXICAS Y ANTIHUMEDAD</v>
          </cell>
          <cell r="GA49"/>
          <cell r="GB49">
            <v>0</v>
          </cell>
          <cell r="GC49"/>
          <cell r="GD49"/>
          <cell r="GE49"/>
          <cell r="GF49"/>
          <cell r="GG49"/>
          <cell r="GH49"/>
          <cell r="GI49"/>
          <cell r="GJ49"/>
          <cell r="GK49"/>
          <cell r="GL49"/>
          <cell r="GM49"/>
          <cell r="GO49" t="str">
            <v>4</v>
          </cell>
          <cell r="GP49"/>
          <cell r="GQ49" t="str">
            <v>PINTURAS EPÓXICAS Y ANTIHUMEDAD</v>
          </cell>
          <cell r="GR49"/>
          <cell r="GS49">
            <v>0</v>
          </cell>
          <cell r="GT49"/>
          <cell r="GU49"/>
          <cell r="GV49"/>
          <cell r="GW49"/>
          <cell r="GX49"/>
          <cell r="GY49"/>
          <cell r="GZ49"/>
          <cell r="HA49"/>
          <cell r="HB49"/>
          <cell r="HC49"/>
          <cell r="HD49"/>
          <cell r="HF49" t="str">
            <v>4</v>
          </cell>
          <cell r="HG49"/>
          <cell r="HH49" t="str">
            <v>PINTURAS EPÓXICAS Y ANTIHUMEDAD</v>
          </cell>
          <cell r="HI49"/>
          <cell r="HJ49">
            <v>0</v>
          </cell>
          <cell r="HK49"/>
          <cell r="HL49"/>
          <cell r="HM49"/>
          <cell r="HN49"/>
          <cell r="HO49"/>
          <cell r="HP49"/>
          <cell r="HQ49"/>
          <cell r="HR49"/>
          <cell r="HS49"/>
          <cell r="HT49"/>
          <cell r="HU49"/>
          <cell r="HW49" t="str">
            <v>4</v>
          </cell>
          <cell r="HX49"/>
          <cell r="HY49" t="str">
            <v>PINTURAS EPÓXICAS Y ANTIHUMEDAD</v>
          </cell>
          <cell r="HZ49"/>
          <cell r="IA49">
            <v>0</v>
          </cell>
          <cell r="IB49"/>
          <cell r="IC49"/>
          <cell r="ID49"/>
          <cell r="IE49"/>
          <cell r="IF49"/>
          <cell r="IG49"/>
          <cell r="IH49"/>
          <cell r="II49"/>
          <cell r="IJ49"/>
          <cell r="IK49"/>
          <cell r="IL49"/>
        </row>
        <row r="50">
          <cell r="B50">
            <v>4.0999999999999996</v>
          </cell>
          <cell r="C50" t="str">
            <v>R</v>
          </cell>
          <cell r="D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E50" t="str">
            <v>m2</v>
          </cell>
          <cell r="F50">
            <v>425</v>
          </cell>
          <cell r="G50">
            <v>0</v>
          </cell>
          <cell r="H50">
            <v>0</v>
          </cell>
          <cell r="J50">
            <v>4.0999999999999996</v>
          </cell>
          <cell r="K50" t="str">
            <v>R</v>
          </cell>
          <cell r="L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M50" t="str">
            <v>m2</v>
          </cell>
          <cell r="N50">
            <v>425</v>
          </cell>
          <cell r="O50">
            <v>15180</v>
          </cell>
          <cell r="P50">
            <v>6451500</v>
          </cell>
          <cell r="Q50">
            <v>1</v>
          </cell>
          <cell r="R50">
            <v>1</v>
          </cell>
          <cell r="S50">
            <v>1</v>
          </cell>
          <cell r="T50">
            <v>1</v>
          </cell>
          <cell r="U50">
            <v>1</v>
          </cell>
          <cell r="V50">
            <v>1</v>
          </cell>
          <cell r="W50">
            <v>1</v>
          </cell>
          <cell r="X50">
            <v>6451500</v>
          </cell>
          <cell r="Y50">
            <v>0</v>
          </cell>
          <cell r="AA50">
            <v>4.0999999999999996</v>
          </cell>
          <cell r="AB50" t="str">
            <v>R</v>
          </cell>
          <cell r="AC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AD50" t="str">
            <v>m2</v>
          </cell>
          <cell r="AE50">
            <v>425</v>
          </cell>
          <cell r="AF50">
            <v>26750</v>
          </cell>
          <cell r="AG50">
            <v>11368750</v>
          </cell>
          <cell r="AH50">
            <v>1</v>
          </cell>
          <cell r="AI50">
            <v>1</v>
          </cell>
          <cell r="AJ50">
            <v>1</v>
          </cell>
          <cell r="AK50">
            <v>1</v>
          </cell>
          <cell r="AL50">
            <v>1</v>
          </cell>
          <cell r="AM50">
            <v>1</v>
          </cell>
          <cell r="AN50">
            <v>1</v>
          </cell>
          <cell r="AO50">
            <v>11368750</v>
          </cell>
          <cell r="AP50">
            <v>0</v>
          </cell>
          <cell r="AR50">
            <v>4.0999999999999996</v>
          </cell>
          <cell r="AS50" t="str">
            <v>R</v>
          </cell>
          <cell r="AT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AU50" t="str">
            <v>m2</v>
          </cell>
          <cell r="AV50">
            <v>425</v>
          </cell>
          <cell r="AW50">
            <v>48500</v>
          </cell>
          <cell r="AX50">
            <v>20612500</v>
          </cell>
          <cell r="AY50">
            <v>1</v>
          </cell>
          <cell r="AZ50">
            <v>1</v>
          </cell>
          <cell r="BA50">
            <v>1</v>
          </cell>
          <cell r="BB50">
            <v>1</v>
          </cell>
          <cell r="BC50">
            <v>1</v>
          </cell>
          <cell r="BD50">
            <v>1</v>
          </cell>
          <cell r="BE50">
            <v>1</v>
          </cell>
          <cell r="BF50">
            <v>20612500</v>
          </cell>
          <cell r="BG50">
            <v>0</v>
          </cell>
          <cell r="BI50">
            <v>4.0999999999999996</v>
          </cell>
          <cell r="BJ50" t="str">
            <v>R</v>
          </cell>
          <cell r="BK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BL50" t="str">
            <v>m2</v>
          </cell>
          <cell r="BM50">
            <v>425</v>
          </cell>
          <cell r="BN50">
            <v>25102</v>
          </cell>
          <cell r="BO50">
            <v>10668350</v>
          </cell>
          <cell r="BP50">
            <v>1</v>
          </cell>
          <cell r="BQ50">
            <v>1</v>
          </cell>
          <cell r="BR50">
            <v>1</v>
          </cell>
          <cell r="BS50">
            <v>1</v>
          </cell>
          <cell r="BT50">
            <v>1</v>
          </cell>
          <cell r="BU50">
            <v>1</v>
          </cell>
          <cell r="BV50">
            <v>1</v>
          </cell>
          <cell r="BW50">
            <v>10668350</v>
          </cell>
          <cell r="BX50">
            <v>0</v>
          </cell>
          <cell r="BZ50">
            <v>4.0999999999999996</v>
          </cell>
          <cell r="CA50" t="str">
            <v>R</v>
          </cell>
          <cell r="CB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CC50" t="str">
            <v>m2</v>
          </cell>
          <cell r="CD50">
            <v>425</v>
          </cell>
          <cell r="CE50">
            <v>24000</v>
          </cell>
          <cell r="CF50">
            <v>10200000</v>
          </cell>
          <cell r="CG50">
            <v>1</v>
          </cell>
          <cell r="CH50">
            <v>1</v>
          </cell>
          <cell r="CI50">
            <v>1</v>
          </cell>
          <cell r="CJ50">
            <v>1</v>
          </cell>
          <cell r="CK50">
            <v>1</v>
          </cell>
          <cell r="CL50">
            <v>1</v>
          </cell>
          <cell r="CM50">
            <v>1</v>
          </cell>
          <cell r="CN50">
            <v>10200000</v>
          </cell>
          <cell r="CO50">
            <v>0</v>
          </cell>
          <cell r="CQ50">
            <v>4.0999999999999996</v>
          </cell>
          <cell r="CR50" t="str">
            <v>R</v>
          </cell>
          <cell r="CS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CT50" t="str">
            <v>m2</v>
          </cell>
          <cell r="CU50">
            <v>425</v>
          </cell>
          <cell r="CV50">
            <v>24000</v>
          </cell>
          <cell r="CW50">
            <v>10200000</v>
          </cell>
          <cell r="CX50">
            <v>1</v>
          </cell>
          <cell r="CY50">
            <v>1</v>
          </cell>
          <cell r="CZ50">
            <v>1</v>
          </cell>
          <cell r="DA50">
            <v>1</v>
          </cell>
          <cell r="DB50">
            <v>1</v>
          </cell>
          <cell r="DC50">
            <v>1</v>
          </cell>
          <cell r="DD50">
            <v>1</v>
          </cell>
          <cell r="DE50">
            <v>10200000</v>
          </cell>
          <cell r="DF50">
            <v>0</v>
          </cell>
          <cell r="DH50">
            <v>4.0999999999999996</v>
          </cell>
          <cell r="DI50" t="str">
            <v>R</v>
          </cell>
          <cell r="DJ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DK50" t="str">
            <v>m2</v>
          </cell>
          <cell r="DL50">
            <v>425</v>
          </cell>
          <cell r="DM50">
            <v>14464</v>
          </cell>
          <cell r="DN50">
            <v>6147200</v>
          </cell>
          <cell r="DO50">
            <v>1</v>
          </cell>
          <cell r="DP50">
            <v>1</v>
          </cell>
          <cell r="DQ50">
            <v>1</v>
          </cell>
          <cell r="DR50">
            <v>1</v>
          </cell>
          <cell r="DS50">
            <v>1</v>
          </cell>
          <cell r="DT50">
            <v>1</v>
          </cell>
          <cell r="DU50">
            <v>1</v>
          </cell>
          <cell r="DV50">
            <v>6147200</v>
          </cell>
          <cell r="DW50">
            <v>0</v>
          </cell>
          <cell r="DY50">
            <v>4.0999999999999996</v>
          </cell>
          <cell r="DZ50" t="str">
            <v>R</v>
          </cell>
          <cell r="EA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EB50" t="str">
            <v>m2</v>
          </cell>
          <cell r="EC50">
            <v>425</v>
          </cell>
          <cell r="ED50">
            <v>19000</v>
          </cell>
          <cell r="EE50">
            <v>8075000</v>
          </cell>
          <cell r="EF50">
            <v>1</v>
          </cell>
          <cell r="EG50">
            <v>1</v>
          </cell>
          <cell r="EH50">
            <v>1</v>
          </cell>
          <cell r="EI50">
            <v>1</v>
          </cell>
          <cell r="EJ50">
            <v>1</v>
          </cell>
          <cell r="EK50">
            <v>1</v>
          </cell>
          <cell r="EL50">
            <v>1</v>
          </cell>
          <cell r="EM50">
            <v>8075000</v>
          </cell>
          <cell r="EN50">
            <v>0</v>
          </cell>
          <cell r="EP50">
            <v>4.0999999999999996</v>
          </cell>
          <cell r="EQ50" t="str">
            <v>R</v>
          </cell>
          <cell r="ER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ES50" t="str">
            <v>m2</v>
          </cell>
          <cell r="ET50">
            <v>425</v>
          </cell>
          <cell r="EU50">
            <v>17200</v>
          </cell>
          <cell r="EV50">
            <v>7310000</v>
          </cell>
          <cell r="EW50">
            <v>1</v>
          </cell>
          <cell r="EX50">
            <v>1</v>
          </cell>
          <cell r="EY50">
            <v>1</v>
          </cell>
          <cell r="EZ50">
            <v>1</v>
          </cell>
          <cell r="FA50">
            <v>1</v>
          </cell>
          <cell r="FB50">
            <v>1</v>
          </cell>
          <cell r="FC50">
            <v>1</v>
          </cell>
          <cell r="FD50">
            <v>7310000</v>
          </cell>
          <cell r="FE50">
            <v>0</v>
          </cell>
          <cell r="FG50">
            <v>4.0999999999999996</v>
          </cell>
          <cell r="FH50" t="str">
            <v>R</v>
          </cell>
          <cell r="FI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FJ50" t="str">
            <v>m2</v>
          </cell>
          <cell r="FK50">
            <v>425</v>
          </cell>
          <cell r="FL50">
            <v>14484</v>
          </cell>
          <cell r="FM50">
            <v>6155700</v>
          </cell>
          <cell r="FN50">
            <v>1</v>
          </cell>
          <cell r="FO50">
            <v>1</v>
          </cell>
          <cell r="FP50">
            <v>1</v>
          </cell>
          <cell r="FQ50">
            <v>1</v>
          </cell>
          <cell r="FR50">
            <v>1</v>
          </cell>
          <cell r="FS50">
            <v>1</v>
          </cell>
          <cell r="FT50">
            <v>1</v>
          </cell>
          <cell r="FU50">
            <v>6155700</v>
          </cell>
          <cell r="FV50">
            <v>0</v>
          </cell>
          <cell r="FX50">
            <v>4.0999999999999996</v>
          </cell>
          <cell r="FY50" t="str">
            <v>R</v>
          </cell>
          <cell r="FZ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GA50" t="str">
            <v>m2</v>
          </cell>
          <cell r="GB50">
            <v>425</v>
          </cell>
          <cell r="GC50">
            <v>19000</v>
          </cell>
          <cell r="GD50">
            <v>8075000</v>
          </cell>
          <cell r="GE50">
            <v>1</v>
          </cell>
          <cell r="GF50">
            <v>1</v>
          </cell>
          <cell r="GG50">
            <v>1</v>
          </cell>
          <cell r="GH50">
            <v>1</v>
          </cell>
          <cell r="GI50">
            <v>1</v>
          </cell>
          <cell r="GJ50">
            <v>1</v>
          </cell>
          <cell r="GK50">
            <v>1</v>
          </cell>
          <cell r="GL50">
            <v>8075000</v>
          </cell>
          <cell r="GM50">
            <v>0</v>
          </cell>
          <cell r="GO50">
            <v>4.0999999999999996</v>
          </cell>
          <cell r="GP50" t="str">
            <v>R</v>
          </cell>
          <cell r="GQ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GR50" t="str">
            <v>m2</v>
          </cell>
          <cell r="GS50">
            <v>425</v>
          </cell>
          <cell r="GT50">
            <v>20000</v>
          </cell>
          <cell r="GU50">
            <v>8500000</v>
          </cell>
          <cell r="GV50">
            <v>1</v>
          </cell>
          <cell r="GW50">
            <v>1</v>
          </cell>
          <cell r="GX50">
            <v>1</v>
          </cell>
          <cell r="GY50">
            <v>1</v>
          </cell>
          <cell r="GZ50">
            <v>1</v>
          </cell>
          <cell r="HA50">
            <v>1</v>
          </cell>
          <cell r="HB50">
            <v>1</v>
          </cell>
          <cell r="HC50">
            <v>8500000</v>
          </cell>
          <cell r="HD50">
            <v>0</v>
          </cell>
          <cell r="HF50">
            <v>4.0999999999999996</v>
          </cell>
          <cell r="HG50" t="str">
            <v>R</v>
          </cell>
          <cell r="HH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HI50" t="str">
            <v>m2</v>
          </cell>
          <cell r="HJ50">
            <v>425</v>
          </cell>
          <cell r="HK50">
            <v>21000</v>
          </cell>
          <cell r="HL50">
            <v>8925000</v>
          </cell>
          <cell r="HM50">
            <v>1</v>
          </cell>
          <cell r="HN50">
            <v>1</v>
          </cell>
          <cell r="HO50">
            <v>1</v>
          </cell>
          <cell r="HP50">
            <v>1</v>
          </cell>
          <cell r="HQ50">
            <v>1</v>
          </cell>
          <cell r="HR50">
            <v>1</v>
          </cell>
          <cell r="HS50">
            <v>1</v>
          </cell>
          <cell r="HT50">
            <v>8925000</v>
          </cell>
          <cell r="HU50">
            <v>0</v>
          </cell>
          <cell r="HW50">
            <v>4.0999999999999996</v>
          </cell>
          <cell r="HX50" t="str">
            <v>R</v>
          </cell>
          <cell r="HY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HZ50" t="str">
            <v>m2</v>
          </cell>
          <cell r="IA50">
            <v>425</v>
          </cell>
          <cell r="IB50">
            <v>18000</v>
          </cell>
          <cell r="IC50">
            <v>7650000</v>
          </cell>
          <cell r="ID50">
            <v>1</v>
          </cell>
          <cell r="IE50">
            <v>1</v>
          </cell>
          <cell r="IF50">
            <v>1</v>
          </cell>
          <cell r="IG50">
            <v>1</v>
          </cell>
          <cell r="IH50">
            <v>1</v>
          </cell>
          <cell r="II50">
            <v>1</v>
          </cell>
          <cell r="IJ50">
            <v>1</v>
          </cell>
          <cell r="IK50">
            <v>7650000</v>
          </cell>
          <cell r="IL50">
            <v>0</v>
          </cell>
        </row>
        <row r="51">
          <cell r="B51">
            <v>4.2</v>
          </cell>
          <cell r="C51" t="str">
            <v>R</v>
          </cell>
          <cell r="D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E51" t="str">
            <v>m2</v>
          </cell>
          <cell r="F51">
            <v>170</v>
          </cell>
          <cell r="G51">
            <v>0</v>
          </cell>
          <cell r="H51">
            <v>0</v>
          </cell>
          <cell r="J51">
            <v>4.2</v>
          </cell>
          <cell r="K51" t="str">
            <v>R</v>
          </cell>
          <cell r="L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M51" t="str">
            <v>m2</v>
          </cell>
          <cell r="N51">
            <v>170</v>
          </cell>
          <cell r="O51">
            <v>16050</v>
          </cell>
          <cell r="P51">
            <v>2728500</v>
          </cell>
          <cell r="Q51">
            <v>1</v>
          </cell>
          <cell r="R51">
            <v>1</v>
          </cell>
          <cell r="S51">
            <v>1</v>
          </cell>
          <cell r="T51">
            <v>1</v>
          </cell>
          <cell r="U51">
            <v>1</v>
          </cell>
          <cell r="V51">
            <v>1</v>
          </cell>
          <cell r="W51">
            <v>1</v>
          </cell>
          <cell r="X51">
            <v>2728500</v>
          </cell>
          <cell r="Y51">
            <v>0</v>
          </cell>
          <cell r="AA51">
            <v>4.2</v>
          </cell>
          <cell r="AB51" t="str">
            <v>R</v>
          </cell>
          <cell r="AC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AD51" t="str">
            <v>m2</v>
          </cell>
          <cell r="AE51">
            <v>170</v>
          </cell>
          <cell r="AF51">
            <v>23500</v>
          </cell>
          <cell r="AG51">
            <v>3995000</v>
          </cell>
          <cell r="AH51">
            <v>1</v>
          </cell>
          <cell r="AI51">
            <v>1</v>
          </cell>
          <cell r="AJ51">
            <v>1</v>
          </cell>
          <cell r="AK51">
            <v>1</v>
          </cell>
          <cell r="AL51">
            <v>1</v>
          </cell>
          <cell r="AM51">
            <v>1</v>
          </cell>
          <cell r="AN51">
            <v>1</v>
          </cell>
          <cell r="AO51">
            <v>3995000</v>
          </cell>
          <cell r="AP51">
            <v>0</v>
          </cell>
          <cell r="AR51">
            <v>4.2</v>
          </cell>
          <cell r="AS51" t="str">
            <v>R</v>
          </cell>
          <cell r="AT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AU51" t="str">
            <v>m2</v>
          </cell>
          <cell r="AV51">
            <v>170</v>
          </cell>
          <cell r="AW51">
            <v>40740</v>
          </cell>
          <cell r="AX51">
            <v>6925800</v>
          </cell>
          <cell r="AY51">
            <v>1</v>
          </cell>
          <cell r="AZ51">
            <v>1</v>
          </cell>
          <cell r="BA51">
            <v>1</v>
          </cell>
          <cell r="BB51">
            <v>1</v>
          </cell>
          <cell r="BC51">
            <v>1</v>
          </cell>
          <cell r="BD51">
            <v>1</v>
          </cell>
          <cell r="BE51">
            <v>1</v>
          </cell>
          <cell r="BF51">
            <v>6925800</v>
          </cell>
          <cell r="BG51">
            <v>0</v>
          </cell>
          <cell r="BI51">
            <v>4.2</v>
          </cell>
          <cell r="BJ51" t="str">
            <v>R</v>
          </cell>
          <cell r="BK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BL51" t="str">
            <v>m2</v>
          </cell>
          <cell r="BM51">
            <v>170</v>
          </cell>
          <cell r="BN51">
            <v>25102</v>
          </cell>
          <cell r="BO51">
            <v>4267340</v>
          </cell>
          <cell r="BP51">
            <v>1</v>
          </cell>
          <cell r="BQ51">
            <v>1</v>
          </cell>
          <cell r="BR51">
            <v>1</v>
          </cell>
          <cell r="BS51">
            <v>1</v>
          </cell>
          <cell r="BT51">
            <v>1</v>
          </cell>
          <cell r="BU51">
            <v>1</v>
          </cell>
          <cell r="BV51">
            <v>1</v>
          </cell>
          <cell r="BW51">
            <v>4267340</v>
          </cell>
          <cell r="BX51">
            <v>0</v>
          </cell>
          <cell r="BZ51">
            <v>4.2</v>
          </cell>
          <cell r="CA51" t="str">
            <v>R</v>
          </cell>
          <cell r="CB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CC51" t="str">
            <v>m2</v>
          </cell>
          <cell r="CD51">
            <v>170</v>
          </cell>
          <cell r="CE51">
            <v>26000</v>
          </cell>
          <cell r="CF51">
            <v>4420000</v>
          </cell>
          <cell r="CG51">
            <v>1</v>
          </cell>
          <cell r="CH51">
            <v>1</v>
          </cell>
          <cell r="CI51">
            <v>1</v>
          </cell>
          <cell r="CJ51">
            <v>1</v>
          </cell>
          <cell r="CK51">
            <v>1</v>
          </cell>
          <cell r="CL51">
            <v>1</v>
          </cell>
          <cell r="CM51">
            <v>1</v>
          </cell>
          <cell r="CN51">
            <v>4420000</v>
          </cell>
          <cell r="CO51">
            <v>0</v>
          </cell>
          <cell r="CQ51">
            <v>4.2</v>
          </cell>
          <cell r="CR51" t="str">
            <v>R</v>
          </cell>
          <cell r="CS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CT51" t="str">
            <v>m2</v>
          </cell>
          <cell r="CU51">
            <v>170</v>
          </cell>
          <cell r="CV51">
            <v>24000</v>
          </cell>
          <cell r="CW51">
            <v>4080000</v>
          </cell>
          <cell r="CX51">
            <v>1</v>
          </cell>
          <cell r="CY51">
            <v>1</v>
          </cell>
          <cell r="CZ51">
            <v>1</v>
          </cell>
          <cell r="DA51">
            <v>1</v>
          </cell>
          <cell r="DB51">
            <v>1</v>
          </cell>
          <cell r="DC51">
            <v>1</v>
          </cell>
          <cell r="DD51">
            <v>1</v>
          </cell>
          <cell r="DE51">
            <v>4080000</v>
          </cell>
          <cell r="DF51">
            <v>0</v>
          </cell>
          <cell r="DH51">
            <v>4.2</v>
          </cell>
          <cell r="DI51" t="str">
            <v>R</v>
          </cell>
          <cell r="DJ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DK51" t="str">
            <v>m2</v>
          </cell>
          <cell r="DL51">
            <v>170</v>
          </cell>
          <cell r="DM51">
            <v>14158</v>
          </cell>
          <cell r="DN51">
            <v>2406860</v>
          </cell>
          <cell r="DO51">
            <v>1</v>
          </cell>
          <cell r="DP51">
            <v>1</v>
          </cell>
          <cell r="DQ51">
            <v>1</v>
          </cell>
          <cell r="DR51">
            <v>1</v>
          </cell>
          <cell r="DS51">
            <v>1</v>
          </cell>
          <cell r="DT51">
            <v>1</v>
          </cell>
          <cell r="DU51">
            <v>1</v>
          </cell>
          <cell r="DV51">
            <v>2406860</v>
          </cell>
          <cell r="DW51">
            <v>0</v>
          </cell>
          <cell r="DY51">
            <v>4.2</v>
          </cell>
          <cell r="DZ51" t="str">
            <v>R</v>
          </cell>
          <cell r="EA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EB51" t="str">
            <v>m2</v>
          </cell>
          <cell r="EC51">
            <v>170</v>
          </cell>
          <cell r="ED51">
            <v>19800</v>
          </cell>
          <cell r="EE51">
            <v>3366000</v>
          </cell>
          <cell r="EF51">
            <v>1</v>
          </cell>
          <cell r="EG51">
            <v>1</v>
          </cell>
          <cell r="EH51">
            <v>1</v>
          </cell>
          <cell r="EI51">
            <v>1</v>
          </cell>
          <cell r="EJ51">
            <v>1</v>
          </cell>
          <cell r="EK51">
            <v>1</v>
          </cell>
          <cell r="EL51">
            <v>1</v>
          </cell>
          <cell r="EM51">
            <v>3366000</v>
          </cell>
          <cell r="EN51">
            <v>0</v>
          </cell>
          <cell r="EP51">
            <v>4.2</v>
          </cell>
          <cell r="EQ51" t="str">
            <v>R</v>
          </cell>
          <cell r="ER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ES51" t="str">
            <v>m2</v>
          </cell>
          <cell r="ET51">
            <v>170</v>
          </cell>
          <cell r="EU51">
            <v>17200</v>
          </cell>
          <cell r="EV51">
            <v>2924000</v>
          </cell>
          <cell r="EW51">
            <v>1</v>
          </cell>
          <cell r="EX51">
            <v>1</v>
          </cell>
          <cell r="EY51">
            <v>1</v>
          </cell>
          <cell r="EZ51">
            <v>1</v>
          </cell>
          <cell r="FA51">
            <v>1</v>
          </cell>
          <cell r="FB51">
            <v>1</v>
          </cell>
          <cell r="FC51">
            <v>1</v>
          </cell>
          <cell r="FD51">
            <v>2924000</v>
          </cell>
          <cell r="FE51">
            <v>0</v>
          </cell>
          <cell r="FG51">
            <v>4.2</v>
          </cell>
          <cell r="FH51" t="str">
            <v>R</v>
          </cell>
          <cell r="FI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FJ51" t="str">
            <v>m2</v>
          </cell>
          <cell r="FK51">
            <v>170</v>
          </cell>
          <cell r="FL51">
            <v>14178</v>
          </cell>
          <cell r="FM51">
            <v>2410260</v>
          </cell>
          <cell r="FN51">
            <v>1</v>
          </cell>
          <cell r="FO51">
            <v>1</v>
          </cell>
          <cell r="FP51">
            <v>1</v>
          </cell>
          <cell r="FQ51">
            <v>1</v>
          </cell>
          <cell r="FR51">
            <v>1</v>
          </cell>
          <cell r="FS51">
            <v>1</v>
          </cell>
          <cell r="FT51">
            <v>1</v>
          </cell>
          <cell r="FU51">
            <v>2410260</v>
          </cell>
          <cell r="FV51">
            <v>0</v>
          </cell>
          <cell r="FX51">
            <v>4.2</v>
          </cell>
          <cell r="FY51" t="str">
            <v>R</v>
          </cell>
          <cell r="FZ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GA51" t="str">
            <v>m2</v>
          </cell>
          <cell r="GB51">
            <v>170</v>
          </cell>
          <cell r="GC51">
            <v>19000</v>
          </cell>
          <cell r="GD51">
            <v>3230000</v>
          </cell>
          <cell r="GE51">
            <v>1</v>
          </cell>
          <cell r="GF51">
            <v>1</v>
          </cell>
          <cell r="GG51">
            <v>1</v>
          </cell>
          <cell r="GH51">
            <v>1</v>
          </cell>
          <cell r="GI51">
            <v>1</v>
          </cell>
          <cell r="GJ51">
            <v>1</v>
          </cell>
          <cell r="GK51">
            <v>1</v>
          </cell>
          <cell r="GL51">
            <v>3230000</v>
          </cell>
          <cell r="GM51">
            <v>0</v>
          </cell>
          <cell r="GO51">
            <v>4.2</v>
          </cell>
          <cell r="GP51" t="str">
            <v>R</v>
          </cell>
          <cell r="GQ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GR51" t="str">
            <v>m2</v>
          </cell>
          <cell r="GS51">
            <v>170</v>
          </cell>
          <cell r="GT51">
            <v>20500</v>
          </cell>
          <cell r="GU51">
            <v>3485000</v>
          </cell>
          <cell r="GV51">
            <v>1</v>
          </cell>
          <cell r="GW51">
            <v>1</v>
          </cell>
          <cell r="GX51">
            <v>1</v>
          </cell>
          <cell r="GY51">
            <v>1</v>
          </cell>
          <cell r="GZ51">
            <v>1</v>
          </cell>
          <cell r="HA51">
            <v>1</v>
          </cell>
          <cell r="HB51">
            <v>1</v>
          </cell>
          <cell r="HC51">
            <v>3485000</v>
          </cell>
          <cell r="HD51">
            <v>0</v>
          </cell>
          <cell r="HF51">
            <v>4.2</v>
          </cell>
          <cell r="HG51" t="str">
            <v>R</v>
          </cell>
          <cell r="HH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HI51" t="str">
            <v>m2</v>
          </cell>
          <cell r="HJ51">
            <v>170</v>
          </cell>
          <cell r="HK51">
            <v>21000</v>
          </cell>
          <cell r="HL51">
            <v>3570000</v>
          </cell>
          <cell r="HM51">
            <v>1</v>
          </cell>
          <cell r="HN51">
            <v>1</v>
          </cell>
          <cell r="HO51">
            <v>1</v>
          </cell>
          <cell r="HP51">
            <v>1</v>
          </cell>
          <cell r="HQ51">
            <v>1</v>
          </cell>
          <cell r="HR51">
            <v>1</v>
          </cell>
          <cell r="HS51">
            <v>1</v>
          </cell>
          <cell r="HT51">
            <v>3570000</v>
          </cell>
          <cell r="HU51">
            <v>0</v>
          </cell>
          <cell r="HW51">
            <v>4.2</v>
          </cell>
          <cell r="HX51" t="str">
            <v>R</v>
          </cell>
          <cell r="HY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HZ51" t="str">
            <v>m2</v>
          </cell>
          <cell r="IA51">
            <v>170</v>
          </cell>
          <cell r="IB51">
            <v>18000</v>
          </cell>
          <cell r="IC51">
            <v>3060000</v>
          </cell>
          <cell r="ID51">
            <v>1</v>
          </cell>
          <cell r="IE51">
            <v>1</v>
          </cell>
          <cell r="IF51">
            <v>1</v>
          </cell>
          <cell r="IG51">
            <v>1</v>
          </cell>
          <cell r="IH51">
            <v>1</v>
          </cell>
          <cell r="II51">
            <v>1</v>
          </cell>
          <cell r="IJ51">
            <v>1</v>
          </cell>
          <cell r="IK51">
            <v>3060000</v>
          </cell>
          <cell r="IL51">
            <v>0</v>
          </cell>
        </row>
        <row r="52">
          <cell r="B52">
            <v>4.3</v>
          </cell>
          <cell r="C52" t="str">
            <v>NR</v>
          </cell>
          <cell r="D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E52" t="str">
            <v>m2</v>
          </cell>
          <cell r="F52">
            <v>85</v>
          </cell>
          <cell r="G52">
            <v>0</v>
          </cell>
          <cell r="H52">
            <v>0</v>
          </cell>
          <cell r="J52">
            <v>4.3</v>
          </cell>
          <cell r="K52" t="str">
            <v>NR</v>
          </cell>
          <cell r="L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M52" t="str">
            <v>m2</v>
          </cell>
          <cell r="N52">
            <v>85</v>
          </cell>
          <cell r="O52">
            <v>9935</v>
          </cell>
          <cell r="P52">
            <v>844475</v>
          </cell>
          <cell r="Q52">
            <v>1</v>
          </cell>
          <cell r="R52">
            <v>1</v>
          </cell>
          <cell r="S52">
            <v>1</v>
          </cell>
          <cell r="T52">
            <v>1</v>
          </cell>
          <cell r="U52">
            <v>1</v>
          </cell>
          <cell r="V52">
            <v>1</v>
          </cell>
          <cell r="W52">
            <v>1</v>
          </cell>
          <cell r="X52">
            <v>844475</v>
          </cell>
          <cell r="Y52">
            <v>0</v>
          </cell>
          <cell r="AA52">
            <v>4.3</v>
          </cell>
          <cell r="AB52" t="str">
            <v>NR</v>
          </cell>
          <cell r="AC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AD52" t="str">
            <v>m2</v>
          </cell>
          <cell r="AE52">
            <v>85</v>
          </cell>
          <cell r="AF52">
            <v>18900</v>
          </cell>
          <cell r="AG52">
            <v>1606500</v>
          </cell>
          <cell r="AH52">
            <v>1</v>
          </cell>
          <cell r="AI52">
            <v>1</v>
          </cell>
          <cell r="AJ52">
            <v>1</v>
          </cell>
          <cell r="AK52">
            <v>1</v>
          </cell>
          <cell r="AL52">
            <v>1</v>
          </cell>
          <cell r="AM52">
            <v>1</v>
          </cell>
          <cell r="AN52">
            <v>1</v>
          </cell>
          <cell r="AO52">
            <v>1606500</v>
          </cell>
          <cell r="AP52">
            <v>0</v>
          </cell>
          <cell r="AR52">
            <v>4.3</v>
          </cell>
          <cell r="AS52" t="str">
            <v>NR</v>
          </cell>
          <cell r="AT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AU52" t="str">
            <v>m2</v>
          </cell>
          <cell r="AV52">
            <v>85</v>
          </cell>
          <cell r="AW52">
            <v>12610</v>
          </cell>
          <cell r="AX52">
            <v>1071850</v>
          </cell>
          <cell r="AY52">
            <v>1</v>
          </cell>
          <cell r="AZ52">
            <v>1</v>
          </cell>
          <cell r="BA52">
            <v>1</v>
          </cell>
          <cell r="BB52">
            <v>1</v>
          </cell>
          <cell r="BC52">
            <v>1</v>
          </cell>
          <cell r="BD52">
            <v>1</v>
          </cell>
          <cell r="BE52">
            <v>1</v>
          </cell>
          <cell r="BF52">
            <v>1071850</v>
          </cell>
          <cell r="BG52">
            <v>0</v>
          </cell>
          <cell r="BI52">
            <v>4.3</v>
          </cell>
          <cell r="BJ52" t="str">
            <v>NR</v>
          </cell>
          <cell r="BK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BL52" t="str">
            <v>m2</v>
          </cell>
          <cell r="BM52">
            <v>85</v>
          </cell>
          <cell r="BN52">
            <v>25102</v>
          </cell>
          <cell r="BO52">
            <v>2133670</v>
          </cell>
          <cell r="BP52">
            <v>1</v>
          </cell>
          <cell r="BQ52">
            <v>1</v>
          </cell>
          <cell r="BR52">
            <v>1</v>
          </cell>
          <cell r="BS52">
            <v>1</v>
          </cell>
          <cell r="BT52">
            <v>1</v>
          </cell>
          <cell r="BU52">
            <v>1</v>
          </cell>
          <cell r="BV52">
            <v>1</v>
          </cell>
          <cell r="BW52">
            <v>2133670</v>
          </cell>
          <cell r="BX52">
            <v>0</v>
          </cell>
          <cell r="BZ52">
            <v>4.3</v>
          </cell>
          <cell r="CA52" t="str">
            <v>NR</v>
          </cell>
          <cell r="CB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CC52" t="str">
            <v>m2</v>
          </cell>
          <cell r="CD52">
            <v>85</v>
          </cell>
          <cell r="CE52">
            <v>16000</v>
          </cell>
          <cell r="CF52">
            <v>1360000</v>
          </cell>
          <cell r="CG52">
            <v>1</v>
          </cell>
          <cell r="CH52">
            <v>1</v>
          </cell>
          <cell r="CI52">
            <v>1</v>
          </cell>
          <cell r="CJ52">
            <v>1</v>
          </cell>
          <cell r="CK52">
            <v>1</v>
          </cell>
          <cell r="CL52">
            <v>1</v>
          </cell>
          <cell r="CM52">
            <v>1</v>
          </cell>
          <cell r="CN52">
            <v>1360000</v>
          </cell>
          <cell r="CO52">
            <v>0</v>
          </cell>
          <cell r="CQ52">
            <v>4.3</v>
          </cell>
          <cell r="CR52" t="str">
            <v>NR</v>
          </cell>
          <cell r="CS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CT52" t="str">
            <v>m2</v>
          </cell>
          <cell r="CU52">
            <v>85</v>
          </cell>
          <cell r="CV52">
            <v>15500</v>
          </cell>
          <cell r="CW52">
            <v>1317500</v>
          </cell>
          <cell r="CX52">
            <v>1</v>
          </cell>
          <cell r="CY52">
            <v>1</v>
          </cell>
          <cell r="CZ52">
            <v>1</v>
          </cell>
          <cell r="DA52">
            <v>1</v>
          </cell>
          <cell r="DB52">
            <v>1</v>
          </cell>
          <cell r="DC52">
            <v>1</v>
          </cell>
          <cell r="DD52">
            <v>1</v>
          </cell>
          <cell r="DE52">
            <v>1317500</v>
          </cell>
          <cell r="DF52">
            <v>0</v>
          </cell>
          <cell r="DH52">
            <v>4.3</v>
          </cell>
          <cell r="DI52" t="str">
            <v>NR</v>
          </cell>
          <cell r="DJ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DK52" t="str">
            <v>m2</v>
          </cell>
          <cell r="DL52">
            <v>85</v>
          </cell>
          <cell r="DM52">
            <v>14732</v>
          </cell>
          <cell r="DN52">
            <v>1252220</v>
          </cell>
          <cell r="DO52">
            <v>1</v>
          </cell>
          <cell r="DP52">
            <v>1</v>
          </cell>
          <cell r="DQ52">
            <v>1</v>
          </cell>
          <cell r="DR52">
            <v>1</v>
          </cell>
          <cell r="DS52">
            <v>1</v>
          </cell>
          <cell r="DT52">
            <v>1</v>
          </cell>
          <cell r="DU52">
            <v>1</v>
          </cell>
          <cell r="DV52">
            <v>1252220</v>
          </cell>
          <cell r="DW52">
            <v>0</v>
          </cell>
          <cell r="DY52">
            <v>4.3</v>
          </cell>
          <cell r="DZ52" t="str">
            <v>NR</v>
          </cell>
          <cell r="EA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EB52" t="str">
            <v>m2</v>
          </cell>
          <cell r="EC52">
            <v>85</v>
          </cell>
          <cell r="ED52">
            <v>15000</v>
          </cell>
          <cell r="EE52">
            <v>1275000</v>
          </cell>
          <cell r="EF52">
            <v>1</v>
          </cell>
          <cell r="EG52">
            <v>1</v>
          </cell>
          <cell r="EH52">
            <v>1</v>
          </cell>
          <cell r="EI52">
            <v>1</v>
          </cell>
          <cell r="EJ52">
            <v>1</v>
          </cell>
          <cell r="EK52">
            <v>1</v>
          </cell>
          <cell r="EL52">
            <v>1</v>
          </cell>
          <cell r="EM52">
            <v>1275000</v>
          </cell>
          <cell r="EN52">
            <v>0</v>
          </cell>
          <cell r="EP52">
            <v>4.3</v>
          </cell>
          <cell r="EQ52" t="str">
            <v>NR</v>
          </cell>
          <cell r="ER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ES52" t="str">
            <v>m2</v>
          </cell>
          <cell r="ET52">
            <v>85</v>
          </cell>
          <cell r="EU52">
            <v>11200</v>
          </cell>
          <cell r="EV52">
            <v>952000</v>
          </cell>
          <cell r="EW52">
            <v>1</v>
          </cell>
          <cell r="EX52">
            <v>1</v>
          </cell>
          <cell r="EY52">
            <v>1</v>
          </cell>
          <cell r="EZ52">
            <v>1</v>
          </cell>
          <cell r="FA52">
            <v>1</v>
          </cell>
          <cell r="FB52">
            <v>1</v>
          </cell>
          <cell r="FC52">
            <v>1</v>
          </cell>
          <cell r="FD52">
            <v>952000</v>
          </cell>
          <cell r="FE52">
            <v>0</v>
          </cell>
          <cell r="FG52">
            <v>4.3</v>
          </cell>
          <cell r="FH52" t="str">
            <v>NR</v>
          </cell>
          <cell r="FI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FJ52" t="str">
            <v>m2</v>
          </cell>
          <cell r="FK52">
            <v>85</v>
          </cell>
          <cell r="FL52">
            <v>14742</v>
          </cell>
          <cell r="FM52">
            <v>1253070</v>
          </cell>
          <cell r="FN52">
            <v>1</v>
          </cell>
          <cell r="FO52">
            <v>1</v>
          </cell>
          <cell r="FP52">
            <v>1</v>
          </cell>
          <cell r="FQ52">
            <v>1</v>
          </cell>
          <cell r="FR52">
            <v>1</v>
          </cell>
          <cell r="FS52">
            <v>1</v>
          </cell>
          <cell r="FT52">
            <v>1</v>
          </cell>
          <cell r="FU52">
            <v>1253070</v>
          </cell>
          <cell r="FV52">
            <v>0</v>
          </cell>
          <cell r="FX52">
            <v>4.3</v>
          </cell>
          <cell r="FY52" t="str">
            <v>NR</v>
          </cell>
          <cell r="FZ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GA52" t="str">
            <v>m2</v>
          </cell>
          <cell r="GB52">
            <v>85</v>
          </cell>
          <cell r="GC52">
            <v>14000</v>
          </cell>
          <cell r="GD52">
            <v>1190000</v>
          </cell>
          <cell r="GE52">
            <v>1</v>
          </cell>
          <cell r="GF52">
            <v>1</v>
          </cell>
          <cell r="GG52">
            <v>1</v>
          </cell>
          <cell r="GH52">
            <v>1</v>
          </cell>
          <cell r="GI52">
            <v>1</v>
          </cell>
          <cell r="GJ52">
            <v>1</v>
          </cell>
          <cell r="GK52">
            <v>1</v>
          </cell>
          <cell r="GL52">
            <v>1190000</v>
          </cell>
          <cell r="GM52">
            <v>0</v>
          </cell>
          <cell r="GO52">
            <v>4.3</v>
          </cell>
          <cell r="GP52" t="str">
            <v>NR</v>
          </cell>
          <cell r="GQ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GR52" t="str">
            <v>m2</v>
          </cell>
          <cell r="GS52">
            <v>85</v>
          </cell>
          <cell r="GT52">
            <v>15000</v>
          </cell>
          <cell r="GU52">
            <v>1275000</v>
          </cell>
          <cell r="GV52">
            <v>1</v>
          </cell>
          <cell r="GW52">
            <v>1</v>
          </cell>
          <cell r="GX52">
            <v>1</v>
          </cell>
          <cell r="GY52">
            <v>1</v>
          </cell>
          <cell r="GZ52">
            <v>1</v>
          </cell>
          <cell r="HA52">
            <v>1</v>
          </cell>
          <cell r="HB52">
            <v>1</v>
          </cell>
          <cell r="HC52">
            <v>1275000</v>
          </cell>
          <cell r="HD52">
            <v>0</v>
          </cell>
          <cell r="HF52">
            <v>4.3</v>
          </cell>
          <cell r="HG52" t="str">
            <v>NR</v>
          </cell>
          <cell r="HH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HI52" t="str">
            <v>m2</v>
          </cell>
          <cell r="HJ52">
            <v>85</v>
          </cell>
          <cell r="HK52">
            <v>18000</v>
          </cell>
          <cell r="HL52">
            <v>1530000</v>
          </cell>
          <cell r="HM52">
            <v>1</v>
          </cell>
          <cell r="HN52">
            <v>1</v>
          </cell>
          <cell r="HO52">
            <v>1</v>
          </cell>
          <cell r="HP52">
            <v>1</v>
          </cell>
          <cell r="HQ52">
            <v>1</v>
          </cell>
          <cell r="HR52">
            <v>1</v>
          </cell>
          <cell r="HS52">
            <v>1</v>
          </cell>
          <cell r="HT52">
            <v>1530000</v>
          </cell>
          <cell r="HU52">
            <v>0</v>
          </cell>
          <cell r="HW52">
            <v>4.3</v>
          </cell>
          <cell r="HX52" t="str">
            <v>NR</v>
          </cell>
          <cell r="HY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HZ52" t="str">
            <v>m2</v>
          </cell>
          <cell r="IA52">
            <v>85</v>
          </cell>
          <cell r="IB52">
            <v>20000</v>
          </cell>
          <cell r="IC52">
            <v>1700000</v>
          </cell>
          <cell r="ID52">
            <v>1</v>
          </cell>
          <cell r="IE52">
            <v>1</v>
          </cell>
          <cell r="IF52">
            <v>1</v>
          </cell>
          <cell r="IG52">
            <v>1</v>
          </cell>
          <cell r="IH52">
            <v>1</v>
          </cell>
          <cell r="II52">
            <v>1</v>
          </cell>
          <cell r="IJ52">
            <v>1</v>
          </cell>
          <cell r="IK52">
            <v>1700000</v>
          </cell>
          <cell r="IL52">
            <v>0</v>
          </cell>
        </row>
        <row r="53">
          <cell r="B53">
            <v>4.4000000000000004</v>
          </cell>
          <cell r="C53" t="str">
            <v>NR</v>
          </cell>
          <cell r="D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E53" t="str">
            <v>m2</v>
          </cell>
          <cell r="F53">
            <v>85</v>
          </cell>
          <cell r="G53">
            <v>0</v>
          </cell>
          <cell r="H53">
            <v>0</v>
          </cell>
          <cell r="J53">
            <v>4.4000000000000004</v>
          </cell>
          <cell r="K53" t="str">
            <v>NR</v>
          </cell>
          <cell r="L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M53" t="str">
            <v>m2</v>
          </cell>
          <cell r="N53">
            <v>85</v>
          </cell>
          <cell r="O53">
            <v>9935</v>
          </cell>
          <cell r="P53">
            <v>844475</v>
          </cell>
          <cell r="Q53">
            <v>1</v>
          </cell>
          <cell r="R53">
            <v>1</v>
          </cell>
          <cell r="S53">
            <v>1</v>
          </cell>
          <cell r="T53">
            <v>1</v>
          </cell>
          <cell r="U53">
            <v>1</v>
          </cell>
          <cell r="V53">
            <v>1</v>
          </cell>
          <cell r="W53">
            <v>1</v>
          </cell>
          <cell r="X53">
            <v>844475</v>
          </cell>
          <cell r="Y53">
            <v>0</v>
          </cell>
          <cell r="AA53">
            <v>4.4000000000000004</v>
          </cell>
          <cell r="AB53" t="str">
            <v>NR</v>
          </cell>
          <cell r="AC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AD53" t="str">
            <v>m2</v>
          </cell>
          <cell r="AE53">
            <v>85</v>
          </cell>
          <cell r="AF53">
            <v>19600</v>
          </cell>
          <cell r="AG53">
            <v>1666000</v>
          </cell>
          <cell r="AH53">
            <v>1</v>
          </cell>
          <cell r="AI53">
            <v>1</v>
          </cell>
          <cell r="AJ53">
            <v>1</v>
          </cell>
          <cell r="AK53">
            <v>1</v>
          </cell>
          <cell r="AL53">
            <v>1</v>
          </cell>
          <cell r="AM53">
            <v>1</v>
          </cell>
          <cell r="AN53">
            <v>1</v>
          </cell>
          <cell r="AO53">
            <v>1666000</v>
          </cell>
          <cell r="AP53">
            <v>0</v>
          </cell>
          <cell r="AR53">
            <v>4.4000000000000004</v>
          </cell>
          <cell r="AS53" t="str">
            <v>NR</v>
          </cell>
          <cell r="AT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AU53" t="str">
            <v>m2</v>
          </cell>
          <cell r="AV53">
            <v>85</v>
          </cell>
          <cell r="AW53">
            <v>13580</v>
          </cell>
          <cell r="AX53">
            <v>1154300</v>
          </cell>
          <cell r="AY53">
            <v>1</v>
          </cell>
          <cell r="AZ53">
            <v>1</v>
          </cell>
          <cell r="BA53">
            <v>1</v>
          </cell>
          <cell r="BB53">
            <v>1</v>
          </cell>
          <cell r="BC53">
            <v>1</v>
          </cell>
          <cell r="BD53">
            <v>1</v>
          </cell>
          <cell r="BE53">
            <v>1</v>
          </cell>
          <cell r="BF53">
            <v>1154300</v>
          </cell>
          <cell r="BG53">
            <v>0</v>
          </cell>
          <cell r="BI53">
            <v>4.4000000000000004</v>
          </cell>
          <cell r="BJ53" t="str">
            <v>NR</v>
          </cell>
          <cell r="BK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BL53" t="str">
            <v>m2</v>
          </cell>
          <cell r="BM53">
            <v>85</v>
          </cell>
          <cell r="BN53">
            <v>25102</v>
          </cell>
          <cell r="BO53">
            <v>2133670</v>
          </cell>
          <cell r="BP53">
            <v>1</v>
          </cell>
          <cell r="BQ53">
            <v>1</v>
          </cell>
          <cell r="BR53">
            <v>1</v>
          </cell>
          <cell r="BS53">
            <v>1</v>
          </cell>
          <cell r="BT53">
            <v>1</v>
          </cell>
          <cell r="BU53">
            <v>1</v>
          </cell>
          <cell r="BV53">
            <v>1</v>
          </cell>
          <cell r="BW53">
            <v>2133670</v>
          </cell>
          <cell r="BX53">
            <v>0</v>
          </cell>
          <cell r="BZ53">
            <v>4.4000000000000004</v>
          </cell>
          <cell r="CA53" t="str">
            <v>NR</v>
          </cell>
          <cell r="CB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CC53" t="str">
            <v>m2</v>
          </cell>
          <cell r="CD53">
            <v>85</v>
          </cell>
          <cell r="CE53">
            <v>16000</v>
          </cell>
          <cell r="CF53">
            <v>1360000</v>
          </cell>
          <cell r="CG53">
            <v>1</v>
          </cell>
          <cell r="CH53">
            <v>1</v>
          </cell>
          <cell r="CI53">
            <v>1</v>
          </cell>
          <cell r="CJ53">
            <v>1</v>
          </cell>
          <cell r="CK53">
            <v>1</v>
          </cell>
          <cell r="CL53">
            <v>1</v>
          </cell>
          <cell r="CM53">
            <v>1</v>
          </cell>
          <cell r="CN53">
            <v>1360000</v>
          </cell>
          <cell r="CO53">
            <v>0</v>
          </cell>
          <cell r="CQ53">
            <v>4.4000000000000004</v>
          </cell>
          <cell r="CR53" t="str">
            <v>NR</v>
          </cell>
          <cell r="CS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CT53" t="str">
            <v>m2</v>
          </cell>
          <cell r="CU53">
            <v>85</v>
          </cell>
          <cell r="CV53">
            <v>15500</v>
          </cell>
          <cell r="CW53">
            <v>1317500</v>
          </cell>
          <cell r="CX53">
            <v>1</v>
          </cell>
          <cell r="CY53">
            <v>1</v>
          </cell>
          <cell r="CZ53">
            <v>1</v>
          </cell>
          <cell r="DA53">
            <v>1</v>
          </cell>
          <cell r="DB53">
            <v>1</v>
          </cell>
          <cell r="DC53">
            <v>1</v>
          </cell>
          <cell r="DD53">
            <v>1</v>
          </cell>
          <cell r="DE53">
            <v>1317500</v>
          </cell>
          <cell r="DF53">
            <v>0</v>
          </cell>
          <cell r="DH53">
            <v>4.4000000000000004</v>
          </cell>
          <cell r="DI53" t="str">
            <v>NR</v>
          </cell>
          <cell r="DJ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DK53" t="str">
            <v>m2</v>
          </cell>
          <cell r="DL53">
            <v>85</v>
          </cell>
          <cell r="DM53">
            <v>15108</v>
          </cell>
          <cell r="DN53">
            <v>1284180</v>
          </cell>
          <cell r="DO53">
            <v>1</v>
          </cell>
          <cell r="DP53">
            <v>1</v>
          </cell>
          <cell r="DQ53">
            <v>1</v>
          </cell>
          <cell r="DR53">
            <v>1</v>
          </cell>
          <cell r="DS53">
            <v>1</v>
          </cell>
          <cell r="DT53">
            <v>1</v>
          </cell>
          <cell r="DU53">
            <v>1</v>
          </cell>
          <cell r="DV53">
            <v>1284180</v>
          </cell>
          <cell r="DW53">
            <v>0</v>
          </cell>
          <cell r="DY53">
            <v>4.4000000000000004</v>
          </cell>
          <cell r="DZ53" t="str">
            <v>NR</v>
          </cell>
          <cell r="EA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EB53" t="str">
            <v>m2</v>
          </cell>
          <cell r="EC53">
            <v>85</v>
          </cell>
          <cell r="ED53">
            <v>16000</v>
          </cell>
          <cell r="EE53">
            <v>1360000</v>
          </cell>
          <cell r="EF53">
            <v>1</v>
          </cell>
          <cell r="EG53">
            <v>1</v>
          </cell>
          <cell r="EH53">
            <v>1</v>
          </cell>
          <cell r="EI53">
            <v>1</v>
          </cell>
          <cell r="EJ53">
            <v>1</v>
          </cell>
          <cell r="EK53">
            <v>1</v>
          </cell>
          <cell r="EL53">
            <v>1</v>
          </cell>
          <cell r="EM53">
            <v>1360000</v>
          </cell>
          <cell r="EN53">
            <v>0</v>
          </cell>
          <cell r="EP53">
            <v>4.4000000000000004</v>
          </cell>
          <cell r="EQ53" t="str">
            <v>NR</v>
          </cell>
          <cell r="ER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ES53" t="str">
            <v>m2</v>
          </cell>
          <cell r="ET53">
            <v>85</v>
          </cell>
          <cell r="EU53">
            <v>11700</v>
          </cell>
          <cell r="EV53">
            <v>994500</v>
          </cell>
          <cell r="EW53">
            <v>1</v>
          </cell>
          <cell r="EX53">
            <v>1</v>
          </cell>
          <cell r="EY53">
            <v>1</v>
          </cell>
          <cell r="EZ53">
            <v>1</v>
          </cell>
          <cell r="FA53">
            <v>1</v>
          </cell>
          <cell r="FB53">
            <v>1</v>
          </cell>
          <cell r="FC53">
            <v>1</v>
          </cell>
          <cell r="FD53">
            <v>994500</v>
          </cell>
          <cell r="FE53">
            <v>0</v>
          </cell>
          <cell r="FG53">
            <v>4.4000000000000004</v>
          </cell>
          <cell r="FH53" t="str">
            <v>NR</v>
          </cell>
          <cell r="FI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FJ53" t="str">
            <v>m2</v>
          </cell>
          <cell r="FK53">
            <v>85</v>
          </cell>
          <cell r="FL53">
            <v>15118</v>
          </cell>
          <cell r="FM53">
            <v>1285030</v>
          </cell>
          <cell r="FN53">
            <v>1</v>
          </cell>
          <cell r="FO53">
            <v>1</v>
          </cell>
          <cell r="FP53">
            <v>1</v>
          </cell>
          <cell r="FQ53">
            <v>1</v>
          </cell>
          <cell r="FR53">
            <v>1</v>
          </cell>
          <cell r="FS53">
            <v>1</v>
          </cell>
          <cell r="FT53">
            <v>1</v>
          </cell>
          <cell r="FU53">
            <v>1285030</v>
          </cell>
          <cell r="FV53">
            <v>0</v>
          </cell>
          <cell r="FX53">
            <v>4.4000000000000004</v>
          </cell>
          <cell r="FY53" t="str">
            <v>NR</v>
          </cell>
          <cell r="FZ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GA53" t="str">
            <v>m2</v>
          </cell>
          <cell r="GB53">
            <v>85</v>
          </cell>
          <cell r="GC53">
            <v>14000</v>
          </cell>
          <cell r="GD53">
            <v>1190000</v>
          </cell>
          <cell r="GE53">
            <v>1</v>
          </cell>
          <cell r="GF53">
            <v>1</v>
          </cell>
          <cell r="GG53">
            <v>1</v>
          </cell>
          <cell r="GH53">
            <v>1</v>
          </cell>
          <cell r="GI53">
            <v>1</v>
          </cell>
          <cell r="GJ53">
            <v>1</v>
          </cell>
          <cell r="GK53">
            <v>1</v>
          </cell>
          <cell r="GL53">
            <v>1190000</v>
          </cell>
          <cell r="GM53">
            <v>0</v>
          </cell>
          <cell r="GO53">
            <v>4.4000000000000004</v>
          </cell>
          <cell r="GP53" t="str">
            <v>NR</v>
          </cell>
          <cell r="GQ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GR53" t="str">
            <v>m2</v>
          </cell>
          <cell r="GS53">
            <v>85</v>
          </cell>
          <cell r="GT53">
            <v>15500</v>
          </cell>
          <cell r="GU53">
            <v>1317500</v>
          </cell>
          <cell r="GV53">
            <v>1</v>
          </cell>
          <cell r="GW53">
            <v>1</v>
          </cell>
          <cell r="GX53">
            <v>1</v>
          </cell>
          <cell r="GY53">
            <v>1</v>
          </cell>
          <cell r="GZ53">
            <v>1</v>
          </cell>
          <cell r="HA53">
            <v>1</v>
          </cell>
          <cell r="HB53">
            <v>1</v>
          </cell>
          <cell r="HC53">
            <v>1317500</v>
          </cell>
          <cell r="HD53">
            <v>0</v>
          </cell>
          <cell r="HF53">
            <v>4.4000000000000004</v>
          </cell>
          <cell r="HG53" t="str">
            <v>NR</v>
          </cell>
          <cell r="HH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HI53" t="str">
            <v>m2</v>
          </cell>
          <cell r="HJ53">
            <v>85</v>
          </cell>
          <cell r="HK53">
            <v>18000</v>
          </cell>
          <cell r="HL53">
            <v>1530000</v>
          </cell>
          <cell r="HM53">
            <v>1</v>
          </cell>
          <cell r="HN53">
            <v>1</v>
          </cell>
          <cell r="HO53">
            <v>1</v>
          </cell>
          <cell r="HP53">
            <v>1</v>
          </cell>
          <cell r="HQ53">
            <v>1</v>
          </cell>
          <cell r="HR53">
            <v>1</v>
          </cell>
          <cell r="HS53">
            <v>1</v>
          </cell>
          <cell r="HT53">
            <v>1530000</v>
          </cell>
          <cell r="HU53">
            <v>0</v>
          </cell>
          <cell r="HW53">
            <v>4.4000000000000004</v>
          </cell>
          <cell r="HX53" t="str">
            <v>NR</v>
          </cell>
          <cell r="HY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HZ53" t="str">
            <v>m2</v>
          </cell>
          <cell r="IA53">
            <v>85</v>
          </cell>
          <cell r="IB53">
            <v>20000</v>
          </cell>
          <cell r="IC53">
            <v>1700000</v>
          </cell>
          <cell r="ID53">
            <v>1</v>
          </cell>
          <cell r="IE53">
            <v>1</v>
          </cell>
          <cell r="IF53">
            <v>1</v>
          </cell>
          <cell r="IG53">
            <v>1</v>
          </cell>
          <cell r="IH53">
            <v>1</v>
          </cell>
          <cell r="II53">
            <v>1</v>
          </cell>
          <cell r="IJ53">
            <v>1</v>
          </cell>
          <cell r="IK53">
            <v>1700000</v>
          </cell>
          <cell r="IL53">
            <v>0</v>
          </cell>
        </row>
        <row r="54">
          <cell r="B54">
            <v>4.5</v>
          </cell>
          <cell r="C54" t="str">
            <v>R</v>
          </cell>
          <cell r="D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E54" t="str">
            <v>m2</v>
          </cell>
          <cell r="F54">
            <v>1275</v>
          </cell>
          <cell r="G54">
            <v>0</v>
          </cell>
          <cell r="H54">
            <v>0</v>
          </cell>
          <cell r="J54">
            <v>4.5</v>
          </cell>
          <cell r="K54" t="str">
            <v>R</v>
          </cell>
          <cell r="L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M54" t="str">
            <v>m2</v>
          </cell>
          <cell r="N54">
            <v>1275</v>
          </cell>
          <cell r="O54">
            <v>10065</v>
          </cell>
          <cell r="P54">
            <v>12832875</v>
          </cell>
          <cell r="Q54">
            <v>1</v>
          </cell>
          <cell r="R54">
            <v>1</v>
          </cell>
          <cell r="S54">
            <v>1</v>
          </cell>
          <cell r="T54">
            <v>1</v>
          </cell>
          <cell r="U54">
            <v>1</v>
          </cell>
          <cell r="V54">
            <v>1</v>
          </cell>
          <cell r="W54">
            <v>1</v>
          </cell>
          <cell r="X54">
            <v>12832875</v>
          </cell>
          <cell r="Y54">
            <v>0</v>
          </cell>
          <cell r="AA54">
            <v>4.5</v>
          </cell>
          <cell r="AB54" t="str">
            <v>R</v>
          </cell>
          <cell r="AC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AD54" t="str">
            <v>m2</v>
          </cell>
          <cell r="AE54">
            <v>1275</v>
          </cell>
          <cell r="AF54">
            <v>25950</v>
          </cell>
          <cell r="AG54">
            <v>33086250</v>
          </cell>
          <cell r="AH54">
            <v>1</v>
          </cell>
          <cell r="AI54">
            <v>1</v>
          </cell>
          <cell r="AJ54">
            <v>1</v>
          </cell>
          <cell r="AK54">
            <v>1</v>
          </cell>
          <cell r="AL54">
            <v>1</v>
          </cell>
          <cell r="AM54">
            <v>1</v>
          </cell>
          <cell r="AN54">
            <v>1</v>
          </cell>
          <cell r="AO54">
            <v>33086250</v>
          </cell>
          <cell r="AP54">
            <v>0</v>
          </cell>
          <cell r="AR54">
            <v>4.5</v>
          </cell>
          <cell r="AS54" t="str">
            <v>R</v>
          </cell>
          <cell r="AT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AU54" t="str">
            <v>m2</v>
          </cell>
          <cell r="AV54">
            <v>1275</v>
          </cell>
          <cell r="AW54">
            <v>13580</v>
          </cell>
          <cell r="AX54">
            <v>17314500</v>
          </cell>
          <cell r="AY54">
            <v>1</v>
          </cell>
          <cell r="AZ54">
            <v>1</v>
          </cell>
          <cell r="BA54">
            <v>1</v>
          </cell>
          <cell r="BB54">
            <v>1</v>
          </cell>
          <cell r="BC54">
            <v>1</v>
          </cell>
          <cell r="BD54">
            <v>1</v>
          </cell>
          <cell r="BE54">
            <v>1</v>
          </cell>
          <cell r="BF54">
            <v>17314500</v>
          </cell>
          <cell r="BG54">
            <v>0</v>
          </cell>
          <cell r="BI54">
            <v>4.5</v>
          </cell>
          <cell r="BJ54" t="str">
            <v>R</v>
          </cell>
          <cell r="BK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BL54" t="str">
            <v>m2</v>
          </cell>
          <cell r="BM54">
            <v>1275</v>
          </cell>
          <cell r="BN54">
            <v>20000</v>
          </cell>
          <cell r="BO54">
            <v>25500000</v>
          </cell>
          <cell r="BP54">
            <v>1</v>
          </cell>
          <cell r="BQ54">
            <v>1</v>
          </cell>
          <cell r="BR54">
            <v>1</v>
          </cell>
          <cell r="BS54">
            <v>1</v>
          </cell>
          <cell r="BT54">
            <v>1</v>
          </cell>
          <cell r="BU54">
            <v>1</v>
          </cell>
          <cell r="BV54">
            <v>1</v>
          </cell>
          <cell r="BW54">
            <v>25500000</v>
          </cell>
          <cell r="BX54">
            <v>0</v>
          </cell>
          <cell r="BZ54">
            <v>4.5</v>
          </cell>
          <cell r="CA54" t="str">
            <v>R</v>
          </cell>
          <cell r="CB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CC54" t="str">
            <v>m2</v>
          </cell>
          <cell r="CD54">
            <v>1275</v>
          </cell>
          <cell r="CE54">
            <v>13000</v>
          </cell>
          <cell r="CF54">
            <v>16575000</v>
          </cell>
          <cell r="CG54">
            <v>1</v>
          </cell>
          <cell r="CH54">
            <v>1</v>
          </cell>
          <cell r="CI54">
            <v>1</v>
          </cell>
          <cell r="CJ54">
            <v>1</v>
          </cell>
          <cell r="CK54">
            <v>1</v>
          </cell>
          <cell r="CL54">
            <v>1</v>
          </cell>
          <cell r="CM54">
            <v>1</v>
          </cell>
          <cell r="CN54">
            <v>16575000</v>
          </cell>
          <cell r="CO54">
            <v>0</v>
          </cell>
          <cell r="CQ54">
            <v>4.5</v>
          </cell>
          <cell r="CR54" t="str">
            <v>R</v>
          </cell>
          <cell r="CS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CT54" t="str">
            <v>m2</v>
          </cell>
          <cell r="CU54">
            <v>1275</v>
          </cell>
          <cell r="CV54">
            <v>14500</v>
          </cell>
          <cell r="CW54">
            <v>18487500</v>
          </cell>
          <cell r="CX54">
            <v>1</v>
          </cell>
          <cell r="CY54">
            <v>1</v>
          </cell>
          <cell r="CZ54">
            <v>1</v>
          </cell>
          <cell r="DA54">
            <v>1</v>
          </cell>
          <cell r="DB54">
            <v>1</v>
          </cell>
          <cell r="DC54">
            <v>1</v>
          </cell>
          <cell r="DD54">
            <v>1</v>
          </cell>
          <cell r="DE54">
            <v>18487500</v>
          </cell>
          <cell r="DF54">
            <v>0</v>
          </cell>
          <cell r="DH54">
            <v>4.5</v>
          </cell>
          <cell r="DI54" t="str">
            <v>R</v>
          </cell>
          <cell r="DJ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DK54" t="str">
            <v>m2</v>
          </cell>
          <cell r="DL54">
            <v>1275</v>
          </cell>
          <cell r="DM54">
            <v>12583</v>
          </cell>
          <cell r="DN54">
            <v>16043325</v>
          </cell>
          <cell r="DO54">
            <v>1</v>
          </cell>
          <cell r="DP54">
            <v>1</v>
          </cell>
          <cell r="DQ54">
            <v>1</v>
          </cell>
          <cell r="DR54">
            <v>1</v>
          </cell>
          <cell r="DS54">
            <v>1</v>
          </cell>
          <cell r="DT54">
            <v>1</v>
          </cell>
          <cell r="DU54">
            <v>1</v>
          </cell>
          <cell r="DV54">
            <v>16043325</v>
          </cell>
          <cell r="DW54">
            <v>0</v>
          </cell>
          <cell r="DY54">
            <v>4.5</v>
          </cell>
          <cell r="DZ54" t="str">
            <v>R</v>
          </cell>
          <cell r="EA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EB54" t="str">
            <v>m2</v>
          </cell>
          <cell r="EC54">
            <v>1275</v>
          </cell>
          <cell r="ED54">
            <v>14500</v>
          </cell>
          <cell r="EE54">
            <v>18487500</v>
          </cell>
          <cell r="EF54">
            <v>1</v>
          </cell>
          <cell r="EG54">
            <v>1</v>
          </cell>
          <cell r="EH54">
            <v>1</v>
          </cell>
          <cell r="EI54">
            <v>1</v>
          </cell>
          <cell r="EJ54">
            <v>1</v>
          </cell>
          <cell r="EK54">
            <v>1</v>
          </cell>
          <cell r="EL54">
            <v>1</v>
          </cell>
          <cell r="EM54">
            <v>18487500</v>
          </cell>
          <cell r="EN54">
            <v>0</v>
          </cell>
          <cell r="EP54">
            <v>4.5</v>
          </cell>
          <cell r="EQ54" t="str">
            <v>R</v>
          </cell>
          <cell r="ER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ES54" t="str">
            <v>m2</v>
          </cell>
          <cell r="ET54">
            <v>1275</v>
          </cell>
          <cell r="EU54">
            <v>6500</v>
          </cell>
          <cell r="EV54">
            <v>8287500</v>
          </cell>
          <cell r="EW54">
            <v>1</v>
          </cell>
          <cell r="EX54">
            <v>1</v>
          </cell>
          <cell r="EY54">
            <v>1</v>
          </cell>
          <cell r="EZ54">
            <v>1</v>
          </cell>
          <cell r="FA54">
            <v>1</v>
          </cell>
          <cell r="FB54">
            <v>1</v>
          </cell>
          <cell r="FC54">
            <v>1</v>
          </cell>
          <cell r="FD54">
            <v>8287500</v>
          </cell>
          <cell r="FE54">
            <v>0</v>
          </cell>
          <cell r="FG54">
            <v>4.5</v>
          </cell>
          <cell r="FH54" t="str">
            <v>R</v>
          </cell>
          <cell r="FI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FJ54" t="str">
            <v>m2</v>
          </cell>
          <cell r="FK54">
            <v>1275</v>
          </cell>
          <cell r="FL54">
            <v>12588</v>
          </cell>
          <cell r="FM54">
            <v>16049700</v>
          </cell>
          <cell r="FN54">
            <v>1</v>
          </cell>
          <cell r="FO54">
            <v>1</v>
          </cell>
          <cell r="FP54">
            <v>1</v>
          </cell>
          <cell r="FQ54">
            <v>1</v>
          </cell>
          <cell r="FR54">
            <v>1</v>
          </cell>
          <cell r="FS54">
            <v>1</v>
          </cell>
          <cell r="FT54">
            <v>1</v>
          </cell>
          <cell r="FU54">
            <v>16049700</v>
          </cell>
          <cell r="FV54">
            <v>0</v>
          </cell>
          <cell r="FX54">
            <v>4.5</v>
          </cell>
          <cell r="FY54" t="str">
            <v>R</v>
          </cell>
          <cell r="FZ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GA54" t="str">
            <v>m2</v>
          </cell>
          <cell r="GB54">
            <v>1275</v>
          </cell>
          <cell r="GC54">
            <v>13000</v>
          </cell>
          <cell r="GD54">
            <v>16575000</v>
          </cell>
          <cell r="GE54">
            <v>1</v>
          </cell>
          <cell r="GF54">
            <v>1</v>
          </cell>
          <cell r="GG54">
            <v>1</v>
          </cell>
          <cell r="GH54">
            <v>1</v>
          </cell>
          <cell r="GI54">
            <v>1</v>
          </cell>
          <cell r="GJ54">
            <v>1</v>
          </cell>
          <cell r="GK54">
            <v>1</v>
          </cell>
          <cell r="GL54">
            <v>16575000</v>
          </cell>
          <cell r="GM54">
            <v>0</v>
          </cell>
          <cell r="GO54">
            <v>4.5</v>
          </cell>
          <cell r="GP54" t="str">
            <v>R</v>
          </cell>
          <cell r="GQ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GR54" t="str">
            <v>m2</v>
          </cell>
          <cell r="GS54">
            <v>1275</v>
          </cell>
          <cell r="GT54">
            <v>16000</v>
          </cell>
          <cell r="GU54">
            <v>20400000</v>
          </cell>
          <cell r="GV54">
            <v>1</v>
          </cell>
          <cell r="GW54">
            <v>1</v>
          </cell>
          <cell r="GX54">
            <v>1</v>
          </cell>
          <cell r="GY54">
            <v>1</v>
          </cell>
          <cell r="GZ54">
            <v>1</v>
          </cell>
          <cell r="HA54">
            <v>1</v>
          </cell>
          <cell r="HB54">
            <v>1</v>
          </cell>
          <cell r="HC54">
            <v>20400000</v>
          </cell>
          <cell r="HD54">
            <v>0</v>
          </cell>
          <cell r="HF54">
            <v>4.5</v>
          </cell>
          <cell r="HG54" t="str">
            <v>R</v>
          </cell>
          <cell r="HH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HI54" t="str">
            <v>m2</v>
          </cell>
          <cell r="HJ54">
            <v>1275</v>
          </cell>
          <cell r="HK54">
            <v>18000</v>
          </cell>
          <cell r="HL54">
            <v>22950000</v>
          </cell>
          <cell r="HM54">
            <v>1</v>
          </cell>
          <cell r="HN54">
            <v>1</v>
          </cell>
          <cell r="HO54">
            <v>1</v>
          </cell>
          <cell r="HP54">
            <v>1</v>
          </cell>
          <cell r="HQ54">
            <v>1</v>
          </cell>
          <cell r="HR54">
            <v>1</v>
          </cell>
          <cell r="HS54">
            <v>1</v>
          </cell>
          <cell r="HT54">
            <v>22950000</v>
          </cell>
          <cell r="HU54">
            <v>0</v>
          </cell>
          <cell r="HW54">
            <v>4.5</v>
          </cell>
          <cell r="HX54" t="str">
            <v>R</v>
          </cell>
          <cell r="HY54" t="str">
            <v>Aplicación de  Pintura ANTIBACTATERIAL,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HZ54" t="str">
            <v>m2</v>
          </cell>
          <cell r="IA54">
            <v>1275</v>
          </cell>
          <cell r="IB54">
            <v>15000</v>
          </cell>
          <cell r="IC54">
            <v>19125000</v>
          </cell>
          <cell r="ID54">
            <v>1</v>
          </cell>
          <cell r="IE54">
            <v>1</v>
          </cell>
          <cell r="IF54">
            <v>1</v>
          </cell>
          <cell r="IG54">
            <v>1</v>
          </cell>
          <cell r="IH54">
            <v>1</v>
          </cell>
          <cell r="II54">
            <v>1</v>
          </cell>
          <cell r="IJ54">
            <v>1</v>
          </cell>
          <cell r="IK54">
            <v>19125000</v>
          </cell>
          <cell r="IL54">
            <v>0</v>
          </cell>
        </row>
        <row r="55">
          <cell r="B55">
            <v>4.5999999999999996</v>
          </cell>
          <cell r="C55" t="str">
            <v>R</v>
          </cell>
          <cell r="D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E55" t="str">
            <v>m2</v>
          </cell>
          <cell r="F55">
            <v>336.59999999999997</v>
          </cell>
          <cell r="G55">
            <v>0</v>
          </cell>
          <cell r="H55">
            <v>0</v>
          </cell>
          <cell r="J55">
            <v>4.5999999999999996</v>
          </cell>
          <cell r="K55" t="str">
            <v>R</v>
          </cell>
          <cell r="L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M55" t="str">
            <v>m2</v>
          </cell>
          <cell r="N55">
            <v>336.59999999999997</v>
          </cell>
          <cell r="O55">
            <v>10665</v>
          </cell>
          <cell r="P55">
            <v>3589839</v>
          </cell>
          <cell r="Q55">
            <v>1</v>
          </cell>
          <cell r="R55">
            <v>1</v>
          </cell>
          <cell r="S55">
            <v>1</v>
          </cell>
          <cell r="T55">
            <v>1</v>
          </cell>
          <cell r="U55">
            <v>1</v>
          </cell>
          <cell r="V55">
            <v>1</v>
          </cell>
          <cell r="W55">
            <v>1</v>
          </cell>
          <cell r="X55">
            <v>3589839</v>
          </cell>
          <cell r="Y55">
            <v>0</v>
          </cell>
          <cell r="AA55">
            <v>4.5999999999999996</v>
          </cell>
          <cell r="AB55" t="str">
            <v>R</v>
          </cell>
          <cell r="AC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AD55" t="str">
            <v>m2</v>
          </cell>
          <cell r="AE55">
            <v>336.59999999999997</v>
          </cell>
          <cell r="AF55">
            <v>25950</v>
          </cell>
          <cell r="AG55">
            <v>8734770</v>
          </cell>
          <cell r="AH55">
            <v>1</v>
          </cell>
          <cell r="AI55">
            <v>1</v>
          </cell>
          <cell r="AJ55">
            <v>1</v>
          </cell>
          <cell r="AK55">
            <v>1</v>
          </cell>
          <cell r="AL55">
            <v>1</v>
          </cell>
          <cell r="AM55">
            <v>1</v>
          </cell>
          <cell r="AN55">
            <v>1</v>
          </cell>
          <cell r="AO55">
            <v>8734770</v>
          </cell>
          <cell r="AP55">
            <v>0</v>
          </cell>
          <cell r="AR55">
            <v>4.5999999999999996</v>
          </cell>
          <cell r="AS55" t="str">
            <v>R</v>
          </cell>
          <cell r="AT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AU55" t="str">
            <v>m2</v>
          </cell>
          <cell r="AV55">
            <v>336.59999999999997</v>
          </cell>
          <cell r="AW55">
            <v>13580</v>
          </cell>
          <cell r="AX55">
            <v>4571028</v>
          </cell>
          <cell r="AY55">
            <v>1</v>
          </cell>
          <cell r="AZ55">
            <v>1</v>
          </cell>
          <cell r="BA55">
            <v>1</v>
          </cell>
          <cell r="BB55">
            <v>1</v>
          </cell>
          <cell r="BC55">
            <v>1</v>
          </cell>
          <cell r="BD55">
            <v>1</v>
          </cell>
          <cell r="BE55">
            <v>1</v>
          </cell>
          <cell r="BF55">
            <v>4571028</v>
          </cell>
          <cell r="BG55">
            <v>0</v>
          </cell>
          <cell r="BI55">
            <v>4.5999999999999996</v>
          </cell>
          <cell r="BJ55" t="str">
            <v>R</v>
          </cell>
          <cell r="BK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BL55" t="str">
            <v>m2</v>
          </cell>
          <cell r="BM55">
            <v>336.59999999999997</v>
          </cell>
          <cell r="BN55">
            <v>25102</v>
          </cell>
          <cell r="BO55">
            <v>8449333.1999999993</v>
          </cell>
          <cell r="BP55">
            <v>1</v>
          </cell>
          <cell r="BQ55">
            <v>1</v>
          </cell>
          <cell r="BR55">
            <v>1</v>
          </cell>
          <cell r="BS55">
            <v>1</v>
          </cell>
          <cell r="BT55">
            <v>1</v>
          </cell>
          <cell r="BU55">
            <v>1</v>
          </cell>
          <cell r="BV55">
            <v>1</v>
          </cell>
          <cell r="BW55">
            <v>8449333</v>
          </cell>
          <cell r="BX55">
            <v>0.19999999925494194</v>
          </cell>
          <cell r="BZ55">
            <v>4.5999999999999996</v>
          </cell>
          <cell r="CA55" t="str">
            <v>R</v>
          </cell>
          <cell r="CB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CC55" t="str">
            <v>m2</v>
          </cell>
          <cell r="CD55">
            <v>336.59999999999997</v>
          </cell>
          <cell r="CE55">
            <v>14000</v>
          </cell>
          <cell r="CF55">
            <v>4712399.9999999991</v>
          </cell>
          <cell r="CG55">
            <v>1</v>
          </cell>
          <cell r="CH55">
            <v>1</v>
          </cell>
          <cell r="CI55">
            <v>1</v>
          </cell>
          <cell r="CJ55">
            <v>1</v>
          </cell>
          <cell r="CK55">
            <v>1</v>
          </cell>
          <cell r="CL55">
            <v>1</v>
          </cell>
          <cell r="CM55">
            <v>1</v>
          </cell>
          <cell r="CN55">
            <v>4712400</v>
          </cell>
          <cell r="CO55">
            <v>0</v>
          </cell>
          <cell r="CQ55">
            <v>4.5999999999999996</v>
          </cell>
          <cell r="CR55" t="str">
            <v>R</v>
          </cell>
          <cell r="CS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CT55" t="str">
            <v>m2</v>
          </cell>
          <cell r="CU55">
            <v>336.59999999999997</v>
          </cell>
          <cell r="CV55">
            <v>14500</v>
          </cell>
          <cell r="CW55">
            <v>4880699.9999999991</v>
          </cell>
          <cell r="CX55">
            <v>1</v>
          </cell>
          <cell r="CY55">
            <v>1</v>
          </cell>
          <cell r="CZ55">
            <v>1</v>
          </cell>
          <cell r="DA55">
            <v>1</v>
          </cell>
          <cell r="DB55">
            <v>1</v>
          </cell>
          <cell r="DC55">
            <v>1</v>
          </cell>
          <cell r="DD55">
            <v>1</v>
          </cell>
          <cell r="DE55">
            <v>4880700</v>
          </cell>
          <cell r="DF55">
            <v>0</v>
          </cell>
          <cell r="DH55">
            <v>4.5999999999999996</v>
          </cell>
          <cell r="DI55" t="str">
            <v>R</v>
          </cell>
          <cell r="DJ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DK55" t="str">
            <v>m2</v>
          </cell>
          <cell r="DL55">
            <v>336.59999999999997</v>
          </cell>
          <cell r="DM55">
            <v>12978</v>
          </cell>
          <cell r="DN55">
            <v>4368394.8</v>
          </cell>
          <cell r="DO55">
            <v>1</v>
          </cell>
          <cell r="DP55">
            <v>1</v>
          </cell>
          <cell r="DQ55">
            <v>1</v>
          </cell>
          <cell r="DR55">
            <v>1</v>
          </cell>
          <cell r="DS55">
            <v>1</v>
          </cell>
          <cell r="DT55">
            <v>1</v>
          </cell>
          <cell r="DU55">
            <v>1</v>
          </cell>
          <cell r="DV55">
            <v>4368395</v>
          </cell>
          <cell r="DW55">
            <v>-0.20000000018626451</v>
          </cell>
          <cell r="DY55">
            <v>4.5999999999999996</v>
          </cell>
          <cell r="DZ55" t="str">
            <v>R</v>
          </cell>
          <cell r="EA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EB55" t="str">
            <v>m2</v>
          </cell>
          <cell r="EC55">
            <v>336.59999999999997</v>
          </cell>
          <cell r="ED55">
            <v>15500</v>
          </cell>
          <cell r="EE55">
            <v>5217299.9999999991</v>
          </cell>
          <cell r="EF55">
            <v>1</v>
          </cell>
          <cell r="EG55">
            <v>1</v>
          </cell>
          <cell r="EH55">
            <v>1</v>
          </cell>
          <cell r="EI55">
            <v>1</v>
          </cell>
          <cell r="EJ55">
            <v>1</v>
          </cell>
          <cell r="EK55">
            <v>1</v>
          </cell>
          <cell r="EL55">
            <v>1</v>
          </cell>
          <cell r="EM55">
            <v>5217300</v>
          </cell>
          <cell r="EN55">
            <v>0</v>
          </cell>
          <cell r="EP55">
            <v>4.5999999999999996</v>
          </cell>
          <cell r="EQ55" t="str">
            <v>R</v>
          </cell>
          <cell r="ER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ES55" t="str">
            <v>m2</v>
          </cell>
          <cell r="ET55">
            <v>336.59999999999997</v>
          </cell>
          <cell r="EU55">
            <v>7200</v>
          </cell>
          <cell r="EV55">
            <v>2423519.9999999995</v>
          </cell>
          <cell r="EW55">
            <v>1</v>
          </cell>
          <cell r="EX55">
            <v>1</v>
          </cell>
          <cell r="EY55">
            <v>1</v>
          </cell>
          <cell r="EZ55">
            <v>1</v>
          </cell>
          <cell r="FA55">
            <v>1</v>
          </cell>
          <cell r="FB55">
            <v>1</v>
          </cell>
          <cell r="FC55">
            <v>1</v>
          </cell>
          <cell r="FD55">
            <v>2423520</v>
          </cell>
          <cell r="FE55">
            <v>0</v>
          </cell>
          <cell r="FG55">
            <v>4.5999999999999996</v>
          </cell>
          <cell r="FH55" t="str">
            <v>R</v>
          </cell>
          <cell r="FI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FJ55" t="str">
            <v>m2</v>
          </cell>
          <cell r="FK55">
            <v>336.59999999999997</v>
          </cell>
          <cell r="FL55">
            <v>12988</v>
          </cell>
          <cell r="FM55">
            <v>4371760.8</v>
          </cell>
          <cell r="FN55">
            <v>1</v>
          </cell>
          <cell r="FO55">
            <v>1</v>
          </cell>
          <cell r="FP55">
            <v>1</v>
          </cell>
          <cell r="FQ55">
            <v>1</v>
          </cell>
          <cell r="FR55">
            <v>1</v>
          </cell>
          <cell r="FS55">
            <v>1</v>
          </cell>
          <cell r="FT55">
            <v>1</v>
          </cell>
          <cell r="FU55">
            <v>4371761</v>
          </cell>
          <cell r="FV55">
            <v>-0.20000000018626451</v>
          </cell>
          <cell r="FX55">
            <v>4.5999999999999996</v>
          </cell>
          <cell r="FY55" t="str">
            <v>R</v>
          </cell>
          <cell r="FZ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GA55" t="str">
            <v>m2</v>
          </cell>
          <cell r="GB55">
            <v>336.59999999999997</v>
          </cell>
          <cell r="GC55">
            <v>13000</v>
          </cell>
          <cell r="GD55">
            <v>4375800</v>
          </cell>
          <cell r="GE55">
            <v>1</v>
          </cell>
          <cell r="GF55">
            <v>1</v>
          </cell>
          <cell r="GG55">
            <v>1</v>
          </cell>
          <cell r="GH55">
            <v>1</v>
          </cell>
          <cell r="GI55">
            <v>1</v>
          </cell>
          <cell r="GJ55">
            <v>1</v>
          </cell>
          <cell r="GK55">
            <v>1</v>
          </cell>
          <cell r="GL55">
            <v>4375800</v>
          </cell>
          <cell r="GM55">
            <v>0</v>
          </cell>
          <cell r="GO55">
            <v>4.5999999999999996</v>
          </cell>
          <cell r="GP55" t="str">
            <v>R</v>
          </cell>
          <cell r="GQ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GR55" t="str">
            <v>m2</v>
          </cell>
          <cell r="GS55">
            <v>336.59999999999997</v>
          </cell>
          <cell r="GT55">
            <v>16500</v>
          </cell>
          <cell r="GU55">
            <v>5553899.9999999991</v>
          </cell>
          <cell r="GV55">
            <v>1</v>
          </cell>
          <cell r="GW55">
            <v>1</v>
          </cell>
          <cell r="GX55">
            <v>1</v>
          </cell>
          <cell r="GY55">
            <v>1</v>
          </cell>
          <cell r="GZ55">
            <v>1</v>
          </cell>
          <cell r="HA55">
            <v>1</v>
          </cell>
          <cell r="HB55">
            <v>1</v>
          </cell>
          <cell r="HC55">
            <v>5553900</v>
          </cell>
          <cell r="HD55">
            <v>0</v>
          </cell>
          <cell r="HF55">
            <v>4.5999999999999996</v>
          </cell>
          <cell r="HG55" t="str">
            <v>R</v>
          </cell>
          <cell r="HH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HI55" t="str">
            <v>m2</v>
          </cell>
          <cell r="HJ55">
            <v>336.59999999999997</v>
          </cell>
          <cell r="HK55">
            <v>18000</v>
          </cell>
          <cell r="HL55">
            <v>6058799.9999999991</v>
          </cell>
          <cell r="HM55">
            <v>1</v>
          </cell>
          <cell r="HN55">
            <v>1</v>
          </cell>
          <cell r="HO55">
            <v>1</v>
          </cell>
          <cell r="HP55">
            <v>1</v>
          </cell>
          <cell r="HQ55">
            <v>1</v>
          </cell>
          <cell r="HR55">
            <v>1</v>
          </cell>
          <cell r="HS55">
            <v>1</v>
          </cell>
          <cell r="HT55">
            <v>6058800</v>
          </cell>
          <cell r="HU55">
            <v>0</v>
          </cell>
          <cell r="HW55">
            <v>4.5999999999999996</v>
          </cell>
          <cell r="HX55" t="str">
            <v>R</v>
          </cell>
          <cell r="HY55" t="str">
            <v xml:space="preserve">Aplicación de Pintura ANTIBACTATERIAL,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 </v>
          </cell>
          <cell r="HZ55" t="str">
            <v>m2</v>
          </cell>
          <cell r="IA55">
            <v>336.59999999999997</v>
          </cell>
          <cell r="IB55">
            <v>15000</v>
          </cell>
          <cell r="IC55">
            <v>5048999.9999999991</v>
          </cell>
          <cell r="ID55">
            <v>1</v>
          </cell>
          <cell r="IE55">
            <v>1</v>
          </cell>
          <cell r="IF55">
            <v>1</v>
          </cell>
          <cell r="IG55">
            <v>1</v>
          </cell>
          <cell r="IH55">
            <v>1</v>
          </cell>
          <cell r="II55">
            <v>1</v>
          </cell>
          <cell r="IJ55">
            <v>1</v>
          </cell>
          <cell r="IK55">
            <v>5049000</v>
          </cell>
          <cell r="IL55">
            <v>0</v>
          </cell>
        </row>
        <row r="56">
          <cell r="B56" t="str">
            <v>4.7</v>
          </cell>
          <cell r="C56" t="str">
            <v>R</v>
          </cell>
          <cell r="D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E56" t="str">
            <v>m2</v>
          </cell>
          <cell r="F56">
            <v>8.5</v>
          </cell>
          <cell r="G56">
            <v>0</v>
          </cell>
          <cell r="H56">
            <v>0</v>
          </cell>
          <cell r="J56" t="str">
            <v>4.7</v>
          </cell>
          <cell r="K56" t="str">
            <v>R</v>
          </cell>
          <cell r="L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M56" t="str">
            <v>m2</v>
          </cell>
          <cell r="N56">
            <v>8.5</v>
          </cell>
          <cell r="O56">
            <v>10665</v>
          </cell>
          <cell r="P56">
            <v>90653</v>
          </cell>
          <cell r="Q56">
            <v>1</v>
          </cell>
          <cell r="R56">
            <v>1</v>
          </cell>
          <cell r="S56">
            <v>1</v>
          </cell>
          <cell r="T56">
            <v>1</v>
          </cell>
          <cell r="U56">
            <v>1</v>
          </cell>
          <cell r="V56">
            <v>1</v>
          </cell>
          <cell r="W56">
            <v>1</v>
          </cell>
          <cell r="X56">
            <v>90653</v>
          </cell>
          <cell r="Y56">
            <v>0</v>
          </cell>
          <cell r="AA56" t="str">
            <v>4.7</v>
          </cell>
          <cell r="AB56" t="str">
            <v>R</v>
          </cell>
          <cell r="AC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AD56" t="str">
            <v>m2</v>
          </cell>
          <cell r="AE56">
            <v>8.5</v>
          </cell>
          <cell r="AF56">
            <v>34800</v>
          </cell>
          <cell r="AG56">
            <v>295800</v>
          </cell>
          <cell r="AH56">
            <v>1</v>
          </cell>
          <cell r="AI56">
            <v>1</v>
          </cell>
          <cell r="AJ56">
            <v>1</v>
          </cell>
          <cell r="AK56">
            <v>1</v>
          </cell>
          <cell r="AL56">
            <v>1</v>
          </cell>
          <cell r="AM56">
            <v>1</v>
          </cell>
          <cell r="AN56">
            <v>1</v>
          </cell>
          <cell r="AO56">
            <v>295800</v>
          </cell>
          <cell r="AP56">
            <v>0</v>
          </cell>
          <cell r="AR56" t="str">
            <v>4.7</v>
          </cell>
          <cell r="AS56" t="str">
            <v>R</v>
          </cell>
          <cell r="AT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AU56" t="str">
            <v>m2</v>
          </cell>
          <cell r="AV56">
            <v>8.5</v>
          </cell>
          <cell r="AW56">
            <v>9700</v>
          </cell>
          <cell r="AX56">
            <v>82450</v>
          </cell>
          <cell r="AY56">
            <v>1</v>
          </cell>
          <cell r="AZ56">
            <v>1</v>
          </cell>
          <cell r="BA56">
            <v>1</v>
          </cell>
          <cell r="BB56">
            <v>1</v>
          </cell>
          <cell r="BC56">
            <v>1</v>
          </cell>
          <cell r="BD56">
            <v>1</v>
          </cell>
          <cell r="BE56">
            <v>1</v>
          </cell>
          <cell r="BF56">
            <v>82450</v>
          </cell>
          <cell r="BG56">
            <v>0</v>
          </cell>
          <cell r="BI56" t="str">
            <v>4.7</v>
          </cell>
          <cell r="BJ56" t="str">
            <v>R</v>
          </cell>
          <cell r="BK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BL56" t="str">
            <v>m2</v>
          </cell>
          <cell r="BM56">
            <v>8.5</v>
          </cell>
          <cell r="BN56">
            <v>6500</v>
          </cell>
          <cell r="BO56">
            <v>55250</v>
          </cell>
          <cell r="BP56">
            <v>1</v>
          </cell>
          <cell r="BQ56">
            <v>1</v>
          </cell>
          <cell r="BR56">
            <v>1</v>
          </cell>
          <cell r="BS56">
            <v>1</v>
          </cell>
          <cell r="BT56">
            <v>1</v>
          </cell>
          <cell r="BU56">
            <v>1</v>
          </cell>
          <cell r="BV56">
            <v>1</v>
          </cell>
          <cell r="BW56">
            <v>55250</v>
          </cell>
          <cell r="BX56">
            <v>0</v>
          </cell>
          <cell r="BZ56" t="str">
            <v>4.7</v>
          </cell>
          <cell r="CA56" t="str">
            <v>R</v>
          </cell>
          <cell r="CB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CC56" t="str">
            <v>m2</v>
          </cell>
          <cell r="CD56">
            <v>8.5</v>
          </cell>
          <cell r="CE56">
            <v>14000</v>
          </cell>
          <cell r="CF56">
            <v>119000</v>
          </cell>
          <cell r="CG56">
            <v>1</v>
          </cell>
          <cell r="CH56">
            <v>1</v>
          </cell>
          <cell r="CI56">
            <v>1</v>
          </cell>
          <cell r="CJ56">
            <v>1</v>
          </cell>
          <cell r="CK56">
            <v>1</v>
          </cell>
          <cell r="CL56">
            <v>1</v>
          </cell>
          <cell r="CM56">
            <v>1</v>
          </cell>
          <cell r="CN56">
            <v>119000</v>
          </cell>
          <cell r="CO56">
            <v>0</v>
          </cell>
          <cell r="CQ56" t="str">
            <v>4.7</v>
          </cell>
          <cell r="CR56" t="str">
            <v>R</v>
          </cell>
          <cell r="CS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CT56" t="str">
            <v>m2</v>
          </cell>
          <cell r="CU56">
            <v>8.5</v>
          </cell>
          <cell r="CV56">
            <v>11000</v>
          </cell>
          <cell r="CW56">
            <v>93500</v>
          </cell>
          <cell r="CX56">
            <v>1</v>
          </cell>
          <cell r="CY56">
            <v>1</v>
          </cell>
          <cell r="CZ56">
            <v>1</v>
          </cell>
          <cell r="DA56">
            <v>1</v>
          </cell>
          <cell r="DB56">
            <v>1</v>
          </cell>
          <cell r="DC56">
            <v>1</v>
          </cell>
          <cell r="DD56">
            <v>1</v>
          </cell>
          <cell r="DE56">
            <v>93500</v>
          </cell>
          <cell r="DF56">
            <v>0</v>
          </cell>
          <cell r="DH56" t="str">
            <v>4.7</v>
          </cell>
          <cell r="DI56" t="str">
            <v>R</v>
          </cell>
          <cell r="DJ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DK56" t="str">
            <v>m2</v>
          </cell>
          <cell r="DL56">
            <v>8.5</v>
          </cell>
          <cell r="DM56">
            <v>6909</v>
          </cell>
          <cell r="DN56">
            <v>58726.5</v>
          </cell>
          <cell r="DO56">
            <v>1</v>
          </cell>
          <cell r="DP56">
            <v>1</v>
          </cell>
          <cell r="DQ56">
            <v>1</v>
          </cell>
          <cell r="DR56">
            <v>1</v>
          </cell>
          <cell r="DS56">
            <v>1</v>
          </cell>
          <cell r="DT56">
            <v>1</v>
          </cell>
          <cell r="DU56">
            <v>1</v>
          </cell>
          <cell r="DV56">
            <v>58727</v>
          </cell>
          <cell r="DW56">
            <v>-0.5</v>
          </cell>
          <cell r="DY56" t="str">
            <v>4.7</v>
          </cell>
          <cell r="DZ56" t="str">
            <v>R</v>
          </cell>
          <cell r="EA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EB56" t="str">
            <v>m2</v>
          </cell>
          <cell r="EC56">
            <v>8.5</v>
          </cell>
          <cell r="ED56">
            <v>15500</v>
          </cell>
          <cell r="EE56">
            <v>131750</v>
          </cell>
          <cell r="EF56">
            <v>1</v>
          </cell>
          <cell r="EG56">
            <v>1</v>
          </cell>
          <cell r="EH56">
            <v>1</v>
          </cell>
          <cell r="EI56">
            <v>1</v>
          </cell>
          <cell r="EJ56">
            <v>1</v>
          </cell>
          <cell r="EK56">
            <v>1</v>
          </cell>
          <cell r="EL56">
            <v>1</v>
          </cell>
          <cell r="EM56">
            <v>131750</v>
          </cell>
          <cell r="EN56">
            <v>0</v>
          </cell>
          <cell r="EP56" t="str">
            <v>4.7</v>
          </cell>
          <cell r="EQ56" t="str">
            <v>R</v>
          </cell>
          <cell r="ER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ES56" t="str">
            <v>m2</v>
          </cell>
          <cell r="ET56">
            <v>8.5</v>
          </cell>
          <cell r="EU56">
            <v>14800</v>
          </cell>
          <cell r="EV56">
            <v>125800</v>
          </cell>
          <cell r="EW56">
            <v>1</v>
          </cell>
          <cell r="EX56">
            <v>1</v>
          </cell>
          <cell r="EY56">
            <v>1</v>
          </cell>
          <cell r="EZ56">
            <v>1</v>
          </cell>
          <cell r="FA56">
            <v>1</v>
          </cell>
          <cell r="FB56">
            <v>1</v>
          </cell>
          <cell r="FC56">
            <v>1</v>
          </cell>
          <cell r="FD56">
            <v>125800</v>
          </cell>
          <cell r="FE56">
            <v>0</v>
          </cell>
          <cell r="FG56" t="str">
            <v>4.7</v>
          </cell>
          <cell r="FH56" t="str">
            <v>R</v>
          </cell>
          <cell r="FI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FJ56" t="str">
            <v>m2</v>
          </cell>
          <cell r="FK56">
            <v>8.5</v>
          </cell>
          <cell r="FL56">
            <v>6924</v>
          </cell>
          <cell r="FM56">
            <v>58854</v>
          </cell>
          <cell r="FN56">
            <v>1</v>
          </cell>
          <cell r="FO56">
            <v>1</v>
          </cell>
          <cell r="FP56">
            <v>1</v>
          </cell>
          <cell r="FQ56">
            <v>1</v>
          </cell>
          <cell r="FR56">
            <v>1</v>
          </cell>
          <cell r="FS56">
            <v>1</v>
          </cell>
          <cell r="FT56">
            <v>1</v>
          </cell>
          <cell r="FU56">
            <v>58854</v>
          </cell>
          <cell r="FV56">
            <v>0</v>
          </cell>
          <cell r="FX56" t="str">
            <v>4.7</v>
          </cell>
          <cell r="FY56" t="str">
            <v>R</v>
          </cell>
          <cell r="FZ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GA56" t="str">
            <v>m2</v>
          </cell>
          <cell r="GB56">
            <v>8.5</v>
          </cell>
          <cell r="GC56">
            <v>9000</v>
          </cell>
          <cell r="GD56">
            <v>76500</v>
          </cell>
          <cell r="GE56">
            <v>1</v>
          </cell>
          <cell r="GF56">
            <v>1</v>
          </cell>
          <cell r="GG56">
            <v>1</v>
          </cell>
          <cell r="GH56">
            <v>1</v>
          </cell>
          <cell r="GI56">
            <v>1</v>
          </cell>
          <cell r="GJ56">
            <v>1</v>
          </cell>
          <cell r="GK56">
            <v>1</v>
          </cell>
          <cell r="GL56">
            <v>76500</v>
          </cell>
          <cell r="GM56">
            <v>0</v>
          </cell>
          <cell r="GO56" t="str">
            <v>4.7</v>
          </cell>
          <cell r="GP56" t="str">
            <v>R</v>
          </cell>
          <cell r="GQ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GR56" t="str">
            <v>m2</v>
          </cell>
          <cell r="GS56">
            <v>8.5</v>
          </cell>
          <cell r="GT56">
            <v>10000</v>
          </cell>
          <cell r="GU56">
            <v>85000</v>
          </cell>
          <cell r="GV56">
            <v>1</v>
          </cell>
          <cell r="GW56">
            <v>1</v>
          </cell>
          <cell r="GX56">
            <v>1</v>
          </cell>
          <cell r="GY56">
            <v>1</v>
          </cell>
          <cell r="GZ56">
            <v>1</v>
          </cell>
          <cell r="HA56">
            <v>1</v>
          </cell>
          <cell r="HB56">
            <v>1</v>
          </cell>
          <cell r="HC56">
            <v>85000</v>
          </cell>
          <cell r="HD56">
            <v>0</v>
          </cell>
          <cell r="HF56" t="str">
            <v>4.7</v>
          </cell>
          <cell r="HG56" t="str">
            <v>R</v>
          </cell>
          <cell r="HH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HI56" t="str">
            <v>m2</v>
          </cell>
          <cell r="HJ56">
            <v>8.5</v>
          </cell>
          <cell r="HK56">
            <v>18000</v>
          </cell>
          <cell r="HL56">
            <v>153000</v>
          </cell>
          <cell r="HM56">
            <v>1</v>
          </cell>
          <cell r="HN56">
            <v>1</v>
          </cell>
          <cell r="HO56">
            <v>1</v>
          </cell>
          <cell r="HP56">
            <v>1</v>
          </cell>
          <cell r="HQ56">
            <v>1</v>
          </cell>
          <cell r="HR56">
            <v>1</v>
          </cell>
          <cell r="HS56">
            <v>1</v>
          </cell>
          <cell r="HT56">
            <v>153000</v>
          </cell>
          <cell r="HU56">
            <v>0</v>
          </cell>
          <cell r="HW56" t="str">
            <v>4.7</v>
          </cell>
          <cell r="HX56" t="str">
            <v>R</v>
          </cell>
          <cell r="HY56" t="str">
            <v>Suministro de MANO DE OBRA para aplicación de Pintura EPÓXICA ó ANTIBACTERIAL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HZ56" t="str">
            <v>m2</v>
          </cell>
          <cell r="IA56">
            <v>8.5</v>
          </cell>
          <cell r="IB56">
            <v>7500</v>
          </cell>
          <cell r="IC56">
            <v>63750</v>
          </cell>
          <cell r="ID56">
            <v>1</v>
          </cell>
          <cell r="IE56">
            <v>1</v>
          </cell>
          <cell r="IF56">
            <v>1</v>
          </cell>
          <cell r="IG56">
            <v>1</v>
          </cell>
          <cell r="IH56">
            <v>1</v>
          </cell>
          <cell r="II56">
            <v>1</v>
          </cell>
          <cell r="IJ56">
            <v>1</v>
          </cell>
          <cell r="IK56">
            <v>63750</v>
          </cell>
          <cell r="IL56">
            <v>0</v>
          </cell>
        </row>
        <row r="57">
          <cell r="B57" t="str">
            <v>5</v>
          </cell>
          <cell r="C57"/>
          <cell r="D57" t="str">
            <v>PINTURAS ESMALTE</v>
          </cell>
          <cell r="E57"/>
          <cell r="F57">
            <v>0</v>
          </cell>
          <cell r="G57"/>
          <cell r="H57"/>
          <cell r="J57" t="str">
            <v>5</v>
          </cell>
          <cell r="K57"/>
          <cell r="L57" t="str">
            <v>PINTURAS ESMALTE</v>
          </cell>
          <cell r="M57"/>
          <cell r="N57">
            <v>0</v>
          </cell>
          <cell r="O57"/>
          <cell r="P57"/>
          <cell r="Q57"/>
          <cell r="R57"/>
          <cell r="S57"/>
          <cell r="T57"/>
          <cell r="U57"/>
          <cell r="V57"/>
          <cell r="W57"/>
          <cell r="X57"/>
          <cell r="Y57"/>
          <cell r="AA57" t="str">
            <v>5</v>
          </cell>
          <cell r="AB57"/>
          <cell r="AC57" t="str">
            <v>PINTURAS ESMALTE</v>
          </cell>
          <cell r="AD57"/>
          <cell r="AE57">
            <v>0</v>
          </cell>
          <cell r="AF57"/>
          <cell r="AG57"/>
          <cell r="AH57"/>
          <cell r="AI57"/>
          <cell r="AJ57"/>
          <cell r="AK57"/>
          <cell r="AL57"/>
          <cell r="AM57"/>
          <cell r="AN57"/>
          <cell r="AO57"/>
          <cell r="AP57"/>
          <cell r="AR57" t="str">
            <v>5</v>
          </cell>
          <cell r="AS57"/>
          <cell r="AT57" t="str">
            <v>PINTURAS ESMALTE</v>
          </cell>
          <cell r="AU57"/>
          <cell r="AV57">
            <v>0</v>
          </cell>
          <cell r="AW57">
            <v>0</v>
          </cell>
          <cell r="AX57"/>
          <cell r="AY57"/>
          <cell r="AZ57"/>
          <cell r="BA57"/>
          <cell r="BB57"/>
          <cell r="BC57"/>
          <cell r="BD57"/>
          <cell r="BE57"/>
          <cell r="BF57"/>
          <cell r="BG57"/>
          <cell r="BI57" t="str">
            <v>5</v>
          </cell>
          <cell r="BJ57"/>
          <cell r="BK57" t="str">
            <v>PINTURAS ESMALTE</v>
          </cell>
          <cell r="BL57"/>
          <cell r="BM57">
            <v>0</v>
          </cell>
          <cell r="BN57"/>
          <cell r="BO57"/>
          <cell r="BP57"/>
          <cell r="BQ57"/>
          <cell r="BR57"/>
          <cell r="BS57"/>
          <cell r="BT57"/>
          <cell r="BU57"/>
          <cell r="BV57"/>
          <cell r="BW57"/>
          <cell r="BX57"/>
          <cell r="BZ57" t="str">
            <v>5</v>
          </cell>
          <cell r="CA57"/>
          <cell r="CB57" t="str">
            <v>PINTURAS ESMALTE</v>
          </cell>
          <cell r="CC57"/>
          <cell r="CD57">
            <v>0</v>
          </cell>
          <cell r="CE57"/>
          <cell r="CF57"/>
          <cell r="CG57"/>
          <cell r="CH57"/>
          <cell r="CI57"/>
          <cell r="CJ57"/>
          <cell r="CK57"/>
          <cell r="CL57"/>
          <cell r="CM57"/>
          <cell r="CN57"/>
          <cell r="CO57"/>
          <cell r="CQ57" t="str">
            <v>5</v>
          </cell>
          <cell r="CR57"/>
          <cell r="CS57" t="str">
            <v>PINTURAS ESMALTE</v>
          </cell>
          <cell r="CT57"/>
          <cell r="CU57">
            <v>0</v>
          </cell>
          <cell r="CV57"/>
          <cell r="CW57"/>
          <cell r="CX57"/>
          <cell r="CY57"/>
          <cell r="CZ57"/>
          <cell r="DA57"/>
          <cell r="DB57"/>
          <cell r="DC57"/>
          <cell r="DD57"/>
          <cell r="DE57"/>
          <cell r="DF57"/>
          <cell r="DH57" t="str">
            <v>5</v>
          </cell>
          <cell r="DI57"/>
          <cell r="DJ57" t="str">
            <v>PINTURAS ESMALTE</v>
          </cell>
          <cell r="DK57"/>
          <cell r="DL57">
            <v>0</v>
          </cell>
          <cell r="DM57"/>
          <cell r="DN57"/>
          <cell r="DO57"/>
          <cell r="DP57"/>
          <cell r="DQ57"/>
          <cell r="DR57"/>
          <cell r="DS57"/>
          <cell r="DT57"/>
          <cell r="DU57"/>
          <cell r="DV57"/>
          <cell r="DW57"/>
          <cell r="DY57" t="str">
            <v>5</v>
          </cell>
          <cell r="DZ57"/>
          <cell r="EA57" t="str">
            <v>PINTURAS ESMALTE</v>
          </cell>
          <cell r="EB57"/>
          <cell r="EC57">
            <v>0</v>
          </cell>
          <cell r="ED57"/>
          <cell r="EE57"/>
          <cell r="EF57"/>
          <cell r="EG57"/>
          <cell r="EH57"/>
          <cell r="EI57"/>
          <cell r="EJ57"/>
          <cell r="EK57"/>
          <cell r="EL57"/>
          <cell r="EM57"/>
          <cell r="EN57"/>
          <cell r="EP57" t="str">
            <v>5</v>
          </cell>
          <cell r="EQ57"/>
          <cell r="ER57" t="str">
            <v>PINTURAS ESMALTE</v>
          </cell>
          <cell r="ES57"/>
          <cell r="ET57">
            <v>0</v>
          </cell>
          <cell r="EU57"/>
          <cell r="EV57"/>
          <cell r="EW57"/>
          <cell r="EX57"/>
          <cell r="EY57"/>
          <cell r="EZ57"/>
          <cell r="FA57"/>
          <cell r="FB57"/>
          <cell r="FC57"/>
          <cell r="FD57"/>
          <cell r="FE57"/>
          <cell r="FG57" t="str">
            <v>5</v>
          </cell>
          <cell r="FH57"/>
          <cell r="FI57" t="str">
            <v>PINTURAS ESMALTE</v>
          </cell>
          <cell r="FJ57"/>
          <cell r="FK57">
            <v>0</v>
          </cell>
          <cell r="FL57"/>
          <cell r="FM57"/>
          <cell r="FN57"/>
          <cell r="FO57"/>
          <cell r="FP57"/>
          <cell r="FQ57"/>
          <cell r="FR57"/>
          <cell r="FS57"/>
          <cell r="FT57"/>
          <cell r="FU57"/>
          <cell r="FV57"/>
          <cell r="FX57" t="str">
            <v>5</v>
          </cell>
          <cell r="FY57"/>
          <cell r="FZ57" t="str">
            <v>PINTURAS ESMALTE</v>
          </cell>
          <cell r="GA57"/>
          <cell r="GB57">
            <v>0</v>
          </cell>
          <cell r="GC57"/>
          <cell r="GD57"/>
          <cell r="GE57"/>
          <cell r="GF57"/>
          <cell r="GG57"/>
          <cell r="GH57"/>
          <cell r="GI57"/>
          <cell r="GJ57"/>
          <cell r="GK57"/>
          <cell r="GL57"/>
          <cell r="GM57"/>
          <cell r="GO57" t="str">
            <v>5</v>
          </cell>
          <cell r="GP57"/>
          <cell r="GQ57" t="str">
            <v>PINTURAS ESMALTE</v>
          </cell>
          <cell r="GR57"/>
          <cell r="GS57">
            <v>0</v>
          </cell>
          <cell r="GT57"/>
          <cell r="GU57"/>
          <cell r="GV57"/>
          <cell r="GW57"/>
          <cell r="GX57"/>
          <cell r="GY57"/>
          <cell r="GZ57"/>
          <cell r="HA57"/>
          <cell r="HB57"/>
          <cell r="HC57"/>
          <cell r="HD57"/>
          <cell r="HF57" t="str">
            <v>5</v>
          </cell>
          <cell r="HG57"/>
          <cell r="HH57" t="str">
            <v>PINTURAS ESMALTE</v>
          </cell>
          <cell r="HI57"/>
          <cell r="HJ57">
            <v>0</v>
          </cell>
          <cell r="HK57"/>
          <cell r="HL57"/>
          <cell r="HM57"/>
          <cell r="HN57"/>
          <cell r="HO57"/>
          <cell r="HP57"/>
          <cell r="HQ57"/>
          <cell r="HR57"/>
          <cell r="HS57"/>
          <cell r="HT57"/>
          <cell r="HU57"/>
          <cell r="HW57" t="str">
            <v>5</v>
          </cell>
          <cell r="HX57"/>
          <cell r="HY57" t="str">
            <v>PINTURAS ESMALTE</v>
          </cell>
          <cell r="HZ57"/>
          <cell r="IA57">
            <v>0</v>
          </cell>
          <cell r="IB57"/>
          <cell r="IC57"/>
          <cell r="ID57"/>
          <cell r="IE57"/>
          <cell r="IF57"/>
          <cell r="IG57"/>
          <cell r="IH57"/>
          <cell r="II57"/>
          <cell r="IJ57"/>
          <cell r="IK57"/>
          <cell r="IL57"/>
        </row>
        <row r="58">
          <cell r="B58" t="str">
            <v>5,1</v>
          </cell>
          <cell r="C58" t="str">
            <v>R</v>
          </cell>
          <cell r="D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E58" t="str">
            <v>m2</v>
          </cell>
          <cell r="F58">
            <v>85</v>
          </cell>
          <cell r="G58">
            <v>0</v>
          </cell>
          <cell r="H58">
            <v>0</v>
          </cell>
          <cell r="J58" t="str">
            <v>5,1</v>
          </cell>
          <cell r="K58" t="str">
            <v>R</v>
          </cell>
          <cell r="L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M58" t="str">
            <v>m2</v>
          </cell>
          <cell r="N58">
            <v>85</v>
          </cell>
          <cell r="O58">
            <v>14788</v>
          </cell>
          <cell r="P58">
            <v>1256980</v>
          </cell>
          <cell r="Q58">
            <v>1</v>
          </cell>
          <cell r="R58">
            <v>1</v>
          </cell>
          <cell r="S58">
            <v>1</v>
          </cell>
          <cell r="T58">
            <v>1</v>
          </cell>
          <cell r="U58">
            <v>1</v>
          </cell>
          <cell r="V58">
            <v>1</v>
          </cell>
          <cell r="W58">
            <v>1</v>
          </cell>
          <cell r="X58">
            <v>1256980</v>
          </cell>
          <cell r="Y58">
            <v>0</v>
          </cell>
          <cell r="AA58" t="str">
            <v>5,1</v>
          </cell>
          <cell r="AB58" t="str">
            <v>R</v>
          </cell>
          <cell r="AC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AD58" t="str">
            <v>m2</v>
          </cell>
          <cell r="AE58">
            <v>85</v>
          </cell>
          <cell r="AF58">
            <v>18700</v>
          </cell>
          <cell r="AG58">
            <v>1589500</v>
          </cell>
          <cell r="AH58">
            <v>1</v>
          </cell>
          <cell r="AI58">
            <v>1</v>
          </cell>
          <cell r="AJ58">
            <v>1</v>
          </cell>
          <cell r="AK58">
            <v>1</v>
          </cell>
          <cell r="AL58">
            <v>1</v>
          </cell>
          <cell r="AM58">
            <v>1</v>
          </cell>
          <cell r="AN58">
            <v>1</v>
          </cell>
          <cell r="AO58">
            <v>1589500</v>
          </cell>
          <cell r="AP58">
            <v>0</v>
          </cell>
          <cell r="AR58" t="str">
            <v>5,1</v>
          </cell>
          <cell r="AS58" t="str">
            <v>R</v>
          </cell>
          <cell r="AT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AU58" t="str">
            <v>m2</v>
          </cell>
          <cell r="AV58">
            <v>85</v>
          </cell>
          <cell r="AW58">
            <v>15520</v>
          </cell>
          <cell r="AX58">
            <v>1319200</v>
          </cell>
          <cell r="AY58">
            <v>1</v>
          </cell>
          <cell r="AZ58">
            <v>1</v>
          </cell>
          <cell r="BA58">
            <v>1</v>
          </cell>
          <cell r="BB58">
            <v>1</v>
          </cell>
          <cell r="BC58">
            <v>1</v>
          </cell>
          <cell r="BD58">
            <v>1</v>
          </cell>
          <cell r="BE58">
            <v>1</v>
          </cell>
          <cell r="BF58">
            <v>1319200</v>
          </cell>
          <cell r="BG58">
            <v>0</v>
          </cell>
          <cell r="BI58" t="str">
            <v>5,1</v>
          </cell>
          <cell r="BJ58" t="str">
            <v>R</v>
          </cell>
          <cell r="BK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BL58" t="str">
            <v>m2</v>
          </cell>
          <cell r="BM58">
            <v>85</v>
          </cell>
          <cell r="BN58">
            <v>20100</v>
          </cell>
          <cell r="BO58">
            <v>1708500</v>
          </cell>
          <cell r="BP58">
            <v>1</v>
          </cell>
          <cell r="BQ58">
            <v>1</v>
          </cell>
          <cell r="BR58">
            <v>1</v>
          </cell>
          <cell r="BS58">
            <v>1</v>
          </cell>
          <cell r="BT58">
            <v>1</v>
          </cell>
          <cell r="BU58">
            <v>1</v>
          </cell>
          <cell r="BV58">
            <v>1</v>
          </cell>
          <cell r="BW58">
            <v>1708500</v>
          </cell>
          <cell r="BX58">
            <v>0</v>
          </cell>
          <cell r="BZ58" t="str">
            <v>5,1</v>
          </cell>
          <cell r="CA58" t="str">
            <v>R</v>
          </cell>
          <cell r="CB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CC58" t="str">
            <v>m2</v>
          </cell>
          <cell r="CD58">
            <v>85</v>
          </cell>
          <cell r="CE58">
            <v>16000</v>
          </cell>
          <cell r="CF58">
            <v>1360000</v>
          </cell>
          <cell r="CG58">
            <v>1</v>
          </cell>
          <cell r="CH58">
            <v>1</v>
          </cell>
          <cell r="CI58">
            <v>1</v>
          </cell>
          <cell r="CJ58">
            <v>1</v>
          </cell>
          <cell r="CK58">
            <v>1</v>
          </cell>
          <cell r="CL58">
            <v>1</v>
          </cell>
          <cell r="CM58">
            <v>1</v>
          </cell>
          <cell r="CN58">
            <v>1360000</v>
          </cell>
          <cell r="CO58">
            <v>0</v>
          </cell>
          <cell r="CQ58" t="str">
            <v>5,1</v>
          </cell>
          <cell r="CR58" t="str">
            <v>R</v>
          </cell>
          <cell r="CS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CT58" t="str">
            <v>m2</v>
          </cell>
          <cell r="CU58">
            <v>85</v>
          </cell>
          <cell r="CV58">
            <v>17000</v>
          </cell>
          <cell r="CW58">
            <v>1445000</v>
          </cell>
          <cell r="CX58">
            <v>1</v>
          </cell>
          <cell r="CY58">
            <v>1</v>
          </cell>
          <cell r="CZ58">
            <v>1</v>
          </cell>
          <cell r="DA58">
            <v>1</v>
          </cell>
          <cell r="DB58">
            <v>1</v>
          </cell>
          <cell r="DC58">
            <v>1</v>
          </cell>
          <cell r="DD58">
            <v>1</v>
          </cell>
          <cell r="DE58">
            <v>1445000</v>
          </cell>
          <cell r="DF58">
            <v>0</v>
          </cell>
          <cell r="DH58" t="str">
            <v>5,1</v>
          </cell>
          <cell r="DI58" t="str">
            <v>R</v>
          </cell>
          <cell r="DJ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DK58" t="str">
            <v>m2</v>
          </cell>
          <cell r="DL58">
            <v>85</v>
          </cell>
          <cell r="DM58">
            <v>24833</v>
          </cell>
          <cell r="DN58">
            <v>2110805</v>
          </cell>
          <cell r="DO58">
            <v>1</v>
          </cell>
          <cell r="DP58">
            <v>1</v>
          </cell>
          <cell r="DQ58">
            <v>1</v>
          </cell>
          <cell r="DR58">
            <v>1</v>
          </cell>
          <cell r="DS58">
            <v>1</v>
          </cell>
          <cell r="DT58">
            <v>1</v>
          </cell>
          <cell r="DU58">
            <v>1</v>
          </cell>
          <cell r="DV58">
            <v>2110805</v>
          </cell>
          <cell r="DW58">
            <v>0</v>
          </cell>
          <cell r="DY58" t="str">
            <v>5,1</v>
          </cell>
          <cell r="DZ58" t="str">
            <v>R</v>
          </cell>
          <cell r="EA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EB58" t="str">
            <v>m2</v>
          </cell>
          <cell r="EC58">
            <v>85</v>
          </cell>
          <cell r="ED58">
            <v>12000</v>
          </cell>
          <cell r="EE58">
            <v>1020000</v>
          </cell>
          <cell r="EF58">
            <v>1</v>
          </cell>
          <cell r="EG58">
            <v>1</v>
          </cell>
          <cell r="EH58">
            <v>1</v>
          </cell>
          <cell r="EI58">
            <v>1</v>
          </cell>
          <cell r="EJ58">
            <v>1</v>
          </cell>
          <cell r="EK58">
            <v>1</v>
          </cell>
          <cell r="EL58">
            <v>1</v>
          </cell>
          <cell r="EM58">
            <v>1020000</v>
          </cell>
          <cell r="EN58">
            <v>0</v>
          </cell>
          <cell r="EP58" t="str">
            <v>5,1</v>
          </cell>
          <cell r="EQ58" t="str">
            <v>R</v>
          </cell>
          <cell r="ER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ES58" t="str">
            <v>m2</v>
          </cell>
          <cell r="ET58">
            <v>85</v>
          </cell>
          <cell r="EU58">
            <v>17500</v>
          </cell>
          <cell r="EV58">
            <v>1487500</v>
          </cell>
          <cell r="EW58">
            <v>1</v>
          </cell>
          <cell r="EX58">
            <v>1</v>
          </cell>
          <cell r="EY58">
            <v>1</v>
          </cell>
          <cell r="EZ58">
            <v>1</v>
          </cell>
          <cell r="FA58">
            <v>1</v>
          </cell>
          <cell r="FB58">
            <v>1</v>
          </cell>
          <cell r="FC58">
            <v>1</v>
          </cell>
          <cell r="FD58">
            <v>1487500</v>
          </cell>
          <cell r="FE58">
            <v>0</v>
          </cell>
          <cell r="FG58" t="str">
            <v>5,1</v>
          </cell>
          <cell r="FH58" t="str">
            <v>R</v>
          </cell>
          <cell r="FI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FJ58" t="str">
            <v>m2</v>
          </cell>
          <cell r="FK58">
            <v>85</v>
          </cell>
          <cell r="FL58">
            <v>24842</v>
          </cell>
          <cell r="FM58">
            <v>2111570</v>
          </cell>
          <cell r="FN58">
            <v>1</v>
          </cell>
          <cell r="FO58">
            <v>1</v>
          </cell>
          <cell r="FP58">
            <v>1</v>
          </cell>
          <cell r="FQ58">
            <v>1</v>
          </cell>
          <cell r="FR58">
            <v>1</v>
          </cell>
          <cell r="FS58">
            <v>1</v>
          </cell>
          <cell r="FT58">
            <v>1</v>
          </cell>
          <cell r="FU58">
            <v>2111570</v>
          </cell>
          <cell r="FV58">
            <v>0</v>
          </cell>
          <cell r="FX58" t="str">
            <v>5,1</v>
          </cell>
          <cell r="FY58" t="str">
            <v>R</v>
          </cell>
          <cell r="FZ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GA58" t="str">
            <v>m2</v>
          </cell>
          <cell r="GB58">
            <v>85</v>
          </cell>
          <cell r="GC58">
            <v>13000</v>
          </cell>
          <cell r="GD58">
            <v>1105000</v>
          </cell>
          <cell r="GE58">
            <v>1</v>
          </cell>
          <cell r="GF58">
            <v>1</v>
          </cell>
          <cell r="GG58">
            <v>1</v>
          </cell>
          <cell r="GH58">
            <v>1</v>
          </cell>
          <cell r="GI58">
            <v>1</v>
          </cell>
          <cell r="GJ58">
            <v>1</v>
          </cell>
          <cell r="GK58">
            <v>1</v>
          </cell>
          <cell r="GL58">
            <v>1105000</v>
          </cell>
          <cell r="GM58">
            <v>0</v>
          </cell>
          <cell r="GO58" t="str">
            <v>5,1</v>
          </cell>
          <cell r="GP58" t="str">
            <v>R</v>
          </cell>
          <cell r="GQ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GR58" t="str">
            <v>m2</v>
          </cell>
          <cell r="GS58">
            <v>85</v>
          </cell>
          <cell r="GT58">
            <v>21000</v>
          </cell>
          <cell r="GU58">
            <v>1785000</v>
          </cell>
          <cell r="GV58">
            <v>1</v>
          </cell>
          <cell r="GW58">
            <v>1</v>
          </cell>
          <cell r="GX58">
            <v>1</v>
          </cell>
          <cell r="GY58">
            <v>1</v>
          </cell>
          <cell r="GZ58">
            <v>1</v>
          </cell>
          <cell r="HA58">
            <v>1</v>
          </cell>
          <cell r="HB58">
            <v>1</v>
          </cell>
          <cell r="HC58">
            <v>1785000</v>
          </cell>
          <cell r="HD58">
            <v>0</v>
          </cell>
          <cell r="HF58" t="str">
            <v>5,1</v>
          </cell>
          <cell r="HG58" t="str">
            <v>R</v>
          </cell>
          <cell r="HH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HI58" t="str">
            <v>m2</v>
          </cell>
          <cell r="HJ58">
            <v>85</v>
          </cell>
          <cell r="HK58">
            <v>21000</v>
          </cell>
          <cell r="HL58">
            <v>1785000</v>
          </cell>
          <cell r="HM58">
            <v>1</v>
          </cell>
          <cell r="HN58">
            <v>1</v>
          </cell>
          <cell r="HO58">
            <v>1</v>
          </cell>
          <cell r="HP58">
            <v>1</v>
          </cell>
          <cell r="HQ58">
            <v>1</v>
          </cell>
          <cell r="HR58">
            <v>1</v>
          </cell>
          <cell r="HS58">
            <v>1</v>
          </cell>
          <cell r="HT58">
            <v>1785000</v>
          </cell>
          <cell r="HU58">
            <v>0</v>
          </cell>
          <cell r="HW58" t="str">
            <v>5,1</v>
          </cell>
          <cell r="HX58" t="str">
            <v>R</v>
          </cell>
          <cell r="HY58"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HZ58" t="str">
            <v>m2</v>
          </cell>
          <cell r="IA58">
            <v>85</v>
          </cell>
          <cell r="IB58">
            <v>12000</v>
          </cell>
          <cell r="IC58">
            <v>1020000</v>
          </cell>
          <cell r="ID58">
            <v>1</v>
          </cell>
          <cell r="IE58">
            <v>1</v>
          </cell>
          <cell r="IF58">
            <v>1</v>
          </cell>
          <cell r="IG58">
            <v>1</v>
          </cell>
          <cell r="IH58">
            <v>1</v>
          </cell>
          <cell r="II58">
            <v>1</v>
          </cell>
          <cell r="IJ58">
            <v>1</v>
          </cell>
          <cell r="IK58">
            <v>1020000</v>
          </cell>
          <cell r="IL58">
            <v>0</v>
          </cell>
        </row>
        <row r="59">
          <cell r="B59">
            <v>5.2</v>
          </cell>
          <cell r="C59" t="str">
            <v>NR</v>
          </cell>
          <cell r="D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E59" t="str">
            <v>m2</v>
          </cell>
          <cell r="F59">
            <v>42.5</v>
          </cell>
          <cell r="G59">
            <v>0</v>
          </cell>
          <cell r="H59">
            <v>0</v>
          </cell>
          <cell r="J59">
            <v>5.2</v>
          </cell>
          <cell r="K59" t="str">
            <v>NR</v>
          </cell>
          <cell r="L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M59" t="str">
            <v>m2</v>
          </cell>
          <cell r="N59">
            <v>42.5</v>
          </cell>
          <cell r="O59">
            <v>14788</v>
          </cell>
          <cell r="P59">
            <v>628490</v>
          </cell>
          <cell r="Q59">
            <v>1</v>
          </cell>
          <cell r="R59">
            <v>1</v>
          </cell>
          <cell r="S59">
            <v>1</v>
          </cell>
          <cell r="T59">
            <v>1</v>
          </cell>
          <cell r="U59">
            <v>1</v>
          </cell>
          <cell r="V59">
            <v>1</v>
          </cell>
          <cell r="W59">
            <v>1</v>
          </cell>
          <cell r="X59">
            <v>628490</v>
          </cell>
          <cell r="Y59">
            <v>0</v>
          </cell>
          <cell r="AA59">
            <v>5.2</v>
          </cell>
          <cell r="AB59" t="str">
            <v>NR</v>
          </cell>
          <cell r="AC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AD59" t="str">
            <v>m2</v>
          </cell>
          <cell r="AE59">
            <v>42.5</v>
          </cell>
          <cell r="AF59">
            <v>19500</v>
          </cell>
          <cell r="AG59">
            <v>828750</v>
          </cell>
          <cell r="AH59">
            <v>1</v>
          </cell>
          <cell r="AI59">
            <v>1</v>
          </cell>
          <cell r="AJ59">
            <v>1</v>
          </cell>
          <cell r="AK59">
            <v>1</v>
          </cell>
          <cell r="AL59">
            <v>1</v>
          </cell>
          <cell r="AM59">
            <v>1</v>
          </cell>
          <cell r="AN59">
            <v>1</v>
          </cell>
          <cell r="AO59">
            <v>828750</v>
          </cell>
          <cell r="AP59">
            <v>0</v>
          </cell>
          <cell r="AR59">
            <v>5.2</v>
          </cell>
          <cell r="AS59" t="str">
            <v>NR</v>
          </cell>
          <cell r="AT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AU59" t="str">
            <v>m2</v>
          </cell>
          <cell r="AV59">
            <v>42.5</v>
          </cell>
          <cell r="AW59">
            <v>15520</v>
          </cell>
          <cell r="AX59">
            <v>659600</v>
          </cell>
          <cell r="AY59">
            <v>1</v>
          </cell>
          <cell r="AZ59">
            <v>1</v>
          </cell>
          <cell r="BA59">
            <v>1</v>
          </cell>
          <cell r="BB59">
            <v>1</v>
          </cell>
          <cell r="BC59">
            <v>1</v>
          </cell>
          <cell r="BD59">
            <v>1</v>
          </cell>
          <cell r="BE59">
            <v>1</v>
          </cell>
          <cell r="BF59">
            <v>659600</v>
          </cell>
          <cell r="BG59">
            <v>0</v>
          </cell>
          <cell r="BI59">
            <v>5.2</v>
          </cell>
          <cell r="BJ59" t="str">
            <v>NR</v>
          </cell>
          <cell r="BK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BL59" t="str">
            <v>m2</v>
          </cell>
          <cell r="BM59">
            <v>42.5</v>
          </cell>
          <cell r="BN59">
            <v>20100</v>
          </cell>
          <cell r="BO59">
            <v>854250</v>
          </cell>
          <cell r="BP59">
            <v>1</v>
          </cell>
          <cell r="BQ59">
            <v>1</v>
          </cell>
          <cell r="BR59">
            <v>1</v>
          </cell>
          <cell r="BS59">
            <v>1</v>
          </cell>
          <cell r="BT59">
            <v>1</v>
          </cell>
          <cell r="BU59">
            <v>1</v>
          </cell>
          <cell r="BV59">
            <v>1</v>
          </cell>
          <cell r="BW59">
            <v>854250</v>
          </cell>
          <cell r="BX59">
            <v>0</v>
          </cell>
          <cell r="BZ59">
            <v>5.2</v>
          </cell>
          <cell r="CA59" t="str">
            <v>NR</v>
          </cell>
          <cell r="CB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CC59" t="str">
            <v>m2</v>
          </cell>
          <cell r="CD59">
            <v>42.5</v>
          </cell>
          <cell r="CE59">
            <v>20000</v>
          </cell>
          <cell r="CF59">
            <v>850000</v>
          </cell>
          <cell r="CG59">
            <v>1</v>
          </cell>
          <cell r="CH59">
            <v>1</v>
          </cell>
          <cell r="CI59">
            <v>1</v>
          </cell>
          <cell r="CJ59">
            <v>1</v>
          </cell>
          <cell r="CK59">
            <v>1</v>
          </cell>
          <cell r="CL59">
            <v>1</v>
          </cell>
          <cell r="CM59">
            <v>1</v>
          </cell>
          <cell r="CN59">
            <v>850000</v>
          </cell>
          <cell r="CO59">
            <v>0</v>
          </cell>
          <cell r="CQ59">
            <v>5.2</v>
          </cell>
          <cell r="CR59" t="str">
            <v>NR</v>
          </cell>
          <cell r="CS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CT59" t="str">
            <v>m2</v>
          </cell>
          <cell r="CU59">
            <v>42.5</v>
          </cell>
          <cell r="CV59">
            <v>17000</v>
          </cell>
          <cell r="CW59">
            <v>722500</v>
          </cell>
          <cell r="CX59">
            <v>1</v>
          </cell>
          <cell r="CY59">
            <v>1</v>
          </cell>
          <cell r="CZ59">
            <v>1</v>
          </cell>
          <cell r="DA59">
            <v>1</v>
          </cell>
          <cell r="DB59">
            <v>1</v>
          </cell>
          <cell r="DC59">
            <v>1</v>
          </cell>
          <cell r="DD59">
            <v>1</v>
          </cell>
          <cell r="DE59">
            <v>722500</v>
          </cell>
          <cell r="DF59">
            <v>0</v>
          </cell>
          <cell r="DH59">
            <v>5.2</v>
          </cell>
          <cell r="DI59" t="str">
            <v>NR</v>
          </cell>
          <cell r="DJ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DK59" t="str">
            <v>m2</v>
          </cell>
          <cell r="DL59">
            <v>42.5</v>
          </cell>
          <cell r="DM59">
            <v>22674</v>
          </cell>
          <cell r="DN59">
            <v>963645</v>
          </cell>
          <cell r="DO59">
            <v>1</v>
          </cell>
          <cell r="DP59">
            <v>1</v>
          </cell>
          <cell r="DQ59">
            <v>1</v>
          </cell>
          <cell r="DR59">
            <v>1</v>
          </cell>
          <cell r="DS59">
            <v>1</v>
          </cell>
          <cell r="DT59">
            <v>1</v>
          </cell>
          <cell r="DU59">
            <v>1</v>
          </cell>
          <cell r="DV59">
            <v>963645</v>
          </cell>
          <cell r="DW59">
            <v>0</v>
          </cell>
          <cell r="DY59">
            <v>5.2</v>
          </cell>
          <cell r="DZ59" t="str">
            <v>NR</v>
          </cell>
          <cell r="EA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EB59" t="str">
            <v>m2</v>
          </cell>
          <cell r="EC59">
            <v>42.5</v>
          </cell>
          <cell r="ED59">
            <v>12000</v>
          </cell>
          <cell r="EE59">
            <v>510000</v>
          </cell>
          <cell r="EF59">
            <v>1</v>
          </cell>
          <cell r="EG59">
            <v>1</v>
          </cell>
          <cell r="EH59">
            <v>1</v>
          </cell>
          <cell r="EI59">
            <v>1</v>
          </cell>
          <cell r="EJ59">
            <v>1</v>
          </cell>
          <cell r="EK59">
            <v>1</v>
          </cell>
          <cell r="EL59">
            <v>1</v>
          </cell>
          <cell r="EM59">
            <v>510000</v>
          </cell>
          <cell r="EN59">
            <v>0</v>
          </cell>
          <cell r="EP59">
            <v>5.2</v>
          </cell>
          <cell r="EQ59" t="str">
            <v>NR</v>
          </cell>
          <cell r="ER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ES59" t="str">
            <v>m2</v>
          </cell>
          <cell r="ET59">
            <v>42.5</v>
          </cell>
          <cell r="EU59">
            <v>17800</v>
          </cell>
          <cell r="EV59">
            <v>756500</v>
          </cell>
          <cell r="EW59">
            <v>1</v>
          </cell>
          <cell r="EX59">
            <v>1</v>
          </cell>
          <cell r="EY59">
            <v>1</v>
          </cell>
          <cell r="EZ59">
            <v>1</v>
          </cell>
          <cell r="FA59">
            <v>1</v>
          </cell>
          <cell r="FB59">
            <v>1</v>
          </cell>
          <cell r="FC59">
            <v>1</v>
          </cell>
          <cell r="FD59">
            <v>756500</v>
          </cell>
          <cell r="FE59">
            <v>0</v>
          </cell>
          <cell r="FG59">
            <v>5.2</v>
          </cell>
          <cell r="FH59" t="str">
            <v>NR</v>
          </cell>
          <cell r="FI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FJ59" t="str">
            <v>m2</v>
          </cell>
          <cell r="FK59">
            <v>42.5</v>
          </cell>
          <cell r="FL59">
            <v>22691</v>
          </cell>
          <cell r="FM59">
            <v>964367.5</v>
          </cell>
          <cell r="FN59">
            <v>1</v>
          </cell>
          <cell r="FO59">
            <v>1</v>
          </cell>
          <cell r="FP59">
            <v>1</v>
          </cell>
          <cell r="FQ59">
            <v>1</v>
          </cell>
          <cell r="FR59">
            <v>1</v>
          </cell>
          <cell r="FS59">
            <v>1</v>
          </cell>
          <cell r="FT59">
            <v>1</v>
          </cell>
          <cell r="FU59">
            <v>964368</v>
          </cell>
          <cell r="FV59">
            <v>-0.5</v>
          </cell>
          <cell r="FX59">
            <v>5.2</v>
          </cell>
          <cell r="FY59" t="str">
            <v>NR</v>
          </cell>
          <cell r="FZ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GA59" t="str">
            <v>m2</v>
          </cell>
          <cell r="GB59">
            <v>42.5</v>
          </cell>
          <cell r="GC59">
            <v>13000</v>
          </cell>
          <cell r="GD59">
            <v>552500</v>
          </cell>
          <cell r="GE59">
            <v>1</v>
          </cell>
          <cell r="GF59">
            <v>1</v>
          </cell>
          <cell r="GG59">
            <v>1</v>
          </cell>
          <cell r="GH59">
            <v>1</v>
          </cell>
          <cell r="GI59">
            <v>1</v>
          </cell>
          <cell r="GJ59">
            <v>1</v>
          </cell>
          <cell r="GK59">
            <v>1</v>
          </cell>
          <cell r="GL59">
            <v>552500</v>
          </cell>
          <cell r="GM59">
            <v>0</v>
          </cell>
          <cell r="GO59">
            <v>5.2</v>
          </cell>
          <cell r="GP59" t="str">
            <v>NR</v>
          </cell>
          <cell r="GQ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GR59" t="str">
            <v>m2</v>
          </cell>
          <cell r="GS59">
            <v>42.5</v>
          </cell>
          <cell r="GT59">
            <v>21000</v>
          </cell>
          <cell r="GU59">
            <v>892500</v>
          </cell>
          <cell r="GV59">
            <v>1</v>
          </cell>
          <cell r="GW59">
            <v>1</v>
          </cell>
          <cell r="GX59">
            <v>1</v>
          </cell>
          <cell r="GY59">
            <v>1</v>
          </cell>
          <cell r="GZ59">
            <v>1</v>
          </cell>
          <cell r="HA59">
            <v>1</v>
          </cell>
          <cell r="HB59">
            <v>1</v>
          </cell>
          <cell r="HC59">
            <v>892500</v>
          </cell>
          <cell r="HD59">
            <v>0</v>
          </cell>
          <cell r="HF59">
            <v>5.2</v>
          </cell>
          <cell r="HG59" t="str">
            <v>NR</v>
          </cell>
          <cell r="HH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HI59" t="str">
            <v>m2</v>
          </cell>
          <cell r="HJ59">
            <v>42.5</v>
          </cell>
          <cell r="HK59">
            <v>21000</v>
          </cell>
          <cell r="HL59">
            <v>892500</v>
          </cell>
          <cell r="HM59">
            <v>1</v>
          </cell>
          <cell r="HN59">
            <v>1</v>
          </cell>
          <cell r="HO59">
            <v>1</v>
          </cell>
          <cell r="HP59">
            <v>1</v>
          </cell>
          <cell r="HQ59">
            <v>1</v>
          </cell>
          <cell r="HR59">
            <v>1</v>
          </cell>
          <cell r="HS59">
            <v>1</v>
          </cell>
          <cell r="HT59">
            <v>892500</v>
          </cell>
          <cell r="HU59">
            <v>0</v>
          </cell>
          <cell r="HW59">
            <v>5.2</v>
          </cell>
          <cell r="HX59" t="str">
            <v>NR</v>
          </cell>
          <cell r="HY59"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HZ59" t="str">
            <v>m2</v>
          </cell>
          <cell r="IA59">
            <v>42.5</v>
          </cell>
          <cell r="IB59">
            <v>12000</v>
          </cell>
          <cell r="IC59">
            <v>510000</v>
          </cell>
          <cell r="ID59">
            <v>1</v>
          </cell>
          <cell r="IE59">
            <v>1</v>
          </cell>
          <cell r="IF59">
            <v>1</v>
          </cell>
          <cell r="IG59">
            <v>1</v>
          </cell>
          <cell r="IH59">
            <v>1</v>
          </cell>
          <cell r="II59">
            <v>1</v>
          </cell>
          <cell r="IJ59">
            <v>1</v>
          </cell>
          <cell r="IK59">
            <v>510000</v>
          </cell>
          <cell r="IL59">
            <v>0</v>
          </cell>
        </row>
        <row r="60">
          <cell r="B60">
            <v>5.3</v>
          </cell>
          <cell r="C60" t="str">
            <v>NR</v>
          </cell>
          <cell r="D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E60" t="str">
            <v>m2</v>
          </cell>
          <cell r="F60">
            <v>85</v>
          </cell>
          <cell r="G60">
            <v>0</v>
          </cell>
          <cell r="H60">
            <v>0</v>
          </cell>
          <cell r="J60">
            <v>5.3</v>
          </cell>
          <cell r="K60" t="str">
            <v>NR</v>
          </cell>
          <cell r="L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M60" t="str">
            <v>m2</v>
          </cell>
          <cell r="N60">
            <v>85</v>
          </cell>
          <cell r="O60">
            <v>15774</v>
          </cell>
          <cell r="P60">
            <v>1340790</v>
          </cell>
          <cell r="Q60">
            <v>1</v>
          </cell>
          <cell r="R60">
            <v>1</v>
          </cell>
          <cell r="S60">
            <v>1</v>
          </cell>
          <cell r="T60">
            <v>1</v>
          </cell>
          <cell r="U60">
            <v>1</v>
          </cell>
          <cell r="V60">
            <v>1</v>
          </cell>
          <cell r="W60">
            <v>1</v>
          </cell>
          <cell r="X60">
            <v>1340790</v>
          </cell>
          <cell r="Y60">
            <v>0</v>
          </cell>
          <cell r="AA60">
            <v>5.3</v>
          </cell>
          <cell r="AB60" t="str">
            <v>NR</v>
          </cell>
          <cell r="AC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AD60" t="str">
            <v>m2</v>
          </cell>
          <cell r="AE60">
            <v>85</v>
          </cell>
          <cell r="AF60">
            <v>18950</v>
          </cell>
          <cell r="AG60">
            <v>1610750</v>
          </cell>
          <cell r="AH60">
            <v>1</v>
          </cell>
          <cell r="AI60">
            <v>1</v>
          </cell>
          <cell r="AJ60">
            <v>1</v>
          </cell>
          <cell r="AK60">
            <v>1</v>
          </cell>
          <cell r="AL60">
            <v>1</v>
          </cell>
          <cell r="AM60">
            <v>1</v>
          </cell>
          <cell r="AN60">
            <v>1</v>
          </cell>
          <cell r="AO60">
            <v>1610750</v>
          </cell>
          <cell r="AP60">
            <v>0</v>
          </cell>
          <cell r="AR60">
            <v>5.3</v>
          </cell>
          <cell r="AS60" t="str">
            <v>NR</v>
          </cell>
          <cell r="AT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AU60" t="str">
            <v>m2</v>
          </cell>
          <cell r="AV60">
            <v>85</v>
          </cell>
          <cell r="AW60">
            <v>15520</v>
          </cell>
          <cell r="AX60">
            <v>1319200</v>
          </cell>
          <cell r="AY60">
            <v>1</v>
          </cell>
          <cell r="AZ60">
            <v>1</v>
          </cell>
          <cell r="BA60">
            <v>1</v>
          </cell>
          <cell r="BB60">
            <v>1</v>
          </cell>
          <cell r="BC60">
            <v>1</v>
          </cell>
          <cell r="BD60">
            <v>1</v>
          </cell>
          <cell r="BE60">
            <v>1</v>
          </cell>
          <cell r="BF60">
            <v>1319200</v>
          </cell>
          <cell r="BG60">
            <v>0</v>
          </cell>
          <cell r="BI60">
            <v>5.3</v>
          </cell>
          <cell r="BJ60" t="str">
            <v>NR</v>
          </cell>
          <cell r="BK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BL60" t="str">
            <v>m2</v>
          </cell>
          <cell r="BM60">
            <v>85</v>
          </cell>
          <cell r="BN60">
            <v>20100</v>
          </cell>
          <cell r="BO60">
            <v>1708500</v>
          </cell>
          <cell r="BP60">
            <v>1</v>
          </cell>
          <cell r="BQ60">
            <v>1</v>
          </cell>
          <cell r="BR60">
            <v>1</v>
          </cell>
          <cell r="BS60">
            <v>1</v>
          </cell>
          <cell r="BT60">
            <v>1</v>
          </cell>
          <cell r="BU60">
            <v>1</v>
          </cell>
          <cell r="BV60">
            <v>1</v>
          </cell>
          <cell r="BW60">
            <v>1708500</v>
          </cell>
          <cell r="BX60">
            <v>0</v>
          </cell>
          <cell r="BZ60">
            <v>5.3</v>
          </cell>
          <cell r="CA60" t="str">
            <v>NR</v>
          </cell>
          <cell r="CB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CC60" t="str">
            <v>m2</v>
          </cell>
          <cell r="CD60">
            <v>85</v>
          </cell>
          <cell r="CE60">
            <v>16000</v>
          </cell>
          <cell r="CF60">
            <v>1360000</v>
          </cell>
          <cell r="CG60">
            <v>1</v>
          </cell>
          <cell r="CH60">
            <v>1</v>
          </cell>
          <cell r="CI60">
            <v>1</v>
          </cell>
          <cell r="CJ60">
            <v>1</v>
          </cell>
          <cell r="CK60">
            <v>1</v>
          </cell>
          <cell r="CL60">
            <v>1</v>
          </cell>
          <cell r="CM60">
            <v>1</v>
          </cell>
          <cell r="CN60">
            <v>1360000</v>
          </cell>
          <cell r="CO60">
            <v>0</v>
          </cell>
          <cell r="CQ60">
            <v>5.3</v>
          </cell>
          <cell r="CR60" t="str">
            <v>NR</v>
          </cell>
          <cell r="CS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CT60" t="str">
            <v>m2</v>
          </cell>
          <cell r="CU60">
            <v>85</v>
          </cell>
          <cell r="CV60">
            <v>17000</v>
          </cell>
          <cell r="CW60">
            <v>1445000</v>
          </cell>
          <cell r="CX60">
            <v>1</v>
          </cell>
          <cell r="CY60">
            <v>1</v>
          </cell>
          <cell r="CZ60">
            <v>1</v>
          </cell>
          <cell r="DA60">
            <v>1</v>
          </cell>
          <cell r="DB60">
            <v>1</v>
          </cell>
          <cell r="DC60">
            <v>1</v>
          </cell>
          <cell r="DD60">
            <v>1</v>
          </cell>
          <cell r="DE60">
            <v>1445000</v>
          </cell>
          <cell r="DF60">
            <v>0</v>
          </cell>
          <cell r="DH60">
            <v>5.3</v>
          </cell>
          <cell r="DI60" t="str">
            <v>NR</v>
          </cell>
          <cell r="DJ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DK60" t="str">
            <v>m2</v>
          </cell>
          <cell r="DL60">
            <v>85</v>
          </cell>
          <cell r="DM60">
            <v>22312</v>
          </cell>
          <cell r="DN60">
            <v>1896520</v>
          </cell>
          <cell r="DO60">
            <v>1</v>
          </cell>
          <cell r="DP60">
            <v>1</v>
          </cell>
          <cell r="DQ60">
            <v>1</v>
          </cell>
          <cell r="DR60">
            <v>1</v>
          </cell>
          <cell r="DS60">
            <v>1</v>
          </cell>
          <cell r="DT60">
            <v>1</v>
          </cell>
          <cell r="DU60">
            <v>1</v>
          </cell>
          <cell r="DV60">
            <v>1896520</v>
          </cell>
          <cell r="DW60">
            <v>0</v>
          </cell>
          <cell r="DY60">
            <v>5.3</v>
          </cell>
          <cell r="DZ60" t="str">
            <v>NR</v>
          </cell>
          <cell r="EA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EB60" t="str">
            <v>m2</v>
          </cell>
          <cell r="EC60">
            <v>85</v>
          </cell>
          <cell r="ED60">
            <v>12000</v>
          </cell>
          <cell r="EE60">
            <v>1020000</v>
          </cell>
          <cell r="EF60">
            <v>1</v>
          </cell>
          <cell r="EG60">
            <v>1</v>
          </cell>
          <cell r="EH60">
            <v>1</v>
          </cell>
          <cell r="EI60">
            <v>1</v>
          </cell>
          <cell r="EJ60">
            <v>1</v>
          </cell>
          <cell r="EK60">
            <v>1</v>
          </cell>
          <cell r="EL60">
            <v>1</v>
          </cell>
          <cell r="EM60">
            <v>1020000</v>
          </cell>
          <cell r="EN60">
            <v>0</v>
          </cell>
          <cell r="EP60">
            <v>5.3</v>
          </cell>
          <cell r="EQ60" t="str">
            <v>NR</v>
          </cell>
          <cell r="ER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ES60" t="str">
            <v>m2</v>
          </cell>
          <cell r="ET60">
            <v>85</v>
          </cell>
          <cell r="EU60">
            <v>17800</v>
          </cell>
          <cell r="EV60">
            <v>1513000</v>
          </cell>
          <cell r="EW60">
            <v>1</v>
          </cell>
          <cell r="EX60">
            <v>1</v>
          </cell>
          <cell r="EY60">
            <v>1</v>
          </cell>
          <cell r="EZ60">
            <v>1</v>
          </cell>
          <cell r="FA60">
            <v>1</v>
          </cell>
          <cell r="FB60">
            <v>1</v>
          </cell>
          <cell r="FC60">
            <v>1</v>
          </cell>
          <cell r="FD60">
            <v>1513000</v>
          </cell>
          <cell r="FE60">
            <v>0</v>
          </cell>
          <cell r="FG60">
            <v>5.3</v>
          </cell>
          <cell r="FH60" t="str">
            <v>NR</v>
          </cell>
          <cell r="FI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FJ60" t="str">
            <v>m2</v>
          </cell>
          <cell r="FK60">
            <v>85</v>
          </cell>
          <cell r="FL60">
            <v>22330</v>
          </cell>
          <cell r="FM60">
            <v>1898050</v>
          </cell>
          <cell r="FN60">
            <v>1</v>
          </cell>
          <cell r="FO60">
            <v>1</v>
          </cell>
          <cell r="FP60">
            <v>1</v>
          </cell>
          <cell r="FQ60">
            <v>1</v>
          </cell>
          <cell r="FR60">
            <v>1</v>
          </cell>
          <cell r="FS60">
            <v>1</v>
          </cell>
          <cell r="FT60">
            <v>1</v>
          </cell>
          <cell r="FU60">
            <v>1898050</v>
          </cell>
          <cell r="FV60">
            <v>0</v>
          </cell>
          <cell r="FX60">
            <v>5.3</v>
          </cell>
          <cell r="FY60" t="str">
            <v>NR</v>
          </cell>
          <cell r="FZ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GA60" t="str">
            <v>m2</v>
          </cell>
          <cell r="GB60">
            <v>85</v>
          </cell>
          <cell r="GC60">
            <v>13000</v>
          </cell>
          <cell r="GD60">
            <v>1105000</v>
          </cell>
          <cell r="GE60">
            <v>1</v>
          </cell>
          <cell r="GF60">
            <v>1</v>
          </cell>
          <cell r="GG60">
            <v>1</v>
          </cell>
          <cell r="GH60">
            <v>1</v>
          </cell>
          <cell r="GI60">
            <v>1</v>
          </cell>
          <cell r="GJ60">
            <v>1</v>
          </cell>
          <cell r="GK60">
            <v>1</v>
          </cell>
          <cell r="GL60">
            <v>1105000</v>
          </cell>
          <cell r="GM60">
            <v>0</v>
          </cell>
          <cell r="GO60">
            <v>5.3</v>
          </cell>
          <cell r="GP60" t="str">
            <v>NR</v>
          </cell>
          <cell r="GQ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GR60" t="str">
            <v>m2</v>
          </cell>
          <cell r="GS60">
            <v>85</v>
          </cell>
          <cell r="GT60">
            <v>21000</v>
          </cell>
          <cell r="GU60">
            <v>1785000</v>
          </cell>
          <cell r="GV60">
            <v>1</v>
          </cell>
          <cell r="GW60">
            <v>1</v>
          </cell>
          <cell r="GX60">
            <v>1</v>
          </cell>
          <cell r="GY60">
            <v>1</v>
          </cell>
          <cell r="GZ60">
            <v>1</v>
          </cell>
          <cell r="HA60">
            <v>1</v>
          </cell>
          <cell r="HB60">
            <v>1</v>
          </cell>
          <cell r="HC60">
            <v>1785000</v>
          </cell>
          <cell r="HD60">
            <v>0</v>
          </cell>
          <cell r="HF60">
            <v>5.3</v>
          </cell>
          <cell r="HG60" t="str">
            <v>NR</v>
          </cell>
          <cell r="HH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HI60" t="str">
            <v>m2</v>
          </cell>
          <cell r="HJ60">
            <v>85</v>
          </cell>
          <cell r="HK60">
            <v>21000</v>
          </cell>
          <cell r="HL60">
            <v>1785000</v>
          </cell>
          <cell r="HM60">
            <v>1</v>
          </cell>
          <cell r="HN60">
            <v>1</v>
          </cell>
          <cell r="HO60">
            <v>1</v>
          </cell>
          <cell r="HP60">
            <v>1</v>
          </cell>
          <cell r="HQ60">
            <v>1</v>
          </cell>
          <cell r="HR60">
            <v>1</v>
          </cell>
          <cell r="HS60">
            <v>1</v>
          </cell>
          <cell r="HT60">
            <v>1785000</v>
          </cell>
          <cell r="HU60">
            <v>0</v>
          </cell>
          <cell r="HW60">
            <v>5.3</v>
          </cell>
          <cell r="HX60" t="str">
            <v>NR</v>
          </cell>
          <cell r="HY60"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HZ60" t="str">
            <v>m2</v>
          </cell>
          <cell r="IA60">
            <v>85</v>
          </cell>
          <cell r="IB60">
            <v>12000</v>
          </cell>
          <cell r="IC60">
            <v>1020000</v>
          </cell>
          <cell r="ID60">
            <v>1</v>
          </cell>
          <cell r="IE60">
            <v>1</v>
          </cell>
          <cell r="IF60">
            <v>1</v>
          </cell>
          <cell r="IG60">
            <v>1</v>
          </cell>
          <cell r="IH60">
            <v>1</v>
          </cell>
          <cell r="II60">
            <v>1</v>
          </cell>
          <cell r="IJ60">
            <v>1</v>
          </cell>
          <cell r="IK60">
            <v>1020000</v>
          </cell>
          <cell r="IL60">
            <v>0</v>
          </cell>
        </row>
        <row r="61">
          <cell r="B61">
            <v>5.4</v>
          </cell>
          <cell r="C61" t="str">
            <v>NR</v>
          </cell>
          <cell r="D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E61" t="str">
            <v>m</v>
          </cell>
          <cell r="F61">
            <v>85</v>
          </cell>
          <cell r="G61">
            <v>0</v>
          </cell>
          <cell r="H61">
            <v>0</v>
          </cell>
          <cell r="J61">
            <v>5.4</v>
          </cell>
          <cell r="K61" t="str">
            <v>NR</v>
          </cell>
          <cell r="L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M61" t="str">
            <v>m</v>
          </cell>
          <cell r="N61">
            <v>85</v>
          </cell>
          <cell r="O61">
            <v>9650</v>
          </cell>
          <cell r="P61">
            <v>820250</v>
          </cell>
          <cell r="Q61">
            <v>1</v>
          </cell>
          <cell r="R61">
            <v>1</v>
          </cell>
          <cell r="S61">
            <v>1</v>
          </cell>
          <cell r="T61">
            <v>1</v>
          </cell>
          <cell r="U61">
            <v>1</v>
          </cell>
          <cell r="V61">
            <v>1</v>
          </cell>
          <cell r="W61">
            <v>1</v>
          </cell>
          <cell r="X61">
            <v>820250</v>
          </cell>
          <cell r="Y61">
            <v>0</v>
          </cell>
          <cell r="AA61">
            <v>5.4</v>
          </cell>
          <cell r="AB61" t="str">
            <v>NR</v>
          </cell>
          <cell r="AC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AD61" t="str">
            <v>m</v>
          </cell>
          <cell r="AE61">
            <v>85</v>
          </cell>
          <cell r="AF61">
            <v>8000</v>
          </cell>
          <cell r="AG61">
            <v>680000</v>
          </cell>
          <cell r="AH61">
            <v>1</v>
          </cell>
          <cell r="AI61">
            <v>1</v>
          </cell>
          <cell r="AJ61">
            <v>1</v>
          </cell>
          <cell r="AK61">
            <v>1</v>
          </cell>
          <cell r="AL61">
            <v>1</v>
          </cell>
          <cell r="AM61">
            <v>1</v>
          </cell>
          <cell r="AN61">
            <v>1</v>
          </cell>
          <cell r="AO61">
            <v>680000</v>
          </cell>
          <cell r="AP61">
            <v>0</v>
          </cell>
          <cell r="AR61">
            <v>5.4</v>
          </cell>
          <cell r="AS61" t="str">
            <v>NR</v>
          </cell>
          <cell r="AT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AU61" t="str">
            <v>m</v>
          </cell>
          <cell r="AV61">
            <v>85</v>
          </cell>
          <cell r="AW61">
            <v>8730</v>
          </cell>
          <cell r="AX61">
            <v>742050</v>
          </cell>
          <cell r="AY61">
            <v>1</v>
          </cell>
          <cell r="AZ61">
            <v>1</v>
          </cell>
          <cell r="BA61">
            <v>1</v>
          </cell>
          <cell r="BB61">
            <v>1</v>
          </cell>
          <cell r="BC61">
            <v>1</v>
          </cell>
          <cell r="BD61">
            <v>1</v>
          </cell>
          <cell r="BE61">
            <v>1</v>
          </cell>
          <cell r="BF61">
            <v>742050</v>
          </cell>
          <cell r="BG61">
            <v>0</v>
          </cell>
          <cell r="BI61">
            <v>5.4</v>
          </cell>
          <cell r="BJ61" t="str">
            <v>NR</v>
          </cell>
          <cell r="BK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BL61" t="str">
            <v>m</v>
          </cell>
          <cell r="BM61">
            <v>85</v>
          </cell>
          <cell r="BN61">
            <v>20100</v>
          </cell>
          <cell r="BO61">
            <v>1708500</v>
          </cell>
          <cell r="BP61">
            <v>1</v>
          </cell>
          <cell r="BQ61">
            <v>1</v>
          </cell>
          <cell r="BR61">
            <v>1</v>
          </cell>
          <cell r="BS61">
            <v>1</v>
          </cell>
          <cell r="BT61">
            <v>1</v>
          </cell>
          <cell r="BU61">
            <v>1</v>
          </cell>
          <cell r="BV61">
            <v>1</v>
          </cell>
          <cell r="BW61">
            <v>1708500</v>
          </cell>
          <cell r="BX61">
            <v>0</v>
          </cell>
          <cell r="BZ61">
            <v>5.4</v>
          </cell>
          <cell r="CA61" t="str">
            <v>NR</v>
          </cell>
          <cell r="CB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CC61" t="str">
            <v>m</v>
          </cell>
          <cell r="CD61">
            <v>85</v>
          </cell>
          <cell r="CE61">
            <v>12000</v>
          </cell>
          <cell r="CF61">
            <v>1020000</v>
          </cell>
          <cell r="CG61">
            <v>1</v>
          </cell>
          <cell r="CH61">
            <v>1</v>
          </cell>
          <cell r="CI61">
            <v>1</v>
          </cell>
          <cell r="CJ61">
            <v>1</v>
          </cell>
          <cell r="CK61">
            <v>1</v>
          </cell>
          <cell r="CL61">
            <v>1</v>
          </cell>
          <cell r="CM61">
            <v>1</v>
          </cell>
          <cell r="CN61">
            <v>1020000</v>
          </cell>
          <cell r="CO61">
            <v>0</v>
          </cell>
          <cell r="CQ61">
            <v>5.4</v>
          </cell>
          <cell r="CR61" t="str">
            <v>NR</v>
          </cell>
          <cell r="CS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CT61" t="str">
            <v>m</v>
          </cell>
          <cell r="CU61">
            <v>85</v>
          </cell>
          <cell r="CV61">
            <v>7300</v>
          </cell>
          <cell r="CW61">
            <v>620500</v>
          </cell>
          <cell r="CX61">
            <v>1</v>
          </cell>
          <cell r="CY61">
            <v>1</v>
          </cell>
          <cell r="CZ61">
            <v>1</v>
          </cell>
          <cell r="DA61">
            <v>1</v>
          </cell>
          <cell r="DB61">
            <v>1</v>
          </cell>
          <cell r="DC61">
            <v>1</v>
          </cell>
          <cell r="DD61">
            <v>1</v>
          </cell>
          <cell r="DE61">
            <v>620500</v>
          </cell>
          <cell r="DF61">
            <v>0</v>
          </cell>
          <cell r="DH61">
            <v>5.4</v>
          </cell>
          <cell r="DI61" t="str">
            <v>NR</v>
          </cell>
          <cell r="DJ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DK61" t="str">
            <v>m</v>
          </cell>
          <cell r="DL61">
            <v>85</v>
          </cell>
          <cell r="DM61">
            <v>16760</v>
          </cell>
          <cell r="DN61">
            <v>1424600</v>
          </cell>
          <cell r="DO61">
            <v>1</v>
          </cell>
          <cell r="DP61">
            <v>1</v>
          </cell>
          <cell r="DQ61">
            <v>1</v>
          </cell>
          <cell r="DR61">
            <v>1</v>
          </cell>
          <cell r="DS61">
            <v>1</v>
          </cell>
          <cell r="DT61">
            <v>1</v>
          </cell>
          <cell r="DU61">
            <v>1</v>
          </cell>
          <cell r="DV61">
            <v>1424600</v>
          </cell>
          <cell r="DW61">
            <v>0</v>
          </cell>
          <cell r="DY61">
            <v>5.4</v>
          </cell>
          <cell r="DZ61" t="str">
            <v>NR</v>
          </cell>
          <cell r="EA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EB61" t="str">
            <v>m</v>
          </cell>
          <cell r="EC61">
            <v>85</v>
          </cell>
          <cell r="ED61">
            <v>4500</v>
          </cell>
          <cell r="EE61">
            <v>382500</v>
          </cell>
          <cell r="EF61">
            <v>1</v>
          </cell>
          <cell r="EG61">
            <v>1</v>
          </cell>
          <cell r="EH61">
            <v>1</v>
          </cell>
          <cell r="EI61">
            <v>1</v>
          </cell>
          <cell r="EJ61">
            <v>1</v>
          </cell>
          <cell r="EK61">
            <v>1</v>
          </cell>
          <cell r="EL61">
            <v>1</v>
          </cell>
          <cell r="EM61">
            <v>382500</v>
          </cell>
          <cell r="EN61">
            <v>0</v>
          </cell>
          <cell r="EP61">
            <v>5.4</v>
          </cell>
          <cell r="EQ61" t="str">
            <v>NR</v>
          </cell>
          <cell r="ER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ES61" t="str">
            <v>m</v>
          </cell>
          <cell r="ET61">
            <v>85</v>
          </cell>
          <cell r="EU61">
            <v>11000</v>
          </cell>
          <cell r="EV61">
            <v>935000</v>
          </cell>
          <cell r="EW61">
            <v>1</v>
          </cell>
          <cell r="EX61">
            <v>1</v>
          </cell>
          <cell r="EY61">
            <v>1</v>
          </cell>
          <cell r="EZ61">
            <v>1</v>
          </cell>
          <cell r="FA61">
            <v>1</v>
          </cell>
          <cell r="FB61">
            <v>1</v>
          </cell>
          <cell r="FC61">
            <v>1</v>
          </cell>
          <cell r="FD61">
            <v>935000</v>
          </cell>
          <cell r="FE61">
            <v>0</v>
          </cell>
          <cell r="FG61">
            <v>5.4</v>
          </cell>
          <cell r="FH61" t="str">
            <v>NR</v>
          </cell>
          <cell r="FI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FJ61" t="str">
            <v>m</v>
          </cell>
          <cell r="FK61">
            <v>85</v>
          </cell>
          <cell r="FL61">
            <v>16765</v>
          </cell>
          <cell r="FM61">
            <v>1425025</v>
          </cell>
          <cell r="FN61">
            <v>1</v>
          </cell>
          <cell r="FO61">
            <v>1</v>
          </cell>
          <cell r="FP61">
            <v>1</v>
          </cell>
          <cell r="FQ61">
            <v>1</v>
          </cell>
          <cell r="FR61">
            <v>1</v>
          </cell>
          <cell r="FS61">
            <v>1</v>
          </cell>
          <cell r="FT61">
            <v>1</v>
          </cell>
          <cell r="FU61">
            <v>1425025</v>
          </cell>
          <cell r="FV61">
            <v>0</v>
          </cell>
          <cell r="FX61">
            <v>5.4</v>
          </cell>
          <cell r="FY61" t="str">
            <v>NR</v>
          </cell>
          <cell r="FZ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GA61" t="str">
            <v>m</v>
          </cell>
          <cell r="GB61">
            <v>85</v>
          </cell>
          <cell r="GC61">
            <v>6000</v>
          </cell>
          <cell r="GD61">
            <v>510000</v>
          </cell>
          <cell r="GE61">
            <v>1</v>
          </cell>
          <cell r="GF61">
            <v>1</v>
          </cell>
          <cell r="GG61">
            <v>1</v>
          </cell>
          <cell r="GH61">
            <v>1</v>
          </cell>
          <cell r="GI61">
            <v>1</v>
          </cell>
          <cell r="GJ61">
            <v>1</v>
          </cell>
          <cell r="GK61">
            <v>1</v>
          </cell>
          <cell r="GL61">
            <v>510000</v>
          </cell>
          <cell r="GM61">
            <v>0</v>
          </cell>
          <cell r="GO61">
            <v>5.4</v>
          </cell>
          <cell r="GP61" t="str">
            <v>NR</v>
          </cell>
          <cell r="GQ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GR61" t="str">
            <v>m</v>
          </cell>
          <cell r="GS61">
            <v>85</v>
          </cell>
          <cell r="GT61">
            <v>11000</v>
          </cell>
          <cell r="GU61">
            <v>935000</v>
          </cell>
          <cell r="GV61">
            <v>1</v>
          </cell>
          <cell r="GW61">
            <v>1</v>
          </cell>
          <cell r="GX61">
            <v>1</v>
          </cell>
          <cell r="GY61">
            <v>1</v>
          </cell>
          <cell r="GZ61">
            <v>1</v>
          </cell>
          <cell r="HA61">
            <v>1</v>
          </cell>
          <cell r="HB61">
            <v>1</v>
          </cell>
          <cell r="HC61">
            <v>935000</v>
          </cell>
          <cell r="HD61">
            <v>0</v>
          </cell>
          <cell r="HF61">
            <v>5.4</v>
          </cell>
          <cell r="HG61" t="str">
            <v>NR</v>
          </cell>
          <cell r="HH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HI61" t="str">
            <v>m</v>
          </cell>
          <cell r="HJ61">
            <v>85</v>
          </cell>
          <cell r="HK61">
            <v>14000</v>
          </cell>
          <cell r="HL61">
            <v>1190000</v>
          </cell>
          <cell r="HM61">
            <v>1</v>
          </cell>
          <cell r="HN61">
            <v>1</v>
          </cell>
          <cell r="HO61">
            <v>1</v>
          </cell>
          <cell r="HP61">
            <v>1</v>
          </cell>
          <cell r="HQ61">
            <v>1</v>
          </cell>
          <cell r="HR61">
            <v>1</v>
          </cell>
          <cell r="HS61">
            <v>1</v>
          </cell>
          <cell r="HT61">
            <v>1190000</v>
          </cell>
          <cell r="HU61">
            <v>0</v>
          </cell>
          <cell r="HW61">
            <v>5.4</v>
          </cell>
          <cell r="HX61" t="str">
            <v>NR</v>
          </cell>
          <cell r="HY61"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HZ61" t="str">
            <v>m</v>
          </cell>
          <cell r="IA61">
            <v>85</v>
          </cell>
          <cell r="IB61">
            <v>8000</v>
          </cell>
          <cell r="IC61">
            <v>680000</v>
          </cell>
          <cell r="ID61">
            <v>1</v>
          </cell>
          <cell r="IE61">
            <v>1</v>
          </cell>
          <cell r="IF61">
            <v>1</v>
          </cell>
          <cell r="IG61">
            <v>1</v>
          </cell>
          <cell r="IH61">
            <v>1</v>
          </cell>
          <cell r="II61">
            <v>1</v>
          </cell>
          <cell r="IJ61">
            <v>1</v>
          </cell>
          <cell r="IK61">
            <v>680000</v>
          </cell>
          <cell r="IL61">
            <v>0</v>
          </cell>
        </row>
        <row r="62">
          <cell r="B62">
            <v>5.5</v>
          </cell>
          <cell r="C62" t="str">
            <v>NR</v>
          </cell>
          <cell r="D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E62" t="str">
            <v>m2</v>
          </cell>
          <cell r="F62">
            <v>85</v>
          </cell>
          <cell r="G62">
            <v>0</v>
          </cell>
          <cell r="H62">
            <v>0</v>
          </cell>
          <cell r="J62">
            <v>5.5</v>
          </cell>
          <cell r="K62" t="str">
            <v>NR</v>
          </cell>
          <cell r="L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M62" t="str">
            <v>m2</v>
          </cell>
          <cell r="N62">
            <v>85</v>
          </cell>
          <cell r="O62">
            <v>16273</v>
          </cell>
          <cell r="P62">
            <v>1383205</v>
          </cell>
          <cell r="Q62">
            <v>1</v>
          </cell>
          <cell r="R62">
            <v>1</v>
          </cell>
          <cell r="S62">
            <v>1</v>
          </cell>
          <cell r="T62">
            <v>1</v>
          </cell>
          <cell r="U62">
            <v>1</v>
          </cell>
          <cell r="V62">
            <v>1</v>
          </cell>
          <cell r="W62">
            <v>1</v>
          </cell>
          <cell r="X62">
            <v>1383205</v>
          </cell>
          <cell r="Y62">
            <v>0</v>
          </cell>
          <cell r="AA62">
            <v>5.5</v>
          </cell>
          <cell r="AB62" t="str">
            <v>NR</v>
          </cell>
          <cell r="AC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AD62" t="str">
            <v>m2</v>
          </cell>
          <cell r="AE62">
            <v>85</v>
          </cell>
          <cell r="AF62">
            <v>18450</v>
          </cell>
          <cell r="AG62">
            <v>1568250</v>
          </cell>
          <cell r="AH62">
            <v>1</v>
          </cell>
          <cell r="AI62">
            <v>1</v>
          </cell>
          <cell r="AJ62">
            <v>1</v>
          </cell>
          <cell r="AK62">
            <v>1</v>
          </cell>
          <cell r="AL62">
            <v>1</v>
          </cell>
          <cell r="AM62">
            <v>1</v>
          </cell>
          <cell r="AN62">
            <v>1</v>
          </cell>
          <cell r="AO62">
            <v>1568250</v>
          </cell>
          <cell r="AP62">
            <v>0</v>
          </cell>
          <cell r="AR62">
            <v>5.5</v>
          </cell>
          <cell r="AS62" t="str">
            <v>NR</v>
          </cell>
          <cell r="AT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AU62" t="str">
            <v>m2</v>
          </cell>
          <cell r="AV62">
            <v>85</v>
          </cell>
          <cell r="AW62">
            <v>12610</v>
          </cell>
          <cell r="AX62">
            <v>1071850</v>
          </cell>
          <cell r="AY62">
            <v>1</v>
          </cell>
          <cell r="AZ62">
            <v>1</v>
          </cell>
          <cell r="BA62">
            <v>1</v>
          </cell>
          <cell r="BB62">
            <v>1</v>
          </cell>
          <cell r="BC62">
            <v>1</v>
          </cell>
          <cell r="BD62">
            <v>1</v>
          </cell>
          <cell r="BE62">
            <v>1</v>
          </cell>
          <cell r="BF62">
            <v>1071850</v>
          </cell>
          <cell r="BG62">
            <v>0</v>
          </cell>
          <cell r="BI62">
            <v>5.5</v>
          </cell>
          <cell r="BJ62" t="str">
            <v>NR</v>
          </cell>
          <cell r="BK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BL62" t="str">
            <v>m2</v>
          </cell>
          <cell r="BM62">
            <v>85</v>
          </cell>
          <cell r="BN62">
            <v>20100</v>
          </cell>
          <cell r="BO62">
            <v>1708500</v>
          </cell>
          <cell r="BP62">
            <v>1</v>
          </cell>
          <cell r="BQ62">
            <v>1</v>
          </cell>
          <cell r="BR62">
            <v>1</v>
          </cell>
          <cell r="BS62">
            <v>1</v>
          </cell>
          <cell r="BT62">
            <v>1</v>
          </cell>
          <cell r="BU62">
            <v>1</v>
          </cell>
          <cell r="BV62">
            <v>1</v>
          </cell>
          <cell r="BW62">
            <v>1708500</v>
          </cell>
          <cell r="BX62">
            <v>0</v>
          </cell>
          <cell r="BZ62">
            <v>5.5</v>
          </cell>
          <cell r="CA62" t="str">
            <v>NR</v>
          </cell>
          <cell r="CB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CC62" t="str">
            <v>m2</v>
          </cell>
          <cell r="CD62">
            <v>85</v>
          </cell>
          <cell r="CE62">
            <v>16000</v>
          </cell>
          <cell r="CF62">
            <v>1360000</v>
          </cell>
          <cell r="CG62">
            <v>1</v>
          </cell>
          <cell r="CH62">
            <v>1</v>
          </cell>
          <cell r="CI62">
            <v>1</v>
          </cell>
          <cell r="CJ62">
            <v>1</v>
          </cell>
          <cell r="CK62">
            <v>1</v>
          </cell>
          <cell r="CL62">
            <v>1</v>
          </cell>
          <cell r="CM62">
            <v>1</v>
          </cell>
          <cell r="CN62">
            <v>1360000</v>
          </cell>
          <cell r="CO62">
            <v>0</v>
          </cell>
          <cell r="CQ62">
            <v>5.5</v>
          </cell>
          <cell r="CR62" t="str">
            <v>NR</v>
          </cell>
          <cell r="CS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CT62" t="str">
            <v>m2</v>
          </cell>
          <cell r="CU62">
            <v>85</v>
          </cell>
          <cell r="CV62">
            <v>15000</v>
          </cell>
          <cell r="CW62">
            <v>1275000</v>
          </cell>
          <cell r="CX62">
            <v>1</v>
          </cell>
          <cell r="CY62">
            <v>1</v>
          </cell>
          <cell r="CZ62">
            <v>1</v>
          </cell>
          <cell r="DA62">
            <v>1</v>
          </cell>
          <cell r="DB62">
            <v>1</v>
          </cell>
          <cell r="DC62">
            <v>1</v>
          </cell>
          <cell r="DD62">
            <v>1</v>
          </cell>
          <cell r="DE62">
            <v>1275000</v>
          </cell>
          <cell r="DF62">
            <v>0</v>
          </cell>
          <cell r="DH62">
            <v>5.5</v>
          </cell>
          <cell r="DI62" t="str">
            <v>NR</v>
          </cell>
          <cell r="DJ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DK62" t="str">
            <v>m2</v>
          </cell>
          <cell r="DL62">
            <v>85</v>
          </cell>
          <cell r="DM62">
            <v>20630</v>
          </cell>
          <cell r="DN62">
            <v>1753550</v>
          </cell>
          <cell r="DO62">
            <v>1</v>
          </cell>
          <cell r="DP62">
            <v>1</v>
          </cell>
          <cell r="DQ62">
            <v>1</v>
          </cell>
          <cell r="DR62">
            <v>1</v>
          </cell>
          <cell r="DS62">
            <v>1</v>
          </cell>
          <cell r="DT62">
            <v>1</v>
          </cell>
          <cell r="DU62">
            <v>1</v>
          </cell>
          <cell r="DV62">
            <v>1753550</v>
          </cell>
          <cell r="DW62">
            <v>0</v>
          </cell>
          <cell r="DY62">
            <v>5.5</v>
          </cell>
          <cell r="DZ62" t="str">
            <v>NR</v>
          </cell>
          <cell r="EA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EB62" t="str">
            <v>m2</v>
          </cell>
          <cell r="EC62">
            <v>85</v>
          </cell>
          <cell r="ED62">
            <v>12000</v>
          </cell>
          <cell r="EE62">
            <v>1020000</v>
          </cell>
          <cell r="EF62">
            <v>1</v>
          </cell>
          <cell r="EG62">
            <v>1</v>
          </cell>
          <cell r="EH62">
            <v>1</v>
          </cell>
          <cell r="EI62">
            <v>1</v>
          </cell>
          <cell r="EJ62">
            <v>1</v>
          </cell>
          <cell r="EK62">
            <v>1</v>
          </cell>
          <cell r="EL62">
            <v>1</v>
          </cell>
          <cell r="EM62">
            <v>1020000</v>
          </cell>
          <cell r="EN62">
            <v>0</v>
          </cell>
          <cell r="EP62">
            <v>5.5</v>
          </cell>
          <cell r="EQ62" t="str">
            <v>NR</v>
          </cell>
          <cell r="ER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ES62" t="str">
            <v>m2</v>
          </cell>
          <cell r="ET62">
            <v>85</v>
          </cell>
          <cell r="EU62">
            <v>18000</v>
          </cell>
          <cell r="EV62">
            <v>1530000</v>
          </cell>
          <cell r="EW62">
            <v>1</v>
          </cell>
          <cell r="EX62">
            <v>1</v>
          </cell>
          <cell r="EY62">
            <v>1</v>
          </cell>
          <cell r="EZ62">
            <v>1</v>
          </cell>
          <cell r="FA62">
            <v>1</v>
          </cell>
          <cell r="FB62">
            <v>1</v>
          </cell>
          <cell r="FC62">
            <v>1</v>
          </cell>
          <cell r="FD62">
            <v>1530000</v>
          </cell>
          <cell r="FE62">
            <v>0</v>
          </cell>
          <cell r="FG62">
            <v>5.5</v>
          </cell>
          <cell r="FH62" t="str">
            <v>NR</v>
          </cell>
          <cell r="FI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FJ62" t="str">
            <v>m2</v>
          </cell>
          <cell r="FK62">
            <v>85</v>
          </cell>
          <cell r="FL62">
            <v>20450</v>
          </cell>
          <cell r="FM62">
            <v>1738250</v>
          </cell>
          <cell r="FN62">
            <v>1</v>
          </cell>
          <cell r="FO62">
            <v>1</v>
          </cell>
          <cell r="FP62">
            <v>1</v>
          </cell>
          <cell r="FQ62">
            <v>1</v>
          </cell>
          <cell r="FR62">
            <v>1</v>
          </cell>
          <cell r="FS62">
            <v>1</v>
          </cell>
          <cell r="FT62">
            <v>1</v>
          </cell>
          <cell r="FU62">
            <v>1738250</v>
          </cell>
          <cell r="FV62">
            <v>0</v>
          </cell>
          <cell r="FX62">
            <v>5.5</v>
          </cell>
          <cell r="FY62" t="str">
            <v>NR</v>
          </cell>
          <cell r="FZ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GA62" t="str">
            <v>m2</v>
          </cell>
          <cell r="GB62">
            <v>85</v>
          </cell>
          <cell r="GC62">
            <v>12000</v>
          </cell>
          <cell r="GD62">
            <v>1020000</v>
          </cell>
          <cell r="GE62">
            <v>1</v>
          </cell>
          <cell r="GF62">
            <v>1</v>
          </cell>
          <cell r="GG62">
            <v>1</v>
          </cell>
          <cell r="GH62">
            <v>1</v>
          </cell>
          <cell r="GI62">
            <v>1</v>
          </cell>
          <cell r="GJ62">
            <v>1</v>
          </cell>
          <cell r="GK62">
            <v>1</v>
          </cell>
          <cell r="GL62">
            <v>1020000</v>
          </cell>
          <cell r="GM62">
            <v>0</v>
          </cell>
          <cell r="GO62">
            <v>5.5</v>
          </cell>
          <cell r="GP62" t="str">
            <v>NR</v>
          </cell>
          <cell r="GQ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GR62" t="str">
            <v>m2</v>
          </cell>
          <cell r="GS62">
            <v>85</v>
          </cell>
          <cell r="GT62">
            <v>21000</v>
          </cell>
          <cell r="GU62">
            <v>1785000</v>
          </cell>
          <cell r="GV62">
            <v>1</v>
          </cell>
          <cell r="GW62">
            <v>1</v>
          </cell>
          <cell r="GX62">
            <v>1</v>
          </cell>
          <cell r="GY62">
            <v>1</v>
          </cell>
          <cell r="GZ62">
            <v>1</v>
          </cell>
          <cell r="HA62">
            <v>1</v>
          </cell>
          <cell r="HB62">
            <v>1</v>
          </cell>
          <cell r="HC62">
            <v>1785000</v>
          </cell>
          <cell r="HD62">
            <v>0</v>
          </cell>
          <cell r="HF62">
            <v>5.5</v>
          </cell>
          <cell r="HG62" t="str">
            <v>NR</v>
          </cell>
          <cell r="HH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HI62" t="str">
            <v>m2</v>
          </cell>
          <cell r="HJ62">
            <v>85</v>
          </cell>
          <cell r="HK62">
            <v>21000</v>
          </cell>
          <cell r="HL62">
            <v>1785000</v>
          </cell>
          <cell r="HM62">
            <v>1</v>
          </cell>
          <cell r="HN62">
            <v>1</v>
          </cell>
          <cell r="HO62">
            <v>1</v>
          </cell>
          <cell r="HP62">
            <v>1</v>
          </cell>
          <cell r="HQ62">
            <v>1</v>
          </cell>
          <cell r="HR62">
            <v>1</v>
          </cell>
          <cell r="HS62">
            <v>1</v>
          </cell>
          <cell r="HT62">
            <v>1785000</v>
          </cell>
          <cell r="HU62">
            <v>0</v>
          </cell>
          <cell r="HW62">
            <v>5.5</v>
          </cell>
          <cell r="HX62" t="str">
            <v>NR</v>
          </cell>
          <cell r="HY62"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HZ62" t="str">
            <v>m2</v>
          </cell>
          <cell r="IA62">
            <v>85</v>
          </cell>
          <cell r="IB62">
            <v>12000</v>
          </cell>
          <cell r="IC62">
            <v>1020000</v>
          </cell>
          <cell r="ID62">
            <v>1</v>
          </cell>
          <cell r="IE62">
            <v>1</v>
          </cell>
          <cell r="IF62">
            <v>1</v>
          </cell>
          <cell r="IG62">
            <v>1</v>
          </cell>
          <cell r="IH62">
            <v>1</v>
          </cell>
          <cell r="II62">
            <v>1</v>
          </cell>
          <cell r="IJ62">
            <v>1</v>
          </cell>
          <cell r="IK62">
            <v>1020000</v>
          </cell>
          <cell r="IL62">
            <v>0</v>
          </cell>
        </row>
        <row r="63">
          <cell r="B63" t="str">
            <v>6</v>
          </cell>
          <cell r="C63"/>
          <cell r="D63" t="str">
            <v>PINTURA PARA PISOS Y TECHOS EN MADERA</v>
          </cell>
          <cell r="E63"/>
          <cell r="F63">
            <v>0</v>
          </cell>
          <cell r="G63"/>
          <cell r="H63"/>
          <cell r="J63" t="str">
            <v>6</v>
          </cell>
          <cell r="K63"/>
          <cell r="L63" t="str">
            <v>PINTURA PARA PISOS Y TECHOS EN MADERA</v>
          </cell>
          <cell r="M63"/>
          <cell r="N63">
            <v>0</v>
          </cell>
          <cell r="O63"/>
          <cell r="P63"/>
          <cell r="Q63"/>
          <cell r="R63"/>
          <cell r="S63"/>
          <cell r="T63"/>
          <cell r="U63"/>
          <cell r="V63"/>
          <cell r="W63"/>
          <cell r="X63"/>
          <cell r="Y63"/>
          <cell r="AA63" t="str">
            <v>6</v>
          </cell>
          <cell r="AB63"/>
          <cell r="AC63" t="str">
            <v>PINTURA PARA PISOS Y TECHOS EN MADERA</v>
          </cell>
          <cell r="AD63"/>
          <cell r="AE63">
            <v>0</v>
          </cell>
          <cell r="AF63"/>
          <cell r="AG63"/>
          <cell r="AH63"/>
          <cell r="AI63"/>
          <cell r="AJ63"/>
          <cell r="AK63"/>
          <cell r="AL63"/>
          <cell r="AM63"/>
          <cell r="AN63"/>
          <cell r="AO63"/>
          <cell r="AP63"/>
          <cell r="AR63" t="str">
            <v>6</v>
          </cell>
          <cell r="AS63"/>
          <cell r="AT63" t="str">
            <v>PINTURA PARA PISOS Y TECHOS EN MADERA</v>
          </cell>
          <cell r="AU63"/>
          <cell r="AV63">
            <v>0</v>
          </cell>
          <cell r="AW63">
            <v>0</v>
          </cell>
          <cell r="AX63"/>
          <cell r="AY63"/>
          <cell r="AZ63"/>
          <cell r="BA63"/>
          <cell r="BB63"/>
          <cell r="BC63"/>
          <cell r="BD63"/>
          <cell r="BE63"/>
          <cell r="BF63"/>
          <cell r="BG63"/>
          <cell r="BI63" t="str">
            <v>6</v>
          </cell>
          <cell r="BJ63"/>
          <cell r="BK63" t="str">
            <v>PINTURA PARA PISOS Y TECHOS EN MADERA</v>
          </cell>
          <cell r="BL63"/>
          <cell r="BM63">
            <v>0</v>
          </cell>
          <cell r="BN63"/>
          <cell r="BO63"/>
          <cell r="BP63"/>
          <cell r="BQ63"/>
          <cell r="BR63"/>
          <cell r="BS63"/>
          <cell r="BT63"/>
          <cell r="BU63"/>
          <cell r="BV63"/>
          <cell r="BW63"/>
          <cell r="BX63"/>
          <cell r="BZ63" t="str">
            <v>6</v>
          </cell>
          <cell r="CA63"/>
          <cell r="CB63" t="str">
            <v>PINTURA PARA PISOS Y TECHOS EN MADERA</v>
          </cell>
          <cell r="CC63"/>
          <cell r="CD63">
            <v>0</v>
          </cell>
          <cell r="CE63"/>
          <cell r="CF63"/>
          <cell r="CG63"/>
          <cell r="CH63"/>
          <cell r="CI63"/>
          <cell r="CJ63"/>
          <cell r="CK63"/>
          <cell r="CL63"/>
          <cell r="CM63"/>
          <cell r="CN63"/>
          <cell r="CO63"/>
          <cell r="CQ63" t="str">
            <v>6</v>
          </cell>
          <cell r="CR63"/>
          <cell r="CS63" t="str">
            <v>PINTURA PARA PISOS Y TECHOS EN MADERA</v>
          </cell>
          <cell r="CT63"/>
          <cell r="CU63">
            <v>0</v>
          </cell>
          <cell r="CV63"/>
          <cell r="CW63"/>
          <cell r="CX63"/>
          <cell r="CY63"/>
          <cell r="CZ63"/>
          <cell r="DA63"/>
          <cell r="DB63"/>
          <cell r="DC63"/>
          <cell r="DD63"/>
          <cell r="DE63"/>
          <cell r="DF63"/>
          <cell r="DH63" t="str">
            <v>6</v>
          </cell>
          <cell r="DI63"/>
          <cell r="DJ63" t="str">
            <v>PINTURA PARA PISOS Y TECHOS EN MADERA</v>
          </cell>
          <cell r="DK63"/>
          <cell r="DL63">
            <v>0</v>
          </cell>
          <cell r="DM63"/>
          <cell r="DN63"/>
          <cell r="DO63"/>
          <cell r="DP63"/>
          <cell r="DQ63"/>
          <cell r="DR63"/>
          <cell r="DS63"/>
          <cell r="DT63"/>
          <cell r="DU63"/>
          <cell r="DV63"/>
          <cell r="DW63"/>
          <cell r="DY63" t="str">
            <v>6</v>
          </cell>
          <cell r="DZ63"/>
          <cell r="EA63" t="str">
            <v>PINTURA PARA PISOS Y TECHOS EN MADERA</v>
          </cell>
          <cell r="EB63"/>
          <cell r="EC63">
            <v>0</v>
          </cell>
          <cell r="ED63"/>
          <cell r="EE63"/>
          <cell r="EF63"/>
          <cell r="EG63"/>
          <cell r="EH63"/>
          <cell r="EI63"/>
          <cell r="EJ63"/>
          <cell r="EK63"/>
          <cell r="EL63"/>
          <cell r="EM63"/>
          <cell r="EN63"/>
          <cell r="EP63" t="str">
            <v>6</v>
          </cell>
          <cell r="EQ63"/>
          <cell r="ER63" t="str">
            <v>PINTURA PARA PISOS Y TECHOS EN MADERA</v>
          </cell>
          <cell r="ES63"/>
          <cell r="ET63">
            <v>0</v>
          </cell>
          <cell r="EU63"/>
          <cell r="EV63"/>
          <cell r="EW63"/>
          <cell r="EX63"/>
          <cell r="EY63"/>
          <cell r="EZ63"/>
          <cell r="FA63"/>
          <cell r="FB63"/>
          <cell r="FC63"/>
          <cell r="FD63"/>
          <cell r="FE63"/>
          <cell r="FG63" t="str">
            <v>6</v>
          </cell>
          <cell r="FH63"/>
          <cell r="FI63" t="str">
            <v>PINTURA PARA PISOS Y TECHOS EN MADERA</v>
          </cell>
          <cell r="FJ63"/>
          <cell r="FK63">
            <v>0</v>
          </cell>
          <cell r="FL63"/>
          <cell r="FM63"/>
          <cell r="FN63"/>
          <cell r="FO63"/>
          <cell r="FP63"/>
          <cell r="FQ63"/>
          <cell r="FR63"/>
          <cell r="FS63"/>
          <cell r="FT63"/>
          <cell r="FU63"/>
          <cell r="FV63"/>
          <cell r="FX63" t="str">
            <v>6</v>
          </cell>
          <cell r="FY63"/>
          <cell r="FZ63" t="str">
            <v>PINTURA PARA PISOS Y TECHOS EN MADERA</v>
          </cell>
          <cell r="GA63"/>
          <cell r="GB63">
            <v>0</v>
          </cell>
          <cell r="GC63"/>
          <cell r="GD63"/>
          <cell r="GE63"/>
          <cell r="GF63"/>
          <cell r="GG63"/>
          <cell r="GH63"/>
          <cell r="GI63"/>
          <cell r="GJ63"/>
          <cell r="GK63"/>
          <cell r="GL63"/>
          <cell r="GM63"/>
          <cell r="GO63" t="str">
            <v>6</v>
          </cell>
          <cell r="GP63"/>
          <cell r="GQ63" t="str">
            <v>PINTURA PARA PISOS Y TECHOS EN MADERA</v>
          </cell>
          <cell r="GR63"/>
          <cell r="GS63">
            <v>0</v>
          </cell>
          <cell r="GT63"/>
          <cell r="GU63"/>
          <cell r="GV63"/>
          <cell r="GW63"/>
          <cell r="GX63"/>
          <cell r="GY63"/>
          <cell r="GZ63"/>
          <cell r="HA63"/>
          <cell r="HB63"/>
          <cell r="HC63"/>
          <cell r="HD63"/>
          <cell r="HF63" t="str">
            <v>6</v>
          </cell>
          <cell r="HG63"/>
          <cell r="HH63" t="str">
            <v>PINTURA PARA PISOS Y TECHOS EN MADERA</v>
          </cell>
          <cell r="HI63"/>
          <cell r="HJ63">
            <v>0</v>
          </cell>
          <cell r="HK63"/>
          <cell r="HL63"/>
          <cell r="HM63"/>
          <cell r="HN63"/>
          <cell r="HO63"/>
          <cell r="HP63"/>
          <cell r="HQ63"/>
          <cell r="HR63"/>
          <cell r="HS63"/>
          <cell r="HT63"/>
          <cell r="HU63"/>
          <cell r="HW63" t="str">
            <v>6</v>
          </cell>
          <cell r="HX63"/>
          <cell r="HY63" t="str">
            <v>PINTURA PARA PISOS Y TECHOS EN MADERA</v>
          </cell>
          <cell r="HZ63"/>
          <cell r="IA63">
            <v>0</v>
          </cell>
          <cell r="IB63"/>
          <cell r="IC63"/>
          <cell r="ID63"/>
          <cell r="IE63"/>
          <cell r="IF63"/>
          <cell r="IG63"/>
          <cell r="IH63"/>
          <cell r="II63"/>
          <cell r="IJ63"/>
          <cell r="IK63"/>
          <cell r="IL63"/>
        </row>
        <row r="64">
          <cell r="B64" t="str">
            <v>6,1</v>
          </cell>
          <cell r="C64" t="str">
            <v>NR</v>
          </cell>
          <cell r="D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E64" t="str">
            <v>m2</v>
          </cell>
          <cell r="F64">
            <v>85</v>
          </cell>
          <cell r="G64">
            <v>0</v>
          </cell>
          <cell r="H64">
            <v>0</v>
          </cell>
          <cell r="J64" t="str">
            <v>6,1</v>
          </cell>
          <cell r="K64" t="str">
            <v>NR</v>
          </cell>
          <cell r="L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M64" t="str">
            <v>m2</v>
          </cell>
          <cell r="N64">
            <v>85</v>
          </cell>
          <cell r="O64">
            <v>16188</v>
          </cell>
          <cell r="P64">
            <v>1375980</v>
          </cell>
          <cell r="Q64">
            <v>1</v>
          </cell>
          <cell r="R64">
            <v>1</v>
          </cell>
          <cell r="S64">
            <v>1</v>
          </cell>
          <cell r="T64">
            <v>1</v>
          </cell>
          <cell r="U64">
            <v>1</v>
          </cell>
          <cell r="V64">
            <v>1</v>
          </cell>
          <cell r="W64">
            <v>1</v>
          </cell>
          <cell r="X64">
            <v>1375980</v>
          </cell>
          <cell r="Y64">
            <v>0</v>
          </cell>
          <cell r="AA64" t="str">
            <v>6,1</v>
          </cell>
          <cell r="AB64" t="str">
            <v>NR</v>
          </cell>
          <cell r="AC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AD64" t="str">
            <v>m2</v>
          </cell>
          <cell r="AE64">
            <v>85</v>
          </cell>
          <cell r="AF64">
            <v>20700</v>
          </cell>
          <cell r="AG64">
            <v>1759500</v>
          </cell>
          <cell r="AH64">
            <v>1</v>
          </cell>
          <cell r="AI64">
            <v>1</v>
          </cell>
          <cell r="AJ64">
            <v>1</v>
          </cell>
          <cell r="AK64">
            <v>1</v>
          </cell>
          <cell r="AL64">
            <v>1</v>
          </cell>
          <cell r="AM64">
            <v>1</v>
          </cell>
          <cell r="AN64">
            <v>1</v>
          </cell>
          <cell r="AO64">
            <v>1759500</v>
          </cell>
          <cell r="AP64">
            <v>0</v>
          </cell>
          <cell r="AR64" t="str">
            <v>6,1</v>
          </cell>
          <cell r="AS64" t="str">
            <v>NR</v>
          </cell>
          <cell r="AT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AU64" t="str">
            <v>m2</v>
          </cell>
          <cell r="AV64">
            <v>85</v>
          </cell>
          <cell r="AW64">
            <v>38800</v>
          </cell>
          <cell r="AX64">
            <v>3298000</v>
          </cell>
          <cell r="AY64">
            <v>1</v>
          </cell>
          <cell r="AZ64">
            <v>1</v>
          </cell>
          <cell r="BA64">
            <v>1</v>
          </cell>
          <cell r="BB64">
            <v>1</v>
          </cell>
          <cell r="BC64">
            <v>1</v>
          </cell>
          <cell r="BD64">
            <v>1</v>
          </cell>
          <cell r="BE64">
            <v>1</v>
          </cell>
          <cell r="BF64">
            <v>3298000</v>
          </cell>
          <cell r="BG64">
            <v>0</v>
          </cell>
          <cell r="BI64" t="str">
            <v>6,1</v>
          </cell>
          <cell r="BJ64" t="str">
            <v>NR</v>
          </cell>
          <cell r="BK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BL64" t="str">
            <v>m2</v>
          </cell>
          <cell r="BM64">
            <v>85</v>
          </cell>
          <cell r="BN64">
            <v>16000</v>
          </cell>
          <cell r="BO64">
            <v>1360000</v>
          </cell>
          <cell r="BP64">
            <v>1</v>
          </cell>
          <cell r="BQ64">
            <v>1</v>
          </cell>
          <cell r="BR64">
            <v>1</v>
          </cell>
          <cell r="BS64">
            <v>1</v>
          </cell>
          <cell r="BT64">
            <v>1</v>
          </cell>
          <cell r="BU64">
            <v>1</v>
          </cell>
          <cell r="BV64">
            <v>1</v>
          </cell>
          <cell r="BW64">
            <v>1360000</v>
          </cell>
          <cell r="BX64">
            <v>0</v>
          </cell>
          <cell r="BZ64" t="str">
            <v>6,1</v>
          </cell>
          <cell r="CA64" t="str">
            <v>NR</v>
          </cell>
          <cell r="CB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CC64" t="str">
            <v>m2</v>
          </cell>
          <cell r="CD64">
            <v>85</v>
          </cell>
          <cell r="CE64">
            <v>22000</v>
          </cell>
          <cell r="CF64">
            <v>1870000</v>
          </cell>
          <cell r="CG64">
            <v>1</v>
          </cell>
          <cell r="CH64">
            <v>1</v>
          </cell>
          <cell r="CI64">
            <v>1</v>
          </cell>
          <cell r="CJ64">
            <v>1</v>
          </cell>
          <cell r="CK64">
            <v>1</v>
          </cell>
          <cell r="CL64">
            <v>1</v>
          </cell>
          <cell r="CM64">
            <v>1</v>
          </cell>
          <cell r="CN64">
            <v>1870000</v>
          </cell>
          <cell r="CO64">
            <v>0</v>
          </cell>
          <cell r="CQ64" t="str">
            <v>6,1</v>
          </cell>
          <cell r="CR64" t="str">
            <v>NR</v>
          </cell>
          <cell r="CS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CT64" t="str">
            <v>m2</v>
          </cell>
          <cell r="CU64">
            <v>85</v>
          </cell>
          <cell r="CV64">
            <v>18700</v>
          </cell>
          <cell r="CW64">
            <v>1589500</v>
          </cell>
          <cell r="CX64">
            <v>1</v>
          </cell>
          <cell r="CY64">
            <v>1</v>
          </cell>
          <cell r="CZ64">
            <v>1</v>
          </cell>
          <cell r="DA64">
            <v>1</v>
          </cell>
          <cell r="DB64">
            <v>1</v>
          </cell>
          <cell r="DC64">
            <v>1</v>
          </cell>
          <cell r="DD64">
            <v>1</v>
          </cell>
          <cell r="DE64">
            <v>1589500</v>
          </cell>
          <cell r="DF64">
            <v>0</v>
          </cell>
          <cell r="DH64" t="str">
            <v>6,1</v>
          </cell>
          <cell r="DI64" t="str">
            <v>NR</v>
          </cell>
          <cell r="DJ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DK64" t="str">
            <v>m2</v>
          </cell>
          <cell r="DL64">
            <v>85</v>
          </cell>
          <cell r="DM64">
            <v>45815</v>
          </cell>
          <cell r="DN64">
            <v>3894275</v>
          </cell>
          <cell r="DO64">
            <v>1</v>
          </cell>
          <cell r="DP64">
            <v>1</v>
          </cell>
          <cell r="DQ64">
            <v>1</v>
          </cell>
          <cell r="DR64">
            <v>1</v>
          </cell>
          <cell r="DS64">
            <v>1</v>
          </cell>
          <cell r="DT64">
            <v>1</v>
          </cell>
          <cell r="DU64">
            <v>1</v>
          </cell>
          <cell r="DV64">
            <v>3894275</v>
          </cell>
          <cell r="DW64">
            <v>0</v>
          </cell>
          <cell r="DY64" t="str">
            <v>6,1</v>
          </cell>
          <cell r="DZ64" t="str">
            <v>NR</v>
          </cell>
          <cell r="EA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EB64" t="str">
            <v>m2</v>
          </cell>
          <cell r="EC64">
            <v>85</v>
          </cell>
          <cell r="ED64">
            <v>14500</v>
          </cell>
          <cell r="EE64">
            <v>1232500</v>
          </cell>
          <cell r="EF64">
            <v>1</v>
          </cell>
          <cell r="EG64">
            <v>1</v>
          </cell>
          <cell r="EH64">
            <v>1</v>
          </cell>
          <cell r="EI64">
            <v>1</v>
          </cell>
          <cell r="EJ64">
            <v>1</v>
          </cell>
          <cell r="EK64">
            <v>1</v>
          </cell>
          <cell r="EL64">
            <v>1</v>
          </cell>
          <cell r="EM64">
            <v>1232500</v>
          </cell>
          <cell r="EN64">
            <v>0</v>
          </cell>
          <cell r="EP64" t="str">
            <v>6,1</v>
          </cell>
          <cell r="EQ64" t="str">
            <v>NR</v>
          </cell>
          <cell r="ER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ES64" t="str">
            <v>m2</v>
          </cell>
          <cell r="ET64">
            <v>85</v>
          </cell>
          <cell r="EU64">
            <v>25000</v>
          </cell>
          <cell r="EV64">
            <v>2125000</v>
          </cell>
          <cell r="EW64">
            <v>1</v>
          </cell>
          <cell r="EX64">
            <v>1</v>
          </cell>
          <cell r="EY64">
            <v>1</v>
          </cell>
          <cell r="EZ64">
            <v>1</v>
          </cell>
          <cell r="FA64">
            <v>1</v>
          </cell>
          <cell r="FB64">
            <v>1</v>
          </cell>
          <cell r="FC64">
            <v>1</v>
          </cell>
          <cell r="FD64">
            <v>2125000</v>
          </cell>
          <cell r="FE64">
            <v>0</v>
          </cell>
          <cell r="FG64" t="str">
            <v>6,1</v>
          </cell>
          <cell r="FH64" t="str">
            <v>NR</v>
          </cell>
          <cell r="FI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FJ64" t="str">
            <v>m2</v>
          </cell>
          <cell r="FK64">
            <v>85</v>
          </cell>
          <cell r="FL64">
            <v>45810</v>
          </cell>
          <cell r="FM64">
            <v>3893850</v>
          </cell>
          <cell r="FN64">
            <v>1</v>
          </cell>
          <cell r="FO64">
            <v>1</v>
          </cell>
          <cell r="FP64">
            <v>1</v>
          </cell>
          <cell r="FQ64">
            <v>1</v>
          </cell>
          <cell r="FR64">
            <v>1</v>
          </cell>
          <cell r="FS64">
            <v>1</v>
          </cell>
          <cell r="FT64">
            <v>1</v>
          </cell>
          <cell r="FU64">
            <v>3893850</v>
          </cell>
          <cell r="FV64">
            <v>0</v>
          </cell>
          <cell r="FX64" t="str">
            <v>6,1</v>
          </cell>
          <cell r="FY64" t="str">
            <v>NR</v>
          </cell>
          <cell r="FZ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GA64" t="str">
            <v>m2</v>
          </cell>
          <cell r="GB64">
            <v>85</v>
          </cell>
          <cell r="GC64">
            <v>16000</v>
          </cell>
          <cell r="GD64">
            <v>1360000</v>
          </cell>
          <cell r="GE64">
            <v>1</v>
          </cell>
          <cell r="GF64">
            <v>1</v>
          </cell>
          <cell r="GG64">
            <v>1</v>
          </cell>
          <cell r="GH64">
            <v>1</v>
          </cell>
          <cell r="GI64">
            <v>1</v>
          </cell>
          <cell r="GJ64">
            <v>1</v>
          </cell>
          <cell r="GK64">
            <v>1</v>
          </cell>
          <cell r="GL64">
            <v>1360000</v>
          </cell>
          <cell r="GM64">
            <v>0</v>
          </cell>
          <cell r="GO64" t="str">
            <v>6,1</v>
          </cell>
          <cell r="GP64" t="str">
            <v>NR</v>
          </cell>
          <cell r="GQ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GR64" t="str">
            <v>m2</v>
          </cell>
          <cell r="GS64">
            <v>85</v>
          </cell>
          <cell r="GT64">
            <v>25000</v>
          </cell>
          <cell r="GU64">
            <v>2125000</v>
          </cell>
          <cell r="GV64">
            <v>1</v>
          </cell>
          <cell r="GW64">
            <v>1</v>
          </cell>
          <cell r="GX64">
            <v>1</v>
          </cell>
          <cell r="GY64">
            <v>1</v>
          </cell>
          <cell r="GZ64">
            <v>1</v>
          </cell>
          <cell r="HA64">
            <v>1</v>
          </cell>
          <cell r="HB64">
            <v>1</v>
          </cell>
          <cell r="HC64">
            <v>2125000</v>
          </cell>
          <cell r="HD64">
            <v>0</v>
          </cell>
          <cell r="HF64" t="str">
            <v>6,1</v>
          </cell>
          <cell r="HG64" t="str">
            <v>NR</v>
          </cell>
          <cell r="HH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HI64" t="str">
            <v>m2</v>
          </cell>
          <cell r="HJ64">
            <v>85</v>
          </cell>
          <cell r="HK64">
            <v>18000</v>
          </cell>
          <cell r="HL64">
            <v>1530000</v>
          </cell>
          <cell r="HM64">
            <v>1</v>
          </cell>
          <cell r="HN64">
            <v>1</v>
          </cell>
          <cell r="HO64">
            <v>1</v>
          </cell>
          <cell r="HP64">
            <v>1</v>
          </cell>
          <cell r="HQ64">
            <v>1</v>
          </cell>
          <cell r="HR64">
            <v>1</v>
          </cell>
          <cell r="HS64">
            <v>1</v>
          </cell>
          <cell r="HT64">
            <v>1530000</v>
          </cell>
          <cell r="HU64">
            <v>0</v>
          </cell>
          <cell r="HW64" t="str">
            <v>6,1</v>
          </cell>
          <cell r="HX64" t="str">
            <v>NR</v>
          </cell>
          <cell r="HY64"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HZ64" t="str">
            <v>m2</v>
          </cell>
          <cell r="IA64">
            <v>85</v>
          </cell>
          <cell r="IB64">
            <v>25000</v>
          </cell>
          <cell r="IC64">
            <v>2125000</v>
          </cell>
          <cell r="ID64">
            <v>1</v>
          </cell>
          <cell r="IE64">
            <v>1</v>
          </cell>
          <cell r="IF64">
            <v>1</v>
          </cell>
          <cell r="IG64">
            <v>1</v>
          </cell>
          <cell r="IH64">
            <v>1</v>
          </cell>
          <cell r="II64">
            <v>1</v>
          </cell>
          <cell r="IJ64">
            <v>1</v>
          </cell>
          <cell r="IK64">
            <v>2125000</v>
          </cell>
          <cell r="IL64">
            <v>0</v>
          </cell>
        </row>
        <row r="65">
          <cell r="B65" t="str">
            <v>6,2</v>
          </cell>
          <cell r="C65" t="str">
            <v>R</v>
          </cell>
          <cell r="D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E65" t="str">
            <v>m2</v>
          </cell>
          <cell r="F65">
            <v>85</v>
          </cell>
          <cell r="G65">
            <v>0</v>
          </cell>
          <cell r="H65">
            <v>0</v>
          </cell>
          <cell r="J65" t="str">
            <v>6,2</v>
          </cell>
          <cell r="K65" t="str">
            <v>R</v>
          </cell>
          <cell r="L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M65" t="str">
            <v>m2</v>
          </cell>
          <cell r="N65">
            <v>85</v>
          </cell>
          <cell r="O65">
            <v>22402</v>
          </cell>
          <cell r="P65">
            <v>1904170</v>
          </cell>
          <cell r="Q65">
            <v>1</v>
          </cell>
          <cell r="R65">
            <v>1</v>
          </cell>
          <cell r="S65">
            <v>1</v>
          </cell>
          <cell r="T65">
            <v>1</v>
          </cell>
          <cell r="U65">
            <v>1</v>
          </cell>
          <cell r="V65">
            <v>1</v>
          </cell>
          <cell r="W65">
            <v>1</v>
          </cell>
          <cell r="X65">
            <v>1904170</v>
          </cell>
          <cell r="Y65">
            <v>0</v>
          </cell>
          <cell r="AA65" t="str">
            <v>6,2</v>
          </cell>
          <cell r="AB65" t="str">
            <v>R</v>
          </cell>
          <cell r="AC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AD65" t="str">
            <v>m2</v>
          </cell>
          <cell r="AE65">
            <v>85</v>
          </cell>
          <cell r="AF65">
            <v>23350</v>
          </cell>
          <cell r="AG65">
            <v>1984750</v>
          </cell>
          <cell r="AH65">
            <v>1</v>
          </cell>
          <cell r="AI65">
            <v>1</v>
          </cell>
          <cell r="AJ65">
            <v>1</v>
          </cell>
          <cell r="AK65">
            <v>1</v>
          </cell>
          <cell r="AL65">
            <v>1</v>
          </cell>
          <cell r="AM65">
            <v>1</v>
          </cell>
          <cell r="AN65">
            <v>1</v>
          </cell>
          <cell r="AO65">
            <v>1984750</v>
          </cell>
          <cell r="AP65">
            <v>0</v>
          </cell>
          <cell r="AR65" t="str">
            <v>6,2</v>
          </cell>
          <cell r="AS65" t="str">
            <v>R</v>
          </cell>
          <cell r="AT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AU65" t="str">
            <v>m2</v>
          </cell>
          <cell r="AV65">
            <v>85</v>
          </cell>
          <cell r="AW65">
            <v>38800</v>
          </cell>
          <cell r="AX65">
            <v>3298000</v>
          </cell>
          <cell r="AY65">
            <v>1</v>
          </cell>
          <cell r="AZ65">
            <v>1</v>
          </cell>
          <cell r="BA65">
            <v>1</v>
          </cell>
          <cell r="BB65">
            <v>1</v>
          </cell>
          <cell r="BC65">
            <v>1</v>
          </cell>
          <cell r="BD65">
            <v>1</v>
          </cell>
          <cell r="BE65">
            <v>1</v>
          </cell>
          <cell r="BF65">
            <v>3298000</v>
          </cell>
          <cell r="BG65">
            <v>0</v>
          </cell>
          <cell r="BI65" t="str">
            <v>6,2</v>
          </cell>
          <cell r="BJ65" t="str">
            <v>R</v>
          </cell>
          <cell r="BK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BL65" t="str">
            <v>m2</v>
          </cell>
          <cell r="BM65">
            <v>85</v>
          </cell>
          <cell r="BN65">
            <v>16000</v>
          </cell>
          <cell r="BO65">
            <v>1360000</v>
          </cell>
          <cell r="BP65">
            <v>1</v>
          </cell>
          <cell r="BQ65">
            <v>1</v>
          </cell>
          <cell r="BR65">
            <v>1</v>
          </cell>
          <cell r="BS65">
            <v>1</v>
          </cell>
          <cell r="BT65">
            <v>1</v>
          </cell>
          <cell r="BU65">
            <v>1</v>
          </cell>
          <cell r="BV65">
            <v>1</v>
          </cell>
          <cell r="BW65">
            <v>1360000</v>
          </cell>
          <cell r="BX65">
            <v>0</v>
          </cell>
          <cell r="BZ65" t="str">
            <v>6,2</v>
          </cell>
          <cell r="CA65" t="str">
            <v>R</v>
          </cell>
          <cell r="CB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CC65" t="str">
            <v>m2</v>
          </cell>
          <cell r="CD65">
            <v>85</v>
          </cell>
          <cell r="CE65">
            <v>65000</v>
          </cell>
          <cell r="CF65">
            <v>5525000</v>
          </cell>
          <cell r="CG65">
            <v>1</v>
          </cell>
          <cell r="CH65">
            <v>1</v>
          </cell>
          <cell r="CI65">
            <v>1</v>
          </cell>
          <cell r="CJ65">
            <v>1</v>
          </cell>
          <cell r="CK65">
            <v>1</v>
          </cell>
          <cell r="CL65">
            <v>1</v>
          </cell>
          <cell r="CM65">
            <v>1</v>
          </cell>
          <cell r="CN65">
            <v>5525000</v>
          </cell>
          <cell r="CO65">
            <v>0</v>
          </cell>
          <cell r="CQ65" t="str">
            <v>6,2</v>
          </cell>
          <cell r="CR65" t="str">
            <v>R</v>
          </cell>
          <cell r="CS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CT65" t="str">
            <v>m2</v>
          </cell>
          <cell r="CU65">
            <v>85</v>
          </cell>
          <cell r="CV65">
            <v>25000</v>
          </cell>
          <cell r="CW65">
            <v>2125000</v>
          </cell>
          <cell r="CX65">
            <v>1</v>
          </cell>
          <cell r="CY65">
            <v>1</v>
          </cell>
          <cell r="CZ65">
            <v>1</v>
          </cell>
          <cell r="DA65">
            <v>1</v>
          </cell>
          <cell r="DB65">
            <v>1</v>
          </cell>
          <cell r="DC65">
            <v>1</v>
          </cell>
          <cell r="DD65">
            <v>1</v>
          </cell>
          <cell r="DE65">
            <v>2125000</v>
          </cell>
          <cell r="DF65">
            <v>0</v>
          </cell>
          <cell r="DH65" t="str">
            <v>6,2</v>
          </cell>
          <cell r="DI65" t="str">
            <v>R</v>
          </cell>
          <cell r="DJ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DK65" t="str">
            <v>m2</v>
          </cell>
          <cell r="DL65">
            <v>85</v>
          </cell>
          <cell r="DM65">
            <v>23712</v>
          </cell>
          <cell r="DN65">
            <v>2015520</v>
          </cell>
          <cell r="DO65">
            <v>1</v>
          </cell>
          <cell r="DP65">
            <v>1</v>
          </cell>
          <cell r="DQ65">
            <v>1</v>
          </cell>
          <cell r="DR65">
            <v>1</v>
          </cell>
          <cell r="DS65">
            <v>1</v>
          </cell>
          <cell r="DT65">
            <v>1</v>
          </cell>
          <cell r="DU65">
            <v>1</v>
          </cell>
          <cell r="DV65">
            <v>2015520</v>
          </cell>
          <cell r="DW65">
            <v>0</v>
          </cell>
          <cell r="DY65" t="str">
            <v>6,2</v>
          </cell>
          <cell r="DZ65" t="str">
            <v>R</v>
          </cell>
          <cell r="EA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EB65" t="str">
            <v>m2</v>
          </cell>
          <cell r="EC65">
            <v>85</v>
          </cell>
          <cell r="ED65">
            <v>14500</v>
          </cell>
          <cell r="EE65">
            <v>1232500</v>
          </cell>
          <cell r="EF65">
            <v>1</v>
          </cell>
          <cell r="EG65">
            <v>1</v>
          </cell>
          <cell r="EH65">
            <v>1</v>
          </cell>
          <cell r="EI65">
            <v>1</v>
          </cell>
          <cell r="EJ65">
            <v>1</v>
          </cell>
          <cell r="EK65">
            <v>1</v>
          </cell>
          <cell r="EL65">
            <v>1</v>
          </cell>
          <cell r="EM65">
            <v>1232500</v>
          </cell>
          <cell r="EN65">
            <v>0</v>
          </cell>
          <cell r="EP65" t="str">
            <v>6,2</v>
          </cell>
          <cell r="EQ65" t="str">
            <v>R</v>
          </cell>
          <cell r="ER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ES65" t="str">
            <v>m2</v>
          </cell>
          <cell r="ET65">
            <v>85</v>
          </cell>
          <cell r="EU65">
            <v>23000</v>
          </cell>
          <cell r="EV65">
            <v>1955000</v>
          </cell>
          <cell r="EW65">
            <v>1</v>
          </cell>
          <cell r="EX65">
            <v>1</v>
          </cell>
          <cell r="EY65">
            <v>1</v>
          </cell>
          <cell r="EZ65">
            <v>1</v>
          </cell>
          <cell r="FA65">
            <v>1</v>
          </cell>
          <cell r="FB65">
            <v>1</v>
          </cell>
          <cell r="FC65">
            <v>1</v>
          </cell>
          <cell r="FD65">
            <v>1955000</v>
          </cell>
          <cell r="FE65">
            <v>0</v>
          </cell>
          <cell r="FG65" t="str">
            <v>6,2</v>
          </cell>
          <cell r="FH65" t="str">
            <v>R</v>
          </cell>
          <cell r="FI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FJ65" t="str">
            <v>m2</v>
          </cell>
          <cell r="FK65">
            <v>85</v>
          </cell>
          <cell r="FL65">
            <v>23722</v>
          </cell>
          <cell r="FM65">
            <v>2016370</v>
          </cell>
          <cell r="FN65">
            <v>1</v>
          </cell>
          <cell r="FO65">
            <v>1</v>
          </cell>
          <cell r="FP65">
            <v>1</v>
          </cell>
          <cell r="FQ65">
            <v>1</v>
          </cell>
          <cell r="FR65">
            <v>1</v>
          </cell>
          <cell r="FS65">
            <v>1</v>
          </cell>
          <cell r="FT65">
            <v>1</v>
          </cell>
          <cell r="FU65">
            <v>2016370</v>
          </cell>
          <cell r="FV65">
            <v>0</v>
          </cell>
          <cell r="FX65" t="str">
            <v>6,2</v>
          </cell>
          <cell r="FY65" t="str">
            <v>R</v>
          </cell>
          <cell r="FZ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GA65" t="str">
            <v>m2</v>
          </cell>
          <cell r="GB65">
            <v>85</v>
          </cell>
          <cell r="GC65">
            <v>22000</v>
          </cell>
          <cell r="GD65">
            <v>1870000</v>
          </cell>
          <cell r="GE65">
            <v>1</v>
          </cell>
          <cell r="GF65">
            <v>1</v>
          </cell>
          <cell r="GG65">
            <v>1</v>
          </cell>
          <cell r="GH65">
            <v>1</v>
          </cell>
          <cell r="GI65">
            <v>1</v>
          </cell>
          <cell r="GJ65">
            <v>1</v>
          </cell>
          <cell r="GK65">
            <v>1</v>
          </cell>
          <cell r="GL65">
            <v>1870000</v>
          </cell>
          <cell r="GM65">
            <v>0</v>
          </cell>
          <cell r="GO65" t="str">
            <v>6,2</v>
          </cell>
          <cell r="GP65" t="str">
            <v>R</v>
          </cell>
          <cell r="GQ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GR65" t="str">
            <v>m2</v>
          </cell>
          <cell r="GS65">
            <v>85</v>
          </cell>
          <cell r="GT65">
            <v>30000</v>
          </cell>
          <cell r="GU65">
            <v>2550000</v>
          </cell>
          <cell r="GV65">
            <v>1</v>
          </cell>
          <cell r="GW65">
            <v>1</v>
          </cell>
          <cell r="GX65">
            <v>1</v>
          </cell>
          <cell r="GY65">
            <v>1</v>
          </cell>
          <cell r="GZ65">
            <v>1</v>
          </cell>
          <cell r="HA65">
            <v>1</v>
          </cell>
          <cell r="HB65">
            <v>1</v>
          </cell>
          <cell r="HC65">
            <v>2550000</v>
          </cell>
          <cell r="HD65">
            <v>0</v>
          </cell>
          <cell r="HF65" t="str">
            <v>6,2</v>
          </cell>
          <cell r="HG65" t="str">
            <v>R</v>
          </cell>
          <cell r="HH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HI65" t="str">
            <v>m2</v>
          </cell>
          <cell r="HJ65">
            <v>85</v>
          </cell>
          <cell r="HK65">
            <v>16000</v>
          </cell>
          <cell r="HL65">
            <v>1360000</v>
          </cell>
          <cell r="HM65">
            <v>1</v>
          </cell>
          <cell r="HN65">
            <v>1</v>
          </cell>
          <cell r="HO65">
            <v>1</v>
          </cell>
          <cell r="HP65">
            <v>1</v>
          </cell>
          <cell r="HQ65">
            <v>1</v>
          </cell>
          <cell r="HR65">
            <v>1</v>
          </cell>
          <cell r="HS65">
            <v>1</v>
          </cell>
          <cell r="HT65">
            <v>1360000</v>
          </cell>
          <cell r="HU65">
            <v>0</v>
          </cell>
          <cell r="HW65" t="str">
            <v>6,2</v>
          </cell>
          <cell r="HX65" t="str">
            <v>R</v>
          </cell>
          <cell r="HY65"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HZ65" t="str">
            <v>m2</v>
          </cell>
          <cell r="IA65">
            <v>85</v>
          </cell>
          <cell r="IB65">
            <v>25000</v>
          </cell>
          <cell r="IC65">
            <v>2125000</v>
          </cell>
          <cell r="ID65">
            <v>1</v>
          </cell>
          <cell r="IE65">
            <v>1</v>
          </cell>
          <cell r="IF65">
            <v>1</v>
          </cell>
          <cell r="IG65">
            <v>1</v>
          </cell>
          <cell r="IH65">
            <v>1</v>
          </cell>
          <cell r="II65">
            <v>1</v>
          </cell>
          <cell r="IJ65">
            <v>1</v>
          </cell>
          <cell r="IK65">
            <v>2125000</v>
          </cell>
          <cell r="IL65">
            <v>0</v>
          </cell>
        </row>
        <row r="66">
          <cell r="B66" t="str">
            <v>7</v>
          </cell>
          <cell r="C66"/>
          <cell r="D66" t="str">
            <v>OBRAS VARIAS</v>
          </cell>
          <cell r="E66"/>
          <cell r="F66">
            <v>0</v>
          </cell>
          <cell r="G66"/>
          <cell r="H66"/>
          <cell r="J66" t="str">
            <v>7</v>
          </cell>
          <cell r="K66"/>
          <cell r="L66" t="str">
            <v>OBRAS VARIAS</v>
          </cell>
          <cell r="M66"/>
          <cell r="N66">
            <v>0</v>
          </cell>
          <cell r="O66"/>
          <cell r="P66"/>
          <cell r="Q66"/>
          <cell r="R66"/>
          <cell r="S66"/>
          <cell r="T66"/>
          <cell r="U66"/>
          <cell r="V66"/>
          <cell r="W66"/>
          <cell r="X66"/>
          <cell r="Y66"/>
          <cell r="AA66" t="str">
            <v>7</v>
          </cell>
          <cell r="AB66"/>
          <cell r="AC66" t="str">
            <v>OBRAS VARIAS</v>
          </cell>
          <cell r="AD66"/>
          <cell r="AE66">
            <v>0</v>
          </cell>
          <cell r="AF66"/>
          <cell r="AG66"/>
          <cell r="AH66"/>
          <cell r="AI66"/>
          <cell r="AJ66"/>
          <cell r="AK66"/>
          <cell r="AL66"/>
          <cell r="AM66"/>
          <cell r="AN66"/>
          <cell r="AO66"/>
          <cell r="AP66"/>
          <cell r="AR66" t="str">
            <v>7</v>
          </cell>
          <cell r="AS66"/>
          <cell r="AT66" t="str">
            <v>OBRAS VARIAS</v>
          </cell>
          <cell r="AU66"/>
          <cell r="AV66">
            <v>0</v>
          </cell>
          <cell r="AW66">
            <v>0</v>
          </cell>
          <cell r="AX66"/>
          <cell r="AY66"/>
          <cell r="AZ66"/>
          <cell r="BA66"/>
          <cell r="BB66"/>
          <cell r="BC66"/>
          <cell r="BD66"/>
          <cell r="BE66"/>
          <cell r="BF66"/>
          <cell r="BG66"/>
          <cell r="BI66" t="str">
            <v>7</v>
          </cell>
          <cell r="BJ66"/>
          <cell r="BK66" t="str">
            <v>OBRAS VARIAS</v>
          </cell>
          <cell r="BL66"/>
          <cell r="BM66">
            <v>0</v>
          </cell>
          <cell r="BN66"/>
          <cell r="BO66"/>
          <cell r="BP66"/>
          <cell r="BQ66"/>
          <cell r="BR66"/>
          <cell r="BS66"/>
          <cell r="BT66"/>
          <cell r="BU66"/>
          <cell r="BV66"/>
          <cell r="BW66"/>
          <cell r="BX66"/>
          <cell r="BZ66" t="str">
            <v>7</v>
          </cell>
          <cell r="CA66"/>
          <cell r="CB66" t="str">
            <v>OBRAS VARIAS</v>
          </cell>
          <cell r="CC66"/>
          <cell r="CD66">
            <v>0</v>
          </cell>
          <cell r="CE66"/>
          <cell r="CF66"/>
          <cell r="CG66"/>
          <cell r="CH66"/>
          <cell r="CI66"/>
          <cell r="CJ66"/>
          <cell r="CK66"/>
          <cell r="CL66"/>
          <cell r="CM66"/>
          <cell r="CN66"/>
          <cell r="CO66"/>
          <cell r="CQ66" t="str">
            <v>7</v>
          </cell>
          <cell r="CR66"/>
          <cell r="CS66" t="str">
            <v>OBRAS VARIAS</v>
          </cell>
          <cell r="CT66"/>
          <cell r="CU66">
            <v>0</v>
          </cell>
          <cell r="CV66"/>
          <cell r="CW66"/>
          <cell r="CX66"/>
          <cell r="CY66"/>
          <cell r="CZ66"/>
          <cell r="DA66"/>
          <cell r="DB66"/>
          <cell r="DC66"/>
          <cell r="DD66"/>
          <cell r="DE66"/>
          <cell r="DF66"/>
          <cell r="DH66" t="str">
            <v>7</v>
          </cell>
          <cell r="DI66"/>
          <cell r="DJ66" t="str">
            <v>OBRAS VARIAS</v>
          </cell>
          <cell r="DK66"/>
          <cell r="DL66">
            <v>0</v>
          </cell>
          <cell r="DM66"/>
          <cell r="DN66"/>
          <cell r="DO66"/>
          <cell r="DP66"/>
          <cell r="DQ66"/>
          <cell r="DR66"/>
          <cell r="DS66"/>
          <cell r="DT66"/>
          <cell r="DU66"/>
          <cell r="DV66"/>
          <cell r="DW66"/>
          <cell r="DY66" t="str">
            <v>7</v>
          </cell>
          <cell r="DZ66"/>
          <cell r="EA66" t="str">
            <v>OBRAS VARIAS</v>
          </cell>
          <cell r="EB66"/>
          <cell r="EC66">
            <v>0</v>
          </cell>
          <cell r="ED66"/>
          <cell r="EE66"/>
          <cell r="EF66"/>
          <cell r="EG66"/>
          <cell r="EH66"/>
          <cell r="EI66"/>
          <cell r="EJ66"/>
          <cell r="EK66"/>
          <cell r="EL66"/>
          <cell r="EM66"/>
          <cell r="EN66"/>
          <cell r="EP66" t="str">
            <v>7</v>
          </cell>
          <cell r="EQ66"/>
          <cell r="ER66" t="str">
            <v>OBRAS VARIAS</v>
          </cell>
          <cell r="ES66"/>
          <cell r="ET66">
            <v>0</v>
          </cell>
          <cell r="EU66"/>
          <cell r="EV66"/>
          <cell r="EW66"/>
          <cell r="EX66"/>
          <cell r="EY66"/>
          <cell r="EZ66"/>
          <cell r="FA66"/>
          <cell r="FB66"/>
          <cell r="FC66"/>
          <cell r="FD66"/>
          <cell r="FE66"/>
          <cell r="FG66" t="str">
            <v>7</v>
          </cell>
          <cell r="FH66"/>
          <cell r="FI66" t="str">
            <v>OBRAS VARIAS</v>
          </cell>
          <cell r="FJ66"/>
          <cell r="FK66">
            <v>0</v>
          </cell>
          <cell r="FL66"/>
          <cell r="FM66"/>
          <cell r="FN66"/>
          <cell r="FO66"/>
          <cell r="FP66"/>
          <cell r="FQ66"/>
          <cell r="FR66"/>
          <cell r="FS66"/>
          <cell r="FT66"/>
          <cell r="FU66"/>
          <cell r="FV66"/>
          <cell r="FX66" t="str">
            <v>7</v>
          </cell>
          <cell r="FY66"/>
          <cell r="FZ66" t="str">
            <v>OBRAS VARIAS</v>
          </cell>
          <cell r="GA66"/>
          <cell r="GB66">
            <v>0</v>
          </cell>
          <cell r="GC66"/>
          <cell r="GD66"/>
          <cell r="GE66"/>
          <cell r="GF66"/>
          <cell r="GG66"/>
          <cell r="GH66"/>
          <cell r="GI66"/>
          <cell r="GJ66"/>
          <cell r="GK66"/>
          <cell r="GL66"/>
          <cell r="GM66"/>
          <cell r="GO66" t="str">
            <v>7</v>
          </cell>
          <cell r="GP66"/>
          <cell r="GQ66" t="str">
            <v>OBRAS VARIAS</v>
          </cell>
          <cell r="GR66"/>
          <cell r="GS66">
            <v>0</v>
          </cell>
          <cell r="GT66"/>
          <cell r="GU66"/>
          <cell r="GV66"/>
          <cell r="GW66"/>
          <cell r="GX66"/>
          <cell r="GY66"/>
          <cell r="GZ66"/>
          <cell r="HA66"/>
          <cell r="HB66"/>
          <cell r="HC66"/>
          <cell r="HD66"/>
          <cell r="HF66" t="str">
            <v>7</v>
          </cell>
          <cell r="HG66"/>
          <cell r="HH66" t="str">
            <v>OBRAS VARIAS</v>
          </cell>
          <cell r="HI66"/>
          <cell r="HJ66">
            <v>0</v>
          </cell>
          <cell r="HK66"/>
          <cell r="HL66"/>
          <cell r="HM66"/>
          <cell r="HN66"/>
          <cell r="HO66"/>
          <cell r="HP66"/>
          <cell r="HQ66"/>
          <cell r="HR66"/>
          <cell r="HS66"/>
          <cell r="HT66"/>
          <cell r="HU66"/>
          <cell r="HW66" t="str">
            <v>7</v>
          </cell>
          <cell r="HX66"/>
          <cell r="HY66" t="str">
            <v>OBRAS VARIAS</v>
          </cell>
          <cell r="HZ66"/>
          <cell r="IA66">
            <v>0</v>
          </cell>
          <cell r="IB66"/>
          <cell r="IC66"/>
          <cell r="ID66"/>
          <cell r="IE66"/>
          <cell r="IF66"/>
          <cell r="IG66"/>
          <cell r="IH66"/>
          <cell r="II66"/>
          <cell r="IJ66"/>
          <cell r="IK66"/>
          <cell r="IL66"/>
        </row>
        <row r="67">
          <cell r="B67">
            <v>7.1</v>
          </cell>
          <cell r="C67" t="str">
            <v>R</v>
          </cell>
          <cell r="D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E67" t="str">
            <v>m2</v>
          </cell>
          <cell r="F67">
            <v>510</v>
          </cell>
          <cell r="G67">
            <v>0</v>
          </cell>
          <cell r="H67">
            <v>0</v>
          </cell>
          <cell r="J67">
            <v>7.1</v>
          </cell>
          <cell r="K67" t="str">
            <v>R</v>
          </cell>
          <cell r="L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M67" t="str">
            <v>m2</v>
          </cell>
          <cell r="N67">
            <v>510</v>
          </cell>
          <cell r="O67">
            <v>8732</v>
          </cell>
          <cell r="P67">
            <v>4453320</v>
          </cell>
          <cell r="Q67">
            <v>1</v>
          </cell>
          <cell r="R67">
            <v>1</v>
          </cell>
          <cell r="S67">
            <v>1</v>
          </cell>
          <cell r="T67">
            <v>1</v>
          </cell>
          <cell r="U67">
            <v>1</v>
          </cell>
          <cell r="V67">
            <v>1</v>
          </cell>
          <cell r="W67">
            <v>1</v>
          </cell>
          <cell r="X67">
            <v>4453320</v>
          </cell>
          <cell r="Y67">
            <v>0</v>
          </cell>
          <cell r="AA67">
            <v>7.1</v>
          </cell>
          <cell r="AB67" t="str">
            <v>R</v>
          </cell>
          <cell r="AC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AD67" t="str">
            <v>m2</v>
          </cell>
          <cell r="AE67">
            <v>510</v>
          </cell>
          <cell r="AF67">
            <v>15600</v>
          </cell>
          <cell r="AG67">
            <v>7956000</v>
          </cell>
          <cell r="AH67">
            <v>1</v>
          </cell>
          <cell r="AI67">
            <v>1</v>
          </cell>
          <cell r="AJ67">
            <v>1</v>
          </cell>
          <cell r="AK67">
            <v>1</v>
          </cell>
          <cell r="AL67">
            <v>1</v>
          </cell>
          <cell r="AM67">
            <v>1</v>
          </cell>
          <cell r="AN67">
            <v>1</v>
          </cell>
          <cell r="AO67">
            <v>7956000</v>
          </cell>
          <cell r="AP67">
            <v>0</v>
          </cell>
          <cell r="AR67">
            <v>7.1</v>
          </cell>
          <cell r="AS67" t="str">
            <v>R</v>
          </cell>
          <cell r="AT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AU67" t="str">
            <v>m2</v>
          </cell>
          <cell r="AV67">
            <v>510</v>
          </cell>
          <cell r="AW67">
            <v>14550</v>
          </cell>
          <cell r="AX67">
            <v>7420500</v>
          </cell>
          <cell r="AY67">
            <v>1</v>
          </cell>
          <cell r="AZ67">
            <v>1</v>
          </cell>
          <cell r="BA67">
            <v>1</v>
          </cell>
          <cell r="BB67">
            <v>1</v>
          </cell>
          <cell r="BC67">
            <v>1</v>
          </cell>
          <cell r="BD67">
            <v>1</v>
          </cell>
          <cell r="BE67">
            <v>1</v>
          </cell>
          <cell r="BF67">
            <v>7420500</v>
          </cell>
          <cell r="BG67">
            <v>0</v>
          </cell>
          <cell r="BI67">
            <v>7.1</v>
          </cell>
          <cell r="BJ67" t="str">
            <v>R</v>
          </cell>
          <cell r="BK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BL67" t="str">
            <v>m2</v>
          </cell>
          <cell r="BM67">
            <v>510</v>
          </cell>
          <cell r="BN67">
            <v>9537</v>
          </cell>
          <cell r="BO67">
            <v>4863870</v>
          </cell>
          <cell r="BP67">
            <v>1</v>
          </cell>
          <cell r="BQ67">
            <v>1</v>
          </cell>
          <cell r="BR67">
            <v>1</v>
          </cell>
          <cell r="BS67">
            <v>1</v>
          </cell>
          <cell r="BT67">
            <v>1</v>
          </cell>
          <cell r="BU67">
            <v>1</v>
          </cell>
          <cell r="BV67">
            <v>1</v>
          </cell>
          <cell r="BW67">
            <v>4863870</v>
          </cell>
          <cell r="BX67">
            <v>0</v>
          </cell>
          <cell r="BZ67">
            <v>7.1</v>
          </cell>
          <cell r="CA67" t="str">
            <v>R</v>
          </cell>
          <cell r="CB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CC67" t="str">
            <v>m2</v>
          </cell>
          <cell r="CD67">
            <v>510</v>
          </cell>
          <cell r="CE67">
            <v>13000</v>
          </cell>
          <cell r="CF67">
            <v>6630000</v>
          </cell>
          <cell r="CG67">
            <v>1</v>
          </cell>
          <cell r="CH67">
            <v>1</v>
          </cell>
          <cell r="CI67">
            <v>1</v>
          </cell>
          <cell r="CJ67">
            <v>1</v>
          </cell>
          <cell r="CK67">
            <v>1</v>
          </cell>
          <cell r="CL67">
            <v>1</v>
          </cell>
          <cell r="CM67">
            <v>1</v>
          </cell>
          <cell r="CN67">
            <v>6630000</v>
          </cell>
          <cell r="CO67">
            <v>0</v>
          </cell>
          <cell r="CQ67">
            <v>7.1</v>
          </cell>
          <cell r="CR67" t="str">
            <v>R</v>
          </cell>
          <cell r="CS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CT67" t="str">
            <v>m2</v>
          </cell>
          <cell r="CU67">
            <v>510</v>
          </cell>
          <cell r="CV67">
            <v>13400</v>
          </cell>
          <cell r="CW67">
            <v>6834000</v>
          </cell>
          <cell r="CX67">
            <v>1</v>
          </cell>
          <cell r="CY67">
            <v>1</v>
          </cell>
          <cell r="CZ67">
            <v>1</v>
          </cell>
          <cell r="DA67">
            <v>1</v>
          </cell>
          <cell r="DB67">
            <v>1</v>
          </cell>
          <cell r="DC67">
            <v>1</v>
          </cell>
          <cell r="DD67">
            <v>1</v>
          </cell>
          <cell r="DE67">
            <v>6834000</v>
          </cell>
          <cell r="DF67">
            <v>0</v>
          </cell>
          <cell r="DH67">
            <v>7.1</v>
          </cell>
          <cell r="DI67" t="str">
            <v>R</v>
          </cell>
          <cell r="DJ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DK67" t="str">
            <v>m2</v>
          </cell>
          <cell r="DL67">
            <v>510</v>
          </cell>
          <cell r="DM67">
            <v>10040</v>
          </cell>
          <cell r="DN67">
            <v>5120400</v>
          </cell>
          <cell r="DO67">
            <v>1</v>
          </cell>
          <cell r="DP67">
            <v>1</v>
          </cell>
          <cell r="DQ67">
            <v>1</v>
          </cell>
          <cell r="DR67">
            <v>1</v>
          </cell>
          <cell r="DS67">
            <v>1</v>
          </cell>
          <cell r="DT67">
            <v>1</v>
          </cell>
          <cell r="DU67">
            <v>1</v>
          </cell>
          <cell r="DV67">
            <v>5120400</v>
          </cell>
          <cell r="DW67">
            <v>0</v>
          </cell>
          <cell r="DY67">
            <v>7.1</v>
          </cell>
          <cell r="DZ67" t="str">
            <v>R</v>
          </cell>
          <cell r="EA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EB67" t="str">
            <v>m2</v>
          </cell>
          <cell r="EC67">
            <v>510</v>
          </cell>
          <cell r="ED67">
            <v>12000</v>
          </cell>
          <cell r="EE67">
            <v>6120000</v>
          </cell>
          <cell r="EF67">
            <v>1</v>
          </cell>
          <cell r="EG67">
            <v>1</v>
          </cell>
          <cell r="EH67">
            <v>1</v>
          </cell>
          <cell r="EI67">
            <v>1</v>
          </cell>
          <cell r="EJ67">
            <v>1</v>
          </cell>
          <cell r="EK67">
            <v>1</v>
          </cell>
          <cell r="EL67">
            <v>1</v>
          </cell>
          <cell r="EM67">
            <v>6120000</v>
          </cell>
          <cell r="EN67">
            <v>0</v>
          </cell>
          <cell r="EP67">
            <v>7.1</v>
          </cell>
          <cell r="EQ67" t="str">
            <v>R</v>
          </cell>
          <cell r="ER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ES67" t="str">
            <v>m2</v>
          </cell>
          <cell r="ET67">
            <v>510</v>
          </cell>
          <cell r="EU67">
            <v>13000</v>
          </cell>
          <cell r="EV67">
            <v>6630000</v>
          </cell>
          <cell r="EW67">
            <v>1</v>
          </cell>
          <cell r="EX67">
            <v>1</v>
          </cell>
          <cell r="EY67">
            <v>1</v>
          </cell>
          <cell r="EZ67">
            <v>1</v>
          </cell>
          <cell r="FA67">
            <v>1</v>
          </cell>
          <cell r="FB67">
            <v>1</v>
          </cell>
          <cell r="FC67">
            <v>1</v>
          </cell>
          <cell r="FD67">
            <v>6630000</v>
          </cell>
          <cell r="FE67">
            <v>0</v>
          </cell>
          <cell r="FG67">
            <v>7.1</v>
          </cell>
          <cell r="FH67" t="str">
            <v>R</v>
          </cell>
          <cell r="FI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FJ67" t="str">
            <v>m2</v>
          </cell>
          <cell r="FK67">
            <v>510</v>
          </cell>
          <cell r="FL67">
            <v>10050</v>
          </cell>
          <cell r="FM67">
            <v>5125500</v>
          </cell>
          <cell r="FN67">
            <v>1</v>
          </cell>
          <cell r="FO67">
            <v>1</v>
          </cell>
          <cell r="FP67">
            <v>1</v>
          </cell>
          <cell r="FQ67">
            <v>1</v>
          </cell>
          <cell r="FR67">
            <v>1</v>
          </cell>
          <cell r="FS67">
            <v>1</v>
          </cell>
          <cell r="FT67">
            <v>1</v>
          </cell>
          <cell r="FU67">
            <v>5125500</v>
          </cell>
          <cell r="FV67">
            <v>0</v>
          </cell>
          <cell r="FX67">
            <v>7.1</v>
          </cell>
          <cell r="FY67" t="str">
            <v>R</v>
          </cell>
          <cell r="FZ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GA67" t="str">
            <v>m2</v>
          </cell>
          <cell r="GB67">
            <v>510</v>
          </cell>
          <cell r="GC67">
            <v>11000</v>
          </cell>
          <cell r="GD67">
            <v>5610000</v>
          </cell>
          <cell r="GE67">
            <v>1</v>
          </cell>
          <cell r="GF67">
            <v>1</v>
          </cell>
          <cell r="GG67">
            <v>1</v>
          </cell>
          <cell r="GH67">
            <v>1</v>
          </cell>
          <cell r="GI67">
            <v>1</v>
          </cell>
          <cell r="GJ67">
            <v>1</v>
          </cell>
          <cell r="GK67">
            <v>1</v>
          </cell>
          <cell r="GL67">
            <v>5610000</v>
          </cell>
          <cell r="GM67">
            <v>0</v>
          </cell>
          <cell r="GO67">
            <v>7.1</v>
          </cell>
          <cell r="GP67" t="str">
            <v>R</v>
          </cell>
          <cell r="GQ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GR67" t="str">
            <v>m2</v>
          </cell>
          <cell r="GS67">
            <v>510</v>
          </cell>
          <cell r="GT67">
            <v>15000</v>
          </cell>
          <cell r="GU67">
            <v>7650000</v>
          </cell>
          <cell r="GV67">
            <v>1</v>
          </cell>
          <cell r="GW67">
            <v>1</v>
          </cell>
          <cell r="GX67">
            <v>1</v>
          </cell>
          <cell r="GY67">
            <v>1</v>
          </cell>
          <cell r="GZ67">
            <v>1</v>
          </cell>
          <cell r="HA67">
            <v>1</v>
          </cell>
          <cell r="HB67">
            <v>1</v>
          </cell>
          <cell r="HC67">
            <v>7650000</v>
          </cell>
          <cell r="HD67">
            <v>0</v>
          </cell>
          <cell r="HF67">
            <v>7.1</v>
          </cell>
          <cell r="HG67" t="str">
            <v>R</v>
          </cell>
          <cell r="HH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HI67" t="str">
            <v>m2</v>
          </cell>
          <cell r="HJ67">
            <v>510</v>
          </cell>
          <cell r="HK67">
            <v>9000</v>
          </cell>
          <cell r="HL67">
            <v>4590000</v>
          </cell>
          <cell r="HM67">
            <v>1</v>
          </cell>
          <cell r="HN67">
            <v>1</v>
          </cell>
          <cell r="HO67">
            <v>1</v>
          </cell>
          <cell r="HP67">
            <v>1</v>
          </cell>
          <cell r="HQ67">
            <v>1</v>
          </cell>
          <cell r="HR67">
            <v>1</v>
          </cell>
          <cell r="HS67">
            <v>1</v>
          </cell>
          <cell r="HT67">
            <v>4590000</v>
          </cell>
          <cell r="HU67">
            <v>0</v>
          </cell>
          <cell r="HW67">
            <v>7.1</v>
          </cell>
          <cell r="HX67" t="str">
            <v>R</v>
          </cell>
          <cell r="HY67"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HZ67" t="str">
            <v>m2</v>
          </cell>
          <cell r="IA67">
            <v>510</v>
          </cell>
          <cell r="IB67">
            <v>12000</v>
          </cell>
          <cell r="IC67">
            <v>6120000</v>
          </cell>
          <cell r="ID67">
            <v>1</v>
          </cell>
          <cell r="IE67">
            <v>1</v>
          </cell>
          <cell r="IF67">
            <v>1</v>
          </cell>
          <cell r="IG67">
            <v>1</v>
          </cell>
          <cell r="IH67">
            <v>1</v>
          </cell>
          <cell r="II67">
            <v>1</v>
          </cell>
          <cell r="IJ67">
            <v>1</v>
          </cell>
          <cell r="IK67">
            <v>6120000</v>
          </cell>
          <cell r="IL67">
            <v>0</v>
          </cell>
        </row>
        <row r="68">
          <cell r="B68">
            <v>7.2</v>
          </cell>
          <cell r="C68" t="str">
            <v>R</v>
          </cell>
          <cell r="D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E68" t="str">
            <v>m3</v>
          </cell>
          <cell r="F68">
            <v>85</v>
          </cell>
          <cell r="G68">
            <v>0</v>
          </cell>
          <cell r="H68">
            <v>0</v>
          </cell>
          <cell r="J68">
            <v>7.2</v>
          </cell>
          <cell r="K68" t="str">
            <v>R</v>
          </cell>
          <cell r="L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M68" t="str">
            <v>m3</v>
          </cell>
          <cell r="N68">
            <v>85</v>
          </cell>
          <cell r="O68">
            <v>390141</v>
          </cell>
          <cell r="P68">
            <v>33161985</v>
          </cell>
          <cell r="Q68">
            <v>1</v>
          </cell>
          <cell r="R68">
            <v>1</v>
          </cell>
          <cell r="S68">
            <v>1</v>
          </cell>
          <cell r="T68">
            <v>1</v>
          </cell>
          <cell r="U68">
            <v>1</v>
          </cell>
          <cell r="V68">
            <v>1</v>
          </cell>
          <cell r="W68">
            <v>1</v>
          </cell>
          <cell r="X68">
            <v>33161985</v>
          </cell>
          <cell r="Y68">
            <v>0</v>
          </cell>
          <cell r="AA68">
            <v>7.2</v>
          </cell>
          <cell r="AB68" t="str">
            <v>R</v>
          </cell>
          <cell r="AC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AD68" t="str">
            <v>m3</v>
          </cell>
          <cell r="AE68">
            <v>85</v>
          </cell>
          <cell r="AF68">
            <v>20092.599999999999</v>
          </cell>
          <cell r="AG68">
            <v>1707870.9999999998</v>
          </cell>
          <cell r="AH68">
            <v>1</v>
          </cell>
          <cell r="AI68">
            <v>1</v>
          </cell>
          <cell r="AJ68">
            <v>1</v>
          </cell>
          <cell r="AK68">
            <v>1</v>
          </cell>
          <cell r="AL68">
            <v>1</v>
          </cell>
          <cell r="AM68">
            <v>1</v>
          </cell>
          <cell r="AN68">
            <v>1</v>
          </cell>
          <cell r="AO68">
            <v>1707871</v>
          </cell>
          <cell r="AP68">
            <v>0</v>
          </cell>
          <cell r="AR68">
            <v>7.2</v>
          </cell>
          <cell r="AS68" t="str">
            <v>R</v>
          </cell>
          <cell r="AT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AU68" t="str">
            <v>m3</v>
          </cell>
          <cell r="AV68">
            <v>85</v>
          </cell>
          <cell r="AW68">
            <v>14550</v>
          </cell>
          <cell r="AX68">
            <v>1236750</v>
          </cell>
          <cell r="AY68">
            <v>1</v>
          </cell>
          <cell r="AZ68">
            <v>1</v>
          </cell>
          <cell r="BA68">
            <v>1</v>
          </cell>
          <cell r="BB68">
            <v>1</v>
          </cell>
          <cell r="BC68">
            <v>1</v>
          </cell>
          <cell r="BD68">
            <v>1</v>
          </cell>
          <cell r="BE68">
            <v>1</v>
          </cell>
          <cell r="BF68">
            <v>1236750</v>
          </cell>
          <cell r="BG68">
            <v>0</v>
          </cell>
          <cell r="BI68">
            <v>7.2</v>
          </cell>
          <cell r="BJ68" t="str">
            <v>R</v>
          </cell>
          <cell r="BK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BL68" t="str">
            <v>m3</v>
          </cell>
          <cell r="BM68">
            <v>85</v>
          </cell>
          <cell r="BN68">
            <v>9537</v>
          </cell>
          <cell r="BO68">
            <v>810645</v>
          </cell>
          <cell r="BP68">
            <v>1</v>
          </cell>
          <cell r="BQ68">
            <v>1</v>
          </cell>
          <cell r="BR68">
            <v>1</v>
          </cell>
          <cell r="BS68">
            <v>1</v>
          </cell>
          <cell r="BT68">
            <v>1</v>
          </cell>
          <cell r="BU68">
            <v>1</v>
          </cell>
          <cell r="BV68">
            <v>1</v>
          </cell>
          <cell r="BW68">
            <v>810645</v>
          </cell>
          <cell r="BX68">
            <v>0</v>
          </cell>
          <cell r="BZ68">
            <v>7.2</v>
          </cell>
          <cell r="CA68" t="str">
            <v>R</v>
          </cell>
          <cell r="CB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CC68" t="str">
            <v>m3</v>
          </cell>
          <cell r="CD68">
            <v>85</v>
          </cell>
          <cell r="CE68">
            <v>18900</v>
          </cell>
          <cell r="CF68">
            <v>1606500</v>
          </cell>
          <cell r="CG68">
            <v>1</v>
          </cell>
          <cell r="CH68">
            <v>1</v>
          </cell>
          <cell r="CI68">
            <v>1</v>
          </cell>
          <cell r="CJ68">
            <v>1</v>
          </cell>
          <cell r="CK68">
            <v>1</v>
          </cell>
          <cell r="CL68">
            <v>1</v>
          </cell>
          <cell r="CM68">
            <v>1</v>
          </cell>
          <cell r="CN68">
            <v>1606500</v>
          </cell>
          <cell r="CO68">
            <v>0</v>
          </cell>
          <cell r="CQ68">
            <v>7.2</v>
          </cell>
          <cell r="CR68" t="str">
            <v>R</v>
          </cell>
          <cell r="CS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CT68" t="str">
            <v>m3</v>
          </cell>
          <cell r="CU68">
            <v>85</v>
          </cell>
          <cell r="CV68">
            <v>16000</v>
          </cell>
          <cell r="CW68">
            <v>1360000</v>
          </cell>
          <cell r="CX68">
            <v>1</v>
          </cell>
          <cell r="CY68">
            <v>1</v>
          </cell>
          <cell r="CZ68">
            <v>1</v>
          </cell>
          <cell r="DA68">
            <v>1</v>
          </cell>
          <cell r="DB68">
            <v>1</v>
          </cell>
          <cell r="DC68">
            <v>1</v>
          </cell>
          <cell r="DD68">
            <v>1</v>
          </cell>
          <cell r="DE68">
            <v>1360000</v>
          </cell>
          <cell r="DF68">
            <v>0</v>
          </cell>
          <cell r="DH68">
            <v>7.2</v>
          </cell>
          <cell r="DI68" t="str">
            <v>R</v>
          </cell>
          <cell r="DJ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DK68" t="str">
            <v>m3</v>
          </cell>
          <cell r="DL68">
            <v>85</v>
          </cell>
          <cell r="DM68">
            <v>13740</v>
          </cell>
          <cell r="DN68">
            <v>1167900</v>
          </cell>
          <cell r="DO68">
            <v>1</v>
          </cell>
          <cell r="DP68">
            <v>1</v>
          </cell>
          <cell r="DQ68">
            <v>1</v>
          </cell>
          <cell r="DR68">
            <v>1</v>
          </cell>
          <cell r="DS68">
            <v>1</v>
          </cell>
          <cell r="DT68">
            <v>1</v>
          </cell>
          <cell r="DU68">
            <v>1</v>
          </cell>
          <cell r="DV68">
            <v>1167900</v>
          </cell>
          <cell r="DW68">
            <v>0</v>
          </cell>
          <cell r="DY68">
            <v>7.2</v>
          </cell>
          <cell r="DZ68" t="str">
            <v>R</v>
          </cell>
          <cell r="EA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EB68" t="str">
            <v>m3</v>
          </cell>
          <cell r="EC68">
            <v>85</v>
          </cell>
          <cell r="ED68">
            <v>14500</v>
          </cell>
          <cell r="EE68">
            <v>1232500</v>
          </cell>
          <cell r="EF68">
            <v>1</v>
          </cell>
          <cell r="EG68">
            <v>1</v>
          </cell>
          <cell r="EH68">
            <v>1</v>
          </cell>
          <cell r="EI68">
            <v>1</v>
          </cell>
          <cell r="EJ68">
            <v>1</v>
          </cell>
          <cell r="EK68">
            <v>1</v>
          </cell>
          <cell r="EL68">
            <v>1</v>
          </cell>
          <cell r="EM68">
            <v>1232500</v>
          </cell>
          <cell r="EN68">
            <v>0</v>
          </cell>
          <cell r="EP68">
            <v>7.2</v>
          </cell>
          <cell r="EQ68" t="str">
            <v>R</v>
          </cell>
          <cell r="ER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ES68" t="str">
            <v>m3</v>
          </cell>
          <cell r="ET68">
            <v>85</v>
          </cell>
          <cell r="EU68">
            <v>23000</v>
          </cell>
          <cell r="EV68">
            <v>1955000</v>
          </cell>
          <cell r="EW68">
            <v>1</v>
          </cell>
          <cell r="EX68">
            <v>1</v>
          </cell>
          <cell r="EY68">
            <v>1</v>
          </cell>
          <cell r="EZ68">
            <v>1</v>
          </cell>
          <cell r="FA68">
            <v>1</v>
          </cell>
          <cell r="FB68">
            <v>1</v>
          </cell>
          <cell r="FC68">
            <v>1</v>
          </cell>
          <cell r="FD68">
            <v>1955000</v>
          </cell>
          <cell r="FE68">
            <v>0</v>
          </cell>
          <cell r="FG68">
            <v>7.2</v>
          </cell>
          <cell r="FH68" t="str">
            <v>R</v>
          </cell>
          <cell r="FI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FJ68" t="str">
            <v>m3</v>
          </cell>
          <cell r="FK68">
            <v>85</v>
          </cell>
          <cell r="FL68">
            <v>13740</v>
          </cell>
          <cell r="FM68">
            <v>1167900</v>
          </cell>
          <cell r="FN68">
            <v>1</v>
          </cell>
          <cell r="FO68">
            <v>1</v>
          </cell>
          <cell r="FP68">
            <v>1</v>
          </cell>
          <cell r="FQ68">
            <v>1</v>
          </cell>
          <cell r="FR68">
            <v>1</v>
          </cell>
          <cell r="FS68">
            <v>1</v>
          </cell>
          <cell r="FT68">
            <v>1</v>
          </cell>
          <cell r="FU68">
            <v>1167900</v>
          </cell>
          <cell r="FV68">
            <v>0</v>
          </cell>
          <cell r="FX68">
            <v>7.2</v>
          </cell>
          <cell r="FY68" t="str">
            <v>R</v>
          </cell>
          <cell r="FZ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GA68" t="str">
            <v>m3</v>
          </cell>
          <cell r="GB68">
            <v>85</v>
          </cell>
          <cell r="GC68">
            <v>80000</v>
          </cell>
          <cell r="GD68">
            <v>6800000</v>
          </cell>
          <cell r="GE68">
            <v>1</v>
          </cell>
          <cell r="GF68">
            <v>1</v>
          </cell>
          <cell r="GG68">
            <v>1</v>
          </cell>
          <cell r="GH68">
            <v>1</v>
          </cell>
          <cell r="GI68">
            <v>1</v>
          </cell>
          <cell r="GJ68">
            <v>1</v>
          </cell>
          <cell r="GK68">
            <v>1</v>
          </cell>
          <cell r="GL68">
            <v>6800000</v>
          </cell>
          <cell r="GM68">
            <v>0</v>
          </cell>
          <cell r="GO68">
            <v>7.2</v>
          </cell>
          <cell r="GP68" t="str">
            <v>R</v>
          </cell>
          <cell r="GQ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GR68" t="str">
            <v>m3</v>
          </cell>
          <cell r="GS68">
            <v>85</v>
          </cell>
          <cell r="GT68">
            <v>17000</v>
          </cell>
          <cell r="GU68">
            <v>1445000</v>
          </cell>
          <cell r="GV68">
            <v>1</v>
          </cell>
          <cell r="GW68">
            <v>1</v>
          </cell>
          <cell r="GX68">
            <v>1</v>
          </cell>
          <cell r="GY68">
            <v>1</v>
          </cell>
          <cell r="GZ68">
            <v>1</v>
          </cell>
          <cell r="HA68">
            <v>1</v>
          </cell>
          <cell r="HB68">
            <v>1</v>
          </cell>
          <cell r="HC68">
            <v>1445000</v>
          </cell>
          <cell r="HD68">
            <v>0</v>
          </cell>
          <cell r="HF68">
            <v>7.2</v>
          </cell>
          <cell r="HG68" t="str">
            <v>R</v>
          </cell>
          <cell r="HH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HI68" t="str">
            <v>m3</v>
          </cell>
          <cell r="HJ68">
            <v>85</v>
          </cell>
          <cell r="HK68">
            <v>195000</v>
          </cell>
          <cell r="HL68">
            <v>16575000</v>
          </cell>
          <cell r="HM68">
            <v>1</v>
          </cell>
          <cell r="HN68">
            <v>1</v>
          </cell>
          <cell r="HO68">
            <v>1</v>
          </cell>
          <cell r="HP68">
            <v>1</v>
          </cell>
          <cell r="HQ68">
            <v>1</v>
          </cell>
          <cell r="HR68">
            <v>1</v>
          </cell>
          <cell r="HS68">
            <v>1</v>
          </cell>
          <cell r="HT68">
            <v>16575000</v>
          </cell>
          <cell r="HU68">
            <v>0</v>
          </cell>
          <cell r="HW68">
            <v>7.2</v>
          </cell>
          <cell r="HX68" t="str">
            <v>R</v>
          </cell>
          <cell r="HY68"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HZ68" t="str">
            <v>m3</v>
          </cell>
          <cell r="IA68">
            <v>85</v>
          </cell>
          <cell r="IB68">
            <v>20000</v>
          </cell>
          <cell r="IC68">
            <v>1700000</v>
          </cell>
          <cell r="ID68">
            <v>1</v>
          </cell>
          <cell r="IE68">
            <v>1</v>
          </cell>
          <cell r="IF68">
            <v>1</v>
          </cell>
          <cell r="IG68">
            <v>1</v>
          </cell>
          <cell r="IH68">
            <v>1</v>
          </cell>
          <cell r="II68">
            <v>1</v>
          </cell>
          <cell r="IJ68">
            <v>1</v>
          </cell>
          <cell r="IK68">
            <v>1700000</v>
          </cell>
          <cell r="IL68">
            <v>0</v>
          </cell>
        </row>
        <row r="69">
          <cell r="B69">
            <v>7.3</v>
          </cell>
          <cell r="C69" t="str">
            <v>NR</v>
          </cell>
          <cell r="D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E69" t="str">
            <v>m2</v>
          </cell>
          <cell r="F69">
            <v>85</v>
          </cell>
          <cell r="G69">
            <v>0</v>
          </cell>
          <cell r="H69">
            <v>0</v>
          </cell>
          <cell r="J69">
            <v>7.3</v>
          </cell>
          <cell r="K69" t="str">
            <v>NR</v>
          </cell>
          <cell r="L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M69" t="str">
            <v>m2</v>
          </cell>
          <cell r="N69">
            <v>85</v>
          </cell>
          <cell r="O69">
            <v>8375</v>
          </cell>
          <cell r="P69">
            <v>711875</v>
          </cell>
          <cell r="Q69">
            <v>1</v>
          </cell>
          <cell r="R69">
            <v>1</v>
          </cell>
          <cell r="S69">
            <v>1</v>
          </cell>
          <cell r="T69">
            <v>1</v>
          </cell>
          <cell r="U69">
            <v>1</v>
          </cell>
          <cell r="V69">
            <v>1</v>
          </cell>
          <cell r="W69">
            <v>1</v>
          </cell>
          <cell r="X69">
            <v>711875</v>
          </cell>
          <cell r="Y69">
            <v>0</v>
          </cell>
          <cell r="AA69">
            <v>7.3</v>
          </cell>
          <cell r="AB69" t="str">
            <v>NR</v>
          </cell>
          <cell r="AC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AD69" t="str">
            <v>m2</v>
          </cell>
          <cell r="AE69">
            <v>85</v>
          </cell>
          <cell r="AF69">
            <v>13800</v>
          </cell>
          <cell r="AG69">
            <v>1173000</v>
          </cell>
          <cell r="AH69">
            <v>1</v>
          </cell>
          <cell r="AI69">
            <v>1</v>
          </cell>
          <cell r="AJ69">
            <v>1</v>
          </cell>
          <cell r="AK69">
            <v>1</v>
          </cell>
          <cell r="AL69">
            <v>1</v>
          </cell>
          <cell r="AM69">
            <v>1</v>
          </cell>
          <cell r="AN69">
            <v>1</v>
          </cell>
          <cell r="AO69">
            <v>1173000</v>
          </cell>
          <cell r="AP69">
            <v>0</v>
          </cell>
          <cell r="AR69">
            <v>7.3</v>
          </cell>
          <cell r="AS69" t="str">
            <v>NR</v>
          </cell>
          <cell r="AT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AU69" t="str">
            <v>m2</v>
          </cell>
          <cell r="AV69">
            <v>85</v>
          </cell>
          <cell r="AW69">
            <v>11640</v>
          </cell>
          <cell r="AX69">
            <v>989400</v>
          </cell>
          <cell r="AY69">
            <v>1</v>
          </cell>
          <cell r="AZ69">
            <v>1</v>
          </cell>
          <cell r="BA69">
            <v>1</v>
          </cell>
          <cell r="BB69">
            <v>1</v>
          </cell>
          <cell r="BC69">
            <v>1</v>
          </cell>
          <cell r="BD69">
            <v>1</v>
          </cell>
          <cell r="BE69">
            <v>1</v>
          </cell>
          <cell r="BF69">
            <v>989400</v>
          </cell>
          <cell r="BG69">
            <v>0</v>
          </cell>
          <cell r="BI69">
            <v>7.3</v>
          </cell>
          <cell r="BJ69" t="str">
            <v>NR</v>
          </cell>
          <cell r="BK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BL69" t="str">
            <v>m2</v>
          </cell>
          <cell r="BM69">
            <v>85</v>
          </cell>
          <cell r="BN69">
            <v>5000</v>
          </cell>
          <cell r="BO69">
            <v>425000</v>
          </cell>
          <cell r="BP69">
            <v>1</v>
          </cell>
          <cell r="BQ69">
            <v>1</v>
          </cell>
          <cell r="BR69">
            <v>1</v>
          </cell>
          <cell r="BS69">
            <v>1</v>
          </cell>
          <cell r="BT69">
            <v>1</v>
          </cell>
          <cell r="BU69">
            <v>1</v>
          </cell>
          <cell r="BV69">
            <v>1</v>
          </cell>
          <cell r="BW69">
            <v>425000</v>
          </cell>
          <cell r="BX69">
            <v>0</v>
          </cell>
          <cell r="BZ69">
            <v>7.3</v>
          </cell>
          <cell r="CA69" t="str">
            <v>NR</v>
          </cell>
          <cell r="CB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CC69" t="str">
            <v>m2</v>
          </cell>
          <cell r="CD69">
            <v>85</v>
          </cell>
          <cell r="CE69">
            <v>22000</v>
          </cell>
          <cell r="CF69">
            <v>1870000</v>
          </cell>
          <cell r="CG69">
            <v>1</v>
          </cell>
          <cell r="CH69">
            <v>1</v>
          </cell>
          <cell r="CI69">
            <v>1</v>
          </cell>
          <cell r="CJ69">
            <v>1</v>
          </cell>
          <cell r="CK69">
            <v>1</v>
          </cell>
          <cell r="CL69">
            <v>1</v>
          </cell>
          <cell r="CM69">
            <v>1</v>
          </cell>
          <cell r="CN69">
            <v>1870000</v>
          </cell>
          <cell r="CO69">
            <v>0</v>
          </cell>
          <cell r="CQ69">
            <v>7.3</v>
          </cell>
          <cell r="CR69" t="str">
            <v>NR</v>
          </cell>
          <cell r="CS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CT69" t="str">
            <v>m2</v>
          </cell>
          <cell r="CU69">
            <v>85</v>
          </cell>
          <cell r="CV69">
            <v>26000</v>
          </cell>
          <cell r="CW69">
            <v>2210000</v>
          </cell>
          <cell r="CX69">
            <v>1</v>
          </cell>
          <cell r="CY69">
            <v>1</v>
          </cell>
          <cell r="CZ69">
            <v>1</v>
          </cell>
          <cell r="DA69">
            <v>1</v>
          </cell>
          <cell r="DB69">
            <v>1</v>
          </cell>
          <cell r="DC69">
            <v>1</v>
          </cell>
          <cell r="DD69">
            <v>1</v>
          </cell>
          <cell r="DE69">
            <v>2210000</v>
          </cell>
          <cell r="DF69">
            <v>0</v>
          </cell>
          <cell r="DH69">
            <v>7.3</v>
          </cell>
          <cell r="DI69" t="str">
            <v>NR</v>
          </cell>
          <cell r="DJ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DK69" t="str">
            <v>m2</v>
          </cell>
          <cell r="DL69">
            <v>85</v>
          </cell>
          <cell r="DM69">
            <v>6700</v>
          </cell>
          <cell r="DN69">
            <v>569500</v>
          </cell>
          <cell r="DO69">
            <v>1</v>
          </cell>
          <cell r="DP69">
            <v>1</v>
          </cell>
          <cell r="DQ69">
            <v>1</v>
          </cell>
          <cell r="DR69">
            <v>1</v>
          </cell>
          <cell r="DS69">
            <v>1</v>
          </cell>
          <cell r="DT69">
            <v>1</v>
          </cell>
          <cell r="DU69">
            <v>1</v>
          </cell>
          <cell r="DV69">
            <v>569500</v>
          </cell>
          <cell r="DW69">
            <v>0</v>
          </cell>
          <cell r="DY69">
            <v>7.3</v>
          </cell>
          <cell r="DZ69" t="str">
            <v>NR</v>
          </cell>
          <cell r="EA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EB69" t="str">
            <v>m2</v>
          </cell>
          <cell r="EC69">
            <v>85</v>
          </cell>
          <cell r="ED69">
            <v>5000</v>
          </cell>
          <cell r="EE69">
            <v>425000</v>
          </cell>
          <cell r="EF69">
            <v>1</v>
          </cell>
          <cell r="EG69">
            <v>1</v>
          </cell>
          <cell r="EH69">
            <v>1</v>
          </cell>
          <cell r="EI69">
            <v>1</v>
          </cell>
          <cell r="EJ69">
            <v>1</v>
          </cell>
          <cell r="EK69">
            <v>1</v>
          </cell>
          <cell r="EL69">
            <v>1</v>
          </cell>
          <cell r="EM69">
            <v>425000</v>
          </cell>
          <cell r="EN69">
            <v>0</v>
          </cell>
          <cell r="EP69">
            <v>7.3</v>
          </cell>
          <cell r="EQ69" t="str">
            <v>NR</v>
          </cell>
          <cell r="ER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ES69" t="str">
            <v>m2</v>
          </cell>
          <cell r="ET69">
            <v>85</v>
          </cell>
          <cell r="EU69">
            <v>9100</v>
          </cell>
          <cell r="EV69">
            <v>773500</v>
          </cell>
          <cell r="EW69">
            <v>1</v>
          </cell>
          <cell r="EX69">
            <v>1</v>
          </cell>
          <cell r="EY69">
            <v>1</v>
          </cell>
          <cell r="EZ69">
            <v>1</v>
          </cell>
          <cell r="FA69">
            <v>1</v>
          </cell>
          <cell r="FB69">
            <v>1</v>
          </cell>
          <cell r="FC69">
            <v>1</v>
          </cell>
          <cell r="FD69">
            <v>773500</v>
          </cell>
          <cell r="FE69">
            <v>0</v>
          </cell>
          <cell r="FG69">
            <v>7.3</v>
          </cell>
          <cell r="FH69" t="str">
            <v>NR</v>
          </cell>
          <cell r="FI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FJ69" t="str">
            <v>m2</v>
          </cell>
          <cell r="FK69">
            <v>85</v>
          </cell>
          <cell r="FL69">
            <v>6715</v>
          </cell>
          <cell r="FM69">
            <v>570775</v>
          </cell>
          <cell r="FN69">
            <v>1</v>
          </cell>
          <cell r="FO69">
            <v>1</v>
          </cell>
          <cell r="FP69">
            <v>1</v>
          </cell>
          <cell r="FQ69">
            <v>1</v>
          </cell>
          <cell r="FR69">
            <v>1</v>
          </cell>
          <cell r="FS69">
            <v>1</v>
          </cell>
          <cell r="FT69">
            <v>1</v>
          </cell>
          <cell r="FU69">
            <v>570775</v>
          </cell>
          <cell r="FV69">
            <v>0</v>
          </cell>
          <cell r="FX69">
            <v>7.3</v>
          </cell>
          <cell r="FY69" t="str">
            <v>NR</v>
          </cell>
          <cell r="FZ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GA69" t="str">
            <v>m2</v>
          </cell>
          <cell r="GB69">
            <v>85</v>
          </cell>
          <cell r="GC69">
            <v>20000</v>
          </cell>
          <cell r="GD69">
            <v>1700000</v>
          </cell>
          <cell r="GE69">
            <v>1</v>
          </cell>
          <cell r="GF69">
            <v>1</v>
          </cell>
          <cell r="GG69">
            <v>1</v>
          </cell>
          <cell r="GH69">
            <v>1</v>
          </cell>
          <cell r="GI69">
            <v>1</v>
          </cell>
          <cell r="GJ69">
            <v>1</v>
          </cell>
          <cell r="GK69">
            <v>1</v>
          </cell>
          <cell r="GL69">
            <v>1700000</v>
          </cell>
          <cell r="GM69">
            <v>0</v>
          </cell>
          <cell r="GO69">
            <v>7.3</v>
          </cell>
          <cell r="GP69" t="str">
            <v>NR</v>
          </cell>
          <cell r="GQ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GR69" t="str">
            <v>m2</v>
          </cell>
          <cell r="GS69">
            <v>85</v>
          </cell>
          <cell r="GT69">
            <v>16000</v>
          </cell>
          <cell r="GU69">
            <v>1360000</v>
          </cell>
          <cell r="GV69">
            <v>1</v>
          </cell>
          <cell r="GW69">
            <v>1</v>
          </cell>
          <cell r="GX69">
            <v>1</v>
          </cell>
          <cell r="GY69">
            <v>1</v>
          </cell>
          <cell r="GZ69">
            <v>1</v>
          </cell>
          <cell r="HA69">
            <v>1</v>
          </cell>
          <cell r="HB69">
            <v>1</v>
          </cell>
          <cell r="HC69">
            <v>1360000</v>
          </cell>
          <cell r="HD69">
            <v>0</v>
          </cell>
          <cell r="HF69">
            <v>7.3</v>
          </cell>
          <cell r="HG69" t="str">
            <v>NR</v>
          </cell>
          <cell r="HH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HI69" t="str">
            <v>m2</v>
          </cell>
          <cell r="HJ69">
            <v>85</v>
          </cell>
          <cell r="HK69">
            <v>6500</v>
          </cell>
          <cell r="HL69">
            <v>552500</v>
          </cell>
          <cell r="HM69">
            <v>1</v>
          </cell>
          <cell r="HN69">
            <v>1</v>
          </cell>
          <cell r="HO69">
            <v>1</v>
          </cell>
          <cell r="HP69">
            <v>1</v>
          </cell>
          <cell r="HQ69">
            <v>1</v>
          </cell>
          <cell r="HR69">
            <v>1</v>
          </cell>
          <cell r="HS69">
            <v>1</v>
          </cell>
          <cell r="HT69">
            <v>552500</v>
          </cell>
          <cell r="HU69">
            <v>0</v>
          </cell>
          <cell r="HW69">
            <v>7.3</v>
          </cell>
          <cell r="HX69" t="str">
            <v>NR</v>
          </cell>
          <cell r="HY69"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HZ69" t="str">
            <v>m2</v>
          </cell>
          <cell r="IA69">
            <v>85</v>
          </cell>
          <cell r="IB69">
            <v>15000</v>
          </cell>
          <cell r="IC69">
            <v>1275000</v>
          </cell>
          <cell r="ID69">
            <v>1</v>
          </cell>
          <cell r="IE69">
            <v>1</v>
          </cell>
          <cell r="IF69">
            <v>1</v>
          </cell>
          <cell r="IG69">
            <v>1</v>
          </cell>
          <cell r="IH69">
            <v>1</v>
          </cell>
          <cell r="II69">
            <v>1</v>
          </cell>
          <cell r="IJ69">
            <v>1</v>
          </cell>
          <cell r="IK69">
            <v>1275000</v>
          </cell>
          <cell r="IL69">
            <v>0</v>
          </cell>
        </row>
        <row r="70">
          <cell r="B70">
            <v>7.4</v>
          </cell>
          <cell r="C70" t="str">
            <v>NR</v>
          </cell>
          <cell r="D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E70" t="str">
            <v>m2</v>
          </cell>
          <cell r="F70">
            <v>85</v>
          </cell>
          <cell r="G70">
            <v>0</v>
          </cell>
          <cell r="H70">
            <v>0</v>
          </cell>
          <cell r="J70">
            <v>7.4</v>
          </cell>
          <cell r="K70" t="str">
            <v>NR</v>
          </cell>
          <cell r="L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M70" t="str">
            <v>m2</v>
          </cell>
          <cell r="N70">
            <v>85</v>
          </cell>
          <cell r="O70">
            <v>4126</v>
          </cell>
          <cell r="P70">
            <v>350710</v>
          </cell>
          <cell r="Q70">
            <v>1</v>
          </cell>
          <cell r="R70">
            <v>1</v>
          </cell>
          <cell r="S70">
            <v>1</v>
          </cell>
          <cell r="T70">
            <v>1</v>
          </cell>
          <cell r="U70">
            <v>1</v>
          </cell>
          <cell r="V70">
            <v>1</v>
          </cell>
          <cell r="W70">
            <v>1</v>
          </cell>
          <cell r="X70">
            <v>350710</v>
          </cell>
          <cell r="Y70">
            <v>0</v>
          </cell>
          <cell r="AA70">
            <v>7.4</v>
          </cell>
          <cell r="AB70" t="str">
            <v>NR</v>
          </cell>
          <cell r="AC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AD70" t="str">
            <v>m2</v>
          </cell>
          <cell r="AE70">
            <v>85</v>
          </cell>
          <cell r="AF70">
            <v>13699.5</v>
          </cell>
          <cell r="AG70">
            <v>1164457.5</v>
          </cell>
          <cell r="AH70">
            <v>1</v>
          </cell>
          <cell r="AI70">
            <v>1</v>
          </cell>
          <cell r="AJ70">
            <v>1</v>
          </cell>
          <cell r="AK70">
            <v>1</v>
          </cell>
          <cell r="AL70">
            <v>1</v>
          </cell>
          <cell r="AM70">
            <v>1</v>
          </cell>
          <cell r="AN70">
            <v>1</v>
          </cell>
          <cell r="AO70">
            <v>1164458</v>
          </cell>
          <cell r="AP70">
            <v>-0.5</v>
          </cell>
          <cell r="AR70">
            <v>7.4</v>
          </cell>
          <cell r="AS70" t="str">
            <v>NR</v>
          </cell>
          <cell r="AT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AU70" t="str">
            <v>m2</v>
          </cell>
          <cell r="AV70">
            <v>85</v>
          </cell>
          <cell r="AW70">
            <v>5820</v>
          </cell>
          <cell r="AX70">
            <v>494700</v>
          </cell>
          <cell r="AY70">
            <v>1</v>
          </cell>
          <cell r="AZ70">
            <v>1</v>
          </cell>
          <cell r="BA70">
            <v>1</v>
          </cell>
          <cell r="BB70">
            <v>1</v>
          </cell>
          <cell r="BC70">
            <v>1</v>
          </cell>
          <cell r="BD70">
            <v>1</v>
          </cell>
          <cell r="BE70">
            <v>1</v>
          </cell>
          <cell r="BF70">
            <v>494700</v>
          </cell>
          <cell r="BG70">
            <v>0</v>
          </cell>
          <cell r="BI70">
            <v>7.4</v>
          </cell>
          <cell r="BJ70" t="str">
            <v>NR</v>
          </cell>
          <cell r="BK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BL70" t="str">
            <v>m2</v>
          </cell>
          <cell r="BM70">
            <v>85</v>
          </cell>
          <cell r="BN70">
            <v>5000</v>
          </cell>
          <cell r="BO70">
            <v>425000</v>
          </cell>
          <cell r="BP70">
            <v>1</v>
          </cell>
          <cell r="BQ70">
            <v>1</v>
          </cell>
          <cell r="BR70">
            <v>1</v>
          </cell>
          <cell r="BS70">
            <v>1</v>
          </cell>
          <cell r="BT70">
            <v>1</v>
          </cell>
          <cell r="BU70">
            <v>1</v>
          </cell>
          <cell r="BV70">
            <v>1</v>
          </cell>
          <cell r="BW70">
            <v>425000</v>
          </cell>
          <cell r="BX70">
            <v>0</v>
          </cell>
          <cell r="BZ70">
            <v>7.4</v>
          </cell>
          <cell r="CA70" t="str">
            <v>NR</v>
          </cell>
          <cell r="CB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CC70" t="str">
            <v>m2</v>
          </cell>
          <cell r="CD70">
            <v>85</v>
          </cell>
          <cell r="CE70">
            <v>8000</v>
          </cell>
          <cell r="CF70">
            <v>680000</v>
          </cell>
          <cell r="CG70">
            <v>1</v>
          </cell>
          <cell r="CH70">
            <v>1</v>
          </cell>
          <cell r="CI70">
            <v>1</v>
          </cell>
          <cell r="CJ70">
            <v>1</v>
          </cell>
          <cell r="CK70">
            <v>1</v>
          </cell>
          <cell r="CL70">
            <v>1</v>
          </cell>
          <cell r="CM70">
            <v>1</v>
          </cell>
          <cell r="CN70">
            <v>680000</v>
          </cell>
          <cell r="CO70">
            <v>0</v>
          </cell>
          <cell r="CQ70">
            <v>7.4</v>
          </cell>
          <cell r="CR70" t="str">
            <v>NR</v>
          </cell>
          <cell r="CS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CT70" t="str">
            <v>m2</v>
          </cell>
          <cell r="CU70">
            <v>85</v>
          </cell>
          <cell r="CV70">
            <v>5500</v>
          </cell>
          <cell r="CW70">
            <v>467500</v>
          </cell>
          <cell r="CX70">
            <v>1</v>
          </cell>
          <cell r="CY70">
            <v>1</v>
          </cell>
          <cell r="CZ70">
            <v>1</v>
          </cell>
          <cell r="DA70">
            <v>1</v>
          </cell>
          <cell r="DB70">
            <v>1</v>
          </cell>
          <cell r="DC70">
            <v>1</v>
          </cell>
          <cell r="DD70">
            <v>1</v>
          </cell>
          <cell r="DE70">
            <v>467500</v>
          </cell>
          <cell r="DF70">
            <v>0</v>
          </cell>
          <cell r="DH70">
            <v>7.4</v>
          </cell>
          <cell r="DI70" t="str">
            <v>NR</v>
          </cell>
          <cell r="DJ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DK70" t="str">
            <v>m2</v>
          </cell>
          <cell r="DL70">
            <v>85</v>
          </cell>
          <cell r="DM70">
            <v>6766</v>
          </cell>
          <cell r="DN70">
            <v>575110</v>
          </cell>
          <cell r="DO70">
            <v>1</v>
          </cell>
          <cell r="DP70">
            <v>1</v>
          </cell>
          <cell r="DQ70">
            <v>1</v>
          </cell>
          <cell r="DR70">
            <v>1</v>
          </cell>
          <cell r="DS70">
            <v>1</v>
          </cell>
          <cell r="DT70">
            <v>1</v>
          </cell>
          <cell r="DU70">
            <v>1</v>
          </cell>
          <cell r="DV70">
            <v>575110</v>
          </cell>
          <cell r="DW70">
            <v>0</v>
          </cell>
          <cell r="DY70">
            <v>7.4</v>
          </cell>
          <cell r="DZ70" t="str">
            <v>NR</v>
          </cell>
          <cell r="EA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EB70" t="str">
            <v>m2</v>
          </cell>
          <cell r="EC70">
            <v>85</v>
          </cell>
          <cell r="ED70">
            <v>5000</v>
          </cell>
          <cell r="EE70">
            <v>425000</v>
          </cell>
          <cell r="EF70">
            <v>1</v>
          </cell>
          <cell r="EG70">
            <v>1</v>
          </cell>
          <cell r="EH70">
            <v>1</v>
          </cell>
          <cell r="EI70">
            <v>1</v>
          </cell>
          <cell r="EJ70">
            <v>1</v>
          </cell>
          <cell r="EK70">
            <v>1</v>
          </cell>
          <cell r="EL70">
            <v>1</v>
          </cell>
          <cell r="EM70">
            <v>425000</v>
          </cell>
          <cell r="EN70">
            <v>0</v>
          </cell>
          <cell r="EP70">
            <v>7.4</v>
          </cell>
          <cell r="EQ70" t="str">
            <v>NR</v>
          </cell>
          <cell r="ER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ES70" t="str">
            <v>m2</v>
          </cell>
          <cell r="ET70">
            <v>85</v>
          </cell>
          <cell r="EU70">
            <v>10000</v>
          </cell>
          <cell r="EV70">
            <v>850000</v>
          </cell>
          <cell r="EW70">
            <v>1</v>
          </cell>
          <cell r="EX70">
            <v>1</v>
          </cell>
          <cell r="EY70">
            <v>1</v>
          </cell>
          <cell r="EZ70">
            <v>1</v>
          </cell>
          <cell r="FA70">
            <v>1</v>
          </cell>
          <cell r="FB70">
            <v>1</v>
          </cell>
          <cell r="FC70">
            <v>1</v>
          </cell>
          <cell r="FD70">
            <v>850000</v>
          </cell>
          <cell r="FE70">
            <v>0</v>
          </cell>
          <cell r="FG70">
            <v>7.4</v>
          </cell>
          <cell r="FH70" t="str">
            <v>NR</v>
          </cell>
          <cell r="FI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FJ70" t="str">
            <v>m2</v>
          </cell>
          <cell r="FK70">
            <v>85</v>
          </cell>
          <cell r="FL70">
            <v>6772</v>
          </cell>
          <cell r="FM70">
            <v>575620</v>
          </cell>
          <cell r="FN70">
            <v>1</v>
          </cell>
          <cell r="FO70">
            <v>1</v>
          </cell>
          <cell r="FP70">
            <v>1</v>
          </cell>
          <cell r="FQ70">
            <v>1</v>
          </cell>
          <cell r="FR70">
            <v>1</v>
          </cell>
          <cell r="FS70">
            <v>1</v>
          </cell>
          <cell r="FT70">
            <v>1</v>
          </cell>
          <cell r="FU70">
            <v>575620</v>
          </cell>
          <cell r="FV70">
            <v>0</v>
          </cell>
          <cell r="FX70">
            <v>7.4</v>
          </cell>
          <cell r="FY70" t="str">
            <v>NR</v>
          </cell>
          <cell r="FZ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GA70" t="str">
            <v>m2</v>
          </cell>
          <cell r="GB70">
            <v>85</v>
          </cell>
          <cell r="GC70">
            <v>10000</v>
          </cell>
          <cell r="GD70">
            <v>850000</v>
          </cell>
          <cell r="GE70">
            <v>1</v>
          </cell>
          <cell r="GF70">
            <v>1</v>
          </cell>
          <cell r="GG70">
            <v>1</v>
          </cell>
          <cell r="GH70">
            <v>1</v>
          </cell>
          <cell r="GI70">
            <v>1</v>
          </cell>
          <cell r="GJ70">
            <v>1</v>
          </cell>
          <cell r="GK70">
            <v>1</v>
          </cell>
          <cell r="GL70">
            <v>850000</v>
          </cell>
          <cell r="GM70">
            <v>0</v>
          </cell>
          <cell r="GO70">
            <v>7.4</v>
          </cell>
          <cell r="GP70" t="str">
            <v>NR</v>
          </cell>
          <cell r="GQ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GR70" t="str">
            <v>m2</v>
          </cell>
          <cell r="GS70">
            <v>85</v>
          </cell>
          <cell r="GT70">
            <v>18000</v>
          </cell>
          <cell r="GU70">
            <v>1530000</v>
          </cell>
          <cell r="GV70">
            <v>1</v>
          </cell>
          <cell r="GW70">
            <v>1</v>
          </cell>
          <cell r="GX70">
            <v>1</v>
          </cell>
          <cell r="GY70">
            <v>1</v>
          </cell>
          <cell r="GZ70">
            <v>1</v>
          </cell>
          <cell r="HA70">
            <v>1</v>
          </cell>
          <cell r="HB70">
            <v>1</v>
          </cell>
          <cell r="HC70">
            <v>1530000</v>
          </cell>
          <cell r="HD70">
            <v>0</v>
          </cell>
          <cell r="HF70">
            <v>7.4</v>
          </cell>
          <cell r="HG70" t="str">
            <v>NR</v>
          </cell>
          <cell r="HH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HI70" t="str">
            <v>m2</v>
          </cell>
          <cell r="HJ70">
            <v>85</v>
          </cell>
          <cell r="HK70">
            <v>3000</v>
          </cell>
          <cell r="HL70">
            <v>255000</v>
          </cell>
          <cell r="HM70">
            <v>1</v>
          </cell>
          <cell r="HN70">
            <v>1</v>
          </cell>
          <cell r="HO70">
            <v>1</v>
          </cell>
          <cell r="HP70">
            <v>1</v>
          </cell>
          <cell r="HQ70">
            <v>1</v>
          </cell>
          <cell r="HR70">
            <v>1</v>
          </cell>
          <cell r="HS70">
            <v>1</v>
          </cell>
          <cell r="HT70">
            <v>255000</v>
          </cell>
          <cell r="HU70">
            <v>0</v>
          </cell>
          <cell r="HW70">
            <v>7.4</v>
          </cell>
          <cell r="HX70" t="str">
            <v>NR</v>
          </cell>
          <cell r="HY70"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HZ70" t="str">
            <v>m2</v>
          </cell>
          <cell r="IA70">
            <v>85</v>
          </cell>
          <cell r="IB70">
            <v>15000</v>
          </cell>
          <cell r="IC70">
            <v>1275000</v>
          </cell>
          <cell r="ID70">
            <v>1</v>
          </cell>
          <cell r="IE70">
            <v>1</v>
          </cell>
          <cell r="IF70">
            <v>1</v>
          </cell>
          <cell r="IG70">
            <v>1</v>
          </cell>
          <cell r="IH70">
            <v>1</v>
          </cell>
          <cell r="II70">
            <v>1</v>
          </cell>
          <cell r="IJ70">
            <v>1</v>
          </cell>
          <cell r="IK70">
            <v>1275000</v>
          </cell>
          <cell r="IL70">
            <v>0</v>
          </cell>
        </row>
        <row r="71">
          <cell r="B71">
            <v>7.5</v>
          </cell>
          <cell r="C71" t="str">
            <v>R</v>
          </cell>
          <cell r="D71" t="str">
            <v>Suministro y transporte de gal removedor grafiti wipe out</v>
          </cell>
          <cell r="E71" t="str">
            <v>galon</v>
          </cell>
          <cell r="F71">
            <v>8.5</v>
          </cell>
          <cell r="G71">
            <v>0</v>
          </cell>
          <cell r="H71">
            <v>0</v>
          </cell>
          <cell r="J71">
            <v>7.5</v>
          </cell>
          <cell r="K71" t="str">
            <v>R</v>
          </cell>
          <cell r="L71" t="str">
            <v>Suministro y transporte de gal removedor grafiti wipe out</v>
          </cell>
          <cell r="M71" t="str">
            <v>galon</v>
          </cell>
          <cell r="N71">
            <v>8.5</v>
          </cell>
          <cell r="O71">
            <v>387441</v>
          </cell>
          <cell r="P71">
            <v>3293249</v>
          </cell>
          <cell r="Q71">
            <v>1</v>
          </cell>
          <cell r="R71">
            <v>1</v>
          </cell>
          <cell r="S71">
            <v>1</v>
          </cell>
          <cell r="T71">
            <v>1</v>
          </cell>
          <cell r="U71">
            <v>1</v>
          </cell>
          <cell r="V71">
            <v>1</v>
          </cell>
          <cell r="W71">
            <v>1</v>
          </cell>
          <cell r="X71">
            <v>3293249</v>
          </cell>
          <cell r="Y71">
            <v>0</v>
          </cell>
          <cell r="AA71">
            <v>7.5</v>
          </cell>
          <cell r="AB71" t="str">
            <v>R</v>
          </cell>
          <cell r="AC71" t="str">
            <v>Suministro y transporte de gal removedor grafiti wipe out</v>
          </cell>
          <cell r="AD71" t="str">
            <v>galon</v>
          </cell>
          <cell r="AE71">
            <v>8.5</v>
          </cell>
          <cell r="AF71">
            <v>285000</v>
          </cell>
          <cell r="AG71">
            <v>2422500</v>
          </cell>
          <cell r="AH71">
            <v>1</v>
          </cell>
          <cell r="AI71">
            <v>1</v>
          </cell>
          <cell r="AJ71">
            <v>1</v>
          </cell>
          <cell r="AK71">
            <v>1</v>
          </cell>
          <cell r="AL71">
            <v>1</v>
          </cell>
          <cell r="AM71">
            <v>1</v>
          </cell>
          <cell r="AN71">
            <v>1</v>
          </cell>
          <cell r="AO71">
            <v>2422500</v>
          </cell>
          <cell r="AP71">
            <v>0</v>
          </cell>
          <cell r="AR71">
            <v>7.5</v>
          </cell>
          <cell r="AS71" t="str">
            <v>R</v>
          </cell>
          <cell r="AT71" t="str">
            <v>Suministro y transporte de gal removedor grafiti wipe out</v>
          </cell>
          <cell r="AU71" t="str">
            <v>galon</v>
          </cell>
          <cell r="AV71">
            <v>8.5</v>
          </cell>
          <cell r="AW71">
            <v>87300</v>
          </cell>
          <cell r="AX71">
            <v>742050</v>
          </cell>
          <cell r="AY71">
            <v>1</v>
          </cell>
          <cell r="AZ71">
            <v>1</v>
          </cell>
          <cell r="BA71">
            <v>1</v>
          </cell>
          <cell r="BB71">
            <v>1</v>
          </cell>
          <cell r="BC71">
            <v>1</v>
          </cell>
          <cell r="BD71">
            <v>1</v>
          </cell>
          <cell r="BE71">
            <v>1</v>
          </cell>
          <cell r="BF71">
            <v>742050</v>
          </cell>
          <cell r="BG71">
            <v>0</v>
          </cell>
          <cell r="BI71">
            <v>7.5</v>
          </cell>
          <cell r="BJ71" t="str">
            <v>R</v>
          </cell>
          <cell r="BK71" t="str">
            <v>Suministro y transporte de gal removedor grafiti wipe out</v>
          </cell>
          <cell r="BL71" t="str">
            <v>galon</v>
          </cell>
          <cell r="BM71">
            <v>8.5</v>
          </cell>
          <cell r="BN71">
            <v>98000</v>
          </cell>
          <cell r="BO71">
            <v>833000</v>
          </cell>
          <cell r="BP71">
            <v>1</v>
          </cell>
          <cell r="BQ71">
            <v>1</v>
          </cell>
          <cell r="BR71">
            <v>1</v>
          </cell>
          <cell r="BS71">
            <v>1</v>
          </cell>
          <cell r="BT71">
            <v>1</v>
          </cell>
          <cell r="BU71">
            <v>1</v>
          </cell>
          <cell r="BV71">
            <v>1</v>
          </cell>
          <cell r="BW71">
            <v>833000</v>
          </cell>
          <cell r="BX71">
            <v>0</v>
          </cell>
          <cell r="BZ71">
            <v>7.5</v>
          </cell>
          <cell r="CA71" t="str">
            <v>R</v>
          </cell>
          <cell r="CB71" t="str">
            <v>Suministro y transporte de gal removedor grafiti wipe out</v>
          </cell>
          <cell r="CC71" t="str">
            <v>galon</v>
          </cell>
          <cell r="CD71">
            <v>8.5</v>
          </cell>
          <cell r="CE71">
            <v>120000</v>
          </cell>
          <cell r="CF71">
            <v>1020000</v>
          </cell>
          <cell r="CG71">
            <v>1</v>
          </cell>
          <cell r="CH71">
            <v>1</v>
          </cell>
          <cell r="CI71">
            <v>1</v>
          </cell>
          <cell r="CJ71">
            <v>1</v>
          </cell>
          <cell r="CK71">
            <v>1</v>
          </cell>
          <cell r="CL71">
            <v>1</v>
          </cell>
          <cell r="CM71">
            <v>1</v>
          </cell>
          <cell r="CN71">
            <v>1020000</v>
          </cell>
          <cell r="CO71">
            <v>0</v>
          </cell>
          <cell r="CQ71">
            <v>7.5</v>
          </cell>
          <cell r="CR71" t="str">
            <v>R</v>
          </cell>
          <cell r="CS71" t="str">
            <v>Suministro y transporte de gal removedor grafiti wipe out</v>
          </cell>
          <cell r="CT71" t="str">
            <v>galon</v>
          </cell>
          <cell r="CU71">
            <v>8.5</v>
          </cell>
          <cell r="CV71">
            <v>75000</v>
          </cell>
          <cell r="CW71">
            <v>637500</v>
          </cell>
          <cell r="CX71">
            <v>1</v>
          </cell>
          <cell r="CY71">
            <v>1</v>
          </cell>
          <cell r="CZ71">
            <v>1</v>
          </cell>
          <cell r="DA71">
            <v>1</v>
          </cell>
          <cell r="DB71">
            <v>1</v>
          </cell>
          <cell r="DC71">
            <v>1</v>
          </cell>
          <cell r="DD71">
            <v>1</v>
          </cell>
          <cell r="DE71">
            <v>637500</v>
          </cell>
          <cell r="DF71">
            <v>0</v>
          </cell>
          <cell r="DH71">
            <v>7.5</v>
          </cell>
          <cell r="DI71" t="str">
            <v>R</v>
          </cell>
          <cell r="DJ71" t="str">
            <v>Suministro y transporte de gal removedor grafiti wipe out</v>
          </cell>
          <cell r="DK71" t="str">
            <v>galon</v>
          </cell>
          <cell r="DL71">
            <v>8.5</v>
          </cell>
          <cell r="DM71">
            <v>57219</v>
          </cell>
          <cell r="DN71">
            <v>486361.5</v>
          </cell>
          <cell r="DO71">
            <v>1</v>
          </cell>
          <cell r="DP71">
            <v>1</v>
          </cell>
          <cell r="DQ71">
            <v>1</v>
          </cell>
          <cell r="DR71">
            <v>1</v>
          </cell>
          <cell r="DS71">
            <v>1</v>
          </cell>
          <cell r="DT71">
            <v>1</v>
          </cell>
          <cell r="DU71">
            <v>1</v>
          </cell>
          <cell r="DV71">
            <v>486362</v>
          </cell>
          <cell r="DW71">
            <v>-0.5</v>
          </cell>
          <cell r="DY71">
            <v>7.5</v>
          </cell>
          <cell r="DZ71" t="str">
            <v>R</v>
          </cell>
          <cell r="EA71" t="str">
            <v>Suministro y transporte de gal removedor grafiti wipe out</v>
          </cell>
          <cell r="EB71" t="str">
            <v>galon</v>
          </cell>
          <cell r="EC71">
            <v>8.5</v>
          </cell>
          <cell r="ED71">
            <v>80000</v>
          </cell>
          <cell r="EE71">
            <v>680000</v>
          </cell>
          <cell r="EF71">
            <v>1</v>
          </cell>
          <cell r="EG71">
            <v>1</v>
          </cell>
          <cell r="EH71">
            <v>1</v>
          </cell>
          <cell r="EI71">
            <v>1</v>
          </cell>
          <cell r="EJ71">
            <v>1</v>
          </cell>
          <cell r="EK71">
            <v>1</v>
          </cell>
          <cell r="EL71">
            <v>1</v>
          </cell>
          <cell r="EM71">
            <v>680000</v>
          </cell>
          <cell r="EN71">
            <v>0</v>
          </cell>
          <cell r="EP71">
            <v>7.5</v>
          </cell>
          <cell r="EQ71" t="str">
            <v>R</v>
          </cell>
          <cell r="ER71" t="str">
            <v>Suministro y transporte de gal removedor grafiti wipe out</v>
          </cell>
          <cell r="ES71" t="str">
            <v>galon</v>
          </cell>
          <cell r="ET71">
            <v>8.5</v>
          </cell>
          <cell r="EU71">
            <v>152000</v>
          </cell>
          <cell r="EV71">
            <v>1292000</v>
          </cell>
          <cell r="EW71">
            <v>1</v>
          </cell>
          <cell r="EX71">
            <v>1</v>
          </cell>
          <cell r="EY71">
            <v>1</v>
          </cell>
          <cell r="EZ71">
            <v>1</v>
          </cell>
          <cell r="FA71">
            <v>1</v>
          </cell>
          <cell r="FB71">
            <v>1</v>
          </cell>
          <cell r="FC71">
            <v>1</v>
          </cell>
          <cell r="FD71">
            <v>1292000</v>
          </cell>
          <cell r="FE71">
            <v>0</v>
          </cell>
          <cell r="FG71">
            <v>7.5</v>
          </cell>
          <cell r="FH71" t="str">
            <v>R</v>
          </cell>
          <cell r="FI71" t="str">
            <v>Suministro y transporte de gal removedor grafiti wipe out</v>
          </cell>
          <cell r="FJ71" t="str">
            <v>galon</v>
          </cell>
          <cell r="FK71">
            <v>8.5</v>
          </cell>
          <cell r="FL71">
            <v>57223</v>
          </cell>
          <cell r="FM71">
            <v>486395.5</v>
          </cell>
          <cell r="FN71">
            <v>1</v>
          </cell>
          <cell r="FO71">
            <v>1</v>
          </cell>
          <cell r="FP71">
            <v>1</v>
          </cell>
          <cell r="FQ71">
            <v>1</v>
          </cell>
          <cell r="FR71">
            <v>1</v>
          </cell>
          <cell r="FS71">
            <v>1</v>
          </cell>
          <cell r="FT71">
            <v>1</v>
          </cell>
          <cell r="FU71">
            <v>486396</v>
          </cell>
          <cell r="FV71">
            <v>-0.5</v>
          </cell>
          <cell r="FX71">
            <v>7.5</v>
          </cell>
          <cell r="FY71" t="str">
            <v>R</v>
          </cell>
          <cell r="FZ71" t="str">
            <v>Suministro y transporte de gal removedor grafiti wipe out</v>
          </cell>
          <cell r="GA71" t="str">
            <v>galon</v>
          </cell>
          <cell r="GB71">
            <v>8.5</v>
          </cell>
          <cell r="GC71">
            <v>400000</v>
          </cell>
          <cell r="GD71">
            <v>3400000</v>
          </cell>
          <cell r="GE71">
            <v>1</v>
          </cell>
          <cell r="GF71">
            <v>1</v>
          </cell>
          <cell r="GG71">
            <v>1</v>
          </cell>
          <cell r="GH71">
            <v>1</v>
          </cell>
          <cell r="GI71">
            <v>1</v>
          </cell>
          <cell r="GJ71">
            <v>1</v>
          </cell>
          <cell r="GK71">
            <v>1</v>
          </cell>
          <cell r="GL71">
            <v>3400000</v>
          </cell>
          <cell r="GM71">
            <v>0</v>
          </cell>
          <cell r="GO71">
            <v>7.5</v>
          </cell>
          <cell r="GP71" t="str">
            <v>R</v>
          </cell>
          <cell r="GQ71" t="str">
            <v>Suministro y transporte de gal removedor grafiti wipe out</v>
          </cell>
          <cell r="GR71" t="str">
            <v>galon</v>
          </cell>
          <cell r="GS71">
            <v>8.5</v>
          </cell>
          <cell r="GT71">
            <v>280000</v>
          </cell>
          <cell r="GU71">
            <v>2380000</v>
          </cell>
          <cell r="GV71">
            <v>1</v>
          </cell>
          <cell r="GW71">
            <v>1</v>
          </cell>
          <cell r="GX71">
            <v>1</v>
          </cell>
          <cell r="GY71">
            <v>1</v>
          </cell>
          <cell r="GZ71">
            <v>1</v>
          </cell>
          <cell r="HA71">
            <v>1</v>
          </cell>
          <cell r="HB71">
            <v>1</v>
          </cell>
          <cell r="HC71">
            <v>2380000</v>
          </cell>
          <cell r="HD71">
            <v>0</v>
          </cell>
          <cell r="HF71">
            <v>7.5</v>
          </cell>
          <cell r="HG71" t="str">
            <v>R</v>
          </cell>
          <cell r="HH71" t="str">
            <v>Suministro y transporte de gal removedor grafiti wipe out</v>
          </cell>
          <cell r="HI71" t="str">
            <v>galon</v>
          </cell>
          <cell r="HJ71">
            <v>8.5</v>
          </cell>
          <cell r="HK71">
            <v>4500</v>
          </cell>
          <cell r="HL71">
            <v>38250</v>
          </cell>
          <cell r="HM71">
            <v>1</v>
          </cell>
          <cell r="HN71">
            <v>1</v>
          </cell>
          <cell r="HO71">
            <v>1</v>
          </cell>
          <cell r="HP71">
            <v>1</v>
          </cell>
          <cell r="HQ71">
            <v>1</v>
          </cell>
          <cell r="HR71">
            <v>1</v>
          </cell>
          <cell r="HS71">
            <v>1</v>
          </cell>
          <cell r="HT71">
            <v>38250</v>
          </cell>
          <cell r="HU71">
            <v>0</v>
          </cell>
          <cell r="HW71">
            <v>7.5</v>
          </cell>
          <cell r="HX71" t="str">
            <v>R</v>
          </cell>
          <cell r="HY71" t="str">
            <v>Suministro y transporte de gal removedor grafiti wipe out</v>
          </cell>
          <cell r="HZ71" t="str">
            <v>galon</v>
          </cell>
          <cell r="IA71">
            <v>8.5</v>
          </cell>
          <cell r="IB71">
            <v>150000</v>
          </cell>
          <cell r="IC71">
            <v>1275000</v>
          </cell>
          <cell r="ID71">
            <v>1</v>
          </cell>
          <cell r="IE71">
            <v>1</v>
          </cell>
          <cell r="IF71">
            <v>1</v>
          </cell>
          <cell r="IG71">
            <v>1</v>
          </cell>
          <cell r="IH71">
            <v>1</v>
          </cell>
          <cell r="II71">
            <v>1</v>
          </cell>
          <cell r="IJ71">
            <v>1</v>
          </cell>
          <cell r="IK71">
            <v>1275000</v>
          </cell>
          <cell r="IL71">
            <v>0</v>
          </cell>
        </row>
        <row r="72">
          <cell r="B72">
            <v>7.6</v>
          </cell>
          <cell r="C72" t="str">
            <v>NR</v>
          </cell>
          <cell r="D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72" t="str">
            <v>día</v>
          </cell>
          <cell r="F72">
            <v>42.5</v>
          </cell>
          <cell r="G72">
            <v>0</v>
          </cell>
          <cell r="H72">
            <v>0</v>
          </cell>
          <cell r="J72">
            <v>7.6</v>
          </cell>
          <cell r="K72" t="str">
            <v>NR</v>
          </cell>
          <cell r="L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M72" t="str">
            <v>día</v>
          </cell>
          <cell r="N72">
            <v>42.5</v>
          </cell>
          <cell r="O72">
            <v>66493</v>
          </cell>
          <cell r="P72">
            <v>2825953</v>
          </cell>
          <cell r="Q72">
            <v>1</v>
          </cell>
          <cell r="R72">
            <v>1</v>
          </cell>
          <cell r="S72">
            <v>1</v>
          </cell>
          <cell r="T72">
            <v>1</v>
          </cell>
          <cell r="U72">
            <v>1</v>
          </cell>
          <cell r="V72">
            <v>1</v>
          </cell>
          <cell r="W72">
            <v>1</v>
          </cell>
          <cell r="X72">
            <v>2825953</v>
          </cell>
          <cell r="Y72">
            <v>0</v>
          </cell>
          <cell r="AA72">
            <v>7.6</v>
          </cell>
          <cell r="AB72" t="str">
            <v>NR</v>
          </cell>
          <cell r="AC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D72" t="str">
            <v>día</v>
          </cell>
          <cell r="AE72">
            <v>42.5</v>
          </cell>
          <cell r="AF72">
            <v>24500</v>
          </cell>
          <cell r="AG72">
            <v>1041250</v>
          </cell>
          <cell r="AH72">
            <v>1</v>
          </cell>
          <cell r="AI72">
            <v>1</v>
          </cell>
          <cell r="AJ72">
            <v>1</v>
          </cell>
          <cell r="AK72">
            <v>1</v>
          </cell>
          <cell r="AL72">
            <v>1</v>
          </cell>
          <cell r="AM72">
            <v>1</v>
          </cell>
          <cell r="AN72">
            <v>1</v>
          </cell>
          <cell r="AO72">
            <v>1041250</v>
          </cell>
          <cell r="AP72">
            <v>0</v>
          </cell>
          <cell r="AR72">
            <v>7.6</v>
          </cell>
          <cell r="AS72" t="str">
            <v>NR</v>
          </cell>
          <cell r="AT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U72" t="str">
            <v>día</v>
          </cell>
          <cell r="AV72">
            <v>42.5</v>
          </cell>
          <cell r="AW72">
            <v>38800</v>
          </cell>
          <cell r="AX72">
            <v>1649000</v>
          </cell>
          <cell r="AY72">
            <v>1</v>
          </cell>
          <cell r="AZ72">
            <v>1</v>
          </cell>
          <cell r="BA72">
            <v>1</v>
          </cell>
          <cell r="BB72">
            <v>1</v>
          </cell>
          <cell r="BC72">
            <v>1</v>
          </cell>
          <cell r="BD72">
            <v>1</v>
          </cell>
          <cell r="BE72">
            <v>1</v>
          </cell>
          <cell r="BF72">
            <v>1649000</v>
          </cell>
          <cell r="BG72">
            <v>0</v>
          </cell>
          <cell r="BI72">
            <v>7.6</v>
          </cell>
          <cell r="BJ72" t="str">
            <v>NR</v>
          </cell>
          <cell r="BK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BL72" t="str">
            <v>día</v>
          </cell>
          <cell r="BM72">
            <v>42.5</v>
          </cell>
          <cell r="BN72">
            <v>62372</v>
          </cell>
          <cell r="BO72">
            <v>2650810</v>
          </cell>
          <cell r="BP72">
            <v>1</v>
          </cell>
          <cell r="BQ72">
            <v>1</v>
          </cell>
          <cell r="BR72">
            <v>1</v>
          </cell>
          <cell r="BS72">
            <v>1</v>
          </cell>
          <cell r="BT72">
            <v>1</v>
          </cell>
          <cell r="BU72">
            <v>1</v>
          </cell>
          <cell r="BV72">
            <v>1</v>
          </cell>
          <cell r="BW72">
            <v>2650810</v>
          </cell>
          <cell r="BX72">
            <v>0</v>
          </cell>
          <cell r="BZ72">
            <v>7.6</v>
          </cell>
          <cell r="CA72" t="str">
            <v>NR</v>
          </cell>
          <cell r="CB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C72" t="str">
            <v>día</v>
          </cell>
          <cell r="CD72">
            <v>42.5</v>
          </cell>
          <cell r="CE72">
            <v>70000</v>
          </cell>
          <cell r="CF72">
            <v>2975000</v>
          </cell>
          <cell r="CG72">
            <v>1</v>
          </cell>
          <cell r="CH72">
            <v>1</v>
          </cell>
          <cell r="CI72">
            <v>1</v>
          </cell>
          <cell r="CJ72">
            <v>1</v>
          </cell>
          <cell r="CK72">
            <v>1</v>
          </cell>
          <cell r="CL72">
            <v>1</v>
          </cell>
          <cell r="CM72">
            <v>1</v>
          </cell>
          <cell r="CN72">
            <v>2975000</v>
          </cell>
          <cell r="CO72">
            <v>0</v>
          </cell>
          <cell r="CQ72">
            <v>7.6</v>
          </cell>
          <cell r="CR72" t="str">
            <v>NR</v>
          </cell>
          <cell r="CS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T72" t="str">
            <v>día</v>
          </cell>
          <cell r="CU72">
            <v>42.5</v>
          </cell>
          <cell r="CV72">
            <v>80000</v>
          </cell>
          <cell r="CW72">
            <v>3400000</v>
          </cell>
          <cell r="CX72">
            <v>1</v>
          </cell>
          <cell r="CY72">
            <v>1</v>
          </cell>
          <cell r="CZ72">
            <v>1</v>
          </cell>
          <cell r="DA72">
            <v>1</v>
          </cell>
          <cell r="DB72">
            <v>1</v>
          </cell>
          <cell r="DC72">
            <v>1</v>
          </cell>
          <cell r="DD72">
            <v>1</v>
          </cell>
          <cell r="DE72">
            <v>3400000</v>
          </cell>
          <cell r="DF72">
            <v>0</v>
          </cell>
          <cell r="DH72">
            <v>7.6</v>
          </cell>
          <cell r="DI72" t="str">
            <v>NR</v>
          </cell>
          <cell r="DJ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DK72" t="str">
            <v>día</v>
          </cell>
          <cell r="DL72">
            <v>42.5</v>
          </cell>
          <cell r="DM72">
            <v>17190</v>
          </cell>
          <cell r="DN72">
            <v>730575</v>
          </cell>
          <cell r="DO72">
            <v>1</v>
          </cell>
          <cell r="DP72">
            <v>1</v>
          </cell>
          <cell r="DQ72">
            <v>1</v>
          </cell>
          <cell r="DR72">
            <v>1</v>
          </cell>
          <cell r="DS72">
            <v>1</v>
          </cell>
          <cell r="DT72">
            <v>1</v>
          </cell>
          <cell r="DU72">
            <v>1</v>
          </cell>
          <cell r="DV72">
            <v>730575</v>
          </cell>
          <cell r="DW72">
            <v>0</v>
          </cell>
          <cell r="DY72">
            <v>7.6</v>
          </cell>
          <cell r="DZ72" t="str">
            <v>NR</v>
          </cell>
          <cell r="EA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B72" t="str">
            <v>día</v>
          </cell>
          <cell r="EC72">
            <v>42.5</v>
          </cell>
          <cell r="ED72">
            <v>28500</v>
          </cell>
          <cell r="EE72">
            <v>1211250</v>
          </cell>
          <cell r="EF72">
            <v>1</v>
          </cell>
          <cell r="EG72">
            <v>1</v>
          </cell>
          <cell r="EH72">
            <v>1</v>
          </cell>
          <cell r="EI72">
            <v>1</v>
          </cell>
          <cell r="EJ72">
            <v>1</v>
          </cell>
          <cell r="EK72">
            <v>1</v>
          </cell>
          <cell r="EL72">
            <v>1</v>
          </cell>
          <cell r="EM72">
            <v>1211250</v>
          </cell>
          <cell r="EN72">
            <v>0</v>
          </cell>
          <cell r="EP72">
            <v>7.6</v>
          </cell>
          <cell r="EQ72" t="str">
            <v>NR</v>
          </cell>
          <cell r="ER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S72" t="str">
            <v>día</v>
          </cell>
          <cell r="ET72">
            <v>42.5</v>
          </cell>
          <cell r="EU72">
            <v>39280</v>
          </cell>
          <cell r="EV72">
            <v>1669400</v>
          </cell>
          <cell r="EW72">
            <v>1</v>
          </cell>
          <cell r="EX72">
            <v>1</v>
          </cell>
          <cell r="EY72">
            <v>1</v>
          </cell>
          <cell r="EZ72">
            <v>1</v>
          </cell>
          <cell r="FA72">
            <v>1</v>
          </cell>
          <cell r="FB72">
            <v>1</v>
          </cell>
          <cell r="FC72">
            <v>1</v>
          </cell>
          <cell r="FD72">
            <v>1669400</v>
          </cell>
          <cell r="FE72">
            <v>0</v>
          </cell>
          <cell r="FG72">
            <v>7.6</v>
          </cell>
          <cell r="FH72" t="str">
            <v>NR</v>
          </cell>
          <cell r="FI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FJ72" t="str">
            <v>día</v>
          </cell>
          <cell r="FK72">
            <v>42.5</v>
          </cell>
          <cell r="FL72">
            <v>17190</v>
          </cell>
          <cell r="FM72">
            <v>730575</v>
          </cell>
          <cell r="FN72">
            <v>1</v>
          </cell>
          <cell r="FO72">
            <v>1</v>
          </cell>
          <cell r="FP72">
            <v>1</v>
          </cell>
          <cell r="FQ72">
            <v>1</v>
          </cell>
          <cell r="FR72">
            <v>1</v>
          </cell>
          <cell r="FS72">
            <v>1</v>
          </cell>
          <cell r="FT72">
            <v>1</v>
          </cell>
          <cell r="FU72">
            <v>730575</v>
          </cell>
          <cell r="FV72">
            <v>0</v>
          </cell>
          <cell r="FX72">
            <v>7.6</v>
          </cell>
          <cell r="FY72" t="str">
            <v>NR</v>
          </cell>
          <cell r="FZ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A72" t="str">
            <v>día</v>
          </cell>
          <cell r="GB72">
            <v>42.5</v>
          </cell>
          <cell r="GC72">
            <v>35000</v>
          </cell>
          <cell r="GD72">
            <v>1487500</v>
          </cell>
          <cell r="GE72">
            <v>1</v>
          </cell>
          <cell r="GF72">
            <v>1</v>
          </cell>
          <cell r="GG72">
            <v>1</v>
          </cell>
          <cell r="GH72">
            <v>1</v>
          </cell>
          <cell r="GI72">
            <v>1</v>
          </cell>
          <cell r="GJ72">
            <v>1</v>
          </cell>
          <cell r="GK72">
            <v>1</v>
          </cell>
          <cell r="GL72">
            <v>1487500</v>
          </cell>
          <cell r="GM72">
            <v>0</v>
          </cell>
          <cell r="GO72">
            <v>7.6</v>
          </cell>
          <cell r="GP72" t="str">
            <v>NR</v>
          </cell>
          <cell r="GQ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R72" t="str">
            <v>día</v>
          </cell>
          <cell r="GS72">
            <v>42.5</v>
          </cell>
          <cell r="GT72">
            <v>35000</v>
          </cell>
          <cell r="GU72">
            <v>1487500</v>
          </cell>
          <cell r="GV72">
            <v>1</v>
          </cell>
          <cell r="GW72">
            <v>1</v>
          </cell>
          <cell r="GX72">
            <v>1</v>
          </cell>
          <cell r="GY72">
            <v>1</v>
          </cell>
          <cell r="GZ72">
            <v>1</v>
          </cell>
          <cell r="HA72">
            <v>1</v>
          </cell>
          <cell r="HB72">
            <v>1</v>
          </cell>
          <cell r="HC72">
            <v>1487500</v>
          </cell>
          <cell r="HD72">
            <v>0</v>
          </cell>
          <cell r="HF72">
            <v>7.6</v>
          </cell>
          <cell r="HG72" t="str">
            <v>NR</v>
          </cell>
          <cell r="HH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I72" t="str">
            <v>día</v>
          </cell>
          <cell r="HJ72">
            <v>42.5</v>
          </cell>
          <cell r="HK72">
            <v>20000</v>
          </cell>
          <cell r="HL72">
            <v>850000</v>
          </cell>
          <cell r="HM72">
            <v>1</v>
          </cell>
          <cell r="HN72">
            <v>1</v>
          </cell>
          <cell r="HO72">
            <v>1</v>
          </cell>
          <cell r="HP72">
            <v>1</v>
          </cell>
          <cell r="HQ72">
            <v>1</v>
          </cell>
          <cell r="HR72">
            <v>1</v>
          </cell>
          <cell r="HS72">
            <v>1</v>
          </cell>
          <cell r="HT72">
            <v>850000</v>
          </cell>
          <cell r="HU72">
            <v>0</v>
          </cell>
          <cell r="HW72">
            <v>7.6</v>
          </cell>
          <cell r="HX72" t="str">
            <v>NR</v>
          </cell>
          <cell r="HY72"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Z72" t="str">
            <v>día</v>
          </cell>
          <cell r="IA72">
            <v>42.5</v>
          </cell>
          <cell r="IB72">
            <v>100000</v>
          </cell>
          <cell r="IC72">
            <v>4250000</v>
          </cell>
          <cell r="ID72">
            <v>1</v>
          </cell>
          <cell r="IE72">
            <v>1</v>
          </cell>
          <cell r="IF72">
            <v>1</v>
          </cell>
          <cell r="IG72">
            <v>1</v>
          </cell>
          <cell r="IH72">
            <v>1</v>
          </cell>
          <cell r="II72">
            <v>1</v>
          </cell>
          <cell r="IJ72">
            <v>1</v>
          </cell>
          <cell r="IK72">
            <v>4250000</v>
          </cell>
          <cell r="IL72">
            <v>0</v>
          </cell>
        </row>
        <row r="73">
          <cell r="B73">
            <v>7.7</v>
          </cell>
          <cell r="C73" t="str">
            <v>NR</v>
          </cell>
          <cell r="D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73" t="str">
            <v>día</v>
          </cell>
          <cell r="F73">
            <v>42.5</v>
          </cell>
          <cell r="G73">
            <v>0</v>
          </cell>
          <cell r="H73">
            <v>0</v>
          </cell>
          <cell r="J73">
            <v>7.7</v>
          </cell>
          <cell r="K73" t="str">
            <v>NR</v>
          </cell>
          <cell r="L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M73" t="str">
            <v>día</v>
          </cell>
          <cell r="N73">
            <v>42.5</v>
          </cell>
          <cell r="O73">
            <v>84444</v>
          </cell>
          <cell r="P73">
            <v>3588870</v>
          </cell>
          <cell r="Q73">
            <v>1</v>
          </cell>
          <cell r="R73">
            <v>1</v>
          </cell>
          <cell r="S73">
            <v>1</v>
          </cell>
          <cell r="T73">
            <v>1</v>
          </cell>
          <cell r="U73">
            <v>1</v>
          </cell>
          <cell r="V73">
            <v>1</v>
          </cell>
          <cell r="W73">
            <v>1</v>
          </cell>
          <cell r="X73">
            <v>3588870</v>
          </cell>
          <cell r="Y73">
            <v>0</v>
          </cell>
          <cell r="AA73">
            <v>7.7</v>
          </cell>
          <cell r="AB73" t="str">
            <v>NR</v>
          </cell>
          <cell r="AC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D73" t="str">
            <v>día</v>
          </cell>
          <cell r="AE73">
            <v>42.5</v>
          </cell>
          <cell r="AF73">
            <v>42500</v>
          </cell>
          <cell r="AG73">
            <v>1806250</v>
          </cell>
          <cell r="AH73">
            <v>1</v>
          </cell>
          <cell r="AI73">
            <v>1</v>
          </cell>
          <cell r="AJ73">
            <v>1</v>
          </cell>
          <cell r="AK73">
            <v>1</v>
          </cell>
          <cell r="AL73">
            <v>1</v>
          </cell>
          <cell r="AM73">
            <v>1</v>
          </cell>
          <cell r="AN73">
            <v>1</v>
          </cell>
          <cell r="AO73">
            <v>1806250</v>
          </cell>
          <cell r="AP73">
            <v>0</v>
          </cell>
          <cell r="AR73">
            <v>7.7</v>
          </cell>
          <cell r="AS73" t="str">
            <v>NR</v>
          </cell>
          <cell r="AT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U73" t="str">
            <v>día</v>
          </cell>
          <cell r="AV73">
            <v>42.5</v>
          </cell>
          <cell r="AW73">
            <v>48500</v>
          </cell>
          <cell r="AX73">
            <v>2061250</v>
          </cell>
          <cell r="AY73">
            <v>1</v>
          </cell>
          <cell r="AZ73">
            <v>1</v>
          </cell>
          <cell r="BA73">
            <v>1</v>
          </cell>
          <cell r="BB73">
            <v>1</v>
          </cell>
          <cell r="BC73">
            <v>1</v>
          </cell>
          <cell r="BD73">
            <v>1</v>
          </cell>
          <cell r="BE73">
            <v>1</v>
          </cell>
          <cell r="BF73">
            <v>2061250</v>
          </cell>
          <cell r="BG73">
            <v>0</v>
          </cell>
          <cell r="BI73">
            <v>7.7</v>
          </cell>
          <cell r="BJ73" t="str">
            <v>NR</v>
          </cell>
          <cell r="BK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BL73" t="str">
            <v>día</v>
          </cell>
          <cell r="BM73">
            <v>42.5</v>
          </cell>
          <cell r="BN73">
            <v>74992</v>
          </cell>
          <cell r="BO73">
            <v>3187160</v>
          </cell>
          <cell r="BP73">
            <v>1</v>
          </cell>
          <cell r="BQ73">
            <v>1</v>
          </cell>
          <cell r="BR73">
            <v>1</v>
          </cell>
          <cell r="BS73">
            <v>1</v>
          </cell>
          <cell r="BT73">
            <v>1</v>
          </cell>
          <cell r="BU73">
            <v>1</v>
          </cell>
          <cell r="BV73">
            <v>1</v>
          </cell>
          <cell r="BW73">
            <v>3187160</v>
          </cell>
          <cell r="BX73">
            <v>0</v>
          </cell>
          <cell r="BZ73">
            <v>7.7</v>
          </cell>
          <cell r="CA73" t="str">
            <v>NR</v>
          </cell>
          <cell r="CB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C73" t="str">
            <v>día</v>
          </cell>
          <cell r="CD73">
            <v>42.5</v>
          </cell>
          <cell r="CE73">
            <v>90000</v>
          </cell>
          <cell r="CF73">
            <v>3825000</v>
          </cell>
          <cell r="CG73">
            <v>1</v>
          </cell>
          <cell r="CH73">
            <v>1</v>
          </cell>
          <cell r="CI73">
            <v>1</v>
          </cell>
          <cell r="CJ73">
            <v>1</v>
          </cell>
          <cell r="CK73">
            <v>1</v>
          </cell>
          <cell r="CL73">
            <v>1</v>
          </cell>
          <cell r="CM73">
            <v>1</v>
          </cell>
          <cell r="CN73">
            <v>3825000</v>
          </cell>
          <cell r="CO73">
            <v>0</v>
          </cell>
          <cell r="CQ73">
            <v>7.7</v>
          </cell>
          <cell r="CR73" t="str">
            <v>NR</v>
          </cell>
          <cell r="CS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T73" t="str">
            <v>día</v>
          </cell>
          <cell r="CU73">
            <v>42.5</v>
          </cell>
          <cell r="CV73">
            <v>145000</v>
          </cell>
          <cell r="CW73">
            <v>6162500</v>
          </cell>
          <cell r="CX73">
            <v>1</v>
          </cell>
          <cell r="CY73">
            <v>1</v>
          </cell>
          <cell r="CZ73">
            <v>1</v>
          </cell>
          <cell r="DA73">
            <v>1</v>
          </cell>
          <cell r="DB73">
            <v>1</v>
          </cell>
          <cell r="DC73">
            <v>1</v>
          </cell>
          <cell r="DD73">
            <v>1</v>
          </cell>
          <cell r="DE73">
            <v>6162500</v>
          </cell>
          <cell r="DF73">
            <v>0</v>
          </cell>
          <cell r="DH73">
            <v>7.7</v>
          </cell>
          <cell r="DI73" t="str">
            <v>NR</v>
          </cell>
          <cell r="DJ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DK73" t="str">
            <v>día</v>
          </cell>
          <cell r="DL73">
            <v>42.5</v>
          </cell>
          <cell r="DM73">
            <v>24635</v>
          </cell>
          <cell r="DN73">
            <v>1046987.5</v>
          </cell>
          <cell r="DO73">
            <v>1</v>
          </cell>
          <cell r="DP73">
            <v>1</v>
          </cell>
          <cell r="DQ73">
            <v>1</v>
          </cell>
          <cell r="DR73">
            <v>1</v>
          </cell>
          <cell r="DS73">
            <v>1</v>
          </cell>
          <cell r="DT73">
            <v>1</v>
          </cell>
          <cell r="DU73">
            <v>1</v>
          </cell>
          <cell r="DV73">
            <v>1046988</v>
          </cell>
          <cell r="DW73">
            <v>-0.5</v>
          </cell>
          <cell r="DY73">
            <v>7.7</v>
          </cell>
          <cell r="DZ73" t="str">
            <v>NR</v>
          </cell>
          <cell r="EA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B73" t="str">
            <v>día</v>
          </cell>
          <cell r="EC73">
            <v>42.5</v>
          </cell>
          <cell r="ED73">
            <v>32000</v>
          </cell>
          <cell r="EE73">
            <v>1360000</v>
          </cell>
          <cell r="EF73">
            <v>1</v>
          </cell>
          <cell r="EG73">
            <v>1</v>
          </cell>
          <cell r="EH73">
            <v>1</v>
          </cell>
          <cell r="EI73">
            <v>1</v>
          </cell>
          <cell r="EJ73">
            <v>1</v>
          </cell>
          <cell r="EK73">
            <v>1</v>
          </cell>
          <cell r="EL73">
            <v>1</v>
          </cell>
          <cell r="EM73">
            <v>1360000</v>
          </cell>
          <cell r="EN73">
            <v>0</v>
          </cell>
          <cell r="EP73">
            <v>7.7</v>
          </cell>
          <cell r="EQ73" t="str">
            <v>NR</v>
          </cell>
          <cell r="ER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S73" t="str">
            <v>día</v>
          </cell>
          <cell r="ET73">
            <v>42.5</v>
          </cell>
          <cell r="EU73">
            <v>42190</v>
          </cell>
          <cell r="EV73">
            <v>1793075</v>
          </cell>
          <cell r="EW73">
            <v>1</v>
          </cell>
          <cell r="EX73">
            <v>1</v>
          </cell>
          <cell r="EY73">
            <v>1</v>
          </cell>
          <cell r="EZ73">
            <v>1</v>
          </cell>
          <cell r="FA73">
            <v>1</v>
          </cell>
          <cell r="FB73">
            <v>1</v>
          </cell>
          <cell r="FC73">
            <v>1</v>
          </cell>
          <cell r="FD73">
            <v>1793075</v>
          </cell>
          <cell r="FE73">
            <v>0</v>
          </cell>
          <cell r="FG73">
            <v>7.7</v>
          </cell>
          <cell r="FH73" t="str">
            <v>NR</v>
          </cell>
          <cell r="FI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FJ73" t="str">
            <v>día</v>
          </cell>
          <cell r="FK73">
            <v>42.5</v>
          </cell>
          <cell r="FL73">
            <v>24647</v>
          </cell>
          <cell r="FM73">
            <v>1047497.5</v>
          </cell>
          <cell r="FN73">
            <v>1</v>
          </cell>
          <cell r="FO73">
            <v>1</v>
          </cell>
          <cell r="FP73">
            <v>1</v>
          </cell>
          <cell r="FQ73">
            <v>1</v>
          </cell>
          <cell r="FR73">
            <v>1</v>
          </cell>
          <cell r="FS73">
            <v>1</v>
          </cell>
          <cell r="FT73">
            <v>1</v>
          </cell>
          <cell r="FU73">
            <v>1047498</v>
          </cell>
          <cell r="FV73">
            <v>-0.5</v>
          </cell>
          <cell r="FX73">
            <v>7.7</v>
          </cell>
          <cell r="FY73" t="str">
            <v>NR</v>
          </cell>
          <cell r="FZ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A73" t="str">
            <v>día</v>
          </cell>
          <cell r="GB73">
            <v>42.5</v>
          </cell>
          <cell r="GC73">
            <v>45000</v>
          </cell>
          <cell r="GD73">
            <v>1912500</v>
          </cell>
          <cell r="GE73">
            <v>1</v>
          </cell>
          <cell r="GF73">
            <v>1</v>
          </cell>
          <cell r="GG73">
            <v>1</v>
          </cell>
          <cell r="GH73">
            <v>1</v>
          </cell>
          <cell r="GI73">
            <v>1</v>
          </cell>
          <cell r="GJ73">
            <v>1</v>
          </cell>
          <cell r="GK73">
            <v>1</v>
          </cell>
          <cell r="GL73">
            <v>1912500</v>
          </cell>
          <cell r="GM73">
            <v>0</v>
          </cell>
          <cell r="GO73">
            <v>7.7</v>
          </cell>
          <cell r="GP73" t="str">
            <v>NR</v>
          </cell>
          <cell r="GQ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R73" t="str">
            <v>día</v>
          </cell>
          <cell r="GS73">
            <v>42.5</v>
          </cell>
          <cell r="GT73">
            <v>45000</v>
          </cell>
          <cell r="GU73">
            <v>1912500</v>
          </cell>
          <cell r="GV73">
            <v>1</v>
          </cell>
          <cell r="GW73">
            <v>1</v>
          </cell>
          <cell r="GX73">
            <v>1</v>
          </cell>
          <cell r="GY73">
            <v>1</v>
          </cell>
          <cell r="GZ73">
            <v>1</v>
          </cell>
          <cell r="HA73">
            <v>1</v>
          </cell>
          <cell r="HB73">
            <v>1</v>
          </cell>
          <cell r="HC73">
            <v>1912500</v>
          </cell>
          <cell r="HD73">
            <v>0</v>
          </cell>
          <cell r="HF73">
            <v>7.7</v>
          </cell>
          <cell r="HG73" t="str">
            <v>NR</v>
          </cell>
          <cell r="HH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I73" t="str">
            <v>día</v>
          </cell>
          <cell r="HJ73">
            <v>42.5</v>
          </cell>
          <cell r="HK73">
            <v>20000</v>
          </cell>
          <cell r="HL73">
            <v>850000</v>
          </cell>
          <cell r="HM73">
            <v>1</v>
          </cell>
          <cell r="HN73">
            <v>1</v>
          </cell>
          <cell r="HO73">
            <v>1</v>
          </cell>
          <cell r="HP73">
            <v>1</v>
          </cell>
          <cell r="HQ73">
            <v>1</v>
          </cell>
          <cell r="HR73">
            <v>1</v>
          </cell>
          <cell r="HS73">
            <v>1</v>
          </cell>
          <cell r="HT73">
            <v>850000</v>
          </cell>
          <cell r="HU73">
            <v>0</v>
          </cell>
          <cell r="HW73">
            <v>7.7</v>
          </cell>
          <cell r="HX73" t="str">
            <v>NR</v>
          </cell>
          <cell r="HY73"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Z73" t="str">
            <v>día</v>
          </cell>
          <cell r="IA73">
            <v>42.5</v>
          </cell>
          <cell r="IB73">
            <v>100000</v>
          </cell>
          <cell r="IC73">
            <v>4250000</v>
          </cell>
          <cell r="ID73">
            <v>1</v>
          </cell>
          <cell r="IE73">
            <v>1</v>
          </cell>
          <cell r="IF73">
            <v>1</v>
          </cell>
          <cell r="IG73">
            <v>1</v>
          </cell>
          <cell r="IH73">
            <v>1</v>
          </cell>
          <cell r="II73">
            <v>1</v>
          </cell>
          <cell r="IJ73">
            <v>1</v>
          </cell>
          <cell r="IK73">
            <v>4250000</v>
          </cell>
          <cell r="IL73">
            <v>0</v>
          </cell>
        </row>
        <row r="74">
          <cell r="B74">
            <v>7.8</v>
          </cell>
          <cell r="C74" t="str">
            <v>NR</v>
          </cell>
          <cell r="D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74" t="str">
            <v>día</v>
          </cell>
          <cell r="F74">
            <v>25.5</v>
          </cell>
          <cell r="G74">
            <v>0</v>
          </cell>
          <cell r="H74">
            <v>0</v>
          </cell>
          <cell r="J74">
            <v>7.8</v>
          </cell>
          <cell r="K74" t="str">
            <v>NR</v>
          </cell>
          <cell r="L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M74" t="str">
            <v>día</v>
          </cell>
          <cell r="N74">
            <v>25.5</v>
          </cell>
          <cell r="O74">
            <v>121919</v>
          </cell>
          <cell r="P74">
            <v>3108935</v>
          </cell>
          <cell r="Q74">
            <v>1</v>
          </cell>
          <cell r="R74">
            <v>1</v>
          </cell>
          <cell r="S74">
            <v>1</v>
          </cell>
          <cell r="T74">
            <v>1</v>
          </cell>
          <cell r="U74">
            <v>1</v>
          </cell>
          <cell r="V74">
            <v>1</v>
          </cell>
          <cell r="W74">
            <v>1</v>
          </cell>
          <cell r="X74">
            <v>3108935</v>
          </cell>
          <cell r="Y74">
            <v>0</v>
          </cell>
          <cell r="AA74">
            <v>7.8</v>
          </cell>
          <cell r="AB74" t="str">
            <v>NR</v>
          </cell>
          <cell r="AC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D74" t="str">
            <v>día</v>
          </cell>
          <cell r="AE74">
            <v>25.5</v>
          </cell>
          <cell r="AF74">
            <v>75000</v>
          </cell>
          <cell r="AG74">
            <v>1912500</v>
          </cell>
          <cell r="AH74">
            <v>1</v>
          </cell>
          <cell r="AI74">
            <v>1</v>
          </cell>
          <cell r="AJ74">
            <v>1</v>
          </cell>
          <cell r="AK74">
            <v>1</v>
          </cell>
          <cell r="AL74">
            <v>1</v>
          </cell>
          <cell r="AM74">
            <v>1</v>
          </cell>
          <cell r="AN74">
            <v>1</v>
          </cell>
          <cell r="AO74">
            <v>1912500</v>
          </cell>
          <cell r="AP74">
            <v>0</v>
          </cell>
          <cell r="AR74">
            <v>7.8</v>
          </cell>
          <cell r="AS74" t="str">
            <v>NR</v>
          </cell>
          <cell r="AT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U74" t="str">
            <v>día</v>
          </cell>
          <cell r="AV74">
            <v>25.5</v>
          </cell>
          <cell r="AW74">
            <v>63050</v>
          </cell>
          <cell r="AX74">
            <v>1607775</v>
          </cell>
          <cell r="AY74">
            <v>1</v>
          </cell>
          <cell r="AZ74">
            <v>1</v>
          </cell>
          <cell r="BA74">
            <v>1</v>
          </cell>
          <cell r="BB74">
            <v>1</v>
          </cell>
          <cell r="BC74">
            <v>1</v>
          </cell>
          <cell r="BD74">
            <v>1</v>
          </cell>
          <cell r="BE74">
            <v>1</v>
          </cell>
          <cell r="BF74">
            <v>1607775</v>
          </cell>
          <cell r="BG74">
            <v>0</v>
          </cell>
          <cell r="BI74">
            <v>7.8</v>
          </cell>
          <cell r="BJ74" t="str">
            <v>NR</v>
          </cell>
          <cell r="BK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BL74" t="str">
            <v>día</v>
          </cell>
          <cell r="BM74">
            <v>25.5</v>
          </cell>
          <cell r="BN74">
            <v>79612</v>
          </cell>
          <cell r="BO74">
            <v>2030106</v>
          </cell>
          <cell r="BP74">
            <v>1</v>
          </cell>
          <cell r="BQ74">
            <v>1</v>
          </cell>
          <cell r="BR74">
            <v>1</v>
          </cell>
          <cell r="BS74">
            <v>1</v>
          </cell>
          <cell r="BT74">
            <v>1</v>
          </cell>
          <cell r="BU74">
            <v>1</v>
          </cell>
          <cell r="BV74">
            <v>1</v>
          </cell>
          <cell r="BW74">
            <v>2030106</v>
          </cell>
          <cell r="BX74">
            <v>0</v>
          </cell>
          <cell r="BZ74">
            <v>7.8</v>
          </cell>
          <cell r="CA74" t="str">
            <v>NR</v>
          </cell>
          <cell r="CB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C74" t="str">
            <v>día</v>
          </cell>
          <cell r="CD74">
            <v>25.5</v>
          </cell>
          <cell r="CE74">
            <v>170000</v>
          </cell>
          <cell r="CF74">
            <v>4335000</v>
          </cell>
          <cell r="CG74">
            <v>1</v>
          </cell>
          <cell r="CH74">
            <v>1</v>
          </cell>
          <cell r="CI74">
            <v>1</v>
          </cell>
          <cell r="CJ74">
            <v>1</v>
          </cell>
          <cell r="CK74">
            <v>1</v>
          </cell>
          <cell r="CL74">
            <v>1</v>
          </cell>
          <cell r="CM74">
            <v>1</v>
          </cell>
          <cell r="CN74">
            <v>4335000</v>
          </cell>
          <cell r="CO74">
            <v>0</v>
          </cell>
          <cell r="CQ74">
            <v>7.8</v>
          </cell>
          <cell r="CR74" t="str">
            <v>NR</v>
          </cell>
          <cell r="CS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T74" t="str">
            <v>día</v>
          </cell>
          <cell r="CU74">
            <v>25.5</v>
          </cell>
          <cell r="CV74">
            <v>225000</v>
          </cell>
          <cell r="CW74">
            <v>5737500</v>
          </cell>
          <cell r="CX74">
            <v>1</v>
          </cell>
          <cell r="CY74">
            <v>1</v>
          </cell>
          <cell r="CZ74">
            <v>1</v>
          </cell>
          <cell r="DA74">
            <v>1</v>
          </cell>
          <cell r="DB74">
            <v>1</v>
          </cell>
          <cell r="DC74">
            <v>1</v>
          </cell>
          <cell r="DD74">
            <v>1</v>
          </cell>
          <cell r="DE74">
            <v>5737500</v>
          </cell>
          <cell r="DF74">
            <v>0</v>
          </cell>
          <cell r="DH74">
            <v>7.8</v>
          </cell>
          <cell r="DI74" t="str">
            <v>NR</v>
          </cell>
          <cell r="DJ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DK74" t="str">
            <v>día</v>
          </cell>
          <cell r="DL74">
            <v>25.5</v>
          </cell>
          <cell r="DM74">
            <v>40785</v>
          </cell>
          <cell r="DN74">
            <v>1040017.5</v>
          </cell>
          <cell r="DO74">
            <v>1</v>
          </cell>
          <cell r="DP74">
            <v>1</v>
          </cell>
          <cell r="DQ74">
            <v>1</v>
          </cell>
          <cell r="DR74">
            <v>1</v>
          </cell>
          <cell r="DS74">
            <v>1</v>
          </cell>
          <cell r="DT74">
            <v>1</v>
          </cell>
          <cell r="DU74">
            <v>1</v>
          </cell>
          <cell r="DV74">
            <v>1040018</v>
          </cell>
          <cell r="DW74">
            <v>-0.5</v>
          </cell>
          <cell r="DY74">
            <v>7.8</v>
          </cell>
          <cell r="DZ74" t="str">
            <v>NR</v>
          </cell>
          <cell r="EA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B74" t="str">
            <v>día</v>
          </cell>
          <cell r="EC74">
            <v>25.5</v>
          </cell>
          <cell r="ED74">
            <v>39000</v>
          </cell>
          <cell r="EE74">
            <v>994500</v>
          </cell>
          <cell r="EF74">
            <v>1</v>
          </cell>
          <cell r="EG74">
            <v>1</v>
          </cell>
          <cell r="EH74">
            <v>1</v>
          </cell>
          <cell r="EI74">
            <v>1</v>
          </cell>
          <cell r="EJ74">
            <v>1</v>
          </cell>
          <cell r="EK74">
            <v>1</v>
          </cell>
          <cell r="EL74">
            <v>1</v>
          </cell>
          <cell r="EM74">
            <v>994500</v>
          </cell>
          <cell r="EN74">
            <v>0</v>
          </cell>
          <cell r="EP74">
            <v>7.8</v>
          </cell>
          <cell r="EQ74" t="str">
            <v>NR</v>
          </cell>
          <cell r="ER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S74" t="str">
            <v>día</v>
          </cell>
          <cell r="ET74">
            <v>25.5</v>
          </cell>
          <cell r="EU74">
            <v>50410</v>
          </cell>
          <cell r="EV74">
            <v>1285455</v>
          </cell>
          <cell r="EW74">
            <v>1</v>
          </cell>
          <cell r="EX74">
            <v>1</v>
          </cell>
          <cell r="EY74">
            <v>1</v>
          </cell>
          <cell r="EZ74">
            <v>1</v>
          </cell>
          <cell r="FA74">
            <v>1</v>
          </cell>
          <cell r="FB74">
            <v>1</v>
          </cell>
          <cell r="FC74">
            <v>1</v>
          </cell>
          <cell r="FD74">
            <v>1285455</v>
          </cell>
          <cell r="FE74">
            <v>0</v>
          </cell>
          <cell r="FG74">
            <v>7.8</v>
          </cell>
          <cell r="FH74" t="str">
            <v>NR</v>
          </cell>
          <cell r="FI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FJ74" t="str">
            <v>día</v>
          </cell>
          <cell r="FK74">
            <v>25.5</v>
          </cell>
          <cell r="FL74">
            <v>40795</v>
          </cell>
          <cell r="FM74">
            <v>1040272.5</v>
          </cell>
          <cell r="FN74">
            <v>1</v>
          </cell>
          <cell r="FO74">
            <v>1</v>
          </cell>
          <cell r="FP74">
            <v>1</v>
          </cell>
          <cell r="FQ74">
            <v>1</v>
          </cell>
          <cell r="FR74">
            <v>1</v>
          </cell>
          <cell r="FS74">
            <v>1</v>
          </cell>
          <cell r="FT74">
            <v>1</v>
          </cell>
          <cell r="FU74">
            <v>1040273</v>
          </cell>
          <cell r="FV74">
            <v>-0.5</v>
          </cell>
          <cell r="FX74">
            <v>7.8</v>
          </cell>
          <cell r="FY74" t="str">
            <v>NR</v>
          </cell>
          <cell r="FZ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A74" t="str">
            <v>día</v>
          </cell>
          <cell r="GB74">
            <v>25.5</v>
          </cell>
          <cell r="GC74">
            <v>58000</v>
          </cell>
          <cell r="GD74">
            <v>1479000</v>
          </cell>
          <cell r="GE74">
            <v>1</v>
          </cell>
          <cell r="GF74">
            <v>1</v>
          </cell>
          <cell r="GG74">
            <v>1</v>
          </cell>
          <cell r="GH74">
            <v>1</v>
          </cell>
          <cell r="GI74">
            <v>1</v>
          </cell>
          <cell r="GJ74">
            <v>1</v>
          </cell>
          <cell r="GK74">
            <v>1</v>
          </cell>
          <cell r="GL74">
            <v>1479000</v>
          </cell>
          <cell r="GM74">
            <v>0</v>
          </cell>
          <cell r="GO74">
            <v>7.8</v>
          </cell>
          <cell r="GP74" t="str">
            <v>NR</v>
          </cell>
          <cell r="GQ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R74" t="str">
            <v>día</v>
          </cell>
          <cell r="GS74">
            <v>25.5</v>
          </cell>
          <cell r="GT74">
            <v>55000</v>
          </cell>
          <cell r="GU74">
            <v>1402500</v>
          </cell>
          <cell r="GV74">
            <v>1</v>
          </cell>
          <cell r="GW74">
            <v>1</v>
          </cell>
          <cell r="GX74">
            <v>1</v>
          </cell>
          <cell r="GY74">
            <v>1</v>
          </cell>
          <cell r="GZ74">
            <v>1</v>
          </cell>
          <cell r="HA74">
            <v>1</v>
          </cell>
          <cell r="HB74">
            <v>1</v>
          </cell>
          <cell r="HC74">
            <v>1402500</v>
          </cell>
          <cell r="HD74">
            <v>0</v>
          </cell>
          <cell r="HF74">
            <v>7.8</v>
          </cell>
          <cell r="HG74" t="str">
            <v>NR</v>
          </cell>
          <cell r="HH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I74" t="str">
            <v>día</v>
          </cell>
          <cell r="HJ74">
            <v>25.5</v>
          </cell>
          <cell r="HK74">
            <v>20000</v>
          </cell>
          <cell r="HL74">
            <v>510000</v>
          </cell>
          <cell r="HM74">
            <v>1</v>
          </cell>
          <cell r="HN74">
            <v>1</v>
          </cell>
          <cell r="HO74">
            <v>1</v>
          </cell>
          <cell r="HP74">
            <v>1</v>
          </cell>
          <cell r="HQ74">
            <v>1</v>
          </cell>
          <cell r="HR74">
            <v>1</v>
          </cell>
          <cell r="HS74">
            <v>1</v>
          </cell>
          <cell r="HT74">
            <v>510000</v>
          </cell>
          <cell r="HU74">
            <v>0</v>
          </cell>
          <cell r="HW74">
            <v>7.8</v>
          </cell>
          <cell r="HX74" t="str">
            <v>NR</v>
          </cell>
          <cell r="HY74"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Z74" t="str">
            <v>día</v>
          </cell>
          <cell r="IA74">
            <v>25.5</v>
          </cell>
          <cell r="IB74">
            <v>100000</v>
          </cell>
          <cell r="IC74">
            <v>2550000</v>
          </cell>
          <cell r="ID74">
            <v>1</v>
          </cell>
          <cell r="IE74">
            <v>1</v>
          </cell>
          <cell r="IF74">
            <v>1</v>
          </cell>
          <cell r="IG74">
            <v>1</v>
          </cell>
          <cell r="IH74">
            <v>1</v>
          </cell>
          <cell r="II74">
            <v>1</v>
          </cell>
          <cell r="IJ74">
            <v>1</v>
          </cell>
          <cell r="IK74">
            <v>2550000</v>
          </cell>
          <cell r="IL74">
            <v>0</v>
          </cell>
        </row>
        <row r="75">
          <cell r="B75">
            <v>7.9</v>
          </cell>
          <cell r="C75" t="str">
            <v>NR</v>
          </cell>
          <cell r="D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75" t="str">
            <v>día</v>
          </cell>
          <cell r="F75">
            <v>8.5</v>
          </cell>
          <cell r="G75">
            <v>0</v>
          </cell>
          <cell r="H75">
            <v>0</v>
          </cell>
          <cell r="J75">
            <v>7.9</v>
          </cell>
          <cell r="K75" t="str">
            <v>NR</v>
          </cell>
          <cell r="L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M75" t="str">
            <v>día</v>
          </cell>
          <cell r="N75">
            <v>8.5</v>
          </cell>
          <cell r="O75">
            <v>261752</v>
          </cell>
          <cell r="P75">
            <v>2224892</v>
          </cell>
          <cell r="Q75">
            <v>1</v>
          </cell>
          <cell r="R75">
            <v>1</v>
          </cell>
          <cell r="S75">
            <v>1</v>
          </cell>
          <cell r="T75">
            <v>1</v>
          </cell>
          <cell r="U75">
            <v>1</v>
          </cell>
          <cell r="V75">
            <v>1</v>
          </cell>
          <cell r="W75">
            <v>1</v>
          </cell>
          <cell r="X75">
            <v>2224892</v>
          </cell>
          <cell r="Y75">
            <v>0</v>
          </cell>
          <cell r="AA75">
            <v>7.9</v>
          </cell>
          <cell r="AB75" t="str">
            <v>NR</v>
          </cell>
          <cell r="AC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D75" t="str">
            <v>día</v>
          </cell>
          <cell r="AE75">
            <v>8.5</v>
          </cell>
          <cell r="AF75">
            <v>80000</v>
          </cell>
          <cell r="AG75">
            <v>680000</v>
          </cell>
          <cell r="AH75">
            <v>1</v>
          </cell>
          <cell r="AI75">
            <v>1</v>
          </cell>
          <cell r="AJ75">
            <v>1</v>
          </cell>
          <cell r="AK75">
            <v>1</v>
          </cell>
          <cell r="AL75">
            <v>1</v>
          </cell>
          <cell r="AM75">
            <v>1</v>
          </cell>
          <cell r="AN75">
            <v>1</v>
          </cell>
          <cell r="AO75">
            <v>680000</v>
          </cell>
          <cell r="AP75">
            <v>0</v>
          </cell>
          <cell r="AR75">
            <v>7.9</v>
          </cell>
          <cell r="AS75" t="str">
            <v>NR</v>
          </cell>
          <cell r="AT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U75" t="str">
            <v>día</v>
          </cell>
          <cell r="AV75">
            <v>8.5</v>
          </cell>
          <cell r="AW75">
            <v>67900</v>
          </cell>
          <cell r="AX75">
            <v>577150</v>
          </cell>
          <cell r="AY75">
            <v>1</v>
          </cell>
          <cell r="AZ75">
            <v>1</v>
          </cell>
          <cell r="BA75">
            <v>1</v>
          </cell>
          <cell r="BB75">
            <v>1</v>
          </cell>
          <cell r="BC75">
            <v>1</v>
          </cell>
          <cell r="BD75">
            <v>1</v>
          </cell>
          <cell r="BE75">
            <v>1</v>
          </cell>
          <cell r="BF75">
            <v>577150</v>
          </cell>
          <cell r="BG75">
            <v>0</v>
          </cell>
          <cell r="BI75">
            <v>7.9</v>
          </cell>
          <cell r="BJ75" t="str">
            <v>NR</v>
          </cell>
          <cell r="BK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BL75" t="str">
            <v>día</v>
          </cell>
          <cell r="BM75">
            <v>8.5</v>
          </cell>
          <cell r="BN75">
            <v>92232</v>
          </cell>
          <cell r="BO75">
            <v>783972</v>
          </cell>
          <cell r="BP75">
            <v>1</v>
          </cell>
          <cell r="BQ75">
            <v>1</v>
          </cell>
          <cell r="BR75">
            <v>1</v>
          </cell>
          <cell r="BS75">
            <v>1</v>
          </cell>
          <cell r="BT75">
            <v>1</v>
          </cell>
          <cell r="BU75">
            <v>1</v>
          </cell>
          <cell r="BV75">
            <v>1</v>
          </cell>
          <cell r="BW75">
            <v>783972</v>
          </cell>
          <cell r="BX75">
            <v>0</v>
          </cell>
          <cell r="BZ75">
            <v>7.9</v>
          </cell>
          <cell r="CA75" t="str">
            <v>NR</v>
          </cell>
          <cell r="CB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C75" t="str">
            <v>día</v>
          </cell>
          <cell r="CD75">
            <v>8.5</v>
          </cell>
          <cell r="CE75">
            <v>248000</v>
          </cell>
          <cell r="CF75">
            <v>2108000</v>
          </cell>
          <cell r="CG75">
            <v>1</v>
          </cell>
          <cell r="CH75">
            <v>1</v>
          </cell>
          <cell r="CI75">
            <v>1</v>
          </cell>
          <cell r="CJ75">
            <v>1</v>
          </cell>
          <cell r="CK75">
            <v>1</v>
          </cell>
          <cell r="CL75">
            <v>1</v>
          </cell>
          <cell r="CM75">
            <v>1</v>
          </cell>
          <cell r="CN75">
            <v>2108000</v>
          </cell>
          <cell r="CO75">
            <v>0</v>
          </cell>
          <cell r="CQ75">
            <v>7.9</v>
          </cell>
          <cell r="CR75" t="str">
            <v>NR</v>
          </cell>
          <cell r="CS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T75" t="str">
            <v>día</v>
          </cell>
          <cell r="CU75">
            <v>8.5</v>
          </cell>
          <cell r="CV75">
            <v>285000</v>
          </cell>
          <cell r="CW75">
            <v>2422500</v>
          </cell>
          <cell r="CX75">
            <v>1</v>
          </cell>
          <cell r="CY75">
            <v>1</v>
          </cell>
          <cell r="CZ75">
            <v>1</v>
          </cell>
          <cell r="DA75">
            <v>1</v>
          </cell>
          <cell r="DB75">
            <v>1</v>
          </cell>
          <cell r="DC75">
            <v>1</v>
          </cell>
          <cell r="DD75">
            <v>1</v>
          </cell>
          <cell r="DE75">
            <v>2422500</v>
          </cell>
          <cell r="DF75">
            <v>0</v>
          </cell>
          <cell r="DH75">
            <v>7.9</v>
          </cell>
          <cell r="DI75" t="str">
            <v>NR</v>
          </cell>
          <cell r="DJ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DK75" t="str">
            <v>día</v>
          </cell>
          <cell r="DL75">
            <v>8.5</v>
          </cell>
          <cell r="DM75">
            <v>59022</v>
          </cell>
          <cell r="DN75">
            <v>501687</v>
          </cell>
          <cell r="DO75">
            <v>1</v>
          </cell>
          <cell r="DP75">
            <v>1</v>
          </cell>
          <cell r="DQ75">
            <v>1</v>
          </cell>
          <cell r="DR75">
            <v>1</v>
          </cell>
          <cell r="DS75">
            <v>1</v>
          </cell>
          <cell r="DT75">
            <v>1</v>
          </cell>
          <cell r="DU75">
            <v>1</v>
          </cell>
          <cell r="DV75">
            <v>501687</v>
          </cell>
          <cell r="DW75">
            <v>0</v>
          </cell>
          <cell r="DY75">
            <v>7.9</v>
          </cell>
          <cell r="DZ75" t="str">
            <v>NR</v>
          </cell>
          <cell r="EA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B75" t="str">
            <v>día</v>
          </cell>
          <cell r="EC75">
            <v>8.5</v>
          </cell>
          <cell r="ED75">
            <v>41000</v>
          </cell>
          <cell r="EE75">
            <v>348500</v>
          </cell>
          <cell r="EF75">
            <v>1</v>
          </cell>
          <cell r="EG75">
            <v>1</v>
          </cell>
          <cell r="EH75">
            <v>1</v>
          </cell>
          <cell r="EI75">
            <v>1</v>
          </cell>
          <cell r="EJ75">
            <v>1</v>
          </cell>
          <cell r="EK75">
            <v>1</v>
          </cell>
          <cell r="EL75">
            <v>1</v>
          </cell>
          <cell r="EM75">
            <v>348500</v>
          </cell>
          <cell r="EN75">
            <v>0</v>
          </cell>
          <cell r="EP75">
            <v>7.9</v>
          </cell>
          <cell r="EQ75" t="str">
            <v>NR</v>
          </cell>
          <cell r="ER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S75" t="str">
            <v>día</v>
          </cell>
          <cell r="ET75">
            <v>8.5</v>
          </cell>
          <cell r="EU75">
            <v>55400</v>
          </cell>
          <cell r="EV75">
            <v>470900</v>
          </cell>
          <cell r="EW75">
            <v>1</v>
          </cell>
          <cell r="EX75">
            <v>1</v>
          </cell>
          <cell r="EY75">
            <v>1</v>
          </cell>
          <cell r="EZ75">
            <v>1</v>
          </cell>
          <cell r="FA75">
            <v>1</v>
          </cell>
          <cell r="FB75">
            <v>1</v>
          </cell>
          <cell r="FC75">
            <v>1</v>
          </cell>
          <cell r="FD75">
            <v>470900</v>
          </cell>
          <cell r="FE75">
            <v>0</v>
          </cell>
          <cell r="FG75">
            <v>7.9</v>
          </cell>
          <cell r="FH75" t="str">
            <v>NR</v>
          </cell>
          <cell r="FI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FJ75" t="str">
            <v>día</v>
          </cell>
          <cell r="FK75">
            <v>8.5</v>
          </cell>
          <cell r="FL75">
            <v>59045</v>
          </cell>
          <cell r="FM75">
            <v>501882.5</v>
          </cell>
          <cell r="FN75">
            <v>1</v>
          </cell>
          <cell r="FO75">
            <v>1</v>
          </cell>
          <cell r="FP75">
            <v>1</v>
          </cell>
          <cell r="FQ75">
            <v>1</v>
          </cell>
          <cell r="FR75">
            <v>1</v>
          </cell>
          <cell r="FS75">
            <v>1</v>
          </cell>
          <cell r="FT75">
            <v>1</v>
          </cell>
          <cell r="FU75">
            <v>501883</v>
          </cell>
          <cell r="FV75">
            <v>-0.5</v>
          </cell>
          <cell r="FX75">
            <v>7.9</v>
          </cell>
          <cell r="FY75" t="str">
            <v>NR</v>
          </cell>
          <cell r="FZ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A75" t="str">
            <v>día</v>
          </cell>
          <cell r="GB75">
            <v>8.5</v>
          </cell>
          <cell r="GC75">
            <v>75000</v>
          </cell>
          <cell r="GD75">
            <v>637500</v>
          </cell>
          <cell r="GE75">
            <v>1</v>
          </cell>
          <cell r="GF75">
            <v>1</v>
          </cell>
          <cell r="GG75">
            <v>1</v>
          </cell>
          <cell r="GH75">
            <v>1</v>
          </cell>
          <cell r="GI75">
            <v>1</v>
          </cell>
          <cell r="GJ75">
            <v>1</v>
          </cell>
          <cell r="GK75">
            <v>1</v>
          </cell>
          <cell r="GL75">
            <v>637500</v>
          </cell>
          <cell r="GM75">
            <v>0</v>
          </cell>
          <cell r="GO75">
            <v>7.9</v>
          </cell>
          <cell r="GP75" t="str">
            <v>NR</v>
          </cell>
          <cell r="GQ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R75" t="str">
            <v>día</v>
          </cell>
          <cell r="GS75">
            <v>8.5</v>
          </cell>
          <cell r="GT75">
            <v>75000</v>
          </cell>
          <cell r="GU75">
            <v>637500</v>
          </cell>
          <cell r="GV75">
            <v>1</v>
          </cell>
          <cell r="GW75">
            <v>1</v>
          </cell>
          <cell r="GX75">
            <v>1</v>
          </cell>
          <cell r="GY75">
            <v>1</v>
          </cell>
          <cell r="GZ75">
            <v>1</v>
          </cell>
          <cell r="HA75">
            <v>1</v>
          </cell>
          <cell r="HB75">
            <v>1</v>
          </cell>
          <cell r="HC75">
            <v>637500</v>
          </cell>
          <cell r="HD75">
            <v>0</v>
          </cell>
          <cell r="HF75">
            <v>7.9</v>
          </cell>
          <cell r="HG75" t="str">
            <v>NR</v>
          </cell>
          <cell r="HH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I75" t="str">
            <v>día</v>
          </cell>
          <cell r="HJ75">
            <v>8.5</v>
          </cell>
          <cell r="HK75">
            <v>20000</v>
          </cell>
          <cell r="HL75">
            <v>170000</v>
          </cell>
          <cell r="HM75">
            <v>1</v>
          </cell>
          <cell r="HN75">
            <v>1</v>
          </cell>
          <cell r="HO75">
            <v>1</v>
          </cell>
          <cell r="HP75">
            <v>1</v>
          </cell>
          <cell r="HQ75">
            <v>1</v>
          </cell>
          <cell r="HR75">
            <v>1</v>
          </cell>
          <cell r="HS75">
            <v>1</v>
          </cell>
          <cell r="HT75">
            <v>170000</v>
          </cell>
          <cell r="HU75">
            <v>0</v>
          </cell>
          <cell r="HW75">
            <v>7.9</v>
          </cell>
          <cell r="HX75" t="str">
            <v>NR</v>
          </cell>
          <cell r="HY75"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Z75" t="str">
            <v>día</v>
          </cell>
          <cell r="IA75">
            <v>8.5</v>
          </cell>
          <cell r="IB75">
            <v>100000</v>
          </cell>
          <cell r="IC75">
            <v>850000</v>
          </cell>
          <cell r="ID75">
            <v>1</v>
          </cell>
          <cell r="IE75">
            <v>1</v>
          </cell>
          <cell r="IF75">
            <v>1</v>
          </cell>
          <cell r="IG75">
            <v>1</v>
          </cell>
          <cell r="IH75">
            <v>1</v>
          </cell>
          <cell r="II75">
            <v>1</v>
          </cell>
          <cell r="IJ75">
            <v>1</v>
          </cell>
          <cell r="IK75">
            <v>850000</v>
          </cell>
          <cell r="IL75">
            <v>0</v>
          </cell>
        </row>
        <row r="76">
          <cell r="B76" t="str">
            <v>7.10</v>
          </cell>
          <cell r="C76" t="str">
            <v>NR</v>
          </cell>
          <cell r="D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76" t="str">
            <v>día</v>
          </cell>
          <cell r="F76">
            <v>8.5</v>
          </cell>
          <cell r="G76">
            <v>0</v>
          </cell>
          <cell r="H76">
            <v>0</v>
          </cell>
          <cell r="J76" t="str">
            <v>7.10</v>
          </cell>
          <cell r="K76" t="str">
            <v>NR</v>
          </cell>
          <cell r="L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M76" t="str">
            <v>día</v>
          </cell>
          <cell r="N76">
            <v>8.5</v>
          </cell>
          <cell r="O76">
            <v>277368</v>
          </cell>
          <cell r="P76">
            <v>2357628</v>
          </cell>
          <cell r="Q76">
            <v>1</v>
          </cell>
          <cell r="R76">
            <v>1</v>
          </cell>
          <cell r="S76">
            <v>1</v>
          </cell>
          <cell r="T76">
            <v>1</v>
          </cell>
          <cell r="U76">
            <v>1</v>
          </cell>
          <cell r="V76">
            <v>1</v>
          </cell>
          <cell r="W76">
            <v>1</v>
          </cell>
          <cell r="X76">
            <v>2357628</v>
          </cell>
          <cell r="Y76">
            <v>0</v>
          </cell>
          <cell r="AA76" t="str">
            <v>7.10</v>
          </cell>
          <cell r="AB76" t="str">
            <v>NR</v>
          </cell>
          <cell r="AC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D76" t="str">
            <v>día</v>
          </cell>
          <cell r="AE76">
            <v>8.5</v>
          </cell>
          <cell r="AF76">
            <v>92000</v>
          </cell>
          <cell r="AG76">
            <v>782000</v>
          </cell>
          <cell r="AH76">
            <v>1</v>
          </cell>
          <cell r="AI76">
            <v>1</v>
          </cell>
          <cell r="AJ76">
            <v>1</v>
          </cell>
          <cell r="AK76">
            <v>1</v>
          </cell>
          <cell r="AL76">
            <v>1</v>
          </cell>
          <cell r="AM76">
            <v>1</v>
          </cell>
          <cell r="AN76">
            <v>1</v>
          </cell>
          <cell r="AO76">
            <v>782000</v>
          </cell>
          <cell r="AP76">
            <v>0</v>
          </cell>
          <cell r="AR76" t="str">
            <v>7.10</v>
          </cell>
          <cell r="AS76" t="str">
            <v>NR</v>
          </cell>
          <cell r="AT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U76" t="str">
            <v>día</v>
          </cell>
          <cell r="AV76">
            <v>8.5</v>
          </cell>
          <cell r="AW76">
            <v>97000</v>
          </cell>
          <cell r="AX76">
            <v>824500</v>
          </cell>
          <cell r="AY76">
            <v>1</v>
          </cell>
          <cell r="AZ76">
            <v>1</v>
          </cell>
          <cell r="BA76">
            <v>1</v>
          </cell>
          <cell r="BB76">
            <v>1</v>
          </cell>
          <cell r="BC76">
            <v>1</v>
          </cell>
          <cell r="BD76">
            <v>1</v>
          </cell>
          <cell r="BE76">
            <v>1</v>
          </cell>
          <cell r="BF76">
            <v>824500</v>
          </cell>
          <cell r="BG76">
            <v>0</v>
          </cell>
          <cell r="BI76" t="str">
            <v>7.10</v>
          </cell>
          <cell r="BJ76" t="str">
            <v>NR</v>
          </cell>
          <cell r="BK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BL76" t="str">
            <v>día</v>
          </cell>
          <cell r="BM76">
            <v>8.5</v>
          </cell>
          <cell r="BN76">
            <v>101652</v>
          </cell>
          <cell r="BO76">
            <v>864042</v>
          </cell>
          <cell r="BP76">
            <v>1</v>
          </cell>
          <cell r="BQ76">
            <v>1</v>
          </cell>
          <cell r="BR76">
            <v>1</v>
          </cell>
          <cell r="BS76">
            <v>1</v>
          </cell>
          <cell r="BT76">
            <v>1</v>
          </cell>
          <cell r="BU76">
            <v>1</v>
          </cell>
          <cell r="BV76">
            <v>1</v>
          </cell>
          <cell r="BW76">
            <v>864042</v>
          </cell>
          <cell r="BX76">
            <v>0</v>
          </cell>
          <cell r="BZ76" t="str">
            <v>7.10</v>
          </cell>
          <cell r="CA76" t="str">
            <v>NR</v>
          </cell>
          <cell r="CB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C76" t="str">
            <v>día</v>
          </cell>
          <cell r="CD76">
            <v>8.5</v>
          </cell>
          <cell r="CE76">
            <v>250000</v>
          </cell>
          <cell r="CF76">
            <v>2125000</v>
          </cell>
          <cell r="CG76">
            <v>1</v>
          </cell>
          <cell r="CH76">
            <v>1</v>
          </cell>
          <cell r="CI76">
            <v>1</v>
          </cell>
          <cell r="CJ76">
            <v>1</v>
          </cell>
          <cell r="CK76">
            <v>1</v>
          </cell>
          <cell r="CL76">
            <v>1</v>
          </cell>
          <cell r="CM76">
            <v>1</v>
          </cell>
          <cell r="CN76">
            <v>2125000</v>
          </cell>
          <cell r="CO76">
            <v>0</v>
          </cell>
          <cell r="CQ76" t="str">
            <v>7.10</v>
          </cell>
          <cell r="CR76" t="str">
            <v>NR</v>
          </cell>
          <cell r="CS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T76" t="str">
            <v>día</v>
          </cell>
          <cell r="CU76">
            <v>8.5</v>
          </cell>
          <cell r="CV76">
            <v>360000</v>
          </cell>
          <cell r="CW76">
            <v>3060000</v>
          </cell>
          <cell r="CX76">
            <v>1</v>
          </cell>
          <cell r="CY76">
            <v>1</v>
          </cell>
          <cell r="CZ76">
            <v>1</v>
          </cell>
          <cell r="DA76">
            <v>1</v>
          </cell>
          <cell r="DB76">
            <v>1</v>
          </cell>
          <cell r="DC76">
            <v>1</v>
          </cell>
          <cell r="DD76">
            <v>1</v>
          </cell>
          <cell r="DE76">
            <v>3060000</v>
          </cell>
          <cell r="DF76">
            <v>0</v>
          </cell>
          <cell r="DH76" t="str">
            <v>7.10</v>
          </cell>
          <cell r="DI76" t="str">
            <v>NR</v>
          </cell>
          <cell r="DJ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DK76" t="str">
            <v>día</v>
          </cell>
          <cell r="DL76">
            <v>8.5</v>
          </cell>
          <cell r="DM76">
            <v>76232</v>
          </cell>
          <cell r="DN76">
            <v>647972</v>
          </cell>
          <cell r="DO76">
            <v>1</v>
          </cell>
          <cell r="DP76">
            <v>1</v>
          </cell>
          <cell r="DQ76">
            <v>1</v>
          </cell>
          <cell r="DR76">
            <v>1</v>
          </cell>
          <cell r="DS76">
            <v>1</v>
          </cell>
          <cell r="DT76">
            <v>1</v>
          </cell>
          <cell r="DU76">
            <v>1</v>
          </cell>
          <cell r="DV76">
            <v>647972</v>
          </cell>
          <cell r="DW76">
            <v>0</v>
          </cell>
          <cell r="DY76" t="str">
            <v>7.10</v>
          </cell>
          <cell r="DZ76" t="str">
            <v>NR</v>
          </cell>
          <cell r="EA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B76" t="str">
            <v>día</v>
          </cell>
          <cell r="EC76">
            <v>8.5</v>
          </cell>
          <cell r="ED76">
            <v>61000</v>
          </cell>
          <cell r="EE76">
            <v>518500</v>
          </cell>
          <cell r="EF76">
            <v>1</v>
          </cell>
          <cell r="EG76">
            <v>1</v>
          </cell>
          <cell r="EH76">
            <v>1</v>
          </cell>
          <cell r="EI76">
            <v>1</v>
          </cell>
          <cell r="EJ76">
            <v>1</v>
          </cell>
          <cell r="EK76">
            <v>1</v>
          </cell>
          <cell r="EL76">
            <v>1</v>
          </cell>
          <cell r="EM76">
            <v>518500</v>
          </cell>
          <cell r="EN76">
            <v>0</v>
          </cell>
          <cell r="EP76" t="str">
            <v>7.10</v>
          </cell>
          <cell r="EQ76" t="str">
            <v>NR</v>
          </cell>
          <cell r="ER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S76" t="str">
            <v>día</v>
          </cell>
          <cell r="ET76">
            <v>8.5</v>
          </cell>
          <cell r="EU76">
            <v>62641</v>
          </cell>
          <cell r="EV76">
            <v>532448.5</v>
          </cell>
          <cell r="EW76">
            <v>1</v>
          </cell>
          <cell r="EX76">
            <v>1</v>
          </cell>
          <cell r="EY76">
            <v>1</v>
          </cell>
          <cell r="EZ76">
            <v>1</v>
          </cell>
          <cell r="FA76">
            <v>1</v>
          </cell>
          <cell r="FB76">
            <v>1</v>
          </cell>
          <cell r="FC76">
            <v>1</v>
          </cell>
          <cell r="FD76">
            <v>532449</v>
          </cell>
          <cell r="FE76">
            <v>-0.5</v>
          </cell>
          <cell r="FG76" t="str">
            <v>7.10</v>
          </cell>
          <cell r="FH76" t="str">
            <v>NR</v>
          </cell>
          <cell r="FI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FJ76" t="str">
            <v>día</v>
          </cell>
          <cell r="FK76">
            <v>8.5</v>
          </cell>
          <cell r="FL76">
            <v>76240</v>
          </cell>
          <cell r="FM76">
            <v>648040</v>
          </cell>
          <cell r="FN76">
            <v>1</v>
          </cell>
          <cell r="FO76">
            <v>1</v>
          </cell>
          <cell r="FP76">
            <v>1</v>
          </cell>
          <cell r="FQ76">
            <v>1</v>
          </cell>
          <cell r="FR76">
            <v>1</v>
          </cell>
          <cell r="FS76">
            <v>1</v>
          </cell>
          <cell r="FT76">
            <v>1</v>
          </cell>
          <cell r="FU76">
            <v>648040</v>
          </cell>
          <cell r="FV76">
            <v>0</v>
          </cell>
          <cell r="FX76" t="str">
            <v>7.10</v>
          </cell>
          <cell r="FY76" t="str">
            <v>NR</v>
          </cell>
          <cell r="FZ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A76" t="str">
            <v>día</v>
          </cell>
          <cell r="GB76">
            <v>8.5</v>
          </cell>
          <cell r="GC76">
            <v>85000</v>
          </cell>
          <cell r="GD76">
            <v>722500</v>
          </cell>
          <cell r="GE76">
            <v>1</v>
          </cell>
          <cell r="GF76">
            <v>1</v>
          </cell>
          <cell r="GG76">
            <v>1</v>
          </cell>
          <cell r="GH76">
            <v>1</v>
          </cell>
          <cell r="GI76">
            <v>1</v>
          </cell>
          <cell r="GJ76">
            <v>1</v>
          </cell>
          <cell r="GK76">
            <v>1</v>
          </cell>
          <cell r="GL76">
            <v>722500</v>
          </cell>
          <cell r="GM76">
            <v>0</v>
          </cell>
          <cell r="GO76" t="str">
            <v>7.10</v>
          </cell>
          <cell r="GP76" t="str">
            <v>NR</v>
          </cell>
          <cell r="GQ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R76" t="str">
            <v>día</v>
          </cell>
          <cell r="GS76">
            <v>8.5</v>
          </cell>
          <cell r="GT76">
            <v>85000</v>
          </cell>
          <cell r="GU76">
            <v>722500</v>
          </cell>
          <cell r="GV76">
            <v>1</v>
          </cell>
          <cell r="GW76">
            <v>1</v>
          </cell>
          <cell r="GX76">
            <v>1</v>
          </cell>
          <cell r="GY76">
            <v>1</v>
          </cell>
          <cell r="GZ76">
            <v>1</v>
          </cell>
          <cell r="HA76">
            <v>1</v>
          </cell>
          <cell r="HB76">
            <v>1</v>
          </cell>
          <cell r="HC76">
            <v>722500</v>
          </cell>
          <cell r="HD76">
            <v>0</v>
          </cell>
          <cell r="HF76" t="str">
            <v>7.10</v>
          </cell>
          <cell r="HG76" t="str">
            <v>NR</v>
          </cell>
          <cell r="HH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I76" t="str">
            <v>día</v>
          </cell>
          <cell r="HJ76">
            <v>8.5</v>
          </cell>
          <cell r="HK76">
            <v>20000</v>
          </cell>
          <cell r="HL76">
            <v>170000</v>
          </cell>
          <cell r="HM76">
            <v>1</v>
          </cell>
          <cell r="HN76">
            <v>1</v>
          </cell>
          <cell r="HO76">
            <v>1</v>
          </cell>
          <cell r="HP76">
            <v>1</v>
          </cell>
          <cell r="HQ76">
            <v>1</v>
          </cell>
          <cell r="HR76">
            <v>1</v>
          </cell>
          <cell r="HS76">
            <v>1</v>
          </cell>
          <cell r="HT76">
            <v>170000</v>
          </cell>
          <cell r="HU76">
            <v>0</v>
          </cell>
          <cell r="HW76" t="str">
            <v>7.10</v>
          </cell>
          <cell r="HX76" t="str">
            <v>NR</v>
          </cell>
          <cell r="HY76"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Z76" t="str">
            <v>día</v>
          </cell>
          <cell r="IA76">
            <v>8.5</v>
          </cell>
          <cell r="IB76">
            <v>100000</v>
          </cell>
          <cell r="IC76">
            <v>850000</v>
          </cell>
          <cell r="ID76">
            <v>1</v>
          </cell>
          <cell r="IE76">
            <v>1</v>
          </cell>
          <cell r="IF76">
            <v>1</v>
          </cell>
          <cell r="IG76">
            <v>1</v>
          </cell>
          <cell r="IH76">
            <v>1</v>
          </cell>
          <cell r="II76">
            <v>1</v>
          </cell>
          <cell r="IJ76">
            <v>1</v>
          </cell>
          <cell r="IK76">
            <v>850000</v>
          </cell>
          <cell r="IL76">
            <v>0</v>
          </cell>
        </row>
        <row r="77">
          <cell r="B77" t="str">
            <v>7.11</v>
          </cell>
          <cell r="C77" t="str">
            <v>NR</v>
          </cell>
          <cell r="D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77" t="str">
            <v>día</v>
          </cell>
          <cell r="F77">
            <v>8.5</v>
          </cell>
          <cell r="G77">
            <v>0</v>
          </cell>
          <cell r="H77">
            <v>0</v>
          </cell>
          <cell r="J77" t="str">
            <v>7.11</v>
          </cell>
          <cell r="K77" t="str">
            <v>NR</v>
          </cell>
          <cell r="L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M77" t="str">
            <v>día</v>
          </cell>
          <cell r="N77">
            <v>8.5</v>
          </cell>
          <cell r="O77">
            <v>316335</v>
          </cell>
          <cell r="P77">
            <v>2688848</v>
          </cell>
          <cell r="Q77">
            <v>1</v>
          </cell>
          <cell r="R77">
            <v>1</v>
          </cell>
          <cell r="S77">
            <v>1</v>
          </cell>
          <cell r="T77">
            <v>1</v>
          </cell>
          <cell r="U77">
            <v>1</v>
          </cell>
          <cell r="V77">
            <v>1</v>
          </cell>
          <cell r="W77">
            <v>1</v>
          </cell>
          <cell r="X77">
            <v>2688848</v>
          </cell>
          <cell r="Y77">
            <v>0</v>
          </cell>
          <cell r="AA77" t="str">
            <v>7.11</v>
          </cell>
          <cell r="AB77" t="str">
            <v>NR</v>
          </cell>
          <cell r="AC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D77" t="str">
            <v>día</v>
          </cell>
          <cell r="AE77">
            <v>8.5</v>
          </cell>
          <cell r="AF77">
            <v>115000</v>
          </cell>
          <cell r="AG77">
            <v>977500</v>
          </cell>
          <cell r="AH77">
            <v>1</v>
          </cell>
          <cell r="AI77">
            <v>1</v>
          </cell>
          <cell r="AJ77">
            <v>1</v>
          </cell>
          <cell r="AK77">
            <v>1</v>
          </cell>
          <cell r="AL77">
            <v>1</v>
          </cell>
          <cell r="AM77">
            <v>1</v>
          </cell>
          <cell r="AN77">
            <v>1</v>
          </cell>
          <cell r="AO77">
            <v>977500</v>
          </cell>
          <cell r="AP77">
            <v>0</v>
          </cell>
          <cell r="AR77" t="str">
            <v>7.11</v>
          </cell>
          <cell r="AS77" t="str">
            <v>NR</v>
          </cell>
          <cell r="AT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U77" t="str">
            <v>día</v>
          </cell>
          <cell r="AV77">
            <v>8.5</v>
          </cell>
          <cell r="AW77">
            <v>97000</v>
          </cell>
          <cell r="AX77">
            <v>824500</v>
          </cell>
          <cell r="AY77">
            <v>1</v>
          </cell>
          <cell r="AZ77">
            <v>1</v>
          </cell>
          <cell r="BA77">
            <v>1</v>
          </cell>
          <cell r="BB77">
            <v>1</v>
          </cell>
          <cell r="BC77">
            <v>1</v>
          </cell>
          <cell r="BD77">
            <v>1</v>
          </cell>
          <cell r="BE77">
            <v>1</v>
          </cell>
          <cell r="BF77">
            <v>824500</v>
          </cell>
          <cell r="BG77">
            <v>0</v>
          </cell>
          <cell r="BI77" t="str">
            <v>7.11</v>
          </cell>
          <cell r="BJ77" t="str">
            <v>NR</v>
          </cell>
          <cell r="BK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BL77" t="str">
            <v>día</v>
          </cell>
          <cell r="BM77">
            <v>8.5</v>
          </cell>
          <cell r="BN77">
            <v>113472</v>
          </cell>
          <cell r="BO77">
            <v>964512</v>
          </cell>
          <cell r="BP77">
            <v>1</v>
          </cell>
          <cell r="BQ77">
            <v>1</v>
          </cell>
          <cell r="BR77">
            <v>1</v>
          </cell>
          <cell r="BS77">
            <v>1</v>
          </cell>
          <cell r="BT77">
            <v>1</v>
          </cell>
          <cell r="BU77">
            <v>1</v>
          </cell>
          <cell r="BV77">
            <v>1</v>
          </cell>
          <cell r="BW77">
            <v>964512</v>
          </cell>
          <cell r="BX77">
            <v>0</v>
          </cell>
          <cell r="BZ77" t="str">
            <v>7.11</v>
          </cell>
          <cell r="CA77" t="str">
            <v>NR</v>
          </cell>
          <cell r="CB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C77" t="str">
            <v>día</v>
          </cell>
          <cell r="CD77">
            <v>8.5</v>
          </cell>
          <cell r="CE77">
            <v>300000</v>
          </cell>
          <cell r="CF77">
            <v>2550000</v>
          </cell>
          <cell r="CG77">
            <v>1</v>
          </cell>
          <cell r="CH77">
            <v>1</v>
          </cell>
          <cell r="CI77">
            <v>1</v>
          </cell>
          <cell r="CJ77">
            <v>1</v>
          </cell>
          <cell r="CK77">
            <v>1</v>
          </cell>
          <cell r="CL77">
            <v>1</v>
          </cell>
          <cell r="CM77">
            <v>1</v>
          </cell>
          <cell r="CN77">
            <v>2550000</v>
          </cell>
          <cell r="CO77">
            <v>0</v>
          </cell>
          <cell r="CQ77" t="str">
            <v>7.11</v>
          </cell>
          <cell r="CR77" t="str">
            <v>NR</v>
          </cell>
          <cell r="CS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T77" t="str">
            <v>día</v>
          </cell>
          <cell r="CU77">
            <v>8.5</v>
          </cell>
          <cell r="CV77">
            <v>430000</v>
          </cell>
          <cell r="CW77">
            <v>3655000</v>
          </cell>
          <cell r="CX77">
            <v>1</v>
          </cell>
          <cell r="CY77">
            <v>1</v>
          </cell>
          <cell r="CZ77">
            <v>1</v>
          </cell>
          <cell r="DA77">
            <v>1</v>
          </cell>
          <cell r="DB77">
            <v>1</v>
          </cell>
          <cell r="DC77">
            <v>1</v>
          </cell>
          <cell r="DD77">
            <v>1</v>
          </cell>
          <cell r="DE77">
            <v>3655000</v>
          </cell>
          <cell r="DF77">
            <v>0</v>
          </cell>
          <cell r="DH77" t="str">
            <v>7.11</v>
          </cell>
          <cell r="DI77" t="str">
            <v>NR</v>
          </cell>
          <cell r="DJ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DK77" t="str">
            <v>día</v>
          </cell>
          <cell r="DL77">
            <v>8.5</v>
          </cell>
          <cell r="DM77">
            <v>102020</v>
          </cell>
          <cell r="DN77">
            <v>867170</v>
          </cell>
          <cell r="DO77">
            <v>1</v>
          </cell>
          <cell r="DP77">
            <v>1</v>
          </cell>
          <cell r="DQ77">
            <v>1</v>
          </cell>
          <cell r="DR77">
            <v>1</v>
          </cell>
          <cell r="DS77">
            <v>1</v>
          </cell>
          <cell r="DT77">
            <v>1</v>
          </cell>
          <cell r="DU77">
            <v>1</v>
          </cell>
          <cell r="DV77">
            <v>867170</v>
          </cell>
          <cell r="DW77">
            <v>0</v>
          </cell>
          <cell r="DY77" t="str">
            <v>7.11</v>
          </cell>
          <cell r="DZ77" t="str">
            <v>NR</v>
          </cell>
          <cell r="EA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B77" t="str">
            <v>día</v>
          </cell>
          <cell r="EC77">
            <v>8.5</v>
          </cell>
          <cell r="ED77">
            <v>68500</v>
          </cell>
          <cell r="EE77">
            <v>582250</v>
          </cell>
          <cell r="EF77">
            <v>1</v>
          </cell>
          <cell r="EG77">
            <v>1</v>
          </cell>
          <cell r="EH77">
            <v>1</v>
          </cell>
          <cell r="EI77">
            <v>1</v>
          </cell>
          <cell r="EJ77">
            <v>1</v>
          </cell>
          <cell r="EK77">
            <v>1</v>
          </cell>
          <cell r="EL77">
            <v>1</v>
          </cell>
          <cell r="EM77">
            <v>582250</v>
          </cell>
          <cell r="EN77">
            <v>0</v>
          </cell>
          <cell r="EP77" t="str">
            <v>7.11</v>
          </cell>
          <cell r="EQ77" t="str">
            <v>NR</v>
          </cell>
          <cell r="ER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S77" t="str">
            <v>día</v>
          </cell>
          <cell r="ET77">
            <v>8.5</v>
          </cell>
          <cell r="EU77">
            <v>65300</v>
          </cell>
          <cell r="EV77">
            <v>555050</v>
          </cell>
          <cell r="EW77">
            <v>1</v>
          </cell>
          <cell r="EX77">
            <v>1</v>
          </cell>
          <cell r="EY77">
            <v>1</v>
          </cell>
          <cell r="EZ77">
            <v>1</v>
          </cell>
          <cell r="FA77">
            <v>1</v>
          </cell>
          <cell r="FB77">
            <v>1</v>
          </cell>
          <cell r="FC77">
            <v>1</v>
          </cell>
          <cell r="FD77">
            <v>555050</v>
          </cell>
          <cell r="FE77">
            <v>0</v>
          </cell>
          <cell r="FG77" t="str">
            <v>7.11</v>
          </cell>
          <cell r="FH77" t="str">
            <v>NR</v>
          </cell>
          <cell r="FI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FJ77" t="str">
            <v>día</v>
          </cell>
          <cell r="FK77">
            <v>8.5</v>
          </cell>
          <cell r="FL77">
            <v>102040</v>
          </cell>
          <cell r="FM77">
            <v>867340</v>
          </cell>
          <cell r="FN77">
            <v>1</v>
          </cell>
          <cell r="FO77">
            <v>1</v>
          </cell>
          <cell r="FP77">
            <v>1</v>
          </cell>
          <cell r="FQ77">
            <v>1</v>
          </cell>
          <cell r="FR77">
            <v>1</v>
          </cell>
          <cell r="FS77">
            <v>1</v>
          </cell>
          <cell r="FT77">
            <v>1</v>
          </cell>
          <cell r="FU77">
            <v>867340</v>
          </cell>
          <cell r="FV77">
            <v>0</v>
          </cell>
          <cell r="FX77" t="str">
            <v>7.11</v>
          </cell>
          <cell r="FY77" t="str">
            <v>NR</v>
          </cell>
          <cell r="FZ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A77" t="str">
            <v>día</v>
          </cell>
          <cell r="GB77">
            <v>8.5</v>
          </cell>
          <cell r="GC77">
            <v>98000</v>
          </cell>
          <cell r="GD77">
            <v>833000</v>
          </cell>
          <cell r="GE77">
            <v>1</v>
          </cell>
          <cell r="GF77">
            <v>1</v>
          </cell>
          <cell r="GG77">
            <v>1</v>
          </cell>
          <cell r="GH77">
            <v>1</v>
          </cell>
          <cell r="GI77">
            <v>1</v>
          </cell>
          <cell r="GJ77">
            <v>1</v>
          </cell>
          <cell r="GK77">
            <v>1</v>
          </cell>
          <cell r="GL77">
            <v>833000</v>
          </cell>
          <cell r="GM77">
            <v>0</v>
          </cell>
          <cell r="GO77" t="str">
            <v>7.11</v>
          </cell>
          <cell r="GP77" t="str">
            <v>NR</v>
          </cell>
          <cell r="GQ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R77" t="str">
            <v>día</v>
          </cell>
          <cell r="GS77">
            <v>8.5</v>
          </cell>
          <cell r="GT77">
            <v>95000</v>
          </cell>
          <cell r="GU77">
            <v>807500</v>
          </cell>
          <cell r="GV77">
            <v>1</v>
          </cell>
          <cell r="GW77">
            <v>1</v>
          </cell>
          <cell r="GX77">
            <v>1</v>
          </cell>
          <cell r="GY77">
            <v>1</v>
          </cell>
          <cell r="GZ77">
            <v>1</v>
          </cell>
          <cell r="HA77">
            <v>1</v>
          </cell>
          <cell r="HB77">
            <v>1</v>
          </cell>
          <cell r="HC77">
            <v>807500</v>
          </cell>
          <cell r="HD77">
            <v>0</v>
          </cell>
          <cell r="HF77" t="str">
            <v>7.11</v>
          </cell>
          <cell r="HG77" t="str">
            <v>NR</v>
          </cell>
          <cell r="HH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I77" t="str">
            <v>día</v>
          </cell>
          <cell r="HJ77">
            <v>8.5</v>
          </cell>
          <cell r="HK77">
            <v>20000</v>
          </cell>
          <cell r="HL77">
            <v>170000</v>
          </cell>
          <cell r="HM77">
            <v>1</v>
          </cell>
          <cell r="HN77">
            <v>1</v>
          </cell>
          <cell r="HO77">
            <v>1</v>
          </cell>
          <cell r="HP77">
            <v>1</v>
          </cell>
          <cell r="HQ77">
            <v>1</v>
          </cell>
          <cell r="HR77">
            <v>1</v>
          </cell>
          <cell r="HS77">
            <v>1</v>
          </cell>
          <cell r="HT77">
            <v>170000</v>
          </cell>
          <cell r="HU77">
            <v>0</v>
          </cell>
          <cell r="HW77" t="str">
            <v>7.11</v>
          </cell>
          <cell r="HX77" t="str">
            <v>NR</v>
          </cell>
          <cell r="HY77"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Z77" t="str">
            <v>día</v>
          </cell>
          <cell r="IA77">
            <v>8.5</v>
          </cell>
          <cell r="IB77">
            <v>100000</v>
          </cell>
          <cell r="IC77">
            <v>850000</v>
          </cell>
          <cell r="ID77">
            <v>1</v>
          </cell>
          <cell r="IE77">
            <v>1</v>
          </cell>
          <cell r="IF77">
            <v>1</v>
          </cell>
          <cell r="IG77">
            <v>1</v>
          </cell>
          <cell r="IH77">
            <v>1</v>
          </cell>
          <cell r="II77">
            <v>1</v>
          </cell>
          <cell r="IJ77">
            <v>1</v>
          </cell>
          <cell r="IK77">
            <v>850000</v>
          </cell>
          <cell r="IL77">
            <v>0</v>
          </cell>
        </row>
        <row r="78">
          <cell r="B78" t="str">
            <v>7.12</v>
          </cell>
          <cell r="C78" t="str">
            <v>NR</v>
          </cell>
          <cell r="D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78" t="str">
            <v>día</v>
          </cell>
          <cell r="F78">
            <v>8.5</v>
          </cell>
          <cell r="G78">
            <v>0</v>
          </cell>
          <cell r="H78">
            <v>0</v>
          </cell>
          <cell r="J78" t="str">
            <v>7.12</v>
          </cell>
          <cell r="K78" t="str">
            <v>NR</v>
          </cell>
          <cell r="L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M78" t="str">
            <v>día</v>
          </cell>
          <cell r="N78">
            <v>8.5</v>
          </cell>
          <cell r="O78">
            <v>340429</v>
          </cell>
          <cell r="P78">
            <v>2893647</v>
          </cell>
          <cell r="Q78">
            <v>1</v>
          </cell>
          <cell r="R78">
            <v>1</v>
          </cell>
          <cell r="S78">
            <v>1</v>
          </cell>
          <cell r="T78">
            <v>1</v>
          </cell>
          <cell r="U78">
            <v>1</v>
          </cell>
          <cell r="V78">
            <v>1</v>
          </cell>
          <cell r="W78">
            <v>1</v>
          </cell>
          <cell r="X78">
            <v>2893647</v>
          </cell>
          <cell r="Y78">
            <v>0</v>
          </cell>
          <cell r="AA78" t="str">
            <v>7.12</v>
          </cell>
          <cell r="AB78" t="str">
            <v>NR</v>
          </cell>
          <cell r="AC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D78" t="str">
            <v>día</v>
          </cell>
          <cell r="AE78">
            <v>8.5</v>
          </cell>
          <cell r="AF78">
            <v>145000</v>
          </cell>
          <cell r="AG78">
            <v>1232500</v>
          </cell>
          <cell r="AH78">
            <v>1</v>
          </cell>
          <cell r="AI78">
            <v>1</v>
          </cell>
          <cell r="AJ78">
            <v>1</v>
          </cell>
          <cell r="AK78">
            <v>1</v>
          </cell>
          <cell r="AL78">
            <v>1</v>
          </cell>
          <cell r="AM78">
            <v>1</v>
          </cell>
          <cell r="AN78">
            <v>1</v>
          </cell>
          <cell r="AO78">
            <v>1232500</v>
          </cell>
          <cell r="AP78">
            <v>0</v>
          </cell>
          <cell r="AR78" t="str">
            <v>7.12</v>
          </cell>
          <cell r="AS78" t="str">
            <v>NR</v>
          </cell>
          <cell r="AT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AU78" t="str">
            <v>día</v>
          </cell>
          <cell r="AV78">
            <v>8.5</v>
          </cell>
          <cell r="AW78">
            <v>97000</v>
          </cell>
          <cell r="AX78">
            <v>824500</v>
          </cell>
          <cell r="AY78">
            <v>1</v>
          </cell>
          <cell r="AZ78">
            <v>1</v>
          </cell>
          <cell r="BA78">
            <v>1</v>
          </cell>
          <cell r="BB78">
            <v>1</v>
          </cell>
          <cell r="BC78">
            <v>1</v>
          </cell>
          <cell r="BD78">
            <v>1</v>
          </cell>
          <cell r="BE78">
            <v>1</v>
          </cell>
          <cell r="BF78">
            <v>824500</v>
          </cell>
          <cell r="BG78">
            <v>0</v>
          </cell>
          <cell r="BI78" t="str">
            <v>7.12</v>
          </cell>
          <cell r="BJ78" t="str">
            <v>NR</v>
          </cell>
          <cell r="BK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BL78" t="str">
            <v>día</v>
          </cell>
          <cell r="BM78">
            <v>8.5</v>
          </cell>
          <cell r="BN78">
            <v>124504</v>
          </cell>
          <cell r="BO78">
            <v>1058284</v>
          </cell>
          <cell r="BP78">
            <v>1</v>
          </cell>
          <cell r="BQ78">
            <v>1</v>
          </cell>
          <cell r="BR78">
            <v>1</v>
          </cell>
          <cell r="BS78">
            <v>1</v>
          </cell>
          <cell r="BT78">
            <v>1</v>
          </cell>
          <cell r="BU78">
            <v>1</v>
          </cell>
          <cell r="BV78">
            <v>1</v>
          </cell>
          <cell r="BW78">
            <v>1058284</v>
          </cell>
          <cell r="BX78">
            <v>0</v>
          </cell>
          <cell r="BZ78" t="str">
            <v>7.12</v>
          </cell>
          <cell r="CA78" t="str">
            <v>NR</v>
          </cell>
          <cell r="CB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C78" t="str">
            <v>día</v>
          </cell>
          <cell r="CD78">
            <v>8.5</v>
          </cell>
          <cell r="CE78">
            <v>350000</v>
          </cell>
          <cell r="CF78">
            <v>2975000</v>
          </cell>
          <cell r="CG78">
            <v>1</v>
          </cell>
          <cell r="CH78">
            <v>1</v>
          </cell>
          <cell r="CI78">
            <v>1</v>
          </cell>
          <cell r="CJ78">
            <v>1</v>
          </cell>
          <cell r="CK78">
            <v>1</v>
          </cell>
          <cell r="CL78">
            <v>1</v>
          </cell>
          <cell r="CM78">
            <v>1</v>
          </cell>
          <cell r="CN78">
            <v>2975000</v>
          </cell>
          <cell r="CO78">
            <v>0</v>
          </cell>
          <cell r="CQ78" t="str">
            <v>7.12</v>
          </cell>
          <cell r="CR78" t="str">
            <v>NR</v>
          </cell>
          <cell r="CS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CT78" t="str">
            <v>día</v>
          </cell>
          <cell r="CU78">
            <v>8.5</v>
          </cell>
          <cell r="CV78">
            <v>525000</v>
          </cell>
          <cell r="CW78">
            <v>4462500</v>
          </cell>
          <cell r="CX78">
            <v>1</v>
          </cell>
          <cell r="CY78">
            <v>1</v>
          </cell>
          <cell r="CZ78">
            <v>1</v>
          </cell>
          <cell r="DA78">
            <v>1</v>
          </cell>
          <cell r="DB78">
            <v>1</v>
          </cell>
          <cell r="DC78">
            <v>1</v>
          </cell>
          <cell r="DD78">
            <v>1</v>
          </cell>
          <cell r="DE78">
            <v>4462500</v>
          </cell>
          <cell r="DF78">
            <v>0</v>
          </cell>
          <cell r="DH78" t="str">
            <v>7.12</v>
          </cell>
          <cell r="DI78" t="str">
            <v>NR</v>
          </cell>
          <cell r="DJ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DK78" t="str">
            <v>día</v>
          </cell>
          <cell r="DL78">
            <v>8.5</v>
          </cell>
          <cell r="DM78">
            <v>112299</v>
          </cell>
          <cell r="DN78">
            <v>954541.5</v>
          </cell>
          <cell r="DO78">
            <v>1</v>
          </cell>
          <cell r="DP78">
            <v>1</v>
          </cell>
          <cell r="DQ78">
            <v>1</v>
          </cell>
          <cell r="DR78">
            <v>1</v>
          </cell>
          <cell r="DS78">
            <v>1</v>
          </cell>
          <cell r="DT78">
            <v>1</v>
          </cell>
          <cell r="DU78">
            <v>1</v>
          </cell>
          <cell r="DV78">
            <v>954542</v>
          </cell>
          <cell r="DW78">
            <v>-0.5</v>
          </cell>
          <cell r="DY78" t="str">
            <v>7.12</v>
          </cell>
          <cell r="DZ78" t="str">
            <v>NR</v>
          </cell>
          <cell r="EA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B78" t="str">
            <v>día</v>
          </cell>
          <cell r="EC78">
            <v>8.5</v>
          </cell>
          <cell r="ED78">
            <v>81000</v>
          </cell>
          <cell r="EE78">
            <v>688500</v>
          </cell>
          <cell r="EF78">
            <v>1</v>
          </cell>
          <cell r="EG78">
            <v>1</v>
          </cell>
          <cell r="EH78">
            <v>1</v>
          </cell>
          <cell r="EI78">
            <v>1</v>
          </cell>
          <cell r="EJ78">
            <v>1</v>
          </cell>
          <cell r="EK78">
            <v>1</v>
          </cell>
          <cell r="EL78">
            <v>1</v>
          </cell>
          <cell r="EM78">
            <v>688500</v>
          </cell>
          <cell r="EN78">
            <v>0</v>
          </cell>
          <cell r="EP78" t="str">
            <v>7.12</v>
          </cell>
          <cell r="EQ78" t="str">
            <v>NR</v>
          </cell>
          <cell r="ER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ES78" t="str">
            <v>día</v>
          </cell>
          <cell r="ET78">
            <v>8.5</v>
          </cell>
          <cell r="EU78">
            <v>68800</v>
          </cell>
          <cell r="EV78">
            <v>584800</v>
          </cell>
          <cell r="EW78">
            <v>1</v>
          </cell>
          <cell r="EX78">
            <v>1</v>
          </cell>
          <cell r="EY78">
            <v>1</v>
          </cell>
          <cell r="EZ78">
            <v>1</v>
          </cell>
          <cell r="FA78">
            <v>1</v>
          </cell>
          <cell r="FB78">
            <v>1</v>
          </cell>
          <cell r="FC78">
            <v>1</v>
          </cell>
          <cell r="FD78">
            <v>584800</v>
          </cell>
          <cell r="FE78">
            <v>0</v>
          </cell>
          <cell r="FG78" t="str">
            <v>7.12</v>
          </cell>
          <cell r="FH78" t="str">
            <v>NR</v>
          </cell>
          <cell r="FI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FJ78" t="str">
            <v>día</v>
          </cell>
          <cell r="FK78">
            <v>8.5</v>
          </cell>
          <cell r="FL78">
            <v>112312</v>
          </cell>
          <cell r="FM78">
            <v>954652</v>
          </cell>
          <cell r="FN78">
            <v>1</v>
          </cell>
          <cell r="FO78">
            <v>1</v>
          </cell>
          <cell r="FP78">
            <v>1</v>
          </cell>
          <cell r="FQ78">
            <v>1</v>
          </cell>
          <cell r="FR78">
            <v>1</v>
          </cell>
          <cell r="FS78">
            <v>1</v>
          </cell>
          <cell r="FT78">
            <v>1</v>
          </cell>
          <cell r="FU78">
            <v>954652</v>
          </cell>
          <cell r="FV78">
            <v>0</v>
          </cell>
          <cell r="FX78" t="str">
            <v>7.12</v>
          </cell>
          <cell r="FY78" t="str">
            <v>NR</v>
          </cell>
          <cell r="FZ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A78" t="str">
            <v>día</v>
          </cell>
          <cell r="GB78">
            <v>8.5</v>
          </cell>
          <cell r="GC78">
            <v>110000</v>
          </cell>
          <cell r="GD78">
            <v>935000</v>
          </cell>
          <cell r="GE78">
            <v>1</v>
          </cell>
          <cell r="GF78">
            <v>1</v>
          </cell>
          <cell r="GG78">
            <v>1</v>
          </cell>
          <cell r="GH78">
            <v>1</v>
          </cell>
          <cell r="GI78">
            <v>1</v>
          </cell>
          <cell r="GJ78">
            <v>1</v>
          </cell>
          <cell r="GK78">
            <v>1</v>
          </cell>
          <cell r="GL78">
            <v>935000</v>
          </cell>
          <cell r="GM78">
            <v>0</v>
          </cell>
          <cell r="GO78" t="str">
            <v>7.12</v>
          </cell>
          <cell r="GP78" t="str">
            <v>NR</v>
          </cell>
          <cell r="GQ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GR78" t="str">
            <v>día</v>
          </cell>
          <cell r="GS78">
            <v>8.5</v>
          </cell>
          <cell r="GT78">
            <v>110000</v>
          </cell>
          <cell r="GU78">
            <v>935000</v>
          </cell>
          <cell r="GV78">
            <v>1</v>
          </cell>
          <cell r="GW78">
            <v>1</v>
          </cell>
          <cell r="GX78">
            <v>1</v>
          </cell>
          <cell r="GY78">
            <v>1</v>
          </cell>
          <cell r="GZ78">
            <v>1</v>
          </cell>
          <cell r="HA78">
            <v>1</v>
          </cell>
          <cell r="HB78">
            <v>1</v>
          </cell>
          <cell r="HC78">
            <v>935000</v>
          </cell>
          <cell r="HD78">
            <v>0</v>
          </cell>
          <cell r="HF78" t="str">
            <v>7.12</v>
          </cell>
          <cell r="HG78" t="str">
            <v>NR</v>
          </cell>
          <cell r="HH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I78" t="str">
            <v>día</v>
          </cell>
          <cell r="HJ78">
            <v>8.5</v>
          </cell>
          <cell r="HK78">
            <v>20000</v>
          </cell>
          <cell r="HL78">
            <v>170000</v>
          </cell>
          <cell r="HM78">
            <v>1</v>
          </cell>
          <cell r="HN78">
            <v>1</v>
          </cell>
          <cell r="HO78">
            <v>1</v>
          </cell>
          <cell r="HP78">
            <v>1</v>
          </cell>
          <cell r="HQ78">
            <v>1</v>
          </cell>
          <cell r="HR78">
            <v>1</v>
          </cell>
          <cell r="HS78">
            <v>1</v>
          </cell>
          <cell r="HT78">
            <v>170000</v>
          </cell>
          <cell r="HU78">
            <v>0</v>
          </cell>
          <cell r="HW78" t="str">
            <v>7.12</v>
          </cell>
          <cell r="HX78" t="str">
            <v>NR</v>
          </cell>
          <cell r="HY78"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HZ78" t="str">
            <v>día</v>
          </cell>
          <cell r="IA78">
            <v>8.5</v>
          </cell>
          <cell r="IB78">
            <v>100000</v>
          </cell>
          <cell r="IC78">
            <v>850000</v>
          </cell>
          <cell r="ID78">
            <v>1</v>
          </cell>
          <cell r="IE78">
            <v>1</v>
          </cell>
          <cell r="IF78">
            <v>1</v>
          </cell>
          <cell r="IG78">
            <v>1</v>
          </cell>
          <cell r="IH78">
            <v>1</v>
          </cell>
          <cell r="II78">
            <v>1</v>
          </cell>
          <cell r="IJ78">
            <v>1</v>
          </cell>
          <cell r="IK78">
            <v>850000</v>
          </cell>
          <cell r="IL78">
            <v>0</v>
          </cell>
        </row>
        <row r="79">
          <cell r="B79" t="str">
            <v>7.13</v>
          </cell>
          <cell r="C79" t="str">
            <v>NR</v>
          </cell>
          <cell r="D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E79" t="str">
            <v>día</v>
          </cell>
          <cell r="F79">
            <v>42.5</v>
          </cell>
          <cell r="G79">
            <v>0</v>
          </cell>
          <cell r="H79">
            <v>0</v>
          </cell>
          <cell r="J79" t="str">
            <v>7.13</v>
          </cell>
          <cell r="K79" t="str">
            <v>NR</v>
          </cell>
          <cell r="L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M79" t="str">
            <v>día</v>
          </cell>
          <cell r="N79">
            <v>42.5</v>
          </cell>
          <cell r="O79">
            <v>12922</v>
          </cell>
          <cell r="P79">
            <v>549185</v>
          </cell>
          <cell r="Q79">
            <v>1</v>
          </cell>
          <cell r="R79">
            <v>1</v>
          </cell>
          <cell r="S79">
            <v>1</v>
          </cell>
          <cell r="T79">
            <v>1</v>
          </cell>
          <cell r="U79">
            <v>1</v>
          </cell>
          <cell r="V79">
            <v>1</v>
          </cell>
          <cell r="W79">
            <v>1</v>
          </cell>
          <cell r="X79">
            <v>549185</v>
          </cell>
          <cell r="Y79">
            <v>0</v>
          </cell>
          <cell r="AA79" t="str">
            <v>7.13</v>
          </cell>
          <cell r="AB79" t="str">
            <v>NR</v>
          </cell>
          <cell r="AC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AD79" t="str">
            <v>día</v>
          </cell>
          <cell r="AE79">
            <v>42.5</v>
          </cell>
          <cell r="AF79">
            <v>7763.05</v>
          </cell>
          <cell r="AG79">
            <v>329929.625</v>
          </cell>
          <cell r="AH79">
            <v>1</v>
          </cell>
          <cell r="AI79">
            <v>1</v>
          </cell>
          <cell r="AJ79">
            <v>1</v>
          </cell>
          <cell r="AK79">
            <v>1</v>
          </cell>
          <cell r="AL79">
            <v>1</v>
          </cell>
          <cell r="AM79">
            <v>1</v>
          </cell>
          <cell r="AN79">
            <v>1</v>
          </cell>
          <cell r="AO79">
            <v>329930</v>
          </cell>
          <cell r="AP79">
            <v>-0.375</v>
          </cell>
          <cell r="AR79" t="str">
            <v>7.13</v>
          </cell>
          <cell r="AS79" t="str">
            <v>NR</v>
          </cell>
          <cell r="AT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AU79" t="str">
            <v>día</v>
          </cell>
          <cell r="AV79">
            <v>42.5</v>
          </cell>
          <cell r="AW79">
            <v>6790</v>
          </cell>
          <cell r="AX79">
            <v>288575</v>
          </cell>
          <cell r="AY79">
            <v>1</v>
          </cell>
          <cell r="AZ79">
            <v>1</v>
          </cell>
          <cell r="BA79">
            <v>1</v>
          </cell>
          <cell r="BB79">
            <v>1</v>
          </cell>
          <cell r="BC79">
            <v>1</v>
          </cell>
          <cell r="BD79">
            <v>1</v>
          </cell>
          <cell r="BE79">
            <v>1</v>
          </cell>
          <cell r="BF79">
            <v>288575</v>
          </cell>
          <cell r="BG79">
            <v>0</v>
          </cell>
          <cell r="BI79" t="str">
            <v>7.13</v>
          </cell>
          <cell r="BJ79" t="str">
            <v>NR</v>
          </cell>
          <cell r="BK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BL79" t="str">
            <v>día</v>
          </cell>
          <cell r="BM79">
            <v>42.5</v>
          </cell>
          <cell r="BN79">
            <v>6500</v>
          </cell>
          <cell r="BO79">
            <v>276250</v>
          </cell>
          <cell r="BP79">
            <v>1</v>
          </cell>
          <cell r="BQ79">
            <v>1</v>
          </cell>
          <cell r="BR79">
            <v>1</v>
          </cell>
          <cell r="BS79">
            <v>1</v>
          </cell>
          <cell r="BT79">
            <v>1</v>
          </cell>
          <cell r="BU79">
            <v>1</v>
          </cell>
          <cell r="BV79">
            <v>1</v>
          </cell>
          <cell r="BW79">
            <v>276250</v>
          </cell>
          <cell r="BX79">
            <v>0</v>
          </cell>
          <cell r="BZ79" t="str">
            <v>7.13</v>
          </cell>
          <cell r="CA79" t="str">
            <v>NR</v>
          </cell>
          <cell r="CB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CC79" t="str">
            <v>día</v>
          </cell>
          <cell r="CD79">
            <v>42.5</v>
          </cell>
          <cell r="CE79">
            <v>120000</v>
          </cell>
          <cell r="CF79">
            <v>5100000</v>
          </cell>
          <cell r="CG79">
            <v>1</v>
          </cell>
          <cell r="CH79">
            <v>1</v>
          </cell>
          <cell r="CI79">
            <v>1</v>
          </cell>
          <cell r="CJ79">
            <v>1</v>
          </cell>
          <cell r="CK79">
            <v>1</v>
          </cell>
          <cell r="CL79">
            <v>1</v>
          </cell>
          <cell r="CM79">
            <v>1</v>
          </cell>
          <cell r="CN79">
            <v>5100000</v>
          </cell>
          <cell r="CO79">
            <v>0</v>
          </cell>
          <cell r="CQ79" t="str">
            <v>7.13</v>
          </cell>
          <cell r="CR79" t="str">
            <v>NR</v>
          </cell>
          <cell r="CS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CT79" t="str">
            <v>día</v>
          </cell>
          <cell r="CU79">
            <v>42.5</v>
          </cell>
          <cell r="CV79">
            <v>100500</v>
          </cell>
          <cell r="CW79">
            <v>4271250</v>
          </cell>
          <cell r="CX79">
            <v>1</v>
          </cell>
          <cell r="CY79">
            <v>1</v>
          </cell>
          <cell r="CZ79">
            <v>1</v>
          </cell>
          <cell r="DA79">
            <v>1</v>
          </cell>
          <cell r="DB79">
            <v>1</v>
          </cell>
          <cell r="DC79">
            <v>1</v>
          </cell>
          <cell r="DD79">
            <v>1</v>
          </cell>
          <cell r="DE79">
            <v>4271250</v>
          </cell>
          <cell r="DF79">
            <v>0</v>
          </cell>
          <cell r="DH79" t="str">
            <v>7.13</v>
          </cell>
          <cell r="DI79" t="str">
            <v>NR</v>
          </cell>
          <cell r="DJ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DK79" t="str">
            <v>día</v>
          </cell>
          <cell r="DL79">
            <v>42.5</v>
          </cell>
          <cell r="DM79">
            <v>6324</v>
          </cell>
          <cell r="DN79">
            <v>268770</v>
          </cell>
          <cell r="DO79">
            <v>1</v>
          </cell>
          <cell r="DP79">
            <v>1</v>
          </cell>
          <cell r="DQ79">
            <v>1</v>
          </cell>
          <cell r="DR79">
            <v>1</v>
          </cell>
          <cell r="DS79">
            <v>1</v>
          </cell>
          <cell r="DT79">
            <v>1</v>
          </cell>
          <cell r="DU79">
            <v>1</v>
          </cell>
          <cell r="DV79">
            <v>268770</v>
          </cell>
          <cell r="DW79">
            <v>0</v>
          </cell>
          <cell r="DY79" t="str">
            <v>7.13</v>
          </cell>
          <cell r="DZ79" t="str">
            <v>NR</v>
          </cell>
          <cell r="EA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EB79" t="str">
            <v>día</v>
          </cell>
          <cell r="EC79">
            <v>42.5</v>
          </cell>
          <cell r="ED79">
            <v>176000</v>
          </cell>
          <cell r="EE79">
            <v>7480000</v>
          </cell>
          <cell r="EF79">
            <v>1</v>
          </cell>
          <cell r="EG79">
            <v>1</v>
          </cell>
          <cell r="EH79">
            <v>1</v>
          </cell>
          <cell r="EI79">
            <v>1</v>
          </cell>
          <cell r="EJ79">
            <v>1</v>
          </cell>
          <cell r="EK79">
            <v>1</v>
          </cell>
          <cell r="EL79">
            <v>1</v>
          </cell>
          <cell r="EM79">
            <v>7480000</v>
          </cell>
          <cell r="EN79">
            <v>0</v>
          </cell>
          <cell r="EP79" t="str">
            <v>7.13</v>
          </cell>
          <cell r="EQ79" t="str">
            <v>NR</v>
          </cell>
          <cell r="ER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ES79" t="str">
            <v>día</v>
          </cell>
          <cell r="ET79">
            <v>42.5</v>
          </cell>
          <cell r="EU79">
            <v>13200</v>
          </cell>
          <cell r="EV79">
            <v>561000</v>
          </cell>
          <cell r="EW79">
            <v>1</v>
          </cell>
          <cell r="EX79">
            <v>1</v>
          </cell>
          <cell r="EY79">
            <v>1</v>
          </cell>
          <cell r="EZ79">
            <v>1</v>
          </cell>
          <cell r="FA79">
            <v>1</v>
          </cell>
          <cell r="FB79">
            <v>1</v>
          </cell>
          <cell r="FC79">
            <v>1</v>
          </cell>
          <cell r="FD79">
            <v>561000</v>
          </cell>
          <cell r="FE79">
            <v>0</v>
          </cell>
          <cell r="FG79" t="str">
            <v>7.13</v>
          </cell>
          <cell r="FH79" t="str">
            <v>NR</v>
          </cell>
          <cell r="FI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FJ79" t="str">
            <v>día</v>
          </cell>
          <cell r="FK79">
            <v>42.5</v>
          </cell>
          <cell r="FL79">
            <v>6334</v>
          </cell>
          <cell r="FM79">
            <v>269195</v>
          </cell>
          <cell r="FN79">
            <v>1</v>
          </cell>
          <cell r="FO79">
            <v>1</v>
          </cell>
          <cell r="FP79">
            <v>1</v>
          </cell>
          <cell r="FQ79">
            <v>1</v>
          </cell>
          <cell r="FR79">
            <v>1</v>
          </cell>
          <cell r="FS79">
            <v>1</v>
          </cell>
          <cell r="FT79">
            <v>1</v>
          </cell>
          <cell r="FU79">
            <v>269195</v>
          </cell>
          <cell r="FV79">
            <v>0</v>
          </cell>
          <cell r="FX79" t="str">
            <v>7.13</v>
          </cell>
          <cell r="FY79" t="str">
            <v>NR</v>
          </cell>
          <cell r="FZ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GA79" t="str">
            <v>día</v>
          </cell>
          <cell r="GB79">
            <v>42.5</v>
          </cell>
          <cell r="GC79">
            <v>7000</v>
          </cell>
          <cell r="GD79">
            <v>297500</v>
          </cell>
          <cell r="GE79">
            <v>1</v>
          </cell>
          <cell r="GF79">
            <v>1</v>
          </cell>
          <cell r="GG79">
            <v>1</v>
          </cell>
          <cell r="GH79">
            <v>1</v>
          </cell>
          <cell r="GI79">
            <v>1</v>
          </cell>
          <cell r="GJ79">
            <v>1</v>
          </cell>
          <cell r="GK79">
            <v>1</v>
          </cell>
          <cell r="GL79">
            <v>297500</v>
          </cell>
          <cell r="GM79">
            <v>0</v>
          </cell>
          <cell r="GO79" t="str">
            <v>7.13</v>
          </cell>
          <cell r="GP79" t="str">
            <v>NR</v>
          </cell>
          <cell r="GQ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GR79" t="str">
            <v>día</v>
          </cell>
          <cell r="GS79">
            <v>42.5</v>
          </cell>
          <cell r="GT79">
            <v>7000</v>
          </cell>
          <cell r="GU79">
            <v>297500</v>
          </cell>
          <cell r="GV79">
            <v>1</v>
          </cell>
          <cell r="GW79">
            <v>1</v>
          </cell>
          <cell r="GX79">
            <v>1</v>
          </cell>
          <cell r="GY79">
            <v>1</v>
          </cell>
          <cell r="GZ79">
            <v>1</v>
          </cell>
          <cell r="HA79">
            <v>1</v>
          </cell>
          <cell r="HB79">
            <v>1</v>
          </cell>
          <cell r="HC79">
            <v>297500</v>
          </cell>
          <cell r="HD79">
            <v>0</v>
          </cell>
          <cell r="HF79" t="str">
            <v>7.13</v>
          </cell>
          <cell r="HG79" t="str">
            <v>NR</v>
          </cell>
          <cell r="HH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HI79" t="str">
            <v>día</v>
          </cell>
          <cell r="HJ79">
            <v>42.5</v>
          </cell>
          <cell r="HK79">
            <v>6000</v>
          </cell>
          <cell r="HL79">
            <v>255000</v>
          </cell>
          <cell r="HM79">
            <v>1</v>
          </cell>
          <cell r="HN79">
            <v>1</v>
          </cell>
          <cell r="HO79">
            <v>1</v>
          </cell>
          <cell r="HP79">
            <v>1</v>
          </cell>
          <cell r="HQ79">
            <v>1</v>
          </cell>
          <cell r="HR79">
            <v>1</v>
          </cell>
          <cell r="HS79">
            <v>1</v>
          </cell>
          <cell r="HT79">
            <v>255000</v>
          </cell>
          <cell r="HU79">
            <v>0</v>
          </cell>
          <cell r="HW79" t="str">
            <v>7.13</v>
          </cell>
          <cell r="HX79" t="str">
            <v>NR</v>
          </cell>
          <cell r="HY79"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HZ79" t="str">
            <v>día</v>
          </cell>
          <cell r="IA79">
            <v>42.5</v>
          </cell>
          <cell r="IB79">
            <v>100000</v>
          </cell>
          <cell r="IC79">
            <v>4250000</v>
          </cell>
          <cell r="ID79">
            <v>1</v>
          </cell>
          <cell r="IE79">
            <v>1</v>
          </cell>
          <cell r="IF79">
            <v>1</v>
          </cell>
          <cell r="IG79">
            <v>1</v>
          </cell>
          <cell r="IH79">
            <v>1</v>
          </cell>
          <cell r="II79">
            <v>1</v>
          </cell>
          <cell r="IJ79">
            <v>1</v>
          </cell>
          <cell r="IK79">
            <v>4250000</v>
          </cell>
          <cell r="IL79">
            <v>0</v>
          </cell>
        </row>
        <row r="80">
          <cell r="B80" t="str">
            <v>7.14</v>
          </cell>
          <cell r="C80" t="str">
            <v>R</v>
          </cell>
          <cell r="D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E80" t="str">
            <v>m2</v>
          </cell>
          <cell r="F80">
            <v>65.215441435102363</v>
          </cell>
          <cell r="G80">
            <v>0</v>
          </cell>
          <cell r="H80">
            <v>0</v>
          </cell>
          <cell r="J80" t="str">
            <v>7.14</v>
          </cell>
          <cell r="K80" t="str">
            <v>R</v>
          </cell>
          <cell r="L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M80" t="str">
            <v>m2</v>
          </cell>
          <cell r="N80">
            <v>65.215441435102363</v>
          </cell>
          <cell r="O80">
            <v>15588</v>
          </cell>
          <cell r="P80">
            <v>1016578</v>
          </cell>
          <cell r="Q80">
            <v>1</v>
          </cell>
          <cell r="R80">
            <v>1</v>
          </cell>
          <cell r="S80">
            <v>1</v>
          </cell>
          <cell r="T80">
            <v>1</v>
          </cell>
          <cell r="U80">
            <v>1</v>
          </cell>
          <cell r="V80">
            <v>1</v>
          </cell>
          <cell r="W80">
            <v>1</v>
          </cell>
          <cell r="X80">
            <v>1016578</v>
          </cell>
          <cell r="Y80">
            <v>0</v>
          </cell>
          <cell r="AA80" t="str">
            <v>7.14</v>
          </cell>
          <cell r="AB80" t="str">
            <v>R</v>
          </cell>
          <cell r="AC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AD80" t="str">
            <v>m2</v>
          </cell>
          <cell r="AE80">
            <v>65.215441435102363</v>
          </cell>
          <cell r="AF80">
            <v>19100</v>
          </cell>
          <cell r="AG80">
            <v>1245614.9314104551</v>
          </cell>
          <cell r="AH80">
            <v>1</v>
          </cell>
          <cell r="AI80">
            <v>1</v>
          </cell>
          <cell r="AJ80">
            <v>1</v>
          </cell>
          <cell r="AK80">
            <v>1</v>
          </cell>
          <cell r="AL80">
            <v>1</v>
          </cell>
          <cell r="AM80">
            <v>1</v>
          </cell>
          <cell r="AN80">
            <v>1</v>
          </cell>
          <cell r="AO80">
            <v>1245615</v>
          </cell>
          <cell r="AP80">
            <v>-6.8589544855058193E-2</v>
          </cell>
          <cell r="AR80" t="str">
            <v>7.14</v>
          </cell>
          <cell r="AS80" t="str">
            <v>R</v>
          </cell>
          <cell r="AT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AU80" t="str">
            <v>m2</v>
          </cell>
          <cell r="AV80">
            <v>65.215441435102363</v>
          </cell>
          <cell r="AW80">
            <v>19400</v>
          </cell>
          <cell r="AX80">
            <v>1265179.5638409858</v>
          </cell>
          <cell r="AY80">
            <v>1</v>
          </cell>
          <cell r="AZ80">
            <v>1</v>
          </cell>
          <cell r="BA80">
            <v>1</v>
          </cell>
          <cell r="BB80">
            <v>1</v>
          </cell>
          <cell r="BC80">
            <v>1</v>
          </cell>
          <cell r="BD80">
            <v>1</v>
          </cell>
          <cell r="BE80">
            <v>1</v>
          </cell>
          <cell r="BF80">
            <v>1265180</v>
          </cell>
          <cell r="BG80">
            <v>-0.43615901423618197</v>
          </cell>
          <cell r="BI80" t="str">
            <v>7.14</v>
          </cell>
          <cell r="BJ80" t="str">
            <v>R</v>
          </cell>
          <cell r="BK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BL80" t="str">
            <v>m2</v>
          </cell>
          <cell r="BM80">
            <v>65.215441435102363</v>
          </cell>
          <cell r="BN80">
            <v>16000</v>
          </cell>
          <cell r="BO80">
            <v>1043447.0629616379</v>
          </cell>
          <cell r="BP80">
            <v>1</v>
          </cell>
          <cell r="BQ80">
            <v>1</v>
          </cell>
          <cell r="BR80">
            <v>1</v>
          </cell>
          <cell r="BS80">
            <v>1</v>
          </cell>
          <cell r="BT80">
            <v>1</v>
          </cell>
          <cell r="BU80">
            <v>1</v>
          </cell>
          <cell r="BV80">
            <v>1</v>
          </cell>
          <cell r="BW80">
            <v>1043447</v>
          </cell>
          <cell r="BX80">
            <v>6.2961637857370079E-2</v>
          </cell>
          <cell r="BZ80" t="str">
            <v>7.14</v>
          </cell>
          <cell r="CA80" t="str">
            <v>R</v>
          </cell>
          <cell r="CB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CC80" t="str">
            <v>m2</v>
          </cell>
          <cell r="CD80">
            <v>65.215441435102363</v>
          </cell>
          <cell r="CE80">
            <v>65000</v>
          </cell>
          <cell r="CF80">
            <v>4239003.6932816533</v>
          </cell>
          <cell r="CG80">
            <v>1</v>
          </cell>
          <cell r="CH80">
            <v>1</v>
          </cell>
          <cell r="CI80">
            <v>1</v>
          </cell>
          <cell r="CJ80">
            <v>1</v>
          </cell>
          <cell r="CK80">
            <v>1</v>
          </cell>
          <cell r="CL80">
            <v>1</v>
          </cell>
          <cell r="CM80">
            <v>1</v>
          </cell>
          <cell r="CN80">
            <v>4239004</v>
          </cell>
          <cell r="CO80">
            <v>-0.30671834666281939</v>
          </cell>
          <cell r="CQ80" t="str">
            <v>7.14</v>
          </cell>
          <cell r="CR80" t="str">
            <v>R</v>
          </cell>
          <cell r="CS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CT80" t="str">
            <v>m2</v>
          </cell>
          <cell r="CU80">
            <v>65.215441435102363</v>
          </cell>
          <cell r="CV80">
            <v>13000</v>
          </cell>
          <cell r="CW80">
            <v>847800.73865633074</v>
          </cell>
          <cell r="CX80">
            <v>1</v>
          </cell>
          <cell r="CY80">
            <v>1</v>
          </cell>
          <cell r="CZ80">
            <v>1</v>
          </cell>
          <cell r="DA80">
            <v>1</v>
          </cell>
          <cell r="DB80">
            <v>1</v>
          </cell>
          <cell r="DC80">
            <v>1</v>
          </cell>
          <cell r="DD80">
            <v>1</v>
          </cell>
          <cell r="DE80">
            <v>847801</v>
          </cell>
          <cell r="DF80">
            <v>-0.26134366926271468</v>
          </cell>
          <cell r="DH80" t="str">
            <v>7.14</v>
          </cell>
          <cell r="DI80" t="str">
            <v>R</v>
          </cell>
          <cell r="DJ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DK80" t="str">
            <v>m2</v>
          </cell>
          <cell r="DL80">
            <v>65.215441435102363</v>
          </cell>
          <cell r="DM80">
            <v>19232</v>
          </cell>
          <cell r="DN80">
            <v>1254223.3696798887</v>
          </cell>
          <cell r="DO80">
            <v>1</v>
          </cell>
          <cell r="DP80">
            <v>1</v>
          </cell>
          <cell r="DQ80">
            <v>1</v>
          </cell>
          <cell r="DR80">
            <v>1</v>
          </cell>
          <cell r="DS80">
            <v>1</v>
          </cell>
          <cell r="DT80">
            <v>1</v>
          </cell>
          <cell r="DU80">
            <v>1</v>
          </cell>
          <cell r="DV80">
            <v>1254223</v>
          </cell>
          <cell r="DW80">
            <v>0.3696798887103796</v>
          </cell>
          <cell r="DY80" t="str">
            <v>7.14</v>
          </cell>
          <cell r="DZ80" t="str">
            <v>R</v>
          </cell>
          <cell r="EA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EB80" t="str">
            <v>m2</v>
          </cell>
          <cell r="EC80">
            <v>65.215441435102363</v>
          </cell>
          <cell r="ED80">
            <v>13000</v>
          </cell>
          <cell r="EE80">
            <v>847800.73865633074</v>
          </cell>
          <cell r="EF80">
            <v>1</v>
          </cell>
          <cell r="EG80">
            <v>1</v>
          </cell>
          <cell r="EH80">
            <v>1</v>
          </cell>
          <cell r="EI80">
            <v>1</v>
          </cell>
          <cell r="EJ80">
            <v>1</v>
          </cell>
          <cell r="EK80">
            <v>1</v>
          </cell>
          <cell r="EL80">
            <v>1</v>
          </cell>
          <cell r="EM80">
            <v>847801</v>
          </cell>
          <cell r="EN80">
            <v>-0.26134366926271468</v>
          </cell>
          <cell r="EP80" t="str">
            <v>7.14</v>
          </cell>
          <cell r="EQ80" t="str">
            <v>R</v>
          </cell>
          <cell r="ER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ES80" t="str">
            <v>m2</v>
          </cell>
          <cell r="ET80">
            <v>65.215441435102363</v>
          </cell>
          <cell r="EU80">
            <v>15300</v>
          </cell>
          <cell r="EV80">
            <v>997796.2539570661</v>
          </cell>
          <cell r="EW80">
            <v>1</v>
          </cell>
          <cell r="EX80">
            <v>1</v>
          </cell>
          <cell r="EY80">
            <v>1</v>
          </cell>
          <cell r="EZ80">
            <v>1</v>
          </cell>
          <cell r="FA80">
            <v>1</v>
          </cell>
          <cell r="FB80">
            <v>1</v>
          </cell>
          <cell r="FC80">
            <v>1</v>
          </cell>
          <cell r="FD80">
            <v>997796</v>
          </cell>
          <cell r="FE80">
            <v>0.25395706610288471</v>
          </cell>
          <cell r="FG80" t="str">
            <v>7.14</v>
          </cell>
          <cell r="FH80" t="str">
            <v>R</v>
          </cell>
          <cell r="FI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FJ80" t="str">
            <v>m2</v>
          </cell>
          <cell r="FK80">
            <v>65.215441435102363</v>
          </cell>
          <cell r="FL80">
            <v>19260</v>
          </cell>
          <cell r="FM80">
            <v>1256049.4020400716</v>
          </cell>
          <cell r="FN80">
            <v>1</v>
          </cell>
          <cell r="FO80">
            <v>1</v>
          </cell>
          <cell r="FP80">
            <v>1</v>
          </cell>
          <cell r="FQ80">
            <v>1</v>
          </cell>
          <cell r="FR80">
            <v>1</v>
          </cell>
          <cell r="FS80">
            <v>1</v>
          </cell>
          <cell r="FT80">
            <v>1</v>
          </cell>
          <cell r="FU80">
            <v>1256049</v>
          </cell>
          <cell r="FV80">
            <v>0.40204007155261934</v>
          </cell>
          <cell r="FX80" t="str">
            <v>7.14</v>
          </cell>
          <cell r="FY80" t="str">
            <v>R</v>
          </cell>
          <cell r="FZ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GA80" t="str">
            <v>m2</v>
          </cell>
          <cell r="GB80">
            <v>65.215441435102363</v>
          </cell>
          <cell r="GC80">
            <v>9000</v>
          </cell>
          <cell r="GD80">
            <v>586938.97291592124</v>
          </cell>
          <cell r="GE80">
            <v>1</v>
          </cell>
          <cell r="GF80">
            <v>1</v>
          </cell>
          <cell r="GG80">
            <v>1</v>
          </cell>
          <cell r="GH80">
            <v>1</v>
          </cell>
          <cell r="GI80">
            <v>1</v>
          </cell>
          <cell r="GJ80">
            <v>1</v>
          </cell>
          <cell r="GK80">
            <v>1</v>
          </cell>
          <cell r="GL80">
            <v>586939</v>
          </cell>
          <cell r="GM80">
            <v>-2.7084078756161034E-2</v>
          </cell>
          <cell r="GO80" t="str">
            <v>7.14</v>
          </cell>
          <cell r="GP80" t="str">
            <v>R</v>
          </cell>
          <cell r="GQ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GR80" t="str">
            <v>m2</v>
          </cell>
          <cell r="GS80">
            <v>65.215441435102363</v>
          </cell>
          <cell r="GT80">
            <v>21000</v>
          </cell>
          <cell r="GU80">
            <v>1369524.2701371496</v>
          </cell>
          <cell r="GV80">
            <v>1</v>
          </cell>
          <cell r="GW80">
            <v>1</v>
          </cell>
          <cell r="GX80">
            <v>1</v>
          </cell>
          <cell r="GY80">
            <v>1</v>
          </cell>
          <cell r="GZ80">
            <v>1</v>
          </cell>
          <cell r="HA80">
            <v>1</v>
          </cell>
          <cell r="HB80">
            <v>1</v>
          </cell>
          <cell r="HC80">
            <v>1369524</v>
          </cell>
          <cell r="HD80">
            <v>0.27013714960776269</v>
          </cell>
          <cell r="HF80" t="str">
            <v>7.14</v>
          </cell>
          <cell r="HG80" t="str">
            <v>R</v>
          </cell>
          <cell r="HH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HI80" t="str">
            <v>m2</v>
          </cell>
          <cell r="HJ80">
            <v>65.215441435102363</v>
          </cell>
          <cell r="HK80">
            <v>28000</v>
          </cell>
          <cell r="HL80">
            <v>1826032.3601828662</v>
          </cell>
          <cell r="HM80">
            <v>1</v>
          </cell>
          <cell r="HN80">
            <v>1</v>
          </cell>
          <cell r="HO80">
            <v>1</v>
          </cell>
          <cell r="HP80">
            <v>1</v>
          </cell>
          <cell r="HQ80">
            <v>1</v>
          </cell>
          <cell r="HR80">
            <v>1</v>
          </cell>
          <cell r="HS80">
            <v>1</v>
          </cell>
          <cell r="HT80">
            <v>1826032</v>
          </cell>
          <cell r="HU80">
            <v>0.36018286622129381</v>
          </cell>
          <cell r="HW80" t="str">
            <v>7.14</v>
          </cell>
          <cell r="HX80" t="str">
            <v>R</v>
          </cell>
          <cell r="HY80"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HZ80" t="str">
            <v>m2</v>
          </cell>
          <cell r="IA80">
            <v>65.215441435102363</v>
          </cell>
          <cell r="IB80">
            <v>12000</v>
          </cell>
          <cell r="IC80">
            <v>782585.29722122836</v>
          </cell>
          <cell r="ID80">
            <v>1</v>
          </cell>
          <cell r="IE80">
            <v>1</v>
          </cell>
          <cell r="IF80">
            <v>1</v>
          </cell>
          <cell r="IG80">
            <v>1</v>
          </cell>
          <cell r="IH80">
            <v>1</v>
          </cell>
          <cell r="II80">
            <v>1</v>
          </cell>
          <cell r="IJ80">
            <v>1</v>
          </cell>
          <cell r="IK80">
            <v>782585</v>
          </cell>
          <cell r="IL80">
            <v>0.29722122836392373</v>
          </cell>
        </row>
        <row r="91">
          <cell r="J91">
            <v>1</v>
          </cell>
          <cell r="K91" t="str">
            <v>CONCRETOS Y MEZCLAS S.A</v>
          </cell>
          <cell r="L91"/>
          <cell r="M91"/>
          <cell r="N91"/>
          <cell r="O91"/>
          <cell r="P91"/>
          <cell r="Q91"/>
          <cell r="R91"/>
          <cell r="S91"/>
          <cell r="T91"/>
          <cell r="U91"/>
          <cell r="V91"/>
          <cell r="W91"/>
          <cell r="X91"/>
          <cell r="Y91"/>
          <cell r="AA91">
            <v>2</v>
          </cell>
          <cell r="AB91" t="str">
            <v>INGAP S.A.S</v>
          </cell>
          <cell r="AC91"/>
          <cell r="AD91"/>
          <cell r="AE91"/>
          <cell r="AF91"/>
          <cell r="AG91"/>
          <cell r="AH91"/>
          <cell r="AI91"/>
          <cell r="AJ91"/>
          <cell r="AK91"/>
          <cell r="AL91"/>
          <cell r="AM91"/>
          <cell r="AN91"/>
          <cell r="AO91"/>
          <cell r="AP91"/>
          <cell r="AR91">
            <v>3</v>
          </cell>
          <cell r="AS91" t="str">
            <v xml:space="preserve">VIACOL INGENIEROS CONTRATISTAS </v>
          </cell>
          <cell r="AT91"/>
          <cell r="AU91"/>
          <cell r="AV91"/>
          <cell r="AW91"/>
          <cell r="AX91"/>
          <cell r="AY91"/>
          <cell r="AZ91"/>
          <cell r="BA91"/>
          <cell r="BB91"/>
          <cell r="BC91"/>
          <cell r="BD91"/>
          <cell r="BE91"/>
          <cell r="BF91"/>
          <cell r="BG91"/>
          <cell r="BI91">
            <v>4</v>
          </cell>
          <cell r="BJ91" t="str">
            <v>CÉSAR AUGUSTO GIRALDO ATEHORTÚA</v>
          </cell>
          <cell r="BK91"/>
          <cell r="BL91"/>
          <cell r="BM91"/>
          <cell r="BN91"/>
          <cell r="BO91"/>
          <cell r="BP91"/>
          <cell r="BQ91"/>
          <cell r="BR91"/>
          <cell r="BS91"/>
          <cell r="BT91"/>
          <cell r="BU91"/>
          <cell r="BV91"/>
          <cell r="BW91"/>
          <cell r="BX91"/>
          <cell r="BZ91">
            <v>5</v>
          </cell>
          <cell r="CA91" t="str">
            <v>JUAN CARLOS RESTREPO GUTIERREZ</v>
          </cell>
          <cell r="CB91"/>
          <cell r="CC91"/>
          <cell r="CD91"/>
          <cell r="CE91"/>
          <cell r="CF91"/>
          <cell r="CG91"/>
          <cell r="CH91"/>
          <cell r="CI91"/>
          <cell r="CJ91"/>
          <cell r="CK91"/>
          <cell r="CL91"/>
          <cell r="CM91"/>
          <cell r="CN91"/>
          <cell r="CO91"/>
          <cell r="CQ91">
            <v>6</v>
          </cell>
          <cell r="CR91" t="str">
            <v>ANGELA MARÍA CÁRDENAS ZAPATA</v>
          </cell>
          <cell r="CS91"/>
          <cell r="CT91"/>
          <cell r="CU91"/>
          <cell r="CV91"/>
          <cell r="CW91"/>
          <cell r="CX91"/>
          <cell r="CY91"/>
          <cell r="CZ91"/>
          <cell r="DA91"/>
          <cell r="DB91"/>
          <cell r="DC91"/>
          <cell r="DD91"/>
          <cell r="DE91"/>
          <cell r="DF91"/>
          <cell r="DH91">
            <v>7</v>
          </cell>
          <cell r="DI91" t="str">
            <v>ASEM S.A.S</v>
          </cell>
          <cell r="DJ91"/>
          <cell r="DK91"/>
          <cell r="DL91"/>
          <cell r="DM91"/>
          <cell r="DN91"/>
          <cell r="DO91"/>
          <cell r="DP91"/>
          <cell r="DQ91"/>
          <cell r="DR91"/>
          <cell r="DS91"/>
          <cell r="DT91"/>
          <cell r="DU91"/>
          <cell r="DV91"/>
          <cell r="DW91"/>
          <cell r="DY91">
            <v>8</v>
          </cell>
          <cell r="DZ91" t="str">
            <v>LUIS CARLOS PARRA VELASQUEZ</v>
          </cell>
          <cell r="EA91"/>
          <cell r="EB91"/>
          <cell r="EC91"/>
          <cell r="ED91"/>
          <cell r="EE91"/>
          <cell r="EF91"/>
          <cell r="EG91"/>
          <cell r="EH91"/>
          <cell r="EI91"/>
          <cell r="EJ91"/>
          <cell r="EK91"/>
          <cell r="EL91"/>
          <cell r="EM91"/>
          <cell r="EN91"/>
          <cell r="EP91">
            <v>9</v>
          </cell>
          <cell r="EQ91" t="str">
            <v>KA S.A.</v>
          </cell>
          <cell r="ER91"/>
          <cell r="ES91"/>
          <cell r="ET91"/>
          <cell r="EU91"/>
          <cell r="EV91"/>
          <cell r="EW91"/>
          <cell r="EX91"/>
          <cell r="EY91"/>
          <cell r="EZ91"/>
          <cell r="FA91"/>
          <cell r="FB91"/>
          <cell r="FC91"/>
          <cell r="FD91"/>
          <cell r="FE91"/>
          <cell r="FG91">
            <v>10</v>
          </cell>
          <cell r="FH91" t="str">
            <v xml:space="preserve">DANIEL JOSE NIEVES VERGARA </v>
          </cell>
          <cell r="FI91"/>
          <cell r="FJ91"/>
          <cell r="FK91"/>
          <cell r="FL91"/>
          <cell r="FM91"/>
          <cell r="FN91"/>
          <cell r="FO91"/>
          <cell r="FP91"/>
          <cell r="FQ91"/>
          <cell r="FR91"/>
          <cell r="FS91"/>
          <cell r="FT91"/>
          <cell r="FU91"/>
          <cell r="FV91"/>
          <cell r="FX91">
            <v>11</v>
          </cell>
          <cell r="FY91" t="str">
            <v xml:space="preserve">CARLOS ANDRES ACEBEDO ESCOBAR </v>
          </cell>
          <cell r="FZ91"/>
          <cell r="GA91"/>
          <cell r="GB91"/>
          <cell r="GC91"/>
          <cell r="GD91"/>
          <cell r="GE91"/>
          <cell r="GF91"/>
          <cell r="GG91"/>
          <cell r="GH91"/>
          <cell r="GI91"/>
          <cell r="GJ91"/>
          <cell r="GK91"/>
          <cell r="GL91"/>
          <cell r="GM91"/>
          <cell r="GO91">
            <v>12</v>
          </cell>
          <cell r="GP91" t="str">
            <v>CONDEIN S.A.S</v>
          </cell>
          <cell r="GQ91"/>
          <cell r="GR91"/>
          <cell r="GS91"/>
          <cell r="GT91"/>
          <cell r="GU91"/>
          <cell r="GV91"/>
          <cell r="GW91"/>
          <cell r="GX91"/>
          <cell r="GY91"/>
          <cell r="GZ91"/>
          <cell r="HA91"/>
          <cell r="HB91"/>
          <cell r="HC91"/>
          <cell r="HD91"/>
          <cell r="HF91">
            <v>13</v>
          </cell>
          <cell r="HG91" t="str">
            <v>CONSTRUVALORES S.A.S</v>
          </cell>
          <cell r="HH91"/>
          <cell r="HI91"/>
          <cell r="HJ91"/>
          <cell r="HK91"/>
          <cell r="HL91"/>
          <cell r="HM91"/>
          <cell r="HN91"/>
          <cell r="HO91"/>
          <cell r="HP91"/>
          <cell r="HQ91"/>
          <cell r="HR91"/>
          <cell r="HS91"/>
          <cell r="HT91"/>
          <cell r="HU91"/>
          <cell r="HW91">
            <v>14</v>
          </cell>
          <cell r="HX91" t="str">
            <v>WILLIAMS.CO S.A.S</v>
          </cell>
          <cell r="HY91"/>
          <cell r="HZ91"/>
          <cell r="IA91"/>
          <cell r="IB91"/>
          <cell r="IC91"/>
        </row>
        <row r="92">
          <cell r="J92" t="str">
            <v>OK</v>
          </cell>
          <cell r="K92"/>
          <cell r="L92"/>
          <cell r="M92"/>
          <cell r="N92"/>
          <cell r="O92"/>
          <cell r="P92"/>
          <cell r="Q92"/>
          <cell r="R92">
            <v>1</v>
          </cell>
          <cell r="S92"/>
          <cell r="T92">
            <v>1</v>
          </cell>
          <cell r="U92"/>
          <cell r="V92"/>
          <cell r="W92">
            <v>1</v>
          </cell>
          <cell r="X92"/>
          <cell r="Y92">
            <v>1</v>
          </cell>
          <cell r="Z92"/>
          <cell r="AA92" t="str">
            <v>OK</v>
          </cell>
          <cell r="AB92"/>
          <cell r="AC92"/>
          <cell r="AD92"/>
          <cell r="AE92"/>
          <cell r="AF92"/>
          <cell r="AG92"/>
          <cell r="AH92"/>
          <cell r="AI92">
            <v>1</v>
          </cell>
          <cell r="AJ92"/>
          <cell r="AK92">
            <v>1</v>
          </cell>
          <cell r="AL92"/>
          <cell r="AM92"/>
          <cell r="AN92">
            <v>1</v>
          </cell>
          <cell r="AO92"/>
          <cell r="AP92">
            <v>1</v>
          </cell>
          <cell r="AR92" t="str">
            <v>OK</v>
          </cell>
          <cell r="AS92"/>
          <cell r="AT92"/>
          <cell r="AU92"/>
          <cell r="AV92"/>
          <cell r="AW92"/>
          <cell r="AX92"/>
          <cell r="AY92"/>
          <cell r="AZ92">
            <v>1</v>
          </cell>
          <cell r="BA92"/>
          <cell r="BB92">
            <v>1</v>
          </cell>
          <cell r="BC92"/>
          <cell r="BD92"/>
          <cell r="BE92">
            <v>1</v>
          </cell>
          <cell r="BF92"/>
          <cell r="BG92">
            <v>1</v>
          </cell>
          <cell r="BI92" t="str">
            <v>OK</v>
          </cell>
          <cell r="BJ92"/>
          <cell r="BK92"/>
          <cell r="BL92"/>
          <cell r="BM92"/>
          <cell r="BN92"/>
          <cell r="BO92"/>
          <cell r="BP92"/>
          <cell r="BQ92">
            <v>1</v>
          </cell>
          <cell r="BR92"/>
          <cell r="BS92">
            <v>1</v>
          </cell>
          <cell r="BT92"/>
          <cell r="BU92"/>
          <cell r="BV92">
            <v>1</v>
          </cell>
          <cell r="BW92"/>
          <cell r="BX92">
            <v>1</v>
          </cell>
          <cell r="BZ92" t="str">
            <v>OK</v>
          </cell>
          <cell r="CA92"/>
          <cell r="CB92"/>
          <cell r="CC92"/>
          <cell r="CD92"/>
          <cell r="CE92"/>
          <cell r="CF92"/>
          <cell r="CG92"/>
          <cell r="CH92">
            <v>1</v>
          </cell>
          <cell r="CI92"/>
          <cell r="CJ92">
            <v>1</v>
          </cell>
          <cell r="CK92"/>
          <cell r="CL92"/>
          <cell r="CM92">
            <v>1</v>
          </cell>
          <cell r="CN92"/>
          <cell r="CO92">
            <v>1</v>
          </cell>
          <cell r="CQ92" t="str">
            <v>OK</v>
          </cell>
          <cell r="CR92"/>
          <cell r="CS92"/>
          <cell r="CT92"/>
          <cell r="CU92"/>
          <cell r="CV92"/>
          <cell r="CW92"/>
          <cell r="CX92"/>
          <cell r="CY92">
            <v>1</v>
          </cell>
          <cell r="CZ92"/>
          <cell r="DA92">
            <v>1</v>
          </cell>
          <cell r="DB92"/>
          <cell r="DC92"/>
          <cell r="DD92">
            <v>1</v>
          </cell>
          <cell r="DE92"/>
          <cell r="DF92">
            <v>1</v>
          </cell>
          <cell r="DH92" t="str">
            <v>OK</v>
          </cell>
          <cell r="DI92"/>
          <cell r="DJ92"/>
          <cell r="DK92"/>
          <cell r="DL92"/>
          <cell r="DM92"/>
          <cell r="DN92"/>
          <cell r="DO92"/>
          <cell r="DP92">
            <v>1</v>
          </cell>
          <cell r="DQ92"/>
          <cell r="DR92">
            <v>1</v>
          </cell>
          <cell r="DS92"/>
          <cell r="DT92"/>
          <cell r="DU92">
            <v>1</v>
          </cell>
          <cell r="DV92"/>
          <cell r="DW92">
            <v>1</v>
          </cell>
          <cell r="DY92" t="str">
            <v>OK</v>
          </cell>
          <cell r="DZ92"/>
          <cell r="EA92"/>
          <cell r="EB92"/>
          <cell r="EC92"/>
          <cell r="ED92"/>
          <cell r="EE92"/>
          <cell r="EF92"/>
          <cell r="EG92">
            <v>1</v>
          </cell>
          <cell r="EH92"/>
          <cell r="EI92">
            <v>1</v>
          </cell>
          <cell r="EJ92"/>
          <cell r="EK92"/>
          <cell r="EL92">
            <v>1</v>
          </cell>
          <cell r="EM92"/>
          <cell r="EN92">
            <v>1</v>
          </cell>
          <cell r="EP92" t="str">
            <v>OK</v>
          </cell>
          <cell r="EQ92"/>
          <cell r="ER92"/>
          <cell r="ES92"/>
          <cell r="ET92"/>
          <cell r="EU92"/>
          <cell r="EV92"/>
          <cell r="EW92"/>
          <cell r="EX92">
            <v>1</v>
          </cell>
          <cell r="EY92"/>
          <cell r="EZ92">
            <v>1</v>
          </cell>
          <cell r="FA92"/>
          <cell r="FB92"/>
          <cell r="FC92">
            <v>1</v>
          </cell>
          <cell r="FD92"/>
          <cell r="FE92">
            <v>1</v>
          </cell>
          <cell r="FG92" t="str">
            <v>OK</v>
          </cell>
          <cell r="FH92"/>
          <cell r="FI92"/>
          <cell r="FJ92"/>
          <cell r="FK92"/>
          <cell r="FL92"/>
          <cell r="FM92"/>
          <cell r="FN92"/>
          <cell r="FO92">
            <v>1</v>
          </cell>
          <cell r="FP92"/>
          <cell r="FQ92">
            <v>1</v>
          </cell>
          <cell r="FR92"/>
          <cell r="FS92"/>
          <cell r="FT92">
            <v>1</v>
          </cell>
          <cell r="FU92"/>
          <cell r="FV92">
            <v>1</v>
          </cell>
          <cell r="FX92" t="str">
            <v>OK</v>
          </cell>
          <cell r="FY92"/>
          <cell r="FZ92"/>
          <cell r="GA92"/>
          <cell r="GB92"/>
          <cell r="GC92"/>
          <cell r="GD92"/>
          <cell r="GE92"/>
          <cell r="GF92">
            <v>1</v>
          </cell>
          <cell r="GG92"/>
          <cell r="GH92">
            <v>1</v>
          </cell>
          <cell r="GI92"/>
          <cell r="GJ92"/>
          <cell r="GK92">
            <v>1</v>
          </cell>
          <cell r="GL92"/>
          <cell r="GM92">
            <v>1</v>
          </cell>
          <cell r="GO92" t="str">
            <v>OK</v>
          </cell>
          <cell r="GP92"/>
          <cell r="GQ92"/>
          <cell r="GR92"/>
          <cell r="GS92"/>
          <cell r="GT92"/>
          <cell r="GU92"/>
          <cell r="GV92"/>
          <cell r="GW92">
            <v>1</v>
          </cell>
          <cell r="GX92"/>
          <cell r="GY92">
            <v>1</v>
          </cell>
          <cell r="GZ92"/>
          <cell r="HA92"/>
          <cell r="HB92">
            <v>1</v>
          </cell>
          <cell r="HC92"/>
          <cell r="HD92">
            <v>1</v>
          </cell>
          <cell r="HF92" t="str">
            <v>NO HABILITADO</v>
          </cell>
          <cell r="HG92"/>
          <cell r="HH92"/>
          <cell r="HI92"/>
          <cell r="HJ92"/>
          <cell r="HK92"/>
          <cell r="HL92"/>
          <cell r="HM92"/>
          <cell r="HN92">
            <v>1</v>
          </cell>
          <cell r="HO92"/>
          <cell r="HP92">
            <v>0</v>
          </cell>
          <cell r="HQ92"/>
          <cell r="HR92"/>
          <cell r="HS92">
            <v>1</v>
          </cell>
          <cell r="HT92"/>
          <cell r="HU92">
            <v>1</v>
          </cell>
          <cell r="HW92" t="str">
            <v>OK</v>
          </cell>
          <cell r="HX92"/>
          <cell r="HY92"/>
          <cell r="HZ92"/>
          <cell r="IA92"/>
          <cell r="IB92"/>
          <cell r="IC92"/>
        </row>
        <row r="99">
          <cell r="C99">
            <v>1</v>
          </cell>
          <cell r="D99" t="str">
            <v>CONCRETOS Y MEZCLAS S.A</v>
          </cell>
          <cell r="E99">
            <v>470423856</v>
          </cell>
          <cell r="K99">
            <v>1</v>
          </cell>
          <cell r="L99" t="str">
            <v>CONCRETOS Y MEZCLAS S.A</v>
          </cell>
          <cell r="M99" t="str">
            <v>H</v>
          </cell>
        </row>
        <row r="100">
          <cell r="C100">
            <v>2</v>
          </cell>
          <cell r="D100" t="str">
            <v>INGAP S.A.S</v>
          </cell>
          <cell r="E100">
            <v>491373559</v>
          </cell>
          <cell r="K100">
            <v>2</v>
          </cell>
          <cell r="L100" t="str">
            <v>INGAP S.A.S</v>
          </cell>
          <cell r="M100" t="str">
            <v>H</v>
          </cell>
        </row>
        <row r="101">
          <cell r="C101">
            <v>3</v>
          </cell>
          <cell r="D101" t="str">
            <v xml:space="preserve">VIACOL INGENIEROS CONTRATISTAS </v>
          </cell>
          <cell r="E101">
            <v>489082150</v>
          </cell>
          <cell r="K101">
            <v>3</v>
          </cell>
          <cell r="L101" t="str">
            <v xml:space="preserve">VIACOL INGENIEROS CONTRATISTAS </v>
          </cell>
          <cell r="M101" t="str">
            <v>H</v>
          </cell>
        </row>
        <row r="102">
          <cell r="C102">
            <v>4</v>
          </cell>
          <cell r="D102" t="str">
            <v>CÉSAR AUGUSTO GIRALDO ATEHORTÚA</v>
          </cell>
          <cell r="E102">
            <v>496892200</v>
          </cell>
          <cell r="K102">
            <v>4</v>
          </cell>
          <cell r="L102" t="str">
            <v>CÉSAR AUGUSTO GIRALDO ATEHORTÚA</v>
          </cell>
          <cell r="M102" t="str">
            <v>H</v>
          </cell>
        </row>
        <row r="103">
          <cell r="C103">
            <v>5</v>
          </cell>
          <cell r="D103" t="str">
            <v>JUAN CARLOS RESTREPO GUTIERREZ</v>
          </cell>
          <cell r="E103">
            <v>492533698</v>
          </cell>
          <cell r="K103">
            <v>5</v>
          </cell>
          <cell r="L103" t="str">
            <v>JUAN CARLOS RESTREPO GUTIERREZ</v>
          </cell>
          <cell r="M103" t="str">
            <v>H</v>
          </cell>
        </row>
        <row r="104">
          <cell r="C104">
            <v>6</v>
          </cell>
          <cell r="D104" t="str">
            <v>ANGELA MARÍA CÁRDENAS ZAPATA</v>
          </cell>
          <cell r="E104">
            <v>493698540</v>
          </cell>
          <cell r="K104">
            <v>6</v>
          </cell>
          <cell r="L104" t="str">
            <v>ANGELA MARÍA CÁRDENAS ZAPATA</v>
          </cell>
          <cell r="M104" t="str">
            <v>H</v>
          </cell>
        </row>
        <row r="105">
          <cell r="C105">
            <v>7</v>
          </cell>
          <cell r="D105" t="str">
            <v>ASEM S.A.S</v>
          </cell>
          <cell r="E105">
            <v>499520972</v>
          </cell>
          <cell r="K105">
            <v>7</v>
          </cell>
          <cell r="L105" t="str">
            <v>ASEM S.A.S</v>
          </cell>
          <cell r="M105" t="str">
            <v>H</v>
          </cell>
        </row>
        <row r="106">
          <cell r="C106">
            <v>8</v>
          </cell>
          <cell r="D106" t="str">
            <v>LUIS CARLOS PARRA VELASQUEZ</v>
          </cell>
          <cell r="E106">
            <v>484238930</v>
          </cell>
          <cell r="K106">
            <v>8</v>
          </cell>
          <cell r="L106" t="str">
            <v>LUIS CARLOS PARRA VELASQUEZ</v>
          </cell>
          <cell r="M106" t="str">
            <v>H</v>
          </cell>
        </row>
        <row r="107">
          <cell r="C107">
            <v>9</v>
          </cell>
          <cell r="D107" t="str">
            <v>KA S.A.</v>
          </cell>
          <cell r="E107">
            <v>490529016</v>
          </cell>
          <cell r="K107">
            <v>9</v>
          </cell>
          <cell r="L107" t="str">
            <v>KA S.A.</v>
          </cell>
          <cell r="M107" t="str">
            <v>H</v>
          </cell>
        </row>
        <row r="108">
          <cell r="C108">
            <v>10</v>
          </cell>
          <cell r="D108" t="str">
            <v xml:space="preserve">DANIEL JOSE NIEVES VERGARA </v>
          </cell>
          <cell r="E108">
            <v>499810262</v>
          </cell>
          <cell r="K108">
            <v>10</v>
          </cell>
          <cell r="L108" t="str">
            <v xml:space="preserve">DANIEL JOSE NIEVES VERGARA </v>
          </cell>
          <cell r="M108" t="str">
            <v>H</v>
          </cell>
        </row>
        <row r="109">
          <cell r="C109">
            <v>11</v>
          </cell>
          <cell r="D109" t="str">
            <v xml:space="preserve">CARLOS ANDRES ACEBEDO ESCOBAR </v>
          </cell>
          <cell r="E109">
            <v>497389629</v>
          </cell>
          <cell r="K109">
            <v>11</v>
          </cell>
          <cell r="L109" t="str">
            <v xml:space="preserve">CARLOS ANDRES ACEBEDO ESCOBAR </v>
          </cell>
          <cell r="M109" t="str">
            <v>H</v>
          </cell>
        </row>
        <row r="110">
          <cell r="C110">
            <v>12</v>
          </cell>
          <cell r="D110" t="str">
            <v>CONDEIN S.A.S</v>
          </cell>
          <cell r="E110">
            <v>477981348</v>
          </cell>
          <cell r="K110">
            <v>12</v>
          </cell>
          <cell r="L110" t="str">
            <v>CONDEIN S.A.S</v>
          </cell>
          <cell r="M110" t="str">
            <v>H</v>
          </cell>
        </row>
        <row r="111">
          <cell r="C111">
            <v>13</v>
          </cell>
          <cell r="D111" t="str">
            <v>CONSTRUVALORES S.A.S</v>
          </cell>
          <cell r="E111">
            <v>545352963</v>
          </cell>
          <cell r="K111">
            <v>13</v>
          </cell>
          <cell r="L111" t="str">
            <v>CONSTRUVALORES S.A.S</v>
          </cell>
          <cell r="M111" t="str">
            <v>NH</v>
          </cell>
        </row>
        <row r="112">
          <cell r="C112">
            <v>14</v>
          </cell>
          <cell r="D112" t="str">
            <v>WILLIAMS.CO S.A.S</v>
          </cell>
          <cell r="E112">
            <v>490294479</v>
          </cell>
          <cell r="K112">
            <v>14</v>
          </cell>
          <cell r="L112" t="str">
            <v>WILLIAMS.CO S.A.S</v>
          </cell>
          <cell r="M112" t="str">
            <v>H</v>
          </cell>
        </row>
        <row r="113">
          <cell r="C113">
            <v>15</v>
          </cell>
          <cell r="D113">
            <v>0</v>
          </cell>
          <cell r="E113">
            <v>0</v>
          </cell>
          <cell r="K113">
            <v>15</v>
          </cell>
          <cell r="L113">
            <v>0</v>
          </cell>
          <cell r="M113" t="e">
            <v>#N/A</v>
          </cell>
        </row>
        <row r="114">
          <cell r="C114">
            <v>16</v>
          </cell>
          <cell r="D114">
            <v>0</v>
          </cell>
          <cell r="E114">
            <v>0</v>
          </cell>
          <cell r="K114">
            <v>16</v>
          </cell>
          <cell r="L114">
            <v>0</v>
          </cell>
          <cell r="M114" t="e">
            <v>#N/A</v>
          </cell>
        </row>
        <row r="115">
          <cell r="C115">
            <v>17</v>
          </cell>
          <cell r="D115">
            <v>0</v>
          </cell>
          <cell r="E115">
            <v>0</v>
          </cell>
          <cell r="K115">
            <v>17</v>
          </cell>
          <cell r="L115">
            <v>0</v>
          </cell>
          <cell r="M115" t="e">
            <v>#N/A</v>
          </cell>
        </row>
        <row r="125">
          <cell r="C125">
            <v>1</v>
          </cell>
          <cell r="D125">
            <v>0.21589999999999998</v>
          </cell>
        </row>
        <row r="126">
          <cell r="C126">
            <v>2</v>
          </cell>
          <cell r="D126">
            <v>0.15</v>
          </cell>
        </row>
        <row r="127">
          <cell r="C127">
            <v>3</v>
          </cell>
          <cell r="D127">
            <v>0.22</v>
          </cell>
        </row>
        <row r="128">
          <cell r="C128">
            <v>4</v>
          </cell>
          <cell r="D128">
            <v>0.20500000000000002</v>
          </cell>
        </row>
        <row r="129">
          <cell r="C129">
            <v>5</v>
          </cell>
          <cell r="D129">
            <v>0.23399999999999999</v>
          </cell>
        </row>
        <row r="130">
          <cell r="C130">
            <v>6</v>
          </cell>
          <cell r="D130">
            <v>0.23299999999999998</v>
          </cell>
        </row>
        <row r="131">
          <cell r="C131">
            <v>7</v>
          </cell>
          <cell r="D131">
            <v>0.155</v>
          </cell>
        </row>
        <row r="132">
          <cell r="C132">
            <v>8</v>
          </cell>
          <cell r="D132">
            <v>0.15</v>
          </cell>
        </row>
        <row r="133">
          <cell r="C133">
            <v>9</v>
          </cell>
          <cell r="D133">
            <v>0.21600000000000003</v>
          </cell>
        </row>
        <row r="134">
          <cell r="C134">
            <v>10</v>
          </cell>
          <cell r="D134">
            <v>0.16</v>
          </cell>
        </row>
        <row r="135">
          <cell r="C135">
            <v>11</v>
          </cell>
          <cell r="D135">
            <v>0.23299999999999998</v>
          </cell>
        </row>
        <row r="136">
          <cell r="C136">
            <v>12</v>
          </cell>
          <cell r="D136">
            <v>0.23399999999999999</v>
          </cell>
        </row>
        <row r="137">
          <cell r="C137">
            <v>13</v>
          </cell>
          <cell r="D137">
            <v>0.21000000000000002</v>
          </cell>
        </row>
        <row r="138">
          <cell r="C138">
            <v>14</v>
          </cell>
          <cell r="D138">
            <v>0.13500000000000001</v>
          </cell>
        </row>
      </sheetData>
      <sheetData sheetId="7">
        <row r="5">
          <cell r="A5">
            <v>1</v>
          </cell>
          <cell r="B5" t="str">
            <v>CONCRETOS Y MEZCLAS S.A</v>
          </cell>
          <cell r="C5" t="str">
            <v>H</v>
          </cell>
          <cell r="D5" t="str">
            <v>H</v>
          </cell>
          <cell r="E5" t="str">
            <v>H</v>
          </cell>
          <cell r="F5" t="str">
            <v>H</v>
          </cell>
          <cell r="G5" t="str">
            <v>H</v>
          </cell>
          <cell r="H5" t="str">
            <v>NH</v>
          </cell>
        </row>
        <row r="6">
          <cell r="A6">
            <v>2</v>
          </cell>
          <cell r="B6" t="str">
            <v>INGAP S.A.S</v>
          </cell>
          <cell r="C6" t="str">
            <v>H</v>
          </cell>
          <cell r="D6" t="str">
            <v>H</v>
          </cell>
          <cell r="E6" t="str">
            <v>H</v>
          </cell>
          <cell r="F6" t="str">
            <v>H</v>
          </cell>
          <cell r="G6" t="str">
            <v>H</v>
          </cell>
          <cell r="H6" t="str">
            <v>H</v>
          </cell>
        </row>
        <row r="7">
          <cell r="A7">
            <v>3</v>
          </cell>
          <cell r="B7" t="str">
            <v xml:space="preserve">VIACOL INGENIEROS CONTRATISTAS </v>
          </cell>
          <cell r="C7" t="str">
            <v>H</v>
          </cell>
          <cell r="D7" t="str">
            <v>H</v>
          </cell>
          <cell r="E7" t="str">
            <v>H</v>
          </cell>
          <cell r="F7" t="str">
            <v>H</v>
          </cell>
          <cell r="G7" t="str">
            <v>H</v>
          </cell>
          <cell r="H7" t="str">
            <v>H</v>
          </cell>
        </row>
        <row r="8">
          <cell r="A8">
            <v>4</v>
          </cell>
          <cell r="B8" t="str">
            <v>CÉSAR AUGUSTO GIRALDO ATEHORTÚA</v>
          </cell>
          <cell r="C8" t="str">
            <v>H</v>
          </cell>
          <cell r="D8" t="str">
            <v>NH</v>
          </cell>
          <cell r="E8" t="str">
            <v>H</v>
          </cell>
          <cell r="F8" t="str">
            <v>H</v>
          </cell>
          <cell r="G8" t="str">
            <v>H</v>
          </cell>
          <cell r="H8" t="str">
            <v>NH</v>
          </cell>
        </row>
        <row r="9">
          <cell r="A9">
            <v>5</v>
          </cell>
          <cell r="B9" t="str">
            <v>JUAN CARLOS RESTREPO GUTIERREZ</v>
          </cell>
          <cell r="C9" t="str">
            <v>H</v>
          </cell>
          <cell r="D9" t="str">
            <v>H</v>
          </cell>
          <cell r="E9" t="str">
            <v>H</v>
          </cell>
          <cell r="F9" t="str">
            <v>H</v>
          </cell>
          <cell r="G9" t="str">
            <v>H</v>
          </cell>
          <cell r="H9" t="str">
            <v>H</v>
          </cell>
        </row>
        <row r="10">
          <cell r="A10">
            <v>6</v>
          </cell>
          <cell r="B10" t="str">
            <v>ANGELA MARÍA CÁRDENAS ZAPATA</v>
          </cell>
          <cell r="C10" t="str">
            <v>H</v>
          </cell>
          <cell r="D10" t="str">
            <v>H</v>
          </cell>
          <cell r="E10" t="str">
            <v>H</v>
          </cell>
          <cell r="F10" t="str">
            <v>H</v>
          </cell>
          <cell r="G10" t="str">
            <v>H</v>
          </cell>
          <cell r="H10" t="str">
            <v>H</v>
          </cell>
        </row>
        <row r="11">
          <cell r="A11">
            <v>7</v>
          </cell>
          <cell r="B11" t="str">
            <v>ASEM S.A.S</v>
          </cell>
          <cell r="C11" t="str">
            <v>NH</v>
          </cell>
          <cell r="D11" t="str">
            <v>H</v>
          </cell>
          <cell r="E11" t="str">
            <v>H</v>
          </cell>
          <cell r="F11" t="str">
            <v>H</v>
          </cell>
          <cell r="G11" t="str">
            <v>H</v>
          </cell>
          <cell r="H11" t="str">
            <v>NH</v>
          </cell>
        </row>
        <row r="12">
          <cell r="A12">
            <v>8</v>
          </cell>
          <cell r="B12" t="str">
            <v>LUIS CARLOS PARRA VELASQUEZ</v>
          </cell>
          <cell r="C12" t="str">
            <v>H</v>
          </cell>
          <cell r="D12" t="str">
            <v>H</v>
          </cell>
          <cell r="E12" t="str">
            <v>H</v>
          </cell>
          <cell r="F12" t="str">
            <v>H</v>
          </cell>
          <cell r="G12" t="str">
            <v>H</v>
          </cell>
          <cell r="H12" t="str">
            <v>H</v>
          </cell>
        </row>
        <row r="13">
          <cell r="A13">
            <v>9</v>
          </cell>
          <cell r="B13" t="str">
            <v>KA S.A.</v>
          </cell>
          <cell r="C13" t="str">
            <v>H</v>
          </cell>
          <cell r="D13" t="str">
            <v>H</v>
          </cell>
          <cell r="E13" t="str">
            <v>H</v>
          </cell>
          <cell r="F13" t="str">
            <v>H</v>
          </cell>
          <cell r="G13" t="str">
            <v>H</v>
          </cell>
          <cell r="H13" t="str">
            <v>H</v>
          </cell>
        </row>
        <row r="14">
          <cell r="A14">
            <v>10</v>
          </cell>
          <cell r="B14" t="str">
            <v xml:space="preserve">DANIEL JOSE NIEVES VERGARA </v>
          </cell>
          <cell r="C14" t="str">
            <v>H</v>
          </cell>
          <cell r="D14" t="str">
            <v>H</v>
          </cell>
          <cell r="E14" t="str">
            <v>H</v>
          </cell>
          <cell r="F14" t="str">
            <v>H</v>
          </cell>
          <cell r="G14" t="str">
            <v>H</v>
          </cell>
          <cell r="H14" t="str">
            <v>H</v>
          </cell>
        </row>
        <row r="15">
          <cell r="A15">
            <v>11</v>
          </cell>
          <cell r="B15" t="str">
            <v xml:space="preserve">CARLOS ANDRES ACEBEDO ESCOBAR </v>
          </cell>
          <cell r="C15" t="str">
            <v>H</v>
          </cell>
          <cell r="D15" t="str">
            <v>H</v>
          </cell>
          <cell r="E15" t="str">
            <v>H</v>
          </cell>
          <cell r="F15" t="str">
            <v>H</v>
          </cell>
          <cell r="G15" t="str">
            <v>H</v>
          </cell>
          <cell r="H15" t="str">
            <v>H</v>
          </cell>
        </row>
        <row r="16">
          <cell r="A16">
            <v>12</v>
          </cell>
          <cell r="B16" t="str">
            <v>CONDEIN S.A.S</v>
          </cell>
          <cell r="C16" t="str">
            <v>H</v>
          </cell>
          <cell r="D16" t="str">
            <v>H</v>
          </cell>
          <cell r="E16" t="str">
            <v>H</v>
          </cell>
          <cell r="F16" t="str">
            <v>H</v>
          </cell>
          <cell r="G16" t="str">
            <v>H</v>
          </cell>
          <cell r="H16" t="str">
            <v>H</v>
          </cell>
        </row>
        <row r="17">
          <cell r="A17">
            <v>13</v>
          </cell>
          <cell r="B17" t="str">
            <v>CONSTRUVALORES S.A.S</v>
          </cell>
          <cell r="C17" t="str">
            <v>H</v>
          </cell>
          <cell r="D17" t="str">
            <v>H</v>
          </cell>
          <cell r="E17" t="str">
            <v>H</v>
          </cell>
          <cell r="F17" t="str">
            <v>NH</v>
          </cell>
          <cell r="G17" t="str">
            <v>NH</v>
          </cell>
          <cell r="H17" t="str">
            <v>NH</v>
          </cell>
        </row>
        <row r="18">
          <cell r="A18">
            <v>14</v>
          </cell>
          <cell r="B18" t="str">
            <v>WILLIAMS.CO S.A.S</v>
          </cell>
          <cell r="C18" t="str">
            <v>H</v>
          </cell>
          <cell r="D18" t="str">
            <v>H</v>
          </cell>
          <cell r="E18" t="str">
            <v>H</v>
          </cell>
          <cell r="F18" t="str">
            <v>H</v>
          </cell>
          <cell r="G18" t="str">
            <v>H</v>
          </cell>
          <cell r="H18" t="str">
            <v>H</v>
          </cell>
        </row>
      </sheetData>
      <sheetData sheetId="8">
        <row r="7">
          <cell r="C7">
            <v>1</v>
          </cell>
          <cell r="D7"/>
          <cell r="E7">
            <v>2</v>
          </cell>
          <cell r="F7"/>
          <cell r="G7">
            <v>3</v>
          </cell>
          <cell r="H7"/>
          <cell r="I7">
            <v>4</v>
          </cell>
          <cell r="J7"/>
          <cell r="K7">
            <v>5</v>
          </cell>
          <cell r="L7"/>
          <cell r="M7">
            <v>6</v>
          </cell>
          <cell r="N7"/>
          <cell r="O7">
            <v>7</v>
          </cell>
          <cell r="P7"/>
          <cell r="Q7">
            <v>8</v>
          </cell>
          <cell r="R7"/>
          <cell r="S7">
            <v>9</v>
          </cell>
          <cell r="T7"/>
          <cell r="U7">
            <v>10</v>
          </cell>
          <cell r="V7"/>
          <cell r="W7">
            <v>11</v>
          </cell>
          <cell r="X7"/>
          <cell r="Y7">
            <v>12</v>
          </cell>
          <cell r="Z7"/>
          <cell r="AA7">
            <v>13</v>
          </cell>
          <cell r="AB7"/>
          <cell r="AC7">
            <v>14</v>
          </cell>
          <cell r="AD7"/>
          <cell r="AE7">
            <v>15</v>
          </cell>
          <cell r="AF7"/>
          <cell r="AG7">
            <v>16</v>
          </cell>
          <cell r="AH7"/>
          <cell r="AI7">
            <v>17</v>
          </cell>
          <cell r="AJ7"/>
        </row>
        <row r="8">
          <cell r="C8" t="str">
            <v>No habilitado</v>
          </cell>
          <cell r="D8"/>
          <cell r="E8" t="str">
            <v>Habilitado</v>
          </cell>
          <cell r="F8"/>
          <cell r="G8" t="str">
            <v>Habilitado</v>
          </cell>
          <cell r="H8"/>
          <cell r="I8" t="str">
            <v>No habilitado</v>
          </cell>
          <cell r="J8"/>
          <cell r="K8" t="str">
            <v>Habilitado</v>
          </cell>
          <cell r="L8"/>
          <cell r="M8" t="str">
            <v>Habilitado</v>
          </cell>
          <cell r="N8"/>
          <cell r="O8" t="str">
            <v>No habilitado</v>
          </cell>
          <cell r="P8"/>
          <cell r="Q8" t="str">
            <v>Habilitado</v>
          </cell>
          <cell r="R8"/>
          <cell r="S8" t="str">
            <v>Habilitado</v>
          </cell>
          <cell r="T8"/>
          <cell r="U8" t="str">
            <v>Habilitado</v>
          </cell>
          <cell r="V8"/>
          <cell r="W8" t="str">
            <v>Habilitado</v>
          </cell>
          <cell r="X8"/>
          <cell r="Y8" t="str">
            <v>Habilitado</v>
          </cell>
          <cell r="Z8"/>
          <cell r="AA8" t="str">
            <v>No habilitado</v>
          </cell>
          <cell r="AB8"/>
          <cell r="AC8" t="str">
            <v>Habilitado</v>
          </cell>
          <cell r="AD8"/>
          <cell r="AE8" t="str">
            <v>No habilitado</v>
          </cell>
          <cell r="AF8"/>
          <cell r="AG8" t="str">
            <v>No habilitado</v>
          </cell>
          <cell r="AH8"/>
          <cell r="AI8" t="str">
            <v>No habilitado</v>
          </cell>
          <cell r="AJ8"/>
        </row>
        <row r="9">
          <cell r="C9" t="str">
            <v/>
          </cell>
          <cell r="D9"/>
          <cell r="E9">
            <v>41.481481481481474</v>
          </cell>
          <cell r="F9"/>
          <cell r="G9">
            <v>62.222222222222207</v>
          </cell>
          <cell r="H9"/>
          <cell r="I9" t="str">
            <v/>
          </cell>
          <cell r="J9"/>
          <cell r="K9">
            <v>93.333333333333343</v>
          </cell>
          <cell r="L9"/>
          <cell r="M9">
            <v>108.88888888888891</v>
          </cell>
          <cell r="N9"/>
          <cell r="O9" t="str">
            <v/>
          </cell>
          <cell r="P9"/>
          <cell r="Q9">
            <v>57.037037037037024</v>
          </cell>
          <cell r="R9"/>
          <cell r="S9">
            <v>72.592592592592581</v>
          </cell>
          <cell r="T9"/>
          <cell r="U9">
            <v>57.037037037037024</v>
          </cell>
          <cell r="V9"/>
          <cell r="W9">
            <v>57.037037037037024</v>
          </cell>
          <cell r="X9"/>
          <cell r="Y9">
            <v>88.148148148148152</v>
          </cell>
          <cell r="Z9"/>
          <cell r="AA9" t="str">
            <v/>
          </cell>
          <cell r="AB9"/>
          <cell r="AC9">
            <v>41.481481481481474</v>
          </cell>
          <cell r="AD9"/>
          <cell r="AE9" t="str">
            <v/>
          </cell>
          <cell r="AF9"/>
          <cell r="AG9" t="str">
            <v/>
          </cell>
          <cell r="AH9"/>
          <cell r="AI9" t="str">
            <v/>
          </cell>
          <cell r="AJ9"/>
        </row>
        <row r="10">
          <cell r="C10" t="str">
            <v/>
          </cell>
          <cell r="D10"/>
          <cell r="E10">
            <v>29.189189189189182</v>
          </cell>
          <cell r="F10"/>
          <cell r="G10">
            <v>29.189189189189182</v>
          </cell>
          <cell r="H10"/>
          <cell r="I10" t="str">
            <v/>
          </cell>
          <cell r="J10"/>
          <cell r="K10">
            <v>19.459459459459456</v>
          </cell>
          <cell r="L10"/>
          <cell r="M10">
            <v>24.324324324324319</v>
          </cell>
          <cell r="N10"/>
          <cell r="O10" t="str">
            <v/>
          </cell>
          <cell r="P10"/>
          <cell r="Q10">
            <v>12.972972972972972</v>
          </cell>
          <cell r="R10"/>
          <cell r="S10">
            <v>19.459459459459456</v>
          </cell>
          <cell r="T10"/>
          <cell r="U10">
            <v>14.594594594594593</v>
          </cell>
          <cell r="V10"/>
          <cell r="W10">
            <v>25.94594594594594</v>
          </cell>
          <cell r="X10"/>
          <cell r="Y10">
            <v>38.918918918918912</v>
          </cell>
          <cell r="Z10"/>
          <cell r="AA10" t="str">
            <v/>
          </cell>
          <cell r="AB10"/>
          <cell r="AC10">
            <v>22.702702702702698</v>
          </cell>
          <cell r="AD10"/>
          <cell r="AE10" t="str">
            <v/>
          </cell>
          <cell r="AF10"/>
          <cell r="AG10" t="str">
            <v/>
          </cell>
          <cell r="AH10"/>
          <cell r="AI10" t="str">
            <v/>
          </cell>
          <cell r="AJ10"/>
        </row>
        <row r="11">
          <cell r="C11" t="str">
            <v/>
          </cell>
          <cell r="D11"/>
          <cell r="E11">
            <v>70.67067067067066</v>
          </cell>
          <cell r="F11"/>
          <cell r="G11">
            <v>91.411411411411393</v>
          </cell>
          <cell r="H11"/>
          <cell r="I11" t="str">
            <v/>
          </cell>
          <cell r="J11"/>
          <cell r="K11">
            <v>112.7927927927928</v>
          </cell>
          <cell r="L11"/>
          <cell r="M11">
            <v>133.21321321321324</v>
          </cell>
          <cell r="N11"/>
          <cell r="O11" t="str">
            <v/>
          </cell>
          <cell r="P11"/>
          <cell r="Q11">
            <v>70.010010010009992</v>
          </cell>
          <cell r="R11"/>
          <cell r="S11">
            <v>92.052052052052034</v>
          </cell>
          <cell r="T11"/>
          <cell r="U11">
            <v>71.63163163163162</v>
          </cell>
          <cell r="V11"/>
          <cell r="W11">
            <v>82.982982982982961</v>
          </cell>
          <cell r="X11"/>
          <cell r="Y11">
            <v>127.06706706706706</v>
          </cell>
          <cell r="Z11"/>
          <cell r="AA11" t="str">
            <v/>
          </cell>
          <cell r="AB11"/>
          <cell r="AC11">
            <v>64.184184184184176</v>
          </cell>
          <cell r="AD11"/>
          <cell r="AE11" t="str">
            <v/>
          </cell>
          <cell r="AF11"/>
          <cell r="AG11" t="str">
            <v/>
          </cell>
          <cell r="AH11"/>
          <cell r="AI11" t="str">
            <v/>
          </cell>
          <cell r="AJ11"/>
        </row>
      </sheetData>
      <sheetData sheetId="9">
        <row r="14">
          <cell r="B14">
            <v>1</v>
          </cell>
          <cell r="C14" t="str">
            <v>CONCRETOS Y MEZCLAS S.A</v>
          </cell>
          <cell r="D14"/>
          <cell r="E14"/>
          <cell r="F14" t="str">
            <v>NH</v>
          </cell>
        </row>
        <row r="15">
          <cell r="B15">
            <v>2</v>
          </cell>
          <cell r="C15" t="str">
            <v>INGAP S.A.S</v>
          </cell>
          <cell r="D15"/>
          <cell r="E15"/>
          <cell r="F15" t="str">
            <v>H</v>
          </cell>
        </row>
        <row r="16">
          <cell r="B16">
            <v>3</v>
          </cell>
          <cell r="C16" t="str">
            <v xml:space="preserve">VIACOL INGENIEROS CONTRATISTAS </v>
          </cell>
          <cell r="D16"/>
          <cell r="E16"/>
          <cell r="F16" t="str">
            <v>H</v>
          </cell>
        </row>
        <row r="17">
          <cell r="B17">
            <v>4</v>
          </cell>
          <cell r="C17" t="str">
            <v>CÉSAR AUGUSTO GIRALDO ATEHORTÚA</v>
          </cell>
          <cell r="D17"/>
          <cell r="E17"/>
          <cell r="F17" t="str">
            <v>NH</v>
          </cell>
        </row>
        <row r="18">
          <cell r="B18">
            <v>5</v>
          </cell>
          <cell r="C18" t="str">
            <v>JUAN CARLOS RESTREPO GUTIERREZ</v>
          </cell>
          <cell r="D18"/>
          <cell r="E18"/>
          <cell r="F18" t="str">
            <v>H</v>
          </cell>
        </row>
        <row r="19">
          <cell r="B19">
            <v>6</v>
          </cell>
          <cell r="C19" t="str">
            <v>ANGELA MARÍA CÁRDENAS ZAPATA</v>
          </cell>
          <cell r="D19"/>
          <cell r="E19"/>
          <cell r="F19" t="str">
            <v>H</v>
          </cell>
        </row>
        <row r="20">
          <cell r="B20">
            <v>7</v>
          </cell>
          <cell r="C20" t="str">
            <v>ASEM S.A.S</v>
          </cell>
          <cell r="D20"/>
          <cell r="E20"/>
          <cell r="F20" t="str">
            <v>NH</v>
          </cell>
        </row>
        <row r="21">
          <cell r="B21">
            <v>8</v>
          </cell>
          <cell r="C21" t="str">
            <v>LUIS CARLOS PARRA VELASQUEZ</v>
          </cell>
          <cell r="D21"/>
          <cell r="E21"/>
          <cell r="F21" t="str">
            <v>H</v>
          </cell>
        </row>
        <row r="22">
          <cell r="B22">
            <v>9</v>
          </cell>
          <cell r="C22" t="str">
            <v>KA S.A.</v>
          </cell>
          <cell r="D22"/>
          <cell r="E22"/>
          <cell r="F22" t="str">
            <v>H</v>
          </cell>
        </row>
        <row r="23">
          <cell r="B23">
            <v>10</v>
          </cell>
          <cell r="C23" t="str">
            <v xml:space="preserve">DANIEL JOSE NIEVES VERGARA </v>
          </cell>
          <cell r="D23"/>
          <cell r="E23"/>
          <cell r="F23" t="str">
            <v>H</v>
          </cell>
        </row>
        <row r="24">
          <cell r="B24">
            <v>11</v>
          </cell>
          <cell r="C24" t="str">
            <v xml:space="preserve">CARLOS ANDRES ACEBEDO ESCOBAR </v>
          </cell>
          <cell r="D24"/>
          <cell r="E24"/>
          <cell r="F24" t="str">
            <v>H</v>
          </cell>
        </row>
        <row r="25">
          <cell r="B25">
            <v>12</v>
          </cell>
          <cell r="C25" t="str">
            <v>CONDEIN S.A.S</v>
          </cell>
          <cell r="D25"/>
          <cell r="E25"/>
          <cell r="F25" t="str">
            <v>H</v>
          </cell>
        </row>
        <row r="26">
          <cell r="B26">
            <v>13</v>
          </cell>
          <cell r="C26" t="str">
            <v>CONSTRUVALORES S.A.S</v>
          </cell>
          <cell r="D26"/>
          <cell r="E26"/>
          <cell r="F26" t="str">
            <v>NH</v>
          </cell>
        </row>
        <row r="27">
          <cell r="B27">
            <v>14</v>
          </cell>
          <cell r="C27" t="str">
            <v>WILLIAMS.CO S.A.S</v>
          </cell>
          <cell r="D27"/>
          <cell r="E27"/>
          <cell r="F27" t="str">
            <v>H</v>
          </cell>
        </row>
        <row r="28">
          <cell r="B28">
            <v>15</v>
          </cell>
          <cell r="C28">
            <v>0</v>
          </cell>
          <cell r="D28"/>
          <cell r="E28"/>
          <cell r="F28" t="str">
            <v xml:space="preserve"> </v>
          </cell>
        </row>
        <row r="29">
          <cell r="B29">
            <v>16</v>
          </cell>
          <cell r="C29">
            <v>0</v>
          </cell>
          <cell r="D29"/>
          <cell r="E29"/>
          <cell r="F29" t="str">
            <v xml:space="preserve"> </v>
          </cell>
        </row>
        <row r="30">
          <cell r="B30">
            <v>17</v>
          </cell>
          <cell r="C30">
            <v>0</v>
          </cell>
          <cell r="D30"/>
          <cell r="E30"/>
          <cell r="F30" t="str">
            <v xml:space="preserve">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ENTREGA"/>
      <sheetName val="GUIA"/>
      <sheetName val="2_APERTURA DE SOBRES"/>
      <sheetName val="5,1. REQUISITOS JURÍDICOS"/>
      <sheetName val="5.2.1 EXPERIENCIA GRAL"/>
      <sheetName val="5.3 CAP FINANCIERA"/>
      <sheetName val="5.5 REQUISITOS COMERCIALES"/>
      <sheetName val="PRESUPUESTO"/>
      <sheetName val="VALORES UNITARIOS"/>
      <sheetName val="RESUMEN"/>
      <sheetName val="Cálculo Pt2"/>
      <sheetName val="10. EVALUACIÓN"/>
    </sheetNames>
    <sheetDataSet>
      <sheetData sheetId="0" refreshError="1">
        <row r="2">
          <cell r="A2" t="str">
            <v>Invitación Pública N° VA-013-2020</v>
          </cell>
        </row>
        <row r="8">
          <cell r="A8">
            <v>1</v>
          </cell>
        </row>
        <row r="9">
          <cell r="A9">
            <v>2</v>
          </cell>
        </row>
        <row r="10">
          <cell r="A10">
            <v>3</v>
          </cell>
        </row>
      </sheetData>
      <sheetData sheetId="1" refreshError="1"/>
      <sheetData sheetId="2" refreshError="1"/>
      <sheetData sheetId="3" refreshError="1"/>
      <sheetData sheetId="4" refreshError="1"/>
      <sheetData sheetId="5" refreshError="1"/>
      <sheetData sheetId="6" refreshError="1"/>
      <sheetData sheetId="7" refreshError="1">
        <row r="116">
          <cell r="G116">
            <v>1</v>
          </cell>
          <cell r="H116">
            <v>0</v>
          </cell>
        </row>
        <row r="117">
          <cell r="G117">
            <v>2</v>
          </cell>
          <cell r="H117">
            <v>0</v>
          </cell>
        </row>
        <row r="118">
          <cell r="G118">
            <v>3</v>
          </cell>
          <cell r="H118">
            <v>0</v>
          </cell>
        </row>
        <row r="119">
          <cell r="G119">
            <v>4</v>
          </cell>
          <cell r="H119">
            <v>0</v>
          </cell>
        </row>
        <row r="120">
          <cell r="G120">
            <v>5</v>
          </cell>
          <cell r="H120">
            <v>0</v>
          </cell>
        </row>
        <row r="121">
          <cell r="G121">
            <v>6</v>
          </cell>
          <cell r="H121">
            <v>0</v>
          </cell>
        </row>
        <row r="122">
          <cell r="G122">
            <v>7</v>
          </cell>
          <cell r="H122">
            <v>0</v>
          </cell>
        </row>
        <row r="123">
          <cell r="G123">
            <v>8</v>
          </cell>
          <cell r="H123">
            <v>0</v>
          </cell>
        </row>
        <row r="124">
          <cell r="G124">
            <v>9</v>
          </cell>
          <cell r="H124">
            <v>0</v>
          </cell>
        </row>
        <row r="125">
          <cell r="G125">
            <v>10</v>
          </cell>
          <cell r="H125">
            <v>0</v>
          </cell>
        </row>
        <row r="126">
          <cell r="G126">
            <v>11</v>
          </cell>
          <cell r="H126">
            <v>0</v>
          </cell>
        </row>
        <row r="127">
          <cell r="G127">
            <v>12</v>
          </cell>
          <cell r="H127">
            <v>0</v>
          </cell>
        </row>
        <row r="128">
          <cell r="G128">
            <v>13</v>
          </cell>
          <cell r="H128">
            <v>0</v>
          </cell>
        </row>
        <row r="129">
          <cell r="G129">
            <v>14</v>
          </cell>
          <cell r="H129">
            <v>0</v>
          </cell>
        </row>
        <row r="130">
          <cell r="G130">
            <v>15</v>
          </cell>
          <cell r="H130">
            <v>0</v>
          </cell>
        </row>
        <row r="131">
          <cell r="G131">
            <v>16</v>
          </cell>
          <cell r="H131">
            <v>0</v>
          </cell>
        </row>
        <row r="132">
          <cell r="G132">
            <v>17</v>
          </cell>
          <cell r="H132">
            <v>0</v>
          </cell>
        </row>
        <row r="133">
          <cell r="G133">
            <v>18</v>
          </cell>
          <cell r="H133">
            <v>0</v>
          </cell>
        </row>
        <row r="134">
          <cell r="G134">
            <v>19</v>
          </cell>
          <cell r="H134">
            <v>0</v>
          </cell>
        </row>
        <row r="135">
          <cell r="G135">
            <v>20</v>
          </cell>
          <cell r="H135">
            <v>0</v>
          </cell>
        </row>
        <row r="136">
          <cell r="G136">
            <v>21</v>
          </cell>
          <cell r="H136">
            <v>0</v>
          </cell>
        </row>
        <row r="137">
          <cell r="G137">
            <v>22</v>
          </cell>
          <cell r="H137">
            <v>0</v>
          </cell>
        </row>
        <row r="138">
          <cell r="G138">
            <v>23</v>
          </cell>
          <cell r="H138">
            <v>0</v>
          </cell>
        </row>
        <row r="139">
          <cell r="G139">
            <v>24</v>
          </cell>
          <cell r="H139">
            <v>0</v>
          </cell>
        </row>
        <row r="140">
          <cell r="G140">
            <v>25</v>
          </cell>
          <cell r="H140">
            <v>0</v>
          </cell>
        </row>
        <row r="141">
          <cell r="G141">
            <v>26</v>
          </cell>
          <cell r="H141">
            <v>0</v>
          </cell>
        </row>
        <row r="142">
          <cell r="G142">
            <v>27</v>
          </cell>
          <cell r="H142">
            <v>0</v>
          </cell>
        </row>
        <row r="143">
          <cell r="G143">
            <v>28</v>
          </cell>
          <cell r="H143">
            <v>0</v>
          </cell>
        </row>
        <row r="144">
          <cell r="G144">
            <v>29</v>
          </cell>
          <cell r="H144">
            <v>0</v>
          </cell>
        </row>
        <row r="145">
          <cell r="G145">
            <v>30</v>
          </cell>
          <cell r="H145">
            <v>0</v>
          </cell>
        </row>
      </sheetData>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ENTREGA"/>
      <sheetName val="2_APERTURA DE SOBRES"/>
      <sheetName val="5,1. REQUISITOS JURÍDICOS"/>
      <sheetName val="5.2.1 EXPERIENCIA GRAL"/>
      <sheetName val="5.3 CAP FINANCIERA"/>
      <sheetName val="5.4 REQUISITOS COMERCIALES"/>
      <sheetName val="V_UNITARIOS"/>
      <sheetName val="PRESUPUESTO"/>
      <sheetName val="RESUMEN"/>
      <sheetName val="Cálculo Pt2"/>
      <sheetName val="10. EVALUACIÓN"/>
    </sheetNames>
    <sheetDataSet>
      <sheetData sheetId="0"/>
      <sheetData sheetId="1"/>
      <sheetData sheetId="2"/>
      <sheetData sheetId="3"/>
      <sheetData sheetId="4"/>
      <sheetData sheetId="5"/>
      <sheetData sheetId="6">
        <row r="12">
          <cell r="KM12" t="str">
            <v>1</v>
          </cell>
          <cell r="KN12" t="str">
            <v xml:space="preserve">PINTURAS ACRÍLICAS </v>
          </cell>
          <cell r="KO12">
            <v>0</v>
          </cell>
          <cell r="KP12">
            <v>0</v>
          </cell>
          <cell r="KQ12">
            <v>0</v>
          </cell>
          <cell r="KR12">
            <v>0</v>
          </cell>
          <cell r="LD12" t="str">
            <v>1</v>
          </cell>
          <cell r="LE12" t="str">
            <v xml:space="preserve">PINTURAS ACRÍLICAS </v>
          </cell>
          <cell r="LF12">
            <v>0</v>
          </cell>
          <cell r="LG12">
            <v>0</v>
          </cell>
          <cell r="LH12">
            <v>0</v>
          </cell>
          <cell r="LI12">
            <v>0</v>
          </cell>
        </row>
        <row r="13">
          <cell r="KM13">
            <v>1.1000000000000001</v>
          </cell>
          <cell r="KN13"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KO13" t="str">
            <v>m2</v>
          </cell>
          <cell r="KP13">
            <v>1</v>
          </cell>
          <cell r="KQ13">
            <v>10786.8</v>
          </cell>
          <cell r="KR13">
            <v>10786.8</v>
          </cell>
          <cell r="LD13">
            <v>1.1000000000000001</v>
          </cell>
          <cell r="LE13" t="str">
            <v>Aplicación de PINTURA ACRÍLICA tipo KORAZA o equivalente para exteriores (hidrorepelente) de primera calidad que cumpla con la Norma NTC 1335, para ser aplicada sobre muros y techos, en superficies con revoque, estucadas, Drywall, Superboard, incluye: Suministro,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LF13" t="str">
            <v>m2</v>
          </cell>
          <cell r="LG13">
            <v>1</v>
          </cell>
          <cell r="LH13">
            <v>18000</v>
          </cell>
          <cell r="LI13">
            <v>18000</v>
          </cell>
        </row>
        <row r="14">
          <cell r="KM14">
            <v>1.2</v>
          </cell>
          <cell r="KN14"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KO14" t="str">
            <v>m2</v>
          </cell>
          <cell r="KP14">
            <v>1</v>
          </cell>
          <cell r="KQ14">
            <v>11423.1</v>
          </cell>
          <cell r="KR14">
            <v>11423.1</v>
          </cell>
          <cell r="LD14">
            <v>1.2</v>
          </cell>
          <cell r="LE14" t="str">
            <v>Aplicación de PINTURA ACRILICA, tipo Koraza para muros en ladrillo a la vista, incluye: Suministro, mano de obra, transporte horizontal y vertical, preparación de superficie, pintura acrílica sobre el  ladrillo, pintura acrílica color gris basalto para la pega de mortero, resanes, emporada, disolvente,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LF14" t="str">
            <v>m2</v>
          </cell>
          <cell r="LG14">
            <v>1</v>
          </cell>
          <cell r="LH14">
            <v>19000</v>
          </cell>
          <cell r="LI14">
            <v>19000</v>
          </cell>
        </row>
        <row r="15">
          <cell r="KM15">
            <v>1.3</v>
          </cell>
          <cell r="KN15"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15" t="str">
            <v>m2</v>
          </cell>
          <cell r="KP15">
            <v>1</v>
          </cell>
          <cell r="KQ15">
            <v>10504</v>
          </cell>
          <cell r="KR15">
            <v>10504</v>
          </cell>
          <cell r="LD15">
            <v>1.3</v>
          </cell>
          <cell r="LE15" t="str">
            <v>Aplicación de pintura acrílica para VIGAS Y COLUMNAS, tipo Koraza  incluye: Suministro, mano de obra, transporte horizontal y vertical, preparación de superficie, resanes, emporada,  pintura acrílica color gris basalto,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15" t="str">
            <v>m2</v>
          </cell>
          <cell r="LG15">
            <v>1</v>
          </cell>
          <cell r="LH15">
            <v>23000</v>
          </cell>
          <cell r="LI15">
            <v>23000</v>
          </cell>
        </row>
        <row r="16">
          <cell r="KM16">
            <v>1.4</v>
          </cell>
          <cell r="KN16"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16" t="str">
            <v>m2</v>
          </cell>
          <cell r="KP16">
            <v>1</v>
          </cell>
          <cell r="KQ16">
            <v>10726.2</v>
          </cell>
          <cell r="KR16">
            <v>10726.2</v>
          </cell>
          <cell r="LD16">
            <v>1.4</v>
          </cell>
          <cell r="LE16" t="str">
            <v>Aplicación de pintura acrílica para CALADOS A LA VISTA, tipo Koraza incluye: Suministro, mano de obra, transporte horizontal y vertical,  preparación de superficie, pintura acrílica color gris basalto,  resanes, emporada,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16" t="str">
            <v>m2</v>
          </cell>
          <cell r="LG16">
            <v>1</v>
          </cell>
          <cell r="LH16">
            <v>18000</v>
          </cell>
          <cell r="LI16">
            <v>18000</v>
          </cell>
        </row>
        <row r="17">
          <cell r="KM17">
            <v>1.5</v>
          </cell>
          <cell r="KN17"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17" t="str">
            <v>m</v>
          </cell>
          <cell r="KP17">
            <v>1</v>
          </cell>
          <cell r="KQ17">
            <v>5878.2</v>
          </cell>
          <cell r="KR17">
            <v>5878.2</v>
          </cell>
          <cell r="LD17">
            <v>1.5</v>
          </cell>
          <cell r="LE17" t="str">
            <v>Aplicación de Pintura a base de aceite para PASAMANOS REDONDOS con diámetros entre 5cm y 8cm, tipo Pintulux. Incluye: Suministro, mano de obra, transporte horizontal y vertical, preparación de la superficie, pintura acrílica, disolvente,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17" t="str">
            <v>m</v>
          </cell>
          <cell r="LG17">
            <v>1</v>
          </cell>
          <cell r="LH17">
            <v>22000</v>
          </cell>
          <cell r="LI17">
            <v>22000</v>
          </cell>
        </row>
        <row r="18">
          <cell r="KM18">
            <v>1.6</v>
          </cell>
          <cell r="KN18"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KO18" t="str">
            <v>m2</v>
          </cell>
          <cell r="KP18">
            <v>1</v>
          </cell>
          <cell r="KQ18">
            <v>12120</v>
          </cell>
          <cell r="KR18">
            <v>12120</v>
          </cell>
          <cell r="LD18">
            <v>1.6</v>
          </cell>
          <cell r="LE18" t="str">
            <v>Aplicación de RECUBRIMIENTO PROTECTOR DE POLIURETANO (dos componentes relación A:B= 4:1) tipo Sikauretano o equivalente, sobre muros de bloque de concreto para protección antigrafiti, dos manos o las necesarias para lograr una buena protección a la intemperie a satisfacción de la interventoría, color transparente semi mate.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LF18" t="str">
            <v>m2</v>
          </cell>
          <cell r="LG18">
            <v>1</v>
          </cell>
          <cell r="LH18">
            <v>30000</v>
          </cell>
          <cell r="LI18">
            <v>30000</v>
          </cell>
        </row>
        <row r="19">
          <cell r="KM19">
            <v>1.7</v>
          </cell>
          <cell r="KN19"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KO19" t="str">
            <v>m2</v>
          </cell>
          <cell r="KP19">
            <v>1</v>
          </cell>
          <cell r="KQ19">
            <v>14443</v>
          </cell>
          <cell r="KR19">
            <v>14443</v>
          </cell>
          <cell r="LD19">
            <v>1.7</v>
          </cell>
          <cell r="LE19" t="str">
            <v>Pintura IMPERMEABILIZANTE de corona ref: 407251001, apta para resistir presión negativa Incluye: suministro y transporte de los materiales, preparación de la superficie y todos los elementos necesarios para su correcta aplicación y funcionamiento. Se aplicará en zonas exteriores y de alcance directo al publico o donde indique la interventoría. Se deben seguir todas las especificaciones y recomendaciones del fabricante.</v>
          </cell>
          <cell r="LF19" t="str">
            <v>m2</v>
          </cell>
          <cell r="LG19">
            <v>1</v>
          </cell>
          <cell r="LH19">
            <v>40000</v>
          </cell>
          <cell r="LI19">
            <v>40000</v>
          </cell>
        </row>
        <row r="20">
          <cell r="KM20" t="str">
            <v>2</v>
          </cell>
          <cell r="KN20" t="str">
            <v>PINTURAS VINÍLICAS</v>
          </cell>
          <cell r="KO20">
            <v>0</v>
          </cell>
          <cell r="KP20">
            <v>0</v>
          </cell>
          <cell r="KQ20">
            <v>0</v>
          </cell>
          <cell r="KR20">
            <v>0</v>
          </cell>
          <cell r="LD20" t="str">
            <v>2</v>
          </cell>
          <cell r="LE20" t="str">
            <v>PINTURAS VINÍLICAS</v>
          </cell>
          <cell r="LF20">
            <v>0</v>
          </cell>
          <cell r="LG20">
            <v>0</v>
          </cell>
          <cell r="LH20">
            <v>0</v>
          </cell>
          <cell r="LI20">
            <v>0</v>
          </cell>
        </row>
        <row r="21">
          <cell r="KM21">
            <v>2.1</v>
          </cell>
          <cell r="KN21"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KO21" t="str">
            <v>m2</v>
          </cell>
          <cell r="KP21">
            <v>1</v>
          </cell>
          <cell r="KQ21">
            <v>10908</v>
          </cell>
          <cell r="KR21">
            <v>10908</v>
          </cell>
          <cell r="LD21">
            <v>2.1</v>
          </cell>
          <cell r="LE21" t="str">
            <v>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v>
          </cell>
          <cell r="LF21" t="str">
            <v>m2</v>
          </cell>
          <cell r="LG21">
            <v>1</v>
          </cell>
          <cell r="LH21">
            <v>17000</v>
          </cell>
          <cell r="LI21">
            <v>17000</v>
          </cell>
        </row>
        <row r="22">
          <cell r="KM22">
            <v>2.2000000000000002</v>
          </cell>
          <cell r="KN22"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KO22" t="str">
            <v>m2</v>
          </cell>
          <cell r="KP22">
            <v>1</v>
          </cell>
          <cell r="KQ22">
            <v>11514</v>
          </cell>
          <cell r="KR22">
            <v>11514</v>
          </cell>
          <cell r="LD22">
            <v>2.2000000000000002</v>
          </cell>
          <cell r="LE22" t="str">
            <v>Aplicación de PINTURA A BASE DE AGUA EN CIELOS, CON VINILO TIPO 1 de primera calidad sobre CIELOS revocados y/o estucados, tres manos o las necesarias hasta obtener una superficie pareja y homogénea, incluye resanes, tapa poros en estuco plástico tipo plastestuco o similar diluido en agua proporción 1:2, adecuación de la superficie a intervenir hasta obtener una superficie pareja y homogénea, color a definir según aprobación de la interventoría.</v>
          </cell>
          <cell r="LF22" t="str">
            <v>m2</v>
          </cell>
          <cell r="LG22">
            <v>1</v>
          </cell>
          <cell r="LH22">
            <v>16000</v>
          </cell>
          <cell r="LI22">
            <v>16000</v>
          </cell>
        </row>
        <row r="23">
          <cell r="KM23">
            <v>2.2999999999999998</v>
          </cell>
          <cell r="KN23"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KO23" t="str">
            <v>m2</v>
          </cell>
          <cell r="KP23">
            <v>1</v>
          </cell>
          <cell r="KQ23">
            <v>11312</v>
          </cell>
          <cell r="KR23">
            <v>11312</v>
          </cell>
          <cell r="LD23">
            <v>2.2999999999999998</v>
          </cell>
          <cell r="LE23" t="str">
            <v>Aplicación de PINTURA VINILICA tipo 1, para MUROS EN LADRILLO RANURADO A LA VISTA, incluye: Suministro, mano de obra, transporte horizontal y vertical, preparación de superficie, pintura vinílica tipo 1 sobre el  ladrillo, resanes, emporada, retiro de pintura existente de ser necesario, aplicación de manos necesarias que garanticen el cubrimiento tota del área, elementos de trabajo en altura, herramienta, equipo, retiro y reinstalación de cuadros, carteleras, clavos y todos los elementos necesarios para su correcta aplicación. Nota: La pintura se debe entonar hasta alcanzar el color existente o el color indicado por la interventoría</v>
          </cell>
          <cell r="LF23" t="str">
            <v>m2</v>
          </cell>
          <cell r="LG23">
            <v>1</v>
          </cell>
          <cell r="LH23">
            <v>16000</v>
          </cell>
          <cell r="LI23">
            <v>16000</v>
          </cell>
        </row>
        <row r="24">
          <cell r="KM24">
            <v>2.4</v>
          </cell>
          <cell r="KN24"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24" t="str">
            <v>m</v>
          </cell>
          <cell r="KP24">
            <v>1</v>
          </cell>
          <cell r="KQ24">
            <v>10302</v>
          </cell>
          <cell r="KR24">
            <v>10302</v>
          </cell>
          <cell r="LD24">
            <v>2.4</v>
          </cell>
          <cell r="LE24" t="str">
            <v>Aplicación de PINTURA VINILICA tipo 1 color GRIS BASALTO para VIGAS Y COLUMNAS, ancho entre 0.20 - 0.40 m, incluye: Suministro, mano de obra, transporte horizontal y vertical, preparación de superficie,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24" t="str">
            <v>m</v>
          </cell>
          <cell r="LG24">
            <v>1</v>
          </cell>
          <cell r="LH24">
            <v>8500</v>
          </cell>
          <cell r="LI24">
            <v>8500</v>
          </cell>
        </row>
        <row r="25">
          <cell r="KM25">
            <v>2.5</v>
          </cell>
          <cell r="KN25"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25" t="str">
            <v>m2</v>
          </cell>
          <cell r="KP25">
            <v>1</v>
          </cell>
          <cell r="KQ25">
            <v>9292</v>
          </cell>
          <cell r="KR25">
            <v>9292</v>
          </cell>
          <cell r="LD25">
            <v>2.5</v>
          </cell>
          <cell r="LE25" t="str">
            <v>Aplicación de PINTURA VINILICA tipo 1 para CALADOS A LA VISTA,  incluye: Suministro, mano de obra, transporte horizontal y vertical,  preparación de superficie, pintura vinílica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25" t="str">
            <v>m2</v>
          </cell>
          <cell r="LG25">
            <v>1</v>
          </cell>
          <cell r="LH25">
            <v>14000</v>
          </cell>
          <cell r="LI25">
            <v>14000</v>
          </cell>
        </row>
        <row r="26">
          <cell r="KM26">
            <v>2.6</v>
          </cell>
          <cell r="KN26"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KO26" t="str">
            <v>m2</v>
          </cell>
          <cell r="KP26">
            <v>1</v>
          </cell>
          <cell r="KQ26">
            <v>7575</v>
          </cell>
          <cell r="KR26">
            <v>7575</v>
          </cell>
          <cell r="LD26">
            <v>2.6</v>
          </cell>
          <cell r="LE26" t="str">
            <v>Pintura a base de CAL APAGADA para ser aplicada en edificios patrimoniales sobre CIELOS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LF26" t="str">
            <v>m2</v>
          </cell>
          <cell r="LG26">
            <v>1</v>
          </cell>
          <cell r="LH26">
            <v>12000</v>
          </cell>
          <cell r="LI26">
            <v>12000</v>
          </cell>
        </row>
        <row r="27">
          <cell r="KM27">
            <v>2.7</v>
          </cell>
          <cell r="KN27"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KO27" t="str">
            <v>m2</v>
          </cell>
          <cell r="KP27">
            <v>1</v>
          </cell>
          <cell r="KQ27">
            <v>75770.2</v>
          </cell>
          <cell r="KR27">
            <v>75770.2</v>
          </cell>
          <cell r="LD27">
            <v>2.7</v>
          </cell>
          <cell r="LE27" t="str">
            <v>Pintura a base de CAL APAGADA para ser aplicada en edificios patrimoniales sobre MUROS en tapia y pañete, Incluye: Suministro de los materiales,mano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LF27" t="str">
            <v>m2</v>
          </cell>
          <cell r="LG27">
            <v>1</v>
          </cell>
          <cell r="LH27">
            <v>11000</v>
          </cell>
          <cell r="LI27">
            <v>11000</v>
          </cell>
        </row>
        <row r="28">
          <cell r="KM28">
            <v>2.8</v>
          </cell>
          <cell r="KN28"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KO28" t="str">
            <v>m</v>
          </cell>
          <cell r="KP28">
            <v>1</v>
          </cell>
          <cell r="KQ28">
            <v>5282.3</v>
          </cell>
          <cell r="KR28">
            <v>5282.3</v>
          </cell>
          <cell r="LD28">
            <v>2.8</v>
          </cell>
          <cell r="LE28" t="str">
            <v>Pintura a base de CAL APAGADA para ser aplicada en edificios patrimoniales sobre cielos y muros (CENEFAS ENTRE 10cm y 15cm)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LF28" t="str">
            <v>m</v>
          </cell>
          <cell r="LG28">
            <v>1</v>
          </cell>
          <cell r="LH28">
            <v>6000</v>
          </cell>
          <cell r="LI28">
            <v>6000</v>
          </cell>
        </row>
        <row r="29">
          <cell r="KM29">
            <v>2.9</v>
          </cell>
          <cell r="KN29"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KO29" t="str">
            <v>m</v>
          </cell>
          <cell r="KP29">
            <v>1</v>
          </cell>
          <cell r="KQ29">
            <v>6363</v>
          </cell>
          <cell r="KR29">
            <v>6363</v>
          </cell>
          <cell r="LD29">
            <v>2.9</v>
          </cell>
          <cell r="LE29" t="str">
            <v>Pintura a base de CAL APAGADA para ser aplicada en edificios patrimoniales sobre cielos y muros (LÍNEAS EN CENEFA)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  Ver especificación técnica.</v>
          </cell>
          <cell r="LF29" t="str">
            <v>m</v>
          </cell>
          <cell r="LG29">
            <v>1</v>
          </cell>
          <cell r="LH29">
            <v>6000</v>
          </cell>
          <cell r="LI29">
            <v>6000</v>
          </cell>
        </row>
        <row r="30">
          <cell r="KM30">
            <v>2.1</v>
          </cell>
          <cell r="KN30"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KO30" t="str">
            <v>m2</v>
          </cell>
          <cell r="KP30">
            <v>1</v>
          </cell>
          <cell r="KQ30">
            <v>12221</v>
          </cell>
          <cell r="KR30">
            <v>12221</v>
          </cell>
          <cell r="LD30">
            <v>2.1</v>
          </cell>
          <cell r="LE30" t="str">
            <v>Pintura tipo ESMALTE transparente semi brillante aplicada en edificios patrimoniales sobre muros en tapia y pañete, Incluye: Suministro de los materiales, mano de obra, transporte interno y externo, preparación de la pintura, resanes, emporada, aplicación de manos necesarias que paranticen cubrimiento total de la superficie, herramienta y equipo  y todos los elementos necesarios para su correcta aplicación. Nota: La pintura se debe entonar hasta alcanzar el color existente o el color indicado por la interventoría.</v>
          </cell>
          <cell r="LF30" t="str">
            <v>m2</v>
          </cell>
          <cell r="LG30">
            <v>1</v>
          </cell>
          <cell r="LH30">
            <v>22000</v>
          </cell>
          <cell r="LI30">
            <v>22000</v>
          </cell>
        </row>
        <row r="31">
          <cell r="KM31">
            <v>2.11</v>
          </cell>
          <cell r="KN31"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KO31" t="str">
            <v>m</v>
          </cell>
          <cell r="KP31">
            <v>1</v>
          </cell>
          <cell r="KQ31">
            <v>3232</v>
          </cell>
          <cell r="KR31">
            <v>3232</v>
          </cell>
          <cell r="LD31">
            <v>2.11</v>
          </cell>
          <cell r="LE31" t="str">
            <v>Aplicación de PINTURA VINÍLICA PARA GUARDAESCOBA e=10cm, incluye: Suministro, mano de obra, transporte horizontal y vertical, peparación de sperficie, pintura vinilica color gris basalto, resanes, emporada, aplicación de manos necesarias que garanticen cubrimiento total del elemento, herramienta, equipo y todos los elementos necesarios para su correcta aplicación. NOTA: La pintura se debe entonar hasta alcanzar el color existente o el color indicado por la interventoría</v>
          </cell>
          <cell r="LF31" t="str">
            <v>m</v>
          </cell>
          <cell r="LG31">
            <v>1</v>
          </cell>
          <cell r="LH31">
            <v>6000</v>
          </cell>
          <cell r="LI31">
            <v>6000</v>
          </cell>
        </row>
        <row r="32">
          <cell r="KM32">
            <v>2.12</v>
          </cell>
          <cell r="KN32"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KO32" t="str">
            <v>m2</v>
          </cell>
          <cell r="KP32">
            <v>1</v>
          </cell>
          <cell r="KQ32">
            <v>7676</v>
          </cell>
          <cell r="KR32">
            <v>7676</v>
          </cell>
          <cell r="LD32">
            <v>2.12</v>
          </cell>
          <cell r="LE32" t="str">
            <v>Aplicación de PINTURA VINÍLICA TIPO 1 para interiores 1 MANO, muros y cielos tipo viniltex o similar aplicada sobre superficies de revoque estucadas y superficies de Drywall y Superboard. Incluye: Suministro, mano de obra, transporte horizontal y vertical, preparación de superficie hasta garantizar un buen puente de adherencia, emporad, resanes, retiro de pintura existente de ser necesario, herramienta, equipo, retiro y reinstalación de cuadros, carteleras, clavos y todos los elementos necesarios para su correcta aplicación.  NO INCLUYE ANDAMIOS</v>
          </cell>
          <cell r="LF32" t="str">
            <v>m2</v>
          </cell>
          <cell r="LG32">
            <v>1</v>
          </cell>
          <cell r="LH32">
            <v>13000</v>
          </cell>
          <cell r="LI32">
            <v>13000</v>
          </cell>
        </row>
        <row r="33">
          <cell r="KM33" t="str">
            <v>2.13</v>
          </cell>
          <cell r="KN33"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KO33" t="str">
            <v>m2</v>
          </cell>
          <cell r="KP33">
            <v>1</v>
          </cell>
          <cell r="KQ33">
            <v>5151</v>
          </cell>
          <cell r="KR33">
            <v>5151</v>
          </cell>
          <cell r="LD33" t="str">
            <v>2.13</v>
          </cell>
          <cell r="LE33" t="str">
            <v>Suministro de MANO DE OBRA para aplicación de Pintura VINÍLICA a 2 manos en MUROS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LF33" t="str">
            <v>m2</v>
          </cell>
          <cell r="LG33">
            <v>1</v>
          </cell>
          <cell r="LH33">
            <v>12000</v>
          </cell>
          <cell r="LI33">
            <v>12000</v>
          </cell>
        </row>
        <row r="34">
          <cell r="KM34" t="str">
            <v>3</v>
          </cell>
          <cell r="KN34" t="str">
            <v>PINTURAS TIPO TRÁFICO  Y PINTURA PARA CANCHAS</v>
          </cell>
          <cell r="KO34">
            <v>0</v>
          </cell>
          <cell r="KP34">
            <v>0</v>
          </cell>
          <cell r="KQ34">
            <v>0</v>
          </cell>
          <cell r="KR34">
            <v>0</v>
          </cell>
          <cell r="LD34" t="str">
            <v>3</v>
          </cell>
          <cell r="LE34" t="str">
            <v>PINTURAS TIPO TRÁFICO  Y PINTURA PARA CANCHAS</v>
          </cell>
          <cell r="LF34">
            <v>0</v>
          </cell>
          <cell r="LG34">
            <v>0</v>
          </cell>
          <cell r="LH34">
            <v>0</v>
          </cell>
          <cell r="LI34">
            <v>0</v>
          </cell>
        </row>
        <row r="35">
          <cell r="KM35">
            <v>3.1</v>
          </cell>
          <cell r="KN35"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KO35" t="str">
            <v>m2</v>
          </cell>
          <cell r="KP35">
            <v>1</v>
          </cell>
          <cell r="KQ35">
            <v>35552</v>
          </cell>
          <cell r="KR35">
            <v>35552</v>
          </cell>
          <cell r="LD35">
            <v>3.1</v>
          </cell>
          <cell r="LE35" t="str">
            <v>Aplicación de Pintura tipo TRÁFICO ACRÍLICA de pintuco o equivalente aplicada sobre superfices de CONCRETO,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de Pintuco o similar, marcaciónes necesarias según norma o especifiaciones de la interventoría, herramienta, equipo, retiro y reinstalación de cuadros, carteleras, clavos y todos los elementos necesarios para su correcta ejecución y funcionamiento.</v>
          </cell>
          <cell r="LF35" t="str">
            <v>m2</v>
          </cell>
          <cell r="LG35">
            <v>1</v>
          </cell>
          <cell r="LH35">
            <v>38000</v>
          </cell>
          <cell r="LI35">
            <v>38000</v>
          </cell>
        </row>
        <row r="36">
          <cell r="KM36">
            <v>3.2</v>
          </cell>
          <cell r="KN36"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KO36" t="str">
            <v>m2</v>
          </cell>
          <cell r="KP36">
            <v>1</v>
          </cell>
          <cell r="KQ36">
            <v>17675</v>
          </cell>
          <cell r="KR36">
            <v>17675</v>
          </cell>
          <cell r="LD36">
            <v>3.2</v>
          </cell>
          <cell r="LE36" t="str">
            <v>Aplicación de Pintura tipo TRÁFICO ACRÍLICA aplicada sobre superfices de ASFALTO, incluye: mano de obra, transporte horizontal y vertical, preparación de la superficie hasta lograr un buen  puente de adherencia, lavada de superficie con hidrolavadora o aire a presión, escoba manual o mecánica, jabón neutro o equivalente, Pintura tipo tráfico de referencias 13754 - 13757 Pintuco o similar, marcaciónes necesarias según norma o especifiaciones de la interventoría, herramienta, equipo y todos los elementos necesarios para su correcta ejecución y funcionamiento.</v>
          </cell>
          <cell r="LF36" t="str">
            <v>m2</v>
          </cell>
          <cell r="LG36">
            <v>1</v>
          </cell>
          <cell r="LH36">
            <v>38000</v>
          </cell>
          <cell r="LI36">
            <v>38000</v>
          </cell>
        </row>
        <row r="37">
          <cell r="KM37">
            <v>3.3</v>
          </cell>
          <cell r="KN37"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KO37" t="str">
            <v>un</v>
          </cell>
          <cell r="KP37">
            <v>1</v>
          </cell>
          <cell r="KQ37">
            <v>353500</v>
          </cell>
          <cell r="KR37">
            <v>353500</v>
          </cell>
          <cell r="LD37">
            <v>3.3</v>
          </cell>
          <cell r="LE37" t="str">
            <v>Aplicación de Pintura tipo TRÁFICO ACRÍLICA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LF37" t="str">
            <v>un</v>
          </cell>
          <cell r="LG37">
            <v>1</v>
          </cell>
          <cell r="LH37">
            <v>420000</v>
          </cell>
          <cell r="LI37">
            <v>420000</v>
          </cell>
        </row>
        <row r="38">
          <cell r="KM38">
            <v>3.4</v>
          </cell>
          <cell r="KN38"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KO38" t="str">
            <v>un</v>
          </cell>
          <cell r="KP38">
            <v>1</v>
          </cell>
          <cell r="KQ38">
            <v>17372</v>
          </cell>
          <cell r="KR38">
            <v>17372</v>
          </cell>
          <cell r="LD38">
            <v>3.4</v>
          </cell>
          <cell r="LE38" t="str">
            <v>Aplicación de Pintura tipo TRÁFICO ACRÍLICA en elementos de señalización para PERSONAS CON MOVILIDAD REDUCIDA con medidas de 1,00m*1,00m Incluye: Suministro, mano de obra, transporte horizontal y vertical, base sobre pavimento, preparación de la superficie hasta lograr un buen  puente de adherencia, fondo azul,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LF38" t="str">
            <v>un</v>
          </cell>
          <cell r="LG38">
            <v>1</v>
          </cell>
          <cell r="LH38">
            <v>75000</v>
          </cell>
          <cell r="LI38">
            <v>75000</v>
          </cell>
        </row>
        <row r="39">
          <cell r="KM39">
            <v>3.5</v>
          </cell>
          <cell r="KN39"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KO39" t="str">
            <v>un</v>
          </cell>
          <cell r="KP39">
            <v>1</v>
          </cell>
          <cell r="KQ39">
            <v>454500</v>
          </cell>
          <cell r="KR39">
            <v>454500</v>
          </cell>
          <cell r="LD39">
            <v>3.5</v>
          </cell>
          <cell r="LE39" t="str">
            <v>Aplicación de Pintura tipo TRÁFICO ACRÍLICA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tráfico de referencias 13754 - 13757 Pintuco o similar, marcaciónes necesarias según norma o especifiaciones de la interventoría, herramienta, equipo y todos los elementos necesarios para su correcta ejecución y funcionamiento.</v>
          </cell>
          <cell r="LF39" t="str">
            <v>un</v>
          </cell>
          <cell r="LG39">
            <v>1</v>
          </cell>
          <cell r="LH39">
            <v>650000</v>
          </cell>
          <cell r="LI39">
            <v>650000</v>
          </cell>
        </row>
        <row r="40">
          <cell r="KM40">
            <v>3.6</v>
          </cell>
          <cell r="KN40"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KO40" t="str">
            <v>m</v>
          </cell>
          <cell r="KP40">
            <v>1</v>
          </cell>
          <cell r="KQ40">
            <v>2121</v>
          </cell>
          <cell r="KR40">
            <v>2121</v>
          </cell>
          <cell r="LD40">
            <v>3.6</v>
          </cell>
          <cell r="LE40" t="str">
            <v>Aplicación de Pintura tipo TRÁFICO ACRÍLICA para demarcación de CELDAS DE PARQUEADERO. Incluye: Suministro, mano de obra, transporte horizontal y vertical, base sobre pavimento, Pintura tipo tráfico de referencias 13754 - 13757 Pintuco o similar,  preparación de la superficie hasta lograr un buen  puente de adherencia, herramienta, equipo y todos los elementos necesarios para su correcta ejecución y funcionamiento.</v>
          </cell>
          <cell r="LF40" t="str">
            <v>m</v>
          </cell>
          <cell r="LG40">
            <v>1</v>
          </cell>
          <cell r="LH40">
            <v>5000</v>
          </cell>
          <cell r="LI40">
            <v>5000</v>
          </cell>
        </row>
        <row r="41">
          <cell r="KM41">
            <v>3.7</v>
          </cell>
          <cell r="KN41"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KO41" t="str">
            <v>m2</v>
          </cell>
          <cell r="KP41">
            <v>1</v>
          </cell>
          <cell r="KQ41">
            <v>32522</v>
          </cell>
          <cell r="KR41">
            <v>32522</v>
          </cell>
          <cell r="LD41">
            <v>3.7</v>
          </cell>
          <cell r="LE41" t="str">
            <v>Aplicación de Pintura Acrílica para CANCHAS ANTIDESLIZANTE antiderrapante para concreto no esmaltado, incluye: suministro,mano de obra, transporte horizontal y vertical, preparación de la superficie hasta lograr un buen  puente de adherencia, lavada de superficie con jabón neutro o equivalente, Imprimante o base para aplicación de pintura, aplicación de tres manos de pintura para canchas, marcaciónes necesarias según norma o especifiaciones de la interventoría, herramienta, equipo y todos los elementos necesarios para su correcta ejecución y funcionamiento.</v>
          </cell>
          <cell r="LF41" t="str">
            <v>m2</v>
          </cell>
          <cell r="LG41">
            <v>1</v>
          </cell>
          <cell r="LH41">
            <v>45000</v>
          </cell>
          <cell r="LI41">
            <v>45000</v>
          </cell>
        </row>
        <row r="42">
          <cell r="KM42">
            <v>3.8</v>
          </cell>
          <cell r="KN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KO42" t="str">
            <v>un</v>
          </cell>
          <cell r="KP42">
            <v>1</v>
          </cell>
          <cell r="KQ42">
            <v>79790</v>
          </cell>
          <cell r="KR42">
            <v>79790</v>
          </cell>
          <cell r="LD42">
            <v>3.8</v>
          </cell>
          <cell r="LE42" t="str">
            <v>Aplicación de Pintura tipo TRÁFICO PLÁSTICO EN FRÍO en elementos de señalización para FLECHAS EN UN SENTIDO de circulación de 5m de lontigud. Incluye: Suministro, mano de obra, transporte horizontal y vertical, base sobre pavimento, preparación de la superficie hasta lograr un buen  puente de adherencia, fondo blanco, logo, líneas de separación, Pintura tipo pintutráfico plástico en frío con llana de referencias 13760 Pintuco o similar, marcaciones necesarias según norma o especifiaciones de la interventoría, herramienta, equipo y todos los elementos necesarios para su correcta ejecución y funcionamiento.</v>
          </cell>
          <cell r="LF42" t="str">
            <v>un</v>
          </cell>
          <cell r="LG42">
            <v>1</v>
          </cell>
          <cell r="LH42">
            <v>45000</v>
          </cell>
          <cell r="LI42">
            <v>45000</v>
          </cell>
        </row>
        <row r="43">
          <cell r="KM43">
            <v>3.9</v>
          </cell>
          <cell r="KN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KO43" t="str">
            <v>m</v>
          </cell>
          <cell r="KP43">
            <v>1</v>
          </cell>
          <cell r="KQ43">
            <v>42420</v>
          </cell>
          <cell r="KR43">
            <v>42420</v>
          </cell>
          <cell r="LD43">
            <v>3.9</v>
          </cell>
          <cell r="LE43" t="str">
            <v>Aplicación de Pintura TRÁFICO PLÁSTICO EN FRÍO en llana para demarcación de PASOS PEATONALES a = 0,40m , lineas de pare en porterias . Incluye: Suministro, mano de obra, transporte horizontal y vertical, base sobre pavimento, pintura tipo pintutráfico plástico en frío con llana de referencia 13760 Pintuco o equivalente, preparación de la superficie hasta lograr un buen puente de adherencia, herramienta, equipo y todos los elementos necesarios para su correcta ejecución y funcionamiento.</v>
          </cell>
          <cell r="LF43" t="str">
            <v>m</v>
          </cell>
          <cell r="LG43">
            <v>1</v>
          </cell>
          <cell r="LH43">
            <v>18000</v>
          </cell>
          <cell r="LI43">
            <v>18000</v>
          </cell>
        </row>
        <row r="44">
          <cell r="KM44">
            <v>3.1</v>
          </cell>
          <cell r="KN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KO44" t="str">
            <v>un</v>
          </cell>
          <cell r="KP44">
            <v>1</v>
          </cell>
          <cell r="KQ44">
            <v>1111000</v>
          </cell>
          <cell r="KR44">
            <v>1111000</v>
          </cell>
          <cell r="LD44">
            <v>3.1</v>
          </cell>
          <cell r="LE44" t="str">
            <v>Aplicacióon de Pintura tipo TRÁFICO PLÁSTICO EN FRÍO en elementos de señalización para ZONA DE BICICLETAS con medidas 5,80m*4,50m. Incluye: Suministro, mano de obra, transporte horizontal y vertical, base sobre pavimento, preparación de la superficie hasta lograr un buen  puente de adherencia, fondo blanco, logo, líneas de separación, Pintura tipo pintutráfico plástico en frío con llana  de referencias 13754-13757-13760 Pintuco o similar, marcaciones necesarias según norma o especifiaciones de la interventoría, herramienta, equipo y todos los elementos necesarios para su correcta ejecución y funcionamiento.</v>
          </cell>
          <cell r="LF44" t="str">
            <v>un</v>
          </cell>
          <cell r="LG44">
            <v>1</v>
          </cell>
          <cell r="LH44">
            <v>650000</v>
          </cell>
          <cell r="LI44">
            <v>650000</v>
          </cell>
        </row>
        <row r="45">
          <cell r="KM45">
            <v>3.11</v>
          </cell>
          <cell r="KN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KO45" t="str">
            <v>un</v>
          </cell>
          <cell r="KP45">
            <v>1</v>
          </cell>
          <cell r="KQ45">
            <v>911020</v>
          </cell>
          <cell r="KR45">
            <v>911020</v>
          </cell>
          <cell r="LD45">
            <v>3.11</v>
          </cell>
          <cell r="LE45" t="str">
            <v>Aplicación de Pintura tipo TRÁFICO PLÁSTICO EN FRÍO en elementos de señalización para PERSONAS CON MOVILIDAD REDUCIDA con medidas de 5,00m de largo y entre 3,00m y 3,50m de ancho Incluye: Suministro, mano de obra, transporte horizontal y vertical, base sobre pavimento, preparación de la superficie hasta lograr un buen  puente de adherencia, fondo azul, logo, líneas de separación, Pintutráfico plástica en frío con llana de referencias 13760 Pintuco o similar, marcaciones necesarias según norma o especifiaciones de la interventoría, herramienta, equipo y todos los elementos necesarios para su correcta ejecución y funcionamiento.</v>
          </cell>
          <cell r="LF45" t="str">
            <v>un</v>
          </cell>
          <cell r="LG45">
            <v>1</v>
          </cell>
          <cell r="LH45">
            <v>535000</v>
          </cell>
          <cell r="LI45">
            <v>535000</v>
          </cell>
        </row>
        <row r="46">
          <cell r="KM46">
            <v>3.12</v>
          </cell>
          <cell r="KN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KO46" t="str">
            <v>und</v>
          </cell>
          <cell r="KP46">
            <v>1</v>
          </cell>
          <cell r="KQ46">
            <v>90122.3</v>
          </cell>
          <cell r="KR46">
            <v>90122.3</v>
          </cell>
          <cell r="LD46">
            <v>3.12</v>
          </cell>
          <cell r="LE46" t="str">
            <v>Aplición de Pintura tipo TRÁFICO PLÁSTICO EN FRÍO en elementos de señalización para PERSONAS CON MOVIIDAD REDUCIDA con medidas de 1,00m de largo y entre 1,10 de ancho Incluye: Suministro, mano de obra, transporte horizontal y vertical, base sobre pavimento, preparación de la superficie hasta lograr un buen  puente de adherencia, fondo azul, logo, líneas de separación, Pintura tipo pintutráfico plástico en frío con llana  de referencias 13754-13757-13760 Pintuco o similar, marcaciónes necesarias según norma o especifiaciones de la interventoría, herramienta, equipo y todos los elementos necesarios para su correcta ejecución y funcionamiento.</v>
          </cell>
          <cell r="LF46" t="str">
            <v>und</v>
          </cell>
          <cell r="LG46">
            <v>1</v>
          </cell>
          <cell r="LH46">
            <v>49500.000000000007</v>
          </cell>
          <cell r="LI46">
            <v>49500.000000000007</v>
          </cell>
        </row>
        <row r="47">
          <cell r="KM47">
            <v>3.13</v>
          </cell>
          <cell r="KN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KO47" t="str">
            <v>un</v>
          </cell>
          <cell r="KP47">
            <v>1</v>
          </cell>
          <cell r="KQ47">
            <v>186850</v>
          </cell>
          <cell r="KR47">
            <v>186850</v>
          </cell>
          <cell r="LD47">
            <v>3.13</v>
          </cell>
          <cell r="LE47" t="str">
            <v>Aplicación de Pintura tipo TRÁFICO PLÁSTICO EN FRÍO en elementos de señalización para ZONA DE PARQUEO PROHIBIDA. Incluye: Suministro, mano de obra, transporte horizontal y vertical, base sobre pavimento, preparación de la superficie hasta lograr un buen  puente de adherencia, fondo blanco, logo, líneas de separación, Pintura tipo pintutráfico plástico en frío en llana de referencias 113760 Pintuco o similar, marcaciones necesarias según norma o especifiaciones de la interventoría, herramienta, equipo y todos los elementos necesarios para su correcta ejecución y funcionamiento.</v>
          </cell>
          <cell r="LF47" t="str">
            <v>un</v>
          </cell>
          <cell r="LG47">
            <v>1</v>
          </cell>
          <cell r="LH47">
            <v>560000</v>
          </cell>
          <cell r="LI47">
            <v>560000</v>
          </cell>
        </row>
        <row r="48">
          <cell r="KM48">
            <v>3.14</v>
          </cell>
          <cell r="KN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KO48" t="str">
            <v>m</v>
          </cell>
          <cell r="KP48">
            <v>1</v>
          </cell>
          <cell r="KQ48">
            <v>21715</v>
          </cell>
          <cell r="KR48">
            <v>21715</v>
          </cell>
          <cell r="LD48">
            <v>3.14</v>
          </cell>
          <cell r="LE48" t="str">
            <v>Aplicación de Pintura tipo TRÁFICO PLÁSTICO EN FRÍO  para demarcación de CELDAS DE PARQUEADERO Y LÍNEAD DE TROTE, 10 cm de ancho. Incluye: Suministro, mano de obra, transporte horizontal y vertical, base sobre pavimento, pintura tipo pintutráfico plástico en frío en llana de referencia 13760 Pintuco, preparación de la superficie hasta lograr un buen puente de adherencia, herramienta, equipo y todos los elementos necesarios para su correcta ejecución y funcionamiento.</v>
          </cell>
          <cell r="LF48" t="str">
            <v>m</v>
          </cell>
          <cell r="LG48">
            <v>1</v>
          </cell>
          <cell r="LH48">
            <v>7000</v>
          </cell>
          <cell r="LI48">
            <v>7000</v>
          </cell>
        </row>
        <row r="49">
          <cell r="KM49" t="str">
            <v>4</v>
          </cell>
          <cell r="KN49" t="str">
            <v>PINTURAS EPÓXICAS Y ANTIHUMEDAD</v>
          </cell>
          <cell r="KO49">
            <v>0</v>
          </cell>
          <cell r="KP49">
            <v>0</v>
          </cell>
          <cell r="KQ49">
            <v>0</v>
          </cell>
          <cell r="KR49">
            <v>0</v>
          </cell>
          <cell r="LD49" t="str">
            <v>4</v>
          </cell>
          <cell r="LE49" t="str">
            <v>PINTURAS EPÓXICAS Y ANTIHUMEDAD</v>
          </cell>
          <cell r="LF49">
            <v>0</v>
          </cell>
          <cell r="LG49">
            <v>0</v>
          </cell>
          <cell r="LH49">
            <v>0</v>
          </cell>
          <cell r="LI49">
            <v>0</v>
          </cell>
        </row>
        <row r="50">
          <cell r="KM50">
            <v>4.0999999999999996</v>
          </cell>
          <cell r="KN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KO50" t="str">
            <v>m2</v>
          </cell>
          <cell r="KP50">
            <v>1</v>
          </cell>
          <cell r="KQ50">
            <v>26260</v>
          </cell>
          <cell r="KR50">
            <v>26260</v>
          </cell>
          <cell r="LD50">
            <v>4.0999999999999996</v>
          </cell>
          <cell r="LE50" t="str">
            <v>Aplicación de PINTURA EPÓXICA EN MUROS (dos componentes proporción 1:3, no tóxica) tipo epoxiconstrucción de pintuco o equivalente, de primera calidad, semimate, sobre estuco plástico, 2 a 3 manos o las necesarias para lograr una superficie pareja a satisfacción de la interventoría, color blanco.</v>
          </cell>
          <cell r="LF50" t="str">
            <v>m2</v>
          </cell>
          <cell r="LG50">
            <v>1</v>
          </cell>
          <cell r="LH50">
            <v>48000</v>
          </cell>
          <cell r="LI50">
            <v>48000</v>
          </cell>
        </row>
        <row r="51">
          <cell r="KM51">
            <v>4.2</v>
          </cell>
          <cell r="KN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KO51" t="str">
            <v>m2</v>
          </cell>
          <cell r="KP51">
            <v>1</v>
          </cell>
          <cell r="KQ51">
            <v>28280</v>
          </cell>
          <cell r="KR51">
            <v>28280</v>
          </cell>
          <cell r="LD51">
            <v>4.2</v>
          </cell>
          <cell r="LE51" t="str">
            <v>Aplicación de PINTURA EPÓXICA EN CIELOS (dos componentes proporción 1:3, no tóxica) tipo epoxiconstrucción de pintuco o equivalente, semimate, sobre estuco plástico, 2 a 3 manos o las necesarias para lograr una superficie pareja a satisfacción de la interventoría, color blanco.</v>
          </cell>
          <cell r="LF51" t="str">
            <v>m2</v>
          </cell>
          <cell r="LG51">
            <v>1</v>
          </cell>
          <cell r="LH51">
            <v>53000</v>
          </cell>
          <cell r="LI51">
            <v>53000</v>
          </cell>
        </row>
        <row r="52">
          <cell r="KM52">
            <v>4.3</v>
          </cell>
          <cell r="KN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KO52" t="str">
            <v>m2</v>
          </cell>
          <cell r="KP52">
            <v>1</v>
          </cell>
          <cell r="KQ52">
            <v>11312</v>
          </cell>
          <cell r="KR52">
            <v>11312</v>
          </cell>
          <cell r="LD52">
            <v>4.3</v>
          </cell>
          <cell r="LE52" t="str">
            <v>Aplicación de Pintura tipo ANTIHUMEDAD, para muros,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LF52" t="str">
            <v>m2</v>
          </cell>
          <cell r="LG52">
            <v>1</v>
          </cell>
          <cell r="LH52">
            <v>20000</v>
          </cell>
          <cell r="LI52">
            <v>20000</v>
          </cell>
        </row>
        <row r="53">
          <cell r="KM53">
            <v>4.4000000000000004</v>
          </cell>
          <cell r="KN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KO53" t="str">
            <v>m2</v>
          </cell>
          <cell r="KP53">
            <v>1</v>
          </cell>
          <cell r="KQ53">
            <v>12322</v>
          </cell>
          <cell r="KR53">
            <v>12322</v>
          </cell>
          <cell r="LD53">
            <v>4.4000000000000004</v>
          </cell>
          <cell r="LE53" t="str">
            <v>Aplicación de Pintura tipo ANTIHUMEDAD, para cielos, incluye: Suministro, mano de obra, transporte horizontal y vertical, preparación de la superficie hasta lograr un buen  puente de adherencia, resanes, aplicación de manos necesarias que garanticen cubrimiento total del área, herramienta, equipo,  elementos de trabajo en altura, retiro y reinstalación de cuadros, carteleras, clavos y todos los elementos necesarios para su correcta aplicación.</v>
          </cell>
          <cell r="LF53" t="str">
            <v>m2</v>
          </cell>
          <cell r="LG53">
            <v>1</v>
          </cell>
          <cell r="LH53">
            <v>22000</v>
          </cell>
          <cell r="LI53">
            <v>22000</v>
          </cell>
        </row>
        <row r="54">
          <cell r="KM54" t="str">
            <v>4.5</v>
          </cell>
          <cell r="KN54" t="str">
            <v>Suministro de MANO DE OBRA para aplicación de Pintura EPÓXICA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KO54" t="str">
            <v>m2</v>
          </cell>
          <cell r="KP54">
            <v>1</v>
          </cell>
          <cell r="KQ54">
            <v>9039.5</v>
          </cell>
          <cell r="KR54">
            <v>9039.5</v>
          </cell>
          <cell r="LD54" t="str">
            <v>4.5</v>
          </cell>
          <cell r="LE54" t="str">
            <v>Suministro de MANO DE OBRA para aplicación de Pintura EPÓXICA a 2 manos en MUOS Y CIELOS sobre supericies de revoque estucadas y superficies de Drywall y Superboard  incluye: Suministro, mano de obra,  transporte horizontal y vertical, preparación de superficie hasta garantizar un buen puente de adherencia, emporada, resanes, retiro de pintura existente de ser necesario, aplicación de manos necesarias que garanticen cubrimiento total del área, herramienta, equipo, retiro y reinstalación de cuadros, carteleras, clavos  y todos los elementos necesarios para su correcta aplicación. Nota: La pintura e insumos necesarios para la aplicación son suministrados por la Universidad.</v>
          </cell>
          <cell r="LF54" t="str">
            <v>m2</v>
          </cell>
          <cell r="LG54">
            <v>1</v>
          </cell>
          <cell r="LH54">
            <v>45000</v>
          </cell>
          <cell r="LI54">
            <v>45000</v>
          </cell>
        </row>
        <row r="55">
          <cell r="KM55" t="str">
            <v>5</v>
          </cell>
          <cell r="KN55" t="str">
            <v>PINTURAS ESMALTE</v>
          </cell>
          <cell r="KO55">
            <v>0</v>
          </cell>
          <cell r="KP55">
            <v>0</v>
          </cell>
          <cell r="KQ55">
            <v>0</v>
          </cell>
          <cell r="KR55">
            <v>0</v>
          </cell>
          <cell r="LD55" t="str">
            <v>5</v>
          </cell>
          <cell r="LE55" t="str">
            <v>PINTURAS ESMALTE</v>
          </cell>
          <cell r="LF55">
            <v>0</v>
          </cell>
          <cell r="LG55">
            <v>0</v>
          </cell>
          <cell r="LH55">
            <v>0</v>
          </cell>
          <cell r="LI55">
            <v>0</v>
          </cell>
        </row>
        <row r="56">
          <cell r="KM56" t="str">
            <v>5,1</v>
          </cell>
          <cell r="KN56"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KO56" t="str">
            <v>m2</v>
          </cell>
          <cell r="KP56">
            <v>1</v>
          </cell>
          <cell r="KQ56">
            <v>8059.8</v>
          </cell>
          <cell r="KR56">
            <v>8059.8</v>
          </cell>
          <cell r="LD56" t="str">
            <v>5,1</v>
          </cell>
          <cell r="LE56" t="str">
            <v>Aplicación de ESMALTE A BASE DE ACEITE, sobre PUERTAS EN MADERA Y MARCOS METÁLICOS,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LF56" t="str">
            <v>m2</v>
          </cell>
          <cell r="LG56">
            <v>1</v>
          </cell>
          <cell r="LH56">
            <v>40000</v>
          </cell>
          <cell r="LI56">
            <v>40000</v>
          </cell>
        </row>
        <row r="57">
          <cell r="KM57">
            <v>5.2</v>
          </cell>
          <cell r="KN57"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KO57" t="str">
            <v>m2</v>
          </cell>
          <cell r="KP57">
            <v>1</v>
          </cell>
          <cell r="KQ57">
            <v>10201</v>
          </cell>
          <cell r="KR57">
            <v>10201</v>
          </cell>
          <cell r="LD57">
            <v>5.2</v>
          </cell>
          <cell r="LE57" t="str">
            <v>Aplicación de ESMALTE A BASE DE ACEITE, sobre CORTINAS ENROLLABLES METÁLICASs,  Incluye suministro, mano de obra, transporte horizontal y vertical, acondicionador de superficies metálicas Tipo Wash Primer o equivelente, pistola para la aplicación de la pintura, disolvente para pinturas a base de aceite, herrramienta, equipo, manos necesarias hasta obtener una superficie pareja y homogénea, color a definir según aprobación de la interventoría y todos los demás elementos necesarios para su correcta aplicación.</v>
          </cell>
          <cell r="LF57" t="str">
            <v>m2</v>
          </cell>
          <cell r="LG57">
            <v>1</v>
          </cell>
          <cell r="LH57">
            <v>45000</v>
          </cell>
          <cell r="LI57">
            <v>45000</v>
          </cell>
        </row>
        <row r="58">
          <cell r="KM58">
            <v>5.3</v>
          </cell>
          <cell r="KN58"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KO58" t="str">
            <v>m2</v>
          </cell>
          <cell r="KP58">
            <v>1</v>
          </cell>
          <cell r="KQ58">
            <v>7563.89</v>
          </cell>
          <cell r="KR58">
            <v>7563.89</v>
          </cell>
          <cell r="LD58">
            <v>5.3</v>
          </cell>
          <cell r="LE58" t="str">
            <v>Aplicación de ESMALTE A BASE DE ACEITE, sobre REJAS METÁLICAS, dos manos o las necesarias hasta obtener una superficie pareja y homogénea. Incluye suministro y transporte de los materiales, disolvente para pinturas a base de aceite, adecuación de la superficie a intervenir hasta obtener una superficie pareja y homogénea, color a definir según aprobación de la interventoría.</v>
          </cell>
          <cell r="LF58" t="str">
            <v>m2</v>
          </cell>
          <cell r="LG58">
            <v>1</v>
          </cell>
          <cell r="LH58">
            <v>33000</v>
          </cell>
          <cell r="LI58">
            <v>33000</v>
          </cell>
        </row>
        <row r="59">
          <cell r="KM59">
            <v>5.4</v>
          </cell>
          <cell r="KN59"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KO59" t="str">
            <v>m</v>
          </cell>
          <cell r="KP59">
            <v>1</v>
          </cell>
          <cell r="KQ59">
            <v>7230.59</v>
          </cell>
          <cell r="KR59">
            <v>7230.59</v>
          </cell>
          <cell r="LD59">
            <v>5.4</v>
          </cell>
          <cell r="LE59" t="str">
            <v>Aplicación de PINTURA TIPO ESMALTE para bajantes de aguas lluvias Incluye: Suministro, mano de obra, transporte horizontal y vertical, preparación de la superficie, pintura acrílica, disolvente, aplicación de manos encesarias que garanticen cubrimiento total del elemento, elementos de trabajo en alturas y todos los ementos necesarios para su correcta aplicación. Nota: La pintura se debe entonar hasta alcanzar el color existente o el color indicado por la interventoría</v>
          </cell>
          <cell r="LF59" t="str">
            <v>m</v>
          </cell>
          <cell r="LG59">
            <v>1</v>
          </cell>
          <cell r="LH59">
            <v>5000</v>
          </cell>
          <cell r="LI59">
            <v>5000</v>
          </cell>
        </row>
        <row r="60">
          <cell r="KM60">
            <v>5.5</v>
          </cell>
          <cell r="KN60"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KO60" t="str">
            <v>m2</v>
          </cell>
          <cell r="KP60">
            <v>1</v>
          </cell>
          <cell r="KQ60">
            <v>12423</v>
          </cell>
          <cell r="KR60">
            <v>12423</v>
          </cell>
          <cell r="LD60">
            <v>5.5</v>
          </cell>
          <cell r="LE60" t="str">
            <v>Aplicación de ESMALTE A BASE DE ACEITE sobre muros y techos en superficies  de revoque estucadas y superficies de Drywall y Superboard. Incluye: Suministro de mano de obra, transporte horizontal y vertical, equipo, preparación de superficie, emporada, resanes, disolvente, retiro de pintura existente de ser necesario, aplicación de manos necesarias que garanticen cubrimiento total del área, herramienta, retiro y reinstalación de cuadros, carteleras, clavos y todos los elementos necesarios para su correcta aplicación. Nota: La pintura se debe entonar hasta alcanzar el color existente o el color indicado por la Interventoría.</v>
          </cell>
          <cell r="LF60" t="str">
            <v>m2</v>
          </cell>
          <cell r="LG60">
            <v>1</v>
          </cell>
          <cell r="LH60">
            <v>23000</v>
          </cell>
          <cell r="LI60">
            <v>23000</v>
          </cell>
        </row>
        <row r="61">
          <cell r="KM61" t="str">
            <v>6</v>
          </cell>
          <cell r="KN61" t="str">
            <v>PINTURA PARA PISOS Y TECHOS EN MADERA</v>
          </cell>
          <cell r="KO61">
            <v>0</v>
          </cell>
          <cell r="KP61">
            <v>0</v>
          </cell>
          <cell r="KQ61">
            <v>0</v>
          </cell>
          <cell r="KR61">
            <v>0</v>
          </cell>
          <cell r="LD61" t="str">
            <v>6</v>
          </cell>
          <cell r="LE61" t="str">
            <v>PINTURA PARA PISOS Y TECHOS EN MADERA</v>
          </cell>
          <cell r="LF61">
            <v>0</v>
          </cell>
          <cell r="LG61">
            <v>0</v>
          </cell>
          <cell r="LH61">
            <v>0</v>
          </cell>
          <cell r="LI61">
            <v>0</v>
          </cell>
        </row>
        <row r="62">
          <cell r="KM62" t="str">
            <v>6,1</v>
          </cell>
          <cell r="KN62"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KO62" t="str">
            <v>m2</v>
          </cell>
          <cell r="KP62">
            <v>1</v>
          </cell>
          <cell r="KQ62">
            <v>14220.8</v>
          </cell>
          <cell r="KR62">
            <v>14220.8</v>
          </cell>
          <cell r="LD62" t="str">
            <v>6,1</v>
          </cell>
          <cell r="LE62" t="str">
            <v>Aplicación de Pintura para TECHOS de acabado tipo Impra Profilan Plus o equivalente (color teka nogal o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LF62" t="str">
            <v>m2</v>
          </cell>
          <cell r="LG62">
            <v>1</v>
          </cell>
          <cell r="LH62">
            <v>40000</v>
          </cell>
          <cell r="LI62">
            <v>40000</v>
          </cell>
        </row>
        <row r="63">
          <cell r="KM63" t="str">
            <v>6,2</v>
          </cell>
          <cell r="KN63"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KO63" t="str">
            <v>m2</v>
          </cell>
          <cell r="KP63">
            <v>1</v>
          </cell>
          <cell r="KQ63">
            <v>9615.2000000000007</v>
          </cell>
          <cell r="KR63">
            <v>9615.2000000000007</v>
          </cell>
          <cell r="LD63" t="str">
            <v>6,2</v>
          </cell>
          <cell r="LE63" t="str">
            <v>Aplicación de Pintura para PISOS EN MADERA (color necesario para entonar el área intervenida) Incluye: Suministro, mano de obra, transporte horizonta y vertical, lijada, preparación de la superficie para garantizar adherencia, manos de pintura necesarias para garantizar cubrimiento total del área, herramienta, equipo y todos los demás elementos necesarios para su correcta aplicación.</v>
          </cell>
          <cell r="LF63" t="str">
            <v>m2</v>
          </cell>
          <cell r="LG63">
            <v>1</v>
          </cell>
          <cell r="LH63">
            <v>32000</v>
          </cell>
          <cell r="LI63">
            <v>32000</v>
          </cell>
        </row>
        <row r="64">
          <cell r="KM64" t="str">
            <v>7</v>
          </cell>
          <cell r="KN64" t="str">
            <v>OBRAS VARIAS</v>
          </cell>
          <cell r="KO64">
            <v>0</v>
          </cell>
          <cell r="KP64">
            <v>0</v>
          </cell>
          <cell r="KQ64">
            <v>0</v>
          </cell>
          <cell r="KR64">
            <v>0</v>
          </cell>
          <cell r="LD64" t="str">
            <v>7</v>
          </cell>
          <cell r="LE64" t="str">
            <v>OBRAS VARIAS</v>
          </cell>
          <cell r="LF64">
            <v>0</v>
          </cell>
          <cell r="LG64">
            <v>0</v>
          </cell>
          <cell r="LH64">
            <v>0</v>
          </cell>
          <cell r="LI64">
            <v>0</v>
          </cell>
        </row>
        <row r="65">
          <cell r="KM65">
            <v>7.1</v>
          </cell>
          <cell r="KN65"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KO65" t="str">
            <v>m2</v>
          </cell>
          <cell r="KP65">
            <v>1</v>
          </cell>
          <cell r="KQ65">
            <v>9090</v>
          </cell>
          <cell r="KR65">
            <v>9090</v>
          </cell>
          <cell r="LD65">
            <v>7.1</v>
          </cell>
          <cell r="LE65" t="str">
            <v>Colocación de ESTUCO PLÁSTICO  PROFESIONAL, SOBRE MUROS REVOCADOS, 3 manos mínimo, o las que sean necesarias para obtener una superficie pareja y homogénea. Incluye suministro y transporte de los materiales, ranuras, filetes, dilataciones y todos los elementos necesarios para su correcta aplicación y funcionamiento.</v>
          </cell>
          <cell r="LF65" t="str">
            <v>m2</v>
          </cell>
          <cell r="LG65">
            <v>1</v>
          </cell>
          <cell r="LH65">
            <v>18000</v>
          </cell>
          <cell r="LI65">
            <v>18000</v>
          </cell>
        </row>
        <row r="66">
          <cell r="KM66">
            <v>7.2</v>
          </cell>
          <cell r="KN66"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KO66" t="str">
            <v>m3</v>
          </cell>
          <cell r="KP66">
            <v>1</v>
          </cell>
          <cell r="KQ66">
            <v>16968</v>
          </cell>
          <cell r="KR66">
            <v>16968</v>
          </cell>
          <cell r="LD66">
            <v>7.2</v>
          </cell>
          <cell r="LE66" t="str">
            <v>Adecuacion de superficie con ARGAMASA ( arena estuco y cemento) para muros y cielos  : Suministro, mano de obra, transporte horizontal y vertical,  manos necesarias que garanticen cubrimiento total del elemento, retiro y reinstalación de cuadros, carteleras, clavos y todos los elementos necesarios para su correcta aplicación</v>
          </cell>
          <cell r="LF66" t="str">
            <v>m3</v>
          </cell>
          <cell r="LG66">
            <v>1</v>
          </cell>
          <cell r="LH66">
            <v>14000</v>
          </cell>
          <cell r="LI66">
            <v>14000</v>
          </cell>
        </row>
        <row r="67">
          <cell r="KM67">
            <v>7.3</v>
          </cell>
          <cell r="KN67"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KO67" t="str">
            <v>m2</v>
          </cell>
          <cell r="KP67">
            <v>1</v>
          </cell>
          <cell r="KQ67">
            <v>7979</v>
          </cell>
          <cell r="KR67">
            <v>7979</v>
          </cell>
          <cell r="LD67">
            <v>7.3</v>
          </cell>
          <cell r="LE67" t="str">
            <v>Aplicación de REMOVEDOR PINTUCO 1020 o equivalente de primera calidad para eliminar pinturas o barnices  en cualquier estado en muros, la aplicación debe ser sin dilución, 3 manos o las que sean necesarias para obtener una superficie pareja y homogénea logrando la eliminación total de de residuos, retiro de pintura con espátula, a satisfacción de la interventoría, lavado de la superficie con agua para eliminar residuos. Incluye suministro y transporte de los materiales, preparada y adecuación de la superficie a intervenir.</v>
          </cell>
          <cell r="LF67" t="str">
            <v>m2</v>
          </cell>
          <cell r="LG67">
            <v>1</v>
          </cell>
          <cell r="LH67">
            <v>35000</v>
          </cell>
          <cell r="LI67">
            <v>35000</v>
          </cell>
        </row>
        <row r="68">
          <cell r="KM68">
            <v>7.4</v>
          </cell>
          <cell r="KN68"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KO68" t="str">
            <v>m2</v>
          </cell>
          <cell r="KP68">
            <v>1</v>
          </cell>
          <cell r="KQ68">
            <v>6565</v>
          </cell>
          <cell r="KR68">
            <v>6565</v>
          </cell>
          <cell r="LD68">
            <v>7.4</v>
          </cell>
          <cell r="LE68" t="str">
            <v>RETIRO DE PINTURA en mampostería, muros en concreto, fachadas con acabado en piedra maní empleando HIDROLAVADORA de agua fría o agua caliente a presión necesaria para retirar la pintura (Previa revision y autorización de interventoría). Incluye: Herramienta y equipo necesario para desarrollar la actividad, suministro y transporte del removedor, mano de obra, hidrolavadora, lavado de la superficie intervenida, careta especial para éste tipo de trabajo, guantes y todos los demás elementos necesarios para desarrollar la actividad.</v>
          </cell>
          <cell r="LF68" t="str">
            <v>m2</v>
          </cell>
          <cell r="LG68">
            <v>1</v>
          </cell>
          <cell r="LH68">
            <v>8000</v>
          </cell>
          <cell r="LI68">
            <v>8000</v>
          </cell>
        </row>
        <row r="69">
          <cell r="KM69">
            <v>7.5</v>
          </cell>
          <cell r="KN69"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69" t="str">
            <v>día</v>
          </cell>
          <cell r="KP69">
            <v>1</v>
          </cell>
          <cell r="KQ69">
            <v>31108</v>
          </cell>
          <cell r="KR69">
            <v>31108</v>
          </cell>
          <cell r="LD69">
            <v>7.5</v>
          </cell>
          <cell r="LE69" t="str">
            <v>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69" t="str">
            <v>día</v>
          </cell>
          <cell r="LG69">
            <v>1</v>
          </cell>
          <cell r="LH69">
            <v>15000</v>
          </cell>
          <cell r="LI69">
            <v>15000</v>
          </cell>
        </row>
        <row r="70">
          <cell r="KM70">
            <v>7.6</v>
          </cell>
          <cell r="KN70"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0" t="str">
            <v>día</v>
          </cell>
          <cell r="KP70">
            <v>1</v>
          </cell>
          <cell r="KQ70">
            <v>70000</v>
          </cell>
          <cell r="KR70">
            <v>70000</v>
          </cell>
          <cell r="LD70">
            <v>7.6</v>
          </cell>
          <cell r="LE70" t="str">
            <v>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0" t="str">
            <v>día</v>
          </cell>
          <cell r="LG70">
            <v>1</v>
          </cell>
          <cell r="LH70">
            <v>30000</v>
          </cell>
          <cell r="LI70">
            <v>30000</v>
          </cell>
        </row>
        <row r="71">
          <cell r="KM71">
            <v>7.7</v>
          </cell>
          <cell r="KN71"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1" t="str">
            <v>día</v>
          </cell>
          <cell r="KP71">
            <v>1</v>
          </cell>
          <cell r="KQ71">
            <v>68680</v>
          </cell>
          <cell r="KR71">
            <v>68680</v>
          </cell>
          <cell r="LD71">
            <v>7.7</v>
          </cell>
          <cell r="LE71" t="str">
            <v>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1" t="str">
            <v>día</v>
          </cell>
          <cell r="LG71">
            <v>1</v>
          </cell>
          <cell r="LH71">
            <v>60000</v>
          </cell>
          <cell r="LI71">
            <v>60000</v>
          </cell>
        </row>
        <row r="72">
          <cell r="KM72">
            <v>7.8</v>
          </cell>
          <cell r="KN72"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2" t="str">
            <v>día</v>
          </cell>
          <cell r="KP72">
            <v>1</v>
          </cell>
          <cell r="KQ72">
            <v>99485</v>
          </cell>
          <cell r="KR72">
            <v>99485</v>
          </cell>
          <cell r="LD72">
            <v>7.8</v>
          </cell>
          <cell r="LE72" t="str">
            <v>Suministro, transporte y alquiler de ANDAMIO MULTIDIRECCIONAL (TORRE MULTIDIRECCIONAL) para 8m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2" t="str">
            <v>día</v>
          </cell>
          <cell r="LG72">
            <v>1</v>
          </cell>
          <cell r="LH72">
            <v>75000</v>
          </cell>
          <cell r="LI72">
            <v>75000</v>
          </cell>
        </row>
        <row r="73">
          <cell r="KM73">
            <v>7.9</v>
          </cell>
          <cell r="KN73"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3" t="str">
            <v>día</v>
          </cell>
          <cell r="KP73">
            <v>1</v>
          </cell>
          <cell r="KQ73">
            <v>11110</v>
          </cell>
          <cell r="KR73">
            <v>11110</v>
          </cell>
          <cell r="LD73">
            <v>7.9</v>
          </cell>
          <cell r="LE73" t="str">
            <v>Suministro, transporte y alquiler de ANDAMIO MULTIDIRECCIONAL (TORRE MULTIDIRECCIONAL) para 10m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3" t="str">
            <v>día</v>
          </cell>
          <cell r="LG73">
            <v>1</v>
          </cell>
          <cell r="LH73">
            <v>90000</v>
          </cell>
          <cell r="LI73">
            <v>90000</v>
          </cell>
        </row>
        <row r="74">
          <cell r="KM74">
            <v>7.1</v>
          </cell>
          <cell r="KN74"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4" t="str">
            <v>día</v>
          </cell>
          <cell r="KP74">
            <v>1</v>
          </cell>
          <cell r="KQ74">
            <v>160000</v>
          </cell>
          <cell r="KR74">
            <v>160000</v>
          </cell>
          <cell r="LD74">
            <v>7.1</v>
          </cell>
          <cell r="LE74" t="str">
            <v>Suministro, transporte y alquiler de ANDAMIO MULTIDIRECCIONAL (TORRE MULTIDIRECCIONAL) para 13m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4" t="str">
            <v>día</v>
          </cell>
          <cell r="LG74">
            <v>1</v>
          </cell>
          <cell r="LH74">
            <v>110000</v>
          </cell>
          <cell r="LI74">
            <v>110000</v>
          </cell>
        </row>
        <row r="75">
          <cell r="KM75">
            <v>7.11</v>
          </cell>
          <cell r="KN75"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KO75" t="str">
            <v>día</v>
          </cell>
          <cell r="KP75">
            <v>1</v>
          </cell>
          <cell r="KQ75">
            <v>190000</v>
          </cell>
          <cell r="KR75">
            <v>190000</v>
          </cell>
          <cell r="LD75">
            <v>7.11</v>
          </cell>
          <cell r="LE75" t="str">
            <v>Suministro, transporte y alquiler de ANDAMIO MULTIDIRECCIONAL (TORRE MULTIDIRECCIONAL) para 15m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v>
          </cell>
          <cell r="LF75" t="str">
            <v>día</v>
          </cell>
          <cell r="LG75">
            <v>1</v>
          </cell>
          <cell r="LH75">
            <v>125000</v>
          </cell>
          <cell r="LI75">
            <v>125000</v>
          </cell>
        </row>
        <row r="76">
          <cell r="KM76">
            <v>7.12</v>
          </cell>
          <cell r="KN76"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KO76" t="str">
            <v>m2</v>
          </cell>
          <cell r="KP76">
            <v>1</v>
          </cell>
          <cell r="KQ76">
            <v>8080</v>
          </cell>
          <cell r="KR76">
            <v>8080</v>
          </cell>
          <cell r="LD76">
            <v>7.12</v>
          </cell>
          <cell r="LE76" t="str">
            <v>Aplicación de BARNIZ PARA MADERA EN MUROS Y PISOS TIPO BARNEX. Incluye suministro de mano de obra, catalizador, masillado, lijado, tintilla, color que indique la Interventoría, sellado de poros y todo lo necesario para su correcto acabado que indique la Interventoría</v>
          </cell>
          <cell r="LF76" t="str">
            <v>m2</v>
          </cell>
          <cell r="LG76">
            <v>1</v>
          </cell>
          <cell r="LH76">
            <v>28000</v>
          </cell>
          <cell r="LI76">
            <v>28000</v>
          </cell>
        </row>
      </sheetData>
      <sheetData sheetId="7"/>
      <sheetData sheetId="8"/>
      <sheetData sheetId="9"/>
      <sheetData sheetId="10">
        <row r="11">
          <cell r="I11">
            <v>120</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election activeCell="A5" sqref="A5:B5"/>
    </sheetView>
  </sheetViews>
  <sheetFormatPr baseColWidth="10" defaultColWidth="14.42578125" defaultRowHeight="15" customHeight="1" x14ac:dyDescent="0.2"/>
  <cols>
    <col min="1" max="1" width="5.85546875" style="197" customWidth="1"/>
    <col min="2" max="2" width="80" style="197" customWidth="1"/>
    <col min="3" max="26" width="11.42578125" style="197" customWidth="1"/>
    <col min="27" max="16384" width="14.42578125" style="197"/>
  </cols>
  <sheetData>
    <row r="1" spans="1:26" ht="37.5" customHeight="1" x14ac:dyDescent="0.2">
      <c r="A1" s="758" t="s">
        <v>0</v>
      </c>
      <c r="B1" s="759"/>
      <c r="C1" s="1"/>
      <c r="D1" s="1"/>
      <c r="E1" s="1"/>
      <c r="F1" s="1"/>
      <c r="G1" s="1"/>
      <c r="H1" s="1"/>
      <c r="I1" s="1"/>
      <c r="J1" s="1"/>
      <c r="K1" s="1"/>
      <c r="L1" s="1"/>
      <c r="M1" s="1"/>
      <c r="N1" s="1"/>
      <c r="O1" s="1"/>
      <c r="P1" s="1"/>
      <c r="Q1" s="1"/>
      <c r="R1" s="1"/>
      <c r="S1" s="1"/>
      <c r="T1" s="1"/>
      <c r="U1" s="1"/>
      <c r="V1" s="1"/>
      <c r="W1" s="1"/>
      <c r="X1" s="1"/>
      <c r="Y1" s="1"/>
      <c r="Z1" s="1"/>
    </row>
    <row r="2" spans="1:26" ht="51" customHeight="1" x14ac:dyDescent="0.2">
      <c r="A2" s="760" t="s">
        <v>758</v>
      </c>
      <c r="B2" s="761"/>
      <c r="C2" s="1"/>
      <c r="D2" s="1"/>
      <c r="E2" s="1"/>
      <c r="F2" s="1"/>
      <c r="G2" s="1"/>
      <c r="H2" s="1"/>
      <c r="I2" s="1"/>
      <c r="J2" s="1"/>
      <c r="K2" s="1"/>
      <c r="L2" s="1"/>
      <c r="M2" s="1"/>
      <c r="N2" s="1"/>
      <c r="O2" s="1"/>
      <c r="P2" s="1"/>
      <c r="Q2" s="1"/>
      <c r="R2" s="1"/>
      <c r="S2" s="1"/>
      <c r="T2" s="1"/>
      <c r="U2" s="1"/>
      <c r="V2" s="1"/>
      <c r="W2" s="1"/>
      <c r="X2" s="1"/>
      <c r="Y2" s="1"/>
      <c r="Z2" s="1"/>
    </row>
    <row r="3" spans="1:26" ht="12.75" customHeight="1" x14ac:dyDescent="0.2">
      <c r="A3" s="760" t="s">
        <v>1</v>
      </c>
      <c r="B3" s="761"/>
      <c r="C3" s="1"/>
      <c r="D3" s="1"/>
      <c r="E3" s="1"/>
      <c r="F3" s="1"/>
      <c r="G3" s="1"/>
      <c r="H3" s="1"/>
      <c r="I3" s="1"/>
      <c r="J3" s="1"/>
      <c r="K3" s="1"/>
      <c r="L3" s="1"/>
      <c r="M3" s="1"/>
      <c r="N3" s="1"/>
      <c r="O3" s="1"/>
      <c r="P3" s="1"/>
      <c r="Q3" s="1"/>
      <c r="R3" s="1"/>
      <c r="S3" s="1"/>
      <c r="T3" s="1"/>
      <c r="U3" s="1"/>
      <c r="V3" s="1"/>
      <c r="W3" s="1"/>
      <c r="X3" s="1"/>
      <c r="Y3" s="1"/>
      <c r="Z3" s="1"/>
    </row>
    <row r="4" spans="1:26" ht="97.5" customHeight="1" x14ac:dyDescent="0.2">
      <c r="A4" s="762" t="s">
        <v>759</v>
      </c>
      <c r="B4" s="763"/>
      <c r="C4" s="1"/>
      <c r="D4" s="1"/>
      <c r="E4" s="1"/>
      <c r="F4" s="1"/>
      <c r="G4" s="1"/>
      <c r="H4" s="1"/>
      <c r="I4" s="1"/>
      <c r="J4" s="1"/>
      <c r="K4" s="1"/>
      <c r="L4" s="1"/>
      <c r="M4" s="1"/>
      <c r="N4" s="1"/>
      <c r="O4" s="1"/>
      <c r="P4" s="1"/>
      <c r="Q4" s="1"/>
      <c r="R4" s="1"/>
      <c r="S4" s="1"/>
      <c r="T4" s="1"/>
      <c r="U4" s="1"/>
      <c r="V4" s="1"/>
      <c r="W4" s="1"/>
      <c r="X4" s="1"/>
      <c r="Y4" s="1"/>
      <c r="Z4" s="1"/>
    </row>
    <row r="5" spans="1:26" ht="27" customHeight="1" x14ac:dyDescent="0.2">
      <c r="A5" s="764" t="s">
        <v>2</v>
      </c>
      <c r="B5" s="765"/>
      <c r="C5" s="1"/>
      <c r="D5" s="1"/>
      <c r="E5" s="1"/>
      <c r="F5" s="1"/>
      <c r="G5" s="1"/>
      <c r="H5" s="1"/>
      <c r="I5" s="1"/>
      <c r="J5" s="1"/>
      <c r="K5" s="1"/>
      <c r="L5" s="1"/>
      <c r="M5" s="1"/>
      <c r="N5" s="1"/>
      <c r="O5" s="1"/>
      <c r="P5" s="1"/>
      <c r="Q5" s="1"/>
      <c r="R5" s="1"/>
      <c r="S5" s="1"/>
      <c r="T5" s="1"/>
      <c r="U5" s="1"/>
      <c r="V5" s="1"/>
      <c r="W5" s="1"/>
      <c r="X5" s="1"/>
      <c r="Y5" s="1"/>
      <c r="Z5" s="1"/>
    </row>
    <row r="6" spans="1:26" ht="12.75" customHeight="1" x14ac:dyDescent="0.2">
      <c r="A6" s="2"/>
      <c r="B6" s="2"/>
      <c r="C6" s="1"/>
      <c r="D6" s="1"/>
      <c r="E6" s="1"/>
      <c r="F6" s="1"/>
      <c r="G6" s="1"/>
      <c r="H6" s="1"/>
      <c r="I6" s="1"/>
      <c r="J6" s="1"/>
      <c r="K6" s="1"/>
      <c r="L6" s="1"/>
      <c r="M6" s="1"/>
      <c r="N6" s="1"/>
      <c r="O6" s="1"/>
      <c r="P6" s="1"/>
      <c r="Q6" s="1"/>
      <c r="R6" s="1"/>
      <c r="S6" s="1"/>
      <c r="T6" s="1"/>
      <c r="U6" s="1"/>
      <c r="V6" s="1"/>
      <c r="W6" s="1"/>
      <c r="X6" s="1"/>
      <c r="Y6" s="1"/>
      <c r="Z6" s="1"/>
    </row>
    <row r="7" spans="1:26" ht="29.25" customHeight="1" x14ac:dyDescent="0.2">
      <c r="A7" s="3" t="s">
        <v>3</v>
      </c>
      <c r="B7" s="3" t="s">
        <v>4</v>
      </c>
      <c r="C7" s="1"/>
      <c r="D7" s="1"/>
      <c r="E7" s="1"/>
      <c r="F7" s="1"/>
      <c r="G7" s="1"/>
      <c r="H7" s="1"/>
      <c r="I7" s="1"/>
      <c r="J7" s="1"/>
      <c r="K7" s="1"/>
      <c r="L7" s="1"/>
      <c r="M7" s="1"/>
      <c r="N7" s="1"/>
      <c r="O7" s="1"/>
      <c r="P7" s="1"/>
      <c r="Q7" s="1"/>
      <c r="R7" s="1"/>
      <c r="S7" s="1"/>
      <c r="T7" s="1"/>
      <c r="U7" s="1"/>
      <c r="V7" s="1"/>
      <c r="W7" s="1"/>
      <c r="X7" s="1"/>
      <c r="Y7" s="1"/>
      <c r="Z7" s="1"/>
    </row>
    <row r="8" spans="1:26" ht="22.5" customHeight="1" x14ac:dyDescent="0.2">
      <c r="A8" s="4">
        <v>1</v>
      </c>
      <c r="B8" s="5" t="s">
        <v>1556</v>
      </c>
      <c r="C8" s="1"/>
      <c r="D8" s="1"/>
      <c r="E8" s="1"/>
      <c r="F8" s="1"/>
      <c r="G8" s="1"/>
      <c r="H8" s="1"/>
      <c r="I8" s="1"/>
      <c r="J8" s="1"/>
      <c r="K8" s="1"/>
      <c r="L8" s="1"/>
      <c r="M8" s="1"/>
      <c r="N8" s="1"/>
      <c r="O8" s="1"/>
      <c r="P8" s="1"/>
      <c r="Q8" s="1"/>
      <c r="R8" s="1"/>
      <c r="S8" s="1"/>
      <c r="T8" s="1"/>
      <c r="U8" s="1"/>
      <c r="V8" s="1"/>
      <c r="W8" s="1"/>
      <c r="X8" s="1"/>
      <c r="Y8" s="1"/>
      <c r="Z8" s="1"/>
    </row>
    <row r="9" spans="1:26" ht="22.5" customHeight="1" x14ac:dyDescent="0.2">
      <c r="A9" s="4">
        <v>2</v>
      </c>
      <c r="B9" s="5" t="s">
        <v>1557</v>
      </c>
      <c r="C9" s="1"/>
      <c r="D9" s="1"/>
      <c r="E9" s="1"/>
      <c r="F9" s="1"/>
      <c r="G9" s="1"/>
      <c r="H9" s="1"/>
      <c r="I9" s="1"/>
      <c r="J9" s="1"/>
      <c r="K9" s="1"/>
      <c r="L9" s="1"/>
      <c r="M9" s="1"/>
      <c r="N9" s="1"/>
      <c r="O9" s="1"/>
      <c r="P9" s="1"/>
      <c r="Q9" s="1"/>
      <c r="R9" s="1"/>
      <c r="S9" s="1"/>
      <c r="T9" s="1"/>
      <c r="U9" s="1"/>
      <c r="V9" s="1"/>
      <c r="W9" s="1"/>
      <c r="X9" s="1"/>
      <c r="Y9" s="1"/>
      <c r="Z9" s="1"/>
    </row>
    <row r="10" spans="1:26" ht="22.5" customHeight="1" x14ac:dyDescent="0.2">
      <c r="A10" s="4">
        <v>3</v>
      </c>
      <c r="B10" s="5" t="s">
        <v>1558</v>
      </c>
      <c r="C10" s="1"/>
      <c r="D10" s="1"/>
      <c r="E10" s="1"/>
      <c r="F10" s="1"/>
      <c r="G10" s="1"/>
      <c r="H10" s="1"/>
      <c r="I10" s="1"/>
      <c r="J10" s="1"/>
      <c r="K10" s="1"/>
      <c r="L10" s="1"/>
      <c r="M10" s="1"/>
      <c r="N10" s="1"/>
      <c r="O10" s="1"/>
      <c r="P10" s="1"/>
      <c r="Q10" s="1"/>
      <c r="R10" s="1"/>
      <c r="S10" s="1"/>
      <c r="T10" s="1"/>
      <c r="U10" s="1"/>
      <c r="V10" s="1"/>
      <c r="W10" s="1"/>
      <c r="X10" s="1"/>
      <c r="Y10" s="1"/>
      <c r="Z10" s="1"/>
    </row>
    <row r="11" spans="1:26" ht="22.5" hidden="1" customHeight="1" x14ac:dyDescent="0.2">
      <c r="A11" s="4">
        <v>4</v>
      </c>
      <c r="B11" s="5"/>
      <c r="C11" s="1"/>
      <c r="D11" s="1"/>
      <c r="E11" s="1"/>
      <c r="F11" s="1"/>
      <c r="G11" s="1"/>
      <c r="H11" s="1"/>
      <c r="I11" s="1"/>
      <c r="J11" s="1"/>
      <c r="K11" s="1"/>
      <c r="L11" s="1"/>
      <c r="M11" s="1"/>
      <c r="N11" s="1"/>
      <c r="O11" s="1"/>
      <c r="P11" s="1"/>
      <c r="Q11" s="1"/>
      <c r="R11" s="1"/>
      <c r="S11" s="1"/>
      <c r="T11" s="1"/>
      <c r="U11" s="1"/>
      <c r="V11" s="1"/>
      <c r="W11" s="1"/>
      <c r="X11" s="1"/>
      <c r="Y11" s="1"/>
      <c r="Z11" s="1"/>
    </row>
    <row r="12" spans="1:26" ht="22.5" hidden="1" customHeight="1" x14ac:dyDescent="0.2">
      <c r="A12" s="4">
        <v>5</v>
      </c>
      <c r="B12" s="5"/>
      <c r="C12" s="1"/>
      <c r="D12" s="1"/>
      <c r="E12" s="1"/>
      <c r="F12" s="1"/>
      <c r="G12" s="1"/>
      <c r="H12" s="1"/>
      <c r="I12" s="1"/>
      <c r="J12" s="1"/>
      <c r="K12" s="1"/>
      <c r="L12" s="1"/>
      <c r="M12" s="1"/>
      <c r="N12" s="1"/>
      <c r="O12" s="1"/>
      <c r="P12" s="1"/>
      <c r="Q12" s="1"/>
      <c r="R12" s="1"/>
      <c r="S12" s="1"/>
      <c r="T12" s="1"/>
      <c r="U12" s="1"/>
      <c r="V12" s="1"/>
      <c r="W12" s="1"/>
      <c r="X12" s="1"/>
      <c r="Y12" s="1"/>
      <c r="Z12" s="1"/>
    </row>
    <row r="13" spans="1:26" ht="22.5" hidden="1" customHeight="1" x14ac:dyDescent="0.2">
      <c r="A13" s="4">
        <v>6</v>
      </c>
      <c r="B13" s="5"/>
      <c r="C13" s="1"/>
      <c r="D13" s="1"/>
      <c r="E13" s="1"/>
      <c r="F13" s="1"/>
      <c r="G13" s="1"/>
      <c r="H13" s="1"/>
      <c r="I13" s="1"/>
      <c r="J13" s="1"/>
      <c r="K13" s="1"/>
      <c r="L13" s="1"/>
      <c r="M13" s="1"/>
      <c r="N13" s="1"/>
      <c r="O13" s="1"/>
      <c r="P13" s="1"/>
      <c r="Q13" s="1"/>
      <c r="R13" s="1"/>
      <c r="S13" s="1"/>
      <c r="T13" s="1"/>
      <c r="U13" s="1"/>
      <c r="V13" s="1"/>
      <c r="W13" s="1"/>
      <c r="X13" s="1"/>
      <c r="Y13" s="1"/>
      <c r="Z13" s="1"/>
    </row>
    <row r="14" spans="1:26" ht="22.5" hidden="1" customHeight="1" x14ac:dyDescent="0.2">
      <c r="A14" s="4">
        <v>7</v>
      </c>
      <c r="B14" s="5"/>
      <c r="C14" s="1"/>
      <c r="D14" s="1"/>
      <c r="E14" s="1"/>
      <c r="F14" s="1"/>
      <c r="G14" s="1"/>
      <c r="H14" s="1"/>
      <c r="I14" s="1"/>
      <c r="J14" s="1"/>
      <c r="K14" s="1"/>
      <c r="L14" s="1"/>
      <c r="M14" s="1"/>
      <c r="N14" s="1"/>
      <c r="O14" s="1"/>
      <c r="P14" s="1"/>
      <c r="Q14" s="1"/>
      <c r="R14" s="1"/>
      <c r="S14" s="1"/>
      <c r="T14" s="1"/>
      <c r="U14" s="1"/>
      <c r="V14" s="1"/>
      <c r="W14" s="1"/>
      <c r="X14" s="1"/>
      <c r="Y14" s="1"/>
      <c r="Z14" s="1"/>
    </row>
    <row r="15" spans="1:26" ht="22.5" hidden="1" customHeight="1" x14ac:dyDescent="0.2">
      <c r="A15" s="4">
        <v>8</v>
      </c>
      <c r="B15" s="5"/>
      <c r="C15" s="1"/>
      <c r="D15" s="1"/>
      <c r="E15" s="1"/>
      <c r="F15" s="1"/>
      <c r="G15" s="1"/>
      <c r="H15" s="1"/>
      <c r="I15" s="1"/>
      <c r="J15" s="1"/>
      <c r="K15" s="1"/>
      <c r="L15" s="1"/>
      <c r="M15" s="1"/>
      <c r="N15" s="1"/>
      <c r="O15" s="1"/>
      <c r="P15" s="1"/>
      <c r="Q15" s="1"/>
      <c r="R15" s="1"/>
      <c r="S15" s="1"/>
      <c r="T15" s="1"/>
      <c r="U15" s="1"/>
      <c r="V15" s="1"/>
      <c r="W15" s="1"/>
      <c r="X15" s="1"/>
      <c r="Y15" s="1"/>
      <c r="Z15" s="1"/>
    </row>
    <row r="16" spans="1:26" ht="22.5" hidden="1" customHeight="1" x14ac:dyDescent="0.2">
      <c r="A16" s="4">
        <v>9</v>
      </c>
      <c r="B16" s="5"/>
      <c r="C16" s="1"/>
      <c r="D16" s="1"/>
      <c r="E16" s="1"/>
      <c r="F16" s="1"/>
      <c r="G16" s="1"/>
      <c r="H16" s="1"/>
      <c r="I16" s="1"/>
      <c r="J16" s="1"/>
      <c r="K16" s="1"/>
      <c r="L16" s="1"/>
      <c r="M16" s="1"/>
      <c r="N16" s="1"/>
      <c r="O16" s="1"/>
      <c r="P16" s="1"/>
      <c r="Q16" s="1"/>
      <c r="R16" s="1"/>
      <c r="S16" s="1"/>
      <c r="T16" s="1"/>
      <c r="U16" s="1"/>
      <c r="V16" s="1"/>
      <c r="W16" s="1"/>
      <c r="X16" s="1"/>
      <c r="Y16" s="1"/>
      <c r="Z16" s="1"/>
    </row>
    <row r="17" spans="1:26" ht="22.5" hidden="1" customHeight="1" x14ac:dyDescent="0.2">
      <c r="A17" s="4">
        <v>10</v>
      </c>
      <c r="B17" s="5"/>
      <c r="C17" s="1"/>
      <c r="D17" s="1"/>
      <c r="E17" s="1"/>
      <c r="F17" s="1"/>
      <c r="G17" s="1"/>
      <c r="H17" s="1"/>
      <c r="I17" s="1"/>
      <c r="J17" s="1"/>
      <c r="K17" s="1"/>
      <c r="L17" s="1"/>
      <c r="M17" s="1"/>
      <c r="N17" s="1"/>
      <c r="O17" s="1"/>
      <c r="P17" s="1"/>
      <c r="Q17" s="1"/>
      <c r="R17" s="1"/>
      <c r="S17" s="1"/>
      <c r="T17" s="1"/>
      <c r="U17" s="1"/>
      <c r="V17" s="1"/>
      <c r="W17" s="1"/>
      <c r="X17" s="1"/>
      <c r="Y17" s="1"/>
      <c r="Z17" s="1"/>
    </row>
    <row r="18" spans="1:26" ht="22.5" hidden="1" customHeight="1" x14ac:dyDescent="0.2">
      <c r="A18" s="4">
        <v>11</v>
      </c>
      <c r="B18" s="5"/>
      <c r="C18" s="1"/>
      <c r="D18" s="1"/>
      <c r="E18" s="1"/>
      <c r="F18" s="1"/>
      <c r="G18" s="1"/>
      <c r="H18" s="1"/>
      <c r="I18" s="1"/>
      <c r="J18" s="1"/>
      <c r="K18" s="1"/>
      <c r="L18" s="1"/>
      <c r="M18" s="1"/>
      <c r="N18" s="1"/>
      <c r="O18" s="1"/>
      <c r="P18" s="1"/>
      <c r="Q18" s="1"/>
      <c r="R18" s="1"/>
      <c r="S18" s="1"/>
      <c r="T18" s="1"/>
      <c r="U18" s="1"/>
      <c r="V18" s="1"/>
      <c r="W18" s="1"/>
      <c r="X18" s="1"/>
      <c r="Y18" s="1"/>
      <c r="Z18" s="1"/>
    </row>
    <row r="19" spans="1:26" ht="22.5" hidden="1" customHeight="1" x14ac:dyDescent="0.2">
      <c r="A19" s="4">
        <v>12</v>
      </c>
      <c r="B19" s="5"/>
      <c r="C19" s="1"/>
      <c r="D19" s="1"/>
      <c r="E19" s="1"/>
      <c r="F19" s="1"/>
      <c r="G19" s="1"/>
      <c r="H19" s="1"/>
      <c r="I19" s="1"/>
      <c r="J19" s="1"/>
      <c r="K19" s="1"/>
      <c r="L19" s="1"/>
      <c r="M19" s="1"/>
      <c r="N19" s="1"/>
      <c r="O19" s="1"/>
      <c r="P19" s="1"/>
      <c r="Q19" s="1"/>
      <c r="R19" s="1"/>
      <c r="S19" s="1"/>
      <c r="T19" s="1"/>
      <c r="U19" s="1"/>
      <c r="V19" s="1"/>
      <c r="W19" s="1"/>
      <c r="X19" s="1"/>
      <c r="Y19" s="1"/>
      <c r="Z19" s="1"/>
    </row>
    <row r="20" spans="1:26" ht="22.5" hidden="1" customHeight="1" x14ac:dyDescent="0.2">
      <c r="A20" s="4">
        <v>13</v>
      </c>
      <c r="B20" s="5"/>
      <c r="C20" s="1"/>
      <c r="D20" s="1"/>
      <c r="E20" s="1"/>
      <c r="F20" s="1"/>
      <c r="G20" s="1"/>
      <c r="H20" s="1"/>
      <c r="I20" s="1"/>
      <c r="J20" s="1"/>
      <c r="K20" s="1"/>
      <c r="L20" s="1"/>
      <c r="M20" s="1"/>
      <c r="N20" s="1"/>
      <c r="O20" s="1"/>
      <c r="P20" s="1"/>
      <c r="Q20" s="1"/>
      <c r="R20" s="1"/>
      <c r="S20" s="1"/>
      <c r="T20" s="1"/>
      <c r="U20" s="1"/>
      <c r="V20" s="1"/>
      <c r="W20" s="1"/>
      <c r="X20" s="1"/>
      <c r="Y20" s="1"/>
      <c r="Z20" s="1"/>
    </row>
    <row r="21" spans="1:26" ht="22.5" hidden="1" customHeight="1" x14ac:dyDescent="0.2">
      <c r="A21" s="4">
        <v>14</v>
      </c>
      <c r="B21" s="5"/>
      <c r="C21" s="1"/>
      <c r="D21" s="1"/>
      <c r="E21" s="1"/>
      <c r="F21" s="1"/>
      <c r="G21" s="1"/>
      <c r="H21" s="1"/>
      <c r="I21" s="1"/>
      <c r="J21" s="1"/>
      <c r="K21" s="1"/>
      <c r="L21" s="1"/>
      <c r="M21" s="1"/>
      <c r="N21" s="1"/>
      <c r="O21" s="1"/>
      <c r="P21" s="1"/>
      <c r="Q21" s="1"/>
      <c r="R21" s="1"/>
      <c r="S21" s="1"/>
      <c r="T21" s="1"/>
      <c r="U21" s="1"/>
      <c r="V21" s="1"/>
      <c r="W21" s="1"/>
      <c r="X21" s="1"/>
      <c r="Y21" s="1"/>
      <c r="Z21" s="1"/>
    </row>
    <row r="22" spans="1:26" ht="22.5" hidden="1" customHeight="1" x14ac:dyDescent="0.2">
      <c r="A22" s="4">
        <v>15</v>
      </c>
      <c r="B22" s="5"/>
      <c r="C22" s="1"/>
      <c r="D22" s="1"/>
      <c r="E22" s="1"/>
      <c r="F22" s="1"/>
      <c r="G22" s="1"/>
      <c r="H22" s="1"/>
      <c r="I22" s="1"/>
      <c r="J22" s="1"/>
      <c r="K22" s="1"/>
      <c r="L22" s="1"/>
      <c r="M22" s="1"/>
      <c r="N22" s="1"/>
      <c r="O22" s="1"/>
      <c r="P22" s="1"/>
      <c r="Q22" s="1"/>
      <c r="R22" s="1"/>
      <c r="S22" s="1"/>
      <c r="T22" s="1"/>
      <c r="U22" s="1"/>
      <c r="V22" s="1"/>
      <c r="W22" s="1"/>
      <c r="X22" s="1"/>
      <c r="Y22" s="1"/>
      <c r="Z22" s="1"/>
    </row>
    <row r="23" spans="1:26" ht="22.5" hidden="1" customHeight="1" x14ac:dyDescent="0.2">
      <c r="A23" s="4">
        <v>16</v>
      </c>
      <c r="B23" s="5"/>
      <c r="C23" s="1"/>
      <c r="D23" s="1"/>
      <c r="E23" s="1"/>
      <c r="F23" s="1"/>
      <c r="G23" s="1"/>
      <c r="H23" s="1"/>
      <c r="I23" s="1"/>
      <c r="J23" s="1"/>
      <c r="K23" s="1"/>
      <c r="L23" s="1"/>
      <c r="M23" s="1"/>
      <c r="N23" s="1"/>
      <c r="O23" s="1"/>
      <c r="P23" s="1"/>
      <c r="Q23" s="1"/>
      <c r="R23" s="1"/>
      <c r="S23" s="1"/>
      <c r="T23" s="1"/>
      <c r="U23" s="1"/>
      <c r="V23" s="1"/>
      <c r="W23" s="1"/>
      <c r="X23" s="1"/>
      <c r="Y23" s="1"/>
      <c r="Z23" s="1"/>
    </row>
    <row r="24" spans="1:26" ht="22.5" hidden="1" customHeight="1" x14ac:dyDescent="0.2">
      <c r="A24" s="4">
        <v>17</v>
      </c>
      <c r="B24" s="5"/>
      <c r="C24" s="1"/>
      <c r="D24" s="1"/>
      <c r="E24" s="1"/>
      <c r="F24" s="1"/>
      <c r="G24" s="1"/>
      <c r="H24" s="1"/>
      <c r="I24" s="1"/>
      <c r="J24" s="1"/>
      <c r="K24" s="1"/>
      <c r="L24" s="1"/>
      <c r="M24" s="1"/>
      <c r="N24" s="1"/>
      <c r="O24" s="1"/>
      <c r="P24" s="1"/>
      <c r="Q24" s="1"/>
      <c r="R24" s="1"/>
      <c r="S24" s="1"/>
      <c r="T24" s="1"/>
      <c r="U24" s="1"/>
      <c r="V24" s="1"/>
      <c r="W24" s="1"/>
      <c r="X24" s="1"/>
      <c r="Y24" s="1"/>
      <c r="Z24" s="1"/>
    </row>
    <row r="25" spans="1:26" ht="22.5" hidden="1" customHeight="1" x14ac:dyDescent="0.2">
      <c r="A25" s="4">
        <v>18</v>
      </c>
      <c r="B25" s="5"/>
      <c r="C25" s="1"/>
      <c r="D25" s="1"/>
      <c r="E25" s="1"/>
      <c r="F25" s="1"/>
      <c r="G25" s="1"/>
      <c r="H25" s="1"/>
      <c r="I25" s="1"/>
      <c r="J25" s="1"/>
      <c r="K25" s="1"/>
      <c r="L25" s="1"/>
      <c r="M25" s="1"/>
      <c r="N25" s="1"/>
      <c r="O25" s="1"/>
      <c r="P25" s="1"/>
      <c r="Q25" s="1"/>
      <c r="R25" s="1"/>
      <c r="S25" s="1"/>
      <c r="T25" s="1"/>
      <c r="U25" s="1"/>
      <c r="V25" s="1"/>
      <c r="W25" s="1"/>
      <c r="X25" s="1"/>
      <c r="Y25" s="1"/>
      <c r="Z25" s="1"/>
    </row>
    <row r="26" spans="1:26" ht="22.5" hidden="1" customHeight="1" x14ac:dyDescent="0.2">
      <c r="A26" s="4">
        <v>19</v>
      </c>
      <c r="B26" s="5"/>
      <c r="C26" s="1"/>
      <c r="D26" s="1"/>
      <c r="E26" s="1"/>
      <c r="F26" s="1"/>
      <c r="G26" s="1"/>
      <c r="H26" s="1"/>
      <c r="I26" s="1"/>
      <c r="J26" s="1"/>
      <c r="K26" s="1"/>
      <c r="L26" s="1"/>
      <c r="M26" s="1"/>
      <c r="N26" s="1"/>
      <c r="O26" s="1"/>
      <c r="P26" s="1"/>
      <c r="Q26" s="1"/>
      <c r="R26" s="1"/>
      <c r="S26" s="1"/>
      <c r="T26" s="1"/>
      <c r="U26" s="1"/>
      <c r="V26" s="1"/>
      <c r="W26" s="1"/>
      <c r="X26" s="1"/>
      <c r="Y26" s="1"/>
      <c r="Z26" s="1"/>
    </row>
    <row r="27" spans="1:26" ht="22.5" hidden="1" customHeight="1" x14ac:dyDescent="0.2">
      <c r="A27" s="4">
        <v>20</v>
      </c>
      <c r="B27" s="5"/>
      <c r="C27" s="1"/>
      <c r="D27" s="1"/>
      <c r="E27" s="1"/>
      <c r="F27" s="1"/>
      <c r="G27" s="1"/>
      <c r="H27" s="1"/>
      <c r="I27" s="1"/>
      <c r="J27" s="1"/>
      <c r="K27" s="1"/>
      <c r="L27" s="1"/>
      <c r="M27" s="1"/>
      <c r="N27" s="1"/>
      <c r="O27" s="1"/>
      <c r="P27" s="1"/>
      <c r="Q27" s="1"/>
      <c r="R27" s="1"/>
      <c r="S27" s="1"/>
      <c r="T27" s="1"/>
      <c r="U27" s="1"/>
      <c r="V27" s="1"/>
      <c r="W27" s="1"/>
      <c r="X27" s="1"/>
      <c r="Y27" s="1"/>
      <c r="Z27" s="1"/>
    </row>
    <row r="28" spans="1:26" ht="22.5" hidden="1" customHeight="1" x14ac:dyDescent="0.2">
      <c r="A28" s="4">
        <v>21</v>
      </c>
      <c r="B28" s="5"/>
      <c r="C28" s="1"/>
      <c r="D28" s="1"/>
      <c r="E28" s="1"/>
      <c r="F28" s="1"/>
      <c r="G28" s="1"/>
      <c r="H28" s="1"/>
      <c r="I28" s="1"/>
      <c r="J28" s="1"/>
      <c r="K28" s="1"/>
      <c r="L28" s="1"/>
      <c r="M28" s="1"/>
      <c r="N28" s="1"/>
      <c r="O28" s="1"/>
      <c r="P28" s="1"/>
      <c r="Q28" s="1"/>
      <c r="R28" s="1"/>
      <c r="S28" s="1"/>
      <c r="T28" s="1"/>
      <c r="U28" s="1"/>
      <c r="V28" s="1"/>
      <c r="W28" s="1"/>
      <c r="X28" s="1"/>
      <c r="Y28" s="1"/>
      <c r="Z28" s="1"/>
    </row>
    <row r="29" spans="1:26" ht="22.5" hidden="1" customHeight="1" x14ac:dyDescent="0.2">
      <c r="A29" s="4">
        <v>22</v>
      </c>
      <c r="B29" s="5"/>
      <c r="C29" s="1"/>
      <c r="D29" s="1"/>
      <c r="E29" s="1"/>
      <c r="F29" s="1"/>
      <c r="G29" s="1"/>
      <c r="H29" s="1"/>
      <c r="I29" s="1"/>
      <c r="J29" s="1"/>
      <c r="K29" s="1"/>
      <c r="L29" s="1"/>
      <c r="M29" s="1"/>
      <c r="N29" s="1"/>
      <c r="O29" s="1"/>
      <c r="P29" s="1"/>
      <c r="Q29" s="1"/>
      <c r="R29" s="1"/>
      <c r="S29" s="1"/>
      <c r="T29" s="1"/>
      <c r="U29" s="1"/>
      <c r="V29" s="1"/>
      <c r="W29" s="1"/>
      <c r="X29" s="1"/>
      <c r="Y29" s="1"/>
      <c r="Z29" s="1"/>
    </row>
    <row r="30" spans="1:26" ht="22.5" hidden="1" customHeight="1" x14ac:dyDescent="0.2">
      <c r="A30" s="4">
        <v>23</v>
      </c>
      <c r="B30" s="5"/>
      <c r="C30" s="1"/>
      <c r="D30" s="1"/>
      <c r="E30" s="1"/>
      <c r="F30" s="1"/>
      <c r="G30" s="1"/>
      <c r="H30" s="1"/>
      <c r="I30" s="1"/>
      <c r="J30" s="1"/>
      <c r="K30" s="1"/>
      <c r="L30" s="1"/>
      <c r="M30" s="1"/>
      <c r="N30" s="1"/>
      <c r="O30" s="1"/>
      <c r="P30" s="1"/>
      <c r="Q30" s="1"/>
      <c r="R30" s="1"/>
      <c r="S30" s="1"/>
      <c r="T30" s="1"/>
      <c r="U30" s="1"/>
      <c r="V30" s="1"/>
      <c r="W30" s="1"/>
      <c r="X30" s="1"/>
      <c r="Y30" s="1"/>
      <c r="Z30" s="1"/>
    </row>
    <row r="31" spans="1:26" ht="22.5" hidden="1" customHeight="1" x14ac:dyDescent="0.2">
      <c r="A31" s="4">
        <v>24</v>
      </c>
      <c r="B31" s="5"/>
      <c r="C31" s="1"/>
      <c r="D31" s="1"/>
      <c r="E31" s="1"/>
      <c r="F31" s="1"/>
      <c r="G31" s="1"/>
      <c r="H31" s="1"/>
      <c r="I31" s="1"/>
      <c r="J31" s="1"/>
      <c r="K31" s="1"/>
      <c r="L31" s="1"/>
      <c r="M31" s="1"/>
      <c r="N31" s="1"/>
      <c r="O31" s="1"/>
      <c r="P31" s="1"/>
      <c r="Q31" s="1"/>
      <c r="R31" s="1"/>
      <c r="S31" s="1"/>
      <c r="T31" s="1"/>
      <c r="U31" s="1"/>
      <c r="V31" s="1"/>
      <c r="W31" s="1"/>
      <c r="X31" s="1"/>
      <c r="Y31" s="1"/>
      <c r="Z31" s="1"/>
    </row>
    <row r="32" spans="1:26" ht="22.5" hidden="1" customHeight="1" x14ac:dyDescent="0.2">
      <c r="A32" s="4">
        <v>25</v>
      </c>
      <c r="B32" s="5"/>
      <c r="C32" s="1"/>
      <c r="D32" s="1"/>
      <c r="E32" s="1"/>
      <c r="F32" s="1"/>
      <c r="G32" s="1"/>
      <c r="H32" s="1"/>
      <c r="I32" s="1"/>
      <c r="J32" s="1"/>
      <c r="K32" s="1"/>
      <c r="L32" s="1"/>
      <c r="M32" s="1"/>
      <c r="N32" s="1"/>
      <c r="O32" s="1"/>
      <c r="P32" s="1"/>
      <c r="Q32" s="1"/>
      <c r="R32" s="1"/>
      <c r="S32" s="1"/>
      <c r="T32" s="1"/>
      <c r="U32" s="1"/>
      <c r="V32" s="1"/>
      <c r="W32" s="1"/>
      <c r="X32" s="1"/>
      <c r="Y32" s="1"/>
      <c r="Z32" s="1"/>
    </row>
    <row r="33" spans="1:26" ht="22.5" hidden="1" customHeight="1" x14ac:dyDescent="0.2">
      <c r="A33" s="4">
        <v>26</v>
      </c>
      <c r="B33" s="5"/>
      <c r="C33" s="1"/>
      <c r="D33" s="1"/>
      <c r="E33" s="1"/>
      <c r="F33" s="1"/>
      <c r="G33" s="1"/>
      <c r="H33" s="1"/>
      <c r="I33" s="1"/>
      <c r="J33" s="1"/>
      <c r="K33" s="1"/>
      <c r="L33" s="1"/>
      <c r="M33" s="1"/>
      <c r="N33" s="1"/>
      <c r="O33" s="1"/>
      <c r="P33" s="1"/>
      <c r="Q33" s="1"/>
      <c r="R33" s="1"/>
      <c r="S33" s="1"/>
      <c r="T33" s="1"/>
      <c r="U33" s="1"/>
      <c r="V33" s="1"/>
      <c r="W33" s="1"/>
      <c r="X33" s="1"/>
      <c r="Y33" s="1"/>
      <c r="Z33" s="1"/>
    </row>
    <row r="34" spans="1:26" ht="22.5" hidden="1" customHeight="1" x14ac:dyDescent="0.2">
      <c r="A34" s="4">
        <v>27</v>
      </c>
      <c r="B34" s="5"/>
      <c r="C34" s="1"/>
      <c r="D34" s="1"/>
      <c r="E34" s="1"/>
      <c r="F34" s="1"/>
      <c r="G34" s="1"/>
      <c r="H34" s="1"/>
      <c r="I34" s="1"/>
      <c r="J34" s="1"/>
      <c r="K34" s="1"/>
      <c r="L34" s="1"/>
      <c r="M34" s="1"/>
      <c r="N34" s="1"/>
      <c r="O34" s="1"/>
      <c r="P34" s="1"/>
      <c r="Q34" s="1"/>
      <c r="R34" s="1"/>
      <c r="S34" s="1"/>
      <c r="T34" s="1"/>
      <c r="U34" s="1"/>
      <c r="V34" s="1"/>
      <c r="W34" s="1"/>
      <c r="X34" s="1"/>
      <c r="Y34" s="1"/>
      <c r="Z34" s="1"/>
    </row>
    <row r="35" spans="1:26" ht="22.5" hidden="1" customHeight="1" x14ac:dyDescent="0.2">
      <c r="A35" s="4">
        <v>28</v>
      </c>
      <c r="B35" s="5"/>
      <c r="C35" s="1"/>
      <c r="D35" s="1"/>
      <c r="E35" s="1"/>
      <c r="F35" s="1"/>
      <c r="G35" s="1"/>
      <c r="H35" s="1"/>
      <c r="I35" s="1"/>
      <c r="J35" s="1"/>
      <c r="K35" s="1"/>
      <c r="L35" s="1"/>
      <c r="M35" s="1"/>
      <c r="N35" s="1"/>
      <c r="O35" s="1"/>
      <c r="P35" s="1"/>
      <c r="Q35" s="1"/>
      <c r="R35" s="1"/>
      <c r="S35" s="1"/>
      <c r="T35" s="1"/>
      <c r="U35" s="1"/>
      <c r="V35" s="1"/>
      <c r="W35" s="1"/>
      <c r="X35" s="1"/>
      <c r="Y35" s="1"/>
      <c r="Z35" s="1"/>
    </row>
    <row r="36" spans="1:26" ht="22.5" hidden="1" customHeight="1" x14ac:dyDescent="0.2">
      <c r="A36" s="4">
        <v>29</v>
      </c>
      <c r="B36" s="5"/>
      <c r="C36" s="1"/>
      <c r="D36" s="1"/>
      <c r="E36" s="1"/>
      <c r="F36" s="1"/>
      <c r="G36" s="1"/>
      <c r="H36" s="1"/>
      <c r="I36" s="1"/>
      <c r="J36" s="1"/>
      <c r="K36" s="1"/>
      <c r="L36" s="1"/>
      <c r="M36" s="1"/>
      <c r="N36" s="1"/>
      <c r="O36" s="1"/>
      <c r="P36" s="1"/>
      <c r="Q36" s="1"/>
      <c r="R36" s="1"/>
      <c r="S36" s="1"/>
      <c r="T36" s="1"/>
      <c r="U36" s="1"/>
      <c r="V36" s="1"/>
      <c r="W36" s="1"/>
      <c r="X36" s="1"/>
      <c r="Y36" s="1"/>
      <c r="Z36" s="1"/>
    </row>
    <row r="37" spans="1:26" ht="22.5" hidden="1" customHeight="1" x14ac:dyDescent="0.2">
      <c r="A37" s="4">
        <v>30</v>
      </c>
      <c r="B37" s="5"/>
      <c r="C37" s="1"/>
      <c r="D37" s="1"/>
      <c r="E37" s="1"/>
      <c r="F37" s="1"/>
      <c r="G37" s="1"/>
      <c r="H37" s="1"/>
      <c r="I37" s="1"/>
      <c r="J37" s="1"/>
      <c r="K37" s="1"/>
      <c r="L37" s="1"/>
      <c r="M37" s="1"/>
      <c r="N37" s="1"/>
      <c r="O37" s="1"/>
      <c r="P37" s="1"/>
      <c r="Q37" s="1"/>
      <c r="R37" s="1"/>
      <c r="S37" s="1"/>
      <c r="T37" s="1"/>
      <c r="U37" s="1"/>
      <c r="V37" s="1"/>
      <c r="W37" s="1"/>
      <c r="X37" s="1"/>
      <c r="Y37" s="1"/>
      <c r="Z37" s="1"/>
    </row>
    <row r="38" spans="1:26" ht="22.5" customHeight="1" x14ac:dyDescent="0.2">
      <c r="A38" s="198"/>
      <c r="B38" s="7"/>
      <c r="C38" s="1"/>
      <c r="D38" s="1"/>
      <c r="E38" s="1"/>
      <c r="F38" s="1"/>
      <c r="G38" s="1"/>
      <c r="H38" s="1"/>
      <c r="I38" s="1"/>
      <c r="J38" s="1"/>
      <c r="K38" s="1"/>
      <c r="L38" s="1"/>
      <c r="M38" s="1"/>
      <c r="N38" s="1"/>
      <c r="O38" s="1"/>
      <c r="P38" s="1"/>
      <c r="Q38" s="1"/>
      <c r="R38" s="1"/>
      <c r="S38" s="1"/>
      <c r="T38" s="1"/>
      <c r="U38" s="1"/>
      <c r="V38" s="1"/>
      <c r="W38" s="1"/>
      <c r="X38" s="1"/>
      <c r="Y38" s="1"/>
      <c r="Z38" s="1"/>
    </row>
    <row r="39" spans="1:26" ht="20.25" customHeight="1" x14ac:dyDescent="0.2">
      <c r="A39" s="8"/>
      <c r="B39" s="7"/>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756" t="s">
        <v>5</v>
      </c>
      <c r="B40" s="757"/>
      <c r="C40" s="1"/>
      <c r="D40" s="1"/>
      <c r="E40" s="1"/>
      <c r="F40" s="1"/>
      <c r="G40" s="1"/>
      <c r="H40" s="1"/>
      <c r="I40" s="1"/>
      <c r="J40" s="1"/>
      <c r="K40" s="1"/>
      <c r="L40" s="1"/>
      <c r="M40" s="1"/>
      <c r="N40" s="1"/>
      <c r="O40" s="1"/>
      <c r="P40" s="1"/>
      <c r="Q40" s="1"/>
      <c r="R40" s="1"/>
      <c r="S40" s="1"/>
      <c r="T40" s="1"/>
      <c r="U40" s="1"/>
      <c r="V40" s="1"/>
      <c r="W40" s="1"/>
      <c r="X40" s="1"/>
      <c r="Y40" s="1"/>
      <c r="Z40" s="1"/>
    </row>
    <row r="41" spans="1:26" ht="70.5" customHeight="1" x14ac:dyDescent="0.2">
      <c r="A41" s="756" t="s">
        <v>1559</v>
      </c>
      <c r="B41" s="757"/>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9Fzjyq6/2IVbgSAOj301PXJnfhb36++STzI/iwsY4c7fDetfxREBkdTRhLqvnBa3pwXk2yGxcA9ukQ15Qg9IwA==" saltValue="aYFSEXop1uk3nZzkK/jV4Q==" spinCount="100000" sheet="1" objects="1" scenarios="1"/>
  <mergeCells count="7">
    <mergeCell ref="A40:B40"/>
    <mergeCell ref="A41:B41"/>
    <mergeCell ref="A1:B1"/>
    <mergeCell ref="A2:B2"/>
    <mergeCell ref="A3:B3"/>
    <mergeCell ref="A4:B4"/>
    <mergeCell ref="A5:B5"/>
  </mergeCells>
  <printOptions horizontalCentered="1"/>
  <pageMargins left="0.39370078740157483" right="0.39370078740157483" top="0.59055118110236227" bottom="0.39370078740157483"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R109"/>
  <sheetViews>
    <sheetView workbookViewId="0"/>
  </sheetViews>
  <sheetFormatPr baseColWidth="10" defaultColWidth="14.42578125" defaultRowHeight="15" customHeight="1" x14ac:dyDescent="0.2"/>
  <cols>
    <col min="1" max="1" width="3.7109375" customWidth="1"/>
    <col min="2" max="2" width="9.140625" customWidth="1"/>
    <col min="3" max="3" width="153.28515625" customWidth="1"/>
    <col min="4" max="4" width="11" customWidth="1"/>
    <col min="5" max="5" width="13" customWidth="1"/>
    <col min="6" max="6" width="18.7109375" customWidth="1"/>
    <col min="7" max="7" width="22.85546875" customWidth="1"/>
    <col min="8" max="8" width="25" customWidth="1"/>
    <col min="9" max="9" width="13.5703125" customWidth="1"/>
    <col min="10" max="10" width="12.28515625" customWidth="1"/>
    <col min="11" max="11" width="9.140625" customWidth="1"/>
    <col min="12" max="12" width="109" customWidth="1"/>
    <col min="13" max="13" width="11" customWidth="1"/>
    <col min="14" max="14" width="13" customWidth="1"/>
    <col min="15" max="15" width="18.7109375" customWidth="1"/>
    <col min="16" max="16" width="19.85546875" customWidth="1"/>
    <col min="17" max="17" width="25" customWidth="1"/>
    <col min="18" max="18" width="18.28515625" customWidth="1"/>
    <col min="19" max="19" width="13.7109375" customWidth="1"/>
    <col min="20" max="20" width="9.140625" customWidth="1"/>
    <col min="21" max="21" width="109" customWidth="1"/>
    <col min="22" max="22" width="11" customWidth="1"/>
    <col min="23" max="23" width="13" customWidth="1"/>
    <col min="24" max="24" width="18.7109375" customWidth="1"/>
    <col min="25" max="25" width="19.85546875" customWidth="1"/>
    <col min="26" max="26" width="25" customWidth="1"/>
    <col min="27" max="28" width="11.42578125" customWidth="1"/>
    <col min="29" max="29" width="9.140625" customWidth="1"/>
    <col min="30" max="30" width="109" customWidth="1"/>
    <col min="31" max="31" width="11" customWidth="1"/>
    <col min="32" max="32" width="13" customWidth="1"/>
    <col min="33" max="33" width="18.7109375" customWidth="1"/>
    <col min="34" max="34" width="19.85546875" customWidth="1"/>
    <col min="35" max="35" width="25" customWidth="1"/>
    <col min="36" max="37" width="11.42578125" customWidth="1"/>
    <col min="38" max="38" width="9.140625" customWidth="1"/>
    <col min="39" max="39" width="109" customWidth="1"/>
    <col min="40" max="40" width="11" customWidth="1"/>
    <col min="41" max="41" width="13" customWidth="1"/>
    <col min="42" max="42" width="18.7109375" customWidth="1"/>
    <col min="43" max="43" width="19.85546875" customWidth="1"/>
    <col min="44" max="44" width="25" customWidth="1"/>
    <col min="45" max="46" width="11.42578125" customWidth="1"/>
    <col min="47" max="47" width="9.140625" customWidth="1"/>
    <col min="48" max="48" width="109" customWidth="1"/>
    <col min="49" max="49" width="11" customWidth="1"/>
    <col min="50" max="50" width="13" customWidth="1"/>
    <col min="51" max="51" width="18.7109375" customWidth="1"/>
    <col min="52" max="52" width="19.85546875" customWidth="1"/>
    <col min="53" max="53" width="25" customWidth="1"/>
    <col min="54" max="55" width="11.42578125" customWidth="1"/>
    <col min="56" max="56" width="9.140625" customWidth="1"/>
    <col min="57" max="57" width="109" customWidth="1"/>
    <col min="58" max="58" width="11" customWidth="1"/>
    <col min="59" max="59" width="13" customWidth="1"/>
    <col min="60" max="60" width="18.7109375" customWidth="1"/>
    <col min="61" max="61" width="19.85546875" customWidth="1"/>
    <col min="62" max="62" width="25" customWidth="1"/>
    <col min="63" max="64" width="11.42578125" customWidth="1"/>
    <col min="65" max="65" width="9.140625" customWidth="1"/>
    <col min="66" max="66" width="109" customWidth="1"/>
    <col min="67" max="67" width="11" customWidth="1"/>
    <col min="68" max="68" width="13" customWidth="1"/>
    <col min="69" max="69" width="18.7109375" customWidth="1"/>
    <col min="70" max="70" width="19.85546875" customWidth="1"/>
    <col min="71" max="71" width="25" customWidth="1"/>
    <col min="72" max="73" width="11.42578125" customWidth="1"/>
    <col min="74" max="74" width="9.140625" customWidth="1"/>
    <col min="75" max="75" width="109" customWidth="1"/>
    <col min="76" max="76" width="11" customWidth="1"/>
    <col min="77" max="77" width="13" customWidth="1"/>
    <col min="78" max="78" width="18.7109375" customWidth="1"/>
    <col min="79" max="79" width="19.85546875" customWidth="1"/>
    <col min="80" max="80" width="25" customWidth="1"/>
    <col min="81" max="82" width="11.42578125" customWidth="1"/>
    <col min="83" max="83" width="9.140625" customWidth="1"/>
    <col min="84" max="84" width="109" customWidth="1"/>
    <col min="85" max="85" width="11" customWidth="1"/>
    <col min="86" max="86" width="13" customWidth="1"/>
    <col min="87" max="87" width="18.7109375" customWidth="1"/>
    <col min="88" max="88" width="19.85546875" customWidth="1"/>
    <col min="89" max="89" width="25" customWidth="1"/>
    <col min="90" max="91" width="11.42578125" customWidth="1"/>
    <col min="92" max="92" width="9.140625" customWidth="1"/>
    <col min="93" max="93" width="109" customWidth="1"/>
    <col min="94" max="94" width="11" customWidth="1"/>
    <col min="95" max="95" width="13" customWidth="1"/>
    <col min="96" max="96" width="18.7109375" customWidth="1"/>
    <col min="97" max="97" width="19.85546875" customWidth="1"/>
    <col min="98" max="98" width="25" customWidth="1"/>
    <col min="99" max="100" width="11.42578125" customWidth="1"/>
    <col min="101" max="101" width="9.140625" customWidth="1"/>
    <col min="102" max="102" width="109" customWidth="1"/>
    <col min="103" max="103" width="11" customWidth="1"/>
    <col min="104" max="104" width="13" customWidth="1"/>
    <col min="105" max="105" width="18.7109375" customWidth="1"/>
    <col min="106" max="106" width="19.85546875" customWidth="1"/>
    <col min="107" max="107" width="25" customWidth="1"/>
    <col min="108" max="109" width="11.42578125" customWidth="1"/>
    <col min="110" max="110" width="9.140625" customWidth="1"/>
    <col min="111" max="111" width="109" customWidth="1"/>
    <col min="112" max="112" width="11" customWidth="1"/>
    <col min="113" max="113" width="13" customWidth="1"/>
    <col min="114" max="114" width="18.7109375" customWidth="1"/>
    <col min="115" max="115" width="19.85546875" customWidth="1"/>
    <col min="116" max="116" width="25" customWidth="1"/>
    <col min="117" max="118" width="11.42578125" customWidth="1"/>
    <col min="119" max="119" width="9.140625" customWidth="1"/>
    <col min="120" max="120" width="109" customWidth="1"/>
    <col min="121" max="121" width="11" customWidth="1"/>
    <col min="122" max="122" width="13" customWidth="1"/>
    <col min="123" max="123" width="18.7109375" customWidth="1"/>
    <col min="124" max="124" width="19.85546875" customWidth="1"/>
    <col min="125" max="125" width="25" customWidth="1"/>
    <col min="126" max="127" width="11.42578125" customWidth="1"/>
    <col min="128" max="128" width="9.140625" customWidth="1"/>
    <col min="129" max="129" width="109" customWidth="1"/>
    <col min="130" max="130" width="11" customWidth="1"/>
    <col min="131" max="131" width="13" customWidth="1"/>
    <col min="132" max="132" width="18.7109375" customWidth="1"/>
    <col min="133" max="133" width="19.85546875" customWidth="1"/>
    <col min="134" max="134" width="25" customWidth="1"/>
    <col min="135" max="136" width="11.42578125" customWidth="1"/>
    <col min="137" max="137" width="9.140625" customWidth="1"/>
    <col min="138" max="138" width="109" customWidth="1"/>
    <col min="139" max="139" width="11" customWidth="1"/>
    <col min="140" max="140" width="13" customWidth="1"/>
    <col min="141" max="141" width="18.7109375" customWidth="1"/>
    <col min="142" max="142" width="19.85546875" customWidth="1"/>
    <col min="143" max="143" width="25" customWidth="1"/>
    <col min="144" max="146" width="11.42578125" customWidth="1"/>
    <col min="147" max="147" width="66" customWidth="1"/>
    <col min="148" max="150" width="11.42578125" customWidth="1"/>
    <col min="151" max="151" width="14.28515625" customWidth="1"/>
    <col min="152" max="152" width="17" customWidth="1"/>
    <col min="153" max="155" width="11.42578125" customWidth="1"/>
    <col min="156" max="156" width="68.140625" customWidth="1"/>
    <col min="157" max="159" width="11.42578125" customWidth="1"/>
    <col min="160" max="160" width="14.5703125" customWidth="1"/>
    <col min="161" max="161" width="16.140625" customWidth="1"/>
    <col min="162" max="164" width="11.42578125" customWidth="1"/>
    <col min="165" max="165" width="69" customWidth="1"/>
    <col min="166" max="173" width="11.42578125" customWidth="1"/>
    <col min="174" max="174" width="68.7109375" customWidth="1"/>
    <col min="175" max="182" width="11.42578125" customWidth="1"/>
    <col min="183" max="183" width="68.7109375" customWidth="1"/>
    <col min="184" max="191" width="11.42578125" customWidth="1"/>
    <col min="192" max="192" width="69" customWidth="1"/>
    <col min="193" max="200" width="11.42578125" customWidth="1"/>
    <col min="201" max="201" width="68.7109375" customWidth="1"/>
    <col min="202" max="209" width="11.42578125" customWidth="1"/>
    <col min="210" max="210" width="68.7109375" customWidth="1"/>
    <col min="211" max="218" width="11.42578125" customWidth="1"/>
    <col min="219" max="219" width="68.7109375" customWidth="1"/>
    <col min="220" max="227" width="11.42578125" customWidth="1"/>
    <col min="228" max="228" width="69.140625" customWidth="1"/>
    <col min="229" max="236" width="11.42578125" customWidth="1"/>
    <col min="237" max="237" width="68.5703125" customWidth="1"/>
    <col min="238" max="245" width="11.42578125" customWidth="1"/>
    <col min="246" max="246" width="70.85546875" customWidth="1"/>
    <col min="247" max="254" width="11.42578125" customWidth="1"/>
    <col min="255" max="255" width="68.7109375" customWidth="1"/>
    <col min="256" max="263" width="11.42578125" customWidth="1"/>
    <col min="264" max="264" width="60.5703125" customWidth="1"/>
    <col min="265" max="272" width="11.42578125" customWidth="1"/>
    <col min="273" max="273" width="54.5703125" customWidth="1"/>
    <col min="274" max="278" width="11.42578125" customWidth="1"/>
  </cols>
  <sheetData>
    <row r="1" spans="1:278" ht="12.75" customHeight="1" x14ac:dyDescent="0.2">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c r="IX1" s="74"/>
      <c r="IY1" s="74"/>
      <c r="IZ1" s="74"/>
      <c r="JA1" s="74"/>
      <c r="JB1" s="74"/>
      <c r="JC1" s="74"/>
      <c r="JD1" s="74"/>
      <c r="JE1" s="74"/>
      <c r="JF1" s="74"/>
      <c r="JG1" s="74"/>
      <c r="JH1" s="74"/>
      <c r="JI1" s="74"/>
      <c r="JJ1" s="74"/>
      <c r="JK1" s="74"/>
      <c r="JL1" s="74"/>
      <c r="JM1" s="74"/>
      <c r="JN1" s="74"/>
      <c r="JO1" s="74"/>
      <c r="JP1" s="74"/>
      <c r="JQ1" s="74"/>
      <c r="JR1" s="74"/>
    </row>
    <row r="2" spans="1:278" ht="13.5" customHeight="1" x14ac:dyDescent="0.2">
      <c r="A2" s="74"/>
      <c r="B2" s="74"/>
      <c r="C2" s="74"/>
      <c r="D2" s="74"/>
      <c r="E2" s="74"/>
      <c r="F2" s="74"/>
      <c r="G2" s="74"/>
      <c r="H2" s="74"/>
      <c r="I2" s="74"/>
      <c r="J2" s="74"/>
      <c r="K2" s="1139">
        <v>1</v>
      </c>
      <c r="L2" s="1139" t="s">
        <v>4</v>
      </c>
      <c r="M2" s="1144" t="str">
        <f>VLOOKUP(K2,LISTA_OFERENTES,2,FALSE)</f>
        <v>CNV CONSTRUCCIONES S.A.S.</v>
      </c>
      <c r="N2" s="1129"/>
      <c r="O2" s="1129"/>
      <c r="P2" s="1130"/>
      <c r="Q2" s="74"/>
      <c r="R2" s="74"/>
      <c r="S2" s="74"/>
      <c r="T2" s="1139">
        <v>2</v>
      </c>
      <c r="U2" s="1139" t="s">
        <v>4</v>
      </c>
      <c r="V2" s="1144" t="str">
        <f>VLOOKUP(T2,LISTA_OFERENTES,2,FALSE)</f>
        <v xml:space="preserve"> ANDINA DE CONSTRUCCIONES Y ASOCIADOS S.A.S</v>
      </c>
      <c r="W2" s="1129"/>
      <c r="X2" s="1129"/>
      <c r="Y2" s="1130"/>
      <c r="Z2" s="74"/>
      <c r="AA2" s="74"/>
      <c r="AB2" s="74"/>
      <c r="AC2" s="1139">
        <v>3</v>
      </c>
      <c r="AD2" s="1139" t="s">
        <v>4</v>
      </c>
      <c r="AE2" s="1144" t="str">
        <f>VLOOKUP(AC2,LISTA_OFERENTES,2,FALSE)</f>
        <v>CONSORCIO INFRAESTRUCTURA ANTIOQUIA 2021</v>
      </c>
      <c r="AF2" s="1129"/>
      <c r="AG2" s="1129"/>
      <c r="AH2" s="1130"/>
      <c r="AI2" s="74"/>
      <c r="AJ2" s="74"/>
      <c r="AK2" s="74"/>
      <c r="AL2" s="1139">
        <v>4</v>
      </c>
      <c r="AM2" s="1139" t="s">
        <v>4</v>
      </c>
      <c r="AN2" s="1144">
        <f>VLOOKUP(AL2,LISTA_OFERENTES,2,FALSE)</f>
        <v>0</v>
      </c>
      <c r="AO2" s="1129"/>
      <c r="AP2" s="1129"/>
      <c r="AQ2" s="1130"/>
      <c r="AR2" s="74"/>
      <c r="AS2" s="74"/>
      <c r="AT2" s="74"/>
      <c r="AU2" s="1139">
        <v>5</v>
      </c>
      <c r="AV2" s="1139" t="s">
        <v>4</v>
      </c>
      <c r="AW2" s="176">
        <f>VLOOKUP(AU2,LISTA_OFERENTES,2,FALSE)</f>
        <v>0</v>
      </c>
      <c r="AX2" s="177"/>
      <c r="AY2" s="177"/>
      <c r="AZ2" s="178"/>
      <c r="BA2" s="74"/>
      <c r="BB2" s="74"/>
      <c r="BC2" s="74"/>
      <c r="BD2" s="1139">
        <v>6</v>
      </c>
      <c r="BE2" s="1139" t="s">
        <v>4</v>
      </c>
      <c r="BF2" s="1144">
        <f>VLOOKUP(BD2,LISTA_OFERENTES,2,FALSE)</f>
        <v>0</v>
      </c>
      <c r="BG2" s="1129"/>
      <c r="BH2" s="1129"/>
      <c r="BI2" s="1130"/>
      <c r="BJ2" s="74"/>
      <c r="BK2" s="74"/>
      <c r="BL2" s="74"/>
      <c r="BM2" s="1139">
        <v>7</v>
      </c>
      <c r="BN2" s="1139" t="s">
        <v>4</v>
      </c>
      <c r="BO2" s="1144">
        <f>VLOOKUP(BM2,LISTA_OFERENTES,2,FALSE)</f>
        <v>0</v>
      </c>
      <c r="BP2" s="1129"/>
      <c r="BQ2" s="1129"/>
      <c r="BR2" s="1130"/>
      <c r="BS2" s="74"/>
      <c r="BT2" s="74"/>
      <c r="BU2" s="74"/>
      <c r="BV2" s="1139">
        <v>8</v>
      </c>
      <c r="BW2" s="1139" t="s">
        <v>4</v>
      </c>
      <c r="BX2" s="1144">
        <f>VLOOKUP(BV2,LISTA_OFERENTES,2,FALSE)</f>
        <v>0</v>
      </c>
      <c r="BY2" s="1129"/>
      <c r="BZ2" s="1129"/>
      <c r="CA2" s="1130"/>
      <c r="CB2" s="74"/>
      <c r="CC2" s="74"/>
      <c r="CD2" s="74"/>
      <c r="CE2" s="1139">
        <v>9</v>
      </c>
      <c r="CF2" s="1139" t="s">
        <v>4</v>
      </c>
      <c r="CG2" s="1144">
        <f>VLOOKUP(CE2,LISTA_OFERENTES,2,FALSE)</f>
        <v>0</v>
      </c>
      <c r="CH2" s="1129"/>
      <c r="CI2" s="1129"/>
      <c r="CJ2" s="1130"/>
      <c r="CK2" s="74"/>
      <c r="CL2" s="74"/>
      <c r="CM2" s="74"/>
      <c r="CN2" s="1139">
        <v>10</v>
      </c>
      <c r="CO2" s="1139" t="s">
        <v>4</v>
      </c>
      <c r="CP2" s="1144">
        <f>VLOOKUP(CN2,LISTA_OFERENTES,2,FALSE)</f>
        <v>0</v>
      </c>
      <c r="CQ2" s="1129"/>
      <c r="CR2" s="1129"/>
      <c r="CS2" s="1130"/>
      <c r="CT2" s="74"/>
      <c r="CU2" s="74"/>
      <c r="CV2" s="74"/>
      <c r="CW2" s="1139">
        <v>11</v>
      </c>
      <c r="CX2" s="1139" t="s">
        <v>4</v>
      </c>
      <c r="CY2" s="1144">
        <f>VLOOKUP(CW2,LISTA_OFERENTES,2,FALSE)</f>
        <v>0</v>
      </c>
      <c r="CZ2" s="1129"/>
      <c r="DA2" s="1129"/>
      <c r="DB2" s="1130"/>
      <c r="DC2" s="74"/>
      <c r="DD2" s="74"/>
      <c r="DE2" s="74"/>
      <c r="DF2" s="1139">
        <v>12</v>
      </c>
      <c r="DG2" s="1139" t="s">
        <v>4</v>
      </c>
      <c r="DH2" s="1144">
        <f>VLOOKUP(DF2,LISTA_OFERENTES,2,FALSE)</f>
        <v>0</v>
      </c>
      <c r="DI2" s="1129"/>
      <c r="DJ2" s="1129"/>
      <c r="DK2" s="1130"/>
      <c r="DL2" s="74"/>
      <c r="DM2" s="74"/>
      <c r="DN2" s="74"/>
      <c r="DO2" s="1139">
        <v>13</v>
      </c>
      <c r="DP2" s="1139" t="s">
        <v>4</v>
      </c>
      <c r="DQ2" s="1144">
        <f>VLOOKUP(DO2,LISTA_OFERENTES,2,FALSE)</f>
        <v>0</v>
      </c>
      <c r="DR2" s="1129"/>
      <c r="DS2" s="1129"/>
      <c r="DT2" s="1130"/>
      <c r="DU2" s="74"/>
      <c r="DV2" s="74"/>
      <c r="DW2" s="74"/>
      <c r="DX2" s="1139">
        <v>14</v>
      </c>
      <c r="DY2" s="1139" t="s">
        <v>4</v>
      </c>
      <c r="DZ2" s="1144">
        <f>VLOOKUP(DX2,LISTA_OFERENTES,2,FALSE)</f>
        <v>0</v>
      </c>
      <c r="EA2" s="1129"/>
      <c r="EB2" s="1129"/>
      <c r="EC2" s="1130"/>
      <c r="ED2" s="74"/>
      <c r="EE2" s="74"/>
      <c r="EF2" s="74"/>
      <c r="EG2" s="1139">
        <v>15</v>
      </c>
      <c r="EH2" s="1139" t="s">
        <v>4</v>
      </c>
      <c r="EI2" s="1144">
        <f>VLOOKUP(EG2,LISTA_OFERENTES,2,FALSE)</f>
        <v>0</v>
      </c>
      <c r="EJ2" s="1129"/>
      <c r="EK2" s="1129"/>
      <c r="EL2" s="1130"/>
      <c r="EM2" s="74"/>
      <c r="EN2" s="74"/>
      <c r="EO2" s="74"/>
      <c r="EP2" s="1139">
        <v>16</v>
      </c>
      <c r="EQ2" s="1139" t="s">
        <v>4</v>
      </c>
      <c r="ER2" s="1144">
        <f>VLOOKUP(EP2,LISTA_OFERENTES,2,FALSE)</f>
        <v>0</v>
      </c>
      <c r="ES2" s="1129"/>
      <c r="ET2" s="1129"/>
      <c r="EU2" s="1130"/>
      <c r="EV2" s="74"/>
      <c r="EW2" s="74"/>
      <c r="EX2" s="74"/>
      <c r="EY2" s="1139">
        <v>17</v>
      </c>
      <c r="EZ2" s="1139" t="s">
        <v>4</v>
      </c>
      <c r="FA2" s="1144">
        <f>VLOOKUP(EY2,LISTA_OFERENTES,2,FALSE)</f>
        <v>0</v>
      </c>
      <c r="FB2" s="1129"/>
      <c r="FC2" s="1129"/>
      <c r="FD2" s="1130"/>
      <c r="FE2" s="74"/>
      <c r="FF2" s="74"/>
      <c r="FG2" s="74"/>
      <c r="FH2" s="1139">
        <v>18</v>
      </c>
      <c r="FI2" s="1139" t="s">
        <v>4</v>
      </c>
      <c r="FJ2" s="1144">
        <f>VLOOKUP(FH2,LISTA_OFERENTES,2,FALSE)</f>
        <v>0</v>
      </c>
      <c r="FK2" s="1129"/>
      <c r="FL2" s="1129"/>
      <c r="FM2" s="1130"/>
      <c r="FN2" s="74"/>
      <c r="FO2" s="74"/>
      <c r="FP2" s="74"/>
      <c r="FQ2" s="1139">
        <v>19</v>
      </c>
      <c r="FR2" s="1139" t="s">
        <v>4</v>
      </c>
      <c r="FS2" s="1144">
        <f>VLOOKUP(FQ2,LISTA_OFERENTES,2,FALSE)</f>
        <v>0</v>
      </c>
      <c r="FT2" s="1129"/>
      <c r="FU2" s="1129"/>
      <c r="FV2" s="1130"/>
      <c r="FW2" s="74"/>
      <c r="FX2" s="74"/>
      <c r="FY2" s="74"/>
      <c r="FZ2" s="1139">
        <v>20</v>
      </c>
      <c r="GA2" s="1139" t="s">
        <v>4</v>
      </c>
      <c r="GB2" s="1144">
        <f>VLOOKUP(FZ2,LISTA_OFERENTES,2,FALSE)</f>
        <v>0</v>
      </c>
      <c r="GC2" s="1129"/>
      <c r="GD2" s="1129"/>
      <c r="GE2" s="1130"/>
      <c r="GF2" s="74"/>
      <c r="GG2" s="74"/>
      <c r="GH2" s="74"/>
      <c r="GI2" s="1139">
        <v>21</v>
      </c>
      <c r="GJ2" s="1139" t="s">
        <v>4</v>
      </c>
      <c r="GK2" s="1144">
        <f>VLOOKUP(GI2,LISTA_OFERENTES,2,FALSE)</f>
        <v>0</v>
      </c>
      <c r="GL2" s="1129"/>
      <c r="GM2" s="1129"/>
      <c r="GN2" s="1130"/>
      <c r="GO2" s="74"/>
      <c r="GP2" s="74"/>
      <c r="GQ2" s="74"/>
      <c r="GR2" s="1139">
        <v>22</v>
      </c>
      <c r="GS2" s="1139" t="s">
        <v>4</v>
      </c>
      <c r="GT2" s="1144">
        <f>VLOOKUP(GR2,LISTA_OFERENTES,2,FALSE)</f>
        <v>0</v>
      </c>
      <c r="GU2" s="1129"/>
      <c r="GV2" s="1129"/>
      <c r="GW2" s="1130"/>
      <c r="GX2" s="74"/>
      <c r="GY2" s="74"/>
      <c r="GZ2" s="74"/>
      <c r="HA2" s="1139">
        <v>23</v>
      </c>
      <c r="HB2" s="1139" t="s">
        <v>4</v>
      </c>
      <c r="HC2" s="1144">
        <f>VLOOKUP(HA2,LISTA_OFERENTES,2,FALSE)</f>
        <v>0</v>
      </c>
      <c r="HD2" s="1129"/>
      <c r="HE2" s="1129"/>
      <c r="HF2" s="1130"/>
      <c r="HG2" s="74"/>
      <c r="HH2" s="74"/>
      <c r="HI2" s="74"/>
      <c r="HJ2" s="1139">
        <v>24</v>
      </c>
      <c r="HK2" s="1139" t="s">
        <v>4</v>
      </c>
      <c r="HL2" s="1144">
        <f>VLOOKUP(HJ2,LISTA_OFERENTES,2,FALSE)</f>
        <v>0</v>
      </c>
      <c r="HM2" s="1129"/>
      <c r="HN2" s="1129"/>
      <c r="HO2" s="1130"/>
      <c r="HP2" s="74"/>
      <c r="HQ2" s="74"/>
      <c r="HR2" s="74"/>
      <c r="HS2" s="1139">
        <v>25</v>
      </c>
      <c r="HT2" s="1139" t="s">
        <v>4</v>
      </c>
      <c r="HU2" s="1144">
        <f>VLOOKUP(HS2,LISTA_OFERENTES,2,FALSE)</f>
        <v>0</v>
      </c>
      <c r="HV2" s="1129"/>
      <c r="HW2" s="1129"/>
      <c r="HX2" s="1130"/>
      <c r="HY2" s="74"/>
      <c r="HZ2" s="74"/>
      <c r="IA2" s="74"/>
      <c r="IB2" s="1139">
        <v>26</v>
      </c>
      <c r="IC2" s="1139" t="s">
        <v>4</v>
      </c>
      <c r="ID2" s="1144">
        <f>VLOOKUP(IB2,LISTA_OFERENTES,2,FALSE)</f>
        <v>0</v>
      </c>
      <c r="IE2" s="1129"/>
      <c r="IF2" s="1129"/>
      <c r="IG2" s="1130"/>
      <c r="IH2" s="74"/>
      <c r="II2" s="74"/>
      <c r="IJ2" s="74"/>
      <c r="IK2" s="1139">
        <v>27</v>
      </c>
      <c r="IL2" s="1139" t="s">
        <v>4</v>
      </c>
      <c r="IM2" s="1144">
        <f>VLOOKUP(IK2,LISTA_OFERENTES,2,FALSE)</f>
        <v>0</v>
      </c>
      <c r="IN2" s="1129"/>
      <c r="IO2" s="1129"/>
      <c r="IP2" s="1130"/>
      <c r="IQ2" s="74"/>
      <c r="IR2" s="74"/>
      <c r="IS2" s="74"/>
      <c r="IT2" s="1139">
        <v>28</v>
      </c>
      <c r="IU2" s="1139" t="s">
        <v>4</v>
      </c>
      <c r="IV2" s="1144">
        <f>VLOOKUP(IT2,LISTA_OFERENTES,2,FALSE)</f>
        <v>0</v>
      </c>
      <c r="IW2" s="1129"/>
      <c r="IX2" s="1129"/>
      <c r="IY2" s="1130"/>
      <c r="IZ2" s="74"/>
      <c r="JA2" s="74"/>
      <c r="JB2" s="74"/>
      <c r="JC2" s="1139">
        <v>29</v>
      </c>
      <c r="JD2" s="1139" t="s">
        <v>4</v>
      </c>
      <c r="JE2" s="1144">
        <f>VLOOKUP(JC2,LISTA_OFERENTES,2,FALSE)</f>
        <v>0</v>
      </c>
      <c r="JF2" s="1129"/>
      <c r="JG2" s="1129"/>
      <c r="JH2" s="1130"/>
      <c r="JI2" s="74"/>
      <c r="JJ2" s="74"/>
      <c r="JK2" s="74"/>
      <c r="JL2" s="1139">
        <v>30</v>
      </c>
      <c r="JM2" s="1139" t="s">
        <v>4</v>
      </c>
      <c r="JN2" s="1144">
        <f>VLOOKUP(JL2,LISTA_OFERENTES,2,FALSE)</f>
        <v>0</v>
      </c>
      <c r="JO2" s="1129"/>
      <c r="JP2" s="1129"/>
      <c r="JQ2" s="1130"/>
      <c r="JR2" s="74"/>
    </row>
    <row r="3" spans="1:278" ht="13.5" customHeight="1" x14ac:dyDescent="0.2">
      <c r="A3" s="74"/>
      <c r="B3" s="74"/>
      <c r="C3" s="74"/>
      <c r="D3" s="74"/>
      <c r="E3" s="74"/>
      <c r="F3" s="74"/>
      <c r="G3" s="74"/>
      <c r="H3" s="74"/>
      <c r="I3" s="74"/>
      <c r="J3" s="74"/>
      <c r="K3" s="1138"/>
      <c r="L3" s="1138"/>
      <c r="M3" s="1133"/>
      <c r="N3" s="1134"/>
      <c r="O3" s="1134"/>
      <c r="P3" s="1135"/>
      <c r="Q3" s="74"/>
      <c r="R3" s="74"/>
      <c r="S3" s="74"/>
      <c r="T3" s="1138"/>
      <c r="U3" s="1138"/>
      <c r="V3" s="1133"/>
      <c r="W3" s="1134"/>
      <c r="X3" s="1134"/>
      <c r="Y3" s="1135"/>
      <c r="Z3" s="74"/>
      <c r="AA3" s="74"/>
      <c r="AB3" s="74"/>
      <c r="AC3" s="1138"/>
      <c r="AD3" s="1138"/>
      <c r="AE3" s="1133"/>
      <c r="AF3" s="1134"/>
      <c r="AG3" s="1134"/>
      <c r="AH3" s="1135"/>
      <c r="AI3" s="74"/>
      <c r="AJ3" s="74"/>
      <c r="AK3" s="74"/>
      <c r="AL3" s="1138"/>
      <c r="AM3" s="1138"/>
      <c r="AN3" s="1133"/>
      <c r="AO3" s="1134"/>
      <c r="AP3" s="1134"/>
      <c r="AQ3" s="1135"/>
      <c r="AR3" s="74"/>
      <c r="AS3" s="74"/>
      <c r="AT3" s="74"/>
      <c r="AU3" s="1138"/>
      <c r="AV3" s="1138"/>
      <c r="AW3" s="179"/>
      <c r="AX3" s="180"/>
      <c r="AY3" s="180"/>
      <c r="AZ3" s="181"/>
      <c r="BA3" s="74"/>
      <c r="BB3" s="74"/>
      <c r="BC3" s="74"/>
      <c r="BD3" s="1138"/>
      <c r="BE3" s="1138"/>
      <c r="BF3" s="1133"/>
      <c r="BG3" s="1134"/>
      <c r="BH3" s="1134"/>
      <c r="BI3" s="1135"/>
      <c r="BJ3" s="74"/>
      <c r="BK3" s="74"/>
      <c r="BL3" s="74"/>
      <c r="BM3" s="1138"/>
      <c r="BN3" s="1138"/>
      <c r="BO3" s="1133"/>
      <c r="BP3" s="1134"/>
      <c r="BQ3" s="1134"/>
      <c r="BR3" s="1135"/>
      <c r="BS3" s="74"/>
      <c r="BT3" s="74"/>
      <c r="BU3" s="74"/>
      <c r="BV3" s="1138"/>
      <c r="BW3" s="1138"/>
      <c r="BX3" s="1133"/>
      <c r="BY3" s="1134"/>
      <c r="BZ3" s="1134"/>
      <c r="CA3" s="1135"/>
      <c r="CB3" s="74"/>
      <c r="CC3" s="74"/>
      <c r="CD3" s="74"/>
      <c r="CE3" s="1138"/>
      <c r="CF3" s="1138"/>
      <c r="CG3" s="1133"/>
      <c r="CH3" s="1134"/>
      <c r="CI3" s="1134"/>
      <c r="CJ3" s="1135"/>
      <c r="CK3" s="74"/>
      <c r="CL3" s="74"/>
      <c r="CM3" s="74"/>
      <c r="CN3" s="1138"/>
      <c r="CO3" s="1138"/>
      <c r="CP3" s="1133"/>
      <c r="CQ3" s="1134"/>
      <c r="CR3" s="1134"/>
      <c r="CS3" s="1135"/>
      <c r="CT3" s="74"/>
      <c r="CU3" s="74"/>
      <c r="CV3" s="74"/>
      <c r="CW3" s="1138"/>
      <c r="CX3" s="1138"/>
      <c r="CY3" s="1133"/>
      <c r="CZ3" s="1134"/>
      <c r="DA3" s="1134"/>
      <c r="DB3" s="1135"/>
      <c r="DC3" s="74"/>
      <c r="DD3" s="74"/>
      <c r="DE3" s="74"/>
      <c r="DF3" s="1138"/>
      <c r="DG3" s="1138"/>
      <c r="DH3" s="1133"/>
      <c r="DI3" s="1134"/>
      <c r="DJ3" s="1134"/>
      <c r="DK3" s="1135"/>
      <c r="DL3" s="74"/>
      <c r="DM3" s="74"/>
      <c r="DN3" s="74"/>
      <c r="DO3" s="1138"/>
      <c r="DP3" s="1138"/>
      <c r="DQ3" s="1133"/>
      <c r="DR3" s="1134"/>
      <c r="DS3" s="1134"/>
      <c r="DT3" s="1135"/>
      <c r="DU3" s="74"/>
      <c r="DV3" s="74"/>
      <c r="DW3" s="74"/>
      <c r="DX3" s="1138"/>
      <c r="DY3" s="1138"/>
      <c r="DZ3" s="1133"/>
      <c r="EA3" s="1134"/>
      <c r="EB3" s="1134"/>
      <c r="EC3" s="1135"/>
      <c r="ED3" s="74"/>
      <c r="EE3" s="74"/>
      <c r="EF3" s="74"/>
      <c r="EG3" s="1138"/>
      <c r="EH3" s="1138"/>
      <c r="EI3" s="1133"/>
      <c r="EJ3" s="1134"/>
      <c r="EK3" s="1134"/>
      <c r="EL3" s="1135"/>
      <c r="EM3" s="74"/>
      <c r="EN3" s="74"/>
      <c r="EO3" s="74"/>
      <c r="EP3" s="1138"/>
      <c r="EQ3" s="1138"/>
      <c r="ER3" s="1133"/>
      <c r="ES3" s="1134"/>
      <c r="ET3" s="1134"/>
      <c r="EU3" s="1135"/>
      <c r="EV3" s="74"/>
      <c r="EW3" s="74"/>
      <c r="EX3" s="74"/>
      <c r="EY3" s="1138"/>
      <c r="EZ3" s="1138"/>
      <c r="FA3" s="1133"/>
      <c r="FB3" s="1134"/>
      <c r="FC3" s="1134"/>
      <c r="FD3" s="1135"/>
      <c r="FE3" s="74"/>
      <c r="FF3" s="74"/>
      <c r="FG3" s="74"/>
      <c r="FH3" s="1138"/>
      <c r="FI3" s="1138"/>
      <c r="FJ3" s="1133"/>
      <c r="FK3" s="1134"/>
      <c r="FL3" s="1134"/>
      <c r="FM3" s="1135"/>
      <c r="FN3" s="74"/>
      <c r="FO3" s="74"/>
      <c r="FP3" s="74"/>
      <c r="FQ3" s="1138"/>
      <c r="FR3" s="1138"/>
      <c r="FS3" s="1133"/>
      <c r="FT3" s="1134"/>
      <c r="FU3" s="1134"/>
      <c r="FV3" s="1135"/>
      <c r="FW3" s="74"/>
      <c r="FX3" s="74"/>
      <c r="FY3" s="74"/>
      <c r="FZ3" s="1138"/>
      <c r="GA3" s="1138"/>
      <c r="GB3" s="1133"/>
      <c r="GC3" s="1134"/>
      <c r="GD3" s="1134"/>
      <c r="GE3" s="1135"/>
      <c r="GF3" s="74"/>
      <c r="GG3" s="74"/>
      <c r="GH3" s="74"/>
      <c r="GI3" s="1138"/>
      <c r="GJ3" s="1138"/>
      <c r="GK3" s="1133"/>
      <c r="GL3" s="1134"/>
      <c r="GM3" s="1134"/>
      <c r="GN3" s="1135"/>
      <c r="GO3" s="74"/>
      <c r="GP3" s="74"/>
      <c r="GQ3" s="74"/>
      <c r="GR3" s="1138"/>
      <c r="GS3" s="1138"/>
      <c r="GT3" s="1133"/>
      <c r="GU3" s="1134"/>
      <c r="GV3" s="1134"/>
      <c r="GW3" s="1135"/>
      <c r="GX3" s="74"/>
      <c r="GY3" s="74"/>
      <c r="GZ3" s="74"/>
      <c r="HA3" s="1138"/>
      <c r="HB3" s="1138"/>
      <c r="HC3" s="1133"/>
      <c r="HD3" s="1134"/>
      <c r="HE3" s="1134"/>
      <c r="HF3" s="1135"/>
      <c r="HG3" s="74"/>
      <c r="HH3" s="74"/>
      <c r="HI3" s="74"/>
      <c r="HJ3" s="1138"/>
      <c r="HK3" s="1138"/>
      <c r="HL3" s="1133"/>
      <c r="HM3" s="1134"/>
      <c r="HN3" s="1134"/>
      <c r="HO3" s="1135"/>
      <c r="HP3" s="74"/>
      <c r="HQ3" s="74"/>
      <c r="HR3" s="74"/>
      <c r="HS3" s="1138"/>
      <c r="HT3" s="1138"/>
      <c r="HU3" s="1133"/>
      <c r="HV3" s="1134"/>
      <c r="HW3" s="1134"/>
      <c r="HX3" s="1135"/>
      <c r="HY3" s="74"/>
      <c r="HZ3" s="74"/>
      <c r="IA3" s="74"/>
      <c r="IB3" s="1138"/>
      <c r="IC3" s="1138"/>
      <c r="ID3" s="1133"/>
      <c r="IE3" s="1134"/>
      <c r="IF3" s="1134"/>
      <c r="IG3" s="1135"/>
      <c r="IH3" s="74"/>
      <c r="II3" s="74"/>
      <c r="IJ3" s="74"/>
      <c r="IK3" s="1138"/>
      <c r="IL3" s="1138"/>
      <c r="IM3" s="1133"/>
      <c r="IN3" s="1134"/>
      <c r="IO3" s="1134"/>
      <c r="IP3" s="1135"/>
      <c r="IQ3" s="74"/>
      <c r="IR3" s="74"/>
      <c r="IS3" s="74"/>
      <c r="IT3" s="1138"/>
      <c r="IU3" s="1138"/>
      <c r="IV3" s="1133"/>
      <c r="IW3" s="1134"/>
      <c r="IX3" s="1134"/>
      <c r="IY3" s="1135"/>
      <c r="IZ3" s="74"/>
      <c r="JA3" s="74"/>
      <c r="JB3" s="74"/>
      <c r="JC3" s="1138"/>
      <c r="JD3" s="1138"/>
      <c r="JE3" s="1133"/>
      <c r="JF3" s="1134"/>
      <c r="JG3" s="1134"/>
      <c r="JH3" s="1135"/>
      <c r="JI3" s="74"/>
      <c r="JJ3" s="74"/>
      <c r="JK3" s="74"/>
      <c r="JL3" s="1138"/>
      <c r="JM3" s="1138"/>
      <c r="JN3" s="1133"/>
      <c r="JO3" s="1134"/>
      <c r="JP3" s="1134"/>
      <c r="JQ3" s="1135"/>
      <c r="JR3" s="74"/>
    </row>
    <row r="4" spans="1:278" ht="52.5" customHeight="1" x14ac:dyDescent="0.2">
      <c r="A4" s="74"/>
      <c r="B4" s="1136" t="s">
        <v>68</v>
      </c>
      <c r="C4" s="1130"/>
      <c r="D4" s="1140" t="s">
        <v>0</v>
      </c>
      <c r="E4" s="1141"/>
      <c r="F4" s="1141"/>
      <c r="G4" s="1141"/>
      <c r="H4" s="1142"/>
      <c r="I4" s="74"/>
      <c r="J4" s="74"/>
      <c r="K4" s="1136" t="s">
        <v>69</v>
      </c>
      <c r="L4" s="1130"/>
      <c r="M4" s="1140" t="s">
        <v>0</v>
      </c>
      <c r="N4" s="1141"/>
      <c r="O4" s="1141"/>
      <c r="P4" s="1141"/>
      <c r="Q4" s="1142"/>
      <c r="R4" s="74"/>
      <c r="S4" s="74"/>
      <c r="T4" s="1136" t="s">
        <v>69</v>
      </c>
      <c r="U4" s="1130"/>
      <c r="V4" s="1140" t="s">
        <v>0</v>
      </c>
      <c r="W4" s="1141"/>
      <c r="X4" s="1141"/>
      <c r="Y4" s="1141"/>
      <c r="Z4" s="1142"/>
      <c r="AA4" s="74"/>
      <c r="AB4" s="74"/>
      <c r="AC4" s="1136" t="s">
        <v>69</v>
      </c>
      <c r="AD4" s="1130"/>
      <c r="AE4" s="1140" t="s">
        <v>0</v>
      </c>
      <c r="AF4" s="1141"/>
      <c r="AG4" s="1141"/>
      <c r="AH4" s="1141"/>
      <c r="AI4" s="1142"/>
      <c r="AJ4" s="74"/>
      <c r="AK4" s="74"/>
      <c r="AL4" s="1136" t="s">
        <v>69</v>
      </c>
      <c r="AM4" s="1130"/>
      <c r="AN4" s="1140" t="s">
        <v>0</v>
      </c>
      <c r="AO4" s="1141"/>
      <c r="AP4" s="1141"/>
      <c r="AQ4" s="1141"/>
      <c r="AR4" s="1142"/>
      <c r="AS4" s="74"/>
      <c r="AT4" s="74"/>
      <c r="AU4" s="1136" t="s">
        <v>69</v>
      </c>
      <c r="AV4" s="1130"/>
      <c r="AW4" s="1140" t="s">
        <v>0</v>
      </c>
      <c r="AX4" s="1141"/>
      <c r="AY4" s="1141"/>
      <c r="AZ4" s="1141"/>
      <c r="BA4" s="1142"/>
      <c r="BB4" s="74"/>
      <c r="BC4" s="74"/>
      <c r="BD4" s="1136" t="s">
        <v>69</v>
      </c>
      <c r="BE4" s="1130"/>
      <c r="BF4" s="1140" t="s">
        <v>0</v>
      </c>
      <c r="BG4" s="1141"/>
      <c r="BH4" s="1141"/>
      <c r="BI4" s="1141"/>
      <c r="BJ4" s="1142"/>
      <c r="BK4" s="74"/>
      <c r="BL4" s="74"/>
      <c r="BM4" s="1136" t="s">
        <v>69</v>
      </c>
      <c r="BN4" s="1130"/>
      <c r="BO4" s="1140" t="s">
        <v>0</v>
      </c>
      <c r="BP4" s="1141"/>
      <c r="BQ4" s="1141"/>
      <c r="BR4" s="1141"/>
      <c r="BS4" s="1142"/>
      <c r="BT4" s="74"/>
      <c r="BU4" s="74"/>
      <c r="BV4" s="1136" t="s">
        <v>69</v>
      </c>
      <c r="BW4" s="1130"/>
      <c r="BX4" s="1140" t="s">
        <v>0</v>
      </c>
      <c r="BY4" s="1141"/>
      <c r="BZ4" s="1141"/>
      <c r="CA4" s="1141"/>
      <c r="CB4" s="1142"/>
      <c r="CC4" s="74"/>
      <c r="CD4" s="74"/>
      <c r="CE4" s="1136" t="s">
        <v>69</v>
      </c>
      <c r="CF4" s="1130"/>
      <c r="CG4" s="1140" t="s">
        <v>0</v>
      </c>
      <c r="CH4" s="1141"/>
      <c r="CI4" s="1141"/>
      <c r="CJ4" s="1141"/>
      <c r="CK4" s="1142"/>
      <c r="CL4" s="74"/>
      <c r="CM4" s="74"/>
      <c r="CN4" s="1136" t="s">
        <v>69</v>
      </c>
      <c r="CO4" s="1130"/>
      <c r="CP4" s="1140" t="s">
        <v>0</v>
      </c>
      <c r="CQ4" s="1141"/>
      <c r="CR4" s="1141"/>
      <c r="CS4" s="1141"/>
      <c r="CT4" s="1142"/>
      <c r="CU4" s="74"/>
      <c r="CV4" s="74"/>
      <c r="CW4" s="1136" t="s">
        <v>69</v>
      </c>
      <c r="CX4" s="1130"/>
      <c r="CY4" s="1140" t="s">
        <v>0</v>
      </c>
      <c r="CZ4" s="1141"/>
      <c r="DA4" s="1141"/>
      <c r="DB4" s="1141"/>
      <c r="DC4" s="1142"/>
      <c r="DD4" s="74"/>
      <c r="DE4" s="74"/>
      <c r="DF4" s="1136" t="s">
        <v>69</v>
      </c>
      <c r="DG4" s="1130"/>
      <c r="DH4" s="1140" t="s">
        <v>0</v>
      </c>
      <c r="DI4" s="1141"/>
      <c r="DJ4" s="1141"/>
      <c r="DK4" s="1141"/>
      <c r="DL4" s="1142"/>
      <c r="DM4" s="74"/>
      <c r="DN4" s="74"/>
      <c r="DO4" s="1136" t="s">
        <v>69</v>
      </c>
      <c r="DP4" s="1130"/>
      <c r="DQ4" s="1140" t="s">
        <v>0</v>
      </c>
      <c r="DR4" s="1141"/>
      <c r="DS4" s="1141"/>
      <c r="DT4" s="1141"/>
      <c r="DU4" s="1142"/>
      <c r="DV4" s="74"/>
      <c r="DW4" s="74"/>
      <c r="DX4" s="1136" t="s">
        <v>69</v>
      </c>
      <c r="DY4" s="1130"/>
      <c r="DZ4" s="1140" t="s">
        <v>0</v>
      </c>
      <c r="EA4" s="1141"/>
      <c r="EB4" s="1141"/>
      <c r="EC4" s="1141"/>
      <c r="ED4" s="1142"/>
      <c r="EE4" s="74"/>
      <c r="EF4" s="74"/>
      <c r="EG4" s="1136" t="s">
        <v>69</v>
      </c>
      <c r="EH4" s="1130"/>
      <c r="EI4" s="1140" t="s">
        <v>0</v>
      </c>
      <c r="EJ4" s="1141"/>
      <c r="EK4" s="1141"/>
      <c r="EL4" s="1141"/>
      <c r="EM4" s="1142"/>
      <c r="EN4" s="74"/>
      <c r="EO4" s="74"/>
      <c r="EP4" s="1136" t="s">
        <v>69</v>
      </c>
      <c r="EQ4" s="1130"/>
      <c r="ER4" s="1140" t="s">
        <v>0</v>
      </c>
      <c r="ES4" s="1141"/>
      <c r="ET4" s="1141"/>
      <c r="EU4" s="1141"/>
      <c r="EV4" s="1142"/>
      <c r="EW4" s="74"/>
      <c r="EX4" s="74"/>
      <c r="EY4" s="1136" t="s">
        <v>69</v>
      </c>
      <c r="EZ4" s="1130"/>
      <c r="FA4" s="1140" t="s">
        <v>0</v>
      </c>
      <c r="FB4" s="1141"/>
      <c r="FC4" s="1141"/>
      <c r="FD4" s="1141"/>
      <c r="FE4" s="1142"/>
      <c r="FF4" s="74"/>
      <c r="FG4" s="74"/>
      <c r="FH4" s="1136" t="s">
        <v>69</v>
      </c>
      <c r="FI4" s="1130"/>
      <c r="FJ4" s="1140" t="s">
        <v>0</v>
      </c>
      <c r="FK4" s="1141"/>
      <c r="FL4" s="1141"/>
      <c r="FM4" s="1141"/>
      <c r="FN4" s="1142"/>
      <c r="FO4" s="74"/>
      <c r="FP4" s="74"/>
      <c r="FQ4" s="1136" t="s">
        <v>69</v>
      </c>
      <c r="FR4" s="1130"/>
      <c r="FS4" s="1140" t="s">
        <v>0</v>
      </c>
      <c r="FT4" s="1141"/>
      <c r="FU4" s="1141"/>
      <c r="FV4" s="1141"/>
      <c r="FW4" s="1142"/>
      <c r="FX4" s="74"/>
      <c r="FY4" s="74"/>
      <c r="FZ4" s="1136" t="s">
        <v>69</v>
      </c>
      <c r="GA4" s="1130"/>
      <c r="GB4" s="1140" t="s">
        <v>0</v>
      </c>
      <c r="GC4" s="1141"/>
      <c r="GD4" s="1141"/>
      <c r="GE4" s="1141"/>
      <c r="GF4" s="1142"/>
      <c r="GG4" s="74"/>
      <c r="GH4" s="74"/>
      <c r="GI4" s="1136" t="s">
        <v>69</v>
      </c>
      <c r="GJ4" s="1130"/>
      <c r="GK4" s="1140" t="s">
        <v>0</v>
      </c>
      <c r="GL4" s="1141"/>
      <c r="GM4" s="1141"/>
      <c r="GN4" s="1141"/>
      <c r="GO4" s="1142"/>
      <c r="GP4" s="74"/>
      <c r="GQ4" s="74"/>
      <c r="GR4" s="1136" t="s">
        <v>69</v>
      </c>
      <c r="GS4" s="1130"/>
      <c r="GT4" s="1140" t="s">
        <v>0</v>
      </c>
      <c r="GU4" s="1141"/>
      <c r="GV4" s="1141"/>
      <c r="GW4" s="1141"/>
      <c r="GX4" s="1142"/>
      <c r="GY4" s="74"/>
      <c r="GZ4" s="74"/>
      <c r="HA4" s="1136" t="s">
        <v>69</v>
      </c>
      <c r="HB4" s="1130"/>
      <c r="HC4" s="1140" t="s">
        <v>0</v>
      </c>
      <c r="HD4" s="1141"/>
      <c r="HE4" s="1141"/>
      <c r="HF4" s="1141"/>
      <c r="HG4" s="1142"/>
      <c r="HH4" s="74"/>
      <c r="HI4" s="74"/>
      <c r="HJ4" s="1136" t="s">
        <v>69</v>
      </c>
      <c r="HK4" s="1130"/>
      <c r="HL4" s="1140" t="s">
        <v>0</v>
      </c>
      <c r="HM4" s="1141"/>
      <c r="HN4" s="1141"/>
      <c r="HO4" s="1141"/>
      <c r="HP4" s="1142"/>
      <c r="HQ4" s="74"/>
      <c r="HR4" s="74"/>
      <c r="HS4" s="1136" t="s">
        <v>69</v>
      </c>
      <c r="HT4" s="1130"/>
      <c r="HU4" s="1140" t="s">
        <v>0</v>
      </c>
      <c r="HV4" s="1141"/>
      <c r="HW4" s="1141"/>
      <c r="HX4" s="1141"/>
      <c r="HY4" s="1142"/>
      <c r="HZ4" s="74"/>
      <c r="IA4" s="74"/>
      <c r="IB4" s="1136" t="s">
        <v>69</v>
      </c>
      <c r="IC4" s="1130"/>
      <c r="ID4" s="1140" t="s">
        <v>0</v>
      </c>
      <c r="IE4" s="1141"/>
      <c r="IF4" s="1141"/>
      <c r="IG4" s="1141"/>
      <c r="IH4" s="1142"/>
      <c r="II4" s="74"/>
      <c r="IJ4" s="74"/>
      <c r="IK4" s="1136" t="s">
        <v>69</v>
      </c>
      <c r="IL4" s="1130"/>
      <c r="IM4" s="1140" t="s">
        <v>0</v>
      </c>
      <c r="IN4" s="1141"/>
      <c r="IO4" s="1141"/>
      <c r="IP4" s="1141"/>
      <c r="IQ4" s="1142"/>
      <c r="IR4" s="74"/>
      <c r="IS4" s="74"/>
      <c r="IT4" s="1136" t="s">
        <v>69</v>
      </c>
      <c r="IU4" s="1130"/>
      <c r="IV4" s="1140" t="s">
        <v>0</v>
      </c>
      <c r="IW4" s="1141"/>
      <c r="IX4" s="1141"/>
      <c r="IY4" s="1141"/>
      <c r="IZ4" s="1142"/>
      <c r="JA4" s="74"/>
      <c r="JB4" s="74"/>
      <c r="JC4" s="1136" t="s">
        <v>69</v>
      </c>
      <c r="JD4" s="1130"/>
      <c r="JE4" s="1140" t="s">
        <v>0</v>
      </c>
      <c r="JF4" s="1141"/>
      <c r="JG4" s="1141"/>
      <c r="JH4" s="1141"/>
      <c r="JI4" s="1142"/>
      <c r="JJ4" s="74"/>
      <c r="JK4" s="74"/>
      <c r="JL4" s="1136" t="s">
        <v>69</v>
      </c>
      <c r="JM4" s="1130"/>
      <c r="JN4" s="1140" t="s">
        <v>0</v>
      </c>
      <c r="JO4" s="1141"/>
      <c r="JP4" s="1141"/>
      <c r="JQ4" s="1141"/>
      <c r="JR4" s="1142"/>
    </row>
    <row r="5" spans="1:278" ht="13.5" customHeight="1" x14ac:dyDescent="0.2">
      <c r="A5" s="74"/>
      <c r="B5" s="1131"/>
      <c r="C5" s="1132"/>
      <c r="D5" s="1128" t="s">
        <v>78</v>
      </c>
      <c r="E5" s="1129"/>
      <c r="F5" s="1129"/>
      <c r="G5" s="1129"/>
      <c r="H5" s="1130"/>
      <c r="I5" s="74"/>
      <c r="J5" s="74"/>
      <c r="K5" s="1131"/>
      <c r="L5" s="1132"/>
      <c r="M5" s="1128" t="s">
        <v>78</v>
      </c>
      <c r="N5" s="1129"/>
      <c r="O5" s="1129"/>
      <c r="P5" s="1129"/>
      <c r="Q5" s="1130"/>
      <c r="R5" s="74"/>
      <c r="S5" s="74"/>
      <c r="T5" s="1131"/>
      <c r="U5" s="1132"/>
      <c r="V5" s="1128" t="str">
        <f>M5</f>
        <v>CIUDAD UNIVERSITARIA</v>
      </c>
      <c r="W5" s="1129"/>
      <c r="X5" s="1129"/>
      <c r="Y5" s="1129"/>
      <c r="Z5" s="1130"/>
      <c r="AA5" s="74"/>
      <c r="AB5" s="74"/>
      <c r="AC5" s="1131"/>
      <c r="AD5" s="1132"/>
      <c r="AE5" s="1128" t="str">
        <f>V5</f>
        <v>CIUDAD UNIVERSITARIA</v>
      </c>
      <c r="AF5" s="1129"/>
      <c r="AG5" s="1129"/>
      <c r="AH5" s="1129"/>
      <c r="AI5" s="1130"/>
      <c r="AJ5" s="74"/>
      <c r="AK5" s="74"/>
      <c r="AL5" s="1131"/>
      <c r="AM5" s="1132"/>
      <c r="AN5" s="1128" t="str">
        <f>AE5</f>
        <v>CIUDAD UNIVERSITARIA</v>
      </c>
      <c r="AO5" s="1129"/>
      <c r="AP5" s="1129"/>
      <c r="AQ5" s="1129"/>
      <c r="AR5" s="1130"/>
      <c r="AS5" s="74"/>
      <c r="AT5" s="74"/>
      <c r="AU5" s="1131"/>
      <c r="AV5" s="1132"/>
      <c r="AW5" s="1128" t="str">
        <f>AN5</f>
        <v>CIUDAD UNIVERSITARIA</v>
      </c>
      <c r="AX5" s="1129"/>
      <c r="AY5" s="1129"/>
      <c r="AZ5" s="1129"/>
      <c r="BA5" s="1130"/>
      <c r="BB5" s="74"/>
      <c r="BC5" s="74"/>
      <c r="BD5" s="1131"/>
      <c r="BE5" s="1132"/>
      <c r="BF5" s="1128" t="str">
        <f>AW5</f>
        <v>CIUDAD UNIVERSITARIA</v>
      </c>
      <c r="BG5" s="1129"/>
      <c r="BH5" s="1129"/>
      <c r="BI5" s="1129"/>
      <c r="BJ5" s="1130"/>
      <c r="BK5" s="74"/>
      <c r="BL5" s="74"/>
      <c r="BM5" s="1131"/>
      <c r="BN5" s="1132"/>
      <c r="BO5" s="1128" t="str">
        <f>BF5</f>
        <v>CIUDAD UNIVERSITARIA</v>
      </c>
      <c r="BP5" s="1129"/>
      <c r="BQ5" s="1129"/>
      <c r="BR5" s="1129"/>
      <c r="BS5" s="1130"/>
      <c r="BT5" s="74"/>
      <c r="BU5" s="74"/>
      <c r="BV5" s="1131"/>
      <c r="BW5" s="1132"/>
      <c r="BX5" s="1128" t="str">
        <f>BO5</f>
        <v>CIUDAD UNIVERSITARIA</v>
      </c>
      <c r="BY5" s="1129"/>
      <c r="BZ5" s="1129"/>
      <c r="CA5" s="1129"/>
      <c r="CB5" s="1130"/>
      <c r="CC5" s="74"/>
      <c r="CD5" s="74"/>
      <c r="CE5" s="1131"/>
      <c r="CF5" s="1132"/>
      <c r="CG5" s="1128" t="str">
        <f>BX5</f>
        <v>CIUDAD UNIVERSITARIA</v>
      </c>
      <c r="CH5" s="1129"/>
      <c r="CI5" s="1129"/>
      <c r="CJ5" s="1129"/>
      <c r="CK5" s="1130"/>
      <c r="CL5" s="74"/>
      <c r="CM5" s="74"/>
      <c r="CN5" s="1131"/>
      <c r="CO5" s="1132"/>
      <c r="CP5" s="1128" t="str">
        <f>CG5</f>
        <v>CIUDAD UNIVERSITARIA</v>
      </c>
      <c r="CQ5" s="1129"/>
      <c r="CR5" s="1129"/>
      <c r="CS5" s="1129"/>
      <c r="CT5" s="1130"/>
      <c r="CU5" s="74"/>
      <c r="CV5" s="74"/>
      <c r="CW5" s="1131"/>
      <c r="CX5" s="1132"/>
      <c r="CY5" s="1128" t="str">
        <f>CP5</f>
        <v>CIUDAD UNIVERSITARIA</v>
      </c>
      <c r="CZ5" s="1129"/>
      <c r="DA5" s="1129"/>
      <c r="DB5" s="1129"/>
      <c r="DC5" s="1130"/>
      <c r="DD5" s="74"/>
      <c r="DE5" s="74"/>
      <c r="DF5" s="1131"/>
      <c r="DG5" s="1132"/>
      <c r="DH5" s="1128" t="str">
        <f>CY5</f>
        <v>CIUDAD UNIVERSITARIA</v>
      </c>
      <c r="DI5" s="1129"/>
      <c r="DJ5" s="1129"/>
      <c r="DK5" s="1129"/>
      <c r="DL5" s="1130"/>
      <c r="DM5" s="74"/>
      <c r="DN5" s="74"/>
      <c r="DO5" s="1131"/>
      <c r="DP5" s="1132"/>
      <c r="DQ5" s="1128" t="str">
        <f>DH5</f>
        <v>CIUDAD UNIVERSITARIA</v>
      </c>
      <c r="DR5" s="1129"/>
      <c r="DS5" s="1129"/>
      <c r="DT5" s="1129"/>
      <c r="DU5" s="1130"/>
      <c r="DV5" s="74"/>
      <c r="DW5" s="74"/>
      <c r="DX5" s="1131"/>
      <c r="DY5" s="1132"/>
      <c r="DZ5" s="1128" t="str">
        <f>DQ5</f>
        <v>CIUDAD UNIVERSITARIA</v>
      </c>
      <c r="EA5" s="1129"/>
      <c r="EB5" s="1129"/>
      <c r="EC5" s="1129"/>
      <c r="ED5" s="1130"/>
      <c r="EE5" s="74"/>
      <c r="EF5" s="74"/>
      <c r="EG5" s="1131"/>
      <c r="EH5" s="1132"/>
      <c r="EI5" s="1128" t="str">
        <f>DZ5</f>
        <v>CIUDAD UNIVERSITARIA</v>
      </c>
      <c r="EJ5" s="1129"/>
      <c r="EK5" s="1129"/>
      <c r="EL5" s="1129"/>
      <c r="EM5" s="1130"/>
      <c r="EN5" s="74"/>
      <c r="EO5" s="74"/>
      <c r="EP5" s="1131"/>
      <c r="EQ5" s="1132"/>
      <c r="ER5" s="1128" t="str">
        <f>EI5</f>
        <v>CIUDAD UNIVERSITARIA</v>
      </c>
      <c r="ES5" s="1129"/>
      <c r="ET5" s="1129"/>
      <c r="EU5" s="1129"/>
      <c r="EV5" s="1130"/>
      <c r="EW5" s="74"/>
      <c r="EX5" s="74"/>
      <c r="EY5" s="1131"/>
      <c r="EZ5" s="1132"/>
      <c r="FA5" s="1128" t="str">
        <f>ER5</f>
        <v>CIUDAD UNIVERSITARIA</v>
      </c>
      <c r="FB5" s="1129"/>
      <c r="FC5" s="1129"/>
      <c r="FD5" s="1129"/>
      <c r="FE5" s="1130"/>
      <c r="FF5" s="74"/>
      <c r="FG5" s="74"/>
      <c r="FH5" s="1131"/>
      <c r="FI5" s="1132"/>
      <c r="FJ5" s="1128" t="str">
        <f>FA5</f>
        <v>CIUDAD UNIVERSITARIA</v>
      </c>
      <c r="FK5" s="1129"/>
      <c r="FL5" s="1129"/>
      <c r="FM5" s="1129"/>
      <c r="FN5" s="1130"/>
      <c r="FO5" s="74"/>
      <c r="FP5" s="74"/>
      <c r="FQ5" s="1131"/>
      <c r="FR5" s="1132"/>
      <c r="FS5" s="1128" t="str">
        <f>FJ5</f>
        <v>CIUDAD UNIVERSITARIA</v>
      </c>
      <c r="FT5" s="1129"/>
      <c r="FU5" s="1129"/>
      <c r="FV5" s="1129"/>
      <c r="FW5" s="1130"/>
      <c r="FX5" s="74"/>
      <c r="FY5" s="74"/>
      <c r="FZ5" s="1131"/>
      <c r="GA5" s="1132"/>
      <c r="GB5" s="1128" t="str">
        <f>FS5</f>
        <v>CIUDAD UNIVERSITARIA</v>
      </c>
      <c r="GC5" s="1129"/>
      <c r="GD5" s="1129"/>
      <c r="GE5" s="1129"/>
      <c r="GF5" s="1130"/>
      <c r="GG5" s="74"/>
      <c r="GH5" s="74"/>
      <c r="GI5" s="1131"/>
      <c r="GJ5" s="1132"/>
      <c r="GK5" s="1128" t="str">
        <f>GB5</f>
        <v>CIUDAD UNIVERSITARIA</v>
      </c>
      <c r="GL5" s="1129"/>
      <c r="GM5" s="1129"/>
      <c r="GN5" s="1129"/>
      <c r="GO5" s="1130"/>
      <c r="GP5" s="74"/>
      <c r="GQ5" s="74"/>
      <c r="GR5" s="1131"/>
      <c r="GS5" s="1132"/>
      <c r="GT5" s="1128" t="str">
        <f>GK5</f>
        <v>CIUDAD UNIVERSITARIA</v>
      </c>
      <c r="GU5" s="1129"/>
      <c r="GV5" s="1129"/>
      <c r="GW5" s="1129"/>
      <c r="GX5" s="1130"/>
      <c r="GY5" s="74"/>
      <c r="GZ5" s="74"/>
      <c r="HA5" s="1131"/>
      <c r="HB5" s="1132"/>
      <c r="HC5" s="1128" t="str">
        <f>GT5</f>
        <v>CIUDAD UNIVERSITARIA</v>
      </c>
      <c r="HD5" s="1129"/>
      <c r="HE5" s="1129"/>
      <c r="HF5" s="1129"/>
      <c r="HG5" s="1130"/>
      <c r="HH5" s="74"/>
      <c r="HI5" s="74"/>
      <c r="HJ5" s="1131"/>
      <c r="HK5" s="1132"/>
      <c r="HL5" s="1128" t="str">
        <f>HC5</f>
        <v>CIUDAD UNIVERSITARIA</v>
      </c>
      <c r="HM5" s="1129"/>
      <c r="HN5" s="1129"/>
      <c r="HO5" s="1129"/>
      <c r="HP5" s="1130"/>
      <c r="HQ5" s="74"/>
      <c r="HR5" s="74"/>
      <c r="HS5" s="1131"/>
      <c r="HT5" s="1132"/>
      <c r="HU5" s="1128" t="str">
        <f>HL5</f>
        <v>CIUDAD UNIVERSITARIA</v>
      </c>
      <c r="HV5" s="1129"/>
      <c r="HW5" s="1129"/>
      <c r="HX5" s="1129"/>
      <c r="HY5" s="1130"/>
      <c r="HZ5" s="74"/>
      <c r="IA5" s="74"/>
      <c r="IB5" s="1131"/>
      <c r="IC5" s="1132"/>
      <c r="ID5" s="1128" t="str">
        <f>HU5</f>
        <v>CIUDAD UNIVERSITARIA</v>
      </c>
      <c r="IE5" s="1129"/>
      <c r="IF5" s="1129"/>
      <c r="IG5" s="1129"/>
      <c r="IH5" s="1130"/>
      <c r="II5" s="74"/>
      <c r="IJ5" s="74"/>
      <c r="IK5" s="1131"/>
      <c r="IL5" s="1132"/>
      <c r="IM5" s="1128" t="str">
        <f>ID5</f>
        <v>CIUDAD UNIVERSITARIA</v>
      </c>
      <c r="IN5" s="1129"/>
      <c r="IO5" s="1129"/>
      <c r="IP5" s="1129"/>
      <c r="IQ5" s="1130"/>
      <c r="IR5" s="74"/>
      <c r="IS5" s="74"/>
      <c r="IT5" s="1131"/>
      <c r="IU5" s="1132"/>
      <c r="IV5" s="1128" t="str">
        <f>IM5</f>
        <v>CIUDAD UNIVERSITARIA</v>
      </c>
      <c r="IW5" s="1129"/>
      <c r="IX5" s="1129"/>
      <c r="IY5" s="1129"/>
      <c r="IZ5" s="1130"/>
      <c r="JA5" s="74"/>
      <c r="JB5" s="74"/>
      <c r="JC5" s="1131"/>
      <c r="JD5" s="1132"/>
      <c r="JE5" s="1128" t="str">
        <f>IV5</f>
        <v>CIUDAD UNIVERSITARIA</v>
      </c>
      <c r="JF5" s="1129"/>
      <c r="JG5" s="1129"/>
      <c r="JH5" s="1129"/>
      <c r="JI5" s="1130"/>
      <c r="JJ5" s="74"/>
      <c r="JK5" s="74"/>
      <c r="JL5" s="1131"/>
      <c r="JM5" s="1132"/>
      <c r="JN5" s="1128" t="str">
        <f>JE5</f>
        <v>CIUDAD UNIVERSITARIA</v>
      </c>
      <c r="JO5" s="1129"/>
      <c r="JP5" s="1129"/>
      <c r="JQ5" s="1129"/>
      <c r="JR5" s="1130"/>
    </row>
    <row r="6" spans="1:278" ht="12.75" customHeight="1" x14ac:dyDescent="0.2">
      <c r="A6" s="74"/>
      <c r="B6" s="1131"/>
      <c r="C6" s="1132"/>
      <c r="D6" s="1131"/>
      <c r="E6" s="757"/>
      <c r="F6" s="757"/>
      <c r="G6" s="757"/>
      <c r="H6" s="1132"/>
      <c r="I6" s="74"/>
      <c r="J6" s="74"/>
      <c r="K6" s="1131"/>
      <c r="L6" s="1132"/>
      <c r="M6" s="1131"/>
      <c r="N6" s="757"/>
      <c r="O6" s="757"/>
      <c r="P6" s="757"/>
      <c r="Q6" s="1132"/>
      <c r="R6" s="74"/>
      <c r="S6" s="74"/>
      <c r="T6" s="1131"/>
      <c r="U6" s="1132"/>
      <c r="V6" s="1131"/>
      <c r="W6" s="757"/>
      <c r="X6" s="757"/>
      <c r="Y6" s="757"/>
      <c r="Z6" s="1132"/>
      <c r="AA6" s="74"/>
      <c r="AB6" s="74"/>
      <c r="AC6" s="1131"/>
      <c r="AD6" s="1132"/>
      <c r="AE6" s="1131"/>
      <c r="AF6" s="757"/>
      <c r="AG6" s="757"/>
      <c r="AH6" s="757"/>
      <c r="AI6" s="1132"/>
      <c r="AJ6" s="74"/>
      <c r="AK6" s="74"/>
      <c r="AL6" s="1131"/>
      <c r="AM6" s="1132"/>
      <c r="AN6" s="1131"/>
      <c r="AO6" s="757"/>
      <c r="AP6" s="757"/>
      <c r="AQ6" s="757"/>
      <c r="AR6" s="1132"/>
      <c r="AS6" s="74"/>
      <c r="AT6" s="74"/>
      <c r="AU6" s="1131"/>
      <c r="AV6" s="1132"/>
      <c r="AW6" s="1131"/>
      <c r="AX6" s="757"/>
      <c r="AY6" s="757"/>
      <c r="AZ6" s="757"/>
      <c r="BA6" s="1132"/>
      <c r="BB6" s="74"/>
      <c r="BC6" s="74"/>
      <c r="BD6" s="1131"/>
      <c r="BE6" s="1132"/>
      <c r="BF6" s="1131"/>
      <c r="BG6" s="757"/>
      <c r="BH6" s="757"/>
      <c r="BI6" s="757"/>
      <c r="BJ6" s="1132"/>
      <c r="BK6" s="74"/>
      <c r="BL6" s="74"/>
      <c r="BM6" s="1131"/>
      <c r="BN6" s="1132"/>
      <c r="BO6" s="1131"/>
      <c r="BP6" s="757"/>
      <c r="BQ6" s="757"/>
      <c r="BR6" s="757"/>
      <c r="BS6" s="1132"/>
      <c r="BT6" s="74"/>
      <c r="BU6" s="74"/>
      <c r="BV6" s="1131"/>
      <c r="BW6" s="1132"/>
      <c r="BX6" s="1131"/>
      <c r="BY6" s="757"/>
      <c r="BZ6" s="757"/>
      <c r="CA6" s="757"/>
      <c r="CB6" s="1132"/>
      <c r="CC6" s="74"/>
      <c r="CD6" s="74"/>
      <c r="CE6" s="1131"/>
      <c r="CF6" s="1132"/>
      <c r="CG6" s="1131"/>
      <c r="CH6" s="757"/>
      <c r="CI6" s="757"/>
      <c r="CJ6" s="757"/>
      <c r="CK6" s="1132"/>
      <c r="CL6" s="74"/>
      <c r="CM6" s="74"/>
      <c r="CN6" s="1131"/>
      <c r="CO6" s="1132"/>
      <c r="CP6" s="1131"/>
      <c r="CQ6" s="757"/>
      <c r="CR6" s="757"/>
      <c r="CS6" s="757"/>
      <c r="CT6" s="1132"/>
      <c r="CU6" s="74"/>
      <c r="CV6" s="74"/>
      <c r="CW6" s="1131"/>
      <c r="CX6" s="1132"/>
      <c r="CY6" s="1131"/>
      <c r="CZ6" s="757"/>
      <c r="DA6" s="757"/>
      <c r="DB6" s="757"/>
      <c r="DC6" s="1132"/>
      <c r="DD6" s="74"/>
      <c r="DE6" s="74"/>
      <c r="DF6" s="1131"/>
      <c r="DG6" s="1132"/>
      <c r="DH6" s="1131"/>
      <c r="DI6" s="757"/>
      <c r="DJ6" s="757"/>
      <c r="DK6" s="757"/>
      <c r="DL6" s="1132"/>
      <c r="DM6" s="74"/>
      <c r="DN6" s="74"/>
      <c r="DO6" s="1131"/>
      <c r="DP6" s="1132"/>
      <c r="DQ6" s="1131"/>
      <c r="DR6" s="757"/>
      <c r="DS6" s="757"/>
      <c r="DT6" s="757"/>
      <c r="DU6" s="1132"/>
      <c r="DV6" s="74"/>
      <c r="DW6" s="74"/>
      <c r="DX6" s="1131"/>
      <c r="DY6" s="1132"/>
      <c r="DZ6" s="1131"/>
      <c r="EA6" s="757"/>
      <c r="EB6" s="757"/>
      <c r="EC6" s="757"/>
      <c r="ED6" s="1132"/>
      <c r="EE6" s="74"/>
      <c r="EF6" s="74"/>
      <c r="EG6" s="1131"/>
      <c r="EH6" s="1132"/>
      <c r="EI6" s="1131"/>
      <c r="EJ6" s="757"/>
      <c r="EK6" s="757"/>
      <c r="EL6" s="757"/>
      <c r="EM6" s="1132"/>
      <c r="EN6" s="74"/>
      <c r="EO6" s="74"/>
      <c r="EP6" s="1131"/>
      <c r="EQ6" s="1132"/>
      <c r="ER6" s="1131"/>
      <c r="ES6" s="757"/>
      <c r="ET6" s="757"/>
      <c r="EU6" s="757"/>
      <c r="EV6" s="1132"/>
      <c r="EW6" s="74"/>
      <c r="EX6" s="74"/>
      <c r="EY6" s="1131"/>
      <c r="EZ6" s="1132"/>
      <c r="FA6" s="1131"/>
      <c r="FB6" s="757"/>
      <c r="FC6" s="757"/>
      <c r="FD6" s="757"/>
      <c r="FE6" s="1132"/>
      <c r="FF6" s="74"/>
      <c r="FG6" s="74"/>
      <c r="FH6" s="1131"/>
      <c r="FI6" s="1132"/>
      <c r="FJ6" s="1131"/>
      <c r="FK6" s="757"/>
      <c r="FL6" s="757"/>
      <c r="FM6" s="757"/>
      <c r="FN6" s="1132"/>
      <c r="FO6" s="74"/>
      <c r="FP6" s="74"/>
      <c r="FQ6" s="1131"/>
      <c r="FR6" s="1132"/>
      <c r="FS6" s="1131"/>
      <c r="FT6" s="757"/>
      <c r="FU6" s="757"/>
      <c r="FV6" s="757"/>
      <c r="FW6" s="1132"/>
      <c r="FX6" s="74"/>
      <c r="FY6" s="74"/>
      <c r="FZ6" s="1131"/>
      <c r="GA6" s="1132"/>
      <c r="GB6" s="1131"/>
      <c r="GC6" s="757"/>
      <c r="GD6" s="757"/>
      <c r="GE6" s="757"/>
      <c r="GF6" s="1132"/>
      <c r="GG6" s="74"/>
      <c r="GH6" s="74"/>
      <c r="GI6" s="1131"/>
      <c r="GJ6" s="1132"/>
      <c r="GK6" s="1131"/>
      <c r="GL6" s="757"/>
      <c r="GM6" s="757"/>
      <c r="GN6" s="757"/>
      <c r="GO6" s="1132"/>
      <c r="GP6" s="74"/>
      <c r="GQ6" s="74"/>
      <c r="GR6" s="1131"/>
      <c r="GS6" s="1132"/>
      <c r="GT6" s="1131"/>
      <c r="GU6" s="757"/>
      <c r="GV6" s="757"/>
      <c r="GW6" s="757"/>
      <c r="GX6" s="1132"/>
      <c r="GY6" s="74"/>
      <c r="GZ6" s="74"/>
      <c r="HA6" s="1131"/>
      <c r="HB6" s="1132"/>
      <c r="HC6" s="1131"/>
      <c r="HD6" s="757"/>
      <c r="HE6" s="757"/>
      <c r="HF6" s="757"/>
      <c r="HG6" s="1132"/>
      <c r="HH6" s="74"/>
      <c r="HI6" s="74"/>
      <c r="HJ6" s="1131"/>
      <c r="HK6" s="1132"/>
      <c r="HL6" s="1131"/>
      <c r="HM6" s="757"/>
      <c r="HN6" s="757"/>
      <c r="HO6" s="757"/>
      <c r="HP6" s="1132"/>
      <c r="HQ6" s="74"/>
      <c r="HR6" s="74"/>
      <c r="HS6" s="1131"/>
      <c r="HT6" s="1132"/>
      <c r="HU6" s="1131"/>
      <c r="HV6" s="757"/>
      <c r="HW6" s="757"/>
      <c r="HX6" s="757"/>
      <c r="HY6" s="1132"/>
      <c r="HZ6" s="74"/>
      <c r="IA6" s="74"/>
      <c r="IB6" s="1131"/>
      <c r="IC6" s="1132"/>
      <c r="ID6" s="1131"/>
      <c r="IE6" s="757"/>
      <c r="IF6" s="757"/>
      <c r="IG6" s="757"/>
      <c r="IH6" s="1132"/>
      <c r="II6" s="74"/>
      <c r="IJ6" s="74"/>
      <c r="IK6" s="1131"/>
      <c r="IL6" s="1132"/>
      <c r="IM6" s="1131"/>
      <c r="IN6" s="757"/>
      <c r="IO6" s="757"/>
      <c r="IP6" s="757"/>
      <c r="IQ6" s="1132"/>
      <c r="IR6" s="74"/>
      <c r="IS6" s="74"/>
      <c r="IT6" s="1131"/>
      <c r="IU6" s="1132"/>
      <c r="IV6" s="1131"/>
      <c r="IW6" s="757"/>
      <c r="IX6" s="757"/>
      <c r="IY6" s="757"/>
      <c r="IZ6" s="1132"/>
      <c r="JA6" s="74"/>
      <c r="JB6" s="74"/>
      <c r="JC6" s="1131"/>
      <c r="JD6" s="1132"/>
      <c r="JE6" s="1131"/>
      <c r="JF6" s="757"/>
      <c r="JG6" s="757"/>
      <c r="JH6" s="757"/>
      <c r="JI6" s="1132"/>
      <c r="JJ6" s="74"/>
      <c r="JK6" s="74"/>
      <c r="JL6" s="1131"/>
      <c r="JM6" s="1132"/>
      <c r="JN6" s="1131"/>
      <c r="JO6" s="757"/>
      <c r="JP6" s="757"/>
      <c r="JQ6" s="757"/>
      <c r="JR6" s="1132"/>
    </row>
    <row r="7" spans="1:278" ht="13.5" customHeight="1" x14ac:dyDescent="0.2">
      <c r="A7" s="74"/>
      <c r="B7" s="1131"/>
      <c r="C7" s="1132"/>
      <c r="D7" s="1133"/>
      <c r="E7" s="1134"/>
      <c r="F7" s="1134"/>
      <c r="G7" s="1134"/>
      <c r="H7" s="1135"/>
      <c r="I7" s="74"/>
      <c r="J7" s="74"/>
      <c r="K7" s="1131"/>
      <c r="L7" s="1132"/>
      <c r="M7" s="1133"/>
      <c r="N7" s="1134"/>
      <c r="O7" s="1134"/>
      <c r="P7" s="1134"/>
      <c r="Q7" s="1135"/>
      <c r="R7" s="74"/>
      <c r="S7" s="74"/>
      <c r="T7" s="1131"/>
      <c r="U7" s="1132"/>
      <c r="V7" s="1133"/>
      <c r="W7" s="1134"/>
      <c r="X7" s="1134"/>
      <c r="Y7" s="1134"/>
      <c r="Z7" s="1135"/>
      <c r="AA7" s="74"/>
      <c r="AB7" s="74"/>
      <c r="AC7" s="1131"/>
      <c r="AD7" s="1132"/>
      <c r="AE7" s="1133"/>
      <c r="AF7" s="1134"/>
      <c r="AG7" s="1134"/>
      <c r="AH7" s="1134"/>
      <c r="AI7" s="1135"/>
      <c r="AJ7" s="74"/>
      <c r="AK7" s="74"/>
      <c r="AL7" s="1131"/>
      <c r="AM7" s="1132"/>
      <c r="AN7" s="1133"/>
      <c r="AO7" s="1134"/>
      <c r="AP7" s="1134"/>
      <c r="AQ7" s="1134"/>
      <c r="AR7" s="1135"/>
      <c r="AS7" s="74"/>
      <c r="AT7" s="74"/>
      <c r="AU7" s="1131"/>
      <c r="AV7" s="1132"/>
      <c r="AW7" s="1133"/>
      <c r="AX7" s="1134"/>
      <c r="AY7" s="1134"/>
      <c r="AZ7" s="1134"/>
      <c r="BA7" s="1135"/>
      <c r="BB7" s="74"/>
      <c r="BC7" s="74"/>
      <c r="BD7" s="1131"/>
      <c r="BE7" s="1132"/>
      <c r="BF7" s="1133"/>
      <c r="BG7" s="1134"/>
      <c r="BH7" s="1134"/>
      <c r="BI7" s="1134"/>
      <c r="BJ7" s="1135"/>
      <c r="BK7" s="74"/>
      <c r="BL7" s="74"/>
      <c r="BM7" s="1131"/>
      <c r="BN7" s="1132"/>
      <c r="BO7" s="1133"/>
      <c r="BP7" s="1134"/>
      <c r="BQ7" s="1134"/>
      <c r="BR7" s="1134"/>
      <c r="BS7" s="1135"/>
      <c r="BT7" s="74"/>
      <c r="BU7" s="74"/>
      <c r="BV7" s="1131"/>
      <c r="BW7" s="1132"/>
      <c r="BX7" s="1133"/>
      <c r="BY7" s="1134"/>
      <c r="BZ7" s="1134"/>
      <c r="CA7" s="1134"/>
      <c r="CB7" s="1135"/>
      <c r="CC7" s="74"/>
      <c r="CD7" s="74"/>
      <c r="CE7" s="1131"/>
      <c r="CF7" s="1132"/>
      <c r="CG7" s="1133"/>
      <c r="CH7" s="1134"/>
      <c r="CI7" s="1134"/>
      <c r="CJ7" s="1134"/>
      <c r="CK7" s="1135"/>
      <c r="CL7" s="74"/>
      <c r="CM7" s="74"/>
      <c r="CN7" s="1131"/>
      <c r="CO7" s="1132"/>
      <c r="CP7" s="1133"/>
      <c r="CQ7" s="1134"/>
      <c r="CR7" s="1134"/>
      <c r="CS7" s="1134"/>
      <c r="CT7" s="1135"/>
      <c r="CU7" s="74"/>
      <c r="CV7" s="74"/>
      <c r="CW7" s="1131"/>
      <c r="CX7" s="1132"/>
      <c r="CY7" s="1133"/>
      <c r="CZ7" s="1134"/>
      <c r="DA7" s="1134"/>
      <c r="DB7" s="1134"/>
      <c r="DC7" s="1135"/>
      <c r="DD7" s="74"/>
      <c r="DE7" s="74"/>
      <c r="DF7" s="1131"/>
      <c r="DG7" s="1132"/>
      <c r="DH7" s="1133"/>
      <c r="DI7" s="1134"/>
      <c r="DJ7" s="1134"/>
      <c r="DK7" s="1134"/>
      <c r="DL7" s="1135"/>
      <c r="DM7" s="74"/>
      <c r="DN7" s="74"/>
      <c r="DO7" s="1131"/>
      <c r="DP7" s="1132"/>
      <c r="DQ7" s="1133"/>
      <c r="DR7" s="1134"/>
      <c r="DS7" s="1134"/>
      <c r="DT7" s="1134"/>
      <c r="DU7" s="1135"/>
      <c r="DV7" s="74"/>
      <c r="DW7" s="74"/>
      <c r="DX7" s="1131"/>
      <c r="DY7" s="1132"/>
      <c r="DZ7" s="1133"/>
      <c r="EA7" s="1134"/>
      <c r="EB7" s="1134"/>
      <c r="EC7" s="1134"/>
      <c r="ED7" s="1135"/>
      <c r="EE7" s="74"/>
      <c r="EF7" s="74"/>
      <c r="EG7" s="1131"/>
      <c r="EH7" s="1132"/>
      <c r="EI7" s="1133"/>
      <c r="EJ7" s="1134"/>
      <c r="EK7" s="1134"/>
      <c r="EL7" s="1134"/>
      <c r="EM7" s="1135"/>
      <c r="EN7" s="74"/>
      <c r="EO7" s="74"/>
      <c r="EP7" s="1131"/>
      <c r="EQ7" s="1132"/>
      <c r="ER7" s="1133"/>
      <c r="ES7" s="1134"/>
      <c r="ET7" s="1134"/>
      <c r="EU7" s="1134"/>
      <c r="EV7" s="1135"/>
      <c r="EW7" s="74"/>
      <c r="EX7" s="74"/>
      <c r="EY7" s="1131"/>
      <c r="EZ7" s="1132"/>
      <c r="FA7" s="1133"/>
      <c r="FB7" s="1134"/>
      <c r="FC7" s="1134"/>
      <c r="FD7" s="1134"/>
      <c r="FE7" s="1135"/>
      <c r="FF7" s="74"/>
      <c r="FG7" s="74"/>
      <c r="FH7" s="1131"/>
      <c r="FI7" s="1132"/>
      <c r="FJ7" s="1133"/>
      <c r="FK7" s="1134"/>
      <c r="FL7" s="1134"/>
      <c r="FM7" s="1134"/>
      <c r="FN7" s="1135"/>
      <c r="FO7" s="74"/>
      <c r="FP7" s="74"/>
      <c r="FQ7" s="1131"/>
      <c r="FR7" s="1132"/>
      <c r="FS7" s="1133"/>
      <c r="FT7" s="1134"/>
      <c r="FU7" s="1134"/>
      <c r="FV7" s="1134"/>
      <c r="FW7" s="1135"/>
      <c r="FX7" s="74"/>
      <c r="FY7" s="74"/>
      <c r="FZ7" s="1131"/>
      <c r="GA7" s="1132"/>
      <c r="GB7" s="1133"/>
      <c r="GC7" s="1134"/>
      <c r="GD7" s="1134"/>
      <c r="GE7" s="1134"/>
      <c r="GF7" s="1135"/>
      <c r="GG7" s="74"/>
      <c r="GH7" s="74"/>
      <c r="GI7" s="1131"/>
      <c r="GJ7" s="1132"/>
      <c r="GK7" s="1133"/>
      <c r="GL7" s="1134"/>
      <c r="GM7" s="1134"/>
      <c r="GN7" s="1134"/>
      <c r="GO7" s="1135"/>
      <c r="GP7" s="74"/>
      <c r="GQ7" s="74"/>
      <c r="GR7" s="1131"/>
      <c r="GS7" s="1132"/>
      <c r="GT7" s="1133"/>
      <c r="GU7" s="1134"/>
      <c r="GV7" s="1134"/>
      <c r="GW7" s="1134"/>
      <c r="GX7" s="1135"/>
      <c r="GY7" s="74"/>
      <c r="GZ7" s="74"/>
      <c r="HA7" s="1131"/>
      <c r="HB7" s="1132"/>
      <c r="HC7" s="1133"/>
      <c r="HD7" s="1134"/>
      <c r="HE7" s="1134"/>
      <c r="HF7" s="1134"/>
      <c r="HG7" s="1135"/>
      <c r="HH7" s="74"/>
      <c r="HI7" s="74"/>
      <c r="HJ7" s="1131"/>
      <c r="HK7" s="1132"/>
      <c r="HL7" s="1133"/>
      <c r="HM7" s="1134"/>
      <c r="HN7" s="1134"/>
      <c r="HO7" s="1134"/>
      <c r="HP7" s="1135"/>
      <c r="HQ7" s="74"/>
      <c r="HR7" s="74"/>
      <c r="HS7" s="1131"/>
      <c r="HT7" s="1132"/>
      <c r="HU7" s="1133"/>
      <c r="HV7" s="1134"/>
      <c r="HW7" s="1134"/>
      <c r="HX7" s="1134"/>
      <c r="HY7" s="1135"/>
      <c r="HZ7" s="74"/>
      <c r="IA7" s="74"/>
      <c r="IB7" s="1131"/>
      <c r="IC7" s="1132"/>
      <c r="ID7" s="1133"/>
      <c r="IE7" s="1134"/>
      <c r="IF7" s="1134"/>
      <c r="IG7" s="1134"/>
      <c r="IH7" s="1135"/>
      <c r="II7" s="74"/>
      <c r="IJ7" s="74"/>
      <c r="IK7" s="1131"/>
      <c r="IL7" s="1132"/>
      <c r="IM7" s="1133"/>
      <c r="IN7" s="1134"/>
      <c r="IO7" s="1134"/>
      <c r="IP7" s="1134"/>
      <c r="IQ7" s="1135"/>
      <c r="IR7" s="74"/>
      <c r="IS7" s="74"/>
      <c r="IT7" s="1131"/>
      <c r="IU7" s="1132"/>
      <c r="IV7" s="1133"/>
      <c r="IW7" s="1134"/>
      <c r="IX7" s="1134"/>
      <c r="IY7" s="1134"/>
      <c r="IZ7" s="1135"/>
      <c r="JA7" s="74"/>
      <c r="JB7" s="74"/>
      <c r="JC7" s="1131"/>
      <c r="JD7" s="1132"/>
      <c r="JE7" s="1133"/>
      <c r="JF7" s="1134"/>
      <c r="JG7" s="1134"/>
      <c r="JH7" s="1134"/>
      <c r="JI7" s="1135"/>
      <c r="JJ7" s="74"/>
      <c r="JK7" s="74"/>
      <c r="JL7" s="1131"/>
      <c r="JM7" s="1132"/>
      <c r="JN7" s="1133"/>
      <c r="JO7" s="1134"/>
      <c r="JP7" s="1134"/>
      <c r="JQ7" s="1134"/>
      <c r="JR7" s="1135"/>
    </row>
    <row r="8" spans="1:278" ht="19.5" customHeight="1" x14ac:dyDescent="0.2">
      <c r="A8" s="74"/>
      <c r="B8" s="1131"/>
      <c r="C8" s="1132"/>
      <c r="D8" s="1137" t="s">
        <v>79</v>
      </c>
      <c r="E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F8" s="1129"/>
      <c r="G8" s="1129"/>
      <c r="H8" s="1130"/>
      <c r="I8" s="74"/>
      <c r="J8" s="74"/>
      <c r="K8" s="1131"/>
      <c r="L8" s="1132"/>
      <c r="M8" s="1137" t="s">
        <v>79</v>
      </c>
      <c r="N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O8" s="1129"/>
      <c r="P8" s="1129"/>
      <c r="Q8" s="1130"/>
      <c r="R8" s="74"/>
      <c r="S8" s="74"/>
      <c r="T8" s="1131"/>
      <c r="U8" s="1132"/>
      <c r="V8" s="1137" t="s">
        <v>79</v>
      </c>
      <c r="W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X8" s="1129"/>
      <c r="Y8" s="1129"/>
      <c r="Z8" s="1130"/>
      <c r="AA8" s="74"/>
      <c r="AB8" s="74"/>
      <c r="AC8" s="1131"/>
      <c r="AD8" s="1132"/>
      <c r="AE8" s="1137" t="s">
        <v>79</v>
      </c>
      <c r="AF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AG8" s="1129"/>
      <c r="AH8" s="1129"/>
      <c r="AI8" s="1130"/>
      <c r="AJ8" s="74"/>
      <c r="AK8" s="74"/>
      <c r="AL8" s="1131"/>
      <c r="AM8" s="1132"/>
      <c r="AN8" s="1137" t="s">
        <v>79</v>
      </c>
      <c r="AO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AP8" s="1129"/>
      <c r="AQ8" s="1129"/>
      <c r="AR8" s="1130"/>
      <c r="AS8" s="74"/>
      <c r="AT8" s="74"/>
      <c r="AU8" s="1131"/>
      <c r="AV8" s="1132"/>
      <c r="AW8" s="1137" t="s">
        <v>79</v>
      </c>
      <c r="AX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AY8" s="1129"/>
      <c r="AZ8" s="1129"/>
      <c r="BA8" s="1130"/>
      <c r="BB8" s="74"/>
      <c r="BC8" s="74"/>
      <c r="BD8" s="1131"/>
      <c r="BE8" s="1132"/>
      <c r="BF8" s="1137" t="s">
        <v>79</v>
      </c>
      <c r="BG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BH8" s="1129"/>
      <c r="BI8" s="1129"/>
      <c r="BJ8" s="1130"/>
      <c r="BK8" s="74"/>
      <c r="BL8" s="74"/>
      <c r="BM8" s="1131"/>
      <c r="BN8" s="1132"/>
      <c r="BO8" s="1137" t="s">
        <v>79</v>
      </c>
      <c r="BP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BQ8" s="1129"/>
      <c r="BR8" s="1129"/>
      <c r="BS8" s="1130"/>
      <c r="BT8" s="74"/>
      <c r="BU8" s="74"/>
      <c r="BV8" s="1131"/>
      <c r="BW8" s="1132"/>
      <c r="BX8" s="1137" t="s">
        <v>79</v>
      </c>
      <c r="BY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BZ8" s="1129"/>
      <c r="CA8" s="1129"/>
      <c r="CB8" s="1130"/>
      <c r="CC8" s="74"/>
      <c r="CD8" s="74"/>
      <c r="CE8" s="1131"/>
      <c r="CF8" s="1132"/>
      <c r="CG8" s="1137" t="s">
        <v>79</v>
      </c>
      <c r="CH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CI8" s="1129"/>
      <c r="CJ8" s="1129"/>
      <c r="CK8" s="1130"/>
      <c r="CL8" s="74"/>
      <c r="CM8" s="74"/>
      <c r="CN8" s="1131"/>
      <c r="CO8" s="1132"/>
      <c r="CP8" s="1137" t="s">
        <v>79</v>
      </c>
      <c r="CQ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CR8" s="1129"/>
      <c r="CS8" s="1129"/>
      <c r="CT8" s="1130"/>
      <c r="CU8" s="74"/>
      <c r="CV8" s="74"/>
      <c r="CW8" s="1131"/>
      <c r="CX8" s="1132"/>
      <c r="CY8" s="1137" t="s">
        <v>79</v>
      </c>
      <c r="CZ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DA8" s="1129"/>
      <c r="DB8" s="1129"/>
      <c r="DC8" s="1130"/>
      <c r="DD8" s="74"/>
      <c r="DE8" s="74"/>
      <c r="DF8" s="1131"/>
      <c r="DG8" s="1132"/>
      <c r="DH8" s="1137" t="s">
        <v>79</v>
      </c>
      <c r="DI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DJ8" s="1129"/>
      <c r="DK8" s="1129"/>
      <c r="DL8" s="1130"/>
      <c r="DM8" s="74"/>
      <c r="DN8" s="74"/>
      <c r="DO8" s="1131"/>
      <c r="DP8" s="1132"/>
      <c r="DQ8" s="1137" t="s">
        <v>79</v>
      </c>
      <c r="DR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DS8" s="1129"/>
      <c r="DT8" s="1129"/>
      <c r="DU8" s="1130"/>
      <c r="DV8" s="74"/>
      <c r="DW8" s="74"/>
      <c r="DX8" s="1131"/>
      <c r="DY8" s="1132"/>
      <c r="DZ8" s="1137" t="s">
        <v>79</v>
      </c>
      <c r="EA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EB8" s="1129"/>
      <c r="EC8" s="1129"/>
      <c r="ED8" s="1130"/>
      <c r="EE8" s="74"/>
      <c r="EF8" s="74"/>
      <c r="EG8" s="1131"/>
      <c r="EH8" s="1132"/>
      <c r="EI8" s="1137" t="s">
        <v>79</v>
      </c>
      <c r="EJ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EK8" s="1129"/>
      <c r="EL8" s="1129"/>
      <c r="EM8" s="1130"/>
      <c r="EN8" s="74"/>
      <c r="EO8" s="74"/>
      <c r="EP8" s="1131"/>
      <c r="EQ8" s="1132"/>
      <c r="ER8" s="1137" t="s">
        <v>79</v>
      </c>
      <c r="ES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ET8" s="1129"/>
      <c r="EU8" s="1129"/>
      <c r="EV8" s="1130"/>
      <c r="EW8" s="74"/>
      <c r="EX8" s="74"/>
      <c r="EY8" s="1131"/>
      <c r="EZ8" s="1132"/>
      <c r="FA8" s="1137" t="s">
        <v>79</v>
      </c>
      <c r="FB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FC8" s="1129"/>
      <c r="FD8" s="1129"/>
      <c r="FE8" s="1130"/>
      <c r="FF8" s="74"/>
      <c r="FG8" s="74"/>
      <c r="FH8" s="1131"/>
      <c r="FI8" s="1132"/>
      <c r="FJ8" s="1137" t="s">
        <v>79</v>
      </c>
      <c r="FK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FL8" s="1129"/>
      <c r="FM8" s="1129"/>
      <c r="FN8" s="1130"/>
      <c r="FO8" s="74"/>
      <c r="FP8" s="74"/>
      <c r="FQ8" s="1131"/>
      <c r="FR8" s="1132"/>
      <c r="FS8" s="1137" t="s">
        <v>79</v>
      </c>
      <c r="FT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FU8" s="1129"/>
      <c r="FV8" s="1129"/>
      <c r="FW8" s="1130"/>
      <c r="FX8" s="74"/>
      <c r="FY8" s="74"/>
      <c r="FZ8" s="1131"/>
      <c r="GA8" s="1132"/>
      <c r="GB8" s="1137" t="s">
        <v>79</v>
      </c>
      <c r="GC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GD8" s="1129"/>
      <c r="GE8" s="1129"/>
      <c r="GF8" s="1130"/>
      <c r="GG8" s="74"/>
      <c r="GH8" s="74"/>
      <c r="GI8" s="1131"/>
      <c r="GJ8" s="1132"/>
      <c r="GK8" s="1137" t="s">
        <v>79</v>
      </c>
      <c r="GL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GM8" s="1129"/>
      <c r="GN8" s="1129"/>
      <c r="GO8" s="1130"/>
      <c r="GP8" s="74"/>
      <c r="GQ8" s="74"/>
      <c r="GR8" s="1131"/>
      <c r="GS8" s="1132"/>
      <c r="GT8" s="1137" t="s">
        <v>79</v>
      </c>
      <c r="GU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GV8" s="1129"/>
      <c r="GW8" s="1129"/>
      <c r="GX8" s="1130"/>
      <c r="GY8" s="74"/>
      <c r="GZ8" s="74"/>
      <c r="HA8" s="1131"/>
      <c r="HB8" s="1132"/>
      <c r="HC8" s="1137" t="s">
        <v>79</v>
      </c>
      <c r="HD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HE8" s="1129"/>
      <c r="HF8" s="1129"/>
      <c r="HG8" s="1130"/>
      <c r="HH8" s="74"/>
      <c r="HI8" s="74"/>
      <c r="HJ8" s="1131"/>
      <c r="HK8" s="1132"/>
      <c r="HL8" s="1137" t="s">
        <v>79</v>
      </c>
      <c r="HM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HN8" s="1129"/>
      <c r="HO8" s="1129"/>
      <c r="HP8" s="1130"/>
      <c r="HQ8" s="74"/>
      <c r="HR8" s="74"/>
      <c r="HS8" s="1131"/>
      <c r="HT8" s="1132"/>
      <c r="HU8" s="1137" t="s">
        <v>79</v>
      </c>
      <c r="HV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HW8" s="1129"/>
      <c r="HX8" s="1129"/>
      <c r="HY8" s="1130"/>
      <c r="HZ8" s="74"/>
      <c r="IA8" s="74"/>
      <c r="IB8" s="1131"/>
      <c r="IC8" s="1132"/>
      <c r="ID8" s="1137" t="s">
        <v>79</v>
      </c>
      <c r="IE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IF8" s="1129"/>
      <c r="IG8" s="1129"/>
      <c r="IH8" s="1130"/>
      <c r="II8" s="74"/>
      <c r="IJ8" s="74"/>
      <c r="IK8" s="1131"/>
      <c r="IL8" s="1132"/>
      <c r="IM8" s="1137" t="s">
        <v>79</v>
      </c>
      <c r="IN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IO8" s="1129"/>
      <c r="IP8" s="1129"/>
      <c r="IQ8" s="1130"/>
      <c r="IR8" s="74"/>
      <c r="IS8" s="74"/>
      <c r="IT8" s="1131"/>
      <c r="IU8" s="1132"/>
      <c r="IV8" s="1137" t="s">
        <v>79</v>
      </c>
      <c r="IW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IX8" s="1129"/>
      <c r="IY8" s="1129"/>
      <c r="IZ8" s="1130"/>
      <c r="JA8" s="74"/>
      <c r="JB8" s="74"/>
      <c r="JC8" s="1131"/>
      <c r="JD8" s="1132"/>
      <c r="JE8" s="1137" t="s">
        <v>79</v>
      </c>
      <c r="JF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JG8" s="1129"/>
      <c r="JH8" s="1129"/>
      <c r="JI8" s="1130"/>
      <c r="JJ8" s="74"/>
      <c r="JK8" s="74"/>
      <c r="JL8" s="1131"/>
      <c r="JM8" s="1132"/>
      <c r="JN8" s="1137" t="s">
        <v>79</v>
      </c>
      <c r="JO8" s="112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JP8" s="1129"/>
      <c r="JQ8" s="1129"/>
      <c r="JR8" s="1130"/>
    </row>
    <row r="9" spans="1:278" ht="82.5" customHeight="1" x14ac:dyDescent="0.2">
      <c r="A9" s="74"/>
      <c r="B9" s="1133"/>
      <c r="C9" s="1135"/>
      <c r="D9" s="1138"/>
      <c r="E9" s="1133"/>
      <c r="F9" s="1134"/>
      <c r="G9" s="1134"/>
      <c r="H9" s="1135"/>
      <c r="I9" s="74"/>
      <c r="J9" s="74"/>
      <c r="K9" s="1133"/>
      <c r="L9" s="1135"/>
      <c r="M9" s="1138"/>
      <c r="N9" s="1133"/>
      <c r="O9" s="1134"/>
      <c r="P9" s="1134"/>
      <c r="Q9" s="1135"/>
      <c r="R9" s="74"/>
      <c r="S9" s="74"/>
      <c r="T9" s="1133"/>
      <c r="U9" s="1135"/>
      <c r="V9" s="1138"/>
      <c r="W9" s="1133"/>
      <c r="X9" s="1134"/>
      <c r="Y9" s="1134"/>
      <c r="Z9" s="1135"/>
      <c r="AA9" s="74"/>
      <c r="AB9" s="74"/>
      <c r="AC9" s="1133"/>
      <c r="AD9" s="1135"/>
      <c r="AE9" s="1138"/>
      <c r="AF9" s="1133"/>
      <c r="AG9" s="1134"/>
      <c r="AH9" s="1134"/>
      <c r="AI9" s="1135"/>
      <c r="AJ9" s="74"/>
      <c r="AK9" s="74"/>
      <c r="AL9" s="1133"/>
      <c r="AM9" s="1135"/>
      <c r="AN9" s="1138"/>
      <c r="AO9" s="1133"/>
      <c r="AP9" s="1134"/>
      <c r="AQ9" s="1134"/>
      <c r="AR9" s="1135"/>
      <c r="AS9" s="74"/>
      <c r="AT9" s="74"/>
      <c r="AU9" s="1133"/>
      <c r="AV9" s="1135"/>
      <c r="AW9" s="1138"/>
      <c r="AX9" s="1133"/>
      <c r="AY9" s="1134"/>
      <c r="AZ9" s="1134"/>
      <c r="BA9" s="1135"/>
      <c r="BB9" s="74"/>
      <c r="BC9" s="74"/>
      <c r="BD9" s="1133"/>
      <c r="BE9" s="1135"/>
      <c r="BF9" s="1138"/>
      <c r="BG9" s="1133"/>
      <c r="BH9" s="1134"/>
      <c r="BI9" s="1134"/>
      <c r="BJ9" s="1135"/>
      <c r="BK9" s="74"/>
      <c r="BL9" s="74"/>
      <c r="BM9" s="1133"/>
      <c r="BN9" s="1135"/>
      <c r="BO9" s="1138"/>
      <c r="BP9" s="1133"/>
      <c r="BQ9" s="1134"/>
      <c r="BR9" s="1134"/>
      <c r="BS9" s="1135"/>
      <c r="BT9" s="74"/>
      <c r="BU9" s="74"/>
      <c r="BV9" s="1133"/>
      <c r="BW9" s="1135"/>
      <c r="BX9" s="1138"/>
      <c r="BY9" s="1133"/>
      <c r="BZ9" s="1134"/>
      <c r="CA9" s="1134"/>
      <c r="CB9" s="1135"/>
      <c r="CC9" s="74"/>
      <c r="CD9" s="74"/>
      <c r="CE9" s="1133"/>
      <c r="CF9" s="1135"/>
      <c r="CG9" s="1138"/>
      <c r="CH9" s="1133"/>
      <c r="CI9" s="1134"/>
      <c r="CJ9" s="1134"/>
      <c r="CK9" s="1135"/>
      <c r="CL9" s="74"/>
      <c r="CM9" s="74"/>
      <c r="CN9" s="1133"/>
      <c r="CO9" s="1135"/>
      <c r="CP9" s="1138"/>
      <c r="CQ9" s="1133"/>
      <c r="CR9" s="1134"/>
      <c r="CS9" s="1134"/>
      <c r="CT9" s="1135"/>
      <c r="CU9" s="74"/>
      <c r="CV9" s="74"/>
      <c r="CW9" s="1133"/>
      <c r="CX9" s="1135"/>
      <c r="CY9" s="1138"/>
      <c r="CZ9" s="1133"/>
      <c r="DA9" s="1134"/>
      <c r="DB9" s="1134"/>
      <c r="DC9" s="1135"/>
      <c r="DD9" s="74"/>
      <c r="DE9" s="74"/>
      <c r="DF9" s="1133"/>
      <c r="DG9" s="1135"/>
      <c r="DH9" s="1138"/>
      <c r="DI9" s="1133"/>
      <c r="DJ9" s="1134"/>
      <c r="DK9" s="1134"/>
      <c r="DL9" s="1135"/>
      <c r="DM9" s="74"/>
      <c r="DN9" s="74"/>
      <c r="DO9" s="1133"/>
      <c r="DP9" s="1135"/>
      <c r="DQ9" s="1138"/>
      <c r="DR9" s="1133"/>
      <c r="DS9" s="1134"/>
      <c r="DT9" s="1134"/>
      <c r="DU9" s="1135"/>
      <c r="DV9" s="74"/>
      <c r="DW9" s="74"/>
      <c r="DX9" s="1133"/>
      <c r="DY9" s="1135"/>
      <c r="DZ9" s="1138"/>
      <c r="EA9" s="1133"/>
      <c r="EB9" s="1134"/>
      <c r="EC9" s="1134"/>
      <c r="ED9" s="1135"/>
      <c r="EE9" s="74"/>
      <c r="EF9" s="74"/>
      <c r="EG9" s="1133"/>
      <c r="EH9" s="1135"/>
      <c r="EI9" s="1138"/>
      <c r="EJ9" s="1133"/>
      <c r="EK9" s="1134"/>
      <c r="EL9" s="1134"/>
      <c r="EM9" s="1135"/>
      <c r="EN9" s="74"/>
      <c r="EO9" s="74"/>
      <c r="EP9" s="1133"/>
      <c r="EQ9" s="1135"/>
      <c r="ER9" s="1138"/>
      <c r="ES9" s="1133"/>
      <c r="ET9" s="1134"/>
      <c r="EU9" s="1134"/>
      <c r="EV9" s="1135"/>
      <c r="EW9" s="74"/>
      <c r="EX9" s="74"/>
      <c r="EY9" s="1133"/>
      <c r="EZ9" s="1135"/>
      <c r="FA9" s="1138"/>
      <c r="FB9" s="1133"/>
      <c r="FC9" s="1134"/>
      <c r="FD9" s="1134"/>
      <c r="FE9" s="1135"/>
      <c r="FF9" s="74"/>
      <c r="FG9" s="74"/>
      <c r="FH9" s="1133"/>
      <c r="FI9" s="1135"/>
      <c r="FJ9" s="1138"/>
      <c r="FK9" s="1133"/>
      <c r="FL9" s="1134"/>
      <c r="FM9" s="1134"/>
      <c r="FN9" s="1135"/>
      <c r="FO9" s="74"/>
      <c r="FP9" s="74"/>
      <c r="FQ9" s="1133"/>
      <c r="FR9" s="1135"/>
      <c r="FS9" s="1138"/>
      <c r="FT9" s="1133"/>
      <c r="FU9" s="1134"/>
      <c r="FV9" s="1134"/>
      <c r="FW9" s="1135"/>
      <c r="FX9" s="74"/>
      <c r="FY9" s="74"/>
      <c r="FZ9" s="1133"/>
      <c r="GA9" s="1135"/>
      <c r="GB9" s="1138"/>
      <c r="GC9" s="1133"/>
      <c r="GD9" s="1134"/>
      <c r="GE9" s="1134"/>
      <c r="GF9" s="1135"/>
      <c r="GG9" s="74"/>
      <c r="GH9" s="74"/>
      <c r="GI9" s="1133"/>
      <c r="GJ9" s="1135"/>
      <c r="GK9" s="1138"/>
      <c r="GL9" s="1133"/>
      <c r="GM9" s="1134"/>
      <c r="GN9" s="1134"/>
      <c r="GO9" s="1135"/>
      <c r="GP9" s="74"/>
      <c r="GQ9" s="74"/>
      <c r="GR9" s="1133"/>
      <c r="GS9" s="1135"/>
      <c r="GT9" s="1138"/>
      <c r="GU9" s="1133"/>
      <c r="GV9" s="1134"/>
      <c r="GW9" s="1134"/>
      <c r="GX9" s="1135"/>
      <c r="GY9" s="74"/>
      <c r="GZ9" s="74"/>
      <c r="HA9" s="1133"/>
      <c r="HB9" s="1135"/>
      <c r="HC9" s="1138"/>
      <c r="HD9" s="1133"/>
      <c r="HE9" s="1134"/>
      <c r="HF9" s="1134"/>
      <c r="HG9" s="1135"/>
      <c r="HH9" s="74"/>
      <c r="HI9" s="74"/>
      <c r="HJ9" s="1133"/>
      <c r="HK9" s="1135"/>
      <c r="HL9" s="1138"/>
      <c r="HM9" s="1133"/>
      <c r="HN9" s="1134"/>
      <c r="HO9" s="1134"/>
      <c r="HP9" s="1135"/>
      <c r="HQ9" s="74"/>
      <c r="HR9" s="74"/>
      <c r="HS9" s="1133"/>
      <c r="HT9" s="1135"/>
      <c r="HU9" s="1138"/>
      <c r="HV9" s="1133"/>
      <c r="HW9" s="1134"/>
      <c r="HX9" s="1134"/>
      <c r="HY9" s="1135"/>
      <c r="HZ9" s="74"/>
      <c r="IA9" s="74"/>
      <c r="IB9" s="1133"/>
      <c r="IC9" s="1135"/>
      <c r="ID9" s="1138"/>
      <c r="IE9" s="1133"/>
      <c r="IF9" s="1134"/>
      <c r="IG9" s="1134"/>
      <c r="IH9" s="1135"/>
      <c r="II9" s="74"/>
      <c r="IJ9" s="74"/>
      <c r="IK9" s="1133"/>
      <c r="IL9" s="1135"/>
      <c r="IM9" s="1138"/>
      <c r="IN9" s="1133"/>
      <c r="IO9" s="1134"/>
      <c r="IP9" s="1134"/>
      <c r="IQ9" s="1135"/>
      <c r="IR9" s="74"/>
      <c r="IS9" s="74"/>
      <c r="IT9" s="1133"/>
      <c r="IU9" s="1135"/>
      <c r="IV9" s="1138"/>
      <c r="IW9" s="1133"/>
      <c r="IX9" s="1134"/>
      <c r="IY9" s="1134"/>
      <c r="IZ9" s="1135"/>
      <c r="JA9" s="74"/>
      <c r="JB9" s="74"/>
      <c r="JC9" s="1133"/>
      <c r="JD9" s="1135"/>
      <c r="JE9" s="1138"/>
      <c r="JF9" s="1133"/>
      <c r="JG9" s="1134"/>
      <c r="JH9" s="1134"/>
      <c r="JI9" s="1135"/>
      <c r="JJ9" s="74"/>
      <c r="JK9" s="74"/>
      <c r="JL9" s="1133"/>
      <c r="JM9" s="1135"/>
      <c r="JN9" s="1138"/>
      <c r="JO9" s="1133"/>
      <c r="JP9" s="1134"/>
      <c r="JQ9" s="1134"/>
      <c r="JR9" s="1135"/>
    </row>
    <row r="10" spans="1:278" ht="12.75" customHeight="1" x14ac:dyDescent="0.2">
      <c r="A10" s="74"/>
      <c r="B10" s="77" t="s">
        <v>80</v>
      </c>
      <c r="C10" s="78" t="s">
        <v>127</v>
      </c>
      <c r="D10" s="78" t="s">
        <v>128</v>
      </c>
      <c r="E10" s="79" t="s">
        <v>129</v>
      </c>
      <c r="F10" s="80" t="s">
        <v>84</v>
      </c>
      <c r="G10" s="80" t="s">
        <v>85</v>
      </c>
      <c r="H10" s="77"/>
      <c r="I10" s="74"/>
      <c r="J10" s="74"/>
      <c r="K10" s="77"/>
      <c r="L10" s="78"/>
      <c r="M10" s="78"/>
      <c r="N10" s="79"/>
      <c r="O10" s="80"/>
      <c r="P10" s="80"/>
      <c r="Q10" s="77"/>
      <c r="R10" s="74"/>
      <c r="S10" s="74"/>
      <c r="T10" s="77"/>
      <c r="U10" s="78"/>
      <c r="V10" s="78"/>
      <c r="W10" s="79"/>
      <c r="X10" s="80"/>
      <c r="Y10" s="80"/>
      <c r="Z10" s="77"/>
      <c r="AA10" s="74"/>
      <c r="AB10" s="74"/>
      <c r="AC10" s="77"/>
      <c r="AD10" s="78"/>
      <c r="AE10" s="78"/>
      <c r="AF10" s="79"/>
      <c r="AG10" s="80"/>
      <c r="AH10" s="80"/>
      <c r="AI10" s="77"/>
      <c r="AJ10" s="74"/>
      <c r="AK10" s="74"/>
      <c r="AL10" s="77"/>
      <c r="AM10" s="78"/>
      <c r="AN10" s="78"/>
      <c r="AO10" s="79"/>
      <c r="AP10" s="80"/>
      <c r="AQ10" s="80"/>
      <c r="AR10" s="77"/>
      <c r="AS10" s="74"/>
      <c r="AT10" s="74"/>
      <c r="AU10" s="77"/>
      <c r="AV10" s="78"/>
      <c r="AW10" s="78"/>
      <c r="AX10" s="79"/>
      <c r="AY10" s="80"/>
      <c r="AZ10" s="80"/>
      <c r="BA10" s="77"/>
      <c r="BB10" s="74"/>
      <c r="BC10" s="74"/>
      <c r="BD10" s="77"/>
      <c r="BE10" s="78"/>
      <c r="BF10" s="78"/>
      <c r="BG10" s="79"/>
      <c r="BH10" s="80"/>
      <c r="BI10" s="80"/>
      <c r="BJ10" s="77"/>
      <c r="BK10" s="74"/>
      <c r="BL10" s="74"/>
      <c r="BM10" s="77"/>
      <c r="BN10" s="78"/>
      <c r="BO10" s="78"/>
      <c r="BP10" s="79"/>
      <c r="BQ10" s="80"/>
      <c r="BR10" s="80"/>
      <c r="BS10" s="77"/>
      <c r="BT10" s="74"/>
      <c r="BU10" s="74"/>
      <c r="BV10" s="77"/>
      <c r="BW10" s="78"/>
      <c r="BX10" s="78"/>
      <c r="BY10" s="79"/>
      <c r="BZ10" s="80"/>
      <c r="CA10" s="80"/>
      <c r="CB10" s="77"/>
      <c r="CC10" s="74"/>
      <c r="CD10" s="74"/>
      <c r="CE10" s="77"/>
      <c r="CF10" s="78"/>
      <c r="CG10" s="78"/>
      <c r="CH10" s="79"/>
      <c r="CI10" s="80"/>
      <c r="CJ10" s="80"/>
      <c r="CK10" s="77"/>
      <c r="CL10" s="74"/>
      <c r="CM10" s="74"/>
      <c r="CN10" s="77"/>
      <c r="CO10" s="78"/>
      <c r="CP10" s="78"/>
      <c r="CQ10" s="79"/>
      <c r="CR10" s="80"/>
      <c r="CS10" s="80"/>
      <c r="CT10" s="77"/>
      <c r="CU10" s="74"/>
      <c r="CV10" s="74"/>
      <c r="CW10" s="77"/>
      <c r="CX10" s="78"/>
      <c r="CY10" s="78"/>
      <c r="CZ10" s="79"/>
      <c r="DA10" s="80"/>
      <c r="DB10" s="80"/>
      <c r="DC10" s="77"/>
      <c r="DD10" s="74"/>
      <c r="DE10" s="74"/>
      <c r="DF10" s="77"/>
      <c r="DG10" s="78"/>
      <c r="DH10" s="78"/>
      <c r="DI10" s="79"/>
      <c r="DJ10" s="80"/>
      <c r="DK10" s="80"/>
      <c r="DL10" s="77"/>
      <c r="DM10" s="74"/>
      <c r="DN10" s="74"/>
      <c r="DO10" s="77"/>
      <c r="DP10" s="78"/>
      <c r="DQ10" s="78"/>
      <c r="DR10" s="79"/>
      <c r="DS10" s="80"/>
      <c r="DT10" s="80"/>
      <c r="DU10" s="77"/>
      <c r="DV10" s="74"/>
      <c r="DW10" s="74"/>
      <c r="DX10" s="77"/>
      <c r="DY10" s="78"/>
      <c r="DZ10" s="78"/>
      <c r="EA10" s="79"/>
      <c r="EB10" s="80"/>
      <c r="EC10" s="80"/>
      <c r="ED10" s="77"/>
      <c r="EE10" s="74"/>
      <c r="EF10" s="74"/>
      <c r="EG10" s="77"/>
      <c r="EH10" s="78"/>
      <c r="EI10" s="78"/>
      <c r="EJ10" s="79"/>
      <c r="EK10" s="80"/>
      <c r="EL10" s="80"/>
      <c r="EM10" s="77"/>
      <c r="EN10" s="74"/>
      <c r="EO10" s="74"/>
      <c r="EP10" s="77"/>
      <c r="EQ10" s="78"/>
      <c r="ER10" s="78"/>
      <c r="ES10" s="79"/>
      <c r="ET10" s="80"/>
      <c r="EU10" s="80"/>
      <c r="EV10" s="77"/>
      <c r="EW10" s="74"/>
      <c r="EX10" s="74"/>
      <c r="EY10" s="77"/>
      <c r="EZ10" s="78"/>
      <c r="FA10" s="78"/>
      <c r="FB10" s="79"/>
      <c r="FC10" s="80"/>
      <c r="FD10" s="80"/>
      <c r="FE10" s="77"/>
      <c r="FF10" s="74"/>
      <c r="FG10" s="74"/>
      <c r="FH10" s="77"/>
      <c r="FI10" s="78"/>
      <c r="FJ10" s="78"/>
      <c r="FK10" s="79"/>
      <c r="FL10" s="80"/>
      <c r="FM10" s="80"/>
      <c r="FN10" s="77"/>
      <c r="FO10" s="74"/>
      <c r="FP10" s="74"/>
      <c r="FQ10" s="77"/>
      <c r="FR10" s="78"/>
      <c r="FS10" s="78"/>
      <c r="FT10" s="79"/>
      <c r="FU10" s="80"/>
      <c r="FV10" s="80"/>
      <c r="FW10" s="77"/>
      <c r="FX10" s="74"/>
      <c r="FY10" s="74"/>
      <c r="FZ10" s="77"/>
      <c r="GA10" s="78"/>
      <c r="GB10" s="78"/>
      <c r="GC10" s="79"/>
      <c r="GD10" s="80"/>
      <c r="GE10" s="80"/>
      <c r="GF10" s="77"/>
      <c r="GG10" s="74"/>
      <c r="GH10" s="74"/>
      <c r="GI10" s="77"/>
      <c r="GJ10" s="78"/>
      <c r="GK10" s="78"/>
      <c r="GL10" s="79"/>
      <c r="GM10" s="80"/>
      <c r="GN10" s="80"/>
      <c r="GO10" s="77"/>
      <c r="GP10" s="74"/>
      <c r="GQ10" s="74"/>
      <c r="GR10" s="77"/>
      <c r="GS10" s="78"/>
      <c r="GT10" s="78"/>
      <c r="GU10" s="79"/>
      <c r="GV10" s="80"/>
      <c r="GW10" s="80"/>
      <c r="GX10" s="77"/>
      <c r="GY10" s="74"/>
      <c r="GZ10" s="74"/>
      <c r="HA10" s="77"/>
      <c r="HB10" s="78"/>
      <c r="HC10" s="78"/>
      <c r="HD10" s="79"/>
      <c r="HE10" s="80"/>
      <c r="HF10" s="80"/>
      <c r="HG10" s="77"/>
      <c r="HH10" s="74"/>
      <c r="HI10" s="74"/>
      <c r="HJ10" s="77"/>
      <c r="HK10" s="78"/>
      <c r="HL10" s="78"/>
      <c r="HM10" s="79"/>
      <c r="HN10" s="80"/>
      <c r="HO10" s="80"/>
      <c r="HP10" s="77"/>
      <c r="HQ10" s="74"/>
      <c r="HR10" s="74"/>
      <c r="HS10" s="77"/>
      <c r="HT10" s="78"/>
      <c r="HU10" s="78"/>
      <c r="HV10" s="79"/>
      <c r="HW10" s="80"/>
      <c r="HX10" s="80"/>
      <c r="HY10" s="77"/>
      <c r="HZ10" s="74"/>
      <c r="IA10" s="74"/>
      <c r="IB10" s="77"/>
      <c r="IC10" s="78"/>
      <c r="ID10" s="78"/>
      <c r="IE10" s="79"/>
      <c r="IF10" s="80"/>
      <c r="IG10" s="80"/>
      <c r="IH10" s="77"/>
      <c r="II10" s="74"/>
      <c r="IJ10" s="74"/>
      <c r="IK10" s="77"/>
      <c r="IL10" s="78"/>
      <c r="IM10" s="78"/>
      <c r="IN10" s="79"/>
      <c r="IO10" s="80"/>
      <c r="IP10" s="80"/>
      <c r="IQ10" s="77"/>
      <c r="IR10" s="74"/>
      <c r="IS10" s="74"/>
      <c r="IT10" s="77"/>
      <c r="IU10" s="78"/>
      <c r="IV10" s="78"/>
      <c r="IW10" s="79"/>
      <c r="IX10" s="80"/>
      <c r="IY10" s="80"/>
      <c r="IZ10" s="77"/>
      <c r="JA10" s="74"/>
      <c r="JB10" s="74"/>
      <c r="JC10" s="77"/>
      <c r="JD10" s="78"/>
      <c r="JE10" s="78"/>
      <c r="JF10" s="79"/>
      <c r="JG10" s="80"/>
      <c r="JH10" s="80"/>
      <c r="JI10" s="77"/>
      <c r="JJ10" s="74"/>
      <c r="JK10" s="74"/>
      <c r="JL10" s="77"/>
      <c r="JM10" s="78"/>
      <c r="JN10" s="78"/>
      <c r="JO10" s="79"/>
      <c r="JP10" s="80"/>
      <c r="JQ10" s="80"/>
      <c r="JR10" s="77"/>
    </row>
    <row r="11" spans="1:278" ht="12.75" customHeight="1" x14ac:dyDescent="0.2">
      <c r="A11" s="74"/>
      <c r="B11" s="81"/>
      <c r="C11" s="82" t="s">
        <v>86</v>
      </c>
      <c r="D11" s="81"/>
      <c r="E11" s="83"/>
      <c r="F11" s="84"/>
      <c r="G11" s="84"/>
      <c r="H11" s="84"/>
      <c r="I11" s="74"/>
      <c r="J11" s="74"/>
      <c r="K11" s="81"/>
      <c r="L11" s="82"/>
      <c r="M11" s="81"/>
      <c r="N11" s="83"/>
      <c r="O11" s="84"/>
      <c r="P11" s="84"/>
      <c r="Q11" s="84"/>
      <c r="R11" s="74"/>
      <c r="S11" s="75"/>
      <c r="T11" s="81"/>
      <c r="U11" s="82"/>
      <c r="V11" s="81"/>
      <c r="W11" s="83"/>
      <c r="X11" s="84"/>
      <c r="Y11" s="84"/>
      <c r="Z11" s="84"/>
      <c r="AA11" s="76"/>
      <c r="AB11" s="74"/>
      <c r="AC11" s="81"/>
      <c r="AD11" s="82"/>
      <c r="AE11" s="81"/>
      <c r="AF11" s="83"/>
      <c r="AG11" s="84"/>
      <c r="AH11" s="84"/>
      <c r="AI11" s="84"/>
      <c r="AJ11" s="74"/>
      <c r="AK11" s="74"/>
      <c r="AL11" s="81"/>
      <c r="AM11" s="82"/>
      <c r="AN11" s="81"/>
      <c r="AO11" s="83"/>
      <c r="AP11" s="84"/>
      <c r="AQ11" s="84"/>
      <c r="AR11" s="84"/>
      <c r="AS11" s="74"/>
      <c r="AT11" s="74"/>
      <c r="AU11" s="81"/>
      <c r="AV11" s="82"/>
      <c r="AW11" s="81"/>
      <c r="AX11" s="83"/>
      <c r="AY11" s="84"/>
      <c r="AZ11" s="84"/>
      <c r="BA11" s="84"/>
      <c r="BB11" s="74"/>
      <c r="BC11" s="74"/>
      <c r="BD11" s="81"/>
      <c r="BE11" s="82"/>
      <c r="BF11" s="81"/>
      <c r="BG11" s="83"/>
      <c r="BH11" s="84"/>
      <c r="BI11" s="84"/>
      <c r="BJ11" s="84"/>
      <c r="BK11" s="74"/>
      <c r="BL11" s="74"/>
      <c r="BM11" s="81"/>
      <c r="BN11" s="82"/>
      <c r="BO11" s="81"/>
      <c r="BP11" s="83"/>
      <c r="BQ11" s="84"/>
      <c r="BR11" s="84"/>
      <c r="BS11" s="84"/>
      <c r="BT11" s="74"/>
      <c r="BU11" s="74"/>
      <c r="BV11" s="81"/>
      <c r="BW11" s="82"/>
      <c r="BX11" s="81"/>
      <c r="BY11" s="83"/>
      <c r="BZ11" s="84"/>
      <c r="CA11" s="84"/>
      <c r="CB11" s="84"/>
      <c r="CC11" s="74"/>
      <c r="CD11" s="74"/>
      <c r="CE11" s="81"/>
      <c r="CF11" s="82"/>
      <c r="CG11" s="81"/>
      <c r="CH11" s="83"/>
      <c r="CI11" s="84"/>
      <c r="CJ11" s="84"/>
      <c r="CK11" s="84"/>
      <c r="CL11" s="74"/>
      <c r="CM11" s="74"/>
      <c r="CN11" s="81"/>
      <c r="CO11" s="82"/>
      <c r="CP11" s="81"/>
      <c r="CQ11" s="83"/>
      <c r="CR11" s="84"/>
      <c r="CS11" s="84"/>
      <c r="CT11" s="84"/>
      <c r="CU11" s="74"/>
      <c r="CV11" s="74"/>
      <c r="CW11" s="81"/>
      <c r="CX11" s="82"/>
      <c r="CY11" s="81"/>
      <c r="CZ11" s="83"/>
      <c r="DA11" s="84"/>
      <c r="DB11" s="84"/>
      <c r="DC11" s="84"/>
      <c r="DD11" s="74"/>
      <c r="DE11" s="74"/>
      <c r="DF11" s="81"/>
      <c r="DG11" s="82"/>
      <c r="DH11" s="81"/>
      <c r="DI11" s="83"/>
      <c r="DJ11" s="84"/>
      <c r="DK11" s="84"/>
      <c r="DL11" s="84"/>
      <c r="DM11" s="74"/>
      <c r="DN11" s="74"/>
      <c r="DO11" s="81"/>
      <c r="DP11" s="82"/>
      <c r="DQ11" s="81"/>
      <c r="DR11" s="83"/>
      <c r="DS11" s="84"/>
      <c r="DT11" s="84"/>
      <c r="DU11" s="84"/>
      <c r="DV11" s="74"/>
      <c r="DW11" s="74"/>
      <c r="DX11" s="81"/>
      <c r="DY11" s="82"/>
      <c r="DZ11" s="81"/>
      <c r="EA11" s="83"/>
      <c r="EB11" s="84"/>
      <c r="EC11" s="84"/>
      <c r="ED11" s="84"/>
      <c r="EE11" s="74"/>
      <c r="EF11" s="74"/>
      <c r="EG11" s="81"/>
      <c r="EH11" s="82"/>
      <c r="EI11" s="81"/>
      <c r="EJ11" s="83"/>
      <c r="EK11" s="84"/>
      <c r="EL11" s="84"/>
      <c r="EM11" s="84"/>
      <c r="EN11" s="74"/>
      <c r="EO11" s="74"/>
      <c r="EP11" s="81"/>
      <c r="EQ11" s="82"/>
      <c r="ER11" s="81"/>
      <c r="ES11" s="83"/>
      <c r="ET11" s="84"/>
      <c r="EU11" s="84"/>
      <c r="EV11" s="84"/>
      <c r="EW11" s="74"/>
      <c r="EX11" s="74"/>
      <c r="EY11" s="81"/>
      <c r="EZ11" s="82"/>
      <c r="FA11" s="81"/>
      <c r="FB11" s="83"/>
      <c r="FC11" s="84"/>
      <c r="FD11" s="84"/>
      <c r="FE11" s="84"/>
      <c r="FF11" s="74"/>
      <c r="FG11" s="74"/>
      <c r="FH11" s="81"/>
      <c r="FI11" s="82"/>
      <c r="FJ11" s="81"/>
      <c r="FK11" s="83"/>
      <c r="FL11" s="84"/>
      <c r="FM11" s="84"/>
      <c r="FN11" s="84"/>
      <c r="FO11" s="74"/>
      <c r="FP11" s="74"/>
      <c r="FQ11" s="81"/>
      <c r="FR11" s="82"/>
      <c r="FS11" s="81"/>
      <c r="FT11" s="83"/>
      <c r="FU11" s="84"/>
      <c r="FV11" s="84"/>
      <c r="FW11" s="84"/>
      <c r="FX11" s="74"/>
      <c r="FY11" s="74"/>
      <c r="FZ11" s="81"/>
      <c r="GA11" s="82"/>
      <c r="GB11" s="81"/>
      <c r="GC11" s="83"/>
      <c r="GD11" s="84"/>
      <c r="GE11" s="84"/>
      <c r="GF11" s="84"/>
      <c r="GG11" s="74"/>
      <c r="GH11" s="74"/>
      <c r="GI11" s="81"/>
      <c r="GJ11" s="82"/>
      <c r="GK11" s="81"/>
      <c r="GL11" s="83"/>
      <c r="GM11" s="84"/>
      <c r="GN11" s="84"/>
      <c r="GO11" s="84"/>
      <c r="GP11" s="74"/>
      <c r="GQ11" s="74"/>
      <c r="GR11" s="81"/>
      <c r="GS11" s="82"/>
      <c r="GT11" s="81"/>
      <c r="GU11" s="83"/>
      <c r="GV11" s="84"/>
      <c r="GW11" s="84"/>
      <c r="GX11" s="84"/>
      <c r="GY11" s="74"/>
      <c r="GZ11" s="74"/>
      <c r="HA11" s="81"/>
      <c r="HB11" s="82"/>
      <c r="HC11" s="81"/>
      <c r="HD11" s="83"/>
      <c r="HE11" s="84"/>
      <c r="HF11" s="84"/>
      <c r="HG11" s="84"/>
      <c r="HH11" s="74"/>
      <c r="HI11" s="74"/>
      <c r="HJ11" s="81"/>
      <c r="HK11" s="82"/>
      <c r="HL11" s="81"/>
      <c r="HM11" s="83"/>
      <c r="HN11" s="84"/>
      <c r="HO11" s="84"/>
      <c r="HP11" s="84"/>
      <c r="HQ11" s="74"/>
      <c r="HR11" s="74"/>
      <c r="HS11" s="81"/>
      <c r="HT11" s="82"/>
      <c r="HU11" s="81"/>
      <c r="HV11" s="83"/>
      <c r="HW11" s="84"/>
      <c r="HX11" s="84"/>
      <c r="HY11" s="84"/>
      <c r="HZ11" s="74"/>
      <c r="IA11" s="74"/>
      <c r="IB11" s="81"/>
      <c r="IC11" s="82"/>
      <c r="ID11" s="81"/>
      <c r="IE11" s="83"/>
      <c r="IF11" s="84"/>
      <c r="IG11" s="84"/>
      <c r="IH11" s="84"/>
      <c r="II11" s="74"/>
      <c r="IJ11" s="74"/>
      <c r="IK11" s="81"/>
      <c r="IL11" s="82"/>
      <c r="IM11" s="81"/>
      <c r="IN11" s="83"/>
      <c r="IO11" s="84"/>
      <c r="IP11" s="84"/>
      <c r="IQ11" s="84"/>
      <c r="IR11" s="74"/>
      <c r="IS11" s="74"/>
      <c r="IT11" s="81"/>
      <c r="IU11" s="82"/>
      <c r="IV11" s="81"/>
      <c r="IW11" s="83"/>
      <c r="IX11" s="84"/>
      <c r="IY11" s="84"/>
      <c r="IZ11" s="84"/>
      <c r="JA11" s="74"/>
      <c r="JB11" s="74"/>
      <c r="JC11" s="81"/>
      <c r="JD11" s="82"/>
      <c r="JE11" s="81"/>
      <c r="JF11" s="83"/>
      <c r="JG11" s="84"/>
      <c r="JH11" s="84"/>
      <c r="JI11" s="84"/>
      <c r="JJ11" s="74"/>
      <c r="JK11" s="74"/>
      <c r="JL11" s="81"/>
      <c r="JM11" s="82"/>
      <c r="JN11" s="81"/>
      <c r="JO11" s="83"/>
      <c r="JP11" s="84"/>
      <c r="JQ11" s="84"/>
      <c r="JR11" s="84"/>
    </row>
    <row r="12" spans="1:278" ht="12.75" customHeight="1" x14ac:dyDescent="0.2">
      <c r="A12" s="74"/>
      <c r="B12" s="85" t="s">
        <v>130</v>
      </c>
      <c r="C12" s="86" t="s">
        <v>131</v>
      </c>
      <c r="D12" s="87"/>
      <c r="E12" s="88"/>
      <c r="F12" s="89"/>
      <c r="G12" s="89"/>
      <c r="H12" s="89"/>
      <c r="I12" s="74"/>
      <c r="J12" s="74"/>
      <c r="K12" s="85"/>
      <c r="L12" s="86"/>
      <c r="M12" s="87"/>
      <c r="N12" s="88"/>
      <c r="O12" s="89"/>
      <c r="P12" s="89"/>
      <c r="Q12" s="89"/>
      <c r="R12" s="182"/>
      <c r="S12" s="76"/>
      <c r="T12" s="85"/>
      <c r="U12" s="86"/>
      <c r="V12" s="87"/>
      <c r="W12" s="88"/>
      <c r="X12" s="89"/>
      <c r="Y12" s="89"/>
      <c r="Z12" s="89"/>
      <c r="AA12" s="76"/>
      <c r="AB12" s="74"/>
      <c r="AC12" s="85"/>
      <c r="AD12" s="86"/>
      <c r="AE12" s="87"/>
      <c r="AF12" s="88"/>
      <c r="AG12" s="89"/>
      <c r="AH12" s="89"/>
      <c r="AI12" s="89"/>
      <c r="AJ12" s="74"/>
      <c r="AK12" s="74"/>
      <c r="AL12" s="85"/>
      <c r="AM12" s="86"/>
      <c r="AN12" s="87"/>
      <c r="AO12" s="88"/>
      <c r="AP12" s="89"/>
      <c r="AQ12" s="89"/>
      <c r="AR12" s="89"/>
      <c r="AS12" s="74"/>
      <c r="AT12" s="74"/>
      <c r="AU12" s="85"/>
      <c r="AV12" s="86"/>
      <c r="AW12" s="87"/>
      <c r="AX12" s="88"/>
      <c r="AY12" s="89"/>
      <c r="AZ12" s="89"/>
      <c r="BA12" s="89"/>
      <c r="BB12" s="74"/>
      <c r="BC12" s="74"/>
      <c r="BD12" s="85"/>
      <c r="BE12" s="86"/>
      <c r="BF12" s="87"/>
      <c r="BG12" s="88"/>
      <c r="BH12" s="89"/>
      <c r="BI12" s="89"/>
      <c r="BJ12" s="89"/>
      <c r="BK12" s="74"/>
      <c r="BL12" s="74"/>
      <c r="BM12" s="85"/>
      <c r="BN12" s="86"/>
      <c r="BO12" s="87"/>
      <c r="BP12" s="88"/>
      <c r="BQ12" s="89"/>
      <c r="BR12" s="89"/>
      <c r="BS12" s="89"/>
      <c r="BT12" s="74"/>
      <c r="BU12" s="74"/>
      <c r="BV12" s="85"/>
      <c r="BW12" s="86"/>
      <c r="BX12" s="87"/>
      <c r="BY12" s="88"/>
      <c r="BZ12" s="89"/>
      <c r="CA12" s="89"/>
      <c r="CB12" s="89"/>
      <c r="CC12" s="74"/>
      <c r="CD12" s="74"/>
      <c r="CE12" s="85"/>
      <c r="CF12" s="86"/>
      <c r="CG12" s="87"/>
      <c r="CH12" s="88"/>
      <c r="CI12" s="89"/>
      <c r="CJ12" s="89"/>
      <c r="CK12" s="89"/>
      <c r="CL12" s="74"/>
      <c r="CM12" s="74"/>
      <c r="CN12" s="85"/>
      <c r="CO12" s="86"/>
      <c r="CP12" s="87"/>
      <c r="CQ12" s="88"/>
      <c r="CR12" s="89"/>
      <c r="CS12" s="89"/>
      <c r="CT12" s="89"/>
      <c r="CU12" s="74"/>
      <c r="CV12" s="74"/>
      <c r="CW12" s="85"/>
      <c r="CX12" s="86"/>
      <c r="CY12" s="87"/>
      <c r="CZ12" s="88"/>
      <c r="DA12" s="89"/>
      <c r="DB12" s="89"/>
      <c r="DC12" s="89"/>
      <c r="DD12" s="74"/>
      <c r="DE12" s="74"/>
      <c r="DF12" s="85"/>
      <c r="DG12" s="86"/>
      <c r="DH12" s="87"/>
      <c r="DI12" s="88"/>
      <c r="DJ12" s="89"/>
      <c r="DK12" s="89"/>
      <c r="DL12" s="89"/>
      <c r="DM12" s="74"/>
      <c r="DN12" s="74"/>
      <c r="DO12" s="85"/>
      <c r="DP12" s="86"/>
      <c r="DQ12" s="87"/>
      <c r="DR12" s="88"/>
      <c r="DS12" s="89"/>
      <c r="DT12" s="89"/>
      <c r="DU12" s="89"/>
      <c r="DV12" s="74"/>
      <c r="DW12" s="74"/>
      <c r="DX12" s="85"/>
      <c r="DY12" s="86"/>
      <c r="DZ12" s="87"/>
      <c r="EA12" s="88"/>
      <c r="EB12" s="89"/>
      <c r="EC12" s="89"/>
      <c r="ED12" s="89"/>
      <c r="EE12" s="74"/>
      <c r="EF12" s="74"/>
      <c r="EG12" s="85"/>
      <c r="EH12" s="86"/>
      <c r="EI12" s="87"/>
      <c r="EJ12" s="88"/>
      <c r="EK12" s="89"/>
      <c r="EL12" s="89"/>
      <c r="EM12" s="89"/>
      <c r="EN12" s="74"/>
      <c r="EO12" s="74"/>
      <c r="EP12" s="85"/>
      <c r="EQ12" s="86"/>
      <c r="ER12" s="87"/>
      <c r="ES12" s="88"/>
      <c r="ET12" s="89"/>
      <c r="EU12" s="89"/>
      <c r="EV12" s="89"/>
      <c r="EW12" s="74"/>
      <c r="EX12" s="74"/>
      <c r="EY12" s="85"/>
      <c r="EZ12" s="86"/>
      <c r="FA12" s="87"/>
      <c r="FB12" s="88"/>
      <c r="FC12" s="89"/>
      <c r="FD12" s="89"/>
      <c r="FE12" s="89"/>
      <c r="FF12" s="74"/>
      <c r="FG12" s="74"/>
      <c r="FH12" s="85"/>
      <c r="FI12" s="86"/>
      <c r="FJ12" s="87"/>
      <c r="FK12" s="88"/>
      <c r="FL12" s="89"/>
      <c r="FM12" s="89"/>
      <c r="FN12" s="89"/>
      <c r="FO12" s="74"/>
      <c r="FP12" s="74"/>
      <c r="FQ12" s="85"/>
      <c r="FR12" s="86"/>
      <c r="FS12" s="87"/>
      <c r="FT12" s="88"/>
      <c r="FU12" s="89"/>
      <c r="FV12" s="89"/>
      <c r="FW12" s="89"/>
      <c r="FX12" s="74"/>
      <c r="FY12" s="74"/>
      <c r="FZ12" s="85"/>
      <c r="GA12" s="86"/>
      <c r="GB12" s="87"/>
      <c r="GC12" s="88"/>
      <c r="GD12" s="89"/>
      <c r="GE12" s="89"/>
      <c r="GF12" s="89"/>
      <c r="GG12" s="74"/>
      <c r="GH12" s="74"/>
      <c r="GI12" s="85"/>
      <c r="GJ12" s="86"/>
      <c r="GK12" s="87"/>
      <c r="GL12" s="88"/>
      <c r="GM12" s="89"/>
      <c r="GN12" s="89"/>
      <c r="GO12" s="89"/>
      <c r="GP12" s="74"/>
      <c r="GQ12" s="74"/>
      <c r="GR12" s="85"/>
      <c r="GS12" s="86"/>
      <c r="GT12" s="87"/>
      <c r="GU12" s="88"/>
      <c r="GV12" s="89"/>
      <c r="GW12" s="89"/>
      <c r="GX12" s="89"/>
      <c r="GY12" s="74"/>
      <c r="GZ12" s="74"/>
      <c r="HA12" s="85"/>
      <c r="HB12" s="86"/>
      <c r="HC12" s="87"/>
      <c r="HD12" s="88"/>
      <c r="HE12" s="89"/>
      <c r="HF12" s="89"/>
      <c r="HG12" s="89"/>
      <c r="HH12" s="74"/>
      <c r="HI12" s="74"/>
      <c r="HJ12" s="85"/>
      <c r="HK12" s="86"/>
      <c r="HL12" s="87"/>
      <c r="HM12" s="88"/>
      <c r="HN12" s="89"/>
      <c r="HO12" s="89"/>
      <c r="HP12" s="89"/>
      <c r="HQ12" s="74"/>
      <c r="HR12" s="74"/>
      <c r="HS12" s="85"/>
      <c r="HT12" s="86"/>
      <c r="HU12" s="87"/>
      <c r="HV12" s="88"/>
      <c r="HW12" s="89"/>
      <c r="HX12" s="89"/>
      <c r="HY12" s="89"/>
      <c r="HZ12" s="74"/>
      <c r="IA12" s="74"/>
      <c r="IB12" s="85"/>
      <c r="IC12" s="86"/>
      <c r="ID12" s="87"/>
      <c r="IE12" s="88"/>
      <c r="IF12" s="89"/>
      <c r="IG12" s="89"/>
      <c r="IH12" s="89"/>
      <c r="II12" s="74"/>
      <c r="IJ12" s="74"/>
      <c r="IK12" s="85"/>
      <c r="IL12" s="86"/>
      <c r="IM12" s="87"/>
      <c r="IN12" s="88"/>
      <c r="IO12" s="89"/>
      <c r="IP12" s="89"/>
      <c r="IQ12" s="89"/>
      <c r="IR12" s="74"/>
      <c r="IS12" s="74"/>
      <c r="IT12" s="85"/>
      <c r="IU12" s="86"/>
      <c r="IV12" s="87"/>
      <c r="IW12" s="88"/>
      <c r="IX12" s="89"/>
      <c r="IY12" s="89"/>
      <c r="IZ12" s="89"/>
      <c r="JA12" s="74"/>
      <c r="JB12" s="74"/>
      <c r="JC12" s="85"/>
      <c r="JD12" s="86"/>
      <c r="JE12" s="87"/>
      <c r="JF12" s="88"/>
      <c r="JG12" s="89"/>
      <c r="JH12" s="89"/>
      <c r="JI12" s="89"/>
      <c r="JJ12" s="74"/>
      <c r="JK12" s="74"/>
      <c r="JL12" s="85"/>
      <c r="JM12" s="86"/>
      <c r="JN12" s="87"/>
      <c r="JO12" s="88"/>
      <c r="JP12" s="89"/>
      <c r="JQ12" s="89"/>
      <c r="JR12" s="89"/>
    </row>
    <row r="13" spans="1:278" ht="12.75" customHeight="1" x14ac:dyDescent="0.2">
      <c r="A13" s="74"/>
      <c r="B13" s="90">
        <v>1.1000000000000001</v>
      </c>
      <c r="C13" s="91" t="s">
        <v>132</v>
      </c>
      <c r="D13" s="92" t="s">
        <v>133</v>
      </c>
      <c r="E13" s="93">
        <v>20</v>
      </c>
      <c r="F13" s="94">
        <v>0</v>
      </c>
      <c r="G13" s="95">
        <f>ROUND((F13*E13),0)</f>
        <v>0</v>
      </c>
      <c r="H13" s="95"/>
      <c r="I13" s="74"/>
      <c r="J13" s="74"/>
      <c r="K13" s="90"/>
      <c r="L13" s="91"/>
      <c r="M13" s="92"/>
      <c r="N13" s="93"/>
      <c r="O13" s="94"/>
      <c r="P13" s="95"/>
      <c r="Q13" s="95"/>
      <c r="R13" s="182"/>
      <c r="S13" s="76"/>
      <c r="T13" s="90"/>
      <c r="U13" s="91"/>
      <c r="V13" s="92"/>
      <c r="W13" s="93"/>
      <c r="X13" s="94"/>
      <c r="Y13" s="95"/>
      <c r="Z13" s="95"/>
      <c r="AA13" s="76"/>
      <c r="AB13" s="74"/>
      <c r="AC13" s="90"/>
      <c r="AD13" s="91"/>
      <c r="AE13" s="92"/>
      <c r="AF13" s="93"/>
      <c r="AG13" s="94"/>
      <c r="AH13" s="95"/>
      <c r="AI13" s="95"/>
      <c r="AJ13" s="74"/>
      <c r="AK13" s="74"/>
      <c r="AL13" s="90"/>
      <c r="AM13" s="91"/>
      <c r="AN13" s="92"/>
      <c r="AO13" s="93"/>
      <c r="AP13" s="94"/>
      <c r="AQ13" s="95"/>
      <c r="AR13" s="95"/>
      <c r="AS13" s="74"/>
      <c r="AT13" s="74"/>
      <c r="AU13" s="90"/>
      <c r="AV13" s="91"/>
      <c r="AW13" s="92"/>
      <c r="AX13" s="93"/>
      <c r="AY13" s="94"/>
      <c r="AZ13" s="95"/>
      <c r="BA13" s="95"/>
      <c r="BB13" s="74"/>
      <c r="BC13" s="74"/>
      <c r="BD13" s="90"/>
      <c r="BE13" s="91"/>
      <c r="BF13" s="92"/>
      <c r="BG13" s="93"/>
      <c r="BH13" s="94"/>
      <c r="BI13" s="95"/>
      <c r="BJ13" s="95"/>
      <c r="BK13" s="74"/>
      <c r="BL13" s="74"/>
      <c r="BM13" s="90"/>
      <c r="BN13" s="91"/>
      <c r="BO13" s="92"/>
      <c r="BP13" s="93"/>
      <c r="BQ13" s="94"/>
      <c r="BR13" s="95"/>
      <c r="BS13" s="95"/>
      <c r="BT13" s="74"/>
      <c r="BU13" s="74"/>
      <c r="BV13" s="90"/>
      <c r="BW13" s="91"/>
      <c r="BX13" s="92"/>
      <c r="BY13" s="93"/>
      <c r="BZ13" s="94"/>
      <c r="CA13" s="95"/>
      <c r="CB13" s="95"/>
      <c r="CC13" s="74"/>
      <c r="CD13" s="74"/>
      <c r="CE13" s="90"/>
      <c r="CF13" s="91"/>
      <c r="CG13" s="92"/>
      <c r="CH13" s="93"/>
      <c r="CI13" s="94"/>
      <c r="CJ13" s="95"/>
      <c r="CK13" s="95"/>
      <c r="CL13" s="74"/>
      <c r="CM13" s="74"/>
      <c r="CN13" s="90"/>
      <c r="CO13" s="91"/>
      <c r="CP13" s="92"/>
      <c r="CQ13" s="93"/>
      <c r="CR13" s="94"/>
      <c r="CS13" s="95"/>
      <c r="CT13" s="95"/>
      <c r="CU13" s="74"/>
      <c r="CV13" s="74"/>
      <c r="CW13" s="90"/>
      <c r="CX13" s="91"/>
      <c r="CY13" s="92"/>
      <c r="CZ13" s="93"/>
      <c r="DA13" s="94"/>
      <c r="DB13" s="95"/>
      <c r="DC13" s="95"/>
      <c r="DD13" s="74"/>
      <c r="DE13" s="74"/>
      <c r="DF13" s="90"/>
      <c r="DG13" s="91"/>
      <c r="DH13" s="92"/>
      <c r="DI13" s="93"/>
      <c r="DJ13" s="94"/>
      <c r="DK13" s="95"/>
      <c r="DL13" s="95"/>
      <c r="DM13" s="74"/>
      <c r="DN13" s="74"/>
      <c r="DO13" s="90"/>
      <c r="DP13" s="91"/>
      <c r="DQ13" s="92"/>
      <c r="DR13" s="93"/>
      <c r="DS13" s="94"/>
      <c r="DT13" s="95"/>
      <c r="DU13" s="95"/>
      <c r="DV13" s="74"/>
      <c r="DW13" s="74"/>
      <c r="DX13" s="90"/>
      <c r="DY13" s="91"/>
      <c r="DZ13" s="92"/>
      <c r="EA13" s="93"/>
      <c r="EB13" s="94"/>
      <c r="EC13" s="95"/>
      <c r="ED13" s="95"/>
      <c r="EE13" s="74"/>
      <c r="EF13" s="74"/>
      <c r="EG13" s="90"/>
      <c r="EH13" s="91"/>
      <c r="EI13" s="92"/>
      <c r="EJ13" s="93"/>
      <c r="EK13" s="94"/>
      <c r="EL13" s="95"/>
      <c r="EM13" s="95"/>
      <c r="EN13" s="74"/>
      <c r="EO13" s="74"/>
      <c r="EP13" s="90"/>
      <c r="EQ13" s="91"/>
      <c r="ER13" s="92"/>
      <c r="ES13" s="93"/>
      <c r="ET13" s="94"/>
      <c r="EU13" s="95"/>
      <c r="EV13" s="95"/>
      <c r="EW13" s="74"/>
      <c r="EX13" s="74"/>
      <c r="EY13" s="90"/>
      <c r="EZ13" s="91"/>
      <c r="FA13" s="92"/>
      <c r="FB13" s="93"/>
      <c r="FC13" s="94"/>
      <c r="FD13" s="95"/>
      <c r="FE13" s="95"/>
      <c r="FF13" s="74"/>
      <c r="FG13" s="74"/>
      <c r="FH13" s="90"/>
      <c r="FI13" s="91"/>
      <c r="FJ13" s="92"/>
      <c r="FK13" s="93"/>
      <c r="FL13" s="94"/>
      <c r="FM13" s="95"/>
      <c r="FN13" s="95"/>
      <c r="FO13" s="74"/>
      <c r="FP13" s="74"/>
      <c r="FQ13" s="90"/>
      <c r="FR13" s="91"/>
      <c r="FS13" s="92"/>
      <c r="FT13" s="93"/>
      <c r="FU13" s="94"/>
      <c r="FV13" s="95"/>
      <c r="FW13" s="95"/>
      <c r="FX13" s="74"/>
      <c r="FY13" s="74"/>
      <c r="FZ13" s="90"/>
      <c r="GA13" s="91"/>
      <c r="GB13" s="92"/>
      <c r="GC13" s="93"/>
      <c r="GD13" s="94"/>
      <c r="GE13" s="95"/>
      <c r="GF13" s="95"/>
      <c r="GG13" s="74"/>
      <c r="GH13" s="74"/>
      <c r="GI13" s="90"/>
      <c r="GJ13" s="91"/>
      <c r="GK13" s="92"/>
      <c r="GL13" s="93"/>
      <c r="GM13" s="94"/>
      <c r="GN13" s="95"/>
      <c r="GO13" s="95"/>
      <c r="GP13" s="74"/>
      <c r="GQ13" s="74"/>
      <c r="GR13" s="90"/>
      <c r="GS13" s="91"/>
      <c r="GT13" s="92"/>
      <c r="GU13" s="93"/>
      <c r="GV13" s="94"/>
      <c r="GW13" s="95"/>
      <c r="GX13" s="95"/>
      <c r="GY13" s="74"/>
      <c r="GZ13" s="74"/>
      <c r="HA13" s="90"/>
      <c r="HB13" s="91"/>
      <c r="HC13" s="92"/>
      <c r="HD13" s="93"/>
      <c r="HE13" s="94"/>
      <c r="HF13" s="95"/>
      <c r="HG13" s="95"/>
      <c r="HH13" s="74"/>
      <c r="HI13" s="74"/>
      <c r="HJ13" s="90"/>
      <c r="HK13" s="91"/>
      <c r="HL13" s="92"/>
      <c r="HM13" s="93"/>
      <c r="HN13" s="94"/>
      <c r="HO13" s="95"/>
      <c r="HP13" s="95"/>
      <c r="HQ13" s="74"/>
      <c r="HR13" s="74"/>
      <c r="HS13" s="90"/>
      <c r="HT13" s="91"/>
      <c r="HU13" s="92"/>
      <c r="HV13" s="93"/>
      <c r="HW13" s="94"/>
      <c r="HX13" s="95"/>
      <c r="HY13" s="95"/>
      <c r="HZ13" s="74"/>
      <c r="IA13" s="74"/>
      <c r="IB13" s="90"/>
      <c r="IC13" s="91"/>
      <c r="ID13" s="92"/>
      <c r="IE13" s="93"/>
      <c r="IF13" s="94"/>
      <c r="IG13" s="95"/>
      <c r="IH13" s="95"/>
      <c r="II13" s="74"/>
      <c r="IJ13" s="74"/>
      <c r="IK13" s="90"/>
      <c r="IL13" s="91"/>
      <c r="IM13" s="92"/>
      <c r="IN13" s="93"/>
      <c r="IO13" s="94"/>
      <c r="IP13" s="95"/>
      <c r="IQ13" s="95"/>
      <c r="IR13" s="74"/>
      <c r="IS13" s="74"/>
      <c r="IT13" s="90"/>
      <c r="IU13" s="91"/>
      <c r="IV13" s="92"/>
      <c r="IW13" s="93"/>
      <c r="IX13" s="94"/>
      <c r="IY13" s="95"/>
      <c r="IZ13" s="95"/>
      <c r="JA13" s="74"/>
      <c r="JB13" s="74"/>
      <c r="JC13" s="90"/>
      <c r="JD13" s="91"/>
      <c r="JE13" s="92"/>
      <c r="JF13" s="93"/>
      <c r="JG13" s="94"/>
      <c r="JH13" s="95"/>
      <c r="JI13" s="95"/>
      <c r="JJ13" s="74"/>
      <c r="JK13" s="74"/>
      <c r="JL13" s="90"/>
      <c r="JM13" s="91"/>
      <c r="JN13" s="92"/>
      <c r="JO13" s="93"/>
      <c r="JP13" s="94"/>
      <c r="JQ13" s="95"/>
      <c r="JR13" s="95"/>
    </row>
    <row r="14" spans="1:278" ht="12.75" customHeight="1" x14ac:dyDescent="0.2">
      <c r="A14" s="74"/>
      <c r="B14" s="96">
        <v>1.2</v>
      </c>
      <c r="C14" s="97" t="s">
        <v>134</v>
      </c>
      <c r="D14" s="92" t="s">
        <v>93</v>
      </c>
      <c r="E14" s="93">
        <v>10</v>
      </c>
      <c r="F14" s="94">
        <v>0</v>
      </c>
      <c r="G14" s="95">
        <f>ROUND((F14*E14),0)</f>
        <v>0</v>
      </c>
      <c r="H14" s="95"/>
      <c r="I14" s="74"/>
      <c r="J14" s="74"/>
      <c r="K14" s="96"/>
      <c r="L14" s="97"/>
      <c r="M14" s="92"/>
      <c r="N14" s="93"/>
      <c r="O14" s="94"/>
      <c r="P14" s="95"/>
      <c r="Q14" s="95"/>
      <c r="R14" s="182"/>
      <c r="S14" s="76"/>
      <c r="T14" s="96"/>
      <c r="U14" s="97"/>
      <c r="V14" s="92"/>
      <c r="W14" s="93"/>
      <c r="X14" s="94"/>
      <c r="Y14" s="95"/>
      <c r="Z14" s="95"/>
      <c r="AA14" s="76"/>
      <c r="AB14" s="74"/>
      <c r="AC14" s="96"/>
      <c r="AD14" s="97"/>
      <c r="AE14" s="92"/>
      <c r="AF14" s="93"/>
      <c r="AG14" s="94"/>
      <c r="AH14" s="95"/>
      <c r="AI14" s="95"/>
      <c r="AJ14" s="74"/>
      <c r="AK14" s="74"/>
      <c r="AL14" s="96"/>
      <c r="AM14" s="97"/>
      <c r="AN14" s="92"/>
      <c r="AO14" s="93"/>
      <c r="AP14" s="94"/>
      <c r="AQ14" s="95"/>
      <c r="AR14" s="95"/>
      <c r="AS14" s="74"/>
      <c r="AT14" s="74"/>
      <c r="AU14" s="96"/>
      <c r="AV14" s="97"/>
      <c r="AW14" s="92"/>
      <c r="AX14" s="93"/>
      <c r="AY14" s="94"/>
      <c r="AZ14" s="95"/>
      <c r="BA14" s="95"/>
      <c r="BB14" s="74"/>
      <c r="BC14" s="74"/>
      <c r="BD14" s="96"/>
      <c r="BE14" s="97"/>
      <c r="BF14" s="92"/>
      <c r="BG14" s="93"/>
      <c r="BH14" s="94"/>
      <c r="BI14" s="95"/>
      <c r="BJ14" s="95"/>
      <c r="BK14" s="74"/>
      <c r="BL14" s="74"/>
      <c r="BM14" s="96"/>
      <c r="BN14" s="97"/>
      <c r="BO14" s="92"/>
      <c r="BP14" s="93"/>
      <c r="BQ14" s="94"/>
      <c r="BR14" s="95"/>
      <c r="BS14" s="95"/>
      <c r="BT14" s="74"/>
      <c r="BU14" s="74"/>
      <c r="BV14" s="96"/>
      <c r="BW14" s="97"/>
      <c r="BX14" s="92"/>
      <c r="BY14" s="93"/>
      <c r="BZ14" s="94"/>
      <c r="CA14" s="95"/>
      <c r="CB14" s="95"/>
      <c r="CC14" s="74"/>
      <c r="CD14" s="74"/>
      <c r="CE14" s="96"/>
      <c r="CF14" s="97"/>
      <c r="CG14" s="92"/>
      <c r="CH14" s="93"/>
      <c r="CI14" s="94"/>
      <c r="CJ14" s="95"/>
      <c r="CK14" s="95"/>
      <c r="CL14" s="74"/>
      <c r="CM14" s="74"/>
      <c r="CN14" s="96"/>
      <c r="CO14" s="97"/>
      <c r="CP14" s="92"/>
      <c r="CQ14" s="93"/>
      <c r="CR14" s="94"/>
      <c r="CS14" s="95"/>
      <c r="CT14" s="95"/>
      <c r="CU14" s="74"/>
      <c r="CV14" s="74"/>
      <c r="CW14" s="96"/>
      <c r="CX14" s="97"/>
      <c r="CY14" s="92"/>
      <c r="CZ14" s="93"/>
      <c r="DA14" s="94"/>
      <c r="DB14" s="95"/>
      <c r="DC14" s="95"/>
      <c r="DD14" s="74"/>
      <c r="DE14" s="74"/>
      <c r="DF14" s="96"/>
      <c r="DG14" s="97"/>
      <c r="DH14" s="92"/>
      <c r="DI14" s="93"/>
      <c r="DJ14" s="94"/>
      <c r="DK14" s="95"/>
      <c r="DL14" s="95"/>
      <c r="DM14" s="74"/>
      <c r="DN14" s="74"/>
      <c r="DO14" s="96"/>
      <c r="DP14" s="97"/>
      <c r="DQ14" s="92"/>
      <c r="DR14" s="93"/>
      <c r="DS14" s="94"/>
      <c r="DT14" s="95"/>
      <c r="DU14" s="95"/>
      <c r="DV14" s="74"/>
      <c r="DW14" s="74"/>
      <c r="DX14" s="96"/>
      <c r="DY14" s="97"/>
      <c r="DZ14" s="92"/>
      <c r="EA14" s="93"/>
      <c r="EB14" s="94"/>
      <c r="EC14" s="95"/>
      <c r="ED14" s="95"/>
      <c r="EE14" s="74"/>
      <c r="EF14" s="74"/>
      <c r="EG14" s="96"/>
      <c r="EH14" s="97"/>
      <c r="EI14" s="92"/>
      <c r="EJ14" s="93"/>
      <c r="EK14" s="94"/>
      <c r="EL14" s="95"/>
      <c r="EM14" s="95"/>
      <c r="EN14" s="74"/>
      <c r="EO14" s="74"/>
      <c r="EP14" s="96"/>
      <c r="EQ14" s="97"/>
      <c r="ER14" s="92"/>
      <c r="ES14" s="93"/>
      <c r="ET14" s="94"/>
      <c r="EU14" s="95"/>
      <c r="EV14" s="95"/>
      <c r="EW14" s="74"/>
      <c r="EX14" s="74"/>
      <c r="EY14" s="96"/>
      <c r="EZ14" s="97"/>
      <c r="FA14" s="92"/>
      <c r="FB14" s="93"/>
      <c r="FC14" s="94"/>
      <c r="FD14" s="95"/>
      <c r="FE14" s="95"/>
      <c r="FF14" s="74"/>
      <c r="FG14" s="74"/>
      <c r="FH14" s="96"/>
      <c r="FI14" s="97"/>
      <c r="FJ14" s="92"/>
      <c r="FK14" s="93"/>
      <c r="FL14" s="94"/>
      <c r="FM14" s="95"/>
      <c r="FN14" s="95"/>
      <c r="FO14" s="74"/>
      <c r="FP14" s="74"/>
      <c r="FQ14" s="96"/>
      <c r="FR14" s="97"/>
      <c r="FS14" s="92"/>
      <c r="FT14" s="93"/>
      <c r="FU14" s="94"/>
      <c r="FV14" s="95"/>
      <c r="FW14" s="95"/>
      <c r="FX14" s="74"/>
      <c r="FY14" s="74"/>
      <c r="FZ14" s="96"/>
      <c r="GA14" s="97"/>
      <c r="GB14" s="92"/>
      <c r="GC14" s="93"/>
      <c r="GD14" s="94"/>
      <c r="GE14" s="95"/>
      <c r="GF14" s="95"/>
      <c r="GG14" s="74"/>
      <c r="GH14" s="74"/>
      <c r="GI14" s="96"/>
      <c r="GJ14" s="97"/>
      <c r="GK14" s="92"/>
      <c r="GL14" s="93"/>
      <c r="GM14" s="94"/>
      <c r="GN14" s="95"/>
      <c r="GO14" s="95"/>
      <c r="GP14" s="74"/>
      <c r="GQ14" s="74"/>
      <c r="GR14" s="96"/>
      <c r="GS14" s="97"/>
      <c r="GT14" s="92"/>
      <c r="GU14" s="93"/>
      <c r="GV14" s="94"/>
      <c r="GW14" s="95"/>
      <c r="GX14" s="95"/>
      <c r="GY14" s="74"/>
      <c r="GZ14" s="74"/>
      <c r="HA14" s="96"/>
      <c r="HB14" s="97"/>
      <c r="HC14" s="92"/>
      <c r="HD14" s="93"/>
      <c r="HE14" s="94"/>
      <c r="HF14" s="95"/>
      <c r="HG14" s="95"/>
      <c r="HH14" s="74"/>
      <c r="HI14" s="74"/>
      <c r="HJ14" s="96"/>
      <c r="HK14" s="97"/>
      <c r="HL14" s="92"/>
      <c r="HM14" s="93"/>
      <c r="HN14" s="94"/>
      <c r="HO14" s="95"/>
      <c r="HP14" s="95"/>
      <c r="HQ14" s="74"/>
      <c r="HR14" s="74"/>
      <c r="HS14" s="96"/>
      <c r="HT14" s="97"/>
      <c r="HU14" s="92"/>
      <c r="HV14" s="93"/>
      <c r="HW14" s="94"/>
      <c r="HX14" s="95"/>
      <c r="HY14" s="95"/>
      <c r="HZ14" s="74"/>
      <c r="IA14" s="74"/>
      <c r="IB14" s="96"/>
      <c r="IC14" s="97"/>
      <c r="ID14" s="92"/>
      <c r="IE14" s="93"/>
      <c r="IF14" s="94"/>
      <c r="IG14" s="95"/>
      <c r="IH14" s="95"/>
      <c r="II14" s="74"/>
      <c r="IJ14" s="74"/>
      <c r="IK14" s="96"/>
      <c r="IL14" s="97"/>
      <c r="IM14" s="92"/>
      <c r="IN14" s="93"/>
      <c r="IO14" s="94"/>
      <c r="IP14" s="95"/>
      <c r="IQ14" s="95"/>
      <c r="IR14" s="74"/>
      <c r="IS14" s="74"/>
      <c r="IT14" s="96"/>
      <c r="IU14" s="97"/>
      <c r="IV14" s="92"/>
      <c r="IW14" s="93"/>
      <c r="IX14" s="94"/>
      <c r="IY14" s="95"/>
      <c r="IZ14" s="95"/>
      <c r="JA14" s="74"/>
      <c r="JB14" s="74"/>
      <c r="JC14" s="96"/>
      <c r="JD14" s="97"/>
      <c r="JE14" s="92"/>
      <c r="JF14" s="93"/>
      <c r="JG14" s="94"/>
      <c r="JH14" s="95"/>
      <c r="JI14" s="95"/>
      <c r="JJ14" s="74"/>
      <c r="JK14" s="74"/>
      <c r="JL14" s="96"/>
      <c r="JM14" s="97"/>
      <c r="JN14" s="92"/>
      <c r="JO14" s="93"/>
      <c r="JP14" s="94"/>
      <c r="JQ14" s="95"/>
      <c r="JR14" s="95"/>
    </row>
    <row r="15" spans="1:278" ht="12.75" customHeight="1" x14ac:dyDescent="0.2">
      <c r="A15" s="74"/>
      <c r="B15" s="98">
        <v>1.3</v>
      </c>
      <c r="C15" s="97" t="s">
        <v>135</v>
      </c>
      <c r="D15" s="92" t="s">
        <v>91</v>
      </c>
      <c r="E15" s="93">
        <v>10</v>
      </c>
      <c r="F15" s="94">
        <v>0</v>
      </c>
      <c r="G15" s="95">
        <f>ROUND((F15*E15),0)</f>
        <v>0</v>
      </c>
      <c r="H15" s="95"/>
      <c r="I15" s="74"/>
      <c r="J15" s="74"/>
      <c r="K15" s="98"/>
      <c r="L15" s="97"/>
      <c r="M15" s="92"/>
      <c r="N15" s="93"/>
      <c r="O15" s="94"/>
      <c r="P15" s="95"/>
      <c r="Q15" s="95"/>
      <c r="R15" s="182"/>
      <c r="S15" s="76"/>
      <c r="T15" s="98"/>
      <c r="U15" s="97"/>
      <c r="V15" s="92"/>
      <c r="W15" s="93"/>
      <c r="X15" s="94"/>
      <c r="Y15" s="95"/>
      <c r="Z15" s="95"/>
      <c r="AA15" s="76"/>
      <c r="AB15" s="74"/>
      <c r="AC15" s="98"/>
      <c r="AD15" s="97"/>
      <c r="AE15" s="92"/>
      <c r="AF15" s="93"/>
      <c r="AG15" s="94"/>
      <c r="AH15" s="95"/>
      <c r="AI15" s="95"/>
      <c r="AJ15" s="74"/>
      <c r="AK15" s="74"/>
      <c r="AL15" s="98"/>
      <c r="AM15" s="97"/>
      <c r="AN15" s="92"/>
      <c r="AO15" s="93"/>
      <c r="AP15" s="94"/>
      <c r="AQ15" s="95"/>
      <c r="AR15" s="95"/>
      <c r="AS15" s="74"/>
      <c r="AT15" s="74"/>
      <c r="AU15" s="98"/>
      <c r="AV15" s="97"/>
      <c r="AW15" s="92"/>
      <c r="AX15" s="93"/>
      <c r="AY15" s="94"/>
      <c r="AZ15" s="95"/>
      <c r="BA15" s="95"/>
      <c r="BB15" s="74"/>
      <c r="BC15" s="74"/>
      <c r="BD15" s="98"/>
      <c r="BE15" s="97"/>
      <c r="BF15" s="92"/>
      <c r="BG15" s="93"/>
      <c r="BH15" s="94"/>
      <c r="BI15" s="95"/>
      <c r="BJ15" s="95"/>
      <c r="BK15" s="74"/>
      <c r="BL15" s="74"/>
      <c r="BM15" s="98"/>
      <c r="BN15" s="97"/>
      <c r="BO15" s="92"/>
      <c r="BP15" s="93"/>
      <c r="BQ15" s="94"/>
      <c r="BR15" s="95"/>
      <c r="BS15" s="95"/>
      <c r="BT15" s="74"/>
      <c r="BU15" s="74"/>
      <c r="BV15" s="98"/>
      <c r="BW15" s="97"/>
      <c r="BX15" s="92"/>
      <c r="BY15" s="93"/>
      <c r="BZ15" s="94"/>
      <c r="CA15" s="95"/>
      <c r="CB15" s="95"/>
      <c r="CC15" s="74"/>
      <c r="CD15" s="74"/>
      <c r="CE15" s="98"/>
      <c r="CF15" s="97"/>
      <c r="CG15" s="92"/>
      <c r="CH15" s="93"/>
      <c r="CI15" s="94"/>
      <c r="CJ15" s="95"/>
      <c r="CK15" s="95"/>
      <c r="CL15" s="74"/>
      <c r="CM15" s="74"/>
      <c r="CN15" s="98"/>
      <c r="CO15" s="97"/>
      <c r="CP15" s="92"/>
      <c r="CQ15" s="93"/>
      <c r="CR15" s="94"/>
      <c r="CS15" s="95"/>
      <c r="CT15" s="95"/>
      <c r="CU15" s="74"/>
      <c r="CV15" s="74"/>
      <c r="CW15" s="98"/>
      <c r="CX15" s="97"/>
      <c r="CY15" s="92"/>
      <c r="CZ15" s="93"/>
      <c r="DA15" s="94"/>
      <c r="DB15" s="95"/>
      <c r="DC15" s="95"/>
      <c r="DD15" s="74"/>
      <c r="DE15" s="74"/>
      <c r="DF15" s="98"/>
      <c r="DG15" s="97"/>
      <c r="DH15" s="92"/>
      <c r="DI15" s="93"/>
      <c r="DJ15" s="94"/>
      <c r="DK15" s="95"/>
      <c r="DL15" s="95"/>
      <c r="DM15" s="74"/>
      <c r="DN15" s="74"/>
      <c r="DO15" s="98"/>
      <c r="DP15" s="97"/>
      <c r="DQ15" s="92"/>
      <c r="DR15" s="93"/>
      <c r="DS15" s="94"/>
      <c r="DT15" s="95"/>
      <c r="DU15" s="95"/>
      <c r="DV15" s="74"/>
      <c r="DW15" s="74"/>
      <c r="DX15" s="98"/>
      <c r="DY15" s="97"/>
      <c r="DZ15" s="92"/>
      <c r="EA15" s="93"/>
      <c r="EB15" s="94"/>
      <c r="EC15" s="95"/>
      <c r="ED15" s="95"/>
      <c r="EE15" s="74"/>
      <c r="EF15" s="74"/>
      <c r="EG15" s="98"/>
      <c r="EH15" s="97"/>
      <c r="EI15" s="92"/>
      <c r="EJ15" s="93"/>
      <c r="EK15" s="94"/>
      <c r="EL15" s="95"/>
      <c r="EM15" s="95"/>
      <c r="EN15" s="74"/>
      <c r="EO15" s="74"/>
      <c r="EP15" s="98"/>
      <c r="EQ15" s="97"/>
      <c r="ER15" s="92"/>
      <c r="ES15" s="93"/>
      <c r="ET15" s="94"/>
      <c r="EU15" s="95"/>
      <c r="EV15" s="95"/>
      <c r="EW15" s="74"/>
      <c r="EX15" s="74"/>
      <c r="EY15" s="98"/>
      <c r="EZ15" s="97"/>
      <c r="FA15" s="92"/>
      <c r="FB15" s="93"/>
      <c r="FC15" s="94"/>
      <c r="FD15" s="95"/>
      <c r="FE15" s="95"/>
      <c r="FF15" s="74"/>
      <c r="FG15" s="74"/>
      <c r="FH15" s="98"/>
      <c r="FI15" s="97"/>
      <c r="FJ15" s="92"/>
      <c r="FK15" s="93"/>
      <c r="FL15" s="94"/>
      <c r="FM15" s="95"/>
      <c r="FN15" s="95"/>
      <c r="FO15" s="74"/>
      <c r="FP15" s="74"/>
      <c r="FQ15" s="98"/>
      <c r="FR15" s="97"/>
      <c r="FS15" s="92"/>
      <c r="FT15" s="93"/>
      <c r="FU15" s="94"/>
      <c r="FV15" s="95"/>
      <c r="FW15" s="95"/>
      <c r="FX15" s="74"/>
      <c r="FY15" s="74"/>
      <c r="FZ15" s="98"/>
      <c r="GA15" s="97"/>
      <c r="GB15" s="92"/>
      <c r="GC15" s="93"/>
      <c r="GD15" s="94"/>
      <c r="GE15" s="95"/>
      <c r="GF15" s="95"/>
      <c r="GG15" s="74"/>
      <c r="GH15" s="74"/>
      <c r="GI15" s="98"/>
      <c r="GJ15" s="97"/>
      <c r="GK15" s="92"/>
      <c r="GL15" s="93"/>
      <c r="GM15" s="94"/>
      <c r="GN15" s="95"/>
      <c r="GO15" s="95"/>
      <c r="GP15" s="74"/>
      <c r="GQ15" s="74"/>
      <c r="GR15" s="98"/>
      <c r="GS15" s="97"/>
      <c r="GT15" s="92"/>
      <c r="GU15" s="93"/>
      <c r="GV15" s="94"/>
      <c r="GW15" s="95"/>
      <c r="GX15" s="95"/>
      <c r="GY15" s="74"/>
      <c r="GZ15" s="74"/>
      <c r="HA15" s="98"/>
      <c r="HB15" s="97"/>
      <c r="HC15" s="92"/>
      <c r="HD15" s="93"/>
      <c r="HE15" s="94"/>
      <c r="HF15" s="95"/>
      <c r="HG15" s="95"/>
      <c r="HH15" s="74"/>
      <c r="HI15" s="74"/>
      <c r="HJ15" s="98"/>
      <c r="HK15" s="97"/>
      <c r="HL15" s="92"/>
      <c r="HM15" s="93"/>
      <c r="HN15" s="94"/>
      <c r="HO15" s="95"/>
      <c r="HP15" s="95"/>
      <c r="HQ15" s="74"/>
      <c r="HR15" s="74"/>
      <c r="HS15" s="98"/>
      <c r="HT15" s="97"/>
      <c r="HU15" s="92"/>
      <c r="HV15" s="93"/>
      <c r="HW15" s="94"/>
      <c r="HX15" s="95"/>
      <c r="HY15" s="95"/>
      <c r="HZ15" s="74"/>
      <c r="IA15" s="74"/>
      <c r="IB15" s="98"/>
      <c r="IC15" s="97"/>
      <c r="ID15" s="92"/>
      <c r="IE15" s="93"/>
      <c r="IF15" s="94"/>
      <c r="IG15" s="95"/>
      <c r="IH15" s="95"/>
      <c r="II15" s="74"/>
      <c r="IJ15" s="74"/>
      <c r="IK15" s="98"/>
      <c r="IL15" s="97"/>
      <c r="IM15" s="92"/>
      <c r="IN15" s="93"/>
      <c r="IO15" s="94"/>
      <c r="IP15" s="95"/>
      <c r="IQ15" s="95"/>
      <c r="IR15" s="74"/>
      <c r="IS15" s="74"/>
      <c r="IT15" s="98"/>
      <c r="IU15" s="97"/>
      <c r="IV15" s="92"/>
      <c r="IW15" s="93"/>
      <c r="IX15" s="94"/>
      <c r="IY15" s="95"/>
      <c r="IZ15" s="95"/>
      <c r="JA15" s="74"/>
      <c r="JB15" s="74"/>
      <c r="JC15" s="98"/>
      <c r="JD15" s="97"/>
      <c r="JE15" s="92"/>
      <c r="JF15" s="93"/>
      <c r="JG15" s="94"/>
      <c r="JH15" s="95"/>
      <c r="JI15" s="95"/>
      <c r="JJ15" s="74"/>
      <c r="JK15" s="74"/>
      <c r="JL15" s="98"/>
      <c r="JM15" s="97"/>
      <c r="JN15" s="92"/>
      <c r="JO15" s="93"/>
      <c r="JP15" s="94"/>
      <c r="JQ15" s="95"/>
      <c r="JR15" s="95"/>
    </row>
    <row r="16" spans="1:278" ht="12.75" customHeight="1" x14ac:dyDescent="0.2">
      <c r="A16" s="74"/>
      <c r="B16" s="98">
        <v>1.4</v>
      </c>
      <c r="C16" s="99" t="s">
        <v>136</v>
      </c>
      <c r="D16" s="92" t="s">
        <v>93</v>
      </c>
      <c r="E16" s="93">
        <v>95</v>
      </c>
      <c r="F16" s="94">
        <v>0</v>
      </c>
      <c r="G16" s="95">
        <f>ROUND((F16*E16),0)</f>
        <v>0</v>
      </c>
      <c r="H16" s="95"/>
      <c r="I16" s="74"/>
      <c r="J16" s="74"/>
      <c r="K16" s="98"/>
      <c r="L16" s="99"/>
      <c r="M16" s="92"/>
      <c r="N16" s="93"/>
      <c r="O16" s="94"/>
      <c r="P16" s="95"/>
      <c r="Q16" s="95"/>
      <c r="R16" s="182"/>
      <c r="S16" s="76"/>
      <c r="T16" s="98"/>
      <c r="U16" s="99"/>
      <c r="V16" s="92"/>
      <c r="W16" s="93"/>
      <c r="X16" s="94"/>
      <c r="Y16" s="95"/>
      <c r="Z16" s="95"/>
      <c r="AA16" s="76"/>
      <c r="AB16" s="74"/>
      <c r="AC16" s="98"/>
      <c r="AD16" s="99"/>
      <c r="AE16" s="92"/>
      <c r="AF16" s="93"/>
      <c r="AG16" s="94"/>
      <c r="AH16" s="95"/>
      <c r="AI16" s="95"/>
      <c r="AJ16" s="74"/>
      <c r="AK16" s="74"/>
      <c r="AL16" s="98"/>
      <c r="AM16" s="99"/>
      <c r="AN16" s="92"/>
      <c r="AO16" s="93"/>
      <c r="AP16" s="94"/>
      <c r="AQ16" s="95"/>
      <c r="AR16" s="95"/>
      <c r="AS16" s="74"/>
      <c r="AT16" s="74"/>
      <c r="AU16" s="98"/>
      <c r="AV16" s="99"/>
      <c r="AW16" s="92"/>
      <c r="AX16" s="93"/>
      <c r="AY16" s="94"/>
      <c r="AZ16" s="95"/>
      <c r="BA16" s="95"/>
      <c r="BB16" s="74"/>
      <c r="BC16" s="74"/>
      <c r="BD16" s="98"/>
      <c r="BE16" s="99"/>
      <c r="BF16" s="92"/>
      <c r="BG16" s="93"/>
      <c r="BH16" s="94"/>
      <c r="BI16" s="95"/>
      <c r="BJ16" s="95"/>
      <c r="BK16" s="74"/>
      <c r="BL16" s="74"/>
      <c r="BM16" s="98"/>
      <c r="BN16" s="99"/>
      <c r="BO16" s="92"/>
      <c r="BP16" s="93"/>
      <c r="BQ16" s="94"/>
      <c r="BR16" s="95"/>
      <c r="BS16" s="95"/>
      <c r="BT16" s="74"/>
      <c r="BU16" s="74"/>
      <c r="BV16" s="98"/>
      <c r="BW16" s="99"/>
      <c r="BX16" s="92"/>
      <c r="BY16" s="93"/>
      <c r="BZ16" s="94"/>
      <c r="CA16" s="95"/>
      <c r="CB16" s="95"/>
      <c r="CC16" s="74"/>
      <c r="CD16" s="74"/>
      <c r="CE16" s="98"/>
      <c r="CF16" s="99"/>
      <c r="CG16" s="92"/>
      <c r="CH16" s="93"/>
      <c r="CI16" s="94"/>
      <c r="CJ16" s="95"/>
      <c r="CK16" s="95"/>
      <c r="CL16" s="74"/>
      <c r="CM16" s="74"/>
      <c r="CN16" s="98"/>
      <c r="CO16" s="99"/>
      <c r="CP16" s="92"/>
      <c r="CQ16" s="93"/>
      <c r="CR16" s="94"/>
      <c r="CS16" s="95"/>
      <c r="CT16" s="95"/>
      <c r="CU16" s="74"/>
      <c r="CV16" s="74"/>
      <c r="CW16" s="98"/>
      <c r="CX16" s="99"/>
      <c r="CY16" s="92"/>
      <c r="CZ16" s="93"/>
      <c r="DA16" s="94"/>
      <c r="DB16" s="95"/>
      <c r="DC16" s="95"/>
      <c r="DD16" s="74"/>
      <c r="DE16" s="74"/>
      <c r="DF16" s="98"/>
      <c r="DG16" s="99"/>
      <c r="DH16" s="92"/>
      <c r="DI16" s="93"/>
      <c r="DJ16" s="94"/>
      <c r="DK16" s="95"/>
      <c r="DL16" s="95"/>
      <c r="DM16" s="74"/>
      <c r="DN16" s="74"/>
      <c r="DO16" s="98"/>
      <c r="DP16" s="99"/>
      <c r="DQ16" s="92"/>
      <c r="DR16" s="93"/>
      <c r="DS16" s="94"/>
      <c r="DT16" s="95"/>
      <c r="DU16" s="95"/>
      <c r="DV16" s="74"/>
      <c r="DW16" s="74"/>
      <c r="DX16" s="98"/>
      <c r="DY16" s="99"/>
      <c r="DZ16" s="92"/>
      <c r="EA16" s="93"/>
      <c r="EB16" s="94"/>
      <c r="EC16" s="95"/>
      <c r="ED16" s="95"/>
      <c r="EE16" s="74"/>
      <c r="EF16" s="74"/>
      <c r="EG16" s="98"/>
      <c r="EH16" s="99"/>
      <c r="EI16" s="92"/>
      <c r="EJ16" s="93"/>
      <c r="EK16" s="94"/>
      <c r="EL16" s="95"/>
      <c r="EM16" s="95"/>
      <c r="EN16" s="74"/>
      <c r="EO16" s="74"/>
      <c r="EP16" s="98"/>
      <c r="EQ16" s="99"/>
      <c r="ER16" s="92"/>
      <c r="ES16" s="93"/>
      <c r="ET16" s="94"/>
      <c r="EU16" s="95"/>
      <c r="EV16" s="95"/>
      <c r="EW16" s="74"/>
      <c r="EX16" s="74"/>
      <c r="EY16" s="98"/>
      <c r="EZ16" s="99"/>
      <c r="FA16" s="92"/>
      <c r="FB16" s="93"/>
      <c r="FC16" s="94"/>
      <c r="FD16" s="95"/>
      <c r="FE16" s="95"/>
      <c r="FF16" s="74"/>
      <c r="FG16" s="74"/>
      <c r="FH16" s="98"/>
      <c r="FI16" s="99"/>
      <c r="FJ16" s="92"/>
      <c r="FK16" s="93"/>
      <c r="FL16" s="94"/>
      <c r="FM16" s="95"/>
      <c r="FN16" s="95"/>
      <c r="FO16" s="74"/>
      <c r="FP16" s="74"/>
      <c r="FQ16" s="98"/>
      <c r="FR16" s="99"/>
      <c r="FS16" s="92"/>
      <c r="FT16" s="93"/>
      <c r="FU16" s="94"/>
      <c r="FV16" s="95"/>
      <c r="FW16" s="95"/>
      <c r="FX16" s="74"/>
      <c r="FY16" s="74"/>
      <c r="FZ16" s="98"/>
      <c r="GA16" s="99"/>
      <c r="GB16" s="92"/>
      <c r="GC16" s="93"/>
      <c r="GD16" s="94"/>
      <c r="GE16" s="95"/>
      <c r="GF16" s="95"/>
      <c r="GG16" s="74"/>
      <c r="GH16" s="74"/>
      <c r="GI16" s="98"/>
      <c r="GJ16" s="99"/>
      <c r="GK16" s="92"/>
      <c r="GL16" s="93"/>
      <c r="GM16" s="94"/>
      <c r="GN16" s="95"/>
      <c r="GO16" s="95"/>
      <c r="GP16" s="74"/>
      <c r="GQ16" s="74"/>
      <c r="GR16" s="98"/>
      <c r="GS16" s="99"/>
      <c r="GT16" s="92"/>
      <c r="GU16" s="93"/>
      <c r="GV16" s="94"/>
      <c r="GW16" s="95"/>
      <c r="GX16" s="95"/>
      <c r="GY16" s="74"/>
      <c r="GZ16" s="74"/>
      <c r="HA16" s="98"/>
      <c r="HB16" s="99"/>
      <c r="HC16" s="92"/>
      <c r="HD16" s="93"/>
      <c r="HE16" s="94"/>
      <c r="HF16" s="95"/>
      <c r="HG16" s="95"/>
      <c r="HH16" s="74"/>
      <c r="HI16" s="74"/>
      <c r="HJ16" s="98"/>
      <c r="HK16" s="99"/>
      <c r="HL16" s="92"/>
      <c r="HM16" s="93"/>
      <c r="HN16" s="94"/>
      <c r="HO16" s="95"/>
      <c r="HP16" s="95"/>
      <c r="HQ16" s="74"/>
      <c r="HR16" s="74"/>
      <c r="HS16" s="98"/>
      <c r="HT16" s="99"/>
      <c r="HU16" s="92"/>
      <c r="HV16" s="93"/>
      <c r="HW16" s="94"/>
      <c r="HX16" s="95"/>
      <c r="HY16" s="95"/>
      <c r="HZ16" s="74"/>
      <c r="IA16" s="74"/>
      <c r="IB16" s="98"/>
      <c r="IC16" s="99"/>
      <c r="ID16" s="92"/>
      <c r="IE16" s="93"/>
      <c r="IF16" s="94"/>
      <c r="IG16" s="95"/>
      <c r="IH16" s="95"/>
      <c r="II16" s="74"/>
      <c r="IJ16" s="74"/>
      <c r="IK16" s="98"/>
      <c r="IL16" s="99"/>
      <c r="IM16" s="92"/>
      <c r="IN16" s="93"/>
      <c r="IO16" s="94"/>
      <c r="IP16" s="95"/>
      <c r="IQ16" s="95"/>
      <c r="IR16" s="74"/>
      <c r="IS16" s="74"/>
      <c r="IT16" s="98"/>
      <c r="IU16" s="99"/>
      <c r="IV16" s="92"/>
      <c r="IW16" s="93"/>
      <c r="IX16" s="94"/>
      <c r="IY16" s="95"/>
      <c r="IZ16" s="95"/>
      <c r="JA16" s="74"/>
      <c r="JB16" s="74"/>
      <c r="JC16" s="98"/>
      <c r="JD16" s="99"/>
      <c r="JE16" s="92"/>
      <c r="JF16" s="93"/>
      <c r="JG16" s="94"/>
      <c r="JH16" s="95"/>
      <c r="JI16" s="95"/>
      <c r="JJ16" s="74"/>
      <c r="JK16" s="74"/>
      <c r="JL16" s="98"/>
      <c r="JM16" s="99"/>
      <c r="JN16" s="92"/>
      <c r="JO16" s="93"/>
      <c r="JP16" s="94"/>
      <c r="JQ16" s="95"/>
      <c r="JR16" s="95"/>
    </row>
    <row r="17" spans="1:278" ht="12.75" customHeight="1" x14ac:dyDescent="0.2">
      <c r="A17" s="74"/>
      <c r="B17" s="98">
        <v>1.5</v>
      </c>
      <c r="C17" s="99" t="s">
        <v>137</v>
      </c>
      <c r="D17" s="92" t="s">
        <v>138</v>
      </c>
      <c r="E17" s="93">
        <v>1</v>
      </c>
      <c r="F17" s="94">
        <v>0</v>
      </c>
      <c r="G17" s="95">
        <f>ROUND((F17*E17),0)</f>
        <v>0</v>
      </c>
      <c r="H17" s="95"/>
      <c r="I17" s="74"/>
      <c r="J17" s="74"/>
      <c r="K17" s="98"/>
      <c r="L17" s="99"/>
      <c r="M17" s="92"/>
      <c r="N17" s="93"/>
      <c r="O17" s="94"/>
      <c r="P17" s="95"/>
      <c r="Q17" s="95"/>
      <c r="R17" s="182"/>
      <c r="S17" s="76"/>
      <c r="T17" s="98"/>
      <c r="U17" s="99"/>
      <c r="V17" s="92"/>
      <c r="W17" s="93"/>
      <c r="X17" s="94"/>
      <c r="Y17" s="95"/>
      <c r="Z17" s="95"/>
      <c r="AA17" s="76"/>
      <c r="AB17" s="74"/>
      <c r="AC17" s="98"/>
      <c r="AD17" s="99"/>
      <c r="AE17" s="92"/>
      <c r="AF17" s="93"/>
      <c r="AG17" s="94"/>
      <c r="AH17" s="95"/>
      <c r="AI17" s="95"/>
      <c r="AJ17" s="74"/>
      <c r="AK17" s="74"/>
      <c r="AL17" s="98"/>
      <c r="AM17" s="99"/>
      <c r="AN17" s="92"/>
      <c r="AO17" s="93"/>
      <c r="AP17" s="94"/>
      <c r="AQ17" s="95"/>
      <c r="AR17" s="95"/>
      <c r="AS17" s="74"/>
      <c r="AT17" s="74"/>
      <c r="AU17" s="98"/>
      <c r="AV17" s="99"/>
      <c r="AW17" s="92"/>
      <c r="AX17" s="93"/>
      <c r="AY17" s="94"/>
      <c r="AZ17" s="95"/>
      <c r="BA17" s="95"/>
      <c r="BB17" s="74"/>
      <c r="BC17" s="74"/>
      <c r="BD17" s="98"/>
      <c r="BE17" s="99"/>
      <c r="BF17" s="92"/>
      <c r="BG17" s="93"/>
      <c r="BH17" s="94"/>
      <c r="BI17" s="95"/>
      <c r="BJ17" s="95"/>
      <c r="BK17" s="74"/>
      <c r="BL17" s="74"/>
      <c r="BM17" s="98"/>
      <c r="BN17" s="99"/>
      <c r="BO17" s="92"/>
      <c r="BP17" s="93"/>
      <c r="BQ17" s="94"/>
      <c r="BR17" s="95"/>
      <c r="BS17" s="95"/>
      <c r="BT17" s="74"/>
      <c r="BU17" s="74"/>
      <c r="BV17" s="98"/>
      <c r="BW17" s="99"/>
      <c r="BX17" s="92"/>
      <c r="BY17" s="93"/>
      <c r="BZ17" s="94"/>
      <c r="CA17" s="95"/>
      <c r="CB17" s="95"/>
      <c r="CC17" s="74"/>
      <c r="CD17" s="74"/>
      <c r="CE17" s="98"/>
      <c r="CF17" s="99"/>
      <c r="CG17" s="92"/>
      <c r="CH17" s="93"/>
      <c r="CI17" s="94"/>
      <c r="CJ17" s="95"/>
      <c r="CK17" s="95"/>
      <c r="CL17" s="74"/>
      <c r="CM17" s="74"/>
      <c r="CN17" s="98"/>
      <c r="CO17" s="99"/>
      <c r="CP17" s="92"/>
      <c r="CQ17" s="93"/>
      <c r="CR17" s="94"/>
      <c r="CS17" s="95"/>
      <c r="CT17" s="95"/>
      <c r="CU17" s="74"/>
      <c r="CV17" s="74"/>
      <c r="CW17" s="98"/>
      <c r="CX17" s="99"/>
      <c r="CY17" s="92"/>
      <c r="CZ17" s="93"/>
      <c r="DA17" s="94"/>
      <c r="DB17" s="95"/>
      <c r="DC17" s="95"/>
      <c r="DD17" s="74"/>
      <c r="DE17" s="74"/>
      <c r="DF17" s="98"/>
      <c r="DG17" s="99"/>
      <c r="DH17" s="92"/>
      <c r="DI17" s="93"/>
      <c r="DJ17" s="94"/>
      <c r="DK17" s="95"/>
      <c r="DL17" s="95"/>
      <c r="DM17" s="74"/>
      <c r="DN17" s="74"/>
      <c r="DO17" s="98"/>
      <c r="DP17" s="99"/>
      <c r="DQ17" s="92"/>
      <c r="DR17" s="93"/>
      <c r="DS17" s="94"/>
      <c r="DT17" s="95"/>
      <c r="DU17" s="95"/>
      <c r="DV17" s="74"/>
      <c r="DW17" s="74"/>
      <c r="DX17" s="98"/>
      <c r="DY17" s="99"/>
      <c r="DZ17" s="92"/>
      <c r="EA17" s="93"/>
      <c r="EB17" s="94"/>
      <c r="EC17" s="95"/>
      <c r="ED17" s="95"/>
      <c r="EE17" s="74"/>
      <c r="EF17" s="74"/>
      <c r="EG17" s="98"/>
      <c r="EH17" s="99"/>
      <c r="EI17" s="92"/>
      <c r="EJ17" s="93"/>
      <c r="EK17" s="94"/>
      <c r="EL17" s="95"/>
      <c r="EM17" s="95"/>
      <c r="EN17" s="74"/>
      <c r="EO17" s="74"/>
      <c r="EP17" s="98"/>
      <c r="EQ17" s="99"/>
      <c r="ER17" s="92"/>
      <c r="ES17" s="93"/>
      <c r="ET17" s="94"/>
      <c r="EU17" s="95"/>
      <c r="EV17" s="95"/>
      <c r="EW17" s="74"/>
      <c r="EX17" s="74"/>
      <c r="EY17" s="98"/>
      <c r="EZ17" s="99"/>
      <c r="FA17" s="92"/>
      <c r="FB17" s="93"/>
      <c r="FC17" s="94"/>
      <c r="FD17" s="95"/>
      <c r="FE17" s="95"/>
      <c r="FF17" s="74"/>
      <c r="FG17" s="74"/>
      <c r="FH17" s="98"/>
      <c r="FI17" s="99"/>
      <c r="FJ17" s="92"/>
      <c r="FK17" s="93"/>
      <c r="FL17" s="94"/>
      <c r="FM17" s="95"/>
      <c r="FN17" s="95"/>
      <c r="FO17" s="74"/>
      <c r="FP17" s="74"/>
      <c r="FQ17" s="98"/>
      <c r="FR17" s="99"/>
      <c r="FS17" s="92"/>
      <c r="FT17" s="93"/>
      <c r="FU17" s="94"/>
      <c r="FV17" s="95"/>
      <c r="FW17" s="95"/>
      <c r="FX17" s="74"/>
      <c r="FY17" s="74"/>
      <c r="FZ17" s="98"/>
      <c r="GA17" s="99"/>
      <c r="GB17" s="92"/>
      <c r="GC17" s="93"/>
      <c r="GD17" s="94"/>
      <c r="GE17" s="95"/>
      <c r="GF17" s="95"/>
      <c r="GG17" s="74"/>
      <c r="GH17" s="74"/>
      <c r="GI17" s="98"/>
      <c r="GJ17" s="99"/>
      <c r="GK17" s="92"/>
      <c r="GL17" s="93"/>
      <c r="GM17" s="94"/>
      <c r="GN17" s="95"/>
      <c r="GO17" s="95"/>
      <c r="GP17" s="74"/>
      <c r="GQ17" s="74"/>
      <c r="GR17" s="98"/>
      <c r="GS17" s="99"/>
      <c r="GT17" s="92"/>
      <c r="GU17" s="93"/>
      <c r="GV17" s="94"/>
      <c r="GW17" s="95"/>
      <c r="GX17" s="95"/>
      <c r="GY17" s="74"/>
      <c r="GZ17" s="74"/>
      <c r="HA17" s="98"/>
      <c r="HB17" s="99"/>
      <c r="HC17" s="92"/>
      <c r="HD17" s="93"/>
      <c r="HE17" s="94"/>
      <c r="HF17" s="95"/>
      <c r="HG17" s="95"/>
      <c r="HH17" s="74"/>
      <c r="HI17" s="74"/>
      <c r="HJ17" s="98"/>
      <c r="HK17" s="99"/>
      <c r="HL17" s="92"/>
      <c r="HM17" s="93"/>
      <c r="HN17" s="94"/>
      <c r="HO17" s="95"/>
      <c r="HP17" s="95"/>
      <c r="HQ17" s="74"/>
      <c r="HR17" s="74"/>
      <c r="HS17" s="98"/>
      <c r="HT17" s="99"/>
      <c r="HU17" s="92"/>
      <c r="HV17" s="93"/>
      <c r="HW17" s="94"/>
      <c r="HX17" s="95"/>
      <c r="HY17" s="95"/>
      <c r="HZ17" s="74"/>
      <c r="IA17" s="74"/>
      <c r="IB17" s="98"/>
      <c r="IC17" s="99"/>
      <c r="ID17" s="92"/>
      <c r="IE17" s="93"/>
      <c r="IF17" s="94"/>
      <c r="IG17" s="95"/>
      <c r="IH17" s="95"/>
      <c r="II17" s="74"/>
      <c r="IJ17" s="74"/>
      <c r="IK17" s="98"/>
      <c r="IL17" s="99"/>
      <c r="IM17" s="92"/>
      <c r="IN17" s="93"/>
      <c r="IO17" s="94"/>
      <c r="IP17" s="95"/>
      <c r="IQ17" s="95"/>
      <c r="IR17" s="74"/>
      <c r="IS17" s="74"/>
      <c r="IT17" s="98"/>
      <c r="IU17" s="99"/>
      <c r="IV17" s="92"/>
      <c r="IW17" s="93"/>
      <c r="IX17" s="94"/>
      <c r="IY17" s="95"/>
      <c r="IZ17" s="95"/>
      <c r="JA17" s="74"/>
      <c r="JB17" s="74"/>
      <c r="JC17" s="98"/>
      <c r="JD17" s="99"/>
      <c r="JE17" s="92"/>
      <c r="JF17" s="93"/>
      <c r="JG17" s="94"/>
      <c r="JH17" s="95"/>
      <c r="JI17" s="95"/>
      <c r="JJ17" s="74"/>
      <c r="JK17" s="74"/>
      <c r="JL17" s="98"/>
      <c r="JM17" s="99"/>
      <c r="JN17" s="92"/>
      <c r="JO17" s="93"/>
      <c r="JP17" s="94"/>
      <c r="JQ17" s="95"/>
      <c r="JR17" s="95"/>
    </row>
    <row r="18" spans="1:278" ht="12.75" customHeight="1" x14ac:dyDescent="0.2">
      <c r="A18" s="74"/>
      <c r="B18" s="100" t="s">
        <v>139</v>
      </c>
      <c r="C18" s="101" t="s">
        <v>140</v>
      </c>
      <c r="D18" s="102"/>
      <c r="E18" s="103"/>
      <c r="F18" s="104"/>
      <c r="G18" s="104"/>
      <c r="H18" s="104"/>
      <c r="I18" s="74"/>
      <c r="J18" s="74"/>
      <c r="K18" s="100"/>
      <c r="L18" s="101"/>
      <c r="M18" s="102"/>
      <c r="N18" s="103"/>
      <c r="O18" s="104"/>
      <c r="P18" s="104"/>
      <c r="Q18" s="104"/>
      <c r="R18" s="182"/>
      <c r="S18" s="76"/>
      <c r="T18" s="100"/>
      <c r="U18" s="101"/>
      <c r="V18" s="102"/>
      <c r="W18" s="103"/>
      <c r="X18" s="104"/>
      <c r="Y18" s="104"/>
      <c r="Z18" s="104"/>
      <c r="AA18" s="76"/>
      <c r="AB18" s="74"/>
      <c r="AC18" s="100"/>
      <c r="AD18" s="101"/>
      <c r="AE18" s="102"/>
      <c r="AF18" s="103"/>
      <c r="AG18" s="104"/>
      <c r="AH18" s="104"/>
      <c r="AI18" s="104"/>
      <c r="AJ18" s="74"/>
      <c r="AK18" s="74"/>
      <c r="AL18" s="100"/>
      <c r="AM18" s="101"/>
      <c r="AN18" s="102"/>
      <c r="AO18" s="103"/>
      <c r="AP18" s="104"/>
      <c r="AQ18" s="104"/>
      <c r="AR18" s="104"/>
      <c r="AS18" s="74"/>
      <c r="AT18" s="74"/>
      <c r="AU18" s="100"/>
      <c r="AV18" s="101"/>
      <c r="AW18" s="102"/>
      <c r="AX18" s="103"/>
      <c r="AY18" s="104"/>
      <c r="AZ18" s="104"/>
      <c r="BA18" s="104"/>
      <c r="BB18" s="74"/>
      <c r="BC18" s="74"/>
      <c r="BD18" s="100"/>
      <c r="BE18" s="101"/>
      <c r="BF18" s="102"/>
      <c r="BG18" s="103"/>
      <c r="BH18" s="104"/>
      <c r="BI18" s="104"/>
      <c r="BJ18" s="104"/>
      <c r="BK18" s="74"/>
      <c r="BL18" s="74"/>
      <c r="BM18" s="100"/>
      <c r="BN18" s="101"/>
      <c r="BO18" s="102"/>
      <c r="BP18" s="103"/>
      <c r="BQ18" s="104"/>
      <c r="BR18" s="104"/>
      <c r="BS18" s="104"/>
      <c r="BT18" s="74"/>
      <c r="BU18" s="74"/>
      <c r="BV18" s="100"/>
      <c r="BW18" s="101"/>
      <c r="BX18" s="102"/>
      <c r="BY18" s="103"/>
      <c r="BZ18" s="104"/>
      <c r="CA18" s="104"/>
      <c r="CB18" s="104"/>
      <c r="CC18" s="74"/>
      <c r="CD18" s="74"/>
      <c r="CE18" s="100"/>
      <c r="CF18" s="101"/>
      <c r="CG18" s="102"/>
      <c r="CH18" s="103"/>
      <c r="CI18" s="104"/>
      <c r="CJ18" s="104"/>
      <c r="CK18" s="104"/>
      <c r="CL18" s="74"/>
      <c r="CM18" s="74"/>
      <c r="CN18" s="100"/>
      <c r="CO18" s="101"/>
      <c r="CP18" s="102"/>
      <c r="CQ18" s="103"/>
      <c r="CR18" s="104"/>
      <c r="CS18" s="104"/>
      <c r="CT18" s="104"/>
      <c r="CU18" s="74"/>
      <c r="CV18" s="74"/>
      <c r="CW18" s="100"/>
      <c r="CX18" s="101"/>
      <c r="CY18" s="102"/>
      <c r="CZ18" s="103"/>
      <c r="DA18" s="104"/>
      <c r="DB18" s="104"/>
      <c r="DC18" s="104"/>
      <c r="DD18" s="74"/>
      <c r="DE18" s="74"/>
      <c r="DF18" s="100"/>
      <c r="DG18" s="101"/>
      <c r="DH18" s="102"/>
      <c r="DI18" s="103"/>
      <c r="DJ18" s="104"/>
      <c r="DK18" s="104"/>
      <c r="DL18" s="104"/>
      <c r="DM18" s="74"/>
      <c r="DN18" s="74"/>
      <c r="DO18" s="100"/>
      <c r="DP18" s="101"/>
      <c r="DQ18" s="102"/>
      <c r="DR18" s="103"/>
      <c r="DS18" s="104"/>
      <c r="DT18" s="104"/>
      <c r="DU18" s="104"/>
      <c r="DV18" s="74"/>
      <c r="DW18" s="74"/>
      <c r="DX18" s="100"/>
      <c r="DY18" s="101"/>
      <c r="DZ18" s="102"/>
      <c r="EA18" s="103"/>
      <c r="EB18" s="104"/>
      <c r="EC18" s="104"/>
      <c r="ED18" s="104"/>
      <c r="EE18" s="74"/>
      <c r="EF18" s="74"/>
      <c r="EG18" s="100"/>
      <c r="EH18" s="101"/>
      <c r="EI18" s="102"/>
      <c r="EJ18" s="103"/>
      <c r="EK18" s="104"/>
      <c r="EL18" s="104"/>
      <c r="EM18" s="104"/>
      <c r="EN18" s="74"/>
      <c r="EO18" s="74"/>
      <c r="EP18" s="100"/>
      <c r="EQ18" s="101"/>
      <c r="ER18" s="102"/>
      <c r="ES18" s="103"/>
      <c r="ET18" s="104"/>
      <c r="EU18" s="104"/>
      <c r="EV18" s="104"/>
      <c r="EW18" s="74"/>
      <c r="EX18" s="74"/>
      <c r="EY18" s="100"/>
      <c r="EZ18" s="101"/>
      <c r="FA18" s="102"/>
      <c r="FB18" s="103"/>
      <c r="FC18" s="104"/>
      <c r="FD18" s="104"/>
      <c r="FE18" s="104"/>
      <c r="FF18" s="74"/>
      <c r="FG18" s="74"/>
      <c r="FH18" s="100"/>
      <c r="FI18" s="101"/>
      <c r="FJ18" s="102"/>
      <c r="FK18" s="103"/>
      <c r="FL18" s="104"/>
      <c r="FM18" s="104"/>
      <c r="FN18" s="104"/>
      <c r="FO18" s="74"/>
      <c r="FP18" s="74"/>
      <c r="FQ18" s="100"/>
      <c r="FR18" s="101"/>
      <c r="FS18" s="102"/>
      <c r="FT18" s="103"/>
      <c r="FU18" s="104"/>
      <c r="FV18" s="104"/>
      <c r="FW18" s="104"/>
      <c r="FX18" s="74"/>
      <c r="FY18" s="74"/>
      <c r="FZ18" s="100"/>
      <c r="GA18" s="101"/>
      <c r="GB18" s="102"/>
      <c r="GC18" s="103"/>
      <c r="GD18" s="104"/>
      <c r="GE18" s="104"/>
      <c r="GF18" s="104"/>
      <c r="GG18" s="74"/>
      <c r="GH18" s="74"/>
      <c r="GI18" s="100"/>
      <c r="GJ18" s="101"/>
      <c r="GK18" s="102"/>
      <c r="GL18" s="103"/>
      <c r="GM18" s="104"/>
      <c r="GN18" s="104"/>
      <c r="GO18" s="104"/>
      <c r="GP18" s="74"/>
      <c r="GQ18" s="74"/>
      <c r="GR18" s="100"/>
      <c r="GS18" s="101"/>
      <c r="GT18" s="102"/>
      <c r="GU18" s="103"/>
      <c r="GV18" s="104"/>
      <c r="GW18" s="104"/>
      <c r="GX18" s="104"/>
      <c r="GY18" s="74"/>
      <c r="GZ18" s="74"/>
      <c r="HA18" s="100"/>
      <c r="HB18" s="101"/>
      <c r="HC18" s="102"/>
      <c r="HD18" s="103"/>
      <c r="HE18" s="104"/>
      <c r="HF18" s="104"/>
      <c r="HG18" s="104"/>
      <c r="HH18" s="74"/>
      <c r="HI18" s="74"/>
      <c r="HJ18" s="100"/>
      <c r="HK18" s="101"/>
      <c r="HL18" s="102"/>
      <c r="HM18" s="103"/>
      <c r="HN18" s="104"/>
      <c r="HO18" s="104"/>
      <c r="HP18" s="104"/>
      <c r="HQ18" s="74"/>
      <c r="HR18" s="74"/>
      <c r="HS18" s="100"/>
      <c r="HT18" s="101"/>
      <c r="HU18" s="102"/>
      <c r="HV18" s="103"/>
      <c r="HW18" s="104"/>
      <c r="HX18" s="104"/>
      <c r="HY18" s="104"/>
      <c r="HZ18" s="74"/>
      <c r="IA18" s="74"/>
      <c r="IB18" s="100"/>
      <c r="IC18" s="101"/>
      <c r="ID18" s="102"/>
      <c r="IE18" s="103"/>
      <c r="IF18" s="104"/>
      <c r="IG18" s="104"/>
      <c r="IH18" s="104"/>
      <c r="II18" s="74"/>
      <c r="IJ18" s="74"/>
      <c r="IK18" s="100"/>
      <c r="IL18" s="101"/>
      <c r="IM18" s="102"/>
      <c r="IN18" s="103"/>
      <c r="IO18" s="104"/>
      <c r="IP18" s="104"/>
      <c r="IQ18" s="104"/>
      <c r="IR18" s="74"/>
      <c r="IS18" s="74"/>
      <c r="IT18" s="100"/>
      <c r="IU18" s="101"/>
      <c r="IV18" s="102"/>
      <c r="IW18" s="103"/>
      <c r="IX18" s="104"/>
      <c r="IY18" s="104"/>
      <c r="IZ18" s="104"/>
      <c r="JA18" s="74"/>
      <c r="JB18" s="74"/>
      <c r="JC18" s="100"/>
      <c r="JD18" s="101"/>
      <c r="JE18" s="102"/>
      <c r="JF18" s="103"/>
      <c r="JG18" s="104"/>
      <c r="JH18" s="104"/>
      <c r="JI18" s="104"/>
      <c r="JJ18" s="74"/>
      <c r="JK18" s="74"/>
      <c r="JL18" s="100"/>
      <c r="JM18" s="101"/>
      <c r="JN18" s="102"/>
      <c r="JO18" s="103"/>
      <c r="JP18" s="104"/>
      <c r="JQ18" s="104"/>
      <c r="JR18" s="104"/>
    </row>
    <row r="19" spans="1:278" ht="12.75" customHeight="1" x14ac:dyDescent="0.2">
      <c r="A19" s="74"/>
      <c r="B19" s="105">
        <v>2.1</v>
      </c>
      <c r="C19" s="106" t="s">
        <v>141</v>
      </c>
      <c r="D19" s="107" t="s">
        <v>89</v>
      </c>
      <c r="E19" s="108">
        <v>10</v>
      </c>
      <c r="F19" s="94">
        <v>0</v>
      </c>
      <c r="G19" s="95">
        <f>ROUND((F19*E19),0)</f>
        <v>0</v>
      </c>
      <c r="H19" s="95"/>
      <c r="I19" s="74"/>
      <c r="J19" s="74"/>
      <c r="K19" s="105"/>
      <c r="L19" s="106"/>
      <c r="M19" s="107"/>
      <c r="N19" s="108"/>
      <c r="O19" s="94"/>
      <c r="P19" s="95"/>
      <c r="Q19" s="95"/>
      <c r="R19" s="182"/>
      <c r="S19" s="76"/>
      <c r="T19" s="105"/>
      <c r="U19" s="106"/>
      <c r="V19" s="107"/>
      <c r="W19" s="108"/>
      <c r="X19" s="94"/>
      <c r="Y19" s="95"/>
      <c r="Z19" s="95"/>
      <c r="AA19" s="76"/>
      <c r="AB19" s="74"/>
      <c r="AC19" s="105"/>
      <c r="AD19" s="106"/>
      <c r="AE19" s="107"/>
      <c r="AF19" s="108"/>
      <c r="AG19" s="94"/>
      <c r="AH19" s="95"/>
      <c r="AI19" s="95"/>
      <c r="AJ19" s="74"/>
      <c r="AK19" s="74"/>
      <c r="AL19" s="105"/>
      <c r="AM19" s="106"/>
      <c r="AN19" s="107"/>
      <c r="AO19" s="108"/>
      <c r="AP19" s="94"/>
      <c r="AQ19" s="95"/>
      <c r="AR19" s="95"/>
      <c r="AS19" s="74"/>
      <c r="AT19" s="74"/>
      <c r="AU19" s="105"/>
      <c r="AV19" s="106"/>
      <c r="AW19" s="107"/>
      <c r="AX19" s="108"/>
      <c r="AY19" s="94"/>
      <c r="AZ19" s="95"/>
      <c r="BA19" s="95"/>
      <c r="BB19" s="74"/>
      <c r="BC19" s="74"/>
      <c r="BD19" s="105"/>
      <c r="BE19" s="106"/>
      <c r="BF19" s="107"/>
      <c r="BG19" s="108"/>
      <c r="BH19" s="94"/>
      <c r="BI19" s="95"/>
      <c r="BJ19" s="95"/>
      <c r="BK19" s="74"/>
      <c r="BL19" s="74"/>
      <c r="BM19" s="105"/>
      <c r="BN19" s="106"/>
      <c r="BO19" s="107"/>
      <c r="BP19" s="108"/>
      <c r="BQ19" s="94"/>
      <c r="BR19" s="95"/>
      <c r="BS19" s="95"/>
      <c r="BT19" s="74"/>
      <c r="BU19" s="74"/>
      <c r="BV19" s="105"/>
      <c r="BW19" s="106"/>
      <c r="BX19" s="107"/>
      <c r="BY19" s="108"/>
      <c r="BZ19" s="94"/>
      <c r="CA19" s="95"/>
      <c r="CB19" s="95"/>
      <c r="CC19" s="74"/>
      <c r="CD19" s="74"/>
      <c r="CE19" s="105"/>
      <c r="CF19" s="106"/>
      <c r="CG19" s="107"/>
      <c r="CH19" s="108"/>
      <c r="CI19" s="94"/>
      <c r="CJ19" s="95"/>
      <c r="CK19" s="95"/>
      <c r="CL19" s="74"/>
      <c r="CM19" s="74"/>
      <c r="CN19" s="105"/>
      <c r="CO19" s="106"/>
      <c r="CP19" s="107"/>
      <c r="CQ19" s="108"/>
      <c r="CR19" s="94"/>
      <c r="CS19" s="95"/>
      <c r="CT19" s="95"/>
      <c r="CU19" s="74"/>
      <c r="CV19" s="74"/>
      <c r="CW19" s="105"/>
      <c r="CX19" s="106"/>
      <c r="CY19" s="107"/>
      <c r="CZ19" s="108"/>
      <c r="DA19" s="94"/>
      <c r="DB19" s="95"/>
      <c r="DC19" s="95"/>
      <c r="DD19" s="74"/>
      <c r="DE19" s="74"/>
      <c r="DF19" s="105"/>
      <c r="DG19" s="106"/>
      <c r="DH19" s="107"/>
      <c r="DI19" s="108"/>
      <c r="DJ19" s="94"/>
      <c r="DK19" s="95"/>
      <c r="DL19" s="95"/>
      <c r="DM19" s="74"/>
      <c r="DN19" s="74"/>
      <c r="DO19" s="105"/>
      <c r="DP19" s="106"/>
      <c r="DQ19" s="107"/>
      <c r="DR19" s="108"/>
      <c r="DS19" s="94"/>
      <c r="DT19" s="95"/>
      <c r="DU19" s="95"/>
      <c r="DV19" s="74"/>
      <c r="DW19" s="74"/>
      <c r="DX19" s="105"/>
      <c r="DY19" s="106"/>
      <c r="DZ19" s="107"/>
      <c r="EA19" s="108"/>
      <c r="EB19" s="94"/>
      <c r="EC19" s="95"/>
      <c r="ED19" s="95"/>
      <c r="EE19" s="74"/>
      <c r="EF19" s="74"/>
      <c r="EG19" s="105"/>
      <c r="EH19" s="106"/>
      <c r="EI19" s="107"/>
      <c r="EJ19" s="108"/>
      <c r="EK19" s="94"/>
      <c r="EL19" s="95"/>
      <c r="EM19" s="95"/>
      <c r="EN19" s="74"/>
      <c r="EO19" s="74"/>
      <c r="EP19" s="105"/>
      <c r="EQ19" s="106"/>
      <c r="ER19" s="107"/>
      <c r="ES19" s="108"/>
      <c r="ET19" s="94"/>
      <c r="EU19" s="95"/>
      <c r="EV19" s="95"/>
      <c r="EW19" s="74"/>
      <c r="EX19" s="74"/>
      <c r="EY19" s="105"/>
      <c r="EZ19" s="106"/>
      <c r="FA19" s="107"/>
      <c r="FB19" s="108"/>
      <c r="FC19" s="94"/>
      <c r="FD19" s="95"/>
      <c r="FE19" s="95"/>
      <c r="FF19" s="74"/>
      <c r="FG19" s="74"/>
      <c r="FH19" s="105"/>
      <c r="FI19" s="106"/>
      <c r="FJ19" s="107"/>
      <c r="FK19" s="108"/>
      <c r="FL19" s="94"/>
      <c r="FM19" s="95"/>
      <c r="FN19" s="95"/>
      <c r="FO19" s="74"/>
      <c r="FP19" s="74"/>
      <c r="FQ19" s="105"/>
      <c r="FR19" s="106"/>
      <c r="FS19" s="107"/>
      <c r="FT19" s="108"/>
      <c r="FU19" s="94"/>
      <c r="FV19" s="95"/>
      <c r="FW19" s="95"/>
      <c r="FX19" s="74"/>
      <c r="FY19" s="74"/>
      <c r="FZ19" s="105"/>
      <c r="GA19" s="106"/>
      <c r="GB19" s="107"/>
      <c r="GC19" s="108"/>
      <c r="GD19" s="94"/>
      <c r="GE19" s="95"/>
      <c r="GF19" s="95"/>
      <c r="GG19" s="74"/>
      <c r="GH19" s="74"/>
      <c r="GI19" s="105"/>
      <c r="GJ19" s="106"/>
      <c r="GK19" s="107"/>
      <c r="GL19" s="108"/>
      <c r="GM19" s="94"/>
      <c r="GN19" s="95"/>
      <c r="GO19" s="95"/>
      <c r="GP19" s="74"/>
      <c r="GQ19" s="74"/>
      <c r="GR19" s="105"/>
      <c r="GS19" s="106"/>
      <c r="GT19" s="107"/>
      <c r="GU19" s="108"/>
      <c r="GV19" s="94"/>
      <c r="GW19" s="95"/>
      <c r="GX19" s="95"/>
      <c r="GY19" s="74"/>
      <c r="GZ19" s="74"/>
      <c r="HA19" s="105"/>
      <c r="HB19" s="106"/>
      <c r="HC19" s="107"/>
      <c r="HD19" s="108"/>
      <c r="HE19" s="94"/>
      <c r="HF19" s="95"/>
      <c r="HG19" s="95"/>
      <c r="HH19" s="74"/>
      <c r="HI19" s="74"/>
      <c r="HJ19" s="105"/>
      <c r="HK19" s="106"/>
      <c r="HL19" s="107"/>
      <c r="HM19" s="108"/>
      <c r="HN19" s="94"/>
      <c r="HO19" s="95"/>
      <c r="HP19" s="95"/>
      <c r="HQ19" s="74"/>
      <c r="HR19" s="74"/>
      <c r="HS19" s="105"/>
      <c r="HT19" s="106"/>
      <c r="HU19" s="107"/>
      <c r="HV19" s="108"/>
      <c r="HW19" s="94"/>
      <c r="HX19" s="95"/>
      <c r="HY19" s="95"/>
      <c r="HZ19" s="74"/>
      <c r="IA19" s="74"/>
      <c r="IB19" s="105"/>
      <c r="IC19" s="106"/>
      <c r="ID19" s="107"/>
      <c r="IE19" s="108"/>
      <c r="IF19" s="94"/>
      <c r="IG19" s="95"/>
      <c r="IH19" s="95"/>
      <c r="II19" s="74"/>
      <c r="IJ19" s="74"/>
      <c r="IK19" s="105"/>
      <c r="IL19" s="106"/>
      <c r="IM19" s="107"/>
      <c r="IN19" s="108"/>
      <c r="IO19" s="94"/>
      <c r="IP19" s="95"/>
      <c r="IQ19" s="95"/>
      <c r="IR19" s="74"/>
      <c r="IS19" s="74"/>
      <c r="IT19" s="105"/>
      <c r="IU19" s="106"/>
      <c r="IV19" s="107"/>
      <c r="IW19" s="108"/>
      <c r="IX19" s="94"/>
      <c r="IY19" s="95"/>
      <c r="IZ19" s="95"/>
      <c r="JA19" s="74"/>
      <c r="JB19" s="74"/>
      <c r="JC19" s="105"/>
      <c r="JD19" s="106"/>
      <c r="JE19" s="107"/>
      <c r="JF19" s="108"/>
      <c r="JG19" s="94"/>
      <c r="JH19" s="95"/>
      <c r="JI19" s="95"/>
      <c r="JJ19" s="74"/>
      <c r="JK19" s="74"/>
      <c r="JL19" s="105"/>
      <c r="JM19" s="106"/>
      <c r="JN19" s="107"/>
      <c r="JO19" s="108"/>
      <c r="JP19" s="94"/>
      <c r="JQ19" s="95"/>
      <c r="JR19" s="95"/>
    </row>
    <row r="20" spans="1:278" ht="12.75" customHeight="1" x14ac:dyDescent="0.2">
      <c r="A20" s="74"/>
      <c r="B20" s="105">
        <v>2.2000000000000002</v>
      </c>
      <c r="C20" s="106" t="s">
        <v>142</v>
      </c>
      <c r="D20" s="107" t="s">
        <v>93</v>
      </c>
      <c r="E20" s="108">
        <v>30</v>
      </c>
      <c r="F20" s="94">
        <v>0</v>
      </c>
      <c r="G20" s="95">
        <f>ROUND((F20*E20),0)</f>
        <v>0</v>
      </c>
      <c r="H20" s="95"/>
      <c r="I20" s="74"/>
      <c r="J20" s="74"/>
      <c r="K20" s="105"/>
      <c r="L20" s="106"/>
      <c r="M20" s="107"/>
      <c r="N20" s="108"/>
      <c r="O20" s="94"/>
      <c r="P20" s="95"/>
      <c r="Q20" s="95"/>
      <c r="R20" s="182"/>
      <c r="S20" s="76"/>
      <c r="T20" s="105"/>
      <c r="U20" s="106"/>
      <c r="V20" s="107"/>
      <c r="W20" s="108"/>
      <c r="X20" s="94"/>
      <c r="Y20" s="95"/>
      <c r="Z20" s="95"/>
      <c r="AA20" s="76"/>
      <c r="AB20" s="74"/>
      <c r="AC20" s="105"/>
      <c r="AD20" s="106"/>
      <c r="AE20" s="107"/>
      <c r="AF20" s="108"/>
      <c r="AG20" s="94"/>
      <c r="AH20" s="95"/>
      <c r="AI20" s="95"/>
      <c r="AJ20" s="74"/>
      <c r="AK20" s="74"/>
      <c r="AL20" s="105"/>
      <c r="AM20" s="106"/>
      <c r="AN20" s="107"/>
      <c r="AO20" s="108"/>
      <c r="AP20" s="94"/>
      <c r="AQ20" s="95"/>
      <c r="AR20" s="95"/>
      <c r="AS20" s="74"/>
      <c r="AT20" s="74"/>
      <c r="AU20" s="105"/>
      <c r="AV20" s="106"/>
      <c r="AW20" s="107"/>
      <c r="AX20" s="108"/>
      <c r="AY20" s="94"/>
      <c r="AZ20" s="95"/>
      <c r="BA20" s="95"/>
      <c r="BB20" s="74"/>
      <c r="BC20" s="74"/>
      <c r="BD20" s="105"/>
      <c r="BE20" s="106"/>
      <c r="BF20" s="107"/>
      <c r="BG20" s="108"/>
      <c r="BH20" s="94"/>
      <c r="BI20" s="95"/>
      <c r="BJ20" s="95"/>
      <c r="BK20" s="74"/>
      <c r="BL20" s="74"/>
      <c r="BM20" s="105"/>
      <c r="BN20" s="106"/>
      <c r="BO20" s="107"/>
      <c r="BP20" s="108"/>
      <c r="BQ20" s="94"/>
      <c r="BR20" s="95"/>
      <c r="BS20" s="95"/>
      <c r="BT20" s="74"/>
      <c r="BU20" s="74"/>
      <c r="BV20" s="105"/>
      <c r="BW20" s="106"/>
      <c r="BX20" s="107"/>
      <c r="BY20" s="108"/>
      <c r="BZ20" s="94"/>
      <c r="CA20" s="95"/>
      <c r="CB20" s="95"/>
      <c r="CC20" s="74"/>
      <c r="CD20" s="74"/>
      <c r="CE20" s="105"/>
      <c r="CF20" s="106"/>
      <c r="CG20" s="107"/>
      <c r="CH20" s="108"/>
      <c r="CI20" s="94"/>
      <c r="CJ20" s="95"/>
      <c r="CK20" s="95"/>
      <c r="CL20" s="74"/>
      <c r="CM20" s="74"/>
      <c r="CN20" s="105"/>
      <c r="CO20" s="106"/>
      <c r="CP20" s="107"/>
      <c r="CQ20" s="108"/>
      <c r="CR20" s="94"/>
      <c r="CS20" s="95"/>
      <c r="CT20" s="95"/>
      <c r="CU20" s="74"/>
      <c r="CV20" s="74"/>
      <c r="CW20" s="105"/>
      <c r="CX20" s="106"/>
      <c r="CY20" s="107"/>
      <c r="CZ20" s="108"/>
      <c r="DA20" s="94"/>
      <c r="DB20" s="95"/>
      <c r="DC20" s="95"/>
      <c r="DD20" s="74"/>
      <c r="DE20" s="74"/>
      <c r="DF20" s="105"/>
      <c r="DG20" s="106"/>
      <c r="DH20" s="107"/>
      <c r="DI20" s="108"/>
      <c r="DJ20" s="94"/>
      <c r="DK20" s="95"/>
      <c r="DL20" s="95"/>
      <c r="DM20" s="74"/>
      <c r="DN20" s="74"/>
      <c r="DO20" s="105"/>
      <c r="DP20" s="106"/>
      <c r="DQ20" s="107"/>
      <c r="DR20" s="108"/>
      <c r="DS20" s="94"/>
      <c r="DT20" s="95"/>
      <c r="DU20" s="95"/>
      <c r="DV20" s="74"/>
      <c r="DW20" s="74"/>
      <c r="DX20" s="105"/>
      <c r="DY20" s="106"/>
      <c r="DZ20" s="107"/>
      <c r="EA20" s="108"/>
      <c r="EB20" s="94"/>
      <c r="EC20" s="95"/>
      <c r="ED20" s="95"/>
      <c r="EE20" s="74"/>
      <c r="EF20" s="74"/>
      <c r="EG20" s="105"/>
      <c r="EH20" s="106"/>
      <c r="EI20" s="107"/>
      <c r="EJ20" s="108"/>
      <c r="EK20" s="94"/>
      <c r="EL20" s="95"/>
      <c r="EM20" s="95"/>
      <c r="EN20" s="74"/>
      <c r="EO20" s="74"/>
      <c r="EP20" s="105"/>
      <c r="EQ20" s="106"/>
      <c r="ER20" s="107"/>
      <c r="ES20" s="108"/>
      <c r="ET20" s="94"/>
      <c r="EU20" s="95"/>
      <c r="EV20" s="95"/>
      <c r="EW20" s="74"/>
      <c r="EX20" s="74"/>
      <c r="EY20" s="105"/>
      <c r="EZ20" s="106"/>
      <c r="FA20" s="107"/>
      <c r="FB20" s="108"/>
      <c r="FC20" s="94"/>
      <c r="FD20" s="95"/>
      <c r="FE20" s="95"/>
      <c r="FF20" s="74"/>
      <c r="FG20" s="74"/>
      <c r="FH20" s="105"/>
      <c r="FI20" s="106"/>
      <c r="FJ20" s="107"/>
      <c r="FK20" s="108"/>
      <c r="FL20" s="94"/>
      <c r="FM20" s="95"/>
      <c r="FN20" s="95"/>
      <c r="FO20" s="74"/>
      <c r="FP20" s="74"/>
      <c r="FQ20" s="105"/>
      <c r="FR20" s="106"/>
      <c r="FS20" s="107"/>
      <c r="FT20" s="108"/>
      <c r="FU20" s="94"/>
      <c r="FV20" s="95"/>
      <c r="FW20" s="95"/>
      <c r="FX20" s="74"/>
      <c r="FY20" s="74"/>
      <c r="FZ20" s="105"/>
      <c r="GA20" s="106"/>
      <c r="GB20" s="107"/>
      <c r="GC20" s="108"/>
      <c r="GD20" s="94"/>
      <c r="GE20" s="95"/>
      <c r="GF20" s="95"/>
      <c r="GG20" s="74"/>
      <c r="GH20" s="74"/>
      <c r="GI20" s="105"/>
      <c r="GJ20" s="106"/>
      <c r="GK20" s="107"/>
      <c r="GL20" s="108"/>
      <c r="GM20" s="94"/>
      <c r="GN20" s="95"/>
      <c r="GO20" s="95"/>
      <c r="GP20" s="74"/>
      <c r="GQ20" s="74"/>
      <c r="GR20" s="105"/>
      <c r="GS20" s="106"/>
      <c r="GT20" s="107"/>
      <c r="GU20" s="108"/>
      <c r="GV20" s="94"/>
      <c r="GW20" s="95"/>
      <c r="GX20" s="95"/>
      <c r="GY20" s="74"/>
      <c r="GZ20" s="74"/>
      <c r="HA20" s="105"/>
      <c r="HB20" s="106"/>
      <c r="HC20" s="107"/>
      <c r="HD20" s="108"/>
      <c r="HE20" s="94"/>
      <c r="HF20" s="95"/>
      <c r="HG20" s="95"/>
      <c r="HH20" s="74"/>
      <c r="HI20" s="74"/>
      <c r="HJ20" s="105"/>
      <c r="HK20" s="106"/>
      <c r="HL20" s="107"/>
      <c r="HM20" s="108"/>
      <c r="HN20" s="94"/>
      <c r="HO20" s="95"/>
      <c r="HP20" s="95"/>
      <c r="HQ20" s="74"/>
      <c r="HR20" s="74"/>
      <c r="HS20" s="105"/>
      <c r="HT20" s="106"/>
      <c r="HU20" s="107"/>
      <c r="HV20" s="108"/>
      <c r="HW20" s="94"/>
      <c r="HX20" s="95"/>
      <c r="HY20" s="95"/>
      <c r="HZ20" s="74"/>
      <c r="IA20" s="74"/>
      <c r="IB20" s="105"/>
      <c r="IC20" s="106"/>
      <c r="ID20" s="107"/>
      <c r="IE20" s="108"/>
      <c r="IF20" s="94"/>
      <c r="IG20" s="95"/>
      <c r="IH20" s="95"/>
      <c r="II20" s="74"/>
      <c r="IJ20" s="74"/>
      <c r="IK20" s="105"/>
      <c r="IL20" s="106"/>
      <c r="IM20" s="107"/>
      <c r="IN20" s="108"/>
      <c r="IO20" s="94"/>
      <c r="IP20" s="95"/>
      <c r="IQ20" s="95"/>
      <c r="IR20" s="74"/>
      <c r="IS20" s="74"/>
      <c r="IT20" s="105"/>
      <c r="IU20" s="106"/>
      <c r="IV20" s="107"/>
      <c r="IW20" s="108"/>
      <c r="IX20" s="94"/>
      <c r="IY20" s="95"/>
      <c r="IZ20" s="95"/>
      <c r="JA20" s="74"/>
      <c r="JB20" s="74"/>
      <c r="JC20" s="105"/>
      <c r="JD20" s="106"/>
      <c r="JE20" s="107"/>
      <c r="JF20" s="108"/>
      <c r="JG20" s="94"/>
      <c r="JH20" s="95"/>
      <c r="JI20" s="95"/>
      <c r="JJ20" s="74"/>
      <c r="JK20" s="74"/>
      <c r="JL20" s="105"/>
      <c r="JM20" s="106"/>
      <c r="JN20" s="107"/>
      <c r="JO20" s="108"/>
      <c r="JP20" s="94"/>
      <c r="JQ20" s="95"/>
      <c r="JR20" s="95"/>
    </row>
    <row r="21" spans="1:278" ht="12.75" customHeight="1" x14ac:dyDescent="0.2">
      <c r="A21" s="74"/>
      <c r="B21" s="100" t="s">
        <v>143</v>
      </c>
      <c r="C21" s="101" t="s">
        <v>92</v>
      </c>
      <c r="D21" s="102"/>
      <c r="E21" s="103"/>
      <c r="F21" s="104"/>
      <c r="G21" s="104"/>
      <c r="H21" s="104"/>
      <c r="I21" s="74"/>
      <c r="J21" s="74"/>
      <c r="K21" s="100"/>
      <c r="L21" s="101"/>
      <c r="M21" s="102"/>
      <c r="N21" s="103"/>
      <c r="O21" s="104"/>
      <c r="P21" s="104"/>
      <c r="Q21" s="104"/>
      <c r="R21" s="182"/>
      <c r="S21" s="76"/>
      <c r="T21" s="100"/>
      <c r="U21" s="101"/>
      <c r="V21" s="102"/>
      <c r="W21" s="103"/>
      <c r="X21" s="104"/>
      <c r="Y21" s="104"/>
      <c r="Z21" s="104"/>
      <c r="AA21" s="76"/>
      <c r="AB21" s="74"/>
      <c r="AC21" s="100"/>
      <c r="AD21" s="101"/>
      <c r="AE21" s="102"/>
      <c r="AF21" s="103"/>
      <c r="AG21" s="104"/>
      <c r="AH21" s="104"/>
      <c r="AI21" s="104"/>
      <c r="AJ21" s="74"/>
      <c r="AK21" s="74"/>
      <c r="AL21" s="100"/>
      <c r="AM21" s="101"/>
      <c r="AN21" s="102"/>
      <c r="AO21" s="103"/>
      <c r="AP21" s="104"/>
      <c r="AQ21" s="104"/>
      <c r="AR21" s="104"/>
      <c r="AS21" s="74"/>
      <c r="AT21" s="74"/>
      <c r="AU21" s="100"/>
      <c r="AV21" s="101"/>
      <c r="AW21" s="102"/>
      <c r="AX21" s="103"/>
      <c r="AY21" s="104"/>
      <c r="AZ21" s="104"/>
      <c r="BA21" s="104"/>
      <c r="BB21" s="74"/>
      <c r="BC21" s="74"/>
      <c r="BD21" s="100"/>
      <c r="BE21" s="101"/>
      <c r="BF21" s="102"/>
      <c r="BG21" s="103"/>
      <c r="BH21" s="104"/>
      <c r="BI21" s="104"/>
      <c r="BJ21" s="104"/>
      <c r="BK21" s="74"/>
      <c r="BL21" s="74"/>
      <c r="BM21" s="100"/>
      <c r="BN21" s="101"/>
      <c r="BO21" s="102"/>
      <c r="BP21" s="103"/>
      <c r="BQ21" s="104"/>
      <c r="BR21" s="104"/>
      <c r="BS21" s="104"/>
      <c r="BT21" s="74"/>
      <c r="BU21" s="74"/>
      <c r="BV21" s="100"/>
      <c r="BW21" s="101"/>
      <c r="BX21" s="102"/>
      <c r="BY21" s="103"/>
      <c r="BZ21" s="104"/>
      <c r="CA21" s="104"/>
      <c r="CB21" s="104"/>
      <c r="CC21" s="74"/>
      <c r="CD21" s="74"/>
      <c r="CE21" s="100"/>
      <c r="CF21" s="101"/>
      <c r="CG21" s="102"/>
      <c r="CH21" s="103"/>
      <c r="CI21" s="104"/>
      <c r="CJ21" s="104"/>
      <c r="CK21" s="104"/>
      <c r="CL21" s="74"/>
      <c r="CM21" s="74"/>
      <c r="CN21" s="100"/>
      <c r="CO21" s="101"/>
      <c r="CP21" s="102"/>
      <c r="CQ21" s="103"/>
      <c r="CR21" s="104"/>
      <c r="CS21" s="104"/>
      <c r="CT21" s="104"/>
      <c r="CU21" s="74"/>
      <c r="CV21" s="74"/>
      <c r="CW21" s="100"/>
      <c r="CX21" s="101"/>
      <c r="CY21" s="102"/>
      <c r="CZ21" s="103"/>
      <c r="DA21" s="104"/>
      <c r="DB21" s="104"/>
      <c r="DC21" s="104"/>
      <c r="DD21" s="74"/>
      <c r="DE21" s="74"/>
      <c r="DF21" s="100"/>
      <c r="DG21" s="101"/>
      <c r="DH21" s="102"/>
      <c r="DI21" s="103"/>
      <c r="DJ21" s="104"/>
      <c r="DK21" s="104"/>
      <c r="DL21" s="104"/>
      <c r="DM21" s="74"/>
      <c r="DN21" s="74"/>
      <c r="DO21" s="100"/>
      <c r="DP21" s="101"/>
      <c r="DQ21" s="102"/>
      <c r="DR21" s="103"/>
      <c r="DS21" s="104"/>
      <c r="DT21" s="104"/>
      <c r="DU21" s="104"/>
      <c r="DV21" s="74"/>
      <c r="DW21" s="74"/>
      <c r="DX21" s="100"/>
      <c r="DY21" s="101"/>
      <c r="DZ21" s="102"/>
      <c r="EA21" s="103"/>
      <c r="EB21" s="104"/>
      <c r="EC21" s="104"/>
      <c r="ED21" s="104"/>
      <c r="EE21" s="74"/>
      <c r="EF21" s="74"/>
      <c r="EG21" s="100"/>
      <c r="EH21" s="101"/>
      <c r="EI21" s="102"/>
      <c r="EJ21" s="103"/>
      <c r="EK21" s="104"/>
      <c r="EL21" s="104"/>
      <c r="EM21" s="104"/>
      <c r="EN21" s="74"/>
      <c r="EO21" s="74"/>
      <c r="EP21" s="100"/>
      <c r="EQ21" s="101"/>
      <c r="ER21" s="102"/>
      <c r="ES21" s="103"/>
      <c r="ET21" s="104"/>
      <c r="EU21" s="104"/>
      <c r="EV21" s="104"/>
      <c r="EW21" s="74"/>
      <c r="EX21" s="74"/>
      <c r="EY21" s="100"/>
      <c r="EZ21" s="101"/>
      <c r="FA21" s="102"/>
      <c r="FB21" s="103"/>
      <c r="FC21" s="104"/>
      <c r="FD21" s="104"/>
      <c r="FE21" s="104"/>
      <c r="FF21" s="74"/>
      <c r="FG21" s="74"/>
      <c r="FH21" s="100"/>
      <c r="FI21" s="101"/>
      <c r="FJ21" s="102"/>
      <c r="FK21" s="103"/>
      <c r="FL21" s="104"/>
      <c r="FM21" s="104"/>
      <c r="FN21" s="104"/>
      <c r="FO21" s="74"/>
      <c r="FP21" s="74"/>
      <c r="FQ21" s="100"/>
      <c r="FR21" s="101"/>
      <c r="FS21" s="102"/>
      <c r="FT21" s="103"/>
      <c r="FU21" s="104"/>
      <c r="FV21" s="104"/>
      <c r="FW21" s="104"/>
      <c r="FX21" s="74"/>
      <c r="FY21" s="74"/>
      <c r="FZ21" s="100"/>
      <c r="GA21" s="101"/>
      <c r="GB21" s="102"/>
      <c r="GC21" s="103"/>
      <c r="GD21" s="104"/>
      <c r="GE21" s="104"/>
      <c r="GF21" s="104"/>
      <c r="GG21" s="74"/>
      <c r="GH21" s="74"/>
      <c r="GI21" s="100"/>
      <c r="GJ21" s="101"/>
      <c r="GK21" s="102"/>
      <c r="GL21" s="103"/>
      <c r="GM21" s="104"/>
      <c r="GN21" s="104"/>
      <c r="GO21" s="104"/>
      <c r="GP21" s="74"/>
      <c r="GQ21" s="74"/>
      <c r="GR21" s="100"/>
      <c r="GS21" s="101"/>
      <c r="GT21" s="102"/>
      <c r="GU21" s="103"/>
      <c r="GV21" s="104"/>
      <c r="GW21" s="104"/>
      <c r="GX21" s="104"/>
      <c r="GY21" s="74"/>
      <c r="GZ21" s="74"/>
      <c r="HA21" s="100"/>
      <c r="HB21" s="101"/>
      <c r="HC21" s="102"/>
      <c r="HD21" s="103"/>
      <c r="HE21" s="104"/>
      <c r="HF21" s="104"/>
      <c r="HG21" s="104"/>
      <c r="HH21" s="74"/>
      <c r="HI21" s="74"/>
      <c r="HJ21" s="100"/>
      <c r="HK21" s="101"/>
      <c r="HL21" s="102"/>
      <c r="HM21" s="103"/>
      <c r="HN21" s="104"/>
      <c r="HO21" s="104"/>
      <c r="HP21" s="104"/>
      <c r="HQ21" s="74"/>
      <c r="HR21" s="74"/>
      <c r="HS21" s="100"/>
      <c r="HT21" s="101"/>
      <c r="HU21" s="102"/>
      <c r="HV21" s="103"/>
      <c r="HW21" s="104"/>
      <c r="HX21" s="104"/>
      <c r="HY21" s="104"/>
      <c r="HZ21" s="74"/>
      <c r="IA21" s="74"/>
      <c r="IB21" s="100"/>
      <c r="IC21" s="101"/>
      <c r="ID21" s="102"/>
      <c r="IE21" s="103"/>
      <c r="IF21" s="104"/>
      <c r="IG21" s="104"/>
      <c r="IH21" s="104"/>
      <c r="II21" s="74"/>
      <c r="IJ21" s="74"/>
      <c r="IK21" s="100"/>
      <c r="IL21" s="101"/>
      <c r="IM21" s="102"/>
      <c r="IN21" s="103"/>
      <c r="IO21" s="104"/>
      <c r="IP21" s="104"/>
      <c r="IQ21" s="104"/>
      <c r="IR21" s="74"/>
      <c r="IS21" s="74"/>
      <c r="IT21" s="100"/>
      <c r="IU21" s="101"/>
      <c r="IV21" s="102"/>
      <c r="IW21" s="103"/>
      <c r="IX21" s="104"/>
      <c r="IY21" s="104"/>
      <c r="IZ21" s="104"/>
      <c r="JA21" s="74"/>
      <c r="JB21" s="74"/>
      <c r="JC21" s="100"/>
      <c r="JD21" s="101"/>
      <c r="JE21" s="102"/>
      <c r="JF21" s="103"/>
      <c r="JG21" s="104"/>
      <c r="JH21" s="104"/>
      <c r="JI21" s="104"/>
      <c r="JJ21" s="74"/>
      <c r="JK21" s="74"/>
      <c r="JL21" s="100"/>
      <c r="JM21" s="101"/>
      <c r="JN21" s="102"/>
      <c r="JO21" s="103"/>
      <c r="JP21" s="104"/>
      <c r="JQ21" s="104"/>
      <c r="JR21" s="104"/>
    </row>
    <row r="22" spans="1:278" ht="12.75" customHeight="1" x14ac:dyDescent="0.2">
      <c r="A22" s="74"/>
      <c r="B22" s="105">
        <v>3.1</v>
      </c>
      <c r="C22" s="106" t="s">
        <v>144</v>
      </c>
      <c r="D22" s="109" t="s">
        <v>91</v>
      </c>
      <c r="E22" s="108">
        <v>35</v>
      </c>
      <c r="F22" s="94">
        <v>0</v>
      </c>
      <c r="G22" s="95">
        <f>ROUND((F22*E22),0)</f>
        <v>0</v>
      </c>
      <c r="H22" s="95"/>
      <c r="I22" s="74"/>
      <c r="J22" s="74"/>
      <c r="K22" s="105"/>
      <c r="L22" s="106"/>
      <c r="M22" s="109"/>
      <c r="N22" s="108"/>
      <c r="O22" s="94"/>
      <c r="P22" s="95"/>
      <c r="Q22" s="95"/>
      <c r="R22" s="182"/>
      <c r="S22" s="76"/>
      <c r="T22" s="105"/>
      <c r="U22" s="106"/>
      <c r="V22" s="109"/>
      <c r="W22" s="108"/>
      <c r="X22" s="94"/>
      <c r="Y22" s="95"/>
      <c r="Z22" s="95"/>
      <c r="AA22" s="76"/>
      <c r="AB22" s="74"/>
      <c r="AC22" s="105"/>
      <c r="AD22" s="106"/>
      <c r="AE22" s="109"/>
      <c r="AF22" s="108"/>
      <c r="AG22" s="94"/>
      <c r="AH22" s="95"/>
      <c r="AI22" s="95"/>
      <c r="AJ22" s="74"/>
      <c r="AK22" s="74"/>
      <c r="AL22" s="105"/>
      <c r="AM22" s="106"/>
      <c r="AN22" s="109"/>
      <c r="AO22" s="108"/>
      <c r="AP22" s="94"/>
      <c r="AQ22" s="95"/>
      <c r="AR22" s="95"/>
      <c r="AS22" s="74"/>
      <c r="AT22" s="74"/>
      <c r="AU22" s="105"/>
      <c r="AV22" s="106"/>
      <c r="AW22" s="109"/>
      <c r="AX22" s="108"/>
      <c r="AY22" s="94"/>
      <c r="AZ22" s="95"/>
      <c r="BA22" s="95"/>
      <c r="BB22" s="74"/>
      <c r="BC22" s="74"/>
      <c r="BD22" s="105"/>
      <c r="BE22" s="106"/>
      <c r="BF22" s="109"/>
      <c r="BG22" s="108"/>
      <c r="BH22" s="94"/>
      <c r="BI22" s="95"/>
      <c r="BJ22" s="95"/>
      <c r="BK22" s="74"/>
      <c r="BL22" s="74"/>
      <c r="BM22" s="105"/>
      <c r="BN22" s="106"/>
      <c r="BO22" s="109"/>
      <c r="BP22" s="108"/>
      <c r="BQ22" s="94"/>
      <c r="BR22" s="95"/>
      <c r="BS22" s="95"/>
      <c r="BT22" s="74"/>
      <c r="BU22" s="74"/>
      <c r="BV22" s="105"/>
      <c r="BW22" s="106"/>
      <c r="BX22" s="109"/>
      <c r="BY22" s="108"/>
      <c r="BZ22" s="94"/>
      <c r="CA22" s="95"/>
      <c r="CB22" s="95"/>
      <c r="CC22" s="74"/>
      <c r="CD22" s="74"/>
      <c r="CE22" s="105"/>
      <c r="CF22" s="106"/>
      <c r="CG22" s="109"/>
      <c r="CH22" s="108"/>
      <c r="CI22" s="94"/>
      <c r="CJ22" s="95"/>
      <c r="CK22" s="95"/>
      <c r="CL22" s="74"/>
      <c r="CM22" s="74"/>
      <c r="CN22" s="105"/>
      <c r="CO22" s="106"/>
      <c r="CP22" s="109"/>
      <c r="CQ22" s="108"/>
      <c r="CR22" s="94"/>
      <c r="CS22" s="95"/>
      <c r="CT22" s="95"/>
      <c r="CU22" s="74"/>
      <c r="CV22" s="74"/>
      <c r="CW22" s="105"/>
      <c r="CX22" s="106"/>
      <c r="CY22" s="109"/>
      <c r="CZ22" s="108"/>
      <c r="DA22" s="94"/>
      <c r="DB22" s="95"/>
      <c r="DC22" s="95"/>
      <c r="DD22" s="74"/>
      <c r="DE22" s="74"/>
      <c r="DF22" s="105"/>
      <c r="DG22" s="106"/>
      <c r="DH22" s="109"/>
      <c r="DI22" s="108"/>
      <c r="DJ22" s="94"/>
      <c r="DK22" s="95"/>
      <c r="DL22" s="95"/>
      <c r="DM22" s="74"/>
      <c r="DN22" s="74"/>
      <c r="DO22" s="105"/>
      <c r="DP22" s="106"/>
      <c r="DQ22" s="109"/>
      <c r="DR22" s="108"/>
      <c r="DS22" s="94"/>
      <c r="DT22" s="95"/>
      <c r="DU22" s="95"/>
      <c r="DV22" s="74"/>
      <c r="DW22" s="74"/>
      <c r="DX22" s="105"/>
      <c r="DY22" s="106"/>
      <c r="DZ22" s="109"/>
      <c r="EA22" s="108"/>
      <c r="EB22" s="94"/>
      <c r="EC22" s="95"/>
      <c r="ED22" s="95"/>
      <c r="EE22" s="74"/>
      <c r="EF22" s="74"/>
      <c r="EG22" s="105"/>
      <c r="EH22" s="106"/>
      <c r="EI22" s="109"/>
      <c r="EJ22" s="108"/>
      <c r="EK22" s="94"/>
      <c r="EL22" s="95"/>
      <c r="EM22" s="95"/>
      <c r="EN22" s="74"/>
      <c r="EO22" s="74"/>
      <c r="EP22" s="105"/>
      <c r="EQ22" s="106"/>
      <c r="ER22" s="109"/>
      <c r="ES22" s="108"/>
      <c r="ET22" s="94"/>
      <c r="EU22" s="95"/>
      <c r="EV22" s="95"/>
      <c r="EW22" s="74"/>
      <c r="EX22" s="74"/>
      <c r="EY22" s="105"/>
      <c r="EZ22" s="106"/>
      <c r="FA22" s="109"/>
      <c r="FB22" s="108"/>
      <c r="FC22" s="94"/>
      <c r="FD22" s="95"/>
      <c r="FE22" s="95"/>
      <c r="FF22" s="74"/>
      <c r="FG22" s="74"/>
      <c r="FH22" s="105"/>
      <c r="FI22" s="106"/>
      <c r="FJ22" s="109"/>
      <c r="FK22" s="108"/>
      <c r="FL22" s="94"/>
      <c r="FM22" s="95"/>
      <c r="FN22" s="95"/>
      <c r="FO22" s="74"/>
      <c r="FP22" s="74"/>
      <c r="FQ22" s="105"/>
      <c r="FR22" s="106"/>
      <c r="FS22" s="109"/>
      <c r="FT22" s="108"/>
      <c r="FU22" s="94"/>
      <c r="FV22" s="95"/>
      <c r="FW22" s="95"/>
      <c r="FX22" s="74"/>
      <c r="FY22" s="74"/>
      <c r="FZ22" s="105"/>
      <c r="GA22" s="106"/>
      <c r="GB22" s="109"/>
      <c r="GC22" s="108"/>
      <c r="GD22" s="94"/>
      <c r="GE22" s="95"/>
      <c r="GF22" s="95"/>
      <c r="GG22" s="74"/>
      <c r="GH22" s="74"/>
      <c r="GI22" s="105"/>
      <c r="GJ22" s="106"/>
      <c r="GK22" s="109"/>
      <c r="GL22" s="108"/>
      <c r="GM22" s="94"/>
      <c r="GN22" s="95"/>
      <c r="GO22" s="95"/>
      <c r="GP22" s="74"/>
      <c r="GQ22" s="74"/>
      <c r="GR22" s="105"/>
      <c r="GS22" s="106"/>
      <c r="GT22" s="109"/>
      <c r="GU22" s="108"/>
      <c r="GV22" s="94"/>
      <c r="GW22" s="95"/>
      <c r="GX22" s="95"/>
      <c r="GY22" s="74"/>
      <c r="GZ22" s="74"/>
      <c r="HA22" s="105"/>
      <c r="HB22" s="106"/>
      <c r="HC22" s="109"/>
      <c r="HD22" s="108"/>
      <c r="HE22" s="94"/>
      <c r="HF22" s="95"/>
      <c r="HG22" s="95"/>
      <c r="HH22" s="74"/>
      <c r="HI22" s="74"/>
      <c r="HJ22" s="105"/>
      <c r="HK22" s="106"/>
      <c r="HL22" s="109"/>
      <c r="HM22" s="108"/>
      <c r="HN22" s="94"/>
      <c r="HO22" s="95"/>
      <c r="HP22" s="95"/>
      <c r="HQ22" s="74"/>
      <c r="HR22" s="74"/>
      <c r="HS22" s="105"/>
      <c r="HT22" s="106"/>
      <c r="HU22" s="109"/>
      <c r="HV22" s="108"/>
      <c r="HW22" s="94"/>
      <c r="HX22" s="95"/>
      <c r="HY22" s="95"/>
      <c r="HZ22" s="74"/>
      <c r="IA22" s="74"/>
      <c r="IB22" s="105"/>
      <c r="IC22" s="106"/>
      <c r="ID22" s="109"/>
      <c r="IE22" s="108"/>
      <c r="IF22" s="94"/>
      <c r="IG22" s="95"/>
      <c r="IH22" s="95"/>
      <c r="II22" s="74"/>
      <c r="IJ22" s="74"/>
      <c r="IK22" s="105"/>
      <c r="IL22" s="106"/>
      <c r="IM22" s="109"/>
      <c r="IN22" s="108"/>
      <c r="IO22" s="94"/>
      <c r="IP22" s="95"/>
      <c r="IQ22" s="95"/>
      <c r="IR22" s="74"/>
      <c r="IS22" s="74"/>
      <c r="IT22" s="105"/>
      <c r="IU22" s="106"/>
      <c r="IV22" s="109"/>
      <c r="IW22" s="108"/>
      <c r="IX22" s="94"/>
      <c r="IY22" s="95"/>
      <c r="IZ22" s="95"/>
      <c r="JA22" s="74"/>
      <c r="JB22" s="74"/>
      <c r="JC22" s="105"/>
      <c r="JD22" s="106"/>
      <c r="JE22" s="109"/>
      <c r="JF22" s="108"/>
      <c r="JG22" s="94"/>
      <c r="JH22" s="95"/>
      <c r="JI22" s="95"/>
      <c r="JJ22" s="74"/>
      <c r="JK22" s="74"/>
      <c r="JL22" s="105"/>
      <c r="JM22" s="106"/>
      <c r="JN22" s="109"/>
      <c r="JO22" s="108"/>
      <c r="JP22" s="94"/>
      <c r="JQ22" s="95"/>
      <c r="JR22" s="95"/>
    </row>
    <row r="23" spans="1:278" ht="12.75" customHeight="1" x14ac:dyDescent="0.2">
      <c r="A23" s="74"/>
      <c r="B23" s="105">
        <v>3.2</v>
      </c>
      <c r="C23" s="106" t="s">
        <v>145</v>
      </c>
      <c r="D23" s="107" t="s">
        <v>146</v>
      </c>
      <c r="E23" s="108">
        <v>4808</v>
      </c>
      <c r="F23" s="94">
        <v>0</v>
      </c>
      <c r="G23" s="95">
        <f>ROUND((F23*E23),0)</f>
        <v>0</v>
      </c>
      <c r="H23" s="95"/>
      <c r="I23" s="74"/>
      <c r="J23" s="74"/>
      <c r="K23" s="105"/>
      <c r="L23" s="106"/>
      <c r="M23" s="107"/>
      <c r="N23" s="108"/>
      <c r="O23" s="94"/>
      <c r="P23" s="95"/>
      <c r="Q23" s="95"/>
      <c r="R23" s="182"/>
      <c r="S23" s="76"/>
      <c r="T23" s="105"/>
      <c r="U23" s="106"/>
      <c r="V23" s="107"/>
      <c r="W23" s="108"/>
      <c r="X23" s="94"/>
      <c r="Y23" s="95"/>
      <c r="Z23" s="95"/>
      <c r="AA23" s="76"/>
      <c r="AB23" s="74"/>
      <c r="AC23" s="105"/>
      <c r="AD23" s="106"/>
      <c r="AE23" s="107"/>
      <c r="AF23" s="108"/>
      <c r="AG23" s="94"/>
      <c r="AH23" s="95"/>
      <c r="AI23" s="95"/>
      <c r="AJ23" s="74"/>
      <c r="AK23" s="74"/>
      <c r="AL23" s="105"/>
      <c r="AM23" s="106"/>
      <c r="AN23" s="107"/>
      <c r="AO23" s="108"/>
      <c r="AP23" s="94"/>
      <c r="AQ23" s="95"/>
      <c r="AR23" s="95"/>
      <c r="AS23" s="74"/>
      <c r="AT23" s="74"/>
      <c r="AU23" s="105"/>
      <c r="AV23" s="106"/>
      <c r="AW23" s="107"/>
      <c r="AX23" s="108"/>
      <c r="AY23" s="94"/>
      <c r="AZ23" s="95"/>
      <c r="BA23" s="95"/>
      <c r="BB23" s="74"/>
      <c r="BC23" s="74"/>
      <c r="BD23" s="105"/>
      <c r="BE23" s="106"/>
      <c r="BF23" s="107"/>
      <c r="BG23" s="108"/>
      <c r="BH23" s="94"/>
      <c r="BI23" s="95"/>
      <c r="BJ23" s="95"/>
      <c r="BK23" s="74"/>
      <c r="BL23" s="74"/>
      <c r="BM23" s="105"/>
      <c r="BN23" s="106"/>
      <c r="BO23" s="107"/>
      <c r="BP23" s="108"/>
      <c r="BQ23" s="94"/>
      <c r="BR23" s="95"/>
      <c r="BS23" s="95"/>
      <c r="BT23" s="74"/>
      <c r="BU23" s="74"/>
      <c r="BV23" s="105"/>
      <c r="BW23" s="106"/>
      <c r="BX23" s="107"/>
      <c r="BY23" s="108"/>
      <c r="BZ23" s="94"/>
      <c r="CA23" s="95"/>
      <c r="CB23" s="95"/>
      <c r="CC23" s="74"/>
      <c r="CD23" s="74"/>
      <c r="CE23" s="105"/>
      <c r="CF23" s="106"/>
      <c r="CG23" s="107"/>
      <c r="CH23" s="108"/>
      <c r="CI23" s="94"/>
      <c r="CJ23" s="95"/>
      <c r="CK23" s="95"/>
      <c r="CL23" s="74"/>
      <c r="CM23" s="74"/>
      <c r="CN23" s="105"/>
      <c r="CO23" s="106"/>
      <c r="CP23" s="107"/>
      <c r="CQ23" s="108"/>
      <c r="CR23" s="94"/>
      <c r="CS23" s="95"/>
      <c r="CT23" s="95"/>
      <c r="CU23" s="74"/>
      <c r="CV23" s="74"/>
      <c r="CW23" s="105"/>
      <c r="CX23" s="106"/>
      <c r="CY23" s="107"/>
      <c r="CZ23" s="108"/>
      <c r="DA23" s="94"/>
      <c r="DB23" s="95"/>
      <c r="DC23" s="95"/>
      <c r="DD23" s="74"/>
      <c r="DE23" s="74"/>
      <c r="DF23" s="105"/>
      <c r="DG23" s="106"/>
      <c r="DH23" s="107"/>
      <c r="DI23" s="108"/>
      <c r="DJ23" s="94"/>
      <c r="DK23" s="95"/>
      <c r="DL23" s="95"/>
      <c r="DM23" s="74"/>
      <c r="DN23" s="74"/>
      <c r="DO23" s="105"/>
      <c r="DP23" s="106"/>
      <c r="DQ23" s="107"/>
      <c r="DR23" s="108"/>
      <c r="DS23" s="94"/>
      <c r="DT23" s="95"/>
      <c r="DU23" s="95"/>
      <c r="DV23" s="74"/>
      <c r="DW23" s="74"/>
      <c r="DX23" s="105"/>
      <c r="DY23" s="106"/>
      <c r="DZ23" s="107"/>
      <c r="EA23" s="108"/>
      <c r="EB23" s="94"/>
      <c r="EC23" s="95"/>
      <c r="ED23" s="95"/>
      <c r="EE23" s="74"/>
      <c r="EF23" s="74"/>
      <c r="EG23" s="105"/>
      <c r="EH23" s="106"/>
      <c r="EI23" s="107"/>
      <c r="EJ23" s="108"/>
      <c r="EK23" s="94"/>
      <c r="EL23" s="95"/>
      <c r="EM23" s="95"/>
      <c r="EN23" s="74"/>
      <c r="EO23" s="74"/>
      <c r="EP23" s="105"/>
      <c r="EQ23" s="106"/>
      <c r="ER23" s="107"/>
      <c r="ES23" s="108"/>
      <c r="ET23" s="94"/>
      <c r="EU23" s="95"/>
      <c r="EV23" s="95"/>
      <c r="EW23" s="74"/>
      <c r="EX23" s="74"/>
      <c r="EY23" s="105"/>
      <c r="EZ23" s="106"/>
      <c r="FA23" s="107"/>
      <c r="FB23" s="108"/>
      <c r="FC23" s="94"/>
      <c r="FD23" s="95"/>
      <c r="FE23" s="95"/>
      <c r="FF23" s="74"/>
      <c r="FG23" s="74"/>
      <c r="FH23" s="105"/>
      <c r="FI23" s="106"/>
      <c r="FJ23" s="107"/>
      <c r="FK23" s="108"/>
      <c r="FL23" s="94"/>
      <c r="FM23" s="95"/>
      <c r="FN23" s="95"/>
      <c r="FO23" s="74"/>
      <c r="FP23" s="74"/>
      <c r="FQ23" s="105"/>
      <c r="FR23" s="106"/>
      <c r="FS23" s="107"/>
      <c r="FT23" s="108"/>
      <c r="FU23" s="94"/>
      <c r="FV23" s="95"/>
      <c r="FW23" s="95"/>
      <c r="FX23" s="74"/>
      <c r="FY23" s="74"/>
      <c r="FZ23" s="105"/>
      <c r="GA23" s="106"/>
      <c r="GB23" s="107"/>
      <c r="GC23" s="108"/>
      <c r="GD23" s="94"/>
      <c r="GE23" s="95"/>
      <c r="GF23" s="95"/>
      <c r="GG23" s="74"/>
      <c r="GH23" s="74"/>
      <c r="GI23" s="105"/>
      <c r="GJ23" s="106"/>
      <c r="GK23" s="107"/>
      <c r="GL23" s="108"/>
      <c r="GM23" s="94"/>
      <c r="GN23" s="95"/>
      <c r="GO23" s="95"/>
      <c r="GP23" s="74"/>
      <c r="GQ23" s="74"/>
      <c r="GR23" s="105"/>
      <c r="GS23" s="106"/>
      <c r="GT23" s="107"/>
      <c r="GU23" s="108"/>
      <c r="GV23" s="94"/>
      <c r="GW23" s="95"/>
      <c r="GX23" s="95"/>
      <c r="GY23" s="74"/>
      <c r="GZ23" s="74"/>
      <c r="HA23" s="105"/>
      <c r="HB23" s="106"/>
      <c r="HC23" s="107"/>
      <c r="HD23" s="108"/>
      <c r="HE23" s="94"/>
      <c r="HF23" s="95"/>
      <c r="HG23" s="95"/>
      <c r="HH23" s="74"/>
      <c r="HI23" s="74"/>
      <c r="HJ23" s="105"/>
      <c r="HK23" s="106"/>
      <c r="HL23" s="107"/>
      <c r="HM23" s="108"/>
      <c r="HN23" s="94"/>
      <c r="HO23" s="95"/>
      <c r="HP23" s="95"/>
      <c r="HQ23" s="74"/>
      <c r="HR23" s="74"/>
      <c r="HS23" s="105"/>
      <c r="HT23" s="106"/>
      <c r="HU23" s="107"/>
      <c r="HV23" s="108"/>
      <c r="HW23" s="94"/>
      <c r="HX23" s="95"/>
      <c r="HY23" s="95"/>
      <c r="HZ23" s="74"/>
      <c r="IA23" s="74"/>
      <c r="IB23" s="105"/>
      <c r="IC23" s="106"/>
      <c r="ID23" s="107"/>
      <c r="IE23" s="108"/>
      <c r="IF23" s="94"/>
      <c r="IG23" s="95"/>
      <c r="IH23" s="95"/>
      <c r="II23" s="74"/>
      <c r="IJ23" s="74"/>
      <c r="IK23" s="105"/>
      <c r="IL23" s="106"/>
      <c r="IM23" s="107"/>
      <c r="IN23" s="108"/>
      <c r="IO23" s="94"/>
      <c r="IP23" s="95"/>
      <c r="IQ23" s="95"/>
      <c r="IR23" s="74"/>
      <c r="IS23" s="74"/>
      <c r="IT23" s="105"/>
      <c r="IU23" s="106"/>
      <c r="IV23" s="107"/>
      <c r="IW23" s="108"/>
      <c r="IX23" s="94"/>
      <c r="IY23" s="95"/>
      <c r="IZ23" s="95"/>
      <c r="JA23" s="74"/>
      <c r="JB23" s="74"/>
      <c r="JC23" s="105"/>
      <c r="JD23" s="106"/>
      <c r="JE23" s="107"/>
      <c r="JF23" s="108"/>
      <c r="JG23" s="94"/>
      <c r="JH23" s="95"/>
      <c r="JI23" s="95"/>
      <c r="JJ23" s="74"/>
      <c r="JK23" s="74"/>
      <c r="JL23" s="105"/>
      <c r="JM23" s="106"/>
      <c r="JN23" s="107"/>
      <c r="JO23" s="108"/>
      <c r="JP23" s="94"/>
      <c r="JQ23" s="95"/>
      <c r="JR23" s="95"/>
    </row>
    <row r="24" spans="1:278" ht="12.75" customHeight="1" x14ac:dyDescent="0.2">
      <c r="A24" s="74"/>
      <c r="B24" s="105">
        <v>3.3</v>
      </c>
      <c r="C24" s="106" t="s">
        <v>147</v>
      </c>
      <c r="D24" s="92" t="s">
        <v>148</v>
      </c>
      <c r="E24" s="108">
        <v>20</v>
      </c>
      <c r="F24" s="94">
        <v>0</v>
      </c>
      <c r="G24" s="95">
        <f>ROUND((F24*E24),0)</f>
        <v>0</v>
      </c>
      <c r="H24" s="95"/>
      <c r="I24" s="74"/>
      <c r="J24" s="74"/>
      <c r="K24" s="105"/>
      <c r="L24" s="106"/>
      <c r="M24" s="92"/>
      <c r="N24" s="108"/>
      <c r="O24" s="94"/>
      <c r="P24" s="95"/>
      <c r="Q24" s="95"/>
      <c r="R24" s="182"/>
      <c r="S24" s="76"/>
      <c r="T24" s="105"/>
      <c r="U24" s="106"/>
      <c r="V24" s="92"/>
      <c r="W24" s="108"/>
      <c r="X24" s="94"/>
      <c r="Y24" s="95"/>
      <c r="Z24" s="95"/>
      <c r="AA24" s="76"/>
      <c r="AB24" s="74"/>
      <c r="AC24" s="105"/>
      <c r="AD24" s="106"/>
      <c r="AE24" s="92"/>
      <c r="AF24" s="108"/>
      <c r="AG24" s="94"/>
      <c r="AH24" s="95"/>
      <c r="AI24" s="95"/>
      <c r="AJ24" s="74"/>
      <c r="AK24" s="74"/>
      <c r="AL24" s="105"/>
      <c r="AM24" s="106"/>
      <c r="AN24" s="92"/>
      <c r="AO24" s="108"/>
      <c r="AP24" s="94"/>
      <c r="AQ24" s="95"/>
      <c r="AR24" s="95"/>
      <c r="AS24" s="74"/>
      <c r="AT24" s="74"/>
      <c r="AU24" s="105"/>
      <c r="AV24" s="106"/>
      <c r="AW24" s="92"/>
      <c r="AX24" s="108"/>
      <c r="AY24" s="94"/>
      <c r="AZ24" s="95"/>
      <c r="BA24" s="95"/>
      <c r="BB24" s="74"/>
      <c r="BC24" s="74"/>
      <c r="BD24" s="105"/>
      <c r="BE24" s="106"/>
      <c r="BF24" s="92"/>
      <c r="BG24" s="108"/>
      <c r="BH24" s="94"/>
      <c r="BI24" s="95"/>
      <c r="BJ24" s="95"/>
      <c r="BK24" s="74"/>
      <c r="BL24" s="74"/>
      <c r="BM24" s="105"/>
      <c r="BN24" s="106"/>
      <c r="BO24" s="92"/>
      <c r="BP24" s="108"/>
      <c r="BQ24" s="94"/>
      <c r="BR24" s="95"/>
      <c r="BS24" s="95"/>
      <c r="BT24" s="74"/>
      <c r="BU24" s="74"/>
      <c r="BV24" s="105"/>
      <c r="BW24" s="106"/>
      <c r="BX24" s="92"/>
      <c r="BY24" s="108"/>
      <c r="BZ24" s="94"/>
      <c r="CA24" s="95"/>
      <c r="CB24" s="95"/>
      <c r="CC24" s="74"/>
      <c r="CD24" s="74"/>
      <c r="CE24" s="105"/>
      <c r="CF24" s="106"/>
      <c r="CG24" s="92"/>
      <c r="CH24" s="108"/>
      <c r="CI24" s="94"/>
      <c r="CJ24" s="95"/>
      <c r="CK24" s="95"/>
      <c r="CL24" s="74"/>
      <c r="CM24" s="74"/>
      <c r="CN24" s="105"/>
      <c r="CO24" s="106"/>
      <c r="CP24" s="92"/>
      <c r="CQ24" s="108"/>
      <c r="CR24" s="94"/>
      <c r="CS24" s="95"/>
      <c r="CT24" s="95"/>
      <c r="CU24" s="74"/>
      <c r="CV24" s="74"/>
      <c r="CW24" s="105"/>
      <c r="CX24" s="106"/>
      <c r="CY24" s="92"/>
      <c r="CZ24" s="108"/>
      <c r="DA24" s="94"/>
      <c r="DB24" s="95"/>
      <c r="DC24" s="95"/>
      <c r="DD24" s="74"/>
      <c r="DE24" s="74"/>
      <c r="DF24" s="105"/>
      <c r="DG24" s="106"/>
      <c r="DH24" s="92"/>
      <c r="DI24" s="108"/>
      <c r="DJ24" s="94"/>
      <c r="DK24" s="95"/>
      <c r="DL24" s="95"/>
      <c r="DM24" s="74"/>
      <c r="DN24" s="74"/>
      <c r="DO24" s="105"/>
      <c r="DP24" s="106"/>
      <c r="DQ24" s="92"/>
      <c r="DR24" s="108"/>
      <c r="DS24" s="94"/>
      <c r="DT24" s="95"/>
      <c r="DU24" s="95"/>
      <c r="DV24" s="74"/>
      <c r="DW24" s="74"/>
      <c r="DX24" s="105"/>
      <c r="DY24" s="106"/>
      <c r="DZ24" s="92"/>
      <c r="EA24" s="108"/>
      <c r="EB24" s="94"/>
      <c r="EC24" s="95"/>
      <c r="ED24" s="95"/>
      <c r="EE24" s="74"/>
      <c r="EF24" s="74"/>
      <c r="EG24" s="105"/>
      <c r="EH24" s="106"/>
      <c r="EI24" s="92"/>
      <c r="EJ24" s="108"/>
      <c r="EK24" s="94"/>
      <c r="EL24" s="95"/>
      <c r="EM24" s="95"/>
      <c r="EN24" s="74"/>
      <c r="EO24" s="74"/>
      <c r="EP24" s="105"/>
      <c r="EQ24" s="106"/>
      <c r="ER24" s="92"/>
      <c r="ES24" s="108"/>
      <c r="ET24" s="94"/>
      <c r="EU24" s="95"/>
      <c r="EV24" s="95"/>
      <c r="EW24" s="74"/>
      <c r="EX24" s="74"/>
      <c r="EY24" s="105"/>
      <c r="EZ24" s="106"/>
      <c r="FA24" s="92"/>
      <c r="FB24" s="108"/>
      <c r="FC24" s="94"/>
      <c r="FD24" s="95"/>
      <c r="FE24" s="95"/>
      <c r="FF24" s="74"/>
      <c r="FG24" s="74"/>
      <c r="FH24" s="105"/>
      <c r="FI24" s="106"/>
      <c r="FJ24" s="92"/>
      <c r="FK24" s="108"/>
      <c r="FL24" s="94"/>
      <c r="FM24" s="95"/>
      <c r="FN24" s="95"/>
      <c r="FO24" s="74"/>
      <c r="FP24" s="74"/>
      <c r="FQ24" s="105"/>
      <c r="FR24" s="106"/>
      <c r="FS24" s="92"/>
      <c r="FT24" s="108"/>
      <c r="FU24" s="94"/>
      <c r="FV24" s="95"/>
      <c r="FW24" s="95"/>
      <c r="FX24" s="74"/>
      <c r="FY24" s="74"/>
      <c r="FZ24" s="105"/>
      <c r="GA24" s="106"/>
      <c r="GB24" s="92"/>
      <c r="GC24" s="108"/>
      <c r="GD24" s="94"/>
      <c r="GE24" s="95"/>
      <c r="GF24" s="95"/>
      <c r="GG24" s="74"/>
      <c r="GH24" s="74"/>
      <c r="GI24" s="105"/>
      <c r="GJ24" s="106"/>
      <c r="GK24" s="92"/>
      <c r="GL24" s="108"/>
      <c r="GM24" s="94"/>
      <c r="GN24" s="95"/>
      <c r="GO24" s="95"/>
      <c r="GP24" s="74"/>
      <c r="GQ24" s="74"/>
      <c r="GR24" s="105"/>
      <c r="GS24" s="106"/>
      <c r="GT24" s="92"/>
      <c r="GU24" s="108"/>
      <c r="GV24" s="94"/>
      <c r="GW24" s="95"/>
      <c r="GX24" s="95"/>
      <c r="GY24" s="74"/>
      <c r="GZ24" s="74"/>
      <c r="HA24" s="105"/>
      <c r="HB24" s="106"/>
      <c r="HC24" s="92"/>
      <c r="HD24" s="108"/>
      <c r="HE24" s="94"/>
      <c r="HF24" s="95"/>
      <c r="HG24" s="95"/>
      <c r="HH24" s="74"/>
      <c r="HI24" s="74"/>
      <c r="HJ24" s="105"/>
      <c r="HK24" s="106"/>
      <c r="HL24" s="92"/>
      <c r="HM24" s="108"/>
      <c r="HN24" s="94"/>
      <c r="HO24" s="95"/>
      <c r="HP24" s="95"/>
      <c r="HQ24" s="74"/>
      <c r="HR24" s="74"/>
      <c r="HS24" s="105"/>
      <c r="HT24" s="106"/>
      <c r="HU24" s="92"/>
      <c r="HV24" s="108"/>
      <c r="HW24" s="94"/>
      <c r="HX24" s="95"/>
      <c r="HY24" s="95"/>
      <c r="HZ24" s="74"/>
      <c r="IA24" s="74"/>
      <c r="IB24" s="105"/>
      <c r="IC24" s="106"/>
      <c r="ID24" s="92"/>
      <c r="IE24" s="108"/>
      <c r="IF24" s="94"/>
      <c r="IG24" s="95"/>
      <c r="IH24" s="95"/>
      <c r="II24" s="74"/>
      <c r="IJ24" s="74"/>
      <c r="IK24" s="105"/>
      <c r="IL24" s="106"/>
      <c r="IM24" s="92"/>
      <c r="IN24" s="108"/>
      <c r="IO24" s="94"/>
      <c r="IP24" s="95"/>
      <c r="IQ24" s="95"/>
      <c r="IR24" s="74"/>
      <c r="IS24" s="74"/>
      <c r="IT24" s="105"/>
      <c r="IU24" s="106"/>
      <c r="IV24" s="92"/>
      <c r="IW24" s="108"/>
      <c r="IX24" s="94"/>
      <c r="IY24" s="95"/>
      <c r="IZ24" s="95"/>
      <c r="JA24" s="74"/>
      <c r="JB24" s="74"/>
      <c r="JC24" s="105"/>
      <c r="JD24" s="106"/>
      <c r="JE24" s="92"/>
      <c r="JF24" s="108"/>
      <c r="JG24" s="94"/>
      <c r="JH24" s="95"/>
      <c r="JI24" s="95"/>
      <c r="JJ24" s="74"/>
      <c r="JK24" s="74"/>
      <c r="JL24" s="105"/>
      <c r="JM24" s="106"/>
      <c r="JN24" s="92"/>
      <c r="JO24" s="108"/>
      <c r="JP24" s="94"/>
      <c r="JQ24" s="95"/>
      <c r="JR24" s="95"/>
    </row>
    <row r="25" spans="1:278" ht="12.75" customHeight="1" x14ac:dyDescent="0.2">
      <c r="A25" s="74"/>
      <c r="B25" s="105">
        <v>3.4</v>
      </c>
      <c r="C25" s="110" t="s">
        <v>149</v>
      </c>
      <c r="D25" s="92" t="s">
        <v>150</v>
      </c>
      <c r="E25" s="108">
        <v>20</v>
      </c>
      <c r="F25" s="94">
        <v>0</v>
      </c>
      <c r="G25" s="95">
        <f>ROUND((F25*E25),0)</f>
        <v>0</v>
      </c>
      <c r="H25" s="95"/>
      <c r="I25" s="74"/>
      <c r="J25" s="74"/>
      <c r="K25" s="105"/>
      <c r="L25" s="110"/>
      <c r="M25" s="92"/>
      <c r="N25" s="108"/>
      <c r="O25" s="94"/>
      <c r="P25" s="95"/>
      <c r="Q25" s="95"/>
      <c r="R25" s="182"/>
      <c r="S25" s="76"/>
      <c r="T25" s="105"/>
      <c r="U25" s="110"/>
      <c r="V25" s="92"/>
      <c r="W25" s="108"/>
      <c r="X25" s="94"/>
      <c r="Y25" s="95"/>
      <c r="Z25" s="95"/>
      <c r="AA25" s="76"/>
      <c r="AB25" s="74"/>
      <c r="AC25" s="105"/>
      <c r="AD25" s="110"/>
      <c r="AE25" s="92"/>
      <c r="AF25" s="108"/>
      <c r="AG25" s="94"/>
      <c r="AH25" s="95"/>
      <c r="AI25" s="95"/>
      <c r="AJ25" s="74"/>
      <c r="AK25" s="74"/>
      <c r="AL25" s="105"/>
      <c r="AM25" s="110"/>
      <c r="AN25" s="92"/>
      <c r="AO25" s="108"/>
      <c r="AP25" s="94"/>
      <c r="AQ25" s="95"/>
      <c r="AR25" s="95"/>
      <c r="AS25" s="74"/>
      <c r="AT25" s="74"/>
      <c r="AU25" s="105"/>
      <c r="AV25" s="110"/>
      <c r="AW25" s="92"/>
      <c r="AX25" s="108"/>
      <c r="AY25" s="94"/>
      <c r="AZ25" s="95"/>
      <c r="BA25" s="95"/>
      <c r="BB25" s="74"/>
      <c r="BC25" s="74"/>
      <c r="BD25" s="105"/>
      <c r="BE25" s="110"/>
      <c r="BF25" s="92"/>
      <c r="BG25" s="108"/>
      <c r="BH25" s="94"/>
      <c r="BI25" s="95"/>
      <c r="BJ25" s="95"/>
      <c r="BK25" s="74"/>
      <c r="BL25" s="74"/>
      <c r="BM25" s="105"/>
      <c r="BN25" s="110"/>
      <c r="BO25" s="92"/>
      <c r="BP25" s="108"/>
      <c r="BQ25" s="94"/>
      <c r="BR25" s="95"/>
      <c r="BS25" s="95"/>
      <c r="BT25" s="74"/>
      <c r="BU25" s="74"/>
      <c r="BV25" s="105"/>
      <c r="BW25" s="110"/>
      <c r="BX25" s="92"/>
      <c r="BY25" s="108"/>
      <c r="BZ25" s="94"/>
      <c r="CA25" s="95"/>
      <c r="CB25" s="95"/>
      <c r="CC25" s="74"/>
      <c r="CD25" s="74"/>
      <c r="CE25" s="105"/>
      <c r="CF25" s="110"/>
      <c r="CG25" s="92"/>
      <c r="CH25" s="108"/>
      <c r="CI25" s="94"/>
      <c r="CJ25" s="95"/>
      <c r="CK25" s="95"/>
      <c r="CL25" s="74"/>
      <c r="CM25" s="74"/>
      <c r="CN25" s="105"/>
      <c r="CO25" s="110"/>
      <c r="CP25" s="92"/>
      <c r="CQ25" s="108"/>
      <c r="CR25" s="94"/>
      <c r="CS25" s="95"/>
      <c r="CT25" s="95"/>
      <c r="CU25" s="74"/>
      <c r="CV25" s="74"/>
      <c r="CW25" s="105"/>
      <c r="CX25" s="110"/>
      <c r="CY25" s="92"/>
      <c r="CZ25" s="108"/>
      <c r="DA25" s="94"/>
      <c r="DB25" s="95"/>
      <c r="DC25" s="95"/>
      <c r="DD25" s="74"/>
      <c r="DE25" s="74"/>
      <c r="DF25" s="105"/>
      <c r="DG25" s="110"/>
      <c r="DH25" s="92"/>
      <c r="DI25" s="108"/>
      <c r="DJ25" s="94"/>
      <c r="DK25" s="95"/>
      <c r="DL25" s="95"/>
      <c r="DM25" s="74"/>
      <c r="DN25" s="74"/>
      <c r="DO25" s="105"/>
      <c r="DP25" s="110"/>
      <c r="DQ25" s="92"/>
      <c r="DR25" s="108"/>
      <c r="DS25" s="94"/>
      <c r="DT25" s="95"/>
      <c r="DU25" s="95"/>
      <c r="DV25" s="74"/>
      <c r="DW25" s="74"/>
      <c r="DX25" s="105"/>
      <c r="DY25" s="110"/>
      <c r="DZ25" s="92"/>
      <c r="EA25" s="108"/>
      <c r="EB25" s="94"/>
      <c r="EC25" s="95"/>
      <c r="ED25" s="95"/>
      <c r="EE25" s="74"/>
      <c r="EF25" s="74"/>
      <c r="EG25" s="105"/>
      <c r="EH25" s="110"/>
      <c r="EI25" s="92"/>
      <c r="EJ25" s="108"/>
      <c r="EK25" s="94"/>
      <c r="EL25" s="95"/>
      <c r="EM25" s="95"/>
      <c r="EN25" s="74"/>
      <c r="EO25" s="74"/>
      <c r="EP25" s="105"/>
      <c r="EQ25" s="110"/>
      <c r="ER25" s="92"/>
      <c r="ES25" s="108"/>
      <c r="ET25" s="94"/>
      <c r="EU25" s="95"/>
      <c r="EV25" s="95"/>
      <c r="EW25" s="74"/>
      <c r="EX25" s="74"/>
      <c r="EY25" s="105"/>
      <c r="EZ25" s="110"/>
      <c r="FA25" s="92"/>
      <c r="FB25" s="108"/>
      <c r="FC25" s="94"/>
      <c r="FD25" s="95"/>
      <c r="FE25" s="95"/>
      <c r="FF25" s="74"/>
      <c r="FG25" s="74"/>
      <c r="FH25" s="105"/>
      <c r="FI25" s="110"/>
      <c r="FJ25" s="92"/>
      <c r="FK25" s="108"/>
      <c r="FL25" s="94"/>
      <c r="FM25" s="95"/>
      <c r="FN25" s="95"/>
      <c r="FO25" s="74"/>
      <c r="FP25" s="74"/>
      <c r="FQ25" s="105"/>
      <c r="FR25" s="110"/>
      <c r="FS25" s="92"/>
      <c r="FT25" s="108"/>
      <c r="FU25" s="94"/>
      <c r="FV25" s="95"/>
      <c r="FW25" s="95"/>
      <c r="FX25" s="74"/>
      <c r="FY25" s="74"/>
      <c r="FZ25" s="105"/>
      <c r="GA25" s="110"/>
      <c r="GB25" s="92"/>
      <c r="GC25" s="108"/>
      <c r="GD25" s="94"/>
      <c r="GE25" s="95"/>
      <c r="GF25" s="95"/>
      <c r="GG25" s="74"/>
      <c r="GH25" s="74"/>
      <c r="GI25" s="105"/>
      <c r="GJ25" s="110"/>
      <c r="GK25" s="92"/>
      <c r="GL25" s="108"/>
      <c r="GM25" s="94"/>
      <c r="GN25" s="95"/>
      <c r="GO25" s="95"/>
      <c r="GP25" s="74"/>
      <c r="GQ25" s="74"/>
      <c r="GR25" s="105"/>
      <c r="GS25" s="110"/>
      <c r="GT25" s="92"/>
      <c r="GU25" s="108"/>
      <c r="GV25" s="94"/>
      <c r="GW25" s="95"/>
      <c r="GX25" s="95"/>
      <c r="GY25" s="74"/>
      <c r="GZ25" s="74"/>
      <c r="HA25" s="105"/>
      <c r="HB25" s="110"/>
      <c r="HC25" s="92"/>
      <c r="HD25" s="108"/>
      <c r="HE25" s="94"/>
      <c r="HF25" s="95"/>
      <c r="HG25" s="95"/>
      <c r="HH25" s="74"/>
      <c r="HI25" s="74"/>
      <c r="HJ25" s="105"/>
      <c r="HK25" s="110"/>
      <c r="HL25" s="92"/>
      <c r="HM25" s="108"/>
      <c r="HN25" s="94"/>
      <c r="HO25" s="95"/>
      <c r="HP25" s="95"/>
      <c r="HQ25" s="74"/>
      <c r="HR25" s="74"/>
      <c r="HS25" s="105"/>
      <c r="HT25" s="110"/>
      <c r="HU25" s="92"/>
      <c r="HV25" s="108"/>
      <c r="HW25" s="94"/>
      <c r="HX25" s="95"/>
      <c r="HY25" s="95"/>
      <c r="HZ25" s="74"/>
      <c r="IA25" s="74"/>
      <c r="IB25" s="105"/>
      <c r="IC25" s="110"/>
      <c r="ID25" s="92"/>
      <c r="IE25" s="108"/>
      <c r="IF25" s="94"/>
      <c r="IG25" s="95"/>
      <c r="IH25" s="95"/>
      <c r="II25" s="74"/>
      <c r="IJ25" s="74"/>
      <c r="IK25" s="105"/>
      <c r="IL25" s="110"/>
      <c r="IM25" s="92"/>
      <c r="IN25" s="108"/>
      <c r="IO25" s="94"/>
      <c r="IP25" s="95"/>
      <c r="IQ25" s="95"/>
      <c r="IR25" s="74"/>
      <c r="IS25" s="74"/>
      <c r="IT25" s="105"/>
      <c r="IU25" s="110"/>
      <c r="IV25" s="92"/>
      <c r="IW25" s="108"/>
      <c r="IX25" s="94"/>
      <c r="IY25" s="95"/>
      <c r="IZ25" s="95"/>
      <c r="JA25" s="74"/>
      <c r="JB25" s="74"/>
      <c r="JC25" s="105"/>
      <c r="JD25" s="110"/>
      <c r="JE25" s="92"/>
      <c r="JF25" s="108"/>
      <c r="JG25" s="94"/>
      <c r="JH25" s="95"/>
      <c r="JI25" s="95"/>
      <c r="JJ25" s="74"/>
      <c r="JK25" s="74"/>
      <c r="JL25" s="105"/>
      <c r="JM25" s="110"/>
      <c r="JN25" s="92"/>
      <c r="JO25" s="108"/>
      <c r="JP25" s="94"/>
      <c r="JQ25" s="95"/>
      <c r="JR25" s="95"/>
    </row>
    <row r="26" spans="1:278" ht="12.75" customHeight="1" x14ac:dyDescent="0.2">
      <c r="A26" s="74"/>
      <c r="B26" s="100" t="s">
        <v>151</v>
      </c>
      <c r="C26" s="111" t="s">
        <v>152</v>
      </c>
      <c r="D26" s="112"/>
      <c r="E26" s="113"/>
      <c r="F26" s="113"/>
      <c r="G26" s="114"/>
      <c r="H26" s="114"/>
      <c r="I26" s="74"/>
      <c r="J26" s="74"/>
      <c r="K26" s="100"/>
      <c r="L26" s="111"/>
      <c r="M26" s="112"/>
      <c r="N26" s="113"/>
      <c r="O26" s="113"/>
      <c r="P26" s="114"/>
      <c r="Q26" s="114"/>
      <c r="R26" s="182"/>
      <c r="S26" s="76"/>
      <c r="T26" s="100"/>
      <c r="U26" s="111"/>
      <c r="V26" s="112"/>
      <c r="W26" s="113"/>
      <c r="X26" s="113"/>
      <c r="Y26" s="114"/>
      <c r="Z26" s="114"/>
      <c r="AA26" s="76"/>
      <c r="AB26" s="74"/>
      <c r="AC26" s="100"/>
      <c r="AD26" s="111"/>
      <c r="AE26" s="112"/>
      <c r="AF26" s="113"/>
      <c r="AG26" s="113"/>
      <c r="AH26" s="114"/>
      <c r="AI26" s="114"/>
      <c r="AJ26" s="74"/>
      <c r="AK26" s="74"/>
      <c r="AL26" s="100"/>
      <c r="AM26" s="111"/>
      <c r="AN26" s="112"/>
      <c r="AO26" s="113"/>
      <c r="AP26" s="113"/>
      <c r="AQ26" s="114"/>
      <c r="AR26" s="114"/>
      <c r="AS26" s="74"/>
      <c r="AT26" s="74"/>
      <c r="AU26" s="100"/>
      <c r="AV26" s="111"/>
      <c r="AW26" s="112"/>
      <c r="AX26" s="113"/>
      <c r="AY26" s="113"/>
      <c r="AZ26" s="114"/>
      <c r="BA26" s="114"/>
      <c r="BB26" s="74"/>
      <c r="BC26" s="74"/>
      <c r="BD26" s="100"/>
      <c r="BE26" s="111"/>
      <c r="BF26" s="112"/>
      <c r="BG26" s="113"/>
      <c r="BH26" s="113"/>
      <c r="BI26" s="114"/>
      <c r="BJ26" s="114"/>
      <c r="BK26" s="74"/>
      <c r="BL26" s="74"/>
      <c r="BM26" s="100"/>
      <c r="BN26" s="111"/>
      <c r="BO26" s="112"/>
      <c r="BP26" s="113"/>
      <c r="BQ26" s="113"/>
      <c r="BR26" s="114"/>
      <c r="BS26" s="114"/>
      <c r="BT26" s="74"/>
      <c r="BU26" s="74"/>
      <c r="BV26" s="100"/>
      <c r="BW26" s="111"/>
      <c r="BX26" s="112"/>
      <c r="BY26" s="113"/>
      <c r="BZ26" s="113"/>
      <c r="CA26" s="114"/>
      <c r="CB26" s="114"/>
      <c r="CC26" s="74"/>
      <c r="CD26" s="74"/>
      <c r="CE26" s="100"/>
      <c r="CF26" s="111"/>
      <c r="CG26" s="112"/>
      <c r="CH26" s="113"/>
      <c r="CI26" s="113"/>
      <c r="CJ26" s="114"/>
      <c r="CK26" s="114"/>
      <c r="CL26" s="74"/>
      <c r="CM26" s="74"/>
      <c r="CN26" s="100"/>
      <c r="CO26" s="111"/>
      <c r="CP26" s="112"/>
      <c r="CQ26" s="113"/>
      <c r="CR26" s="113"/>
      <c r="CS26" s="114"/>
      <c r="CT26" s="114"/>
      <c r="CU26" s="74"/>
      <c r="CV26" s="74"/>
      <c r="CW26" s="100"/>
      <c r="CX26" s="111"/>
      <c r="CY26" s="112"/>
      <c r="CZ26" s="113"/>
      <c r="DA26" s="113"/>
      <c r="DB26" s="114"/>
      <c r="DC26" s="114"/>
      <c r="DD26" s="74"/>
      <c r="DE26" s="74"/>
      <c r="DF26" s="100"/>
      <c r="DG26" s="111"/>
      <c r="DH26" s="112"/>
      <c r="DI26" s="113"/>
      <c r="DJ26" s="113"/>
      <c r="DK26" s="114"/>
      <c r="DL26" s="114"/>
      <c r="DM26" s="74"/>
      <c r="DN26" s="74"/>
      <c r="DO26" s="100"/>
      <c r="DP26" s="111"/>
      <c r="DQ26" s="112"/>
      <c r="DR26" s="113"/>
      <c r="DS26" s="113"/>
      <c r="DT26" s="114"/>
      <c r="DU26" s="114"/>
      <c r="DV26" s="74"/>
      <c r="DW26" s="74"/>
      <c r="DX26" s="100"/>
      <c r="DY26" s="111"/>
      <c r="DZ26" s="112"/>
      <c r="EA26" s="113"/>
      <c r="EB26" s="113"/>
      <c r="EC26" s="114"/>
      <c r="ED26" s="114"/>
      <c r="EE26" s="74"/>
      <c r="EF26" s="74"/>
      <c r="EG26" s="100"/>
      <c r="EH26" s="111"/>
      <c r="EI26" s="112"/>
      <c r="EJ26" s="113"/>
      <c r="EK26" s="113"/>
      <c r="EL26" s="114"/>
      <c r="EM26" s="114"/>
      <c r="EN26" s="74"/>
      <c r="EO26" s="74"/>
      <c r="EP26" s="100"/>
      <c r="EQ26" s="111"/>
      <c r="ER26" s="112"/>
      <c r="ES26" s="113"/>
      <c r="ET26" s="113"/>
      <c r="EU26" s="114"/>
      <c r="EV26" s="114"/>
      <c r="EW26" s="74"/>
      <c r="EX26" s="74"/>
      <c r="EY26" s="100"/>
      <c r="EZ26" s="111"/>
      <c r="FA26" s="112"/>
      <c r="FB26" s="113"/>
      <c r="FC26" s="113"/>
      <c r="FD26" s="114"/>
      <c r="FE26" s="114"/>
      <c r="FF26" s="74"/>
      <c r="FG26" s="74"/>
      <c r="FH26" s="100"/>
      <c r="FI26" s="111"/>
      <c r="FJ26" s="112"/>
      <c r="FK26" s="113"/>
      <c r="FL26" s="113"/>
      <c r="FM26" s="114"/>
      <c r="FN26" s="114"/>
      <c r="FO26" s="74"/>
      <c r="FP26" s="74"/>
      <c r="FQ26" s="100"/>
      <c r="FR26" s="111"/>
      <c r="FS26" s="112"/>
      <c r="FT26" s="113"/>
      <c r="FU26" s="113"/>
      <c r="FV26" s="114"/>
      <c r="FW26" s="114"/>
      <c r="FX26" s="74"/>
      <c r="FY26" s="74"/>
      <c r="FZ26" s="100"/>
      <c r="GA26" s="111"/>
      <c r="GB26" s="112"/>
      <c r="GC26" s="113"/>
      <c r="GD26" s="113"/>
      <c r="GE26" s="114"/>
      <c r="GF26" s="114"/>
      <c r="GG26" s="74"/>
      <c r="GH26" s="74"/>
      <c r="GI26" s="100"/>
      <c r="GJ26" s="111"/>
      <c r="GK26" s="112"/>
      <c r="GL26" s="113"/>
      <c r="GM26" s="113"/>
      <c r="GN26" s="114"/>
      <c r="GO26" s="114"/>
      <c r="GP26" s="74"/>
      <c r="GQ26" s="74"/>
      <c r="GR26" s="100"/>
      <c r="GS26" s="111"/>
      <c r="GT26" s="112"/>
      <c r="GU26" s="113"/>
      <c r="GV26" s="113"/>
      <c r="GW26" s="114"/>
      <c r="GX26" s="114"/>
      <c r="GY26" s="74"/>
      <c r="GZ26" s="74"/>
      <c r="HA26" s="100"/>
      <c r="HB26" s="111"/>
      <c r="HC26" s="112"/>
      <c r="HD26" s="113"/>
      <c r="HE26" s="113"/>
      <c r="HF26" s="114"/>
      <c r="HG26" s="114"/>
      <c r="HH26" s="74"/>
      <c r="HI26" s="74"/>
      <c r="HJ26" s="100"/>
      <c r="HK26" s="111"/>
      <c r="HL26" s="112"/>
      <c r="HM26" s="113"/>
      <c r="HN26" s="113"/>
      <c r="HO26" s="114"/>
      <c r="HP26" s="114"/>
      <c r="HQ26" s="74"/>
      <c r="HR26" s="74"/>
      <c r="HS26" s="100"/>
      <c r="HT26" s="111"/>
      <c r="HU26" s="112"/>
      <c r="HV26" s="113"/>
      <c r="HW26" s="113"/>
      <c r="HX26" s="114"/>
      <c r="HY26" s="114"/>
      <c r="HZ26" s="74"/>
      <c r="IA26" s="74"/>
      <c r="IB26" s="100"/>
      <c r="IC26" s="111"/>
      <c r="ID26" s="112"/>
      <c r="IE26" s="113"/>
      <c r="IF26" s="113"/>
      <c r="IG26" s="114"/>
      <c r="IH26" s="114"/>
      <c r="II26" s="74"/>
      <c r="IJ26" s="74"/>
      <c r="IK26" s="100"/>
      <c r="IL26" s="111"/>
      <c r="IM26" s="112"/>
      <c r="IN26" s="113"/>
      <c r="IO26" s="113"/>
      <c r="IP26" s="114"/>
      <c r="IQ26" s="114"/>
      <c r="IR26" s="74"/>
      <c r="IS26" s="74"/>
      <c r="IT26" s="100"/>
      <c r="IU26" s="111"/>
      <c r="IV26" s="112"/>
      <c r="IW26" s="113"/>
      <c r="IX26" s="113"/>
      <c r="IY26" s="114"/>
      <c r="IZ26" s="114"/>
      <c r="JA26" s="74"/>
      <c r="JB26" s="74"/>
      <c r="JC26" s="100"/>
      <c r="JD26" s="111"/>
      <c r="JE26" s="112"/>
      <c r="JF26" s="113"/>
      <c r="JG26" s="113"/>
      <c r="JH26" s="114"/>
      <c r="JI26" s="114"/>
      <c r="JJ26" s="74"/>
      <c r="JK26" s="74"/>
      <c r="JL26" s="100"/>
      <c r="JM26" s="111"/>
      <c r="JN26" s="112"/>
      <c r="JO26" s="113"/>
      <c r="JP26" s="113"/>
      <c r="JQ26" s="114"/>
      <c r="JR26" s="114"/>
    </row>
    <row r="27" spans="1:278" ht="12.75" customHeight="1" x14ac:dyDescent="0.2">
      <c r="A27" s="74"/>
      <c r="B27" s="105">
        <v>4.0999999999999996</v>
      </c>
      <c r="C27" s="115" t="s">
        <v>153</v>
      </c>
      <c r="D27" s="116" t="s">
        <v>154</v>
      </c>
      <c r="E27" s="117">
        <v>405</v>
      </c>
      <c r="F27" s="118">
        <v>0</v>
      </c>
      <c r="G27" s="95">
        <f>ROUND((F27*E27),0)</f>
        <v>0</v>
      </c>
      <c r="H27" s="95"/>
      <c r="I27" s="74"/>
      <c r="J27" s="74"/>
      <c r="K27" s="105"/>
      <c r="L27" s="115"/>
      <c r="M27" s="116"/>
      <c r="N27" s="117"/>
      <c r="O27" s="118"/>
      <c r="P27" s="95"/>
      <c r="Q27" s="95"/>
      <c r="R27" s="182"/>
      <c r="S27" s="76"/>
      <c r="T27" s="105"/>
      <c r="U27" s="115"/>
      <c r="V27" s="116"/>
      <c r="W27" s="117"/>
      <c r="X27" s="118"/>
      <c r="Y27" s="95"/>
      <c r="Z27" s="95"/>
      <c r="AA27" s="76"/>
      <c r="AB27" s="74"/>
      <c r="AC27" s="105"/>
      <c r="AD27" s="115"/>
      <c r="AE27" s="116"/>
      <c r="AF27" s="117"/>
      <c r="AG27" s="118"/>
      <c r="AH27" s="95"/>
      <c r="AI27" s="95"/>
      <c r="AJ27" s="74"/>
      <c r="AK27" s="74"/>
      <c r="AL27" s="105"/>
      <c r="AM27" s="115"/>
      <c r="AN27" s="116"/>
      <c r="AO27" s="117"/>
      <c r="AP27" s="118"/>
      <c r="AQ27" s="95"/>
      <c r="AR27" s="95"/>
      <c r="AS27" s="74"/>
      <c r="AT27" s="74"/>
      <c r="AU27" s="105"/>
      <c r="AV27" s="115"/>
      <c r="AW27" s="116"/>
      <c r="AX27" s="117"/>
      <c r="AY27" s="118"/>
      <c r="AZ27" s="95"/>
      <c r="BA27" s="95"/>
      <c r="BB27" s="74"/>
      <c r="BC27" s="74"/>
      <c r="BD27" s="105"/>
      <c r="BE27" s="115"/>
      <c r="BF27" s="116"/>
      <c r="BG27" s="117"/>
      <c r="BH27" s="118"/>
      <c r="BI27" s="95"/>
      <c r="BJ27" s="95"/>
      <c r="BK27" s="74"/>
      <c r="BL27" s="74"/>
      <c r="BM27" s="105"/>
      <c r="BN27" s="115"/>
      <c r="BO27" s="116"/>
      <c r="BP27" s="117"/>
      <c r="BQ27" s="118"/>
      <c r="BR27" s="95"/>
      <c r="BS27" s="95"/>
      <c r="BT27" s="74"/>
      <c r="BU27" s="74"/>
      <c r="BV27" s="105"/>
      <c r="BW27" s="115"/>
      <c r="BX27" s="116"/>
      <c r="BY27" s="117"/>
      <c r="BZ27" s="118"/>
      <c r="CA27" s="95"/>
      <c r="CB27" s="95"/>
      <c r="CC27" s="74"/>
      <c r="CD27" s="74"/>
      <c r="CE27" s="105"/>
      <c r="CF27" s="115"/>
      <c r="CG27" s="116"/>
      <c r="CH27" s="117"/>
      <c r="CI27" s="118"/>
      <c r="CJ27" s="95"/>
      <c r="CK27" s="95"/>
      <c r="CL27" s="74"/>
      <c r="CM27" s="74"/>
      <c r="CN27" s="105"/>
      <c r="CO27" s="115"/>
      <c r="CP27" s="116"/>
      <c r="CQ27" s="117"/>
      <c r="CR27" s="118"/>
      <c r="CS27" s="95"/>
      <c r="CT27" s="95"/>
      <c r="CU27" s="74"/>
      <c r="CV27" s="74"/>
      <c r="CW27" s="105"/>
      <c r="CX27" s="115"/>
      <c r="CY27" s="116"/>
      <c r="CZ27" s="117"/>
      <c r="DA27" s="118"/>
      <c r="DB27" s="95"/>
      <c r="DC27" s="95"/>
      <c r="DD27" s="74"/>
      <c r="DE27" s="74"/>
      <c r="DF27" s="105"/>
      <c r="DG27" s="115"/>
      <c r="DH27" s="116"/>
      <c r="DI27" s="117"/>
      <c r="DJ27" s="118"/>
      <c r="DK27" s="95"/>
      <c r="DL27" s="95"/>
      <c r="DM27" s="74"/>
      <c r="DN27" s="74"/>
      <c r="DO27" s="105"/>
      <c r="DP27" s="115"/>
      <c r="DQ27" s="116"/>
      <c r="DR27" s="117"/>
      <c r="DS27" s="118"/>
      <c r="DT27" s="95"/>
      <c r="DU27" s="95"/>
      <c r="DV27" s="74"/>
      <c r="DW27" s="74"/>
      <c r="DX27" s="105"/>
      <c r="DY27" s="115"/>
      <c r="DZ27" s="116"/>
      <c r="EA27" s="117"/>
      <c r="EB27" s="118"/>
      <c r="EC27" s="95"/>
      <c r="ED27" s="95"/>
      <c r="EE27" s="74"/>
      <c r="EF27" s="74"/>
      <c r="EG27" s="105"/>
      <c r="EH27" s="115"/>
      <c r="EI27" s="116"/>
      <c r="EJ27" s="117"/>
      <c r="EK27" s="118"/>
      <c r="EL27" s="95"/>
      <c r="EM27" s="95"/>
      <c r="EN27" s="74"/>
      <c r="EO27" s="74"/>
      <c r="EP27" s="105"/>
      <c r="EQ27" s="115"/>
      <c r="ER27" s="116"/>
      <c r="ES27" s="117"/>
      <c r="ET27" s="118"/>
      <c r="EU27" s="95"/>
      <c r="EV27" s="95"/>
      <c r="EW27" s="74"/>
      <c r="EX27" s="74"/>
      <c r="EY27" s="105"/>
      <c r="EZ27" s="115"/>
      <c r="FA27" s="116"/>
      <c r="FB27" s="117"/>
      <c r="FC27" s="118"/>
      <c r="FD27" s="95"/>
      <c r="FE27" s="95"/>
      <c r="FF27" s="74"/>
      <c r="FG27" s="74"/>
      <c r="FH27" s="105"/>
      <c r="FI27" s="115"/>
      <c r="FJ27" s="116"/>
      <c r="FK27" s="117"/>
      <c r="FL27" s="118"/>
      <c r="FM27" s="95"/>
      <c r="FN27" s="95"/>
      <c r="FO27" s="74"/>
      <c r="FP27" s="74"/>
      <c r="FQ27" s="105"/>
      <c r="FR27" s="115"/>
      <c r="FS27" s="116"/>
      <c r="FT27" s="117"/>
      <c r="FU27" s="118"/>
      <c r="FV27" s="95"/>
      <c r="FW27" s="95"/>
      <c r="FX27" s="74"/>
      <c r="FY27" s="74"/>
      <c r="FZ27" s="105"/>
      <c r="GA27" s="115"/>
      <c r="GB27" s="116"/>
      <c r="GC27" s="117"/>
      <c r="GD27" s="118"/>
      <c r="GE27" s="95"/>
      <c r="GF27" s="95"/>
      <c r="GG27" s="74"/>
      <c r="GH27" s="74"/>
      <c r="GI27" s="105"/>
      <c r="GJ27" s="115"/>
      <c r="GK27" s="116"/>
      <c r="GL27" s="117"/>
      <c r="GM27" s="118"/>
      <c r="GN27" s="95"/>
      <c r="GO27" s="95"/>
      <c r="GP27" s="74"/>
      <c r="GQ27" s="74"/>
      <c r="GR27" s="105"/>
      <c r="GS27" s="115"/>
      <c r="GT27" s="116"/>
      <c r="GU27" s="117"/>
      <c r="GV27" s="118"/>
      <c r="GW27" s="95"/>
      <c r="GX27" s="95"/>
      <c r="GY27" s="74"/>
      <c r="GZ27" s="74"/>
      <c r="HA27" s="105"/>
      <c r="HB27" s="115"/>
      <c r="HC27" s="116"/>
      <c r="HD27" s="117"/>
      <c r="HE27" s="118"/>
      <c r="HF27" s="95"/>
      <c r="HG27" s="95"/>
      <c r="HH27" s="74"/>
      <c r="HI27" s="74"/>
      <c r="HJ27" s="105"/>
      <c r="HK27" s="115"/>
      <c r="HL27" s="116"/>
      <c r="HM27" s="117"/>
      <c r="HN27" s="118"/>
      <c r="HO27" s="95"/>
      <c r="HP27" s="95"/>
      <c r="HQ27" s="74"/>
      <c r="HR27" s="74"/>
      <c r="HS27" s="105"/>
      <c r="HT27" s="115"/>
      <c r="HU27" s="116"/>
      <c r="HV27" s="117"/>
      <c r="HW27" s="118"/>
      <c r="HX27" s="95"/>
      <c r="HY27" s="95"/>
      <c r="HZ27" s="74"/>
      <c r="IA27" s="74"/>
      <c r="IB27" s="105"/>
      <c r="IC27" s="115"/>
      <c r="ID27" s="116"/>
      <c r="IE27" s="117"/>
      <c r="IF27" s="118"/>
      <c r="IG27" s="95"/>
      <c r="IH27" s="95"/>
      <c r="II27" s="74"/>
      <c r="IJ27" s="74"/>
      <c r="IK27" s="105"/>
      <c r="IL27" s="115"/>
      <c r="IM27" s="116"/>
      <c r="IN27" s="117"/>
      <c r="IO27" s="118"/>
      <c r="IP27" s="95"/>
      <c r="IQ27" s="95"/>
      <c r="IR27" s="74"/>
      <c r="IS27" s="74"/>
      <c r="IT27" s="105"/>
      <c r="IU27" s="115"/>
      <c r="IV27" s="116"/>
      <c r="IW27" s="117"/>
      <c r="IX27" s="118"/>
      <c r="IY27" s="95"/>
      <c r="IZ27" s="95"/>
      <c r="JA27" s="74"/>
      <c r="JB27" s="74"/>
      <c r="JC27" s="105"/>
      <c r="JD27" s="115"/>
      <c r="JE27" s="116"/>
      <c r="JF27" s="117"/>
      <c r="JG27" s="118"/>
      <c r="JH27" s="95"/>
      <c r="JI27" s="95"/>
      <c r="JJ27" s="74"/>
      <c r="JK27" s="74"/>
      <c r="JL27" s="105"/>
      <c r="JM27" s="115"/>
      <c r="JN27" s="116"/>
      <c r="JO27" s="117"/>
      <c r="JP27" s="118"/>
      <c r="JQ27" s="95"/>
      <c r="JR27" s="95"/>
    </row>
    <row r="28" spans="1:278" ht="12.75" customHeight="1" x14ac:dyDescent="0.2">
      <c r="A28" s="74"/>
      <c r="B28" s="98">
        <v>4.2</v>
      </c>
      <c r="C28" s="115" t="s">
        <v>155</v>
      </c>
      <c r="D28" s="116" t="s">
        <v>156</v>
      </c>
      <c r="E28" s="117">
        <v>323</v>
      </c>
      <c r="F28" s="118">
        <v>0</v>
      </c>
      <c r="G28" s="95">
        <f>ROUND((F28*E28),0)</f>
        <v>0</v>
      </c>
      <c r="H28" s="95"/>
      <c r="I28" s="74"/>
      <c r="J28" s="74"/>
      <c r="K28" s="98"/>
      <c r="L28" s="115"/>
      <c r="M28" s="116"/>
      <c r="N28" s="117"/>
      <c r="O28" s="118"/>
      <c r="P28" s="95"/>
      <c r="Q28" s="95"/>
      <c r="R28" s="182"/>
      <c r="S28" s="76"/>
      <c r="T28" s="98"/>
      <c r="U28" s="115"/>
      <c r="V28" s="116"/>
      <c r="W28" s="117"/>
      <c r="X28" s="118"/>
      <c r="Y28" s="95"/>
      <c r="Z28" s="95"/>
      <c r="AA28" s="76"/>
      <c r="AB28" s="74"/>
      <c r="AC28" s="98"/>
      <c r="AD28" s="115"/>
      <c r="AE28" s="116"/>
      <c r="AF28" s="117"/>
      <c r="AG28" s="118"/>
      <c r="AH28" s="95"/>
      <c r="AI28" s="95"/>
      <c r="AJ28" s="74"/>
      <c r="AK28" s="74"/>
      <c r="AL28" s="98"/>
      <c r="AM28" s="115"/>
      <c r="AN28" s="116"/>
      <c r="AO28" s="117"/>
      <c r="AP28" s="118"/>
      <c r="AQ28" s="95"/>
      <c r="AR28" s="95"/>
      <c r="AS28" s="74"/>
      <c r="AT28" s="74"/>
      <c r="AU28" s="98"/>
      <c r="AV28" s="115"/>
      <c r="AW28" s="116"/>
      <c r="AX28" s="117"/>
      <c r="AY28" s="118"/>
      <c r="AZ28" s="95"/>
      <c r="BA28" s="95"/>
      <c r="BB28" s="74"/>
      <c r="BC28" s="74"/>
      <c r="BD28" s="98"/>
      <c r="BE28" s="115"/>
      <c r="BF28" s="116"/>
      <c r="BG28" s="117"/>
      <c r="BH28" s="118"/>
      <c r="BI28" s="95"/>
      <c r="BJ28" s="95"/>
      <c r="BK28" s="74"/>
      <c r="BL28" s="74"/>
      <c r="BM28" s="98"/>
      <c r="BN28" s="115"/>
      <c r="BO28" s="116"/>
      <c r="BP28" s="117"/>
      <c r="BQ28" s="118"/>
      <c r="BR28" s="95"/>
      <c r="BS28" s="95"/>
      <c r="BT28" s="74"/>
      <c r="BU28" s="74"/>
      <c r="BV28" s="98"/>
      <c r="BW28" s="115"/>
      <c r="BX28" s="116"/>
      <c r="BY28" s="117"/>
      <c r="BZ28" s="118"/>
      <c r="CA28" s="95"/>
      <c r="CB28" s="95"/>
      <c r="CC28" s="74"/>
      <c r="CD28" s="74"/>
      <c r="CE28" s="98"/>
      <c r="CF28" s="115"/>
      <c r="CG28" s="116"/>
      <c r="CH28" s="117"/>
      <c r="CI28" s="118"/>
      <c r="CJ28" s="95"/>
      <c r="CK28" s="95"/>
      <c r="CL28" s="74"/>
      <c r="CM28" s="74"/>
      <c r="CN28" s="98"/>
      <c r="CO28" s="115"/>
      <c r="CP28" s="116"/>
      <c r="CQ28" s="117"/>
      <c r="CR28" s="118"/>
      <c r="CS28" s="95"/>
      <c r="CT28" s="95"/>
      <c r="CU28" s="74"/>
      <c r="CV28" s="74"/>
      <c r="CW28" s="98"/>
      <c r="CX28" s="115"/>
      <c r="CY28" s="116"/>
      <c r="CZ28" s="117"/>
      <c r="DA28" s="118"/>
      <c r="DB28" s="95"/>
      <c r="DC28" s="95"/>
      <c r="DD28" s="74"/>
      <c r="DE28" s="74"/>
      <c r="DF28" s="98"/>
      <c r="DG28" s="115"/>
      <c r="DH28" s="116"/>
      <c r="DI28" s="117"/>
      <c r="DJ28" s="118"/>
      <c r="DK28" s="95"/>
      <c r="DL28" s="95"/>
      <c r="DM28" s="74"/>
      <c r="DN28" s="74"/>
      <c r="DO28" s="98"/>
      <c r="DP28" s="115"/>
      <c r="DQ28" s="116"/>
      <c r="DR28" s="117"/>
      <c r="DS28" s="118"/>
      <c r="DT28" s="95"/>
      <c r="DU28" s="95"/>
      <c r="DV28" s="74"/>
      <c r="DW28" s="74"/>
      <c r="DX28" s="98"/>
      <c r="DY28" s="115"/>
      <c r="DZ28" s="116"/>
      <c r="EA28" s="117"/>
      <c r="EB28" s="118"/>
      <c r="EC28" s="95"/>
      <c r="ED28" s="95"/>
      <c r="EE28" s="74"/>
      <c r="EF28" s="74"/>
      <c r="EG28" s="98"/>
      <c r="EH28" s="115"/>
      <c r="EI28" s="116"/>
      <c r="EJ28" s="117"/>
      <c r="EK28" s="118"/>
      <c r="EL28" s="95"/>
      <c r="EM28" s="95"/>
      <c r="EN28" s="74"/>
      <c r="EO28" s="74"/>
      <c r="EP28" s="98"/>
      <c r="EQ28" s="115"/>
      <c r="ER28" s="116"/>
      <c r="ES28" s="117"/>
      <c r="ET28" s="118"/>
      <c r="EU28" s="95"/>
      <c r="EV28" s="95"/>
      <c r="EW28" s="74"/>
      <c r="EX28" s="74"/>
      <c r="EY28" s="98"/>
      <c r="EZ28" s="115"/>
      <c r="FA28" s="116"/>
      <c r="FB28" s="117"/>
      <c r="FC28" s="118"/>
      <c r="FD28" s="95"/>
      <c r="FE28" s="95"/>
      <c r="FF28" s="74"/>
      <c r="FG28" s="74"/>
      <c r="FH28" s="98"/>
      <c r="FI28" s="115"/>
      <c r="FJ28" s="116"/>
      <c r="FK28" s="117"/>
      <c r="FL28" s="118"/>
      <c r="FM28" s="95"/>
      <c r="FN28" s="95"/>
      <c r="FO28" s="74"/>
      <c r="FP28" s="74"/>
      <c r="FQ28" s="98"/>
      <c r="FR28" s="115"/>
      <c r="FS28" s="116"/>
      <c r="FT28" s="117"/>
      <c r="FU28" s="118"/>
      <c r="FV28" s="95"/>
      <c r="FW28" s="95"/>
      <c r="FX28" s="74"/>
      <c r="FY28" s="74"/>
      <c r="FZ28" s="98"/>
      <c r="GA28" s="115"/>
      <c r="GB28" s="116"/>
      <c r="GC28" s="117"/>
      <c r="GD28" s="118"/>
      <c r="GE28" s="95"/>
      <c r="GF28" s="95"/>
      <c r="GG28" s="74"/>
      <c r="GH28" s="74"/>
      <c r="GI28" s="98"/>
      <c r="GJ28" s="115"/>
      <c r="GK28" s="116"/>
      <c r="GL28" s="117"/>
      <c r="GM28" s="118"/>
      <c r="GN28" s="95"/>
      <c r="GO28" s="95"/>
      <c r="GP28" s="74"/>
      <c r="GQ28" s="74"/>
      <c r="GR28" s="98"/>
      <c r="GS28" s="115"/>
      <c r="GT28" s="116"/>
      <c r="GU28" s="117"/>
      <c r="GV28" s="118"/>
      <c r="GW28" s="95"/>
      <c r="GX28" s="95"/>
      <c r="GY28" s="74"/>
      <c r="GZ28" s="74"/>
      <c r="HA28" s="98"/>
      <c r="HB28" s="115"/>
      <c r="HC28" s="116"/>
      <c r="HD28" s="117"/>
      <c r="HE28" s="118"/>
      <c r="HF28" s="95"/>
      <c r="HG28" s="95"/>
      <c r="HH28" s="74"/>
      <c r="HI28" s="74"/>
      <c r="HJ28" s="98"/>
      <c r="HK28" s="115"/>
      <c r="HL28" s="116"/>
      <c r="HM28" s="117"/>
      <c r="HN28" s="118"/>
      <c r="HO28" s="95"/>
      <c r="HP28" s="95"/>
      <c r="HQ28" s="74"/>
      <c r="HR28" s="74"/>
      <c r="HS28" s="98"/>
      <c r="HT28" s="115"/>
      <c r="HU28" s="116"/>
      <c r="HV28" s="117"/>
      <c r="HW28" s="118"/>
      <c r="HX28" s="95"/>
      <c r="HY28" s="95"/>
      <c r="HZ28" s="74"/>
      <c r="IA28" s="74"/>
      <c r="IB28" s="98"/>
      <c r="IC28" s="115"/>
      <c r="ID28" s="116"/>
      <c r="IE28" s="117"/>
      <c r="IF28" s="118"/>
      <c r="IG28" s="95"/>
      <c r="IH28" s="95"/>
      <c r="II28" s="74"/>
      <c r="IJ28" s="74"/>
      <c r="IK28" s="98"/>
      <c r="IL28" s="115"/>
      <c r="IM28" s="116"/>
      <c r="IN28" s="117"/>
      <c r="IO28" s="118"/>
      <c r="IP28" s="95"/>
      <c r="IQ28" s="95"/>
      <c r="IR28" s="74"/>
      <c r="IS28" s="74"/>
      <c r="IT28" s="98"/>
      <c r="IU28" s="115"/>
      <c r="IV28" s="116"/>
      <c r="IW28" s="117"/>
      <c r="IX28" s="118"/>
      <c r="IY28" s="95"/>
      <c r="IZ28" s="95"/>
      <c r="JA28" s="74"/>
      <c r="JB28" s="74"/>
      <c r="JC28" s="98"/>
      <c r="JD28" s="115"/>
      <c r="JE28" s="116"/>
      <c r="JF28" s="117"/>
      <c r="JG28" s="118"/>
      <c r="JH28" s="95"/>
      <c r="JI28" s="95"/>
      <c r="JJ28" s="74"/>
      <c r="JK28" s="74"/>
      <c r="JL28" s="98"/>
      <c r="JM28" s="115"/>
      <c r="JN28" s="116"/>
      <c r="JO28" s="117"/>
      <c r="JP28" s="118"/>
      <c r="JQ28" s="95"/>
      <c r="JR28" s="95"/>
    </row>
    <row r="29" spans="1:278" ht="12.75" customHeight="1" x14ac:dyDescent="0.2">
      <c r="A29" s="74"/>
      <c r="B29" s="85" t="s">
        <v>157</v>
      </c>
      <c r="C29" s="111" t="s">
        <v>158</v>
      </c>
      <c r="D29" s="1143"/>
      <c r="E29" s="1141"/>
      <c r="F29" s="1141"/>
      <c r="G29" s="1142"/>
      <c r="H29" s="119"/>
      <c r="I29" s="74"/>
      <c r="J29" s="74"/>
      <c r="K29" s="85"/>
      <c r="L29" s="111"/>
      <c r="M29" s="1143"/>
      <c r="N29" s="1141"/>
      <c r="O29" s="1141"/>
      <c r="P29" s="1142"/>
      <c r="Q29" s="119"/>
      <c r="R29" s="182"/>
      <c r="S29" s="76"/>
      <c r="T29" s="85"/>
      <c r="U29" s="111"/>
      <c r="V29" s="1143"/>
      <c r="W29" s="1141"/>
      <c r="X29" s="1141"/>
      <c r="Y29" s="1142"/>
      <c r="Z29" s="119"/>
      <c r="AA29" s="76"/>
      <c r="AB29" s="74"/>
      <c r="AC29" s="85"/>
      <c r="AD29" s="111"/>
      <c r="AE29" s="1143"/>
      <c r="AF29" s="1141"/>
      <c r="AG29" s="1141"/>
      <c r="AH29" s="1142"/>
      <c r="AI29" s="119"/>
      <c r="AJ29" s="74"/>
      <c r="AK29" s="74"/>
      <c r="AL29" s="85"/>
      <c r="AM29" s="111"/>
      <c r="AN29" s="1143"/>
      <c r="AO29" s="1141"/>
      <c r="AP29" s="1141"/>
      <c r="AQ29" s="1142"/>
      <c r="AR29" s="119"/>
      <c r="AS29" s="74"/>
      <c r="AT29" s="74"/>
      <c r="AU29" s="85"/>
      <c r="AV29" s="111"/>
      <c r="AW29" s="1143"/>
      <c r="AX29" s="1141"/>
      <c r="AY29" s="1141"/>
      <c r="AZ29" s="1142"/>
      <c r="BA29" s="119"/>
      <c r="BB29" s="74"/>
      <c r="BC29" s="74"/>
      <c r="BD29" s="85"/>
      <c r="BE29" s="111"/>
      <c r="BF29" s="1143"/>
      <c r="BG29" s="1141"/>
      <c r="BH29" s="1141"/>
      <c r="BI29" s="1142"/>
      <c r="BJ29" s="119"/>
      <c r="BK29" s="74"/>
      <c r="BL29" s="74"/>
      <c r="BM29" s="85"/>
      <c r="BN29" s="111"/>
      <c r="BO29" s="1143"/>
      <c r="BP29" s="1141"/>
      <c r="BQ29" s="1141"/>
      <c r="BR29" s="1142"/>
      <c r="BS29" s="119"/>
      <c r="BT29" s="74"/>
      <c r="BU29" s="74"/>
      <c r="BV29" s="85"/>
      <c r="BW29" s="111"/>
      <c r="BX29" s="1143"/>
      <c r="BY29" s="1141"/>
      <c r="BZ29" s="1141"/>
      <c r="CA29" s="1142"/>
      <c r="CB29" s="119"/>
      <c r="CC29" s="74"/>
      <c r="CD29" s="74"/>
      <c r="CE29" s="85"/>
      <c r="CF29" s="111"/>
      <c r="CG29" s="1143"/>
      <c r="CH29" s="1141"/>
      <c r="CI29" s="1141"/>
      <c r="CJ29" s="1142"/>
      <c r="CK29" s="119"/>
      <c r="CL29" s="74"/>
      <c r="CM29" s="74"/>
      <c r="CN29" s="85"/>
      <c r="CO29" s="111"/>
      <c r="CP29" s="1143"/>
      <c r="CQ29" s="1141"/>
      <c r="CR29" s="1141"/>
      <c r="CS29" s="1142"/>
      <c r="CT29" s="119"/>
      <c r="CU29" s="74"/>
      <c r="CV29" s="74"/>
      <c r="CW29" s="85"/>
      <c r="CX29" s="111"/>
      <c r="CY29" s="1143"/>
      <c r="CZ29" s="1141"/>
      <c r="DA29" s="1141"/>
      <c r="DB29" s="1142"/>
      <c r="DC29" s="119"/>
      <c r="DD29" s="74"/>
      <c r="DE29" s="74"/>
      <c r="DF29" s="85"/>
      <c r="DG29" s="111"/>
      <c r="DH29" s="1143"/>
      <c r="DI29" s="1141"/>
      <c r="DJ29" s="1141"/>
      <c r="DK29" s="1142"/>
      <c r="DL29" s="119"/>
      <c r="DM29" s="74"/>
      <c r="DN29" s="74"/>
      <c r="DO29" s="85"/>
      <c r="DP29" s="111"/>
      <c r="DQ29" s="1143"/>
      <c r="DR29" s="1141"/>
      <c r="DS29" s="1141"/>
      <c r="DT29" s="1142"/>
      <c r="DU29" s="119"/>
      <c r="DV29" s="74"/>
      <c r="DW29" s="74"/>
      <c r="DX29" s="85"/>
      <c r="DY29" s="111"/>
      <c r="DZ29" s="1143"/>
      <c r="EA29" s="1141"/>
      <c r="EB29" s="1141"/>
      <c r="EC29" s="1142"/>
      <c r="ED29" s="119"/>
      <c r="EE29" s="74"/>
      <c r="EF29" s="74"/>
      <c r="EG29" s="85"/>
      <c r="EH29" s="111"/>
      <c r="EI29" s="1143"/>
      <c r="EJ29" s="1141"/>
      <c r="EK29" s="1141"/>
      <c r="EL29" s="1142"/>
      <c r="EM29" s="119"/>
      <c r="EN29" s="74"/>
      <c r="EO29" s="74"/>
      <c r="EP29" s="85"/>
      <c r="EQ29" s="111"/>
      <c r="ER29" s="1143"/>
      <c r="ES29" s="1141"/>
      <c r="ET29" s="1141"/>
      <c r="EU29" s="1142"/>
      <c r="EV29" s="119"/>
      <c r="EW29" s="74"/>
      <c r="EX29" s="74"/>
      <c r="EY29" s="85"/>
      <c r="EZ29" s="111"/>
      <c r="FA29" s="1143"/>
      <c r="FB29" s="1141"/>
      <c r="FC29" s="1141"/>
      <c r="FD29" s="1142"/>
      <c r="FE29" s="119"/>
      <c r="FF29" s="74"/>
      <c r="FG29" s="74"/>
      <c r="FH29" s="85"/>
      <c r="FI29" s="111"/>
      <c r="FJ29" s="1143"/>
      <c r="FK29" s="1141"/>
      <c r="FL29" s="1141"/>
      <c r="FM29" s="1142"/>
      <c r="FN29" s="119"/>
      <c r="FO29" s="74"/>
      <c r="FP29" s="74"/>
      <c r="FQ29" s="85"/>
      <c r="FR29" s="111"/>
      <c r="FS29" s="1143"/>
      <c r="FT29" s="1141"/>
      <c r="FU29" s="1141"/>
      <c r="FV29" s="1142"/>
      <c r="FW29" s="119"/>
      <c r="FX29" s="74"/>
      <c r="FY29" s="74"/>
      <c r="FZ29" s="85"/>
      <c r="GA29" s="111"/>
      <c r="GB29" s="1143"/>
      <c r="GC29" s="1141"/>
      <c r="GD29" s="1141"/>
      <c r="GE29" s="1142"/>
      <c r="GF29" s="119"/>
      <c r="GG29" s="74"/>
      <c r="GH29" s="74"/>
      <c r="GI29" s="85"/>
      <c r="GJ29" s="111"/>
      <c r="GK29" s="1143"/>
      <c r="GL29" s="1141"/>
      <c r="GM29" s="1141"/>
      <c r="GN29" s="1142"/>
      <c r="GO29" s="119"/>
      <c r="GP29" s="74"/>
      <c r="GQ29" s="74"/>
      <c r="GR29" s="85"/>
      <c r="GS29" s="111"/>
      <c r="GT29" s="1143"/>
      <c r="GU29" s="1141"/>
      <c r="GV29" s="1141"/>
      <c r="GW29" s="1142"/>
      <c r="GX29" s="119"/>
      <c r="GY29" s="74"/>
      <c r="GZ29" s="74"/>
      <c r="HA29" s="85"/>
      <c r="HB29" s="111"/>
      <c r="HC29" s="1143"/>
      <c r="HD29" s="1141"/>
      <c r="HE29" s="1141"/>
      <c r="HF29" s="1142"/>
      <c r="HG29" s="119"/>
      <c r="HH29" s="74"/>
      <c r="HI29" s="74"/>
      <c r="HJ29" s="85"/>
      <c r="HK29" s="111"/>
      <c r="HL29" s="1143"/>
      <c r="HM29" s="1141"/>
      <c r="HN29" s="1141"/>
      <c r="HO29" s="1142"/>
      <c r="HP29" s="119"/>
      <c r="HQ29" s="74"/>
      <c r="HR29" s="74"/>
      <c r="HS29" s="85"/>
      <c r="HT29" s="111"/>
      <c r="HU29" s="1143"/>
      <c r="HV29" s="1141"/>
      <c r="HW29" s="1141"/>
      <c r="HX29" s="1142"/>
      <c r="HY29" s="119"/>
      <c r="HZ29" s="74"/>
      <c r="IA29" s="74"/>
      <c r="IB29" s="85"/>
      <c r="IC29" s="111"/>
      <c r="ID29" s="1143"/>
      <c r="IE29" s="1141"/>
      <c r="IF29" s="1141"/>
      <c r="IG29" s="1142"/>
      <c r="IH29" s="119"/>
      <c r="II29" s="74"/>
      <c r="IJ29" s="74"/>
      <c r="IK29" s="85"/>
      <c r="IL29" s="111"/>
      <c r="IM29" s="1143"/>
      <c r="IN29" s="1141"/>
      <c r="IO29" s="1141"/>
      <c r="IP29" s="1142"/>
      <c r="IQ29" s="119"/>
      <c r="IR29" s="74"/>
      <c r="IS29" s="74"/>
      <c r="IT29" s="85"/>
      <c r="IU29" s="111"/>
      <c r="IV29" s="1143"/>
      <c r="IW29" s="1141"/>
      <c r="IX29" s="1141"/>
      <c r="IY29" s="1142"/>
      <c r="IZ29" s="119"/>
      <c r="JA29" s="74"/>
      <c r="JB29" s="74"/>
      <c r="JC29" s="85"/>
      <c r="JD29" s="111"/>
      <c r="JE29" s="1143"/>
      <c r="JF29" s="1141"/>
      <c r="JG29" s="1141"/>
      <c r="JH29" s="1142"/>
      <c r="JI29" s="119"/>
      <c r="JJ29" s="74"/>
      <c r="JK29" s="74"/>
      <c r="JL29" s="85"/>
      <c r="JM29" s="111"/>
      <c r="JN29" s="1143"/>
      <c r="JO29" s="1141"/>
      <c r="JP29" s="1141"/>
      <c r="JQ29" s="1142"/>
      <c r="JR29" s="119"/>
    </row>
    <row r="30" spans="1:278" ht="12.75" customHeight="1" x14ac:dyDescent="0.2">
      <c r="A30" s="74"/>
      <c r="B30" s="105">
        <v>5.0999999999999996</v>
      </c>
      <c r="C30" s="115" t="s">
        <v>159</v>
      </c>
      <c r="D30" s="116" t="s">
        <v>160</v>
      </c>
      <c r="E30" s="117">
        <v>432</v>
      </c>
      <c r="F30" s="120">
        <v>0</v>
      </c>
      <c r="G30" s="95">
        <f>ROUND((F30*E30),0)</f>
        <v>0</v>
      </c>
      <c r="H30" s="95"/>
      <c r="I30" s="74"/>
      <c r="J30" s="74"/>
      <c r="K30" s="105"/>
      <c r="L30" s="115"/>
      <c r="M30" s="116"/>
      <c r="N30" s="117"/>
      <c r="O30" s="120"/>
      <c r="P30" s="95"/>
      <c r="Q30" s="95"/>
      <c r="R30" s="182"/>
      <c r="S30" s="76"/>
      <c r="T30" s="105"/>
      <c r="U30" s="115"/>
      <c r="V30" s="116"/>
      <c r="W30" s="117"/>
      <c r="X30" s="120"/>
      <c r="Y30" s="95"/>
      <c r="Z30" s="95"/>
      <c r="AA30" s="76"/>
      <c r="AB30" s="74"/>
      <c r="AC30" s="105"/>
      <c r="AD30" s="115"/>
      <c r="AE30" s="116"/>
      <c r="AF30" s="117"/>
      <c r="AG30" s="120"/>
      <c r="AH30" s="95"/>
      <c r="AI30" s="95"/>
      <c r="AJ30" s="74"/>
      <c r="AK30" s="74"/>
      <c r="AL30" s="105"/>
      <c r="AM30" s="115"/>
      <c r="AN30" s="116"/>
      <c r="AO30" s="117"/>
      <c r="AP30" s="120"/>
      <c r="AQ30" s="95"/>
      <c r="AR30" s="95"/>
      <c r="AS30" s="74"/>
      <c r="AT30" s="74"/>
      <c r="AU30" s="105"/>
      <c r="AV30" s="115"/>
      <c r="AW30" s="116"/>
      <c r="AX30" s="117"/>
      <c r="AY30" s="120"/>
      <c r="AZ30" s="95"/>
      <c r="BA30" s="95"/>
      <c r="BB30" s="74"/>
      <c r="BC30" s="74"/>
      <c r="BD30" s="105"/>
      <c r="BE30" s="115"/>
      <c r="BF30" s="116"/>
      <c r="BG30" s="117"/>
      <c r="BH30" s="120"/>
      <c r="BI30" s="95"/>
      <c r="BJ30" s="95"/>
      <c r="BK30" s="74"/>
      <c r="BL30" s="74"/>
      <c r="BM30" s="105"/>
      <c r="BN30" s="115"/>
      <c r="BO30" s="116"/>
      <c r="BP30" s="117"/>
      <c r="BQ30" s="120"/>
      <c r="BR30" s="95"/>
      <c r="BS30" s="95"/>
      <c r="BT30" s="74"/>
      <c r="BU30" s="74"/>
      <c r="BV30" s="105"/>
      <c r="BW30" s="115"/>
      <c r="BX30" s="116"/>
      <c r="BY30" s="117"/>
      <c r="BZ30" s="120"/>
      <c r="CA30" s="95"/>
      <c r="CB30" s="95"/>
      <c r="CC30" s="74"/>
      <c r="CD30" s="74"/>
      <c r="CE30" s="105"/>
      <c r="CF30" s="115"/>
      <c r="CG30" s="116"/>
      <c r="CH30" s="117"/>
      <c r="CI30" s="120"/>
      <c r="CJ30" s="95"/>
      <c r="CK30" s="95"/>
      <c r="CL30" s="74"/>
      <c r="CM30" s="74"/>
      <c r="CN30" s="105"/>
      <c r="CO30" s="115"/>
      <c r="CP30" s="116"/>
      <c r="CQ30" s="117"/>
      <c r="CR30" s="120"/>
      <c r="CS30" s="95"/>
      <c r="CT30" s="95"/>
      <c r="CU30" s="74"/>
      <c r="CV30" s="74"/>
      <c r="CW30" s="105"/>
      <c r="CX30" s="115"/>
      <c r="CY30" s="116"/>
      <c r="CZ30" s="117"/>
      <c r="DA30" s="120"/>
      <c r="DB30" s="95"/>
      <c r="DC30" s="95"/>
      <c r="DD30" s="74"/>
      <c r="DE30" s="74"/>
      <c r="DF30" s="105"/>
      <c r="DG30" s="115"/>
      <c r="DH30" s="116"/>
      <c r="DI30" s="117"/>
      <c r="DJ30" s="120"/>
      <c r="DK30" s="95"/>
      <c r="DL30" s="95"/>
      <c r="DM30" s="74"/>
      <c r="DN30" s="74"/>
      <c r="DO30" s="105"/>
      <c r="DP30" s="115"/>
      <c r="DQ30" s="116"/>
      <c r="DR30" s="117"/>
      <c r="DS30" s="120"/>
      <c r="DT30" s="95"/>
      <c r="DU30" s="95"/>
      <c r="DV30" s="74"/>
      <c r="DW30" s="74"/>
      <c r="DX30" s="105"/>
      <c r="DY30" s="115"/>
      <c r="DZ30" s="116"/>
      <c r="EA30" s="117"/>
      <c r="EB30" s="120"/>
      <c r="EC30" s="95"/>
      <c r="ED30" s="95"/>
      <c r="EE30" s="74"/>
      <c r="EF30" s="74"/>
      <c r="EG30" s="105"/>
      <c r="EH30" s="115"/>
      <c r="EI30" s="116"/>
      <c r="EJ30" s="117"/>
      <c r="EK30" s="120"/>
      <c r="EL30" s="95"/>
      <c r="EM30" s="95"/>
      <c r="EN30" s="74"/>
      <c r="EO30" s="74"/>
      <c r="EP30" s="105"/>
      <c r="EQ30" s="115"/>
      <c r="ER30" s="116"/>
      <c r="ES30" s="117"/>
      <c r="ET30" s="120"/>
      <c r="EU30" s="95"/>
      <c r="EV30" s="95"/>
      <c r="EW30" s="74"/>
      <c r="EX30" s="74"/>
      <c r="EY30" s="105"/>
      <c r="EZ30" s="115"/>
      <c r="FA30" s="116"/>
      <c r="FB30" s="117"/>
      <c r="FC30" s="120"/>
      <c r="FD30" s="95"/>
      <c r="FE30" s="95"/>
      <c r="FF30" s="74"/>
      <c r="FG30" s="74"/>
      <c r="FH30" s="105"/>
      <c r="FI30" s="115"/>
      <c r="FJ30" s="116"/>
      <c r="FK30" s="117"/>
      <c r="FL30" s="120"/>
      <c r="FM30" s="95"/>
      <c r="FN30" s="95"/>
      <c r="FO30" s="74"/>
      <c r="FP30" s="74"/>
      <c r="FQ30" s="105"/>
      <c r="FR30" s="115"/>
      <c r="FS30" s="116"/>
      <c r="FT30" s="117"/>
      <c r="FU30" s="120"/>
      <c r="FV30" s="95"/>
      <c r="FW30" s="95"/>
      <c r="FX30" s="74"/>
      <c r="FY30" s="74"/>
      <c r="FZ30" s="105"/>
      <c r="GA30" s="115"/>
      <c r="GB30" s="116"/>
      <c r="GC30" s="117"/>
      <c r="GD30" s="120"/>
      <c r="GE30" s="95"/>
      <c r="GF30" s="95"/>
      <c r="GG30" s="74"/>
      <c r="GH30" s="74"/>
      <c r="GI30" s="105"/>
      <c r="GJ30" s="115"/>
      <c r="GK30" s="116"/>
      <c r="GL30" s="117"/>
      <c r="GM30" s="120"/>
      <c r="GN30" s="95"/>
      <c r="GO30" s="95"/>
      <c r="GP30" s="74"/>
      <c r="GQ30" s="74"/>
      <c r="GR30" s="105"/>
      <c r="GS30" s="115"/>
      <c r="GT30" s="116"/>
      <c r="GU30" s="117"/>
      <c r="GV30" s="120"/>
      <c r="GW30" s="95"/>
      <c r="GX30" s="95"/>
      <c r="GY30" s="74"/>
      <c r="GZ30" s="74"/>
      <c r="HA30" s="105"/>
      <c r="HB30" s="115"/>
      <c r="HC30" s="116"/>
      <c r="HD30" s="117"/>
      <c r="HE30" s="120"/>
      <c r="HF30" s="95"/>
      <c r="HG30" s="95"/>
      <c r="HH30" s="74"/>
      <c r="HI30" s="74"/>
      <c r="HJ30" s="105"/>
      <c r="HK30" s="115"/>
      <c r="HL30" s="116"/>
      <c r="HM30" s="117"/>
      <c r="HN30" s="120"/>
      <c r="HO30" s="95"/>
      <c r="HP30" s="95"/>
      <c r="HQ30" s="74"/>
      <c r="HR30" s="74"/>
      <c r="HS30" s="105"/>
      <c r="HT30" s="115"/>
      <c r="HU30" s="116"/>
      <c r="HV30" s="117"/>
      <c r="HW30" s="120"/>
      <c r="HX30" s="95"/>
      <c r="HY30" s="95"/>
      <c r="HZ30" s="74"/>
      <c r="IA30" s="74"/>
      <c r="IB30" s="105"/>
      <c r="IC30" s="115"/>
      <c r="ID30" s="116"/>
      <c r="IE30" s="117"/>
      <c r="IF30" s="120"/>
      <c r="IG30" s="95"/>
      <c r="IH30" s="95"/>
      <c r="II30" s="74"/>
      <c r="IJ30" s="74"/>
      <c r="IK30" s="105"/>
      <c r="IL30" s="115"/>
      <c r="IM30" s="116"/>
      <c r="IN30" s="117"/>
      <c r="IO30" s="120"/>
      <c r="IP30" s="95"/>
      <c r="IQ30" s="95"/>
      <c r="IR30" s="74"/>
      <c r="IS30" s="74"/>
      <c r="IT30" s="105"/>
      <c r="IU30" s="115"/>
      <c r="IV30" s="116"/>
      <c r="IW30" s="117"/>
      <c r="IX30" s="120"/>
      <c r="IY30" s="95"/>
      <c r="IZ30" s="95"/>
      <c r="JA30" s="74"/>
      <c r="JB30" s="74"/>
      <c r="JC30" s="105"/>
      <c r="JD30" s="115"/>
      <c r="JE30" s="116"/>
      <c r="JF30" s="117"/>
      <c r="JG30" s="120"/>
      <c r="JH30" s="95"/>
      <c r="JI30" s="95"/>
      <c r="JJ30" s="74"/>
      <c r="JK30" s="74"/>
      <c r="JL30" s="105"/>
      <c r="JM30" s="115"/>
      <c r="JN30" s="116"/>
      <c r="JO30" s="117"/>
      <c r="JP30" s="120"/>
      <c r="JQ30" s="95"/>
      <c r="JR30" s="95"/>
    </row>
    <row r="31" spans="1:278" ht="12.75" customHeight="1" x14ac:dyDescent="0.2">
      <c r="A31" s="74"/>
      <c r="B31" s="121"/>
      <c r="C31" s="122" t="s">
        <v>95</v>
      </c>
      <c r="D31" s="123"/>
      <c r="E31" s="124"/>
      <c r="F31" s="125"/>
      <c r="G31" s="126">
        <f>G13+G14+G15+G19+G20+G22+G23+G24+G25+G27+G28+G30+G16+G17</f>
        <v>0</v>
      </c>
      <c r="H31" s="126"/>
      <c r="I31" s="74"/>
      <c r="J31" s="74"/>
      <c r="K31" s="121"/>
      <c r="L31" s="122"/>
      <c r="M31" s="123"/>
      <c r="N31" s="124"/>
      <c r="O31" s="125"/>
      <c r="P31" s="126"/>
      <c r="Q31" s="126"/>
      <c r="R31" s="182"/>
      <c r="S31" s="76"/>
      <c r="T31" s="121"/>
      <c r="U31" s="122"/>
      <c r="V31" s="123"/>
      <c r="W31" s="124"/>
      <c r="X31" s="125"/>
      <c r="Y31" s="126"/>
      <c r="Z31" s="126"/>
      <c r="AA31" s="76"/>
      <c r="AB31" s="74"/>
      <c r="AC31" s="121"/>
      <c r="AD31" s="122"/>
      <c r="AE31" s="123"/>
      <c r="AF31" s="124"/>
      <c r="AG31" s="125"/>
      <c r="AH31" s="126"/>
      <c r="AI31" s="126"/>
      <c r="AJ31" s="74"/>
      <c r="AK31" s="74"/>
      <c r="AL31" s="121"/>
      <c r="AM31" s="122"/>
      <c r="AN31" s="123"/>
      <c r="AO31" s="124"/>
      <c r="AP31" s="125"/>
      <c r="AQ31" s="126"/>
      <c r="AR31" s="126"/>
      <c r="AS31" s="74"/>
      <c r="AT31" s="74"/>
      <c r="AU31" s="121"/>
      <c r="AV31" s="122"/>
      <c r="AW31" s="123"/>
      <c r="AX31" s="124"/>
      <c r="AY31" s="125"/>
      <c r="AZ31" s="126"/>
      <c r="BA31" s="126"/>
      <c r="BB31" s="74"/>
      <c r="BC31" s="74"/>
      <c r="BD31" s="121"/>
      <c r="BE31" s="122"/>
      <c r="BF31" s="123"/>
      <c r="BG31" s="124"/>
      <c r="BH31" s="125"/>
      <c r="BI31" s="126"/>
      <c r="BJ31" s="126"/>
      <c r="BK31" s="74"/>
      <c r="BL31" s="74"/>
      <c r="BM31" s="121"/>
      <c r="BN31" s="122"/>
      <c r="BO31" s="123"/>
      <c r="BP31" s="124"/>
      <c r="BQ31" s="125"/>
      <c r="BR31" s="126"/>
      <c r="BS31" s="126"/>
      <c r="BT31" s="74"/>
      <c r="BU31" s="74"/>
      <c r="BV31" s="121"/>
      <c r="BW31" s="122"/>
      <c r="BX31" s="123"/>
      <c r="BY31" s="124"/>
      <c r="BZ31" s="125"/>
      <c r="CA31" s="126"/>
      <c r="CB31" s="126"/>
      <c r="CC31" s="74"/>
      <c r="CD31" s="74"/>
      <c r="CE31" s="121"/>
      <c r="CF31" s="122"/>
      <c r="CG31" s="123"/>
      <c r="CH31" s="124"/>
      <c r="CI31" s="125"/>
      <c r="CJ31" s="126"/>
      <c r="CK31" s="126"/>
      <c r="CL31" s="74"/>
      <c r="CM31" s="74"/>
      <c r="CN31" s="121"/>
      <c r="CO31" s="122"/>
      <c r="CP31" s="123"/>
      <c r="CQ31" s="124"/>
      <c r="CR31" s="125"/>
      <c r="CS31" s="126"/>
      <c r="CT31" s="126"/>
      <c r="CU31" s="74"/>
      <c r="CV31" s="74"/>
      <c r="CW31" s="121"/>
      <c r="CX31" s="122"/>
      <c r="CY31" s="123"/>
      <c r="CZ31" s="124"/>
      <c r="DA31" s="125"/>
      <c r="DB31" s="126"/>
      <c r="DC31" s="126"/>
      <c r="DD31" s="74"/>
      <c r="DE31" s="74"/>
      <c r="DF31" s="121"/>
      <c r="DG31" s="122"/>
      <c r="DH31" s="123"/>
      <c r="DI31" s="124"/>
      <c r="DJ31" s="125"/>
      <c r="DK31" s="126"/>
      <c r="DL31" s="126"/>
      <c r="DM31" s="74"/>
      <c r="DN31" s="74"/>
      <c r="DO31" s="121"/>
      <c r="DP31" s="122"/>
      <c r="DQ31" s="123"/>
      <c r="DR31" s="124"/>
      <c r="DS31" s="125"/>
      <c r="DT31" s="126"/>
      <c r="DU31" s="126"/>
      <c r="DV31" s="74"/>
      <c r="DW31" s="74"/>
      <c r="DX31" s="121"/>
      <c r="DY31" s="122"/>
      <c r="DZ31" s="123"/>
      <c r="EA31" s="124"/>
      <c r="EB31" s="125"/>
      <c r="EC31" s="126"/>
      <c r="ED31" s="126"/>
      <c r="EE31" s="74"/>
      <c r="EF31" s="74"/>
      <c r="EG31" s="121"/>
      <c r="EH31" s="122"/>
      <c r="EI31" s="123"/>
      <c r="EJ31" s="124"/>
      <c r="EK31" s="125"/>
      <c r="EL31" s="126"/>
      <c r="EM31" s="126"/>
      <c r="EN31" s="74"/>
      <c r="EO31" s="74"/>
      <c r="EP31" s="121"/>
      <c r="EQ31" s="122"/>
      <c r="ER31" s="123"/>
      <c r="ES31" s="124"/>
      <c r="ET31" s="125"/>
      <c r="EU31" s="126"/>
      <c r="EV31" s="126"/>
      <c r="EW31" s="74"/>
      <c r="EX31" s="74"/>
      <c r="EY31" s="121"/>
      <c r="EZ31" s="122"/>
      <c r="FA31" s="123"/>
      <c r="FB31" s="124"/>
      <c r="FC31" s="125"/>
      <c r="FD31" s="126"/>
      <c r="FE31" s="126"/>
      <c r="FF31" s="74"/>
      <c r="FG31" s="74"/>
      <c r="FH31" s="121"/>
      <c r="FI31" s="122"/>
      <c r="FJ31" s="123"/>
      <c r="FK31" s="124"/>
      <c r="FL31" s="125"/>
      <c r="FM31" s="126"/>
      <c r="FN31" s="126"/>
      <c r="FO31" s="74"/>
      <c r="FP31" s="74"/>
      <c r="FQ31" s="121"/>
      <c r="FR31" s="122"/>
      <c r="FS31" s="123"/>
      <c r="FT31" s="124"/>
      <c r="FU31" s="125"/>
      <c r="FV31" s="126"/>
      <c r="FW31" s="126"/>
      <c r="FX31" s="74"/>
      <c r="FY31" s="74"/>
      <c r="FZ31" s="121"/>
      <c r="GA31" s="122"/>
      <c r="GB31" s="123"/>
      <c r="GC31" s="124"/>
      <c r="GD31" s="125"/>
      <c r="GE31" s="126"/>
      <c r="GF31" s="126"/>
      <c r="GG31" s="74"/>
      <c r="GH31" s="74"/>
      <c r="GI31" s="121"/>
      <c r="GJ31" s="122"/>
      <c r="GK31" s="123"/>
      <c r="GL31" s="124"/>
      <c r="GM31" s="125"/>
      <c r="GN31" s="126"/>
      <c r="GO31" s="126"/>
      <c r="GP31" s="74"/>
      <c r="GQ31" s="74"/>
      <c r="GR31" s="121"/>
      <c r="GS31" s="122"/>
      <c r="GT31" s="123"/>
      <c r="GU31" s="124"/>
      <c r="GV31" s="125"/>
      <c r="GW31" s="126"/>
      <c r="GX31" s="126"/>
      <c r="GY31" s="74"/>
      <c r="GZ31" s="74"/>
      <c r="HA31" s="121"/>
      <c r="HB31" s="122"/>
      <c r="HC31" s="123"/>
      <c r="HD31" s="124"/>
      <c r="HE31" s="125"/>
      <c r="HF31" s="126"/>
      <c r="HG31" s="126"/>
      <c r="HH31" s="74"/>
      <c r="HI31" s="74"/>
      <c r="HJ31" s="121"/>
      <c r="HK31" s="122"/>
      <c r="HL31" s="123"/>
      <c r="HM31" s="124"/>
      <c r="HN31" s="125"/>
      <c r="HO31" s="126"/>
      <c r="HP31" s="126"/>
      <c r="HQ31" s="74"/>
      <c r="HR31" s="74"/>
      <c r="HS31" s="121"/>
      <c r="HT31" s="122"/>
      <c r="HU31" s="123"/>
      <c r="HV31" s="124"/>
      <c r="HW31" s="125"/>
      <c r="HX31" s="126"/>
      <c r="HY31" s="126"/>
      <c r="HZ31" s="74"/>
      <c r="IA31" s="74"/>
      <c r="IB31" s="121"/>
      <c r="IC31" s="122"/>
      <c r="ID31" s="123"/>
      <c r="IE31" s="124"/>
      <c r="IF31" s="125"/>
      <c r="IG31" s="126"/>
      <c r="IH31" s="126"/>
      <c r="II31" s="74"/>
      <c r="IJ31" s="74"/>
      <c r="IK31" s="121"/>
      <c r="IL31" s="122"/>
      <c r="IM31" s="123"/>
      <c r="IN31" s="124"/>
      <c r="IO31" s="125"/>
      <c r="IP31" s="126"/>
      <c r="IQ31" s="126"/>
      <c r="IR31" s="74"/>
      <c r="IS31" s="74"/>
      <c r="IT31" s="121"/>
      <c r="IU31" s="122"/>
      <c r="IV31" s="123"/>
      <c r="IW31" s="124"/>
      <c r="IX31" s="125"/>
      <c r="IY31" s="126"/>
      <c r="IZ31" s="126"/>
      <c r="JA31" s="74"/>
      <c r="JB31" s="74"/>
      <c r="JC31" s="121"/>
      <c r="JD31" s="122"/>
      <c r="JE31" s="123"/>
      <c r="JF31" s="124"/>
      <c r="JG31" s="125"/>
      <c r="JH31" s="126"/>
      <c r="JI31" s="126"/>
      <c r="JJ31" s="74"/>
      <c r="JK31" s="74"/>
      <c r="JL31" s="121"/>
      <c r="JM31" s="122"/>
      <c r="JN31" s="123"/>
      <c r="JO31" s="124"/>
      <c r="JP31" s="125"/>
      <c r="JQ31" s="126"/>
      <c r="JR31" s="126"/>
    </row>
    <row r="32" spans="1:278" ht="12.75" customHeight="1" x14ac:dyDescent="0.2">
      <c r="A32" s="74"/>
      <c r="B32" s="127">
        <v>6</v>
      </c>
      <c r="C32" s="128" t="s">
        <v>96</v>
      </c>
      <c r="D32" s="129"/>
      <c r="E32" s="130"/>
      <c r="F32" s="131"/>
      <c r="G32" s="132"/>
      <c r="H32" s="132"/>
      <c r="I32" s="74"/>
      <c r="J32" s="74"/>
      <c r="K32" s="127"/>
      <c r="L32" s="128"/>
      <c r="M32" s="129"/>
      <c r="N32" s="130"/>
      <c r="O32" s="131"/>
      <c r="P32" s="132"/>
      <c r="Q32" s="132"/>
      <c r="R32" s="182"/>
      <c r="S32" s="76"/>
      <c r="T32" s="127"/>
      <c r="U32" s="128"/>
      <c r="V32" s="129"/>
      <c r="W32" s="130"/>
      <c r="X32" s="131"/>
      <c r="Y32" s="132"/>
      <c r="Z32" s="132"/>
      <c r="AA32" s="76"/>
      <c r="AB32" s="74"/>
      <c r="AC32" s="127"/>
      <c r="AD32" s="128"/>
      <c r="AE32" s="129"/>
      <c r="AF32" s="130"/>
      <c r="AG32" s="131"/>
      <c r="AH32" s="132"/>
      <c r="AI32" s="132"/>
      <c r="AJ32" s="74"/>
      <c r="AK32" s="74"/>
      <c r="AL32" s="127"/>
      <c r="AM32" s="128"/>
      <c r="AN32" s="129"/>
      <c r="AO32" s="130"/>
      <c r="AP32" s="131"/>
      <c r="AQ32" s="132"/>
      <c r="AR32" s="132"/>
      <c r="AS32" s="74"/>
      <c r="AT32" s="74"/>
      <c r="AU32" s="127"/>
      <c r="AV32" s="128"/>
      <c r="AW32" s="129"/>
      <c r="AX32" s="130"/>
      <c r="AY32" s="131"/>
      <c r="AZ32" s="132"/>
      <c r="BA32" s="132"/>
      <c r="BB32" s="74"/>
      <c r="BC32" s="74"/>
      <c r="BD32" s="127"/>
      <c r="BE32" s="128"/>
      <c r="BF32" s="129"/>
      <c r="BG32" s="130"/>
      <c r="BH32" s="131"/>
      <c r="BI32" s="132"/>
      <c r="BJ32" s="132"/>
      <c r="BK32" s="74"/>
      <c r="BL32" s="74"/>
      <c r="BM32" s="127"/>
      <c r="BN32" s="128"/>
      <c r="BO32" s="129"/>
      <c r="BP32" s="130"/>
      <c r="BQ32" s="131"/>
      <c r="BR32" s="132"/>
      <c r="BS32" s="132"/>
      <c r="BT32" s="74"/>
      <c r="BU32" s="74"/>
      <c r="BV32" s="127"/>
      <c r="BW32" s="128"/>
      <c r="BX32" s="129"/>
      <c r="BY32" s="130"/>
      <c r="BZ32" s="131"/>
      <c r="CA32" s="132"/>
      <c r="CB32" s="132"/>
      <c r="CC32" s="74"/>
      <c r="CD32" s="74"/>
      <c r="CE32" s="127"/>
      <c r="CF32" s="128"/>
      <c r="CG32" s="129"/>
      <c r="CH32" s="130"/>
      <c r="CI32" s="131"/>
      <c r="CJ32" s="132"/>
      <c r="CK32" s="132"/>
      <c r="CL32" s="74"/>
      <c r="CM32" s="74"/>
      <c r="CN32" s="127"/>
      <c r="CO32" s="128"/>
      <c r="CP32" s="129"/>
      <c r="CQ32" s="130"/>
      <c r="CR32" s="131"/>
      <c r="CS32" s="132"/>
      <c r="CT32" s="132"/>
      <c r="CU32" s="74"/>
      <c r="CV32" s="74"/>
      <c r="CW32" s="127"/>
      <c r="CX32" s="128"/>
      <c r="CY32" s="129"/>
      <c r="CZ32" s="130"/>
      <c r="DA32" s="131"/>
      <c r="DB32" s="132"/>
      <c r="DC32" s="132"/>
      <c r="DD32" s="74"/>
      <c r="DE32" s="74"/>
      <c r="DF32" s="127"/>
      <c r="DG32" s="128"/>
      <c r="DH32" s="129"/>
      <c r="DI32" s="130"/>
      <c r="DJ32" s="131"/>
      <c r="DK32" s="132"/>
      <c r="DL32" s="132"/>
      <c r="DM32" s="74"/>
      <c r="DN32" s="74"/>
      <c r="DO32" s="127"/>
      <c r="DP32" s="128"/>
      <c r="DQ32" s="129"/>
      <c r="DR32" s="130"/>
      <c r="DS32" s="131"/>
      <c r="DT32" s="132"/>
      <c r="DU32" s="132"/>
      <c r="DV32" s="74"/>
      <c r="DW32" s="74"/>
      <c r="DX32" s="127"/>
      <c r="DY32" s="128"/>
      <c r="DZ32" s="129"/>
      <c r="EA32" s="130"/>
      <c r="EB32" s="131"/>
      <c r="EC32" s="132"/>
      <c r="ED32" s="132"/>
      <c r="EE32" s="74"/>
      <c r="EF32" s="74"/>
      <c r="EG32" s="127"/>
      <c r="EH32" s="128"/>
      <c r="EI32" s="129"/>
      <c r="EJ32" s="130"/>
      <c r="EK32" s="131"/>
      <c r="EL32" s="132"/>
      <c r="EM32" s="132"/>
      <c r="EN32" s="74"/>
      <c r="EO32" s="74"/>
      <c r="EP32" s="127"/>
      <c r="EQ32" s="128"/>
      <c r="ER32" s="129"/>
      <c r="ES32" s="130"/>
      <c r="ET32" s="131"/>
      <c r="EU32" s="132"/>
      <c r="EV32" s="132"/>
      <c r="EW32" s="74"/>
      <c r="EX32" s="74"/>
      <c r="EY32" s="127"/>
      <c r="EZ32" s="128"/>
      <c r="FA32" s="129"/>
      <c r="FB32" s="130"/>
      <c r="FC32" s="131"/>
      <c r="FD32" s="132"/>
      <c r="FE32" s="132"/>
      <c r="FF32" s="74"/>
      <c r="FG32" s="74"/>
      <c r="FH32" s="127"/>
      <c r="FI32" s="128"/>
      <c r="FJ32" s="129"/>
      <c r="FK32" s="130"/>
      <c r="FL32" s="131"/>
      <c r="FM32" s="132"/>
      <c r="FN32" s="132"/>
      <c r="FO32" s="74"/>
      <c r="FP32" s="74"/>
      <c r="FQ32" s="127"/>
      <c r="FR32" s="128"/>
      <c r="FS32" s="129"/>
      <c r="FT32" s="130"/>
      <c r="FU32" s="131"/>
      <c r="FV32" s="132"/>
      <c r="FW32" s="132"/>
      <c r="FX32" s="74"/>
      <c r="FY32" s="74"/>
      <c r="FZ32" s="127"/>
      <c r="GA32" s="128"/>
      <c r="GB32" s="129"/>
      <c r="GC32" s="130"/>
      <c r="GD32" s="131"/>
      <c r="GE32" s="132"/>
      <c r="GF32" s="132"/>
      <c r="GG32" s="74"/>
      <c r="GH32" s="74"/>
      <c r="GI32" s="127"/>
      <c r="GJ32" s="128"/>
      <c r="GK32" s="129"/>
      <c r="GL32" s="130"/>
      <c r="GM32" s="131"/>
      <c r="GN32" s="132"/>
      <c r="GO32" s="132"/>
      <c r="GP32" s="74"/>
      <c r="GQ32" s="74"/>
      <c r="GR32" s="127"/>
      <c r="GS32" s="128"/>
      <c r="GT32" s="129"/>
      <c r="GU32" s="130"/>
      <c r="GV32" s="131"/>
      <c r="GW32" s="132"/>
      <c r="GX32" s="132"/>
      <c r="GY32" s="74"/>
      <c r="GZ32" s="74"/>
      <c r="HA32" s="127"/>
      <c r="HB32" s="128"/>
      <c r="HC32" s="129"/>
      <c r="HD32" s="130"/>
      <c r="HE32" s="131"/>
      <c r="HF32" s="132"/>
      <c r="HG32" s="132"/>
      <c r="HH32" s="74"/>
      <c r="HI32" s="74"/>
      <c r="HJ32" s="127"/>
      <c r="HK32" s="128"/>
      <c r="HL32" s="129"/>
      <c r="HM32" s="130"/>
      <c r="HN32" s="131"/>
      <c r="HO32" s="132"/>
      <c r="HP32" s="132"/>
      <c r="HQ32" s="74"/>
      <c r="HR32" s="74"/>
      <c r="HS32" s="127"/>
      <c r="HT32" s="128"/>
      <c r="HU32" s="129"/>
      <c r="HV32" s="130"/>
      <c r="HW32" s="131"/>
      <c r="HX32" s="132"/>
      <c r="HY32" s="132"/>
      <c r="HZ32" s="74"/>
      <c r="IA32" s="74"/>
      <c r="IB32" s="127"/>
      <c r="IC32" s="128"/>
      <c r="ID32" s="129"/>
      <c r="IE32" s="130"/>
      <c r="IF32" s="131"/>
      <c r="IG32" s="132"/>
      <c r="IH32" s="132"/>
      <c r="II32" s="74"/>
      <c r="IJ32" s="74"/>
      <c r="IK32" s="127"/>
      <c r="IL32" s="128"/>
      <c r="IM32" s="129"/>
      <c r="IN32" s="130"/>
      <c r="IO32" s="131"/>
      <c r="IP32" s="132"/>
      <c r="IQ32" s="132"/>
      <c r="IR32" s="74"/>
      <c r="IS32" s="74"/>
      <c r="IT32" s="127"/>
      <c r="IU32" s="128"/>
      <c r="IV32" s="129"/>
      <c r="IW32" s="130"/>
      <c r="IX32" s="131"/>
      <c r="IY32" s="132"/>
      <c r="IZ32" s="132"/>
      <c r="JA32" s="74"/>
      <c r="JB32" s="74"/>
      <c r="JC32" s="127"/>
      <c r="JD32" s="128"/>
      <c r="JE32" s="129"/>
      <c r="JF32" s="130"/>
      <c r="JG32" s="131"/>
      <c r="JH32" s="132"/>
      <c r="JI32" s="132"/>
      <c r="JJ32" s="74"/>
      <c r="JK32" s="74"/>
      <c r="JL32" s="127"/>
      <c r="JM32" s="128"/>
      <c r="JN32" s="129"/>
      <c r="JO32" s="130"/>
      <c r="JP32" s="131"/>
      <c r="JQ32" s="132"/>
      <c r="JR32" s="132"/>
    </row>
    <row r="33" spans="1:278" ht="12.75" customHeight="1" x14ac:dyDescent="0.2">
      <c r="A33" s="74"/>
      <c r="B33" s="133"/>
      <c r="C33" s="134" t="s">
        <v>161</v>
      </c>
      <c r="D33" s="135"/>
      <c r="E33" s="136"/>
      <c r="F33" s="137"/>
      <c r="G33" s="137"/>
      <c r="H33" s="137"/>
      <c r="I33" s="74"/>
      <c r="J33" s="74"/>
      <c r="K33" s="133"/>
      <c r="L33" s="134"/>
      <c r="M33" s="135"/>
      <c r="N33" s="136"/>
      <c r="O33" s="137"/>
      <c r="P33" s="137"/>
      <c r="Q33" s="137"/>
      <c r="R33" s="182"/>
      <c r="S33" s="76"/>
      <c r="T33" s="133"/>
      <c r="U33" s="134"/>
      <c r="V33" s="135"/>
      <c r="W33" s="136"/>
      <c r="X33" s="137"/>
      <c r="Y33" s="137"/>
      <c r="Z33" s="137"/>
      <c r="AA33" s="76"/>
      <c r="AB33" s="74"/>
      <c r="AC33" s="133"/>
      <c r="AD33" s="134"/>
      <c r="AE33" s="135"/>
      <c r="AF33" s="136"/>
      <c r="AG33" s="137"/>
      <c r="AH33" s="137"/>
      <c r="AI33" s="137"/>
      <c r="AJ33" s="74"/>
      <c r="AK33" s="74"/>
      <c r="AL33" s="133"/>
      <c r="AM33" s="134"/>
      <c r="AN33" s="135"/>
      <c r="AO33" s="136"/>
      <c r="AP33" s="137"/>
      <c r="AQ33" s="137"/>
      <c r="AR33" s="137"/>
      <c r="AS33" s="74"/>
      <c r="AT33" s="74"/>
      <c r="AU33" s="133"/>
      <c r="AV33" s="134"/>
      <c r="AW33" s="135"/>
      <c r="AX33" s="136"/>
      <c r="AY33" s="137"/>
      <c r="AZ33" s="137"/>
      <c r="BA33" s="137"/>
      <c r="BB33" s="74"/>
      <c r="BC33" s="74"/>
      <c r="BD33" s="133"/>
      <c r="BE33" s="134"/>
      <c r="BF33" s="135"/>
      <c r="BG33" s="136"/>
      <c r="BH33" s="137"/>
      <c r="BI33" s="137"/>
      <c r="BJ33" s="137"/>
      <c r="BK33" s="74"/>
      <c r="BL33" s="74"/>
      <c r="BM33" s="133"/>
      <c r="BN33" s="134"/>
      <c r="BO33" s="135"/>
      <c r="BP33" s="136"/>
      <c r="BQ33" s="137"/>
      <c r="BR33" s="137"/>
      <c r="BS33" s="137"/>
      <c r="BT33" s="74"/>
      <c r="BU33" s="74"/>
      <c r="BV33" s="133"/>
      <c r="BW33" s="134"/>
      <c r="BX33" s="135"/>
      <c r="BY33" s="136"/>
      <c r="BZ33" s="137"/>
      <c r="CA33" s="137"/>
      <c r="CB33" s="137"/>
      <c r="CC33" s="74"/>
      <c r="CD33" s="74"/>
      <c r="CE33" s="133"/>
      <c r="CF33" s="134"/>
      <c r="CG33" s="135"/>
      <c r="CH33" s="136"/>
      <c r="CI33" s="137"/>
      <c r="CJ33" s="137"/>
      <c r="CK33" s="137"/>
      <c r="CL33" s="74"/>
      <c r="CM33" s="74"/>
      <c r="CN33" s="133"/>
      <c r="CO33" s="134"/>
      <c r="CP33" s="135"/>
      <c r="CQ33" s="136"/>
      <c r="CR33" s="137"/>
      <c r="CS33" s="137"/>
      <c r="CT33" s="137"/>
      <c r="CU33" s="74"/>
      <c r="CV33" s="74"/>
      <c r="CW33" s="133"/>
      <c r="CX33" s="134"/>
      <c r="CY33" s="135"/>
      <c r="CZ33" s="136"/>
      <c r="DA33" s="137"/>
      <c r="DB33" s="137"/>
      <c r="DC33" s="137"/>
      <c r="DD33" s="74"/>
      <c r="DE33" s="74"/>
      <c r="DF33" s="133"/>
      <c r="DG33" s="134"/>
      <c r="DH33" s="135"/>
      <c r="DI33" s="136"/>
      <c r="DJ33" s="137"/>
      <c r="DK33" s="137"/>
      <c r="DL33" s="137"/>
      <c r="DM33" s="74"/>
      <c r="DN33" s="74"/>
      <c r="DO33" s="133"/>
      <c r="DP33" s="134"/>
      <c r="DQ33" s="135"/>
      <c r="DR33" s="136"/>
      <c r="DS33" s="137"/>
      <c r="DT33" s="137"/>
      <c r="DU33" s="137"/>
      <c r="DV33" s="74"/>
      <c r="DW33" s="74"/>
      <c r="DX33" s="133"/>
      <c r="DY33" s="134"/>
      <c r="DZ33" s="135"/>
      <c r="EA33" s="136"/>
      <c r="EB33" s="137"/>
      <c r="EC33" s="137"/>
      <c r="ED33" s="137"/>
      <c r="EE33" s="74"/>
      <c r="EF33" s="74"/>
      <c r="EG33" s="133"/>
      <c r="EH33" s="134"/>
      <c r="EI33" s="135"/>
      <c r="EJ33" s="136"/>
      <c r="EK33" s="137"/>
      <c r="EL33" s="137"/>
      <c r="EM33" s="137"/>
      <c r="EN33" s="74"/>
      <c r="EO33" s="74"/>
      <c r="EP33" s="133"/>
      <c r="EQ33" s="134"/>
      <c r="ER33" s="135"/>
      <c r="ES33" s="136"/>
      <c r="ET33" s="137"/>
      <c r="EU33" s="137"/>
      <c r="EV33" s="137"/>
      <c r="EW33" s="74"/>
      <c r="EX33" s="74"/>
      <c r="EY33" s="133"/>
      <c r="EZ33" s="134"/>
      <c r="FA33" s="135"/>
      <c r="FB33" s="136"/>
      <c r="FC33" s="137"/>
      <c r="FD33" s="137"/>
      <c r="FE33" s="137"/>
      <c r="FF33" s="74"/>
      <c r="FG33" s="74"/>
      <c r="FH33" s="133"/>
      <c r="FI33" s="134"/>
      <c r="FJ33" s="135"/>
      <c r="FK33" s="136"/>
      <c r="FL33" s="137"/>
      <c r="FM33" s="137"/>
      <c r="FN33" s="137"/>
      <c r="FO33" s="74"/>
      <c r="FP33" s="74"/>
      <c r="FQ33" s="133"/>
      <c r="FR33" s="134"/>
      <c r="FS33" s="135"/>
      <c r="FT33" s="136"/>
      <c r="FU33" s="137"/>
      <c r="FV33" s="137"/>
      <c r="FW33" s="137"/>
      <c r="FX33" s="74"/>
      <c r="FY33" s="74"/>
      <c r="FZ33" s="133"/>
      <c r="GA33" s="134"/>
      <c r="GB33" s="135"/>
      <c r="GC33" s="136"/>
      <c r="GD33" s="137"/>
      <c r="GE33" s="137"/>
      <c r="GF33" s="137"/>
      <c r="GG33" s="74"/>
      <c r="GH33" s="74"/>
      <c r="GI33" s="133"/>
      <c r="GJ33" s="134"/>
      <c r="GK33" s="135"/>
      <c r="GL33" s="136"/>
      <c r="GM33" s="137"/>
      <c r="GN33" s="137"/>
      <c r="GO33" s="137"/>
      <c r="GP33" s="74"/>
      <c r="GQ33" s="74"/>
      <c r="GR33" s="133"/>
      <c r="GS33" s="134"/>
      <c r="GT33" s="135"/>
      <c r="GU33" s="136"/>
      <c r="GV33" s="137"/>
      <c r="GW33" s="137"/>
      <c r="GX33" s="137"/>
      <c r="GY33" s="74"/>
      <c r="GZ33" s="74"/>
      <c r="HA33" s="133"/>
      <c r="HB33" s="134"/>
      <c r="HC33" s="135"/>
      <c r="HD33" s="136"/>
      <c r="HE33" s="137"/>
      <c r="HF33" s="137"/>
      <c r="HG33" s="137"/>
      <c r="HH33" s="74"/>
      <c r="HI33" s="74"/>
      <c r="HJ33" s="133"/>
      <c r="HK33" s="134"/>
      <c r="HL33" s="135"/>
      <c r="HM33" s="136"/>
      <c r="HN33" s="137"/>
      <c r="HO33" s="137"/>
      <c r="HP33" s="137"/>
      <c r="HQ33" s="74"/>
      <c r="HR33" s="74"/>
      <c r="HS33" s="133"/>
      <c r="HT33" s="134"/>
      <c r="HU33" s="135"/>
      <c r="HV33" s="136"/>
      <c r="HW33" s="137"/>
      <c r="HX33" s="137"/>
      <c r="HY33" s="137"/>
      <c r="HZ33" s="74"/>
      <c r="IA33" s="74"/>
      <c r="IB33" s="133"/>
      <c r="IC33" s="134"/>
      <c r="ID33" s="135"/>
      <c r="IE33" s="136"/>
      <c r="IF33" s="137"/>
      <c r="IG33" s="137"/>
      <c r="IH33" s="137"/>
      <c r="II33" s="74"/>
      <c r="IJ33" s="74"/>
      <c r="IK33" s="133"/>
      <c r="IL33" s="134"/>
      <c r="IM33" s="135"/>
      <c r="IN33" s="136"/>
      <c r="IO33" s="137"/>
      <c r="IP33" s="137"/>
      <c r="IQ33" s="137"/>
      <c r="IR33" s="74"/>
      <c r="IS33" s="74"/>
      <c r="IT33" s="133"/>
      <c r="IU33" s="134"/>
      <c r="IV33" s="135"/>
      <c r="IW33" s="136"/>
      <c r="IX33" s="137"/>
      <c r="IY33" s="137"/>
      <c r="IZ33" s="137"/>
      <c r="JA33" s="74"/>
      <c r="JB33" s="74"/>
      <c r="JC33" s="133"/>
      <c r="JD33" s="134"/>
      <c r="JE33" s="135"/>
      <c r="JF33" s="136"/>
      <c r="JG33" s="137"/>
      <c r="JH33" s="137"/>
      <c r="JI33" s="137"/>
      <c r="JJ33" s="74"/>
      <c r="JK33" s="74"/>
      <c r="JL33" s="133"/>
      <c r="JM33" s="134"/>
      <c r="JN33" s="135"/>
      <c r="JO33" s="136"/>
      <c r="JP33" s="137"/>
      <c r="JQ33" s="137"/>
      <c r="JR33" s="137"/>
    </row>
    <row r="34" spans="1:278" ht="12.75" customHeight="1" x14ac:dyDescent="0.2">
      <c r="A34" s="74"/>
      <c r="B34" s="133">
        <v>6.1</v>
      </c>
      <c r="C34" s="138" t="s">
        <v>162</v>
      </c>
      <c r="D34" s="136"/>
      <c r="E34" s="136"/>
      <c r="F34" s="139"/>
      <c r="G34" s="139"/>
      <c r="H34" s="139"/>
      <c r="I34" s="74"/>
      <c r="J34" s="74"/>
      <c r="K34" s="133"/>
      <c r="L34" s="138"/>
      <c r="M34" s="136"/>
      <c r="N34" s="136"/>
      <c r="O34" s="139"/>
      <c r="P34" s="139"/>
      <c r="Q34" s="139"/>
      <c r="R34" s="182"/>
      <c r="S34" s="76"/>
      <c r="T34" s="133"/>
      <c r="U34" s="138"/>
      <c r="V34" s="136"/>
      <c r="W34" s="136"/>
      <c r="X34" s="139"/>
      <c r="Y34" s="139"/>
      <c r="Z34" s="139"/>
      <c r="AA34" s="76"/>
      <c r="AB34" s="74"/>
      <c r="AC34" s="133"/>
      <c r="AD34" s="138"/>
      <c r="AE34" s="136"/>
      <c r="AF34" s="136"/>
      <c r="AG34" s="139"/>
      <c r="AH34" s="139"/>
      <c r="AI34" s="139"/>
      <c r="AJ34" s="74"/>
      <c r="AK34" s="74"/>
      <c r="AL34" s="133"/>
      <c r="AM34" s="138"/>
      <c r="AN34" s="136"/>
      <c r="AO34" s="136"/>
      <c r="AP34" s="139"/>
      <c r="AQ34" s="139"/>
      <c r="AR34" s="139"/>
      <c r="AS34" s="74"/>
      <c r="AT34" s="74"/>
      <c r="AU34" s="133"/>
      <c r="AV34" s="138"/>
      <c r="AW34" s="136"/>
      <c r="AX34" s="136"/>
      <c r="AY34" s="139"/>
      <c r="AZ34" s="139"/>
      <c r="BA34" s="139"/>
      <c r="BB34" s="74"/>
      <c r="BC34" s="74"/>
      <c r="BD34" s="133"/>
      <c r="BE34" s="138"/>
      <c r="BF34" s="136"/>
      <c r="BG34" s="136"/>
      <c r="BH34" s="139"/>
      <c r="BI34" s="139"/>
      <c r="BJ34" s="139"/>
      <c r="BK34" s="74"/>
      <c r="BL34" s="74"/>
      <c r="BM34" s="133"/>
      <c r="BN34" s="138"/>
      <c r="BO34" s="136"/>
      <c r="BP34" s="136"/>
      <c r="BQ34" s="139"/>
      <c r="BR34" s="139"/>
      <c r="BS34" s="139"/>
      <c r="BT34" s="74"/>
      <c r="BU34" s="74"/>
      <c r="BV34" s="133"/>
      <c r="BW34" s="138"/>
      <c r="BX34" s="136"/>
      <c r="BY34" s="136"/>
      <c r="BZ34" s="139"/>
      <c r="CA34" s="139"/>
      <c r="CB34" s="139"/>
      <c r="CC34" s="74"/>
      <c r="CD34" s="74"/>
      <c r="CE34" s="133"/>
      <c r="CF34" s="138"/>
      <c r="CG34" s="136"/>
      <c r="CH34" s="136"/>
      <c r="CI34" s="139"/>
      <c r="CJ34" s="139"/>
      <c r="CK34" s="139"/>
      <c r="CL34" s="74"/>
      <c r="CM34" s="74"/>
      <c r="CN34" s="133"/>
      <c r="CO34" s="138"/>
      <c r="CP34" s="136"/>
      <c r="CQ34" s="136"/>
      <c r="CR34" s="139"/>
      <c r="CS34" s="139"/>
      <c r="CT34" s="139"/>
      <c r="CU34" s="74"/>
      <c r="CV34" s="74"/>
      <c r="CW34" s="133"/>
      <c r="CX34" s="138"/>
      <c r="CY34" s="136"/>
      <c r="CZ34" s="136"/>
      <c r="DA34" s="139"/>
      <c r="DB34" s="139"/>
      <c r="DC34" s="139"/>
      <c r="DD34" s="74"/>
      <c r="DE34" s="74"/>
      <c r="DF34" s="133"/>
      <c r="DG34" s="138"/>
      <c r="DH34" s="136"/>
      <c r="DI34" s="136"/>
      <c r="DJ34" s="139"/>
      <c r="DK34" s="139"/>
      <c r="DL34" s="139"/>
      <c r="DM34" s="74"/>
      <c r="DN34" s="74"/>
      <c r="DO34" s="133"/>
      <c r="DP34" s="138"/>
      <c r="DQ34" s="136"/>
      <c r="DR34" s="136"/>
      <c r="DS34" s="139"/>
      <c r="DT34" s="139"/>
      <c r="DU34" s="139"/>
      <c r="DV34" s="74"/>
      <c r="DW34" s="74"/>
      <c r="DX34" s="133"/>
      <c r="DY34" s="138"/>
      <c r="DZ34" s="136"/>
      <c r="EA34" s="136"/>
      <c r="EB34" s="139"/>
      <c r="EC34" s="139"/>
      <c r="ED34" s="139"/>
      <c r="EE34" s="74"/>
      <c r="EF34" s="74"/>
      <c r="EG34" s="133"/>
      <c r="EH34" s="138"/>
      <c r="EI34" s="136"/>
      <c r="EJ34" s="136"/>
      <c r="EK34" s="139"/>
      <c r="EL34" s="139"/>
      <c r="EM34" s="139"/>
      <c r="EN34" s="74"/>
      <c r="EO34" s="74"/>
      <c r="EP34" s="133"/>
      <c r="EQ34" s="138"/>
      <c r="ER34" s="136"/>
      <c r="ES34" s="136"/>
      <c r="ET34" s="139"/>
      <c r="EU34" s="139"/>
      <c r="EV34" s="139"/>
      <c r="EW34" s="74"/>
      <c r="EX34" s="74"/>
      <c r="EY34" s="133"/>
      <c r="EZ34" s="138"/>
      <c r="FA34" s="136"/>
      <c r="FB34" s="136"/>
      <c r="FC34" s="139"/>
      <c r="FD34" s="139"/>
      <c r="FE34" s="139"/>
      <c r="FF34" s="74"/>
      <c r="FG34" s="74"/>
      <c r="FH34" s="133"/>
      <c r="FI34" s="138"/>
      <c r="FJ34" s="136"/>
      <c r="FK34" s="136"/>
      <c r="FL34" s="139"/>
      <c r="FM34" s="139"/>
      <c r="FN34" s="139"/>
      <c r="FO34" s="74"/>
      <c r="FP34" s="74"/>
      <c r="FQ34" s="133"/>
      <c r="FR34" s="138"/>
      <c r="FS34" s="136"/>
      <c r="FT34" s="136"/>
      <c r="FU34" s="139"/>
      <c r="FV34" s="139"/>
      <c r="FW34" s="139"/>
      <c r="FX34" s="74"/>
      <c r="FY34" s="74"/>
      <c r="FZ34" s="133"/>
      <c r="GA34" s="138"/>
      <c r="GB34" s="136"/>
      <c r="GC34" s="136"/>
      <c r="GD34" s="139"/>
      <c r="GE34" s="139"/>
      <c r="GF34" s="139"/>
      <c r="GG34" s="74"/>
      <c r="GH34" s="74"/>
      <c r="GI34" s="133"/>
      <c r="GJ34" s="138"/>
      <c r="GK34" s="136"/>
      <c r="GL34" s="136"/>
      <c r="GM34" s="139"/>
      <c r="GN34" s="139"/>
      <c r="GO34" s="139"/>
      <c r="GP34" s="74"/>
      <c r="GQ34" s="74"/>
      <c r="GR34" s="133"/>
      <c r="GS34" s="138"/>
      <c r="GT34" s="136"/>
      <c r="GU34" s="136"/>
      <c r="GV34" s="139"/>
      <c r="GW34" s="139"/>
      <c r="GX34" s="139"/>
      <c r="GY34" s="74"/>
      <c r="GZ34" s="74"/>
      <c r="HA34" s="133"/>
      <c r="HB34" s="138"/>
      <c r="HC34" s="136"/>
      <c r="HD34" s="136"/>
      <c r="HE34" s="139"/>
      <c r="HF34" s="139"/>
      <c r="HG34" s="139"/>
      <c r="HH34" s="74"/>
      <c r="HI34" s="74"/>
      <c r="HJ34" s="133"/>
      <c r="HK34" s="138"/>
      <c r="HL34" s="136"/>
      <c r="HM34" s="136"/>
      <c r="HN34" s="139"/>
      <c r="HO34" s="139"/>
      <c r="HP34" s="139"/>
      <c r="HQ34" s="74"/>
      <c r="HR34" s="74"/>
      <c r="HS34" s="133"/>
      <c r="HT34" s="138"/>
      <c r="HU34" s="136"/>
      <c r="HV34" s="136"/>
      <c r="HW34" s="139"/>
      <c r="HX34" s="139"/>
      <c r="HY34" s="139"/>
      <c r="HZ34" s="74"/>
      <c r="IA34" s="74"/>
      <c r="IB34" s="133"/>
      <c r="IC34" s="138"/>
      <c r="ID34" s="136"/>
      <c r="IE34" s="136"/>
      <c r="IF34" s="139"/>
      <c r="IG34" s="139"/>
      <c r="IH34" s="139"/>
      <c r="II34" s="74"/>
      <c r="IJ34" s="74"/>
      <c r="IK34" s="133"/>
      <c r="IL34" s="138"/>
      <c r="IM34" s="136"/>
      <c r="IN34" s="136"/>
      <c r="IO34" s="139"/>
      <c r="IP34" s="139"/>
      <c r="IQ34" s="139"/>
      <c r="IR34" s="74"/>
      <c r="IS34" s="74"/>
      <c r="IT34" s="133"/>
      <c r="IU34" s="138"/>
      <c r="IV34" s="136"/>
      <c r="IW34" s="136"/>
      <c r="IX34" s="139"/>
      <c r="IY34" s="139"/>
      <c r="IZ34" s="139"/>
      <c r="JA34" s="74"/>
      <c r="JB34" s="74"/>
      <c r="JC34" s="133"/>
      <c r="JD34" s="138"/>
      <c r="JE34" s="136"/>
      <c r="JF34" s="136"/>
      <c r="JG34" s="139"/>
      <c r="JH34" s="139"/>
      <c r="JI34" s="139"/>
      <c r="JJ34" s="74"/>
      <c r="JK34" s="74"/>
      <c r="JL34" s="133"/>
      <c r="JM34" s="138"/>
      <c r="JN34" s="136"/>
      <c r="JO34" s="136"/>
      <c r="JP34" s="139"/>
      <c r="JQ34" s="139"/>
      <c r="JR34" s="139"/>
    </row>
    <row r="35" spans="1:278" ht="12.75" customHeight="1" x14ac:dyDescent="0.2">
      <c r="A35" s="74"/>
      <c r="B35" s="133"/>
      <c r="C35" s="106" t="s">
        <v>163</v>
      </c>
      <c r="D35" s="136"/>
      <c r="E35" s="136"/>
      <c r="F35" s="139"/>
      <c r="G35" s="139"/>
      <c r="H35" s="139"/>
      <c r="I35" s="74"/>
      <c r="J35" s="74"/>
      <c r="K35" s="133"/>
      <c r="L35" s="106"/>
      <c r="M35" s="136"/>
      <c r="N35" s="136"/>
      <c r="O35" s="139"/>
      <c r="P35" s="139"/>
      <c r="Q35" s="139"/>
      <c r="R35" s="182"/>
      <c r="S35" s="76"/>
      <c r="T35" s="133"/>
      <c r="U35" s="106"/>
      <c r="V35" s="136"/>
      <c r="W35" s="136"/>
      <c r="X35" s="139"/>
      <c r="Y35" s="139"/>
      <c r="Z35" s="139"/>
      <c r="AA35" s="76"/>
      <c r="AB35" s="74"/>
      <c r="AC35" s="133"/>
      <c r="AD35" s="106"/>
      <c r="AE35" s="136"/>
      <c r="AF35" s="136"/>
      <c r="AG35" s="139"/>
      <c r="AH35" s="139"/>
      <c r="AI35" s="139"/>
      <c r="AJ35" s="74"/>
      <c r="AK35" s="74"/>
      <c r="AL35" s="133"/>
      <c r="AM35" s="106"/>
      <c r="AN35" s="136"/>
      <c r="AO35" s="136"/>
      <c r="AP35" s="139"/>
      <c r="AQ35" s="139"/>
      <c r="AR35" s="139"/>
      <c r="AS35" s="74"/>
      <c r="AT35" s="74"/>
      <c r="AU35" s="133"/>
      <c r="AV35" s="106"/>
      <c r="AW35" s="136"/>
      <c r="AX35" s="136"/>
      <c r="AY35" s="139"/>
      <c r="AZ35" s="139"/>
      <c r="BA35" s="139"/>
      <c r="BB35" s="74"/>
      <c r="BC35" s="74"/>
      <c r="BD35" s="133"/>
      <c r="BE35" s="106"/>
      <c r="BF35" s="136"/>
      <c r="BG35" s="136"/>
      <c r="BH35" s="139"/>
      <c r="BI35" s="139"/>
      <c r="BJ35" s="139"/>
      <c r="BK35" s="74"/>
      <c r="BL35" s="74"/>
      <c r="BM35" s="133"/>
      <c r="BN35" s="106"/>
      <c r="BO35" s="136"/>
      <c r="BP35" s="136"/>
      <c r="BQ35" s="139"/>
      <c r="BR35" s="139"/>
      <c r="BS35" s="139"/>
      <c r="BT35" s="74"/>
      <c r="BU35" s="74"/>
      <c r="BV35" s="133"/>
      <c r="BW35" s="106"/>
      <c r="BX35" s="136"/>
      <c r="BY35" s="136"/>
      <c r="BZ35" s="139"/>
      <c r="CA35" s="139"/>
      <c r="CB35" s="139"/>
      <c r="CC35" s="74"/>
      <c r="CD35" s="74"/>
      <c r="CE35" s="133"/>
      <c r="CF35" s="106"/>
      <c r="CG35" s="136"/>
      <c r="CH35" s="136"/>
      <c r="CI35" s="139"/>
      <c r="CJ35" s="139"/>
      <c r="CK35" s="139"/>
      <c r="CL35" s="74"/>
      <c r="CM35" s="74"/>
      <c r="CN35" s="133"/>
      <c r="CO35" s="106"/>
      <c r="CP35" s="136"/>
      <c r="CQ35" s="136"/>
      <c r="CR35" s="139"/>
      <c r="CS35" s="139"/>
      <c r="CT35" s="139"/>
      <c r="CU35" s="74"/>
      <c r="CV35" s="74"/>
      <c r="CW35" s="133"/>
      <c r="CX35" s="106"/>
      <c r="CY35" s="136"/>
      <c r="CZ35" s="136"/>
      <c r="DA35" s="139"/>
      <c r="DB35" s="139"/>
      <c r="DC35" s="139"/>
      <c r="DD35" s="74"/>
      <c r="DE35" s="74"/>
      <c r="DF35" s="133"/>
      <c r="DG35" s="106"/>
      <c r="DH35" s="136"/>
      <c r="DI35" s="136"/>
      <c r="DJ35" s="139"/>
      <c r="DK35" s="139"/>
      <c r="DL35" s="139"/>
      <c r="DM35" s="74"/>
      <c r="DN35" s="74"/>
      <c r="DO35" s="133"/>
      <c r="DP35" s="106"/>
      <c r="DQ35" s="136"/>
      <c r="DR35" s="136"/>
      <c r="DS35" s="139"/>
      <c r="DT35" s="139"/>
      <c r="DU35" s="139"/>
      <c r="DV35" s="74"/>
      <c r="DW35" s="74"/>
      <c r="DX35" s="133"/>
      <c r="DY35" s="106"/>
      <c r="DZ35" s="136"/>
      <c r="EA35" s="136"/>
      <c r="EB35" s="139"/>
      <c r="EC35" s="139"/>
      <c r="ED35" s="139"/>
      <c r="EE35" s="74"/>
      <c r="EF35" s="74"/>
      <c r="EG35" s="133"/>
      <c r="EH35" s="106"/>
      <c r="EI35" s="136"/>
      <c r="EJ35" s="136"/>
      <c r="EK35" s="139"/>
      <c r="EL35" s="139"/>
      <c r="EM35" s="139"/>
      <c r="EN35" s="74"/>
      <c r="EO35" s="74"/>
      <c r="EP35" s="133"/>
      <c r="EQ35" s="106"/>
      <c r="ER35" s="136"/>
      <c r="ES35" s="136"/>
      <c r="ET35" s="139"/>
      <c r="EU35" s="139"/>
      <c r="EV35" s="139"/>
      <c r="EW35" s="74"/>
      <c r="EX35" s="74"/>
      <c r="EY35" s="133"/>
      <c r="EZ35" s="106"/>
      <c r="FA35" s="136"/>
      <c r="FB35" s="136"/>
      <c r="FC35" s="139"/>
      <c r="FD35" s="139"/>
      <c r="FE35" s="139"/>
      <c r="FF35" s="74"/>
      <c r="FG35" s="74"/>
      <c r="FH35" s="133"/>
      <c r="FI35" s="106"/>
      <c r="FJ35" s="136"/>
      <c r="FK35" s="136"/>
      <c r="FL35" s="139"/>
      <c r="FM35" s="139"/>
      <c r="FN35" s="139"/>
      <c r="FO35" s="74"/>
      <c r="FP35" s="74"/>
      <c r="FQ35" s="133"/>
      <c r="FR35" s="106"/>
      <c r="FS35" s="136"/>
      <c r="FT35" s="136"/>
      <c r="FU35" s="139"/>
      <c r="FV35" s="139"/>
      <c r="FW35" s="139"/>
      <c r="FX35" s="74"/>
      <c r="FY35" s="74"/>
      <c r="FZ35" s="133"/>
      <c r="GA35" s="106"/>
      <c r="GB35" s="136"/>
      <c r="GC35" s="136"/>
      <c r="GD35" s="139"/>
      <c r="GE35" s="139"/>
      <c r="GF35" s="139"/>
      <c r="GG35" s="74"/>
      <c r="GH35" s="74"/>
      <c r="GI35" s="133"/>
      <c r="GJ35" s="106"/>
      <c r="GK35" s="136"/>
      <c r="GL35" s="136"/>
      <c r="GM35" s="139"/>
      <c r="GN35" s="139"/>
      <c r="GO35" s="139"/>
      <c r="GP35" s="74"/>
      <c r="GQ35" s="74"/>
      <c r="GR35" s="133"/>
      <c r="GS35" s="106"/>
      <c r="GT35" s="136"/>
      <c r="GU35" s="136"/>
      <c r="GV35" s="139"/>
      <c r="GW35" s="139"/>
      <c r="GX35" s="139"/>
      <c r="GY35" s="74"/>
      <c r="GZ35" s="74"/>
      <c r="HA35" s="133"/>
      <c r="HB35" s="106"/>
      <c r="HC35" s="136"/>
      <c r="HD35" s="136"/>
      <c r="HE35" s="139"/>
      <c r="HF35" s="139"/>
      <c r="HG35" s="139"/>
      <c r="HH35" s="74"/>
      <c r="HI35" s="74"/>
      <c r="HJ35" s="133"/>
      <c r="HK35" s="106"/>
      <c r="HL35" s="136"/>
      <c r="HM35" s="136"/>
      <c r="HN35" s="139"/>
      <c r="HO35" s="139"/>
      <c r="HP35" s="139"/>
      <c r="HQ35" s="74"/>
      <c r="HR35" s="74"/>
      <c r="HS35" s="133"/>
      <c r="HT35" s="106"/>
      <c r="HU35" s="136"/>
      <c r="HV35" s="136"/>
      <c r="HW35" s="139"/>
      <c r="HX35" s="139"/>
      <c r="HY35" s="139"/>
      <c r="HZ35" s="74"/>
      <c r="IA35" s="74"/>
      <c r="IB35" s="133"/>
      <c r="IC35" s="106"/>
      <c r="ID35" s="136"/>
      <c r="IE35" s="136"/>
      <c r="IF35" s="139"/>
      <c r="IG35" s="139"/>
      <c r="IH35" s="139"/>
      <c r="II35" s="74"/>
      <c r="IJ35" s="74"/>
      <c r="IK35" s="133"/>
      <c r="IL35" s="106"/>
      <c r="IM35" s="136"/>
      <c r="IN35" s="136"/>
      <c r="IO35" s="139"/>
      <c r="IP35" s="139"/>
      <c r="IQ35" s="139"/>
      <c r="IR35" s="74"/>
      <c r="IS35" s="74"/>
      <c r="IT35" s="133"/>
      <c r="IU35" s="106"/>
      <c r="IV35" s="136"/>
      <c r="IW35" s="136"/>
      <c r="IX35" s="139"/>
      <c r="IY35" s="139"/>
      <c r="IZ35" s="139"/>
      <c r="JA35" s="74"/>
      <c r="JB35" s="74"/>
      <c r="JC35" s="133"/>
      <c r="JD35" s="106"/>
      <c r="JE35" s="136"/>
      <c r="JF35" s="136"/>
      <c r="JG35" s="139"/>
      <c r="JH35" s="139"/>
      <c r="JI35" s="139"/>
      <c r="JJ35" s="74"/>
      <c r="JK35" s="74"/>
      <c r="JL35" s="133"/>
      <c r="JM35" s="106"/>
      <c r="JN35" s="136"/>
      <c r="JO35" s="136"/>
      <c r="JP35" s="139"/>
      <c r="JQ35" s="139"/>
      <c r="JR35" s="139"/>
    </row>
    <row r="36" spans="1:278" ht="12.75" customHeight="1" x14ac:dyDescent="0.2">
      <c r="A36" s="74"/>
      <c r="B36" s="135" t="s">
        <v>164</v>
      </c>
      <c r="C36" s="106" t="s">
        <v>97</v>
      </c>
      <c r="D36" s="135" t="s">
        <v>93</v>
      </c>
      <c r="E36" s="117">
        <v>13</v>
      </c>
      <c r="F36" s="118">
        <v>0</v>
      </c>
      <c r="G36" s="95">
        <f>ROUND((F36*E36),0)</f>
        <v>0</v>
      </c>
      <c r="H36" s="95"/>
      <c r="I36" s="74"/>
      <c r="J36" s="74"/>
      <c r="K36" s="135"/>
      <c r="L36" s="106"/>
      <c r="M36" s="135"/>
      <c r="N36" s="117"/>
      <c r="O36" s="118"/>
      <c r="P36" s="95"/>
      <c r="Q36" s="95"/>
      <c r="R36" s="182"/>
      <c r="S36" s="76"/>
      <c r="T36" s="135"/>
      <c r="U36" s="106"/>
      <c r="V36" s="135"/>
      <c r="W36" s="117"/>
      <c r="X36" s="118"/>
      <c r="Y36" s="95"/>
      <c r="Z36" s="95"/>
      <c r="AA36" s="76"/>
      <c r="AB36" s="74"/>
      <c r="AC36" s="135"/>
      <c r="AD36" s="106"/>
      <c r="AE36" s="135"/>
      <c r="AF36" s="117"/>
      <c r="AG36" s="118"/>
      <c r="AH36" s="95"/>
      <c r="AI36" s="95"/>
      <c r="AJ36" s="74"/>
      <c r="AK36" s="74"/>
      <c r="AL36" s="135"/>
      <c r="AM36" s="106"/>
      <c r="AN36" s="135"/>
      <c r="AO36" s="117"/>
      <c r="AP36" s="118"/>
      <c r="AQ36" s="95"/>
      <c r="AR36" s="95"/>
      <c r="AS36" s="74"/>
      <c r="AT36" s="74"/>
      <c r="AU36" s="135"/>
      <c r="AV36" s="106"/>
      <c r="AW36" s="135"/>
      <c r="AX36" s="117"/>
      <c r="AY36" s="118"/>
      <c r="AZ36" s="95"/>
      <c r="BA36" s="95"/>
      <c r="BB36" s="74"/>
      <c r="BC36" s="74"/>
      <c r="BD36" s="135"/>
      <c r="BE36" s="106"/>
      <c r="BF36" s="135"/>
      <c r="BG36" s="117"/>
      <c r="BH36" s="118"/>
      <c r="BI36" s="95"/>
      <c r="BJ36" s="95"/>
      <c r="BK36" s="74"/>
      <c r="BL36" s="74"/>
      <c r="BM36" s="135"/>
      <c r="BN36" s="106"/>
      <c r="BO36" s="135"/>
      <c r="BP36" s="117"/>
      <c r="BQ36" s="118"/>
      <c r="BR36" s="95"/>
      <c r="BS36" s="95"/>
      <c r="BT36" s="74"/>
      <c r="BU36" s="74"/>
      <c r="BV36" s="135"/>
      <c r="BW36" s="106"/>
      <c r="BX36" s="135"/>
      <c r="BY36" s="117"/>
      <c r="BZ36" s="118"/>
      <c r="CA36" s="95"/>
      <c r="CB36" s="95"/>
      <c r="CC36" s="74"/>
      <c r="CD36" s="74"/>
      <c r="CE36" s="135"/>
      <c r="CF36" s="106"/>
      <c r="CG36" s="135"/>
      <c r="CH36" s="117"/>
      <c r="CI36" s="118"/>
      <c r="CJ36" s="95"/>
      <c r="CK36" s="95"/>
      <c r="CL36" s="74"/>
      <c r="CM36" s="74"/>
      <c r="CN36" s="135"/>
      <c r="CO36" s="106"/>
      <c r="CP36" s="135"/>
      <c r="CQ36" s="117"/>
      <c r="CR36" s="118"/>
      <c r="CS36" s="95"/>
      <c r="CT36" s="95"/>
      <c r="CU36" s="74"/>
      <c r="CV36" s="74"/>
      <c r="CW36" s="135"/>
      <c r="CX36" s="106"/>
      <c r="CY36" s="135"/>
      <c r="CZ36" s="117"/>
      <c r="DA36" s="118"/>
      <c r="DB36" s="95"/>
      <c r="DC36" s="95"/>
      <c r="DD36" s="74"/>
      <c r="DE36" s="74"/>
      <c r="DF36" s="135"/>
      <c r="DG36" s="106"/>
      <c r="DH36" s="135"/>
      <c r="DI36" s="117"/>
      <c r="DJ36" s="118"/>
      <c r="DK36" s="95"/>
      <c r="DL36" s="95"/>
      <c r="DM36" s="74"/>
      <c r="DN36" s="74"/>
      <c r="DO36" s="135"/>
      <c r="DP36" s="106"/>
      <c r="DQ36" s="135"/>
      <c r="DR36" s="117"/>
      <c r="DS36" s="118"/>
      <c r="DT36" s="95"/>
      <c r="DU36" s="95"/>
      <c r="DV36" s="74"/>
      <c r="DW36" s="74"/>
      <c r="DX36" s="135"/>
      <c r="DY36" s="106"/>
      <c r="DZ36" s="135"/>
      <c r="EA36" s="117"/>
      <c r="EB36" s="118"/>
      <c r="EC36" s="95"/>
      <c r="ED36" s="95"/>
      <c r="EE36" s="74"/>
      <c r="EF36" s="74"/>
      <c r="EG36" s="135"/>
      <c r="EH36" s="106"/>
      <c r="EI36" s="135"/>
      <c r="EJ36" s="117"/>
      <c r="EK36" s="118"/>
      <c r="EL36" s="95"/>
      <c r="EM36" s="95"/>
      <c r="EN36" s="74"/>
      <c r="EO36" s="74"/>
      <c r="EP36" s="135"/>
      <c r="EQ36" s="106"/>
      <c r="ER36" s="135"/>
      <c r="ES36" s="117"/>
      <c r="ET36" s="118"/>
      <c r="EU36" s="95"/>
      <c r="EV36" s="95"/>
      <c r="EW36" s="74"/>
      <c r="EX36" s="74"/>
      <c r="EY36" s="135"/>
      <c r="EZ36" s="106"/>
      <c r="FA36" s="135"/>
      <c r="FB36" s="117"/>
      <c r="FC36" s="118"/>
      <c r="FD36" s="95"/>
      <c r="FE36" s="95"/>
      <c r="FF36" s="74"/>
      <c r="FG36" s="74"/>
      <c r="FH36" s="135"/>
      <c r="FI36" s="106"/>
      <c r="FJ36" s="135"/>
      <c r="FK36" s="117"/>
      <c r="FL36" s="118"/>
      <c r="FM36" s="95"/>
      <c r="FN36" s="95"/>
      <c r="FO36" s="74"/>
      <c r="FP36" s="74"/>
      <c r="FQ36" s="135"/>
      <c r="FR36" s="106"/>
      <c r="FS36" s="135"/>
      <c r="FT36" s="117"/>
      <c r="FU36" s="118"/>
      <c r="FV36" s="95"/>
      <c r="FW36" s="95"/>
      <c r="FX36" s="74"/>
      <c r="FY36" s="74"/>
      <c r="FZ36" s="135"/>
      <c r="GA36" s="106"/>
      <c r="GB36" s="135"/>
      <c r="GC36" s="117"/>
      <c r="GD36" s="118"/>
      <c r="GE36" s="95"/>
      <c r="GF36" s="95"/>
      <c r="GG36" s="74"/>
      <c r="GH36" s="74"/>
      <c r="GI36" s="135"/>
      <c r="GJ36" s="106"/>
      <c r="GK36" s="135"/>
      <c r="GL36" s="117"/>
      <c r="GM36" s="118"/>
      <c r="GN36" s="95"/>
      <c r="GO36" s="95"/>
      <c r="GP36" s="74"/>
      <c r="GQ36" s="74"/>
      <c r="GR36" s="135"/>
      <c r="GS36" s="106"/>
      <c r="GT36" s="135"/>
      <c r="GU36" s="117"/>
      <c r="GV36" s="118"/>
      <c r="GW36" s="95"/>
      <c r="GX36" s="95"/>
      <c r="GY36" s="74"/>
      <c r="GZ36" s="74"/>
      <c r="HA36" s="135"/>
      <c r="HB36" s="106"/>
      <c r="HC36" s="135"/>
      <c r="HD36" s="117"/>
      <c r="HE36" s="118"/>
      <c r="HF36" s="95"/>
      <c r="HG36" s="95"/>
      <c r="HH36" s="74"/>
      <c r="HI36" s="74"/>
      <c r="HJ36" s="135"/>
      <c r="HK36" s="106"/>
      <c r="HL36" s="135"/>
      <c r="HM36" s="117"/>
      <c r="HN36" s="118"/>
      <c r="HO36" s="95"/>
      <c r="HP36" s="95"/>
      <c r="HQ36" s="74"/>
      <c r="HR36" s="74"/>
      <c r="HS36" s="135"/>
      <c r="HT36" s="106"/>
      <c r="HU36" s="135"/>
      <c r="HV36" s="117"/>
      <c r="HW36" s="118"/>
      <c r="HX36" s="95"/>
      <c r="HY36" s="95"/>
      <c r="HZ36" s="74"/>
      <c r="IA36" s="74"/>
      <c r="IB36" s="135"/>
      <c r="IC36" s="106"/>
      <c r="ID36" s="135"/>
      <c r="IE36" s="117"/>
      <c r="IF36" s="118"/>
      <c r="IG36" s="95"/>
      <c r="IH36" s="95"/>
      <c r="II36" s="74"/>
      <c r="IJ36" s="74"/>
      <c r="IK36" s="135"/>
      <c r="IL36" s="106"/>
      <c r="IM36" s="135"/>
      <c r="IN36" s="117"/>
      <c r="IO36" s="118"/>
      <c r="IP36" s="95"/>
      <c r="IQ36" s="95"/>
      <c r="IR36" s="74"/>
      <c r="IS36" s="74"/>
      <c r="IT36" s="135"/>
      <c r="IU36" s="106"/>
      <c r="IV36" s="135"/>
      <c r="IW36" s="117"/>
      <c r="IX36" s="118"/>
      <c r="IY36" s="95"/>
      <c r="IZ36" s="95"/>
      <c r="JA36" s="74"/>
      <c r="JB36" s="74"/>
      <c r="JC36" s="135"/>
      <c r="JD36" s="106"/>
      <c r="JE36" s="135"/>
      <c r="JF36" s="117"/>
      <c r="JG36" s="118"/>
      <c r="JH36" s="95"/>
      <c r="JI36" s="95"/>
      <c r="JJ36" s="74"/>
      <c r="JK36" s="74"/>
      <c r="JL36" s="135"/>
      <c r="JM36" s="106"/>
      <c r="JN36" s="135"/>
      <c r="JO36" s="117"/>
      <c r="JP36" s="118"/>
      <c r="JQ36" s="95"/>
      <c r="JR36" s="95"/>
    </row>
    <row r="37" spans="1:278" ht="12.75" customHeight="1" x14ac:dyDescent="0.2">
      <c r="A37" s="74"/>
      <c r="B37" s="133">
        <v>7</v>
      </c>
      <c r="C37" s="140" t="s">
        <v>165</v>
      </c>
      <c r="D37" s="141"/>
      <c r="E37" s="117"/>
      <c r="F37" s="142"/>
      <c r="G37" s="143"/>
      <c r="H37" s="143"/>
      <c r="I37" s="74"/>
      <c r="J37" s="74"/>
      <c r="K37" s="133"/>
      <c r="L37" s="140"/>
      <c r="M37" s="141"/>
      <c r="N37" s="117"/>
      <c r="O37" s="142"/>
      <c r="P37" s="143"/>
      <c r="Q37" s="143"/>
      <c r="R37" s="182"/>
      <c r="S37" s="76"/>
      <c r="T37" s="133"/>
      <c r="U37" s="140"/>
      <c r="V37" s="141"/>
      <c r="W37" s="117"/>
      <c r="X37" s="142"/>
      <c r="Y37" s="143"/>
      <c r="Z37" s="143"/>
      <c r="AA37" s="76"/>
      <c r="AB37" s="74"/>
      <c r="AC37" s="133"/>
      <c r="AD37" s="140"/>
      <c r="AE37" s="141"/>
      <c r="AF37" s="117"/>
      <c r="AG37" s="142"/>
      <c r="AH37" s="143"/>
      <c r="AI37" s="143"/>
      <c r="AJ37" s="74"/>
      <c r="AK37" s="74"/>
      <c r="AL37" s="133"/>
      <c r="AM37" s="140"/>
      <c r="AN37" s="141"/>
      <c r="AO37" s="117"/>
      <c r="AP37" s="142"/>
      <c r="AQ37" s="143"/>
      <c r="AR37" s="143"/>
      <c r="AS37" s="74"/>
      <c r="AT37" s="74"/>
      <c r="AU37" s="133"/>
      <c r="AV37" s="140"/>
      <c r="AW37" s="141"/>
      <c r="AX37" s="117"/>
      <c r="AY37" s="142"/>
      <c r="AZ37" s="143"/>
      <c r="BA37" s="143"/>
      <c r="BB37" s="74"/>
      <c r="BC37" s="74"/>
      <c r="BD37" s="133"/>
      <c r="BE37" s="140"/>
      <c r="BF37" s="141"/>
      <c r="BG37" s="117"/>
      <c r="BH37" s="142"/>
      <c r="BI37" s="143"/>
      <c r="BJ37" s="143"/>
      <c r="BK37" s="74"/>
      <c r="BL37" s="74"/>
      <c r="BM37" s="133"/>
      <c r="BN37" s="140"/>
      <c r="BO37" s="141"/>
      <c r="BP37" s="117"/>
      <c r="BQ37" s="142"/>
      <c r="BR37" s="143"/>
      <c r="BS37" s="143"/>
      <c r="BT37" s="74"/>
      <c r="BU37" s="74"/>
      <c r="BV37" s="133"/>
      <c r="BW37" s="140"/>
      <c r="BX37" s="141"/>
      <c r="BY37" s="117"/>
      <c r="BZ37" s="142"/>
      <c r="CA37" s="143"/>
      <c r="CB37" s="143"/>
      <c r="CC37" s="74"/>
      <c r="CD37" s="74"/>
      <c r="CE37" s="133"/>
      <c r="CF37" s="140"/>
      <c r="CG37" s="141"/>
      <c r="CH37" s="117"/>
      <c r="CI37" s="142"/>
      <c r="CJ37" s="143"/>
      <c r="CK37" s="143"/>
      <c r="CL37" s="74"/>
      <c r="CM37" s="74"/>
      <c r="CN37" s="133"/>
      <c r="CO37" s="140"/>
      <c r="CP37" s="141"/>
      <c r="CQ37" s="117"/>
      <c r="CR37" s="142"/>
      <c r="CS37" s="143"/>
      <c r="CT37" s="143"/>
      <c r="CU37" s="74"/>
      <c r="CV37" s="74"/>
      <c r="CW37" s="133"/>
      <c r="CX37" s="140"/>
      <c r="CY37" s="141"/>
      <c r="CZ37" s="117"/>
      <c r="DA37" s="142"/>
      <c r="DB37" s="143"/>
      <c r="DC37" s="143"/>
      <c r="DD37" s="74"/>
      <c r="DE37" s="74"/>
      <c r="DF37" s="133"/>
      <c r="DG37" s="140"/>
      <c r="DH37" s="141"/>
      <c r="DI37" s="117"/>
      <c r="DJ37" s="142"/>
      <c r="DK37" s="143"/>
      <c r="DL37" s="143"/>
      <c r="DM37" s="74"/>
      <c r="DN37" s="74"/>
      <c r="DO37" s="133"/>
      <c r="DP37" s="140"/>
      <c r="DQ37" s="141"/>
      <c r="DR37" s="117"/>
      <c r="DS37" s="142"/>
      <c r="DT37" s="143"/>
      <c r="DU37" s="143"/>
      <c r="DV37" s="74"/>
      <c r="DW37" s="74"/>
      <c r="DX37" s="133"/>
      <c r="DY37" s="140"/>
      <c r="DZ37" s="141"/>
      <c r="EA37" s="117"/>
      <c r="EB37" s="142"/>
      <c r="EC37" s="143"/>
      <c r="ED37" s="143"/>
      <c r="EE37" s="74"/>
      <c r="EF37" s="74"/>
      <c r="EG37" s="133"/>
      <c r="EH37" s="140"/>
      <c r="EI37" s="141"/>
      <c r="EJ37" s="117"/>
      <c r="EK37" s="142"/>
      <c r="EL37" s="143"/>
      <c r="EM37" s="143"/>
      <c r="EN37" s="74"/>
      <c r="EO37" s="74"/>
      <c r="EP37" s="133"/>
      <c r="EQ37" s="140"/>
      <c r="ER37" s="141"/>
      <c r="ES37" s="117"/>
      <c r="ET37" s="142"/>
      <c r="EU37" s="143"/>
      <c r="EV37" s="143"/>
      <c r="EW37" s="74"/>
      <c r="EX37" s="74"/>
      <c r="EY37" s="133"/>
      <c r="EZ37" s="140"/>
      <c r="FA37" s="141"/>
      <c r="FB37" s="117"/>
      <c r="FC37" s="142"/>
      <c r="FD37" s="143"/>
      <c r="FE37" s="143"/>
      <c r="FF37" s="74"/>
      <c r="FG37" s="74"/>
      <c r="FH37" s="133"/>
      <c r="FI37" s="140"/>
      <c r="FJ37" s="141"/>
      <c r="FK37" s="117"/>
      <c r="FL37" s="142"/>
      <c r="FM37" s="143"/>
      <c r="FN37" s="143"/>
      <c r="FO37" s="74"/>
      <c r="FP37" s="74"/>
      <c r="FQ37" s="133"/>
      <c r="FR37" s="140"/>
      <c r="FS37" s="141"/>
      <c r="FT37" s="117"/>
      <c r="FU37" s="142"/>
      <c r="FV37" s="143"/>
      <c r="FW37" s="143"/>
      <c r="FX37" s="74"/>
      <c r="FY37" s="74"/>
      <c r="FZ37" s="133"/>
      <c r="GA37" s="140"/>
      <c r="GB37" s="141"/>
      <c r="GC37" s="117"/>
      <c r="GD37" s="142"/>
      <c r="GE37" s="143"/>
      <c r="GF37" s="143"/>
      <c r="GG37" s="74"/>
      <c r="GH37" s="74"/>
      <c r="GI37" s="133"/>
      <c r="GJ37" s="140"/>
      <c r="GK37" s="141"/>
      <c r="GL37" s="117"/>
      <c r="GM37" s="142"/>
      <c r="GN37" s="143"/>
      <c r="GO37" s="143"/>
      <c r="GP37" s="74"/>
      <c r="GQ37" s="74"/>
      <c r="GR37" s="133"/>
      <c r="GS37" s="140"/>
      <c r="GT37" s="141"/>
      <c r="GU37" s="117"/>
      <c r="GV37" s="142"/>
      <c r="GW37" s="143"/>
      <c r="GX37" s="143"/>
      <c r="GY37" s="74"/>
      <c r="GZ37" s="74"/>
      <c r="HA37" s="133"/>
      <c r="HB37" s="140"/>
      <c r="HC37" s="141"/>
      <c r="HD37" s="117"/>
      <c r="HE37" s="142"/>
      <c r="HF37" s="143"/>
      <c r="HG37" s="143"/>
      <c r="HH37" s="74"/>
      <c r="HI37" s="74"/>
      <c r="HJ37" s="133"/>
      <c r="HK37" s="140"/>
      <c r="HL37" s="141"/>
      <c r="HM37" s="117"/>
      <c r="HN37" s="142"/>
      <c r="HO37" s="143"/>
      <c r="HP37" s="143"/>
      <c r="HQ37" s="74"/>
      <c r="HR37" s="74"/>
      <c r="HS37" s="133"/>
      <c r="HT37" s="140"/>
      <c r="HU37" s="141"/>
      <c r="HV37" s="117"/>
      <c r="HW37" s="142"/>
      <c r="HX37" s="143"/>
      <c r="HY37" s="143"/>
      <c r="HZ37" s="74"/>
      <c r="IA37" s="74"/>
      <c r="IB37" s="133"/>
      <c r="IC37" s="140"/>
      <c r="ID37" s="141"/>
      <c r="IE37" s="117"/>
      <c r="IF37" s="142"/>
      <c r="IG37" s="143"/>
      <c r="IH37" s="143"/>
      <c r="II37" s="74"/>
      <c r="IJ37" s="74"/>
      <c r="IK37" s="133"/>
      <c r="IL37" s="140"/>
      <c r="IM37" s="141"/>
      <c r="IN37" s="117"/>
      <c r="IO37" s="142"/>
      <c r="IP37" s="143"/>
      <c r="IQ37" s="143"/>
      <c r="IR37" s="74"/>
      <c r="IS37" s="74"/>
      <c r="IT37" s="133"/>
      <c r="IU37" s="140"/>
      <c r="IV37" s="141"/>
      <c r="IW37" s="117"/>
      <c r="IX37" s="142"/>
      <c r="IY37" s="143"/>
      <c r="IZ37" s="143"/>
      <c r="JA37" s="74"/>
      <c r="JB37" s="74"/>
      <c r="JC37" s="133"/>
      <c r="JD37" s="140"/>
      <c r="JE37" s="141"/>
      <c r="JF37" s="117"/>
      <c r="JG37" s="142"/>
      <c r="JH37" s="143"/>
      <c r="JI37" s="143"/>
      <c r="JJ37" s="74"/>
      <c r="JK37" s="74"/>
      <c r="JL37" s="133"/>
      <c r="JM37" s="140"/>
      <c r="JN37" s="141"/>
      <c r="JO37" s="117"/>
      <c r="JP37" s="142"/>
      <c r="JQ37" s="143"/>
      <c r="JR37" s="143"/>
    </row>
    <row r="38" spans="1:278" ht="12.75" customHeight="1" x14ac:dyDescent="0.2">
      <c r="A38" s="74"/>
      <c r="B38" s="133"/>
      <c r="C38" s="106" t="s">
        <v>98</v>
      </c>
      <c r="D38" s="144"/>
      <c r="E38" s="108"/>
      <c r="F38" s="142"/>
      <c r="G38" s="143"/>
      <c r="H38" s="143"/>
      <c r="I38" s="74"/>
      <c r="J38" s="74"/>
      <c r="K38" s="133"/>
      <c r="L38" s="106"/>
      <c r="M38" s="144"/>
      <c r="N38" s="108"/>
      <c r="O38" s="142"/>
      <c r="P38" s="143"/>
      <c r="Q38" s="143"/>
      <c r="R38" s="182"/>
      <c r="S38" s="76"/>
      <c r="T38" s="133"/>
      <c r="U38" s="106"/>
      <c r="V38" s="144"/>
      <c r="W38" s="108"/>
      <c r="X38" s="142"/>
      <c r="Y38" s="143"/>
      <c r="Z38" s="143"/>
      <c r="AA38" s="76"/>
      <c r="AB38" s="74"/>
      <c r="AC38" s="133"/>
      <c r="AD38" s="106"/>
      <c r="AE38" s="144"/>
      <c r="AF38" s="108"/>
      <c r="AG38" s="142"/>
      <c r="AH38" s="143"/>
      <c r="AI38" s="143"/>
      <c r="AJ38" s="74"/>
      <c r="AK38" s="74"/>
      <c r="AL38" s="133"/>
      <c r="AM38" s="106"/>
      <c r="AN38" s="144"/>
      <c r="AO38" s="108"/>
      <c r="AP38" s="142"/>
      <c r="AQ38" s="143"/>
      <c r="AR38" s="143"/>
      <c r="AS38" s="74"/>
      <c r="AT38" s="74"/>
      <c r="AU38" s="133"/>
      <c r="AV38" s="106"/>
      <c r="AW38" s="144"/>
      <c r="AX38" s="108"/>
      <c r="AY38" s="142"/>
      <c r="AZ38" s="143"/>
      <c r="BA38" s="143"/>
      <c r="BB38" s="74"/>
      <c r="BC38" s="74"/>
      <c r="BD38" s="133"/>
      <c r="BE38" s="106"/>
      <c r="BF38" s="144"/>
      <c r="BG38" s="108"/>
      <c r="BH38" s="142"/>
      <c r="BI38" s="143"/>
      <c r="BJ38" s="143"/>
      <c r="BK38" s="74"/>
      <c r="BL38" s="74"/>
      <c r="BM38" s="133"/>
      <c r="BN38" s="106"/>
      <c r="BO38" s="144"/>
      <c r="BP38" s="108"/>
      <c r="BQ38" s="142"/>
      <c r="BR38" s="143"/>
      <c r="BS38" s="143"/>
      <c r="BT38" s="74"/>
      <c r="BU38" s="74"/>
      <c r="BV38" s="133"/>
      <c r="BW38" s="106"/>
      <c r="BX38" s="144"/>
      <c r="BY38" s="108"/>
      <c r="BZ38" s="142"/>
      <c r="CA38" s="143"/>
      <c r="CB38" s="143"/>
      <c r="CC38" s="74"/>
      <c r="CD38" s="74"/>
      <c r="CE38" s="133"/>
      <c r="CF38" s="106"/>
      <c r="CG38" s="144"/>
      <c r="CH38" s="108"/>
      <c r="CI38" s="142"/>
      <c r="CJ38" s="143"/>
      <c r="CK38" s="143"/>
      <c r="CL38" s="74"/>
      <c r="CM38" s="74"/>
      <c r="CN38" s="133"/>
      <c r="CO38" s="106"/>
      <c r="CP38" s="144"/>
      <c r="CQ38" s="108"/>
      <c r="CR38" s="142"/>
      <c r="CS38" s="143"/>
      <c r="CT38" s="143"/>
      <c r="CU38" s="74"/>
      <c r="CV38" s="74"/>
      <c r="CW38" s="133"/>
      <c r="CX38" s="106"/>
      <c r="CY38" s="144"/>
      <c r="CZ38" s="108"/>
      <c r="DA38" s="142"/>
      <c r="DB38" s="143"/>
      <c r="DC38" s="143"/>
      <c r="DD38" s="74"/>
      <c r="DE38" s="74"/>
      <c r="DF38" s="133"/>
      <c r="DG38" s="106"/>
      <c r="DH38" s="144"/>
      <c r="DI38" s="108"/>
      <c r="DJ38" s="142"/>
      <c r="DK38" s="143"/>
      <c r="DL38" s="143"/>
      <c r="DM38" s="74"/>
      <c r="DN38" s="74"/>
      <c r="DO38" s="133"/>
      <c r="DP38" s="106"/>
      <c r="DQ38" s="144"/>
      <c r="DR38" s="108"/>
      <c r="DS38" s="142"/>
      <c r="DT38" s="143"/>
      <c r="DU38" s="143"/>
      <c r="DV38" s="74"/>
      <c r="DW38" s="74"/>
      <c r="DX38" s="133"/>
      <c r="DY38" s="106"/>
      <c r="DZ38" s="144"/>
      <c r="EA38" s="108"/>
      <c r="EB38" s="142"/>
      <c r="EC38" s="143"/>
      <c r="ED38" s="143"/>
      <c r="EE38" s="74"/>
      <c r="EF38" s="74"/>
      <c r="EG38" s="133"/>
      <c r="EH38" s="106"/>
      <c r="EI38" s="144"/>
      <c r="EJ38" s="108"/>
      <c r="EK38" s="142"/>
      <c r="EL38" s="143"/>
      <c r="EM38" s="143"/>
      <c r="EN38" s="74"/>
      <c r="EO38" s="74"/>
      <c r="EP38" s="133"/>
      <c r="EQ38" s="106"/>
      <c r="ER38" s="144"/>
      <c r="ES38" s="108"/>
      <c r="ET38" s="142"/>
      <c r="EU38" s="143"/>
      <c r="EV38" s="143"/>
      <c r="EW38" s="74"/>
      <c r="EX38" s="74"/>
      <c r="EY38" s="133"/>
      <c r="EZ38" s="106"/>
      <c r="FA38" s="144"/>
      <c r="FB38" s="108"/>
      <c r="FC38" s="142"/>
      <c r="FD38" s="143"/>
      <c r="FE38" s="143"/>
      <c r="FF38" s="74"/>
      <c r="FG38" s="74"/>
      <c r="FH38" s="133"/>
      <c r="FI38" s="106"/>
      <c r="FJ38" s="144"/>
      <c r="FK38" s="108"/>
      <c r="FL38" s="142"/>
      <c r="FM38" s="143"/>
      <c r="FN38" s="143"/>
      <c r="FO38" s="74"/>
      <c r="FP38" s="74"/>
      <c r="FQ38" s="133"/>
      <c r="FR38" s="106"/>
      <c r="FS38" s="144"/>
      <c r="FT38" s="108"/>
      <c r="FU38" s="142"/>
      <c r="FV38" s="143"/>
      <c r="FW38" s="143"/>
      <c r="FX38" s="74"/>
      <c r="FY38" s="74"/>
      <c r="FZ38" s="133"/>
      <c r="GA38" s="106"/>
      <c r="GB38" s="144"/>
      <c r="GC38" s="108"/>
      <c r="GD38" s="142"/>
      <c r="GE38" s="143"/>
      <c r="GF38" s="143"/>
      <c r="GG38" s="74"/>
      <c r="GH38" s="74"/>
      <c r="GI38" s="133"/>
      <c r="GJ38" s="106"/>
      <c r="GK38" s="144"/>
      <c r="GL38" s="108"/>
      <c r="GM38" s="142"/>
      <c r="GN38" s="143"/>
      <c r="GO38" s="143"/>
      <c r="GP38" s="74"/>
      <c r="GQ38" s="74"/>
      <c r="GR38" s="133"/>
      <c r="GS38" s="106"/>
      <c r="GT38" s="144"/>
      <c r="GU38" s="108"/>
      <c r="GV38" s="142"/>
      <c r="GW38" s="143"/>
      <c r="GX38" s="143"/>
      <c r="GY38" s="74"/>
      <c r="GZ38" s="74"/>
      <c r="HA38" s="133"/>
      <c r="HB38" s="106"/>
      <c r="HC38" s="144"/>
      <c r="HD38" s="108"/>
      <c r="HE38" s="142"/>
      <c r="HF38" s="143"/>
      <c r="HG38" s="143"/>
      <c r="HH38" s="74"/>
      <c r="HI38" s="74"/>
      <c r="HJ38" s="133"/>
      <c r="HK38" s="106"/>
      <c r="HL38" s="144"/>
      <c r="HM38" s="108"/>
      <c r="HN38" s="142"/>
      <c r="HO38" s="143"/>
      <c r="HP38" s="143"/>
      <c r="HQ38" s="74"/>
      <c r="HR38" s="74"/>
      <c r="HS38" s="133"/>
      <c r="HT38" s="106"/>
      <c r="HU38" s="144"/>
      <c r="HV38" s="108"/>
      <c r="HW38" s="142"/>
      <c r="HX38" s="143"/>
      <c r="HY38" s="143"/>
      <c r="HZ38" s="74"/>
      <c r="IA38" s="74"/>
      <c r="IB38" s="133"/>
      <c r="IC38" s="106"/>
      <c r="ID38" s="144"/>
      <c r="IE38" s="108"/>
      <c r="IF38" s="142"/>
      <c r="IG38" s="143"/>
      <c r="IH38" s="143"/>
      <c r="II38" s="74"/>
      <c r="IJ38" s="74"/>
      <c r="IK38" s="133"/>
      <c r="IL38" s="106"/>
      <c r="IM38" s="144"/>
      <c r="IN38" s="108"/>
      <c r="IO38" s="142"/>
      <c r="IP38" s="143"/>
      <c r="IQ38" s="143"/>
      <c r="IR38" s="74"/>
      <c r="IS38" s="74"/>
      <c r="IT38" s="133"/>
      <c r="IU38" s="106"/>
      <c r="IV38" s="144"/>
      <c r="IW38" s="108"/>
      <c r="IX38" s="142"/>
      <c r="IY38" s="143"/>
      <c r="IZ38" s="143"/>
      <c r="JA38" s="74"/>
      <c r="JB38" s="74"/>
      <c r="JC38" s="133"/>
      <c r="JD38" s="106"/>
      <c r="JE38" s="144"/>
      <c r="JF38" s="108"/>
      <c r="JG38" s="142"/>
      <c r="JH38" s="143"/>
      <c r="JI38" s="143"/>
      <c r="JJ38" s="74"/>
      <c r="JK38" s="74"/>
      <c r="JL38" s="133"/>
      <c r="JM38" s="106"/>
      <c r="JN38" s="144"/>
      <c r="JO38" s="108"/>
      <c r="JP38" s="142"/>
      <c r="JQ38" s="143"/>
      <c r="JR38" s="143"/>
    </row>
    <row r="39" spans="1:278" ht="12.75" customHeight="1" x14ac:dyDescent="0.2">
      <c r="A39" s="74"/>
      <c r="B39" s="136" t="s">
        <v>166</v>
      </c>
      <c r="C39" s="106" t="s">
        <v>167</v>
      </c>
      <c r="D39" s="144" t="s">
        <v>93</v>
      </c>
      <c r="E39" s="108">
        <v>13</v>
      </c>
      <c r="F39" s="118">
        <v>0</v>
      </c>
      <c r="G39" s="95">
        <f t="shared" ref="G39:G44" si="0">ROUND((F39*E39),0)</f>
        <v>0</v>
      </c>
      <c r="H39" s="95"/>
      <c r="I39" s="74"/>
      <c r="J39" s="74"/>
      <c r="K39" s="136"/>
      <c r="L39" s="106"/>
      <c r="M39" s="144"/>
      <c r="N39" s="108"/>
      <c r="O39" s="118"/>
      <c r="P39" s="95"/>
      <c r="Q39" s="95"/>
      <c r="R39" s="182"/>
      <c r="S39" s="76"/>
      <c r="T39" s="136"/>
      <c r="U39" s="106"/>
      <c r="V39" s="144"/>
      <c r="W39" s="108"/>
      <c r="X39" s="118"/>
      <c r="Y39" s="95"/>
      <c r="Z39" s="95"/>
      <c r="AA39" s="76"/>
      <c r="AB39" s="74"/>
      <c r="AC39" s="136"/>
      <c r="AD39" s="106"/>
      <c r="AE39" s="144"/>
      <c r="AF39" s="108"/>
      <c r="AG39" s="118"/>
      <c r="AH39" s="95"/>
      <c r="AI39" s="95"/>
      <c r="AJ39" s="74"/>
      <c r="AK39" s="74"/>
      <c r="AL39" s="136"/>
      <c r="AM39" s="106"/>
      <c r="AN39" s="144"/>
      <c r="AO39" s="108"/>
      <c r="AP39" s="118"/>
      <c r="AQ39" s="95"/>
      <c r="AR39" s="95"/>
      <c r="AS39" s="74"/>
      <c r="AT39" s="74"/>
      <c r="AU39" s="136"/>
      <c r="AV39" s="106"/>
      <c r="AW39" s="144"/>
      <c r="AX39" s="108"/>
      <c r="AY39" s="118"/>
      <c r="AZ39" s="95"/>
      <c r="BA39" s="95"/>
      <c r="BB39" s="74"/>
      <c r="BC39" s="74"/>
      <c r="BD39" s="136"/>
      <c r="BE39" s="106"/>
      <c r="BF39" s="144"/>
      <c r="BG39" s="108"/>
      <c r="BH39" s="118"/>
      <c r="BI39" s="95"/>
      <c r="BJ39" s="95"/>
      <c r="BK39" s="74"/>
      <c r="BL39" s="74"/>
      <c r="BM39" s="136"/>
      <c r="BN39" s="106"/>
      <c r="BO39" s="144"/>
      <c r="BP39" s="108"/>
      <c r="BQ39" s="118"/>
      <c r="BR39" s="95"/>
      <c r="BS39" s="95"/>
      <c r="BT39" s="74"/>
      <c r="BU39" s="74"/>
      <c r="BV39" s="136"/>
      <c r="BW39" s="106"/>
      <c r="BX39" s="144"/>
      <c r="BY39" s="108"/>
      <c r="BZ39" s="118"/>
      <c r="CA39" s="95"/>
      <c r="CB39" s="95"/>
      <c r="CC39" s="74"/>
      <c r="CD39" s="74"/>
      <c r="CE39" s="136"/>
      <c r="CF39" s="106"/>
      <c r="CG39" s="144"/>
      <c r="CH39" s="108"/>
      <c r="CI39" s="118"/>
      <c r="CJ39" s="95"/>
      <c r="CK39" s="95"/>
      <c r="CL39" s="74"/>
      <c r="CM39" s="74"/>
      <c r="CN39" s="136"/>
      <c r="CO39" s="106"/>
      <c r="CP39" s="144"/>
      <c r="CQ39" s="108"/>
      <c r="CR39" s="118"/>
      <c r="CS39" s="95"/>
      <c r="CT39" s="95"/>
      <c r="CU39" s="74"/>
      <c r="CV39" s="74"/>
      <c r="CW39" s="136"/>
      <c r="CX39" s="106"/>
      <c r="CY39" s="144"/>
      <c r="CZ39" s="108"/>
      <c r="DA39" s="118"/>
      <c r="DB39" s="95"/>
      <c r="DC39" s="95"/>
      <c r="DD39" s="74"/>
      <c r="DE39" s="74"/>
      <c r="DF39" s="136"/>
      <c r="DG39" s="106"/>
      <c r="DH39" s="144"/>
      <c r="DI39" s="108"/>
      <c r="DJ39" s="118"/>
      <c r="DK39" s="95"/>
      <c r="DL39" s="95"/>
      <c r="DM39" s="74"/>
      <c r="DN39" s="74"/>
      <c r="DO39" s="136"/>
      <c r="DP39" s="106"/>
      <c r="DQ39" s="144"/>
      <c r="DR39" s="108"/>
      <c r="DS39" s="118"/>
      <c r="DT39" s="95"/>
      <c r="DU39" s="95"/>
      <c r="DV39" s="74"/>
      <c r="DW39" s="74"/>
      <c r="DX39" s="136"/>
      <c r="DY39" s="106"/>
      <c r="DZ39" s="144"/>
      <c r="EA39" s="108"/>
      <c r="EB39" s="118"/>
      <c r="EC39" s="95"/>
      <c r="ED39" s="95"/>
      <c r="EE39" s="74"/>
      <c r="EF39" s="74"/>
      <c r="EG39" s="136"/>
      <c r="EH39" s="106"/>
      <c r="EI39" s="144"/>
      <c r="EJ39" s="108"/>
      <c r="EK39" s="118"/>
      <c r="EL39" s="95"/>
      <c r="EM39" s="95"/>
      <c r="EN39" s="74"/>
      <c r="EO39" s="74"/>
      <c r="EP39" s="136"/>
      <c r="EQ39" s="106"/>
      <c r="ER39" s="144"/>
      <c r="ES39" s="108"/>
      <c r="ET39" s="118"/>
      <c r="EU39" s="95"/>
      <c r="EV39" s="95"/>
      <c r="EW39" s="74"/>
      <c r="EX39" s="74"/>
      <c r="EY39" s="136"/>
      <c r="EZ39" s="106"/>
      <c r="FA39" s="144"/>
      <c r="FB39" s="108"/>
      <c r="FC39" s="118"/>
      <c r="FD39" s="95"/>
      <c r="FE39" s="95"/>
      <c r="FF39" s="74"/>
      <c r="FG39" s="74"/>
      <c r="FH39" s="136"/>
      <c r="FI39" s="106"/>
      <c r="FJ39" s="144"/>
      <c r="FK39" s="108"/>
      <c r="FL39" s="118"/>
      <c r="FM39" s="95"/>
      <c r="FN39" s="95"/>
      <c r="FO39" s="74"/>
      <c r="FP39" s="74"/>
      <c r="FQ39" s="136"/>
      <c r="FR39" s="106"/>
      <c r="FS39" s="144"/>
      <c r="FT39" s="108"/>
      <c r="FU39" s="118"/>
      <c r="FV39" s="95"/>
      <c r="FW39" s="95"/>
      <c r="FX39" s="74"/>
      <c r="FY39" s="74"/>
      <c r="FZ39" s="136"/>
      <c r="GA39" s="106"/>
      <c r="GB39" s="144"/>
      <c r="GC39" s="108"/>
      <c r="GD39" s="118"/>
      <c r="GE39" s="95"/>
      <c r="GF39" s="95"/>
      <c r="GG39" s="74"/>
      <c r="GH39" s="74"/>
      <c r="GI39" s="136"/>
      <c r="GJ39" s="106"/>
      <c r="GK39" s="144"/>
      <c r="GL39" s="108"/>
      <c r="GM39" s="118"/>
      <c r="GN39" s="95"/>
      <c r="GO39" s="95"/>
      <c r="GP39" s="74"/>
      <c r="GQ39" s="74"/>
      <c r="GR39" s="136"/>
      <c r="GS39" s="106"/>
      <c r="GT39" s="144"/>
      <c r="GU39" s="108"/>
      <c r="GV39" s="118"/>
      <c r="GW39" s="95"/>
      <c r="GX39" s="95"/>
      <c r="GY39" s="74"/>
      <c r="GZ39" s="74"/>
      <c r="HA39" s="136"/>
      <c r="HB39" s="106"/>
      <c r="HC39" s="144"/>
      <c r="HD39" s="108"/>
      <c r="HE39" s="118"/>
      <c r="HF39" s="95"/>
      <c r="HG39" s="95"/>
      <c r="HH39" s="74"/>
      <c r="HI39" s="74"/>
      <c r="HJ39" s="136"/>
      <c r="HK39" s="106"/>
      <c r="HL39" s="144"/>
      <c r="HM39" s="108"/>
      <c r="HN39" s="118"/>
      <c r="HO39" s="95"/>
      <c r="HP39" s="95"/>
      <c r="HQ39" s="74"/>
      <c r="HR39" s="74"/>
      <c r="HS39" s="136"/>
      <c r="HT39" s="106"/>
      <c r="HU39" s="144"/>
      <c r="HV39" s="108"/>
      <c r="HW39" s="118"/>
      <c r="HX39" s="95"/>
      <c r="HY39" s="95"/>
      <c r="HZ39" s="74"/>
      <c r="IA39" s="74"/>
      <c r="IB39" s="136"/>
      <c r="IC39" s="106"/>
      <c r="ID39" s="144"/>
      <c r="IE39" s="108"/>
      <c r="IF39" s="118"/>
      <c r="IG39" s="95"/>
      <c r="IH39" s="95"/>
      <c r="II39" s="74"/>
      <c r="IJ39" s="74"/>
      <c r="IK39" s="136"/>
      <c r="IL39" s="106"/>
      <c r="IM39" s="144"/>
      <c r="IN39" s="108"/>
      <c r="IO39" s="118"/>
      <c r="IP39" s="95"/>
      <c r="IQ39" s="95"/>
      <c r="IR39" s="74"/>
      <c r="IS39" s="74"/>
      <c r="IT39" s="136"/>
      <c r="IU39" s="106"/>
      <c r="IV39" s="144"/>
      <c r="IW39" s="108"/>
      <c r="IX39" s="118"/>
      <c r="IY39" s="95"/>
      <c r="IZ39" s="95"/>
      <c r="JA39" s="74"/>
      <c r="JB39" s="74"/>
      <c r="JC39" s="136"/>
      <c r="JD39" s="106"/>
      <c r="JE39" s="144"/>
      <c r="JF39" s="108"/>
      <c r="JG39" s="118"/>
      <c r="JH39" s="95"/>
      <c r="JI39" s="95"/>
      <c r="JJ39" s="74"/>
      <c r="JK39" s="74"/>
      <c r="JL39" s="136"/>
      <c r="JM39" s="106"/>
      <c r="JN39" s="144"/>
      <c r="JO39" s="108"/>
      <c r="JP39" s="118"/>
      <c r="JQ39" s="95"/>
      <c r="JR39" s="95"/>
    </row>
    <row r="40" spans="1:278" ht="12.75" customHeight="1" x14ac:dyDescent="0.2">
      <c r="A40" s="74"/>
      <c r="B40" s="136" t="s">
        <v>168</v>
      </c>
      <c r="C40" s="106" t="s">
        <v>169</v>
      </c>
      <c r="D40" s="144" t="s">
        <v>93</v>
      </c>
      <c r="E40" s="108">
        <v>170</v>
      </c>
      <c r="F40" s="118">
        <v>0</v>
      </c>
      <c r="G40" s="95">
        <f t="shared" si="0"/>
        <v>0</v>
      </c>
      <c r="H40" s="95"/>
      <c r="I40" s="74"/>
      <c r="J40" s="74"/>
      <c r="K40" s="136"/>
      <c r="L40" s="106"/>
      <c r="M40" s="144"/>
      <c r="N40" s="108"/>
      <c r="O40" s="118"/>
      <c r="P40" s="95"/>
      <c r="Q40" s="95"/>
      <c r="R40" s="182"/>
      <c r="S40" s="76"/>
      <c r="T40" s="136"/>
      <c r="U40" s="106"/>
      <c r="V40" s="144"/>
      <c r="W40" s="108"/>
      <c r="X40" s="118"/>
      <c r="Y40" s="95"/>
      <c r="Z40" s="95"/>
      <c r="AA40" s="76"/>
      <c r="AB40" s="74"/>
      <c r="AC40" s="136"/>
      <c r="AD40" s="106"/>
      <c r="AE40" s="144"/>
      <c r="AF40" s="108"/>
      <c r="AG40" s="118"/>
      <c r="AH40" s="95"/>
      <c r="AI40" s="95"/>
      <c r="AJ40" s="74"/>
      <c r="AK40" s="74"/>
      <c r="AL40" s="136"/>
      <c r="AM40" s="106"/>
      <c r="AN40" s="144"/>
      <c r="AO40" s="108"/>
      <c r="AP40" s="118"/>
      <c r="AQ40" s="95"/>
      <c r="AR40" s="95"/>
      <c r="AS40" s="74"/>
      <c r="AT40" s="74"/>
      <c r="AU40" s="136"/>
      <c r="AV40" s="106"/>
      <c r="AW40" s="144"/>
      <c r="AX40" s="108"/>
      <c r="AY40" s="118"/>
      <c r="AZ40" s="95"/>
      <c r="BA40" s="95"/>
      <c r="BB40" s="74"/>
      <c r="BC40" s="74"/>
      <c r="BD40" s="136"/>
      <c r="BE40" s="106"/>
      <c r="BF40" s="144"/>
      <c r="BG40" s="108"/>
      <c r="BH40" s="118"/>
      <c r="BI40" s="95"/>
      <c r="BJ40" s="95"/>
      <c r="BK40" s="74"/>
      <c r="BL40" s="74"/>
      <c r="BM40" s="136"/>
      <c r="BN40" s="106"/>
      <c r="BO40" s="144"/>
      <c r="BP40" s="108"/>
      <c r="BQ40" s="118"/>
      <c r="BR40" s="95"/>
      <c r="BS40" s="95"/>
      <c r="BT40" s="74"/>
      <c r="BU40" s="74"/>
      <c r="BV40" s="136"/>
      <c r="BW40" s="106"/>
      <c r="BX40" s="144"/>
      <c r="BY40" s="108"/>
      <c r="BZ40" s="118"/>
      <c r="CA40" s="95"/>
      <c r="CB40" s="95"/>
      <c r="CC40" s="74"/>
      <c r="CD40" s="74"/>
      <c r="CE40" s="136"/>
      <c r="CF40" s="106"/>
      <c r="CG40" s="144"/>
      <c r="CH40" s="108"/>
      <c r="CI40" s="118"/>
      <c r="CJ40" s="95"/>
      <c r="CK40" s="95"/>
      <c r="CL40" s="74"/>
      <c r="CM40" s="74"/>
      <c r="CN40" s="136"/>
      <c r="CO40" s="106"/>
      <c r="CP40" s="144"/>
      <c r="CQ40" s="108"/>
      <c r="CR40" s="118"/>
      <c r="CS40" s="95"/>
      <c r="CT40" s="95"/>
      <c r="CU40" s="74"/>
      <c r="CV40" s="74"/>
      <c r="CW40" s="136"/>
      <c r="CX40" s="106"/>
      <c r="CY40" s="144"/>
      <c r="CZ40" s="108"/>
      <c r="DA40" s="118"/>
      <c r="DB40" s="95"/>
      <c r="DC40" s="95"/>
      <c r="DD40" s="74"/>
      <c r="DE40" s="74"/>
      <c r="DF40" s="136"/>
      <c r="DG40" s="106"/>
      <c r="DH40" s="144"/>
      <c r="DI40" s="108"/>
      <c r="DJ40" s="118"/>
      <c r="DK40" s="95"/>
      <c r="DL40" s="95"/>
      <c r="DM40" s="74"/>
      <c r="DN40" s="74"/>
      <c r="DO40" s="136"/>
      <c r="DP40" s="106"/>
      <c r="DQ40" s="144"/>
      <c r="DR40" s="108"/>
      <c r="DS40" s="118"/>
      <c r="DT40" s="95"/>
      <c r="DU40" s="95"/>
      <c r="DV40" s="74"/>
      <c r="DW40" s="74"/>
      <c r="DX40" s="136"/>
      <c r="DY40" s="106"/>
      <c r="DZ40" s="144"/>
      <c r="EA40" s="108"/>
      <c r="EB40" s="118"/>
      <c r="EC40" s="95"/>
      <c r="ED40" s="95"/>
      <c r="EE40" s="74"/>
      <c r="EF40" s="74"/>
      <c r="EG40" s="136"/>
      <c r="EH40" s="106"/>
      <c r="EI40" s="144"/>
      <c r="EJ40" s="108"/>
      <c r="EK40" s="118"/>
      <c r="EL40" s="95"/>
      <c r="EM40" s="95"/>
      <c r="EN40" s="74"/>
      <c r="EO40" s="74"/>
      <c r="EP40" s="136"/>
      <c r="EQ40" s="106"/>
      <c r="ER40" s="144"/>
      <c r="ES40" s="108"/>
      <c r="ET40" s="118"/>
      <c r="EU40" s="95"/>
      <c r="EV40" s="95"/>
      <c r="EW40" s="74"/>
      <c r="EX40" s="74"/>
      <c r="EY40" s="136"/>
      <c r="EZ40" s="106"/>
      <c r="FA40" s="144"/>
      <c r="FB40" s="108"/>
      <c r="FC40" s="118"/>
      <c r="FD40" s="95"/>
      <c r="FE40" s="95"/>
      <c r="FF40" s="74"/>
      <c r="FG40" s="74"/>
      <c r="FH40" s="136"/>
      <c r="FI40" s="106"/>
      <c r="FJ40" s="144"/>
      <c r="FK40" s="108"/>
      <c r="FL40" s="118"/>
      <c r="FM40" s="95"/>
      <c r="FN40" s="95"/>
      <c r="FO40" s="74"/>
      <c r="FP40" s="74"/>
      <c r="FQ40" s="136"/>
      <c r="FR40" s="106"/>
      <c r="FS40" s="144"/>
      <c r="FT40" s="108"/>
      <c r="FU40" s="118"/>
      <c r="FV40" s="95"/>
      <c r="FW40" s="95"/>
      <c r="FX40" s="74"/>
      <c r="FY40" s="74"/>
      <c r="FZ40" s="136"/>
      <c r="GA40" s="106"/>
      <c r="GB40" s="144"/>
      <c r="GC40" s="108"/>
      <c r="GD40" s="118"/>
      <c r="GE40" s="95"/>
      <c r="GF40" s="95"/>
      <c r="GG40" s="74"/>
      <c r="GH40" s="74"/>
      <c r="GI40" s="136"/>
      <c r="GJ40" s="106"/>
      <c r="GK40" s="144"/>
      <c r="GL40" s="108"/>
      <c r="GM40" s="118"/>
      <c r="GN40" s="95"/>
      <c r="GO40" s="95"/>
      <c r="GP40" s="74"/>
      <c r="GQ40" s="74"/>
      <c r="GR40" s="136"/>
      <c r="GS40" s="106"/>
      <c r="GT40" s="144"/>
      <c r="GU40" s="108"/>
      <c r="GV40" s="118"/>
      <c r="GW40" s="95"/>
      <c r="GX40" s="95"/>
      <c r="GY40" s="74"/>
      <c r="GZ40" s="74"/>
      <c r="HA40" s="136"/>
      <c r="HB40" s="106"/>
      <c r="HC40" s="144"/>
      <c r="HD40" s="108"/>
      <c r="HE40" s="118"/>
      <c r="HF40" s="95"/>
      <c r="HG40" s="95"/>
      <c r="HH40" s="74"/>
      <c r="HI40" s="74"/>
      <c r="HJ40" s="136"/>
      <c r="HK40" s="106"/>
      <c r="HL40" s="144"/>
      <c r="HM40" s="108"/>
      <c r="HN40" s="118"/>
      <c r="HO40" s="95"/>
      <c r="HP40" s="95"/>
      <c r="HQ40" s="74"/>
      <c r="HR40" s="74"/>
      <c r="HS40" s="136"/>
      <c r="HT40" s="106"/>
      <c r="HU40" s="144"/>
      <c r="HV40" s="108"/>
      <c r="HW40" s="118"/>
      <c r="HX40" s="95"/>
      <c r="HY40" s="95"/>
      <c r="HZ40" s="74"/>
      <c r="IA40" s="74"/>
      <c r="IB40" s="136"/>
      <c r="IC40" s="106"/>
      <c r="ID40" s="144"/>
      <c r="IE40" s="108"/>
      <c r="IF40" s="118"/>
      <c r="IG40" s="95"/>
      <c r="IH40" s="95"/>
      <c r="II40" s="74"/>
      <c r="IJ40" s="74"/>
      <c r="IK40" s="136"/>
      <c r="IL40" s="106"/>
      <c r="IM40" s="144"/>
      <c r="IN40" s="108"/>
      <c r="IO40" s="118"/>
      <c r="IP40" s="95"/>
      <c r="IQ40" s="95"/>
      <c r="IR40" s="74"/>
      <c r="IS40" s="74"/>
      <c r="IT40" s="136"/>
      <c r="IU40" s="106"/>
      <c r="IV40" s="144"/>
      <c r="IW40" s="108"/>
      <c r="IX40" s="118"/>
      <c r="IY40" s="95"/>
      <c r="IZ40" s="95"/>
      <c r="JA40" s="74"/>
      <c r="JB40" s="74"/>
      <c r="JC40" s="136"/>
      <c r="JD40" s="106"/>
      <c r="JE40" s="144"/>
      <c r="JF40" s="108"/>
      <c r="JG40" s="118"/>
      <c r="JH40" s="95"/>
      <c r="JI40" s="95"/>
      <c r="JJ40" s="74"/>
      <c r="JK40" s="74"/>
      <c r="JL40" s="136"/>
      <c r="JM40" s="106"/>
      <c r="JN40" s="144"/>
      <c r="JO40" s="108"/>
      <c r="JP40" s="118"/>
      <c r="JQ40" s="95"/>
      <c r="JR40" s="95"/>
    </row>
    <row r="41" spans="1:278" ht="12.75" customHeight="1" x14ac:dyDescent="0.2">
      <c r="A41" s="74"/>
      <c r="B41" s="136" t="s">
        <v>170</v>
      </c>
      <c r="C41" s="106" t="s">
        <v>171</v>
      </c>
      <c r="D41" s="144" t="s">
        <v>93</v>
      </c>
      <c r="E41" s="108">
        <v>35</v>
      </c>
      <c r="F41" s="118">
        <v>0</v>
      </c>
      <c r="G41" s="95">
        <f t="shared" si="0"/>
        <v>0</v>
      </c>
      <c r="H41" s="95"/>
      <c r="I41" s="74"/>
      <c r="J41" s="74"/>
      <c r="K41" s="136"/>
      <c r="L41" s="106"/>
      <c r="M41" s="144"/>
      <c r="N41" s="108"/>
      <c r="O41" s="118"/>
      <c r="P41" s="95"/>
      <c r="Q41" s="95"/>
      <c r="R41" s="182"/>
      <c r="S41" s="76"/>
      <c r="T41" s="136"/>
      <c r="U41" s="106"/>
      <c r="V41" s="144"/>
      <c r="W41" s="108"/>
      <c r="X41" s="118"/>
      <c r="Y41" s="95"/>
      <c r="Z41" s="95"/>
      <c r="AA41" s="76"/>
      <c r="AB41" s="74"/>
      <c r="AC41" s="136"/>
      <c r="AD41" s="106"/>
      <c r="AE41" s="144"/>
      <c r="AF41" s="108"/>
      <c r="AG41" s="118"/>
      <c r="AH41" s="95"/>
      <c r="AI41" s="95"/>
      <c r="AJ41" s="74"/>
      <c r="AK41" s="74"/>
      <c r="AL41" s="136"/>
      <c r="AM41" s="106"/>
      <c r="AN41" s="144"/>
      <c r="AO41" s="108"/>
      <c r="AP41" s="118"/>
      <c r="AQ41" s="95"/>
      <c r="AR41" s="95"/>
      <c r="AS41" s="74"/>
      <c r="AT41" s="74"/>
      <c r="AU41" s="136"/>
      <c r="AV41" s="106"/>
      <c r="AW41" s="144"/>
      <c r="AX41" s="108"/>
      <c r="AY41" s="118"/>
      <c r="AZ41" s="95"/>
      <c r="BA41" s="95"/>
      <c r="BB41" s="74"/>
      <c r="BC41" s="74"/>
      <c r="BD41" s="136"/>
      <c r="BE41" s="106"/>
      <c r="BF41" s="144"/>
      <c r="BG41" s="108"/>
      <c r="BH41" s="118"/>
      <c r="BI41" s="95"/>
      <c r="BJ41" s="95"/>
      <c r="BK41" s="74"/>
      <c r="BL41" s="74"/>
      <c r="BM41" s="136"/>
      <c r="BN41" s="106"/>
      <c r="BO41" s="144"/>
      <c r="BP41" s="108"/>
      <c r="BQ41" s="118"/>
      <c r="BR41" s="95"/>
      <c r="BS41" s="95"/>
      <c r="BT41" s="74"/>
      <c r="BU41" s="74"/>
      <c r="BV41" s="136"/>
      <c r="BW41" s="106"/>
      <c r="BX41" s="144"/>
      <c r="BY41" s="108"/>
      <c r="BZ41" s="118"/>
      <c r="CA41" s="95"/>
      <c r="CB41" s="95"/>
      <c r="CC41" s="74"/>
      <c r="CD41" s="74"/>
      <c r="CE41" s="136"/>
      <c r="CF41" s="106"/>
      <c r="CG41" s="144"/>
      <c r="CH41" s="108"/>
      <c r="CI41" s="118"/>
      <c r="CJ41" s="95"/>
      <c r="CK41" s="95"/>
      <c r="CL41" s="74"/>
      <c r="CM41" s="74"/>
      <c r="CN41" s="136"/>
      <c r="CO41" s="106"/>
      <c r="CP41" s="144"/>
      <c r="CQ41" s="108"/>
      <c r="CR41" s="118"/>
      <c r="CS41" s="95"/>
      <c r="CT41" s="95"/>
      <c r="CU41" s="74"/>
      <c r="CV41" s="74"/>
      <c r="CW41" s="136"/>
      <c r="CX41" s="106"/>
      <c r="CY41" s="144"/>
      <c r="CZ41" s="108"/>
      <c r="DA41" s="118"/>
      <c r="DB41" s="95"/>
      <c r="DC41" s="95"/>
      <c r="DD41" s="74"/>
      <c r="DE41" s="74"/>
      <c r="DF41" s="136"/>
      <c r="DG41" s="106"/>
      <c r="DH41" s="144"/>
      <c r="DI41" s="108"/>
      <c r="DJ41" s="118"/>
      <c r="DK41" s="95"/>
      <c r="DL41" s="95"/>
      <c r="DM41" s="74"/>
      <c r="DN41" s="74"/>
      <c r="DO41" s="136"/>
      <c r="DP41" s="106"/>
      <c r="DQ41" s="144"/>
      <c r="DR41" s="108"/>
      <c r="DS41" s="118"/>
      <c r="DT41" s="95"/>
      <c r="DU41" s="95"/>
      <c r="DV41" s="74"/>
      <c r="DW41" s="74"/>
      <c r="DX41" s="136"/>
      <c r="DY41" s="106"/>
      <c r="DZ41" s="144"/>
      <c r="EA41" s="108"/>
      <c r="EB41" s="118"/>
      <c r="EC41" s="95"/>
      <c r="ED41" s="95"/>
      <c r="EE41" s="74"/>
      <c r="EF41" s="74"/>
      <c r="EG41" s="136"/>
      <c r="EH41" s="106"/>
      <c r="EI41" s="144"/>
      <c r="EJ41" s="108"/>
      <c r="EK41" s="118"/>
      <c r="EL41" s="95"/>
      <c r="EM41" s="95"/>
      <c r="EN41" s="74"/>
      <c r="EO41" s="74"/>
      <c r="EP41" s="136"/>
      <c r="EQ41" s="106"/>
      <c r="ER41" s="144"/>
      <c r="ES41" s="108"/>
      <c r="ET41" s="118"/>
      <c r="EU41" s="95"/>
      <c r="EV41" s="95"/>
      <c r="EW41" s="74"/>
      <c r="EX41" s="74"/>
      <c r="EY41" s="136"/>
      <c r="EZ41" s="106"/>
      <c r="FA41" s="144"/>
      <c r="FB41" s="108"/>
      <c r="FC41" s="118"/>
      <c r="FD41" s="95"/>
      <c r="FE41" s="95"/>
      <c r="FF41" s="74"/>
      <c r="FG41" s="74"/>
      <c r="FH41" s="136"/>
      <c r="FI41" s="106"/>
      <c r="FJ41" s="144"/>
      <c r="FK41" s="108"/>
      <c r="FL41" s="118"/>
      <c r="FM41" s="95"/>
      <c r="FN41" s="95"/>
      <c r="FO41" s="74"/>
      <c r="FP41" s="74"/>
      <c r="FQ41" s="136"/>
      <c r="FR41" s="106"/>
      <c r="FS41" s="144"/>
      <c r="FT41" s="108"/>
      <c r="FU41" s="118"/>
      <c r="FV41" s="95"/>
      <c r="FW41" s="95"/>
      <c r="FX41" s="74"/>
      <c r="FY41" s="74"/>
      <c r="FZ41" s="136"/>
      <c r="GA41" s="106"/>
      <c r="GB41" s="144"/>
      <c r="GC41" s="108"/>
      <c r="GD41" s="118"/>
      <c r="GE41" s="95"/>
      <c r="GF41" s="95"/>
      <c r="GG41" s="74"/>
      <c r="GH41" s="74"/>
      <c r="GI41" s="136"/>
      <c r="GJ41" s="106"/>
      <c r="GK41" s="144"/>
      <c r="GL41" s="108"/>
      <c r="GM41" s="118"/>
      <c r="GN41" s="95"/>
      <c r="GO41" s="95"/>
      <c r="GP41" s="74"/>
      <c r="GQ41" s="74"/>
      <c r="GR41" s="136"/>
      <c r="GS41" s="106"/>
      <c r="GT41" s="144"/>
      <c r="GU41" s="108"/>
      <c r="GV41" s="118"/>
      <c r="GW41" s="95"/>
      <c r="GX41" s="95"/>
      <c r="GY41" s="74"/>
      <c r="GZ41" s="74"/>
      <c r="HA41" s="136"/>
      <c r="HB41" s="106"/>
      <c r="HC41" s="144"/>
      <c r="HD41" s="108"/>
      <c r="HE41" s="118"/>
      <c r="HF41" s="95"/>
      <c r="HG41" s="95"/>
      <c r="HH41" s="74"/>
      <c r="HI41" s="74"/>
      <c r="HJ41" s="136"/>
      <c r="HK41" s="106"/>
      <c r="HL41" s="144"/>
      <c r="HM41" s="108"/>
      <c r="HN41" s="118"/>
      <c r="HO41" s="95"/>
      <c r="HP41" s="95"/>
      <c r="HQ41" s="74"/>
      <c r="HR41" s="74"/>
      <c r="HS41" s="136"/>
      <c r="HT41" s="106"/>
      <c r="HU41" s="144"/>
      <c r="HV41" s="108"/>
      <c r="HW41" s="118"/>
      <c r="HX41" s="95"/>
      <c r="HY41" s="95"/>
      <c r="HZ41" s="74"/>
      <c r="IA41" s="74"/>
      <c r="IB41" s="136"/>
      <c r="IC41" s="106"/>
      <c r="ID41" s="144"/>
      <c r="IE41" s="108"/>
      <c r="IF41" s="118"/>
      <c r="IG41" s="95"/>
      <c r="IH41" s="95"/>
      <c r="II41" s="74"/>
      <c r="IJ41" s="74"/>
      <c r="IK41" s="136"/>
      <c r="IL41" s="106"/>
      <c r="IM41" s="144"/>
      <c r="IN41" s="108"/>
      <c r="IO41" s="118"/>
      <c r="IP41" s="95"/>
      <c r="IQ41" s="95"/>
      <c r="IR41" s="74"/>
      <c r="IS41" s="74"/>
      <c r="IT41" s="136"/>
      <c r="IU41" s="106"/>
      <c r="IV41" s="144"/>
      <c r="IW41" s="108"/>
      <c r="IX41" s="118"/>
      <c r="IY41" s="95"/>
      <c r="IZ41" s="95"/>
      <c r="JA41" s="74"/>
      <c r="JB41" s="74"/>
      <c r="JC41" s="136"/>
      <c r="JD41" s="106"/>
      <c r="JE41" s="144"/>
      <c r="JF41" s="108"/>
      <c r="JG41" s="118"/>
      <c r="JH41" s="95"/>
      <c r="JI41" s="95"/>
      <c r="JJ41" s="74"/>
      <c r="JK41" s="74"/>
      <c r="JL41" s="136"/>
      <c r="JM41" s="106"/>
      <c r="JN41" s="144"/>
      <c r="JO41" s="108"/>
      <c r="JP41" s="118"/>
      <c r="JQ41" s="95"/>
      <c r="JR41" s="95"/>
    </row>
    <row r="42" spans="1:278" ht="12.75" customHeight="1" x14ac:dyDescent="0.2">
      <c r="A42" s="74"/>
      <c r="B42" s="136" t="s">
        <v>172</v>
      </c>
      <c r="C42" s="106" t="s">
        <v>173</v>
      </c>
      <c r="D42" s="144" t="s">
        <v>93</v>
      </c>
      <c r="E42" s="108">
        <v>71</v>
      </c>
      <c r="F42" s="118">
        <v>0</v>
      </c>
      <c r="G42" s="95">
        <f t="shared" si="0"/>
        <v>0</v>
      </c>
      <c r="H42" s="95"/>
      <c r="I42" s="74"/>
      <c r="J42" s="74"/>
      <c r="K42" s="136"/>
      <c r="L42" s="106"/>
      <c r="M42" s="144"/>
      <c r="N42" s="108"/>
      <c r="O42" s="118"/>
      <c r="P42" s="95"/>
      <c r="Q42" s="95"/>
      <c r="R42" s="182"/>
      <c r="S42" s="76"/>
      <c r="T42" s="136"/>
      <c r="U42" s="106"/>
      <c r="V42" s="144"/>
      <c r="W42" s="108"/>
      <c r="X42" s="118"/>
      <c r="Y42" s="95"/>
      <c r="Z42" s="95"/>
      <c r="AA42" s="76"/>
      <c r="AB42" s="74"/>
      <c r="AC42" s="136"/>
      <c r="AD42" s="106"/>
      <c r="AE42" s="144"/>
      <c r="AF42" s="108"/>
      <c r="AG42" s="118"/>
      <c r="AH42" s="95"/>
      <c r="AI42" s="95"/>
      <c r="AJ42" s="74"/>
      <c r="AK42" s="74"/>
      <c r="AL42" s="136"/>
      <c r="AM42" s="106"/>
      <c r="AN42" s="144"/>
      <c r="AO42" s="108"/>
      <c r="AP42" s="118"/>
      <c r="AQ42" s="95"/>
      <c r="AR42" s="95"/>
      <c r="AS42" s="74"/>
      <c r="AT42" s="74"/>
      <c r="AU42" s="136"/>
      <c r="AV42" s="106"/>
      <c r="AW42" s="144"/>
      <c r="AX42" s="108"/>
      <c r="AY42" s="118"/>
      <c r="AZ42" s="95"/>
      <c r="BA42" s="95"/>
      <c r="BB42" s="74"/>
      <c r="BC42" s="74"/>
      <c r="BD42" s="136"/>
      <c r="BE42" s="106"/>
      <c r="BF42" s="144"/>
      <c r="BG42" s="108"/>
      <c r="BH42" s="118"/>
      <c r="BI42" s="95"/>
      <c r="BJ42" s="95"/>
      <c r="BK42" s="74"/>
      <c r="BL42" s="74"/>
      <c r="BM42" s="136"/>
      <c r="BN42" s="106"/>
      <c r="BO42" s="144"/>
      <c r="BP42" s="108"/>
      <c r="BQ42" s="118"/>
      <c r="BR42" s="95"/>
      <c r="BS42" s="95"/>
      <c r="BT42" s="74"/>
      <c r="BU42" s="74"/>
      <c r="BV42" s="136"/>
      <c r="BW42" s="106"/>
      <c r="BX42" s="144"/>
      <c r="BY42" s="108"/>
      <c r="BZ42" s="118"/>
      <c r="CA42" s="95"/>
      <c r="CB42" s="95"/>
      <c r="CC42" s="74"/>
      <c r="CD42" s="74"/>
      <c r="CE42" s="136"/>
      <c r="CF42" s="106"/>
      <c r="CG42" s="144"/>
      <c r="CH42" s="108"/>
      <c r="CI42" s="118"/>
      <c r="CJ42" s="95"/>
      <c r="CK42" s="95"/>
      <c r="CL42" s="74"/>
      <c r="CM42" s="74"/>
      <c r="CN42" s="136"/>
      <c r="CO42" s="106"/>
      <c r="CP42" s="144"/>
      <c r="CQ42" s="108"/>
      <c r="CR42" s="118"/>
      <c r="CS42" s="95"/>
      <c r="CT42" s="95"/>
      <c r="CU42" s="74"/>
      <c r="CV42" s="74"/>
      <c r="CW42" s="136"/>
      <c r="CX42" s="106"/>
      <c r="CY42" s="144"/>
      <c r="CZ42" s="108"/>
      <c r="DA42" s="118"/>
      <c r="DB42" s="95"/>
      <c r="DC42" s="95"/>
      <c r="DD42" s="74"/>
      <c r="DE42" s="74"/>
      <c r="DF42" s="136"/>
      <c r="DG42" s="106"/>
      <c r="DH42" s="144"/>
      <c r="DI42" s="108"/>
      <c r="DJ42" s="118"/>
      <c r="DK42" s="95"/>
      <c r="DL42" s="95"/>
      <c r="DM42" s="74"/>
      <c r="DN42" s="74"/>
      <c r="DO42" s="136"/>
      <c r="DP42" s="106"/>
      <c r="DQ42" s="144"/>
      <c r="DR42" s="108"/>
      <c r="DS42" s="118"/>
      <c r="DT42" s="95"/>
      <c r="DU42" s="95"/>
      <c r="DV42" s="74"/>
      <c r="DW42" s="74"/>
      <c r="DX42" s="136"/>
      <c r="DY42" s="106"/>
      <c r="DZ42" s="144"/>
      <c r="EA42" s="108"/>
      <c r="EB42" s="118"/>
      <c r="EC42" s="95"/>
      <c r="ED42" s="95"/>
      <c r="EE42" s="74"/>
      <c r="EF42" s="74"/>
      <c r="EG42" s="136"/>
      <c r="EH42" s="106"/>
      <c r="EI42" s="144"/>
      <c r="EJ42" s="108"/>
      <c r="EK42" s="118"/>
      <c r="EL42" s="95"/>
      <c r="EM42" s="95"/>
      <c r="EN42" s="74"/>
      <c r="EO42" s="74"/>
      <c r="EP42" s="136"/>
      <c r="EQ42" s="106"/>
      <c r="ER42" s="144"/>
      <c r="ES42" s="108"/>
      <c r="ET42" s="118"/>
      <c r="EU42" s="95"/>
      <c r="EV42" s="95"/>
      <c r="EW42" s="74"/>
      <c r="EX42" s="74"/>
      <c r="EY42" s="136"/>
      <c r="EZ42" s="106"/>
      <c r="FA42" s="144"/>
      <c r="FB42" s="108"/>
      <c r="FC42" s="118"/>
      <c r="FD42" s="95"/>
      <c r="FE42" s="95"/>
      <c r="FF42" s="74"/>
      <c r="FG42" s="74"/>
      <c r="FH42" s="136"/>
      <c r="FI42" s="106"/>
      <c r="FJ42" s="144"/>
      <c r="FK42" s="108"/>
      <c r="FL42" s="118"/>
      <c r="FM42" s="95"/>
      <c r="FN42" s="95"/>
      <c r="FO42" s="74"/>
      <c r="FP42" s="74"/>
      <c r="FQ42" s="136"/>
      <c r="FR42" s="106"/>
      <c r="FS42" s="144"/>
      <c r="FT42" s="108"/>
      <c r="FU42" s="118"/>
      <c r="FV42" s="95"/>
      <c r="FW42" s="95"/>
      <c r="FX42" s="74"/>
      <c r="FY42" s="74"/>
      <c r="FZ42" s="136"/>
      <c r="GA42" s="106"/>
      <c r="GB42" s="144"/>
      <c r="GC42" s="108"/>
      <c r="GD42" s="118"/>
      <c r="GE42" s="95"/>
      <c r="GF42" s="95"/>
      <c r="GG42" s="74"/>
      <c r="GH42" s="74"/>
      <c r="GI42" s="136"/>
      <c r="GJ42" s="106"/>
      <c r="GK42" s="144"/>
      <c r="GL42" s="108"/>
      <c r="GM42" s="118"/>
      <c r="GN42" s="95"/>
      <c r="GO42" s="95"/>
      <c r="GP42" s="74"/>
      <c r="GQ42" s="74"/>
      <c r="GR42" s="136"/>
      <c r="GS42" s="106"/>
      <c r="GT42" s="144"/>
      <c r="GU42" s="108"/>
      <c r="GV42" s="118"/>
      <c r="GW42" s="95"/>
      <c r="GX42" s="95"/>
      <c r="GY42" s="74"/>
      <c r="GZ42" s="74"/>
      <c r="HA42" s="136"/>
      <c r="HB42" s="106"/>
      <c r="HC42" s="144"/>
      <c r="HD42" s="108"/>
      <c r="HE42" s="118"/>
      <c r="HF42" s="95"/>
      <c r="HG42" s="95"/>
      <c r="HH42" s="74"/>
      <c r="HI42" s="74"/>
      <c r="HJ42" s="136"/>
      <c r="HK42" s="106"/>
      <c r="HL42" s="144"/>
      <c r="HM42" s="108"/>
      <c r="HN42" s="118"/>
      <c r="HO42" s="95"/>
      <c r="HP42" s="95"/>
      <c r="HQ42" s="74"/>
      <c r="HR42" s="74"/>
      <c r="HS42" s="136"/>
      <c r="HT42" s="106"/>
      <c r="HU42" s="144"/>
      <c r="HV42" s="108"/>
      <c r="HW42" s="118"/>
      <c r="HX42" s="95"/>
      <c r="HY42" s="95"/>
      <c r="HZ42" s="74"/>
      <c r="IA42" s="74"/>
      <c r="IB42" s="136"/>
      <c r="IC42" s="106"/>
      <c r="ID42" s="144"/>
      <c r="IE42" s="108"/>
      <c r="IF42" s="118"/>
      <c r="IG42" s="95"/>
      <c r="IH42" s="95"/>
      <c r="II42" s="74"/>
      <c r="IJ42" s="74"/>
      <c r="IK42" s="136"/>
      <c r="IL42" s="106"/>
      <c r="IM42" s="144"/>
      <c r="IN42" s="108"/>
      <c r="IO42" s="118"/>
      <c r="IP42" s="95"/>
      <c r="IQ42" s="95"/>
      <c r="IR42" s="74"/>
      <c r="IS42" s="74"/>
      <c r="IT42" s="136"/>
      <c r="IU42" s="106"/>
      <c r="IV42" s="144"/>
      <c r="IW42" s="108"/>
      <c r="IX42" s="118"/>
      <c r="IY42" s="95"/>
      <c r="IZ42" s="95"/>
      <c r="JA42" s="74"/>
      <c r="JB42" s="74"/>
      <c r="JC42" s="136"/>
      <c r="JD42" s="106"/>
      <c r="JE42" s="144"/>
      <c r="JF42" s="108"/>
      <c r="JG42" s="118"/>
      <c r="JH42" s="95"/>
      <c r="JI42" s="95"/>
      <c r="JJ42" s="74"/>
      <c r="JK42" s="74"/>
      <c r="JL42" s="136"/>
      <c r="JM42" s="106"/>
      <c r="JN42" s="144"/>
      <c r="JO42" s="108"/>
      <c r="JP42" s="118"/>
      <c r="JQ42" s="95"/>
      <c r="JR42" s="95"/>
    </row>
    <row r="43" spans="1:278" ht="12.75" customHeight="1" x14ac:dyDescent="0.2">
      <c r="A43" s="74"/>
      <c r="B43" s="136" t="s">
        <v>174</v>
      </c>
      <c r="C43" s="106" t="s">
        <v>175</v>
      </c>
      <c r="D43" s="144" t="s">
        <v>93</v>
      </c>
      <c r="E43" s="108">
        <v>6</v>
      </c>
      <c r="F43" s="118">
        <v>0</v>
      </c>
      <c r="G43" s="95">
        <f t="shared" si="0"/>
        <v>0</v>
      </c>
      <c r="H43" s="95"/>
      <c r="I43" s="74"/>
      <c r="J43" s="74"/>
      <c r="K43" s="136"/>
      <c r="L43" s="106"/>
      <c r="M43" s="144"/>
      <c r="N43" s="108"/>
      <c r="O43" s="118"/>
      <c r="P43" s="95"/>
      <c r="Q43" s="95"/>
      <c r="R43" s="182"/>
      <c r="S43" s="76"/>
      <c r="T43" s="136"/>
      <c r="U43" s="106"/>
      <c r="V43" s="144"/>
      <c r="W43" s="108"/>
      <c r="X43" s="118"/>
      <c r="Y43" s="95"/>
      <c r="Z43" s="95"/>
      <c r="AA43" s="76"/>
      <c r="AB43" s="74"/>
      <c r="AC43" s="136"/>
      <c r="AD43" s="106"/>
      <c r="AE43" s="144"/>
      <c r="AF43" s="108"/>
      <c r="AG43" s="118"/>
      <c r="AH43" s="95"/>
      <c r="AI43" s="95"/>
      <c r="AJ43" s="74"/>
      <c r="AK43" s="74"/>
      <c r="AL43" s="136"/>
      <c r="AM43" s="106"/>
      <c r="AN43" s="144"/>
      <c r="AO43" s="108"/>
      <c r="AP43" s="118"/>
      <c r="AQ43" s="95"/>
      <c r="AR43" s="95"/>
      <c r="AS43" s="74"/>
      <c r="AT43" s="74"/>
      <c r="AU43" s="136"/>
      <c r="AV43" s="106"/>
      <c r="AW43" s="144"/>
      <c r="AX43" s="108"/>
      <c r="AY43" s="118"/>
      <c r="AZ43" s="95"/>
      <c r="BA43" s="95"/>
      <c r="BB43" s="74"/>
      <c r="BC43" s="74"/>
      <c r="BD43" s="136"/>
      <c r="BE43" s="106"/>
      <c r="BF43" s="144"/>
      <c r="BG43" s="108"/>
      <c r="BH43" s="118"/>
      <c r="BI43" s="95"/>
      <c r="BJ43" s="95"/>
      <c r="BK43" s="74"/>
      <c r="BL43" s="74"/>
      <c r="BM43" s="136"/>
      <c r="BN43" s="106"/>
      <c r="BO43" s="144"/>
      <c r="BP43" s="108"/>
      <c r="BQ43" s="118"/>
      <c r="BR43" s="95"/>
      <c r="BS43" s="95"/>
      <c r="BT43" s="74"/>
      <c r="BU43" s="74"/>
      <c r="BV43" s="136"/>
      <c r="BW43" s="106"/>
      <c r="BX43" s="144"/>
      <c r="BY43" s="108"/>
      <c r="BZ43" s="118"/>
      <c r="CA43" s="95"/>
      <c r="CB43" s="95"/>
      <c r="CC43" s="74"/>
      <c r="CD43" s="74"/>
      <c r="CE43" s="136"/>
      <c r="CF43" s="106"/>
      <c r="CG43" s="144"/>
      <c r="CH43" s="108"/>
      <c r="CI43" s="118"/>
      <c r="CJ43" s="95"/>
      <c r="CK43" s="95"/>
      <c r="CL43" s="74"/>
      <c r="CM43" s="74"/>
      <c r="CN43" s="136"/>
      <c r="CO43" s="106"/>
      <c r="CP43" s="144"/>
      <c r="CQ43" s="108"/>
      <c r="CR43" s="118"/>
      <c r="CS43" s="95"/>
      <c r="CT43" s="95"/>
      <c r="CU43" s="74"/>
      <c r="CV43" s="74"/>
      <c r="CW43" s="136"/>
      <c r="CX43" s="106"/>
      <c r="CY43" s="144"/>
      <c r="CZ43" s="108"/>
      <c r="DA43" s="118"/>
      <c r="DB43" s="95"/>
      <c r="DC43" s="95"/>
      <c r="DD43" s="74"/>
      <c r="DE43" s="74"/>
      <c r="DF43" s="136"/>
      <c r="DG43" s="106"/>
      <c r="DH43" s="144"/>
      <c r="DI43" s="108"/>
      <c r="DJ43" s="118"/>
      <c r="DK43" s="95"/>
      <c r="DL43" s="95"/>
      <c r="DM43" s="74"/>
      <c r="DN43" s="74"/>
      <c r="DO43" s="136"/>
      <c r="DP43" s="106"/>
      <c r="DQ43" s="144"/>
      <c r="DR43" s="108"/>
      <c r="DS43" s="118"/>
      <c r="DT43" s="95"/>
      <c r="DU43" s="95"/>
      <c r="DV43" s="74"/>
      <c r="DW43" s="74"/>
      <c r="DX43" s="136"/>
      <c r="DY43" s="106"/>
      <c r="DZ43" s="144"/>
      <c r="EA43" s="108"/>
      <c r="EB43" s="118"/>
      <c r="EC43" s="95"/>
      <c r="ED43" s="95"/>
      <c r="EE43" s="74"/>
      <c r="EF43" s="74"/>
      <c r="EG43" s="136"/>
      <c r="EH43" s="106"/>
      <c r="EI43" s="144"/>
      <c r="EJ43" s="108"/>
      <c r="EK43" s="118"/>
      <c r="EL43" s="95"/>
      <c r="EM43" s="95"/>
      <c r="EN43" s="74"/>
      <c r="EO43" s="74"/>
      <c r="EP43" s="136"/>
      <c r="EQ43" s="106"/>
      <c r="ER43" s="144"/>
      <c r="ES43" s="108"/>
      <c r="ET43" s="118"/>
      <c r="EU43" s="95"/>
      <c r="EV43" s="95"/>
      <c r="EW43" s="74"/>
      <c r="EX43" s="74"/>
      <c r="EY43" s="136"/>
      <c r="EZ43" s="106"/>
      <c r="FA43" s="144"/>
      <c r="FB43" s="108"/>
      <c r="FC43" s="118"/>
      <c r="FD43" s="95"/>
      <c r="FE43" s="95"/>
      <c r="FF43" s="74"/>
      <c r="FG43" s="74"/>
      <c r="FH43" s="136"/>
      <c r="FI43" s="106"/>
      <c r="FJ43" s="144"/>
      <c r="FK43" s="108"/>
      <c r="FL43" s="118"/>
      <c r="FM43" s="95"/>
      <c r="FN43" s="95"/>
      <c r="FO43" s="74"/>
      <c r="FP43" s="74"/>
      <c r="FQ43" s="136"/>
      <c r="FR43" s="106"/>
      <c r="FS43" s="144"/>
      <c r="FT43" s="108"/>
      <c r="FU43" s="118"/>
      <c r="FV43" s="95"/>
      <c r="FW43" s="95"/>
      <c r="FX43" s="74"/>
      <c r="FY43" s="74"/>
      <c r="FZ43" s="136"/>
      <c r="GA43" s="106"/>
      <c r="GB43" s="144"/>
      <c r="GC43" s="108"/>
      <c r="GD43" s="118"/>
      <c r="GE43" s="95"/>
      <c r="GF43" s="95"/>
      <c r="GG43" s="74"/>
      <c r="GH43" s="74"/>
      <c r="GI43" s="136"/>
      <c r="GJ43" s="106"/>
      <c r="GK43" s="144"/>
      <c r="GL43" s="108"/>
      <c r="GM43" s="118"/>
      <c r="GN43" s="95"/>
      <c r="GO43" s="95"/>
      <c r="GP43" s="74"/>
      <c r="GQ43" s="74"/>
      <c r="GR43" s="136"/>
      <c r="GS43" s="106"/>
      <c r="GT43" s="144"/>
      <c r="GU43" s="108"/>
      <c r="GV43" s="118"/>
      <c r="GW43" s="95"/>
      <c r="GX43" s="95"/>
      <c r="GY43" s="74"/>
      <c r="GZ43" s="74"/>
      <c r="HA43" s="136"/>
      <c r="HB43" s="106"/>
      <c r="HC43" s="144"/>
      <c r="HD43" s="108"/>
      <c r="HE43" s="118"/>
      <c r="HF43" s="95"/>
      <c r="HG43" s="95"/>
      <c r="HH43" s="74"/>
      <c r="HI43" s="74"/>
      <c r="HJ43" s="136"/>
      <c r="HK43" s="106"/>
      <c r="HL43" s="144"/>
      <c r="HM43" s="108"/>
      <c r="HN43" s="118"/>
      <c r="HO43" s="95"/>
      <c r="HP43" s="95"/>
      <c r="HQ43" s="74"/>
      <c r="HR43" s="74"/>
      <c r="HS43" s="136"/>
      <c r="HT43" s="106"/>
      <c r="HU43" s="144"/>
      <c r="HV43" s="108"/>
      <c r="HW43" s="118"/>
      <c r="HX43" s="95"/>
      <c r="HY43" s="95"/>
      <c r="HZ43" s="74"/>
      <c r="IA43" s="74"/>
      <c r="IB43" s="136"/>
      <c r="IC43" s="106"/>
      <c r="ID43" s="144"/>
      <c r="IE43" s="108"/>
      <c r="IF43" s="118"/>
      <c r="IG43" s="95"/>
      <c r="IH43" s="95"/>
      <c r="II43" s="74"/>
      <c r="IJ43" s="74"/>
      <c r="IK43" s="136"/>
      <c r="IL43" s="106"/>
      <c r="IM43" s="144"/>
      <c r="IN43" s="108"/>
      <c r="IO43" s="118"/>
      <c r="IP43" s="95"/>
      <c r="IQ43" s="95"/>
      <c r="IR43" s="74"/>
      <c r="IS43" s="74"/>
      <c r="IT43" s="136"/>
      <c r="IU43" s="106"/>
      <c r="IV43" s="144"/>
      <c r="IW43" s="108"/>
      <c r="IX43" s="118"/>
      <c r="IY43" s="95"/>
      <c r="IZ43" s="95"/>
      <c r="JA43" s="74"/>
      <c r="JB43" s="74"/>
      <c r="JC43" s="136"/>
      <c r="JD43" s="106"/>
      <c r="JE43" s="144"/>
      <c r="JF43" s="108"/>
      <c r="JG43" s="118"/>
      <c r="JH43" s="95"/>
      <c r="JI43" s="95"/>
      <c r="JJ43" s="74"/>
      <c r="JK43" s="74"/>
      <c r="JL43" s="136"/>
      <c r="JM43" s="106"/>
      <c r="JN43" s="144"/>
      <c r="JO43" s="108"/>
      <c r="JP43" s="118"/>
      <c r="JQ43" s="95"/>
      <c r="JR43" s="95"/>
    </row>
    <row r="44" spans="1:278" ht="12.75" customHeight="1" x14ac:dyDescent="0.2">
      <c r="A44" s="74"/>
      <c r="B44" s="136" t="s">
        <v>176</v>
      </c>
      <c r="C44" s="106" t="s">
        <v>177</v>
      </c>
      <c r="D44" s="145" t="s">
        <v>93</v>
      </c>
      <c r="E44" s="108">
        <v>6</v>
      </c>
      <c r="F44" s="118">
        <v>0</v>
      </c>
      <c r="G44" s="95">
        <f t="shared" si="0"/>
        <v>0</v>
      </c>
      <c r="H44" s="95"/>
      <c r="I44" s="74"/>
      <c r="J44" s="74"/>
      <c r="K44" s="136"/>
      <c r="L44" s="106"/>
      <c r="M44" s="145"/>
      <c r="N44" s="108"/>
      <c r="O44" s="118"/>
      <c r="P44" s="95"/>
      <c r="Q44" s="95"/>
      <c r="R44" s="182"/>
      <c r="S44" s="76"/>
      <c r="T44" s="136"/>
      <c r="U44" s="106"/>
      <c r="V44" s="145"/>
      <c r="W44" s="108"/>
      <c r="X44" s="118"/>
      <c r="Y44" s="95"/>
      <c r="Z44" s="95"/>
      <c r="AA44" s="76"/>
      <c r="AB44" s="74"/>
      <c r="AC44" s="136"/>
      <c r="AD44" s="106"/>
      <c r="AE44" s="145"/>
      <c r="AF44" s="108"/>
      <c r="AG44" s="118"/>
      <c r="AH44" s="95"/>
      <c r="AI44" s="95"/>
      <c r="AJ44" s="74"/>
      <c r="AK44" s="74"/>
      <c r="AL44" s="136"/>
      <c r="AM44" s="106"/>
      <c r="AN44" s="145"/>
      <c r="AO44" s="108"/>
      <c r="AP44" s="118"/>
      <c r="AQ44" s="95"/>
      <c r="AR44" s="95"/>
      <c r="AS44" s="74"/>
      <c r="AT44" s="74"/>
      <c r="AU44" s="136"/>
      <c r="AV44" s="106"/>
      <c r="AW44" s="145"/>
      <c r="AX44" s="108"/>
      <c r="AY44" s="118"/>
      <c r="AZ44" s="95"/>
      <c r="BA44" s="95"/>
      <c r="BB44" s="74"/>
      <c r="BC44" s="74"/>
      <c r="BD44" s="136"/>
      <c r="BE44" s="106"/>
      <c r="BF44" s="145"/>
      <c r="BG44" s="108"/>
      <c r="BH44" s="118"/>
      <c r="BI44" s="95"/>
      <c r="BJ44" s="95"/>
      <c r="BK44" s="74"/>
      <c r="BL44" s="74"/>
      <c r="BM44" s="136"/>
      <c r="BN44" s="106"/>
      <c r="BO44" s="145"/>
      <c r="BP44" s="108"/>
      <c r="BQ44" s="118"/>
      <c r="BR44" s="95"/>
      <c r="BS44" s="95"/>
      <c r="BT44" s="74"/>
      <c r="BU44" s="74"/>
      <c r="BV44" s="136"/>
      <c r="BW44" s="106"/>
      <c r="BX44" s="145"/>
      <c r="BY44" s="108"/>
      <c r="BZ44" s="118"/>
      <c r="CA44" s="95"/>
      <c r="CB44" s="95"/>
      <c r="CC44" s="74"/>
      <c r="CD44" s="74"/>
      <c r="CE44" s="136"/>
      <c r="CF44" s="106"/>
      <c r="CG44" s="145"/>
      <c r="CH44" s="108"/>
      <c r="CI44" s="118"/>
      <c r="CJ44" s="95"/>
      <c r="CK44" s="95"/>
      <c r="CL44" s="74"/>
      <c r="CM44" s="74"/>
      <c r="CN44" s="136"/>
      <c r="CO44" s="106"/>
      <c r="CP44" s="145"/>
      <c r="CQ44" s="108"/>
      <c r="CR44" s="118"/>
      <c r="CS44" s="95"/>
      <c r="CT44" s="95"/>
      <c r="CU44" s="74"/>
      <c r="CV44" s="74"/>
      <c r="CW44" s="136"/>
      <c r="CX44" s="106"/>
      <c r="CY44" s="145"/>
      <c r="CZ44" s="108"/>
      <c r="DA44" s="118"/>
      <c r="DB44" s="95"/>
      <c r="DC44" s="95"/>
      <c r="DD44" s="74"/>
      <c r="DE44" s="74"/>
      <c r="DF44" s="136"/>
      <c r="DG44" s="106"/>
      <c r="DH44" s="145"/>
      <c r="DI44" s="108"/>
      <c r="DJ44" s="118"/>
      <c r="DK44" s="95"/>
      <c r="DL44" s="95"/>
      <c r="DM44" s="74"/>
      <c r="DN44" s="74"/>
      <c r="DO44" s="136"/>
      <c r="DP44" s="106"/>
      <c r="DQ44" s="145"/>
      <c r="DR44" s="108"/>
      <c r="DS44" s="118"/>
      <c r="DT44" s="95"/>
      <c r="DU44" s="95"/>
      <c r="DV44" s="74"/>
      <c r="DW44" s="74"/>
      <c r="DX44" s="136"/>
      <c r="DY44" s="106"/>
      <c r="DZ44" s="145"/>
      <c r="EA44" s="108"/>
      <c r="EB44" s="118"/>
      <c r="EC44" s="95"/>
      <c r="ED44" s="95"/>
      <c r="EE44" s="74"/>
      <c r="EF44" s="74"/>
      <c r="EG44" s="136"/>
      <c r="EH44" s="106"/>
      <c r="EI44" s="145"/>
      <c r="EJ44" s="108"/>
      <c r="EK44" s="118"/>
      <c r="EL44" s="95"/>
      <c r="EM44" s="95"/>
      <c r="EN44" s="74"/>
      <c r="EO44" s="74"/>
      <c r="EP44" s="136"/>
      <c r="EQ44" s="106"/>
      <c r="ER44" s="145"/>
      <c r="ES44" s="108"/>
      <c r="ET44" s="118"/>
      <c r="EU44" s="95"/>
      <c r="EV44" s="95"/>
      <c r="EW44" s="74"/>
      <c r="EX44" s="74"/>
      <c r="EY44" s="136"/>
      <c r="EZ44" s="106"/>
      <c r="FA44" s="145"/>
      <c r="FB44" s="108"/>
      <c r="FC44" s="118"/>
      <c r="FD44" s="95"/>
      <c r="FE44" s="95"/>
      <c r="FF44" s="74"/>
      <c r="FG44" s="74"/>
      <c r="FH44" s="136"/>
      <c r="FI44" s="106"/>
      <c r="FJ44" s="145"/>
      <c r="FK44" s="108"/>
      <c r="FL44" s="118"/>
      <c r="FM44" s="95"/>
      <c r="FN44" s="95"/>
      <c r="FO44" s="74"/>
      <c r="FP44" s="74"/>
      <c r="FQ44" s="136"/>
      <c r="FR44" s="106"/>
      <c r="FS44" s="145"/>
      <c r="FT44" s="108"/>
      <c r="FU44" s="118"/>
      <c r="FV44" s="95"/>
      <c r="FW44" s="95"/>
      <c r="FX44" s="74"/>
      <c r="FY44" s="74"/>
      <c r="FZ44" s="136"/>
      <c r="GA44" s="106"/>
      <c r="GB44" s="145"/>
      <c r="GC44" s="108"/>
      <c r="GD44" s="118"/>
      <c r="GE44" s="95"/>
      <c r="GF44" s="95"/>
      <c r="GG44" s="74"/>
      <c r="GH44" s="74"/>
      <c r="GI44" s="136"/>
      <c r="GJ44" s="106"/>
      <c r="GK44" s="145"/>
      <c r="GL44" s="108"/>
      <c r="GM44" s="118"/>
      <c r="GN44" s="95"/>
      <c r="GO44" s="95"/>
      <c r="GP44" s="74"/>
      <c r="GQ44" s="74"/>
      <c r="GR44" s="136"/>
      <c r="GS44" s="106"/>
      <c r="GT44" s="145"/>
      <c r="GU44" s="108"/>
      <c r="GV44" s="118"/>
      <c r="GW44" s="95"/>
      <c r="GX44" s="95"/>
      <c r="GY44" s="74"/>
      <c r="GZ44" s="74"/>
      <c r="HA44" s="136"/>
      <c r="HB44" s="106"/>
      <c r="HC44" s="145"/>
      <c r="HD44" s="108"/>
      <c r="HE44" s="118"/>
      <c r="HF44" s="95"/>
      <c r="HG44" s="95"/>
      <c r="HH44" s="74"/>
      <c r="HI44" s="74"/>
      <c r="HJ44" s="136"/>
      <c r="HK44" s="106"/>
      <c r="HL44" s="145"/>
      <c r="HM44" s="108"/>
      <c r="HN44" s="118"/>
      <c r="HO44" s="95"/>
      <c r="HP44" s="95"/>
      <c r="HQ44" s="74"/>
      <c r="HR44" s="74"/>
      <c r="HS44" s="136"/>
      <c r="HT44" s="106"/>
      <c r="HU44" s="145"/>
      <c r="HV44" s="108"/>
      <c r="HW44" s="118"/>
      <c r="HX44" s="95"/>
      <c r="HY44" s="95"/>
      <c r="HZ44" s="74"/>
      <c r="IA44" s="74"/>
      <c r="IB44" s="136"/>
      <c r="IC44" s="106"/>
      <c r="ID44" s="145"/>
      <c r="IE44" s="108"/>
      <c r="IF44" s="118"/>
      <c r="IG44" s="95"/>
      <c r="IH44" s="95"/>
      <c r="II44" s="74"/>
      <c r="IJ44" s="74"/>
      <c r="IK44" s="136"/>
      <c r="IL44" s="106"/>
      <c r="IM44" s="145"/>
      <c r="IN44" s="108"/>
      <c r="IO44" s="118"/>
      <c r="IP44" s="95"/>
      <c r="IQ44" s="95"/>
      <c r="IR44" s="74"/>
      <c r="IS44" s="74"/>
      <c r="IT44" s="136"/>
      <c r="IU44" s="106"/>
      <c r="IV44" s="145"/>
      <c r="IW44" s="108"/>
      <c r="IX44" s="118"/>
      <c r="IY44" s="95"/>
      <c r="IZ44" s="95"/>
      <c r="JA44" s="74"/>
      <c r="JB44" s="74"/>
      <c r="JC44" s="136"/>
      <c r="JD44" s="106"/>
      <c r="JE44" s="145"/>
      <c r="JF44" s="108"/>
      <c r="JG44" s="118"/>
      <c r="JH44" s="95"/>
      <c r="JI44" s="95"/>
      <c r="JJ44" s="74"/>
      <c r="JK44" s="74"/>
      <c r="JL44" s="136"/>
      <c r="JM44" s="106"/>
      <c r="JN44" s="145"/>
      <c r="JO44" s="108"/>
      <c r="JP44" s="118"/>
      <c r="JQ44" s="95"/>
      <c r="JR44" s="95"/>
    </row>
    <row r="45" spans="1:278" ht="12.75" customHeight="1" x14ac:dyDescent="0.2">
      <c r="A45" s="74"/>
      <c r="B45" s="146">
        <v>7.4</v>
      </c>
      <c r="C45" s="140" t="s">
        <v>99</v>
      </c>
      <c r="D45" s="147"/>
      <c r="E45" s="108"/>
      <c r="F45" s="142"/>
      <c r="G45" s="143"/>
      <c r="H45" s="143"/>
      <c r="I45" s="74"/>
      <c r="J45" s="74"/>
      <c r="K45" s="146"/>
      <c r="L45" s="140"/>
      <c r="M45" s="147"/>
      <c r="N45" s="108"/>
      <c r="O45" s="142"/>
      <c r="P45" s="143"/>
      <c r="Q45" s="143"/>
      <c r="R45" s="182"/>
      <c r="S45" s="76"/>
      <c r="T45" s="146"/>
      <c r="U45" s="140"/>
      <c r="V45" s="147"/>
      <c r="W45" s="108"/>
      <c r="X45" s="142"/>
      <c r="Y45" s="143"/>
      <c r="Z45" s="143"/>
      <c r="AA45" s="76"/>
      <c r="AB45" s="74"/>
      <c r="AC45" s="146"/>
      <c r="AD45" s="140"/>
      <c r="AE45" s="147"/>
      <c r="AF45" s="108"/>
      <c r="AG45" s="142"/>
      <c r="AH45" s="143"/>
      <c r="AI45" s="143"/>
      <c r="AJ45" s="74"/>
      <c r="AK45" s="74"/>
      <c r="AL45" s="146"/>
      <c r="AM45" s="140"/>
      <c r="AN45" s="147"/>
      <c r="AO45" s="108"/>
      <c r="AP45" s="142"/>
      <c r="AQ45" s="143"/>
      <c r="AR45" s="143"/>
      <c r="AS45" s="74"/>
      <c r="AT45" s="74"/>
      <c r="AU45" s="146"/>
      <c r="AV45" s="140"/>
      <c r="AW45" s="147"/>
      <c r="AX45" s="108"/>
      <c r="AY45" s="142"/>
      <c r="AZ45" s="143"/>
      <c r="BA45" s="143"/>
      <c r="BB45" s="74"/>
      <c r="BC45" s="74"/>
      <c r="BD45" s="146"/>
      <c r="BE45" s="140"/>
      <c r="BF45" s="147"/>
      <c r="BG45" s="108"/>
      <c r="BH45" s="142"/>
      <c r="BI45" s="143"/>
      <c r="BJ45" s="143"/>
      <c r="BK45" s="74"/>
      <c r="BL45" s="74"/>
      <c r="BM45" s="146"/>
      <c r="BN45" s="140"/>
      <c r="BO45" s="147"/>
      <c r="BP45" s="108"/>
      <c r="BQ45" s="142"/>
      <c r="BR45" s="143"/>
      <c r="BS45" s="143"/>
      <c r="BT45" s="74"/>
      <c r="BU45" s="74"/>
      <c r="BV45" s="146"/>
      <c r="BW45" s="140"/>
      <c r="BX45" s="147"/>
      <c r="BY45" s="108"/>
      <c r="BZ45" s="142"/>
      <c r="CA45" s="143"/>
      <c r="CB45" s="143"/>
      <c r="CC45" s="74"/>
      <c r="CD45" s="74"/>
      <c r="CE45" s="146"/>
      <c r="CF45" s="140"/>
      <c r="CG45" s="147"/>
      <c r="CH45" s="108"/>
      <c r="CI45" s="142"/>
      <c r="CJ45" s="143"/>
      <c r="CK45" s="143"/>
      <c r="CL45" s="74"/>
      <c r="CM45" s="74"/>
      <c r="CN45" s="146"/>
      <c r="CO45" s="140"/>
      <c r="CP45" s="147"/>
      <c r="CQ45" s="108"/>
      <c r="CR45" s="142"/>
      <c r="CS45" s="143"/>
      <c r="CT45" s="143"/>
      <c r="CU45" s="74"/>
      <c r="CV45" s="74"/>
      <c r="CW45" s="146"/>
      <c r="CX45" s="140"/>
      <c r="CY45" s="147"/>
      <c r="CZ45" s="108"/>
      <c r="DA45" s="142"/>
      <c r="DB45" s="143"/>
      <c r="DC45" s="143"/>
      <c r="DD45" s="74"/>
      <c r="DE45" s="74"/>
      <c r="DF45" s="146"/>
      <c r="DG45" s="140"/>
      <c r="DH45" s="147"/>
      <c r="DI45" s="108"/>
      <c r="DJ45" s="142"/>
      <c r="DK45" s="143"/>
      <c r="DL45" s="143"/>
      <c r="DM45" s="74"/>
      <c r="DN45" s="74"/>
      <c r="DO45" s="146"/>
      <c r="DP45" s="140"/>
      <c r="DQ45" s="147"/>
      <c r="DR45" s="108"/>
      <c r="DS45" s="142"/>
      <c r="DT45" s="143"/>
      <c r="DU45" s="143"/>
      <c r="DV45" s="74"/>
      <c r="DW45" s="74"/>
      <c r="DX45" s="146"/>
      <c r="DY45" s="140"/>
      <c r="DZ45" s="147"/>
      <c r="EA45" s="108"/>
      <c r="EB45" s="142"/>
      <c r="EC45" s="143"/>
      <c r="ED45" s="143"/>
      <c r="EE45" s="74"/>
      <c r="EF45" s="74"/>
      <c r="EG45" s="146"/>
      <c r="EH45" s="140"/>
      <c r="EI45" s="147"/>
      <c r="EJ45" s="108"/>
      <c r="EK45" s="142"/>
      <c r="EL45" s="143"/>
      <c r="EM45" s="143"/>
      <c r="EN45" s="74"/>
      <c r="EO45" s="74"/>
      <c r="EP45" s="146"/>
      <c r="EQ45" s="140"/>
      <c r="ER45" s="147"/>
      <c r="ES45" s="108"/>
      <c r="ET45" s="142"/>
      <c r="EU45" s="143"/>
      <c r="EV45" s="143"/>
      <c r="EW45" s="74"/>
      <c r="EX45" s="74"/>
      <c r="EY45" s="146"/>
      <c r="EZ45" s="140"/>
      <c r="FA45" s="147"/>
      <c r="FB45" s="108"/>
      <c r="FC45" s="142"/>
      <c r="FD45" s="143"/>
      <c r="FE45" s="143"/>
      <c r="FF45" s="74"/>
      <c r="FG45" s="74"/>
      <c r="FH45" s="146"/>
      <c r="FI45" s="140"/>
      <c r="FJ45" s="147"/>
      <c r="FK45" s="108"/>
      <c r="FL45" s="142"/>
      <c r="FM45" s="143"/>
      <c r="FN45" s="143"/>
      <c r="FO45" s="74"/>
      <c r="FP45" s="74"/>
      <c r="FQ45" s="146"/>
      <c r="FR45" s="140"/>
      <c r="FS45" s="147"/>
      <c r="FT45" s="108"/>
      <c r="FU45" s="142"/>
      <c r="FV45" s="143"/>
      <c r="FW45" s="143"/>
      <c r="FX45" s="74"/>
      <c r="FY45" s="74"/>
      <c r="FZ45" s="146"/>
      <c r="GA45" s="140"/>
      <c r="GB45" s="147"/>
      <c r="GC45" s="108"/>
      <c r="GD45" s="142"/>
      <c r="GE45" s="143"/>
      <c r="GF45" s="143"/>
      <c r="GG45" s="74"/>
      <c r="GH45" s="74"/>
      <c r="GI45" s="146"/>
      <c r="GJ45" s="140"/>
      <c r="GK45" s="147"/>
      <c r="GL45" s="108"/>
      <c r="GM45" s="142"/>
      <c r="GN45" s="143"/>
      <c r="GO45" s="143"/>
      <c r="GP45" s="74"/>
      <c r="GQ45" s="74"/>
      <c r="GR45" s="146"/>
      <c r="GS45" s="140"/>
      <c r="GT45" s="147"/>
      <c r="GU45" s="108"/>
      <c r="GV45" s="142"/>
      <c r="GW45" s="143"/>
      <c r="GX45" s="143"/>
      <c r="GY45" s="74"/>
      <c r="GZ45" s="74"/>
      <c r="HA45" s="146"/>
      <c r="HB45" s="140"/>
      <c r="HC45" s="147"/>
      <c r="HD45" s="108"/>
      <c r="HE45" s="142"/>
      <c r="HF45" s="143"/>
      <c r="HG45" s="143"/>
      <c r="HH45" s="74"/>
      <c r="HI45" s="74"/>
      <c r="HJ45" s="146"/>
      <c r="HK45" s="140"/>
      <c r="HL45" s="147"/>
      <c r="HM45" s="108"/>
      <c r="HN45" s="142"/>
      <c r="HO45" s="143"/>
      <c r="HP45" s="143"/>
      <c r="HQ45" s="74"/>
      <c r="HR45" s="74"/>
      <c r="HS45" s="146"/>
      <c r="HT45" s="140"/>
      <c r="HU45" s="147"/>
      <c r="HV45" s="108"/>
      <c r="HW45" s="142"/>
      <c r="HX45" s="143"/>
      <c r="HY45" s="143"/>
      <c r="HZ45" s="74"/>
      <c r="IA45" s="74"/>
      <c r="IB45" s="146"/>
      <c r="IC45" s="140"/>
      <c r="ID45" s="147"/>
      <c r="IE45" s="108"/>
      <c r="IF45" s="142"/>
      <c r="IG45" s="143"/>
      <c r="IH45" s="143"/>
      <c r="II45" s="74"/>
      <c r="IJ45" s="74"/>
      <c r="IK45" s="146"/>
      <c r="IL45" s="140"/>
      <c r="IM45" s="147"/>
      <c r="IN45" s="108"/>
      <c r="IO45" s="142"/>
      <c r="IP45" s="143"/>
      <c r="IQ45" s="143"/>
      <c r="IR45" s="74"/>
      <c r="IS45" s="74"/>
      <c r="IT45" s="146"/>
      <c r="IU45" s="140"/>
      <c r="IV45" s="147"/>
      <c r="IW45" s="108"/>
      <c r="IX45" s="142"/>
      <c r="IY45" s="143"/>
      <c r="IZ45" s="143"/>
      <c r="JA45" s="74"/>
      <c r="JB45" s="74"/>
      <c r="JC45" s="146"/>
      <c r="JD45" s="140"/>
      <c r="JE45" s="147"/>
      <c r="JF45" s="108"/>
      <c r="JG45" s="142"/>
      <c r="JH45" s="143"/>
      <c r="JI45" s="143"/>
      <c r="JJ45" s="74"/>
      <c r="JK45" s="74"/>
      <c r="JL45" s="146"/>
      <c r="JM45" s="140"/>
      <c r="JN45" s="147"/>
      <c r="JO45" s="108"/>
      <c r="JP45" s="142"/>
      <c r="JQ45" s="143"/>
      <c r="JR45" s="143"/>
    </row>
    <row r="46" spans="1:278" ht="12.75" customHeight="1" x14ac:dyDescent="0.2">
      <c r="A46" s="74"/>
      <c r="B46" s="136"/>
      <c r="C46" s="106" t="s">
        <v>178</v>
      </c>
      <c r="D46" s="147"/>
      <c r="E46" s="108"/>
      <c r="F46" s="142"/>
      <c r="G46" s="143"/>
      <c r="H46" s="143"/>
      <c r="I46" s="74"/>
      <c r="J46" s="74"/>
      <c r="K46" s="136"/>
      <c r="L46" s="106"/>
      <c r="M46" s="147"/>
      <c r="N46" s="108"/>
      <c r="O46" s="142"/>
      <c r="P46" s="143"/>
      <c r="Q46" s="143"/>
      <c r="R46" s="182"/>
      <c r="S46" s="76"/>
      <c r="T46" s="136"/>
      <c r="U46" s="106"/>
      <c r="V46" s="147"/>
      <c r="W46" s="108"/>
      <c r="X46" s="142"/>
      <c r="Y46" s="143"/>
      <c r="Z46" s="143"/>
      <c r="AA46" s="76"/>
      <c r="AB46" s="74"/>
      <c r="AC46" s="136"/>
      <c r="AD46" s="106"/>
      <c r="AE46" s="147"/>
      <c r="AF46" s="108"/>
      <c r="AG46" s="142"/>
      <c r="AH46" s="143"/>
      <c r="AI46" s="143"/>
      <c r="AJ46" s="74"/>
      <c r="AK46" s="74"/>
      <c r="AL46" s="136"/>
      <c r="AM46" s="106"/>
      <c r="AN46" s="147"/>
      <c r="AO46" s="108"/>
      <c r="AP46" s="142"/>
      <c r="AQ46" s="143"/>
      <c r="AR46" s="143"/>
      <c r="AS46" s="74"/>
      <c r="AT46" s="74"/>
      <c r="AU46" s="136"/>
      <c r="AV46" s="106"/>
      <c r="AW46" s="147"/>
      <c r="AX46" s="108"/>
      <c r="AY46" s="142"/>
      <c r="AZ46" s="143"/>
      <c r="BA46" s="143"/>
      <c r="BB46" s="74"/>
      <c r="BC46" s="74"/>
      <c r="BD46" s="136"/>
      <c r="BE46" s="106"/>
      <c r="BF46" s="147"/>
      <c r="BG46" s="108"/>
      <c r="BH46" s="142"/>
      <c r="BI46" s="143"/>
      <c r="BJ46" s="143"/>
      <c r="BK46" s="74"/>
      <c r="BL46" s="74"/>
      <c r="BM46" s="136"/>
      <c r="BN46" s="106"/>
      <c r="BO46" s="147"/>
      <c r="BP46" s="108"/>
      <c r="BQ46" s="142"/>
      <c r="BR46" s="143"/>
      <c r="BS46" s="143"/>
      <c r="BT46" s="74"/>
      <c r="BU46" s="74"/>
      <c r="BV46" s="136"/>
      <c r="BW46" s="106"/>
      <c r="BX46" s="147"/>
      <c r="BY46" s="108"/>
      <c r="BZ46" s="142"/>
      <c r="CA46" s="143"/>
      <c r="CB46" s="143"/>
      <c r="CC46" s="74"/>
      <c r="CD46" s="74"/>
      <c r="CE46" s="136"/>
      <c r="CF46" s="106"/>
      <c r="CG46" s="147"/>
      <c r="CH46" s="108"/>
      <c r="CI46" s="142"/>
      <c r="CJ46" s="143"/>
      <c r="CK46" s="143"/>
      <c r="CL46" s="74"/>
      <c r="CM46" s="74"/>
      <c r="CN46" s="136"/>
      <c r="CO46" s="106"/>
      <c r="CP46" s="147"/>
      <c r="CQ46" s="108"/>
      <c r="CR46" s="142"/>
      <c r="CS46" s="143"/>
      <c r="CT46" s="143"/>
      <c r="CU46" s="74"/>
      <c r="CV46" s="74"/>
      <c r="CW46" s="136"/>
      <c r="CX46" s="106"/>
      <c r="CY46" s="147"/>
      <c r="CZ46" s="108"/>
      <c r="DA46" s="142"/>
      <c r="DB46" s="143"/>
      <c r="DC46" s="143"/>
      <c r="DD46" s="74"/>
      <c r="DE46" s="74"/>
      <c r="DF46" s="136"/>
      <c r="DG46" s="106"/>
      <c r="DH46" s="147"/>
      <c r="DI46" s="108"/>
      <c r="DJ46" s="142"/>
      <c r="DK46" s="143"/>
      <c r="DL46" s="143"/>
      <c r="DM46" s="74"/>
      <c r="DN46" s="74"/>
      <c r="DO46" s="136"/>
      <c r="DP46" s="106"/>
      <c r="DQ46" s="147"/>
      <c r="DR46" s="108"/>
      <c r="DS46" s="142"/>
      <c r="DT46" s="143"/>
      <c r="DU46" s="143"/>
      <c r="DV46" s="74"/>
      <c r="DW46" s="74"/>
      <c r="DX46" s="136"/>
      <c r="DY46" s="106"/>
      <c r="DZ46" s="147"/>
      <c r="EA46" s="108"/>
      <c r="EB46" s="142"/>
      <c r="EC46" s="143"/>
      <c r="ED46" s="143"/>
      <c r="EE46" s="74"/>
      <c r="EF46" s="74"/>
      <c r="EG46" s="136"/>
      <c r="EH46" s="106"/>
      <c r="EI46" s="147"/>
      <c r="EJ46" s="108"/>
      <c r="EK46" s="142"/>
      <c r="EL46" s="143"/>
      <c r="EM46" s="143"/>
      <c r="EN46" s="74"/>
      <c r="EO46" s="74"/>
      <c r="EP46" s="136"/>
      <c r="EQ46" s="106"/>
      <c r="ER46" s="147"/>
      <c r="ES46" s="108"/>
      <c r="ET46" s="142"/>
      <c r="EU46" s="143"/>
      <c r="EV46" s="143"/>
      <c r="EW46" s="74"/>
      <c r="EX46" s="74"/>
      <c r="EY46" s="136"/>
      <c r="EZ46" s="106"/>
      <c r="FA46" s="147"/>
      <c r="FB46" s="108"/>
      <c r="FC46" s="142"/>
      <c r="FD46" s="143"/>
      <c r="FE46" s="143"/>
      <c r="FF46" s="74"/>
      <c r="FG46" s="74"/>
      <c r="FH46" s="136"/>
      <c r="FI46" s="106"/>
      <c r="FJ46" s="147"/>
      <c r="FK46" s="108"/>
      <c r="FL46" s="142"/>
      <c r="FM46" s="143"/>
      <c r="FN46" s="143"/>
      <c r="FO46" s="74"/>
      <c r="FP46" s="74"/>
      <c r="FQ46" s="136"/>
      <c r="FR46" s="106"/>
      <c r="FS46" s="147"/>
      <c r="FT46" s="108"/>
      <c r="FU46" s="142"/>
      <c r="FV46" s="143"/>
      <c r="FW46" s="143"/>
      <c r="FX46" s="74"/>
      <c r="FY46" s="74"/>
      <c r="FZ46" s="136"/>
      <c r="GA46" s="106"/>
      <c r="GB46" s="147"/>
      <c r="GC46" s="108"/>
      <c r="GD46" s="142"/>
      <c r="GE46" s="143"/>
      <c r="GF46" s="143"/>
      <c r="GG46" s="74"/>
      <c r="GH46" s="74"/>
      <c r="GI46" s="136"/>
      <c r="GJ46" s="106"/>
      <c r="GK46" s="147"/>
      <c r="GL46" s="108"/>
      <c r="GM46" s="142"/>
      <c r="GN46" s="143"/>
      <c r="GO46" s="143"/>
      <c r="GP46" s="74"/>
      <c r="GQ46" s="74"/>
      <c r="GR46" s="136"/>
      <c r="GS46" s="106"/>
      <c r="GT46" s="147"/>
      <c r="GU46" s="108"/>
      <c r="GV46" s="142"/>
      <c r="GW46" s="143"/>
      <c r="GX46" s="143"/>
      <c r="GY46" s="74"/>
      <c r="GZ46" s="74"/>
      <c r="HA46" s="136"/>
      <c r="HB46" s="106"/>
      <c r="HC46" s="147"/>
      <c r="HD46" s="108"/>
      <c r="HE46" s="142"/>
      <c r="HF46" s="143"/>
      <c r="HG46" s="143"/>
      <c r="HH46" s="74"/>
      <c r="HI46" s="74"/>
      <c r="HJ46" s="136"/>
      <c r="HK46" s="106"/>
      <c r="HL46" s="147"/>
      <c r="HM46" s="108"/>
      <c r="HN46" s="142"/>
      <c r="HO46" s="143"/>
      <c r="HP46" s="143"/>
      <c r="HQ46" s="74"/>
      <c r="HR46" s="74"/>
      <c r="HS46" s="136"/>
      <c r="HT46" s="106"/>
      <c r="HU46" s="147"/>
      <c r="HV46" s="108"/>
      <c r="HW46" s="142"/>
      <c r="HX46" s="143"/>
      <c r="HY46" s="143"/>
      <c r="HZ46" s="74"/>
      <c r="IA46" s="74"/>
      <c r="IB46" s="136"/>
      <c r="IC46" s="106"/>
      <c r="ID46" s="147"/>
      <c r="IE46" s="108"/>
      <c r="IF46" s="142"/>
      <c r="IG46" s="143"/>
      <c r="IH46" s="143"/>
      <c r="II46" s="74"/>
      <c r="IJ46" s="74"/>
      <c r="IK46" s="136"/>
      <c r="IL46" s="106"/>
      <c r="IM46" s="147"/>
      <c r="IN46" s="108"/>
      <c r="IO46" s="142"/>
      <c r="IP46" s="143"/>
      <c r="IQ46" s="143"/>
      <c r="IR46" s="74"/>
      <c r="IS46" s="74"/>
      <c r="IT46" s="136"/>
      <c r="IU46" s="106"/>
      <c r="IV46" s="147"/>
      <c r="IW46" s="108"/>
      <c r="IX46" s="142"/>
      <c r="IY46" s="143"/>
      <c r="IZ46" s="143"/>
      <c r="JA46" s="74"/>
      <c r="JB46" s="74"/>
      <c r="JC46" s="136"/>
      <c r="JD46" s="106"/>
      <c r="JE46" s="147"/>
      <c r="JF46" s="108"/>
      <c r="JG46" s="142"/>
      <c r="JH46" s="143"/>
      <c r="JI46" s="143"/>
      <c r="JJ46" s="74"/>
      <c r="JK46" s="74"/>
      <c r="JL46" s="136"/>
      <c r="JM46" s="106"/>
      <c r="JN46" s="147"/>
      <c r="JO46" s="108"/>
      <c r="JP46" s="142"/>
      <c r="JQ46" s="143"/>
      <c r="JR46" s="143"/>
    </row>
    <row r="47" spans="1:278" ht="12.75" customHeight="1" x14ac:dyDescent="0.2">
      <c r="A47" s="74"/>
      <c r="B47" s="136" t="s">
        <v>179</v>
      </c>
      <c r="C47" s="106" t="s">
        <v>180</v>
      </c>
      <c r="D47" s="144" t="s">
        <v>91</v>
      </c>
      <c r="E47" s="108">
        <v>30</v>
      </c>
      <c r="F47" s="118">
        <v>0</v>
      </c>
      <c r="G47" s="95">
        <f t="shared" ref="G47:G53" si="1">ROUND((F47*E47),0)</f>
        <v>0</v>
      </c>
      <c r="H47" s="95"/>
      <c r="I47" s="74"/>
      <c r="J47" s="74"/>
      <c r="K47" s="136"/>
      <c r="L47" s="106"/>
      <c r="M47" s="144"/>
      <c r="N47" s="108"/>
      <c r="O47" s="118"/>
      <c r="P47" s="95"/>
      <c r="Q47" s="95"/>
      <c r="R47" s="182"/>
      <c r="S47" s="76"/>
      <c r="T47" s="136"/>
      <c r="U47" s="106"/>
      <c r="V47" s="144"/>
      <c r="W47" s="108"/>
      <c r="X47" s="118"/>
      <c r="Y47" s="95"/>
      <c r="Z47" s="95"/>
      <c r="AA47" s="76"/>
      <c r="AB47" s="74"/>
      <c r="AC47" s="136"/>
      <c r="AD47" s="106"/>
      <c r="AE47" s="144"/>
      <c r="AF47" s="108"/>
      <c r="AG47" s="118"/>
      <c r="AH47" s="95"/>
      <c r="AI47" s="95"/>
      <c r="AJ47" s="74"/>
      <c r="AK47" s="74"/>
      <c r="AL47" s="136"/>
      <c r="AM47" s="106"/>
      <c r="AN47" s="144"/>
      <c r="AO47" s="108"/>
      <c r="AP47" s="118"/>
      <c r="AQ47" s="95"/>
      <c r="AR47" s="95"/>
      <c r="AS47" s="74"/>
      <c r="AT47" s="74"/>
      <c r="AU47" s="136"/>
      <c r="AV47" s="106"/>
      <c r="AW47" s="144"/>
      <c r="AX47" s="108"/>
      <c r="AY47" s="118"/>
      <c r="AZ47" s="95"/>
      <c r="BA47" s="95"/>
      <c r="BB47" s="74"/>
      <c r="BC47" s="74"/>
      <c r="BD47" s="136"/>
      <c r="BE47" s="106"/>
      <c r="BF47" s="144"/>
      <c r="BG47" s="108"/>
      <c r="BH47" s="118"/>
      <c r="BI47" s="95"/>
      <c r="BJ47" s="95"/>
      <c r="BK47" s="74"/>
      <c r="BL47" s="74"/>
      <c r="BM47" s="136"/>
      <c r="BN47" s="106"/>
      <c r="BO47" s="144"/>
      <c r="BP47" s="108"/>
      <c r="BQ47" s="118"/>
      <c r="BR47" s="95"/>
      <c r="BS47" s="95"/>
      <c r="BT47" s="74"/>
      <c r="BU47" s="74"/>
      <c r="BV47" s="136"/>
      <c r="BW47" s="106"/>
      <c r="BX47" s="144"/>
      <c r="BY47" s="108"/>
      <c r="BZ47" s="118"/>
      <c r="CA47" s="95"/>
      <c r="CB47" s="95"/>
      <c r="CC47" s="74"/>
      <c r="CD47" s="74"/>
      <c r="CE47" s="136"/>
      <c r="CF47" s="106"/>
      <c r="CG47" s="144"/>
      <c r="CH47" s="108"/>
      <c r="CI47" s="118"/>
      <c r="CJ47" s="95"/>
      <c r="CK47" s="95"/>
      <c r="CL47" s="74"/>
      <c r="CM47" s="74"/>
      <c r="CN47" s="136"/>
      <c r="CO47" s="106"/>
      <c r="CP47" s="144"/>
      <c r="CQ47" s="108"/>
      <c r="CR47" s="118"/>
      <c r="CS47" s="95"/>
      <c r="CT47" s="95"/>
      <c r="CU47" s="74"/>
      <c r="CV47" s="74"/>
      <c r="CW47" s="136"/>
      <c r="CX47" s="106"/>
      <c r="CY47" s="144"/>
      <c r="CZ47" s="108"/>
      <c r="DA47" s="118"/>
      <c r="DB47" s="95"/>
      <c r="DC47" s="95"/>
      <c r="DD47" s="74"/>
      <c r="DE47" s="74"/>
      <c r="DF47" s="136"/>
      <c r="DG47" s="106"/>
      <c r="DH47" s="144"/>
      <c r="DI47" s="108"/>
      <c r="DJ47" s="118"/>
      <c r="DK47" s="95"/>
      <c r="DL47" s="95"/>
      <c r="DM47" s="74"/>
      <c r="DN47" s="74"/>
      <c r="DO47" s="136"/>
      <c r="DP47" s="106"/>
      <c r="DQ47" s="144"/>
      <c r="DR47" s="108"/>
      <c r="DS47" s="118"/>
      <c r="DT47" s="95"/>
      <c r="DU47" s="95"/>
      <c r="DV47" s="74"/>
      <c r="DW47" s="74"/>
      <c r="DX47" s="136"/>
      <c r="DY47" s="106"/>
      <c r="DZ47" s="144"/>
      <c r="EA47" s="108"/>
      <c r="EB47" s="118"/>
      <c r="EC47" s="95"/>
      <c r="ED47" s="95"/>
      <c r="EE47" s="74"/>
      <c r="EF47" s="74"/>
      <c r="EG47" s="136"/>
      <c r="EH47" s="106"/>
      <c r="EI47" s="144"/>
      <c r="EJ47" s="108"/>
      <c r="EK47" s="118"/>
      <c r="EL47" s="95"/>
      <c r="EM47" s="95"/>
      <c r="EN47" s="74"/>
      <c r="EO47" s="74"/>
      <c r="EP47" s="136"/>
      <c r="EQ47" s="106"/>
      <c r="ER47" s="144"/>
      <c r="ES47" s="108"/>
      <c r="ET47" s="118"/>
      <c r="EU47" s="95"/>
      <c r="EV47" s="95"/>
      <c r="EW47" s="74"/>
      <c r="EX47" s="74"/>
      <c r="EY47" s="136"/>
      <c r="EZ47" s="106"/>
      <c r="FA47" s="144"/>
      <c r="FB47" s="108"/>
      <c r="FC47" s="118"/>
      <c r="FD47" s="95"/>
      <c r="FE47" s="95"/>
      <c r="FF47" s="74"/>
      <c r="FG47" s="74"/>
      <c r="FH47" s="136"/>
      <c r="FI47" s="106"/>
      <c r="FJ47" s="144"/>
      <c r="FK47" s="108"/>
      <c r="FL47" s="118"/>
      <c r="FM47" s="95"/>
      <c r="FN47" s="95"/>
      <c r="FO47" s="74"/>
      <c r="FP47" s="74"/>
      <c r="FQ47" s="136"/>
      <c r="FR47" s="106"/>
      <c r="FS47" s="144"/>
      <c r="FT47" s="108"/>
      <c r="FU47" s="118"/>
      <c r="FV47" s="95"/>
      <c r="FW47" s="95"/>
      <c r="FX47" s="74"/>
      <c r="FY47" s="74"/>
      <c r="FZ47" s="136"/>
      <c r="GA47" s="106"/>
      <c r="GB47" s="144"/>
      <c r="GC47" s="108"/>
      <c r="GD47" s="118"/>
      <c r="GE47" s="95"/>
      <c r="GF47" s="95"/>
      <c r="GG47" s="74"/>
      <c r="GH47" s="74"/>
      <c r="GI47" s="136"/>
      <c r="GJ47" s="106"/>
      <c r="GK47" s="144"/>
      <c r="GL47" s="108"/>
      <c r="GM47" s="118"/>
      <c r="GN47" s="95"/>
      <c r="GO47" s="95"/>
      <c r="GP47" s="74"/>
      <c r="GQ47" s="74"/>
      <c r="GR47" s="136"/>
      <c r="GS47" s="106"/>
      <c r="GT47" s="144"/>
      <c r="GU47" s="108"/>
      <c r="GV47" s="118"/>
      <c r="GW47" s="95"/>
      <c r="GX47" s="95"/>
      <c r="GY47" s="74"/>
      <c r="GZ47" s="74"/>
      <c r="HA47" s="136"/>
      <c r="HB47" s="106"/>
      <c r="HC47" s="144"/>
      <c r="HD47" s="108"/>
      <c r="HE47" s="118"/>
      <c r="HF47" s="95"/>
      <c r="HG47" s="95"/>
      <c r="HH47" s="74"/>
      <c r="HI47" s="74"/>
      <c r="HJ47" s="136"/>
      <c r="HK47" s="106"/>
      <c r="HL47" s="144"/>
      <c r="HM47" s="108"/>
      <c r="HN47" s="118"/>
      <c r="HO47" s="95"/>
      <c r="HP47" s="95"/>
      <c r="HQ47" s="74"/>
      <c r="HR47" s="74"/>
      <c r="HS47" s="136"/>
      <c r="HT47" s="106"/>
      <c r="HU47" s="144"/>
      <c r="HV47" s="108"/>
      <c r="HW47" s="118"/>
      <c r="HX47" s="95"/>
      <c r="HY47" s="95"/>
      <c r="HZ47" s="74"/>
      <c r="IA47" s="74"/>
      <c r="IB47" s="136"/>
      <c r="IC47" s="106"/>
      <c r="ID47" s="144"/>
      <c r="IE47" s="108"/>
      <c r="IF47" s="118"/>
      <c r="IG47" s="95"/>
      <c r="IH47" s="95"/>
      <c r="II47" s="74"/>
      <c r="IJ47" s="74"/>
      <c r="IK47" s="136"/>
      <c r="IL47" s="106"/>
      <c r="IM47" s="144"/>
      <c r="IN47" s="108"/>
      <c r="IO47" s="118"/>
      <c r="IP47" s="95"/>
      <c r="IQ47" s="95"/>
      <c r="IR47" s="74"/>
      <c r="IS47" s="74"/>
      <c r="IT47" s="136"/>
      <c r="IU47" s="106"/>
      <c r="IV47" s="144"/>
      <c r="IW47" s="108"/>
      <c r="IX47" s="118"/>
      <c r="IY47" s="95"/>
      <c r="IZ47" s="95"/>
      <c r="JA47" s="74"/>
      <c r="JB47" s="74"/>
      <c r="JC47" s="136"/>
      <c r="JD47" s="106"/>
      <c r="JE47" s="144"/>
      <c r="JF47" s="108"/>
      <c r="JG47" s="118"/>
      <c r="JH47" s="95"/>
      <c r="JI47" s="95"/>
      <c r="JJ47" s="74"/>
      <c r="JK47" s="74"/>
      <c r="JL47" s="136"/>
      <c r="JM47" s="106"/>
      <c r="JN47" s="144"/>
      <c r="JO47" s="108"/>
      <c r="JP47" s="118"/>
      <c r="JQ47" s="95"/>
      <c r="JR47" s="95"/>
    </row>
    <row r="48" spans="1:278" ht="12.75" customHeight="1" x14ac:dyDescent="0.2">
      <c r="A48" s="74"/>
      <c r="B48" s="136" t="s">
        <v>181</v>
      </c>
      <c r="C48" s="106" t="s">
        <v>100</v>
      </c>
      <c r="D48" s="144" t="s">
        <v>91</v>
      </c>
      <c r="E48" s="108">
        <v>20</v>
      </c>
      <c r="F48" s="118">
        <v>0</v>
      </c>
      <c r="G48" s="95">
        <f t="shared" si="1"/>
        <v>0</v>
      </c>
      <c r="H48" s="95"/>
      <c r="I48" s="74"/>
      <c r="J48" s="74"/>
      <c r="K48" s="136"/>
      <c r="L48" s="106"/>
      <c r="M48" s="144"/>
      <c r="N48" s="108"/>
      <c r="O48" s="118"/>
      <c r="P48" s="95"/>
      <c r="Q48" s="95"/>
      <c r="R48" s="182"/>
      <c r="S48" s="76"/>
      <c r="T48" s="136"/>
      <c r="U48" s="106"/>
      <c r="V48" s="144"/>
      <c r="W48" s="108"/>
      <c r="X48" s="118"/>
      <c r="Y48" s="95"/>
      <c r="Z48" s="95"/>
      <c r="AA48" s="76"/>
      <c r="AB48" s="74"/>
      <c r="AC48" s="136"/>
      <c r="AD48" s="106"/>
      <c r="AE48" s="144"/>
      <c r="AF48" s="108"/>
      <c r="AG48" s="118"/>
      <c r="AH48" s="95"/>
      <c r="AI48" s="95"/>
      <c r="AJ48" s="74"/>
      <c r="AK48" s="74"/>
      <c r="AL48" s="136"/>
      <c r="AM48" s="106"/>
      <c r="AN48" s="144"/>
      <c r="AO48" s="108"/>
      <c r="AP48" s="118"/>
      <c r="AQ48" s="95"/>
      <c r="AR48" s="95"/>
      <c r="AS48" s="74"/>
      <c r="AT48" s="74"/>
      <c r="AU48" s="136"/>
      <c r="AV48" s="106"/>
      <c r="AW48" s="144"/>
      <c r="AX48" s="108"/>
      <c r="AY48" s="118"/>
      <c r="AZ48" s="95"/>
      <c r="BA48" s="95"/>
      <c r="BB48" s="74"/>
      <c r="BC48" s="74"/>
      <c r="BD48" s="136"/>
      <c r="BE48" s="106"/>
      <c r="BF48" s="144"/>
      <c r="BG48" s="108"/>
      <c r="BH48" s="118"/>
      <c r="BI48" s="95"/>
      <c r="BJ48" s="95"/>
      <c r="BK48" s="74"/>
      <c r="BL48" s="74"/>
      <c r="BM48" s="136"/>
      <c r="BN48" s="106"/>
      <c r="BO48" s="144"/>
      <c r="BP48" s="108"/>
      <c r="BQ48" s="118"/>
      <c r="BR48" s="95"/>
      <c r="BS48" s="95"/>
      <c r="BT48" s="74"/>
      <c r="BU48" s="74"/>
      <c r="BV48" s="136"/>
      <c r="BW48" s="106"/>
      <c r="BX48" s="144"/>
      <c r="BY48" s="108"/>
      <c r="BZ48" s="118"/>
      <c r="CA48" s="95"/>
      <c r="CB48" s="95"/>
      <c r="CC48" s="74"/>
      <c r="CD48" s="74"/>
      <c r="CE48" s="136"/>
      <c r="CF48" s="106"/>
      <c r="CG48" s="144"/>
      <c r="CH48" s="108"/>
      <c r="CI48" s="118"/>
      <c r="CJ48" s="95"/>
      <c r="CK48" s="95"/>
      <c r="CL48" s="74"/>
      <c r="CM48" s="74"/>
      <c r="CN48" s="136"/>
      <c r="CO48" s="106"/>
      <c r="CP48" s="144"/>
      <c r="CQ48" s="108"/>
      <c r="CR48" s="118"/>
      <c r="CS48" s="95"/>
      <c r="CT48" s="95"/>
      <c r="CU48" s="74"/>
      <c r="CV48" s="74"/>
      <c r="CW48" s="136"/>
      <c r="CX48" s="106"/>
      <c r="CY48" s="144"/>
      <c r="CZ48" s="108"/>
      <c r="DA48" s="118"/>
      <c r="DB48" s="95"/>
      <c r="DC48" s="95"/>
      <c r="DD48" s="74"/>
      <c r="DE48" s="74"/>
      <c r="DF48" s="136"/>
      <c r="DG48" s="106"/>
      <c r="DH48" s="144"/>
      <c r="DI48" s="108"/>
      <c r="DJ48" s="118"/>
      <c r="DK48" s="95"/>
      <c r="DL48" s="95"/>
      <c r="DM48" s="74"/>
      <c r="DN48" s="74"/>
      <c r="DO48" s="136"/>
      <c r="DP48" s="106"/>
      <c r="DQ48" s="144"/>
      <c r="DR48" s="108"/>
      <c r="DS48" s="118"/>
      <c r="DT48" s="95"/>
      <c r="DU48" s="95"/>
      <c r="DV48" s="74"/>
      <c r="DW48" s="74"/>
      <c r="DX48" s="136"/>
      <c r="DY48" s="106"/>
      <c r="DZ48" s="144"/>
      <c r="EA48" s="108"/>
      <c r="EB48" s="118"/>
      <c r="EC48" s="95"/>
      <c r="ED48" s="95"/>
      <c r="EE48" s="74"/>
      <c r="EF48" s="74"/>
      <c r="EG48" s="136"/>
      <c r="EH48" s="106"/>
      <c r="EI48" s="144"/>
      <c r="EJ48" s="108"/>
      <c r="EK48" s="118"/>
      <c r="EL48" s="95"/>
      <c r="EM48" s="95"/>
      <c r="EN48" s="74"/>
      <c r="EO48" s="74"/>
      <c r="EP48" s="136"/>
      <c r="EQ48" s="106"/>
      <c r="ER48" s="144"/>
      <c r="ES48" s="108"/>
      <c r="ET48" s="118"/>
      <c r="EU48" s="95"/>
      <c r="EV48" s="95"/>
      <c r="EW48" s="74"/>
      <c r="EX48" s="74"/>
      <c r="EY48" s="136"/>
      <c r="EZ48" s="106"/>
      <c r="FA48" s="144"/>
      <c r="FB48" s="108"/>
      <c r="FC48" s="118"/>
      <c r="FD48" s="95"/>
      <c r="FE48" s="95"/>
      <c r="FF48" s="74"/>
      <c r="FG48" s="74"/>
      <c r="FH48" s="136"/>
      <c r="FI48" s="106"/>
      <c r="FJ48" s="144"/>
      <c r="FK48" s="108"/>
      <c r="FL48" s="118"/>
      <c r="FM48" s="95"/>
      <c r="FN48" s="95"/>
      <c r="FO48" s="74"/>
      <c r="FP48" s="74"/>
      <c r="FQ48" s="136"/>
      <c r="FR48" s="106"/>
      <c r="FS48" s="144"/>
      <c r="FT48" s="108"/>
      <c r="FU48" s="118"/>
      <c r="FV48" s="95"/>
      <c r="FW48" s="95"/>
      <c r="FX48" s="74"/>
      <c r="FY48" s="74"/>
      <c r="FZ48" s="136"/>
      <c r="GA48" s="106"/>
      <c r="GB48" s="144"/>
      <c r="GC48" s="108"/>
      <c r="GD48" s="118"/>
      <c r="GE48" s="95"/>
      <c r="GF48" s="95"/>
      <c r="GG48" s="74"/>
      <c r="GH48" s="74"/>
      <c r="GI48" s="136"/>
      <c r="GJ48" s="106"/>
      <c r="GK48" s="144"/>
      <c r="GL48" s="108"/>
      <c r="GM48" s="118"/>
      <c r="GN48" s="95"/>
      <c r="GO48" s="95"/>
      <c r="GP48" s="74"/>
      <c r="GQ48" s="74"/>
      <c r="GR48" s="136"/>
      <c r="GS48" s="106"/>
      <c r="GT48" s="144"/>
      <c r="GU48" s="108"/>
      <c r="GV48" s="118"/>
      <c r="GW48" s="95"/>
      <c r="GX48" s="95"/>
      <c r="GY48" s="74"/>
      <c r="GZ48" s="74"/>
      <c r="HA48" s="136"/>
      <c r="HB48" s="106"/>
      <c r="HC48" s="144"/>
      <c r="HD48" s="108"/>
      <c r="HE48" s="118"/>
      <c r="HF48" s="95"/>
      <c r="HG48" s="95"/>
      <c r="HH48" s="74"/>
      <c r="HI48" s="74"/>
      <c r="HJ48" s="136"/>
      <c r="HK48" s="106"/>
      <c r="HL48" s="144"/>
      <c r="HM48" s="108"/>
      <c r="HN48" s="118"/>
      <c r="HO48" s="95"/>
      <c r="HP48" s="95"/>
      <c r="HQ48" s="74"/>
      <c r="HR48" s="74"/>
      <c r="HS48" s="136"/>
      <c r="HT48" s="106"/>
      <c r="HU48" s="144"/>
      <c r="HV48" s="108"/>
      <c r="HW48" s="118"/>
      <c r="HX48" s="95"/>
      <c r="HY48" s="95"/>
      <c r="HZ48" s="74"/>
      <c r="IA48" s="74"/>
      <c r="IB48" s="136"/>
      <c r="IC48" s="106"/>
      <c r="ID48" s="144"/>
      <c r="IE48" s="108"/>
      <c r="IF48" s="118"/>
      <c r="IG48" s="95"/>
      <c r="IH48" s="95"/>
      <c r="II48" s="74"/>
      <c r="IJ48" s="74"/>
      <c r="IK48" s="136"/>
      <c r="IL48" s="106"/>
      <c r="IM48" s="144"/>
      <c r="IN48" s="108"/>
      <c r="IO48" s="118"/>
      <c r="IP48" s="95"/>
      <c r="IQ48" s="95"/>
      <c r="IR48" s="74"/>
      <c r="IS48" s="74"/>
      <c r="IT48" s="136"/>
      <c r="IU48" s="106"/>
      <c r="IV48" s="144"/>
      <c r="IW48" s="108"/>
      <c r="IX48" s="118"/>
      <c r="IY48" s="95"/>
      <c r="IZ48" s="95"/>
      <c r="JA48" s="74"/>
      <c r="JB48" s="74"/>
      <c r="JC48" s="136"/>
      <c r="JD48" s="106"/>
      <c r="JE48" s="144"/>
      <c r="JF48" s="108"/>
      <c r="JG48" s="118"/>
      <c r="JH48" s="95"/>
      <c r="JI48" s="95"/>
      <c r="JJ48" s="74"/>
      <c r="JK48" s="74"/>
      <c r="JL48" s="136"/>
      <c r="JM48" s="106"/>
      <c r="JN48" s="144"/>
      <c r="JO48" s="108"/>
      <c r="JP48" s="118"/>
      <c r="JQ48" s="95"/>
      <c r="JR48" s="95"/>
    </row>
    <row r="49" spans="1:278" ht="12.75" customHeight="1" x14ac:dyDescent="0.2">
      <c r="A49" s="74"/>
      <c r="B49" s="136" t="s">
        <v>182</v>
      </c>
      <c r="C49" s="106" t="s">
        <v>101</v>
      </c>
      <c r="D49" s="144" t="s">
        <v>91</v>
      </c>
      <c r="E49" s="108">
        <v>50</v>
      </c>
      <c r="F49" s="118">
        <v>0</v>
      </c>
      <c r="G49" s="95">
        <f t="shared" si="1"/>
        <v>0</v>
      </c>
      <c r="H49" s="95"/>
      <c r="I49" s="74"/>
      <c r="J49" s="74"/>
      <c r="K49" s="136"/>
      <c r="L49" s="106"/>
      <c r="M49" s="144"/>
      <c r="N49" s="108"/>
      <c r="O49" s="118"/>
      <c r="P49" s="95"/>
      <c r="Q49" s="95"/>
      <c r="R49" s="182"/>
      <c r="S49" s="76"/>
      <c r="T49" s="136"/>
      <c r="U49" s="106"/>
      <c r="V49" s="144"/>
      <c r="W49" s="108"/>
      <c r="X49" s="118"/>
      <c r="Y49" s="95"/>
      <c r="Z49" s="95"/>
      <c r="AA49" s="76"/>
      <c r="AB49" s="74"/>
      <c r="AC49" s="136"/>
      <c r="AD49" s="106"/>
      <c r="AE49" s="144"/>
      <c r="AF49" s="108"/>
      <c r="AG49" s="118"/>
      <c r="AH49" s="95"/>
      <c r="AI49" s="95"/>
      <c r="AJ49" s="74"/>
      <c r="AK49" s="74"/>
      <c r="AL49" s="136"/>
      <c r="AM49" s="106"/>
      <c r="AN49" s="144"/>
      <c r="AO49" s="108"/>
      <c r="AP49" s="118"/>
      <c r="AQ49" s="95"/>
      <c r="AR49" s="95"/>
      <c r="AS49" s="74"/>
      <c r="AT49" s="74"/>
      <c r="AU49" s="136"/>
      <c r="AV49" s="106"/>
      <c r="AW49" s="144"/>
      <c r="AX49" s="108"/>
      <c r="AY49" s="118"/>
      <c r="AZ49" s="95"/>
      <c r="BA49" s="95"/>
      <c r="BB49" s="74"/>
      <c r="BC49" s="74"/>
      <c r="BD49" s="136"/>
      <c r="BE49" s="106"/>
      <c r="BF49" s="144"/>
      <c r="BG49" s="108"/>
      <c r="BH49" s="118"/>
      <c r="BI49" s="95"/>
      <c r="BJ49" s="95"/>
      <c r="BK49" s="74"/>
      <c r="BL49" s="74"/>
      <c r="BM49" s="136"/>
      <c r="BN49" s="106"/>
      <c r="BO49" s="144"/>
      <c r="BP49" s="108"/>
      <c r="BQ49" s="118"/>
      <c r="BR49" s="95"/>
      <c r="BS49" s="95"/>
      <c r="BT49" s="74"/>
      <c r="BU49" s="74"/>
      <c r="BV49" s="136"/>
      <c r="BW49" s="106"/>
      <c r="BX49" s="144"/>
      <c r="BY49" s="108"/>
      <c r="BZ49" s="118"/>
      <c r="CA49" s="95"/>
      <c r="CB49" s="95"/>
      <c r="CC49" s="74"/>
      <c r="CD49" s="74"/>
      <c r="CE49" s="136"/>
      <c r="CF49" s="106"/>
      <c r="CG49" s="144"/>
      <c r="CH49" s="108"/>
      <c r="CI49" s="118"/>
      <c r="CJ49" s="95"/>
      <c r="CK49" s="95"/>
      <c r="CL49" s="74"/>
      <c r="CM49" s="74"/>
      <c r="CN49" s="136"/>
      <c r="CO49" s="106"/>
      <c r="CP49" s="144"/>
      <c r="CQ49" s="108"/>
      <c r="CR49" s="118"/>
      <c r="CS49" s="95"/>
      <c r="CT49" s="95"/>
      <c r="CU49" s="74"/>
      <c r="CV49" s="74"/>
      <c r="CW49" s="136"/>
      <c r="CX49" s="106"/>
      <c r="CY49" s="144"/>
      <c r="CZ49" s="108"/>
      <c r="DA49" s="118"/>
      <c r="DB49" s="95"/>
      <c r="DC49" s="95"/>
      <c r="DD49" s="74"/>
      <c r="DE49" s="74"/>
      <c r="DF49" s="136"/>
      <c r="DG49" s="106"/>
      <c r="DH49" s="144"/>
      <c r="DI49" s="108"/>
      <c r="DJ49" s="118"/>
      <c r="DK49" s="95"/>
      <c r="DL49" s="95"/>
      <c r="DM49" s="74"/>
      <c r="DN49" s="74"/>
      <c r="DO49" s="136"/>
      <c r="DP49" s="106"/>
      <c r="DQ49" s="144"/>
      <c r="DR49" s="108"/>
      <c r="DS49" s="118"/>
      <c r="DT49" s="95"/>
      <c r="DU49" s="95"/>
      <c r="DV49" s="74"/>
      <c r="DW49" s="74"/>
      <c r="DX49" s="136"/>
      <c r="DY49" s="106"/>
      <c r="DZ49" s="144"/>
      <c r="EA49" s="108"/>
      <c r="EB49" s="118"/>
      <c r="EC49" s="95"/>
      <c r="ED49" s="95"/>
      <c r="EE49" s="74"/>
      <c r="EF49" s="74"/>
      <c r="EG49" s="136"/>
      <c r="EH49" s="106"/>
      <c r="EI49" s="144"/>
      <c r="EJ49" s="108"/>
      <c r="EK49" s="118"/>
      <c r="EL49" s="95"/>
      <c r="EM49" s="95"/>
      <c r="EN49" s="74"/>
      <c r="EO49" s="74"/>
      <c r="EP49" s="136"/>
      <c r="EQ49" s="106"/>
      <c r="ER49" s="144"/>
      <c r="ES49" s="108"/>
      <c r="ET49" s="118"/>
      <c r="EU49" s="95"/>
      <c r="EV49" s="95"/>
      <c r="EW49" s="74"/>
      <c r="EX49" s="74"/>
      <c r="EY49" s="136"/>
      <c r="EZ49" s="106"/>
      <c r="FA49" s="144"/>
      <c r="FB49" s="108"/>
      <c r="FC49" s="118"/>
      <c r="FD49" s="95"/>
      <c r="FE49" s="95"/>
      <c r="FF49" s="74"/>
      <c r="FG49" s="74"/>
      <c r="FH49" s="136"/>
      <c r="FI49" s="106"/>
      <c r="FJ49" s="144"/>
      <c r="FK49" s="108"/>
      <c r="FL49" s="118"/>
      <c r="FM49" s="95"/>
      <c r="FN49" s="95"/>
      <c r="FO49" s="74"/>
      <c r="FP49" s="74"/>
      <c r="FQ49" s="136"/>
      <c r="FR49" s="106"/>
      <c r="FS49" s="144"/>
      <c r="FT49" s="108"/>
      <c r="FU49" s="118"/>
      <c r="FV49" s="95"/>
      <c r="FW49" s="95"/>
      <c r="FX49" s="74"/>
      <c r="FY49" s="74"/>
      <c r="FZ49" s="136"/>
      <c r="GA49" s="106"/>
      <c r="GB49" s="144"/>
      <c r="GC49" s="108"/>
      <c r="GD49" s="118"/>
      <c r="GE49" s="95"/>
      <c r="GF49" s="95"/>
      <c r="GG49" s="74"/>
      <c r="GH49" s="74"/>
      <c r="GI49" s="136"/>
      <c r="GJ49" s="106"/>
      <c r="GK49" s="144"/>
      <c r="GL49" s="108"/>
      <c r="GM49" s="118"/>
      <c r="GN49" s="95"/>
      <c r="GO49" s="95"/>
      <c r="GP49" s="74"/>
      <c r="GQ49" s="74"/>
      <c r="GR49" s="136"/>
      <c r="GS49" s="106"/>
      <c r="GT49" s="144"/>
      <c r="GU49" s="108"/>
      <c r="GV49" s="118"/>
      <c r="GW49" s="95"/>
      <c r="GX49" s="95"/>
      <c r="GY49" s="74"/>
      <c r="GZ49" s="74"/>
      <c r="HA49" s="136"/>
      <c r="HB49" s="106"/>
      <c r="HC49" s="144"/>
      <c r="HD49" s="108"/>
      <c r="HE49" s="118"/>
      <c r="HF49" s="95"/>
      <c r="HG49" s="95"/>
      <c r="HH49" s="74"/>
      <c r="HI49" s="74"/>
      <c r="HJ49" s="136"/>
      <c r="HK49" s="106"/>
      <c r="HL49" s="144"/>
      <c r="HM49" s="108"/>
      <c r="HN49" s="118"/>
      <c r="HO49" s="95"/>
      <c r="HP49" s="95"/>
      <c r="HQ49" s="74"/>
      <c r="HR49" s="74"/>
      <c r="HS49" s="136"/>
      <c r="HT49" s="106"/>
      <c r="HU49" s="144"/>
      <c r="HV49" s="108"/>
      <c r="HW49" s="118"/>
      <c r="HX49" s="95"/>
      <c r="HY49" s="95"/>
      <c r="HZ49" s="74"/>
      <c r="IA49" s="74"/>
      <c r="IB49" s="136"/>
      <c r="IC49" s="106"/>
      <c r="ID49" s="144"/>
      <c r="IE49" s="108"/>
      <c r="IF49" s="118"/>
      <c r="IG49" s="95"/>
      <c r="IH49" s="95"/>
      <c r="II49" s="74"/>
      <c r="IJ49" s="74"/>
      <c r="IK49" s="136"/>
      <c r="IL49" s="106"/>
      <c r="IM49" s="144"/>
      <c r="IN49" s="108"/>
      <c r="IO49" s="118"/>
      <c r="IP49" s="95"/>
      <c r="IQ49" s="95"/>
      <c r="IR49" s="74"/>
      <c r="IS49" s="74"/>
      <c r="IT49" s="136"/>
      <c r="IU49" s="106"/>
      <c r="IV49" s="144"/>
      <c r="IW49" s="108"/>
      <c r="IX49" s="118"/>
      <c r="IY49" s="95"/>
      <c r="IZ49" s="95"/>
      <c r="JA49" s="74"/>
      <c r="JB49" s="74"/>
      <c r="JC49" s="136"/>
      <c r="JD49" s="106"/>
      <c r="JE49" s="144"/>
      <c r="JF49" s="108"/>
      <c r="JG49" s="118"/>
      <c r="JH49" s="95"/>
      <c r="JI49" s="95"/>
      <c r="JJ49" s="74"/>
      <c r="JK49" s="74"/>
      <c r="JL49" s="136"/>
      <c r="JM49" s="106"/>
      <c r="JN49" s="144"/>
      <c r="JO49" s="108"/>
      <c r="JP49" s="118"/>
      <c r="JQ49" s="95"/>
      <c r="JR49" s="95"/>
    </row>
    <row r="50" spans="1:278" ht="12.75" customHeight="1" x14ac:dyDescent="0.2">
      <c r="A50" s="74"/>
      <c r="B50" s="136" t="s">
        <v>183</v>
      </c>
      <c r="C50" s="106" t="s">
        <v>102</v>
      </c>
      <c r="D50" s="144" t="s">
        <v>93</v>
      </c>
      <c r="E50" s="108">
        <v>4</v>
      </c>
      <c r="F50" s="118">
        <v>0</v>
      </c>
      <c r="G50" s="95">
        <f t="shared" si="1"/>
        <v>0</v>
      </c>
      <c r="H50" s="95"/>
      <c r="I50" s="74"/>
      <c r="J50" s="74"/>
      <c r="K50" s="136"/>
      <c r="L50" s="106"/>
      <c r="M50" s="144"/>
      <c r="N50" s="108"/>
      <c r="O50" s="118"/>
      <c r="P50" s="95"/>
      <c r="Q50" s="95"/>
      <c r="R50" s="182"/>
      <c r="S50" s="76"/>
      <c r="T50" s="136"/>
      <c r="U50" s="106"/>
      <c r="V50" s="144"/>
      <c r="W50" s="108"/>
      <c r="X50" s="118"/>
      <c r="Y50" s="95"/>
      <c r="Z50" s="95"/>
      <c r="AA50" s="76"/>
      <c r="AB50" s="74"/>
      <c r="AC50" s="136"/>
      <c r="AD50" s="106"/>
      <c r="AE50" s="144"/>
      <c r="AF50" s="108"/>
      <c r="AG50" s="118"/>
      <c r="AH50" s="95"/>
      <c r="AI50" s="95"/>
      <c r="AJ50" s="74"/>
      <c r="AK50" s="74"/>
      <c r="AL50" s="136"/>
      <c r="AM50" s="106"/>
      <c r="AN50" s="144"/>
      <c r="AO50" s="108"/>
      <c r="AP50" s="118"/>
      <c r="AQ50" s="95"/>
      <c r="AR50" s="95"/>
      <c r="AS50" s="74"/>
      <c r="AT50" s="74"/>
      <c r="AU50" s="136"/>
      <c r="AV50" s="106"/>
      <c r="AW50" s="144"/>
      <c r="AX50" s="108"/>
      <c r="AY50" s="118"/>
      <c r="AZ50" s="95"/>
      <c r="BA50" s="95"/>
      <c r="BB50" s="74"/>
      <c r="BC50" s="74"/>
      <c r="BD50" s="136"/>
      <c r="BE50" s="106"/>
      <c r="BF50" s="144"/>
      <c r="BG50" s="108"/>
      <c r="BH50" s="118"/>
      <c r="BI50" s="95"/>
      <c r="BJ50" s="95"/>
      <c r="BK50" s="74"/>
      <c r="BL50" s="74"/>
      <c r="BM50" s="136"/>
      <c r="BN50" s="106"/>
      <c r="BO50" s="144"/>
      <c r="BP50" s="108"/>
      <c r="BQ50" s="118"/>
      <c r="BR50" s="95"/>
      <c r="BS50" s="95"/>
      <c r="BT50" s="74"/>
      <c r="BU50" s="74"/>
      <c r="BV50" s="136"/>
      <c r="BW50" s="106"/>
      <c r="BX50" s="144"/>
      <c r="BY50" s="108"/>
      <c r="BZ50" s="118"/>
      <c r="CA50" s="95"/>
      <c r="CB50" s="95"/>
      <c r="CC50" s="74"/>
      <c r="CD50" s="74"/>
      <c r="CE50" s="136"/>
      <c r="CF50" s="106"/>
      <c r="CG50" s="144"/>
      <c r="CH50" s="108"/>
      <c r="CI50" s="118"/>
      <c r="CJ50" s="95"/>
      <c r="CK50" s="95"/>
      <c r="CL50" s="74"/>
      <c r="CM50" s="74"/>
      <c r="CN50" s="136"/>
      <c r="CO50" s="106"/>
      <c r="CP50" s="144"/>
      <c r="CQ50" s="108"/>
      <c r="CR50" s="118"/>
      <c r="CS50" s="95"/>
      <c r="CT50" s="95"/>
      <c r="CU50" s="74"/>
      <c r="CV50" s="74"/>
      <c r="CW50" s="136"/>
      <c r="CX50" s="106"/>
      <c r="CY50" s="144"/>
      <c r="CZ50" s="108"/>
      <c r="DA50" s="118"/>
      <c r="DB50" s="95"/>
      <c r="DC50" s="95"/>
      <c r="DD50" s="74"/>
      <c r="DE50" s="74"/>
      <c r="DF50" s="136"/>
      <c r="DG50" s="106"/>
      <c r="DH50" s="144"/>
      <c r="DI50" s="108"/>
      <c r="DJ50" s="118"/>
      <c r="DK50" s="95"/>
      <c r="DL50" s="95"/>
      <c r="DM50" s="74"/>
      <c r="DN50" s="74"/>
      <c r="DO50" s="136"/>
      <c r="DP50" s="106"/>
      <c r="DQ50" s="144"/>
      <c r="DR50" s="108"/>
      <c r="DS50" s="118"/>
      <c r="DT50" s="95"/>
      <c r="DU50" s="95"/>
      <c r="DV50" s="74"/>
      <c r="DW50" s="74"/>
      <c r="DX50" s="136"/>
      <c r="DY50" s="106"/>
      <c r="DZ50" s="144"/>
      <c r="EA50" s="108"/>
      <c r="EB50" s="118"/>
      <c r="EC50" s="95"/>
      <c r="ED50" s="95"/>
      <c r="EE50" s="74"/>
      <c r="EF50" s="74"/>
      <c r="EG50" s="136"/>
      <c r="EH50" s="106"/>
      <c r="EI50" s="144"/>
      <c r="EJ50" s="108"/>
      <c r="EK50" s="118"/>
      <c r="EL50" s="95"/>
      <c r="EM50" s="95"/>
      <c r="EN50" s="74"/>
      <c r="EO50" s="74"/>
      <c r="EP50" s="136"/>
      <c r="EQ50" s="106"/>
      <c r="ER50" s="144"/>
      <c r="ES50" s="108"/>
      <c r="ET50" s="118"/>
      <c r="EU50" s="95"/>
      <c r="EV50" s="95"/>
      <c r="EW50" s="74"/>
      <c r="EX50" s="74"/>
      <c r="EY50" s="136"/>
      <c r="EZ50" s="106"/>
      <c r="FA50" s="144"/>
      <c r="FB50" s="108"/>
      <c r="FC50" s="118"/>
      <c r="FD50" s="95"/>
      <c r="FE50" s="95"/>
      <c r="FF50" s="74"/>
      <c r="FG50" s="74"/>
      <c r="FH50" s="136"/>
      <c r="FI50" s="106"/>
      <c r="FJ50" s="144"/>
      <c r="FK50" s="108"/>
      <c r="FL50" s="118"/>
      <c r="FM50" s="95"/>
      <c r="FN50" s="95"/>
      <c r="FO50" s="74"/>
      <c r="FP50" s="74"/>
      <c r="FQ50" s="136"/>
      <c r="FR50" s="106"/>
      <c r="FS50" s="144"/>
      <c r="FT50" s="108"/>
      <c r="FU50" s="118"/>
      <c r="FV50" s="95"/>
      <c r="FW50" s="95"/>
      <c r="FX50" s="74"/>
      <c r="FY50" s="74"/>
      <c r="FZ50" s="136"/>
      <c r="GA50" s="106"/>
      <c r="GB50" s="144"/>
      <c r="GC50" s="108"/>
      <c r="GD50" s="118"/>
      <c r="GE50" s="95"/>
      <c r="GF50" s="95"/>
      <c r="GG50" s="74"/>
      <c r="GH50" s="74"/>
      <c r="GI50" s="136"/>
      <c r="GJ50" s="106"/>
      <c r="GK50" s="144"/>
      <c r="GL50" s="108"/>
      <c r="GM50" s="118"/>
      <c r="GN50" s="95"/>
      <c r="GO50" s="95"/>
      <c r="GP50" s="74"/>
      <c r="GQ50" s="74"/>
      <c r="GR50" s="136"/>
      <c r="GS50" s="106"/>
      <c r="GT50" s="144"/>
      <c r="GU50" s="108"/>
      <c r="GV50" s="118"/>
      <c r="GW50" s="95"/>
      <c r="GX50" s="95"/>
      <c r="GY50" s="74"/>
      <c r="GZ50" s="74"/>
      <c r="HA50" s="136"/>
      <c r="HB50" s="106"/>
      <c r="HC50" s="144"/>
      <c r="HD50" s="108"/>
      <c r="HE50" s="118"/>
      <c r="HF50" s="95"/>
      <c r="HG50" s="95"/>
      <c r="HH50" s="74"/>
      <c r="HI50" s="74"/>
      <c r="HJ50" s="136"/>
      <c r="HK50" s="106"/>
      <c r="HL50" s="144"/>
      <c r="HM50" s="108"/>
      <c r="HN50" s="118"/>
      <c r="HO50" s="95"/>
      <c r="HP50" s="95"/>
      <c r="HQ50" s="74"/>
      <c r="HR50" s="74"/>
      <c r="HS50" s="136"/>
      <c r="HT50" s="106"/>
      <c r="HU50" s="144"/>
      <c r="HV50" s="108"/>
      <c r="HW50" s="118"/>
      <c r="HX50" s="95"/>
      <c r="HY50" s="95"/>
      <c r="HZ50" s="74"/>
      <c r="IA50" s="74"/>
      <c r="IB50" s="136"/>
      <c r="IC50" s="106"/>
      <c r="ID50" s="144"/>
      <c r="IE50" s="108"/>
      <c r="IF50" s="118"/>
      <c r="IG50" s="95"/>
      <c r="IH50" s="95"/>
      <c r="II50" s="74"/>
      <c r="IJ50" s="74"/>
      <c r="IK50" s="136"/>
      <c r="IL50" s="106"/>
      <c r="IM50" s="144"/>
      <c r="IN50" s="108"/>
      <c r="IO50" s="118"/>
      <c r="IP50" s="95"/>
      <c r="IQ50" s="95"/>
      <c r="IR50" s="74"/>
      <c r="IS50" s="74"/>
      <c r="IT50" s="136"/>
      <c r="IU50" s="106"/>
      <c r="IV50" s="144"/>
      <c r="IW50" s="108"/>
      <c r="IX50" s="118"/>
      <c r="IY50" s="95"/>
      <c r="IZ50" s="95"/>
      <c r="JA50" s="74"/>
      <c r="JB50" s="74"/>
      <c r="JC50" s="136"/>
      <c r="JD50" s="106"/>
      <c r="JE50" s="144"/>
      <c r="JF50" s="108"/>
      <c r="JG50" s="118"/>
      <c r="JH50" s="95"/>
      <c r="JI50" s="95"/>
      <c r="JJ50" s="74"/>
      <c r="JK50" s="74"/>
      <c r="JL50" s="136"/>
      <c r="JM50" s="106"/>
      <c r="JN50" s="144"/>
      <c r="JO50" s="108"/>
      <c r="JP50" s="118"/>
      <c r="JQ50" s="95"/>
      <c r="JR50" s="95"/>
    </row>
    <row r="51" spans="1:278" ht="12.75" customHeight="1" x14ac:dyDescent="0.2">
      <c r="A51" s="74"/>
      <c r="B51" s="136" t="s">
        <v>184</v>
      </c>
      <c r="C51" s="106" t="s">
        <v>103</v>
      </c>
      <c r="D51" s="144" t="s">
        <v>93</v>
      </c>
      <c r="E51" s="108">
        <v>38</v>
      </c>
      <c r="F51" s="118">
        <v>0</v>
      </c>
      <c r="G51" s="95">
        <f t="shared" si="1"/>
        <v>0</v>
      </c>
      <c r="H51" s="95"/>
      <c r="I51" s="74"/>
      <c r="J51" s="74"/>
      <c r="K51" s="136"/>
      <c r="L51" s="106"/>
      <c r="M51" s="144"/>
      <c r="N51" s="108"/>
      <c r="O51" s="118"/>
      <c r="P51" s="95"/>
      <c r="Q51" s="95"/>
      <c r="R51" s="182"/>
      <c r="S51" s="76"/>
      <c r="T51" s="136"/>
      <c r="U51" s="106"/>
      <c r="V51" s="144"/>
      <c r="W51" s="108"/>
      <c r="X51" s="118"/>
      <c r="Y51" s="95"/>
      <c r="Z51" s="95"/>
      <c r="AA51" s="76"/>
      <c r="AB51" s="74"/>
      <c r="AC51" s="136"/>
      <c r="AD51" s="106"/>
      <c r="AE51" s="144"/>
      <c r="AF51" s="108"/>
      <c r="AG51" s="118"/>
      <c r="AH51" s="95"/>
      <c r="AI51" s="95"/>
      <c r="AJ51" s="74"/>
      <c r="AK51" s="74"/>
      <c r="AL51" s="136"/>
      <c r="AM51" s="106"/>
      <c r="AN51" s="144"/>
      <c r="AO51" s="108"/>
      <c r="AP51" s="118"/>
      <c r="AQ51" s="95"/>
      <c r="AR51" s="95"/>
      <c r="AS51" s="74"/>
      <c r="AT51" s="74"/>
      <c r="AU51" s="136"/>
      <c r="AV51" s="106"/>
      <c r="AW51" s="144"/>
      <c r="AX51" s="108"/>
      <c r="AY51" s="118"/>
      <c r="AZ51" s="95"/>
      <c r="BA51" s="95"/>
      <c r="BB51" s="74"/>
      <c r="BC51" s="74"/>
      <c r="BD51" s="136"/>
      <c r="BE51" s="106"/>
      <c r="BF51" s="144"/>
      <c r="BG51" s="108"/>
      <c r="BH51" s="118"/>
      <c r="BI51" s="95"/>
      <c r="BJ51" s="95"/>
      <c r="BK51" s="74"/>
      <c r="BL51" s="74"/>
      <c r="BM51" s="136"/>
      <c r="BN51" s="106"/>
      <c r="BO51" s="144"/>
      <c r="BP51" s="108"/>
      <c r="BQ51" s="118"/>
      <c r="BR51" s="95"/>
      <c r="BS51" s="95"/>
      <c r="BT51" s="74"/>
      <c r="BU51" s="74"/>
      <c r="BV51" s="136"/>
      <c r="BW51" s="106"/>
      <c r="BX51" s="144"/>
      <c r="BY51" s="108"/>
      <c r="BZ51" s="118"/>
      <c r="CA51" s="95"/>
      <c r="CB51" s="95"/>
      <c r="CC51" s="74"/>
      <c r="CD51" s="74"/>
      <c r="CE51" s="136"/>
      <c r="CF51" s="106"/>
      <c r="CG51" s="144"/>
      <c r="CH51" s="108"/>
      <c r="CI51" s="118"/>
      <c r="CJ51" s="95"/>
      <c r="CK51" s="95"/>
      <c r="CL51" s="74"/>
      <c r="CM51" s="74"/>
      <c r="CN51" s="136"/>
      <c r="CO51" s="106"/>
      <c r="CP51" s="144"/>
      <c r="CQ51" s="108"/>
      <c r="CR51" s="118"/>
      <c r="CS51" s="95"/>
      <c r="CT51" s="95"/>
      <c r="CU51" s="74"/>
      <c r="CV51" s="74"/>
      <c r="CW51" s="136"/>
      <c r="CX51" s="106"/>
      <c r="CY51" s="144"/>
      <c r="CZ51" s="108"/>
      <c r="DA51" s="118"/>
      <c r="DB51" s="95"/>
      <c r="DC51" s="95"/>
      <c r="DD51" s="74"/>
      <c r="DE51" s="74"/>
      <c r="DF51" s="136"/>
      <c r="DG51" s="106"/>
      <c r="DH51" s="144"/>
      <c r="DI51" s="108"/>
      <c r="DJ51" s="118"/>
      <c r="DK51" s="95"/>
      <c r="DL51" s="95"/>
      <c r="DM51" s="74"/>
      <c r="DN51" s="74"/>
      <c r="DO51" s="136"/>
      <c r="DP51" s="106"/>
      <c r="DQ51" s="144"/>
      <c r="DR51" s="108"/>
      <c r="DS51" s="118"/>
      <c r="DT51" s="95"/>
      <c r="DU51" s="95"/>
      <c r="DV51" s="74"/>
      <c r="DW51" s="74"/>
      <c r="DX51" s="136"/>
      <c r="DY51" s="106"/>
      <c r="DZ51" s="144"/>
      <c r="EA51" s="108"/>
      <c r="EB51" s="118"/>
      <c r="EC51" s="95"/>
      <c r="ED51" s="95"/>
      <c r="EE51" s="74"/>
      <c r="EF51" s="74"/>
      <c r="EG51" s="136"/>
      <c r="EH51" s="106"/>
      <c r="EI51" s="144"/>
      <c r="EJ51" s="108"/>
      <c r="EK51" s="118"/>
      <c r="EL51" s="95"/>
      <c r="EM51" s="95"/>
      <c r="EN51" s="74"/>
      <c r="EO51" s="74"/>
      <c r="EP51" s="136"/>
      <c r="EQ51" s="106"/>
      <c r="ER51" s="144"/>
      <c r="ES51" s="108"/>
      <c r="ET51" s="118"/>
      <c r="EU51" s="95"/>
      <c r="EV51" s="95"/>
      <c r="EW51" s="74"/>
      <c r="EX51" s="74"/>
      <c r="EY51" s="136"/>
      <c r="EZ51" s="106"/>
      <c r="FA51" s="144"/>
      <c r="FB51" s="108"/>
      <c r="FC51" s="118"/>
      <c r="FD51" s="95"/>
      <c r="FE51" s="95"/>
      <c r="FF51" s="74"/>
      <c r="FG51" s="74"/>
      <c r="FH51" s="136"/>
      <c r="FI51" s="106"/>
      <c r="FJ51" s="144"/>
      <c r="FK51" s="108"/>
      <c r="FL51" s="118"/>
      <c r="FM51" s="95"/>
      <c r="FN51" s="95"/>
      <c r="FO51" s="74"/>
      <c r="FP51" s="74"/>
      <c r="FQ51" s="136"/>
      <c r="FR51" s="106"/>
      <c r="FS51" s="144"/>
      <c r="FT51" s="108"/>
      <c r="FU51" s="118"/>
      <c r="FV51" s="95"/>
      <c r="FW51" s="95"/>
      <c r="FX51" s="74"/>
      <c r="FY51" s="74"/>
      <c r="FZ51" s="136"/>
      <c r="GA51" s="106"/>
      <c r="GB51" s="144"/>
      <c r="GC51" s="108"/>
      <c r="GD51" s="118"/>
      <c r="GE51" s="95"/>
      <c r="GF51" s="95"/>
      <c r="GG51" s="74"/>
      <c r="GH51" s="74"/>
      <c r="GI51" s="136"/>
      <c r="GJ51" s="106"/>
      <c r="GK51" s="144"/>
      <c r="GL51" s="108"/>
      <c r="GM51" s="118"/>
      <c r="GN51" s="95"/>
      <c r="GO51" s="95"/>
      <c r="GP51" s="74"/>
      <c r="GQ51" s="74"/>
      <c r="GR51" s="136"/>
      <c r="GS51" s="106"/>
      <c r="GT51" s="144"/>
      <c r="GU51" s="108"/>
      <c r="GV51" s="118"/>
      <c r="GW51" s="95"/>
      <c r="GX51" s="95"/>
      <c r="GY51" s="74"/>
      <c r="GZ51" s="74"/>
      <c r="HA51" s="136"/>
      <c r="HB51" s="106"/>
      <c r="HC51" s="144"/>
      <c r="HD51" s="108"/>
      <c r="HE51" s="118"/>
      <c r="HF51" s="95"/>
      <c r="HG51" s="95"/>
      <c r="HH51" s="74"/>
      <c r="HI51" s="74"/>
      <c r="HJ51" s="136"/>
      <c r="HK51" s="106"/>
      <c r="HL51" s="144"/>
      <c r="HM51" s="108"/>
      <c r="HN51" s="118"/>
      <c r="HO51" s="95"/>
      <c r="HP51" s="95"/>
      <c r="HQ51" s="74"/>
      <c r="HR51" s="74"/>
      <c r="HS51" s="136"/>
      <c r="HT51" s="106"/>
      <c r="HU51" s="144"/>
      <c r="HV51" s="108"/>
      <c r="HW51" s="118"/>
      <c r="HX51" s="95"/>
      <c r="HY51" s="95"/>
      <c r="HZ51" s="74"/>
      <c r="IA51" s="74"/>
      <c r="IB51" s="136"/>
      <c r="IC51" s="106"/>
      <c r="ID51" s="144"/>
      <c r="IE51" s="108"/>
      <c r="IF51" s="118"/>
      <c r="IG51" s="95"/>
      <c r="IH51" s="95"/>
      <c r="II51" s="74"/>
      <c r="IJ51" s="74"/>
      <c r="IK51" s="136"/>
      <c r="IL51" s="106"/>
      <c r="IM51" s="144"/>
      <c r="IN51" s="108"/>
      <c r="IO51" s="118"/>
      <c r="IP51" s="95"/>
      <c r="IQ51" s="95"/>
      <c r="IR51" s="74"/>
      <c r="IS51" s="74"/>
      <c r="IT51" s="136"/>
      <c r="IU51" s="106"/>
      <c r="IV51" s="144"/>
      <c r="IW51" s="108"/>
      <c r="IX51" s="118"/>
      <c r="IY51" s="95"/>
      <c r="IZ51" s="95"/>
      <c r="JA51" s="74"/>
      <c r="JB51" s="74"/>
      <c r="JC51" s="136"/>
      <c r="JD51" s="106"/>
      <c r="JE51" s="144"/>
      <c r="JF51" s="108"/>
      <c r="JG51" s="118"/>
      <c r="JH51" s="95"/>
      <c r="JI51" s="95"/>
      <c r="JJ51" s="74"/>
      <c r="JK51" s="74"/>
      <c r="JL51" s="136"/>
      <c r="JM51" s="106"/>
      <c r="JN51" s="144"/>
      <c r="JO51" s="108"/>
      <c r="JP51" s="118"/>
      <c r="JQ51" s="95"/>
      <c r="JR51" s="95"/>
    </row>
    <row r="52" spans="1:278" ht="12.75" customHeight="1" x14ac:dyDescent="0.2">
      <c r="A52" s="74"/>
      <c r="B52" s="136" t="s">
        <v>185</v>
      </c>
      <c r="C52" s="106" t="s">
        <v>186</v>
      </c>
      <c r="D52" s="144" t="s">
        <v>91</v>
      </c>
      <c r="E52" s="108">
        <v>20</v>
      </c>
      <c r="F52" s="118">
        <v>0</v>
      </c>
      <c r="G52" s="95">
        <f t="shared" si="1"/>
        <v>0</v>
      </c>
      <c r="H52" s="95"/>
      <c r="I52" s="74"/>
      <c r="J52" s="74"/>
      <c r="K52" s="136"/>
      <c r="L52" s="106"/>
      <c r="M52" s="144"/>
      <c r="N52" s="108"/>
      <c r="O52" s="118"/>
      <c r="P52" s="95"/>
      <c r="Q52" s="95"/>
      <c r="R52" s="182"/>
      <c r="S52" s="76"/>
      <c r="T52" s="136"/>
      <c r="U52" s="106"/>
      <c r="V52" s="144"/>
      <c r="W52" s="108"/>
      <c r="X52" s="118"/>
      <c r="Y52" s="95"/>
      <c r="Z52" s="95"/>
      <c r="AA52" s="76"/>
      <c r="AB52" s="74"/>
      <c r="AC52" s="136"/>
      <c r="AD52" s="106"/>
      <c r="AE52" s="144"/>
      <c r="AF52" s="108"/>
      <c r="AG52" s="118"/>
      <c r="AH52" s="95"/>
      <c r="AI52" s="95"/>
      <c r="AJ52" s="74"/>
      <c r="AK52" s="74"/>
      <c r="AL52" s="136"/>
      <c r="AM52" s="106"/>
      <c r="AN52" s="144"/>
      <c r="AO52" s="108"/>
      <c r="AP52" s="118"/>
      <c r="AQ52" s="95"/>
      <c r="AR52" s="95"/>
      <c r="AS52" s="74"/>
      <c r="AT52" s="74"/>
      <c r="AU52" s="136"/>
      <c r="AV52" s="106"/>
      <c r="AW52" s="144"/>
      <c r="AX52" s="108"/>
      <c r="AY52" s="118"/>
      <c r="AZ52" s="95"/>
      <c r="BA52" s="95"/>
      <c r="BB52" s="74"/>
      <c r="BC52" s="74"/>
      <c r="BD52" s="136"/>
      <c r="BE52" s="106"/>
      <c r="BF52" s="144"/>
      <c r="BG52" s="108"/>
      <c r="BH52" s="118"/>
      <c r="BI52" s="95"/>
      <c r="BJ52" s="95"/>
      <c r="BK52" s="74"/>
      <c r="BL52" s="74"/>
      <c r="BM52" s="136"/>
      <c r="BN52" s="106"/>
      <c r="BO52" s="144"/>
      <c r="BP52" s="108"/>
      <c r="BQ52" s="118"/>
      <c r="BR52" s="95"/>
      <c r="BS52" s="95"/>
      <c r="BT52" s="74"/>
      <c r="BU52" s="74"/>
      <c r="BV52" s="136"/>
      <c r="BW52" s="106"/>
      <c r="BX52" s="144"/>
      <c r="BY52" s="108"/>
      <c r="BZ52" s="118"/>
      <c r="CA52" s="95"/>
      <c r="CB52" s="95"/>
      <c r="CC52" s="74"/>
      <c r="CD52" s="74"/>
      <c r="CE52" s="136"/>
      <c r="CF52" s="106"/>
      <c r="CG52" s="144"/>
      <c r="CH52" s="108"/>
      <c r="CI52" s="118"/>
      <c r="CJ52" s="95"/>
      <c r="CK52" s="95"/>
      <c r="CL52" s="74"/>
      <c r="CM52" s="74"/>
      <c r="CN52" s="136"/>
      <c r="CO52" s="106"/>
      <c r="CP52" s="144"/>
      <c r="CQ52" s="108"/>
      <c r="CR52" s="118"/>
      <c r="CS52" s="95"/>
      <c r="CT52" s="95"/>
      <c r="CU52" s="74"/>
      <c r="CV52" s="74"/>
      <c r="CW52" s="136"/>
      <c r="CX52" s="106"/>
      <c r="CY52" s="144"/>
      <c r="CZ52" s="108"/>
      <c r="DA52" s="118"/>
      <c r="DB52" s="95"/>
      <c r="DC52" s="95"/>
      <c r="DD52" s="74"/>
      <c r="DE52" s="74"/>
      <c r="DF52" s="136"/>
      <c r="DG52" s="106"/>
      <c r="DH52" s="144"/>
      <c r="DI52" s="108"/>
      <c r="DJ52" s="118"/>
      <c r="DK52" s="95"/>
      <c r="DL52" s="95"/>
      <c r="DM52" s="74"/>
      <c r="DN52" s="74"/>
      <c r="DO52" s="136"/>
      <c r="DP52" s="106"/>
      <c r="DQ52" s="144"/>
      <c r="DR52" s="108"/>
      <c r="DS52" s="118"/>
      <c r="DT52" s="95"/>
      <c r="DU52" s="95"/>
      <c r="DV52" s="74"/>
      <c r="DW52" s="74"/>
      <c r="DX52" s="136"/>
      <c r="DY52" s="106"/>
      <c r="DZ52" s="144"/>
      <c r="EA52" s="108"/>
      <c r="EB52" s="118"/>
      <c r="EC52" s="95"/>
      <c r="ED52" s="95"/>
      <c r="EE52" s="74"/>
      <c r="EF52" s="74"/>
      <c r="EG52" s="136"/>
      <c r="EH52" s="106"/>
      <c r="EI52" s="144"/>
      <c r="EJ52" s="108"/>
      <c r="EK52" s="118"/>
      <c r="EL52" s="95"/>
      <c r="EM52" s="95"/>
      <c r="EN52" s="74"/>
      <c r="EO52" s="74"/>
      <c r="EP52" s="136"/>
      <c r="EQ52" s="106"/>
      <c r="ER52" s="144"/>
      <c r="ES52" s="108"/>
      <c r="ET52" s="118"/>
      <c r="EU52" s="95"/>
      <c r="EV52" s="95"/>
      <c r="EW52" s="74"/>
      <c r="EX52" s="74"/>
      <c r="EY52" s="136"/>
      <c r="EZ52" s="106"/>
      <c r="FA52" s="144"/>
      <c r="FB52" s="108"/>
      <c r="FC52" s="118"/>
      <c r="FD52" s="95"/>
      <c r="FE52" s="95"/>
      <c r="FF52" s="74"/>
      <c r="FG52" s="74"/>
      <c r="FH52" s="136"/>
      <c r="FI52" s="106"/>
      <c r="FJ52" s="144"/>
      <c r="FK52" s="108"/>
      <c r="FL52" s="118"/>
      <c r="FM52" s="95"/>
      <c r="FN52" s="95"/>
      <c r="FO52" s="74"/>
      <c r="FP52" s="74"/>
      <c r="FQ52" s="136"/>
      <c r="FR52" s="106"/>
      <c r="FS52" s="144"/>
      <c r="FT52" s="108"/>
      <c r="FU52" s="118"/>
      <c r="FV52" s="95"/>
      <c r="FW52" s="95"/>
      <c r="FX52" s="74"/>
      <c r="FY52" s="74"/>
      <c r="FZ52" s="136"/>
      <c r="GA52" s="106"/>
      <c r="GB52" s="144"/>
      <c r="GC52" s="108"/>
      <c r="GD52" s="118"/>
      <c r="GE52" s="95"/>
      <c r="GF52" s="95"/>
      <c r="GG52" s="74"/>
      <c r="GH52" s="74"/>
      <c r="GI52" s="136"/>
      <c r="GJ52" s="106"/>
      <c r="GK52" s="144"/>
      <c r="GL52" s="108"/>
      <c r="GM52" s="118"/>
      <c r="GN52" s="95"/>
      <c r="GO52" s="95"/>
      <c r="GP52" s="74"/>
      <c r="GQ52" s="74"/>
      <c r="GR52" s="136"/>
      <c r="GS52" s="106"/>
      <c r="GT52" s="144"/>
      <c r="GU52" s="108"/>
      <c r="GV52" s="118"/>
      <c r="GW52" s="95"/>
      <c r="GX52" s="95"/>
      <c r="GY52" s="74"/>
      <c r="GZ52" s="74"/>
      <c r="HA52" s="136"/>
      <c r="HB52" s="106"/>
      <c r="HC52" s="144"/>
      <c r="HD52" s="108"/>
      <c r="HE52" s="118"/>
      <c r="HF52" s="95"/>
      <c r="HG52" s="95"/>
      <c r="HH52" s="74"/>
      <c r="HI52" s="74"/>
      <c r="HJ52" s="136"/>
      <c r="HK52" s="106"/>
      <c r="HL52" s="144"/>
      <c r="HM52" s="108"/>
      <c r="HN52" s="118"/>
      <c r="HO52" s="95"/>
      <c r="HP52" s="95"/>
      <c r="HQ52" s="74"/>
      <c r="HR52" s="74"/>
      <c r="HS52" s="136"/>
      <c r="HT52" s="106"/>
      <c r="HU52" s="144"/>
      <c r="HV52" s="108"/>
      <c r="HW52" s="118"/>
      <c r="HX52" s="95"/>
      <c r="HY52" s="95"/>
      <c r="HZ52" s="74"/>
      <c r="IA52" s="74"/>
      <c r="IB52" s="136"/>
      <c r="IC52" s="106"/>
      <c r="ID52" s="144"/>
      <c r="IE52" s="108"/>
      <c r="IF52" s="118"/>
      <c r="IG52" s="95"/>
      <c r="IH52" s="95"/>
      <c r="II52" s="74"/>
      <c r="IJ52" s="74"/>
      <c r="IK52" s="136"/>
      <c r="IL52" s="106"/>
      <c r="IM52" s="144"/>
      <c r="IN52" s="108"/>
      <c r="IO52" s="118"/>
      <c r="IP52" s="95"/>
      <c r="IQ52" s="95"/>
      <c r="IR52" s="74"/>
      <c r="IS52" s="74"/>
      <c r="IT52" s="136"/>
      <c r="IU52" s="106"/>
      <c r="IV52" s="144"/>
      <c r="IW52" s="108"/>
      <c r="IX52" s="118"/>
      <c r="IY52" s="95"/>
      <c r="IZ52" s="95"/>
      <c r="JA52" s="74"/>
      <c r="JB52" s="74"/>
      <c r="JC52" s="136"/>
      <c r="JD52" s="106"/>
      <c r="JE52" s="144"/>
      <c r="JF52" s="108"/>
      <c r="JG52" s="118"/>
      <c r="JH52" s="95"/>
      <c r="JI52" s="95"/>
      <c r="JJ52" s="74"/>
      <c r="JK52" s="74"/>
      <c r="JL52" s="136"/>
      <c r="JM52" s="106"/>
      <c r="JN52" s="144"/>
      <c r="JO52" s="108"/>
      <c r="JP52" s="118"/>
      <c r="JQ52" s="95"/>
      <c r="JR52" s="95"/>
    </row>
    <row r="53" spans="1:278" ht="12.75" customHeight="1" x14ac:dyDescent="0.2">
      <c r="A53" s="74"/>
      <c r="B53" s="136" t="s">
        <v>187</v>
      </c>
      <c r="C53" s="106" t="s">
        <v>104</v>
      </c>
      <c r="D53" s="144" t="s">
        <v>91</v>
      </c>
      <c r="E53" s="108">
        <v>20</v>
      </c>
      <c r="F53" s="118">
        <v>0</v>
      </c>
      <c r="G53" s="95">
        <f t="shared" si="1"/>
        <v>0</v>
      </c>
      <c r="H53" s="95"/>
      <c r="I53" s="74"/>
      <c r="J53" s="74"/>
      <c r="K53" s="136"/>
      <c r="L53" s="106"/>
      <c r="M53" s="144"/>
      <c r="N53" s="108"/>
      <c r="O53" s="118"/>
      <c r="P53" s="95"/>
      <c r="Q53" s="95"/>
      <c r="R53" s="182"/>
      <c r="S53" s="76"/>
      <c r="T53" s="136"/>
      <c r="U53" s="106"/>
      <c r="V53" s="144"/>
      <c r="W53" s="108"/>
      <c r="X53" s="118"/>
      <c r="Y53" s="95"/>
      <c r="Z53" s="95"/>
      <c r="AA53" s="76"/>
      <c r="AB53" s="74"/>
      <c r="AC53" s="136"/>
      <c r="AD53" s="106"/>
      <c r="AE53" s="144"/>
      <c r="AF53" s="108"/>
      <c r="AG53" s="118"/>
      <c r="AH53" s="95"/>
      <c r="AI53" s="95"/>
      <c r="AJ53" s="74"/>
      <c r="AK53" s="74"/>
      <c r="AL53" s="136"/>
      <c r="AM53" s="106"/>
      <c r="AN53" s="144"/>
      <c r="AO53" s="108"/>
      <c r="AP53" s="118"/>
      <c r="AQ53" s="95"/>
      <c r="AR53" s="95"/>
      <c r="AS53" s="74"/>
      <c r="AT53" s="74"/>
      <c r="AU53" s="136"/>
      <c r="AV53" s="106"/>
      <c r="AW53" s="144"/>
      <c r="AX53" s="108"/>
      <c r="AY53" s="118"/>
      <c r="AZ53" s="95"/>
      <c r="BA53" s="95"/>
      <c r="BB53" s="74"/>
      <c r="BC53" s="74"/>
      <c r="BD53" s="136"/>
      <c r="BE53" s="106"/>
      <c r="BF53" s="144"/>
      <c r="BG53" s="108"/>
      <c r="BH53" s="118"/>
      <c r="BI53" s="95"/>
      <c r="BJ53" s="95"/>
      <c r="BK53" s="74"/>
      <c r="BL53" s="74"/>
      <c r="BM53" s="136"/>
      <c r="BN53" s="106"/>
      <c r="BO53" s="144"/>
      <c r="BP53" s="108"/>
      <c r="BQ53" s="118"/>
      <c r="BR53" s="95"/>
      <c r="BS53" s="95"/>
      <c r="BT53" s="74"/>
      <c r="BU53" s="74"/>
      <c r="BV53" s="136"/>
      <c r="BW53" s="106"/>
      <c r="BX53" s="144"/>
      <c r="BY53" s="108"/>
      <c r="BZ53" s="118"/>
      <c r="CA53" s="95"/>
      <c r="CB53" s="95"/>
      <c r="CC53" s="74"/>
      <c r="CD53" s="74"/>
      <c r="CE53" s="136"/>
      <c r="CF53" s="106"/>
      <c r="CG53" s="144"/>
      <c r="CH53" s="108"/>
      <c r="CI53" s="118"/>
      <c r="CJ53" s="95"/>
      <c r="CK53" s="95"/>
      <c r="CL53" s="74"/>
      <c r="CM53" s="74"/>
      <c r="CN53" s="136"/>
      <c r="CO53" s="106"/>
      <c r="CP53" s="144"/>
      <c r="CQ53" s="108"/>
      <c r="CR53" s="118"/>
      <c r="CS53" s="95"/>
      <c r="CT53" s="95"/>
      <c r="CU53" s="74"/>
      <c r="CV53" s="74"/>
      <c r="CW53" s="136"/>
      <c r="CX53" s="106"/>
      <c r="CY53" s="144"/>
      <c r="CZ53" s="108"/>
      <c r="DA53" s="118"/>
      <c r="DB53" s="95"/>
      <c r="DC53" s="95"/>
      <c r="DD53" s="74"/>
      <c r="DE53" s="74"/>
      <c r="DF53" s="136"/>
      <c r="DG53" s="106"/>
      <c r="DH53" s="144"/>
      <c r="DI53" s="108"/>
      <c r="DJ53" s="118"/>
      <c r="DK53" s="95"/>
      <c r="DL53" s="95"/>
      <c r="DM53" s="74"/>
      <c r="DN53" s="74"/>
      <c r="DO53" s="136"/>
      <c r="DP53" s="106"/>
      <c r="DQ53" s="144"/>
      <c r="DR53" s="108"/>
      <c r="DS53" s="118"/>
      <c r="DT53" s="95"/>
      <c r="DU53" s="95"/>
      <c r="DV53" s="74"/>
      <c r="DW53" s="74"/>
      <c r="DX53" s="136"/>
      <c r="DY53" s="106"/>
      <c r="DZ53" s="144"/>
      <c r="EA53" s="108"/>
      <c r="EB53" s="118"/>
      <c r="EC53" s="95"/>
      <c r="ED53" s="95"/>
      <c r="EE53" s="74"/>
      <c r="EF53" s="74"/>
      <c r="EG53" s="136"/>
      <c r="EH53" s="106"/>
      <c r="EI53" s="144"/>
      <c r="EJ53" s="108"/>
      <c r="EK53" s="118"/>
      <c r="EL53" s="95"/>
      <c r="EM53" s="95"/>
      <c r="EN53" s="74"/>
      <c r="EO53" s="74"/>
      <c r="EP53" s="136"/>
      <c r="EQ53" s="106"/>
      <c r="ER53" s="144"/>
      <c r="ES53" s="108"/>
      <c r="ET53" s="118"/>
      <c r="EU53" s="95"/>
      <c r="EV53" s="95"/>
      <c r="EW53" s="74"/>
      <c r="EX53" s="74"/>
      <c r="EY53" s="136"/>
      <c r="EZ53" s="106"/>
      <c r="FA53" s="144"/>
      <c r="FB53" s="108"/>
      <c r="FC53" s="118"/>
      <c r="FD53" s="95"/>
      <c r="FE53" s="95"/>
      <c r="FF53" s="74"/>
      <c r="FG53" s="74"/>
      <c r="FH53" s="136"/>
      <c r="FI53" s="106"/>
      <c r="FJ53" s="144"/>
      <c r="FK53" s="108"/>
      <c r="FL53" s="118"/>
      <c r="FM53" s="95"/>
      <c r="FN53" s="95"/>
      <c r="FO53" s="74"/>
      <c r="FP53" s="74"/>
      <c r="FQ53" s="136"/>
      <c r="FR53" s="106"/>
      <c r="FS53" s="144"/>
      <c r="FT53" s="108"/>
      <c r="FU53" s="118"/>
      <c r="FV53" s="95"/>
      <c r="FW53" s="95"/>
      <c r="FX53" s="74"/>
      <c r="FY53" s="74"/>
      <c r="FZ53" s="136"/>
      <c r="GA53" s="106"/>
      <c r="GB53" s="144"/>
      <c r="GC53" s="108"/>
      <c r="GD53" s="118"/>
      <c r="GE53" s="95"/>
      <c r="GF53" s="95"/>
      <c r="GG53" s="74"/>
      <c r="GH53" s="74"/>
      <c r="GI53" s="136"/>
      <c r="GJ53" s="106"/>
      <c r="GK53" s="144"/>
      <c r="GL53" s="108"/>
      <c r="GM53" s="118"/>
      <c r="GN53" s="95"/>
      <c r="GO53" s="95"/>
      <c r="GP53" s="74"/>
      <c r="GQ53" s="74"/>
      <c r="GR53" s="136"/>
      <c r="GS53" s="106"/>
      <c r="GT53" s="144"/>
      <c r="GU53" s="108"/>
      <c r="GV53" s="118"/>
      <c r="GW53" s="95"/>
      <c r="GX53" s="95"/>
      <c r="GY53" s="74"/>
      <c r="GZ53" s="74"/>
      <c r="HA53" s="136"/>
      <c r="HB53" s="106"/>
      <c r="HC53" s="144"/>
      <c r="HD53" s="108"/>
      <c r="HE53" s="118"/>
      <c r="HF53" s="95"/>
      <c r="HG53" s="95"/>
      <c r="HH53" s="74"/>
      <c r="HI53" s="74"/>
      <c r="HJ53" s="136"/>
      <c r="HK53" s="106"/>
      <c r="HL53" s="144"/>
      <c r="HM53" s="108"/>
      <c r="HN53" s="118"/>
      <c r="HO53" s="95"/>
      <c r="HP53" s="95"/>
      <c r="HQ53" s="74"/>
      <c r="HR53" s="74"/>
      <c r="HS53" s="136"/>
      <c r="HT53" s="106"/>
      <c r="HU53" s="144"/>
      <c r="HV53" s="108"/>
      <c r="HW53" s="118"/>
      <c r="HX53" s="95"/>
      <c r="HY53" s="95"/>
      <c r="HZ53" s="74"/>
      <c r="IA53" s="74"/>
      <c r="IB53" s="136"/>
      <c r="IC53" s="106"/>
      <c r="ID53" s="144"/>
      <c r="IE53" s="108"/>
      <c r="IF53" s="118"/>
      <c r="IG53" s="95"/>
      <c r="IH53" s="95"/>
      <c r="II53" s="74"/>
      <c r="IJ53" s="74"/>
      <c r="IK53" s="136"/>
      <c r="IL53" s="106"/>
      <c r="IM53" s="144"/>
      <c r="IN53" s="108"/>
      <c r="IO53" s="118"/>
      <c r="IP53" s="95"/>
      <c r="IQ53" s="95"/>
      <c r="IR53" s="74"/>
      <c r="IS53" s="74"/>
      <c r="IT53" s="136"/>
      <c r="IU53" s="106"/>
      <c r="IV53" s="144"/>
      <c r="IW53" s="108"/>
      <c r="IX53" s="118"/>
      <c r="IY53" s="95"/>
      <c r="IZ53" s="95"/>
      <c r="JA53" s="74"/>
      <c r="JB53" s="74"/>
      <c r="JC53" s="136"/>
      <c r="JD53" s="106"/>
      <c r="JE53" s="144"/>
      <c r="JF53" s="108"/>
      <c r="JG53" s="118"/>
      <c r="JH53" s="95"/>
      <c r="JI53" s="95"/>
      <c r="JJ53" s="74"/>
      <c r="JK53" s="74"/>
      <c r="JL53" s="136"/>
      <c r="JM53" s="106"/>
      <c r="JN53" s="144"/>
      <c r="JO53" s="108"/>
      <c r="JP53" s="118"/>
      <c r="JQ53" s="95"/>
      <c r="JR53" s="95"/>
    </row>
    <row r="54" spans="1:278" ht="12.75" customHeight="1" x14ac:dyDescent="0.2">
      <c r="A54" s="74"/>
      <c r="B54" s="146">
        <v>7.5</v>
      </c>
      <c r="C54" s="140" t="s">
        <v>105</v>
      </c>
      <c r="D54" s="144"/>
      <c r="E54" s="108"/>
      <c r="F54" s="142"/>
      <c r="G54" s="143"/>
      <c r="H54" s="143"/>
      <c r="I54" s="74"/>
      <c r="J54" s="74"/>
      <c r="K54" s="146"/>
      <c r="L54" s="140"/>
      <c r="M54" s="144"/>
      <c r="N54" s="108"/>
      <c r="O54" s="142"/>
      <c r="P54" s="143"/>
      <c r="Q54" s="143"/>
      <c r="R54" s="182"/>
      <c r="S54" s="76"/>
      <c r="T54" s="146"/>
      <c r="U54" s="140"/>
      <c r="V54" s="144"/>
      <c r="W54" s="108"/>
      <c r="X54" s="142"/>
      <c r="Y54" s="143"/>
      <c r="Z54" s="143"/>
      <c r="AA54" s="76"/>
      <c r="AB54" s="74"/>
      <c r="AC54" s="146"/>
      <c r="AD54" s="140"/>
      <c r="AE54" s="144"/>
      <c r="AF54" s="108"/>
      <c r="AG54" s="142"/>
      <c r="AH54" s="143"/>
      <c r="AI54" s="143"/>
      <c r="AJ54" s="74"/>
      <c r="AK54" s="74"/>
      <c r="AL54" s="146"/>
      <c r="AM54" s="140"/>
      <c r="AN54" s="144"/>
      <c r="AO54" s="108"/>
      <c r="AP54" s="142"/>
      <c r="AQ54" s="143"/>
      <c r="AR54" s="143"/>
      <c r="AS54" s="74"/>
      <c r="AT54" s="74"/>
      <c r="AU54" s="146"/>
      <c r="AV54" s="140"/>
      <c r="AW54" s="144"/>
      <c r="AX54" s="108"/>
      <c r="AY54" s="142"/>
      <c r="AZ54" s="143"/>
      <c r="BA54" s="143"/>
      <c r="BB54" s="74"/>
      <c r="BC54" s="74"/>
      <c r="BD54" s="146"/>
      <c r="BE54" s="140"/>
      <c r="BF54" s="144"/>
      <c r="BG54" s="108"/>
      <c r="BH54" s="142"/>
      <c r="BI54" s="143"/>
      <c r="BJ54" s="143"/>
      <c r="BK54" s="74"/>
      <c r="BL54" s="74"/>
      <c r="BM54" s="146"/>
      <c r="BN54" s="140"/>
      <c r="BO54" s="144"/>
      <c r="BP54" s="108"/>
      <c r="BQ54" s="142"/>
      <c r="BR54" s="143"/>
      <c r="BS54" s="143"/>
      <c r="BT54" s="74"/>
      <c r="BU54" s="74"/>
      <c r="BV54" s="146"/>
      <c r="BW54" s="140"/>
      <c r="BX54" s="144"/>
      <c r="BY54" s="108"/>
      <c r="BZ54" s="142"/>
      <c r="CA54" s="143"/>
      <c r="CB54" s="143"/>
      <c r="CC54" s="74"/>
      <c r="CD54" s="74"/>
      <c r="CE54" s="146"/>
      <c r="CF54" s="140"/>
      <c r="CG54" s="144"/>
      <c r="CH54" s="108"/>
      <c r="CI54" s="142"/>
      <c r="CJ54" s="143"/>
      <c r="CK54" s="143"/>
      <c r="CL54" s="74"/>
      <c r="CM54" s="74"/>
      <c r="CN54" s="146"/>
      <c r="CO54" s="140"/>
      <c r="CP54" s="144"/>
      <c r="CQ54" s="108"/>
      <c r="CR54" s="142"/>
      <c r="CS54" s="143"/>
      <c r="CT54" s="143"/>
      <c r="CU54" s="74"/>
      <c r="CV54" s="74"/>
      <c r="CW54" s="146"/>
      <c r="CX54" s="140"/>
      <c r="CY54" s="144"/>
      <c r="CZ54" s="108"/>
      <c r="DA54" s="142"/>
      <c r="DB54" s="143"/>
      <c r="DC54" s="143"/>
      <c r="DD54" s="74"/>
      <c r="DE54" s="74"/>
      <c r="DF54" s="146"/>
      <c r="DG54" s="140"/>
      <c r="DH54" s="144"/>
      <c r="DI54" s="108"/>
      <c r="DJ54" s="142"/>
      <c r="DK54" s="143"/>
      <c r="DL54" s="143"/>
      <c r="DM54" s="74"/>
      <c r="DN54" s="74"/>
      <c r="DO54" s="146"/>
      <c r="DP54" s="140"/>
      <c r="DQ54" s="144"/>
      <c r="DR54" s="108"/>
      <c r="DS54" s="142"/>
      <c r="DT54" s="143"/>
      <c r="DU54" s="143"/>
      <c r="DV54" s="74"/>
      <c r="DW54" s="74"/>
      <c r="DX54" s="146"/>
      <c r="DY54" s="140"/>
      <c r="DZ54" s="144"/>
      <c r="EA54" s="108"/>
      <c r="EB54" s="142"/>
      <c r="EC54" s="143"/>
      <c r="ED54" s="143"/>
      <c r="EE54" s="74"/>
      <c r="EF54" s="74"/>
      <c r="EG54" s="146"/>
      <c r="EH54" s="140"/>
      <c r="EI54" s="144"/>
      <c r="EJ54" s="108"/>
      <c r="EK54" s="142"/>
      <c r="EL54" s="143"/>
      <c r="EM54" s="143"/>
      <c r="EN54" s="74"/>
      <c r="EO54" s="74"/>
      <c r="EP54" s="146"/>
      <c r="EQ54" s="140"/>
      <c r="ER54" s="144"/>
      <c r="ES54" s="108"/>
      <c r="ET54" s="142"/>
      <c r="EU54" s="143"/>
      <c r="EV54" s="143"/>
      <c r="EW54" s="74"/>
      <c r="EX54" s="74"/>
      <c r="EY54" s="146"/>
      <c r="EZ54" s="140"/>
      <c r="FA54" s="144"/>
      <c r="FB54" s="108"/>
      <c r="FC54" s="142"/>
      <c r="FD54" s="143"/>
      <c r="FE54" s="143"/>
      <c r="FF54" s="74"/>
      <c r="FG54" s="74"/>
      <c r="FH54" s="146"/>
      <c r="FI54" s="140"/>
      <c r="FJ54" s="144"/>
      <c r="FK54" s="108"/>
      <c r="FL54" s="142"/>
      <c r="FM54" s="143"/>
      <c r="FN54" s="143"/>
      <c r="FO54" s="74"/>
      <c r="FP54" s="74"/>
      <c r="FQ54" s="146"/>
      <c r="FR54" s="140"/>
      <c r="FS54" s="144"/>
      <c r="FT54" s="108"/>
      <c r="FU54" s="142"/>
      <c r="FV54" s="143"/>
      <c r="FW54" s="143"/>
      <c r="FX54" s="74"/>
      <c r="FY54" s="74"/>
      <c r="FZ54" s="146"/>
      <c r="GA54" s="140"/>
      <c r="GB54" s="144"/>
      <c r="GC54" s="108"/>
      <c r="GD54" s="142"/>
      <c r="GE54" s="143"/>
      <c r="GF54" s="143"/>
      <c r="GG54" s="74"/>
      <c r="GH54" s="74"/>
      <c r="GI54" s="146"/>
      <c r="GJ54" s="140"/>
      <c r="GK54" s="144"/>
      <c r="GL54" s="108"/>
      <c r="GM54" s="142"/>
      <c r="GN54" s="143"/>
      <c r="GO54" s="143"/>
      <c r="GP54" s="74"/>
      <c r="GQ54" s="74"/>
      <c r="GR54" s="146"/>
      <c r="GS54" s="140"/>
      <c r="GT54" s="144"/>
      <c r="GU54" s="108"/>
      <c r="GV54" s="142"/>
      <c r="GW54" s="143"/>
      <c r="GX54" s="143"/>
      <c r="GY54" s="74"/>
      <c r="GZ54" s="74"/>
      <c r="HA54" s="146"/>
      <c r="HB54" s="140"/>
      <c r="HC54" s="144"/>
      <c r="HD54" s="108"/>
      <c r="HE54" s="142"/>
      <c r="HF54" s="143"/>
      <c r="HG54" s="143"/>
      <c r="HH54" s="74"/>
      <c r="HI54" s="74"/>
      <c r="HJ54" s="146"/>
      <c r="HK54" s="140"/>
      <c r="HL54" s="144"/>
      <c r="HM54" s="108"/>
      <c r="HN54" s="142"/>
      <c r="HO54" s="143"/>
      <c r="HP54" s="143"/>
      <c r="HQ54" s="74"/>
      <c r="HR54" s="74"/>
      <c r="HS54" s="146"/>
      <c r="HT54" s="140"/>
      <c r="HU54" s="144"/>
      <c r="HV54" s="108"/>
      <c r="HW54" s="142"/>
      <c r="HX54" s="143"/>
      <c r="HY54" s="143"/>
      <c r="HZ54" s="74"/>
      <c r="IA54" s="74"/>
      <c r="IB54" s="146"/>
      <c r="IC54" s="140"/>
      <c r="ID54" s="144"/>
      <c r="IE54" s="108"/>
      <c r="IF54" s="142"/>
      <c r="IG54" s="143"/>
      <c r="IH54" s="143"/>
      <c r="II54" s="74"/>
      <c r="IJ54" s="74"/>
      <c r="IK54" s="146"/>
      <c r="IL54" s="140"/>
      <c r="IM54" s="144"/>
      <c r="IN54" s="108"/>
      <c r="IO54" s="142"/>
      <c r="IP54" s="143"/>
      <c r="IQ54" s="143"/>
      <c r="IR54" s="74"/>
      <c r="IS54" s="74"/>
      <c r="IT54" s="146"/>
      <c r="IU54" s="140"/>
      <c r="IV54" s="144"/>
      <c r="IW54" s="108"/>
      <c r="IX54" s="142"/>
      <c r="IY54" s="143"/>
      <c r="IZ54" s="143"/>
      <c r="JA54" s="74"/>
      <c r="JB54" s="74"/>
      <c r="JC54" s="146"/>
      <c r="JD54" s="140"/>
      <c r="JE54" s="144"/>
      <c r="JF54" s="108"/>
      <c r="JG54" s="142"/>
      <c r="JH54" s="143"/>
      <c r="JI54" s="143"/>
      <c r="JJ54" s="74"/>
      <c r="JK54" s="74"/>
      <c r="JL54" s="146"/>
      <c r="JM54" s="140"/>
      <c r="JN54" s="144"/>
      <c r="JO54" s="108"/>
      <c r="JP54" s="142"/>
      <c r="JQ54" s="143"/>
      <c r="JR54" s="143"/>
    </row>
    <row r="55" spans="1:278" ht="12.75" customHeight="1" x14ac:dyDescent="0.2">
      <c r="A55" s="74"/>
      <c r="B55" s="148"/>
      <c r="C55" s="106" t="s">
        <v>106</v>
      </c>
      <c r="D55" s="144"/>
      <c r="E55" s="108"/>
      <c r="F55" s="142"/>
      <c r="G55" s="143"/>
      <c r="H55" s="143"/>
      <c r="I55" s="74"/>
      <c r="J55" s="74"/>
      <c r="K55" s="148"/>
      <c r="L55" s="106"/>
      <c r="M55" s="144"/>
      <c r="N55" s="108"/>
      <c r="O55" s="142"/>
      <c r="P55" s="143"/>
      <c r="Q55" s="143"/>
      <c r="R55" s="182"/>
      <c r="S55" s="76"/>
      <c r="T55" s="148"/>
      <c r="U55" s="106"/>
      <c r="V55" s="144"/>
      <c r="W55" s="108"/>
      <c r="X55" s="142"/>
      <c r="Y55" s="143"/>
      <c r="Z55" s="143"/>
      <c r="AA55" s="76"/>
      <c r="AB55" s="74"/>
      <c r="AC55" s="148"/>
      <c r="AD55" s="106"/>
      <c r="AE55" s="144"/>
      <c r="AF55" s="108"/>
      <c r="AG55" s="142"/>
      <c r="AH55" s="143"/>
      <c r="AI55" s="143"/>
      <c r="AJ55" s="74"/>
      <c r="AK55" s="74"/>
      <c r="AL55" s="148"/>
      <c r="AM55" s="106"/>
      <c r="AN55" s="144"/>
      <c r="AO55" s="108"/>
      <c r="AP55" s="142"/>
      <c r="AQ55" s="143"/>
      <c r="AR55" s="143"/>
      <c r="AS55" s="74"/>
      <c r="AT55" s="74"/>
      <c r="AU55" s="148"/>
      <c r="AV55" s="106"/>
      <c r="AW55" s="144"/>
      <c r="AX55" s="108"/>
      <c r="AY55" s="142"/>
      <c r="AZ55" s="143"/>
      <c r="BA55" s="143"/>
      <c r="BB55" s="74"/>
      <c r="BC55" s="74"/>
      <c r="BD55" s="148"/>
      <c r="BE55" s="106"/>
      <c r="BF55" s="144"/>
      <c r="BG55" s="108"/>
      <c r="BH55" s="142"/>
      <c r="BI55" s="143"/>
      <c r="BJ55" s="143"/>
      <c r="BK55" s="74"/>
      <c r="BL55" s="74"/>
      <c r="BM55" s="148"/>
      <c r="BN55" s="106"/>
      <c r="BO55" s="144"/>
      <c r="BP55" s="108"/>
      <c r="BQ55" s="142"/>
      <c r="BR55" s="143"/>
      <c r="BS55" s="143"/>
      <c r="BT55" s="74"/>
      <c r="BU55" s="74"/>
      <c r="BV55" s="148"/>
      <c r="BW55" s="106"/>
      <c r="BX55" s="144"/>
      <c r="BY55" s="108"/>
      <c r="BZ55" s="142"/>
      <c r="CA55" s="143"/>
      <c r="CB55" s="143"/>
      <c r="CC55" s="74"/>
      <c r="CD55" s="74"/>
      <c r="CE55" s="148"/>
      <c r="CF55" s="106"/>
      <c r="CG55" s="144"/>
      <c r="CH55" s="108"/>
      <c r="CI55" s="142"/>
      <c r="CJ55" s="143"/>
      <c r="CK55" s="143"/>
      <c r="CL55" s="74"/>
      <c r="CM55" s="74"/>
      <c r="CN55" s="148"/>
      <c r="CO55" s="106"/>
      <c r="CP55" s="144"/>
      <c r="CQ55" s="108"/>
      <c r="CR55" s="142"/>
      <c r="CS55" s="143"/>
      <c r="CT55" s="143"/>
      <c r="CU55" s="74"/>
      <c r="CV55" s="74"/>
      <c r="CW55" s="148"/>
      <c r="CX55" s="106"/>
      <c r="CY55" s="144"/>
      <c r="CZ55" s="108"/>
      <c r="DA55" s="142"/>
      <c r="DB55" s="143"/>
      <c r="DC55" s="143"/>
      <c r="DD55" s="74"/>
      <c r="DE55" s="74"/>
      <c r="DF55" s="148"/>
      <c r="DG55" s="106"/>
      <c r="DH55" s="144"/>
      <c r="DI55" s="108"/>
      <c r="DJ55" s="142"/>
      <c r="DK55" s="143"/>
      <c r="DL55" s="143"/>
      <c r="DM55" s="74"/>
      <c r="DN55" s="74"/>
      <c r="DO55" s="148"/>
      <c r="DP55" s="106"/>
      <c r="DQ55" s="144"/>
      <c r="DR55" s="108"/>
      <c r="DS55" s="142"/>
      <c r="DT55" s="143"/>
      <c r="DU55" s="143"/>
      <c r="DV55" s="74"/>
      <c r="DW55" s="74"/>
      <c r="DX55" s="148"/>
      <c r="DY55" s="106"/>
      <c r="DZ55" s="144"/>
      <c r="EA55" s="108"/>
      <c r="EB55" s="142"/>
      <c r="EC55" s="143"/>
      <c r="ED55" s="143"/>
      <c r="EE55" s="74"/>
      <c r="EF55" s="74"/>
      <c r="EG55" s="148"/>
      <c r="EH55" s="106"/>
      <c r="EI55" s="144"/>
      <c r="EJ55" s="108"/>
      <c r="EK55" s="142"/>
      <c r="EL55" s="143"/>
      <c r="EM55" s="143"/>
      <c r="EN55" s="74"/>
      <c r="EO55" s="74"/>
      <c r="EP55" s="148"/>
      <c r="EQ55" s="106"/>
      <c r="ER55" s="144"/>
      <c r="ES55" s="108"/>
      <c r="ET55" s="142"/>
      <c r="EU55" s="143"/>
      <c r="EV55" s="143"/>
      <c r="EW55" s="74"/>
      <c r="EX55" s="74"/>
      <c r="EY55" s="148"/>
      <c r="EZ55" s="106"/>
      <c r="FA55" s="144"/>
      <c r="FB55" s="108"/>
      <c r="FC55" s="142"/>
      <c r="FD55" s="143"/>
      <c r="FE55" s="143"/>
      <c r="FF55" s="74"/>
      <c r="FG55" s="74"/>
      <c r="FH55" s="148"/>
      <c r="FI55" s="106"/>
      <c r="FJ55" s="144"/>
      <c r="FK55" s="108"/>
      <c r="FL55" s="142"/>
      <c r="FM55" s="143"/>
      <c r="FN55" s="143"/>
      <c r="FO55" s="74"/>
      <c r="FP55" s="74"/>
      <c r="FQ55" s="148"/>
      <c r="FR55" s="106"/>
      <c r="FS55" s="144"/>
      <c r="FT55" s="108"/>
      <c r="FU55" s="142"/>
      <c r="FV55" s="143"/>
      <c r="FW55" s="143"/>
      <c r="FX55" s="74"/>
      <c r="FY55" s="74"/>
      <c r="FZ55" s="148"/>
      <c r="GA55" s="106"/>
      <c r="GB55" s="144"/>
      <c r="GC55" s="108"/>
      <c r="GD55" s="142"/>
      <c r="GE55" s="143"/>
      <c r="GF55" s="143"/>
      <c r="GG55" s="74"/>
      <c r="GH55" s="74"/>
      <c r="GI55" s="148"/>
      <c r="GJ55" s="106"/>
      <c r="GK55" s="144"/>
      <c r="GL55" s="108"/>
      <c r="GM55" s="142"/>
      <c r="GN55" s="143"/>
      <c r="GO55" s="143"/>
      <c r="GP55" s="74"/>
      <c r="GQ55" s="74"/>
      <c r="GR55" s="148"/>
      <c r="GS55" s="106"/>
      <c r="GT55" s="144"/>
      <c r="GU55" s="108"/>
      <c r="GV55" s="142"/>
      <c r="GW55" s="143"/>
      <c r="GX55" s="143"/>
      <c r="GY55" s="74"/>
      <c r="GZ55" s="74"/>
      <c r="HA55" s="148"/>
      <c r="HB55" s="106"/>
      <c r="HC55" s="144"/>
      <c r="HD55" s="108"/>
      <c r="HE55" s="142"/>
      <c r="HF55" s="143"/>
      <c r="HG55" s="143"/>
      <c r="HH55" s="74"/>
      <c r="HI55" s="74"/>
      <c r="HJ55" s="148"/>
      <c r="HK55" s="106"/>
      <c r="HL55" s="144"/>
      <c r="HM55" s="108"/>
      <c r="HN55" s="142"/>
      <c r="HO55" s="143"/>
      <c r="HP55" s="143"/>
      <c r="HQ55" s="74"/>
      <c r="HR55" s="74"/>
      <c r="HS55" s="148"/>
      <c r="HT55" s="106"/>
      <c r="HU55" s="144"/>
      <c r="HV55" s="108"/>
      <c r="HW55" s="142"/>
      <c r="HX55" s="143"/>
      <c r="HY55" s="143"/>
      <c r="HZ55" s="74"/>
      <c r="IA55" s="74"/>
      <c r="IB55" s="148"/>
      <c r="IC55" s="106"/>
      <c r="ID55" s="144"/>
      <c r="IE55" s="108"/>
      <c r="IF55" s="142"/>
      <c r="IG55" s="143"/>
      <c r="IH55" s="143"/>
      <c r="II55" s="74"/>
      <c r="IJ55" s="74"/>
      <c r="IK55" s="148"/>
      <c r="IL55" s="106"/>
      <c r="IM55" s="144"/>
      <c r="IN55" s="108"/>
      <c r="IO55" s="142"/>
      <c r="IP55" s="143"/>
      <c r="IQ55" s="143"/>
      <c r="IR55" s="74"/>
      <c r="IS55" s="74"/>
      <c r="IT55" s="148"/>
      <c r="IU55" s="106"/>
      <c r="IV55" s="144"/>
      <c r="IW55" s="108"/>
      <c r="IX55" s="142"/>
      <c r="IY55" s="143"/>
      <c r="IZ55" s="143"/>
      <c r="JA55" s="74"/>
      <c r="JB55" s="74"/>
      <c r="JC55" s="148"/>
      <c r="JD55" s="106"/>
      <c r="JE55" s="144"/>
      <c r="JF55" s="108"/>
      <c r="JG55" s="142"/>
      <c r="JH55" s="143"/>
      <c r="JI55" s="143"/>
      <c r="JJ55" s="74"/>
      <c r="JK55" s="74"/>
      <c r="JL55" s="148"/>
      <c r="JM55" s="106"/>
      <c r="JN55" s="144"/>
      <c r="JO55" s="108"/>
      <c r="JP55" s="142"/>
      <c r="JQ55" s="143"/>
      <c r="JR55" s="143"/>
    </row>
    <row r="56" spans="1:278" ht="12.75" customHeight="1" x14ac:dyDescent="0.2">
      <c r="A56" s="74"/>
      <c r="B56" s="148" t="s">
        <v>188</v>
      </c>
      <c r="C56" s="106" t="s">
        <v>189</v>
      </c>
      <c r="D56" s="145" t="s">
        <v>107</v>
      </c>
      <c r="E56" s="108">
        <v>1600</v>
      </c>
      <c r="F56" s="118">
        <v>0</v>
      </c>
      <c r="G56" s="95">
        <f>ROUND((F56*E56),0)</f>
        <v>0</v>
      </c>
      <c r="H56" s="95"/>
      <c r="I56" s="74"/>
      <c r="J56" s="74"/>
      <c r="K56" s="148"/>
      <c r="L56" s="106"/>
      <c r="M56" s="145"/>
      <c r="N56" s="108"/>
      <c r="O56" s="118"/>
      <c r="P56" s="95"/>
      <c r="Q56" s="95"/>
      <c r="R56" s="182"/>
      <c r="S56" s="76"/>
      <c r="T56" s="148"/>
      <c r="U56" s="106"/>
      <c r="V56" s="145"/>
      <c r="W56" s="108"/>
      <c r="X56" s="118"/>
      <c r="Y56" s="95"/>
      <c r="Z56" s="95"/>
      <c r="AA56" s="76"/>
      <c r="AB56" s="74"/>
      <c r="AC56" s="148"/>
      <c r="AD56" s="106"/>
      <c r="AE56" s="145"/>
      <c r="AF56" s="108"/>
      <c r="AG56" s="118"/>
      <c r="AH56" s="95"/>
      <c r="AI56" s="95"/>
      <c r="AJ56" s="74"/>
      <c r="AK56" s="74"/>
      <c r="AL56" s="148"/>
      <c r="AM56" s="106"/>
      <c r="AN56" s="145"/>
      <c r="AO56" s="108"/>
      <c r="AP56" s="118"/>
      <c r="AQ56" s="95"/>
      <c r="AR56" s="95"/>
      <c r="AS56" s="74"/>
      <c r="AT56" s="74"/>
      <c r="AU56" s="148"/>
      <c r="AV56" s="106"/>
      <c r="AW56" s="145"/>
      <c r="AX56" s="108"/>
      <c r="AY56" s="118"/>
      <c r="AZ56" s="95"/>
      <c r="BA56" s="95"/>
      <c r="BB56" s="74"/>
      <c r="BC56" s="74"/>
      <c r="BD56" s="148"/>
      <c r="BE56" s="106"/>
      <c r="BF56" s="145"/>
      <c r="BG56" s="108"/>
      <c r="BH56" s="118"/>
      <c r="BI56" s="95"/>
      <c r="BJ56" s="95"/>
      <c r="BK56" s="74"/>
      <c r="BL56" s="74"/>
      <c r="BM56" s="148"/>
      <c r="BN56" s="106"/>
      <c r="BO56" s="145"/>
      <c r="BP56" s="108"/>
      <c r="BQ56" s="118"/>
      <c r="BR56" s="95"/>
      <c r="BS56" s="95"/>
      <c r="BT56" s="74"/>
      <c r="BU56" s="74"/>
      <c r="BV56" s="148"/>
      <c r="BW56" s="106"/>
      <c r="BX56" s="145"/>
      <c r="BY56" s="108"/>
      <c r="BZ56" s="118"/>
      <c r="CA56" s="95"/>
      <c r="CB56" s="95"/>
      <c r="CC56" s="74"/>
      <c r="CD56" s="74"/>
      <c r="CE56" s="148"/>
      <c r="CF56" s="106"/>
      <c r="CG56" s="145"/>
      <c r="CH56" s="108"/>
      <c r="CI56" s="118"/>
      <c r="CJ56" s="95"/>
      <c r="CK56" s="95"/>
      <c r="CL56" s="74"/>
      <c r="CM56" s="74"/>
      <c r="CN56" s="148"/>
      <c r="CO56" s="106"/>
      <c r="CP56" s="145"/>
      <c r="CQ56" s="108"/>
      <c r="CR56" s="118"/>
      <c r="CS56" s="95"/>
      <c r="CT56" s="95"/>
      <c r="CU56" s="74"/>
      <c r="CV56" s="74"/>
      <c r="CW56" s="148"/>
      <c r="CX56" s="106"/>
      <c r="CY56" s="145"/>
      <c r="CZ56" s="108"/>
      <c r="DA56" s="118"/>
      <c r="DB56" s="95"/>
      <c r="DC56" s="95"/>
      <c r="DD56" s="74"/>
      <c r="DE56" s="74"/>
      <c r="DF56" s="148"/>
      <c r="DG56" s="106"/>
      <c r="DH56" s="145"/>
      <c r="DI56" s="108"/>
      <c r="DJ56" s="118"/>
      <c r="DK56" s="95"/>
      <c r="DL56" s="95"/>
      <c r="DM56" s="74"/>
      <c r="DN56" s="74"/>
      <c r="DO56" s="148"/>
      <c r="DP56" s="106"/>
      <c r="DQ56" s="145"/>
      <c r="DR56" s="108"/>
      <c r="DS56" s="118"/>
      <c r="DT56" s="95"/>
      <c r="DU56" s="95"/>
      <c r="DV56" s="74"/>
      <c r="DW56" s="74"/>
      <c r="DX56" s="148"/>
      <c r="DY56" s="106"/>
      <c r="DZ56" s="145"/>
      <c r="EA56" s="108"/>
      <c r="EB56" s="118"/>
      <c r="EC56" s="95"/>
      <c r="ED56" s="95"/>
      <c r="EE56" s="74"/>
      <c r="EF56" s="74"/>
      <c r="EG56" s="148"/>
      <c r="EH56" s="106"/>
      <c r="EI56" s="145"/>
      <c r="EJ56" s="108"/>
      <c r="EK56" s="118"/>
      <c r="EL56" s="95"/>
      <c r="EM56" s="95"/>
      <c r="EN56" s="74"/>
      <c r="EO56" s="74"/>
      <c r="EP56" s="148"/>
      <c r="EQ56" s="106"/>
      <c r="ER56" s="145"/>
      <c r="ES56" s="108"/>
      <c r="ET56" s="118"/>
      <c r="EU56" s="95"/>
      <c r="EV56" s="95"/>
      <c r="EW56" s="74"/>
      <c r="EX56" s="74"/>
      <c r="EY56" s="148"/>
      <c r="EZ56" s="106"/>
      <c r="FA56" s="145"/>
      <c r="FB56" s="108"/>
      <c r="FC56" s="118"/>
      <c r="FD56" s="95"/>
      <c r="FE56" s="95"/>
      <c r="FF56" s="74"/>
      <c r="FG56" s="74"/>
      <c r="FH56" s="148"/>
      <c r="FI56" s="106"/>
      <c r="FJ56" s="145"/>
      <c r="FK56" s="108"/>
      <c r="FL56" s="118"/>
      <c r="FM56" s="95"/>
      <c r="FN56" s="95"/>
      <c r="FO56" s="74"/>
      <c r="FP56" s="74"/>
      <c r="FQ56" s="148"/>
      <c r="FR56" s="106"/>
      <c r="FS56" s="145"/>
      <c r="FT56" s="108"/>
      <c r="FU56" s="118"/>
      <c r="FV56" s="95"/>
      <c r="FW56" s="95"/>
      <c r="FX56" s="74"/>
      <c r="FY56" s="74"/>
      <c r="FZ56" s="148"/>
      <c r="GA56" s="106"/>
      <c r="GB56" s="145"/>
      <c r="GC56" s="108"/>
      <c r="GD56" s="118"/>
      <c r="GE56" s="95"/>
      <c r="GF56" s="95"/>
      <c r="GG56" s="74"/>
      <c r="GH56" s="74"/>
      <c r="GI56" s="148"/>
      <c r="GJ56" s="106"/>
      <c r="GK56" s="145"/>
      <c r="GL56" s="108"/>
      <c r="GM56" s="118"/>
      <c r="GN56" s="95"/>
      <c r="GO56" s="95"/>
      <c r="GP56" s="74"/>
      <c r="GQ56" s="74"/>
      <c r="GR56" s="148"/>
      <c r="GS56" s="106"/>
      <c r="GT56" s="145"/>
      <c r="GU56" s="108"/>
      <c r="GV56" s="118"/>
      <c r="GW56" s="95"/>
      <c r="GX56" s="95"/>
      <c r="GY56" s="74"/>
      <c r="GZ56" s="74"/>
      <c r="HA56" s="148"/>
      <c r="HB56" s="106"/>
      <c r="HC56" s="145"/>
      <c r="HD56" s="108"/>
      <c r="HE56" s="118"/>
      <c r="HF56" s="95"/>
      <c r="HG56" s="95"/>
      <c r="HH56" s="74"/>
      <c r="HI56" s="74"/>
      <c r="HJ56" s="148"/>
      <c r="HK56" s="106"/>
      <c r="HL56" s="145"/>
      <c r="HM56" s="108"/>
      <c r="HN56" s="118"/>
      <c r="HO56" s="95"/>
      <c r="HP56" s="95"/>
      <c r="HQ56" s="74"/>
      <c r="HR56" s="74"/>
      <c r="HS56" s="148"/>
      <c r="HT56" s="106"/>
      <c r="HU56" s="145"/>
      <c r="HV56" s="108"/>
      <c r="HW56" s="118"/>
      <c r="HX56" s="95"/>
      <c r="HY56" s="95"/>
      <c r="HZ56" s="74"/>
      <c r="IA56" s="74"/>
      <c r="IB56" s="148"/>
      <c r="IC56" s="106"/>
      <c r="ID56" s="145"/>
      <c r="IE56" s="108"/>
      <c r="IF56" s="118"/>
      <c r="IG56" s="95"/>
      <c r="IH56" s="95"/>
      <c r="II56" s="74"/>
      <c r="IJ56" s="74"/>
      <c r="IK56" s="148"/>
      <c r="IL56" s="106"/>
      <c r="IM56" s="145"/>
      <c r="IN56" s="108"/>
      <c r="IO56" s="118"/>
      <c r="IP56" s="95"/>
      <c r="IQ56" s="95"/>
      <c r="IR56" s="74"/>
      <c r="IS56" s="74"/>
      <c r="IT56" s="148"/>
      <c r="IU56" s="106"/>
      <c r="IV56" s="145"/>
      <c r="IW56" s="108"/>
      <c r="IX56" s="118"/>
      <c r="IY56" s="95"/>
      <c r="IZ56" s="95"/>
      <c r="JA56" s="74"/>
      <c r="JB56" s="74"/>
      <c r="JC56" s="148"/>
      <c r="JD56" s="106"/>
      <c r="JE56" s="145"/>
      <c r="JF56" s="108"/>
      <c r="JG56" s="118"/>
      <c r="JH56" s="95"/>
      <c r="JI56" s="95"/>
      <c r="JJ56" s="74"/>
      <c r="JK56" s="74"/>
      <c r="JL56" s="148"/>
      <c r="JM56" s="106"/>
      <c r="JN56" s="145"/>
      <c r="JO56" s="108"/>
      <c r="JP56" s="118"/>
      <c r="JQ56" s="95"/>
      <c r="JR56" s="95"/>
    </row>
    <row r="57" spans="1:278" ht="12.75" customHeight="1" x14ac:dyDescent="0.2">
      <c r="A57" s="74"/>
      <c r="B57" s="148" t="s">
        <v>190</v>
      </c>
      <c r="C57" s="106" t="s">
        <v>191</v>
      </c>
      <c r="D57" s="145" t="s">
        <v>107</v>
      </c>
      <c r="E57" s="108">
        <v>1400</v>
      </c>
      <c r="F57" s="118">
        <v>0</v>
      </c>
      <c r="G57" s="95">
        <f>ROUND((F57*E57),0)</f>
        <v>0</v>
      </c>
      <c r="H57" s="95"/>
      <c r="I57" s="74"/>
      <c r="J57" s="74"/>
      <c r="K57" s="148"/>
      <c r="L57" s="106"/>
      <c r="M57" s="145"/>
      <c r="N57" s="108"/>
      <c r="O57" s="118"/>
      <c r="P57" s="95"/>
      <c r="Q57" s="95"/>
      <c r="R57" s="182"/>
      <c r="S57" s="76"/>
      <c r="T57" s="148"/>
      <c r="U57" s="106"/>
      <c r="V57" s="145"/>
      <c r="W57" s="108"/>
      <c r="X57" s="118"/>
      <c r="Y57" s="95"/>
      <c r="Z57" s="95"/>
      <c r="AA57" s="76"/>
      <c r="AB57" s="74"/>
      <c r="AC57" s="148"/>
      <c r="AD57" s="106"/>
      <c r="AE57" s="145"/>
      <c r="AF57" s="108"/>
      <c r="AG57" s="118"/>
      <c r="AH57" s="95"/>
      <c r="AI57" s="95"/>
      <c r="AJ57" s="74"/>
      <c r="AK57" s="74"/>
      <c r="AL57" s="148"/>
      <c r="AM57" s="106"/>
      <c r="AN57" s="145"/>
      <c r="AO57" s="108"/>
      <c r="AP57" s="118"/>
      <c r="AQ57" s="95"/>
      <c r="AR57" s="95"/>
      <c r="AS57" s="74"/>
      <c r="AT57" s="74"/>
      <c r="AU57" s="148"/>
      <c r="AV57" s="106"/>
      <c r="AW57" s="145"/>
      <c r="AX57" s="108"/>
      <c r="AY57" s="118"/>
      <c r="AZ57" s="95"/>
      <c r="BA57" s="95"/>
      <c r="BB57" s="74"/>
      <c r="BC57" s="74"/>
      <c r="BD57" s="148"/>
      <c r="BE57" s="106"/>
      <c r="BF57" s="145"/>
      <c r="BG57" s="108"/>
      <c r="BH57" s="118"/>
      <c r="BI57" s="95"/>
      <c r="BJ57" s="95"/>
      <c r="BK57" s="74"/>
      <c r="BL57" s="74"/>
      <c r="BM57" s="148"/>
      <c r="BN57" s="106"/>
      <c r="BO57" s="145"/>
      <c r="BP57" s="108"/>
      <c r="BQ57" s="118"/>
      <c r="BR57" s="95"/>
      <c r="BS57" s="95"/>
      <c r="BT57" s="74"/>
      <c r="BU57" s="74"/>
      <c r="BV57" s="148"/>
      <c r="BW57" s="106"/>
      <c r="BX57" s="145"/>
      <c r="BY57" s="108"/>
      <c r="BZ57" s="118"/>
      <c r="CA57" s="95"/>
      <c r="CB57" s="95"/>
      <c r="CC57" s="74"/>
      <c r="CD57" s="74"/>
      <c r="CE57" s="148"/>
      <c r="CF57" s="106"/>
      <c r="CG57" s="145"/>
      <c r="CH57" s="108"/>
      <c r="CI57" s="118"/>
      <c r="CJ57" s="95"/>
      <c r="CK57" s="95"/>
      <c r="CL57" s="74"/>
      <c r="CM57" s="74"/>
      <c r="CN57" s="148"/>
      <c r="CO57" s="106"/>
      <c r="CP57" s="145"/>
      <c r="CQ57" s="108"/>
      <c r="CR57" s="118"/>
      <c r="CS57" s="95"/>
      <c r="CT57" s="95"/>
      <c r="CU57" s="74"/>
      <c r="CV57" s="74"/>
      <c r="CW57" s="148"/>
      <c r="CX57" s="106"/>
      <c r="CY57" s="145"/>
      <c r="CZ57" s="108"/>
      <c r="DA57" s="118"/>
      <c r="DB57" s="95"/>
      <c r="DC57" s="95"/>
      <c r="DD57" s="74"/>
      <c r="DE57" s="74"/>
      <c r="DF57" s="148"/>
      <c r="DG57" s="106"/>
      <c r="DH57" s="145"/>
      <c r="DI57" s="108"/>
      <c r="DJ57" s="118"/>
      <c r="DK57" s="95"/>
      <c r="DL57" s="95"/>
      <c r="DM57" s="74"/>
      <c r="DN57" s="74"/>
      <c r="DO57" s="148"/>
      <c r="DP57" s="106"/>
      <c r="DQ57" s="145"/>
      <c r="DR57" s="108"/>
      <c r="DS57" s="118"/>
      <c r="DT57" s="95"/>
      <c r="DU57" s="95"/>
      <c r="DV57" s="74"/>
      <c r="DW57" s="74"/>
      <c r="DX57" s="148"/>
      <c r="DY57" s="106"/>
      <c r="DZ57" s="145"/>
      <c r="EA57" s="108"/>
      <c r="EB57" s="118"/>
      <c r="EC57" s="95"/>
      <c r="ED57" s="95"/>
      <c r="EE57" s="74"/>
      <c r="EF57" s="74"/>
      <c r="EG57" s="148"/>
      <c r="EH57" s="106"/>
      <c r="EI57" s="145"/>
      <c r="EJ57" s="108"/>
      <c r="EK57" s="118"/>
      <c r="EL57" s="95"/>
      <c r="EM57" s="95"/>
      <c r="EN57" s="74"/>
      <c r="EO57" s="74"/>
      <c r="EP57" s="148"/>
      <c r="EQ57" s="106"/>
      <c r="ER57" s="145"/>
      <c r="ES57" s="108"/>
      <c r="ET57" s="118"/>
      <c r="EU57" s="95"/>
      <c r="EV57" s="95"/>
      <c r="EW57" s="74"/>
      <c r="EX57" s="74"/>
      <c r="EY57" s="148"/>
      <c r="EZ57" s="106"/>
      <c r="FA57" s="145"/>
      <c r="FB57" s="108"/>
      <c r="FC57" s="118"/>
      <c r="FD57" s="95"/>
      <c r="FE57" s="95"/>
      <c r="FF57" s="74"/>
      <c r="FG57" s="74"/>
      <c r="FH57" s="148"/>
      <c r="FI57" s="106"/>
      <c r="FJ57" s="145"/>
      <c r="FK57" s="108"/>
      <c r="FL57" s="118"/>
      <c r="FM57" s="95"/>
      <c r="FN57" s="95"/>
      <c r="FO57" s="74"/>
      <c r="FP57" s="74"/>
      <c r="FQ57" s="148"/>
      <c r="FR57" s="106"/>
      <c r="FS57" s="145"/>
      <c r="FT57" s="108"/>
      <c r="FU57" s="118"/>
      <c r="FV57" s="95"/>
      <c r="FW57" s="95"/>
      <c r="FX57" s="74"/>
      <c r="FY57" s="74"/>
      <c r="FZ57" s="148"/>
      <c r="GA57" s="106"/>
      <c r="GB57" s="145"/>
      <c r="GC57" s="108"/>
      <c r="GD57" s="118"/>
      <c r="GE57" s="95"/>
      <c r="GF57" s="95"/>
      <c r="GG57" s="74"/>
      <c r="GH57" s="74"/>
      <c r="GI57" s="148"/>
      <c r="GJ57" s="106"/>
      <c r="GK57" s="145"/>
      <c r="GL57" s="108"/>
      <c r="GM57" s="118"/>
      <c r="GN57" s="95"/>
      <c r="GO57" s="95"/>
      <c r="GP57" s="74"/>
      <c r="GQ57" s="74"/>
      <c r="GR57" s="148"/>
      <c r="GS57" s="106"/>
      <c r="GT57" s="145"/>
      <c r="GU57" s="108"/>
      <c r="GV57" s="118"/>
      <c r="GW57" s="95"/>
      <c r="GX57" s="95"/>
      <c r="GY57" s="74"/>
      <c r="GZ57" s="74"/>
      <c r="HA57" s="148"/>
      <c r="HB57" s="106"/>
      <c r="HC57" s="145"/>
      <c r="HD57" s="108"/>
      <c r="HE57" s="118"/>
      <c r="HF57" s="95"/>
      <c r="HG57" s="95"/>
      <c r="HH57" s="74"/>
      <c r="HI57" s="74"/>
      <c r="HJ57" s="148"/>
      <c r="HK57" s="106"/>
      <c r="HL57" s="145"/>
      <c r="HM57" s="108"/>
      <c r="HN57" s="118"/>
      <c r="HO57" s="95"/>
      <c r="HP57" s="95"/>
      <c r="HQ57" s="74"/>
      <c r="HR57" s="74"/>
      <c r="HS57" s="148"/>
      <c r="HT57" s="106"/>
      <c r="HU57" s="145"/>
      <c r="HV57" s="108"/>
      <c r="HW57" s="118"/>
      <c r="HX57" s="95"/>
      <c r="HY57" s="95"/>
      <c r="HZ57" s="74"/>
      <c r="IA57" s="74"/>
      <c r="IB57" s="148"/>
      <c r="IC57" s="106"/>
      <c r="ID57" s="145"/>
      <c r="IE57" s="108"/>
      <c r="IF57" s="118"/>
      <c r="IG57" s="95"/>
      <c r="IH57" s="95"/>
      <c r="II57" s="74"/>
      <c r="IJ57" s="74"/>
      <c r="IK57" s="148"/>
      <c r="IL57" s="106"/>
      <c r="IM57" s="145"/>
      <c r="IN57" s="108"/>
      <c r="IO57" s="118"/>
      <c r="IP57" s="95"/>
      <c r="IQ57" s="95"/>
      <c r="IR57" s="74"/>
      <c r="IS57" s="74"/>
      <c r="IT57" s="148"/>
      <c r="IU57" s="106"/>
      <c r="IV57" s="145"/>
      <c r="IW57" s="108"/>
      <c r="IX57" s="118"/>
      <c r="IY57" s="95"/>
      <c r="IZ57" s="95"/>
      <c r="JA57" s="74"/>
      <c r="JB57" s="74"/>
      <c r="JC57" s="148"/>
      <c r="JD57" s="106"/>
      <c r="JE57" s="145"/>
      <c r="JF57" s="108"/>
      <c r="JG57" s="118"/>
      <c r="JH57" s="95"/>
      <c r="JI57" s="95"/>
      <c r="JJ57" s="74"/>
      <c r="JK57" s="74"/>
      <c r="JL57" s="148"/>
      <c r="JM57" s="106"/>
      <c r="JN57" s="145"/>
      <c r="JO57" s="108"/>
      <c r="JP57" s="118"/>
      <c r="JQ57" s="95"/>
      <c r="JR57" s="95"/>
    </row>
    <row r="58" spans="1:278" ht="12.75" customHeight="1" x14ac:dyDescent="0.2">
      <c r="A58" s="74"/>
      <c r="B58" s="133">
        <v>7.6</v>
      </c>
      <c r="C58" s="140" t="s">
        <v>192</v>
      </c>
      <c r="D58" s="144"/>
      <c r="E58" s="108"/>
      <c r="F58" s="142"/>
      <c r="G58" s="143"/>
      <c r="H58" s="143"/>
      <c r="I58" s="74"/>
      <c r="J58" s="74"/>
      <c r="K58" s="133"/>
      <c r="L58" s="140"/>
      <c r="M58" s="144"/>
      <c r="N58" s="108"/>
      <c r="O58" s="142"/>
      <c r="P58" s="143"/>
      <c r="Q58" s="143"/>
      <c r="R58" s="182"/>
      <c r="S58" s="76"/>
      <c r="T58" s="133"/>
      <c r="U58" s="140"/>
      <c r="V58" s="144"/>
      <c r="W58" s="108"/>
      <c r="X58" s="142"/>
      <c r="Y58" s="143"/>
      <c r="Z58" s="143"/>
      <c r="AA58" s="76"/>
      <c r="AB58" s="74"/>
      <c r="AC58" s="133"/>
      <c r="AD58" s="140"/>
      <c r="AE58" s="144"/>
      <c r="AF58" s="108"/>
      <c r="AG58" s="142"/>
      <c r="AH58" s="143"/>
      <c r="AI58" s="143"/>
      <c r="AJ58" s="74"/>
      <c r="AK58" s="74"/>
      <c r="AL58" s="133"/>
      <c r="AM58" s="140"/>
      <c r="AN58" s="144"/>
      <c r="AO58" s="108"/>
      <c r="AP58" s="142"/>
      <c r="AQ58" s="143"/>
      <c r="AR58" s="143"/>
      <c r="AS58" s="74"/>
      <c r="AT58" s="74"/>
      <c r="AU58" s="133"/>
      <c r="AV58" s="140"/>
      <c r="AW58" s="144"/>
      <c r="AX58" s="108"/>
      <c r="AY58" s="142"/>
      <c r="AZ58" s="143"/>
      <c r="BA58" s="143"/>
      <c r="BB58" s="74"/>
      <c r="BC58" s="74"/>
      <c r="BD58" s="133"/>
      <c r="BE58" s="140"/>
      <c r="BF58" s="144"/>
      <c r="BG58" s="108"/>
      <c r="BH58" s="142"/>
      <c r="BI58" s="143"/>
      <c r="BJ58" s="143"/>
      <c r="BK58" s="74"/>
      <c r="BL58" s="74"/>
      <c r="BM58" s="133"/>
      <c r="BN58" s="140"/>
      <c r="BO58" s="144"/>
      <c r="BP58" s="108"/>
      <c r="BQ58" s="142"/>
      <c r="BR58" s="143"/>
      <c r="BS58" s="143"/>
      <c r="BT58" s="74"/>
      <c r="BU58" s="74"/>
      <c r="BV58" s="133"/>
      <c r="BW58" s="140"/>
      <c r="BX58" s="144"/>
      <c r="BY58" s="108"/>
      <c r="BZ58" s="142"/>
      <c r="CA58" s="143"/>
      <c r="CB58" s="143"/>
      <c r="CC58" s="74"/>
      <c r="CD58" s="74"/>
      <c r="CE58" s="133"/>
      <c r="CF58" s="140"/>
      <c r="CG58" s="144"/>
      <c r="CH58" s="108"/>
      <c r="CI58" s="142"/>
      <c r="CJ58" s="143"/>
      <c r="CK58" s="143"/>
      <c r="CL58" s="74"/>
      <c r="CM58" s="74"/>
      <c r="CN58" s="133"/>
      <c r="CO58" s="140"/>
      <c r="CP58" s="144"/>
      <c r="CQ58" s="108"/>
      <c r="CR58" s="142"/>
      <c r="CS58" s="143"/>
      <c r="CT58" s="143"/>
      <c r="CU58" s="74"/>
      <c r="CV58" s="74"/>
      <c r="CW58" s="133"/>
      <c r="CX58" s="140"/>
      <c r="CY58" s="144"/>
      <c r="CZ58" s="108"/>
      <c r="DA58" s="142"/>
      <c r="DB58" s="143"/>
      <c r="DC58" s="143"/>
      <c r="DD58" s="74"/>
      <c r="DE58" s="74"/>
      <c r="DF58" s="133"/>
      <c r="DG58" s="140"/>
      <c r="DH58" s="144"/>
      <c r="DI58" s="108"/>
      <c r="DJ58" s="142"/>
      <c r="DK58" s="143"/>
      <c r="DL58" s="143"/>
      <c r="DM58" s="74"/>
      <c r="DN58" s="74"/>
      <c r="DO58" s="133"/>
      <c r="DP58" s="140"/>
      <c r="DQ58" s="144"/>
      <c r="DR58" s="108"/>
      <c r="DS58" s="142"/>
      <c r="DT58" s="143"/>
      <c r="DU58" s="143"/>
      <c r="DV58" s="74"/>
      <c r="DW58" s="74"/>
      <c r="DX58" s="133"/>
      <c r="DY58" s="140"/>
      <c r="DZ58" s="144"/>
      <c r="EA58" s="108"/>
      <c r="EB58" s="142"/>
      <c r="EC58" s="143"/>
      <c r="ED58" s="143"/>
      <c r="EE58" s="74"/>
      <c r="EF58" s="74"/>
      <c r="EG58" s="133"/>
      <c r="EH58" s="140"/>
      <c r="EI58" s="144"/>
      <c r="EJ58" s="108"/>
      <c r="EK58" s="142"/>
      <c r="EL58" s="143"/>
      <c r="EM58" s="143"/>
      <c r="EN58" s="74"/>
      <c r="EO58" s="74"/>
      <c r="EP58" s="133"/>
      <c r="EQ58" s="140"/>
      <c r="ER58" s="144"/>
      <c r="ES58" s="108"/>
      <c r="ET58" s="142"/>
      <c r="EU58" s="143"/>
      <c r="EV58" s="143"/>
      <c r="EW58" s="74"/>
      <c r="EX58" s="74"/>
      <c r="EY58" s="133"/>
      <c r="EZ58" s="140"/>
      <c r="FA58" s="144"/>
      <c r="FB58" s="108"/>
      <c r="FC58" s="142"/>
      <c r="FD58" s="143"/>
      <c r="FE58" s="143"/>
      <c r="FF58" s="74"/>
      <c r="FG58" s="74"/>
      <c r="FH58" s="133"/>
      <c r="FI58" s="140"/>
      <c r="FJ58" s="144"/>
      <c r="FK58" s="108"/>
      <c r="FL58" s="142"/>
      <c r="FM58" s="143"/>
      <c r="FN58" s="143"/>
      <c r="FO58" s="74"/>
      <c r="FP58" s="74"/>
      <c r="FQ58" s="133"/>
      <c r="FR58" s="140"/>
      <c r="FS58" s="144"/>
      <c r="FT58" s="108"/>
      <c r="FU58" s="142"/>
      <c r="FV58" s="143"/>
      <c r="FW58" s="143"/>
      <c r="FX58" s="74"/>
      <c r="FY58" s="74"/>
      <c r="FZ58" s="133"/>
      <c r="GA58" s="140"/>
      <c r="GB58" s="144"/>
      <c r="GC58" s="108"/>
      <c r="GD58" s="142"/>
      <c r="GE58" s="143"/>
      <c r="GF58" s="143"/>
      <c r="GG58" s="74"/>
      <c r="GH58" s="74"/>
      <c r="GI58" s="133"/>
      <c r="GJ58" s="140"/>
      <c r="GK58" s="144"/>
      <c r="GL58" s="108"/>
      <c r="GM58" s="142"/>
      <c r="GN58" s="143"/>
      <c r="GO58" s="143"/>
      <c r="GP58" s="74"/>
      <c r="GQ58" s="74"/>
      <c r="GR58" s="133"/>
      <c r="GS58" s="140"/>
      <c r="GT58" s="144"/>
      <c r="GU58" s="108"/>
      <c r="GV58" s="142"/>
      <c r="GW58" s="143"/>
      <c r="GX58" s="143"/>
      <c r="GY58" s="74"/>
      <c r="GZ58" s="74"/>
      <c r="HA58" s="133"/>
      <c r="HB58" s="140"/>
      <c r="HC58" s="144"/>
      <c r="HD58" s="108"/>
      <c r="HE58" s="142"/>
      <c r="HF58" s="143"/>
      <c r="HG58" s="143"/>
      <c r="HH58" s="74"/>
      <c r="HI58" s="74"/>
      <c r="HJ58" s="133"/>
      <c r="HK58" s="140"/>
      <c r="HL58" s="144"/>
      <c r="HM58" s="108"/>
      <c r="HN58" s="142"/>
      <c r="HO58" s="143"/>
      <c r="HP58" s="143"/>
      <c r="HQ58" s="74"/>
      <c r="HR58" s="74"/>
      <c r="HS58" s="133"/>
      <c r="HT58" s="140"/>
      <c r="HU58" s="144"/>
      <c r="HV58" s="108"/>
      <c r="HW58" s="142"/>
      <c r="HX58" s="143"/>
      <c r="HY58" s="143"/>
      <c r="HZ58" s="74"/>
      <c r="IA58" s="74"/>
      <c r="IB58" s="133"/>
      <c r="IC58" s="140"/>
      <c r="ID58" s="144"/>
      <c r="IE58" s="108"/>
      <c r="IF58" s="142"/>
      <c r="IG58" s="143"/>
      <c r="IH58" s="143"/>
      <c r="II58" s="74"/>
      <c r="IJ58" s="74"/>
      <c r="IK58" s="133"/>
      <c r="IL58" s="140"/>
      <c r="IM58" s="144"/>
      <c r="IN58" s="108"/>
      <c r="IO58" s="142"/>
      <c r="IP58" s="143"/>
      <c r="IQ58" s="143"/>
      <c r="IR58" s="74"/>
      <c r="IS58" s="74"/>
      <c r="IT58" s="133"/>
      <c r="IU58" s="140"/>
      <c r="IV58" s="144"/>
      <c r="IW58" s="108"/>
      <c r="IX58" s="142"/>
      <c r="IY58" s="143"/>
      <c r="IZ58" s="143"/>
      <c r="JA58" s="74"/>
      <c r="JB58" s="74"/>
      <c r="JC58" s="133"/>
      <c r="JD58" s="140"/>
      <c r="JE58" s="144"/>
      <c r="JF58" s="108"/>
      <c r="JG58" s="142"/>
      <c r="JH58" s="143"/>
      <c r="JI58" s="143"/>
      <c r="JJ58" s="74"/>
      <c r="JK58" s="74"/>
      <c r="JL58" s="133"/>
      <c r="JM58" s="140"/>
      <c r="JN58" s="144"/>
      <c r="JO58" s="108"/>
      <c r="JP58" s="142"/>
      <c r="JQ58" s="143"/>
      <c r="JR58" s="143"/>
    </row>
    <row r="59" spans="1:278" ht="12.75" customHeight="1" x14ac:dyDescent="0.2">
      <c r="A59" s="74"/>
      <c r="B59" s="133"/>
      <c r="C59" s="106" t="s">
        <v>108</v>
      </c>
      <c r="D59" s="144"/>
      <c r="E59" s="108"/>
      <c r="F59" s="142"/>
      <c r="G59" s="143"/>
      <c r="H59" s="143"/>
      <c r="I59" s="74"/>
      <c r="J59" s="74"/>
      <c r="K59" s="133"/>
      <c r="L59" s="106"/>
      <c r="M59" s="144"/>
      <c r="N59" s="108"/>
      <c r="O59" s="142"/>
      <c r="P59" s="143"/>
      <c r="Q59" s="143"/>
      <c r="R59" s="182"/>
      <c r="S59" s="76"/>
      <c r="T59" s="133"/>
      <c r="U59" s="106"/>
      <c r="V59" s="144"/>
      <c r="W59" s="108"/>
      <c r="X59" s="142"/>
      <c r="Y59" s="143"/>
      <c r="Z59" s="143"/>
      <c r="AA59" s="76"/>
      <c r="AB59" s="74"/>
      <c r="AC59" s="133"/>
      <c r="AD59" s="106"/>
      <c r="AE59" s="144"/>
      <c r="AF59" s="108"/>
      <c r="AG59" s="142"/>
      <c r="AH59" s="143"/>
      <c r="AI59" s="143"/>
      <c r="AJ59" s="74"/>
      <c r="AK59" s="74"/>
      <c r="AL59" s="133"/>
      <c r="AM59" s="106"/>
      <c r="AN59" s="144"/>
      <c r="AO59" s="108"/>
      <c r="AP59" s="142"/>
      <c r="AQ59" s="143"/>
      <c r="AR59" s="143"/>
      <c r="AS59" s="74"/>
      <c r="AT59" s="74"/>
      <c r="AU59" s="133"/>
      <c r="AV59" s="106"/>
      <c r="AW59" s="144"/>
      <c r="AX59" s="108"/>
      <c r="AY59" s="142"/>
      <c r="AZ59" s="143"/>
      <c r="BA59" s="143"/>
      <c r="BB59" s="74"/>
      <c r="BC59" s="74"/>
      <c r="BD59" s="133"/>
      <c r="BE59" s="106"/>
      <c r="BF59" s="144"/>
      <c r="BG59" s="108"/>
      <c r="BH59" s="142"/>
      <c r="BI59" s="143"/>
      <c r="BJ59" s="143"/>
      <c r="BK59" s="74"/>
      <c r="BL59" s="74"/>
      <c r="BM59" s="133"/>
      <c r="BN59" s="106"/>
      <c r="BO59" s="144"/>
      <c r="BP59" s="108"/>
      <c r="BQ59" s="142"/>
      <c r="BR59" s="143"/>
      <c r="BS59" s="143"/>
      <c r="BT59" s="74"/>
      <c r="BU59" s="74"/>
      <c r="BV59" s="133"/>
      <c r="BW59" s="106"/>
      <c r="BX59" s="144"/>
      <c r="BY59" s="108"/>
      <c r="BZ59" s="142"/>
      <c r="CA59" s="143"/>
      <c r="CB59" s="143"/>
      <c r="CC59" s="74"/>
      <c r="CD59" s="74"/>
      <c r="CE59" s="133"/>
      <c r="CF59" s="106"/>
      <c r="CG59" s="144"/>
      <c r="CH59" s="108"/>
      <c r="CI59" s="142"/>
      <c r="CJ59" s="143"/>
      <c r="CK59" s="143"/>
      <c r="CL59" s="74"/>
      <c r="CM59" s="74"/>
      <c r="CN59" s="133"/>
      <c r="CO59" s="106"/>
      <c r="CP59" s="144"/>
      <c r="CQ59" s="108"/>
      <c r="CR59" s="142"/>
      <c r="CS59" s="143"/>
      <c r="CT59" s="143"/>
      <c r="CU59" s="74"/>
      <c r="CV59" s="74"/>
      <c r="CW59" s="133"/>
      <c r="CX59" s="106"/>
      <c r="CY59" s="144"/>
      <c r="CZ59" s="108"/>
      <c r="DA59" s="142"/>
      <c r="DB59" s="143"/>
      <c r="DC59" s="143"/>
      <c r="DD59" s="74"/>
      <c r="DE59" s="74"/>
      <c r="DF59" s="133"/>
      <c r="DG59" s="106"/>
      <c r="DH59" s="144"/>
      <c r="DI59" s="108"/>
      <c r="DJ59" s="142"/>
      <c r="DK59" s="143"/>
      <c r="DL59" s="143"/>
      <c r="DM59" s="74"/>
      <c r="DN59" s="74"/>
      <c r="DO59" s="133"/>
      <c r="DP59" s="106"/>
      <c r="DQ59" s="144"/>
      <c r="DR59" s="108"/>
      <c r="DS59" s="142"/>
      <c r="DT59" s="143"/>
      <c r="DU59" s="143"/>
      <c r="DV59" s="74"/>
      <c r="DW59" s="74"/>
      <c r="DX59" s="133"/>
      <c r="DY59" s="106"/>
      <c r="DZ59" s="144"/>
      <c r="EA59" s="108"/>
      <c r="EB59" s="142"/>
      <c r="EC59" s="143"/>
      <c r="ED59" s="143"/>
      <c r="EE59" s="74"/>
      <c r="EF59" s="74"/>
      <c r="EG59" s="133"/>
      <c r="EH59" s="106"/>
      <c r="EI59" s="144"/>
      <c r="EJ59" s="108"/>
      <c r="EK59" s="142"/>
      <c r="EL59" s="143"/>
      <c r="EM59" s="143"/>
      <c r="EN59" s="74"/>
      <c r="EO59" s="74"/>
      <c r="EP59" s="133"/>
      <c r="EQ59" s="106"/>
      <c r="ER59" s="144"/>
      <c r="ES59" s="108"/>
      <c r="ET59" s="142"/>
      <c r="EU59" s="143"/>
      <c r="EV59" s="143"/>
      <c r="EW59" s="74"/>
      <c r="EX59" s="74"/>
      <c r="EY59" s="133"/>
      <c r="EZ59" s="106"/>
      <c r="FA59" s="144"/>
      <c r="FB59" s="108"/>
      <c r="FC59" s="142"/>
      <c r="FD59" s="143"/>
      <c r="FE59" s="143"/>
      <c r="FF59" s="74"/>
      <c r="FG59" s="74"/>
      <c r="FH59" s="133"/>
      <c r="FI59" s="106"/>
      <c r="FJ59" s="144"/>
      <c r="FK59" s="108"/>
      <c r="FL59" s="142"/>
      <c r="FM59" s="143"/>
      <c r="FN59" s="143"/>
      <c r="FO59" s="74"/>
      <c r="FP59" s="74"/>
      <c r="FQ59" s="133"/>
      <c r="FR59" s="106"/>
      <c r="FS59" s="144"/>
      <c r="FT59" s="108"/>
      <c r="FU59" s="142"/>
      <c r="FV59" s="143"/>
      <c r="FW59" s="143"/>
      <c r="FX59" s="74"/>
      <c r="FY59" s="74"/>
      <c r="FZ59" s="133"/>
      <c r="GA59" s="106"/>
      <c r="GB59" s="144"/>
      <c r="GC59" s="108"/>
      <c r="GD59" s="142"/>
      <c r="GE59" s="143"/>
      <c r="GF59" s="143"/>
      <c r="GG59" s="74"/>
      <c r="GH59" s="74"/>
      <c r="GI59" s="133"/>
      <c r="GJ59" s="106"/>
      <c r="GK59" s="144"/>
      <c r="GL59" s="108"/>
      <c r="GM59" s="142"/>
      <c r="GN59" s="143"/>
      <c r="GO59" s="143"/>
      <c r="GP59" s="74"/>
      <c r="GQ59" s="74"/>
      <c r="GR59" s="133"/>
      <c r="GS59" s="106"/>
      <c r="GT59" s="144"/>
      <c r="GU59" s="108"/>
      <c r="GV59" s="142"/>
      <c r="GW59" s="143"/>
      <c r="GX59" s="143"/>
      <c r="GY59" s="74"/>
      <c r="GZ59" s="74"/>
      <c r="HA59" s="133"/>
      <c r="HB59" s="106"/>
      <c r="HC59" s="144"/>
      <c r="HD59" s="108"/>
      <c r="HE59" s="142"/>
      <c r="HF59" s="143"/>
      <c r="HG59" s="143"/>
      <c r="HH59" s="74"/>
      <c r="HI59" s="74"/>
      <c r="HJ59" s="133"/>
      <c r="HK59" s="106"/>
      <c r="HL59" s="144"/>
      <c r="HM59" s="108"/>
      <c r="HN59" s="142"/>
      <c r="HO59" s="143"/>
      <c r="HP59" s="143"/>
      <c r="HQ59" s="74"/>
      <c r="HR59" s="74"/>
      <c r="HS59" s="133"/>
      <c r="HT59" s="106"/>
      <c r="HU59" s="144"/>
      <c r="HV59" s="108"/>
      <c r="HW59" s="142"/>
      <c r="HX59" s="143"/>
      <c r="HY59" s="143"/>
      <c r="HZ59" s="74"/>
      <c r="IA59" s="74"/>
      <c r="IB59" s="133"/>
      <c r="IC59" s="106"/>
      <c r="ID59" s="144"/>
      <c r="IE59" s="108"/>
      <c r="IF59" s="142"/>
      <c r="IG59" s="143"/>
      <c r="IH59" s="143"/>
      <c r="II59" s="74"/>
      <c r="IJ59" s="74"/>
      <c r="IK59" s="133"/>
      <c r="IL59" s="106"/>
      <c r="IM59" s="144"/>
      <c r="IN59" s="108"/>
      <c r="IO59" s="142"/>
      <c r="IP59" s="143"/>
      <c r="IQ59" s="143"/>
      <c r="IR59" s="74"/>
      <c r="IS59" s="74"/>
      <c r="IT59" s="133"/>
      <c r="IU59" s="106"/>
      <c r="IV59" s="144"/>
      <c r="IW59" s="108"/>
      <c r="IX59" s="142"/>
      <c r="IY59" s="143"/>
      <c r="IZ59" s="143"/>
      <c r="JA59" s="74"/>
      <c r="JB59" s="74"/>
      <c r="JC59" s="133"/>
      <c r="JD59" s="106"/>
      <c r="JE59" s="144"/>
      <c r="JF59" s="108"/>
      <c r="JG59" s="142"/>
      <c r="JH59" s="143"/>
      <c r="JI59" s="143"/>
      <c r="JJ59" s="74"/>
      <c r="JK59" s="74"/>
      <c r="JL59" s="133"/>
      <c r="JM59" s="106"/>
      <c r="JN59" s="144"/>
      <c r="JO59" s="108"/>
      <c r="JP59" s="142"/>
      <c r="JQ59" s="143"/>
      <c r="JR59" s="143"/>
    </row>
    <row r="60" spans="1:278" ht="12.75" customHeight="1" x14ac:dyDescent="0.2">
      <c r="A60" s="74"/>
      <c r="B60" s="136" t="s">
        <v>193</v>
      </c>
      <c r="C60" s="106" t="s">
        <v>194</v>
      </c>
      <c r="D60" s="144" t="s">
        <v>93</v>
      </c>
      <c r="E60" s="108">
        <v>6</v>
      </c>
      <c r="F60" s="118">
        <v>0</v>
      </c>
      <c r="G60" s="95">
        <f>ROUND((F60*E60),0)</f>
        <v>0</v>
      </c>
      <c r="H60" s="95"/>
      <c r="I60" s="74"/>
      <c r="J60" s="74"/>
      <c r="K60" s="136"/>
      <c r="L60" s="106"/>
      <c r="M60" s="144"/>
      <c r="N60" s="108"/>
      <c r="O60" s="118"/>
      <c r="P60" s="95"/>
      <c r="Q60" s="95"/>
      <c r="R60" s="182"/>
      <c r="S60" s="76"/>
      <c r="T60" s="136"/>
      <c r="U60" s="106"/>
      <c r="V60" s="144"/>
      <c r="W60" s="108"/>
      <c r="X60" s="118"/>
      <c r="Y60" s="95"/>
      <c r="Z60" s="95"/>
      <c r="AA60" s="76"/>
      <c r="AB60" s="74"/>
      <c r="AC60" s="136"/>
      <c r="AD60" s="106"/>
      <c r="AE60" s="144"/>
      <c r="AF60" s="108"/>
      <c r="AG60" s="118"/>
      <c r="AH60" s="95"/>
      <c r="AI60" s="95"/>
      <c r="AJ60" s="74"/>
      <c r="AK60" s="74"/>
      <c r="AL60" s="136"/>
      <c r="AM60" s="106"/>
      <c r="AN60" s="144"/>
      <c r="AO60" s="108"/>
      <c r="AP60" s="118"/>
      <c r="AQ60" s="95"/>
      <c r="AR60" s="95"/>
      <c r="AS60" s="74"/>
      <c r="AT60" s="74"/>
      <c r="AU60" s="136"/>
      <c r="AV60" s="106"/>
      <c r="AW60" s="144"/>
      <c r="AX60" s="108"/>
      <c r="AY60" s="118"/>
      <c r="AZ60" s="95"/>
      <c r="BA60" s="95"/>
      <c r="BB60" s="74"/>
      <c r="BC60" s="74"/>
      <c r="BD60" s="136"/>
      <c r="BE60" s="106"/>
      <c r="BF60" s="144"/>
      <c r="BG60" s="108"/>
      <c r="BH60" s="118"/>
      <c r="BI60" s="95"/>
      <c r="BJ60" s="95"/>
      <c r="BK60" s="74"/>
      <c r="BL60" s="74"/>
      <c r="BM60" s="136"/>
      <c r="BN60" s="106"/>
      <c r="BO60" s="144"/>
      <c r="BP60" s="108"/>
      <c r="BQ60" s="118"/>
      <c r="BR60" s="95"/>
      <c r="BS60" s="95"/>
      <c r="BT60" s="74"/>
      <c r="BU60" s="74"/>
      <c r="BV60" s="136"/>
      <c r="BW60" s="106"/>
      <c r="BX60" s="144"/>
      <c r="BY60" s="108"/>
      <c r="BZ60" s="118"/>
      <c r="CA60" s="95"/>
      <c r="CB60" s="95"/>
      <c r="CC60" s="74"/>
      <c r="CD60" s="74"/>
      <c r="CE60" s="136"/>
      <c r="CF60" s="106"/>
      <c r="CG60" s="144"/>
      <c r="CH60" s="108"/>
      <c r="CI60" s="118"/>
      <c r="CJ60" s="95"/>
      <c r="CK60" s="95"/>
      <c r="CL60" s="74"/>
      <c r="CM60" s="74"/>
      <c r="CN60" s="136"/>
      <c r="CO60" s="106"/>
      <c r="CP60" s="144"/>
      <c r="CQ60" s="108"/>
      <c r="CR60" s="118"/>
      <c r="CS60" s="95"/>
      <c r="CT60" s="95"/>
      <c r="CU60" s="74"/>
      <c r="CV60" s="74"/>
      <c r="CW60" s="136"/>
      <c r="CX60" s="106"/>
      <c r="CY60" s="144"/>
      <c r="CZ60" s="108"/>
      <c r="DA60" s="118"/>
      <c r="DB60" s="95"/>
      <c r="DC60" s="95"/>
      <c r="DD60" s="74"/>
      <c r="DE60" s="74"/>
      <c r="DF60" s="136"/>
      <c r="DG60" s="106"/>
      <c r="DH60" s="144"/>
      <c r="DI60" s="108"/>
      <c r="DJ60" s="118"/>
      <c r="DK60" s="95"/>
      <c r="DL60" s="95"/>
      <c r="DM60" s="74"/>
      <c r="DN60" s="74"/>
      <c r="DO60" s="136"/>
      <c r="DP60" s="106"/>
      <c r="DQ60" s="144"/>
      <c r="DR60" s="108"/>
      <c r="DS60" s="118"/>
      <c r="DT60" s="95"/>
      <c r="DU60" s="95"/>
      <c r="DV60" s="74"/>
      <c r="DW60" s="74"/>
      <c r="DX60" s="136"/>
      <c r="DY60" s="106"/>
      <c r="DZ60" s="144"/>
      <c r="EA60" s="108"/>
      <c r="EB60" s="118"/>
      <c r="EC60" s="95"/>
      <c r="ED60" s="95"/>
      <c r="EE60" s="74"/>
      <c r="EF60" s="74"/>
      <c r="EG60" s="136"/>
      <c r="EH60" s="106"/>
      <c r="EI60" s="144"/>
      <c r="EJ60" s="108"/>
      <c r="EK60" s="118"/>
      <c r="EL60" s="95"/>
      <c r="EM60" s="95"/>
      <c r="EN60" s="74"/>
      <c r="EO60" s="74"/>
      <c r="EP60" s="136"/>
      <c r="EQ60" s="106"/>
      <c r="ER60" s="144"/>
      <c r="ES60" s="108"/>
      <c r="ET60" s="118"/>
      <c r="EU60" s="95"/>
      <c r="EV60" s="95"/>
      <c r="EW60" s="74"/>
      <c r="EX60" s="74"/>
      <c r="EY60" s="136"/>
      <c r="EZ60" s="106"/>
      <c r="FA60" s="144"/>
      <c r="FB60" s="108"/>
      <c r="FC60" s="118"/>
      <c r="FD60" s="95"/>
      <c r="FE60" s="95"/>
      <c r="FF60" s="74"/>
      <c r="FG60" s="74"/>
      <c r="FH60" s="136"/>
      <c r="FI60" s="106"/>
      <c r="FJ60" s="144"/>
      <c r="FK60" s="108"/>
      <c r="FL60" s="118"/>
      <c r="FM60" s="95"/>
      <c r="FN60" s="95"/>
      <c r="FO60" s="74"/>
      <c r="FP60" s="74"/>
      <c r="FQ60" s="136"/>
      <c r="FR60" s="106"/>
      <c r="FS60" s="144"/>
      <c r="FT60" s="108"/>
      <c r="FU60" s="118"/>
      <c r="FV60" s="95"/>
      <c r="FW60" s="95"/>
      <c r="FX60" s="74"/>
      <c r="FY60" s="74"/>
      <c r="FZ60" s="136"/>
      <c r="GA60" s="106"/>
      <c r="GB60" s="144"/>
      <c r="GC60" s="108"/>
      <c r="GD60" s="118"/>
      <c r="GE60" s="95"/>
      <c r="GF60" s="95"/>
      <c r="GG60" s="74"/>
      <c r="GH60" s="74"/>
      <c r="GI60" s="136"/>
      <c r="GJ60" s="106"/>
      <c r="GK60" s="144"/>
      <c r="GL60" s="108"/>
      <c r="GM60" s="118"/>
      <c r="GN60" s="95"/>
      <c r="GO60" s="95"/>
      <c r="GP60" s="74"/>
      <c r="GQ60" s="74"/>
      <c r="GR60" s="136"/>
      <c r="GS60" s="106"/>
      <c r="GT60" s="144"/>
      <c r="GU60" s="108"/>
      <c r="GV60" s="118"/>
      <c r="GW60" s="95"/>
      <c r="GX60" s="95"/>
      <c r="GY60" s="74"/>
      <c r="GZ60" s="74"/>
      <c r="HA60" s="136"/>
      <c r="HB60" s="106"/>
      <c r="HC60" s="144"/>
      <c r="HD60" s="108"/>
      <c r="HE60" s="118"/>
      <c r="HF60" s="95"/>
      <c r="HG60" s="95"/>
      <c r="HH60" s="74"/>
      <c r="HI60" s="74"/>
      <c r="HJ60" s="136"/>
      <c r="HK60" s="106"/>
      <c r="HL60" s="144"/>
      <c r="HM60" s="108"/>
      <c r="HN60" s="118"/>
      <c r="HO60" s="95"/>
      <c r="HP60" s="95"/>
      <c r="HQ60" s="74"/>
      <c r="HR60" s="74"/>
      <c r="HS60" s="136"/>
      <c r="HT60" s="106"/>
      <c r="HU60" s="144"/>
      <c r="HV60" s="108"/>
      <c r="HW60" s="118"/>
      <c r="HX60" s="95"/>
      <c r="HY60" s="95"/>
      <c r="HZ60" s="74"/>
      <c r="IA60" s="74"/>
      <c r="IB60" s="136"/>
      <c r="IC60" s="106"/>
      <c r="ID60" s="144"/>
      <c r="IE60" s="108"/>
      <c r="IF60" s="118"/>
      <c r="IG60" s="95"/>
      <c r="IH60" s="95"/>
      <c r="II60" s="74"/>
      <c r="IJ60" s="74"/>
      <c r="IK60" s="136"/>
      <c r="IL60" s="106"/>
      <c r="IM60" s="144"/>
      <c r="IN60" s="108"/>
      <c r="IO60" s="118"/>
      <c r="IP60" s="95"/>
      <c r="IQ60" s="95"/>
      <c r="IR60" s="74"/>
      <c r="IS60" s="74"/>
      <c r="IT60" s="136"/>
      <c r="IU60" s="106"/>
      <c r="IV60" s="144"/>
      <c r="IW60" s="108"/>
      <c r="IX60" s="118"/>
      <c r="IY60" s="95"/>
      <c r="IZ60" s="95"/>
      <c r="JA60" s="74"/>
      <c r="JB60" s="74"/>
      <c r="JC60" s="136"/>
      <c r="JD60" s="106"/>
      <c r="JE60" s="144"/>
      <c r="JF60" s="108"/>
      <c r="JG60" s="118"/>
      <c r="JH60" s="95"/>
      <c r="JI60" s="95"/>
      <c r="JJ60" s="74"/>
      <c r="JK60" s="74"/>
      <c r="JL60" s="136"/>
      <c r="JM60" s="106"/>
      <c r="JN60" s="144"/>
      <c r="JO60" s="108"/>
      <c r="JP60" s="118"/>
      <c r="JQ60" s="95"/>
      <c r="JR60" s="95"/>
    </row>
    <row r="61" spans="1:278" ht="12.75" customHeight="1" x14ac:dyDescent="0.2">
      <c r="A61" s="74"/>
      <c r="B61" s="146">
        <v>7.7</v>
      </c>
      <c r="C61" s="140" t="s">
        <v>195</v>
      </c>
      <c r="D61" s="147"/>
      <c r="E61" s="108"/>
      <c r="F61" s="142"/>
      <c r="G61" s="143"/>
      <c r="H61" s="143"/>
      <c r="I61" s="74"/>
      <c r="J61" s="74"/>
      <c r="K61" s="146"/>
      <c r="L61" s="140"/>
      <c r="M61" s="147"/>
      <c r="N61" s="108"/>
      <c r="O61" s="142"/>
      <c r="P61" s="143"/>
      <c r="Q61" s="143"/>
      <c r="R61" s="182"/>
      <c r="S61" s="76"/>
      <c r="T61" s="146"/>
      <c r="U61" s="140"/>
      <c r="V61" s="147"/>
      <c r="W61" s="108"/>
      <c r="X61" s="142"/>
      <c r="Y61" s="143"/>
      <c r="Z61" s="143"/>
      <c r="AA61" s="76"/>
      <c r="AB61" s="74"/>
      <c r="AC61" s="146"/>
      <c r="AD61" s="140"/>
      <c r="AE61" s="147"/>
      <c r="AF61" s="108"/>
      <c r="AG61" s="142"/>
      <c r="AH61" s="143"/>
      <c r="AI61" s="143"/>
      <c r="AJ61" s="74"/>
      <c r="AK61" s="74"/>
      <c r="AL61" s="146"/>
      <c r="AM61" s="140"/>
      <c r="AN61" s="147"/>
      <c r="AO61" s="108"/>
      <c r="AP61" s="142"/>
      <c r="AQ61" s="143"/>
      <c r="AR61" s="143"/>
      <c r="AS61" s="74"/>
      <c r="AT61" s="74"/>
      <c r="AU61" s="146"/>
      <c r="AV61" s="140"/>
      <c r="AW61" s="147"/>
      <c r="AX61" s="108"/>
      <c r="AY61" s="142"/>
      <c r="AZ61" s="143"/>
      <c r="BA61" s="143"/>
      <c r="BB61" s="74"/>
      <c r="BC61" s="74"/>
      <c r="BD61" s="146"/>
      <c r="BE61" s="140"/>
      <c r="BF61" s="147"/>
      <c r="BG61" s="108"/>
      <c r="BH61" s="142"/>
      <c r="BI61" s="143"/>
      <c r="BJ61" s="143"/>
      <c r="BK61" s="74"/>
      <c r="BL61" s="74"/>
      <c r="BM61" s="146"/>
      <c r="BN61" s="140"/>
      <c r="BO61" s="147"/>
      <c r="BP61" s="108"/>
      <c r="BQ61" s="142"/>
      <c r="BR61" s="143"/>
      <c r="BS61" s="143"/>
      <c r="BT61" s="74"/>
      <c r="BU61" s="74"/>
      <c r="BV61" s="146"/>
      <c r="BW61" s="140"/>
      <c r="BX61" s="147"/>
      <c r="BY61" s="108"/>
      <c r="BZ61" s="142"/>
      <c r="CA61" s="143"/>
      <c r="CB61" s="143"/>
      <c r="CC61" s="74"/>
      <c r="CD61" s="74"/>
      <c r="CE61" s="146"/>
      <c r="CF61" s="140"/>
      <c r="CG61" s="147"/>
      <c r="CH61" s="108"/>
      <c r="CI61" s="142"/>
      <c r="CJ61" s="143"/>
      <c r="CK61" s="143"/>
      <c r="CL61" s="74"/>
      <c r="CM61" s="74"/>
      <c r="CN61" s="146"/>
      <c r="CO61" s="140"/>
      <c r="CP61" s="147"/>
      <c r="CQ61" s="108"/>
      <c r="CR61" s="142"/>
      <c r="CS61" s="143"/>
      <c r="CT61" s="143"/>
      <c r="CU61" s="74"/>
      <c r="CV61" s="74"/>
      <c r="CW61" s="146"/>
      <c r="CX61" s="140"/>
      <c r="CY61" s="147"/>
      <c r="CZ61" s="108"/>
      <c r="DA61" s="142"/>
      <c r="DB61" s="143"/>
      <c r="DC61" s="143"/>
      <c r="DD61" s="74"/>
      <c r="DE61" s="74"/>
      <c r="DF61" s="146"/>
      <c r="DG61" s="140"/>
      <c r="DH61" s="147"/>
      <c r="DI61" s="108"/>
      <c r="DJ61" s="142"/>
      <c r="DK61" s="143"/>
      <c r="DL61" s="143"/>
      <c r="DM61" s="74"/>
      <c r="DN61" s="74"/>
      <c r="DO61" s="146"/>
      <c r="DP61" s="140"/>
      <c r="DQ61" s="147"/>
      <c r="DR61" s="108"/>
      <c r="DS61" s="142"/>
      <c r="DT61" s="143"/>
      <c r="DU61" s="143"/>
      <c r="DV61" s="74"/>
      <c r="DW61" s="74"/>
      <c r="DX61" s="146"/>
      <c r="DY61" s="140"/>
      <c r="DZ61" s="147"/>
      <c r="EA61" s="108"/>
      <c r="EB61" s="142"/>
      <c r="EC61" s="143"/>
      <c r="ED61" s="143"/>
      <c r="EE61" s="74"/>
      <c r="EF61" s="74"/>
      <c r="EG61" s="146"/>
      <c r="EH61" s="140"/>
      <c r="EI61" s="147"/>
      <c r="EJ61" s="108"/>
      <c r="EK61" s="142"/>
      <c r="EL61" s="143"/>
      <c r="EM61" s="143"/>
      <c r="EN61" s="74"/>
      <c r="EO61" s="74"/>
      <c r="EP61" s="146"/>
      <c r="EQ61" s="140"/>
      <c r="ER61" s="147"/>
      <c r="ES61" s="108"/>
      <c r="ET61" s="142"/>
      <c r="EU61" s="143"/>
      <c r="EV61" s="143"/>
      <c r="EW61" s="74"/>
      <c r="EX61" s="74"/>
      <c r="EY61" s="146"/>
      <c r="EZ61" s="140"/>
      <c r="FA61" s="147"/>
      <c r="FB61" s="108"/>
      <c r="FC61" s="142"/>
      <c r="FD61" s="143"/>
      <c r="FE61" s="143"/>
      <c r="FF61" s="74"/>
      <c r="FG61" s="74"/>
      <c r="FH61" s="146"/>
      <c r="FI61" s="140"/>
      <c r="FJ61" s="147"/>
      <c r="FK61" s="108"/>
      <c r="FL61" s="142"/>
      <c r="FM61" s="143"/>
      <c r="FN61" s="143"/>
      <c r="FO61" s="74"/>
      <c r="FP61" s="74"/>
      <c r="FQ61" s="146"/>
      <c r="FR61" s="140"/>
      <c r="FS61" s="147"/>
      <c r="FT61" s="108"/>
      <c r="FU61" s="142"/>
      <c r="FV61" s="143"/>
      <c r="FW61" s="143"/>
      <c r="FX61" s="74"/>
      <c r="FY61" s="74"/>
      <c r="FZ61" s="146"/>
      <c r="GA61" s="140"/>
      <c r="GB61" s="147"/>
      <c r="GC61" s="108"/>
      <c r="GD61" s="142"/>
      <c r="GE61" s="143"/>
      <c r="GF61" s="143"/>
      <c r="GG61" s="74"/>
      <c r="GH61" s="74"/>
      <c r="GI61" s="146"/>
      <c r="GJ61" s="140"/>
      <c r="GK61" s="147"/>
      <c r="GL61" s="108"/>
      <c r="GM61" s="142"/>
      <c r="GN61" s="143"/>
      <c r="GO61" s="143"/>
      <c r="GP61" s="74"/>
      <c r="GQ61" s="74"/>
      <c r="GR61" s="146"/>
      <c r="GS61" s="140"/>
      <c r="GT61" s="147"/>
      <c r="GU61" s="108"/>
      <c r="GV61" s="142"/>
      <c r="GW61" s="143"/>
      <c r="GX61" s="143"/>
      <c r="GY61" s="74"/>
      <c r="GZ61" s="74"/>
      <c r="HA61" s="146"/>
      <c r="HB61" s="140"/>
      <c r="HC61" s="147"/>
      <c r="HD61" s="108"/>
      <c r="HE61" s="142"/>
      <c r="HF61" s="143"/>
      <c r="HG61" s="143"/>
      <c r="HH61" s="74"/>
      <c r="HI61" s="74"/>
      <c r="HJ61" s="146"/>
      <c r="HK61" s="140"/>
      <c r="HL61" s="147"/>
      <c r="HM61" s="108"/>
      <c r="HN61" s="142"/>
      <c r="HO61" s="143"/>
      <c r="HP61" s="143"/>
      <c r="HQ61" s="74"/>
      <c r="HR61" s="74"/>
      <c r="HS61" s="146"/>
      <c r="HT61" s="140"/>
      <c r="HU61" s="147"/>
      <c r="HV61" s="108"/>
      <c r="HW61" s="142"/>
      <c r="HX61" s="143"/>
      <c r="HY61" s="143"/>
      <c r="HZ61" s="74"/>
      <c r="IA61" s="74"/>
      <c r="IB61" s="146"/>
      <c r="IC61" s="140"/>
      <c r="ID61" s="147"/>
      <c r="IE61" s="108"/>
      <c r="IF61" s="142"/>
      <c r="IG61" s="143"/>
      <c r="IH61" s="143"/>
      <c r="II61" s="74"/>
      <c r="IJ61" s="74"/>
      <c r="IK61" s="146"/>
      <c r="IL61" s="140"/>
      <c r="IM61" s="147"/>
      <c r="IN61" s="108"/>
      <c r="IO61" s="142"/>
      <c r="IP61" s="143"/>
      <c r="IQ61" s="143"/>
      <c r="IR61" s="74"/>
      <c r="IS61" s="74"/>
      <c r="IT61" s="146"/>
      <c r="IU61" s="140"/>
      <c r="IV61" s="147"/>
      <c r="IW61" s="108"/>
      <c r="IX61" s="142"/>
      <c r="IY61" s="143"/>
      <c r="IZ61" s="143"/>
      <c r="JA61" s="74"/>
      <c r="JB61" s="74"/>
      <c r="JC61" s="146"/>
      <c r="JD61" s="140"/>
      <c r="JE61" s="147"/>
      <c r="JF61" s="108"/>
      <c r="JG61" s="142"/>
      <c r="JH61" s="143"/>
      <c r="JI61" s="143"/>
      <c r="JJ61" s="74"/>
      <c r="JK61" s="74"/>
      <c r="JL61" s="146"/>
      <c r="JM61" s="140"/>
      <c r="JN61" s="147"/>
      <c r="JO61" s="108"/>
      <c r="JP61" s="142"/>
      <c r="JQ61" s="143"/>
      <c r="JR61" s="143"/>
    </row>
    <row r="62" spans="1:278" ht="12.75" customHeight="1" x14ac:dyDescent="0.2">
      <c r="A62" s="74"/>
      <c r="B62" s="149" t="s">
        <v>196</v>
      </c>
      <c r="C62" s="106" t="s">
        <v>197</v>
      </c>
      <c r="D62" s="147" t="s">
        <v>198</v>
      </c>
      <c r="E62" s="108">
        <v>1</v>
      </c>
      <c r="F62" s="118">
        <v>0</v>
      </c>
      <c r="G62" s="95">
        <f>ROUND((F62*E62),0)</f>
        <v>0</v>
      </c>
      <c r="H62" s="95"/>
      <c r="I62" s="74"/>
      <c r="J62" s="74"/>
      <c r="K62" s="149"/>
      <c r="L62" s="106"/>
      <c r="M62" s="147"/>
      <c r="N62" s="108"/>
      <c r="O62" s="118"/>
      <c r="P62" s="95"/>
      <c r="Q62" s="95"/>
      <c r="R62" s="182"/>
      <c r="S62" s="76"/>
      <c r="T62" s="149"/>
      <c r="U62" s="106"/>
      <c r="V62" s="147"/>
      <c r="W62" s="108"/>
      <c r="X62" s="118"/>
      <c r="Y62" s="95"/>
      <c r="Z62" s="95"/>
      <c r="AA62" s="76"/>
      <c r="AB62" s="74"/>
      <c r="AC62" s="149"/>
      <c r="AD62" s="106"/>
      <c r="AE62" s="147"/>
      <c r="AF62" s="108"/>
      <c r="AG62" s="118"/>
      <c r="AH62" s="95"/>
      <c r="AI62" s="95"/>
      <c r="AJ62" s="74"/>
      <c r="AK62" s="74"/>
      <c r="AL62" s="149"/>
      <c r="AM62" s="106"/>
      <c r="AN62" s="147"/>
      <c r="AO62" s="108"/>
      <c r="AP62" s="118"/>
      <c r="AQ62" s="95"/>
      <c r="AR62" s="95"/>
      <c r="AS62" s="74"/>
      <c r="AT62" s="74"/>
      <c r="AU62" s="149"/>
      <c r="AV62" s="106"/>
      <c r="AW62" s="147"/>
      <c r="AX62" s="108"/>
      <c r="AY62" s="118"/>
      <c r="AZ62" s="95"/>
      <c r="BA62" s="95"/>
      <c r="BB62" s="74"/>
      <c r="BC62" s="74"/>
      <c r="BD62" s="149"/>
      <c r="BE62" s="106"/>
      <c r="BF62" s="147"/>
      <c r="BG62" s="108"/>
      <c r="BH62" s="118"/>
      <c r="BI62" s="95"/>
      <c r="BJ62" s="95"/>
      <c r="BK62" s="74"/>
      <c r="BL62" s="74"/>
      <c r="BM62" s="149"/>
      <c r="BN62" s="106"/>
      <c r="BO62" s="147"/>
      <c r="BP62" s="108"/>
      <c r="BQ62" s="118"/>
      <c r="BR62" s="95"/>
      <c r="BS62" s="95"/>
      <c r="BT62" s="74"/>
      <c r="BU62" s="74"/>
      <c r="BV62" s="149"/>
      <c r="BW62" s="106"/>
      <c r="BX62" s="147"/>
      <c r="BY62" s="108"/>
      <c r="BZ62" s="118"/>
      <c r="CA62" s="95"/>
      <c r="CB62" s="95"/>
      <c r="CC62" s="74"/>
      <c r="CD62" s="74"/>
      <c r="CE62" s="149"/>
      <c r="CF62" s="106"/>
      <c r="CG62" s="147"/>
      <c r="CH62" s="108"/>
      <c r="CI62" s="118"/>
      <c r="CJ62" s="95"/>
      <c r="CK62" s="95"/>
      <c r="CL62" s="74"/>
      <c r="CM62" s="74"/>
      <c r="CN62" s="149"/>
      <c r="CO62" s="106"/>
      <c r="CP62" s="147"/>
      <c r="CQ62" s="108"/>
      <c r="CR62" s="118"/>
      <c r="CS62" s="95"/>
      <c r="CT62" s="95"/>
      <c r="CU62" s="74"/>
      <c r="CV62" s="74"/>
      <c r="CW62" s="149"/>
      <c r="CX62" s="106"/>
      <c r="CY62" s="147"/>
      <c r="CZ62" s="108"/>
      <c r="DA62" s="118"/>
      <c r="DB62" s="95"/>
      <c r="DC62" s="95"/>
      <c r="DD62" s="74"/>
      <c r="DE62" s="74"/>
      <c r="DF62" s="149"/>
      <c r="DG62" s="106"/>
      <c r="DH62" s="147"/>
      <c r="DI62" s="108"/>
      <c r="DJ62" s="118"/>
      <c r="DK62" s="95"/>
      <c r="DL62" s="95"/>
      <c r="DM62" s="74"/>
      <c r="DN62" s="74"/>
      <c r="DO62" s="149"/>
      <c r="DP62" s="106"/>
      <c r="DQ62" s="147"/>
      <c r="DR62" s="108"/>
      <c r="DS62" s="118"/>
      <c r="DT62" s="95"/>
      <c r="DU62" s="95"/>
      <c r="DV62" s="74"/>
      <c r="DW62" s="74"/>
      <c r="DX62" s="149"/>
      <c r="DY62" s="106"/>
      <c r="DZ62" s="147"/>
      <c r="EA62" s="108"/>
      <c r="EB62" s="118"/>
      <c r="EC62" s="95"/>
      <c r="ED62" s="95"/>
      <c r="EE62" s="74"/>
      <c r="EF62" s="74"/>
      <c r="EG62" s="149"/>
      <c r="EH62" s="106"/>
      <c r="EI62" s="147"/>
      <c r="EJ62" s="108"/>
      <c r="EK62" s="118"/>
      <c r="EL62" s="95"/>
      <c r="EM62" s="95"/>
      <c r="EN62" s="74"/>
      <c r="EO62" s="74"/>
      <c r="EP62" s="149"/>
      <c r="EQ62" s="106"/>
      <c r="ER62" s="147"/>
      <c r="ES62" s="108"/>
      <c r="ET62" s="118"/>
      <c r="EU62" s="95"/>
      <c r="EV62" s="95"/>
      <c r="EW62" s="74"/>
      <c r="EX62" s="74"/>
      <c r="EY62" s="149"/>
      <c r="EZ62" s="106"/>
      <c r="FA62" s="147"/>
      <c r="FB62" s="108"/>
      <c r="FC62" s="118"/>
      <c r="FD62" s="95"/>
      <c r="FE62" s="95"/>
      <c r="FF62" s="74"/>
      <c r="FG62" s="74"/>
      <c r="FH62" s="149"/>
      <c r="FI62" s="106"/>
      <c r="FJ62" s="147"/>
      <c r="FK62" s="108"/>
      <c r="FL62" s="118"/>
      <c r="FM62" s="95"/>
      <c r="FN62" s="95"/>
      <c r="FO62" s="74"/>
      <c r="FP62" s="74"/>
      <c r="FQ62" s="149"/>
      <c r="FR62" s="106"/>
      <c r="FS62" s="147"/>
      <c r="FT62" s="108"/>
      <c r="FU62" s="118"/>
      <c r="FV62" s="95"/>
      <c r="FW62" s="95"/>
      <c r="FX62" s="74"/>
      <c r="FY62" s="74"/>
      <c r="FZ62" s="149"/>
      <c r="GA62" s="106"/>
      <c r="GB62" s="147"/>
      <c r="GC62" s="108"/>
      <c r="GD62" s="118"/>
      <c r="GE62" s="95"/>
      <c r="GF62" s="95"/>
      <c r="GG62" s="74"/>
      <c r="GH62" s="74"/>
      <c r="GI62" s="149"/>
      <c r="GJ62" s="106"/>
      <c r="GK62" s="147"/>
      <c r="GL62" s="108"/>
      <c r="GM62" s="118"/>
      <c r="GN62" s="95"/>
      <c r="GO62" s="95"/>
      <c r="GP62" s="74"/>
      <c r="GQ62" s="74"/>
      <c r="GR62" s="149"/>
      <c r="GS62" s="106"/>
      <c r="GT62" s="147"/>
      <c r="GU62" s="108"/>
      <c r="GV62" s="118"/>
      <c r="GW62" s="95"/>
      <c r="GX62" s="95"/>
      <c r="GY62" s="74"/>
      <c r="GZ62" s="74"/>
      <c r="HA62" s="149"/>
      <c r="HB62" s="106"/>
      <c r="HC62" s="147"/>
      <c r="HD62" s="108"/>
      <c r="HE62" s="118"/>
      <c r="HF62" s="95"/>
      <c r="HG62" s="95"/>
      <c r="HH62" s="74"/>
      <c r="HI62" s="74"/>
      <c r="HJ62" s="149"/>
      <c r="HK62" s="106"/>
      <c r="HL62" s="147"/>
      <c r="HM62" s="108"/>
      <c r="HN62" s="118"/>
      <c r="HO62" s="95"/>
      <c r="HP62" s="95"/>
      <c r="HQ62" s="74"/>
      <c r="HR62" s="74"/>
      <c r="HS62" s="149"/>
      <c r="HT62" s="106"/>
      <c r="HU62" s="147"/>
      <c r="HV62" s="108"/>
      <c r="HW62" s="118"/>
      <c r="HX62" s="95"/>
      <c r="HY62" s="95"/>
      <c r="HZ62" s="74"/>
      <c r="IA62" s="74"/>
      <c r="IB62" s="149"/>
      <c r="IC62" s="106"/>
      <c r="ID62" s="147"/>
      <c r="IE62" s="108"/>
      <c r="IF62" s="118"/>
      <c r="IG62" s="95"/>
      <c r="IH62" s="95"/>
      <c r="II62" s="74"/>
      <c r="IJ62" s="74"/>
      <c r="IK62" s="149"/>
      <c r="IL62" s="106"/>
      <c r="IM62" s="147"/>
      <c r="IN62" s="108"/>
      <c r="IO62" s="118"/>
      <c r="IP62" s="95"/>
      <c r="IQ62" s="95"/>
      <c r="IR62" s="74"/>
      <c r="IS62" s="74"/>
      <c r="IT62" s="149"/>
      <c r="IU62" s="106"/>
      <c r="IV62" s="147"/>
      <c r="IW62" s="108"/>
      <c r="IX62" s="118"/>
      <c r="IY62" s="95"/>
      <c r="IZ62" s="95"/>
      <c r="JA62" s="74"/>
      <c r="JB62" s="74"/>
      <c r="JC62" s="149"/>
      <c r="JD62" s="106"/>
      <c r="JE62" s="147"/>
      <c r="JF62" s="108"/>
      <c r="JG62" s="118"/>
      <c r="JH62" s="95"/>
      <c r="JI62" s="95"/>
      <c r="JJ62" s="74"/>
      <c r="JK62" s="74"/>
      <c r="JL62" s="149"/>
      <c r="JM62" s="106"/>
      <c r="JN62" s="147"/>
      <c r="JO62" s="108"/>
      <c r="JP62" s="118"/>
      <c r="JQ62" s="95"/>
      <c r="JR62" s="95"/>
    </row>
    <row r="63" spans="1:278" ht="12.75" customHeight="1" x14ac:dyDescent="0.2">
      <c r="A63" s="74"/>
      <c r="B63" s="149" t="s">
        <v>199</v>
      </c>
      <c r="C63" s="106" t="s">
        <v>109</v>
      </c>
      <c r="D63" s="147" t="s">
        <v>93</v>
      </c>
      <c r="E63" s="108">
        <v>90</v>
      </c>
      <c r="F63" s="118">
        <v>0</v>
      </c>
      <c r="G63" s="95">
        <f>ROUND((F63*E63),0)</f>
        <v>0</v>
      </c>
      <c r="H63" s="95"/>
      <c r="I63" s="74"/>
      <c r="J63" s="74"/>
      <c r="K63" s="149"/>
      <c r="L63" s="106"/>
      <c r="M63" s="147"/>
      <c r="N63" s="108"/>
      <c r="O63" s="118"/>
      <c r="P63" s="95"/>
      <c r="Q63" s="95"/>
      <c r="R63" s="182"/>
      <c r="S63" s="76"/>
      <c r="T63" s="149"/>
      <c r="U63" s="106"/>
      <c r="V63" s="147"/>
      <c r="W63" s="108"/>
      <c r="X63" s="118"/>
      <c r="Y63" s="95"/>
      <c r="Z63" s="95"/>
      <c r="AA63" s="76"/>
      <c r="AB63" s="74"/>
      <c r="AC63" s="149"/>
      <c r="AD63" s="106"/>
      <c r="AE63" s="147"/>
      <c r="AF63" s="108"/>
      <c r="AG63" s="118"/>
      <c r="AH63" s="95"/>
      <c r="AI63" s="95"/>
      <c r="AJ63" s="74"/>
      <c r="AK63" s="74"/>
      <c r="AL63" s="149"/>
      <c r="AM63" s="106"/>
      <c r="AN63" s="147"/>
      <c r="AO63" s="108"/>
      <c r="AP63" s="118"/>
      <c r="AQ63" s="95"/>
      <c r="AR63" s="95"/>
      <c r="AS63" s="74"/>
      <c r="AT63" s="74"/>
      <c r="AU63" s="149"/>
      <c r="AV63" s="106"/>
      <c r="AW63" s="147"/>
      <c r="AX63" s="108"/>
      <c r="AY63" s="118"/>
      <c r="AZ63" s="95"/>
      <c r="BA63" s="95"/>
      <c r="BB63" s="74"/>
      <c r="BC63" s="74"/>
      <c r="BD63" s="149"/>
      <c r="BE63" s="106"/>
      <c r="BF63" s="147"/>
      <c r="BG63" s="108"/>
      <c r="BH63" s="118"/>
      <c r="BI63" s="95"/>
      <c r="BJ63" s="95"/>
      <c r="BK63" s="74"/>
      <c r="BL63" s="74"/>
      <c r="BM63" s="149"/>
      <c r="BN63" s="106"/>
      <c r="BO63" s="147"/>
      <c r="BP63" s="108"/>
      <c r="BQ63" s="118"/>
      <c r="BR63" s="95"/>
      <c r="BS63" s="95"/>
      <c r="BT63" s="74"/>
      <c r="BU63" s="74"/>
      <c r="BV63" s="149"/>
      <c r="BW63" s="106"/>
      <c r="BX63" s="147"/>
      <c r="BY63" s="108"/>
      <c r="BZ63" s="118"/>
      <c r="CA63" s="95"/>
      <c r="CB63" s="95"/>
      <c r="CC63" s="74"/>
      <c r="CD63" s="74"/>
      <c r="CE63" s="149"/>
      <c r="CF63" s="106"/>
      <c r="CG63" s="147"/>
      <c r="CH63" s="108"/>
      <c r="CI63" s="118"/>
      <c r="CJ63" s="95"/>
      <c r="CK63" s="95"/>
      <c r="CL63" s="74"/>
      <c r="CM63" s="74"/>
      <c r="CN63" s="149"/>
      <c r="CO63" s="106"/>
      <c r="CP63" s="147"/>
      <c r="CQ63" s="108"/>
      <c r="CR63" s="118"/>
      <c r="CS63" s="95"/>
      <c r="CT63" s="95"/>
      <c r="CU63" s="74"/>
      <c r="CV63" s="74"/>
      <c r="CW63" s="149"/>
      <c r="CX63" s="106"/>
      <c r="CY63" s="147"/>
      <c r="CZ63" s="108"/>
      <c r="DA63" s="118"/>
      <c r="DB63" s="95"/>
      <c r="DC63" s="95"/>
      <c r="DD63" s="74"/>
      <c r="DE63" s="74"/>
      <c r="DF63" s="149"/>
      <c r="DG63" s="106"/>
      <c r="DH63" s="147"/>
      <c r="DI63" s="108"/>
      <c r="DJ63" s="118"/>
      <c r="DK63" s="95"/>
      <c r="DL63" s="95"/>
      <c r="DM63" s="74"/>
      <c r="DN63" s="74"/>
      <c r="DO63" s="149"/>
      <c r="DP63" s="106"/>
      <c r="DQ63" s="147"/>
      <c r="DR63" s="108"/>
      <c r="DS63" s="118"/>
      <c r="DT63" s="95"/>
      <c r="DU63" s="95"/>
      <c r="DV63" s="74"/>
      <c r="DW63" s="74"/>
      <c r="DX63" s="149"/>
      <c r="DY63" s="106"/>
      <c r="DZ63" s="147"/>
      <c r="EA63" s="108"/>
      <c r="EB63" s="118"/>
      <c r="EC63" s="95"/>
      <c r="ED63" s="95"/>
      <c r="EE63" s="74"/>
      <c r="EF63" s="74"/>
      <c r="EG63" s="149"/>
      <c r="EH63" s="106"/>
      <c r="EI63" s="147"/>
      <c r="EJ63" s="108"/>
      <c r="EK63" s="118"/>
      <c r="EL63" s="95"/>
      <c r="EM63" s="95"/>
      <c r="EN63" s="74"/>
      <c r="EO63" s="74"/>
      <c r="EP63" s="149"/>
      <c r="EQ63" s="106"/>
      <c r="ER63" s="147"/>
      <c r="ES63" s="108"/>
      <c r="ET63" s="118"/>
      <c r="EU63" s="95"/>
      <c r="EV63" s="95"/>
      <c r="EW63" s="74"/>
      <c r="EX63" s="74"/>
      <c r="EY63" s="149"/>
      <c r="EZ63" s="106"/>
      <c r="FA63" s="147"/>
      <c r="FB63" s="108"/>
      <c r="FC63" s="118"/>
      <c r="FD63" s="95"/>
      <c r="FE63" s="95"/>
      <c r="FF63" s="74"/>
      <c r="FG63" s="74"/>
      <c r="FH63" s="149"/>
      <c r="FI63" s="106"/>
      <c r="FJ63" s="147"/>
      <c r="FK63" s="108"/>
      <c r="FL63" s="118"/>
      <c r="FM63" s="95"/>
      <c r="FN63" s="95"/>
      <c r="FO63" s="74"/>
      <c r="FP63" s="74"/>
      <c r="FQ63" s="149"/>
      <c r="FR63" s="106"/>
      <c r="FS63" s="147"/>
      <c r="FT63" s="108"/>
      <c r="FU63" s="118"/>
      <c r="FV63" s="95"/>
      <c r="FW63" s="95"/>
      <c r="FX63" s="74"/>
      <c r="FY63" s="74"/>
      <c r="FZ63" s="149"/>
      <c r="GA63" s="106"/>
      <c r="GB63" s="147"/>
      <c r="GC63" s="108"/>
      <c r="GD63" s="118"/>
      <c r="GE63" s="95"/>
      <c r="GF63" s="95"/>
      <c r="GG63" s="74"/>
      <c r="GH63" s="74"/>
      <c r="GI63" s="149"/>
      <c r="GJ63" s="106"/>
      <c r="GK63" s="147"/>
      <c r="GL63" s="108"/>
      <c r="GM63" s="118"/>
      <c r="GN63" s="95"/>
      <c r="GO63" s="95"/>
      <c r="GP63" s="74"/>
      <c r="GQ63" s="74"/>
      <c r="GR63" s="149"/>
      <c r="GS63" s="106"/>
      <c r="GT63" s="147"/>
      <c r="GU63" s="108"/>
      <c r="GV63" s="118"/>
      <c r="GW63" s="95"/>
      <c r="GX63" s="95"/>
      <c r="GY63" s="74"/>
      <c r="GZ63" s="74"/>
      <c r="HA63" s="149"/>
      <c r="HB63" s="106"/>
      <c r="HC63" s="147"/>
      <c r="HD63" s="108"/>
      <c r="HE63" s="118"/>
      <c r="HF63" s="95"/>
      <c r="HG63" s="95"/>
      <c r="HH63" s="74"/>
      <c r="HI63" s="74"/>
      <c r="HJ63" s="149"/>
      <c r="HK63" s="106"/>
      <c r="HL63" s="147"/>
      <c r="HM63" s="108"/>
      <c r="HN63" s="118"/>
      <c r="HO63" s="95"/>
      <c r="HP63" s="95"/>
      <c r="HQ63" s="74"/>
      <c r="HR63" s="74"/>
      <c r="HS63" s="149"/>
      <c r="HT63" s="106"/>
      <c r="HU63" s="147"/>
      <c r="HV63" s="108"/>
      <c r="HW63" s="118"/>
      <c r="HX63" s="95"/>
      <c r="HY63" s="95"/>
      <c r="HZ63" s="74"/>
      <c r="IA63" s="74"/>
      <c r="IB63" s="149"/>
      <c r="IC63" s="106"/>
      <c r="ID63" s="147"/>
      <c r="IE63" s="108"/>
      <c r="IF63" s="118"/>
      <c r="IG63" s="95"/>
      <c r="IH63" s="95"/>
      <c r="II63" s="74"/>
      <c r="IJ63" s="74"/>
      <c r="IK63" s="149"/>
      <c r="IL63" s="106"/>
      <c r="IM63" s="147"/>
      <c r="IN63" s="108"/>
      <c r="IO63" s="118"/>
      <c r="IP63" s="95"/>
      <c r="IQ63" s="95"/>
      <c r="IR63" s="74"/>
      <c r="IS63" s="74"/>
      <c r="IT63" s="149"/>
      <c r="IU63" s="106"/>
      <c r="IV63" s="147"/>
      <c r="IW63" s="108"/>
      <c r="IX63" s="118"/>
      <c r="IY63" s="95"/>
      <c r="IZ63" s="95"/>
      <c r="JA63" s="74"/>
      <c r="JB63" s="74"/>
      <c r="JC63" s="149"/>
      <c r="JD63" s="106"/>
      <c r="JE63" s="147"/>
      <c r="JF63" s="108"/>
      <c r="JG63" s="118"/>
      <c r="JH63" s="95"/>
      <c r="JI63" s="95"/>
      <c r="JJ63" s="74"/>
      <c r="JK63" s="74"/>
      <c r="JL63" s="149"/>
      <c r="JM63" s="106"/>
      <c r="JN63" s="147"/>
      <c r="JO63" s="108"/>
      <c r="JP63" s="118"/>
      <c r="JQ63" s="95"/>
      <c r="JR63" s="95"/>
    </row>
    <row r="64" spans="1:278" ht="12.75" customHeight="1" x14ac:dyDescent="0.2">
      <c r="A64" s="74"/>
      <c r="B64" s="149" t="s">
        <v>200</v>
      </c>
      <c r="C64" s="106" t="s">
        <v>110</v>
      </c>
      <c r="D64" s="147" t="s">
        <v>93</v>
      </c>
      <c r="E64" s="108">
        <v>15</v>
      </c>
      <c r="F64" s="118">
        <v>0</v>
      </c>
      <c r="G64" s="95">
        <f>ROUND((F64*E64),0)</f>
        <v>0</v>
      </c>
      <c r="H64" s="95"/>
      <c r="I64" s="76"/>
      <c r="J64" s="74"/>
      <c r="K64" s="149"/>
      <c r="L64" s="106"/>
      <c r="M64" s="147"/>
      <c r="N64" s="108"/>
      <c r="O64" s="118"/>
      <c r="P64" s="95"/>
      <c r="Q64" s="95"/>
      <c r="R64" s="76"/>
      <c r="S64" s="76"/>
      <c r="T64" s="149"/>
      <c r="U64" s="106"/>
      <c r="V64" s="147"/>
      <c r="W64" s="108"/>
      <c r="X64" s="118"/>
      <c r="Y64" s="95"/>
      <c r="Z64" s="95"/>
      <c r="AA64" s="76"/>
      <c r="AB64" s="74"/>
      <c r="AC64" s="149"/>
      <c r="AD64" s="106"/>
      <c r="AE64" s="147"/>
      <c r="AF64" s="108"/>
      <c r="AG64" s="118"/>
      <c r="AH64" s="95"/>
      <c r="AI64" s="95"/>
      <c r="AJ64" s="74"/>
      <c r="AK64" s="74"/>
      <c r="AL64" s="149"/>
      <c r="AM64" s="106"/>
      <c r="AN64" s="147"/>
      <c r="AO64" s="108"/>
      <c r="AP64" s="118"/>
      <c r="AQ64" s="95"/>
      <c r="AR64" s="95"/>
      <c r="AS64" s="74"/>
      <c r="AT64" s="74"/>
      <c r="AU64" s="149"/>
      <c r="AV64" s="106"/>
      <c r="AW64" s="147"/>
      <c r="AX64" s="108"/>
      <c r="AY64" s="118"/>
      <c r="AZ64" s="95"/>
      <c r="BA64" s="95"/>
      <c r="BB64" s="74"/>
      <c r="BC64" s="74"/>
      <c r="BD64" s="149"/>
      <c r="BE64" s="106"/>
      <c r="BF64" s="147"/>
      <c r="BG64" s="108"/>
      <c r="BH64" s="118"/>
      <c r="BI64" s="95"/>
      <c r="BJ64" s="95"/>
      <c r="BK64" s="74"/>
      <c r="BL64" s="74"/>
      <c r="BM64" s="149"/>
      <c r="BN64" s="106"/>
      <c r="BO64" s="147"/>
      <c r="BP64" s="108"/>
      <c r="BQ64" s="118"/>
      <c r="BR64" s="95"/>
      <c r="BS64" s="95"/>
      <c r="BT64" s="74"/>
      <c r="BU64" s="74"/>
      <c r="BV64" s="149"/>
      <c r="BW64" s="106"/>
      <c r="BX64" s="147"/>
      <c r="BY64" s="108"/>
      <c r="BZ64" s="118"/>
      <c r="CA64" s="95"/>
      <c r="CB64" s="95"/>
      <c r="CC64" s="74"/>
      <c r="CD64" s="74"/>
      <c r="CE64" s="149"/>
      <c r="CF64" s="106"/>
      <c r="CG64" s="147"/>
      <c r="CH64" s="108"/>
      <c r="CI64" s="118"/>
      <c r="CJ64" s="95"/>
      <c r="CK64" s="95"/>
      <c r="CL64" s="74"/>
      <c r="CM64" s="74"/>
      <c r="CN64" s="149"/>
      <c r="CO64" s="106"/>
      <c r="CP64" s="147"/>
      <c r="CQ64" s="108"/>
      <c r="CR64" s="118"/>
      <c r="CS64" s="95"/>
      <c r="CT64" s="95"/>
      <c r="CU64" s="74"/>
      <c r="CV64" s="74"/>
      <c r="CW64" s="149"/>
      <c r="CX64" s="106"/>
      <c r="CY64" s="147"/>
      <c r="CZ64" s="108"/>
      <c r="DA64" s="118"/>
      <c r="DB64" s="95"/>
      <c r="DC64" s="95"/>
      <c r="DD64" s="74"/>
      <c r="DE64" s="74"/>
      <c r="DF64" s="149"/>
      <c r="DG64" s="106"/>
      <c r="DH64" s="147"/>
      <c r="DI64" s="108"/>
      <c r="DJ64" s="118"/>
      <c r="DK64" s="95"/>
      <c r="DL64" s="95"/>
      <c r="DM64" s="74"/>
      <c r="DN64" s="74"/>
      <c r="DO64" s="149"/>
      <c r="DP64" s="106"/>
      <c r="DQ64" s="147"/>
      <c r="DR64" s="108"/>
      <c r="DS64" s="118"/>
      <c r="DT64" s="95"/>
      <c r="DU64" s="95"/>
      <c r="DV64" s="74"/>
      <c r="DW64" s="74"/>
      <c r="DX64" s="149"/>
      <c r="DY64" s="106"/>
      <c r="DZ64" s="147"/>
      <c r="EA64" s="108"/>
      <c r="EB64" s="118"/>
      <c r="EC64" s="95"/>
      <c r="ED64" s="95"/>
      <c r="EE64" s="74"/>
      <c r="EF64" s="74"/>
      <c r="EG64" s="149"/>
      <c r="EH64" s="106"/>
      <c r="EI64" s="147"/>
      <c r="EJ64" s="108"/>
      <c r="EK64" s="118"/>
      <c r="EL64" s="95"/>
      <c r="EM64" s="95"/>
      <c r="EN64" s="74"/>
      <c r="EO64" s="74"/>
      <c r="EP64" s="149"/>
      <c r="EQ64" s="106"/>
      <c r="ER64" s="147"/>
      <c r="ES64" s="108"/>
      <c r="ET64" s="118"/>
      <c r="EU64" s="95"/>
      <c r="EV64" s="95"/>
      <c r="EW64" s="74"/>
      <c r="EX64" s="74"/>
      <c r="EY64" s="149"/>
      <c r="EZ64" s="106"/>
      <c r="FA64" s="147"/>
      <c r="FB64" s="108"/>
      <c r="FC64" s="118"/>
      <c r="FD64" s="95"/>
      <c r="FE64" s="95"/>
      <c r="FF64" s="74"/>
      <c r="FG64" s="74"/>
      <c r="FH64" s="149"/>
      <c r="FI64" s="106"/>
      <c r="FJ64" s="147"/>
      <c r="FK64" s="108"/>
      <c r="FL64" s="118"/>
      <c r="FM64" s="95"/>
      <c r="FN64" s="95"/>
      <c r="FO64" s="74"/>
      <c r="FP64" s="74"/>
      <c r="FQ64" s="149"/>
      <c r="FR64" s="106"/>
      <c r="FS64" s="147"/>
      <c r="FT64" s="108"/>
      <c r="FU64" s="118"/>
      <c r="FV64" s="95"/>
      <c r="FW64" s="95"/>
      <c r="FX64" s="74"/>
      <c r="FY64" s="74"/>
      <c r="FZ64" s="149"/>
      <c r="GA64" s="106"/>
      <c r="GB64" s="147"/>
      <c r="GC64" s="108"/>
      <c r="GD64" s="118"/>
      <c r="GE64" s="95"/>
      <c r="GF64" s="95"/>
      <c r="GG64" s="74"/>
      <c r="GH64" s="74"/>
      <c r="GI64" s="149"/>
      <c r="GJ64" s="106"/>
      <c r="GK64" s="147"/>
      <c r="GL64" s="108"/>
      <c r="GM64" s="118"/>
      <c r="GN64" s="95"/>
      <c r="GO64" s="95"/>
      <c r="GP64" s="74"/>
      <c r="GQ64" s="74"/>
      <c r="GR64" s="149"/>
      <c r="GS64" s="106"/>
      <c r="GT64" s="147"/>
      <c r="GU64" s="108"/>
      <c r="GV64" s="118"/>
      <c r="GW64" s="95"/>
      <c r="GX64" s="95"/>
      <c r="GY64" s="74"/>
      <c r="GZ64" s="74"/>
      <c r="HA64" s="149"/>
      <c r="HB64" s="106"/>
      <c r="HC64" s="147"/>
      <c r="HD64" s="108"/>
      <c r="HE64" s="118"/>
      <c r="HF64" s="95"/>
      <c r="HG64" s="95"/>
      <c r="HH64" s="74"/>
      <c r="HI64" s="74"/>
      <c r="HJ64" s="149"/>
      <c r="HK64" s="106"/>
      <c r="HL64" s="147"/>
      <c r="HM64" s="108"/>
      <c r="HN64" s="118"/>
      <c r="HO64" s="95"/>
      <c r="HP64" s="95"/>
      <c r="HQ64" s="74"/>
      <c r="HR64" s="74"/>
      <c r="HS64" s="149"/>
      <c r="HT64" s="106"/>
      <c r="HU64" s="147"/>
      <c r="HV64" s="108"/>
      <c r="HW64" s="118"/>
      <c r="HX64" s="95"/>
      <c r="HY64" s="95"/>
      <c r="HZ64" s="74"/>
      <c r="IA64" s="74"/>
      <c r="IB64" s="149"/>
      <c r="IC64" s="106"/>
      <c r="ID64" s="147"/>
      <c r="IE64" s="108"/>
      <c r="IF64" s="118"/>
      <c r="IG64" s="95"/>
      <c r="IH64" s="95"/>
      <c r="II64" s="74"/>
      <c r="IJ64" s="74"/>
      <c r="IK64" s="149"/>
      <c r="IL64" s="106"/>
      <c r="IM64" s="147"/>
      <c r="IN64" s="108"/>
      <c r="IO64" s="118"/>
      <c r="IP64" s="95"/>
      <c r="IQ64" s="95"/>
      <c r="IR64" s="74"/>
      <c r="IS64" s="74"/>
      <c r="IT64" s="149"/>
      <c r="IU64" s="106"/>
      <c r="IV64" s="147"/>
      <c r="IW64" s="108"/>
      <c r="IX64" s="118"/>
      <c r="IY64" s="95"/>
      <c r="IZ64" s="95"/>
      <c r="JA64" s="74"/>
      <c r="JB64" s="74"/>
      <c r="JC64" s="149"/>
      <c r="JD64" s="106"/>
      <c r="JE64" s="147"/>
      <c r="JF64" s="108"/>
      <c r="JG64" s="118"/>
      <c r="JH64" s="95"/>
      <c r="JI64" s="95"/>
      <c r="JJ64" s="74"/>
      <c r="JK64" s="74"/>
      <c r="JL64" s="149"/>
      <c r="JM64" s="106"/>
      <c r="JN64" s="147"/>
      <c r="JO64" s="108"/>
      <c r="JP64" s="118"/>
      <c r="JQ64" s="95"/>
      <c r="JR64" s="95"/>
    </row>
    <row r="65" spans="1:278" ht="12.75" customHeight="1" x14ac:dyDescent="0.25">
      <c r="A65" s="74"/>
      <c r="B65" s="127"/>
      <c r="C65" s="128" t="s">
        <v>111</v>
      </c>
      <c r="D65" s="129"/>
      <c r="E65" s="130"/>
      <c r="F65" s="131"/>
      <c r="G65" s="150">
        <f>ROUND(SUM(G36:G64),0)</f>
        <v>0</v>
      </c>
      <c r="H65" s="150"/>
      <c r="I65" s="74"/>
      <c r="J65" s="74"/>
      <c r="K65" s="127"/>
      <c r="L65" s="128"/>
      <c r="M65" s="129"/>
      <c r="N65" s="130"/>
      <c r="O65" s="131"/>
      <c r="P65" s="150"/>
      <c r="Q65" s="150"/>
      <c r="R65" s="76"/>
      <c r="S65" s="76"/>
      <c r="T65" s="127"/>
      <c r="U65" s="128"/>
      <c r="V65" s="129"/>
      <c r="W65" s="130"/>
      <c r="X65" s="131"/>
      <c r="Y65" s="150"/>
      <c r="Z65" s="150"/>
      <c r="AA65" s="76"/>
      <c r="AB65" s="76"/>
      <c r="AC65" s="127"/>
      <c r="AD65" s="128"/>
      <c r="AE65" s="129"/>
      <c r="AF65" s="130"/>
      <c r="AG65" s="131"/>
      <c r="AH65" s="150"/>
      <c r="AI65" s="150"/>
      <c r="AJ65" s="74"/>
      <c r="AK65" s="74"/>
      <c r="AL65" s="127"/>
      <c r="AM65" s="128"/>
      <c r="AN65" s="129"/>
      <c r="AO65" s="130"/>
      <c r="AP65" s="131"/>
      <c r="AQ65" s="150"/>
      <c r="AR65" s="150"/>
      <c r="AS65" s="74"/>
      <c r="AT65" s="74"/>
      <c r="AU65" s="127"/>
      <c r="AV65" s="128"/>
      <c r="AW65" s="129"/>
      <c r="AX65" s="130"/>
      <c r="AY65" s="131"/>
      <c r="AZ65" s="150"/>
      <c r="BA65" s="150"/>
      <c r="BB65" s="74"/>
      <c r="BC65" s="74"/>
      <c r="BD65" s="127"/>
      <c r="BE65" s="128"/>
      <c r="BF65" s="129"/>
      <c r="BG65" s="130"/>
      <c r="BH65" s="131"/>
      <c r="BI65" s="150"/>
      <c r="BJ65" s="150"/>
      <c r="BK65" s="74"/>
      <c r="BL65" s="74"/>
      <c r="BM65" s="127"/>
      <c r="BN65" s="128"/>
      <c r="BO65" s="129"/>
      <c r="BP65" s="130"/>
      <c r="BQ65" s="131"/>
      <c r="BR65" s="150"/>
      <c r="BS65" s="150"/>
      <c r="BT65" s="74"/>
      <c r="BU65" s="74"/>
      <c r="BV65" s="127"/>
      <c r="BW65" s="128"/>
      <c r="BX65" s="129"/>
      <c r="BY65" s="130"/>
      <c r="BZ65" s="131"/>
      <c r="CA65" s="150"/>
      <c r="CB65" s="150"/>
      <c r="CC65" s="74"/>
      <c r="CD65" s="74"/>
      <c r="CE65" s="127"/>
      <c r="CF65" s="128"/>
      <c r="CG65" s="129"/>
      <c r="CH65" s="130"/>
      <c r="CI65" s="131"/>
      <c r="CJ65" s="150"/>
      <c r="CK65" s="150"/>
      <c r="CL65" s="74"/>
      <c r="CM65" s="74"/>
      <c r="CN65" s="127"/>
      <c r="CO65" s="128"/>
      <c r="CP65" s="129"/>
      <c r="CQ65" s="130"/>
      <c r="CR65" s="131"/>
      <c r="CS65" s="150"/>
      <c r="CT65" s="150"/>
      <c r="CU65" s="74"/>
      <c r="CV65" s="74"/>
      <c r="CW65" s="127"/>
      <c r="CX65" s="128"/>
      <c r="CY65" s="129"/>
      <c r="CZ65" s="130"/>
      <c r="DA65" s="131"/>
      <c r="DB65" s="150"/>
      <c r="DC65" s="150"/>
      <c r="DD65" s="74"/>
      <c r="DE65" s="74"/>
      <c r="DF65" s="127"/>
      <c r="DG65" s="128"/>
      <c r="DH65" s="129"/>
      <c r="DI65" s="130"/>
      <c r="DJ65" s="131"/>
      <c r="DK65" s="150"/>
      <c r="DL65" s="150"/>
      <c r="DM65" s="74"/>
      <c r="DN65" s="74"/>
      <c r="DO65" s="127"/>
      <c r="DP65" s="128"/>
      <c r="DQ65" s="129"/>
      <c r="DR65" s="130"/>
      <c r="DS65" s="131"/>
      <c r="DT65" s="150"/>
      <c r="DU65" s="150"/>
      <c r="DV65" s="74"/>
      <c r="DW65" s="74"/>
      <c r="DX65" s="127"/>
      <c r="DY65" s="128"/>
      <c r="DZ65" s="129"/>
      <c r="EA65" s="130"/>
      <c r="EB65" s="131"/>
      <c r="EC65" s="150"/>
      <c r="ED65" s="150"/>
      <c r="EE65" s="74"/>
      <c r="EF65" s="74"/>
      <c r="EG65" s="127"/>
      <c r="EH65" s="128"/>
      <c r="EI65" s="129"/>
      <c r="EJ65" s="130"/>
      <c r="EK65" s="131"/>
      <c r="EL65" s="150"/>
      <c r="EM65" s="150"/>
      <c r="EN65" s="74"/>
      <c r="EO65" s="74"/>
      <c r="EP65" s="127"/>
      <c r="EQ65" s="128"/>
      <c r="ER65" s="129"/>
      <c r="ES65" s="130"/>
      <c r="ET65" s="131"/>
      <c r="EU65" s="150"/>
      <c r="EV65" s="150"/>
      <c r="EW65" s="74"/>
      <c r="EX65" s="74"/>
      <c r="EY65" s="127"/>
      <c r="EZ65" s="128"/>
      <c r="FA65" s="129"/>
      <c r="FB65" s="130"/>
      <c r="FC65" s="131"/>
      <c r="FD65" s="150"/>
      <c r="FE65" s="150"/>
      <c r="FF65" s="74"/>
      <c r="FG65" s="74"/>
      <c r="FH65" s="127"/>
      <c r="FI65" s="128"/>
      <c r="FJ65" s="129"/>
      <c r="FK65" s="130"/>
      <c r="FL65" s="131"/>
      <c r="FM65" s="150"/>
      <c r="FN65" s="150"/>
      <c r="FO65" s="74"/>
      <c r="FP65" s="74"/>
      <c r="FQ65" s="127"/>
      <c r="FR65" s="128"/>
      <c r="FS65" s="129"/>
      <c r="FT65" s="130"/>
      <c r="FU65" s="131"/>
      <c r="FV65" s="150"/>
      <c r="FW65" s="150"/>
      <c r="FX65" s="74"/>
      <c r="FY65" s="74"/>
      <c r="FZ65" s="127"/>
      <c r="GA65" s="128"/>
      <c r="GB65" s="129"/>
      <c r="GC65" s="130"/>
      <c r="GD65" s="131"/>
      <c r="GE65" s="150"/>
      <c r="GF65" s="150"/>
      <c r="GG65" s="74"/>
      <c r="GH65" s="74"/>
      <c r="GI65" s="127"/>
      <c r="GJ65" s="128"/>
      <c r="GK65" s="129"/>
      <c r="GL65" s="130"/>
      <c r="GM65" s="131"/>
      <c r="GN65" s="150"/>
      <c r="GO65" s="150"/>
      <c r="GP65" s="74"/>
      <c r="GQ65" s="74"/>
      <c r="GR65" s="127"/>
      <c r="GS65" s="128"/>
      <c r="GT65" s="129"/>
      <c r="GU65" s="130"/>
      <c r="GV65" s="131"/>
      <c r="GW65" s="150"/>
      <c r="GX65" s="150"/>
      <c r="GY65" s="74"/>
      <c r="GZ65" s="74"/>
      <c r="HA65" s="127"/>
      <c r="HB65" s="128"/>
      <c r="HC65" s="129"/>
      <c r="HD65" s="130"/>
      <c r="HE65" s="131"/>
      <c r="HF65" s="150"/>
      <c r="HG65" s="150"/>
      <c r="HH65" s="74"/>
      <c r="HI65" s="74"/>
      <c r="HJ65" s="127"/>
      <c r="HK65" s="128"/>
      <c r="HL65" s="129"/>
      <c r="HM65" s="130"/>
      <c r="HN65" s="131"/>
      <c r="HO65" s="150"/>
      <c r="HP65" s="150"/>
      <c r="HQ65" s="74"/>
      <c r="HR65" s="74"/>
      <c r="HS65" s="127"/>
      <c r="HT65" s="128"/>
      <c r="HU65" s="129"/>
      <c r="HV65" s="130"/>
      <c r="HW65" s="131"/>
      <c r="HX65" s="150"/>
      <c r="HY65" s="150"/>
      <c r="HZ65" s="74"/>
      <c r="IA65" s="74"/>
      <c r="IB65" s="127"/>
      <c r="IC65" s="128"/>
      <c r="ID65" s="129"/>
      <c r="IE65" s="130"/>
      <c r="IF65" s="131"/>
      <c r="IG65" s="150"/>
      <c r="IH65" s="150"/>
      <c r="II65" s="74"/>
      <c r="IJ65" s="74"/>
      <c r="IK65" s="127"/>
      <c r="IL65" s="128"/>
      <c r="IM65" s="129"/>
      <c r="IN65" s="130"/>
      <c r="IO65" s="131"/>
      <c r="IP65" s="150"/>
      <c r="IQ65" s="150"/>
      <c r="IR65" s="74"/>
      <c r="IS65" s="74"/>
      <c r="IT65" s="127"/>
      <c r="IU65" s="128"/>
      <c r="IV65" s="129"/>
      <c r="IW65" s="130"/>
      <c r="IX65" s="131"/>
      <c r="IY65" s="150"/>
      <c r="IZ65" s="150"/>
      <c r="JA65" s="74"/>
      <c r="JB65" s="74"/>
      <c r="JC65" s="127"/>
      <c r="JD65" s="128"/>
      <c r="JE65" s="129"/>
      <c r="JF65" s="130"/>
      <c r="JG65" s="131"/>
      <c r="JH65" s="150"/>
      <c r="JI65" s="150"/>
      <c r="JJ65" s="74"/>
      <c r="JK65" s="74"/>
      <c r="JL65" s="127"/>
      <c r="JM65" s="128"/>
      <c r="JN65" s="129"/>
      <c r="JO65" s="130"/>
      <c r="JP65" s="131"/>
      <c r="JQ65" s="150"/>
      <c r="JR65" s="150"/>
    </row>
    <row r="66" spans="1:278" ht="12.75" customHeight="1" x14ac:dyDescent="0.2">
      <c r="A66" s="74"/>
      <c r="B66" s="151" t="s">
        <v>201</v>
      </c>
      <c r="C66" s="152" t="s">
        <v>202</v>
      </c>
      <c r="D66" s="153"/>
      <c r="E66" s="153"/>
      <c r="F66" s="153"/>
      <c r="G66" s="154"/>
      <c r="H66" s="154"/>
      <c r="I66" s="183"/>
      <c r="J66" s="74"/>
      <c r="K66" s="151"/>
      <c r="L66" s="152"/>
      <c r="M66" s="153"/>
      <c r="N66" s="153"/>
      <c r="O66" s="153"/>
      <c r="P66" s="154"/>
      <c r="Q66" s="154"/>
      <c r="R66" s="76"/>
      <c r="S66" s="76"/>
      <c r="T66" s="151"/>
      <c r="U66" s="152"/>
      <c r="V66" s="153"/>
      <c r="W66" s="153"/>
      <c r="X66" s="153"/>
      <c r="Y66" s="154"/>
      <c r="Z66" s="154"/>
      <c r="AA66" s="76"/>
      <c r="AB66" s="76"/>
      <c r="AC66" s="151"/>
      <c r="AD66" s="152"/>
      <c r="AE66" s="153"/>
      <c r="AF66" s="153"/>
      <c r="AG66" s="153"/>
      <c r="AH66" s="154"/>
      <c r="AI66" s="154"/>
      <c r="AJ66" s="74"/>
      <c r="AK66" s="74"/>
      <c r="AL66" s="151"/>
      <c r="AM66" s="152"/>
      <c r="AN66" s="153"/>
      <c r="AO66" s="153"/>
      <c r="AP66" s="153"/>
      <c r="AQ66" s="154"/>
      <c r="AR66" s="154"/>
      <c r="AS66" s="74"/>
      <c r="AT66" s="74"/>
      <c r="AU66" s="151"/>
      <c r="AV66" s="152"/>
      <c r="AW66" s="153"/>
      <c r="AX66" s="153"/>
      <c r="AY66" s="153"/>
      <c r="AZ66" s="154"/>
      <c r="BA66" s="154"/>
      <c r="BB66" s="74"/>
      <c r="BC66" s="74"/>
      <c r="BD66" s="151"/>
      <c r="BE66" s="152"/>
      <c r="BF66" s="153"/>
      <c r="BG66" s="153"/>
      <c r="BH66" s="153"/>
      <c r="BI66" s="154"/>
      <c r="BJ66" s="154"/>
      <c r="BK66" s="74"/>
      <c r="BL66" s="74"/>
      <c r="BM66" s="151"/>
      <c r="BN66" s="152"/>
      <c r="BO66" s="153"/>
      <c r="BP66" s="153"/>
      <c r="BQ66" s="153"/>
      <c r="BR66" s="154"/>
      <c r="BS66" s="154"/>
      <c r="BT66" s="74"/>
      <c r="BU66" s="74"/>
      <c r="BV66" s="151"/>
      <c r="BW66" s="152"/>
      <c r="BX66" s="153"/>
      <c r="BY66" s="153"/>
      <c r="BZ66" s="153"/>
      <c r="CA66" s="154"/>
      <c r="CB66" s="154"/>
      <c r="CC66" s="74"/>
      <c r="CD66" s="74"/>
      <c r="CE66" s="151"/>
      <c r="CF66" s="152"/>
      <c r="CG66" s="153"/>
      <c r="CH66" s="153"/>
      <c r="CI66" s="153"/>
      <c r="CJ66" s="154"/>
      <c r="CK66" s="154"/>
      <c r="CL66" s="74"/>
      <c r="CM66" s="74"/>
      <c r="CN66" s="151"/>
      <c r="CO66" s="152"/>
      <c r="CP66" s="153"/>
      <c r="CQ66" s="153"/>
      <c r="CR66" s="153"/>
      <c r="CS66" s="154"/>
      <c r="CT66" s="154"/>
      <c r="CU66" s="74"/>
      <c r="CV66" s="74"/>
      <c r="CW66" s="151"/>
      <c r="CX66" s="152"/>
      <c r="CY66" s="153"/>
      <c r="CZ66" s="153"/>
      <c r="DA66" s="153"/>
      <c r="DB66" s="154"/>
      <c r="DC66" s="154"/>
      <c r="DD66" s="74"/>
      <c r="DE66" s="74"/>
      <c r="DF66" s="151"/>
      <c r="DG66" s="152"/>
      <c r="DH66" s="153"/>
      <c r="DI66" s="153"/>
      <c r="DJ66" s="153"/>
      <c r="DK66" s="154"/>
      <c r="DL66" s="154"/>
      <c r="DM66" s="74"/>
      <c r="DN66" s="74"/>
      <c r="DO66" s="151"/>
      <c r="DP66" s="152"/>
      <c r="DQ66" s="153"/>
      <c r="DR66" s="153"/>
      <c r="DS66" s="153"/>
      <c r="DT66" s="154"/>
      <c r="DU66" s="154"/>
      <c r="DV66" s="74"/>
      <c r="DW66" s="74"/>
      <c r="DX66" s="151"/>
      <c r="DY66" s="152"/>
      <c r="DZ66" s="153"/>
      <c r="EA66" s="153"/>
      <c r="EB66" s="153"/>
      <c r="EC66" s="154"/>
      <c r="ED66" s="154"/>
      <c r="EE66" s="74"/>
      <c r="EF66" s="74"/>
      <c r="EG66" s="151"/>
      <c r="EH66" s="152"/>
      <c r="EI66" s="153"/>
      <c r="EJ66" s="153"/>
      <c r="EK66" s="153"/>
      <c r="EL66" s="154"/>
      <c r="EM66" s="154"/>
      <c r="EN66" s="74"/>
      <c r="EO66" s="74"/>
      <c r="EP66" s="151"/>
      <c r="EQ66" s="152"/>
      <c r="ER66" s="153"/>
      <c r="ES66" s="153"/>
      <c r="ET66" s="153"/>
      <c r="EU66" s="154"/>
      <c r="EV66" s="154"/>
      <c r="EW66" s="74"/>
      <c r="EX66" s="74"/>
      <c r="EY66" s="151"/>
      <c r="EZ66" s="152"/>
      <c r="FA66" s="153"/>
      <c r="FB66" s="153"/>
      <c r="FC66" s="153"/>
      <c r="FD66" s="154"/>
      <c r="FE66" s="154"/>
      <c r="FF66" s="74"/>
      <c r="FG66" s="74"/>
      <c r="FH66" s="151"/>
      <c r="FI66" s="152"/>
      <c r="FJ66" s="153"/>
      <c r="FK66" s="153"/>
      <c r="FL66" s="153"/>
      <c r="FM66" s="154"/>
      <c r="FN66" s="154"/>
      <c r="FO66" s="74"/>
      <c r="FP66" s="74"/>
      <c r="FQ66" s="151"/>
      <c r="FR66" s="152"/>
      <c r="FS66" s="153"/>
      <c r="FT66" s="153"/>
      <c r="FU66" s="153"/>
      <c r="FV66" s="154"/>
      <c r="FW66" s="154"/>
      <c r="FX66" s="74"/>
      <c r="FY66" s="74"/>
      <c r="FZ66" s="151"/>
      <c r="GA66" s="152"/>
      <c r="GB66" s="153"/>
      <c r="GC66" s="153"/>
      <c r="GD66" s="153"/>
      <c r="GE66" s="154"/>
      <c r="GF66" s="154"/>
      <c r="GG66" s="74"/>
      <c r="GH66" s="74"/>
      <c r="GI66" s="151"/>
      <c r="GJ66" s="152"/>
      <c r="GK66" s="153"/>
      <c r="GL66" s="153"/>
      <c r="GM66" s="153"/>
      <c r="GN66" s="154"/>
      <c r="GO66" s="154"/>
      <c r="GP66" s="74"/>
      <c r="GQ66" s="74"/>
      <c r="GR66" s="151"/>
      <c r="GS66" s="152"/>
      <c r="GT66" s="153"/>
      <c r="GU66" s="153"/>
      <c r="GV66" s="153"/>
      <c r="GW66" s="154"/>
      <c r="GX66" s="154"/>
      <c r="GY66" s="74"/>
      <c r="GZ66" s="74"/>
      <c r="HA66" s="151"/>
      <c r="HB66" s="152"/>
      <c r="HC66" s="153"/>
      <c r="HD66" s="153"/>
      <c r="HE66" s="153"/>
      <c r="HF66" s="154"/>
      <c r="HG66" s="154"/>
      <c r="HH66" s="74"/>
      <c r="HI66" s="74"/>
      <c r="HJ66" s="151"/>
      <c r="HK66" s="152"/>
      <c r="HL66" s="153"/>
      <c r="HM66" s="153"/>
      <c r="HN66" s="153"/>
      <c r="HO66" s="154"/>
      <c r="HP66" s="154"/>
      <c r="HQ66" s="74"/>
      <c r="HR66" s="74"/>
      <c r="HS66" s="151"/>
      <c r="HT66" s="152"/>
      <c r="HU66" s="153"/>
      <c r="HV66" s="153"/>
      <c r="HW66" s="153"/>
      <c r="HX66" s="154"/>
      <c r="HY66" s="154"/>
      <c r="HZ66" s="74"/>
      <c r="IA66" s="74"/>
      <c r="IB66" s="151"/>
      <c r="IC66" s="152"/>
      <c r="ID66" s="153"/>
      <c r="IE66" s="153"/>
      <c r="IF66" s="153"/>
      <c r="IG66" s="154"/>
      <c r="IH66" s="154"/>
      <c r="II66" s="74"/>
      <c r="IJ66" s="74"/>
      <c r="IK66" s="151"/>
      <c r="IL66" s="152"/>
      <c r="IM66" s="153"/>
      <c r="IN66" s="153"/>
      <c r="IO66" s="153"/>
      <c r="IP66" s="154"/>
      <c r="IQ66" s="154"/>
      <c r="IR66" s="74"/>
      <c r="IS66" s="74"/>
      <c r="IT66" s="151"/>
      <c r="IU66" s="152"/>
      <c r="IV66" s="153"/>
      <c r="IW66" s="153"/>
      <c r="IX66" s="153"/>
      <c r="IY66" s="154"/>
      <c r="IZ66" s="154"/>
      <c r="JA66" s="74"/>
      <c r="JB66" s="74"/>
      <c r="JC66" s="151"/>
      <c r="JD66" s="152"/>
      <c r="JE66" s="153"/>
      <c r="JF66" s="153"/>
      <c r="JG66" s="153"/>
      <c r="JH66" s="154"/>
      <c r="JI66" s="154"/>
      <c r="JJ66" s="74"/>
      <c r="JK66" s="74"/>
      <c r="JL66" s="151"/>
      <c r="JM66" s="152"/>
      <c r="JN66" s="153"/>
      <c r="JO66" s="153"/>
      <c r="JP66" s="153"/>
      <c r="JQ66" s="154"/>
      <c r="JR66" s="154"/>
    </row>
    <row r="67" spans="1:278" ht="12.75" customHeight="1" x14ac:dyDescent="0.2">
      <c r="A67" s="74"/>
      <c r="B67" s="146">
        <v>8.1</v>
      </c>
      <c r="C67" s="140" t="s">
        <v>203</v>
      </c>
      <c r="D67" s="147"/>
      <c r="E67" s="108"/>
      <c r="F67" s="142"/>
      <c r="G67" s="143"/>
      <c r="H67" s="143"/>
      <c r="I67" s="76"/>
      <c r="J67" s="74"/>
      <c r="K67" s="146"/>
      <c r="L67" s="140"/>
      <c r="M67" s="147"/>
      <c r="N67" s="108"/>
      <c r="O67" s="142"/>
      <c r="P67" s="143"/>
      <c r="Q67" s="143"/>
      <c r="R67" s="76"/>
      <c r="S67" s="76"/>
      <c r="T67" s="146"/>
      <c r="U67" s="140"/>
      <c r="V67" s="147"/>
      <c r="W67" s="108"/>
      <c r="X67" s="142"/>
      <c r="Y67" s="143"/>
      <c r="Z67" s="143"/>
      <c r="AA67" s="76"/>
      <c r="AB67" s="74"/>
      <c r="AC67" s="146"/>
      <c r="AD67" s="140"/>
      <c r="AE67" s="147"/>
      <c r="AF67" s="108"/>
      <c r="AG67" s="142"/>
      <c r="AH67" s="143"/>
      <c r="AI67" s="143"/>
      <c r="AJ67" s="74"/>
      <c r="AK67" s="74"/>
      <c r="AL67" s="146"/>
      <c r="AM67" s="140"/>
      <c r="AN67" s="147"/>
      <c r="AO67" s="108"/>
      <c r="AP67" s="142"/>
      <c r="AQ67" s="143"/>
      <c r="AR67" s="143"/>
      <c r="AS67" s="74"/>
      <c r="AT67" s="74"/>
      <c r="AU67" s="146"/>
      <c r="AV67" s="140"/>
      <c r="AW67" s="147"/>
      <c r="AX67" s="108"/>
      <c r="AY67" s="142"/>
      <c r="AZ67" s="143"/>
      <c r="BA67" s="143"/>
      <c r="BB67" s="74"/>
      <c r="BC67" s="74"/>
      <c r="BD67" s="146"/>
      <c r="BE67" s="140"/>
      <c r="BF67" s="147"/>
      <c r="BG67" s="108"/>
      <c r="BH67" s="142"/>
      <c r="BI67" s="143"/>
      <c r="BJ67" s="143"/>
      <c r="BK67" s="74"/>
      <c r="BL67" s="74"/>
      <c r="BM67" s="146"/>
      <c r="BN67" s="140"/>
      <c r="BO67" s="147"/>
      <c r="BP67" s="108"/>
      <c r="BQ67" s="142"/>
      <c r="BR67" s="143"/>
      <c r="BS67" s="143"/>
      <c r="BT67" s="74"/>
      <c r="BU67" s="74"/>
      <c r="BV67" s="146"/>
      <c r="BW67" s="140"/>
      <c r="BX67" s="147"/>
      <c r="BY67" s="108"/>
      <c r="BZ67" s="142"/>
      <c r="CA67" s="143"/>
      <c r="CB67" s="143"/>
      <c r="CC67" s="74"/>
      <c r="CD67" s="74"/>
      <c r="CE67" s="146"/>
      <c r="CF67" s="140"/>
      <c r="CG67" s="147"/>
      <c r="CH67" s="108"/>
      <c r="CI67" s="142"/>
      <c r="CJ67" s="143"/>
      <c r="CK67" s="143"/>
      <c r="CL67" s="74"/>
      <c r="CM67" s="74"/>
      <c r="CN67" s="146"/>
      <c r="CO67" s="140"/>
      <c r="CP67" s="147"/>
      <c r="CQ67" s="108"/>
      <c r="CR67" s="142"/>
      <c r="CS67" s="143"/>
      <c r="CT67" s="143"/>
      <c r="CU67" s="74"/>
      <c r="CV67" s="74"/>
      <c r="CW67" s="146"/>
      <c r="CX67" s="140"/>
      <c r="CY67" s="147"/>
      <c r="CZ67" s="108"/>
      <c r="DA67" s="142"/>
      <c r="DB67" s="143"/>
      <c r="DC67" s="143"/>
      <c r="DD67" s="74"/>
      <c r="DE67" s="74"/>
      <c r="DF67" s="146"/>
      <c r="DG67" s="140"/>
      <c r="DH67" s="147"/>
      <c r="DI67" s="108"/>
      <c r="DJ67" s="142"/>
      <c r="DK67" s="143"/>
      <c r="DL67" s="143"/>
      <c r="DM67" s="74"/>
      <c r="DN67" s="74"/>
      <c r="DO67" s="146"/>
      <c r="DP67" s="140"/>
      <c r="DQ67" s="147"/>
      <c r="DR67" s="108"/>
      <c r="DS67" s="142"/>
      <c r="DT67" s="143"/>
      <c r="DU67" s="143"/>
      <c r="DV67" s="74"/>
      <c r="DW67" s="74"/>
      <c r="DX67" s="146"/>
      <c r="DY67" s="140"/>
      <c r="DZ67" s="147"/>
      <c r="EA67" s="108"/>
      <c r="EB67" s="142"/>
      <c r="EC67" s="143"/>
      <c r="ED67" s="143"/>
      <c r="EE67" s="74"/>
      <c r="EF67" s="74"/>
      <c r="EG67" s="146"/>
      <c r="EH67" s="140"/>
      <c r="EI67" s="147"/>
      <c r="EJ67" s="108"/>
      <c r="EK67" s="142"/>
      <c r="EL67" s="143"/>
      <c r="EM67" s="143"/>
      <c r="EN67" s="74"/>
      <c r="EO67" s="74"/>
      <c r="EP67" s="146"/>
      <c r="EQ67" s="140"/>
      <c r="ER67" s="147"/>
      <c r="ES67" s="108"/>
      <c r="ET67" s="142"/>
      <c r="EU67" s="143"/>
      <c r="EV67" s="143"/>
      <c r="EW67" s="74"/>
      <c r="EX67" s="74"/>
      <c r="EY67" s="146"/>
      <c r="EZ67" s="140"/>
      <c r="FA67" s="147"/>
      <c r="FB67" s="108"/>
      <c r="FC67" s="142"/>
      <c r="FD67" s="143"/>
      <c r="FE67" s="143"/>
      <c r="FF67" s="74"/>
      <c r="FG67" s="74"/>
      <c r="FH67" s="146"/>
      <c r="FI67" s="140"/>
      <c r="FJ67" s="147"/>
      <c r="FK67" s="108"/>
      <c r="FL67" s="142"/>
      <c r="FM67" s="143"/>
      <c r="FN67" s="143"/>
      <c r="FO67" s="74"/>
      <c r="FP67" s="74"/>
      <c r="FQ67" s="146"/>
      <c r="FR67" s="140"/>
      <c r="FS67" s="147"/>
      <c r="FT67" s="108"/>
      <c r="FU67" s="142"/>
      <c r="FV67" s="143"/>
      <c r="FW67" s="143"/>
      <c r="FX67" s="74"/>
      <c r="FY67" s="74"/>
      <c r="FZ67" s="146"/>
      <c r="GA67" s="140"/>
      <c r="GB67" s="147"/>
      <c r="GC67" s="108"/>
      <c r="GD67" s="142"/>
      <c r="GE67" s="143"/>
      <c r="GF67" s="143"/>
      <c r="GG67" s="74"/>
      <c r="GH67" s="74"/>
      <c r="GI67" s="146"/>
      <c r="GJ67" s="140"/>
      <c r="GK67" s="147"/>
      <c r="GL67" s="108"/>
      <c r="GM67" s="142"/>
      <c r="GN67" s="143"/>
      <c r="GO67" s="143"/>
      <c r="GP67" s="74"/>
      <c r="GQ67" s="74"/>
      <c r="GR67" s="146"/>
      <c r="GS67" s="140"/>
      <c r="GT67" s="147"/>
      <c r="GU67" s="108"/>
      <c r="GV67" s="142"/>
      <c r="GW67" s="143"/>
      <c r="GX67" s="143"/>
      <c r="GY67" s="74"/>
      <c r="GZ67" s="74"/>
      <c r="HA67" s="146"/>
      <c r="HB67" s="140"/>
      <c r="HC67" s="147"/>
      <c r="HD67" s="108"/>
      <c r="HE67" s="142"/>
      <c r="HF67" s="143"/>
      <c r="HG67" s="143"/>
      <c r="HH67" s="74"/>
      <c r="HI67" s="74"/>
      <c r="HJ67" s="146"/>
      <c r="HK67" s="140"/>
      <c r="HL67" s="147"/>
      <c r="HM67" s="108"/>
      <c r="HN67" s="142"/>
      <c r="HO67" s="143"/>
      <c r="HP67" s="143"/>
      <c r="HQ67" s="74"/>
      <c r="HR67" s="74"/>
      <c r="HS67" s="146"/>
      <c r="HT67" s="140"/>
      <c r="HU67" s="147"/>
      <c r="HV67" s="108"/>
      <c r="HW67" s="142"/>
      <c r="HX67" s="143"/>
      <c r="HY67" s="143"/>
      <c r="HZ67" s="74"/>
      <c r="IA67" s="74"/>
      <c r="IB67" s="146"/>
      <c r="IC67" s="140"/>
      <c r="ID67" s="147"/>
      <c r="IE67" s="108"/>
      <c r="IF67" s="142"/>
      <c r="IG67" s="143"/>
      <c r="IH67" s="143"/>
      <c r="II67" s="74"/>
      <c r="IJ67" s="74"/>
      <c r="IK67" s="146"/>
      <c r="IL67" s="140"/>
      <c r="IM67" s="147"/>
      <c r="IN67" s="108"/>
      <c r="IO67" s="142"/>
      <c r="IP67" s="143"/>
      <c r="IQ67" s="143"/>
      <c r="IR67" s="74"/>
      <c r="IS67" s="74"/>
      <c r="IT67" s="146"/>
      <c r="IU67" s="140"/>
      <c r="IV67" s="147"/>
      <c r="IW67" s="108"/>
      <c r="IX67" s="142"/>
      <c r="IY67" s="143"/>
      <c r="IZ67" s="143"/>
      <c r="JA67" s="74"/>
      <c r="JB67" s="74"/>
      <c r="JC67" s="146"/>
      <c r="JD67" s="140"/>
      <c r="JE67" s="147"/>
      <c r="JF67" s="108"/>
      <c r="JG67" s="142"/>
      <c r="JH67" s="143"/>
      <c r="JI67" s="143"/>
      <c r="JJ67" s="74"/>
      <c r="JK67" s="74"/>
      <c r="JL67" s="146"/>
      <c r="JM67" s="140"/>
      <c r="JN67" s="147"/>
      <c r="JO67" s="108"/>
      <c r="JP67" s="142"/>
      <c r="JQ67" s="143"/>
      <c r="JR67" s="143"/>
    </row>
    <row r="68" spans="1:278" ht="12.75" customHeight="1" x14ac:dyDescent="0.2">
      <c r="A68" s="74"/>
      <c r="B68" s="149" t="s">
        <v>204</v>
      </c>
      <c r="C68" s="106" t="s">
        <v>205</v>
      </c>
      <c r="D68" s="147" t="s">
        <v>93</v>
      </c>
      <c r="E68" s="108">
        <v>14</v>
      </c>
      <c r="F68" s="118">
        <v>0</v>
      </c>
      <c r="G68" s="95">
        <f>ROUND((F68*E68),0)</f>
        <v>0</v>
      </c>
      <c r="H68" s="95"/>
      <c r="I68" s="74"/>
      <c r="J68" s="74"/>
      <c r="K68" s="149"/>
      <c r="L68" s="106"/>
      <c r="M68" s="147"/>
      <c r="N68" s="108"/>
      <c r="O68" s="118"/>
      <c r="P68" s="95"/>
      <c r="Q68" s="95"/>
      <c r="R68" s="76"/>
      <c r="S68" s="76"/>
      <c r="T68" s="149"/>
      <c r="U68" s="106"/>
      <c r="V68" s="147"/>
      <c r="W68" s="108"/>
      <c r="X68" s="118"/>
      <c r="Y68" s="95"/>
      <c r="Z68" s="95"/>
      <c r="AA68" s="76"/>
      <c r="AB68" s="74"/>
      <c r="AC68" s="149"/>
      <c r="AD68" s="106"/>
      <c r="AE68" s="147"/>
      <c r="AF68" s="108"/>
      <c r="AG68" s="118"/>
      <c r="AH68" s="95"/>
      <c r="AI68" s="95"/>
      <c r="AJ68" s="74"/>
      <c r="AK68" s="74"/>
      <c r="AL68" s="149"/>
      <c r="AM68" s="106"/>
      <c r="AN68" s="147"/>
      <c r="AO68" s="108"/>
      <c r="AP68" s="118"/>
      <c r="AQ68" s="95"/>
      <c r="AR68" s="95"/>
      <c r="AS68" s="74"/>
      <c r="AT68" s="74"/>
      <c r="AU68" s="149"/>
      <c r="AV68" s="106"/>
      <c r="AW68" s="147"/>
      <c r="AX68" s="108"/>
      <c r="AY68" s="118"/>
      <c r="AZ68" s="95"/>
      <c r="BA68" s="95"/>
      <c r="BB68" s="74"/>
      <c r="BC68" s="74"/>
      <c r="BD68" s="149"/>
      <c r="BE68" s="106"/>
      <c r="BF68" s="147"/>
      <c r="BG68" s="108"/>
      <c r="BH68" s="118"/>
      <c r="BI68" s="95"/>
      <c r="BJ68" s="95"/>
      <c r="BK68" s="74"/>
      <c r="BL68" s="74"/>
      <c r="BM68" s="149"/>
      <c r="BN68" s="106"/>
      <c r="BO68" s="147"/>
      <c r="BP68" s="108"/>
      <c r="BQ68" s="118"/>
      <c r="BR68" s="95"/>
      <c r="BS68" s="95"/>
      <c r="BT68" s="74"/>
      <c r="BU68" s="74"/>
      <c r="BV68" s="149"/>
      <c r="BW68" s="106"/>
      <c r="BX68" s="147"/>
      <c r="BY68" s="108"/>
      <c r="BZ68" s="118"/>
      <c r="CA68" s="95"/>
      <c r="CB68" s="95"/>
      <c r="CC68" s="74"/>
      <c r="CD68" s="74"/>
      <c r="CE68" s="149"/>
      <c r="CF68" s="106"/>
      <c r="CG68" s="147"/>
      <c r="CH68" s="108"/>
      <c r="CI68" s="118"/>
      <c r="CJ68" s="95"/>
      <c r="CK68" s="95"/>
      <c r="CL68" s="74"/>
      <c r="CM68" s="74"/>
      <c r="CN68" s="149"/>
      <c r="CO68" s="106"/>
      <c r="CP68" s="147"/>
      <c r="CQ68" s="108"/>
      <c r="CR68" s="118"/>
      <c r="CS68" s="95"/>
      <c r="CT68" s="95"/>
      <c r="CU68" s="74"/>
      <c r="CV68" s="74"/>
      <c r="CW68" s="149"/>
      <c r="CX68" s="106"/>
      <c r="CY68" s="147"/>
      <c r="CZ68" s="108"/>
      <c r="DA68" s="118"/>
      <c r="DB68" s="95"/>
      <c r="DC68" s="95"/>
      <c r="DD68" s="74"/>
      <c r="DE68" s="74"/>
      <c r="DF68" s="149"/>
      <c r="DG68" s="106"/>
      <c r="DH68" s="147"/>
      <c r="DI68" s="108"/>
      <c r="DJ68" s="118"/>
      <c r="DK68" s="95"/>
      <c r="DL68" s="95"/>
      <c r="DM68" s="74"/>
      <c r="DN68" s="74"/>
      <c r="DO68" s="149"/>
      <c r="DP68" s="106"/>
      <c r="DQ68" s="147"/>
      <c r="DR68" s="108"/>
      <c r="DS68" s="118"/>
      <c r="DT68" s="95"/>
      <c r="DU68" s="95"/>
      <c r="DV68" s="74"/>
      <c r="DW68" s="74"/>
      <c r="DX68" s="149"/>
      <c r="DY68" s="106"/>
      <c r="DZ68" s="147"/>
      <c r="EA68" s="108"/>
      <c r="EB68" s="118"/>
      <c r="EC68" s="95"/>
      <c r="ED68" s="95"/>
      <c r="EE68" s="74"/>
      <c r="EF68" s="74"/>
      <c r="EG68" s="149"/>
      <c r="EH68" s="106"/>
      <c r="EI68" s="147"/>
      <c r="EJ68" s="108"/>
      <c r="EK68" s="118"/>
      <c r="EL68" s="95"/>
      <c r="EM68" s="95"/>
      <c r="EN68" s="74"/>
      <c r="EO68" s="74"/>
      <c r="EP68" s="149"/>
      <c r="EQ68" s="106"/>
      <c r="ER68" s="147"/>
      <c r="ES68" s="108"/>
      <c r="ET68" s="118"/>
      <c r="EU68" s="95"/>
      <c r="EV68" s="95"/>
      <c r="EW68" s="74"/>
      <c r="EX68" s="74"/>
      <c r="EY68" s="149"/>
      <c r="EZ68" s="106"/>
      <c r="FA68" s="147"/>
      <c r="FB68" s="108"/>
      <c r="FC68" s="118"/>
      <c r="FD68" s="95"/>
      <c r="FE68" s="95"/>
      <c r="FF68" s="74"/>
      <c r="FG68" s="74"/>
      <c r="FH68" s="149"/>
      <c r="FI68" s="106"/>
      <c r="FJ68" s="147"/>
      <c r="FK68" s="108"/>
      <c r="FL68" s="118"/>
      <c r="FM68" s="95"/>
      <c r="FN68" s="95"/>
      <c r="FO68" s="74"/>
      <c r="FP68" s="74"/>
      <c r="FQ68" s="149"/>
      <c r="FR68" s="106"/>
      <c r="FS68" s="147"/>
      <c r="FT68" s="108"/>
      <c r="FU68" s="118"/>
      <c r="FV68" s="95"/>
      <c r="FW68" s="95"/>
      <c r="FX68" s="74"/>
      <c r="FY68" s="74"/>
      <c r="FZ68" s="149"/>
      <c r="GA68" s="106"/>
      <c r="GB68" s="147"/>
      <c r="GC68" s="108"/>
      <c r="GD68" s="118"/>
      <c r="GE68" s="95"/>
      <c r="GF68" s="95"/>
      <c r="GG68" s="74"/>
      <c r="GH68" s="74"/>
      <c r="GI68" s="149"/>
      <c r="GJ68" s="106"/>
      <c r="GK68" s="147"/>
      <c r="GL68" s="108"/>
      <c r="GM68" s="118"/>
      <c r="GN68" s="95"/>
      <c r="GO68" s="95"/>
      <c r="GP68" s="74"/>
      <c r="GQ68" s="74"/>
      <c r="GR68" s="149"/>
      <c r="GS68" s="106"/>
      <c r="GT68" s="147"/>
      <c r="GU68" s="108"/>
      <c r="GV68" s="118"/>
      <c r="GW68" s="95"/>
      <c r="GX68" s="95"/>
      <c r="GY68" s="74"/>
      <c r="GZ68" s="74"/>
      <c r="HA68" s="149"/>
      <c r="HB68" s="106"/>
      <c r="HC68" s="147"/>
      <c r="HD68" s="108"/>
      <c r="HE68" s="118"/>
      <c r="HF68" s="95"/>
      <c r="HG68" s="95"/>
      <c r="HH68" s="74"/>
      <c r="HI68" s="74"/>
      <c r="HJ68" s="149"/>
      <c r="HK68" s="106"/>
      <c r="HL68" s="147"/>
      <c r="HM68" s="108"/>
      <c r="HN68" s="118"/>
      <c r="HO68" s="95"/>
      <c r="HP68" s="95"/>
      <c r="HQ68" s="74"/>
      <c r="HR68" s="74"/>
      <c r="HS68" s="149"/>
      <c r="HT68" s="106"/>
      <c r="HU68" s="147"/>
      <c r="HV68" s="108"/>
      <c r="HW68" s="118"/>
      <c r="HX68" s="95"/>
      <c r="HY68" s="95"/>
      <c r="HZ68" s="74"/>
      <c r="IA68" s="74"/>
      <c r="IB68" s="149"/>
      <c r="IC68" s="106"/>
      <c r="ID68" s="147"/>
      <c r="IE68" s="108"/>
      <c r="IF68" s="118"/>
      <c r="IG68" s="95"/>
      <c r="IH68" s="95"/>
      <c r="II68" s="74"/>
      <c r="IJ68" s="74"/>
      <c r="IK68" s="149"/>
      <c r="IL68" s="106"/>
      <c r="IM68" s="147"/>
      <c r="IN68" s="108"/>
      <c r="IO68" s="118"/>
      <c r="IP68" s="95"/>
      <c r="IQ68" s="95"/>
      <c r="IR68" s="74"/>
      <c r="IS68" s="74"/>
      <c r="IT68" s="149"/>
      <c r="IU68" s="106"/>
      <c r="IV68" s="147"/>
      <c r="IW68" s="108"/>
      <c r="IX68" s="118"/>
      <c r="IY68" s="95"/>
      <c r="IZ68" s="95"/>
      <c r="JA68" s="74"/>
      <c r="JB68" s="74"/>
      <c r="JC68" s="149"/>
      <c r="JD68" s="106"/>
      <c r="JE68" s="147"/>
      <c r="JF68" s="108"/>
      <c r="JG68" s="118"/>
      <c r="JH68" s="95"/>
      <c r="JI68" s="95"/>
      <c r="JJ68" s="74"/>
      <c r="JK68" s="74"/>
      <c r="JL68" s="149"/>
      <c r="JM68" s="106"/>
      <c r="JN68" s="147"/>
      <c r="JO68" s="108"/>
      <c r="JP68" s="118"/>
      <c r="JQ68" s="95"/>
      <c r="JR68" s="95"/>
    </row>
    <row r="69" spans="1:278" ht="12.75" customHeight="1" x14ac:dyDescent="0.2">
      <c r="A69" s="74"/>
      <c r="B69" s="149" t="s">
        <v>206</v>
      </c>
      <c r="C69" s="106" t="s">
        <v>207</v>
      </c>
      <c r="D69" s="147" t="s">
        <v>93</v>
      </c>
      <c r="E69" s="108">
        <v>14</v>
      </c>
      <c r="F69" s="118">
        <v>0</v>
      </c>
      <c r="G69" s="95">
        <f>ROUND((F69*E69),0)</f>
        <v>0</v>
      </c>
      <c r="H69" s="95"/>
      <c r="I69" s="74"/>
      <c r="J69" s="74"/>
      <c r="K69" s="149"/>
      <c r="L69" s="106"/>
      <c r="M69" s="147"/>
      <c r="N69" s="108"/>
      <c r="O69" s="118"/>
      <c r="P69" s="95"/>
      <c r="Q69" s="95"/>
      <c r="R69" s="76"/>
      <c r="S69" s="76"/>
      <c r="T69" s="149"/>
      <c r="U69" s="106"/>
      <c r="V69" s="147"/>
      <c r="W69" s="108"/>
      <c r="X69" s="118"/>
      <c r="Y69" s="95"/>
      <c r="Z69" s="95"/>
      <c r="AA69" s="76"/>
      <c r="AB69" s="74"/>
      <c r="AC69" s="149"/>
      <c r="AD69" s="106"/>
      <c r="AE69" s="147"/>
      <c r="AF69" s="108"/>
      <c r="AG69" s="118"/>
      <c r="AH69" s="95"/>
      <c r="AI69" s="95"/>
      <c r="AJ69" s="74"/>
      <c r="AK69" s="74"/>
      <c r="AL69" s="149"/>
      <c r="AM69" s="106"/>
      <c r="AN69" s="147"/>
      <c r="AO69" s="108"/>
      <c r="AP69" s="118"/>
      <c r="AQ69" s="95"/>
      <c r="AR69" s="95"/>
      <c r="AS69" s="74"/>
      <c r="AT69" s="74"/>
      <c r="AU69" s="149"/>
      <c r="AV69" s="106"/>
      <c r="AW69" s="147"/>
      <c r="AX69" s="108"/>
      <c r="AY69" s="118"/>
      <c r="AZ69" s="95"/>
      <c r="BA69" s="95"/>
      <c r="BB69" s="74"/>
      <c r="BC69" s="74"/>
      <c r="BD69" s="149"/>
      <c r="BE69" s="106"/>
      <c r="BF69" s="147"/>
      <c r="BG69" s="108"/>
      <c r="BH69" s="118"/>
      <c r="BI69" s="95"/>
      <c r="BJ69" s="95"/>
      <c r="BK69" s="74"/>
      <c r="BL69" s="74"/>
      <c r="BM69" s="149"/>
      <c r="BN69" s="106"/>
      <c r="BO69" s="147"/>
      <c r="BP69" s="108"/>
      <c r="BQ69" s="118"/>
      <c r="BR69" s="95"/>
      <c r="BS69" s="95"/>
      <c r="BT69" s="74"/>
      <c r="BU69" s="74"/>
      <c r="BV69" s="149"/>
      <c r="BW69" s="106"/>
      <c r="BX69" s="147"/>
      <c r="BY69" s="108"/>
      <c r="BZ69" s="118"/>
      <c r="CA69" s="95"/>
      <c r="CB69" s="95"/>
      <c r="CC69" s="74"/>
      <c r="CD69" s="74"/>
      <c r="CE69" s="149"/>
      <c r="CF69" s="106"/>
      <c r="CG69" s="147"/>
      <c r="CH69" s="108"/>
      <c r="CI69" s="118"/>
      <c r="CJ69" s="95"/>
      <c r="CK69" s="95"/>
      <c r="CL69" s="74"/>
      <c r="CM69" s="74"/>
      <c r="CN69" s="149"/>
      <c r="CO69" s="106"/>
      <c r="CP69" s="147"/>
      <c r="CQ69" s="108"/>
      <c r="CR69" s="118"/>
      <c r="CS69" s="95"/>
      <c r="CT69" s="95"/>
      <c r="CU69" s="74"/>
      <c r="CV69" s="74"/>
      <c r="CW69" s="149"/>
      <c r="CX69" s="106"/>
      <c r="CY69" s="147"/>
      <c r="CZ69" s="108"/>
      <c r="DA69" s="118"/>
      <c r="DB69" s="95"/>
      <c r="DC69" s="95"/>
      <c r="DD69" s="74"/>
      <c r="DE69" s="74"/>
      <c r="DF69" s="149"/>
      <c r="DG69" s="106"/>
      <c r="DH69" s="147"/>
      <c r="DI69" s="108"/>
      <c r="DJ69" s="118"/>
      <c r="DK69" s="95"/>
      <c r="DL69" s="95"/>
      <c r="DM69" s="74"/>
      <c r="DN69" s="74"/>
      <c r="DO69" s="149"/>
      <c r="DP69" s="106"/>
      <c r="DQ69" s="147"/>
      <c r="DR69" s="108"/>
      <c r="DS69" s="118"/>
      <c r="DT69" s="95"/>
      <c r="DU69" s="95"/>
      <c r="DV69" s="74"/>
      <c r="DW69" s="74"/>
      <c r="DX69" s="149"/>
      <c r="DY69" s="106"/>
      <c r="DZ69" s="147"/>
      <c r="EA69" s="108"/>
      <c r="EB69" s="118"/>
      <c r="EC69" s="95"/>
      <c r="ED69" s="95"/>
      <c r="EE69" s="74"/>
      <c r="EF69" s="74"/>
      <c r="EG69" s="149"/>
      <c r="EH69" s="106"/>
      <c r="EI69" s="147"/>
      <c r="EJ69" s="108"/>
      <c r="EK69" s="118"/>
      <c r="EL69" s="95"/>
      <c r="EM69" s="95"/>
      <c r="EN69" s="74"/>
      <c r="EO69" s="74"/>
      <c r="EP69" s="149"/>
      <c r="EQ69" s="106"/>
      <c r="ER69" s="147"/>
      <c r="ES69" s="108"/>
      <c r="ET69" s="118"/>
      <c r="EU69" s="95"/>
      <c r="EV69" s="95"/>
      <c r="EW69" s="74"/>
      <c r="EX69" s="74"/>
      <c r="EY69" s="149"/>
      <c r="EZ69" s="106"/>
      <c r="FA69" s="147"/>
      <c r="FB69" s="108"/>
      <c r="FC69" s="118"/>
      <c r="FD69" s="95"/>
      <c r="FE69" s="95"/>
      <c r="FF69" s="74"/>
      <c r="FG69" s="74"/>
      <c r="FH69" s="149"/>
      <c r="FI69" s="106"/>
      <c r="FJ69" s="147"/>
      <c r="FK69" s="108"/>
      <c r="FL69" s="118"/>
      <c r="FM69" s="95"/>
      <c r="FN69" s="95"/>
      <c r="FO69" s="74"/>
      <c r="FP69" s="74"/>
      <c r="FQ69" s="149"/>
      <c r="FR69" s="106"/>
      <c r="FS69" s="147"/>
      <c r="FT69" s="108"/>
      <c r="FU69" s="118"/>
      <c r="FV69" s="95"/>
      <c r="FW69" s="95"/>
      <c r="FX69" s="74"/>
      <c r="FY69" s="74"/>
      <c r="FZ69" s="149"/>
      <c r="GA69" s="106"/>
      <c r="GB69" s="147"/>
      <c r="GC69" s="108"/>
      <c r="GD69" s="118"/>
      <c r="GE69" s="95"/>
      <c r="GF69" s="95"/>
      <c r="GG69" s="74"/>
      <c r="GH69" s="74"/>
      <c r="GI69" s="149"/>
      <c r="GJ69" s="106"/>
      <c r="GK69" s="147"/>
      <c r="GL69" s="108"/>
      <c r="GM69" s="118"/>
      <c r="GN69" s="95"/>
      <c r="GO69" s="95"/>
      <c r="GP69" s="74"/>
      <c r="GQ69" s="74"/>
      <c r="GR69" s="149"/>
      <c r="GS69" s="106"/>
      <c r="GT69" s="147"/>
      <c r="GU69" s="108"/>
      <c r="GV69" s="118"/>
      <c r="GW69" s="95"/>
      <c r="GX69" s="95"/>
      <c r="GY69" s="74"/>
      <c r="GZ69" s="74"/>
      <c r="HA69" s="149"/>
      <c r="HB69" s="106"/>
      <c r="HC69" s="147"/>
      <c r="HD69" s="108"/>
      <c r="HE69" s="118"/>
      <c r="HF69" s="95"/>
      <c r="HG69" s="95"/>
      <c r="HH69" s="74"/>
      <c r="HI69" s="74"/>
      <c r="HJ69" s="149"/>
      <c r="HK69" s="106"/>
      <c r="HL69" s="147"/>
      <c r="HM69" s="108"/>
      <c r="HN69" s="118"/>
      <c r="HO69" s="95"/>
      <c r="HP69" s="95"/>
      <c r="HQ69" s="74"/>
      <c r="HR69" s="74"/>
      <c r="HS69" s="149"/>
      <c r="HT69" s="106"/>
      <c r="HU69" s="147"/>
      <c r="HV69" s="108"/>
      <c r="HW69" s="118"/>
      <c r="HX69" s="95"/>
      <c r="HY69" s="95"/>
      <c r="HZ69" s="74"/>
      <c r="IA69" s="74"/>
      <c r="IB69" s="149"/>
      <c r="IC69" s="106"/>
      <c r="ID69" s="147"/>
      <c r="IE69" s="108"/>
      <c r="IF69" s="118"/>
      <c r="IG69" s="95"/>
      <c r="IH69" s="95"/>
      <c r="II69" s="74"/>
      <c r="IJ69" s="74"/>
      <c r="IK69" s="149"/>
      <c r="IL69" s="106"/>
      <c r="IM69" s="147"/>
      <c r="IN69" s="108"/>
      <c r="IO69" s="118"/>
      <c r="IP69" s="95"/>
      <c r="IQ69" s="95"/>
      <c r="IR69" s="74"/>
      <c r="IS69" s="74"/>
      <c r="IT69" s="149"/>
      <c r="IU69" s="106"/>
      <c r="IV69" s="147"/>
      <c r="IW69" s="108"/>
      <c r="IX69" s="118"/>
      <c r="IY69" s="95"/>
      <c r="IZ69" s="95"/>
      <c r="JA69" s="74"/>
      <c r="JB69" s="74"/>
      <c r="JC69" s="149"/>
      <c r="JD69" s="106"/>
      <c r="JE69" s="147"/>
      <c r="JF69" s="108"/>
      <c r="JG69" s="118"/>
      <c r="JH69" s="95"/>
      <c r="JI69" s="95"/>
      <c r="JJ69" s="74"/>
      <c r="JK69" s="74"/>
      <c r="JL69" s="149"/>
      <c r="JM69" s="106"/>
      <c r="JN69" s="147"/>
      <c r="JO69" s="108"/>
      <c r="JP69" s="118"/>
      <c r="JQ69" s="95"/>
      <c r="JR69" s="95"/>
    </row>
    <row r="70" spans="1:278" ht="12.75" customHeight="1" x14ac:dyDescent="0.25">
      <c r="A70" s="74"/>
      <c r="B70" s="151"/>
      <c r="C70" s="155" t="s">
        <v>208</v>
      </c>
      <c r="D70" s="156"/>
      <c r="E70" s="157"/>
      <c r="F70" s="158"/>
      <c r="G70" s="159">
        <f>SUM(G68:G69)</f>
        <v>0</v>
      </c>
      <c r="H70" s="159"/>
      <c r="I70" s="74"/>
      <c r="J70" s="74"/>
      <c r="K70" s="151"/>
      <c r="L70" s="155"/>
      <c r="M70" s="156"/>
      <c r="N70" s="157"/>
      <c r="O70" s="158"/>
      <c r="P70" s="159"/>
      <c r="Q70" s="159"/>
      <c r="R70" s="76"/>
      <c r="S70" s="76"/>
      <c r="T70" s="151"/>
      <c r="U70" s="155"/>
      <c r="V70" s="156"/>
      <c r="W70" s="157"/>
      <c r="X70" s="158"/>
      <c r="Y70" s="159"/>
      <c r="Z70" s="159"/>
      <c r="AA70" s="76"/>
      <c r="AB70" s="74"/>
      <c r="AC70" s="151"/>
      <c r="AD70" s="155"/>
      <c r="AE70" s="156"/>
      <c r="AF70" s="157"/>
      <c r="AG70" s="158"/>
      <c r="AH70" s="159"/>
      <c r="AI70" s="159"/>
      <c r="AJ70" s="74"/>
      <c r="AK70" s="74"/>
      <c r="AL70" s="151"/>
      <c r="AM70" s="155"/>
      <c r="AN70" s="156"/>
      <c r="AO70" s="157"/>
      <c r="AP70" s="158"/>
      <c r="AQ70" s="159"/>
      <c r="AR70" s="159"/>
      <c r="AS70" s="74"/>
      <c r="AT70" s="74"/>
      <c r="AU70" s="151"/>
      <c r="AV70" s="155"/>
      <c r="AW70" s="156"/>
      <c r="AX70" s="157"/>
      <c r="AY70" s="158"/>
      <c r="AZ70" s="159"/>
      <c r="BA70" s="159"/>
      <c r="BB70" s="74"/>
      <c r="BC70" s="74"/>
      <c r="BD70" s="151"/>
      <c r="BE70" s="155"/>
      <c r="BF70" s="156"/>
      <c r="BG70" s="157"/>
      <c r="BH70" s="158"/>
      <c r="BI70" s="159"/>
      <c r="BJ70" s="159"/>
      <c r="BK70" s="74"/>
      <c r="BL70" s="74"/>
      <c r="BM70" s="151"/>
      <c r="BN70" s="155"/>
      <c r="BO70" s="156"/>
      <c r="BP70" s="157"/>
      <c r="BQ70" s="158"/>
      <c r="BR70" s="159"/>
      <c r="BS70" s="159"/>
      <c r="BT70" s="74"/>
      <c r="BU70" s="74"/>
      <c r="BV70" s="151"/>
      <c r="BW70" s="155"/>
      <c r="BX70" s="156"/>
      <c r="BY70" s="157"/>
      <c r="BZ70" s="158"/>
      <c r="CA70" s="159"/>
      <c r="CB70" s="159"/>
      <c r="CC70" s="74"/>
      <c r="CD70" s="74"/>
      <c r="CE70" s="151"/>
      <c r="CF70" s="155"/>
      <c r="CG70" s="156"/>
      <c r="CH70" s="157"/>
      <c r="CI70" s="158"/>
      <c r="CJ70" s="159"/>
      <c r="CK70" s="159"/>
      <c r="CL70" s="74"/>
      <c r="CM70" s="74"/>
      <c r="CN70" s="151"/>
      <c r="CO70" s="155"/>
      <c r="CP70" s="156"/>
      <c r="CQ70" s="157"/>
      <c r="CR70" s="158"/>
      <c r="CS70" s="159"/>
      <c r="CT70" s="159"/>
      <c r="CU70" s="74"/>
      <c r="CV70" s="74"/>
      <c r="CW70" s="151"/>
      <c r="CX70" s="155"/>
      <c r="CY70" s="156"/>
      <c r="CZ70" s="157"/>
      <c r="DA70" s="158"/>
      <c r="DB70" s="159"/>
      <c r="DC70" s="159"/>
      <c r="DD70" s="74"/>
      <c r="DE70" s="74"/>
      <c r="DF70" s="151"/>
      <c r="DG70" s="155"/>
      <c r="DH70" s="156"/>
      <c r="DI70" s="157"/>
      <c r="DJ70" s="158"/>
      <c r="DK70" s="159"/>
      <c r="DL70" s="159"/>
      <c r="DM70" s="74"/>
      <c r="DN70" s="74"/>
      <c r="DO70" s="151"/>
      <c r="DP70" s="155"/>
      <c r="DQ70" s="156"/>
      <c r="DR70" s="157"/>
      <c r="DS70" s="158"/>
      <c r="DT70" s="159"/>
      <c r="DU70" s="159"/>
      <c r="DV70" s="74"/>
      <c r="DW70" s="74"/>
      <c r="DX70" s="151"/>
      <c r="DY70" s="155"/>
      <c r="DZ70" s="156"/>
      <c r="EA70" s="157"/>
      <c r="EB70" s="158"/>
      <c r="EC70" s="159"/>
      <c r="ED70" s="159"/>
      <c r="EE70" s="74"/>
      <c r="EF70" s="74"/>
      <c r="EG70" s="151"/>
      <c r="EH70" s="155"/>
      <c r="EI70" s="156"/>
      <c r="EJ70" s="157"/>
      <c r="EK70" s="158"/>
      <c r="EL70" s="159"/>
      <c r="EM70" s="159"/>
      <c r="EN70" s="74"/>
      <c r="EO70" s="74"/>
      <c r="EP70" s="151"/>
      <c r="EQ70" s="155"/>
      <c r="ER70" s="156"/>
      <c r="ES70" s="157"/>
      <c r="ET70" s="158"/>
      <c r="EU70" s="159"/>
      <c r="EV70" s="159"/>
      <c r="EW70" s="74"/>
      <c r="EX70" s="74"/>
      <c r="EY70" s="151"/>
      <c r="EZ70" s="155"/>
      <c r="FA70" s="156"/>
      <c r="FB70" s="157"/>
      <c r="FC70" s="158"/>
      <c r="FD70" s="159"/>
      <c r="FE70" s="159"/>
      <c r="FF70" s="74"/>
      <c r="FG70" s="74"/>
      <c r="FH70" s="151"/>
      <c r="FI70" s="155"/>
      <c r="FJ70" s="156"/>
      <c r="FK70" s="157"/>
      <c r="FL70" s="158"/>
      <c r="FM70" s="159"/>
      <c r="FN70" s="159"/>
      <c r="FO70" s="74"/>
      <c r="FP70" s="74"/>
      <c r="FQ70" s="151"/>
      <c r="FR70" s="155"/>
      <c r="FS70" s="156"/>
      <c r="FT70" s="157"/>
      <c r="FU70" s="158"/>
      <c r="FV70" s="159"/>
      <c r="FW70" s="159"/>
      <c r="FX70" s="74"/>
      <c r="FY70" s="74"/>
      <c r="FZ70" s="151"/>
      <c r="GA70" s="155"/>
      <c r="GB70" s="156"/>
      <c r="GC70" s="157"/>
      <c r="GD70" s="158"/>
      <c r="GE70" s="159"/>
      <c r="GF70" s="159"/>
      <c r="GG70" s="74"/>
      <c r="GH70" s="74"/>
      <c r="GI70" s="151"/>
      <c r="GJ70" s="155"/>
      <c r="GK70" s="156"/>
      <c r="GL70" s="157"/>
      <c r="GM70" s="158"/>
      <c r="GN70" s="159"/>
      <c r="GO70" s="159"/>
      <c r="GP70" s="74"/>
      <c r="GQ70" s="74"/>
      <c r="GR70" s="151"/>
      <c r="GS70" s="155"/>
      <c r="GT70" s="156"/>
      <c r="GU70" s="157"/>
      <c r="GV70" s="158"/>
      <c r="GW70" s="159"/>
      <c r="GX70" s="159"/>
      <c r="GY70" s="74"/>
      <c r="GZ70" s="74"/>
      <c r="HA70" s="151"/>
      <c r="HB70" s="155"/>
      <c r="HC70" s="156"/>
      <c r="HD70" s="157"/>
      <c r="HE70" s="158"/>
      <c r="HF70" s="159"/>
      <c r="HG70" s="159"/>
      <c r="HH70" s="74"/>
      <c r="HI70" s="74"/>
      <c r="HJ70" s="151"/>
      <c r="HK70" s="155"/>
      <c r="HL70" s="156"/>
      <c r="HM70" s="157"/>
      <c r="HN70" s="158"/>
      <c r="HO70" s="159"/>
      <c r="HP70" s="159"/>
      <c r="HQ70" s="74"/>
      <c r="HR70" s="74"/>
      <c r="HS70" s="151"/>
      <c r="HT70" s="155"/>
      <c r="HU70" s="156"/>
      <c r="HV70" s="157"/>
      <c r="HW70" s="158"/>
      <c r="HX70" s="159"/>
      <c r="HY70" s="159"/>
      <c r="HZ70" s="74"/>
      <c r="IA70" s="74"/>
      <c r="IB70" s="151"/>
      <c r="IC70" s="155"/>
      <c r="ID70" s="156"/>
      <c r="IE70" s="157"/>
      <c r="IF70" s="158"/>
      <c r="IG70" s="159"/>
      <c r="IH70" s="159"/>
      <c r="II70" s="74"/>
      <c r="IJ70" s="74"/>
      <c r="IK70" s="151"/>
      <c r="IL70" s="155"/>
      <c r="IM70" s="156"/>
      <c r="IN70" s="157"/>
      <c r="IO70" s="158"/>
      <c r="IP70" s="159"/>
      <c r="IQ70" s="159"/>
      <c r="IR70" s="74"/>
      <c r="IS70" s="74"/>
      <c r="IT70" s="151"/>
      <c r="IU70" s="155"/>
      <c r="IV70" s="156"/>
      <c r="IW70" s="157"/>
      <c r="IX70" s="158"/>
      <c r="IY70" s="159"/>
      <c r="IZ70" s="159"/>
      <c r="JA70" s="74"/>
      <c r="JB70" s="74"/>
      <c r="JC70" s="151"/>
      <c r="JD70" s="155"/>
      <c r="JE70" s="156"/>
      <c r="JF70" s="157"/>
      <c r="JG70" s="158"/>
      <c r="JH70" s="159"/>
      <c r="JI70" s="159"/>
      <c r="JJ70" s="74"/>
      <c r="JK70" s="74"/>
      <c r="JL70" s="151"/>
      <c r="JM70" s="155"/>
      <c r="JN70" s="156"/>
      <c r="JO70" s="157"/>
      <c r="JP70" s="158"/>
      <c r="JQ70" s="159"/>
      <c r="JR70" s="159"/>
    </row>
    <row r="71" spans="1:278" ht="12.75" customHeight="1" x14ac:dyDescent="0.25">
      <c r="A71" s="74"/>
      <c r="B71" s="184"/>
      <c r="C71" s="185"/>
      <c r="D71" s="185"/>
      <c r="E71" s="186"/>
      <c r="F71" s="160"/>
      <c r="G71" s="161">
        <f>G31+G65+G70</f>
        <v>0</v>
      </c>
      <c r="H71" s="187"/>
      <c r="I71" s="74"/>
      <c r="J71" s="74"/>
      <c r="K71" s="184"/>
      <c r="L71" s="185"/>
      <c r="M71" s="185"/>
      <c r="N71" s="186"/>
      <c r="O71" s="160"/>
      <c r="P71" s="161"/>
      <c r="Q71" s="187"/>
      <c r="R71" s="74"/>
      <c r="S71" s="74"/>
      <c r="T71" s="184"/>
      <c r="U71" s="185"/>
      <c r="V71" s="185"/>
      <c r="W71" s="186"/>
      <c r="X71" s="160"/>
      <c r="Y71" s="161"/>
      <c r="Z71" s="187"/>
      <c r="AA71" s="74"/>
      <c r="AB71" s="74"/>
      <c r="AC71" s="184"/>
      <c r="AD71" s="185"/>
      <c r="AE71" s="185"/>
      <c r="AF71" s="186"/>
      <c r="AG71" s="160"/>
      <c r="AH71" s="161"/>
      <c r="AI71" s="187"/>
      <c r="AJ71" s="74"/>
      <c r="AK71" s="74"/>
      <c r="AL71" s="184"/>
      <c r="AM71" s="185"/>
      <c r="AN71" s="185"/>
      <c r="AO71" s="186"/>
      <c r="AP71" s="160"/>
      <c r="AQ71" s="161"/>
      <c r="AR71" s="187"/>
      <c r="AS71" s="74"/>
      <c r="AT71" s="74"/>
      <c r="AU71" s="184"/>
      <c r="AV71" s="185"/>
      <c r="AW71" s="185"/>
      <c r="AX71" s="186"/>
      <c r="AY71" s="160"/>
      <c r="AZ71" s="161"/>
      <c r="BA71" s="187"/>
      <c r="BB71" s="74"/>
      <c r="BC71" s="74"/>
      <c r="BD71" s="184"/>
      <c r="BE71" s="185"/>
      <c r="BF71" s="185"/>
      <c r="BG71" s="186"/>
      <c r="BH71" s="160"/>
      <c r="BI71" s="161"/>
      <c r="BJ71" s="187"/>
      <c r="BK71" s="74"/>
      <c r="BL71" s="74"/>
      <c r="BM71" s="184"/>
      <c r="BN71" s="185"/>
      <c r="BO71" s="185"/>
      <c r="BP71" s="186"/>
      <c r="BQ71" s="160"/>
      <c r="BR71" s="161"/>
      <c r="BS71" s="187"/>
      <c r="BT71" s="74"/>
      <c r="BU71" s="74"/>
      <c r="BV71" s="184"/>
      <c r="BW71" s="185"/>
      <c r="BX71" s="185"/>
      <c r="BY71" s="186"/>
      <c r="BZ71" s="160"/>
      <c r="CA71" s="161"/>
      <c r="CB71" s="187"/>
      <c r="CC71" s="74"/>
      <c r="CD71" s="74"/>
      <c r="CE71" s="184"/>
      <c r="CF71" s="185"/>
      <c r="CG71" s="185"/>
      <c r="CH71" s="186"/>
      <c r="CI71" s="160"/>
      <c r="CJ71" s="161"/>
      <c r="CK71" s="187"/>
      <c r="CL71" s="74"/>
      <c r="CM71" s="74"/>
      <c r="CN71" s="184"/>
      <c r="CO71" s="185"/>
      <c r="CP71" s="185"/>
      <c r="CQ71" s="186"/>
      <c r="CR71" s="160"/>
      <c r="CS71" s="161"/>
      <c r="CT71" s="187"/>
      <c r="CU71" s="74"/>
      <c r="CV71" s="74"/>
      <c r="CW71" s="184"/>
      <c r="CX71" s="185"/>
      <c r="CY71" s="185"/>
      <c r="CZ71" s="186"/>
      <c r="DA71" s="160"/>
      <c r="DB71" s="161"/>
      <c r="DC71" s="187"/>
      <c r="DD71" s="74"/>
      <c r="DE71" s="74"/>
      <c r="DF71" s="184"/>
      <c r="DG71" s="185"/>
      <c r="DH71" s="185"/>
      <c r="DI71" s="186"/>
      <c r="DJ71" s="160"/>
      <c r="DK71" s="161"/>
      <c r="DL71" s="187"/>
      <c r="DM71" s="74"/>
      <c r="DN71" s="74"/>
      <c r="DO71" s="184"/>
      <c r="DP71" s="185"/>
      <c r="DQ71" s="185"/>
      <c r="DR71" s="186"/>
      <c r="DS71" s="160"/>
      <c r="DT71" s="161"/>
      <c r="DU71" s="187"/>
      <c r="DV71" s="74"/>
      <c r="DW71" s="74"/>
      <c r="DX71" s="184"/>
      <c r="DY71" s="185"/>
      <c r="DZ71" s="185"/>
      <c r="EA71" s="186"/>
      <c r="EB71" s="160"/>
      <c r="EC71" s="161"/>
      <c r="ED71" s="187"/>
      <c r="EE71" s="74"/>
      <c r="EF71" s="74"/>
      <c r="EG71" s="184"/>
      <c r="EH71" s="185"/>
      <c r="EI71" s="185"/>
      <c r="EJ71" s="186"/>
      <c r="EK71" s="160"/>
      <c r="EL71" s="161"/>
      <c r="EM71" s="187"/>
      <c r="EN71" s="74"/>
      <c r="EO71" s="74"/>
      <c r="EP71" s="184"/>
      <c r="EQ71" s="185"/>
      <c r="ER71" s="185"/>
      <c r="ES71" s="186"/>
      <c r="ET71" s="160"/>
      <c r="EU71" s="161"/>
      <c r="EV71" s="187"/>
      <c r="EW71" s="74"/>
      <c r="EX71" s="74"/>
      <c r="EY71" s="184"/>
      <c r="EZ71" s="185"/>
      <c r="FA71" s="185"/>
      <c r="FB71" s="186"/>
      <c r="FC71" s="160"/>
      <c r="FD71" s="161"/>
      <c r="FE71" s="187"/>
      <c r="FF71" s="74"/>
      <c r="FG71" s="74"/>
      <c r="FH71" s="184"/>
      <c r="FI71" s="185"/>
      <c r="FJ71" s="185"/>
      <c r="FK71" s="186"/>
      <c r="FL71" s="160"/>
      <c r="FM71" s="161"/>
      <c r="FN71" s="187"/>
      <c r="FO71" s="74"/>
      <c r="FP71" s="74"/>
      <c r="FQ71" s="184"/>
      <c r="FR71" s="185"/>
      <c r="FS71" s="185"/>
      <c r="FT71" s="186"/>
      <c r="FU71" s="160"/>
      <c r="FV71" s="161"/>
      <c r="FW71" s="187"/>
      <c r="FX71" s="74"/>
      <c r="FY71" s="74"/>
      <c r="FZ71" s="184"/>
      <c r="GA71" s="185"/>
      <c r="GB71" s="185"/>
      <c r="GC71" s="186"/>
      <c r="GD71" s="160"/>
      <c r="GE71" s="161"/>
      <c r="GF71" s="187"/>
      <c r="GG71" s="74"/>
      <c r="GH71" s="74"/>
      <c r="GI71" s="184"/>
      <c r="GJ71" s="185"/>
      <c r="GK71" s="185"/>
      <c r="GL71" s="186"/>
      <c r="GM71" s="160"/>
      <c r="GN71" s="161"/>
      <c r="GO71" s="187"/>
      <c r="GP71" s="74"/>
      <c r="GQ71" s="74"/>
      <c r="GR71" s="184"/>
      <c r="GS71" s="185"/>
      <c r="GT71" s="185"/>
      <c r="GU71" s="186"/>
      <c r="GV71" s="160"/>
      <c r="GW71" s="161"/>
      <c r="GX71" s="187"/>
      <c r="GY71" s="74"/>
      <c r="GZ71" s="74"/>
      <c r="HA71" s="184"/>
      <c r="HB71" s="185"/>
      <c r="HC71" s="185"/>
      <c r="HD71" s="186"/>
      <c r="HE71" s="160"/>
      <c r="HF71" s="161"/>
      <c r="HG71" s="187"/>
      <c r="HH71" s="74"/>
      <c r="HI71" s="74"/>
      <c r="HJ71" s="184"/>
      <c r="HK71" s="185"/>
      <c r="HL71" s="185"/>
      <c r="HM71" s="186"/>
      <c r="HN71" s="160"/>
      <c r="HO71" s="161"/>
      <c r="HP71" s="187"/>
      <c r="HQ71" s="74"/>
      <c r="HR71" s="74"/>
      <c r="HS71" s="184"/>
      <c r="HT71" s="185"/>
      <c r="HU71" s="185"/>
      <c r="HV71" s="186"/>
      <c r="HW71" s="160"/>
      <c r="HX71" s="161"/>
      <c r="HY71" s="187"/>
      <c r="HZ71" s="74"/>
      <c r="IA71" s="74"/>
      <c r="IB71" s="184"/>
      <c r="IC71" s="185"/>
      <c r="ID71" s="185"/>
      <c r="IE71" s="186"/>
      <c r="IF71" s="160"/>
      <c r="IG71" s="161"/>
      <c r="IH71" s="187"/>
      <c r="II71" s="74"/>
      <c r="IJ71" s="74"/>
      <c r="IK71" s="184"/>
      <c r="IL71" s="185"/>
      <c r="IM71" s="185"/>
      <c r="IN71" s="186"/>
      <c r="IO71" s="160"/>
      <c r="IP71" s="161"/>
      <c r="IQ71" s="187"/>
      <c r="IR71" s="74"/>
      <c r="IS71" s="74"/>
      <c r="IT71" s="184"/>
      <c r="IU71" s="185"/>
      <c r="IV71" s="185"/>
      <c r="IW71" s="186"/>
      <c r="IX71" s="160"/>
      <c r="IY71" s="161"/>
      <c r="IZ71" s="187"/>
      <c r="JA71" s="74"/>
      <c r="JB71" s="74"/>
      <c r="JC71" s="184"/>
      <c r="JD71" s="185"/>
      <c r="JE71" s="185"/>
      <c r="JF71" s="186"/>
      <c r="JG71" s="160"/>
      <c r="JH71" s="161"/>
      <c r="JI71" s="187"/>
      <c r="JJ71" s="74"/>
      <c r="JK71" s="74"/>
      <c r="JL71" s="184"/>
      <c r="JM71" s="185"/>
      <c r="JN71" s="185"/>
      <c r="JO71" s="186"/>
      <c r="JP71" s="160"/>
      <c r="JQ71" s="161"/>
      <c r="JR71" s="187"/>
    </row>
    <row r="72" spans="1:278" ht="38.25" customHeight="1" x14ac:dyDescent="0.25">
      <c r="A72" s="74"/>
      <c r="B72" s="162"/>
      <c r="C72" s="163"/>
      <c r="D72" s="163"/>
      <c r="E72" s="163"/>
      <c r="F72" s="163"/>
      <c r="G72" s="163"/>
      <c r="H72" s="75"/>
      <c r="I72" s="74"/>
      <c r="J72" s="74"/>
      <c r="K72" s="162"/>
      <c r="L72" s="163"/>
      <c r="M72" s="163"/>
      <c r="N72" s="163"/>
      <c r="O72" s="163"/>
      <c r="P72" s="163"/>
      <c r="Q72" s="75"/>
      <c r="R72" s="74"/>
      <c r="S72" s="74"/>
      <c r="T72" s="162"/>
      <c r="U72" s="163"/>
      <c r="V72" s="163"/>
      <c r="W72" s="163"/>
      <c r="X72" s="163"/>
      <c r="Y72" s="163"/>
      <c r="Z72" s="75"/>
      <c r="AA72" s="74"/>
      <c r="AB72" s="74"/>
      <c r="AC72" s="162"/>
      <c r="AD72" s="163"/>
      <c r="AE72" s="163"/>
      <c r="AF72" s="163"/>
      <c r="AG72" s="163"/>
      <c r="AH72" s="163"/>
      <c r="AI72" s="75"/>
      <c r="AJ72" s="74"/>
      <c r="AK72" s="74"/>
      <c r="AL72" s="162"/>
      <c r="AM72" s="163"/>
      <c r="AN72" s="163"/>
      <c r="AO72" s="163"/>
      <c r="AP72" s="163"/>
      <c r="AQ72" s="163"/>
      <c r="AR72" s="75"/>
      <c r="AS72" s="74"/>
      <c r="AT72" s="74"/>
      <c r="AU72" s="162"/>
      <c r="AV72" s="163"/>
      <c r="AW72" s="163"/>
      <c r="AX72" s="163"/>
      <c r="AY72" s="163"/>
      <c r="AZ72" s="163"/>
      <c r="BA72" s="75"/>
      <c r="BB72" s="74"/>
      <c r="BC72" s="74"/>
      <c r="BD72" s="162"/>
      <c r="BE72" s="163"/>
      <c r="BF72" s="163"/>
      <c r="BG72" s="163"/>
      <c r="BH72" s="163"/>
      <c r="BI72" s="163"/>
      <c r="BJ72" s="75"/>
      <c r="BK72" s="74"/>
      <c r="BL72" s="74"/>
      <c r="BM72" s="162"/>
      <c r="BN72" s="163"/>
      <c r="BO72" s="163"/>
      <c r="BP72" s="163"/>
      <c r="BQ72" s="163"/>
      <c r="BR72" s="163"/>
      <c r="BS72" s="75"/>
      <c r="BT72" s="74"/>
      <c r="BU72" s="74"/>
      <c r="BV72" s="162"/>
      <c r="BW72" s="163"/>
      <c r="BX72" s="163"/>
      <c r="BY72" s="163"/>
      <c r="BZ72" s="163"/>
      <c r="CA72" s="163"/>
      <c r="CB72" s="75"/>
      <c r="CC72" s="74"/>
      <c r="CD72" s="74"/>
      <c r="CE72" s="162"/>
      <c r="CF72" s="163"/>
      <c r="CG72" s="163"/>
      <c r="CH72" s="163"/>
      <c r="CI72" s="163"/>
      <c r="CJ72" s="163"/>
      <c r="CK72" s="75"/>
      <c r="CL72" s="74"/>
      <c r="CM72" s="74"/>
      <c r="CN72" s="162"/>
      <c r="CO72" s="163"/>
      <c r="CP72" s="163"/>
      <c r="CQ72" s="163"/>
      <c r="CR72" s="163"/>
      <c r="CS72" s="163"/>
      <c r="CT72" s="75"/>
      <c r="CU72" s="74"/>
      <c r="CV72" s="74"/>
      <c r="CW72" s="162"/>
      <c r="CX72" s="163"/>
      <c r="CY72" s="163"/>
      <c r="CZ72" s="163"/>
      <c r="DA72" s="163"/>
      <c r="DB72" s="163"/>
      <c r="DC72" s="75"/>
      <c r="DD72" s="74"/>
      <c r="DE72" s="74"/>
      <c r="DF72" s="162"/>
      <c r="DG72" s="163"/>
      <c r="DH72" s="163"/>
      <c r="DI72" s="163"/>
      <c r="DJ72" s="163"/>
      <c r="DK72" s="163"/>
      <c r="DL72" s="75"/>
      <c r="DM72" s="74"/>
      <c r="DN72" s="74"/>
      <c r="DO72" s="162"/>
      <c r="DP72" s="163"/>
      <c r="DQ72" s="163"/>
      <c r="DR72" s="163"/>
      <c r="DS72" s="163"/>
      <c r="DT72" s="163"/>
      <c r="DU72" s="75"/>
      <c r="DV72" s="74"/>
      <c r="DW72" s="74"/>
      <c r="DX72" s="162"/>
      <c r="DY72" s="163"/>
      <c r="DZ72" s="163"/>
      <c r="EA72" s="163"/>
      <c r="EB72" s="163"/>
      <c r="EC72" s="163"/>
      <c r="ED72" s="75"/>
      <c r="EE72" s="74"/>
      <c r="EF72" s="74"/>
      <c r="EG72" s="162"/>
      <c r="EH72" s="163"/>
      <c r="EI72" s="163"/>
      <c r="EJ72" s="163"/>
      <c r="EK72" s="163"/>
      <c r="EL72" s="163"/>
      <c r="EM72" s="75"/>
      <c r="EN72" s="74"/>
      <c r="EO72" s="74"/>
      <c r="EP72" s="162"/>
      <c r="EQ72" s="163"/>
      <c r="ER72" s="163"/>
      <c r="ES72" s="163"/>
      <c r="ET72" s="163"/>
      <c r="EU72" s="163"/>
      <c r="EV72" s="75"/>
      <c r="EW72" s="74"/>
      <c r="EX72" s="74"/>
      <c r="EY72" s="162"/>
      <c r="EZ72" s="163"/>
      <c r="FA72" s="163"/>
      <c r="FB72" s="163"/>
      <c r="FC72" s="163"/>
      <c r="FD72" s="163"/>
      <c r="FE72" s="75"/>
      <c r="FF72" s="74"/>
      <c r="FG72" s="74"/>
      <c r="FH72" s="162"/>
      <c r="FI72" s="163"/>
      <c r="FJ72" s="163"/>
      <c r="FK72" s="163"/>
      <c r="FL72" s="163"/>
      <c r="FM72" s="163"/>
      <c r="FN72" s="75"/>
      <c r="FO72" s="74"/>
      <c r="FP72" s="74"/>
      <c r="FQ72" s="162"/>
      <c r="FR72" s="163"/>
      <c r="FS72" s="163"/>
      <c r="FT72" s="163"/>
      <c r="FU72" s="163"/>
      <c r="FV72" s="163"/>
      <c r="FW72" s="75"/>
      <c r="FX72" s="74"/>
      <c r="FY72" s="74"/>
      <c r="FZ72" s="162"/>
      <c r="GA72" s="163"/>
      <c r="GB72" s="163"/>
      <c r="GC72" s="163"/>
      <c r="GD72" s="163"/>
      <c r="GE72" s="163"/>
      <c r="GF72" s="75"/>
      <c r="GG72" s="74"/>
      <c r="GH72" s="74"/>
      <c r="GI72" s="162"/>
      <c r="GJ72" s="163"/>
      <c r="GK72" s="163"/>
      <c r="GL72" s="163"/>
      <c r="GM72" s="163"/>
      <c r="GN72" s="163"/>
      <c r="GO72" s="75"/>
      <c r="GP72" s="74"/>
      <c r="GQ72" s="74"/>
      <c r="GR72" s="162"/>
      <c r="GS72" s="163"/>
      <c r="GT72" s="163"/>
      <c r="GU72" s="163"/>
      <c r="GV72" s="163"/>
      <c r="GW72" s="163"/>
      <c r="GX72" s="75"/>
      <c r="GY72" s="74"/>
      <c r="GZ72" s="74"/>
      <c r="HA72" s="162"/>
      <c r="HB72" s="163"/>
      <c r="HC72" s="163"/>
      <c r="HD72" s="163"/>
      <c r="HE72" s="163"/>
      <c r="HF72" s="163"/>
      <c r="HG72" s="75"/>
      <c r="HH72" s="74"/>
      <c r="HI72" s="74"/>
      <c r="HJ72" s="162"/>
      <c r="HK72" s="163"/>
      <c r="HL72" s="163"/>
      <c r="HM72" s="163"/>
      <c r="HN72" s="163"/>
      <c r="HO72" s="163"/>
      <c r="HP72" s="75"/>
      <c r="HQ72" s="74"/>
      <c r="HR72" s="74"/>
      <c r="HS72" s="162"/>
      <c r="HT72" s="163"/>
      <c r="HU72" s="163"/>
      <c r="HV72" s="163"/>
      <c r="HW72" s="163"/>
      <c r="HX72" s="163"/>
      <c r="HY72" s="75"/>
      <c r="HZ72" s="74"/>
      <c r="IA72" s="74"/>
      <c r="IB72" s="162"/>
      <c r="IC72" s="163"/>
      <c r="ID72" s="163"/>
      <c r="IE72" s="163"/>
      <c r="IF72" s="163"/>
      <c r="IG72" s="163"/>
      <c r="IH72" s="75"/>
      <c r="II72" s="74"/>
      <c r="IJ72" s="74"/>
      <c r="IK72" s="162"/>
      <c r="IL72" s="163"/>
      <c r="IM72" s="163"/>
      <c r="IN72" s="163"/>
      <c r="IO72" s="163"/>
      <c r="IP72" s="163"/>
      <c r="IQ72" s="75"/>
      <c r="IR72" s="74"/>
      <c r="IS72" s="74"/>
      <c r="IT72" s="162"/>
      <c r="IU72" s="163"/>
      <c r="IV72" s="163"/>
      <c r="IW72" s="163"/>
      <c r="IX72" s="163"/>
      <c r="IY72" s="163"/>
      <c r="IZ72" s="75"/>
      <c r="JA72" s="74"/>
      <c r="JB72" s="74"/>
      <c r="JC72" s="162"/>
      <c r="JD72" s="163"/>
      <c r="JE72" s="163"/>
      <c r="JF72" s="163"/>
      <c r="JG72" s="163"/>
      <c r="JH72" s="163"/>
      <c r="JI72" s="75"/>
      <c r="JJ72" s="74"/>
      <c r="JK72" s="74"/>
      <c r="JL72" s="162"/>
      <c r="JM72" s="163"/>
      <c r="JN72" s="163"/>
      <c r="JO72" s="163"/>
      <c r="JP72" s="163"/>
      <c r="JQ72" s="163"/>
      <c r="JR72" s="75"/>
    </row>
    <row r="73" spans="1:278" ht="12.75" customHeight="1" x14ac:dyDescent="0.4">
      <c r="A73" s="74"/>
      <c r="B73" s="74"/>
      <c r="C73" s="74"/>
      <c r="D73" s="74"/>
      <c r="E73" s="74"/>
      <c r="F73" s="188" t="s">
        <v>209</v>
      </c>
      <c r="G73" s="189"/>
      <c r="H73" s="75"/>
      <c r="I73" s="75"/>
      <c r="J73" s="74"/>
      <c r="K73" s="190" t="str">
        <f>M2</f>
        <v>CNV CONSTRUCCIONES S.A.S.</v>
      </c>
      <c r="L73" s="191"/>
      <c r="M73" s="191"/>
      <c r="N73" s="191"/>
      <c r="O73" s="191"/>
      <c r="P73" s="192"/>
      <c r="Q73" s="74"/>
      <c r="R73" s="74"/>
      <c r="S73" s="74"/>
      <c r="T73" s="190" t="str">
        <f>V2</f>
        <v xml:space="preserve"> ANDINA DE CONSTRUCCIONES Y ASOCIADOS S.A.S</v>
      </c>
      <c r="U73" s="191"/>
      <c r="V73" s="191"/>
      <c r="W73" s="191"/>
      <c r="X73" s="191"/>
      <c r="Y73" s="192"/>
      <c r="Z73" s="74"/>
      <c r="AA73" s="74"/>
      <c r="AB73" s="74"/>
      <c r="AC73" s="190" t="str">
        <f>AE2</f>
        <v>CONSORCIO INFRAESTRUCTURA ANTIOQUIA 2021</v>
      </c>
      <c r="AD73" s="191"/>
      <c r="AE73" s="191"/>
      <c r="AF73" s="191"/>
      <c r="AG73" s="191"/>
      <c r="AH73" s="192"/>
      <c r="AI73" s="74"/>
      <c r="AJ73" s="74"/>
      <c r="AK73" s="74"/>
      <c r="AL73" s="190">
        <f>AN2</f>
        <v>0</v>
      </c>
      <c r="AM73" s="191"/>
      <c r="AN73" s="191"/>
      <c r="AO73" s="191"/>
      <c r="AP73" s="191"/>
      <c r="AQ73" s="192"/>
      <c r="AR73" s="74"/>
      <c r="AS73" s="74"/>
      <c r="AT73" s="74"/>
      <c r="AU73" s="190">
        <f>AW2</f>
        <v>0</v>
      </c>
      <c r="AV73" s="191"/>
      <c r="AW73" s="191"/>
      <c r="AX73" s="191"/>
      <c r="AY73" s="191"/>
      <c r="AZ73" s="192"/>
      <c r="BA73" s="74"/>
      <c r="BB73" s="74"/>
      <c r="BC73" s="74"/>
      <c r="BD73" s="190">
        <f>BF2</f>
        <v>0</v>
      </c>
      <c r="BE73" s="191"/>
      <c r="BF73" s="191"/>
      <c r="BG73" s="191"/>
      <c r="BH73" s="191"/>
      <c r="BI73" s="192"/>
      <c r="BJ73" s="74"/>
      <c r="BK73" s="74"/>
      <c r="BL73" s="74"/>
      <c r="BM73" s="190">
        <f>BO2</f>
        <v>0</v>
      </c>
      <c r="BN73" s="191"/>
      <c r="BO73" s="191"/>
      <c r="BP73" s="191"/>
      <c r="BQ73" s="191"/>
      <c r="BR73" s="192"/>
      <c r="BS73" s="74"/>
      <c r="BT73" s="74"/>
      <c r="BU73" s="74"/>
      <c r="BV73" s="190">
        <f>BX2</f>
        <v>0</v>
      </c>
      <c r="BW73" s="191"/>
      <c r="BX73" s="191"/>
      <c r="BY73" s="191"/>
      <c r="BZ73" s="191"/>
      <c r="CA73" s="192"/>
      <c r="CB73" s="74"/>
      <c r="CC73" s="74"/>
      <c r="CD73" s="74"/>
      <c r="CE73" s="190">
        <f>CG2</f>
        <v>0</v>
      </c>
      <c r="CF73" s="191"/>
      <c r="CG73" s="191"/>
      <c r="CH73" s="191"/>
      <c r="CI73" s="191"/>
      <c r="CJ73" s="192"/>
      <c r="CK73" s="74"/>
      <c r="CL73" s="74"/>
      <c r="CM73" s="74"/>
      <c r="CN73" s="190">
        <f>CP2</f>
        <v>0</v>
      </c>
      <c r="CO73" s="191"/>
      <c r="CP73" s="191"/>
      <c r="CQ73" s="191"/>
      <c r="CR73" s="191"/>
      <c r="CS73" s="192"/>
      <c r="CT73" s="74"/>
      <c r="CU73" s="74"/>
      <c r="CV73" s="74"/>
      <c r="CW73" s="190">
        <f>CY2</f>
        <v>0</v>
      </c>
      <c r="CX73" s="191"/>
      <c r="CY73" s="191"/>
      <c r="CZ73" s="191"/>
      <c r="DA73" s="191"/>
      <c r="DB73" s="192"/>
      <c r="DC73" s="74"/>
      <c r="DD73" s="74"/>
      <c r="DE73" s="74"/>
      <c r="DF73" s="190">
        <f>DH2</f>
        <v>0</v>
      </c>
      <c r="DG73" s="191"/>
      <c r="DH73" s="191"/>
      <c r="DI73" s="191"/>
      <c r="DJ73" s="191"/>
      <c r="DK73" s="192"/>
      <c r="DL73" s="74"/>
      <c r="DM73" s="74"/>
      <c r="DN73" s="74"/>
      <c r="DO73" s="190">
        <f>DQ2</f>
        <v>0</v>
      </c>
      <c r="DP73" s="191"/>
      <c r="DQ73" s="191"/>
      <c r="DR73" s="191"/>
      <c r="DS73" s="191"/>
      <c r="DT73" s="192"/>
      <c r="DU73" s="74"/>
      <c r="DV73" s="74"/>
      <c r="DW73" s="74"/>
      <c r="DX73" s="190">
        <f>DZ2</f>
        <v>0</v>
      </c>
      <c r="DY73" s="191"/>
      <c r="DZ73" s="191"/>
      <c r="EA73" s="191"/>
      <c r="EB73" s="191"/>
      <c r="EC73" s="192"/>
      <c r="ED73" s="74"/>
      <c r="EE73" s="74"/>
      <c r="EF73" s="74"/>
      <c r="EG73" s="190">
        <f>EI2</f>
        <v>0</v>
      </c>
      <c r="EH73" s="191"/>
      <c r="EI73" s="191"/>
      <c r="EJ73" s="191"/>
      <c r="EK73" s="191"/>
      <c r="EL73" s="192"/>
      <c r="EM73" s="74"/>
      <c r="EN73" s="74"/>
      <c r="EO73" s="74"/>
      <c r="EP73" s="190">
        <f>ER2</f>
        <v>0</v>
      </c>
      <c r="EQ73" s="191"/>
      <c r="ER73" s="191"/>
      <c r="ES73" s="191"/>
      <c r="ET73" s="191"/>
      <c r="EU73" s="192"/>
      <c r="EV73" s="74"/>
      <c r="EW73" s="74"/>
      <c r="EX73" s="74"/>
      <c r="EY73" s="190">
        <f>FA2</f>
        <v>0</v>
      </c>
      <c r="EZ73" s="191"/>
      <c r="FA73" s="191"/>
      <c r="FB73" s="191"/>
      <c r="FC73" s="191"/>
      <c r="FD73" s="192"/>
      <c r="FE73" s="74"/>
      <c r="FF73" s="74"/>
      <c r="FG73" s="74"/>
      <c r="FH73" s="190">
        <f>FJ2</f>
        <v>0</v>
      </c>
      <c r="FI73" s="191"/>
      <c r="FJ73" s="191"/>
      <c r="FK73" s="191"/>
      <c r="FL73" s="191"/>
      <c r="FM73" s="192"/>
      <c r="FN73" s="74"/>
      <c r="FO73" s="74"/>
      <c r="FP73" s="74"/>
      <c r="FQ73" s="190">
        <f>FS2</f>
        <v>0</v>
      </c>
      <c r="FR73" s="191"/>
      <c r="FS73" s="191"/>
      <c r="FT73" s="191"/>
      <c r="FU73" s="191"/>
      <c r="FV73" s="192"/>
      <c r="FW73" s="74"/>
      <c r="FX73" s="74"/>
      <c r="FY73" s="74"/>
      <c r="FZ73" s="190">
        <f>GB2</f>
        <v>0</v>
      </c>
      <c r="GA73" s="191"/>
      <c r="GB73" s="191"/>
      <c r="GC73" s="191"/>
      <c r="GD73" s="191"/>
      <c r="GE73" s="192"/>
      <c r="GF73" s="74"/>
      <c r="GG73" s="74"/>
      <c r="GH73" s="74"/>
      <c r="GI73" s="190">
        <f>GK2</f>
        <v>0</v>
      </c>
      <c r="GJ73" s="191"/>
      <c r="GK73" s="191"/>
      <c r="GL73" s="191"/>
      <c r="GM73" s="191"/>
      <c r="GN73" s="192"/>
      <c r="GO73" s="74"/>
      <c r="GP73" s="74"/>
      <c r="GQ73" s="74"/>
      <c r="GR73" s="190">
        <f>GT2</f>
        <v>0</v>
      </c>
      <c r="GS73" s="191"/>
      <c r="GT73" s="191"/>
      <c r="GU73" s="191"/>
      <c r="GV73" s="191"/>
      <c r="GW73" s="192"/>
      <c r="GX73" s="74"/>
      <c r="GY73" s="74"/>
      <c r="GZ73" s="74"/>
      <c r="HA73" s="190">
        <f>HC2</f>
        <v>0</v>
      </c>
      <c r="HB73" s="191"/>
      <c r="HC73" s="191"/>
      <c r="HD73" s="191"/>
      <c r="HE73" s="191"/>
      <c r="HF73" s="192"/>
      <c r="HG73" s="74"/>
      <c r="HH73" s="74"/>
      <c r="HI73" s="74"/>
      <c r="HJ73" s="190">
        <f>HL2</f>
        <v>0</v>
      </c>
      <c r="HK73" s="191"/>
      <c r="HL73" s="191"/>
      <c r="HM73" s="191"/>
      <c r="HN73" s="191"/>
      <c r="HO73" s="192"/>
      <c r="HP73" s="74"/>
      <c r="HQ73" s="74"/>
      <c r="HR73" s="74"/>
      <c r="HS73" s="190">
        <f>HU2</f>
        <v>0</v>
      </c>
      <c r="HT73" s="191"/>
      <c r="HU73" s="191"/>
      <c r="HV73" s="191"/>
      <c r="HW73" s="191"/>
      <c r="HX73" s="192"/>
      <c r="HY73" s="74"/>
      <c r="HZ73" s="74"/>
      <c r="IA73" s="74"/>
      <c r="IB73" s="190">
        <f>ID2</f>
        <v>0</v>
      </c>
      <c r="IC73" s="191"/>
      <c r="ID73" s="191"/>
      <c r="IE73" s="191"/>
      <c r="IF73" s="191"/>
      <c r="IG73" s="192"/>
      <c r="IH73" s="74"/>
      <c r="II73" s="74"/>
      <c r="IJ73" s="74"/>
      <c r="IK73" s="190">
        <f>IM2</f>
        <v>0</v>
      </c>
      <c r="IL73" s="191"/>
      <c r="IM73" s="191"/>
      <c r="IN73" s="191"/>
      <c r="IO73" s="191"/>
      <c r="IP73" s="192"/>
      <c r="IQ73" s="74"/>
      <c r="IR73" s="74"/>
      <c r="IS73" s="74"/>
      <c r="IT73" s="190">
        <f>IV2</f>
        <v>0</v>
      </c>
      <c r="IU73" s="191"/>
      <c r="IV73" s="191"/>
      <c r="IW73" s="191"/>
      <c r="IX73" s="191"/>
      <c r="IY73" s="192"/>
      <c r="IZ73" s="74"/>
      <c r="JA73" s="74"/>
      <c r="JB73" s="74"/>
      <c r="JC73" s="190">
        <f>JE2</f>
        <v>0</v>
      </c>
      <c r="JD73" s="191"/>
      <c r="JE73" s="191"/>
      <c r="JF73" s="191"/>
      <c r="JG73" s="191"/>
      <c r="JH73" s="192"/>
      <c r="JI73" s="74"/>
      <c r="JJ73" s="74"/>
      <c r="JK73" s="74"/>
      <c r="JL73" s="190">
        <f>JN2</f>
        <v>0</v>
      </c>
      <c r="JM73" s="191"/>
      <c r="JN73" s="191"/>
      <c r="JO73" s="191"/>
      <c r="JP73" s="191"/>
      <c r="JQ73" s="192"/>
      <c r="JR73" s="74"/>
    </row>
    <row r="74" spans="1:278" ht="12.75" customHeight="1" x14ac:dyDescent="0.2">
      <c r="A74" s="74"/>
      <c r="B74" s="164"/>
      <c r="C74" s="74"/>
      <c r="D74" s="74"/>
      <c r="E74" s="74"/>
      <c r="F74" s="43" t="s">
        <v>116</v>
      </c>
      <c r="G74" s="43" t="s">
        <v>124</v>
      </c>
      <c r="H74" s="75"/>
      <c r="I74" s="75"/>
      <c r="J74" s="74"/>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c r="BM74" s="193"/>
      <c r="BN74" s="193"/>
      <c r="BO74" s="193"/>
      <c r="BP74" s="193"/>
      <c r="BQ74" s="193"/>
      <c r="BR74" s="193"/>
      <c r="BS74" s="193"/>
      <c r="BT74" s="193"/>
      <c r="BU74" s="193"/>
      <c r="BV74" s="193"/>
      <c r="BW74" s="193"/>
      <c r="BX74" s="193"/>
      <c r="BY74" s="193"/>
      <c r="BZ74" s="193"/>
      <c r="CA74" s="193"/>
      <c r="CB74" s="193"/>
      <c r="CC74" s="193"/>
      <c r="CD74" s="193"/>
      <c r="CE74" s="193"/>
      <c r="CF74" s="193"/>
      <c r="CG74" s="193"/>
      <c r="CH74" s="193"/>
      <c r="CI74" s="193"/>
      <c r="CJ74" s="193"/>
      <c r="CK74" s="193"/>
      <c r="CL74" s="193"/>
      <c r="CM74" s="193"/>
      <c r="CN74" s="193"/>
      <c r="CO74" s="193"/>
      <c r="CP74" s="193"/>
      <c r="CQ74" s="193"/>
      <c r="CR74" s="193"/>
      <c r="CS74" s="193"/>
      <c r="CT74" s="193"/>
      <c r="CU74" s="193"/>
      <c r="CV74" s="193"/>
      <c r="CW74" s="193"/>
      <c r="CX74" s="193"/>
      <c r="CY74" s="193"/>
      <c r="CZ74" s="193"/>
      <c r="DA74" s="193"/>
      <c r="DB74" s="193"/>
      <c r="DC74" s="193"/>
      <c r="DD74" s="193"/>
      <c r="DE74" s="193"/>
      <c r="DF74" s="193"/>
      <c r="DG74" s="193"/>
      <c r="DH74" s="193"/>
      <c r="DI74" s="193"/>
      <c r="DJ74" s="193"/>
      <c r="DK74" s="193"/>
      <c r="DL74" s="193"/>
      <c r="DM74" s="193"/>
      <c r="DN74" s="193"/>
      <c r="DO74" s="193"/>
      <c r="DP74" s="193"/>
      <c r="DQ74" s="193"/>
      <c r="DR74" s="193"/>
      <c r="DS74" s="193"/>
      <c r="DT74" s="193"/>
      <c r="DU74" s="193"/>
      <c r="DV74" s="193"/>
      <c r="DW74" s="193"/>
      <c r="DX74" s="193"/>
      <c r="DY74" s="193"/>
      <c r="DZ74" s="193"/>
      <c r="EA74" s="193"/>
      <c r="EB74" s="193"/>
      <c r="EC74" s="193"/>
      <c r="ED74" s="193"/>
      <c r="EE74" s="193"/>
      <c r="EF74" s="193"/>
      <c r="EG74" s="193"/>
      <c r="EH74" s="193"/>
      <c r="EI74" s="193"/>
      <c r="EJ74" s="193"/>
      <c r="EK74" s="193"/>
      <c r="EL74" s="193"/>
      <c r="EM74" s="193"/>
      <c r="EN74" s="193"/>
      <c r="EO74" s="193"/>
      <c r="EP74" s="193"/>
      <c r="EQ74" s="193"/>
      <c r="ER74" s="193"/>
      <c r="ES74" s="193"/>
      <c r="ET74" s="193"/>
      <c r="EU74" s="193"/>
      <c r="EV74" s="193"/>
      <c r="EW74" s="193"/>
      <c r="EX74" s="193"/>
      <c r="EY74" s="193"/>
      <c r="EZ74" s="193"/>
      <c r="FA74" s="193"/>
      <c r="FB74" s="193"/>
      <c r="FC74" s="193"/>
      <c r="FD74" s="193"/>
      <c r="FE74" s="193"/>
      <c r="FF74" s="193"/>
      <c r="FG74" s="193"/>
      <c r="FH74" s="193"/>
      <c r="FI74" s="193"/>
      <c r="FJ74" s="193"/>
      <c r="FK74" s="193"/>
      <c r="FL74" s="193"/>
      <c r="FM74" s="193"/>
      <c r="FN74" s="193"/>
      <c r="FO74" s="193"/>
      <c r="FP74" s="193"/>
      <c r="FQ74" s="193"/>
      <c r="FR74" s="193"/>
      <c r="FS74" s="193"/>
      <c r="FT74" s="193"/>
      <c r="FU74" s="193"/>
      <c r="FV74" s="193"/>
      <c r="FW74" s="193"/>
      <c r="FX74" s="193"/>
      <c r="FY74" s="193"/>
      <c r="FZ74" s="193"/>
      <c r="GA74" s="193"/>
      <c r="GB74" s="193"/>
      <c r="GC74" s="193"/>
      <c r="GD74" s="193"/>
      <c r="GE74" s="193"/>
      <c r="GF74" s="193"/>
      <c r="GG74" s="193"/>
      <c r="GH74" s="193"/>
      <c r="GI74" s="193"/>
      <c r="GJ74" s="193"/>
      <c r="GK74" s="193"/>
      <c r="GL74" s="193"/>
      <c r="GM74" s="193"/>
      <c r="GN74" s="193"/>
      <c r="GO74" s="193"/>
      <c r="GP74" s="193"/>
      <c r="GQ74" s="193"/>
      <c r="GR74" s="193"/>
      <c r="GS74" s="193"/>
      <c r="GT74" s="193"/>
      <c r="GU74" s="193"/>
      <c r="GV74" s="193"/>
      <c r="GW74" s="193"/>
      <c r="GX74" s="193"/>
      <c r="GY74" s="193"/>
      <c r="GZ74" s="193"/>
      <c r="HA74" s="193"/>
      <c r="HB74" s="193"/>
      <c r="HC74" s="193"/>
      <c r="HD74" s="193"/>
      <c r="HE74" s="193"/>
      <c r="HF74" s="193"/>
      <c r="HG74" s="193"/>
      <c r="HH74" s="193"/>
      <c r="HI74" s="193"/>
      <c r="HJ74" s="193"/>
      <c r="HK74" s="193"/>
      <c r="HL74" s="193"/>
      <c r="HM74" s="193"/>
      <c r="HN74" s="193"/>
      <c r="HO74" s="193"/>
      <c r="HP74" s="193"/>
      <c r="HQ74" s="193"/>
      <c r="HR74" s="193"/>
      <c r="HS74" s="193"/>
      <c r="HT74" s="193"/>
      <c r="HU74" s="193"/>
      <c r="HV74" s="193"/>
      <c r="HW74" s="193"/>
      <c r="HX74" s="193"/>
      <c r="HY74" s="193"/>
      <c r="HZ74" s="193"/>
      <c r="IA74" s="193"/>
      <c r="IB74" s="193"/>
      <c r="IC74" s="193"/>
      <c r="ID74" s="193"/>
      <c r="IE74" s="193"/>
      <c r="IF74" s="193"/>
      <c r="IG74" s="193"/>
      <c r="IH74" s="193"/>
      <c r="II74" s="193"/>
      <c r="IJ74" s="193"/>
      <c r="IK74" s="193"/>
      <c r="IL74" s="193"/>
      <c r="IM74" s="193"/>
      <c r="IN74" s="193"/>
      <c r="IO74" s="193"/>
      <c r="IP74" s="193"/>
      <c r="IQ74" s="193"/>
      <c r="IR74" s="193"/>
      <c r="IS74" s="193"/>
      <c r="IT74" s="193"/>
      <c r="IU74" s="193"/>
      <c r="IV74" s="193"/>
      <c r="IW74" s="193"/>
      <c r="IX74" s="193"/>
      <c r="IY74" s="193"/>
      <c r="IZ74" s="193"/>
      <c r="JA74" s="193"/>
      <c r="JB74" s="193"/>
      <c r="JC74" s="193"/>
      <c r="JD74" s="193"/>
      <c r="JE74" s="193"/>
      <c r="JF74" s="193"/>
      <c r="JG74" s="193"/>
      <c r="JH74" s="193"/>
      <c r="JI74" s="193"/>
      <c r="JJ74" s="193"/>
      <c r="JK74" s="193"/>
      <c r="JL74" s="193"/>
      <c r="JM74" s="193"/>
      <c r="JN74" s="193"/>
      <c r="JO74" s="193"/>
      <c r="JP74" s="193"/>
      <c r="JQ74" s="193"/>
      <c r="JR74" s="193"/>
    </row>
    <row r="75" spans="1:278" ht="27" customHeight="1" x14ac:dyDescent="0.2">
      <c r="A75" s="74"/>
      <c r="B75" s="74"/>
      <c r="C75" s="74"/>
      <c r="D75" s="74"/>
      <c r="E75" s="74"/>
      <c r="F75" s="43">
        <v>16</v>
      </c>
      <c r="G75" s="43">
        <v>9</v>
      </c>
      <c r="H75" s="75"/>
      <c r="I75" s="75"/>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c r="GS75" s="74"/>
      <c r="GT75" s="74"/>
      <c r="GU75" s="74"/>
      <c r="GV75" s="74"/>
      <c r="GW75" s="74"/>
      <c r="GX75" s="74"/>
      <c r="GY75" s="74"/>
      <c r="GZ75" s="74"/>
      <c r="HA75" s="74"/>
      <c r="HB75" s="74"/>
      <c r="HC75" s="74"/>
      <c r="HD75" s="74"/>
      <c r="HE75" s="74"/>
      <c r="HF75" s="74"/>
      <c r="HG75" s="74"/>
      <c r="HH75" s="74"/>
      <c r="HI75" s="74"/>
      <c r="HJ75" s="74"/>
      <c r="HK75" s="74"/>
      <c r="HL75" s="74"/>
      <c r="HM75" s="74"/>
      <c r="HN75" s="74"/>
      <c r="HO75" s="74"/>
      <c r="HP75" s="74"/>
      <c r="HQ75" s="74"/>
      <c r="HR75" s="74"/>
      <c r="HS75" s="74"/>
      <c r="HT75" s="74"/>
      <c r="HU75" s="74"/>
      <c r="HV75" s="74"/>
      <c r="HW75" s="74"/>
      <c r="HX75" s="74"/>
      <c r="HY75" s="74"/>
      <c r="HZ75" s="74"/>
      <c r="IA75" s="74"/>
      <c r="IB75" s="74"/>
      <c r="IC75" s="74"/>
      <c r="ID75" s="74"/>
      <c r="IE75" s="74"/>
      <c r="IF75" s="74"/>
      <c r="IG75" s="74"/>
      <c r="IH75" s="74"/>
      <c r="II75" s="74"/>
      <c r="IJ75" s="74"/>
      <c r="IK75" s="74"/>
      <c r="IL75" s="74"/>
      <c r="IM75" s="74"/>
      <c r="IN75" s="74"/>
      <c r="IO75" s="74"/>
      <c r="IP75" s="74"/>
      <c r="IQ75" s="74"/>
      <c r="IR75" s="74"/>
      <c r="IS75" s="74"/>
      <c r="IT75" s="74"/>
      <c r="IU75" s="74"/>
      <c r="IV75" s="74"/>
      <c r="IW75" s="74"/>
      <c r="IX75" s="74"/>
      <c r="IY75" s="74"/>
      <c r="IZ75" s="74"/>
      <c r="JA75" s="74"/>
      <c r="JB75" s="74"/>
      <c r="JC75" s="74"/>
      <c r="JD75" s="74"/>
      <c r="JE75" s="74"/>
      <c r="JF75" s="74"/>
      <c r="JG75" s="74"/>
      <c r="JH75" s="74"/>
      <c r="JI75" s="74"/>
      <c r="JJ75" s="74"/>
      <c r="JK75" s="74"/>
      <c r="JL75" s="74"/>
      <c r="JM75" s="74"/>
      <c r="JN75" s="74"/>
      <c r="JO75" s="74"/>
      <c r="JP75" s="74"/>
      <c r="JQ75" s="74"/>
      <c r="JR75" s="74"/>
    </row>
    <row r="76" spans="1:278" ht="12.75" customHeight="1" x14ac:dyDescent="0.2">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c r="GS76" s="74"/>
      <c r="GT76" s="74"/>
      <c r="GU76" s="74"/>
      <c r="GV76" s="74"/>
      <c r="GW76" s="74"/>
      <c r="GX76" s="74"/>
      <c r="GY76" s="74"/>
      <c r="GZ76" s="74"/>
      <c r="HA76" s="74"/>
      <c r="HB76" s="74"/>
      <c r="HC76" s="74"/>
      <c r="HD76" s="74"/>
      <c r="HE76" s="74"/>
      <c r="HF76" s="74"/>
      <c r="HG76" s="74"/>
      <c r="HH76" s="74"/>
      <c r="HI76" s="74"/>
      <c r="HJ76" s="74"/>
      <c r="HK76" s="74"/>
      <c r="HL76" s="74"/>
      <c r="HM76" s="74"/>
      <c r="HN76" s="74"/>
      <c r="HO76" s="74"/>
      <c r="HP76" s="74"/>
      <c r="HQ76" s="74"/>
      <c r="HR76" s="74"/>
      <c r="HS76" s="74"/>
      <c r="HT76" s="74"/>
      <c r="HU76" s="74"/>
      <c r="HV76" s="74"/>
      <c r="HW76" s="74"/>
      <c r="HX76" s="74"/>
      <c r="HY76" s="74"/>
      <c r="HZ76" s="74"/>
      <c r="IA76" s="74"/>
      <c r="IB76" s="74"/>
      <c r="IC76" s="74"/>
      <c r="ID76" s="74"/>
      <c r="IE76" s="74"/>
      <c r="IF76" s="74"/>
      <c r="IG76" s="74"/>
      <c r="IH76" s="74"/>
      <c r="II76" s="74"/>
      <c r="IJ76" s="74"/>
      <c r="IK76" s="74"/>
      <c r="IL76" s="74"/>
      <c r="IM76" s="74"/>
      <c r="IN76" s="74"/>
      <c r="IO76" s="74"/>
      <c r="IP76" s="74"/>
      <c r="IQ76" s="74"/>
      <c r="IR76" s="74"/>
      <c r="IS76" s="74"/>
      <c r="IT76" s="74"/>
      <c r="IU76" s="74"/>
      <c r="IV76" s="74"/>
      <c r="IW76" s="74"/>
      <c r="IX76" s="74"/>
      <c r="IY76" s="74"/>
      <c r="IZ76" s="74"/>
      <c r="JA76" s="74"/>
      <c r="JB76" s="74"/>
      <c r="JC76" s="74"/>
      <c r="JD76" s="74"/>
      <c r="JE76" s="74"/>
      <c r="JF76" s="74"/>
      <c r="JG76" s="74"/>
      <c r="JH76" s="74"/>
      <c r="JI76" s="74"/>
      <c r="JJ76" s="74"/>
      <c r="JK76" s="74"/>
      <c r="JL76" s="74"/>
      <c r="JM76" s="74"/>
      <c r="JN76" s="74"/>
      <c r="JO76" s="74"/>
      <c r="JP76" s="74"/>
      <c r="JQ76" s="74"/>
      <c r="JR76" s="74"/>
    </row>
    <row r="77" spans="1:278" ht="30" customHeight="1" x14ac:dyDescent="0.2">
      <c r="A77" s="165"/>
      <c r="B77" s="169"/>
      <c r="C77" s="169"/>
      <c r="D77" s="165"/>
      <c r="E77" s="165"/>
      <c r="F77" s="166" t="s">
        <v>4</v>
      </c>
      <c r="G77" s="167" t="s">
        <v>210</v>
      </c>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c r="GS77" s="74"/>
      <c r="GT77" s="74"/>
      <c r="GU77" s="74"/>
      <c r="GV77" s="74"/>
      <c r="GW77" s="74"/>
      <c r="GX77" s="74"/>
      <c r="GY77" s="74"/>
      <c r="GZ77" s="74"/>
      <c r="HA77" s="74"/>
      <c r="HB77" s="74"/>
      <c r="HC77" s="74"/>
      <c r="HD77" s="74"/>
      <c r="HE77" s="74"/>
      <c r="HF77" s="74"/>
      <c r="HG77" s="74"/>
      <c r="HH77" s="74"/>
      <c r="HI77" s="74"/>
      <c r="HJ77" s="74"/>
      <c r="HK77" s="74"/>
      <c r="HL77" s="74"/>
      <c r="HM77" s="74"/>
      <c r="HN77" s="74"/>
      <c r="HO77" s="74"/>
      <c r="HP77" s="74"/>
      <c r="HQ77" s="74"/>
      <c r="HR77" s="74"/>
      <c r="HS77" s="74"/>
      <c r="HT77" s="74"/>
      <c r="HU77" s="74"/>
      <c r="HV77" s="74"/>
      <c r="HW77" s="74"/>
      <c r="HX77" s="74"/>
      <c r="HY77" s="74"/>
      <c r="HZ77" s="74"/>
      <c r="IA77" s="74"/>
      <c r="IB77" s="74"/>
      <c r="IC77" s="74"/>
      <c r="ID77" s="74"/>
      <c r="IE77" s="74"/>
      <c r="IF77" s="74"/>
      <c r="IG77" s="74"/>
      <c r="IH77" s="74"/>
      <c r="II77" s="74"/>
      <c r="IJ77" s="74"/>
      <c r="IK77" s="74"/>
      <c r="IL77" s="74"/>
      <c r="IM77" s="74"/>
      <c r="IN77" s="74"/>
      <c r="IO77" s="74"/>
      <c r="IP77" s="74"/>
      <c r="IQ77" s="74"/>
      <c r="IR77" s="74"/>
      <c r="IS77" s="74"/>
      <c r="IT77" s="74"/>
      <c r="IU77" s="74"/>
      <c r="IV77" s="74"/>
      <c r="IW77" s="74"/>
      <c r="IX77" s="74"/>
      <c r="IY77" s="74"/>
      <c r="IZ77" s="74"/>
      <c r="JA77" s="74"/>
      <c r="JB77" s="74"/>
      <c r="JC77" s="74"/>
      <c r="JD77" s="74"/>
      <c r="JE77" s="74"/>
      <c r="JF77" s="74"/>
      <c r="JG77" s="74"/>
      <c r="JH77" s="74"/>
      <c r="JI77" s="74"/>
      <c r="JJ77" s="74"/>
      <c r="JK77" s="74"/>
      <c r="JL77" s="74"/>
      <c r="JM77" s="74"/>
      <c r="JN77" s="74"/>
      <c r="JO77" s="74"/>
      <c r="JP77" s="74"/>
      <c r="JQ77" s="74"/>
      <c r="JR77" s="74"/>
    </row>
    <row r="78" spans="1:278" ht="30" customHeight="1" x14ac:dyDescent="0.2">
      <c r="A78" s="165"/>
      <c r="B78" s="165"/>
      <c r="C78" s="165"/>
      <c r="D78" s="165"/>
      <c r="E78" s="165"/>
      <c r="F78" s="43">
        <v>1</v>
      </c>
      <c r="G78" s="168">
        <f t="shared" ref="G78:G107" ca="1" si="2">INDIRECT(H78,TRUE)</f>
        <v>0</v>
      </c>
      <c r="H78" s="43" t="str">
        <f t="shared" ref="H78:H107" si="3">ADDRESS(78,I78,1,1)</f>
        <v>$P$78</v>
      </c>
      <c r="I78" s="43">
        <f>F75</f>
        <v>16</v>
      </c>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c r="GS78" s="74"/>
      <c r="GT78" s="74"/>
      <c r="GU78" s="74"/>
      <c r="GV78" s="74"/>
      <c r="GW78" s="74"/>
      <c r="GX78" s="74"/>
      <c r="GY78" s="74"/>
      <c r="GZ78" s="74"/>
      <c r="HA78" s="74"/>
      <c r="HB78" s="74"/>
      <c r="HC78" s="74"/>
      <c r="HD78" s="74"/>
      <c r="HE78" s="74"/>
      <c r="HF78" s="74"/>
      <c r="HG78" s="74"/>
      <c r="HH78" s="74"/>
      <c r="HI78" s="74"/>
      <c r="HJ78" s="74"/>
      <c r="HK78" s="74"/>
      <c r="HL78" s="74"/>
      <c r="HM78" s="74"/>
      <c r="HN78" s="74"/>
      <c r="HO78" s="74"/>
      <c r="HP78" s="74"/>
      <c r="HQ78" s="74"/>
      <c r="HR78" s="74"/>
      <c r="HS78" s="74"/>
      <c r="HT78" s="74"/>
      <c r="HU78" s="74"/>
      <c r="HV78" s="74"/>
      <c r="HW78" s="74"/>
      <c r="HX78" s="74"/>
      <c r="HY78" s="74"/>
      <c r="HZ78" s="74"/>
      <c r="IA78" s="74"/>
      <c r="IB78" s="74"/>
      <c r="IC78" s="74"/>
      <c r="ID78" s="74"/>
      <c r="IE78" s="74"/>
      <c r="IF78" s="74"/>
      <c r="IG78" s="74"/>
      <c r="IH78" s="74"/>
      <c r="II78" s="74"/>
      <c r="IJ78" s="74"/>
      <c r="IK78" s="74"/>
      <c r="IL78" s="74"/>
      <c r="IM78" s="74"/>
      <c r="IN78" s="74"/>
      <c r="IO78" s="74"/>
      <c r="IP78" s="74"/>
      <c r="IQ78" s="74"/>
      <c r="IR78" s="74"/>
      <c r="IS78" s="74"/>
      <c r="IT78" s="74"/>
      <c r="IU78" s="74"/>
      <c r="IV78" s="74"/>
      <c r="IW78" s="74"/>
      <c r="IX78" s="74"/>
      <c r="IY78" s="74"/>
      <c r="IZ78" s="74"/>
      <c r="JA78" s="74"/>
      <c r="JB78" s="74"/>
      <c r="JC78" s="74"/>
      <c r="JD78" s="74"/>
      <c r="JE78" s="74"/>
      <c r="JF78" s="74"/>
      <c r="JG78" s="74"/>
      <c r="JH78" s="74"/>
      <c r="JI78" s="74"/>
      <c r="JJ78" s="74"/>
      <c r="JK78" s="74"/>
      <c r="JL78" s="74"/>
      <c r="JM78" s="74"/>
      <c r="JN78" s="74"/>
      <c r="JO78" s="74"/>
      <c r="JP78" s="74"/>
      <c r="JQ78" s="74"/>
      <c r="JR78" s="74"/>
    </row>
    <row r="79" spans="1:278" ht="30" customHeight="1" x14ac:dyDescent="0.2">
      <c r="A79" s="165"/>
      <c r="B79" s="165"/>
      <c r="C79" s="165"/>
      <c r="D79" s="165"/>
      <c r="E79" s="165"/>
      <c r="F79" s="43">
        <v>2</v>
      </c>
      <c r="G79" s="168">
        <f t="shared" ca="1" si="2"/>
        <v>0</v>
      </c>
      <c r="H79" s="43" t="str">
        <f t="shared" si="3"/>
        <v>$Y$78</v>
      </c>
      <c r="I79" s="43">
        <f t="shared" ref="I79:I107" si="4">$I78+$G$75</f>
        <v>25</v>
      </c>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t="e">
        <f>COLUMN(#REF!)</f>
        <v>#REF!</v>
      </c>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c r="GS79" s="74"/>
      <c r="GT79" s="74"/>
      <c r="GU79" s="74"/>
      <c r="GV79" s="74"/>
      <c r="GW79" s="74"/>
      <c r="GX79" s="74"/>
      <c r="GY79" s="74"/>
      <c r="GZ79" s="74"/>
      <c r="HA79" s="74"/>
      <c r="HB79" s="74"/>
      <c r="HC79" s="74"/>
      <c r="HD79" s="74"/>
      <c r="HE79" s="74"/>
      <c r="HF79" s="74"/>
      <c r="HG79" s="74"/>
      <c r="HH79" s="74"/>
      <c r="HI79" s="74"/>
      <c r="HJ79" s="74"/>
      <c r="HK79" s="74"/>
      <c r="HL79" s="74"/>
      <c r="HM79" s="74"/>
      <c r="HN79" s="74"/>
      <c r="HO79" s="74"/>
      <c r="HP79" s="74"/>
      <c r="HQ79" s="74"/>
      <c r="HR79" s="74"/>
      <c r="HS79" s="74"/>
      <c r="HT79" s="74"/>
      <c r="HU79" s="74"/>
      <c r="HV79" s="74"/>
      <c r="HW79" s="74"/>
      <c r="HX79" s="74"/>
      <c r="HY79" s="74"/>
      <c r="HZ79" s="74"/>
      <c r="IA79" s="74"/>
      <c r="IB79" s="74"/>
      <c r="IC79" s="74"/>
      <c r="ID79" s="74"/>
      <c r="IE79" s="74"/>
      <c r="IF79" s="74"/>
      <c r="IG79" s="74"/>
      <c r="IH79" s="74"/>
      <c r="II79" s="74"/>
      <c r="IJ79" s="74"/>
      <c r="IK79" s="74"/>
      <c r="IL79" s="74"/>
      <c r="IM79" s="74"/>
      <c r="IN79" s="74"/>
      <c r="IO79" s="74"/>
      <c r="IP79" s="74"/>
      <c r="IQ79" s="74"/>
      <c r="IR79" s="74"/>
      <c r="IS79" s="74"/>
      <c r="IT79" s="74"/>
      <c r="IU79" s="74"/>
      <c r="IV79" s="74"/>
      <c r="IW79" s="74"/>
      <c r="IX79" s="74"/>
      <c r="IY79" s="74"/>
      <c r="IZ79" s="74"/>
      <c r="JA79" s="74"/>
      <c r="JB79" s="74"/>
      <c r="JC79" s="74"/>
      <c r="JD79" s="74"/>
      <c r="JE79" s="74"/>
      <c r="JF79" s="74"/>
      <c r="JG79" s="74"/>
      <c r="JH79" s="74"/>
      <c r="JI79" s="74"/>
      <c r="JJ79" s="74"/>
      <c r="JK79" s="74"/>
      <c r="JL79" s="74"/>
      <c r="JM79" s="74"/>
      <c r="JN79" s="74"/>
      <c r="JO79" s="74"/>
      <c r="JP79" s="74"/>
      <c r="JQ79" s="74"/>
      <c r="JR79" s="74"/>
    </row>
    <row r="80" spans="1:278" ht="30" customHeight="1" x14ac:dyDescent="0.2">
      <c r="A80" s="165"/>
      <c r="B80" s="165"/>
      <c r="C80" s="165"/>
      <c r="D80" s="165"/>
      <c r="E80" s="165"/>
      <c r="F80" s="43">
        <v>3</v>
      </c>
      <c r="G80" s="168">
        <f t="shared" ca="1" si="2"/>
        <v>0</v>
      </c>
      <c r="H80" s="43" t="str">
        <f t="shared" si="3"/>
        <v>$AH$78</v>
      </c>
      <c r="I80" s="43">
        <f t="shared" si="4"/>
        <v>34</v>
      </c>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c r="GS80" s="74"/>
      <c r="GT80" s="74"/>
      <c r="GU80" s="74"/>
      <c r="GV80" s="74"/>
      <c r="GW80" s="74"/>
      <c r="GX80" s="74"/>
      <c r="GY80" s="74"/>
      <c r="GZ80" s="74"/>
      <c r="HA80" s="74"/>
      <c r="HB80" s="74"/>
      <c r="HC80" s="74"/>
      <c r="HD80" s="74"/>
      <c r="HE80" s="74"/>
      <c r="HF80" s="74"/>
      <c r="HG80" s="74"/>
      <c r="HH80" s="74"/>
      <c r="HI80" s="74"/>
      <c r="HJ80" s="74"/>
      <c r="HK80" s="74"/>
      <c r="HL80" s="74"/>
      <c r="HM80" s="74"/>
      <c r="HN80" s="74"/>
      <c r="HO80" s="74"/>
      <c r="HP80" s="74"/>
      <c r="HQ80" s="74"/>
      <c r="HR80" s="74"/>
      <c r="HS80" s="74"/>
      <c r="HT80" s="74"/>
      <c r="HU80" s="74"/>
      <c r="HV80" s="74"/>
      <c r="HW80" s="74"/>
      <c r="HX80" s="74"/>
      <c r="HY80" s="74"/>
      <c r="HZ80" s="74"/>
      <c r="IA80" s="74"/>
      <c r="IB80" s="74"/>
      <c r="IC80" s="74"/>
      <c r="ID80" s="74"/>
      <c r="IE80" s="74"/>
      <c r="IF80" s="74"/>
      <c r="IG80" s="74"/>
      <c r="IH80" s="74"/>
      <c r="II80" s="74"/>
      <c r="IJ80" s="74"/>
      <c r="IK80" s="74"/>
      <c r="IL80" s="74"/>
      <c r="IM80" s="74"/>
      <c r="IN80" s="74"/>
      <c r="IO80" s="74"/>
      <c r="IP80" s="74"/>
      <c r="IQ80" s="74"/>
      <c r="IR80" s="74"/>
      <c r="IS80" s="74"/>
      <c r="IT80" s="74"/>
      <c r="IU80" s="74"/>
      <c r="IV80" s="74"/>
      <c r="IW80" s="74"/>
      <c r="IX80" s="74"/>
      <c r="IY80" s="74"/>
      <c r="IZ80" s="74"/>
      <c r="JA80" s="74"/>
      <c r="JB80" s="74"/>
      <c r="JC80" s="74"/>
      <c r="JD80" s="74"/>
      <c r="JE80" s="74"/>
      <c r="JF80" s="74"/>
      <c r="JG80" s="74"/>
      <c r="JH80" s="74"/>
      <c r="JI80" s="74"/>
      <c r="JJ80" s="74"/>
      <c r="JK80" s="74"/>
      <c r="JL80" s="74"/>
      <c r="JM80" s="74"/>
      <c r="JN80" s="74"/>
      <c r="JO80" s="74"/>
      <c r="JP80" s="74"/>
      <c r="JQ80" s="74"/>
      <c r="JR80" s="74"/>
    </row>
    <row r="81" spans="1:278" ht="30" customHeight="1" x14ac:dyDescent="0.2">
      <c r="A81" s="165"/>
      <c r="B81" s="165"/>
      <c r="C81" s="165"/>
      <c r="D81" s="165"/>
      <c r="E81" s="165"/>
      <c r="F81" s="43">
        <v>4</v>
      </c>
      <c r="G81" s="168">
        <f t="shared" ca="1" si="2"/>
        <v>0</v>
      </c>
      <c r="H81" s="43" t="str">
        <f t="shared" si="3"/>
        <v>$AQ$78</v>
      </c>
      <c r="I81" s="43">
        <f t="shared" si="4"/>
        <v>43</v>
      </c>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c r="GS81" s="74"/>
      <c r="GT81" s="74"/>
      <c r="GU81" s="74"/>
      <c r="GV81" s="74"/>
      <c r="GW81" s="74"/>
      <c r="GX81" s="74"/>
      <c r="GY81" s="74"/>
      <c r="GZ81" s="74"/>
      <c r="HA81" s="74"/>
      <c r="HB81" s="74"/>
      <c r="HC81" s="74"/>
      <c r="HD81" s="74"/>
      <c r="HE81" s="74"/>
      <c r="HF81" s="74"/>
      <c r="HG81" s="74"/>
      <c r="HH81" s="74"/>
      <c r="HI81" s="74"/>
      <c r="HJ81" s="74"/>
      <c r="HK81" s="74"/>
      <c r="HL81" s="74"/>
      <c r="HM81" s="74"/>
      <c r="HN81" s="74"/>
      <c r="HO81" s="74"/>
      <c r="HP81" s="74"/>
      <c r="HQ81" s="74"/>
      <c r="HR81" s="74"/>
      <c r="HS81" s="74"/>
      <c r="HT81" s="74"/>
      <c r="HU81" s="74"/>
      <c r="HV81" s="74"/>
      <c r="HW81" s="74"/>
      <c r="HX81" s="74"/>
      <c r="HY81" s="74"/>
      <c r="HZ81" s="74"/>
      <c r="IA81" s="74"/>
      <c r="IB81" s="74"/>
      <c r="IC81" s="74"/>
      <c r="ID81" s="74"/>
      <c r="IE81" s="74"/>
      <c r="IF81" s="74"/>
      <c r="IG81" s="74"/>
      <c r="IH81" s="74"/>
      <c r="II81" s="74"/>
      <c r="IJ81" s="74"/>
      <c r="IK81" s="74"/>
      <c r="IL81" s="74"/>
      <c r="IM81" s="74"/>
      <c r="IN81" s="74"/>
      <c r="IO81" s="74"/>
      <c r="IP81" s="74"/>
      <c r="IQ81" s="74"/>
      <c r="IR81" s="74"/>
      <c r="IS81" s="74"/>
      <c r="IT81" s="74"/>
      <c r="IU81" s="74"/>
      <c r="IV81" s="74"/>
      <c r="IW81" s="74"/>
      <c r="IX81" s="74"/>
      <c r="IY81" s="74"/>
      <c r="IZ81" s="74"/>
      <c r="JA81" s="74"/>
      <c r="JB81" s="74"/>
      <c r="JC81" s="74"/>
      <c r="JD81" s="74"/>
      <c r="JE81" s="74"/>
      <c r="JF81" s="74"/>
      <c r="JG81" s="74"/>
      <c r="JH81" s="74"/>
      <c r="JI81" s="74"/>
      <c r="JJ81" s="74"/>
      <c r="JK81" s="74"/>
      <c r="JL81" s="74"/>
      <c r="JM81" s="74"/>
      <c r="JN81" s="74"/>
      <c r="JO81" s="74"/>
      <c r="JP81" s="74"/>
      <c r="JQ81" s="74"/>
      <c r="JR81" s="74"/>
    </row>
    <row r="82" spans="1:278" ht="30" customHeight="1" x14ac:dyDescent="0.2">
      <c r="A82" s="165"/>
      <c r="B82" s="165"/>
      <c r="C82" s="165"/>
      <c r="D82" s="165"/>
      <c r="E82" s="165"/>
      <c r="F82" s="43">
        <v>5</v>
      </c>
      <c r="G82" s="168">
        <f t="shared" ca="1" si="2"/>
        <v>0</v>
      </c>
      <c r="H82" s="43" t="str">
        <f t="shared" si="3"/>
        <v>$AZ$78</v>
      </c>
      <c r="I82" s="43">
        <f t="shared" si="4"/>
        <v>52</v>
      </c>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c r="GS82" s="74"/>
      <c r="GT82" s="74"/>
      <c r="GU82" s="74"/>
      <c r="GV82" s="74"/>
      <c r="GW82" s="74"/>
      <c r="GX82" s="74"/>
      <c r="GY82" s="74"/>
      <c r="GZ82" s="74"/>
      <c r="HA82" s="74"/>
      <c r="HB82" s="74"/>
      <c r="HC82" s="74"/>
      <c r="HD82" s="74"/>
      <c r="HE82" s="74"/>
      <c r="HF82" s="74"/>
      <c r="HG82" s="74"/>
      <c r="HH82" s="74"/>
      <c r="HI82" s="74"/>
      <c r="HJ82" s="74"/>
      <c r="HK82" s="74"/>
      <c r="HL82" s="74"/>
      <c r="HM82" s="74"/>
      <c r="HN82" s="74"/>
      <c r="HO82" s="74"/>
      <c r="HP82" s="74"/>
      <c r="HQ82" s="74"/>
      <c r="HR82" s="74"/>
      <c r="HS82" s="74"/>
      <c r="HT82" s="74"/>
      <c r="HU82" s="74"/>
      <c r="HV82" s="74"/>
      <c r="HW82" s="74"/>
      <c r="HX82" s="74"/>
      <c r="HY82" s="74"/>
      <c r="HZ82" s="74"/>
      <c r="IA82" s="74"/>
      <c r="IB82" s="74"/>
      <c r="IC82" s="74"/>
      <c r="ID82" s="74"/>
      <c r="IE82" s="74"/>
      <c r="IF82" s="74"/>
      <c r="IG82" s="74"/>
      <c r="IH82" s="74"/>
      <c r="II82" s="74"/>
      <c r="IJ82" s="74"/>
      <c r="IK82" s="74"/>
      <c r="IL82" s="74"/>
      <c r="IM82" s="74"/>
      <c r="IN82" s="74"/>
      <c r="IO82" s="74"/>
      <c r="IP82" s="74"/>
      <c r="IQ82" s="74"/>
      <c r="IR82" s="74"/>
      <c r="IS82" s="74"/>
      <c r="IT82" s="74"/>
      <c r="IU82" s="74"/>
      <c r="IV82" s="74"/>
      <c r="IW82" s="74"/>
      <c r="IX82" s="74"/>
      <c r="IY82" s="74"/>
      <c r="IZ82" s="74"/>
      <c r="JA82" s="74"/>
      <c r="JB82" s="74"/>
      <c r="JC82" s="74"/>
      <c r="JD82" s="74"/>
      <c r="JE82" s="74"/>
      <c r="JF82" s="74"/>
      <c r="JG82" s="74"/>
      <c r="JH82" s="74"/>
      <c r="JI82" s="74"/>
      <c r="JJ82" s="74"/>
      <c r="JK82" s="74"/>
      <c r="JL82" s="74"/>
      <c r="JM82" s="74"/>
      <c r="JN82" s="74"/>
      <c r="JO82" s="74"/>
      <c r="JP82" s="74"/>
      <c r="JQ82" s="74"/>
      <c r="JR82" s="74"/>
    </row>
    <row r="83" spans="1:278" ht="30" customHeight="1" x14ac:dyDescent="0.2">
      <c r="A83" s="165"/>
      <c r="B83" s="165"/>
      <c r="C83" s="165"/>
      <c r="D83" s="165"/>
      <c r="E83" s="165"/>
      <c r="F83" s="43">
        <v>6</v>
      </c>
      <c r="G83" s="168">
        <f t="shared" ca="1" si="2"/>
        <v>0</v>
      </c>
      <c r="H83" s="43" t="str">
        <f t="shared" si="3"/>
        <v>$BI$78</v>
      </c>
      <c r="I83" s="43">
        <f t="shared" si="4"/>
        <v>61</v>
      </c>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c r="GS83" s="74"/>
      <c r="GT83" s="74"/>
      <c r="GU83" s="74"/>
      <c r="GV83" s="74"/>
      <c r="GW83" s="74"/>
      <c r="GX83" s="74"/>
      <c r="GY83" s="74"/>
      <c r="GZ83" s="74"/>
      <c r="HA83" s="74"/>
      <c r="HB83" s="74"/>
      <c r="HC83" s="74"/>
      <c r="HD83" s="74"/>
      <c r="HE83" s="74"/>
      <c r="HF83" s="74"/>
      <c r="HG83" s="74"/>
      <c r="HH83" s="74"/>
      <c r="HI83" s="74"/>
      <c r="HJ83" s="74"/>
      <c r="HK83" s="74"/>
      <c r="HL83" s="74"/>
      <c r="HM83" s="74"/>
      <c r="HN83" s="74"/>
      <c r="HO83" s="74"/>
      <c r="HP83" s="74"/>
      <c r="HQ83" s="74"/>
      <c r="HR83" s="74"/>
      <c r="HS83" s="74"/>
      <c r="HT83" s="74"/>
      <c r="HU83" s="74"/>
      <c r="HV83" s="74"/>
      <c r="HW83" s="74"/>
      <c r="HX83" s="74"/>
      <c r="HY83" s="74"/>
      <c r="HZ83" s="74"/>
      <c r="IA83" s="74"/>
      <c r="IB83" s="74"/>
      <c r="IC83" s="74"/>
      <c r="ID83" s="74"/>
      <c r="IE83" s="74"/>
      <c r="IF83" s="74"/>
      <c r="IG83" s="74"/>
      <c r="IH83" s="74"/>
      <c r="II83" s="74"/>
      <c r="IJ83" s="74"/>
      <c r="IK83" s="74"/>
      <c r="IL83" s="74"/>
      <c r="IM83" s="74"/>
      <c r="IN83" s="74"/>
      <c r="IO83" s="74"/>
      <c r="IP83" s="74"/>
      <c r="IQ83" s="74"/>
      <c r="IR83" s="74"/>
      <c r="IS83" s="74"/>
      <c r="IT83" s="74"/>
      <c r="IU83" s="74"/>
      <c r="IV83" s="74"/>
      <c r="IW83" s="74"/>
      <c r="IX83" s="74"/>
      <c r="IY83" s="74"/>
      <c r="IZ83" s="74"/>
      <c r="JA83" s="74"/>
      <c r="JB83" s="74"/>
      <c r="JC83" s="74"/>
      <c r="JD83" s="74"/>
      <c r="JE83" s="74"/>
      <c r="JF83" s="74"/>
      <c r="JG83" s="74"/>
      <c r="JH83" s="74"/>
      <c r="JI83" s="74"/>
      <c r="JJ83" s="74"/>
      <c r="JK83" s="74"/>
      <c r="JL83" s="74"/>
      <c r="JM83" s="74"/>
      <c r="JN83" s="74"/>
      <c r="JO83" s="74"/>
      <c r="JP83" s="74"/>
      <c r="JQ83" s="74"/>
      <c r="JR83" s="74"/>
    </row>
    <row r="84" spans="1:278" ht="30" customHeight="1" x14ac:dyDescent="0.2">
      <c r="A84" s="165"/>
      <c r="B84" s="165"/>
      <c r="C84" s="165"/>
      <c r="D84" s="165"/>
      <c r="E84" s="165"/>
      <c r="F84" s="43">
        <v>7</v>
      </c>
      <c r="G84" s="168">
        <f t="shared" ca="1" si="2"/>
        <v>0</v>
      </c>
      <c r="H84" s="43" t="str">
        <f t="shared" si="3"/>
        <v>$BR$78</v>
      </c>
      <c r="I84" s="43">
        <f t="shared" si="4"/>
        <v>70</v>
      </c>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c r="GS84" s="74"/>
      <c r="GT84" s="74"/>
      <c r="GU84" s="74"/>
      <c r="GV84" s="74"/>
      <c r="GW84" s="74"/>
      <c r="GX84" s="74"/>
      <c r="GY84" s="74"/>
      <c r="GZ84" s="74"/>
      <c r="HA84" s="74"/>
      <c r="HB84" s="74"/>
      <c r="HC84" s="74"/>
      <c r="HD84" s="74"/>
      <c r="HE84" s="74"/>
      <c r="HF84" s="74"/>
      <c r="HG84" s="74"/>
      <c r="HH84" s="74"/>
      <c r="HI84" s="74"/>
      <c r="HJ84" s="74"/>
      <c r="HK84" s="74"/>
      <c r="HL84" s="74"/>
      <c r="HM84" s="74"/>
      <c r="HN84" s="74"/>
      <c r="HO84" s="74"/>
      <c r="HP84" s="74"/>
      <c r="HQ84" s="74"/>
      <c r="HR84" s="74"/>
      <c r="HS84" s="74"/>
      <c r="HT84" s="74"/>
      <c r="HU84" s="74"/>
      <c r="HV84" s="74"/>
      <c r="HW84" s="74"/>
      <c r="HX84" s="74"/>
      <c r="HY84" s="74"/>
      <c r="HZ84" s="74"/>
      <c r="IA84" s="74"/>
      <c r="IB84" s="74"/>
      <c r="IC84" s="74"/>
      <c r="ID84" s="74"/>
      <c r="IE84" s="74"/>
      <c r="IF84" s="74"/>
      <c r="IG84" s="74"/>
      <c r="IH84" s="74"/>
      <c r="II84" s="74"/>
      <c r="IJ84" s="74"/>
      <c r="IK84" s="74"/>
      <c r="IL84" s="74"/>
      <c r="IM84" s="74"/>
      <c r="IN84" s="74"/>
      <c r="IO84" s="74"/>
      <c r="IP84" s="74"/>
      <c r="IQ84" s="74"/>
      <c r="IR84" s="74"/>
      <c r="IS84" s="74"/>
      <c r="IT84" s="74"/>
      <c r="IU84" s="74"/>
      <c r="IV84" s="74"/>
      <c r="IW84" s="74"/>
      <c r="IX84" s="74"/>
      <c r="IY84" s="74"/>
      <c r="IZ84" s="74"/>
      <c r="JA84" s="74"/>
      <c r="JB84" s="74"/>
      <c r="JC84" s="74"/>
      <c r="JD84" s="74"/>
      <c r="JE84" s="74"/>
      <c r="JF84" s="74"/>
      <c r="JG84" s="74"/>
      <c r="JH84" s="74"/>
      <c r="JI84" s="74"/>
      <c r="JJ84" s="74"/>
      <c r="JK84" s="74"/>
      <c r="JL84" s="74"/>
      <c r="JM84" s="74"/>
      <c r="JN84" s="74"/>
      <c r="JO84" s="74"/>
      <c r="JP84" s="74"/>
      <c r="JQ84" s="74"/>
      <c r="JR84" s="74"/>
    </row>
    <row r="85" spans="1:278" ht="30" customHeight="1" x14ac:dyDescent="0.2">
      <c r="A85" s="165"/>
      <c r="B85" s="165"/>
      <c r="C85" s="165"/>
      <c r="D85" s="165"/>
      <c r="E85" s="165"/>
      <c r="F85" s="43">
        <v>8</v>
      </c>
      <c r="G85" s="168">
        <f t="shared" ca="1" si="2"/>
        <v>0</v>
      </c>
      <c r="H85" s="43" t="str">
        <f t="shared" si="3"/>
        <v>$CA$78</v>
      </c>
      <c r="I85" s="43">
        <f t="shared" si="4"/>
        <v>79</v>
      </c>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c r="GS85" s="74"/>
      <c r="GT85" s="74"/>
      <c r="GU85" s="74"/>
      <c r="GV85" s="74"/>
      <c r="GW85" s="74"/>
      <c r="GX85" s="74"/>
      <c r="GY85" s="74"/>
      <c r="GZ85" s="74"/>
      <c r="HA85" s="74"/>
      <c r="HB85" s="74"/>
      <c r="HC85" s="74"/>
      <c r="HD85" s="74"/>
      <c r="HE85" s="74"/>
      <c r="HF85" s="74"/>
      <c r="HG85" s="74"/>
      <c r="HH85" s="74"/>
      <c r="HI85" s="74"/>
      <c r="HJ85" s="74"/>
      <c r="HK85" s="74"/>
      <c r="HL85" s="74"/>
      <c r="HM85" s="74"/>
      <c r="HN85" s="74"/>
      <c r="HO85" s="74"/>
      <c r="HP85" s="74"/>
      <c r="HQ85" s="74"/>
      <c r="HR85" s="74"/>
      <c r="HS85" s="74"/>
      <c r="HT85" s="74"/>
      <c r="HU85" s="74"/>
      <c r="HV85" s="74"/>
      <c r="HW85" s="74"/>
      <c r="HX85" s="74"/>
      <c r="HY85" s="74"/>
      <c r="HZ85" s="74"/>
      <c r="IA85" s="74"/>
      <c r="IB85" s="74"/>
      <c r="IC85" s="74"/>
      <c r="ID85" s="74"/>
      <c r="IE85" s="74"/>
      <c r="IF85" s="74"/>
      <c r="IG85" s="74"/>
      <c r="IH85" s="74"/>
      <c r="II85" s="74"/>
      <c r="IJ85" s="74"/>
      <c r="IK85" s="74"/>
      <c r="IL85" s="74"/>
      <c r="IM85" s="74"/>
      <c r="IN85" s="74"/>
      <c r="IO85" s="74"/>
      <c r="IP85" s="74"/>
      <c r="IQ85" s="74"/>
      <c r="IR85" s="74"/>
      <c r="IS85" s="74"/>
      <c r="IT85" s="74"/>
      <c r="IU85" s="74"/>
      <c r="IV85" s="74"/>
      <c r="IW85" s="74"/>
      <c r="IX85" s="74"/>
      <c r="IY85" s="74"/>
      <c r="IZ85" s="74"/>
      <c r="JA85" s="74"/>
      <c r="JB85" s="74"/>
      <c r="JC85" s="74"/>
      <c r="JD85" s="74"/>
      <c r="JE85" s="74"/>
      <c r="JF85" s="74"/>
      <c r="JG85" s="74"/>
      <c r="JH85" s="74"/>
      <c r="JI85" s="74"/>
      <c r="JJ85" s="74"/>
      <c r="JK85" s="74"/>
      <c r="JL85" s="74"/>
      <c r="JM85" s="74"/>
      <c r="JN85" s="74"/>
      <c r="JO85" s="74"/>
      <c r="JP85" s="74"/>
      <c r="JQ85" s="74"/>
      <c r="JR85" s="74"/>
    </row>
    <row r="86" spans="1:278" ht="30" customHeight="1" x14ac:dyDescent="0.2">
      <c r="A86" s="165"/>
      <c r="B86" s="165"/>
      <c r="C86" s="165"/>
      <c r="D86" s="165"/>
      <c r="E86" s="165"/>
      <c r="F86" s="43">
        <v>9</v>
      </c>
      <c r="G86" s="168">
        <f t="shared" ca="1" si="2"/>
        <v>0</v>
      </c>
      <c r="H86" s="43" t="str">
        <f t="shared" si="3"/>
        <v>$CJ$78</v>
      </c>
      <c r="I86" s="43">
        <f t="shared" si="4"/>
        <v>88</v>
      </c>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c r="GS86" s="74"/>
      <c r="GT86" s="74"/>
      <c r="GU86" s="74"/>
      <c r="GV86" s="74"/>
      <c r="GW86" s="74"/>
      <c r="GX86" s="74"/>
      <c r="GY86" s="74"/>
      <c r="GZ86" s="74"/>
      <c r="HA86" s="74"/>
      <c r="HB86" s="74"/>
      <c r="HC86" s="74"/>
      <c r="HD86" s="74"/>
      <c r="HE86" s="74"/>
      <c r="HF86" s="74"/>
      <c r="HG86" s="74"/>
      <c r="HH86" s="74"/>
      <c r="HI86" s="74"/>
      <c r="HJ86" s="74"/>
      <c r="HK86" s="74"/>
      <c r="HL86" s="74"/>
      <c r="HM86" s="74"/>
      <c r="HN86" s="74"/>
      <c r="HO86" s="74"/>
      <c r="HP86" s="74"/>
      <c r="HQ86" s="74"/>
      <c r="HR86" s="74"/>
      <c r="HS86" s="74"/>
      <c r="HT86" s="74"/>
      <c r="HU86" s="74"/>
      <c r="HV86" s="74"/>
      <c r="HW86" s="74"/>
      <c r="HX86" s="74"/>
      <c r="HY86" s="74"/>
      <c r="HZ86" s="74"/>
      <c r="IA86" s="74"/>
      <c r="IB86" s="74"/>
      <c r="IC86" s="74"/>
      <c r="ID86" s="74"/>
      <c r="IE86" s="74"/>
      <c r="IF86" s="74"/>
      <c r="IG86" s="74"/>
      <c r="IH86" s="74"/>
      <c r="II86" s="74"/>
      <c r="IJ86" s="74"/>
      <c r="IK86" s="74"/>
      <c r="IL86" s="74"/>
      <c r="IM86" s="74"/>
      <c r="IN86" s="74"/>
      <c r="IO86" s="74"/>
      <c r="IP86" s="74"/>
      <c r="IQ86" s="74"/>
      <c r="IR86" s="74"/>
      <c r="IS86" s="74"/>
      <c r="IT86" s="74"/>
      <c r="IU86" s="74"/>
      <c r="IV86" s="74"/>
      <c r="IW86" s="74"/>
      <c r="IX86" s="74"/>
      <c r="IY86" s="74"/>
      <c r="IZ86" s="74"/>
      <c r="JA86" s="74"/>
      <c r="JB86" s="74"/>
      <c r="JC86" s="74"/>
      <c r="JD86" s="74"/>
      <c r="JE86" s="74"/>
      <c r="JF86" s="74"/>
      <c r="JG86" s="74"/>
      <c r="JH86" s="74"/>
      <c r="JI86" s="74"/>
      <c r="JJ86" s="74"/>
      <c r="JK86" s="74"/>
      <c r="JL86" s="74"/>
      <c r="JM86" s="74"/>
      <c r="JN86" s="74"/>
      <c r="JO86" s="74"/>
      <c r="JP86" s="74"/>
      <c r="JQ86" s="74"/>
      <c r="JR86" s="74"/>
    </row>
    <row r="87" spans="1:278" ht="30" customHeight="1" x14ac:dyDescent="0.2">
      <c r="A87" s="165"/>
      <c r="B87" s="165"/>
      <c r="C87" s="165"/>
      <c r="D87" s="165"/>
      <c r="E87" s="165"/>
      <c r="F87" s="43">
        <v>10</v>
      </c>
      <c r="G87" s="168">
        <f t="shared" ca="1" si="2"/>
        <v>0</v>
      </c>
      <c r="H87" s="43" t="str">
        <f t="shared" si="3"/>
        <v>$CS$78</v>
      </c>
      <c r="I87" s="43">
        <f t="shared" si="4"/>
        <v>97</v>
      </c>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c r="GS87" s="74"/>
      <c r="GT87" s="74"/>
      <c r="GU87" s="74"/>
      <c r="GV87" s="74"/>
      <c r="GW87" s="74"/>
      <c r="GX87" s="74"/>
      <c r="GY87" s="74"/>
      <c r="GZ87" s="74"/>
      <c r="HA87" s="74"/>
      <c r="HB87" s="74"/>
      <c r="HC87" s="74"/>
      <c r="HD87" s="74"/>
      <c r="HE87" s="74"/>
      <c r="HF87" s="74"/>
      <c r="HG87" s="74"/>
      <c r="HH87" s="74"/>
      <c r="HI87" s="74"/>
      <c r="HJ87" s="74"/>
      <c r="HK87" s="74"/>
      <c r="HL87" s="74"/>
      <c r="HM87" s="74"/>
      <c r="HN87" s="74"/>
      <c r="HO87" s="74"/>
      <c r="HP87" s="74"/>
      <c r="HQ87" s="74"/>
      <c r="HR87" s="74"/>
      <c r="HS87" s="74"/>
      <c r="HT87" s="74"/>
      <c r="HU87" s="74"/>
      <c r="HV87" s="74"/>
      <c r="HW87" s="74"/>
      <c r="HX87" s="74"/>
      <c r="HY87" s="74"/>
      <c r="HZ87" s="74"/>
      <c r="IA87" s="74"/>
      <c r="IB87" s="74"/>
      <c r="IC87" s="74"/>
      <c r="ID87" s="74"/>
      <c r="IE87" s="74"/>
      <c r="IF87" s="74"/>
      <c r="IG87" s="74"/>
      <c r="IH87" s="74"/>
      <c r="II87" s="74"/>
      <c r="IJ87" s="74"/>
      <c r="IK87" s="74"/>
      <c r="IL87" s="74"/>
      <c r="IM87" s="74"/>
      <c r="IN87" s="74"/>
      <c r="IO87" s="74"/>
      <c r="IP87" s="74"/>
      <c r="IQ87" s="74"/>
      <c r="IR87" s="74"/>
      <c r="IS87" s="74"/>
      <c r="IT87" s="74"/>
      <c r="IU87" s="74"/>
      <c r="IV87" s="74"/>
      <c r="IW87" s="74"/>
      <c r="IX87" s="74"/>
      <c r="IY87" s="74"/>
      <c r="IZ87" s="74"/>
      <c r="JA87" s="74"/>
      <c r="JB87" s="74"/>
      <c r="JC87" s="74"/>
      <c r="JD87" s="74"/>
      <c r="JE87" s="74"/>
      <c r="JF87" s="74"/>
      <c r="JG87" s="74"/>
      <c r="JH87" s="74"/>
      <c r="JI87" s="74"/>
      <c r="JJ87" s="74"/>
      <c r="JK87" s="74"/>
      <c r="JL87" s="74"/>
      <c r="JM87" s="74"/>
      <c r="JN87" s="74"/>
      <c r="JO87" s="74"/>
      <c r="JP87" s="74"/>
      <c r="JQ87" s="74"/>
      <c r="JR87" s="74"/>
    </row>
    <row r="88" spans="1:278" ht="30" customHeight="1" x14ac:dyDescent="0.2">
      <c r="A88" s="165"/>
      <c r="B88" s="165"/>
      <c r="C88" s="165"/>
      <c r="D88" s="165"/>
      <c r="E88" s="165"/>
      <c r="F88" s="43">
        <v>11</v>
      </c>
      <c r="G88" s="168">
        <f t="shared" ca="1" si="2"/>
        <v>0</v>
      </c>
      <c r="H88" s="43" t="str">
        <f t="shared" si="3"/>
        <v>$DB$78</v>
      </c>
      <c r="I88" s="43">
        <f t="shared" si="4"/>
        <v>106</v>
      </c>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c r="GS88" s="74"/>
      <c r="GT88" s="74"/>
      <c r="GU88" s="74"/>
      <c r="GV88" s="74"/>
      <c r="GW88" s="74"/>
      <c r="GX88" s="74"/>
      <c r="GY88" s="74"/>
      <c r="GZ88" s="74"/>
      <c r="HA88" s="74"/>
      <c r="HB88" s="74"/>
      <c r="HC88" s="74"/>
      <c r="HD88" s="74"/>
      <c r="HE88" s="74"/>
      <c r="HF88" s="74"/>
      <c r="HG88" s="74"/>
      <c r="HH88" s="74"/>
      <c r="HI88" s="74"/>
      <c r="HJ88" s="74"/>
      <c r="HK88" s="74"/>
      <c r="HL88" s="74"/>
      <c r="HM88" s="74"/>
      <c r="HN88" s="74"/>
      <c r="HO88" s="74"/>
      <c r="HP88" s="74"/>
      <c r="HQ88" s="74"/>
      <c r="HR88" s="74"/>
      <c r="HS88" s="74"/>
      <c r="HT88" s="74"/>
      <c r="HU88" s="74"/>
      <c r="HV88" s="74"/>
      <c r="HW88" s="74"/>
      <c r="HX88" s="74"/>
      <c r="HY88" s="74"/>
      <c r="HZ88" s="74"/>
      <c r="IA88" s="74"/>
      <c r="IB88" s="74"/>
      <c r="IC88" s="74"/>
      <c r="ID88" s="74"/>
      <c r="IE88" s="74"/>
      <c r="IF88" s="74"/>
      <c r="IG88" s="74"/>
      <c r="IH88" s="74"/>
      <c r="II88" s="74"/>
      <c r="IJ88" s="74"/>
      <c r="IK88" s="74"/>
      <c r="IL88" s="74"/>
      <c r="IM88" s="74"/>
      <c r="IN88" s="74"/>
      <c r="IO88" s="74"/>
      <c r="IP88" s="74"/>
      <c r="IQ88" s="74"/>
      <c r="IR88" s="74"/>
      <c r="IS88" s="74"/>
      <c r="IT88" s="74"/>
      <c r="IU88" s="74"/>
      <c r="IV88" s="74"/>
      <c r="IW88" s="74"/>
      <c r="IX88" s="74"/>
      <c r="IY88" s="74"/>
      <c r="IZ88" s="74"/>
      <c r="JA88" s="74"/>
      <c r="JB88" s="74"/>
      <c r="JC88" s="74"/>
      <c r="JD88" s="74"/>
      <c r="JE88" s="74"/>
      <c r="JF88" s="74"/>
      <c r="JG88" s="74"/>
      <c r="JH88" s="74"/>
      <c r="JI88" s="74"/>
      <c r="JJ88" s="74"/>
      <c r="JK88" s="74"/>
      <c r="JL88" s="74"/>
      <c r="JM88" s="74"/>
      <c r="JN88" s="74"/>
      <c r="JO88" s="74"/>
      <c r="JP88" s="74"/>
      <c r="JQ88" s="74"/>
      <c r="JR88" s="74"/>
    </row>
    <row r="89" spans="1:278" ht="30" customHeight="1" x14ac:dyDescent="0.2">
      <c r="A89" s="165"/>
      <c r="B89" s="165"/>
      <c r="C89" s="165"/>
      <c r="D89" s="165"/>
      <c r="E89" s="165"/>
      <c r="F89" s="43">
        <v>12</v>
      </c>
      <c r="G89" s="168">
        <f t="shared" ca="1" si="2"/>
        <v>0</v>
      </c>
      <c r="H89" s="43" t="str">
        <f t="shared" si="3"/>
        <v>$DK$78</v>
      </c>
      <c r="I89" s="43">
        <f t="shared" si="4"/>
        <v>115</v>
      </c>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c r="GS89" s="74"/>
      <c r="GT89" s="74"/>
      <c r="GU89" s="74"/>
      <c r="GV89" s="74"/>
      <c r="GW89" s="74"/>
      <c r="GX89" s="74"/>
      <c r="GY89" s="74"/>
      <c r="GZ89" s="74"/>
      <c r="HA89" s="74"/>
      <c r="HB89" s="74"/>
      <c r="HC89" s="74"/>
      <c r="HD89" s="74"/>
      <c r="HE89" s="74"/>
      <c r="HF89" s="74"/>
      <c r="HG89" s="74"/>
      <c r="HH89" s="74"/>
      <c r="HI89" s="74"/>
      <c r="HJ89" s="74"/>
      <c r="HK89" s="74"/>
      <c r="HL89" s="74"/>
      <c r="HM89" s="74"/>
      <c r="HN89" s="74"/>
      <c r="HO89" s="74"/>
      <c r="HP89" s="74"/>
      <c r="HQ89" s="74"/>
      <c r="HR89" s="74"/>
      <c r="HS89" s="74"/>
      <c r="HT89" s="74"/>
      <c r="HU89" s="74"/>
      <c r="HV89" s="74"/>
      <c r="HW89" s="74"/>
      <c r="HX89" s="74"/>
      <c r="HY89" s="74"/>
      <c r="HZ89" s="74"/>
      <c r="IA89" s="74"/>
      <c r="IB89" s="74"/>
      <c r="IC89" s="74"/>
      <c r="ID89" s="74"/>
      <c r="IE89" s="74"/>
      <c r="IF89" s="74"/>
      <c r="IG89" s="74"/>
      <c r="IH89" s="74"/>
      <c r="II89" s="74"/>
      <c r="IJ89" s="74"/>
      <c r="IK89" s="74"/>
      <c r="IL89" s="74"/>
      <c r="IM89" s="74"/>
      <c r="IN89" s="74"/>
      <c r="IO89" s="74"/>
      <c r="IP89" s="74"/>
      <c r="IQ89" s="74"/>
      <c r="IR89" s="74"/>
      <c r="IS89" s="74"/>
      <c r="IT89" s="74"/>
      <c r="IU89" s="74"/>
      <c r="IV89" s="74"/>
      <c r="IW89" s="74"/>
      <c r="IX89" s="74"/>
      <c r="IY89" s="74"/>
      <c r="IZ89" s="74"/>
      <c r="JA89" s="74"/>
      <c r="JB89" s="74"/>
      <c r="JC89" s="74"/>
      <c r="JD89" s="74"/>
      <c r="JE89" s="74"/>
      <c r="JF89" s="74"/>
      <c r="JG89" s="74"/>
      <c r="JH89" s="74"/>
      <c r="JI89" s="74"/>
      <c r="JJ89" s="74"/>
      <c r="JK89" s="74"/>
      <c r="JL89" s="74"/>
      <c r="JM89" s="74"/>
      <c r="JN89" s="74"/>
      <c r="JO89" s="74"/>
      <c r="JP89" s="74"/>
      <c r="JQ89" s="74"/>
      <c r="JR89" s="74"/>
    </row>
    <row r="90" spans="1:278" ht="30" customHeight="1" x14ac:dyDescent="0.2">
      <c r="A90" s="165"/>
      <c r="B90" s="165"/>
      <c r="C90" s="165"/>
      <c r="D90" s="165"/>
      <c r="E90" s="165"/>
      <c r="F90" s="43">
        <v>13</v>
      </c>
      <c r="G90" s="168">
        <f t="shared" ca="1" si="2"/>
        <v>0</v>
      </c>
      <c r="H90" s="43" t="str">
        <f t="shared" si="3"/>
        <v>$DT$78</v>
      </c>
      <c r="I90" s="43">
        <f t="shared" si="4"/>
        <v>124</v>
      </c>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c r="GS90" s="74"/>
      <c r="GT90" s="74"/>
      <c r="GU90" s="74"/>
      <c r="GV90" s="74"/>
      <c r="GW90" s="74"/>
      <c r="GX90" s="74"/>
      <c r="GY90" s="74"/>
      <c r="GZ90" s="74"/>
      <c r="HA90" s="74"/>
      <c r="HB90" s="74"/>
      <c r="HC90" s="74"/>
      <c r="HD90" s="74"/>
      <c r="HE90" s="74"/>
      <c r="HF90" s="74"/>
      <c r="HG90" s="74"/>
      <c r="HH90" s="74"/>
      <c r="HI90" s="74"/>
      <c r="HJ90" s="74"/>
      <c r="HK90" s="74"/>
      <c r="HL90" s="74"/>
      <c r="HM90" s="74"/>
      <c r="HN90" s="74"/>
      <c r="HO90" s="74"/>
      <c r="HP90" s="74"/>
      <c r="HQ90" s="74"/>
      <c r="HR90" s="74"/>
      <c r="HS90" s="74"/>
      <c r="HT90" s="74"/>
      <c r="HU90" s="74"/>
      <c r="HV90" s="74"/>
      <c r="HW90" s="74"/>
      <c r="HX90" s="74"/>
      <c r="HY90" s="74"/>
      <c r="HZ90" s="74"/>
      <c r="IA90" s="74"/>
      <c r="IB90" s="74"/>
      <c r="IC90" s="74"/>
      <c r="ID90" s="74"/>
      <c r="IE90" s="74"/>
      <c r="IF90" s="74"/>
      <c r="IG90" s="74"/>
      <c r="IH90" s="74"/>
      <c r="II90" s="74"/>
      <c r="IJ90" s="74"/>
      <c r="IK90" s="74"/>
      <c r="IL90" s="74"/>
      <c r="IM90" s="74"/>
      <c r="IN90" s="74"/>
      <c r="IO90" s="74"/>
      <c r="IP90" s="74"/>
      <c r="IQ90" s="74"/>
      <c r="IR90" s="74"/>
      <c r="IS90" s="74"/>
      <c r="IT90" s="74"/>
      <c r="IU90" s="74"/>
      <c r="IV90" s="74"/>
      <c r="IW90" s="74"/>
      <c r="IX90" s="74"/>
      <c r="IY90" s="74"/>
      <c r="IZ90" s="74"/>
      <c r="JA90" s="74"/>
      <c r="JB90" s="74"/>
      <c r="JC90" s="74"/>
      <c r="JD90" s="74"/>
      <c r="JE90" s="74"/>
      <c r="JF90" s="74"/>
      <c r="JG90" s="74"/>
      <c r="JH90" s="74"/>
      <c r="JI90" s="74"/>
      <c r="JJ90" s="74"/>
      <c r="JK90" s="74"/>
      <c r="JL90" s="74"/>
      <c r="JM90" s="74"/>
      <c r="JN90" s="74"/>
      <c r="JO90" s="74"/>
      <c r="JP90" s="74"/>
      <c r="JQ90" s="74"/>
      <c r="JR90" s="74"/>
    </row>
    <row r="91" spans="1:278" ht="30" customHeight="1" x14ac:dyDescent="0.2">
      <c r="A91" s="165"/>
      <c r="B91" s="165"/>
      <c r="C91" s="165"/>
      <c r="D91" s="165"/>
      <c r="E91" s="165"/>
      <c r="F91" s="43">
        <v>14</v>
      </c>
      <c r="G91" s="168">
        <f t="shared" ca="1" si="2"/>
        <v>0</v>
      </c>
      <c r="H91" s="43" t="str">
        <f t="shared" si="3"/>
        <v>$EC$78</v>
      </c>
      <c r="I91" s="43">
        <f t="shared" si="4"/>
        <v>133</v>
      </c>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c r="GS91" s="74"/>
      <c r="GT91" s="74"/>
      <c r="GU91" s="74"/>
      <c r="GV91" s="74"/>
      <c r="GW91" s="74"/>
      <c r="GX91" s="74"/>
      <c r="GY91" s="74"/>
      <c r="GZ91" s="74"/>
      <c r="HA91" s="74"/>
      <c r="HB91" s="74"/>
      <c r="HC91" s="74"/>
      <c r="HD91" s="74"/>
      <c r="HE91" s="74"/>
      <c r="HF91" s="74"/>
      <c r="HG91" s="74"/>
      <c r="HH91" s="74"/>
      <c r="HI91" s="74"/>
      <c r="HJ91" s="74"/>
      <c r="HK91" s="74"/>
      <c r="HL91" s="74"/>
      <c r="HM91" s="74"/>
      <c r="HN91" s="74"/>
      <c r="HO91" s="74"/>
      <c r="HP91" s="74"/>
      <c r="HQ91" s="74"/>
      <c r="HR91" s="74"/>
      <c r="HS91" s="74"/>
      <c r="HT91" s="74"/>
      <c r="HU91" s="74"/>
      <c r="HV91" s="74"/>
      <c r="HW91" s="74"/>
      <c r="HX91" s="74"/>
      <c r="HY91" s="74"/>
      <c r="HZ91" s="74"/>
      <c r="IA91" s="74"/>
      <c r="IB91" s="74"/>
      <c r="IC91" s="74"/>
      <c r="ID91" s="74"/>
      <c r="IE91" s="74"/>
      <c r="IF91" s="74"/>
      <c r="IG91" s="74"/>
      <c r="IH91" s="74"/>
      <c r="II91" s="74"/>
      <c r="IJ91" s="74"/>
      <c r="IK91" s="74"/>
      <c r="IL91" s="74"/>
      <c r="IM91" s="74"/>
      <c r="IN91" s="74"/>
      <c r="IO91" s="74"/>
      <c r="IP91" s="74"/>
      <c r="IQ91" s="74"/>
      <c r="IR91" s="74"/>
      <c r="IS91" s="74"/>
      <c r="IT91" s="74"/>
      <c r="IU91" s="74"/>
      <c r="IV91" s="74"/>
      <c r="IW91" s="74"/>
      <c r="IX91" s="74"/>
      <c r="IY91" s="74"/>
      <c r="IZ91" s="74"/>
      <c r="JA91" s="74"/>
      <c r="JB91" s="74"/>
      <c r="JC91" s="74"/>
      <c r="JD91" s="74"/>
      <c r="JE91" s="74"/>
      <c r="JF91" s="74"/>
      <c r="JG91" s="74"/>
      <c r="JH91" s="74"/>
      <c r="JI91" s="74"/>
      <c r="JJ91" s="74"/>
      <c r="JK91" s="74"/>
      <c r="JL91" s="74"/>
      <c r="JM91" s="74"/>
      <c r="JN91" s="74"/>
      <c r="JO91" s="74"/>
      <c r="JP91" s="74"/>
      <c r="JQ91" s="74"/>
      <c r="JR91" s="74"/>
    </row>
    <row r="92" spans="1:278" ht="30" customHeight="1" x14ac:dyDescent="0.2">
      <c r="A92" s="165"/>
      <c r="B92" s="165"/>
      <c r="C92" s="165"/>
      <c r="D92" s="165"/>
      <c r="E92" s="165"/>
      <c r="F92" s="43">
        <v>15</v>
      </c>
      <c r="G92" s="168">
        <f t="shared" ca="1" si="2"/>
        <v>0</v>
      </c>
      <c r="H92" s="43" t="str">
        <f t="shared" si="3"/>
        <v>$EL$78</v>
      </c>
      <c r="I92" s="43">
        <f t="shared" si="4"/>
        <v>142</v>
      </c>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74"/>
      <c r="IA92" s="74"/>
      <c r="IB92" s="74"/>
      <c r="IC92" s="74"/>
      <c r="ID92" s="74"/>
      <c r="IE92" s="74"/>
      <c r="IF92" s="74"/>
      <c r="IG92" s="74"/>
      <c r="IH92" s="74"/>
      <c r="II92" s="74"/>
      <c r="IJ92" s="74"/>
      <c r="IK92" s="74"/>
      <c r="IL92" s="74"/>
      <c r="IM92" s="74"/>
      <c r="IN92" s="74"/>
      <c r="IO92" s="74"/>
      <c r="IP92" s="74"/>
      <c r="IQ92" s="74"/>
      <c r="IR92" s="74"/>
      <c r="IS92" s="74"/>
      <c r="IT92" s="74"/>
      <c r="IU92" s="74"/>
      <c r="IV92" s="74"/>
      <c r="IW92" s="74"/>
      <c r="IX92" s="74"/>
      <c r="IY92" s="74"/>
      <c r="IZ92" s="74"/>
      <c r="JA92" s="74"/>
      <c r="JB92" s="74"/>
      <c r="JC92" s="74"/>
      <c r="JD92" s="74"/>
      <c r="JE92" s="74"/>
      <c r="JF92" s="74"/>
      <c r="JG92" s="74"/>
      <c r="JH92" s="74"/>
      <c r="JI92" s="74"/>
      <c r="JJ92" s="74"/>
      <c r="JK92" s="74"/>
      <c r="JL92" s="74"/>
      <c r="JM92" s="74"/>
      <c r="JN92" s="74"/>
      <c r="JO92" s="74"/>
      <c r="JP92" s="74"/>
      <c r="JQ92" s="74"/>
      <c r="JR92" s="74"/>
    </row>
    <row r="93" spans="1:278" ht="30" customHeight="1" x14ac:dyDescent="0.2">
      <c r="A93" s="165"/>
      <c r="B93" s="165"/>
      <c r="C93" s="165"/>
      <c r="D93" s="165"/>
      <c r="E93" s="165"/>
      <c r="F93" s="43">
        <v>16</v>
      </c>
      <c r="G93" s="168">
        <f t="shared" ca="1" si="2"/>
        <v>0</v>
      </c>
      <c r="H93" s="43" t="str">
        <f t="shared" si="3"/>
        <v>$EU$78</v>
      </c>
      <c r="I93" s="43">
        <f t="shared" si="4"/>
        <v>151</v>
      </c>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c r="GS93" s="74"/>
      <c r="GT93" s="74"/>
      <c r="GU93" s="74"/>
      <c r="GV93" s="74"/>
      <c r="GW93" s="74"/>
      <c r="GX93" s="74"/>
      <c r="GY93" s="74"/>
      <c r="GZ93" s="74"/>
      <c r="HA93" s="74"/>
      <c r="HB93" s="74"/>
      <c r="HC93" s="74"/>
      <c r="HD93" s="74"/>
      <c r="HE93" s="74"/>
      <c r="HF93" s="74"/>
      <c r="HG93" s="74"/>
      <c r="HH93" s="74"/>
      <c r="HI93" s="74"/>
      <c r="HJ93" s="74"/>
      <c r="HK93" s="74"/>
      <c r="HL93" s="74"/>
      <c r="HM93" s="74"/>
      <c r="HN93" s="74"/>
      <c r="HO93" s="74"/>
      <c r="HP93" s="74"/>
      <c r="HQ93" s="74"/>
      <c r="HR93" s="74"/>
      <c r="HS93" s="74"/>
      <c r="HT93" s="74"/>
      <c r="HU93" s="74"/>
      <c r="HV93" s="74"/>
      <c r="HW93" s="74"/>
      <c r="HX93" s="74"/>
      <c r="HY93" s="74"/>
      <c r="HZ93" s="74"/>
      <c r="IA93" s="74"/>
      <c r="IB93" s="74"/>
      <c r="IC93" s="74"/>
      <c r="ID93" s="74"/>
      <c r="IE93" s="74"/>
      <c r="IF93" s="74"/>
      <c r="IG93" s="74"/>
      <c r="IH93" s="74"/>
      <c r="II93" s="74"/>
      <c r="IJ93" s="74"/>
      <c r="IK93" s="74"/>
      <c r="IL93" s="74"/>
      <c r="IM93" s="74"/>
      <c r="IN93" s="74"/>
      <c r="IO93" s="74"/>
      <c r="IP93" s="74"/>
      <c r="IQ93" s="74"/>
      <c r="IR93" s="74"/>
      <c r="IS93" s="74"/>
      <c r="IT93" s="74"/>
      <c r="IU93" s="74"/>
      <c r="IV93" s="74"/>
      <c r="IW93" s="74"/>
      <c r="IX93" s="74"/>
      <c r="IY93" s="74"/>
      <c r="IZ93" s="74"/>
      <c r="JA93" s="74"/>
      <c r="JB93" s="74"/>
      <c r="JC93" s="74"/>
      <c r="JD93" s="74"/>
      <c r="JE93" s="74"/>
      <c r="JF93" s="74"/>
      <c r="JG93" s="74"/>
      <c r="JH93" s="74"/>
      <c r="JI93" s="74"/>
      <c r="JJ93" s="74"/>
      <c r="JK93" s="74"/>
      <c r="JL93" s="74"/>
      <c r="JM93" s="74"/>
      <c r="JN93" s="74"/>
      <c r="JO93" s="74"/>
      <c r="JP93" s="74"/>
      <c r="JQ93" s="74"/>
      <c r="JR93" s="74"/>
    </row>
    <row r="94" spans="1:278" ht="30" customHeight="1" x14ac:dyDescent="0.2">
      <c r="A94" s="165"/>
      <c r="B94" s="165"/>
      <c r="C94" s="165"/>
      <c r="D94" s="165"/>
      <c r="E94" s="165"/>
      <c r="F94" s="43">
        <v>17</v>
      </c>
      <c r="G94" s="168">
        <f t="shared" ca="1" si="2"/>
        <v>0</v>
      </c>
      <c r="H94" s="43" t="str">
        <f t="shared" si="3"/>
        <v>$FD$78</v>
      </c>
      <c r="I94" s="43">
        <f t="shared" si="4"/>
        <v>160</v>
      </c>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74"/>
      <c r="IA94" s="74"/>
      <c r="IB94" s="74"/>
      <c r="IC94" s="74"/>
      <c r="ID94" s="74"/>
      <c r="IE94" s="74"/>
      <c r="IF94" s="74"/>
      <c r="IG94" s="74"/>
      <c r="IH94" s="74"/>
      <c r="II94" s="74"/>
      <c r="IJ94" s="74"/>
      <c r="IK94" s="74"/>
      <c r="IL94" s="74"/>
      <c r="IM94" s="74"/>
      <c r="IN94" s="74"/>
      <c r="IO94" s="74"/>
      <c r="IP94" s="74"/>
      <c r="IQ94" s="74"/>
      <c r="IR94" s="74"/>
      <c r="IS94" s="74"/>
      <c r="IT94" s="74"/>
      <c r="IU94" s="74"/>
      <c r="IV94" s="74"/>
      <c r="IW94" s="74"/>
      <c r="IX94" s="74"/>
      <c r="IY94" s="74"/>
      <c r="IZ94" s="74"/>
      <c r="JA94" s="74"/>
      <c r="JB94" s="74"/>
      <c r="JC94" s="74"/>
      <c r="JD94" s="74"/>
      <c r="JE94" s="74"/>
      <c r="JF94" s="74"/>
      <c r="JG94" s="74"/>
      <c r="JH94" s="74"/>
      <c r="JI94" s="74"/>
      <c r="JJ94" s="74"/>
      <c r="JK94" s="74"/>
      <c r="JL94" s="74"/>
      <c r="JM94" s="74"/>
      <c r="JN94" s="74"/>
      <c r="JO94" s="74"/>
      <c r="JP94" s="74"/>
      <c r="JQ94" s="74"/>
      <c r="JR94" s="74"/>
    </row>
    <row r="95" spans="1:278" ht="30" customHeight="1" x14ac:dyDescent="0.2">
      <c r="A95" s="165"/>
      <c r="B95" s="165"/>
      <c r="C95" s="165"/>
      <c r="D95" s="165"/>
      <c r="E95" s="165"/>
      <c r="F95" s="43">
        <v>18</v>
      </c>
      <c r="G95" s="168">
        <f t="shared" ca="1" si="2"/>
        <v>0</v>
      </c>
      <c r="H95" s="43" t="str">
        <f t="shared" si="3"/>
        <v>$FM$78</v>
      </c>
      <c r="I95" s="43">
        <f t="shared" si="4"/>
        <v>169</v>
      </c>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c r="GS95" s="74"/>
      <c r="GT95" s="74"/>
      <c r="GU95" s="74"/>
      <c r="GV95" s="74"/>
      <c r="GW95" s="74"/>
      <c r="GX95" s="74"/>
      <c r="GY95" s="74"/>
      <c r="GZ95" s="74"/>
      <c r="HA95" s="74"/>
      <c r="HB95" s="74"/>
      <c r="HC95" s="74"/>
      <c r="HD95" s="74"/>
      <c r="HE95" s="74"/>
      <c r="HF95" s="74"/>
      <c r="HG95" s="74"/>
      <c r="HH95" s="74"/>
      <c r="HI95" s="74"/>
      <c r="HJ95" s="74"/>
      <c r="HK95" s="74"/>
      <c r="HL95" s="74"/>
      <c r="HM95" s="74"/>
      <c r="HN95" s="74"/>
      <c r="HO95" s="74"/>
      <c r="HP95" s="74"/>
      <c r="HQ95" s="74"/>
      <c r="HR95" s="74"/>
      <c r="HS95" s="74"/>
      <c r="HT95" s="74"/>
      <c r="HU95" s="74"/>
      <c r="HV95" s="74"/>
      <c r="HW95" s="74"/>
      <c r="HX95" s="74"/>
      <c r="HY95" s="74"/>
      <c r="HZ95" s="74"/>
      <c r="IA95" s="74"/>
      <c r="IB95" s="74"/>
      <c r="IC95" s="74"/>
      <c r="ID95" s="74"/>
      <c r="IE95" s="74"/>
      <c r="IF95" s="74"/>
      <c r="IG95" s="74"/>
      <c r="IH95" s="74"/>
      <c r="II95" s="74"/>
      <c r="IJ95" s="74"/>
      <c r="IK95" s="74"/>
      <c r="IL95" s="74"/>
      <c r="IM95" s="74"/>
      <c r="IN95" s="74"/>
      <c r="IO95" s="74"/>
      <c r="IP95" s="74"/>
      <c r="IQ95" s="74"/>
      <c r="IR95" s="74"/>
      <c r="IS95" s="74"/>
      <c r="IT95" s="74"/>
      <c r="IU95" s="74"/>
      <c r="IV95" s="74"/>
      <c r="IW95" s="74"/>
      <c r="IX95" s="74"/>
      <c r="IY95" s="74"/>
      <c r="IZ95" s="74"/>
      <c r="JA95" s="74"/>
      <c r="JB95" s="74"/>
      <c r="JC95" s="74"/>
      <c r="JD95" s="74"/>
      <c r="JE95" s="74"/>
      <c r="JF95" s="74"/>
      <c r="JG95" s="74"/>
      <c r="JH95" s="74"/>
      <c r="JI95" s="74"/>
      <c r="JJ95" s="74"/>
      <c r="JK95" s="74"/>
      <c r="JL95" s="74"/>
      <c r="JM95" s="74"/>
      <c r="JN95" s="74"/>
      <c r="JO95" s="74"/>
      <c r="JP95" s="74"/>
      <c r="JQ95" s="74"/>
      <c r="JR95" s="74"/>
    </row>
    <row r="96" spans="1:278" ht="30" customHeight="1" x14ac:dyDescent="0.2">
      <c r="A96" s="165"/>
      <c r="B96" s="165"/>
      <c r="C96" s="165"/>
      <c r="D96" s="165"/>
      <c r="E96" s="165"/>
      <c r="F96" s="43">
        <v>19</v>
      </c>
      <c r="G96" s="168">
        <f t="shared" ca="1" si="2"/>
        <v>0</v>
      </c>
      <c r="H96" s="43" t="str">
        <f t="shared" si="3"/>
        <v>$FV$78</v>
      </c>
      <c r="I96" s="43">
        <f t="shared" si="4"/>
        <v>178</v>
      </c>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c r="GS96" s="74"/>
      <c r="GT96" s="74"/>
      <c r="GU96" s="74"/>
      <c r="GV96" s="74"/>
      <c r="GW96" s="74"/>
      <c r="GX96" s="74"/>
      <c r="GY96" s="74"/>
      <c r="GZ96" s="74"/>
      <c r="HA96" s="74"/>
      <c r="HB96" s="74"/>
      <c r="HC96" s="74"/>
      <c r="HD96" s="74"/>
      <c r="HE96" s="74"/>
      <c r="HF96" s="74"/>
      <c r="HG96" s="74"/>
      <c r="HH96" s="74"/>
      <c r="HI96" s="74"/>
      <c r="HJ96" s="74"/>
      <c r="HK96" s="74"/>
      <c r="HL96" s="74"/>
      <c r="HM96" s="74"/>
      <c r="HN96" s="74"/>
      <c r="HO96" s="74"/>
      <c r="HP96" s="74"/>
      <c r="HQ96" s="74"/>
      <c r="HR96" s="74"/>
      <c r="HS96" s="74"/>
      <c r="HT96" s="74"/>
      <c r="HU96" s="74"/>
      <c r="HV96" s="74"/>
      <c r="HW96" s="74"/>
      <c r="HX96" s="74"/>
      <c r="HY96" s="74"/>
      <c r="HZ96" s="74"/>
      <c r="IA96" s="74"/>
      <c r="IB96" s="74"/>
      <c r="IC96" s="74"/>
      <c r="ID96" s="74"/>
      <c r="IE96" s="74"/>
      <c r="IF96" s="74"/>
      <c r="IG96" s="74"/>
      <c r="IH96" s="74"/>
      <c r="II96" s="74"/>
      <c r="IJ96" s="74"/>
      <c r="IK96" s="74"/>
      <c r="IL96" s="74"/>
      <c r="IM96" s="74"/>
      <c r="IN96" s="74"/>
      <c r="IO96" s="74"/>
      <c r="IP96" s="74"/>
      <c r="IQ96" s="74"/>
      <c r="IR96" s="74"/>
      <c r="IS96" s="74"/>
      <c r="IT96" s="74"/>
      <c r="IU96" s="74"/>
      <c r="IV96" s="74"/>
      <c r="IW96" s="74"/>
      <c r="IX96" s="74"/>
      <c r="IY96" s="74"/>
      <c r="IZ96" s="74"/>
      <c r="JA96" s="74"/>
      <c r="JB96" s="74"/>
      <c r="JC96" s="74"/>
      <c r="JD96" s="74"/>
      <c r="JE96" s="74"/>
      <c r="JF96" s="74"/>
      <c r="JG96" s="74"/>
      <c r="JH96" s="74"/>
      <c r="JI96" s="74"/>
      <c r="JJ96" s="74"/>
      <c r="JK96" s="74"/>
      <c r="JL96" s="74"/>
      <c r="JM96" s="74"/>
      <c r="JN96" s="74"/>
      <c r="JO96" s="74"/>
      <c r="JP96" s="74"/>
      <c r="JQ96" s="74"/>
      <c r="JR96" s="74"/>
    </row>
    <row r="97" spans="1:278" ht="30" customHeight="1" x14ac:dyDescent="0.2">
      <c r="A97" s="165"/>
      <c r="B97" s="165"/>
      <c r="C97" s="165"/>
      <c r="D97" s="165"/>
      <c r="E97" s="165"/>
      <c r="F97" s="43">
        <v>20</v>
      </c>
      <c r="G97" s="168">
        <f t="shared" ca="1" si="2"/>
        <v>0</v>
      </c>
      <c r="H97" s="43" t="str">
        <f t="shared" si="3"/>
        <v>$GE$78</v>
      </c>
      <c r="I97" s="43">
        <f t="shared" si="4"/>
        <v>187</v>
      </c>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c r="GS97" s="74"/>
      <c r="GT97" s="74"/>
      <c r="GU97" s="74"/>
      <c r="GV97" s="74"/>
      <c r="GW97" s="74"/>
      <c r="GX97" s="74"/>
      <c r="GY97" s="74"/>
      <c r="GZ97" s="74"/>
      <c r="HA97" s="74"/>
      <c r="HB97" s="74"/>
      <c r="HC97" s="74"/>
      <c r="HD97" s="74"/>
      <c r="HE97" s="74"/>
      <c r="HF97" s="74"/>
      <c r="HG97" s="74"/>
      <c r="HH97" s="74"/>
      <c r="HI97" s="74"/>
      <c r="HJ97" s="74"/>
      <c r="HK97" s="74"/>
      <c r="HL97" s="74"/>
      <c r="HM97" s="74"/>
      <c r="HN97" s="74"/>
      <c r="HO97" s="74"/>
      <c r="HP97" s="74"/>
      <c r="HQ97" s="74"/>
      <c r="HR97" s="74"/>
      <c r="HS97" s="74"/>
      <c r="HT97" s="74"/>
      <c r="HU97" s="74"/>
      <c r="HV97" s="74"/>
      <c r="HW97" s="74"/>
      <c r="HX97" s="74"/>
      <c r="HY97" s="74"/>
      <c r="HZ97" s="74"/>
      <c r="IA97" s="74"/>
      <c r="IB97" s="74"/>
      <c r="IC97" s="74"/>
      <c r="ID97" s="74"/>
      <c r="IE97" s="74"/>
      <c r="IF97" s="74"/>
      <c r="IG97" s="74"/>
      <c r="IH97" s="74"/>
      <c r="II97" s="74"/>
      <c r="IJ97" s="74"/>
      <c r="IK97" s="74"/>
      <c r="IL97" s="74"/>
      <c r="IM97" s="74"/>
      <c r="IN97" s="74"/>
      <c r="IO97" s="74"/>
      <c r="IP97" s="74"/>
      <c r="IQ97" s="74"/>
      <c r="IR97" s="74"/>
      <c r="IS97" s="74"/>
      <c r="IT97" s="74"/>
      <c r="IU97" s="74"/>
      <c r="IV97" s="74"/>
      <c r="IW97" s="74"/>
      <c r="IX97" s="74"/>
      <c r="IY97" s="74"/>
      <c r="IZ97" s="74"/>
      <c r="JA97" s="74"/>
      <c r="JB97" s="74"/>
      <c r="JC97" s="74"/>
      <c r="JD97" s="74"/>
      <c r="JE97" s="74"/>
      <c r="JF97" s="74"/>
      <c r="JG97" s="74"/>
      <c r="JH97" s="74"/>
      <c r="JI97" s="74"/>
      <c r="JJ97" s="74"/>
      <c r="JK97" s="74"/>
      <c r="JL97" s="74"/>
      <c r="JM97" s="74"/>
      <c r="JN97" s="74"/>
      <c r="JO97" s="74"/>
      <c r="JP97" s="74"/>
      <c r="JQ97" s="74"/>
      <c r="JR97" s="74"/>
    </row>
    <row r="98" spans="1:278" ht="30" customHeight="1" x14ac:dyDescent="0.2">
      <c r="A98" s="165"/>
      <c r="B98" s="165"/>
      <c r="C98" s="165"/>
      <c r="D98" s="165"/>
      <c r="E98" s="165"/>
      <c r="F98" s="43">
        <v>21</v>
      </c>
      <c r="G98" s="168">
        <f t="shared" ca="1" si="2"/>
        <v>0</v>
      </c>
      <c r="H98" s="43" t="str">
        <f t="shared" si="3"/>
        <v>$GN$78</v>
      </c>
      <c r="I98" s="43">
        <f t="shared" si="4"/>
        <v>196</v>
      </c>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c r="FY98" s="74"/>
      <c r="FZ98" s="74"/>
      <c r="GA98" s="74"/>
      <c r="GB98" s="74"/>
      <c r="GC98" s="74"/>
      <c r="GD98" s="74"/>
      <c r="GE98" s="74"/>
      <c r="GF98" s="74"/>
      <c r="GG98" s="74"/>
      <c r="GH98" s="74"/>
      <c r="GI98" s="74"/>
      <c r="GJ98" s="74"/>
      <c r="GK98" s="74"/>
      <c r="GL98" s="74"/>
      <c r="GM98" s="74"/>
      <c r="GN98" s="74"/>
      <c r="GO98" s="74"/>
      <c r="GP98" s="74"/>
      <c r="GQ98" s="74"/>
      <c r="GR98" s="74"/>
      <c r="GS98" s="74"/>
      <c r="GT98" s="74"/>
      <c r="GU98" s="74"/>
      <c r="GV98" s="74"/>
      <c r="GW98" s="74"/>
      <c r="GX98" s="74"/>
      <c r="GY98" s="74"/>
      <c r="GZ98" s="74"/>
      <c r="HA98" s="74"/>
      <c r="HB98" s="74"/>
      <c r="HC98" s="74"/>
      <c r="HD98" s="74"/>
      <c r="HE98" s="74"/>
      <c r="HF98" s="74"/>
      <c r="HG98" s="74"/>
      <c r="HH98" s="74"/>
      <c r="HI98" s="74"/>
      <c r="HJ98" s="74"/>
      <c r="HK98" s="74"/>
      <c r="HL98" s="74"/>
      <c r="HM98" s="74"/>
      <c r="HN98" s="74"/>
      <c r="HO98" s="74"/>
      <c r="HP98" s="74"/>
      <c r="HQ98" s="74"/>
      <c r="HR98" s="74"/>
      <c r="HS98" s="74"/>
      <c r="HT98" s="74"/>
      <c r="HU98" s="74"/>
      <c r="HV98" s="74"/>
      <c r="HW98" s="74"/>
      <c r="HX98" s="74"/>
      <c r="HY98" s="74"/>
      <c r="HZ98" s="74"/>
      <c r="IA98" s="74"/>
      <c r="IB98" s="74"/>
      <c r="IC98" s="74"/>
      <c r="ID98" s="74"/>
      <c r="IE98" s="74"/>
      <c r="IF98" s="74"/>
      <c r="IG98" s="74"/>
      <c r="IH98" s="74"/>
      <c r="II98" s="74"/>
      <c r="IJ98" s="74"/>
      <c r="IK98" s="74"/>
      <c r="IL98" s="74"/>
      <c r="IM98" s="74"/>
      <c r="IN98" s="74"/>
      <c r="IO98" s="74"/>
      <c r="IP98" s="74"/>
      <c r="IQ98" s="74"/>
      <c r="IR98" s="74"/>
      <c r="IS98" s="74"/>
      <c r="IT98" s="74"/>
      <c r="IU98" s="74"/>
      <c r="IV98" s="74"/>
      <c r="IW98" s="74"/>
      <c r="IX98" s="74"/>
      <c r="IY98" s="74"/>
      <c r="IZ98" s="74"/>
      <c r="JA98" s="74"/>
      <c r="JB98" s="74"/>
      <c r="JC98" s="74"/>
      <c r="JD98" s="74"/>
      <c r="JE98" s="74"/>
      <c r="JF98" s="74"/>
      <c r="JG98" s="74"/>
      <c r="JH98" s="74"/>
      <c r="JI98" s="74"/>
      <c r="JJ98" s="74"/>
      <c r="JK98" s="74"/>
      <c r="JL98" s="74"/>
      <c r="JM98" s="74"/>
      <c r="JN98" s="74"/>
      <c r="JO98" s="74"/>
      <c r="JP98" s="74"/>
      <c r="JQ98" s="74"/>
      <c r="JR98" s="74"/>
    </row>
    <row r="99" spans="1:278" ht="30" customHeight="1" x14ac:dyDescent="0.2">
      <c r="A99" s="165"/>
      <c r="B99" s="165"/>
      <c r="C99" s="165"/>
      <c r="D99" s="165"/>
      <c r="E99" s="165"/>
      <c r="F99" s="43">
        <v>22</v>
      </c>
      <c r="G99" s="168">
        <f t="shared" ca="1" si="2"/>
        <v>0</v>
      </c>
      <c r="H99" s="43" t="str">
        <f t="shared" si="3"/>
        <v>$GW$78</v>
      </c>
      <c r="I99" s="43">
        <f t="shared" si="4"/>
        <v>205</v>
      </c>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c r="GS99" s="74"/>
      <c r="GT99" s="74"/>
      <c r="GU99" s="74"/>
      <c r="GV99" s="74"/>
      <c r="GW99" s="74"/>
      <c r="GX99" s="74"/>
      <c r="GY99" s="74"/>
      <c r="GZ99" s="74"/>
      <c r="HA99" s="74"/>
      <c r="HB99" s="74"/>
      <c r="HC99" s="74"/>
      <c r="HD99" s="74"/>
      <c r="HE99" s="74"/>
      <c r="HF99" s="74"/>
      <c r="HG99" s="74"/>
      <c r="HH99" s="74"/>
      <c r="HI99" s="74"/>
      <c r="HJ99" s="74"/>
      <c r="HK99" s="74"/>
      <c r="HL99" s="74"/>
      <c r="HM99" s="74"/>
      <c r="HN99" s="74"/>
      <c r="HO99" s="74"/>
      <c r="HP99" s="74"/>
      <c r="HQ99" s="74"/>
      <c r="HR99" s="74"/>
      <c r="HS99" s="74"/>
      <c r="HT99" s="74"/>
      <c r="HU99" s="74"/>
      <c r="HV99" s="74"/>
      <c r="HW99" s="74"/>
      <c r="HX99" s="74"/>
      <c r="HY99" s="74"/>
      <c r="HZ99" s="74"/>
      <c r="IA99" s="74"/>
      <c r="IB99" s="74"/>
      <c r="IC99" s="74"/>
      <c r="ID99" s="74"/>
      <c r="IE99" s="74"/>
      <c r="IF99" s="74"/>
      <c r="IG99" s="74"/>
      <c r="IH99" s="74"/>
      <c r="II99" s="74"/>
      <c r="IJ99" s="74"/>
      <c r="IK99" s="74"/>
      <c r="IL99" s="74"/>
      <c r="IM99" s="74"/>
      <c r="IN99" s="74"/>
      <c r="IO99" s="74"/>
      <c r="IP99" s="74"/>
      <c r="IQ99" s="74"/>
      <c r="IR99" s="74"/>
      <c r="IS99" s="74"/>
      <c r="IT99" s="74"/>
      <c r="IU99" s="74"/>
      <c r="IV99" s="74"/>
      <c r="IW99" s="74"/>
      <c r="IX99" s="74"/>
      <c r="IY99" s="74"/>
      <c r="IZ99" s="74"/>
      <c r="JA99" s="74"/>
      <c r="JB99" s="74"/>
      <c r="JC99" s="74"/>
      <c r="JD99" s="74"/>
      <c r="JE99" s="74"/>
      <c r="JF99" s="74"/>
      <c r="JG99" s="74"/>
      <c r="JH99" s="74"/>
      <c r="JI99" s="74"/>
      <c r="JJ99" s="74"/>
      <c r="JK99" s="74"/>
      <c r="JL99" s="74"/>
      <c r="JM99" s="74"/>
      <c r="JN99" s="74"/>
      <c r="JO99" s="74"/>
      <c r="JP99" s="74"/>
      <c r="JQ99" s="74"/>
      <c r="JR99" s="74"/>
    </row>
    <row r="100" spans="1:278" ht="30" customHeight="1" x14ac:dyDescent="0.2">
      <c r="A100" s="165"/>
      <c r="B100" s="165"/>
      <c r="C100" s="165"/>
      <c r="D100" s="165"/>
      <c r="E100" s="165"/>
      <c r="F100" s="43">
        <v>23</v>
      </c>
      <c r="G100" s="168">
        <f t="shared" ca="1" si="2"/>
        <v>0</v>
      </c>
      <c r="H100" s="43" t="str">
        <f t="shared" si="3"/>
        <v>$HF$78</v>
      </c>
      <c r="I100" s="43">
        <f t="shared" si="4"/>
        <v>214</v>
      </c>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c r="GS100" s="74"/>
      <c r="GT100" s="74"/>
      <c r="GU100" s="74"/>
      <c r="GV100" s="74"/>
      <c r="GW100" s="74"/>
      <c r="GX100" s="74"/>
      <c r="GY100" s="74"/>
      <c r="GZ100" s="74"/>
      <c r="HA100" s="74"/>
      <c r="HB100" s="74"/>
      <c r="HC100" s="74"/>
      <c r="HD100" s="74"/>
      <c r="HE100" s="74"/>
      <c r="HF100" s="74"/>
      <c r="HG100" s="74"/>
      <c r="HH100" s="74"/>
      <c r="HI100" s="74"/>
      <c r="HJ100" s="74"/>
      <c r="HK100" s="74"/>
      <c r="HL100" s="74"/>
      <c r="HM100" s="74"/>
      <c r="HN100" s="74"/>
      <c r="HO100" s="74"/>
      <c r="HP100" s="74"/>
      <c r="HQ100" s="74"/>
      <c r="HR100" s="74"/>
      <c r="HS100" s="74"/>
      <c r="HT100" s="74"/>
      <c r="HU100" s="74"/>
      <c r="HV100" s="74"/>
      <c r="HW100" s="74"/>
      <c r="HX100" s="74"/>
      <c r="HY100" s="74"/>
      <c r="HZ100" s="74"/>
      <c r="IA100" s="74"/>
      <c r="IB100" s="74"/>
      <c r="IC100" s="74"/>
      <c r="ID100" s="74"/>
      <c r="IE100" s="74"/>
      <c r="IF100" s="74"/>
      <c r="IG100" s="74"/>
      <c r="IH100" s="74"/>
      <c r="II100" s="74"/>
      <c r="IJ100" s="74"/>
      <c r="IK100" s="74"/>
      <c r="IL100" s="74"/>
      <c r="IM100" s="74"/>
      <c r="IN100" s="74"/>
      <c r="IO100" s="74"/>
      <c r="IP100" s="74"/>
      <c r="IQ100" s="74"/>
      <c r="IR100" s="74"/>
      <c r="IS100" s="74"/>
      <c r="IT100" s="74"/>
      <c r="IU100" s="74"/>
      <c r="IV100" s="74"/>
      <c r="IW100" s="74"/>
      <c r="IX100" s="74"/>
      <c r="IY100" s="74"/>
      <c r="IZ100" s="74"/>
      <c r="JA100" s="74"/>
      <c r="JB100" s="74"/>
      <c r="JC100" s="74"/>
      <c r="JD100" s="74"/>
      <c r="JE100" s="74"/>
      <c r="JF100" s="74"/>
      <c r="JG100" s="74"/>
      <c r="JH100" s="74"/>
      <c r="JI100" s="74"/>
      <c r="JJ100" s="74"/>
      <c r="JK100" s="74"/>
      <c r="JL100" s="74"/>
      <c r="JM100" s="74"/>
      <c r="JN100" s="74"/>
      <c r="JO100" s="74"/>
      <c r="JP100" s="74"/>
      <c r="JQ100" s="74"/>
      <c r="JR100" s="74"/>
    </row>
    <row r="101" spans="1:278" ht="30" customHeight="1" x14ac:dyDescent="0.2">
      <c r="A101" s="165"/>
      <c r="B101" s="165"/>
      <c r="C101" s="165"/>
      <c r="D101" s="165"/>
      <c r="E101" s="165"/>
      <c r="F101" s="43">
        <v>24</v>
      </c>
      <c r="G101" s="168">
        <f t="shared" ca="1" si="2"/>
        <v>0</v>
      </c>
      <c r="H101" s="43" t="str">
        <f t="shared" si="3"/>
        <v>$HO$78</v>
      </c>
      <c r="I101" s="43">
        <f t="shared" si="4"/>
        <v>223</v>
      </c>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c r="GS101" s="74"/>
      <c r="GT101" s="74"/>
      <c r="GU101" s="74"/>
      <c r="GV101" s="74"/>
      <c r="GW101" s="74"/>
      <c r="GX101" s="74"/>
      <c r="GY101" s="74"/>
      <c r="GZ101" s="74"/>
      <c r="HA101" s="74"/>
      <c r="HB101" s="74"/>
      <c r="HC101" s="74"/>
      <c r="HD101" s="74"/>
      <c r="HE101" s="74"/>
      <c r="HF101" s="74"/>
      <c r="HG101" s="74"/>
      <c r="HH101" s="74"/>
      <c r="HI101" s="74"/>
      <c r="HJ101" s="74"/>
      <c r="HK101" s="74"/>
      <c r="HL101" s="74"/>
      <c r="HM101" s="74"/>
      <c r="HN101" s="74"/>
      <c r="HO101" s="74"/>
      <c r="HP101" s="74"/>
      <c r="HQ101" s="74"/>
      <c r="HR101" s="74"/>
      <c r="HS101" s="74"/>
      <c r="HT101" s="74"/>
      <c r="HU101" s="74"/>
      <c r="HV101" s="74"/>
      <c r="HW101" s="74"/>
      <c r="HX101" s="74"/>
      <c r="HY101" s="74"/>
      <c r="HZ101" s="74"/>
      <c r="IA101" s="74"/>
      <c r="IB101" s="74"/>
      <c r="IC101" s="74"/>
      <c r="ID101" s="74"/>
      <c r="IE101" s="74"/>
      <c r="IF101" s="74"/>
      <c r="IG101" s="74"/>
      <c r="IH101" s="74"/>
      <c r="II101" s="74"/>
      <c r="IJ101" s="74"/>
      <c r="IK101" s="74"/>
      <c r="IL101" s="74"/>
      <c r="IM101" s="74"/>
      <c r="IN101" s="74"/>
      <c r="IO101" s="74"/>
      <c r="IP101" s="74"/>
      <c r="IQ101" s="74"/>
      <c r="IR101" s="74"/>
      <c r="IS101" s="74"/>
      <c r="IT101" s="74"/>
      <c r="IU101" s="74"/>
      <c r="IV101" s="74"/>
      <c r="IW101" s="74"/>
      <c r="IX101" s="74"/>
      <c r="IY101" s="74"/>
      <c r="IZ101" s="74"/>
      <c r="JA101" s="74"/>
      <c r="JB101" s="74"/>
      <c r="JC101" s="74"/>
      <c r="JD101" s="74"/>
      <c r="JE101" s="74"/>
      <c r="JF101" s="74"/>
      <c r="JG101" s="74"/>
      <c r="JH101" s="74"/>
      <c r="JI101" s="74"/>
      <c r="JJ101" s="74"/>
      <c r="JK101" s="74"/>
      <c r="JL101" s="74"/>
      <c r="JM101" s="74"/>
      <c r="JN101" s="74"/>
      <c r="JO101" s="74"/>
      <c r="JP101" s="74"/>
      <c r="JQ101" s="74"/>
      <c r="JR101" s="74"/>
    </row>
    <row r="102" spans="1:278" ht="30" customHeight="1" x14ac:dyDescent="0.2">
      <c r="A102" s="165"/>
      <c r="B102" s="165"/>
      <c r="C102" s="165"/>
      <c r="D102" s="165"/>
      <c r="E102" s="165"/>
      <c r="F102" s="43">
        <v>25</v>
      </c>
      <c r="G102" s="168">
        <f t="shared" ca="1" si="2"/>
        <v>0</v>
      </c>
      <c r="H102" s="43" t="str">
        <f t="shared" si="3"/>
        <v>$HX$78</v>
      </c>
      <c r="I102" s="43">
        <f t="shared" si="4"/>
        <v>232</v>
      </c>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c r="GS102" s="74"/>
      <c r="GT102" s="74"/>
      <c r="GU102" s="74"/>
      <c r="GV102" s="74"/>
      <c r="GW102" s="74"/>
      <c r="GX102" s="74"/>
      <c r="GY102" s="74"/>
      <c r="GZ102" s="74"/>
      <c r="HA102" s="74"/>
      <c r="HB102" s="74"/>
      <c r="HC102" s="74"/>
      <c r="HD102" s="74"/>
      <c r="HE102" s="74"/>
      <c r="HF102" s="74"/>
      <c r="HG102" s="74"/>
      <c r="HH102" s="74"/>
      <c r="HI102" s="74"/>
      <c r="HJ102" s="74"/>
      <c r="HK102" s="74"/>
      <c r="HL102" s="74"/>
      <c r="HM102" s="74"/>
      <c r="HN102" s="74"/>
      <c r="HO102" s="74"/>
      <c r="HP102" s="74"/>
      <c r="HQ102" s="74"/>
      <c r="HR102" s="74"/>
      <c r="HS102" s="74"/>
      <c r="HT102" s="74"/>
      <c r="HU102" s="74"/>
      <c r="HV102" s="74"/>
      <c r="HW102" s="74"/>
      <c r="HX102" s="74"/>
      <c r="HY102" s="74"/>
      <c r="HZ102" s="74"/>
      <c r="IA102" s="74"/>
      <c r="IB102" s="74"/>
      <c r="IC102" s="74"/>
      <c r="ID102" s="74"/>
      <c r="IE102" s="74"/>
      <c r="IF102" s="74"/>
      <c r="IG102" s="74"/>
      <c r="IH102" s="74"/>
      <c r="II102" s="74"/>
      <c r="IJ102" s="74"/>
      <c r="IK102" s="74"/>
      <c r="IL102" s="74"/>
      <c r="IM102" s="74"/>
      <c r="IN102" s="74"/>
      <c r="IO102" s="74"/>
      <c r="IP102" s="74"/>
      <c r="IQ102" s="74"/>
      <c r="IR102" s="74"/>
      <c r="IS102" s="74"/>
      <c r="IT102" s="74"/>
      <c r="IU102" s="74"/>
      <c r="IV102" s="74"/>
      <c r="IW102" s="74"/>
      <c r="IX102" s="74"/>
      <c r="IY102" s="74"/>
      <c r="IZ102" s="74"/>
      <c r="JA102" s="74"/>
      <c r="JB102" s="74"/>
      <c r="JC102" s="74"/>
      <c r="JD102" s="74"/>
      <c r="JE102" s="74"/>
      <c r="JF102" s="74"/>
      <c r="JG102" s="74"/>
      <c r="JH102" s="74"/>
      <c r="JI102" s="74"/>
      <c r="JJ102" s="74"/>
      <c r="JK102" s="74"/>
      <c r="JL102" s="74"/>
      <c r="JM102" s="74"/>
      <c r="JN102" s="74"/>
      <c r="JO102" s="74"/>
      <c r="JP102" s="74"/>
      <c r="JQ102" s="74"/>
      <c r="JR102" s="74"/>
    </row>
    <row r="103" spans="1:278" ht="30" customHeight="1" x14ac:dyDescent="0.2">
      <c r="A103" s="165"/>
      <c r="B103" s="165"/>
      <c r="C103" s="165"/>
      <c r="D103" s="165"/>
      <c r="E103" s="165"/>
      <c r="F103" s="43">
        <v>26</v>
      </c>
      <c r="G103" s="168">
        <f t="shared" ca="1" si="2"/>
        <v>0</v>
      </c>
      <c r="H103" s="43" t="str">
        <f t="shared" si="3"/>
        <v>$IG$78</v>
      </c>
      <c r="I103" s="43">
        <f t="shared" si="4"/>
        <v>241</v>
      </c>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c r="GS103" s="74"/>
      <c r="GT103" s="74"/>
      <c r="GU103" s="74"/>
      <c r="GV103" s="74"/>
      <c r="GW103" s="74"/>
      <c r="GX103" s="74"/>
      <c r="GY103" s="74"/>
      <c r="GZ103" s="74"/>
      <c r="HA103" s="74"/>
      <c r="HB103" s="74"/>
      <c r="HC103" s="74"/>
      <c r="HD103" s="74"/>
      <c r="HE103" s="74"/>
      <c r="HF103" s="74"/>
      <c r="HG103" s="74"/>
      <c r="HH103" s="74"/>
      <c r="HI103" s="74"/>
      <c r="HJ103" s="74"/>
      <c r="HK103" s="74"/>
      <c r="HL103" s="74"/>
      <c r="HM103" s="74"/>
      <c r="HN103" s="74"/>
      <c r="HO103" s="74"/>
      <c r="HP103" s="74"/>
      <c r="HQ103" s="74"/>
      <c r="HR103" s="74"/>
      <c r="HS103" s="74"/>
      <c r="HT103" s="74"/>
      <c r="HU103" s="74"/>
      <c r="HV103" s="74"/>
      <c r="HW103" s="74"/>
      <c r="HX103" s="74"/>
      <c r="HY103" s="74"/>
      <c r="HZ103" s="74"/>
      <c r="IA103" s="74"/>
      <c r="IB103" s="74"/>
      <c r="IC103" s="74"/>
      <c r="ID103" s="74"/>
      <c r="IE103" s="74"/>
      <c r="IF103" s="74"/>
      <c r="IG103" s="74"/>
      <c r="IH103" s="74"/>
      <c r="II103" s="74"/>
      <c r="IJ103" s="74"/>
      <c r="IK103" s="74"/>
      <c r="IL103" s="74"/>
      <c r="IM103" s="74"/>
      <c r="IN103" s="74"/>
      <c r="IO103" s="74"/>
      <c r="IP103" s="74"/>
      <c r="IQ103" s="74"/>
      <c r="IR103" s="74"/>
      <c r="IS103" s="74"/>
      <c r="IT103" s="74"/>
      <c r="IU103" s="74"/>
      <c r="IV103" s="74"/>
      <c r="IW103" s="74"/>
      <c r="IX103" s="74"/>
      <c r="IY103" s="74"/>
      <c r="IZ103" s="74"/>
      <c r="JA103" s="74"/>
      <c r="JB103" s="74"/>
      <c r="JC103" s="74"/>
      <c r="JD103" s="74"/>
      <c r="JE103" s="74"/>
      <c r="JF103" s="74"/>
      <c r="JG103" s="74"/>
      <c r="JH103" s="74"/>
      <c r="JI103" s="74"/>
      <c r="JJ103" s="74"/>
      <c r="JK103" s="74"/>
      <c r="JL103" s="74"/>
      <c r="JM103" s="74"/>
      <c r="JN103" s="74"/>
      <c r="JO103" s="74"/>
      <c r="JP103" s="74"/>
      <c r="JQ103" s="74"/>
      <c r="JR103" s="74"/>
    </row>
    <row r="104" spans="1:278" ht="30" customHeight="1" x14ac:dyDescent="0.2">
      <c r="A104" s="165"/>
      <c r="B104" s="165"/>
      <c r="C104" s="165"/>
      <c r="D104" s="165"/>
      <c r="E104" s="165"/>
      <c r="F104" s="43">
        <v>27</v>
      </c>
      <c r="G104" s="168">
        <f t="shared" ca="1" si="2"/>
        <v>0</v>
      </c>
      <c r="H104" s="43" t="str">
        <f t="shared" si="3"/>
        <v>$IP$78</v>
      </c>
      <c r="I104" s="43">
        <f t="shared" si="4"/>
        <v>250</v>
      </c>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c r="GS104" s="74"/>
      <c r="GT104" s="74"/>
      <c r="GU104" s="74"/>
      <c r="GV104" s="74"/>
      <c r="GW104" s="74"/>
      <c r="GX104" s="74"/>
      <c r="GY104" s="74"/>
      <c r="GZ104" s="74"/>
      <c r="HA104" s="74"/>
      <c r="HB104" s="74"/>
      <c r="HC104" s="74"/>
      <c r="HD104" s="74"/>
      <c r="HE104" s="74"/>
      <c r="HF104" s="74"/>
      <c r="HG104" s="74"/>
      <c r="HH104" s="74"/>
      <c r="HI104" s="74"/>
      <c r="HJ104" s="74"/>
      <c r="HK104" s="74"/>
      <c r="HL104" s="74"/>
      <c r="HM104" s="74"/>
      <c r="HN104" s="74"/>
      <c r="HO104" s="74"/>
      <c r="HP104" s="74"/>
      <c r="HQ104" s="74"/>
      <c r="HR104" s="74"/>
      <c r="HS104" s="74"/>
      <c r="HT104" s="74"/>
      <c r="HU104" s="74"/>
      <c r="HV104" s="74"/>
      <c r="HW104" s="74"/>
      <c r="HX104" s="74"/>
      <c r="HY104" s="74"/>
      <c r="HZ104" s="74"/>
      <c r="IA104" s="74"/>
      <c r="IB104" s="74"/>
      <c r="IC104" s="74"/>
      <c r="ID104" s="74"/>
      <c r="IE104" s="74"/>
      <c r="IF104" s="74"/>
      <c r="IG104" s="74"/>
      <c r="IH104" s="74"/>
      <c r="II104" s="74"/>
      <c r="IJ104" s="74"/>
      <c r="IK104" s="74"/>
      <c r="IL104" s="74"/>
      <c r="IM104" s="74"/>
      <c r="IN104" s="74"/>
      <c r="IO104" s="74"/>
      <c r="IP104" s="74"/>
      <c r="IQ104" s="74"/>
      <c r="IR104" s="74"/>
      <c r="IS104" s="74"/>
      <c r="IT104" s="74"/>
      <c r="IU104" s="74"/>
      <c r="IV104" s="74"/>
      <c r="IW104" s="74"/>
      <c r="IX104" s="74"/>
      <c r="IY104" s="74"/>
      <c r="IZ104" s="74"/>
      <c r="JA104" s="74"/>
      <c r="JB104" s="74"/>
      <c r="JC104" s="74"/>
      <c r="JD104" s="74"/>
      <c r="JE104" s="74"/>
      <c r="JF104" s="74"/>
      <c r="JG104" s="74"/>
      <c r="JH104" s="74"/>
      <c r="JI104" s="74"/>
      <c r="JJ104" s="74"/>
      <c r="JK104" s="74"/>
      <c r="JL104" s="74"/>
      <c r="JM104" s="74"/>
      <c r="JN104" s="74"/>
      <c r="JO104" s="74"/>
      <c r="JP104" s="74"/>
      <c r="JQ104" s="74"/>
      <c r="JR104" s="74"/>
    </row>
    <row r="105" spans="1:278" ht="30" customHeight="1" x14ac:dyDescent="0.2">
      <c r="A105" s="165"/>
      <c r="B105" s="165"/>
      <c r="C105" s="165"/>
      <c r="D105" s="165"/>
      <c r="E105" s="165"/>
      <c r="F105" s="43">
        <v>28</v>
      </c>
      <c r="G105" s="168">
        <f t="shared" ca="1" si="2"/>
        <v>0</v>
      </c>
      <c r="H105" s="43" t="str">
        <f t="shared" si="3"/>
        <v>$IY$78</v>
      </c>
      <c r="I105" s="43">
        <f t="shared" si="4"/>
        <v>259</v>
      </c>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c r="GS105" s="74"/>
      <c r="GT105" s="74"/>
      <c r="GU105" s="74"/>
      <c r="GV105" s="74"/>
      <c r="GW105" s="74"/>
      <c r="GX105" s="74"/>
      <c r="GY105" s="74"/>
      <c r="GZ105" s="74"/>
      <c r="HA105" s="74"/>
      <c r="HB105" s="74"/>
      <c r="HC105" s="74"/>
      <c r="HD105" s="74"/>
      <c r="HE105" s="74"/>
      <c r="HF105" s="74"/>
      <c r="HG105" s="74"/>
      <c r="HH105" s="74"/>
      <c r="HI105" s="74"/>
      <c r="HJ105" s="74"/>
      <c r="HK105" s="74"/>
      <c r="HL105" s="74"/>
      <c r="HM105" s="74"/>
      <c r="HN105" s="74"/>
      <c r="HO105" s="74"/>
      <c r="HP105" s="74"/>
      <c r="HQ105" s="74"/>
      <c r="HR105" s="74"/>
      <c r="HS105" s="74"/>
      <c r="HT105" s="74"/>
      <c r="HU105" s="74"/>
      <c r="HV105" s="74"/>
      <c r="HW105" s="74"/>
      <c r="HX105" s="74"/>
      <c r="HY105" s="74"/>
      <c r="HZ105" s="74"/>
      <c r="IA105" s="74"/>
      <c r="IB105" s="74"/>
      <c r="IC105" s="74"/>
      <c r="ID105" s="74"/>
      <c r="IE105" s="74"/>
      <c r="IF105" s="74"/>
      <c r="IG105" s="74"/>
      <c r="IH105" s="74"/>
      <c r="II105" s="74"/>
      <c r="IJ105" s="74"/>
      <c r="IK105" s="74"/>
      <c r="IL105" s="74"/>
      <c r="IM105" s="74"/>
      <c r="IN105" s="74"/>
      <c r="IO105" s="74"/>
      <c r="IP105" s="74"/>
      <c r="IQ105" s="74"/>
      <c r="IR105" s="74"/>
      <c r="IS105" s="74"/>
      <c r="IT105" s="74"/>
      <c r="IU105" s="74"/>
      <c r="IV105" s="74"/>
      <c r="IW105" s="74"/>
      <c r="IX105" s="74"/>
      <c r="IY105" s="74"/>
      <c r="IZ105" s="74"/>
      <c r="JA105" s="74"/>
      <c r="JB105" s="74"/>
      <c r="JC105" s="74"/>
      <c r="JD105" s="74"/>
      <c r="JE105" s="74"/>
      <c r="JF105" s="74"/>
      <c r="JG105" s="74"/>
      <c r="JH105" s="74"/>
      <c r="JI105" s="74"/>
      <c r="JJ105" s="74"/>
      <c r="JK105" s="74"/>
      <c r="JL105" s="74"/>
      <c r="JM105" s="74"/>
      <c r="JN105" s="74"/>
      <c r="JO105" s="74"/>
      <c r="JP105" s="74"/>
      <c r="JQ105" s="74"/>
      <c r="JR105" s="74"/>
    </row>
    <row r="106" spans="1:278" ht="30" customHeight="1" x14ac:dyDescent="0.2">
      <c r="A106" s="165"/>
      <c r="B106" s="165"/>
      <c r="C106" s="165"/>
      <c r="D106" s="165"/>
      <c r="E106" s="165"/>
      <c r="F106" s="43">
        <v>29</v>
      </c>
      <c r="G106" s="168">
        <f t="shared" ca="1" si="2"/>
        <v>0</v>
      </c>
      <c r="H106" s="43" t="str">
        <f t="shared" si="3"/>
        <v>$JH$78</v>
      </c>
      <c r="I106" s="43">
        <f t="shared" si="4"/>
        <v>268</v>
      </c>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c r="GS106" s="74"/>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4"/>
      <c r="IH106" s="74"/>
      <c r="II106" s="74"/>
      <c r="IJ106" s="74"/>
      <c r="IK106" s="74"/>
      <c r="IL106" s="74"/>
      <c r="IM106" s="74"/>
      <c r="IN106" s="74"/>
      <c r="IO106" s="74"/>
      <c r="IP106" s="74"/>
      <c r="IQ106" s="74"/>
      <c r="IR106" s="74"/>
      <c r="IS106" s="74"/>
      <c r="IT106" s="74"/>
      <c r="IU106" s="74"/>
      <c r="IV106" s="74"/>
      <c r="IW106" s="74"/>
      <c r="IX106" s="74"/>
      <c r="IY106" s="74"/>
      <c r="IZ106" s="74"/>
      <c r="JA106" s="74"/>
      <c r="JB106" s="74"/>
      <c r="JC106" s="74"/>
      <c r="JD106" s="74"/>
      <c r="JE106" s="74"/>
      <c r="JF106" s="74"/>
      <c r="JG106" s="74"/>
      <c r="JH106" s="74"/>
      <c r="JI106" s="74"/>
      <c r="JJ106" s="74"/>
      <c r="JK106" s="74"/>
      <c r="JL106" s="74"/>
      <c r="JM106" s="74"/>
      <c r="JN106" s="74"/>
      <c r="JO106" s="74"/>
      <c r="JP106" s="74"/>
      <c r="JQ106" s="74"/>
      <c r="JR106" s="74"/>
    </row>
    <row r="107" spans="1:278" ht="30" customHeight="1" x14ac:dyDescent="0.2">
      <c r="A107" s="165"/>
      <c r="B107" s="165"/>
      <c r="C107" s="165"/>
      <c r="D107" s="165"/>
      <c r="E107" s="165"/>
      <c r="F107" s="43">
        <v>30</v>
      </c>
      <c r="G107" s="168">
        <f t="shared" ca="1" si="2"/>
        <v>0</v>
      </c>
      <c r="H107" s="43" t="str">
        <f t="shared" si="3"/>
        <v>$JQ$78</v>
      </c>
      <c r="I107" s="43">
        <f t="shared" si="4"/>
        <v>277</v>
      </c>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c r="GS107" s="74"/>
      <c r="GT107" s="74"/>
      <c r="GU107" s="74"/>
      <c r="GV107" s="74"/>
      <c r="GW107" s="74"/>
      <c r="GX107" s="74"/>
      <c r="GY107" s="74"/>
      <c r="GZ107" s="74"/>
      <c r="HA107" s="74"/>
      <c r="HB107" s="74"/>
      <c r="HC107" s="74"/>
      <c r="HD107" s="74"/>
      <c r="HE107" s="74"/>
      <c r="HF107" s="74"/>
      <c r="HG107" s="74"/>
      <c r="HH107" s="74"/>
      <c r="HI107" s="74"/>
      <c r="HJ107" s="74"/>
      <c r="HK107" s="74"/>
      <c r="HL107" s="74"/>
      <c r="HM107" s="74"/>
      <c r="HN107" s="74"/>
      <c r="HO107" s="74"/>
      <c r="HP107" s="74"/>
      <c r="HQ107" s="74"/>
      <c r="HR107" s="74"/>
      <c r="HS107" s="74"/>
      <c r="HT107" s="74"/>
      <c r="HU107" s="74"/>
      <c r="HV107" s="74"/>
      <c r="HW107" s="74"/>
      <c r="HX107" s="74"/>
      <c r="HY107" s="74"/>
      <c r="HZ107" s="74"/>
      <c r="IA107" s="74"/>
      <c r="IB107" s="74"/>
      <c r="IC107" s="74"/>
      <c r="ID107" s="74"/>
      <c r="IE107" s="74"/>
      <c r="IF107" s="74"/>
      <c r="IG107" s="74"/>
      <c r="IH107" s="74"/>
      <c r="II107" s="74"/>
      <c r="IJ107" s="74"/>
      <c r="IK107" s="74"/>
      <c r="IL107" s="74"/>
      <c r="IM107" s="74"/>
      <c r="IN107" s="74"/>
      <c r="IO107" s="74"/>
      <c r="IP107" s="74"/>
      <c r="IQ107" s="74"/>
      <c r="IR107" s="74"/>
      <c r="IS107" s="74"/>
      <c r="IT107" s="74"/>
      <c r="IU107" s="74"/>
      <c r="IV107" s="74"/>
      <c r="IW107" s="74"/>
      <c r="IX107" s="74"/>
      <c r="IY107" s="74"/>
      <c r="IZ107" s="74"/>
      <c r="JA107" s="74"/>
      <c r="JB107" s="74"/>
      <c r="JC107" s="74"/>
      <c r="JD107" s="74"/>
      <c r="JE107" s="74"/>
      <c r="JF107" s="74"/>
      <c r="JG107" s="74"/>
      <c r="JH107" s="74"/>
      <c r="JI107" s="74"/>
      <c r="JJ107" s="74"/>
      <c r="JK107" s="74"/>
      <c r="JL107" s="74"/>
      <c r="JM107" s="74"/>
      <c r="JN107" s="74"/>
      <c r="JO107" s="74"/>
      <c r="JP107" s="74"/>
      <c r="JQ107" s="74"/>
      <c r="JR107" s="74"/>
    </row>
    <row r="108" spans="1:278" ht="12.75" customHeight="1" x14ac:dyDescent="0.2">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c r="GN108" s="74"/>
      <c r="GO108" s="74"/>
      <c r="GP108" s="74"/>
      <c r="GQ108" s="74"/>
      <c r="GR108" s="74"/>
      <c r="GS108" s="74"/>
      <c r="GT108" s="74"/>
      <c r="GU108" s="74"/>
      <c r="GV108" s="74"/>
      <c r="GW108" s="74"/>
      <c r="GX108" s="74"/>
      <c r="GY108" s="74"/>
      <c r="GZ108" s="74"/>
      <c r="HA108" s="74"/>
      <c r="HB108" s="74"/>
      <c r="HC108" s="74"/>
      <c r="HD108" s="74"/>
      <c r="HE108" s="74"/>
      <c r="HF108" s="74"/>
      <c r="HG108" s="74"/>
      <c r="HH108" s="74"/>
      <c r="HI108" s="74"/>
      <c r="HJ108" s="74"/>
      <c r="HK108" s="74"/>
      <c r="HL108" s="74"/>
      <c r="HM108" s="74"/>
      <c r="HN108" s="74"/>
      <c r="HO108" s="74"/>
      <c r="HP108" s="74"/>
      <c r="HQ108" s="74"/>
      <c r="HR108" s="74"/>
      <c r="HS108" s="74"/>
      <c r="HT108" s="74"/>
      <c r="HU108" s="74"/>
      <c r="HV108" s="74"/>
      <c r="HW108" s="74"/>
      <c r="HX108" s="74"/>
      <c r="HY108" s="74"/>
      <c r="HZ108" s="74"/>
      <c r="IA108" s="74"/>
      <c r="IB108" s="74"/>
      <c r="IC108" s="74"/>
      <c r="ID108" s="74"/>
      <c r="IE108" s="74"/>
      <c r="IF108" s="74"/>
      <c r="IG108" s="74"/>
      <c r="IH108" s="74"/>
      <c r="II108" s="74"/>
      <c r="IJ108" s="74"/>
      <c r="IK108" s="74"/>
      <c r="IL108" s="74"/>
      <c r="IM108" s="74"/>
      <c r="IN108" s="74"/>
      <c r="IO108" s="74"/>
      <c r="IP108" s="74"/>
      <c r="IQ108" s="74"/>
      <c r="IR108" s="74"/>
      <c r="IS108" s="74"/>
      <c r="IT108" s="74"/>
      <c r="IU108" s="74"/>
      <c r="IV108" s="74"/>
      <c r="IW108" s="74"/>
      <c r="IX108" s="74"/>
      <c r="IY108" s="74"/>
      <c r="IZ108" s="74"/>
      <c r="JA108" s="74"/>
      <c r="JB108" s="74"/>
      <c r="JC108" s="74"/>
      <c r="JD108" s="74"/>
      <c r="JE108" s="74"/>
      <c r="JF108" s="74"/>
      <c r="JG108" s="74"/>
      <c r="JH108" s="74"/>
      <c r="JI108" s="74"/>
      <c r="JJ108" s="74"/>
      <c r="JK108" s="74"/>
      <c r="JL108" s="74"/>
      <c r="JM108" s="74"/>
      <c r="JN108" s="74"/>
      <c r="JO108" s="74"/>
      <c r="JP108" s="74"/>
      <c r="JQ108" s="74"/>
      <c r="JR108" s="74"/>
    </row>
    <row r="109" spans="1:278" ht="12.75" customHeight="1" x14ac:dyDescent="0.2">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c r="FJ109" s="74"/>
      <c r="FK109" s="74"/>
      <c r="FL109" s="74"/>
      <c r="FM109" s="74"/>
      <c r="FN109" s="74"/>
      <c r="FO109" s="74"/>
      <c r="FP109" s="74"/>
      <c r="FQ109" s="74"/>
      <c r="FR109" s="74"/>
      <c r="FS109" s="74"/>
      <c r="FT109" s="74"/>
      <c r="FU109" s="74"/>
      <c r="FV109" s="74"/>
      <c r="FW109" s="74"/>
      <c r="FX109" s="74"/>
      <c r="FY109" s="74"/>
      <c r="FZ109" s="74"/>
      <c r="GA109" s="74"/>
      <c r="GB109" s="74"/>
      <c r="GC109" s="74"/>
      <c r="GD109" s="74"/>
      <c r="GE109" s="74"/>
      <c r="GF109" s="74"/>
      <c r="GG109" s="74"/>
      <c r="GH109" s="74"/>
      <c r="GI109" s="74"/>
      <c r="GJ109" s="74"/>
      <c r="GK109" s="74"/>
      <c r="GL109" s="74"/>
      <c r="GM109" s="74"/>
      <c r="GN109" s="74"/>
      <c r="GO109" s="74"/>
      <c r="GP109" s="74"/>
      <c r="GQ109" s="74"/>
      <c r="GR109" s="74"/>
      <c r="GS109" s="74"/>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74"/>
      <c r="IH109" s="74"/>
      <c r="II109" s="74"/>
      <c r="IJ109" s="74"/>
      <c r="IK109" s="74"/>
      <c r="IL109" s="74"/>
      <c r="IM109" s="74"/>
      <c r="IN109" s="74"/>
      <c r="IO109" s="74"/>
      <c r="IP109" s="74"/>
      <c r="IQ109" s="74"/>
      <c r="IR109" s="74"/>
      <c r="IS109" s="74"/>
      <c r="IT109" s="74"/>
      <c r="IU109" s="74"/>
      <c r="IV109" s="74"/>
      <c r="IW109" s="74"/>
      <c r="IX109" s="74"/>
      <c r="IY109" s="74"/>
      <c r="IZ109" s="74"/>
      <c r="JA109" s="74"/>
      <c r="JB109" s="74"/>
      <c r="JC109" s="74"/>
      <c r="JD109" s="74"/>
      <c r="JE109" s="74"/>
      <c r="JF109" s="74"/>
      <c r="JG109" s="74"/>
      <c r="JH109" s="74"/>
      <c r="JI109" s="74"/>
      <c r="JJ109" s="74"/>
      <c r="JK109" s="74"/>
      <c r="JL109" s="74"/>
      <c r="JM109" s="74"/>
      <c r="JN109" s="74"/>
      <c r="JO109" s="74"/>
      <c r="JP109" s="74"/>
      <c r="JQ109" s="74"/>
      <c r="JR109" s="74"/>
    </row>
  </sheetData>
  <mergeCells count="275">
    <mergeCell ref="EH2:EH3"/>
    <mergeCell ref="EI2:EL3"/>
    <mergeCell ref="EP2:EP3"/>
    <mergeCell ref="EQ2:EQ3"/>
    <mergeCell ref="ER2:EU3"/>
    <mergeCell ref="EY2:EY3"/>
    <mergeCell ref="EZ2:EZ3"/>
    <mergeCell ref="FA2:FD3"/>
    <mergeCell ref="FH2:FH3"/>
    <mergeCell ref="FI2:FI3"/>
    <mergeCell ref="FJ2:FM3"/>
    <mergeCell ref="FQ2:FQ3"/>
    <mergeCell ref="FR2:FR3"/>
    <mergeCell ref="FS2:FV3"/>
    <mergeCell ref="GS2:GS3"/>
    <mergeCell ref="GT2:GW3"/>
    <mergeCell ref="HA2:HA3"/>
    <mergeCell ref="HB2:HB3"/>
    <mergeCell ref="FZ2:FZ3"/>
    <mergeCell ref="GA2:GA3"/>
    <mergeCell ref="GB2:GE3"/>
    <mergeCell ref="GI2:GI3"/>
    <mergeCell ref="GJ2:GJ3"/>
    <mergeCell ref="GK2:GN3"/>
    <mergeCell ref="GR2:GR3"/>
    <mergeCell ref="HC2:HF3"/>
    <mergeCell ref="HJ2:HJ3"/>
    <mergeCell ref="HK2:HK3"/>
    <mergeCell ref="HL2:HO3"/>
    <mergeCell ref="HS2:HS3"/>
    <mergeCell ref="HT2:HT3"/>
    <mergeCell ref="HU2:HX3"/>
    <mergeCell ref="IB2:IB3"/>
    <mergeCell ref="IC2:IC3"/>
    <mergeCell ref="ID2:IG3"/>
    <mergeCell ref="JD2:JD3"/>
    <mergeCell ref="JE2:JH3"/>
    <mergeCell ref="JL2:JL3"/>
    <mergeCell ref="JM2:JM3"/>
    <mergeCell ref="JN2:JQ3"/>
    <mergeCell ref="IK2:IK3"/>
    <mergeCell ref="IL2:IL3"/>
    <mergeCell ref="IM2:IP3"/>
    <mergeCell ref="IT2:IT3"/>
    <mergeCell ref="IU2:IU3"/>
    <mergeCell ref="IV2:IY3"/>
    <mergeCell ref="JC2:JC3"/>
    <mergeCell ref="CN2:CN3"/>
    <mergeCell ref="CO2:CO3"/>
    <mergeCell ref="BX4:CB4"/>
    <mergeCell ref="CP4:CT4"/>
    <mergeCell ref="CP2:CS3"/>
    <mergeCell ref="BO2:BR3"/>
    <mergeCell ref="BO4:BS4"/>
    <mergeCell ref="BD2:BD3"/>
    <mergeCell ref="BE2:BE3"/>
    <mergeCell ref="BF2:BI3"/>
    <mergeCell ref="BM2:BM3"/>
    <mergeCell ref="BN2:BN3"/>
    <mergeCell ref="BV2:BV3"/>
    <mergeCell ref="BF4:BJ4"/>
    <mergeCell ref="CW2:CW3"/>
    <mergeCell ref="CX2:CX3"/>
    <mergeCell ref="CY2:DB3"/>
    <mergeCell ref="DF2:DF3"/>
    <mergeCell ref="DG2:DG3"/>
    <mergeCell ref="CY4:DC4"/>
    <mergeCell ref="DZ2:EC3"/>
    <mergeCell ref="DZ4:ED4"/>
    <mergeCell ref="DO2:DO3"/>
    <mergeCell ref="DP2:DP3"/>
    <mergeCell ref="DQ2:DT3"/>
    <mergeCell ref="DX2:DX3"/>
    <mergeCell ref="DY2:DY3"/>
    <mergeCell ref="DH2:DK3"/>
    <mergeCell ref="EG2:EG3"/>
    <mergeCell ref="DQ4:DU4"/>
    <mergeCell ref="JE4:JI4"/>
    <mergeCell ref="JN4:JR4"/>
    <mergeCell ref="JN5:JR7"/>
    <mergeCell ref="GT4:GX4"/>
    <mergeCell ref="HC4:HG4"/>
    <mergeCell ref="HL4:HP4"/>
    <mergeCell ref="HU4:HY4"/>
    <mergeCell ref="ID4:IH4"/>
    <mergeCell ref="IM4:IQ4"/>
    <mergeCell ref="IV4:IZ4"/>
    <mergeCell ref="FJ5:FN7"/>
    <mergeCell ref="FS5:FW7"/>
    <mergeCell ref="EY4:EZ9"/>
    <mergeCell ref="FA8:FA9"/>
    <mergeCell ref="FB8:FE9"/>
    <mergeCell ref="FJ8:FJ9"/>
    <mergeCell ref="FK8:FN9"/>
    <mergeCell ref="FS8:FS9"/>
    <mergeCell ref="FT8:FW9"/>
    <mergeCell ref="GB8:GB9"/>
    <mergeCell ref="GC8:GF9"/>
    <mergeCell ref="GK8:GK9"/>
    <mergeCell ref="HU8:HU9"/>
    <mergeCell ref="HV8:HY9"/>
    <mergeCell ref="ID8:ID9"/>
    <mergeCell ref="JN8:JN9"/>
    <mergeCell ref="JO8:JR9"/>
    <mergeCell ref="IE8:IH9"/>
    <mergeCell ref="IM8:IM9"/>
    <mergeCell ref="IN8:IQ9"/>
    <mergeCell ref="IV8:IV9"/>
    <mergeCell ref="IW8:IZ9"/>
    <mergeCell ref="JE8:JE9"/>
    <mergeCell ref="JF8:JI9"/>
    <mergeCell ref="JC4:JD9"/>
    <mergeCell ref="JL4:JM9"/>
    <mergeCell ref="JE5:JI7"/>
    <mergeCell ref="FH4:FI9"/>
    <mergeCell ref="FQ4:FR9"/>
    <mergeCell ref="FZ4:GA9"/>
    <mergeCell ref="AE5:AI7"/>
    <mergeCell ref="AN5:AR7"/>
    <mergeCell ref="AC4:AD9"/>
    <mergeCell ref="AL4:AM9"/>
    <mergeCell ref="AU4:AV9"/>
    <mergeCell ref="BD4:BE9"/>
    <mergeCell ref="BM4:BN9"/>
    <mergeCell ref="BV4:BW9"/>
    <mergeCell ref="CE4:CF9"/>
    <mergeCell ref="AE8:AE9"/>
    <mergeCell ref="AF8:AI9"/>
    <mergeCell ref="AN8:AN9"/>
    <mergeCell ref="AO8:AR9"/>
    <mergeCell ref="AW8:AW9"/>
    <mergeCell ref="AX8:BA9"/>
    <mergeCell ref="BF8:BF9"/>
    <mergeCell ref="BG8:BJ9"/>
    <mergeCell ref="BO8:BO9"/>
    <mergeCell ref="BP8:BS9"/>
    <mergeCell ref="BX8:BX9"/>
    <mergeCell ref="BY8:CB9"/>
    <mergeCell ref="JE29:JH29"/>
    <mergeCell ref="JN29:JQ29"/>
    <mergeCell ref="AN29:AQ29"/>
    <mergeCell ref="AW29:AZ29"/>
    <mergeCell ref="BF29:BI29"/>
    <mergeCell ref="BO29:BR29"/>
    <mergeCell ref="BX29:CA29"/>
    <mergeCell ref="CG29:CJ29"/>
    <mergeCell ref="CP29:CS29"/>
    <mergeCell ref="HC29:HF29"/>
    <mergeCell ref="HL29:HO29"/>
    <mergeCell ref="CY29:DB29"/>
    <mergeCell ref="DH29:DK29"/>
    <mergeCell ref="HU29:HX29"/>
    <mergeCell ref="ID29:IG29"/>
    <mergeCell ref="IM29:IP29"/>
    <mergeCell ref="IV29:IY29"/>
    <mergeCell ref="D4:H4"/>
    <mergeCell ref="D5:H7"/>
    <mergeCell ref="M5:Q7"/>
    <mergeCell ref="AW5:BA7"/>
    <mergeCell ref="BF5:BJ7"/>
    <mergeCell ref="BO5:BS7"/>
    <mergeCell ref="BX5:CB7"/>
    <mergeCell ref="CG5:CK7"/>
    <mergeCell ref="M2:P3"/>
    <mergeCell ref="AN2:AQ3"/>
    <mergeCell ref="AD2:AD3"/>
    <mergeCell ref="AE2:AH3"/>
    <mergeCell ref="AL2:AL3"/>
    <mergeCell ref="AM2:AM3"/>
    <mergeCell ref="AU2:AU3"/>
    <mergeCell ref="AV2:AV3"/>
    <mergeCell ref="CG2:CJ3"/>
    <mergeCell ref="V2:Y3"/>
    <mergeCell ref="V4:Z4"/>
    <mergeCell ref="BW2:BW3"/>
    <mergeCell ref="BX2:CA3"/>
    <mergeCell ref="CE2:CE3"/>
    <mergeCell ref="CF2:CF3"/>
    <mergeCell ref="ER5:EV7"/>
    <mergeCell ref="FA5:FE7"/>
    <mergeCell ref="ER8:ER9"/>
    <mergeCell ref="ES8:EV9"/>
    <mergeCell ref="HC5:HG7"/>
    <mergeCell ref="HL5:HP7"/>
    <mergeCell ref="CG8:CG9"/>
    <mergeCell ref="CH8:CK9"/>
    <mergeCell ref="B4:C9"/>
    <mergeCell ref="D8:D9"/>
    <mergeCell ref="E8:H9"/>
    <mergeCell ref="CP5:CT7"/>
    <mergeCell ref="CY5:DC7"/>
    <mergeCell ref="M4:Q4"/>
    <mergeCell ref="AN4:AR4"/>
    <mergeCell ref="AE4:AI4"/>
    <mergeCell ref="AW4:BA4"/>
    <mergeCell ref="CG4:CK4"/>
    <mergeCell ref="DH4:DL4"/>
    <mergeCell ref="EI4:EM4"/>
    <mergeCell ref="ER4:EV4"/>
    <mergeCell ref="FA4:FE4"/>
    <mergeCell ref="FJ4:FN4"/>
    <mergeCell ref="FS4:FW4"/>
    <mergeCell ref="D29:G29"/>
    <mergeCell ref="M29:P29"/>
    <mergeCell ref="V29:Y29"/>
    <mergeCell ref="AE29:AH29"/>
    <mergeCell ref="FJ29:FM29"/>
    <mergeCell ref="FS29:FV29"/>
    <mergeCell ref="GB29:GE29"/>
    <mergeCell ref="GK29:GN29"/>
    <mergeCell ref="GT29:GW29"/>
    <mergeCell ref="DQ29:DT29"/>
    <mergeCell ref="DZ29:EC29"/>
    <mergeCell ref="EI29:EL29"/>
    <mergeCell ref="ER29:EU29"/>
    <mergeCell ref="FA29:FD29"/>
    <mergeCell ref="GB4:GF4"/>
    <mergeCell ref="GK4:GO4"/>
    <mergeCell ref="HU5:HY7"/>
    <mergeCell ref="ID5:IH7"/>
    <mergeCell ref="IM5:IQ7"/>
    <mergeCell ref="IV5:IZ7"/>
    <mergeCell ref="HJ4:HK9"/>
    <mergeCell ref="HS4:HT9"/>
    <mergeCell ref="IB4:IC9"/>
    <mergeCell ref="IK4:IL9"/>
    <mergeCell ref="IT4:IU9"/>
    <mergeCell ref="GB5:GF7"/>
    <mergeCell ref="GK5:GO7"/>
    <mergeCell ref="GI4:GJ9"/>
    <mergeCell ref="GR4:GS9"/>
    <mergeCell ref="HA4:HB9"/>
    <mergeCell ref="GT5:GX7"/>
    <mergeCell ref="GL8:GO9"/>
    <mergeCell ref="GT8:GT9"/>
    <mergeCell ref="GU8:GX9"/>
    <mergeCell ref="HC8:HC9"/>
    <mergeCell ref="HD8:HG9"/>
    <mergeCell ref="HL8:HL9"/>
    <mergeCell ref="HM8:HP9"/>
    <mergeCell ref="V8:V9"/>
    <mergeCell ref="W8:Z9"/>
    <mergeCell ref="L2:L3"/>
    <mergeCell ref="T2:T3"/>
    <mergeCell ref="U2:U3"/>
    <mergeCell ref="AC2:AC3"/>
    <mergeCell ref="K4:L9"/>
    <mergeCell ref="T4:U9"/>
    <mergeCell ref="V5:Z7"/>
    <mergeCell ref="M8:M9"/>
    <mergeCell ref="N8:Q9"/>
    <mergeCell ref="K2:K3"/>
    <mergeCell ref="DZ5:ED7"/>
    <mergeCell ref="EI5:EM7"/>
    <mergeCell ref="CN4:CO9"/>
    <mergeCell ref="CW4:CX9"/>
    <mergeCell ref="DF4:DG9"/>
    <mergeCell ref="DO4:DP9"/>
    <mergeCell ref="DX4:DY9"/>
    <mergeCell ref="EG4:EH9"/>
    <mergeCell ref="EP4:EQ9"/>
    <mergeCell ref="DH5:DL7"/>
    <mergeCell ref="DQ5:DU7"/>
    <mergeCell ref="CP8:CP9"/>
    <mergeCell ref="CQ8:CT9"/>
    <mergeCell ref="CY8:CY9"/>
    <mergeCell ref="CZ8:DC9"/>
    <mergeCell ref="DH8:DH9"/>
    <mergeCell ref="DI8:DL9"/>
    <mergeCell ref="DQ8:DQ9"/>
    <mergeCell ref="DR8:DU9"/>
    <mergeCell ref="DZ8:DZ9"/>
    <mergeCell ref="EA8:ED9"/>
    <mergeCell ref="EI8:EI9"/>
    <mergeCell ref="EJ8:EM9"/>
  </mergeCells>
  <conditionalFormatting sqref="K74">
    <cfRule type="cellIs" dxfId="12" priority="1" operator="equal">
      <formula>"OK"</formula>
    </cfRule>
  </conditionalFormatting>
  <conditionalFormatting sqref="K74">
    <cfRule type="cellIs" dxfId="11" priority="2" operator="equal">
      <formula>"NO HABILITADO"</formula>
    </cfRule>
  </conditionalFormatting>
  <conditionalFormatting sqref="D78">
    <cfRule type="cellIs" dxfId="10" priority="3" operator="equal">
      <formula>"NH"</formula>
    </cfRule>
  </conditionalFormatting>
  <conditionalFormatting sqref="D78">
    <cfRule type="cellIs" dxfId="9" priority="4" operator="equal">
      <formula>"H"</formula>
    </cfRule>
  </conditionalFormatting>
  <conditionalFormatting sqref="D79:D107">
    <cfRule type="cellIs" dxfId="8" priority="5" operator="equal">
      <formula>"NH"</formula>
    </cfRule>
  </conditionalFormatting>
  <conditionalFormatting sqref="D79:D107">
    <cfRule type="cellIs" dxfId="7" priority="6" operator="equal">
      <formula>"H"</formula>
    </cfRule>
  </conditionalFormatting>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000"/>
  <sheetViews>
    <sheetView zoomScale="70" zoomScaleNormal="70" workbookViewId="0">
      <selection activeCell="J37" sqref="J37"/>
    </sheetView>
  </sheetViews>
  <sheetFormatPr baseColWidth="10" defaultColWidth="14.42578125" defaultRowHeight="15" customHeight="1" x14ac:dyDescent="0.2"/>
  <cols>
    <col min="1" max="1" width="8.5703125" style="200" customWidth="1"/>
    <col min="2" max="2" width="77.140625" style="200" customWidth="1"/>
    <col min="3" max="3" width="32.85546875" style="200" customWidth="1"/>
    <col min="4" max="4" width="31.42578125" style="301" customWidth="1"/>
    <col min="5" max="5" width="33.28515625" style="200" customWidth="1"/>
    <col min="6" max="6" width="31.85546875" style="200" customWidth="1"/>
    <col min="7" max="7" width="38.85546875" style="200" customWidth="1"/>
    <col min="8" max="8" width="29.5703125" style="200" customWidth="1"/>
    <col min="9" max="9" width="29.28515625" style="200" customWidth="1"/>
    <col min="10" max="10" width="128.140625" style="200" customWidth="1"/>
    <col min="11" max="11" width="20.7109375" style="200" customWidth="1"/>
    <col min="12" max="27" width="10.7109375" style="200" customWidth="1"/>
    <col min="28" max="16384" width="14.42578125" style="200"/>
  </cols>
  <sheetData>
    <row r="1" spans="1:27" ht="12.75" customHeight="1" x14ac:dyDescent="0.2">
      <c r="A1" s="199"/>
      <c r="B1" s="199"/>
      <c r="C1" s="215"/>
      <c r="D1" s="215"/>
      <c r="E1" s="215"/>
      <c r="F1" s="221"/>
      <c r="G1" s="199"/>
      <c r="H1" s="199"/>
      <c r="I1" s="199"/>
      <c r="J1" s="199"/>
      <c r="K1" s="199"/>
      <c r="L1" s="199"/>
      <c r="M1" s="199"/>
      <c r="N1" s="199"/>
      <c r="O1" s="199"/>
      <c r="P1" s="199"/>
      <c r="Q1" s="199"/>
      <c r="R1" s="199"/>
      <c r="S1" s="199"/>
      <c r="T1" s="199"/>
      <c r="U1" s="199"/>
      <c r="V1" s="199"/>
      <c r="W1" s="199"/>
      <c r="X1" s="199"/>
      <c r="Y1" s="199"/>
      <c r="Z1" s="199"/>
      <c r="AA1" s="199"/>
    </row>
    <row r="2" spans="1:27" ht="12.75" customHeight="1" x14ac:dyDescent="0.2">
      <c r="A2" s="199"/>
      <c r="B2" s="199"/>
      <c r="C2" s="215"/>
      <c r="D2" s="215"/>
      <c r="E2" s="215"/>
      <c r="F2" s="221"/>
      <c r="G2" s="199"/>
      <c r="H2" s="199"/>
      <c r="I2" s="199"/>
      <c r="J2" s="199"/>
      <c r="K2" s="199"/>
      <c r="L2" s="199"/>
      <c r="M2" s="199"/>
      <c r="N2" s="199"/>
      <c r="O2" s="199"/>
      <c r="P2" s="199"/>
      <c r="Q2" s="199"/>
      <c r="R2" s="199"/>
      <c r="S2" s="199"/>
      <c r="T2" s="199"/>
      <c r="U2" s="199"/>
      <c r="V2" s="199"/>
      <c r="W2" s="199"/>
      <c r="X2" s="199"/>
      <c r="Y2" s="199"/>
      <c r="Z2" s="199"/>
      <c r="AA2" s="199"/>
    </row>
    <row r="3" spans="1:27" ht="12.75" customHeight="1" x14ac:dyDescent="0.2">
      <c r="A3" s="199"/>
      <c r="B3" s="199"/>
      <c r="C3" s="215"/>
      <c r="D3" s="215"/>
      <c r="E3" s="215"/>
      <c r="F3" s="221"/>
      <c r="G3" s="199"/>
      <c r="H3" s="199"/>
      <c r="I3" s="199"/>
      <c r="J3" s="199"/>
      <c r="K3" s="199"/>
      <c r="L3" s="199"/>
      <c r="M3" s="199"/>
      <c r="N3" s="199"/>
      <c r="O3" s="199"/>
      <c r="P3" s="199"/>
      <c r="Q3" s="199"/>
      <c r="R3" s="199"/>
      <c r="S3" s="199"/>
      <c r="T3" s="199"/>
      <c r="U3" s="199"/>
      <c r="V3" s="199"/>
      <c r="W3" s="199"/>
      <c r="X3" s="199"/>
      <c r="Y3" s="199"/>
      <c r="Z3" s="199"/>
      <c r="AA3" s="199"/>
    </row>
    <row r="4" spans="1:27" ht="112.5" customHeight="1" x14ac:dyDescent="0.2">
      <c r="A4" s="222" t="s">
        <v>3</v>
      </c>
      <c r="B4" s="222" t="s">
        <v>4</v>
      </c>
      <c r="C4" s="222" t="s">
        <v>211</v>
      </c>
      <c r="D4" s="222" t="s">
        <v>721</v>
      </c>
      <c r="E4" s="222" t="s">
        <v>212</v>
      </c>
      <c r="F4" s="222" t="s">
        <v>213</v>
      </c>
      <c r="G4" s="222" t="s">
        <v>214</v>
      </c>
      <c r="H4" s="222" t="s">
        <v>215</v>
      </c>
      <c r="I4" s="223" t="s">
        <v>216</v>
      </c>
      <c r="J4" s="222" t="s">
        <v>217</v>
      </c>
      <c r="K4" s="224"/>
      <c r="L4" s="224"/>
      <c r="M4" s="224"/>
      <c r="N4" s="224"/>
      <c r="O4" s="224"/>
      <c r="P4" s="224"/>
      <c r="Q4" s="224"/>
      <c r="R4" s="224"/>
      <c r="S4" s="224"/>
      <c r="T4" s="224"/>
      <c r="U4" s="224"/>
      <c r="V4" s="224"/>
      <c r="W4" s="224"/>
      <c r="X4" s="224"/>
      <c r="Y4" s="224"/>
      <c r="Z4" s="224"/>
      <c r="AA4" s="224"/>
    </row>
    <row r="5" spans="1:27" ht="23.25" x14ac:dyDescent="0.2">
      <c r="A5" s="225">
        <v>1</v>
      </c>
      <c r="B5" s="226" t="str">
        <f t="shared" ref="B5:B34" si="0">VLOOKUP(A5,LISTA_OFERENTES,2,FALSE)</f>
        <v>CNV CONSTRUCCIONES S.A.S.</v>
      </c>
      <c r="C5" s="227" t="str">
        <f t="shared" ref="C5:C34" ca="1" si="1">VLOOKUP(A5,EXPERIENCIA,4,FALSE)</f>
        <v>H</v>
      </c>
      <c r="D5" s="227" t="s">
        <v>757</v>
      </c>
      <c r="E5" s="227" t="str">
        <f t="shared" ref="E5:E34" si="2">VLOOKUP(A5,C_FINANCIERA,3,FALSE)</f>
        <v>H</v>
      </c>
      <c r="F5" s="227" t="str">
        <f>+VLOOKUP(A5,'7. REQUISITOS COMERCIALES'!$J$4:$L$13,3,)</f>
        <v>H</v>
      </c>
      <c r="G5" s="228" t="str">
        <f t="shared" ref="G5:G34" si="3">VLOOKUP(A5,PRESUPUESTO,3,FALSE)</f>
        <v>H</v>
      </c>
      <c r="H5" s="229" t="s">
        <v>757</v>
      </c>
      <c r="I5" s="230" t="str">
        <f t="shared" ref="I5:I7" ca="1" si="4">IFERROR(IF(AND(C5="H",E5="H",F5="H",G5="H",H5="H",D5="H"),"H","NH")," ")</f>
        <v>H</v>
      </c>
      <c r="J5" s="231"/>
      <c r="K5" s="199"/>
      <c r="L5" s="199"/>
      <c r="M5" s="199"/>
      <c r="N5" s="199"/>
      <c r="O5" s="199"/>
      <c r="P5" s="199"/>
      <c r="Q5" s="199"/>
      <c r="R5" s="199"/>
      <c r="S5" s="199"/>
      <c r="T5" s="199"/>
      <c r="U5" s="199"/>
      <c r="V5" s="199"/>
      <c r="W5" s="199"/>
      <c r="X5" s="199"/>
      <c r="Y5" s="199"/>
      <c r="Z5" s="199"/>
      <c r="AA5" s="199"/>
    </row>
    <row r="6" spans="1:27" ht="150.75" customHeight="1" x14ac:dyDescent="0.2">
      <c r="A6" s="225">
        <v>2</v>
      </c>
      <c r="B6" s="226" t="str">
        <f t="shared" si="0"/>
        <v xml:space="preserve"> ANDINA DE CONSTRUCCIONES Y ASOCIADOS S.A.S</v>
      </c>
      <c r="C6" s="227" t="s">
        <v>756</v>
      </c>
      <c r="D6" s="227" t="s">
        <v>756</v>
      </c>
      <c r="E6" s="227" t="str">
        <f t="shared" si="2"/>
        <v>H</v>
      </c>
      <c r="F6" s="227" t="s">
        <v>757</v>
      </c>
      <c r="G6" s="228" t="str">
        <f t="shared" si="3"/>
        <v>NH</v>
      </c>
      <c r="H6" s="229" t="s">
        <v>756</v>
      </c>
      <c r="I6" s="230" t="str">
        <f t="shared" si="4"/>
        <v>NH</v>
      </c>
      <c r="J6" s="231" t="s">
        <v>1657</v>
      </c>
      <c r="K6" s="199"/>
      <c r="L6" s="199"/>
      <c r="M6" s="199"/>
      <c r="N6" s="199"/>
      <c r="O6" s="199"/>
      <c r="P6" s="199"/>
      <c r="Q6" s="199"/>
      <c r="R6" s="199"/>
      <c r="S6" s="199"/>
      <c r="T6" s="199"/>
      <c r="U6" s="199"/>
      <c r="V6" s="199"/>
      <c r="W6" s="199"/>
      <c r="X6" s="199"/>
      <c r="Y6" s="199"/>
      <c r="Z6" s="199"/>
      <c r="AA6" s="199"/>
    </row>
    <row r="7" spans="1:27" ht="193.5" customHeight="1" x14ac:dyDescent="0.2">
      <c r="A7" s="225">
        <v>3</v>
      </c>
      <c r="B7" s="232" t="str">
        <f t="shared" si="0"/>
        <v>CONSORCIO INFRAESTRUCTURA ANTIOQUIA 2021</v>
      </c>
      <c r="C7" s="227" t="str">
        <f t="shared" ca="1" si="1"/>
        <v>H</v>
      </c>
      <c r="D7" s="227" t="s">
        <v>757</v>
      </c>
      <c r="E7" s="227" t="str">
        <f t="shared" si="2"/>
        <v>H</v>
      </c>
      <c r="F7" s="227" t="s">
        <v>757</v>
      </c>
      <c r="G7" s="228" t="str">
        <f t="shared" si="3"/>
        <v>H</v>
      </c>
      <c r="H7" s="229" t="s">
        <v>756</v>
      </c>
      <c r="I7" s="230" t="str">
        <f t="shared" ca="1" si="4"/>
        <v>NH</v>
      </c>
      <c r="J7" s="231" t="s">
        <v>1651</v>
      </c>
      <c r="K7" s="199"/>
      <c r="L7" s="199"/>
      <c r="M7" s="199"/>
      <c r="N7" s="199"/>
      <c r="O7" s="199"/>
      <c r="P7" s="199"/>
      <c r="Q7" s="199"/>
      <c r="R7" s="199"/>
      <c r="S7" s="199"/>
      <c r="T7" s="199"/>
      <c r="U7" s="199"/>
      <c r="V7" s="199"/>
      <c r="W7" s="199"/>
      <c r="X7" s="199"/>
      <c r="Y7" s="199"/>
      <c r="Z7" s="199"/>
      <c r="AA7" s="199"/>
    </row>
    <row r="8" spans="1:27" ht="23.25" hidden="1" x14ac:dyDescent="0.2">
      <c r="A8" s="225">
        <v>4</v>
      </c>
      <c r="B8" s="226">
        <f t="shared" si="0"/>
        <v>0</v>
      </c>
      <c r="C8" s="227" t="str">
        <f t="shared" ca="1" si="1"/>
        <v>NH</v>
      </c>
      <c r="D8" s="227" t="str">
        <f t="shared" ref="D8:D34" ca="1" si="5">+VLOOKUP(A8,EXPERIENCIA_ESP,4,0)</f>
        <v>NH</v>
      </c>
      <c r="E8" s="227" t="e">
        <f t="shared" si="2"/>
        <v>#DIV/0!</v>
      </c>
      <c r="F8" s="227" t="str">
        <f>+VLOOKUP(A8,'7. REQUISITOS COMERCIALES'!$J$4:$L$13,3,)</f>
        <v xml:space="preserve"> </v>
      </c>
      <c r="G8" s="228" t="e">
        <f t="shared" si="3"/>
        <v>#N/A</v>
      </c>
      <c r="H8" s="229"/>
      <c r="I8" s="230" t="str">
        <f t="shared" ref="I8:I14" ca="1" si="6">IFERROR(IF(AND(C8="H",E8="H",F8="H",G8="H",H8="H",D8="H"),"H","NH")," ")</f>
        <v xml:space="preserve"> </v>
      </c>
      <c r="J8" s="233"/>
      <c r="K8" s="199"/>
      <c r="L8" s="199"/>
      <c r="M8" s="199"/>
      <c r="N8" s="199"/>
      <c r="O8" s="199"/>
      <c r="P8" s="199"/>
      <c r="Q8" s="199"/>
      <c r="R8" s="199"/>
      <c r="S8" s="199"/>
      <c r="T8" s="199"/>
      <c r="U8" s="199"/>
      <c r="V8" s="199"/>
      <c r="W8" s="199"/>
      <c r="X8" s="199"/>
      <c r="Y8" s="199"/>
      <c r="Z8" s="199"/>
      <c r="AA8" s="199"/>
    </row>
    <row r="9" spans="1:27" ht="23.25" hidden="1" x14ac:dyDescent="0.2">
      <c r="A9" s="225">
        <v>5</v>
      </c>
      <c r="B9" s="226">
        <f t="shared" si="0"/>
        <v>0</v>
      </c>
      <c r="C9" s="227" t="str">
        <f t="shared" ca="1" si="1"/>
        <v>NH</v>
      </c>
      <c r="D9" s="227" t="str">
        <f t="shared" ca="1" si="5"/>
        <v>NH</v>
      </c>
      <c r="E9" s="227" t="e">
        <f t="shared" si="2"/>
        <v>#DIV/0!</v>
      </c>
      <c r="F9" s="227" t="str">
        <f>+VLOOKUP(A9,'7. REQUISITOS COMERCIALES'!$J$4:$L$13,3,)</f>
        <v xml:space="preserve"> </v>
      </c>
      <c r="G9" s="228" t="e">
        <f t="shared" si="3"/>
        <v>#N/A</v>
      </c>
      <c r="H9" s="229"/>
      <c r="I9" s="230" t="str">
        <f t="shared" ca="1" si="6"/>
        <v xml:space="preserve"> </v>
      </c>
      <c r="J9" s="233"/>
      <c r="K9" s="199"/>
      <c r="L9" s="199"/>
      <c r="M9" s="199"/>
      <c r="N9" s="199"/>
      <c r="O9" s="199"/>
      <c r="P9" s="199"/>
      <c r="Q9" s="199"/>
      <c r="R9" s="199"/>
      <c r="S9" s="199"/>
      <c r="T9" s="199"/>
      <c r="U9" s="199"/>
      <c r="V9" s="199"/>
      <c r="W9" s="199"/>
      <c r="X9" s="199"/>
      <c r="Y9" s="199"/>
      <c r="Z9" s="199"/>
      <c r="AA9" s="199"/>
    </row>
    <row r="10" spans="1:27" ht="23.25" hidden="1" x14ac:dyDescent="0.2">
      <c r="A10" s="225">
        <v>6</v>
      </c>
      <c r="B10" s="226">
        <f t="shared" si="0"/>
        <v>0</v>
      </c>
      <c r="C10" s="227" t="str">
        <f t="shared" ca="1" si="1"/>
        <v>NH</v>
      </c>
      <c r="D10" s="227" t="str">
        <f t="shared" ca="1" si="5"/>
        <v>NH</v>
      </c>
      <c r="E10" s="227" t="e">
        <f t="shared" si="2"/>
        <v>#DIV/0!</v>
      </c>
      <c r="F10" s="227" t="str">
        <f>+VLOOKUP(A10,'7. REQUISITOS COMERCIALES'!$J$4:$L$13,3,)</f>
        <v xml:space="preserve"> </v>
      </c>
      <c r="G10" s="228" t="e">
        <f t="shared" si="3"/>
        <v>#N/A</v>
      </c>
      <c r="H10" s="229"/>
      <c r="I10" s="230" t="str">
        <f t="shared" ca="1" si="6"/>
        <v xml:space="preserve"> </v>
      </c>
      <c r="J10" s="233"/>
      <c r="K10" s="199"/>
      <c r="L10" s="199"/>
      <c r="M10" s="199"/>
      <c r="N10" s="199"/>
      <c r="O10" s="199"/>
      <c r="P10" s="199"/>
      <c r="Q10" s="199"/>
      <c r="R10" s="199"/>
      <c r="S10" s="199"/>
      <c r="T10" s="199"/>
      <c r="U10" s="199"/>
      <c r="V10" s="199"/>
      <c r="W10" s="199"/>
      <c r="X10" s="199"/>
      <c r="Y10" s="199"/>
      <c r="Z10" s="199"/>
      <c r="AA10" s="199"/>
    </row>
    <row r="11" spans="1:27" ht="23.25" hidden="1" x14ac:dyDescent="0.2">
      <c r="A11" s="225">
        <v>7</v>
      </c>
      <c r="B11" s="226">
        <f t="shared" si="0"/>
        <v>0</v>
      </c>
      <c r="C11" s="227" t="str">
        <f t="shared" ca="1" si="1"/>
        <v>NH</v>
      </c>
      <c r="D11" s="227" t="str">
        <f t="shared" ca="1" si="5"/>
        <v>NH</v>
      </c>
      <c r="E11" s="227" t="e">
        <f t="shared" si="2"/>
        <v>#DIV/0!</v>
      </c>
      <c r="F11" s="227" t="str">
        <f>+VLOOKUP(A11,'7. REQUISITOS COMERCIALES'!$J$4:$L$13,3,)</f>
        <v xml:space="preserve"> </v>
      </c>
      <c r="G11" s="228" t="e">
        <f t="shared" si="3"/>
        <v>#N/A</v>
      </c>
      <c r="H11" s="229"/>
      <c r="I11" s="230" t="str">
        <f t="shared" ca="1" si="6"/>
        <v xml:space="preserve"> </v>
      </c>
      <c r="J11" s="233"/>
      <c r="K11" s="199"/>
      <c r="L11" s="199"/>
      <c r="M11" s="199"/>
      <c r="N11" s="199"/>
      <c r="O11" s="199"/>
      <c r="P11" s="199"/>
      <c r="Q11" s="199"/>
      <c r="R11" s="199"/>
      <c r="S11" s="199"/>
      <c r="T11" s="199"/>
      <c r="U11" s="199"/>
      <c r="V11" s="199"/>
      <c r="W11" s="199"/>
      <c r="X11" s="199"/>
      <c r="Y11" s="199"/>
      <c r="Z11" s="199"/>
      <c r="AA11" s="199"/>
    </row>
    <row r="12" spans="1:27" ht="23.25" hidden="1" x14ac:dyDescent="0.2">
      <c r="A12" s="225">
        <v>8</v>
      </c>
      <c r="B12" s="226">
        <f t="shared" si="0"/>
        <v>0</v>
      </c>
      <c r="C12" s="227" t="str">
        <f t="shared" ca="1" si="1"/>
        <v>NH</v>
      </c>
      <c r="D12" s="227" t="str">
        <f t="shared" ca="1" si="5"/>
        <v>NH</v>
      </c>
      <c r="E12" s="227" t="e">
        <f t="shared" si="2"/>
        <v>#DIV/0!</v>
      </c>
      <c r="F12" s="227" t="str">
        <f>+VLOOKUP(A12,'7. REQUISITOS COMERCIALES'!$J$4:$L$13,3,)</f>
        <v xml:space="preserve"> </v>
      </c>
      <c r="G12" s="228" t="e">
        <f t="shared" si="3"/>
        <v>#N/A</v>
      </c>
      <c r="H12" s="229"/>
      <c r="I12" s="230" t="str">
        <f t="shared" ca="1" si="6"/>
        <v xml:space="preserve"> </v>
      </c>
      <c r="J12" s="233"/>
      <c r="K12" s="199"/>
      <c r="L12" s="199"/>
      <c r="M12" s="199"/>
      <c r="N12" s="199"/>
      <c r="O12" s="199"/>
      <c r="P12" s="199"/>
      <c r="Q12" s="199"/>
      <c r="R12" s="199"/>
      <c r="S12" s="199"/>
      <c r="T12" s="199"/>
      <c r="U12" s="199"/>
      <c r="V12" s="199"/>
      <c r="W12" s="199"/>
      <c r="X12" s="199"/>
      <c r="Y12" s="199"/>
      <c r="Z12" s="199"/>
      <c r="AA12" s="199"/>
    </row>
    <row r="13" spans="1:27" ht="23.25" hidden="1" x14ac:dyDescent="0.2">
      <c r="A13" s="225">
        <v>9</v>
      </c>
      <c r="B13" s="226">
        <f t="shared" si="0"/>
        <v>0</v>
      </c>
      <c r="C13" s="227" t="str">
        <f t="shared" ca="1" si="1"/>
        <v>NH</v>
      </c>
      <c r="D13" s="227" t="str">
        <f t="shared" ca="1" si="5"/>
        <v>NH</v>
      </c>
      <c r="E13" s="227" t="e">
        <f t="shared" si="2"/>
        <v>#DIV/0!</v>
      </c>
      <c r="F13" s="227" t="str">
        <f>+VLOOKUP(A13,'7. REQUISITOS COMERCIALES'!$J$4:$L$13,3,)</f>
        <v xml:space="preserve"> </v>
      </c>
      <c r="G13" s="228" t="e">
        <f t="shared" si="3"/>
        <v>#N/A</v>
      </c>
      <c r="H13" s="229"/>
      <c r="I13" s="230" t="str">
        <f t="shared" ca="1" si="6"/>
        <v xml:space="preserve"> </v>
      </c>
      <c r="J13" s="233"/>
      <c r="K13" s="199"/>
      <c r="L13" s="199"/>
      <c r="M13" s="199"/>
      <c r="N13" s="199"/>
      <c r="O13" s="199"/>
      <c r="P13" s="199"/>
      <c r="Q13" s="199"/>
      <c r="R13" s="199"/>
      <c r="S13" s="199"/>
      <c r="T13" s="199"/>
      <c r="U13" s="199"/>
      <c r="V13" s="199"/>
      <c r="W13" s="199"/>
      <c r="X13" s="199"/>
      <c r="Y13" s="199"/>
      <c r="Z13" s="199"/>
      <c r="AA13" s="199"/>
    </row>
    <row r="14" spans="1:27" ht="23.25" hidden="1" x14ac:dyDescent="0.2">
      <c r="A14" s="225">
        <v>10</v>
      </c>
      <c r="B14" s="226">
        <f t="shared" si="0"/>
        <v>0</v>
      </c>
      <c r="C14" s="227" t="str">
        <f t="shared" ca="1" si="1"/>
        <v>NH</v>
      </c>
      <c r="D14" s="227" t="str">
        <f t="shared" ca="1" si="5"/>
        <v>NH</v>
      </c>
      <c r="E14" s="227" t="e">
        <f t="shared" si="2"/>
        <v>#DIV/0!</v>
      </c>
      <c r="F14" s="227" t="str">
        <f>+VLOOKUP(A14,'7. REQUISITOS COMERCIALES'!$J$4:$L$13,3,)</f>
        <v xml:space="preserve"> </v>
      </c>
      <c r="G14" s="228" t="e">
        <f t="shared" si="3"/>
        <v>#N/A</v>
      </c>
      <c r="H14" s="229"/>
      <c r="I14" s="230" t="str">
        <f t="shared" ca="1" si="6"/>
        <v xml:space="preserve"> </v>
      </c>
      <c r="J14" s="233"/>
      <c r="K14" s="199"/>
      <c r="L14" s="199"/>
      <c r="M14" s="199"/>
      <c r="N14" s="199"/>
      <c r="O14" s="199"/>
      <c r="P14" s="199"/>
      <c r="Q14" s="199"/>
      <c r="R14" s="199"/>
      <c r="S14" s="199"/>
      <c r="T14" s="199"/>
      <c r="U14" s="199"/>
      <c r="V14" s="199"/>
      <c r="W14" s="199"/>
      <c r="X14" s="199"/>
      <c r="Y14" s="199"/>
      <c r="Z14" s="199"/>
      <c r="AA14" s="199"/>
    </row>
    <row r="15" spans="1:27" ht="23.25" hidden="1" x14ac:dyDescent="0.2">
      <c r="A15" s="225">
        <v>11</v>
      </c>
      <c r="B15" s="226"/>
      <c r="C15" s="227" t="str">
        <f t="shared" ca="1" si="1"/>
        <v>NH</v>
      </c>
      <c r="D15" s="227" t="e">
        <f t="shared" si="5"/>
        <v>#N/A</v>
      </c>
      <c r="E15" s="227" t="e">
        <f t="shared" si="2"/>
        <v>#DIV/0!</v>
      </c>
      <c r="F15" s="227"/>
      <c r="G15" s="228" t="e">
        <f t="shared" si="3"/>
        <v>#N/A</v>
      </c>
      <c r="H15" s="229"/>
      <c r="I15" s="230"/>
      <c r="J15" s="233"/>
      <c r="K15" s="199"/>
      <c r="L15" s="199"/>
      <c r="M15" s="199"/>
      <c r="N15" s="199"/>
      <c r="O15" s="199"/>
      <c r="P15" s="199"/>
      <c r="Q15" s="199"/>
      <c r="R15" s="199"/>
      <c r="S15" s="199"/>
      <c r="T15" s="199"/>
      <c r="U15" s="199"/>
      <c r="V15" s="199"/>
      <c r="W15" s="199"/>
      <c r="X15" s="199"/>
      <c r="Y15" s="199"/>
      <c r="Z15" s="199"/>
      <c r="AA15" s="199"/>
    </row>
    <row r="16" spans="1:27" ht="23.25" hidden="1" x14ac:dyDescent="0.2">
      <c r="A16" s="225">
        <v>12</v>
      </c>
      <c r="B16" s="226"/>
      <c r="C16" s="227" t="str">
        <f t="shared" ca="1" si="1"/>
        <v>NH</v>
      </c>
      <c r="D16" s="227" t="e">
        <f t="shared" si="5"/>
        <v>#N/A</v>
      </c>
      <c r="E16" s="227" t="e">
        <f t="shared" si="2"/>
        <v>#DIV/0!</v>
      </c>
      <c r="F16" s="227"/>
      <c r="G16" s="228" t="e">
        <f t="shared" si="3"/>
        <v>#N/A</v>
      </c>
      <c r="H16" s="229"/>
      <c r="I16" s="230"/>
      <c r="J16" s="233"/>
      <c r="K16" s="199"/>
      <c r="L16" s="199"/>
      <c r="M16" s="199"/>
      <c r="N16" s="199"/>
      <c r="O16" s="199"/>
      <c r="P16" s="199"/>
      <c r="Q16" s="199"/>
      <c r="R16" s="199"/>
      <c r="S16" s="199"/>
      <c r="T16" s="199"/>
      <c r="U16" s="199"/>
      <c r="V16" s="199"/>
      <c r="W16" s="199"/>
      <c r="X16" s="199"/>
      <c r="Y16" s="199"/>
      <c r="Z16" s="199"/>
      <c r="AA16" s="199"/>
    </row>
    <row r="17" spans="1:27" ht="23.25" hidden="1" x14ac:dyDescent="0.2">
      <c r="A17" s="225">
        <v>13</v>
      </c>
      <c r="B17" s="226"/>
      <c r="C17" s="227" t="str">
        <f t="shared" ca="1" si="1"/>
        <v>NH</v>
      </c>
      <c r="D17" s="227" t="e">
        <f t="shared" si="5"/>
        <v>#N/A</v>
      </c>
      <c r="E17" s="227" t="e">
        <f t="shared" si="2"/>
        <v>#DIV/0!</v>
      </c>
      <c r="F17" s="227"/>
      <c r="G17" s="228" t="e">
        <f t="shared" si="3"/>
        <v>#N/A</v>
      </c>
      <c r="H17" s="229"/>
      <c r="I17" s="230"/>
      <c r="J17" s="233"/>
      <c r="K17" s="199"/>
      <c r="L17" s="199"/>
      <c r="M17" s="199"/>
      <c r="N17" s="199"/>
      <c r="O17" s="199"/>
      <c r="P17" s="199"/>
      <c r="Q17" s="199"/>
      <c r="R17" s="199"/>
      <c r="S17" s="199"/>
      <c r="T17" s="199"/>
      <c r="U17" s="199"/>
      <c r="V17" s="199"/>
      <c r="W17" s="199"/>
      <c r="X17" s="199"/>
      <c r="Y17" s="199"/>
      <c r="Z17" s="199"/>
      <c r="AA17" s="199"/>
    </row>
    <row r="18" spans="1:27" ht="23.25" hidden="1" x14ac:dyDescent="0.2">
      <c r="A18" s="225">
        <v>14</v>
      </c>
      <c r="B18" s="226"/>
      <c r="C18" s="227" t="str">
        <f t="shared" ca="1" si="1"/>
        <v>NH</v>
      </c>
      <c r="D18" s="227" t="e">
        <f t="shared" si="5"/>
        <v>#N/A</v>
      </c>
      <c r="E18" s="227" t="e">
        <f t="shared" si="2"/>
        <v>#DIV/0!</v>
      </c>
      <c r="F18" s="227"/>
      <c r="G18" s="228" t="e">
        <f t="shared" si="3"/>
        <v>#N/A</v>
      </c>
      <c r="H18" s="229"/>
      <c r="I18" s="230"/>
      <c r="J18" s="233"/>
      <c r="K18" s="199"/>
      <c r="L18" s="199"/>
      <c r="M18" s="199"/>
      <c r="N18" s="199"/>
      <c r="O18" s="199"/>
      <c r="P18" s="199"/>
      <c r="Q18" s="199"/>
      <c r="R18" s="199"/>
      <c r="S18" s="199"/>
      <c r="T18" s="199"/>
      <c r="U18" s="199"/>
      <c r="V18" s="199"/>
      <c r="W18" s="199"/>
      <c r="X18" s="199"/>
      <c r="Y18" s="199"/>
      <c r="Z18" s="199"/>
      <c r="AA18" s="199"/>
    </row>
    <row r="19" spans="1:27" ht="23.25" hidden="1" x14ac:dyDescent="0.2">
      <c r="A19" s="225">
        <v>15</v>
      </c>
      <c r="B19" s="226"/>
      <c r="C19" s="227" t="str">
        <f t="shared" ca="1" si="1"/>
        <v>NH</v>
      </c>
      <c r="D19" s="227" t="e">
        <f t="shared" si="5"/>
        <v>#N/A</v>
      </c>
      <c r="E19" s="227" t="e">
        <f t="shared" si="2"/>
        <v>#DIV/0!</v>
      </c>
      <c r="F19" s="227"/>
      <c r="G19" s="228" t="e">
        <f t="shared" si="3"/>
        <v>#N/A</v>
      </c>
      <c r="H19" s="229"/>
      <c r="I19" s="230"/>
      <c r="J19" s="233"/>
      <c r="K19" s="199"/>
      <c r="L19" s="199"/>
      <c r="M19" s="199"/>
      <c r="N19" s="199"/>
      <c r="O19" s="199"/>
      <c r="P19" s="199"/>
      <c r="Q19" s="199"/>
      <c r="R19" s="199"/>
      <c r="S19" s="199"/>
      <c r="T19" s="199"/>
      <c r="U19" s="199"/>
      <c r="V19" s="199"/>
      <c r="W19" s="199"/>
      <c r="X19" s="199"/>
      <c r="Y19" s="199"/>
      <c r="Z19" s="199"/>
      <c r="AA19" s="199"/>
    </row>
    <row r="20" spans="1:27" ht="23.25" hidden="1" x14ac:dyDescent="0.2">
      <c r="A20" s="225">
        <v>16</v>
      </c>
      <c r="B20" s="226"/>
      <c r="C20" s="227" t="str">
        <f t="shared" ca="1" si="1"/>
        <v>NH</v>
      </c>
      <c r="D20" s="227" t="e">
        <f t="shared" si="5"/>
        <v>#N/A</v>
      </c>
      <c r="E20" s="227" t="e">
        <f t="shared" si="2"/>
        <v>#DIV/0!</v>
      </c>
      <c r="F20" s="227"/>
      <c r="G20" s="228" t="e">
        <f t="shared" si="3"/>
        <v>#N/A</v>
      </c>
      <c r="H20" s="229"/>
      <c r="I20" s="230"/>
      <c r="J20" s="233"/>
      <c r="K20" s="199"/>
      <c r="L20" s="199"/>
      <c r="M20" s="199"/>
      <c r="N20" s="199"/>
      <c r="O20" s="199"/>
      <c r="P20" s="199"/>
      <c r="Q20" s="199"/>
      <c r="R20" s="199"/>
      <c r="S20" s="199"/>
      <c r="T20" s="199"/>
      <c r="U20" s="199"/>
      <c r="V20" s="199"/>
      <c r="W20" s="199"/>
      <c r="X20" s="199"/>
      <c r="Y20" s="199"/>
      <c r="Z20" s="199"/>
      <c r="AA20" s="199"/>
    </row>
    <row r="21" spans="1:27" ht="23.25" hidden="1" x14ac:dyDescent="0.2">
      <c r="A21" s="225">
        <v>17</v>
      </c>
      <c r="B21" s="226"/>
      <c r="C21" s="227" t="str">
        <f t="shared" ca="1" si="1"/>
        <v>NH</v>
      </c>
      <c r="D21" s="227" t="e">
        <f t="shared" si="5"/>
        <v>#N/A</v>
      </c>
      <c r="E21" s="227" t="e">
        <f t="shared" si="2"/>
        <v>#DIV/0!</v>
      </c>
      <c r="F21" s="227"/>
      <c r="G21" s="228" t="e">
        <f t="shared" si="3"/>
        <v>#N/A</v>
      </c>
      <c r="H21" s="229"/>
      <c r="I21" s="230"/>
      <c r="J21" s="233"/>
      <c r="K21" s="199"/>
      <c r="L21" s="199"/>
      <c r="M21" s="199"/>
      <c r="N21" s="199"/>
      <c r="O21" s="199"/>
      <c r="P21" s="199"/>
      <c r="Q21" s="199"/>
      <c r="R21" s="199"/>
      <c r="S21" s="199"/>
      <c r="T21" s="199"/>
      <c r="U21" s="199"/>
      <c r="V21" s="199"/>
      <c r="W21" s="199"/>
      <c r="X21" s="199"/>
      <c r="Y21" s="199"/>
      <c r="Z21" s="199"/>
      <c r="AA21" s="199"/>
    </row>
    <row r="22" spans="1:27" ht="23.25" hidden="1" x14ac:dyDescent="0.2">
      <c r="A22" s="225">
        <v>18</v>
      </c>
      <c r="B22" s="226"/>
      <c r="C22" s="227" t="str">
        <f t="shared" ca="1" si="1"/>
        <v>NH</v>
      </c>
      <c r="D22" s="227" t="e">
        <f t="shared" si="5"/>
        <v>#N/A</v>
      </c>
      <c r="E22" s="227" t="e">
        <f t="shared" si="2"/>
        <v>#DIV/0!</v>
      </c>
      <c r="F22" s="227"/>
      <c r="G22" s="228" t="e">
        <f t="shared" si="3"/>
        <v>#N/A</v>
      </c>
      <c r="H22" s="229"/>
      <c r="I22" s="230"/>
      <c r="J22" s="233"/>
      <c r="K22" s="199"/>
      <c r="L22" s="199"/>
      <c r="M22" s="199"/>
      <c r="N22" s="199"/>
      <c r="O22" s="199"/>
      <c r="P22" s="199"/>
      <c r="Q22" s="199"/>
      <c r="R22" s="199"/>
      <c r="S22" s="199"/>
      <c r="T22" s="199"/>
      <c r="U22" s="199"/>
      <c r="V22" s="199"/>
      <c r="W22" s="199"/>
      <c r="X22" s="199"/>
      <c r="Y22" s="199"/>
      <c r="Z22" s="199"/>
      <c r="AA22" s="199"/>
    </row>
    <row r="23" spans="1:27" ht="23.25" hidden="1" x14ac:dyDescent="0.2">
      <c r="A23" s="225">
        <v>19</v>
      </c>
      <c r="B23" s="226"/>
      <c r="C23" s="227" t="str">
        <f t="shared" ca="1" si="1"/>
        <v>NH</v>
      </c>
      <c r="D23" s="227" t="e">
        <f t="shared" si="5"/>
        <v>#N/A</v>
      </c>
      <c r="E23" s="227" t="e">
        <f t="shared" si="2"/>
        <v>#DIV/0!</v>
      </c>
      <c r="F23" s="227"/>
      <c r="G23" s="228" t="e">
        <f t="shared" si="3"/>
        <v>#N/A</v>
      </c>
      <c r="H23" s="229"/>
      <c r="I23" s="230"/>
      <c r="J23" s="233"/>
      <c r="K23" s="199"/>
      <c r="L23" s="199"/>
      <c r="M23" s="199"/>
      <c r="N23" s="199"/>
      <c r="O23" s="199"/>
      <c r="P23" s="199"/>
      <c r="Q23" s="199"/>
      <c r="R23" s="199"/>
      <c r="S23" s="199"/>
      <c r="T23" s="199"/>
      <c r="U23" s="199"/>
      <c r="V23" s="199"/>
      <c r="W23" s="199"/>
      <c r="X23" s="199"/>
      <c r="Y23" s="199"/>
      <c r="Z23" s="199"/>
      <c r="AA23" s="199"/>
    </row>
    <row r="24" spans="1:27" ht="23.25" hidden="1" x14ac:dyDescent="0.2">
      <c r="A24" s="225">
        <v>20</v>
      </c>
      <c r="B24" s="226"/>
      <c r="C24" s="227" t="str">
        <f t="shared" ca="1" si="1"/>
        <v>NH</v>
      </c>
      <c r="D24" s="227" t="e">
        <f t="shared" si="5"/>
        <v>#N/A</v>
      </c>
      <c r="E24" s="227" t="e">
        <f t="shared" si="2"/>
        <v>#DIV/0!</v>
      </c>
      <c r="F24" s="227"/>
      <c r="G24" s="228" t="e">
        <f t="shared" si="3"/>
        <v>#N/A</v>
      </c>
      <c r="H24" s="229"/>
      <c r="I24" s="230"/>
      <c r="J24" s="233"/>
      <c r="K24" s="199"/>
      <c r="L24" s="199"/>
      <c r="M24" s="199"/>
      <c r="N24" s="199"/>
      <c r="O24" s="199"/>
      <c r="P24" s="199"/>
      <c r="Q24" s="199"/>
      <c r="R24" s="199"/>
      <c r="S24" s="199"/>
      <c r="T24" s="199"/>
      <c r="U24" s="199"/>
      <c r="V24" s="199"/>
      <c r="W24" s="199"/>
      <c r="X24" s="199"/>
      <c r="Y24" s="199"/>
      <c r="Z24" s="199"/>
      <c r="AA24" s="199"/>
    </row>
    <row r="25" spans="1:27" ht="23.25" hidden="1" x14ac:dyDescent="0.2">
      <c r="A25" s="225">
        <v>21</v>
      </c>
      <c r="B25" s="232"/>
      <c r="C25" s="227" t="str">
        <f t="shared" ca="1" si="1"/>
        <v>NH</v>
      </c>
      <c r="D25" s="227" t="e">
        <f t="shared" si="5"/>
        <v>#N/A</v>
      </c>
      <c r="E25" s="227" t="e">
        <f t="shared" si="2"/>
        <v>#DIV/0!</v>
      </c>
      <c r="F25" s="227"/>
      <c r="G25" s="228" t="e">
        <f t="shared" si="3"/>
        <v>#N/A</v>
      </c>
      <c r="H25" s="229"/>
      <c r="I25" s="230"/>
      <c r="J25" s="233"/>
      <c r="K25" s="199"/>
      <c r="L25" s="199"/>
      <c r="M25" s="199"/>
      <c r="N25" s="199"/>
      <c r="O25" s="199"/>
      <c r="P25" s="199"/>
      <c r="Q25" s="199"/>
      <c r="R25" s="199"/>
      <c r="S25" s="199"/>
      <c r="T25" s="199"/>
      <c r="U25" s="199"/>
      <c r="V25" s="199"/>
      <c r="W25" s="199"/>
      <c r="X25" s="199"/>
      <c r="Y25" s="199"/>
      <c r="Z25" s="199"/>
      <c r="AA25" s="199"/>
    </row>
    <row r="26" spans="1:27" ht="23.25" hidden="1" x14ac:dyDescent="0.3">
      <c r="A26" s="225">
        <v>22</v>
      </c>
      <c r="B26" s="226">
        <f t="shared" si="0"/>
        <v>0</v>
      </c>
      <c r="C26" s="227" t="str">
        <f t="shared" ca="1" si="1"/>
        <v>NH</v>
      </c>
      <c r="D26" s="227" t="e">
        <f t="shared" si="5"/>
        <v>#N/A</v>
      </c>
      <c r="E26" s="227" t="e">
        <f t="shared" si="2"/>
        <v>#DIV/0!</v>
      </c>
      <c r="F26" s="234" t="str">
        <f t="shared" ref="F26:F34" si="7">VLOOKUP(A26,R_COMERCIALES,3,FALSE)</f>
        <v xml:space="preserve"> </v>
      </c>
      <c r="G26" s="228" t="e">
        <f t="shared" si="3"/>
        <v>#N/A</v>
      </c>
      <c r="H26" s="235"/>
      <c r="I26" s="230" t="str">
        <f t="shared" ref="I26:I34" ca="1" si="8">IFERROR(IF(AND(C26="H",E26="H",F26="H",G26="H",H26="H"),"H","NH")," ")</f>
        <v xml:space="preserve"> </v>
      </c>
      <c r="J26" s="233"/>
      <c r="K26" s="199"/>
      <c r="L26" s="199"/>
      <c r="M26" s="199"/>
      <c r="N26" s="199"/>
      <c r="O26" s="199"/>
      <c r="P26" s="199"/>
      <c r="Q26" s="199"/>
      <c r="R26" s="199"/>
      <c r="S26" s="199"/>
      <c r="T26" s="199"/>
      <c r="U26" s="199"/>
      <c r="V26" s="199"/>
      <c r="W26" s="199"/>
      <c r="X26" s="199"/>
      <c r="Y26" s="199"/>
      <c r="Z26" s="199"/>
      <c r="AA26" s="199"/>
    </row>
    <row r="27" spans="1:27" ht="23.25" hidden="1" x14ac:dyDescent="0.3">
      <c r="A27" s="225">
        <v>23</v>
      </c>
      <c r="B27" s="226">
        <f t="shared" si="0"/>
        <v>0</v>
      </c>
      <c r="C27" s="227" t="str">
        <f t="shared" ca="1" si="1"/>
        <v>NH</v>
      </c>
      <c r="D27" s="227" t="e">
        <f t="shared" si="5"/>
        <v>#N/A</v>
      </c>
      <c r="E27" s="227" t="e">
        <f t="shared" si="2"/>
        <v>#DIV/0!</v>
      </c>
      <c r="F27" s="234" t="str">
        <f t="shared" si="7"/>
        <v xml:space="preserve"> </v>
      </c>
      <c r="G27" s="228" t="e">
        <f t="shared" si="3"/>
        <v>#N/A</v>
      </c>
      <c r="H27" s="235"/>
      <c r="I27" s="230" t="str">
        <f t="shared" ca="1" si="8"/>
        <v xml:space="preserve"> </v>
      </c>
      <c r="J27" s="233"/>
      <c r="K27" s="199"/>
      <c r="L27" s="199"/>
      <c r="M27" s="199"/>
      <c r="N27" s="199"/>
      <c r="O27" s="199"/>
      <c r="P27" s="199"/>
      <c r="Q27" s="199"/>
      <c r="R27" s="199"/>
      <c r="S27" s="199"/>
      <c r="T27" s="199"/>
      <c r="U27" s="199"/>
      <c r="V27" s="199"/>
      <c r="W27" s="199"/>
      <c r="X27" s="199"/>
      <c r="Y27" s="199"/>
      <c r="Z27" s="199"/>
      <c r="AA27" s="199"/>
    </row>
    <row r="28" spans="1:27" ht="23.25" hidden="1" x14ac:dyDescent="0.3">
      <c r="A28" s="225">
        <v>24</v>
      </c>
      <c r="B28" s="226">
        <f t="shared" si="0"/>
        <v>0</v>
      </c>
      <c r="C28" s="227" t="str">
        <f t="shared" ca="1" si="1"/>
        <v>NH</v>
      </c>
      <c r="D28" s="227" t="e">
        <f t="shared" si="5"/>
        <v>#N/A</v>
      </c>
      <c r="E28" s="227" t="e">
        <f t="shared" si="2"/>
        <v>#DIV/0!</v>
      </c>
      <c r="F28" s="234" t="str">
        <f t="shared" si="7"/>
        <v xml:space="preserve"> </v>
      </c>
      <c r="G28" s="228" t="e">
        <f t="shared" si="3"/>
        <v>#N/A</v>
      </c>
      <c r="H28" s="235"/>
      <c r="I28" s="230" t="str">
        <f t="shared" ca="1" si="8"/>
        <v xml:space="preserve"> </v>
      </c>
      <c r="J28" s="233"/>
      <c r="K28" s="199"/>
      <c r="L28" s="199"/>
      <c r="M28" s="199"/>
      <c r="N28" s="199"/>
      <c r="O28" s="199"/>
      <c r="P28" s="199"/>
      <c r="Q28" s="199"/>
      <c r="R28" s="199"/>
      <c r="S28" s="199"/>
      <c r="T28" s="199"/>
      <c r="U28" s="199"/>
      <c r="V28" s="199"/>
      <c r="W28" s="199"/>
      <c r="X28" s="199"/>
      <c r="Y28" s="199"/>
      <c r="Z28" s="199"/>
      <c r="AA28" s="199"/>
    </row>
    <row r="29" spans="1:27" ht="23.25" hidden="1" x14ac:dyDescent="0.3">
      <c r="A29" s="225">
        <v>25</v>
      </c>
      <c r="B29" s="226">
        <f t="shared" si="0"/>
        <v>0</v>
      </c>
      <c r="C29" s="227" t="str">
        <f t="shared" ca="1" si="1"/>
        <v>NH</v>
      </c>
      <c r="D29" s="227" t="e">
        <f t="shared" si="5"/>
        <v>#N/A</v>
      </c>
      <c r="E29" s="227" t="e">
        <f t="shared" si="2"/>
        <v>#DIV/0!</v>
      </c>
      <c r="F29" s="234" t="str">
        <f t="shared" si="7"/>
        <v xml:space="preserve"> </v>
      </c>
      <c r="G29" s="228" t="e">
        <f t="shared" si="3"/>
        <v>#N/A</v>
      </c>
      <c r="H29" s="235"/>
      <c r="I29" s="230" t="str">
        <f t="shared" ca="1" si="8"/>
        <v xml:space="preserve"> </v>
      </c>
      <c r="J29" s="233"/>
      <c r="K29" s="199"/>
      <c r="L29" s="199"/>
      <c r="M29" s="199"/>
      <c r="N29" s="199"/>
      <c r="O29" s="199"/>
      <c r="P29" s="199"/>
      <c r="Q29" s="199"/>
      <c r="R29" s="199"/>
      <c r="S29" s="199"/>
      <c r="T29" s="199"/>
      <c r="U29" s="199"/>
      <c r="V29" s="199"/>
      <c r="W29" s="199"/>
      <c r="X29" s="199"/>
      <c r="Y29" s="199"/>
      <c r="Z29" s="199"/>
      <c r="AA29" s="199"/>
    </row>
    <row r="30" spans="1:27" ht="23.25" hidden="1" x14ac:dyDescent="0.3">
      <c r="A30" s="225">
        <v>26</v>
      </c>
      <c r="B30" s="226">
        <f t="shared" si="0"/>
        <v>0</v>
      </c>
      <c r="C30" s="227" t="str">
        <f t="shared" ca="1" si="1"/>
        <v>NH</v>
      </c>
      <c r="D30" s="227" t="e">
        <f t="shared" si="5"/>
        <v>#N/A</v>
      </c>
      <c r="E30" s="227" t="e">
        <f t="shared" si="2"/>
        <v>#DIV/0!</v>
      </c>
      <c r="F30" s="234" t="str">
        <f t="shared" si="7"/>
        <v xml:space="preserve"> </v>
      </c>
      <c r="G30" s="228" t="e">
        <f t="shared" si="3"/>
        <v>#N/A</v>
      </c>
      <c r="H30" s="235"/>
      <c r="I30" s="230" t="str">
        <f t="shared" ca="1" si="8"/>
        <v xml:space="preserve"> </v>
      </c>
      <c r="J30" s="233"/>
      <c r="K30" s="199"/>
      <c r="L30" s="199"/>
      <c r="M30" s="199"/>
      <c r="N30" s="199"/>
      <c r="O30" s="199"/>
      <c r="P30" s="199"/>
      <c r="Q30" s="199"/>
      <c r="R30" s="199"/>
      <c r="S30" s="199"/>
      <c r="T30" s="199"/>
      <c r="U30" s="199"/>
      <c r="V30" s="199"/>
      <c r="W30" s="199"/>
      <c r="X30" s="199"/>
      <c r="Y30" s="199"/>
      <c r="Z30" s="199"/>
      <c r="AA30" s="199"/>
    </row>
    <row r="31" spans="1:27" ht="23.25" hidden="1" x14ac:dyDescent="0.3">
      <c r="A31" s="225">
        <v>27</v>
      </c>
      <c r="B31" s="226">
        <f t="shared" si="0"/>
        <v>0</v>
      </c>
      <c r="C31" s="227" t="str">
        <f t="shared" ca="1" si="1"/>
        <v>NH</v>
      </c>
      <c r="D31" s="227" t="e">
        <f t="shared" si="5"/>
        <v>#N/A</v>
      </c>
      <c r="E31" s="227" t="e">
        <f t="shared" si="2"/>
        <v>#DIV/0!</v>
      </c>
      <c r="F31" s="234" t="str">
        <f t="shared" si="7"/>
        <v xml:space="preserve"> </v>
      </c>
      <c r="G31" s="228" t="e">
        <f t="shared" si="3"/>
        <v>#N/A</v>
      </c>
      <c r="H31" s="235"/>
      <c r="I31" s="230" t="str">
        <f t="shared" ca="1" si="8"/>
        <v xml:space="preserve"> </v>
      </c>
      <c r="J31" s="233"/>
      <c r="K31" s="199"/>
      <c r="L31" s="199"/>
      <c r="M31" s="199"/>
      <c r="N31" s="199"/>
      <c r="O31" s="199"/>
      <c r="P31" s="199"/>
      <c r="Q31" s="199"/>
      <c r="R31" s="199"/>
      <c r="S31" s="199"/>
      <c r="T31" s="199"/>
      <c r="U31" s="199"/>
      <c r="V31" s="199"/>
      <c r="W31" s="199"/>
      <c r="X31" s="199"/>
      <c r="Y31" s="199"/>
      <c r="Z31" s="199"/>
      <c r="AA31" s="199"/>
    </row>
    <row r="32" spans="1:27" ht="23.25" hidden="1" x14ac:dyDescent="0.3">
      <c r="A32" s="225">
        <v>28</v>
      </c>
      <c r="B32" s="226">
        <f t="shared" si="0"/>
        <v>0</v>
      </c>
      <c r="C32" s="227" t="str">
        <f t="shared" ca="1" si="1"/>
        <v>NH</v>
      </c>
      <c r="D32" s="227" t="e">
        <f t="shared" si="5"/>
        <v>#N/A</v>
      </c>
      <c r="E32" s="227" t="e">
        <f t="shared" si="2"/>
        <v>#DIV/0!</v>
      </c>
      <c r="F32" s="234" t="str">
        <f t="shared" si="7"/>
        <v xml:space="preserve"> </v>
      </c>
      <c r="G32" s="228" t="e">
        <f t="shared" si="3"/>
        <v>#N/A</v>
      </c>
      <c r="H32" s="235"/>
      <c r="I32" s="230" t="str">
        <f t="shared" ca="1" si="8"/>
        <v xml:space="preserve"> </v>
      </c>
      <c r="J32" s="233"/>
      <c r="K32" s="199"/>
      <c r="L32" s="199"/>
      <c r="M32" s="199"/>
      <c r="N32" s="199"/>
      <c r="O32" s="199"/>
      <c r="P32" s="199"/>
      <c r="Q32" s="199"/>
      <c r="R32" s="199"/>
      <c r="S32" s="199"/>
      <c r="T32" s="199"/>
      <c r="U32" s="199"/>
      <c r="V32" s="199"/>
      <c r="W32" s="199"/>
      <c r="X32" s="199"/>
      <c r="Y32" s="199"/>
      <c r="Z32" s="199"/>
      <c r="AA32" s="199"/>
    </row>
    <row r="33" spans="1:27" ht="23.25" hidden="1" x14ac:dyDescent="0.3">
      <c r="A33" s="225">
        <v>29</v>
      </c>
      <c r="B33" s="226">
        <f t="shared" si="0"/>
        <v>0</v>
      </c>
      <c r="C33" s="227" t="str">
        <f t="shared" ca="1" si="1"/>
        <v>NH</v>
      </c>
      <c r="D33" s="227" t="e">
        <f t="shared" si="5"/>
        <v>#N/A</v>
      </c>
      <c r="E33" s="227" t="e">
        <f t="shared" si="2"/>
        <v>#DIV/0!</v>
      </c>
      <c r="F33" s="234" t="str">
        <f t="shared" si="7"/>
        <v xml:space="preserve"> </v>
      </c>
      <c r="G33" s="228" t="e">
        <f t="shared" si="3"/>
        <v>#N/A</v>
      </c>
      <c r="H33" s="235"/>
      <c r="I33" s="230" t="str">
        <f t="shared" ca="1" si="8"/>
        <v xml:space="preserve"> </v>
      </c>
      <c r="J33" s="233"/>
      <c r="K33" s="199"/>
      <c r="L33" s="199"/>
      <c r="M33" s="199"/>
      <c r="N33" s="199"/>
      <c r="O33" s="199"/>
      <c r="P33" s="199"/>
      <c r="Q33" s="199"/>
      <c r="R33" s="199"/>
      <c r="S33" s="199"/>
      <c r="T33" s="199"/>
      <c r="U33" s="199"/>
      <c r="V33" s="199"/>
      <c r="W33" s="199"/>
      <c r="X33" s="199"/>
      <c r="Y33" s="199"/>
      <c r="Z33" s="199"/>
      <c r="AA33" s="199"/>
    </row>
    <row r="34" spans="1:27" ht="23.25" hidden="1" x14ac:dyDescent="0.3">
      <c r="A34" s="225">
        <v>30</v>
      </c>
      <c r="B34" s="226">
        <f t="shared" si="0"/>
        <v>0</v>
      </c>
      <c r="C34" s="227" t="e">
        <f t="shared" si="1"/>
        <v>#N/A</v>
      </c>
      <c r="D34" s="227" t="e">
        <f t="shared" si="5"/>
        <v>#N/A</v>
      </c>
      <c r="E34" s="227" t="e">
        <f t="shared" si="2"/>
        <v>#DIV/0!</v>
      </c>
      <c r="F34" s="234" t="str">
        <f t="shared" si="7"/>
        <v xml:space="preserve"> </v>
      </c>
      <c r="G34" s="228" t="e">
        <f t="shared" si="3"/>
        <v>#N/A</v>
      </c>
      <c r="H34" s="235"/>
      <c r="I34" s="230" t="str">
        <f t="shared" si="8"/>
        <v xml:space="preserve"> </v>
      </c>
      <c r="J34" s="233"/>
      <c r="K34" s="199"/>
      <c r="L34" s="199"/>
      <c r="M34" s="199"/>
      <c r="N34" s="199"/>
      <c r="O34" s="199"/>
      <c r="P34" s="199"/>
      <c r="Q34" s="199"/>
      <c r="R34" s="199"/>
      <c r="S34" s="199"/>
      <c r="T34" s="199"/>
      <c r="U34" s="199"/>
      <c r="V34" s="199"/>
      <c r="W34" s="199"/>
      <c r="X34" s="199"/>
      <c r="Y34" s="199"/>
      <c r="Z34" s="199"/>
      <c r="AA34" s="199"/>
    </row>
    <row r="35" spans="1:27" ht="12.75" x14ac:dyDescent="0.2">
      <c r="A35" s="199"/>
      <c r="B35" s="199"/>
      <c r="C35" s="215"/>
      <c r="D35" s="215"/>
      <c r="E35" s="215"/>
      <c r="F35" s="221"/>
      <c r="G35" s="199"/>
      <c r="H35" s="199"/>
      <c r="I35" s="199"/>
      <c r="J35" s="199"/>
      <c r="K35" s="199"/>
      <c r="L35" s="199"/>
      <c r="M35" s="199"/>
      <c r="N35" s="199"/>
      <c r="O35" s="199"/>
      <c r="P35" s="199"/>
      <c r="Q35" s="199"/>
      <c r="R35" s="199"/>
      <c r="S35" s="199"/>
      <c r="T35" s="199"/>
      <c r="U35" s="199"/>
      <c r="V35" s="199"/>
      <c r="W35" s="199"/>
      <c r="X35" s="199"/>
      <c r="Y35" s="199"/>
      <c r="Z35" s="199"/>
      <c r="AA35" s="199"/>
    </row>
    <row r="36" spans="1:27" ht="12.75" x14ac:dyDescent="0.2">
      <c r="A36" s="199"/>
      <c r="B36" s="199"/>
      <c r="C36" s="215"/>
      <c r="D36" s="215"/>
      <c r="E36" s="215"/>
      <c r="F36" s="221"/>
      <c r="G36" s="199"/>
      <c r="H36" s="199"/>
      <c r="I36" s="199"/>
      <c r="J36" s="199"/>
      <c r="K36" s="199"/>
      <c r="L36" s="199"/>
      <c r="M36" s="199"/>
      <c r="N36" s="199"/>
      <c r="O36" s="199"/>
      <c r="P36" s="199"/>
      <c r="Q36" s="199"/>
      <c r="R36" s="199"/>
      <c r="S36" s="199"/>
      <c r="T36" s="199"/>
      <c r="U36" s="199"/>
      <c r="V36" s="199"/>
      <c r="W36" s="199"/>
      <c r="X36" s="199"/>
      <c r="Y36" s="199"/>
      <c r="Z36" s="199"/>
      <c r="AA36" s="199"/>
    </row>
    <row r="37" spans="1:27" ht="12.75" x14ac:dyDescent="0.2">
      <c r="A37" s="199"/>
      <c r="B37" s="199"/>
      <c r="C37" s="215"/>
      <c r="D37" s="215"/>
      <c r="E37" s="215"/>
      <c r="F37" s="221"/>
      <c r="G37" s="199"/>
      <c r="H37" s="199"/>
      <c r="I37" s="199"/>
      <c r="J37" s="199"/>
      <c r="K37" s="199"/>
      <c r="L37" s="199"/>
      <c r="M37" s="199"/>
      <c r="N37" s="199"/>
      <c r="O37" s="199"/>
      <c r="P37" s="199"/>
      <c r="Q37" s="199"/>
      <c r="R37" s="199"/>
      <c r="S37" s="199"/>
      <c r="T37" s="199"/>
      <c r="U37" s="199"/>
      <c r="V37" s="199"/>
      <c r="W37" s="199"/>
      <c r="X37" s="199"/>
      <c r="Y37" s="199"/>
      <c r="Z37" s="199"/>
      <c r="AA37" s="199"/>
    </row>
    <row r="38" spans="1:27" ht="12.75" x14ac:dyDescent="0.2">
      <c r="A38" s="199"/>
      <c r="B38" s="199"/>
      <c r="C38" s="215"/>
      <c r="D38" s="215"/>
      <c r="E38" s="215"/>
      <c r="F38" s="221"/>
      <c r="G38" s="199"/>
      <c r="H38" s="199"/>
      <c r="I38" s="199"/>
      <c r="J38" s="199"/>
      <c r="K38" s="199"/>
      <c r="L38" s="199"/>
      <c r="M38" s="199"/>
      <c r="N38" s="199"/>
      <c r="O38" s="199"/>
      <c r="P38" s="199"/>
      <c r="Q38" s="199"/>
      <c r="R38" s="199"/>
      <c r="S38" s="199"/>
      <c r="T38" s="199"/>
      <c r="U38" s="199"/>
      <c r="V38" s="199"/>
      <c r="W38" s="199"/>
      <c r="X38" s="199"/>
      <c r="Y38" s="199"/>
      <c r="Z38" s="199"/>
      <c r="AA38" s="199"/>
    </row>
    <row r="39" spans="1:27" ht="12.75" customHeight="1" x14ac:dyDescent="0.2">
      <c r="A39" s="199"/>
      <c r="B39" s="199"/>
      <c r="C39" s="215"/>
      <c r="D39" s="215"/>
      <c r="E39" s="215"/>
      <c r="F39" s="221"/>
      <c r="G39" s="199"/>
      <c r="H39" s="199"/>
      <c r="I39" s="199"/>
      <c r="J39" s="199"/>
      <c r="K39" s="199"/>
      <c r="L39" s="199"/>
      <c r="M39" s="199"/>
      <c r="N39" s="199"/>
      <c r="O39" s="199"/>
      <c r="P39" s="199"/>
      <c r="Q39" s="199"/>
      <c r="R39" s="199"/>
      <c r="S39" s="199"/>
      <c r="T39" s="199"/>
      <c r="U39" s="199"/>
      <c r="V39" s="199"/>
      <c r="W39" s="199"/>
      <c r="X39" s="199"/>
      <c r="Y39" s="199"/>
      <c r="Z39" s="199"/>
      <c r="AA39" s="199"/>
    </row>
    <row r="40" spans="1:27" ht="12.75" customHeight="1" x14ac:dyDescent="0.2">
      <c r="A40" s="199"/>
      <c r="B40" s="199"/>
      <c r="C40" s="215"/>
      <c r="D40" s="215"/>
      <c r="E40" s="215"/>
      <c r="F40" s="221"/>
      <c r="G40" s="199"/>
      <c r="H40" s="199"/>
      <c r="I40" s="199"/>
      <c r="J40" s="199"/>
      <c r="K40" s="199"/>
      <c r="L40" s="199"/>
      <c r="M40" s="199"/>
      <c r="N40" s="199"/>
      <c r="O40" s="199"/>
      <c r="P40" s="199"/>
      <c r="Q40" s="199"/>
      <c r="R40" s="199"/>
      <c r="S40" s="199"/>
      <c r="T40" s="199"/>
      <c r="U40" s="199"/>
      <c r="V40" s="199"/>
      <c r="W40" s="199"/>
      <c r="X40" s="199"/>
      <c r="Y40" s="199"/>
      <c r="Z40" s="199"/>
      <c r="AA40" s="199"/>
    </row>
    <row r="41" spans="1:27" ht="12.75" customHeight="1" x14ac:dyDescent="0.2">
      <c r="A41" s="199"/>
      <c r="B41" s="199"/>
      <c r="C41" s="215"/>
      <c r="D41" s="215"/>
      <c r="E41" s="215"/>
      <c r="F41" s="221"/>
      <c r="G41" s="199"/>
      <c r="H41" s="199"/>
      <c r="I41" s="199"/>
      <c r="J41" s="199"/>
      <c r="K41" s="199"/>
      <c r="L41" s="199"/>
      <c r="M41" s="199"/>
      <c r="N41" s="199"/>
      <c r="O41" s="199"/>
      <c r="P41" s="199"/>
      <c r="Q41" s="199"/>
      <c r="R41" s="199"/>
      <c r="S41" s="199"/>
      <c r="T41" s="199"/>
      <c r="U41" s="199"/>
      <c r="V41" s="199"/>
      <c r="W41" s="199"/>
      <c r="X41" s="199"/>
      <c r="Y41" s="199"/>
      <c r="Z41" s="199"/>
      <c r="AA41" s="199"/>
    </row>
    <row r="42" spans="1:27" ht="12.75" customHeight="1" x14ac:dyDescent="0.2">
      <c r="A42" s="199"/>
      <c r="B42" s="199"/>
      <c r="C42" s="215"/>
      <c r="D42" s="215"/>
      <c r="E42" s="215"/>
      <c r="F42" s="221"/>
      <c r="G42" s="199"/>
      <c r="H42" s="199"/>
      <c r="I42" s="199"/>
      <c r="J42" s="199"/>
      <c r="K42" s="199"/>
      <c r="L42" s="199"/>
      <c r="M42" s="199"/>
      <c r="N42" s="199"/>
      <c r="O42" s="199"/>
      <c r="P42" s="199"/>
      <c r="Q42" s="199"/>
      <c r="R42" s="199"/>
      <c r="S42" s="199"/>
      <c r="T42" s="199"/>
      <c r="U42" s="199"/>
      <c r="V42" s="199"/>
      <c r="W42" s="199"/>
      <c r="X42" s="199"/>
      <c r="Y42" s="199"/>
      <c r="Z42" s="199"/>
      <c r="AA42" s="199"/>
    </row>
    <row r="43" spans="1:27" ht="12.75" customHeight="1" x14ac:dyDescent="0.2">
      <c r="A43" s="199"/>
      <c r="B43" s="199"/>
      <c r="C43" s="215"/>
      <c r="D43" s="215"/>
      <c r="E43" s="215"/>
      <c r="F43" s="221"/>
      <c r="G43" s="199"/>
      <c r="H43" s="199"/>
      <c r="I43" s="199"/>
      <c r="J43" s="199"/>
      <c r="K43" s="199"/>
      <c r="L43" s="199"/>
      <c r="M43" s="199"/>
      <c r="N43" s="199"/>
      <c r="O43" s="199"/>
      <c r="P43" s="199"/>
      <c r="Q43" s="199"/>
      <c r="R43" s="199"/>
      <c r="S43" s="199"/>
      <c r="T43" s="199"/>
      <c r="U43" s="199"/>
      <c r="V43" s="199"/>
      <c r="W43" s="199"/>
      <c r="X43" s="199"/>
      <c r="Y43" s="199"/>
      <c r="Z43" s="199"/>
      <c r="AA43" s="199"/>
    </row>
    <row r="44" spans="1:27" ht="12.75" customHeight="1" x14ac:dyDescent="0.2">
      <c r="A44" s="199"/>
      <c r="B44" s="199"/>
      <c r="C44" s="215"/>
      <c r="D44" s="215"/>
      <c r="E44" s="719"/>
      <c r="F44" s="221"/>
      <c r="G44" s="199"/>
      <c r="H44" s="199"/>
      <c r="I44" s="199"/>
      <c r="J44" s="199"/>
      <c r="K44" s="199"/>
      <c r="L44" s="199"/>
      <c r="M44" s="199"/>
      <c r="N44" s="199"/>
      <c r="O44" s="199"/>
      <c r="P44" s="199"/>
      <c r="Q44" s="199"/>
      <c r="R44" s="199"/>
      <c r="S44" s="199"/>
      <c r="T44" s="199"/>
      <c r="U44" s="199"/>
      <c r="V44" s="199"/>
      <c r="W44" s="199"/>
      <c r="X44" s="199"/>
      <c r="Y44" s="199"/>
      <c r="Z44" s="199"/>
      <c r="AA44" s="199"/>
    </row>
    <row r="45" spans="1:27" ht="12.75" customHeight="1" x14ac:dyDescent="0.2">
      <c r="A45" s="199"/>
      <c r="B45" s="199"/>
      <c r="C45" s="215"/>
      <c r="D45" s="215"/>
      <c r="E45" s="215"/>
      <c r="F45" s="221"/>
      <c r="G45" s="199"/>
      <c r="H45" s="199"/>
      <c r="I45" s="199"/>
      <c r="J45" s="199"/>
      <c r="K45" s="199"/>
      <c r="L45" s="199"/>
      <c r="M45" s="199"/>
      <c r="N45" s="199"/>
      <c r="O45" s="199"/>
      <c r="P45" s="199"/>
      <c r="Q45" s="199"/>
      <c r="R45" s="199"/>
      <c r="S45" s="199"/>
      <c r="T45" s="199"/>
      <c r="U45" s="199"/>
      <c r="V45" s="199"/>
      <c r="W45" s="199"/>
      <c r="X45" s="199"/>
      <c r="Y45" s="199"/>
      <c r="Z45" s="199"/>
      <c r="AA45" s="199"/>
    </row>
    <row r="46" spans="1:27" ht="12.75" customHeight="1" x14ac:dyDescent="0.2">
      <c r="A46" s="199"/>
      <c r="B46" s="199"/>
      <c r="C46" s="215"/>
      <c r="D46" s="215"/>
      <c r="E46" s="215"/>
      <c r="F46" s="221"/>
      <c r="G46" s="199"/>
      <c r="H46" s="199"/>
      <c r="I46" s="199"/>
      <c r="J46" s="199"/>
      <c r="K46" s="199"/>
      <c r="L46" s="199"/>
      <c r="M46" s="199"/>
      <c r="N46" s="199"/>
      <c r="O46" s="199"/>
      <c r="P46" s="199"/>
      <c r="Q46" s="199"/>
      <c r="R46" s="199"/>
      <c r="S46" s="199"/>
      <c r="T46" s="199"/>
      <c r="U46" s="199"/>
      <c r="V46" s="199"/>
      <c r="W46" s="199"/>
      <c r="X46" s="199"/>
      <c r="Y46" s="199"/>
      <c r="Z46" s="199"/>
      <c r="AA46" s="199"/>
    </row>
    <row r="47" spans="1:27" ht="12.75" customHeight="1" x14ac:dyDescent="0.2">
      <c r="A47" s="199"/>
      <c r="B47" s="199"/>
      <c r="C47" s="215"/>
      <c r="D47" s="215"/>
      <c r="E47" s="215"/>
      <c r="F47" s="221"/>
      <c r="G47" s="199"/>
      <c r="H47" s="199"/>
      <c r="I47" s="199"/>
      <c r="J47" s="199"/>
      <c r="K47" s="199"/>
      <c r="L47" s="199"/>
      <c r="M47" s="199"/>
      <c r="N47" s="199"/>
      <c r="O47" s="199"/>
      <c r="P47" s="199"/>
      <c r="Q47" s="199"/>
      <c r="R47" s="199"/>
      <c r="S47" s="199"/>
      <c r="T47" s="199"/>
      <c r="U47" s="199"/>
      <c r="V47" s="199"/>
      <c r="W47" s="199"/>
      <c r="X47" s="199"/>
      <c r="Y47" s="199"/>
      <c r="Z47" s="199"/>
      <c r="AA47" s="199"/>
    </row>
    <row r="48" spans="1:27" ht="12.75" customHeight="1" x14ac:dyDescent="0.2">
      <c r="A48" s="199"/>
      <c r="B48" s="199"/>
      <c r="C48" s="215"/>
      <c r="D48" s="215"/>
      <c r="E48" s="215"/>
      <c r="F48" s="221"/>
      <c r="G48" s="199"/>
      <c r="H48" s="199"/>
      <c r="I48" s="199"/>
      <c r="J48" s="199"/>
      <c r="K48" s="199"/>
      <c r="L48" s="199"/>
      <c r="M48" s="199"/>
      <c r="N48" s="199"/>
      <c r="O48" s="199"/>
      <c r="P48" s="199"/>
      <c r="Q48" s="199"/>
      <c r="R48" s="199"/>
      <c r="S48" s="199"/>
      <c r="T48" s="199"/>
      <c r="U48" s="199"/>
      <c r="V48" s="199"/>
      <c r="W48" s="199"/>
      <c r="X48" s="199"/>
      <c r="Y48" s="199"/>
      <c r="Z48" s="199"/>
      <c r="AA48" s="199"/>
    </row>
    <row r="49" spans="1:27" ht="12.75" customHeight="1" x14ac:dyDescent="0.2">
      <c r="A49" s="199"/>
      <c r="B49" s="199"/>
      <c r="C49" s="215"/>
      <c r="D49" s="215"/>
      <c r="E49" s="215"/>
      <c r="F49" s="221"/>
      <c r="G49" s="199"/>
      <c r="H49" s="199"/>
      <c r="I49" s="199"/>
      <c r="J49" s="199"/>
      <c r="K49" s="199"/>
      <c r="L49" s="199"/>
      <c r="M49" s="199"/>
      <c r="N49" s="199"/>
      <c r="O49" s="199"/>
      <c r="P49" s="199"/>
      <c r="Q49" s="199"/>
      <c r="R49" s="199"/>
      <c r="S49" s="199"/>
      <c r="T49" s="199"/>
      <c r="U49" s="199"/>
      <c r="V49" s="199"/>
      <c r="W49" s="199"/>
      <c r="X49" s="199"/>
      <c r="Y49" s="199"/>
      <c r="Z49" s="199"/>
      <c r="AA49" s="199"/>
    </row>
    <row r="50" spans="1:27" ht="12.75" customHeight="1" x14ac:dyDescent="0.2">
      <c r="A50" s="199"/>
      <c r="B50" s="199"/>
      <c r="C50" s="215"/>
      <c r="D50" s="215"/>
      <c r="E50" s="215"/>
      <c r="F50" s="221"/>
      <c r="G50" s="199"/>
      <c r="H50" s="199"/>
      <c r="I50" s="199"/>
      <c r="J50" s="199"/>
      <c r="K50" s="199"/>
      <c r="L50" s="199"/>
      <c r="M50" s="199"/>
      <c r="N50" s="199"/>
      <c r="O50" s="199"/>
      <c r="P50" s="199"/>
      <c r="Q50" s="199"/>
      <c r="R50" s="199"/>
      <c r="S50" s="199"/>
      <c r="T50" s="199"/>
      <c r="U50" s="199"/>
      <c r="V50" s="199"/>
      <c r="W50" s="199"/>
      <c r="X50" s="199"/>
      <c r="Y50" s="199"/>
      <c r="Z50" s="199"/>
      <c r="AA50" s="199"/>
    </row>
    <row r="51" spans="1:27" ht="12.75" customHeight="1" x14ac:dyDescent="0.2">
      <c r="A51" s="199"/>
      <c r="B51" s="199"/>
      <c r="C51" s="215"/>
      <c r="D51" s="215"/>
      <c r="E51" s="215"/>
      <c r="F51" s="221"/>
      <c r="G51" s="199"/>
      <c r="H51" s="199"/>
      <c r="I51" s="199"/>
      <c r="J51" s="199"/>
      <c r="K51" s="199"/>
      <c r="L51" s="199"/>
      <c r="M51" s="199"/>
      <c r="N51" s="199"/>
      <c r="O51" s="199"/>
      <c r="P51" s="199"/>
      <c r="Q51" s="199"/>
      <c r="R51" s="199"/>
      <c r="S51" s="199"/>
      <c r="T51" s="199"/>
      <c r="U51" s="199"/>
      <c r="V51" s="199"/>
      <c r="W51" s="199"/>
      <c r="X51" s="199"/>
      <c r="Y51" s="199"/>
      <c r="Z51" s="199"/>
      <c r="AA51" s="199"/>
    </row>
    <row r="52" spans="1:27" ht="12.75" customHeight="1" x14ac:dyDescent="0.2">
      <c r="A52" s="199"/>
      <c r="B52" s="199"/>
      <c r="C52" s="215"/>
      <c r="D52" s="215"/>
      <c r="E52" s="215"/>
      <c r="F52" s="221"/>
      <c r="G52" s="199"/>
      <c r="H52" s="199"/>
      <c r="I52" s="199"/>
      <c r="J52" s="199"/>
      <c r="K52" s="199"/>
      <c r="L52" s="199"/>
      <c r="M52" s="199"/>
      <c r="N52" s="199"/>
      <c r="O52" s="199"/>
      <c r="P52" s="199"/>
      <c r="Q52" s="199"/>
      <c r="R52" s="199"/>
      <c r="S52" s="199"/>
      <c r="T52" s="199"/>
      <c r="U52" s="199"/>
      <c r="V52" s="199"/>
      <c r="W52" s="199"/>
      <c r="X52" s="199"/>
      <c r="Y52" s="199"/>
      <c r="Z52" s="199"/>
      <c r="AA52" s="199"/>
    </row>
    <row r="53" spans="1:27" ht="12.75" customHeight="1" x14ac:dyDescent="0.2">
      <c r="A53" s="199"/>
      <c r="B53" s="199"/>
      <c r="C53" s="215"/>
      <c r="D53" s="215"/>
      <c r="E53" s="215"/>
      <c r="F53" s="221"/>
      <c r="G53" s="199"/>
      <c r="H53" s="199"/>
      <c r="I53" s="199"/>
      <c r="J53" s="199"/>
      <c r="K53" s="199"/>
      <c r="L53" s="199"/>
      <c r="M53" s="199"/>
      <c r="N53" s="199"/>
      <c r="O53" s="199"/>
      <c r="P53" s="199"/>
      <c r="Q53" s="199"/>
      <c r="R53" s="199"/>
      <c r="S53" s="199"/>
      <c r="T53" s="199"/>
      <c r="U53" s="199"/>
      <c r="V53" s="199"/>
      <c r="W53" s="199"/>
      <c r="X53" s="199"/>
      <c r="Y53" s="199"/>
      <c r="Z53" s="199"/>
      <c r="AA53" s="199"/>
    </row>
    <row r="54" spans="1:27" ht="12.75" customHeight="1" x14ac:dyDescent="0.2">
      <c r="A54" s="199"/>
      <c r="B54" s="199"/>
      <c r="C54" s="215"/>
      <c r="D54" s="215"/>
      <c r="E54" s="215"/>
      <c r="F54" s="221"/>
      <c r="G54" s="199"/>
      <c r="H54" s="199"/>
      <c r="I54" s="199"/>
      <c r="J54" s="199"/>
      <c r="K54" s="199"/>
      <c r="L54" s="199"/>
      <c r="M54" s="199"/>
      <c r="N54" s="199"/>
      <c r="O54" s="199"/>
      <c r="P54" s="199"/>
      <c r="Q54" s="199"/>
      <c r="R54" s="199"/>
      <c r="S54" s="199"/>
      <c r="T54" s="199"/>
      <c r="U54" s="199"/>
      <c r="V54" s="199"/>
      <c r="W54" s="199"/>
      <c r="X54" s="199"/>
      <c r="Y54" s="199"/>
      <c r="Z54" s="199"/>
      <c r="AA54" s="199"/>
    </row>
    <row r="55" spans="1:27" ht="12.75" customHeight="1" x14ac:dyDescent="0.2">
      <c r="A55" s="199"/>
      <c r="B55" s="199"/>
      <c r="C55" s="215"/>
      <c r="D55" s="215"/>
      <c r="E55" s="215"/>
      <c r="F55" s="221"/>
      <c r="G55" s="199"/>
      <c r="H55" s="199"/>
      <c r="I55" s="199"/>
      <c r="J55" s="199"/>
      <c r="K55" s="199"/>
      <c r="L55" s="199"/>
      <c r="M55" s="199"/>
      <c r="N55" s="199"/>
      <c r="O55" s="199"/>
      <c r="P55" s="199"/>
      <c r="Q55" s="199"/>
      <c r="R55" s="199"/>
      <c r="S55" s="199"/>
      <c r="T55" s="199"/>
      <c r="U55" s="199"/>
      <c r="V55" s="199"/>
      <c r="W55" s="199"/>
      <c r="X55" s="199"/>
      <c r="Y55" s="199"/>
      <c r="Z55" s="199"/>
      <c r="AA55" s="199"/>
    </row>
    <row r="56" spans="1:27" ht="12.75" customHeight="1" x14ac:dyDescent="0.2">
      <c r="A56" s="199"/>
      <c r="B56" s="199"/>
      <c r="C56" s="215"/>
      <c r="D56" s="215"/>
      <c r="E56" s="215"/>
      <c r="F56" s="221"/>
      <c r="G56" s="199"/>
      <c r="H56" s="199"/>
      <c r="I56" s="199"/>
      <c r="J56" s="199"/>
      <c r="K56" s="199"/>
      <c r="L56" s="199"/>
      <c r="M56" s="199"/>
      <c r="N56" s="199"/>
      <c r="O56" s="199"/>
      <c r="P56" s="199"/>
      <c r="Q56" s="199"/>
      <c r="R56" s="199"/>
      <c r="S56" s="199"/>
      <c r="T56" s="199"/>
      <c r="U56" s="199"/>
      <c r="V56" s="199"/>
      <c r="W56" s="199"/>
      <c r="X56" s="199"/>
      <c r="Y56" s="199"/>
      <c r="Z56" s="199"/>
      <c r="AA56" s="199"/>
    </row>
    <row r="57" spans="1:27" ht="12.75" customHeight="1" x14ac:dyDescent="0.2">
      <c r="A57" s="199"/>
      <c r="B57" s="199"/>
      <c r="C57" s="215"/>
      <c r="D57" s="215"/>
      <c r="E57" s="215"/>
      <c r="F57" s="221"/>
      <c r="G57" s="199"/>
      <c r="H57" s="199"/>
      <c r="I57" s="199"/>
      <c r="J57" s="199"/>
      <c r="K57" s="199"/>
      <c r="L57" s="199"/>
      <c r="M57" s="199"/>
      <c r="N57" s="199"/>
      <c r="O57" s="199"/>
      <c r="P57" s="199"/>
      <c r="Q57" s="199"/>
      <c r="R57" s="199"/>
      <c r="S57" s="199"/>
      <c r="T57" s="199"/>
      <c r="U57" s="199"/>
      <c r="V57" s="199"/>
      <c r="W57" s="199"/>
      <c r="X57" s="199"/>
      <c r="Y57" s="199"/>
      <c r="Z57" s="199"/>
      <c r="AA57" s="199"/>
    </row>
    <row r="58" spans="1:27" ht="12.75" customHeight="1" x14ac:dyDescent="0.2">
      <c r="A58" s="199"/>
      <c r="B58" s="199"/>
      <c r="C58" s="215"/>
      <c r="D58" s="215"/>
      <c r="E58" s="215"/>
      <c r="F58" s="221"/>
      <c r="G58" s="199"/>
      <c r="H58" s="199"/>
      <c r="I58" s="199"/>
      <c r="J58" s="199"/>
      <c r="K58" s="199"/>
      <c r="L58" s="199"/>
      <c r="M58" s="199"/>
      <c r="N58" s="199"/>
      <c r="O58" s="199"/>
      <c r="P58" s="199"/>
      <c r="Q58" s="199"/>
      <c r="R58" s="199"/>
      <c r="S58" s="199"/>
      <c r="T58" s="199"/>
      <c r="U58" s="199"/>
      <c r="V58" s="199"/>
      <c r="W58" s="199"/>
      <c r="X58" s="199"/>
      <c r="Y58" s="199"/>
      <c r="Z58" s="199"/>
      <c r="AA58" s="199"/>
    </row>
    <row r="59" spans="1:27" ht="12.75" customHeight="1" x14ac:dyDescent="0.2">
      <c r="A59" s="199"/>
      <c r="B59" s="199"/>
      <c r="C59" s="215"/>
      <c r="D59" s="215"/>
      <c r="E59" s="215"/>
      <c r="F59" s="221"/>
      <c r="G59" s="199"/>
      <c r="H59" s="199"/>
      <c r="I59" s="199"/>
      <c r="J59" s="199"/>
      <c r="K59" s="199"/>
      <c r="L59" s="199"/>
      <c r="M59" s="199"/>
      <c r="N59" s="199"/>
      <c r="O59" s="199"/>
      <c r="P59" s="199"/>
      <c r="Q59" s="199"/>
      <c r="R59" s="199"/>
      <c r="S59" s="199"/>
      <c r="T59" s="199"/>
      <c r="U59" s="199"/>
      <c r="V59" s="199"/>
      <c r="W59" s="199"/>
      <c r="X59" s="199"/>
      <c r="Y59" s="199"/>
      <c r="Z59" s="199"/>
      <c r="AA59" s="199"/>
    </row>
    <row r="60" spans="1:27" ht="12.75" customHeight="1" x14ac:dyDescent="0.2">
      <c r="A60" s="199"/>
      <c r="B60" s="199"/>
      <c r="C60" s="215"/>
      <c r="D60" s="215"/>
      <c r="E60" s="215"/>
      <c r="F60" s="221"/>
      <c r="G60" s="199"/>
      <c r="H60" s="199"/>
      <c r="I60" s="199"/>
      <c r="J60" s="199"/>
      <c r="K60" s="199"/>
      <c r="L60" s="199"/>
      <c r="M60" s="199"/>
      <c r="N60" s="199"/>
      <c r="O60" s="199"/>
      <c r="P60" s="199"/>
      <c r="Q60" s="199"/>
      <c r="R60" s="199"/>
      <c r="S60" s="199"/>
      <c r="T60" s="199"/>
      <c r="U60" s="199"/>
      <c r="V60" s="199"/>
      <c r="W60" s="199"/>
      <c r="X60" s="199"/>
      <c r="Y60" s="199"/>
      <c r="Z60" s="199"/>
      <c r="AA60" s="199"/>
    </row>
    <row r="61" spans="1:27" ht="12.75" customHeight="1" x14ac:dyDescent="0.2">
      <c r="A61" s="199"/>
      <c r="B61" s="199"/>
      <c r="C61" s="215"/>
      <c r="D61" s="215"/>
      <c r="E61" s="215"/>
      <c r="F61" s="221"/>
      <c r="G61" s="199"/>
      <c r="H61" s="199"/>
      <c r="I61" s="199"/>
      <c r="J61" s="199"/>
      <c r="K61" s="199"/>
      <c r="L61" s="199"/>
      <c r="M61" s="199"/>
      <c r="N61" s="199"/>
      <c r="O61" s="199"/>
      <c r="P61" s="199"/>
      <c r="Q61" s="199"/>
      <c r="R61" s="199"/>
      <c r="S61" s="199"/>
      <c r="T61" s="199"/>
      <c r="U61" s="199"/>
      <c r="V61" s="199"/>
      <c r="W61" s="199"/>
      <c r="X61" s="199"/>
      <c r="Y61" s="199"/>
      <c r="Z61" s="199"/>
      <c r="AA61" s="199"/>
    </row>
    <row r="62" spans="1:27" ht="12.75" customHeight="1" x14ac:dyDescent="0.2">
      <c r="A62" s="199"/>
      <c r="B62" s="199"/>
      <c r="C62" s="215"/>
      <c r="D62" s="215"/>
      <c r="E62" s="215"/>
      <c r="F62" s="221"/>
      <c r="G62" s="199"/>
      <c r="H62" s="199"/>
      <c r="I62" s="199"/>
      <c r="J62" s="199"/>
      <c r="K62" s="199"/>
      <c r="L62" s="199"/>
      <c r="M62" s="199"/>
      <c r="N62" s="199"/>
      <c r="O62" s="199"/>
      <c r="P62" s="199"/>
      <c r="Q62" s="199"/>
      <c r="R62" s="199"/>
      <c r="S62" s="199"/>
      <c r="T62" s="199"/>
      <c r="U62" s="199"/>
      <c r="V62" s="199"/>
      <c r="W62" s="199"/>
      <c r="X62" s="199"/>
      <c r="Y62" s="199"/>
      <c r="Z62" s="199"/>
      <c r="AA62" s="199"/>
    </row>
    <row r="63" spans="1:27" ht="12.75" customHeight="1" x14ac:dyDescent="0.2">
      <c r="A63" s="199"/>
      <c r="B63" s="199"/>
      <c r="C63" s="215"/>
      <c r="D63" s="215"/>
      <c r="E63" s="215"/>
      <c r="F63" s="221"/>
      <c r="G63" s="199"/>
      <c r="H63" s="199"/>
      <c r="I63" s="199"/>
      <c r="J63" s="199"/>
      <c r="K63" s="199"/>
      <c r="L63" s="199"/>
      <c r="M63" s="199"/>
      <c r="N63" s="199"/>
      <c r="O63" s="199"/>
      <c r="P63" s="199"/>
      <c r="Q63" s="199"/>
      <c r="R63" s="199"/>
      <c r="S63" s="199"/>
      <c r="T63" s="199"/>
      <c r="U63" s="199"/>
      <c r="V63" s="199"/>
      <c r="W63" s="199"/>
      <c r="X63" s="199"/>
      <c r="Y63" s="199"/>
      <c r="Z63" s="199"/>
      <c r="AA63" s="199"/>
    </row>
    <row r="64" spans="1:27" ht="12.75" customHeight="1" x14ac:dyDescent="0.2">
      <c r="A64" s="199"/>
      <c r="B64" s="199"/>
      <c r="C64" s="215"/>
      <c r="D64" s="215"/>
      <c r="E64" s="215"/>
      <c r="F64" s="221"/>
      <c r="G64" s="199"/>
      <c r="H64" s="199"/>
      <c r="I64" s="199"/>
      <c r="J64" s="199"/>
      <c r="K64" s="199"/>
      <c r="L64" s="199"/>
      <c r="M64" s="199"/>
      <c r="N64" s="199"/>
      <c r="O64" s="199"/>
      <c r="P64" s="199"/>
      <c r="Q64" s="199"/>
      <c r="R64" s="199"/>
      <c r="S64" s="199"/>
      <c r="T64" s="199"/>
      <c r="U64" s="199"/>
      <c r="V64" s="199"/>
      <c r="W64" s="199"/>
      <c r="X64" s="199"/>
      <c r="Y64" s="199"/>
      <c r="Z64" s="199"/>
      <c r="AA64" s="199"/>
    </row>
    <row r="65" spans="1:27" ht="12.75" customHeight="1" x14ac:dyDescent="0.2">
      <c r="A65" s="199"/>
      <c r="B65" s="199"/>
      <c r="C65" s="215"/>
      <c r="D65" s="215"/>
      <c r="E65" s="215"/>
      <c r="F65" s="221"/>
      <c r="G65" s="199"/>
      <c r="H65" s="199"/>
      <c r="I65" s="199"/>
      <c r="J65" s="199"/>
      <c r="K65" s="199"/>
      <c r="L65" s="199"/>
      <c r="M65" s="199"/>
      <c r="N65" s="199"/>
      <c r="O65" s="199"/>
      <c r="P65" s="199"/>
      <c r="Q65" s="199"/>
      <c r="R65" s="199"/>
      <c r="S65" s="199"/>
      <c r="T65" s="199"/>
      <c r="U65" s="199"/>
      <c r="V65" s="199"/>
      <c r="W65" s="199"/>
      <c r="X65" s="199"/>
      <c r="Y65" s="199"/>
      <c r="Z65" s="199"/>
      <c r="AA65" s="199"/>
    </row>
    <row r="66" spans="1:27" ht="12.75" customHeight="1" x14ac:dyDescent="0.2">
      <c r="A66" s="199"/>
      <c r="B66" s="199"/>
      <c r="C66" s="215"/>
      <c r="D66" s="215"/>
      <c r="E66" s="215"/>
      <c r="F66" s="221"/>
      <c r="G66" s="199"/>
      <c r="H66" s="199"/>
      <c r="I66" s="199"/>
      <c r="J66" s="199"/>
      <c r="K66" s="199"/>
      <c r="L66" s="199"/>
      <c r="M66" s="199"/>
      <c r="N66" s="199"/>
      <c r="O66" s="199"/>
      <c r="P66" s="199"/>
      <c r="Q66" s="199"/>
      <c r="R66" s="199"/>
      <c r="S66" s="199"/>
      <c r="T66" s="199"/>
      <c r="U66" s="199"/>
      <c r="V66" s="199"/>
      <c r="W66" s="199"/>
      <c r="X66" s="199"/>
      <c r="Y66" s="199"/>
      <c r="Z66" s="199"/>
      <c r="AA66" s="199"/>
    </row>
    <row r="67" spans="1:27" ht="12.75" customHeight="1" x14ac:dyDescent="0.2">
      <c r="A67" s="199"/>
      <c r="B67" s="199"/>
      <c r="C67" s="215"/>
      <c r="D67" s="215"/>
      <c r="E67" s="215"/>
      <c r="F67" s="221"/>
      <c r="G67" s="199"/>
      <c r="H67" s="199"/>
      <c r="I67" s="199"/>
      <c r="J67" s="199"/>
      <c r="K67" s="199"/>
      <c r="L67" s="199"/>
      <c r="M67" s="199"/>
      <c r="N67" s="199"/>
      <c r="O67" s="199"/>
      <c r="P67" s="199"/>
      <c r="Q67" s="199"/>
      <c r="R67" s="199"/>
      <c r="S67" s="199"/>
      <c r="T67" s="199"/>
      <c r="U67" s="199"/>
      <c r="V67" s="199"/>
      <c r="W67" s="199"/>
      <c r="X67" s="199"/>
      <c r="Y67" s="199"/>
      <c r="Z67" s="199"/>
      <c r="AA67" s="199"/>
    </row>
    <row r="68" spans="1:27" ht="12.75" customHeight="1" x14ac:dyDescent="0.2">
      <c r="A68" s="199"/>
      <c r="B68" s="199"/>
      <c r="C68" s="215"/>
      <c r="D68" s="215"/>
      <c r="E68" s="215"/>
      <c r="F68" s="221"/>
      <c r="G68" s="199"/>
      <c r="H68" s="199"/>
      <c r="I68" s="199"/>
      <c r="J68" s="199"/>
      <c r="K68" s="199"/>
      <c r="L68" s="199"/>
      <c r="M68" s="199"/>
      <c r="N68" s="199"/>
      <c r="O68" s="199"/>
      <c r="P68" s="199"/>
      <c r="Q68" s="199"/>
      <c r="R68" s="199"/>
      <c r="S68" s="199"/>
      <c r="T68" s="199"/>
      <c r="U68" s="199"/>
      <c r="V68" s="199"/>
      <c r="W68" s="199"/>
      <c r="X68" s="199"/>
      <c r="Y68" s="199"/>
      <c r="Z68" s="199"/>
      <c r="AA68" s="199"/>
    </row>
    <row r="69" spans="1:27" ht="12.75" customHeight="1" x14ac:dyDescent="0.2">
      <c r="A69" s="199"/>
      <c r="B69" s="199"/>
      <c r="C69" s="215"/>
      <c r="D69" s="215"/>
      <c r="E69" s="215"/>
      <c r="F69" s="221"/>
      <c r="G69" s="199"/>
      <c r="H69" s="199"/>
      <c r="I69" s="199"/>
      <c r="J69" s="199"/>
      <c r="K69" s="199"/>
      <c r="L69" s="199"/>
      <c r="M69" s="199"/>
      <c r="N69" s="199"/>
      <c r="O69" s="199"/>
      <c r="P69" s="199"/>
      <c r="Q69" s="199"/>
      <c r="R69" s="199"/>
      <c r="S69" s="199"/>
      <c r="T69" s="199"/>
      <c r="U69" s="199"/>
      <c r="V69" s="199"/>
      <c r="W69" s="199"/>
      <c r="X69" s="199"/>
      <c r="Y69" s="199"/>
      <c r="Z69" s="199"/>
      <c r="AA69" s="199"/>
    </row>
    <row r="70" spans="1:27" ht="12.75" customHeight="1" x14ac:dyDescent="0.2">
      <c r="A70" s="199"/>
      <c r="B70" s="199"/>
      <c r="C70" s="215"/>
      <c r="D70" s="215"/>
      <c r="E70" s="215"/>
      <c r="F70" s="221"/>
      <c r="G70" s="199"/>
      <c r="H70" s="199"/>
      <c r="I70" s="199"/>
      <c r="J70" s="199"/>
      <c r="K70" s="199"/>
      <c r="L70" s="199"/>
      <c r="M70" s="199"/>
      <c r="N70" s="199"/>
      <c r="O70" s="199"/>
      <c r="P70" s="199"/>
      <c r="Q70" s="199"/>
      <c r="R70" s="199"/>
      <c r="S70" s="199"/>
      <c r="T70" s="199"/>
      <c r="U70" s="199"/>
      <c r="V70" s="199"/>
      <c r="W70" s="199"/>
      <c r="X70" s="199"/>
      <c r="Y70" s="199"/>
      <c r="Z70" s="199"/>
      <c r="AA70" s="199"/>
    </row>
    <row r="71" spans="1:27" ht="12.75" customHeight="1" x14ac:dyDescent="0.2">
      <c r="A71" s="199"/>
      <c r="B71" s="199"/>
      <c r="C71" s="215"/>
      <c r="D71" s="215"/>
      <c r="E71" s="215"/>
      <c r="F71" s="221"/>
      <c r="G71" s="199"/>
      <c r="H71" s="199"/>
      <c r="I71" s="199"/>
      <c r="J71" s="199"/>
      <c r="K71" s="199"/>
      <c r="L71" s="199"/>
      <c r="M71" s="199"/>
      <c r="N71" s="199"/>
      <c r="O71" s="199"/>
      <c r="P71" s="199"/>
      <c r="Q71" s="199"/>
      <c r="R71" s="199"/>
      <c r="S71" s="199"/>
      <c r="T71" s="199"/>
      <c r="U71" s="199"/>
      <c r="V71" s="199"/>
      <c r="W71" s="199"/>
      <c r="X71" s="199"/>
      <c r="Y71" s="199"/>
      <c r="Z71" s="199"/>
      <c r="AA71" s="199"/>
    </row>
    <row r="72" spans="1:27" ht="12.75" customHeight="1" x14ac:dyDescent="0.2">
      <c r="A72" s="199"/>
      <c r="B72" s="199"/>
      <c r="C72" s="215"/>
      <c r="D72" s="215"/>
      <c r="E72" s="215"/>
      <c r="F72" s="221"/>
      <c r="G72" s="199"/>
      <c r="H72" s="199"/>
      <c r="I72" s="199"/>
      <c r="J72" s="199"/>
      <c r="K72" s="199"/>
      <c r="L72" s="199"/>
      <c r="M72" s="199"/>
      <c r="N72" s="199"/>
      <c r="O72" s="199"/>
      <c r="P72" s="199"/>
      <c r="Q72" s="199"/>
      <c r="R72" s="199"/>
      <c r="S72" s="199"/>
      <c r="T72" s="199"/>
      <c r="U72" s="199"/>
      <c r="V72" s="199"/>
      <c r="W72" s="199"/>
      <c r="X72" s="199"/>
      <c r="Y72" s="199"/>
      <c r="Z72" s="199"/>
      <c r="AA72" s="199"/>
    </row>
    <row r="73" spans="1:27" ht="12.75" customHeight="1" x14ac:dyDescent="0.2">
      <c r="A73" s="199"/>
      <c r="B73" s="199"/>
      <c r="C73" s="215"/>
      <c r="D73" s="215"/>
      <c r="E73" s="215"/>
      <c r="F73" s="221"/>
      <c r="G73" s="199"/>
      <c r="H73" s="199"/>
      <c r="I73" s="199"/>
      <c r="J73" s="199"/>
      <c r="K73" s="199"/>
      <c r="L73" s="199"/>
      <c r="M73" s="199"/>
      <c r="N73" s="199"/>
      <c r="O73" s="199"/>
      <c r="P73" s="199"/>
      <c r="Q73" s="199"/>
      <c r="R73" s="199"/>
      <c r="S73" s="199"/>
      <c r="T73" s="199"/>
      <c r="U73" s="199"/>
      <c r="V73" s="199"/>
      <c r="W73" s="199"/>
      <c r="X73" s="199"/>
      <c r="Y73" s="199"/>
      <c r="Z73" s="199"/>
      <c r="AA73" s="199"/>
    </row>
    <row r="74" spans="1:27" ht="12.75" customHeight="1" x14ac:dyDescent="0.2">
      <c r="A74" s="199"/>
      <c r="B74" s="199"/>
      <c r="C74" s="215"/>
      <c r="D74" s="215"/>
      <c r="E74" s="215"/>
      <c r="F74" s="221"/>
      <c r="G74" s="199"/>
      <c r="H74" s="199"/>
      <c r="I74" s="199"/>
      <c r="J74" s="199"/>
      <c r="K74" s="199"/>
      <c r="L74" s="199"/>
      <c r="M74" s="199"/>
      <c r="N74" s="199"/>
      <c r="O74" s="199"/>
      <c r="P74" s="199"/>
      <c r="Q74" s="199"/>
      <c r="R74" s="199"/>
      <c r="S74" s="199"/>
      <c r="T74" s="199"/>
      <c r="U74" s="199"/>
      <c r="V74" s="199"/>
      <c r="W74" s="199"/>
      <c r="X74" s="199"/>
      <c r="Y74" s="199"/>
      <c r="Z74" s="199"/>
      <c r="AA74" s="199"/>
    </row>
    <row r="75" spans="1:27" ht="12.75" customHeight="1" x14ac:dyDescent="0.2">
      <c r="A75" s="199"/>
      <c r="B75" s="199"/>
      <c r="C75" s="215"/>
      <c r="D75" s="215"/>
      <c r="E75" s="215"/>
      <c r="F75" s="221"/>
      <c r="G75" s="199"/>
      <c r="H75" s="199"/>
      <c r="I75" s="199"/>
      <c r="J75" s="199"/>
      <c r="K75" s="199"/>
      <c r="L75" s="199"/>
      <c r="M75" s="199"/>
      <c r="N75" s="199"/>
      <c r="O75" s="199"/>
      <c r="P75" s="199"/>
      <c r="Q75" s="199"/>
      <c r="R75" s="199"/>
      <c r="S75" s="199"/>
      <c r="T75" s="199"/>
      <c r="U75" s="199"/>
      <c r="V75" s="199"/>
      <c r="W75" s="199"/>
      <c r="X75" s="199"/>
      <c r="Y75" s="199"/>
      <c r="Z75" s="199"/>
      <c r="AA75" s="199"/>
    </row>
    <row r="76" spans="1:27" ht="12.75" customHeight="1" x14ac:dyDescent="0.2">
      <c r="A76" s="199"/>
      <c r="B76" s="199"/>
      <c r="C76" s="215"/>
      <c r="D76" s="215"/>
      <c r="E76" s="215"/>
      <c r="F76" s="221"/>
      <c r="G76" s="199"/>
      <c r="H76" s="199"/>
      <c r="I76" s="199"/>
      <c r="J76" s="199"/>
      <c r="K76" s="199"/>
      <c r="L76" s="199"/>
      <c r="M76" s="199"/>
      <c r="N76" s="199"/>
      <c r="O76" s="199"/>
      <c r="P76" s="199"/>
      <c r="Q76" s="199"/>
      <c r="R76" s="199"/>
      <c r="S76" s="199"/>
      <c r="T76" s="199"/>
      <c r="U76" s="199"/>
      <c r="V76" s="199"/>
      <c r="W76" s="199"/>
      <c r="X76" s="199"/>
      <c r="Y76" s="199"/>
      <c r="Z76" s="199"/>
      <c r="AA76" s="199"/>
    </row>
    <row r="77" spans="1:27" ht="12.75" customHeight="1" x14ac:dyDescent="0.2">
      <c r="A77" s="199"/>
      <c r="B77" s="199"/>
      <c r="C77" s="215"/>
      <c r="D77" s="215"/>
      <c r="E77" s="215"/>
      <c r="F77" s="221"/>
      <c r="G77" s="199"/>
      <c r="H77" s="199"/>
      <c r="I77" s="199"/>
      <c r="J77" s="199"/>
      <c r="K77" s="199"/>
      <c r="L77" s="199"/>
      <c r="M77" s="199"/>
      <c r="N77" s="199"/>
      <c r="O77" s="199"/>
      <c r="P77" s="199"/>
      <c r="Q77" s="199"/>
      <c r="R77" s="199"/>
      <c r="S77" s="199"/>
      <c r="T77" s="199"/>
      <c r="U77" s="199"/>
      <c r="V77" s="199"/>
      <c r="W77" s="199"/>
      <c r="X77" s="199"/>
      <c r="Y77" s="199"/>
      <c r="Z77" s="199"/>
      <c r="AA77" s="199"/>
    </row>
    <row r="78" spans="1:27" ht="12.75" customHeight="1" x14ac:dyDescent="0.2">
      <c r="A78" s="199"/>
      <c r="B78" s="199"/>
      <c r="C78" s="215"/>
      <c r="D78" s="215"/>
      <c r="E78" s="215"/>
      <c r="F78" s="221"/>
      <c r="G78" s="199"/>
      <c r="H78" s="199"/>
      <c r="I78" s="199"/>
      <c r="J78" s="199"/>
      <c r="K78" s="199"/>
      <c r="L78" s="199"/>
      <c r="M78" s="199"/>
      <c r="N78" s="199"/>
      <c r="O78" s="199"/>
      <c r="P78" s="199"/>
      <c r="Q78" s="199"/>
      <c r="R78" s="199"/>
      <c r="S78" s="199"/>
      <c r="T78" s="199"/>
      <c r="U78" s="199"/>
      <c r="V78" s="199"/>
      <c r="W78" s="199"/>
      <c r="X78" s="199"/>
      <c r="Y78" s="199"/>
      <c r="Z78" s="199"/>
      <c r="AA78" s="199"/>
    </row>
    <row r="79" spans="1:27" ht="12.75" customHeight="1" x14ac:dyDescent="0.2">
      <c r="A79" s="199"/>
      <c r="B79" s="199"/>
      <c r="C79" s="215"/>
      <c r="D79" s="215"/>
      <c r="E79" s="215"/>
      <c r="F79" s="221"/>
      <c r="G79" s="199"/>
      <c r="H79" s="199"/>
      <c r="I79" s="199"/>
      <c r="J79" s="199"/>
      <c r="K79" s="199"/>
      <c r="L79" s="199"/>
      <c r="M79" s="199"/>
      <c r="N79" s="199"/>
      <c r="O79" s="199"/>
      <c r="P79" s="199"/>
      <c r="Q79" s="199"/>
      <c r="R79" s="199"/>
      <c r="S79" s="199"/>
      <c r="T79" s="199"/>
      <c r="U79" s="199"/>
      <c r="V79" s="199"/>
      <c r="W79" s="199"/>
      <c r="X79" s="199"/>
      <c r="Y79" s="199"/>
      <c r="Z79" s="199"/>
      <c r="AA79" s="199"/>
    </row>
    <row r="80" spans="1:27" ht="12.75" customHeight="1" x14ac:dyDescent="0.2">
      <c r="A80" s="199"/>
      <c r="B80" s="199"/>
      <c r="C80" s="215"/>
      <c r="D80" s="215"/>
      <c r="E80" s="215"/>
      <c r="F80" s="221"/>
      <c r="G80" s="199"/>
      <c r="H80" s="199"/>
      <c r="I80" s="199"/>
      <c r="J80" s="199"/>
      <c r="K80" s="199"/>
      <c r="L80" s="199"/>
      <c r="M80" s="199"/>
      <c r="N80" s="199"/>
      <c r="O80" s="199"/>
      <c r="P80" s="199"/>
      <c r="Q80" s="199"/>
      <c r="R80" s="199"/>
      <c r="S80" s="199"/>
      <c r="T80" s="199"/>
      <c r="U80" s="199"/>
      <c r="V80" s="199"/>
      <c r="W80" s="199"/>
      <c r="X80" s="199"/>
      <c r="Y80" s="199"/>
      <c r="Z80" s="199"/>
      <c r="AA80" s="199"/>
    </row>
    <row r="81" spans="1:27" ht="12.75" customHeight="1" x14ac:dyDescent="0.2">
      <c r="A81" s="199"/>
      <c r="B81" s="199"/>
      <c r="C81" s="215"/>
      <c r="D81" s="215"/>
      <c r="E81" s="215"/>
      <c r="F81" s="221"/>
      <c r="G81" s="199"/>
      <c r="H81" s="199"/>
      <c r="I81" s="199"/>
      <c r="J81" s="199"/>
      <c r="K81" s="199"/>
      <c r="L81" s="199"/>
      <c r="M81" s="199"/>
      <c r="N81" s="199"/>
      <c r="O81" s="199"/>
      <c r="P81" s="199"/>
      <c r="Q81" s="199"/>
      <c r="R81" s="199"/>
      <c r="S81" s="199"/>
      <c r="T81" s="199"/>
      <c r="U81" s="199"/>
      <c r="V81" s="199"/>
      <c r="W81" s="199"/>
      <c r="X81" s="199"/>
      <c r="Y81" s="199"/>
      <c r="Z81" s="199"/>
      <c r="AA81" s="199"/>
    </row>
    <row r="82" spans="1:27" ht="12.75" customHeight="1" x14ac:dyDescent="0.2">
      <c r="A82" s="199"/>
      <c r="B82" s="199"/>
      <c r="C82" s="215"/>
      <c r="D82" s="215"/>
      <c r="E82" s="215"/>
      <c r="F82" s="221"/>
      <c r="G82" s="199"/>
      <c r="H82" s="199"/>
      <c r="I82" s="199"/>
      <c r="J82" s="199"/>
      <c r="K82" s="199"/>
      <c r="L82" s="199"/>
      <c r="M82" s="199"/>
      <c r="N82" s="199"/>
      <c r="O82" s="199"/>
      <c r="P82" s="199"/>
      <c r="Q82" s="199"/>
      <c r="R82" s="199"/>
      <c r="S82" s="199"/>
      <c r="T82" s="199"/>
      <c r="U82" s="199"/>
      <c r="V82" s="199"/>
      <c r="W82" s="199"/>
      <c r="X82" s="199"/>
      <c r="Y82" s="199"/>
      <c r="Z82" s="199"/>
      <c r="AA82" s="199"/>
    </row>
    <row r="83" spans="1:27" ht="12.75" customHeight="1" x14ac:dyDescent="0.2">
      <c r="A83" s="199"/>
      <c r="B83" s="199"/>
      <c r="C83" s="215"/>
      <c r="D83" s="215"/>
      <c r="E83" s="215"/>
      <c r="F83" s="221"/>
      <c r="G83" s="199"/>
      <c r="H83" s="199"/>
      <c r="I83" s="199"/>
      <c r="J83" s="199"/>
      <c r="K83" s="199"/>
      <c r="L83" s="199"/>
      <c r="M83" s="199"/>
      <c r="N83" s="199"/>
      <c r="O83" s="199"/>
      <c r="P83" s="199"/>
      <c r="Q83" s="199"/>
      <c r="R83" s="199"/>
      <c r="S83" s="199"/>
      <c r="T83" s="199"/>
      <c r="U83" s="199"/>
      <c r="V83" s="199"/>
      <c r="W83" s="199"/>
      <c r="X83" s="199"/>
      <c r="Y83" s="199"/>
      <c r="Z83" s="199"/>
      <c r="AA83" s="199"/>
    </row>
    <row r="84" spans="1:27" ht="12.75" customHeight="1" x14ac:dyDescent="0.2">
      <c r="A84" s="199"/>
      <c r="B84" s="199"/>
      <c r="C84" s="215"/>
      <c r="D84" s="215"/>
      <c r="E84" s="215"/>
      <c r="F84" s="221"/>
      <c r="G84" s="199"/>
      <c r="H84" s="199"/>
      <c r="I84" s="199"/>
      <c r="J84" s="199"/>
      <c r="K84" s="199"/>
      <c r="L84" s="199"/>
      <c r="M84" s="199"/>
      <c r="N84" s="199"/>
      <c r="O84" s="199"/>
      <c r="P84" s="199"/>
      <c r="Q84" s="199"/>
      <c r="R84" s="199"/>
      <c r="S84" s="199"/>
      <c r="T84" s="199"/>
      <c r="U84" s="199"/>
      <c r="V84" s="199"/>
      <c r="W84" s="199"/>
      <c r="X84" s="199"/>
      <c r="Y84" s="199"/>
      <c r="Z84" s="199"/>
      <c r="AA84" s="199"/>
    </row>
    <row r="85" spans="1:27" ht="12.75" customHeight="1" x14ac:dyDescent="0.2">
      <c r="A85" s="199"/>
      <c r="B85" s="199"/>
      <c r="C85" s="215"/>
      <c r="D85" s="215"/>
      <c r="E85" s="215"/>
      <c r="F85" s="221"/>
      <c r="G85" s="199"/>
      <c r="H85" s="199"/>
      <c r="I85" s="199"/>
      <c r="J85" s="199"/>
      <c r="K85" s="199"/>
      <c r="L85" s="199"/>
      <c r="M85" s="199"/>
      <c r="N85" s="199"/>
      <c r="O85" s="199"/>
      <c r="P85" s="199"/>
      <c r="Q85" s="199"/>
      <c r="R85" s="199"/>
      <c r="S85" s="199"/>
      <c r="T85" s="199"/>
      <c r="U85" s="199"/>
      <c r="V85" s="199"/>
      <c r="W85" s="199"/>
      <c r="X85" s="199"/>
      <c r="Y85" s="199"/>
      <c r="Z85" s="199"/>
      <c r="AA85" s="199"/>
    </row>
    <row r="86" spans="1:27" ht="12.75" customHeight="1" x14ac:dyDescent="0.2">
      <c r="A86" s="199"/>
      <c r="B86" s="199"/>
      <c r="C86" s="215"/>
      <c r="D86" s="215"/>
      <c r="E86" s="215"/>
      <c r="F86" s="221"/>
      <c r="G86" s="199"/>
      <c r="H86" s="199"/>
      <c r="I86" s="199"/>
      <c r="J86" s="199"/>
      <c r="K86" s="199"/>
      <c r="L86" s="199"/>
      <c r="M86" s="199"/>
      <c r="N86" s="199"/>
      <c r="O86" s="199"/>
      <c r="P86" s="199"/>
      <c r="Q86" s="199"/>
      <c r="R86" s="199"/>
      <c r="S86" s="199"/>
      <c r="T86" s="199"/>
      <c r="U86" s="199"/>
      <c r="V86" s="199"/>
      <c r="W86" s="199"/>
      <c r="X86" s="199"/>
      <c r="Y86" s="199"/>
      <c r="Z86" s="199"/>
      <c r="AA86" s="199"/>
    </row>
    <row r="87" spans="1:27" ht="12.75" customHeight="1" x14ac:dyDescent="0.2">
      <c r="A87" s="199"/>
      <c r="B87" s="199"/>
      <c r="C87" s="215"/>
      <c r="D87" s="215"/>
      <c r="E87" s="215"/>
      <c r="F87" s="221"/>
      <c r="G87" s="199"/>
      <c r="H87" s="199"/>
      <c r="I87" s="199"/>
      <c r="J87" s="199"/>
      <c r="K87" s="199"/>
      <c r="L87" s="199"/>
      <c r="M87" s="199"/>
      <c r="N87" s="199"/>
      <c r="O87" s="199"/>
      <c r="P87" s="199"/>
      <c r="Q87" s="199"/>
      <c r="R87" s="199"/>
      <c r="S87" s="199"/>
      <c r="T87" s="199"/>
      <c r="U87" s="199"/>
      <c r="V87" s="199"/>
      <c r="W87" s="199"/>
      <c r="X87" s="199"/>
      <c r="Y87" s="199"/>
      <c r="Z87" s="199"/>
      <c r="AA87" s="199"/>
    </row>
    <row r="88" spans="1:27" ht="12.75" customHeight="1" x14ac:dyDescent="0.2">
      <c r="A88" s="199"/>
      <c r="B88" s="199"/>
      <c r="C88" s="215"/>
      <c r="D88" s="215"/>
      <c r="E88" s="215"/>
      <c r="F88" s="221"/>
      <c r="G88" s="199"/>
      <c r="H88" s="199"/>
      <c r="I88" s="199"/>
      <c r="J88" s="199"/>
      <c r="K88" s="199"/>
      <c r="L88" s="199"/>
      <c r="M88" s="199"/>
      <c r="N88" s="199"/>
      <c r="O88" s="199"/>
      <c r="P88" s="199"/>
      <c r="Q88" s="199"/>
      <c r="R88" s="199"/>
      <c r="S88" s="199"/>
      <c r="T88" s="199"/>
      <c r="U88" s="199"/>
      <c r="V88" s="199"/>
      <c r="W88" s="199"/>
      <c r="X88" s="199"/>
      <c r="Y88" s="199"/>
      <c r="Z88" s="199"/>
      <c r="AA88" s="199"/>
    </row>
    <row r="89" spans="1:27" ht="12.75" customHeight="1" x14ac:dyDescent="0.2">
      <c r="A89" s="199"/>
      <c r="B89" s="199"/>
      <c r="C89" s="215"/>
      <c r="D89" s="215"/>
      <c r="E89" s="215"/>
      <c r="F89" s="221"/>
      <c r="G89" s="199"/>
      <c r="H89" s="199"/>
      <c r="I89" s="199"/>
      <c r="J89" s="199"/>
      <c r="K89" s="199"/>
      <c r="L89" s="199"/>
      <c r="M89" s="199"/>
      <c r="N89" s="199"/>
      <c r="O89" s="199"/>
      <c r="P89" s="199"/>
      <c r="Q89" s="199"/>
      <c r="R89" s="199"/>
      <c r="S89" s="199"/>
      <c r="T89" s="199"/>
      <c r="U89" s="199"/>
      <c r="V89" s="199"/>
      <c r="W89" s="199"/>
      <c r="X89" s="199"/>
      <c r="Y89" s="199"/>
      <c r="Z89" s="199"/>
      <c r="AA89" s="199"/>
    </row>
    <row r="90" spans="1:27" ht="12.75" customHeight="1" x14ac:dyDescent="0.2">
      <c r="A90" s="199"/>
      <c r="B90" s="199"/>
      <c r="C90" s="215"/>
      <c r="D90" s="215"/>
      <c r="E90" s="215"/>
      <c r="F90" s="221"/>
      <c r="G90" s="199"/>
      <c r="H90" s="199"/>
      <c r="I90" s="199"/>
      <c r="J90" s="199"/>
      <c r="K90" s="199"/>
      <c r="L90" s="199"/>
      <c r="M90" s="199"/>
      <c r="N90" s="199"/>
      <c r="O90" s="199"/>
      <c r="P90" s="199"/>
      <c r="Q90" s="199"/>
      <c r="R90" s="199"/>
      <c r="S90" s="199"/>
      <c r="T90" s="199"/>
      <c r="U90" s="199"/>
      <c r="V90" s="199"/>
      <c r="W90" s="199"/>
      <c r="X90" s="199"/>
      <c r="Y90" s="199"/>
      <c r="Z90" s="199"/>
      <c r="AA90" s="199"/>
    </row>
    <row r="91" spans="1:27" ht="12.75" customHeight="1" x14ac:dyDescent="0.2">
      <c r="A91" s="199"/>
      <c r="B91" s="199"/>
      <c r="C91" s="215"/>
      <c r="D91" s="215"/>
      <c r="E91" s="215"/>
      <c r="F91" s="221"/>
      <c r="G91" s="199"/>
      <c r="H91" s="199"/>
      <c r="I91" s="199"/>
      <c r="J91" s="199"/>
      <c r="K91" s="199"/>
      <c r="L91" s="199"/>
      <c r="M91" s="199"/>
      <c r="N91" s="199"/>
      <c r="O91" s="199"/>
      <c r="P91" s="199"/>
      <c r="Q91" s="199"/>
      <c r="R91" s="199"/>
      <c r="S91" s="199"/>
      <c r="T91" s="199"/>
      <c r="U91" s="199"/>
      <c r="V91" s="199"/>
      <c r="W91" s="199"/>
      <c r="X91" s="199"/>
      <c r="Y91" s="199"/>
      <c r="Z91" s="199"/>
      <c r="AA91" s="199"/>
    </row>
    <row r="92" spans="1:27" ht="12.75" customHeight="1" x14ac:dyDescent="0.2">
      <c r="A92" s="199"/>
      <c r="B92" s="199"/>
      <c r="C92" s="215"/>
      <c r="D92" s="215"/>
      <c r="E92" s="215"/>
      <c r="F92" s="221"/>
      <c r="G92" s="199"/>
      <c r="H92" s="199"/>
      <c r="I92" s="199"/>
      <c r="J92" s="199"/>
      <c r="K92" s="199"/>
      <c r="L92" s="199"/>
      <c r="M92" s="199"/>
      <c r="N92" s="199"/>
      <c r="O92" s="199"/>
      <c r="P92" s="199"/>
      <c r="Q92" s="199"/>
      <c r="R92" s="199"/>
      <c r="S92" s="199"/>
      <c r="T92" s="199"/>
      <c r="U92" s="199"/>
      <c r="V92" s="199"/>
      <c r="W92" s="199"/>
      <c r="X92" s="199"/>
      <c r="Y92" s="199"/>
      <c r="Z92" s="199"/>
      <c r="AA92" s="199"/>
    </row>
    <row r="93" spans="1:27" ht="12.75" customHeight="1" x14ac:dyDescent="0.2">
      <c r="A93" s="199"/>
      <c r="B93" s="199"/>
      <c r="C93" s="215"/>
      <c r="D93" s="215"/>
      <c r="E93" s="215"/>
      <c r="F93" s="221"/>
      <c r="G93" s="199"/>
      <c r="H93" s="199"/>
      <c r="I93" s="199"/>
      <c r="J93" s="199"/>
      <c r="K93" s="199"/>
      <c r="L93" s="199"/>
      <c r="M93" s="199"/>
      <c r="N93" s="199"/>
      <c r="O93" s="199"/>
      <c r="P93" s="199"/>
      <c r="Q93" s="199"/>
      <c r="R93" s="199"/>
      <c r="S93" s="199"/>
      <c r="T93" s="199"/>
      <c r="U93" s="199"/>
      <c r="V93" s="199"/>
      <c r="W93" s="199"/>
      <c r="X93" s="199"/>
      <c r="Y93" s="199"/>
      <c r="Z93" s="199"/>
      <c r="AA93" s="199"/>
    </row>
    <row r="94" spans="1:27" ht="12.75" customHeight="1" x14ac:dyDescent="0.2">
      <c r="A94" s="199"/>
      <c r="B94" s="199"/>
      <c r="C94" s="215"/>
      <c r="D94" s="215"/>
      <c r="E94" s="215"/>
      <c r="F94" s="221"/>
      <c r="G94" s="199"/>
      <c r="H94" s="199"/>
      <c r="I94" s="199"/>
      <c r="J94" s="199"/>
      <c r="K94" s="199"/>
      <c r="L94" s="199"/>
      <c r="M94" s="199"/>
      <c r="N94" s="199"/>
      <c r="O94" s="199"/>
      <c r="P94" s="199"/>
      <c r="Q94" s="199"/>
      <c r="R94" s="199"/>
      <c r="S94" s="199"/>
      <c r="T94" s="199"/>
      <c r="U94" s="199"/>
      <c r="V94" s="199"/>
      <c r="W94" s="199"/>
      <c r="X94" s="199"/>
      <c r="Y94" s="199"/>
      <c r="Z94" s="199"/>
      <c r="AA94" s="199"/>
    </row>
    <row r="95" spans="1:27" ht="12.75" customHeight="1" x14ac:dyDescent="0.2">
      <c r="A95" s="199"/>
      <c r="B95" s="199"/>
      <c r="C95" s="215"/>
      <c r="D95" s="215"/>
      <c r="E95" s="215"/>
      <c r="F95" s="221"/>
      <c r="G95" s="199"/>
      <c r="H95" s="199"/>
      <c r="I95" s="199"/>
      <c r="J95" s="199"/>
      <c r="K95" s="199"/>
      <c r="L95" s="199"/>
      <c r="M95" s="199"/>
      <c r="N95" s="199"/>
      <c r="O95" s="199"/>
      <c r="P95" s="199"/>
      <c r="Q95" s="199"/>
      <c r="R95" s="199"/>
      <c r="S95" s="199"/>
      <c r="T95" s="199"/>
      <c r="U95" s="199"/>
      <c r="V95" s="199"/>
      <c r="W95" s="199"/>
      <c r="X95" s="199"/>
      <c r="Y95" s="199"/>
      <c r="Z95" s="199"/>
      <c r="AA95" s="199"/>
    </row>
    <row r="96" spans="1:27" ht="12.75" customHeight="1" x14ac:dyDescent="0.2">
      <c r="A96" s="199"/>
      <c r="B96" s="199"/>
      <c r="C96" s="215"/>
      <c r="D96" s="215"/>
      <c r="E96" s="215"/>
      <c r="F96" s="221"/>
      <c r="G96" s="199"/>
      <c r="H96" s="199"/>
      <c r="I96" s="199"/>
      <c r="J96" s="199"/>
      <c r="K96" s="199"/>
      <c r="L96" s="199"/>
      <c r="M96" s="199"/>
      <c r="N96" s="199"/>
      <c r="O96" s="199"/>
      <c r="P96" s="199"/>
      <c r="Q96" s="199"/>
      <c r="R96" s="199"/>
      <c r="S96" s="199"/>
      <c r="T96" s="199"/>
      <c r="U96" s="199"/>
      <c r="V96" s="199"/>
      <c r="W96" s="199"/>
      <c r="X96" s="199"/>
      <c r="Y96" s="199"/>
      <c r="Z96" s="199"/>
      <c r="AA96" s="199"/>
    </row>
    <row r="97" spans="1:27" ht="12.75" customHeight="1" x14ac:dyDescent="0.2">
      <c r="A97" s="199"/>
      <c r="B97" s="199"/>
      <c r="C97" s="215"/>
      <c r="D97" s="215"/>
      <c r="E97" s="215"/>
      <c r="F97" s="221"/>
      <c r="G97" s="199"/>
      <c r="H97" s="199"/>
      <c r="I97" s="199"/>
      <c r="J97" s="199"/>
      <c r="K97" s="199"/>
      <c r="L97" s="199"/>
      <c r="M97" s="199"/>
      <c r="N97" s="199"/>
      <c r="O97" s="199"/>
      <c r="P97" s="199"/>
      <c r="Q97" s="199"/>
      <c r="R97" s="199"/>
      <c r="S97" s="199"/>
      <c r="T97" s="199"/>
      <c r="U97" s="199"/>
      <c r="V97" s="199"/>
      <c r="W97" s="199"/>
      <c r="X97" s="199"/>
      <c r="Y97" s="199"/>
      <c r="Z97" s="199"/>
      <c r="AA97" s="199"/>
    </row>
    <row r="98" spans="1:27" ht="12.75" customHeight="1" x14ac:dyDescent="0.2">
      <c r="A98" s="199"/>
      <c r="B98" s="199"/>
      <c r="C98" s="215"/>
      <c r="D98" s="215"/>
      <c r="E98" s="215"/>
      <c r="F98" s="221"/>
      <c r="G98" s="199"/>
      <c r="H98" s="199"/>
      <c r="I98" s="199"/>
      <c r="J98" s="199"/>
      <c r="K98" s="199"/>
      <c r="L98" s="199"/>
      <c r="M98" s="199"/>
      <c r="N98" s="199"/>
      <c r="O98" s="199"/>
      <c r="P98" s="199"/>
      <c r="Q98" s="199"/>
      <c r="R98" s="199"/>
      <c r="S98" s="199"/>
      <c r="T98" s="199"/>
      <c r="U98" s="199"/>
      <c r="V98" s="199"/>
      <c r="W98" s="199"/>
      <c r="X98" s="199"/>
      <c r="Y98" s="199"/>
      <c r="Z98" s="199"/>
      <c r="AA98" s="199"/>
    </row>
    <row r="99" spans="1:27" ht="12.75" customHeight="1" x14ac:dyDescent="0.2">
      <c r="A99" s="199"/>
      <c r="B99" s="199"/>
      <c r="C99" s="215"/>
      <c r="D99" s="215"/>
      <c r="E99" s="215"/>
      <c r="F99" s="221"/>
      <c r="G99" s="199"/>
      <c r="H99" s="199"/>
      <c r="I99" s="199"/>
      <c r="J99" s="199"/>
      <c r="K99" s="199"/>
      <c r="L99" s="199"/>
      <c r="M99" s="199"/>
      <c r="N99" s="199"/>
      <c r="O99" s="199"/>
      <c r="P99" s="199"/>
      <c r="Q99" s="199"/>
      <c r="R99" s="199"/>
      <c r="S99" s="199"/>
      <c r="T99" s="199"/>
      <c r="U99" s="199"/>
      <c r="V99" s="199"/>
      <c r="W99" s="199"/>
      <c r="X99" s="199"/>
      <c r="Y99" s="199"/>
      <c r="Z99" s="199"/>
      <c r="AA99" s="199"/>
    </row>
    <row r="100" spans="1:27" ht="12.75" customHeight="1" x14ac:dyDescent="0.2">
      <c r="A100" s="199"/>
      <c r="B100" s="199"/>
      <c r="C100" s="215"/>
      <c r="D100" s="215"/>
      <c r="E100" s="215"/>
      <c r="F100" s="221"/>
      <c r="G100" s="199"/>
      <c r="H100" s="199"/>
      <c r="I100" s="199"/>
      <c r="J100" s="199"/>
      <c r="K100" s="199"/>
      <c r="L100" s="199"/>
      <c r="M100" s="199"/>
      <c r="N100" s="199"/>
      <c r="O100" s="199"/>
      <c r="P100" s="199"/>
      <c r="Q100" s="199"/>
      <c r="R100" s="199"/>
      <c r="S100" s="199"/>
      <c r="T100" s="199"/>
      <c r="U100" s="199"/>
      <c r="V100" s="199"/>
      <c r="W100" s="199"/>
      <c r="X100" s="199"/>
      <c r="Y100" s="199"/>
      <c r="Z100" s="199"/>
      <c r="AA100" s="199"/>
    </row>
    <row r="101" spans="1:27" ht="12.75" customHeight="1" x14ac:dyDescent="0.2">
      <c r="A101" s="199"/>
      <c r="B101" s="199"/>
      <c r="C101" s="215"/>
      <c r="D101" s="215"/>
      <c r="E101" s="215"/>
      <c r="F101" s="221"/>
      <c r="G101" s="199"/>
      <c r="H101" s="199"/>
      <c r="I101" s="199"/>
      <c r="J101" s="199"/>
      <c r="K101" s="199"/>
      <c r="L101" s="199"/>
      <c r="M101" s="199"/>
      <c r="N101" s="199"/>
      <c r="O101" s="199"/>
      <c r="P101" s="199"/>
      <c r="Q101" s="199"/>
      <c r="R101" s="199"/>
      <c r="S101" s="199"/>
      <c r="T101" s="199"/>
      <c r="U101" s="199"/>
      <c r="V101" s="199"/>
      <c r="W101" s="199"/>
      <c r="X101" s="199"/>
      <c r="Y101" s="199"/>
      <c r="Z101" s="199"/>
      <c r="AA101" s="199"/>
    </row>
    <row r="102" spans="1:27" ht="12.75" customHeight="1" x14ac:dyDescent="0.2">
      <c r="A102" s="199"/>
      <c r="B102" s="199"/>
      <c r="C102" s="215"/>
      <c r="D102" s="215"/>
      <c r="E102" s="215"/>
      <c r="F102" s="221"/>
      <c r="G102" s="199"/>
      <c r="H102" s="199"/>
      <c r="I102" s="199"/>
      <c r="J102" s="199"/>
      <c r="K102" s="199"/>
      <c r="L102" s="199"/>
      <c r="M102" s="199"/>
      <c r="N102" s="199"/>
      <c r="O102" s="199"/>
      <c r="P102" s="199"/>
      <c r="Q102" s="199"/>
      <c r="R102" s="199"/>
      <c r="S102" s="199"/>
      <c r="T102" s="199"/>
      <c r="U102" s="199"/>
      <c r="V102" s="199"/>
      <c r="W102" s="199"/>
      <c r="X102" s="199"/>
      <c r="Y102" s="199"/>
      <c r="Z102" s="199"/>
      <c r="AA102" s="199"/>
    </row>
    <row r="103" spans="1:27" ht="12.75" customHeight="1" x14ac:dyDescent="0.2">
      <c r="A103" s="199"/>
      <c r="B103" s="199"/>
      <c r="C103" s="215"/>
      <c r="D103" s="215"/>
      <c r="E103" s="215"/>
      <c r="F103" s="221"/>
      <c r="G103" s="199"/>
      <c r="H103" s="199"/>
      <c r="I103" s="199"/>
      <c r="J103" s="199"/>
      <c r="K103" s="199"/>
      <c r="L103" s="199"/>
      <c r="M103" s="199"/>
      <c r="N103" s="199"/>
      <c r="O103" s="199"/>
      <c r="P103" s="199"/>
      <c r="Q103" s="199"/>
      <c r="R103" s="199"/>
      <c r="S103" s="199"/>
      <c r="T103" s="199"/>
      <c r="U103" s="199"/>
      <c r="V103" s="199"/>
      <c r="W103" s="199"/>
      <c r="X103" s="199"/>
      <c r="Y103" s="199"/>
      <c r="Z103" s="199"/>
      <c r="AA103" s="199"/>
    </row>
    <row r="104" spans="1:27" ht="12.75" customHeight="1" x14ac:dyDescent="0.2">
      <c r="A104" s="199"/>
      <c r="B104" s="199"/>
      <c r="C104" s="215"/>
      <c r="D104" s="215"/>
      <c r="E104" s="215"/>
      <c r="F104" s="221"/>
      <c r="G104" s="199"/>
      <c r="H104" s="199"/>
      <c r="I104" s="199"/>
      <c r="J104" s="199"/>
      <c r="K104" s="199"/>
      <c r="L104" s="199"/>
      <c r="M104" s="199"/>
      <c r="N104" s="199"/>
      <c r="O104" s="199"/>
      <c r="P104" s="199"/>
      <c r="Q104" s="199"/>
      <c r="R104" s="199"/>
      <c r="S104" s="199"/>
      <c r="T104" s="199"/>
      <c r="U104" s="199"/>
      <c r="V104" s="199"/>
      <c r="W104" s="199"/>
      <c r="X104" s="199"/>
      <c r="Y104" s="199"/>
      <c r="Z104" s="199"/>
      <c r="AA104" s="199"/>
    </row>
    <row r="105" spans="1:27" ht="12.75" customHeight="1" x14ac:dyDescent="0.2">
      <c r="A105" s="199"/>
      <c r="B105" s="199"/>
      <c r="C105" s="215"/>
      <c r="D105" s="215"/>
      <c r="E105" s="215"/>
      <c r="F105" s="221"/>
      <c r="G105" s="199"/>
      <c r="H105" s="199"/>
      <c r="I105" s="199"/>
      <c r="J105" s="199"/>
      <c r="K105" s="199"/>
      <c r="L105" s="199"/>
      <c r="M105" s="199"/>
      <c r="N105" s="199"/>
      <c r="O105" s="199"/>
      <c r="P105" s="199"/>
      <c r="Q105" s="199"/>
      <c r="R105" s="199"/>
      <c r="S105" s="199"/>
      <c r="T105" s="199"/>
      <c r="U105" s="199"/>
      <c r="V105" s="199"/>
      <c r="W105" s="199"/>
      <c r="X105" s="199"/>
      <c r="Y105" s="199"/>
      <c r="Z105" s="199"/>
      <c r="AA105" s="199"/>
    </row>
    <row r="106" spans="1:27" ht="12.75" customHeight="1" x14ac:dyDescent="0.2">
      <c r="A106" s="199"/>
      <c r="B106" s="199"/>
      <c r="C106" s="215"/>
      <c r="D106" s="215"/>
      <c r="E106" s="215"/>
      <c r="F106" s="221"/>
      <c r="G106" s="199"/>
      <c r="H106" s="199"/>
      <c r="I106" s="199"/>
      <c r="J106" s="199"/>
      <c r="K106" s="199"/>
      <c r="L106" s="199"/>
      <c r="M106" s="199"/>
      <c r="N106" s="199"/>
      <c r="O106" s="199"/>
      <c r="P106" s="199"/>
      <c r="Q106" s="199"/>
      <c r="R106" s="199"/>
      <c r="S106" s="199"/>
      <c r="T106" s="199"/>
      <c r="U106" s="199"/>
      <c r="V106" s="199"/>
      <c r="W106" s="199"/>
      <c r="X106" s="199"/>
      <c r="Y106" s="199"/>
      <c r="Z106" s="199"/>
      <c r="AA106" s="199"/>
    </row>
    <row r="107" spans="1:27" ht="12.75" customHeight="1" x14ac:dyDescent="0.2">
      <c r="A107" s="199"/>
      <c r="B107" s="199"/>
      <c r="C107" s="215"/>
      <c r="D107" s="215"/>
      <c r="E107" s="215"/>
      <c r="F107" s="221"/>
      <c r="G107" s="199"/>
      <c r="H107" s="199"/>
      <c r="I107" s="199"/>
      <c r="J107" s="199"/>
      <c r="K107" s="199"/>
      <c r="L107" s="199"/>
      <c r="M107" s="199"/>
      <c r="N107" s="199"/>
      <c r="O107" s="199"/>
      <c r="P107" s="199"/>
      <c r="Q107" s="199"/>
      <c r="R107" s="199"/>
      <c r="S107" s="199"/>
      <c r="T107" s="199"/>
      <c r="U107" s="199"/>
      <c r="V107" s="199"/>
      <c r="W107" s="199"/>
      <c r="X107" s="199"/>
      <c r="Y107" s="199"/>
      <c r="Z107" s="199"/>
      <c r="AA107" s="199"/>
    </row>
    <row r="108" spans="1:27" ht="12.75" customHeight="1" x14ac:dyDescent="0.2">
      <c r="A108" s="199"/>
      <c r="B108" s="199"/>
      <c r="C108" s="215"/>
      <c r="D108" s="215"/>
      <c r="E108" s="215"/>
      <c r="F108" s="221"/>
      <c r="G108" s="199"/>
      <c r="H108" s="199"/>
      <c r="I108" s="199"/>
      <c r="J108" s="199"/>
      <c r="K108" s="199"/>
      <c r="L108" s="199"/>
      <c r="M108" s="199"/>
      <c r="N108" s="199"/>
      <c r="O108" s="199"/>
      <c r="P108" s="199"/>
      <c r="Q108" s="199"/>
      <c r="R108" s="199"/>
      <c r="S108" s="199"/>
      <c r="T108" s="199"/>
      <c r="U108" s="199"/>
      <c r="V108" s="199"/>
      <c r="W108" s="199"/>
      <c r="X108" s="199"/>
      <c r="Y108" s="199"/>
      <c r="Z108" s="199"/>
      <c r="AA108" s="199"/>
    </row>
    <row r="109" spans="1:27" ht="12.75" customHeight="1" x14ac:dyDescent="0.2">
      <c r="A109" s="199"/>
      <c r="B109" s="199"/>
      <c r="C109" s="215"/>
      <c r="D109" s="215"/>
      <c r="E109" s="215"/>
      <c r="F109" s="221"/>
      <c r="G109" s="199"/>
      <c r="H109" s="199"/>
      <c r="I109" s="199"/>
      <c r="J109" s="199"/>
      <c r="K109" s="199"/>
      <c r="L109" s="199"/>
      <c r="M109" s="199"/>
      <c r="N109" s="199"/>
      <c r="O109" s="199"/>
      <c r="P109" s="199"/>
      <c r="Q109" s="199"/>
      <c r="R109" s="199"/>
      <c r="S109" s="199"/>
      <c r="T109" s="199"/>
      <c r="U109" s="199"/>
      <c r="V109" s="199"/>
      <c r="W109" s="199"/>
      <c r="X109" s="199"/>
      <c r="Y109" s="199"/>
      <c r="Z109" s="199"/>
      <c r="AA109" s="199"/>
    </row>
    <row r="110" spans="1:27" ht="12.75" customHeight="1" x14ac:dyDescent="0.2">
      <c r="A110" s="199"/>
      <c r="B110" s="199"/>
      <c r="C110" s="215"/>
      <c r="D110" s="215"/>
      <c r="E110" s="215"/>
      <c r="F110" s="221"/>
      <c r="G110" s="199"/>
      <c r="H110" s="199"/>
      <c r="I110" s="199"/>
      <c r="J110" s="199"/>
      <c r="K110" s="199"/>
      <c r="L110" s="199"/>
      <c r="M110" s="199"/>
      <c r="N110" s="199"/>
      <c r="O110" s="199"/>
      <c r="P110" s="199"/>
      <c r="Q110" s="199"/>
      <c r="R110" s="199"/>
      <c r="S110" s="199"/>
      <c r="T110" s="199"/>
      <c r="U110" s="199"/>
      <c r="V110" s="199"/>
      <c r="W110" s="199"/>
      <c r="X110" s="199"/>
      <c r="Y110" s="199"/>
      <c r="Z110" s="199"/>
      <c r="AA110" s="199"/>
    </row>
    <row r="111" spans="1:27" ht="12.75" customHeight="1" x14ac:dyDescent="0.2">
      <c r="A111" s="199"/>
      <c r="B111" s="199"/>
      <c r="C111" s="215"/>
      <c r="D111" s="215"/>
      <c r="E111" s="215"/>
      <c r="F111" s="221"/>
      <c r="G111" s="199"/>
      <c r="H111" s="199"/>
      <c r="I111" s="199"/>
      <c r="J111" s="199"/>
      <c r="K111" s="199"/>
      <c r="L111" s="199"/>
      <c r="M111" s="199"/>
      <c r="N111" s="199"/>
      <c r="O111" s="199"/>
      <c r="P111" s="199"/>
      <c r="Q111" s="199"/>
      <c r="R111" s="199"/>
      <c r="S111" s="199"/>
      <c r="T111" s="199"/>
      <c r="U111" s="199"/>
      <c r="V111" s="199"/>
      <c r="W111" s="199"/>
      <c r="X111" s="199"/>
      <c r="Y111" s="199"/>
      <c r="Z111" s="199"/>
      <c r="AA111" s="199"/>
    </row>
    <row r="112" spans="1:27" ht="12.75" customHeight="1" x14ac:dyDescent="0.2">
      <c r="A112" s="199"/>
      <c r="B112" s="199"/>
      <c r="C112" s="215"/>
      <c r="D112" s="215"/>
      <c r="E112" s="215"/>
      <c r="F112" s="221"/>
      <c r="G112" s="199"/>
      <c r="H112" s="199"/>
      <c r="I112" s="199"/>
      <c r="J112" s="199"/>
      <c r="K112" s="199"/>
      <c r="L112" s="199"/>
      <c r="M112" s="199"/>
      <c r="N112" s="199"/>
      <c r="O112" s="199"/>
      <c r="P112" s="199"/>
      <c r="Q112" s="199"/>
      <c r="R112" s="199"/>
      <c r="S112" s="199"/>
      <c r="T112" s="199"/>
      <c r="U112" s="199"/>
      <c r="V112" s="199"/>
      <c r="W112" s="199"/>
      <c r="X112" s="199"/>
      <c r="Y112" s="199"/>
      <c r="Z112" s="199"/>
      <c r="AA112" s="199"/>
    </row>
    <row r="113" spans="1:27" ht="12.75" customHeight="1" x14ac:dyDescent="0.2">
      <c r="A113" s="199"/>
      <c r="B113" s="199"/>
      <c r="C113" s="215"/>
      <c r="D113" s="215"/>
      <c r="E113" s="215"/>
      <c r="F113" s="221"/>
      <c r="G113" s="199"/>
      <c r="H113" s="199"/>
      <c r="I113" s="199"/>
      <c r="J113" s="199"/>
      <c r="K113" s="199"/>
      <c r="L113" s="199"/>
      <c r="M113" s="199"/>
      <c r="N113" s="199"/>
      <c r="O113" s="199"/>
      <c r="P113" s="199"/>
      <c r="Q113" s="199"/>
      <c r="R113" s="199"/>
      <c r="S113" s="199"/>
      <c r="T113" s="199"/>
      <c r="U113" s="199"/>
      <c r="V113" s="199"/>
      <c r="W113" s="199"/>
      <c r="X113" s="199"/>
      <c r="Y113" s="199"/>
      <c r="Z113" s="199"/>
      <c r="AA113" s="199"/>
    </row>
    <row r="114" spans="1:27" ht="12.75" customHeight="1" x14ac:dyDescent="0.2">
      <c r="A114" s="199"/>
      <c r="B114" s="199"/>
      <c r="C114" s="215"/>
      <c r="D114" s="215"/>
      <c r="E114" s="215"/>
      <c r="F114" s="221"/>
      <c r="G114" s="199"/>
      <c r="H114" s="199"/>
      <c r="I114" s="199"/>
      <c r="J114" s="199"/>
      <c r="K114" s="199"/>
      <c r="L114" s="199"/>
      <c r="M114" s="199"/>
      <c r="N114" s="199"/>
      <c r="O114" s="199"/>
      <c r="P114" s="199"/>
      <c r="Q114" s="199"/>
      <c r="R114" s="199"/>
      <c r="S114" s="199"/>
      <c r="T114" s="199"/>
      <c r="U114" s="199"/>
      <c r="V114" s="199"/>
      <c r="W114" s="199"/>
      <c r="X114" s="199"/>
      <c r="Y114" s="199"/>
      <c r="Z114" s="199"/>
      <c r="AA114" s="199"/>
    </row>
    <row r="115" spans="1:27" ht="12.75" customHeight="1" x14ac:dyDescent="0.2">
      <c r="A115" s="199"/>
      <c r="B115" s="199"/>
      <c r="C115" s="215"/>
      <c r="D115" s="215"/>
      <c r="E115" s="215"/>
      <c r="F115" s="221"/>
      <c r="G115" s="199"/>
      <c r="H115" s="199"/>
      <c r="I115" s="199"/>
      <c r="J115" s="199"/>
      <c r="K115" s="199"/>
      <c r="L115" s="199"/>
      <c r="M115" s="199"/>
      <c r="N115" s="199"/>
      <c r="O115" s="199"/>
      <c r="P115" s="199"/>
      <c r="Q115" s="199"/>
      <c r="R115" s="199"/>
      <c r="S115" s="199"/>
      <c r="T115" s="199"/>
      <c r="U115" s="199"/>
      <c r="V115" s="199"/>
      <c r="W115" s="199"/>
      <c r="X115" s="199"/>
      <c r="Y115" s="199"/>
      <c r="Z115" s="199"/>
      <c r="AA115" s="199"/>
    </row>
    <row r="116" spans="1:27" ht="12.75" customHeight="1" x14ac:dyDescent="0.2">
      <c r="A116" s="199"/>
      <c r="B116" s="199"/>
      <c r="C116" s="215"/>
      <c r="D116" s="215"/>
      <c r="E116" s="215"/>
      <c r="F116" s="221"/>
      <c r="G116" s="199"/>
      <c r="H116" s="199"/>
      <c r="I116" s="199"/>
      <c r="J116" s="199"/>
      <c r="K116" s="199"/>
      <c r="L116" s="199"/>
      <c r="M116" s="199"/>
      <c r="N116" s="199"/>
      <c r="O116" s="199"/>
      <c r="P116" s="199"/>
      <c r="Q116" s="199"/>
      <c r="R116" s="199"/>
      <c r="S116" s="199"/>
      <c r="T116" s="199"/>
      <c r="U116" s="199"/>
      <c r="V116" s="199"/>
      <c r="W116" s="199"/>
      <c r="X116" s="199"/>
      <c r="Y116" s="199"/>
      <c r="Z116" s="199"/>
      <c r="AA116" s="199"/>
    </row>
    <row r="117" spans="1:27" ht="12.75" customHeight="1" x14ac:dyDescent="0.2">
      <c r="A117" s="199"/>
      <c r="B117" s="199"/>
      <c r="C117" s="215"/>
      <c r="D117" s="215"/>
      <c r="E117" s="215"/>
      <c r="F117" s="221"/>
      <c r="G117" s="199"/>
      <c r="H117" s="199"/>
      <c r="I117" s="199"/>
      <c r="J117" s="199"/>
      <c r="K117" s="199"/>
      <c r="L117" s="199"/>
      <c r="M117" s="199"/>
      <c r="N117" s="199"/>
      <c r="O117" s="199"/>
      <c r="P117" s="199"/>
      <c r="Q117" s="199"/>
      <c r="R117" s="199"/>
      <c r="S117" s="199"/>
      <c r="T117" s="199"/>
      <c r="U117" s="199"/>
      <c r="V117" s="199"/>
      <c r="W117" s="199"/>
      <c r="X117" s="199"/>
      <c r="Y117" s="199"/>
      <c r="Z117" s="199"/>
      <c r="AA117" s="199"/>
    </row>
    <row r="118" spans="1:27" ht="12.75" customHeight="1" x14ac:dyDescent="0.2">
      <c r="A118" s="199"/>
      <c r="B118" s="199"/>
      <c r="C118" s="215"/>
      <c r="D118" s="215"/>
      <c r="E118" s="215"/>
      <c r="F118" s="221"/>
      <c r="G118" s="199"/>
      <c r="H118" s="199"/>
      <c r="I118" s="199"/>
      <c r="J118" s="199"/>
      <c r="K118" s="199"/>
      <c r="L118" s="199"/>
      <c r="M118" s="199"/>
      <c r="N118" s="199"/>
      <c r="O118" s="199"/>
      <c r="P118" s="199"/>
      <c r="Q118" s="199"/>
      <c r="R118" s="199"/>
      <c r="S118" s="199"/>
      <c r="T118" s="199"/>
      <c r="U118" s="199"/>
      <c r="V118" s="199"/>
      <c r="W118" s="199"/>
      <c r="X118" s="199"/>
      <c r="Y118" s="199"/>
      <c r="Z118" s="199"/>
      <c r="AA118" s="199"/>
    </row>
    <row r="119" spans="1:27" ht="12.75" customHeight="1" x14ac:dyDescent="0.2">
      <c r="A119" s="199"/>
      <c r="B119" s="199"/>
      <c r="C119" s="215"/>
      <c r="D119" s="215"/>
      <c r="E119" s="215"/>
      <c r="F119" s="221"/>
      <c r="G119" s="199"/>
      <c r="H119" s="199"/>
      <c r="I119" s="199"/>
      <c r="J119" s="199"/>
      <c r="K119" s="199"/>
      <c r="L119" s="199"/>
      <c r="M119" s="199"/>
      <c r="N119" s="199"/>
      <c r="O119" s="199"/>
      <c r="P119" s="199"/>
      <c r="Q119" s="199"/>
      <c r="R119" s="199"/>
      <c r="S119" s="199"/>
      <c r="T119" s="199"/>
      <c r="U119" s="199"/>
      <c r="V119" s="199"/>
      <c r="W119" s="199"/>
      <c r="X119" s="199"/>
      <c r="Y119" s="199"/>
      <c r="Z119" s="199"/>
      <c r="AA119" s="199"/>
    </row>
    <row r="120" spans="1:27" ht="12.75" customHeight="1" x14ac:dyDescent="0.2">
      <c r="A120" s="199"/>
      <c r="B120" s="199"/>
      <c r="C120" s="215"/>
      <c r="D120" s="215"/>
      <c r="E120" s="215"/>
      <c r="F120" s="221"/>
      <c r="G120" s="199"/>
      <c r="H120" s="199"/>
      <c r="I120" s="199"/>
      <c r="J120" s="199"/>
      <c r="K120" s="199"/>
      <c r="L120" s="199"/>
      <c r="M120" s="199"/>
      <c r="N120" s="199"/>
      <c r="O120" s="199"/>
      <c r="P120" s="199"/>
      <c r="Q120" s="199"/>
      <c r="R120" s="199"/>
      <c r="S120" s="199"/>
      <c r="T120" s="199"/>
      <c r="U120" s="199"/>
      <c r="V120" s="199"/>
      <c r="W120" s="199"/>
      <c r="X120" s="199"/>
      <c r="Y120" s="199"/>
      <c r="Z120" s="199"/>
      <c r="AA120" s="199"/>
    </row>
    <row r="121" spans="1:27" ht="12.75" customHeight="1" x14ac:dyDescent="0.2">
      <c r="A121" s="199"/>
      <c r="B121" s="199"/>
      <c r="C121" s="215"/>
      <c r="D121" s="215"/>
      <c r="E121" s="215"/>
      <c r="F121" s="221"/>
      <c r="G121" s="199"/>
      <c r="H121" s="199"/>
      <c r="I121" s="199"/>
      <c r="J121" s="199"/>
      <c r="K121" s="199"/>
      <c r="L121" s="199"/>
      <c r="M121" s="199"/>
      <c r="N121" s="199"/>
      <c r="O121" s="199"/>
      <c r="P121" s="199"/>
      <c r="Q121" s="199"/>
      <c r="R121" s="199"/>
      <c r="S121" s="199"/>
      <c r="T121" s="199"/>
      <c r="U121" s="199"/>
      <c r="V121" s="199"/>
      <c r="W121" s="199"/>
      <c r="X121" s="199"/>
      <c r="Y121" s="199"/>
      <c r="Z121" s="199"/>
      <c r="AA121" s="199"/>
    </row>
    <row r="122" spans="1:27" ht="12.75" customHeight="1" x14ac:dyDescent="0.2">
      <c r="A122" s="199"/>
      <c r="B122" s="199"/>
      <c r="C122" s="215"/>
      <c r="D122" s="215"/>
      <c r="E122" s="215"/>
      <c r="F122" s="221"/>
      <c r="G122" s="199"/>
      <c r="H122" s="199"/>
      <c r="I122" s="199"/>
      <c r="J122" s="199"/>
      <c r="K122" s="199"/>
      <c r="L122" s="199"/>
      <c r="M122" s="199"/>
      <c r="N122" s="199"/>
      <c r="O122" s="199"/>
      <c r="P122" s="199"/>
      <c r="Q122" s="199"/>
      <c r="R122" s="199"/>
      <c r="S122" s="199"/>
      <c r="T122" s="199"/>
      <c r="U122" s="199"/>
      <c r="V122" s="199"/>
      <c r="W122" s="199"/>
      <c r="X122" s="199"/>
      <c r="Y122" s="199"/>
      <c r="Z122" s="199"/>
      <c r="AA122" s="199"/>
    </row>
    <row r="123" spans="1:27" ht="12.75" customHeight="1" x14ac:dyDescent="0.2">
      <c r="A123" s="199"/>
      <c r="B123" s="199"/>
      <c r="C123" s="215"/>
      <c r="D123" s="215"/>
      <c r="E123" s="215"/>
      <c r="F123" s="221"/>
      <c r="G123" s="199"/>
      <c r="H123" s="199"/>
      <c r="I123" s="199"/>
      <c r="J123" s="199"/>
      <c r="K123" s="199"/>
      <c r="L123" s="199"/>
      <c r="M123" s="199"/>
      <c r="N123" s="199"/>
      <c r="O123" s="199"/>
      <c r="P123" s="199"/>
      <c r="Q123" s="199"/>
      <c r="R123" s="199"/>
      <c r="S123" s="199"/>
      <c r="T123" s="199"/>
      <c r="U123" s="199"/>
      <c r="V123" s="199"/>
      <c r="W123" s="199"/>
      <c r="X123" s="199"/>
      <c r="Y123" s="199"/>
      <c r="Z123" s="199"/>
      <c r="AA123" s="199"/>
    </row>
    <row r="124" spans="1:27" ht="12.75" customHeight="1" x14ac:dyDescent="0.2">
      <c r="A124" s="199"/>
      <c r="B124" s="199"/>
      <c r="C124" s="215"/>
      <c r="D124" s="215"/>
      <c r="E124" s="215"/>
      <c r="F124" s="221"/>
      <c r="G124" s="199"/>
      <c r="H124" s="199"/>
      <c r="I124" s="199"/>
      <c r="J124" s="199"/>
      <c r="K124" s="199"/>
      <c r="L124" s="199"/>
      <c r="M124" s="199"/>
      <c r="N124" s="199"/>
      <c r="O124" s="199"/>
      <c r="P124" s="199"/>
      <c r="Q124" s="199"/>
      <c r="R124" s="199"/>
      <c r="S124" s="199"/>
      <c r="T124" s="199"/>
      <c r="U124" s="199"/>
      <c r="V124" s="199"/>
      <c r="W124" s="199"/>
      <c r="X124" s="199"/>
      <c r="Y124" s="199"/>
      <c r="Z124" s="199"/>
      <c r="AA124" s="199"/>
    </row>
    <row r="125" spans="1:27" ht="12.75" customHeight="1" x14ac:dyDescent="0.2">
      <c r="A125" s="199"/>
      <c r="B125" s="199"/>
      <c r="C125" s="215"/>
      <c r="D125" s="215"/>
      <c r="E125" s="215"/>
      <c r="F125" s="221"/>
      <c r="G125" s="199"/>
      <c r="H125" s="199"/>
      <c r="I125" s="199"/>
      <c r="J125" s="199"/>
      <c r="K125" s="199"/>
      <c r="L125" s="199"/>
      <c r="M125" s="199"/>
      <c r="N125" s="199"/>
      <c r="O125" s="199"/>
      <c r="P125" s="199"/>
      <c r="Q125" s="199"/>
      <c r="R125" s="199"/>
      <c r="S125" s="199"/>
      <c r="T125" s="199"/>
      <c r="U125" s="199"/>
      <c r="V125" s="199"/>
      <c r="W125" s="199"/>
      <c r="X125" s="199"/>
      <c r="Y125" s="199"/>
      <c r="Z125" s="199"/>
      <c r="AA125" s="199"/>
    </row>
    <row r="126" spans="1:27" ht="12.75" customHeight="1" x14ac:dyDescent="0.2">
      <c r="A126" s="199"/>
      <c r="B126" s="199"/>
      <c r="C126" s="215"/>
      <c r="D126" s="215"/>
      <c r="E126" s="215"/>
      <c r="F126" s="221"/>
      <c r="G126" s="199"/>
      <c r="H126" s="199"/>
      <c r="I126" s="199"/>
      <c r="J126" s="199"/>
      <c r="K126" s="199"/>
      <c r="L126" s="199"/>
      <c r="M126" s="199"/>
      <c r="N126" s="199"/>
      <c r="O126" s="199"/>
      <c r="P126" s="199"/>
      <c r="Q126" s="199"/>
      <c r="R126" s="199"/>
      <c r="S126" s="199"/>
      <c r="T126" s="199"/>
      <c r="U126" s="199"/>
      <c r="V126" s="199"/>
      <c r="W126" s="199"/>
      <c r="X126" s="199"/>
      <c r="Y126" s="199"/>
      <c r="Z126" s="199"/>
      <c r="AA126" s="199"/>
    </row>
    <row r="127" spans="1:27" ht="12.75" customHeight="1" x14ac:dyDescent="0.2">
      <c r="A127" s="199"/>
      <c r="B127" s="199"/>
      <c r="C127" s="215"/>
      <c r="D127" s="215"/>
      <c r="E127" s="215"/>
      <c r="F127" s="221"/>
      <c r="G127" s="199"/>
      <c r="H127" s="199"/>
      <c r="I127" s="199"/>
      <c r="J127" s="199"/>
      <c r="K127" s="199"/>
      <c r="L127" s="199"/>
      <c r="M127" s="199"/>
      <c r="N127" s="199"/>
      <c r="O127" s="199"/>
      <c r="P127" s="199"/>
      <c r="Q127" s="199"/>
      <c r="R127" s="199"/>
      <c r="S127" s="199"/>
      <c r="T127" s="199"/>
      <c r="U127" s="199"/>
      <c r="V127" s="199"/>
      <c r="W127" s="199"/>
      <c r="X127" s="199"/>
      <c r="Y127" s="199"/>
      <c r="Z127" s="199"/>
      <c r="AA127" s="199"/>
    </row>
    <row r="128" spans="1:27" ht="12.75" customHeight="1" x14ac:dyDescent="0.2">
      <c r="A128" s="199"/>
      <c r="B128" s="199"/>
      <c r="C128" s="215"/>
      <c r="D128" s="215"/>
      <c r="E128" s="215"/>
      <c r="F128" s="221"/>
      <c r="G128" s="199"/>
      <c r="H128" s="199"/>
      <c r="I128" s="199"/>
      <c r="J128" s="199"/>
      <c r="K128" s="199"/>
      <c r="L128" s="199"/>
      <c r="M128" s="199"/>
      <c r="N128" s="199"/>
      <c r="O128" s="199"/>
      <c r="P128" s="199"/>
      <c r="Q128" s="199"/>
      <c r="R128" s="199"/>
      <c r="S128" s="199"/>
      <c r="T128" s="199"/>
      <c r="U128" s="199"/>
      <c r="V128" s="199"/>
      <c r="W128" s="199"/>
      <c r="X128" s="199"/>
      <c r="Y128" s="199"/>
      <c r="Z128" s="199"/>
      <c r="AA128" s="199"/>
    </row>
    <row r="129" spans="1:27" ht="12.75" customHeight="1" x14ac:dyDescent="0.2">
      <c r="A129" s="199"/>
      <c r="B129" s="199"/>
      <c r="C129" s="215"/>
      <c r="D129" s="215"/>
      <c r="E129" s="215"/>
      <c r="F129" s="221"/>
      <c r="G129" s="199"/>
      <c r="H129" s="199"/>
      <c r="I129" s="199"/>
      <c r="J129" s="199"/>
      <c r="K129" s="199"/>
      <c r="L129" s="199"/>
      <c r="M129" s="199"/>
      <c r="N129" s="199"/>
      <c r="O129" s="199"/>
      <c r="P129" s="199"/>
      <c r="Q129" s="199"/>
      <c r="R129" s="199"/>
      <c r="S129" s="199"/>
      <c r="T129" s="199"/>
      <c r="U129" s="199"/>
      <c r="V129" s="199"/>
      <c r="W129" s="199"/>
      <c r="X129" s="199"/>
      <c r="Y129" s="199"/>
      <c r="Z129" s="199"/>
      <c r="AA129" s="199"/>
    </row>
    <row r="130" spans="1:27" ht="12.75" customHeight="1" x14ac:dyDescent="0.2">
      <c r="A130" s="199"/>
      <c r="B130" s="199"/>
      <c r="C130" s="215"/>
      <c r="D130" s="215"/>
      <c r="E130" s="215"/>
      <c r="F130" s="221"/>
      <c r="G130" s="199"/>
      <c r="H130" s="199"/>
      <c r="I130" s="199"/>
      <c r="J130" s="199"/>
      <c r="K130" s="199"/>
      <c r="L130" s="199"/>
      <c r="M130" s="199"/>
      <c r="N130" s="199"/>
      <c r="O130" s="199"/>
      <c r="P130" s="199"/>
      <c r="Q130" s="199"/>
      <c r="R130" s="199"/>
      <c r="S130" s="199"/>
      <c r="T130" s="199"/>
      <c r="U130" s="199"/>
      <c r="V130" s="199"/>
      <c r="W130" s="199"/>
      <c r="X130" s="199"/>
      <c r="Y130" s="199"/>
      <c r="Z130" s="199"/>
      <c r="AA130" s="199"/>
    </row>
    <row r="131" spans="1:27" ht="12.75" customHeight="1" x14ac:dyDescent="0.2">
      <c r="A131" s="199"/>
      <c r="B131" s="199"/>
      <c r="C131" s="215"/>
      <c r="D131" s="215"/>
      <c r="E131" s="215"/>
      <c r="F131" s="221"/>
      <c r="G131" s="199"/>
      <c r="H131" s="199"/>
      <c r="I131" s="199"/>
      <c r="J131" s="199"/>
      <c r="K131" s="199"/>
      <c r="L131" s="199"/>
      <c r="M131" s="199"/>
      <c r="N131" s="199"/>
      <c r="O131" s="199"/>
      <c r="P131" s="199"/>
      <c r="Q131" s="199"/>
      <c r="R131" s="199"/>
      <c r="S131" s="199"/>
      <c r="T131" s="199"/>
      <c r="U131" s="199"/>
      <c r="V131" s="199"/>
      <c r="W131" s="199"/>
      <c r="X131" s="199"/>
      <c r="Y131" s="199"/>
      <c r="Z131" s="199"/>
      <c r="AA131" s="199"/>
    </row>
    <row r="132" spans="1:27" ht="12.75" customHeight="1" x14ac:dyDescent="0.2">
      <c r="A132" s="199"/>
      <c r="B132" s="199"/>
      <c r="C132" s="215"/>
      <c r="D132" s="215"/>
      <c r="E132" s="215"/>
      <c r="F132" s="221"/>
      <c r="G132" s="199"/>
      <c r="H132" s="199"/>
      <c r="I132" s="199"/>
      <c r="J132" s="199"/>
      <c r="K132" s="199"/>
      <c r="L132" s="199"/>
      <c r="M132" s="199"/>
      <c r="N132" s="199"/>
      <c r="O132" s="199"/>
      <c r="P132" s="199"/>
      <c r="Q132" s="199"/>
      <c r="R132" s="199"/>
      <c r="S132" s="199"/>
      <c r="T132" s="199"/>
      <c r="U132" s="199"/>
      <c r="V132" s="199"/>
      <c r="W132" s="199"/>
      <c r="X132" s="199"/>
      <c r="Y132" s="199"/>
      <c r="Z132" s="199"/>
      <c r="AA132" s="199"/>
    </row>
    <row r="133" spans="1:27" ht="12.75" customHeight="1" x14ac:dyDescent="0.2">
      <c r="A133" s="199"/>
      <c r="B133" s="199"/>
      <c r="C133" s="215"/>
      <c r="D133" s="215"/>
      <c r="E133" s="215"/>
      <c r="F133" s="221"/>
      <c r="G133" s="199"/>
      <c r="H133" s="199"/>
      <c r="I133" s="199"/>
      <c r="J133" s="199"/>
      <c r="K133" s="199"/>
      <c r="L133" s="199"/>
      <c r="M133" s="199"/>
      <c r="N133" s="199"/>
      <c r="O133" s="199"/>
      <c r="P133" s="199"/>
      <c r="Q133" s="199"/>
      <c r="R133" s="199"/>
      <c r="S133" s="199"/>
      <c r="T133" s="199"/>
      <c r="U133" s="199"/>
      <c r="V133" s="199"/>
      <c r="W133" s="199"/>
      <c r="X133" s="199"/>
      <c r="Y133" s="199"/>
      <c r="Z133" s="199"/>
      <c r="AA133" s="199"/>
    </row>
    <row r="134" spans="1:27" ht="12.75" customHeight="1" x14ac:dyDescent="0.2">
      <c r="A134" s="199"/>
      <c r="B134" s="199"/>
      <c r="C134" s="215"/>
      <c r="D134" s="215"/>
      <c r="E134" s="215"/>
      <c r="F134" s="221"/>
      <c r="G134" s="199"/>
      <c r="H134" s="199"/>
      <c r="I134" s="199"/>
      <c r="J134" s="199"/>
      <c r="K134" s="199"/>
      <c r="L134" s="199"/>
      <c r="M134" s="199"/>
      <c r="N134" s="199"/>
      <c r="O134" s="199"/>
      <c r="P134" s="199"/>
      <c r="Q134" s="199"/>
      <c r="R134" s="199"/>
      <c r="S134" s="199"/>
      <c r="T134" s="199"/>
      <c r="U134" s="199"/>
      <c r="V134" s="199"/>
      <c r="W134" s="199"/>
      <c r="X134" s="199"/>
      <c r="Y134" s="199"/>
      <c r="Z134" s="199"/>
      <c r="AA134" s="199"/>
    </row>
    <row r="135" spans="1:27" ht="12.75" customHeight="1" x14ac:dyDescent="0.2">
      <c r="A135" s="199"/>
      <c r="B135" s="199"/>
      <c r="C135" s="215"/>
      <c r="D135" s="215"/>
      <c r="E135" s="215"/>
      <c r="F135" s="221"/>
      <c r="G135" s="199"/>
      <c r="H135" s="199"/>
      <c r="I135" s="199"/>
      <c r="J135" s="199"/>
      <c r="K135" s="199"/>
      <c r="L135" s="199"/>
      <c r="M135" s="199"/>
      <c r="N135" s="199"/>
      <c r="O135" s="199"/>
      <c r="P135" s="199"/>
      <c r="Q135" s="199"/>
      <c r="R135" s="199"/>
      <c r="S135" s="199"/>
      <c r="T135" s="199"/>
      <c r="U135" s="199"/>
      <c r="V135" s="199"/>
      <c r="W135" s="199"/>
      <c r="X135" s="199"/>
      <c r="Y135" s="199"/>
      <c r="Z135" s="199"/>
      <c r="AA135" s="199"/>
    </row>
    <row r="136" spans="1:27" ht="12.75" customHeight="1" x14ac:dyDescent="0.2">
      <c r="A136" s="199"/>
      <c r="B136" s="199"/>
      <c r="C136" s="215"/>
      <c r="D136" s="215"/>
      <c r="E136" s="215"/>
      <c r="F136" s="221"/>
      <c r="G136" s="199"/>
      <c r="H136" s="199"/>
      <c r="I136" s="199"/>
      <c r="J136" s="199"/>
      <c r="K136" s="199"/>
      <c r="L136" s="199"/>
      <c r="M136" s="199"/>
      <c r="N136" s="199"/>
      <c r="O136" s="199"/>
      <c r="P136" s="199"/>
      <c r="Q136" s="199"/>
      <c r="R136" s="199"/>
      <c r="S136" s="199"/>
      <c r="T136" s="199"/>
      <c r="U136" s="199"/>
      <c r="V136" s="199"/>
      <c r="W136" s="199"/>
      <c r="X136" s="199"/>
      <c r="Y136" s="199"/>
      <c r="Z136" s="199"/>
      <c r="AA136" s="199"/>
    </row>
    <row r="137" spans="1:27" ht="12.75" customHeight="1" x14ac:dyDescent="0.2">
      <c r="A137" s="199"/>
      <c r="B137" s="199"/>
      <c r="C137" s="215"/>
      <c r="D137" s="215"/>
      <c r="E137" s="215"/>
      <c r="F137" s="221"/>
      <c r="G137" s="199"/>
      <c r="H137" s="199"/>
      <c r="I137" s="199"/>
      <c r="J137" s="199"/>
      <c r="K137" s="199"/>
      <c r="L137" s="199"/>
      <c r="M137" s="199"/>
      <c r="N137" s="199"/>
      <c r="O137" s="199"/>
      <c r="P137" s="199"/>
      <c r="Q137" s="199"/>
      <c r="R137" s="199"/>
      <c r="S137" s="199"/>
      <c r="T137" s="199"/>
      <c r="U137" s="199"/>
      <c r="V137" s="199"/>
      <c r="W137" s="199"/>
      <c r="X137" s="199"/>
      <c r="Y137" s="199"/>
      <c r="Z137" s="199"/>
      <c r="AA137" s="199"/>
    </row>
    <row r="138" spans="1:27" ht="12.75" customHeight="1" x14ac:dyDescent="0.2">
      <c r="A138" s="199"/>
      <c r="B138" s="199"/>
      <c r="C138" s="215"/>
      <c r="D138" s="215"/>
      <c r="E138" s="215"/>
      <c r="F138" s="221"/>
      <c r="G138" s="199"/>
      <c r="H138" s="199"/>
      <c r="I138" s="199"/>
      <c r="J138" s="199"/>
      <c r="K138" s="199"/>
      <c r="L138" s="199"/>
      <c r="M138" s="199"/>
      <c r="N138" s="199"/>
      <c r="O138" s="199"/>
      <c r="P138" s="199"/>
      <c r="Q138" s="199"/>
      <c r="R138" s="199"/>
      <c r="S138" s="199"/>
      <c r="T138" s="199"/>
      <c r="U138" s="199"/>
      <c r="V138" s="199"/>
      <c r="W138" s="199"/>
      <c r="X138" s="199"/>
      <c r="Y138" s="199"/>
      <c r="Z138" s="199"/>
      <c r="AA138" s="199"/>
    </row>
    <row r="139" spans="1:27" ht="12.75" customHeight="1" x14ac:dyDescent="0.2">
      <c r="A139" s="199"/>
      <c r="B139" s="199"/>
      <c r="C139" s="215"/>
      <c r="D139" s="215"/>
      <c r="E139" s="215"/>
      <c r="F139" s="221"/>
      <c r="G139" s="199"/>
      <c r="H139" s="199"/>
      <c r="I139" s="199"/>
      <c r="J139" s="199"/>
      <c r="K139" s="199"/>
      <c r="L139" s="199"/>
      <c r="M139" s="199"/>
      <c r="N139" s="199"/>
      <c r="O139" s="199"/>
      <c r="P139" s="199"/>
      <c r="Q139" s="199"/>
      <c r="R139" s="199"/>
      <c r="S139" s="199"/>
      <c r="T139" s="199"/>
      <c r="U139" s="199"/>
      <c r="V139" s="199"/>
      <c r="W139" s="199"/>
      <c r="X139" s="199"/>
      <c r="Y139" s="199"/>
      <c r="Z139" s="199"/>
      <c r="AA139" s="199"/>
    </row>
    <row r="140" spans="1:27" ht="12.75" customHeight="1" x14ac:dyDescent="0.2">
      <c r="A140" s="199"/>
      <c r="B140" s="199"/>
      <c r="C140" s="215"/>
      <c r="D140" s="215"/>
      <c r="E140" s="215"/>
      <c r="F140" s="221"/>
      <c r="G140" s="199"/>
      <c r="H140" s="199"/>
      <c r="I140" s="199"/>
      <c r="J140" s="199"/>
      <c r="K140" s="199"/>
      <c r="L140" s="199"/>
      <c r="M140" s="199"/>
      <c r="N140" s="199"/>
      <c r="O140" s="199"/>
      <c r="P140" s="199"/>
      <c r="Q140" s="199"/>
      <c r="R140" s="199"/>
      <c r="S140" s="199"/>
      <c r="T140" s="199"/>
      <c r="U140" s="199"/>
      <c r="V140" s="199"/>
      <c r="W140" s="199"/>
      <c r="X140" s="199"/>
      <c r="Y140" s="199"/>
      <c r="Z140" s="199"/>
      <c r="AA140" s="199"/>
    </row>
    <row r="141" spans="1:27" ht="12.75" customHeight="1" x14ac:dyDescent="0.2">
      <c r="A141" s="199"/>
      <c r="B141" s="199"/>
      <c r="C141" s="215"/>
      <c r="D141" s="215"/>
      <c r="E141" s="215"/>
      <c r="F141" s="221"/>
      <c r="G141" s="199"/>
      <c r="H141" s="199"/>
      <c r="I141" s="199"/>
      <c r="J141" s="199"/>
      <c r="K141" s="199"/>
      <c r="L141" s="199"/>
      <c r="M141" s="199"/>
      <c r="N141" s="199"/>
      <c r="O141" s="199"/>
      <c r="P141" s="199"/>
      <c r="Q141" s="199"/>
      <c r="R141" s="199"/>
      <c r="S141" s="199"/>
      <c r="T141" s="199"/>
      <c r="U141" s="199"/>
      <c r="V141" s="199"/>
      <c r="W141" s="199"/>
      <c r="X141" s="199"/>
      <c r="Y141" s="199"/>
      <c r="Z141" s="199"/>
      <c r="AA141" s="199"/>
    </row>
    <row r="142" spans="1:27" ht="12.75" customHeight="1" x14ac:dyDescent="0.2">
      <c r="A142" s="199"/>
      <c r="B142" s="199"/>
      <c r="C142" s="215"/>
      <c r="D142" s="215"/>
      <c r="E142" s="215"/>
      <c r="F142" s="221"/>
      <c r="G142" s="199"/>
      <c r="H142" s="199"/>
      <c r="I142" s="199"/>
      <c r="J142" s="199"/>
      <c r="K142" s="199"/>
      <c r="L142" s="199"/>
      <c r="M142" s="199"/>
      <c r="N142" s="199"/>
      <c r="O142" s="199"/>
      <c r="P142" s="199"/>
      <c r="Q142" s="199"/>
      <c r="R142" s="199"/>
      <c r="S142" s="199"/>
      <c r="T142" s="199"/>
      <c r="U142" s="199"/>
      <c r="V142" s="199"/>
      <c r="W142" s="199"/>
      <c r="X142" s="199"/>
      <c r="Y142" s="199"/>
      <c r="Z142" s="199"/>
      <c r="AA142" s="199"/>
    </row>
    <row r="143" spans="1:27" ht="12.75" customHeight="1" x14ac:dyDescent="0.2">
      <c r="A143" s="199"/>
      <c r="B143" s="199"/>
      <c r="C143" s="215"/>
      <c r="D143" s="215"/>
      <c r="E143" s="215"/>
      <c r="F143" s="221"/>
      <c r="G143" s="199"/>
      <c r="H143" s="199"/>
      <c r="I143" s="199"/>
      <c r="J143" s="199"/>
      <c r="K143" s="199"/>
      <c r="L143" s="199"/>
      <c r="M143" s="199"/>
      <c r="N143" s="199"/>
      <c r="O143" s="199"/>
      <c r="P143" s="199"/>
      <c r="Q143" s="199"/>
      <c r="R143" s="199"/>
      <c r="S143" s="199"/>
      <c r="T143" s="199"/>
      <c r="U143" s="199"/>
      <c r="V143" s="199"/>
      <c r="W143" s="199"/>
      <c r="X143" s="199"/>
      <c r="Y143" s="199"/>
      <c r="Z143" s="199"/>
      <c r="AA143" s="199"/>
    </row>
    <row r="144" spans="1:27" ht="12.75" customHeight="1" x14ac:dyDescent="0.2">
      <c r="A144" s="199"/>
      <c r="B144" s="199"/>
      <c r="C144" s="215"/>
      <c r="D144" s="215"/>
      <c r="E144" s="215"/>
      <c r="F144" s="221"/>
      <c r="G144" s="199"/>
      <c r="H144" s="199"/>
      <c r="I144" s="199"/>
      <c r="J144" s="199"/>
      <c r="K144" s="199"/>
      <c r="L144" s="199"/>
      <c r="M144" s="199"/>
      <c r="N144" s="199"/>
      <c r="O144" s="199"/>
      <c r="P144" s="199"/>
      <c r="Q144" s="199"/>
      <c r="R144" s="199"/>
      <c r="S144" s="199"/>
      <c r="T144" s="199"/>
      <c r="U144" s="199"/>
      <c r="V144" s="199"/>
      <c r="W144" s="199"/>
      <c r="X144" s="199"/>
      <c r="Y144" s="199"/>
      <c r="Z144" s="199"/>
      <c r="AA144" s="199"/>
    </row>
    <row r="145" spans="1:27" ht="12.75" customHeight="1" x14ac:dyDescent="0.2">
      <c r="A145" s="199"/>
      <c r="B145" s="199"/>
      <c r="C145" s="215"/>
      <c r="D145" s="215"/>
      <c r="E145" s="215"/>
      <c r="F145" s="221"/>
      <c r="G145" s="199"/>
      <c r="H145" s="199"/>
      <c r="I145" s="199"/>
      <c r="J145" s="199"/>
      <c r="K145" s="199"/>
      <c r="L145" s="199"/>
      <c r="M145" s="199"/>
      <c r="N145" s="199"/>
      <c r="O145" s="199"/>
      <c r="P145" s="199"/>
      <c r="Q145" s="199"/>
      <c r="R145" s="199"/>
      <c r="S145" s="199"/>
      <c r="T145" s="199"/>
      <c r="U145" s="199"/>
      <c r="V145" s="199"/>
      <c r="W145" s="199"/>
      <c r="X145" s="199"/>
      <c r="Y145" s="199"/>
      <c r="Z145" s="199"/>
      <c r="AA145" s="199"/>
    </row>
    <row r="146" spans="1:27" ht="12.75" customHeight="1" x14ac:dyDescent="0.2">
      <c r="A146" s="199"/>
      <c r="B146" s="199"/>
      <c r="C146" s="215"/>
      <c r="D146" s="215"/>
      <c r="E146" s="215"/>
      <c r="F146" s="221"/>
      <c r="G146" s="199"/>
      <c r="H146" s="199"/>
      <c r="I146" s="199"/>
      <c r="J146" s="199"/>
      <c r="K146" s="199"/>
      <c r="L146" s="199"/>
      <c r="M146" s="199"/>
      <c r="N146" s="199"/>
      <c r="O146" s="199"/>
      <c r="P146" s="199"/>
      <c r="Q146" s="199"/>
      <c r="R146" s="199"/>
      <c r="S146" s="199"/>
      <c r="T146" s="199"/>
      <c r="U146" s="199"/>
      <c r="V146" s="199"/>
      <c r="W146" s="199"/>
      <c r="X146" s="199"/>
      <c r="Y146" s="199"/>
      <c r="Z146" s="199"/>
      <c r="AA146" s="199"/>
    </row>
    <row r="147" spans="1:27" ht="12.75" customHeight="1" x14ac:dyDescent="0.2">
      <c r="A147" s="199"/>
      <c r="B147" s="199"/>
      <c r="C147" s="215"/>
      <c r="D147" s="215"/>
      <c r="E147" s="215"/>
      <c r="F147" s="221"/>
      <c r="G147" s="199"/>
      <c r="H147" s="199"/>
      <c r="I147" s="199"/>
      <c r="J147" s="199"/>
      <c r="K147" s="199"/>
      <c r="L147" s="199"/>
      <c r="M147" s="199"/>
      <c r="N147" s="199"/>
      <c r="O147" s="199"/>
      <c r="P147" s="199"/>
      <c r="Q147" s="199"/>
      <c r="R147" s="199"/>
      <c r="S147" s="199"/>
      <c r="T147" s="199"/>
      <c r="U147" s="199"/>
      <c r="V147" s="199"/>
      <c r="W147" s="199"/>
      <c r="X147" s="199"/>
      <c r="Y147" s="199"/>
      <c r="Z147" s="199"/>
      <c r="AA147" s="199"/>
    </row>
    <row r="148" spans="1:27" ht="12.75" customHeight="1" x14ac:dyDescent="0.2">
      <c r="A148" s="199"/>
      <c r="B148" s="199"/>
      <c r="C148" s="215"/>
      <c r="D148" s="215"/>
      <c r="E148" s="215"/>
      <c r="F148" s="221"/>
      <c r="G148" s="199"/>
      <c r="H148" s="199"/>
      <c r="I148" s="199"/>
      <c r="J148" s="199"/>
      <c r="K148" s="199"/>
      <c r="L148" s="199"/>
      <c r="M148" s="199"/>
      <c r="N148" s="199"/>
      <c r="O148" s="199"/>
      <c r="P148" s="199"/>
      <c r="Q148" s="199"/>
      <c r="R148" s="199"/>
      <c r="S148" s="199"/>
      <c r="T148" s="199"/>
      <c r="U148" s="199"/>
      <c r="V148" s="199"/>
      <c r="W148" s="199"/>
      <c r="X148" s="199"/>
      <c r="Y148" s="199"/>
      <c r="Z148" s="199"/>
      <c r="AA148" s="199"/>
    </row>
    <row r="149" spans="1:27" ht="12.75" customHeight="1" x14ac:dyDescent="0.2">
      <c r="A149" s="199"/>
      <c r="B149" s="199"/>
      <c r="C149" s="215"/>
      <c r="D149" s="215"/>
      <c r="E149" s="215"/>
      <c r="F149" s="221"/>
      <c r="G149" s="199"/>
      <c r="H149" s="199"/>
      <c r="I149" s="199"/>
      <c r="J149" s="199"/>
      <c r="K149" s="199"/>
      <c r="L149" s="199"/>
      <c r="M149" s="199"/>
      <c r="N149" s="199"/>
      <c r="O149" s="199"/>
      <c r="P149" s="199"/>
      <c r="Q149" s="199"/>
      <c r="R149" s="199"/>
      <c r="S149" s="199"/>
      <c r="T149" s="199"/>
      <c r="U149" s="199"/>
      <c r="V149" s="199"/>
      <c r="W149" s="199"/>
      <c r="X149" s="199"/>
      <c r="Y149" s="199"/>
      <c r="Z149" s="199"/>
      <c r="AA149" s="199"/>
    </row>
    <row r="150" spans="1:27" ht="12.75" customHeight="1" x14ac:dyDescent="0.2">
      <c r="A150" s="199"/>
      <c r="B150" s="199"/>
      <c r="C150" s="215"/>
      <c r="D150" s="215"/>
      <c r="E150" s="215"/>
      <c r="F150" s="221"/>
      <c r="G150" s="199"/>
      <c r="H150" s="199"/>
      <c r="I150" s="199"/>
      <c r="J150" s="199"/>
      <c r="K150" s="199"/>
      <c r="L150" s="199"/>
      <c r="M150" s="199"/>
      <c r="N150" s="199"/>
      <c r="O150" s="199"/>
      <c r="P150" s="199"/>
      <c r="Q150" s="199"/>
      <c r="R150" s="199"/>
      <c r="S150" s="199"/>
      <c r="T150" s="199"/>
      <c r="U150" s="199"/>
      <c r="V150" s="199"/>
      <c r="W150" s="199"/>
      <c r="X150" s="199"/>
      <c r="Y150" s="199"/>
      <c r="Z150" s="199"/>
      <c r="AA150" s="199"/>
    </row>
    <row r="151" spans="1:27" ht="12.75" customHeight="1" x14ac:dyDescent="0.2">
      <c r="A151" s="199"/>
      <c r="B151" s="199"/>
      <c r="C151" s="215"/>
      <c r="D151" s="215"/>
      <c r="E151" s="215"/>
      <c r="F151" s="221"/>
      <c r="G151" s="199"/>
      <c r="H151" s="199"/>
      <c r="I151" s="199"/>
      <c r="J151" s="199"/>
      <c r="K151" s="199"/>
      <c r="L151" s="199"/>
      <c r="M151" s="199"/>
      <c r="N151" s="199"/>
      <c r="O151" s="199"/>
      <c r="P151" s="199"/>
      <c r="Q151" s="199"/>
      <c r="R151" s="199"/>
      <c r="S151" s="199"/>
      <c r="T151" s="199"/>
      <c r="U151" s="199"/>
      <c r="V151" s="199"/>
      <c r="W151" s="199"/>
      <c r="X151" s="199"/>
      <c r="Y151" s="199"/>
      <c r="Z151" s="199"/>
      <c r="AA151" s="199"/>
    </row>
    <row r="152" spans="1:27" ht="12.75" customHeight="1" x14ac:dyDescent="0.2">
      <c r="A152" s="199"/>
      <c r="B152" s="199"/>
      <c r="C152" s="215"/>
      <c r="D152" s="215"/>
      <c r="E152" s="215"/>
      <c r="F152" s="221"/>
      <c r="G152" s="199"/>
      <c r="H152" s="199"/>
      <c r="I152" s="199"/>
      <c r="J152" s="199"/>
      <c r="K152" s="199"/>
      <c r="L152" s="199"/>
      <c r="M152" s="199"/>
      <c r="N152" s="199"/>
      <c r="O152" s="199"/>
      <c r="P152" s="199"/>
      <c r="Q152" s="199"/>
      <c r="R152" s="199"/>
      <c r="S152" s="199"/>
      <c r="T152" s="199"/>
      <c r="U152" s="199"/>
      <c r="V152" s="199"/>
      <c r="W152" s="199"/>
      <c r="X152" s="199"/>
      <c r="Y152" s="199"/>
      <c r="Z152" s="199"/>
      <c r="AA152" s="199"/>
    </row>
    <row r="153" spans="1:27" ht="12.75" customHeight="1" x14ac:dyDescent="0.2">
      <c r="A153" s="199"/>
      <c r="B153" s="199"/>
      <c r="C153" s="215"/>
      <c r="D153" s="215"/>
      <c r="E153" s="215"/>
      <c r="F153" s="221"/>
      <c r="G153" s="199"/>
      <c r="H153" s="199"/>
      <c r="I153" s="199"/>
      <c r="J153" s="199"/>
      <c r="K153" s="199"/>
      <c r="L153" s="199"/>
      <c r="M153" s="199"/>
      <c r="N153" s="199"/>
      <c r="O153" s="199"/>
      <c r="P153" s="199"/>
      <c r="Q153" s="199"/>
      <c r="R153" s="199"/>
      <c r="S153" s="199"/>
      <c r="T153" s="199"/>
      <c r="U153" s="199"/>
      <c r="V153" s="199"/>
      <c r="W153" s="199"/>
      <c r="X153" s="199"/>
      <c r="Y153" s="199"/>
      <c r="Z153" s="199"/>
      <c r="AA153" s="199"/>
    </row>
    <row r="154" spans="1:27" ht="12.75" customHeight="1" x14ac:dyDescent="0.2">
      <c r="A154" s="199"/>
      <c r="B154" s="199"/>
      <c r="C154" s="215"/>
      <c r="D154" s="215"/>
      <c r="E154" s="215"/>
      <c r="F154" s="221"/>
      <c r="G154" s="199"/>
      <c r="H154" s="199"/>
      <c r="I154" s="199"/>
      <c r="J154" s="199"/>
      <c r="K154" s="199"/>
      <c r="L154" s="199"/>
      <c r="M154" s="199"/>
      <c r="N154" s="199"/>
      <c r="O154" s="199"/>
      <c r="P154" s="199"/>
      <c r="Q154" s="199"/>
      <c r="R154" s="199"/>
      <c r="S154" s="199"/>
      <c r="T154" s="199"/>
      <c r="U154" s="199"/>
      <c r="V154" s="199"/>
      <c r="W154" s="199"/>
      <c r="X154" s="199"/>
      <c r="Y154" s="199"/>
      <c r="Z154" s="199"/>
      <c r="AA154" s="199"/>
    </row>
    <row r="155" spans="1:27" ht="12.75" customHeight="1" x14ac:dyDescent="0.2">
      <c r="A155" s="199"/>
      <c r="B155" s="199"/>
      <c r="C155" s="215"/>
      <c r="D155" s="215"/>
      <c r="E155" s="215"/>
      <c r="F155" s="221"/>
      <c r="G155" s="199"/>
      <c r="H155" s="199"/>
      <c r="I155" s="199"/>
      <c r="J155" s="199"/>
      <c r="K155" s="199"/>
      <c r="L155" s="199"/>
      <c r="M155" s="199"/>
      <c r="N155" s="199"/>
      <c r="O155" s="199"/>
      <c r="P155" s="199"/>
      <c r="Q155" s="199"/>
      <c r="R155" s="199"/>
      <c r="S155" s="199"/>
      <c r="T155" s="199"/>
      <c r="U155" s="199"/>
      <c r="V155" s="199"/>
      <c r="W155" s="199"/>
      <c r="X155" s="199"/>
      <c r="Y155" s="199"/>
      <c r="Z155" s="199"/>
      <c r="AA155" s="199"/>
    </row>
    <row r="156" spans="1:27" ht="12.75" customHeight="1" x14ac:dyDescent="0.2">
      <c r="A156" s="199"/>
      <c r="B156" s="199"/>
      <c r="C156" s="215"/>
      <c r="D156" s="215"/>
      <c r="E156" s="215"/>
      <c r="F156" s="221"/>
      <c r="G156" s="199"/>
      <c r="H156" s="199"/>
      <c r="I156" s="199"/>
      <c r="J156" s="199"/>
      <c r="K156" s="199"/>
      <c r="L156" s="199"/>
      <c r="M156" s="199"/>
      <c r="N156" s="199"/>
      <c r="O156" s="199"/>
      <c r="P156" s="199"/>
      <c r="Q156" s="199"/>
      <c r="R156" s="199"/>
      <c r="S156" s="199"/>
      <c r="T156" s="199"/>
      <c r="U156" s="199"/>
      <c r="V156" s="199"/>
      <c r="W156" s="199"/>
      <c r="X156" s="199"/>
      <c r="Y156" s="199"/>
      <c r="Z156" s="199"/>
      <c r="AA156" s="199"/>
    </row>
    <row r="157" spans="1:27" ht="12.75" customHeight="1" x14ac:dyDescent="0.2">
      <c r="A157" s="199"/>
      <c r="B157" s="199"/>
      <c r="C157" s="215"/>
      <c r="D157" s="215"/>
      <c r="E157" s="215"/>
      <c r="F157" s="221"/>
      <c r="G157" s="199"/>
      <c r="H157" s="199"/>
      <c r="I157" s="199"/>
      <c r="J157" s="199"/>
      <c r="K157" s="199"/>
      <c r="L157" s="199"/>
      <c r="M157" s="199"/>
      <c r="N157" s="199"/>
      <c r="O157" s="199"/>
      <c r="P157" s="199"/>
      <c r="Q157" s="199"/>
      <c r="R157" s="199"/>
      <c r="S157" s="199"/>
      <c r="T157" s="199"/>
      <c r="U157" s="199"/>
      <c r="V157" s="199"/>
      <c r="W157" s="199"/>
      <c r="X157" s="199"/>
      <c r="Y157" s="199"/>
      <c r="Z157" s="199"/>
      <c r="AA157" s="199"/>
    </row>
    <row r="158" spans="1:27" ht="12.75" customHeight="1" x14ac:dyDescent="0.2">
      <c r="A158" s="199"/>
      <c r="B158" s="199"/>
      <c r="C158" s="215"/>
      <c r="D158" s="215"/>
      <c r="E158" s="215"/>
      <c r="F158" s="221"/>
      <c r="G158" s="199"/>
      <c r="H158" s="199"/>
      <c r="I158" s="199"/>
      <c r="J158" s="199"/>
      <c r="K158" s="199"/>
      <c r="L158" s="199"/>
      <c r="M158" s="199"/>
      <c r="N158" s="199"/>
      <c r="O158" s="199"/>
      <c r="P158" s="199"/>
      <c r="Q158" s="199"/>
      <c r="R158" s="199"/>
      <c r="S158" s="199"/>
      <c r="T158" s="199"/>
      <c r="U158" s="199"/>
      <c r="V158" s="199"/>
      <c r="W158" s="199"/>
      <c r="X158" s="199"/>
      <c r="Y158" s="199"/>
      <c r="Z158" s="199"/>
      <c r="AA158" s="199"/>
    </row>
    <row r="159" spans="1:27" ht="12.75" customHeight="1" x14ac:dyDescent="0.2">
      <c r="A159" s="199"/>
      <c r="B159" s="199"/>
      <c r="C159" s="215"/>
      <c r="D159" s="215"/>
      <c r="E159" s="215"/>
      <c r="F159" s="221"/>
      <c r="G159" s="199"/>
      <c r="H159" s="199"/>
      <c r="I159" s="199"/>
      <c r="J159" s="199"/>
      <c r="K159" s="199"/>
      <c r="L159" s="199"/>
      <c r="M159" s="199"/>
      <c r="N159" s="199"/>
      <c r="O159" s="199"/>
      <c r="P159" s="199"/>
      <c r="Q159" s="199"/>
      <c r="R159" s="199"/>
      <c r="S159" s="199"/>
      <c r="T159" s="199"/>
      <c r="U159" s="199"/>
      <c r="V159" s="199"/>
      <c r="W159" s="199"/>
      <c r="X159" s="199"/>
      <c r="Y159" s="199"/>
      <c r="Z159" s="199"/>
      <c r="AA159" s="199"/>
    </row>
    <row r="160" spans="1:27" ht="12.75" customHeight="1" x14ac:dyDescent="0.2">
      <c r="A160" s="199"/>
      <c r="B160" s="199"/>
      <c r="C160" s="215"/>
      <c r="D160" s="215"/>
      <c r="E160" s="215"/>
      <c r="F160" s="221"/>
      <c r="G160" s="199"/>
      <c r="H160" s="199"/>
      <c r="I160" s="199"/>
      <c r="J160" s="199"/>
      <c r="K160" s="199"/>
      <c r="L160" s="199"/>
      <c r="M160" s="199"/>
      <c r="N160" s="199"/>
      <c r="O160" s="199"/>
      <c r="P160" s="199"/>
      <c r="Q160" s="199"/>
      <c r="R160" s="199"/>
      <c r="S160" s="199"/>
      <c r="T160" s="199"/>
      <c r="U160" s="199"/>
      <c r="V160" s="199"/>
      <c r="W160" s="199"/>
      <c r="X160" s="199"/>
      <c r="Y160" s="199"/>
      <c r="Z160" s="199"/>
      <c r="AA160" s="199"/>
    </row>
    <row r="161" spans="1:27" ht="12.75" customHeight="1" x14ac:dyDescent="0.2">
      <c r="A161" s="199"/>
      <c r="B161" s="199"/>
      <c r="C161" s="215"/>
      <c r="D161" s="215"/>
      <c r="E161" s="215"/>
      <c r="F161" s="221"/>
      <c r="G161" s="199"/>
      <c r="H161" s="199"/>
      <c r="I161" s="199"/>
      <c r="J161" s="199"/>
      <c r="K161" s="199"/>
      <c r="L161" s="199"/>
      <c r="M161" s="199"/>
      <c r="N161" s="199"/>
      <c r="O161" s="199"/>
      <c r="P161" s="199"/>
      <c r="Q161" s="199"/>
      <c r="R161" s="199"/>
      <c r="S161" s="199"/>
      <c r="T161" s="199"/>
      <c r="U161" s="199"/>
      <c r="V161" s="199"/>
      <c r="W161" s="199"/>
      <c r="X161" s="199"/>
      <c r="Y161" s="199"/>
      <c r="Z161" s="199"/>
      <c r="AA161" s="199"/>
    </row>
    <row r="162" spans="1:27" ht="12.75" customHeight="1" x14ac:dyDescent="0.2">
      <c r="A162" s="199"/>
      <c r="B162" s="199"/>
      <c r="C162" s="215"/>
      <c r="D162" s="215"/>
      <c r="E162" s="215"/>
      <c r="F162" s="221"/>
      <c r="G162" s="199"/>
      <c r="H162" s="199"/>
      <c r="I162" s="199"/>
      <c r="J162" s="199"/>
      <c r="K162" s="199"/>
      <c r="L162" s="199"/>
      <c r="M162" s="199"/>
      <c r="N162" s="199"/>
      <c r="O162" s="199"/>
      <c r="P162" s="199"/>
      <c r="Q162" s="199"/>
      <c r="R162" s="199"/>
      <c r="S162" s="199"/>
      <c r="T162" s="199"/>
      <c r="U162" s="199"/>
      <c r="V162" s="199"/>
      <c r="W162" s="199"/>
      <c r="X162" s="199"/>
      <c r="Y162" s="199"/>
      <c r="Z162" s="199"/>
      <c r="AA162" s="199"/>
    </row>
    <row r="163" spans="1:27" ht="12.75" customHeight="1" x14ac:dyDescent="0.2">
      <c r="A163" s="199"/>
      <c r="B163" s="199"/>
      <c r="C163" s="215"/>
      <c r="D163" s="215"/>
      <c r="E163" s="215"/>
      <c r="F163" s="221"/>
      <c r="G163" s="199"/>
      <c r="H163" s="199"/>
      <c r="I163" s="199"/>
      <c r="J163" s="199"/>
      <c r="K163" s="199"/>
      <c r="L163" s="199"/>
      <c r="M163" s="199"/>
      <c r="N163" s="199"/>
      <c r="O163" s="199"/>
      <c r="P163" s="199"/>
      <c r="Q163" s="199"/>
      <c r="R163" s="199"/>
      <c r="S163" s="199"/>
      <c r="T163" s="199"/>
      <c r="U163" s="199"/>
      <c r="V163" s="199"/>
      <c r="W163" s="199"/>
      <c r="X163" s="199"/>
      <c r="Y163" s="199"/>
      <c r="Z163" s="199"/>
      <c r="AA163" s="199"/>
    </row>
    <row r="164" spans="1:27" ht="12.75" customHeight="1" x14ac:dyDescent="0.2">
      <c r="A164" s="199"/>
      <c r="B164" s="199"/>
      <c r="C164" s="215"/>
      <c r="D164" s="215"/>
      <c r="E164" s="215"/>
      <c r="F164" s="221"/>
      <c r="G164" s="199"/>
      <c r="H164" s="199"/>
      <c r="I164" s="199"/>
      <c r="J164" s="199"/>
      <c r="K164" s="199"/>
      <c r="L164" s="199"/>
      <c r="M164" s="199"/>
      <c r="N164" s="199"/>
      <c r="O164" s="199"/>
      <c r="P164" s="199"/>
      <c r="Q164" s="199"/>
      <c r="R164" s="199"/>
      <c r="S164" s="199"/>
      <c r="T164" s="199"/>
      <c r="U164" s="199"/>
      <c r="V164" s="199"/>
      <c r="W164" s="199"/>
      <c r="X164" s="199"/>
      <c r="Y164" s="199"/>
      <c r="Z164" s="199"/>
      <c r="AA164" s="199"/>
    </row>
    <row r="165" spans="1:27" ht="12.75" customHeight="1" x14ac:dyDescent="0.2">
      <c r="A165" s="199"/>
      <c r="B165" s="199"/>
      <c r="C165" s="215"/>
      <c r="D165" s="215"/>
      <c r="E165" s="215"/>
      <c r="F165" s="221"/>
      <c r="G165" s="199"/>
      <c r="H165" s="199"/>
      <c r="I165" s="199"/>
      <c r="J165" s="199"/>
      <c r="K165" s="199"/>
      <c r="L165" s="199"/>
      <c r="M165" s="199"/>
      <c r="N165" s="199"/>
      <c r="O165" s="199"/>
      <c r="P165" s="199"/>
      <c r="Q165" s="199"/>
      <c r="R165" s="199"/>
      <c r="S165" s="199"/>
      <c r="T165" s="199"/>
      <c r="U165" s="199"/>
      <c r="V165" s="199"/>
      <c r="W165" s="199"/>
      <c r="X165" s="199"/>
      <c r="Y165" s="199"/>
      <c r="Z165" s="199"/>
      <c r="AA165" s="199"/>
    </row>
    <row r="166" spans="1:27" ht="12.75" customHeight="1" x14ac:dyDescent="0.2">
      <c r="A166" s="199"/>
      <c r="B166" s="199"/>
      <c r="C166" s="215"/>
      <c r="D166" s="215"/>
      <c r="E166" s="215"/>
      <c r="F166" s="221"/>
      <c r="G166" s="199"/>
      <c r="H166" s="199"/>
      <c r="I166" s="199"/>
      <c r="J166" s="199"/>
      <c r="K166" s="199"/>
      <c r="L166" s="199"/>
      <c r="M166" s="199"/>
      <c r="N166" s="199"/>
      <c r="O166" s="199"/>
      <c r="P166" s="199"/>
      <c r="Q166" s="199"/>
      <c r="R166" s="199"/>
      <c r="S166" s="199"/>
      <c r="T166" s="199"/>
      <c r="U166" s="199"/>
      <c r="V166" s="199"/>
      <c r="W166" s="199"/>
      <c r="X166" s="199"/>
      <c r="Y166" s="199"/>
      <c r="Z166" s="199"/>
      <c r="AA166" s="199"/>
    </row>
    <row r="167" spans="1:27" ht="12.75" customHeight="1" x14ac:dyDescent="0.2">
      <c r="A167" s="199"/>
      <c r="B167" s="199"/>
      <c r="C167" s="215"/>
      <c r="D167" s="215"/>
      <c r="E167" s="215"/>
      <c r="F167" s="221"/>
      <c r="G167" s="199"/>
      <c r="H167" s="199"/>
      <c r="I167" s="199"/>
      <c r="J167" s="199"/>
      <c r="K167" s="199"/>
      <c r="L167" s="199"/>
      <c r="M167" s="199"/>
      <c r="N167" s="199"/>
      <c r="O167" s="199"/>
      <c r="P167" s="199"/>
      <c r="Q167" s="199"/>
      <c r="R167" s="199"/>
      <c r="S167" s="199"/>
      <c r="T167" s="199"/>
      <c r="U167" s="199"/>
      <c r="V167" s="199"/>
      <c r="W167" s="199"/>
      <c r="X167" s="199"/>
      <c r="Y167" s="199"/>
      <c r="Z167" s="199"/>
      <c r="AA167" s="199"/>
    </row>
    <row r="168" spans="1:27" ht="12.75" customHeight="1" x14ac:dyDescent="0.2">
      <c r="A168" s="199"/>
      <c r="B168" s="199"/>
      <c r="C168" s="215"/>
      <c r="D168" s="215"/>
      <c r="E168" s="215"/>
      <c r="F168" s="221"/>
      <c r="G168" s="199"/>
      <c r="H168" s="199"/>
      <c r="I168" s="199"/>
      <c r="J168" s="199"/>
      <c r="K168" s="199"/>
      <c r="L168" s="199"/>
      <c r="M168" s="199"/>
      <c r="N168" s="199"/>
      <c r="O168" s="199"/>
      <c r="P168" s="199"/>
      <c r="Q168" s="199"/>
      <c r="R168" s="199"/>
      <c r="S168" s="199"/>
      <c r="T168" s="199"/>
      <c r="U168" s="199"/>
      <c r="V168" s="199"/>
      <c r="W168" s="199"/>
      <c r="X168" s="199"/>
      <c r="Y168" s="199"/>
      <c r="Z168" s="199"/>
      <c r="AA168" s="199"/>
    </row>
    <row r="169" spans="1:27" ht="12.75" customHeight="1" x14ac:dyDescent="0.2">
      <c r="A169" s="199"/>
      <c r="B169" s="199"/>
      <c r="C169" s="215"/>
      <c r="D169" s="215"/>
      <c r="E169" s="215"/>
      <c r="F169" s="221"/>
      <c r="G169" s="199"/>
      <c r="H169" s="199"/>
      <c r="I169" s="199"/>
      <c r="J169" s="199"/>
      <c r="K169" s="199"/>
      <c r="L169" s="199"/>
      <c r="M169" s="199"/>
      <c r="N169" s="199"/>
      <c r="O169" s="199"/>
      <c r="P169" s="199"/>
      <c r="Q169" s="199"/>
      <c r="R169" s="199"/>
      <c r="S169" s="199"/>
      <c r="T169" s="199"/>
      <c r="U169" s="199"/>
      <c r="V169" s="199"/>
      <c r="W169" s="199"/>
      <c r="X169" s="199"/>
      <c r="Y169" s="199"/>
      <c r="Z169" s="199"/>
      <c r="AA169" s="199"/>
    </row>
    <row r="170" spans="1:27" ht="12.75" customHeight="1" x14ac:dyDescent="0.2">
      <c r="A170" s="199"/>
      <c r="B170" s="199"/>
      <c r="C170" s="215"/>
      <c r="D170" s="215"/>
      <c r="E170" s="215"/>
      <c r="F170" s="221"/>
      <c r="G170" s="199"/>
      <c r="H170" s="199"/>
      <c r="I170" s="199"/>
      <c r="J170" s="199"/>
      <c r="K170" s="199"/>
      <c r="L170" s="199"/>
      <c r="M170" s="199"/>
      <c r="N170" s="199"/>
      <c r="O170" s="199"/>
      <c r="P170" s="199"/>
      <c r="Q170" s="199"/>
      <c r="R170" s="199"/>
      <c r="S170" s="199"/>
      <c r="T170" s="199"/>
      <c r="U170" s="199"/>
      <c r="V170" s="199"/>
      <c r="W170" s="199"/>
      <c r="X170" s="199"/>
      <c r="Y170" s="199"/>
      <c r="Z170" s="199"/>
      <c r="AA170" s="199"/>
    </row>
    <row r="171" spans="1:27" ht="12.75" customHeight="1" x14ac:dyDescent="0.2">
      <c r="A171" s="199"/>
      <c r="B171" s="199"/>
      <c r="C171" s="215"/>
      <c r="D171" s="215"/>
      <c r="E171" s="215"/>
      <c r="F171" s="221"/>
      <c r="G171" s="199"/>
      <c r="H171" s="199"/>
      <c r="I171" s="199"/>
      <c r="J171" s="199"/>
      <c r="K171" s="199"/>
      <c r="L171" s="199"/>
      <c r="M171" s="199"/>
      <c r="N171" s="199"/>
      <c r="O171" s="199"/>
      <c r="P171" s="199"/>
      <c r="Q171" s="199"/>
      <c r="R171" s="199"/>
      <c r="S171" s="199"/>
      <c r="T171" s="199"/>
      <c r="U171" s="199"/>
      <c r="V171" s="199"/>
      <c r="W171" s="199"/>
      <c r="X171" s="199"/>
      <c r="Y171" s="199"/>
      <c r="Z171" s="199"/>
      <c r="AA171" s="199"/>
    </row>
    <row r="172" spans="1:27" ht="12.75" customHeight="1" x14ac:dyDescent="0.2">
      <c r="A172" s="199"/>
      <c r="B172" s="199"/>
      <c r="C172" s="215"/>
      <c r="D172" s="215"/>
      <c r="E172" s="215"/>
      <c r="F172" s="221"/>
      <c r="G172" s="199"/>
      <c r="H172" s="199"/>
      <c r="I172" s="199"/>
      <c r="J172" s="199"/>
      <c r="K172" s="199"/>
      <c r="L172" s="199"/>
      <c r="M172" s="199"/>
      <c r="N172" s="199"/>
      <c r="O172" s="199"/>
      <c r="P172" s="199"/>
      <c r="Q172" s="199"/>
      <c r="R172" s="199"/>
      <c r="S172" s="199"/>
      <c r="T172" s="199"/>
      <c r="U172" s="199"/>
      <c r="V172" s="199"/>
      <c r="W172" s="199"/>
      <c r="X172" s="199"/>
      <c r="Y172" s="199"/>
      <c r="Z172" s="199"/>
      <c r="AA172" s="199"/>
    </row>
    <row r="173" spans="1:27" ht="12.75" customHeight="1" x14ac:dyDescent="0.2">
      <c r="A173" s="199"/>
      <c r="B173" s="199"/>
      <c r="C173" s="215"/>
      <c r="D173" s="215"/>
      <c r="E173" s="215"/>
      <c r="F173" s="221"/>
      <c r="G173" s="199"/>
      <c r="H173" s="199"/>
      <c r="I173" s="199"/>
      <c r="J173" s="199"/>
      <c r="K173" s="199"/>
      <c r="L173" s="199"/>
      <c r="M173" s="199"/>
      <c r="N173" s="199"/>
      <c r="O173" s="199"/>
      <c r="P173" s="199"/>
      <c r="Q173" s="199"/>
      <c r="R173" s="199"/>
      <c r="S173" s="199"/>
      <c r="T173" s="199"/>
      <c r="U173" s="199"/>
      <c r="V173" s="199"/>
      <c r="W173" s="199"/>
      <c r="X173" s="199"/>
      <c r="Y173" s="199"/>
      <c r="Z173" s="199"/>
      <c r="AA173" s="199"/>
    </row>
    <row r="174" spans="1:27" ht="12.75" customHeight="1" x14ac:dyDescent="0.2">
      <c r="A174" s="199"/>
      <c r="B174" s="199"/>
      <c r="C174" s="215"/>
      <c r="D174" s="215"/>
      <c r="E174" s="215"/>
      <c r="F174" s="221"/>
      <c r="G174" s="199"/>
      <c r="H174" s="199"/>
      <c r="I174" s="199"/>
      <c r="J174" s="199"/>
      <c r="K174" s="199"/>
      <c r="L174" s="199"/>
      <c r="M174" s="199"/>
      <c r="N174" s="199"/>
      <c r="O174" s="199"/>
      <c r="P174" s="199"/>
      <c r="Q174" s="199"/>
      <c r="R174" s="199"/>
      <c r="S174" s="199"/>
      <c r="T174" s="199"/>
      <c r="U174" s="199"/>
      <c r="V174" s="199"/>
      <c r="W174" s="199"/>
      <c r="X174" s="199"/>
      <c r="Y174" s="199"/>
      <c r="Z174" s="199"/>
      <c r="AA174" s="199"/>
    </row>
    <row r="175" spans="1:27" ht="12.75" customHeight="1" x14ac:dyDescent="0.2">
      <c r="A175" s="199"/>
      <c r="B175" s="199"/>
      <c r="C175" s="215"/>
      <c r="D175" s="215"/>
      <c r="E175" s="215"/>
      <c r="F175" s="221"/>
      <c r="G175" s="199"/>
      <c r="H175" s="199"/>
      <c r="I175" s="199"/>
      <c r="J175" s="199"/>
      <c r="K175" s="199"/>
      <c r="L175" s="199"/>
      <c r="M175" s="199"/>
      <c r="N175" s="199"/>
      <c r="O175" s="199"/>
      <c r="P175" s="199"/>
      <c r="Q175" s="199"/>
      <c r="R175" s="199"/>
      <c r="S175" s="199"/>
      <c r="T175" s="199"/>
      <c r="U175" s="199"/>
      <c r="V175" s="199"/>
      <c r="W175" s="199"/>
      <c r="X175" s="199"/>
      <c r="Y175" s="199"/>
      <c r="Z175" s="199"/>
      <c r="AA175" s="199"/>
    </row>
    <row r="176" spans="1:27" ht="12.75" customHeight="1" x14ac:dyDescent="0.2">
      <c r="A176" s="199"/>
      <c r="B176" s="199"/>
      <c r="C176" s="215"/>
      <c r="D176" s="215"/>
      <c r="E176" s="215"/>
      <c r="F176" s="221"/>
      <c r="G176" s="199"/>
      <c r="H176" s="199"/>
      <c r="I176" s="199"/>
      <c r="J176" s="199"/>
      <c r="K176" s="199"/>
      <c r="L176" s="199"/>
      <c r="M176" s="199"/>
      <c r="N176" s="199"/>
      <c r="O176" s="199"/>
      <c r="P176" s="199"/>
      <c r="Q176" s="199"/>
      <c r="R176" s="199"/>
      <c r="S176" s="199"/>
      <c r="T176" s="199"/>
      <c r="U176" s="199"/>
      <c r="V176" s="199"/>
      <c r="W176" s="199"/>
      <c r="X176" s="199"/>
      <c r="Y176" s="199"/>
      <c r="Z176" s="199"/>
      <c r="AA176" s="199"/>
    </row>
    <row r="177" spans="1:27" ht="12.75" customHeight="1" x14ac:dyDescent="0.2">
      <c r="A177" s="199"/>
      <c r="B177" s="199"/>
      <c r="C177" s="215"/>
      <c r="D177" s="215"/>
      <c r="E177" s="215"/>
      <c r="F177" s="221"/>
      <c r="G177" s="199"/>
      <c r="H177" s="199"/>
      <c r="I177" s="199"/>
      <c r="J177" s="199"/>
      <c r="K177" s="199"/>
      <c r="L177" s="199"/>
      <c r="M177" s="199"/>
      <c r="N177" s="199"/>
      <c r="O177" s="199"/>
      <c r="P177" s="199"/>
      <c r="Q177" s="199"/>
      <c r="R177" s="199"/>
      <c r="S177" s="199"/>
      <c r="T177" s="199"/>
      <c r="U177" s="199"/>
      <c r="V177" s="199"/>
      <c r="W177" s="199"/>
      <c r="X177" s="199"/>
      <c r="Y177" s="199"/>
      <c r="Z177" s="199"/>
      <c r="AA177" s="199"/>
    </row>
    <row r="178" spans="1:27" ht="12.75" customHeight="1" x14ac:dyDescent="0.2">
      <c r="A178" s="199"/>
      <c r="B178" s="199"/>
      <c r="C178" s="215"/>
      <c r="D178" s="215"/>
      <c r="E178" s="215"/>
      <c r="F178" s="221"/>
      <c r="G178" s="199"/>
      <c r="H178" s="199"/>
      <c r="I178" s="199"/>
      <c r="J178" s="199"/>
      <c r="K178" s="199"/>
      <c r="L178" s="199"/>
      <c r="M178" s="199"/>
      <c r="N178" s="199"/>
      <c r="O178" s="199"/>
      <c r="P178" s="199"/>
      <c r="Q178" s="199"/>
      <c r="R178" s="199"/>
      <c r="S178" s="199"/>
      <c r="T178" s="199"/>
      <c r="U178" s="199"/>
      <c r="V178" s="199"/>
      <c r="W178" s="199"/>
      <c r="X178" s="199"/>
      <c r="Y178" s="199"/>
      <c r="Z178" s="199"/>
      <c r="AA178" s="199"/>
    </row>
    <row r="179" spans="1:27" ht="12.75" customHeight="1" x14ac:dyDescent="0.2">
      <c r="A179" s="199"/>
      <c r="B179" s="199"/>
      <c r="C179" s="215"/>
      <c r="D179" s="215"/>
      <c r="E179" s="215"/>
      <c r="F179" s="221"/>
      <c r="G179" s="199"/>
      <c r="H179" s="199"/>
      <c r="I179" s="199"/>
      <c r="J179" s="199"/>
      <c r="K179" s="199"/>
      <c r="L179" s="199"/>
      <c r="M179" s="199"/>
      <c r="N179" s="199"/>
      <c r="O179" s="199"/>
      <c r="P179" s="199"/>
      <c r="Q179" s="199"/>
      <c r="R179" s="199"/>
      <c r="S179" s="199"/>
      <c r="T179" s="199"/>
      <c r="U179" s="199"/>
      <c r="V179" s="199"/>
      <c r="W179" s="199"/>
      <c r="X179" s="199"/>
      <c r="Y179" s="199"/>
      <c r="Z179" s="199"/>
      <c r="AA179" s="199"/>
    </row>
    <row r="180" spans="1:27" ht="12.75" customHeight="1" x14ac:dyDescent="0.2">
      <c r="A180" s="199"/>
      <c r="B180" s="199"/>
      <c r="C180" s="215"/>
      <c r="D180" s="215"/>
      <c r="E180" s="215"/>
      <c r="F180" s="221"/>
      <c r="G180" s="199"/>
      <c r="H180" s="199"/>
      <c r="I180" s="199"/>
      <c r="J180" s="199"/>
      <c r="K180" s="199"/>
      <c r="L180" s="199"/>
      <c r="M180" s="199"/>
      <c r="N180" s="199"/>
      <c r="O180" s="199"/>
      <c r="P180" s="199"/>
      <c r="Q180" s="199"/>
      <c r="R180" s="199"/>
      <c r="S180" s="199"/>
      <c r="T180" s="199"/>
      <c r="U180" s="199"/>
      <c r="V180" s="199"/>
      <c r="W180" s="199"/>
      <c r="X180" s="199"/>
      <c r="Y180" s="199"/>
      <c r="Z180" s="199"/>
      <c r="AA180" s="199"/>
    </row>
    <row r="181" spans="1:27" ht="12.75" customHeight="1" x14ac:dyDescent="0.2">
      <c r="A181" s="199"/>
      <c r="B181" s="199"/>
      <c r="C181" s="215"/>
      <c r="D181" s="215"/>
      <c r="E181" s="215"/>
      <c r="F181" s="221"/>
      <c r="G181" s="199"/>
      <c r="H181" s="199"/>
      <c r="I181" s="199"/>
      <c r="J181" s="199"/>
      <c r="K181" s="199"/>
      <c r="L181" s="199"/>
      <c r="M181" s="199"/>
      <c r="N181" s="199"/>
      <c r="O181" s="199"/>
      <c r="P181" s="199"/>
      <c r="Q181" s="199"/>
      <c r="R181" s="199"/>
      <c r="S181" s="199"/>
      <c r="T181" s="199"/>
      <c r="U181" s="199"/>
      <c r="V181" s="199"/>
      <c r="W181" s="199"/>
      <c r="X181" s="199"/>
      <c r="Y181" s="199"/>
      <c r="Z181" s="199"/>
      <c r="AA181" s="199"/>
    </row>
    <row r="182" spans="1:27" ht="12.75" customHeight="1" x14ac:dyDescent="0.2">
      <c r="A182" s="199"/>
      <c r="B182" s="199"/>
      <c r="C182" s="215"/>
      <c r="D182" s="215"/>
      <c r="E182" s="215"/>
      <c r="F182" s="221"/>
      <c r="G182" s="199"/>
      <c r="H182" s="199"/>
      <c r="I182" s="199"/>
      <c r="J182" s="199"/>
      <c r="K182" s="199"/>
      <c r="L182" s="199"/>
      <c r="M182" s="199"/>
      <c r="N182" s="199"/>
      <c r="O182" s="199"/>
      <c r="P182" s="199"/>
      <c r="Q182" s="199"/>
      <c r="R182" s="199"/>
      <c r="S182" s="199"/>
      <c r="T182" s="199"/>
      <c r="U182" s="199"/>
      <c r="V182" s="199"/>
      <c r="W182" s="199"/>
      <c r="X182" s="199"/>
      <c r="Y182" s="199"/>
      <c r="Z182" s="199"/>
      <c r="AA182" s="199"/>
    </row>
    <row r="183" spans="1:27" ht="12.75" customHeight="1" x14ac:dyDescent="0.2">
      <c r="A183" s="199"/>
      <c r="B183" s="199"/>
      <c r="C183" s="215"/>
      <c r="D183" s="215"/>
      <c r="E183" s="215"/>
      <c r="F183" s="221"/>
      <c r="G183" s="199"/>
      <c r="H183" s="199"/>
      <c r="I183" s="199"/>
      <c r="J183" s="199"/>
      <c r="K183" s="199"/>
      <c r="L183" s="199"/>
      <c r="M183" s="199"/>
      <c r="N183" s="199"/>
      <c r="O183" s="199"/>
      <c r="P183" s="199"/>
      <c r="Q183" s="199"/>
      <c r="R183" s="199"/>
      <c r="S183" s="199"/>
      <c r="T183" s="199"/>
      <c r="U183" s="199"/>
      <c r="V183" s="199"/>
      <c r="W183" s="199"/>
      <c r="X183" s="199"/>
      <c r="Y183" s="199"/>
      <c r="Z183" s="199"/>
      <c r="AA183" s="199"/>
    </row>
    <row r="184" spans="1:27" ht="12.75" customHeight="1" x14ac:dyDescent="0.2">
      <c r="A184" s="199"/>
      <c r="B184" s="199"/>
      <c r="C184" s="215"/>
      <c r="D184" s="215"/>
      <c r="E184" s="215"/>
      <c r="F184" s="221"/>
      <c r="G184" s="199"/>
      <c r="H184" s="199"/>
      <c r="I184" s="199"/>
      <c r="J184" s="199"/>
      <c r="K184" s="199"/>
      <c r="L184" s="199"/>
      <c r="M184" s="199"/>
      <c r="N184" s="199"/>
      <c r="O184" s="199"/>
      <c r="P184" s="199"/>
      <c r="Q184" s="199"/>
      <c r="R184" s="199"/>
      <c r="S184" s="199"/>
      <c r="T184" s="199"/>
      <c r="U184" s="199"/>
      <c r="V184" s="199"/>
      <c r="W184" s="199"/>
      <c r="X184" s="199"/>
      <c r="Y184" s="199"/>
      <c r="Z184" s="199"/>
      <c r="AA184" s="199"/>
    </row>
    <row r="185" spans="1:27" ht="12.75" customHeight="1" x14ac:dyDescent="0.2">
      <c r="A185" s="199"/>
      <c r="B185" s="199"/>
      <c r="C185" s="215"/>
      <c r="D185" s="215"/>
      <c r="E185" s="215"/>
      <c r="F185" s="221"/>
      <c r="G185" s="199"/>
      <c r="H185" s="199"/>
      <c r="I185" s="199"/>
      <c r="J185" s="199"/>
      <c r="K185" s="199"/>
      <c r="L185" s="199"/>
      <c r="M185" s="199"/>
      <c r="N185" s="199"/>
      <c r="O185" s="199"/>
      <c r="P185" s="199"/>
      <c r="Q185" s="199"/>
      <c r="R185" s="199"/>
      <c r="S185" s="199"/>
      <c r="T185" s="199"/>
      <c r="U185" s="199"/>
      <c r="V185" s="199"/>
      <c r="W185" s="199"/>
      <c r="X185" s="199"/>
      <c r="Y185" s="199"/>
      <c r="Z185" s="199"/>
      <c r="AA185" s="199"/>
    </row>
    <row r="186" spans="1:27" ht="12.75" customHeight="1" x14ac:dyDescent="0.2">
      <c r="A186" s="199"/>
      <c r="B186" s="199"/>
      <c r="C186" s="215"/>
      <c r="D186" s="215"/>
      <c r="E186" s="215"/>
      <c r="F186" s="221"/>
      <c r="G186" s="199"/>
      <c r="H186" s="199"/>
      <c r="I186" s="199"/>
      <c r="J186" s="199"/>
      <c r="K186" s="199"/>
      <c r="L186" s="199"/>
      <c r="M186" s="199"/>
      <c r="N186" s="199"/>
      <c r="O186" s="199"/>
      <c r="P186" s="199"/>
      <c r="Q186" s="199"/>
      <c r="R186" s="199"/>
      <c r="S186" s="199"/>
      <c r="T186" s="199"/>
      <c r="U186" s="199"/>
      <c r="V186" s="199"/>
      <c r="W186" s="199"/>
      <c r="X186" s="199"/>
      <c r="Y186" s="199"/>
      <c r="Z186" s="199"/>
      <c r="AA186" s="199"/>
    </row>
    <row r="187" spans="1:27" ht="12.75" customHeight="1" x14ac:dyDescent="0.2">
      <c r="A187" s="199"/>
      <c r="B187" s="199"/>
      <c r="C187" s="215"/>
      <c r="D187" s="215"/>
      <c r="E187" s="215"/>
      <c r="F187" s="221"/>
      <c r="G187" s="199"/>
      <c r="H187" s="199"/>
      <c r="I187" s="199"/>
      <c r="J187" s="199"/>
      <c r="K187" s="199"/>
      <c r="L187" s="199"/>
      <c r="M187" s="199"/>
      <c r="N187" s="199"/>
      <c r="O187" s="199"/>
      <c r="P187" s="199"/>
      <c r="Q187" s="199"/>
      <c r="R187" s="199"/>
      <c r="S187" s="199"/>
      <c r="T187" s="199"/>
      <c r="U187" s="199"/>
      <c r="V187" s="199"/>
      <c r="W187" s="199"/>
      <c r="X187" s="199"/>
      <c r="Y187" s="199"/>
      <c r="Z187" s="199"/>
      <c r="AA187" s="199"/>
    </row>
    <row r="188" spans="1:27" ht="12.75" customHeight="1" x14ac:dyDescent="0.2">
      <c r="A188" s="199"/>
      <c r="B188" s="199"/>
      <c r="C188" s="215"/>
      <c r="D188" s="215"/>
      <c r="E188" s="215"/>
      <c r="F188" s="221"/>
      <c r="G188" s="199"/>
      <c r="H188" s="199"/>
      <c r="I188" s="199"/>
      <c r="J188" s="199"/>
      <c r="K188" s="199"/>
      <c r="L188" s="199"/>
      <c r="M188" s="199"/>
      <c r="N188" s="199"/>
      <c r="O188" s="199"/>
      <c r="P188" s="199"/>
      <c r="Q188" s="199"/>
      <c r="R188" s="199"/>
      <c r="S188" s="199"/>
      <c r="T188" s="199"/>
      <c r="U188" s="199"/>
      <c r="V188" s="199"/>
      <c r="W188" s="199"/>
      <c r="X188" s="199"/>
      <c r="Y188" s="199"/>
      <c r="Z188" s="199"/>
      <c r="AA188" s="199"/>
    </row>
    <row r="189" spans="1:27" ht="12.75" customHeight="1" x14ac:dyDescent="0.2">
      <c r="A189" s="199"/>
      <c r="B189" s="199"/>
      <c r="C189" s="215"/>
      <c r="D189" s="215"/>
      <c r="E189" s="215"/>
      <c r="F189" s="221"/>
      <c r="G189" s="199"/>
      <c r="H189" s="199"/>
      <c r="I189" s="199"/>
      <c r="J189" s="199"/>
      <c r="K189" s="199"/>
      <c r="L189" s="199"/>
      <c r="M189" s="199"/>
      <c r="N189" s="199"/>
      <c r="O189" s="199"/>
      <c r="P189" s="199"/>
      <c r="Q189" s="199"/>
      <c r="R189" s="199"/>
      <c r="S189" s="199"/>
      <c r="T189" s="199"/>
      <c r="U189" s="199"/>
      <c r="V189" s="199"/>
      <c r="W189" s="199"/>
      <c r="X189" s="199"/>
      <c r="Y189" s="199"/>
      <c r="Z189" s="199"/>
      <c r="AA189" s="199"/>
    </row>
    <row r="190" spans="1:27" ht="12.75" customHeight="1" x14ac:dyDescent="0.2">
      <c r="A190" s="199"/>
      <c r="B190" s="199"/>
      <c r="C190" s="215"/>
      <c r="D190" s="215"/>
      <c r="E190" s="215"/>
      <c r="F190" s="221"/>
      <c r="G190" s="199"/>
      <c r="H190" s="199"/>
      <c r="I190" s="199"/>
      <c r="J190" s="199"/>
      <c r="K190" s="199"/>
      <c r="L190" s="199"/>
      <c r="M190" s="199"/>
      <c r="N190" s="199"/>
      <c r="O190" s="199"/>
      <c r="P190" s="199"/>
      <c r="Q190" s="199"/>
      <c r="R190" s="199"/>
      <c r="S190" s="199"/>
      <c r="T190" s="199"/>
      <c r="U190" s="199"/>
      <c r="V190" s="199"/>
      <c r="W190" s="199"/>
      <c r="X190" s="199"/>
      <c r="Y190" s="199"/>
      <c r="Z190" s="199"/>
      <c r="AA190" s="199"/>
    </row>
    <row r="191" spans="1:27" ht="12.75" customHeight="1" x14ac:dyDescent="0.2">
      <c r="A191" s="199"/>
      <c r="B191" s="199"/>
      <c r="C191" s="215"/>
      <c r="D191" s="215"/>
      <c r="E191" s="215"/>
      <c r="F191" s="221"/>
      <c r="G191" s="199"/>
      <c r="H191" s="199"/>
      <c r="I191" s="199"/>
      <c r="J191" s="199"/>
      <c r="K191" s="199"/>
      <c r="L191" s="199"/>
      <c r="M191" s="199"/>
      <c r="N191" s="199"/>
      <c r="O191" s="199"/>
      <c r="P191" s="199"/>
      <c r="Q191" s="199"/>
      <c r="R191" s="199"/>
      <c r="S191" s="199"/>
      <c r="T191" s="199"/>
      <c r="U191" s="199"/>
      <c r="V191" s="199"/>
      <c r="W191" s="199"/>
      <c r="X191" s="199"/>
      <c r="Y191" s="199"/>
      <c r="Z191" s="199"/>
      <c r="AA191" s="199"/>
    </row>
    <row r="192" spans="1:27" ht="12.75" customHeight="1" x14ac:dyDescent="0.2">
      <c r="A192" s="199"/>
      <c r="B192" s="199"/>
      <c r="C192" s="215"/>
      <c r="D192" s="215"/>
      <c r="E192" s="215"/>
      <c r="F192" s="221"/>
      <c r="G192" s="199"/>
      <c r="H192" s="199"/>
      <c r="I192" s="199"/>
      <c r="J192" s="199"/>
      <c r="K192" s="199"/>
      <c r="L192" s="199"/>
      <c r="M192" s="199"/>
      <c r="N192" s="199"/>
      <c r="O192" s="199"/>
      <c r="P192" s="199"/>
      <c r="Q192" s="199"/>
      <c r="R192" s="199"/>
      <c r="S192" s="199"/>
      <c r="T192" s="199"/>
      <c r="U192" s="199"/>
      <c r="V192" s="199"/>
      <c r="W192" s="199"/>
      <c r="X192" s="199"/>
      <c r="Y192" s="199"/>
      <c r="Z192" s="199"/>
      <c r="AA192" s="199"/>
    </row>
    <row r="193" spans="1:27" ht="12.75" customHeight="1" x14ac:dyDescent="0.2">
      <c r="A193" s="199"/>
      <c r="B193" s="199"/>
      <c r="C193" s="215"/>
      <c r="D193" s="215"/>
      <c r="E193" s="215"/>
      <c r="F193" s="221"/>
      <c r="G193" s="199"/>
      <c r="H193" s="199"/>
      <c r="I193" s="199"/>
      <c r="J193" s="199"/>
      <c r="K193" s="199"/>
      <c r="L193" s="199"/>
      <c r="M193" s="199"/>
      <c r="N193" s="199"/>
      <c r="O193" s="199"/>
      <c r="P193" s="199"/>
      <c r="Q193" s="199"/>
      <c r="R193" s="199"/>
      <c r="S193" s="199"/>
      <c r="T193" s="199"/>
      <c r="U193" s="199"/>
      <c r="V193" s="199"/>
      <c r="W193" s="199"/>
      <c r="X193" s="199"/>
      <c r="Y193" s="199"/>
      <c r="Z193" s="199"/>
      <c r="AA193" s="199"/>
    </row>
    <row r="194" spans="1:27" ht="12.75" customHeight="1" x14ac:dyDescent="0.2">
      <c r="A194" s="199"/>
      <c r="B194" s="199"/>
      <c r="C194" s="215"/>
      <c r="D194" s="215"/>
      <c r="E194" s="215"/>
      <c r="F194" s="221"/>
      <c r="G194" s="199"/>
      <c r="H194" s="199"/>
      <c r="I194" s="199"/>
      <c r="J194" s="199"/>
      <c r="K194" s="199"/>
      <c r="L194" s="199"/>
      <c r="M194" s="199"/>
      <c r="N194" s="199"/>
      <c r="O194" s="199"/>
      <c r="P194" s="199"/>
      <c r="Q194" s="199"/>
      <c r="R194" s="199"/>
      <c r="S194" s="199"/>
      <c r="T194" s="199"/>
      <c r="U194" s="199"/>
      <c r="V194" s="199"/>
      <c r="W194" s="199"/>
      <c r="X194" s="199"/>
      <c r="Y194" s="199"/>
      <c r="Z194" s="199"/>
      <c r="AA194" s="199"/>
    </row>
    <row r="195" spans="1:27" ht="12.75" customHeight="1" x14ac:dyDescent="0.2">
      <c r="A195" s="199"/>
      <c r="B195" s="199"/>
      <c r="C195" s="215"/>
      <c r="D195" s="215"/>
      <c r="E195" s="215"/>
      <c r="F195" s="221"/>
      <c r="G195" s="199"/>
      <c r="H195" s="199"/>
      <c r="I195" s="199"/>
      <c r="J195" s="199"/>
      <c r="K195" s="199"/>
      <c r="L195" s="199"/>
      <c r="M195" s="199"/>
      <c r="N195" s="199"/>
      <c r="O195" s="199"/>
      <c r="P195" s="199"/>
      <c r="Q195" s="199"/>
      <c r="R195" s="199"/>
      <c r="S195" s="199"/>
      <c r="T195" s="199"/>
      <c r="U195" s="199"/>
      <c r="V195" s="199"/>
      <c r="W195" s="199"/>
      <c r="X195" s="199"/>
      <c r="Y195" s="199"/>
      <c r="Z195" s="199"/>
      <c r="AA195" s="199"/>
    </row>
    <row r="196" spans="1:27" ht="12.75" customHeight="1" x14ac:dyDescent="0.2">
      <c r="A196" s="199"/>
      <c r="B196" s="199"/>
      <c r="C196" s="215"/>
      <c r="D196" s="215"/>
      <c r="E196" s="215"/>
      <c r="F196" s="221"/>
      <c r="G196" s="199"/>
      <c r="H196" s="199"/>
      <c r="I196" s="199"/>
      <c r="J196" s="199"/>
      <c r="K196" s="199"/>
      <c r="L196" s="199"/>
      <c r="M196" s="199"/>
      <c r="N196" s="199"/>
      <c r="O196" s="199"/>
      <c r="P196" s="199"/>
      <c r="Q196" s="199"/>
      <c r="R196" s="199"/>
      <c r="S196" s="199"/>
      <c r="T196" s="199"/>
      <c r="U196" s="199"/>
      <c r="V196" s="199"/>
      <c r="W196" s="199"/>
      <c r="X196" s="199"/>
      <c r="Y196" s="199"/>
      <c r="Z196" s="199"/>
      <c r="AA196" s="199"/>
    </row>
    <row r="197" spans="1:27" ht="12.75" customHeight="1" x14ac:dyDescent="0.2">
      <c r="A197" s="199"/>
      <c r="B197" s="199"/>
      <c r="C197" s="215"/>
      <c r="D197" s="215"/>
      <c r="E197" s="215"/>
      <c r="F197" s="221"/>
      <c r="G197" s="199"/>
      <c r="H197" s="199"/>
      <c r="I197" s="199"/>
      <c r="J197" s="199"/>
      <c r="K197" s="199"/>
      <c r="L197" s="199"/>
      <c r="M197" s="199"/>
      <c r="N197" s="199"/>
      <c r="O197" s="199"/>
      <c r="P197" s="199"/>
      <c r="Q197" s="199"/>
      <c r="R197" s="199"/>
      <c r="S197" s="199"/>
      <c r="T197" s="199"/>
      <c r="U197" s="199"/>
      <c r="V197" s="199"/>
      <c r="W197" s="199"/>
      <c r="X197" s="199"/>
      <c r="Y197" s="199"/>
      <c r="Z197" s="199"/>
      <c r="AA197" s="199"/>
    </row>
    <row r="198" spans="1:27" ht="12.75" customHeight="1" x14ac:dyDescent="0.2">
      <c r="A198" s="199"/>
      <c r="B198" s="199"/>
      <c r="C198" s="215"/>
      <c r="D198" s="215"/>
      <c r="E198" s="215"/>
      <c r="F198" s="221"/>
      <c r="G198" s="199"/>
      <c r="H198" s="199"/>
      <c r="I198" s="199"/>
      <c r="J198" s="199"/>
      <c r="K198" s="199"/>
      <c r="L198" s="199"/>
      <c r="M198" s="199"/>
      <c r="N198" s="199"/>
      <c r="O198" s="199"/>
      <c r="P198" s="199"/>
      <c r="Q198" s="199"/>
      <c r="R198" s="199"/>
      <c r="S198" s="199"/>
      <c r="T198" s="199"/>
      <c r="U198" s="199"/>
      <c r="V198" s="199"/>
      <c r="W198" s="199"/>
      <c r="X198" s="199"/>
      <c r="Y198" s="199"/>
      <c r="Z198" s="199"/>
      <c r="AA198" s="199"/>
    </row>
    <row r="199" spans="1:27" ht="12.75" customHeight="1" x14ac:dyDescent="0.2">
      <c r="A199" s="199"/>
      <c r="B199" s="199"/>
      <c r="C199" s="215"/>
      <c r="D199" s="215"/>
      <c r="E199" s="215"/>
      <c r="F199" s="221"/>
      <c r="G199" s="199"/>
      <c r="H199" s="199"/>
      <c r="I199" s="199"/>
      <c r="J199" s="199"/>
      <c r="K199" s="199"/>
      <c r="L199" s="199"/>
      <c r="M199" s="199"/>
      <c r="N199" s="199"/>
      <c r="O199" s="199"/>
      <c r="P199" s="199"/>
      <c r="Q199" s="199"/>
      <c r="R199" s="199"/>
      <c r="S199" s="199"/>
      <c r="T199" s="199"/>
      <c r="U199" s="199"/>
      <c r="V199" s="199"/>
      <c r="W199" s="199"/>
      <c r="X199" s="199"/>
      <c r="Y199" s="199"/>
      <c r="Z199" s="199"/>
      <c r="AA199" s="199"/>
    </row>
    <row r="200" spans="1:27" ht="12.75" customHeight="1" x14ac:dyDescent="0.2">
      <c r="A200" s="199"/>
      <c r="B200" s="199"/>
      <c r="C200" s="215"/>
      <c r="D200" s="215"/>
      <c r="E200" s="215"/>
      <c r="F200" s="221"/>
      <c r="G200" s="199"/>
      <c r="H200" s="199"/>
      <c r="I200" s="199"/>
      <c r="J200" s="199"/>
      <c r="K200" s="199"/>
      <c r="L200" s="199"/>
      <c r="M200" s="199"/>
      <c r="N200" s="199"/>
      <c r="O200" s="199"/>
      <c r="P200" s="199"/>
      <c r="Q200" s="199"/>
      <c r="R200" s="199"/>
      <c r="S200" s="199"/>
      <c r="T200" s="199"/>
      <c r="U200" s="199"/>
      <c r="V200" s="199"/>
      <c r="W200" s="199"/>
      <c r="X200" s="199"/>
      <c r="Y200" s="199"/>
      <c r="Z200" s="199"/>
      <c r="AA200" s="199"/>
    </row>
    <row r="201" spans="1:27" ht="12.75" customHeight="1" x14ac:dyDescent="0.2">
      <c r="A201" s="199"/>
      <c r="B201" s="199"/>
      <c r="C201" s="215"/>
      <c r="D201" s="215"/>
      <c r="E201" s="215"/>
      <c r="F201" s="221"/>
      <c r="G201" s="199"/>
      <c r="H201" s="199"/>
      <c r="I201" s="199"/>
      <c r="J201" s="199"/>
      <c r="K201" s="199"/>
      <c r="L201" s="199"/>
      <c r="M201" s="199"/>
      <c r="N201" s="199"/>
      <c r="O201" s="199"/>
      <c r="P201" s="199"/>
      <c r="Q201" s="199"/>
      <c r="R201" s="199"/>
      <c r="S201" s="199"/>
      <c r="T201" s="199"/>
      <c r="U201" s="199"/>
      <c r="V201" s="199"/>
      <c r="W201" s="199"/>
      <c r="X201" s="199"/>
      <c r="Y201" s="199"/>
      <c r="Z201" s="199"/>
      <c r="AA201" s="199"/>
    </row>
    <row r="202" spans="1:27" ht="12.75" customHeight="1" x14ac:dyDescent="0.2">
      <c r="A202" s="199"/>
      <c r="B202" s="199"/>
      <c r="C202" s="215"/>
      <c r="D202" s="215"/>
      <c r="E202" s="215"/>
      <c r="F202" s="221"/>
      <c r="G202" s="199"/>
      <c r="H202" s="199"/>
      <c r="I202" s="199"/>
      <c r="J202" s="199"/>
      <c r="K202" s="199"/>
      <c r="L202" s="199"/>
      <c r="M202" s="199"/>
      <c r="N202" s="199"/>
      <c r="O202" s="199"/>
      <c r="P202" s="199"/>
      <c r="Q202" s="199"/>
      <c r="R202" s="199"/>
      <c r="S202" s="199"/>
      <c r="T202" s="199"/>
      <c r="U202" s="199"/>
      <c r="V202" s="199"/>
      <c r="W202" s="199"/>
      <c r="X202" s="199"/>
      <c r="Y202" s="199"/>
      <c r="Z202" s="199"/>
      <c r="AA202" s="199"/>
    </row>
    <row r="203" spans="1:27" ht="12.75" customHeight="1" x14ac:dyDescent="0.2">
      <c r="A203" s="199"/>
      <c r="B203" s="199"/>
      <c r="C203" s="215"/>
      <c r="D203" s="215"/>
      <c r="E203" s="215"/>
      <c r="F203" s="221"/>
      <c r="G203" s="199"/>
      <c r="H203" s="199"/>
      <c r="I203" s="199"/>
      <c r="J203" s="199"/>
      <c r="K203" s="199"/>
      <c r="L203" s="199"/>
      <c r="M203" s="199"/>
      <c r="N203" s="199"/>
      <c r="O203" s="199"/>
      <c r="P203" s="199"/>
      <c r="Q203" s="199"/>
      <c r="R203" s="199"/>
      <c r="S203" s="199"/>
      <c r="T203" s="199"/>
      <c r="U203" s="199"/>
      <c r="V203" s="199"/>
      <c r="W203" s="199"/>
      <c r="X203" s="199"/>
      <c r="Y203" s="199"/>
      <c r="Z203" s="199"/>
      <c r="AA203" s="199"/>
    </row>
    <row r="204" spans="1:27" ht="12.75" customHeight="1" x14ac:dyDescent="0.2">
      <c r="A204" s="199"/>
      <c r="B204" s="199"/>
      <c r="C204" s="215"/>
      <c r="D204" s="215"/>
      <c r="E204" s="215"/>
      <c r="F204" s="221"/>
      <c r="G204" s="199"/>
      <c r="H204" s="199"/>
      <c r="I204" s="199"/>
      <c r="J204" s="199"/>
      <c r="K204" s="199"/>
      <c r="L204" s="199"/>
      <c r="M204" s="199"/>
      <c r="N204" s="199"/>
      <c r="O204" s="199"/>
      <c r="P204" s="199"/>
      <c r="Q204" s="199"/>
      <c r="R204" s="199"/>
      <c r="S204" s="199"/>
      <c r="T204" s="199"/>
      <c r="U204" s="199"/>
      <c r="V204" s="199"/>
      <c r="W204" s="199"/>
      <c r="X204" s="199"/>
      <c r="Y204" s="199"/>
      <c r="Z204" s="199"/>
      <c r="AA204" s="199"/>
    </row>
    <row r="205" spans="1:27" ht="12.75" customHeight="1" x14ac:dyDescent="0.2">
      <c r="A205" s="199"/>
      <c r="B205" s="199"/>
      <c r="C205" s="215"/>
      <c r="D205" s="215"/>
      <c r="E205" s="215"/>
      <c r="F205" s="221"/>
      <c r="G205" s="199"/>
      <c r="H205" s="199"/>
      <c r="I205" s="199"/>
      <c r="J205" s="199"/>
      <c r="K205" s="199"/>
      <c r="L205" s="199"/>
      <c r="M205" s="199"/>
      <c r="N205" s="199"/>
      <c r="O205" s="199"/>
      <c r="P205" s="199"/>
      <c r="Q205" s="199"/>
      <c r="R205" s="199"/>
      <c r="S205" s="199"/>
      <c r="T205" s="199"/>
      <c r="U205" s="199"/>
      <c r="V205" s="199"/>
      <c r="W205" s="199"/>
      <c r="X205" s="199"/>
      <c r="Y205" s="199"/>
      <c r="Z205" s="199"/>
      <c r="AA205" s="199"/>
    </row>
    <row r="206" spans="1:27" ht="12.75" customHeight="1" x14ac:dyDescent="0.2">
      <c r="A206" s="199"/>
      <c r="B206" s="199"/>
      <c r="C206" s="215"/>
      <c r="D206" s="215"/>
      <c r="E206" s="215"/>
      <c r="F206" s="221"/>
      <c r="G206" s="199"/>
      <c r="H206" s="199"/>
      <c r="I206" s="199"/>
      <c r="J206" s="199"/>
      <c r="K206" s="199"/>
      <c r="L206" s="199"/>
      <c r="M206" s="199"/>
      <c r="N206" s="199"/>
      <c r="O206" s="199"/>
      <c r="P206" s="199"/>
      <c r="Q206" s="199"/>
      <c r="R206" s="199"/>
      <c r="S206" s="199"/>
      <c r="T206" s="199"/>
      <c r="U206" s="199"/>
      <c r="V206" s="199"/>
      <c r="W206" s="199"/>
      <c r="X206" s="199"/>
      <c r="Y206" s="199"/>
      <c r="Z206" s="199"/>
      <c r="AA206" s="199"/>
    </row>
    <row r="207" spans="1:27" ht="12.75" customHeight="1" x14ac:dyDescent="0.2">
      <c r="A207" s="199"/>
      <c r="B207" s="199"/>
      <c r="C207" s="215"/>
      <c r="D207" s="215"/>
      <c r="E207" s="215"/>
      <c r="F207" s="221"/>
      <c r="G207" s="199"/>
      <c r="H207" s="199"/>
      <c r="I207" s="199"/>
      <c r="J207" s="199"/>
      <c r="K207" s="199"/>
      <c r="L207" s="199"/>
      <c r="M207" s="199"/>
      <c r="N207" s="199"/>
      <c r="O207" s="199"/>
      <c r="P207" s="199"/>
      <c r="Q207" s="199"/>
      <c r="R207" s="199"/>
      <c r="S207" s="199"/>
      <c r="T207" s="199"/>
      <c r="U207" s="199"/>
      <c r="V207" s="199"/>
      <c r="W207" s="199"/>
      <c r="X207" s="199"/>
      <c r="Y207" s="199"/>
      <c r="Z207" s="199"/>
      <c r="AA207" s="199"/>
    </row>
    <row r="208" spans="1:27" ht="12.75" customHeight="1" x14ac:dyDescent="0.2">
      <c r="A208" s="199"/>
      <c r="B208" s="199"/>
      <c r="C208" s="215"/>
      <c r="D208" s="215"/>
      <c r="E208" s="215"/>
      <c r="F208" s="221"/>
      <c r="G208" s="199"/>
      <c r="H208" s="199"/>
      <c r="I208" s="199"/>
      <c r="J208" s="199"/>
      <c r="K208" s="199"/>
      <c r="L208" s="199"/>
      <c r="M208" s="199"/>
      <c r="N208" s="199"/>
      <c r="O208" s="199"/>
      <c r="P208" s="199"/>
      <c r="Q208" s="199"/>
      <c r="R208" s="199"/>
      <c r="S208" s="199"/>
      <c r="T208" s="199"/>
      <c r="U208" s="199"/>
      <c r="V208" s="199"/>
      <c r="W208" s="199"/>
      <c r="X208" s="199"/>
      <c r="Y208" s="199"/>
      <c r="Z208" s="199"/>
      <c r="AA208" s="199"/>
    </row>
    <row r="209" spans="1:27" ht="12.75" customHeight="1" x14ac:dyDescent="0.2">
      <c r="A209" s="199"/>
      <c r="B209" s="199"/>
      <c r="C209" s="215"/>
      <c r="D209" s="215"/>
      <c r="E209" s="215"/>
      <c r="F209" s="221"/>
      <c r="G209" s="199"/>
      <c r="H209" s="199"/>
      <c r="I209" s="199"/>
      <c r="J209" s="199"/>
      <c r="K209" s="199"/>
      <c r="L209" s="199"/>
      <c r="M209" s="199"/>
      <c r="N209" s="199"/>
      <c r="O209" s="199"/>
      <c r="P209" s="199"/>
      <c r="Q209" s="199"/>
      <c r="R209" s="199"/>
      <c r="S209" s="199"/>
      <c r="T209" s="199"/>
      <c r="U209" s="199"/>
      <c r="V209" s="199"/>
      <c r="W209" s="199"/>
      <c r="X209" s="199"/>
      <c r="Y209" s="199"/>
      <c r="Z209" s="199"/>
      <c r="AA209" s="199"/>
    </row>
    <row r="210" spans="1:27" ht="12.75" customHeight="1" x14ac:dyDescent="0.2">
      <c r="A210" s="199"/>
      <c r="B210" s="199"/>
      <c r="C210" s="215"/>
      <c r="D210" s="215"/>
      <c r="E210" s="215"/>
      <c r="F210" s="221"/>
      <c r="G210" s="199"/>
      <c r="H210" s="199"/>
      <c r="I210" s="199"/>
      <c r="J210" s="199"/>
      <c r="K210" s="199"/>
      <c r="L210" s="199"/>
      <c r="M210" s="199"/>
      <c r="N210" s="199"/>
      <c r="O210" s="199"/>
      <c r="P210" s="199"/>
      <c r="Q210" s="199"/>
      <c r="R210" s="199"/>
      <c r="S210" s="199"/>
      <c r="T210" s="199"/>
      <c r="U210" s="199"/>
      <c r="V210" s="199"/>
      <c r="W210" s="199"/>
      <c r="X210" s="199"/>
      <c r="Y210" s="199"/>
      <c r="Z210" s="199"/>
      <c r="AA210" s="199"/>
    </row>
    <row r="211" spans="1:27" ht="12.75" customHeight="1" x14ac:dyDescent="0.2">
      <c r="A211" s="199"/>
      <c r="B211" s="199"/>
      <c r="C211" s="215"/>
      <c r="D211" s="215"/>
      <c r="E211" s="215"/>
      <c r="F211" s="221"/>
      <c r="G211" s="199"/>
      <c r="H211" s="199"/>
      <c r="I211" s="199"/>
      <c r="J211" s="199"/>
      <c r="K211" s="199"/>
      <c r="L211" s="199"/>
      <c r="M211" s="199"/>
      <c r="N211" s="199"/>
      <c r="O211" s="199"/>
      <c r="P211" s="199"/>
      <c r="Q211" s="199"/>
      <c r="R211" s="199"/>
      <c r="S211" s="199"/>
      <c r="T211" s="199"/>
      <c r="U211" s="199"/>
      <c r="V211" s="199"/>
      <c r="W211" s="199"/>
      <c r="X211" s="199"/>
      <c r="Y211" s="199"/>
      <c r="Z211" s="199"/>
      <c r="AA211" s="199"/>
    </row>
    <row r="212" spans="1:27" ht="12.75" customHeight="1" x14ac:dyDescent="0.2">
      <c r="A212" s="199"/>
      <c r="B212" s="199"/>
      <c r="C212" s="215"/>
      <c r="D212" s="215"/>
      <c r="E212" s="215"/>
      <c r="F212" s="221"/>
      <c r="G212" s="199"/>
      <c r="H212" s="199"/>
      <c r="I212" s="199"/>
      <c r="J212" s="199"/>
      <c r="K212" s="199"/>
      <c r="L212" s="199"/>
      <c r="M212" s="199"/>
      <c r="N212" s="199"/>
      <c r="O212" s="199"/>
      <c r="P212" s="199"/>
      <c r="Q212" s="199"/>
      <c r="R212" s="199"/>
      <c r="S212" s="199"/>
      <c r="T212" s="199"/>
      <c r="U212" s="199"/>
      <c r="V212" s="199"/>
      <c r="W212" s="199"/>
      <c r="X212" s="199"/>
      <c r="Y212" s="199"/>
      <c r="Z212" s="199"/>
      <c r="AA212" s="199"/>
    </row>
    <row r="213" spans="1:27" ht="12.75" customHeight="1" x14ac:dyDescent="0.2">
      <c r="A213" s="199"/>
      <c r="B213" s="199"/>
      <c r="C213" s="215"/>
      <c r="D213" s="215"/>
      <c r="E213" s="215"/>
      <c r="F213" s="221"/>
      <c r="G213" s="199"/>
      <c r="H213" s="199"/>
      <c r="I213" s="199"/>
      <c r="J213" s="199"/>
      <c r="K213" s="199"/>
      <c r="L213" s="199"/>
      <c r="M213" s="199"/>
      <c r="N213" s="199"/>
      <c r="O213" s="199"/>
      <c r="P213" s="199"/>
      <c r="Q213" s="199"/>
      <c r="R213" s="199"/>
      <c r="S213" s="199"/>
      <c r="T213" s="199"/>
      <c r="U213" s="199"/>
      <c r="V213" s="199"/>
      <c r="W213" s="199"/>
      <c r="X213" s="199"/>
      <c r="Y213" s="199"/>
      <c r="Z213" s="199"/>
      <c r="AA213" s="199"/>
    </row>
    <row r="214" spans="1:27" ht="12.75" customHeight="1" x14ac:dyDescent="0.2">
      <c r="A214" s="199"/>
      <c r="B214" s="199"/>
      <c r="C214" s="215"/>
      <c r="D214" s="215"/>
      <c r="E214" s="215"/>
      <c r="F214" s="221"/>
      <c r="G214" s="199"/>
      <c r="H214" s="199"/>
      <c r="I214" s="199"/>
      <c r="J214" s="199"/>
      <c r="K214" s="199"/>
      <c r="L214" s="199"/>
      <c r="M214" s="199"/>
      <c r="N214" s="199"/>
      <c r="O214" s="199"/>
      <c r="P214" s="199"/>
      <c r="Q214" s="199"/>
      <c r="R214" s="199"/>
      <c r="S214" s="199"/>
      <c r="T214" s="199"/>
      <c r="U214" s="199"/>
      <c r="V214" s="199"/>
      <c r="W214" s="199"/>
      <c r="X214" s="199"/>
      <c r="Y214" s="199"/>
      <c r="Z214" s="199"/>
      <c r="AA214" s="199"/>
    </row>
    <row r="215" spans="1:27" ht="12.75" customHeight="1" x14ac:dyDescent="0.2">
      <c r="A215" s="199"/>
      <c r="B215" s="199"/>
      <c r="C215" s="215"/>
      <c r="D215" s="215"/>
      <c r="E215" s="215"/>
      <c r="F215" s="221"/>
      <c r="G215" s="199"/>
      <c r="H215" s="199"/>
      <c r="I215" s="199"/>
      <c r="J215" s="199"/>
      <c r="K215" s="199"/>
      <c r="L215" s="199"/>
      <c r="M215" s="199"/>
      <c r="N215" s="199"/>
      <c r="O215" s="199"/>
      <c r="P215" s="199"/>
      <c r="Q215" s="199"/>
      <c r="R215" s="199"/>
      <c r="S215" s="199"/>
      <c r="T215" s="199"/>
      <c r="U215" s="199"/>
      <c r="V215" s="199"/>
      <c r="W215" s="199"/>
      <c r="X215" s="199"/>
      <c r="Y215" s="199"/>
      <c r="Z215" s="199"/>
      <c r="AA215" s="199"/>
    </row>
    <row r="216" spans="1:27" ht="12.75" customHeight="1" x14ac:dyDescent="0.2">
      <c r="A216" s="199"/>
      <c r="B216" s="199"/>
      <c r="C216" s="215"/>
      <c r="D216" s="215"/>
      <c r="E216" s="215"/>
      <c r="F216" s="221"/>
      <c r="G216" s="199"/>
      <c r="H216" s="199"/>
      <c r="I216" s="199"/>
      <c r="J216" s="199"/>
      <c r="K216" s="199"/>
      <c r="L216" s="199"/>
      <c r="M216" s="199"/>
      <c r="N216" s="199"/>
      <c r="O216" s="199"/>
      <c r="P216" s="199"/>
      <c r="Q216" s="199"/>
      <c r="R216" s="199"/>
      <c r="S216" s="199"/>
      <c r="T216" s="199"/>
      <c r="U216" s="199"/>
      <c r="V216" s="199"/>
      <c r="W216" s="199"/>
      <c r="X216" s="199"/>
      <c r="Y216" s="199"/>
      <c r="Z216" s="199"/>
      <c r="AA216" s="199"/>
    </row>
    <row r="217" spans="1:27" ht="12.75" customHeight="1" x14ac:dyDescent="0.2">
      <c r="A217" s="199"/>
      <c r="B217" s="199"/>
      <c r="C217" s="215"/>
      <c r="D217" s="215"/>
      <c r="E217" s="215"/>
      <c r="F217" s="221"/>
      <c r="G217" s="199"/>
      <c r="H217" s="199"/>
      <c r="I217" s="199"/>
      <c r="J217" s="199"/>
      <c r="K217" s="199"/>
      <c r="L217" s="199"/>
      <c r="M217" s="199"/>
      <c r="N217" s="199"/>
      <c r="O217" s="199"/>
      <c r="P217" s="199"/>
      <c r="Q217" s="199"/>
      <c r="R217" s="199"/>
      <c r="S217" s="199"/>
      <c r="T217" s="199"/>
      <c r="U217" s="199"/>
      <c r="V217" s="199"/>
      <c r="W217" s="199"/>
      <c r="X217" s="199"/>
      <c r="Y217" s="199"/>
      <c r="Z217" s="199"/>
      <c r="AA217" s="199"/>
    </row>
    <row r="218" spans="1:27" ht="12.75" customHeight="1" x14ac:dyDescent="0.2">
      <c r="A218" s="199"/>
      <c r="B218" s="199"/>
      <c r="C218" s="215"/>
      <c r="D218" s="215"/>
      <c r="E218" s="215"/>
      <c r="F218" s="221"/>
      <c r="G218" s="199"/>
      <c r="H218" s="199"/>
      <c r="I218" s="199"/>
      <c r="J218" s="199"/>
      <c r="K218" s="199"/>
      <c r="L218" s="199"/>
      <c r="M218" s="199"/>
      <c r="N218" s="199"/>
      <c r="O218" s="199"/>
      <c r="P218" s="199"/>
      <c r="Q218" s="199"/>
      <c r="R218" s="199"/>
      <c r="S218" s="199"/>
      <c r="T218" s="199"/>
      <c r="U218" s="199"/>
      <c r="V218" s="199"/>
      <c r="W218" s="199"/>
      <c r="X218" s="199"/>
      <c r="Y218" s="199"/>
      <c r="Z218" s="199"/>
      <c r="AA218" s="199"/>
    </row>
    <row r="219" spans="1:27" ht="12.75" customHeight="1" x14ac:dyDescent="0.2">
      <c r="A219" s="199"/>
      <c r="B219" s="199"/>
      <c r="C219" s="215"/>
      <c r="D219" s="215"/>
      <c r="E219" s="215"/>
      <c r="F219" s="221"/>
      <c r="G219" s="199"/>
      <c r="H219" s="199"/>
      <c r="I219" s="199"/>
      <c r="J219" s="199"/>
      <c r="K219" s="199"/>
      <c r="L219" s="199"/>
      <c r="M219" s="199"/>
      <c r="N219" s="199"/>
      <c r="O219" s="199"/>
      <c r="P219" s="199"/>
      <c r="Q219" s="199"/>
      <c r="R219" s="199"/>
      <c r="S219" s="199"/>
      <c r="T219" s="199"/>
      <c r="U219" s="199"/>
      <c r="V219" s="199"/>
      <c r="W219" s="199"/>
      <c r="X219" s="199"/>
      <c r="Y219" s="199"/>
      <c r="Z219" s="199"/>
      <c r="AA219" s="199"/>
    </row>
    <row r="220" spans="1:27" ht="12.75" customHeight="1" x14ac:dyDescent="0.2">
      <c r="A220" s="199"/>
      <c r="B220" s="199"/>
      <c r="C220" s="215"/>
      <c r="D220" s="215"/>
      <c r="E220" s="215"/>
      <c r="F220" s="221"/>
      <c r="G220" s="199"/>
      <c r="H220" s="199"/>
      <c r="I220" s="199"/>
      <c r="J220" s="199"/>
      <c r="K220" s="199"/>
      <c r="L220" s="199"/>
      <c r="M220" s="199"/>
      <c r="N220" s="199"/>
      <c r="O220" s="199"/>
      <c r="P220" s="199"/>
      <c r="Q220" s="199"/>
      <c r="R220" s="199"/>
      <c r="S220" s="199"/>
      <c r="T220" s="199"/>
      <c r="U220" s="199"/>
      <c r="V220" s="199"/>
      <c r="W220" s="199"/>
      <c r="X220" s="199"/>
      <c r="Y220" s="199"/>
      <c r="Z220" s="199"/>
      <c r="AA220" s="199"/>
    </row>
    <row r="221" spans="1:27" ht="12.75" customHeight="1" x14ac:dyDescent="0.2">
      <c r="A221" s="199"/>
      <c r="B221" s="199"/>
      <c r="C221" s="215"/>
      <c r="D221" s="215"/>
      <c r="E221" s="215"/>
      <c r="F221" s="221"/>
      <c r="G221" s="199"/>
      <c r="H221" s="199"/>
      <c r="I221" s="199"/>
      <c r="J221" s="199"/>
      <c r="K221" s="199"/>
      <c r="L221" s="199"/>
      <c r="M221" s="199"/>
      <c r="N221" s="199"/>
      <c r="O221" s="199"/>
      <c r="P221" s="199"/>
      <c r="Q221" s="199"/>
      <c r="R221" s="199"/>
      <c r="S221" s="199"/>
      <c r="T221" s="199"/>
      <c r="U221" s="199"/>
      <c r="V221" s="199"/>
      <c r="W221" s="199"/>
      <c r="X221" s="199"/>
      <c r="Y221" s="199"/>
      <c r="Z221" s="199"/>
      <c r="AA221" s="199"/>
    </row>
    <row r="222" spans="1:27" ht="12.75" customHeight="1" x14ac:dyDescent="0.2">
      <c r="A222" s="199"/>
      <c r="B222" s="199"/>
      <c r="C222" s="215"/>
      <c r="D222" s="215"/>
      <c r="E222" s="215"/>
      <c r="F222" s="221"/>
      <c r="G222" s="199"/>
      <c r="H222" s="199"/>
      <c r="I222" s="199"/>
      <c r="J222" s="199"/>
      <c r="K222" s="199"/>
      <c r="L222" s="199"/>
      <c r="M222" s="199"/>
      <c r="N222" s="199"/>
      <c r="O222" s="199"/>
      <c r="P222" s="199"/>
      <c r="Q222" s="199"/>
      <c r="R222" s="199"/>
      <c r="S222" s="199"/>
      <c r="T222" s="199"/>
      <c r="U222" s="199"/>
      <c r="V222" s="199"/>
      <c r="W222" s="199"/>
      <c r="X222" s="199"/>
      <c r="Y222" s="199"/>
      <c r="Z222" s="199"/>
      <c r="AA222" s="199"/>
    </row>
    <row r="223" spans="1:27" ht="12.75" customHeight="1" x14ac:dyDescent="0.2">
      <c r="A223" s="199"/>
      <c r="B223" s="199"/>
      <c r="C223" s="215"/>
      <c r="D223" s="215"/>
      <c r="E223" s="215"/>
      <c r="F223" s="221"/>
      <c r="G223" s="199"/>
      <c r="H223" s="199"/>
      <c r="I223" s="199"/>
      <c r="J223" s="199"/>
      <c r="K223" s="199"/>
      <c r="L223" s="199"/>
      <c r="M223" s="199"/>
      <c r="N223" s="199"/>
      <c r="O223" s="199"/>
      <c r="P223" s="199"/>
      <c r="Q223" s="199"/>
      <c r="R223" s="199"/>
      <c r="S223" s="199"/>
      <c r="T223" s="199"/>
      <c r="U223" s="199"/>
      <c r="V223" s="199"/>
      <c r="W223" s="199"/>
      <c r="X223" s="199"/>
      <c r="Y223" s="199"/>
      <c r="Z223" s="199"/>
      <c r="AA223" s="199"/>
    </row>
    <row r="224" spans="1:27" ht="12.75" customHeight="1" x14ac:dyDescent="0.2">
      <c r="A224" s="199"/>
      <c r="B224" s="199"/>
      <c r="C224" s="215"/>
      <c r="D224" s="215"/>
      <c r="E224" s="215"/>
      <c r="F224" s="221"/>
      <c r="G224" s="199"/>
      <c r="H224" s="199"/>
      <c r="I224" s="199"/>
      <c r="J224" s="199"/>
      <c r="K224" s="199"/>
      <c r="L224" s="199"/>
      <c r="M224" s="199"/>
      <c r="N224" s="199"/>
      <c r="O224" s="199"/>
      <c r="P224" s="199"/>
      <c r="Q224" s="199"/>
      <c r="R224" s="199"/>
      <c r="S224" s="199"/>
      <c r="T224" s="199"/>
      <c r="U224" s="199"/>
      <c r="V224" s="199"/>
      <c r="W224" s="199"/>
      <c r="X224" s="199"/>
      <c r="Y224" s="199"/>
      <c r="Z224" s="199"/>
      <c r="AA224" s="199"/>
    </row>
    <row r="225" spans="1:27" ht="12.75" customHeight="1" x14ac:dyDescent="0.2">
      <c r="A225" s="199"/>
      <c r="B225" s="199"/>
      <c r="C225" s="215"/>
      <c r="D225" s="215"/>
      <c r="E225" s="215"/>
      <c r="F225" s="221"/>
      <c r="G225" s="199"/>
      <c r="H225" s="199"/>
      <c r="I225" s="199"/>
      <c r="J225" s="199"/>
      <c r="K225" s="199"/>
      <c r="L225" s="199"/>
      <c r="M225" s="199"/>
      <c r="N225" s="199"/>
      <c r="O225" s="199"/>
      <c r="P225" s="199"/>
      <c r="Q225" s="199"/>
      <c r="R225" s="199"/>
      <c r="S225" s="199"/>
      <c r="T225" s="199"/>
      <c r="U225" s="199"/>
      <c r="V225" s="199"/>
      <c r="W225" s="199"/>
      <c r="X225" s="199"/>
      <c r="Y225" s="199"/>
      <c r="Z225" s="199"/>
      <c r="AA225" s="199"/>
    </row>
    <row r="226" spans="1:27" ht="12.75" customHeight="1" x14ac:dyDescent="0.2">
      <c r="A226" s="199"/>
      <c r="B226" s="199"/>
      <c r="C226" s="215"/>
      <c r="D226" s="215"/>
      <c r="E226" s="215"/>
      <c r="F226" s="221"/>
      <c r="G226" s="199"/>
      <c r="H226" s="199"/>
      <c r="I226" s="199"/>
      <c r="J226" s="199"/>
      <c r="K226" s="199"/>
      <c r="L226" s="199"/>
      <c r="M226" s="199"/>
      <c r="N226" s="199"/>
      <c r="O226" s="199"/>
      <c r="P226" s="199"/>
      <c r="Q226" s="199"/>
      <c r="R226" s="199"/>
      <c r="S226" s="199"/>
      <c r="T226" s="199"/>
      <c r="U226" s="199"/>
      <c r="V226" s="199"/>
      <c r="W226" s="199"/>
      <c r="X226" s="199"/>
      <c r="Y226" s="199"/>
      <c r="Z226" s="199"/>
      <c r="AA226" s="199"/>
    </row>
    <row r="227" spans="1:27" ht="12.75" customHeight="1" x14ac:dyDescent="0.2">
      <c r="A227" s="199"/>
      <c r="B227" s="199"/>
      <c r="C227" s="215"/>
      <c r="D227" s="215"/>
      <c r="E227" s="215"/>
      <c r="F227" s="221"/>
      <c r="G227" s="199"/>
      <c r="H227" s="199"/>
      <c r="I227" s="199"/>
      <c r="J227" s="199"/>
      <c r="K227" s="199"/>
      <c r="L227" s="199"/>
      <c r="M227" s="199"/>
      <c r="N227" s="199"/>
      <c r="O227" s="199"/>
      <c r="P227" s="199"/>
      <c r="Q227" s="199"/>
      <c r="R227" s="199"/>
      <c r="S227" s="199"/>
      <c r="T227" s="199"/>
      <c r="U227" s="199"/>
      <c r="V227" s="199"/>
      <c r="W227" s="199"/>
      <c r="X227" s="199"/>
      <c r="Y227" s="199"/>
      <c r="Z227" s="199"/>
      <c r="AA227" s="199"/>
    </row>
    <row r="228" spans="1:27" ht="12.75" customHeight="1" x14ac:dyDescent="0.2">
      <c r="A228" s="199"/>
      <c r="B228" s="199"/>
      <c r="C228" s="215"/>
      <c r="D228" s="215"/>
      <c r="E228" s="215"/>
      <c r="F228" s="221"/>
      <c r="G228" s="199"/>
      <c r="H228" s="199"/>
      <c r="I228" s="199"/>
      <c r="J228" s="199"/>
      <c r="K228" s="199"/>
      <c r="L228" s="199"/>
      <c r="M228" s="199"/>
      <c r="N228" s="199"/>
      <c r="O228" s="199"/>
      <c r="P228" s="199"/>
      <c r="Q228" s="199"/>
      <c r="R228" s="199"/>
      <c r="S228" s="199"/>
      <c r="T228" s="199"/>
      <c r="U228" s="199"/>
      <c r="V228" s="199"/>
      <c r="W228" s="199"/>
      <c r="X228" s="199"/>
      <c r="Y228" s="199"/>
      <c r="Z228" s="199"/>
      <c r="AA228" s="199"/>
    </row>
    <row r="229" spans="1:27" ht="12.75" customHeight="1" x14ac:dyDescent="0.2">
      <c r="A229" s="199"/>
      <c r="B229" s="199"/>
      <c r="C229" s="215"/>
      <c r="D229" s="215"/>
      <c r="E229" s="215"/>
      <c r="F229" s="221"/>
      <c r="G229" s="199"/>
      <c r="H229" s="199"/>
      <c r="I229" s="199"/>
      <c r="J229" s="199"/>
      <c r="K229" s="199"/>
      <c r="L229" s="199"/>
      <c r="M229" s="199"/>
      <c r="N229" s="199"/>
      <c r="O229" s="199"/>
      <c r="P229" s="199"/>
      <c r="Q229" s="199"/>
      <c r="R229" s="199"/>
      <c r="S229" s="199"/>
      <c r="T229" s="199"/>
      <c r="U229" s="199"/>
      <c r="V229" s="199"/>
      <c r="W229" s="199"/>
      <c r="X229" s="199"/>
      <c r="Y229" s="199"/>
      <c r="Z229" s="199"/>
      <c r="AA229" s="199"/>
    </row>
    <row r="230" spans="1:27" ht="12.75" customHeight="1" x14ac:dyDescent="0.2">
      <c r="A230" s="199"/>
      <c r="B230" s="199"/>
      <c r="C230" s="215"/>
      <c r="D230" s="215"/>
      <c r="E230" s="215"/>
      <c r="F230" s="221"/>
      <c r="G230" s="199"/>
      <c r="H230" s="199"/>
      <c r="I230" s="199"/>
      <c r="J230" s="199"/>
      <c r="K230" s="199"/>
      <c r="L230" s="199"/>
      <c r="M230" s="199"/>
      <c r="N230" s="199"/>
      <c r="O230" s="199"/>
      <c r="P230" s="199"/>
      <c r="Q230" s="199"/>
      <c r="R230" s="199"/>
      <c r="S230" s="199"/>
      <c r="T230" s="199"/>
      <c r="U230" s="199"/>
      <c r="V230" s="199"/>
      <c r="W230" s="199"/>
      <c r="X230" s="199"/>
      <c r="Y230" s="199"/>
      <c r="Z230" s="199"/>
      <c r="AA230" s="199"/>
    </row>
    <row r="231" spans="1:27" ht="12.75" customHeight="1" x14ac:dyDescent="0.2">
      <c r="A231" s="199"/>
      <c r="B231" s="199"/>
      <c r="C231" s="215"/>
      <c r="D231" s="215"/>
      <c r="E231" s="215"/>
      <c r="F231" s="221"/>
      <c r="G231" s="199"/>
      <c r="H231" s="199"/>
      <c r="I231" s="199"/>
      <c r="J231" s="199"/>
      <c r="K231" s="199"/>
      <c r="L231" s="199"/>
      <c r="M231" s="199"/>
      <c r="N231" s="199"/>
      <c r="O231" s="199"/>
      <c r="P231" s="199"/>
      <c r="Q231" s="199"/>
      <c r="R231" s="199"/>
      <c r="S231" s="199"/>
      <c r="T231" s="199"/>
      <c r="U231" s="199"/>
      <c r="V231" s="199"/>
      <c r="W231" s="199"/>
      <c r="X231" s="199"/>
      <c r="Y231" s="199"/>
      <c r="Z231" s="199"/>
      <c r="AA231" s="199"/>
    </row>
    <row r="232" spans="1:27" ht="12.75" customHeight="1" x14ac:dyDescent="0.2">
      <c r="A232" s="199"/>
      <c r="B232" s="199"/>
      <c r="C232" s="215"/>
      <c r="D232" s="215"/>
      <c r="E232" s="215"/>
      <c r="F232" s="221"/>
      <c r="G232" s="199"/>
      <c r="H232" s="199"/>
      <c r="I232" s="199"/>
      <c r="J232" s="199"/>
      <c r="K232" s="199"/>
      <c r="L232" s="199"/>
      <c r="M232" s="199"/>
      <c r="N232" s="199"/>
      <c r="O232" s="199"/>
      <c r="P232" s="199"/>
      <c r="Q232" s="199"/>
      <c r="R232" s="199"/>
      <c r="S232" s="199"/>
      <c r="T232" s="199"/>
      <c r="U232" s="199"/>
      <c r="V232" s="199"/>
      <c r="W232" s="199"/>
      <c r="X232" s="199"/>
      <c r="Y232" s="199"/>
      <c r="Z232" s="199"/>
      <c r="AA232" s="199"/>
    </row>
    <row r="233" spans="1:27" ht="12.75" customHeight="1" x14ac:dyDescent="0.2">
      <c r="A233" s="199"/>
      <c r="B233" s="199"/>
      <c r="C233" s="215"/>
      <c r="D233" s="215"/>
      <c r="E233" s="215"/>
      <c r="F233" s="221"/>
      <c r="G233" s="199"/>
      <c r="H233" s="199"/>
      <c r="I233" s="199"/>
      <c r="J233" s="199"/>
      <c r="K233" s="199"/>
      <c r="L233" s="199"/>
      <c r="M233" s="199"/>
      <c r="N233" s="199"/>
      <c r="O233" s="199"/>
      <c r="P233" s="199"/>
      <c r="Q233" s="199"/>
      <c r="R233" s="199"/>
      <c r="S233" s="199"/>
      <c r="T233" s="199"/>
      <c r="U233" s="199"/>
      <c r="V233" s="199"/>
      <c r="W233" s="199"/>
      <c r="X233" s="199"/>
      <c r="Y233" s="199"/>
      <c r="Z233" s="199"/>
      <c r="AA233" s="199"/>
    </row>
    <row r="234" spans="1:27" ht="12.75" customHeight="1" x14ac:dyDescent="0.2">
      <c r="A234" s="199"/>
      <c r="B234" s="199"/>
      <c r="C234" s="215"/>
      <c r="D234" s="215"/>
      <c r="E234" s="215"/>
      <c r="F234" s="221"/>
      <c r="G234" s="199"/>
      <c r="H234" s="199"/>
      <c r="I234" s="199"/>
      <c r="J234" s="199"/>
      <c r="K234" s="199"/>
      <c r="L234" s="199"/>
      <c r="M234" s="199"/>
      <c r="N234" s="199"/>
      <c r="O234" s="199"/>
      <c r="P234" s="199"/>
      <c r="Q234" s="199"/>
      <c r="R234" s="199"/>
      <c r="S234" s="199"/>
      <c r="T234" s="199"/>
      <c r="U234" s="199"/>
      <c r="V234" s="199"/>
      <c r="W234" s="199"/>
      <c r="X234" s="199"/>
      <c r="Y234" s="199"/>
      <c r="Z234" s="199"/>
      <c r="AA234" s="199"/>
    </row>
    <row r="235" spans="1:27" ht="12.75" customHeight="1" x14ac:dyDescent="0.2">
      <c r="A235" s="199"/>
      <c r="B235" s="199"/>
      <c r="C235" s="215"/>
      <c r="D235" s="215"/>
      <c r="E235" s="215"/>
      <c r="F235" s="221"/>
      <c r="G235" s="199"/>
      <c r="H235" s="199"/>
      <c r="I235" s="199"/>
      <c r="J235" s="199"/>
      <c r="K235" s="199"/>
      <c r="L235" s="199"/>
      <c r="M235" s="199"/>
      <c r="N235" s="199"/>
      <c r="O235" s="199"/>
      <c r="P235" s="199"/>
      <c r="Q235" s="199"/>
      <c r="R235" s="199"/>
      <c r="S235" s="199"/>
      <c r="T235" s="199"/>
      <c r="U235" s="199"/>
      <c r="V235" s="199"/>
      <c r="W235" s="199"/>
      <c r="X235" s="199"/>
      <c r="Y235" s="199"/>
      <c r="Z235" s="199"/>
      <c r="AA235" s="199"/>
    </row>
    <row r="236" spans="1:27" ht="12.75" customHeight="1" x14ac:dyDescent="0.2">
      <c r="A236" s="199"/>
      <c r="B236" s="199"/>
      <c r="C236" s="215"/>
      <c r="D236" s="215"/>
      <c r="E236" s="215"/>
      <c r="F236" s="221"/>
      <c r="G236" s="199"/>
      <c r="H236" s="199"/>
      <c r="I236" s="199"/>
      <c r="J236" s="199"/>
      <c r="K236" s="199"/>
      <c r="L236" s="199"/>
      <c r="M236" s="199"/>
      <c r="N236" s="199"/>
      <c r="O236" s="199"/>
      <c r="P236" s="199"/>
      <c r="Q236" s="199"/>
      <c r="R236" s="199"/>
      <c r="S236" s="199"/>
      <c r="T236" s="199"/>
      <c r="U236" s="199"/>
      <c r="V236" s="199"/>
      <c r="W236" s="199"/>
      <c r="X236" s="199"/>
      <c r="Y236" s="199"/>
      <c r="Z236" s="199"/>
      <c r="AA236" s="199"/>
    </row>
    <row r="237" spans="1:27" ht="12.75" customHeight="1" x14ac:dyDescent="0.2">
      <c r="A237" s="199"/>
      <c r="B237" s="199"/>
      <c r="C237" s="215"/>
      <c r="D237" s="215"/>
      <c r="E237" s="215"/>
      <c r="F237" s="221"/>
      <c r="G237" s="199"/>
      <c r="H237" s="199"/>
      <c r="I237" s="199"/>
      <c r="J237" s="199"/>
      <c r="K237" s="199"/>
      <c r="L237" s="199"/>
      <c r="M237" s="199"/>
      <c r="N237" s="199"/>
      <c r="O237" s="199"/>
      <c r="P237" s="199"/>
      <c r="Q237" s="199"/>
      <c r="R237" s="199"/>
      <c r="S237" s="199"/>
      <c r="T237" s="199"/>
      <c r="U237" s="199"/>
      <c r="V237" s="199"/>
      <c r="W237" s="199"/>
      <c r="X237" s="199"/>
      <c r="Y237" s="199"/>
      <c r="Z237" s="199"/>
      <c r="AA237" s="199"/>
    </row>
    <row r="238" spans="1:27" ht="12.75" customHeight="1" x14ac:dyDescent="0.2">
      <c r="A238" s="199"/>
      <c r="B238" s="199"/>
      <c r="C238" s="215"/>
      <c r="D238" s="215"/>
      <c r="E238" s="215"/>
      <c r="F238" s="221"/>
      <c r="G238" s="199"/>
      <c r="H238" s="199"/>
      <c r="I238" s="199"/>
      <c r="J238" s="199"/>
      <c r="K238" s="199"/>
      <c r="L238" s="199"/>
      <c r="M238" s="199"/>
      <c r="N238" s="199"/>
      <c r="O238" s="199"/>
      <c r="P238" s="199"/>
      <c r="Q238" s="199"/>
      <c r="R238" s="199"/>
      <c r="S238" s="199"/>
      <c r="T238" s="199"/>
      <c r="U238" s="199"/>
      <c r="V238" s="199"/>
      <c r="W238" s="199"/>
      <c r="X238" s="199"/>
      <c r="Y238" s="199"/>
      <c r="Z238" s="199"/>
      <c r="AA238" s="199"/>
    </row>
    <row r="239" spans="1:27" ht="12.75" customHeight="1" x14ac:dyDescent="0.2">
      <c r="A239" s="199"/>
      <c r="B239" s="199"/>
      <c r="C239" s="215"/>
      <c r="D239" s="215"/>
      <c r="E239" s="215"/>
      <c r="F239" s="221"/>
      <c r="G239" s="199"/>
      <c r="H239" s="199"/>
      <c r="I239" s="199"/>
      <c r="J239" s="199"/>
      <c r="K239" s="199"/>
      <c r="L239" s="199"/>
      <c r="M239" s="199"/>
      <c r="N239" s="199"/>
      <c r="O239" s="199"/>
      <c r="P239" s="199"/>
      <c r="Q239" s="199"/>
      <c r="R239" s="199"/>
      <c r="S239" s="199"/>
      <c r="T239" s="199"/>
      <c r="U239" s="199"/>
      <c r="V239" s="199"/>
      <c r="W239" s="199"/>
      <c r="X239" s="199"/>
      <c r="Y239" s="199"/>
      <c r="Z239" s="199"/>
      <c r="AA239" s="199"/>
    </row>
    <row r="240" spans="1:27" ht="12.75" customHeight="1" x14ac:dyDescent="0.2">
      <c r="A240" s="199"/>
      <c r="B240" s="199"/>
      <c r="C240" s="215"/>
      <c r="D240" s="215"/>
      <c r="E240" s="215"/>
      <c r="F240" s="221"/>
      <c r="G240" s="199"/>
      <c r="H240" s="199"/>
      <c r="I240" s="199"/>
      <c r="J240" s="199"/>
      <c r="K240" s="199"/>
      <c r="L240" s="199"/>
      <c r="M240" s="199"/>
      <c r="N240" s="199"/>
      <c r="O240" s="199"/>
      <c r="P240" s="199"/>
      <c r="Q240" s="199"/>
      <c r="R240" s="199"/>
      <c r="S240" s="199"/>
      <c r="T240" s="199"/>
      <c r="U240" s="199"/>
      <c r="V240" s="199"/>
      <c r="W240" s="199"/>
      <c r="X240" s="199"/>
      <c r="Y240" s="199"/>
      <c r="Z240" s="199"/>
      <c r="AA240" s="199"/>
    </row>
    <row r="241" spans="1:27" ht="12.75" customHeight="1" x14ac:dyDescent="0.2">
      <c r="A241" s="199"/>
      <c r="B241" s="199"/>
      <c r="C241" s="215"/>
      <c r="D241" s="215"/>
      <c r="E241" s="215"/>
      <c r="F241" s="221"/>
      <c r="G241" s="199"/>
      <c r="H241" s="199"/>
      <c r="I241" s="199"/>
      <c r="J241" s="199"/>
      <c r="K241" s="199"/>
      <c r="L241" s="199"/>
      <c r="M241" s="199"/>
      <c r="N241" s="199"/>
      <c r="O241" s="199"/>
      <c r="P241" s="199"/>
      <c r="Q241" s="199"/>
      <c r="R241" s="199"/>
      <c r="S241" s="199"/>
      <c r="T241" s="199"/>
      <c r="U241" s="199"/>
      <c r="V241" s="199"/>
      <c r="W241" s="199"/>
      <c r="X241" s="199"/>
      <c r="Y241" s="199"/>
      <c r="Z241" s="199"/>
      <c r="AA241" s="199"/>
    </row>
    <row r="242" spans="1:27" ht="12.75" customHeight="1" x14ac:dyDescent="0.2">
      <c r="A242" s="199"/>
      <c r="B242" s="199"/>
      <c r="C242" s="215"/>
      <c r="D242" s="215"/>
      <c r="E242" s="215"/>
      <c r="F242" s="221"/>
      <c r="G242" s="199"/>
      <c r="H242" s="199"/>
      <c r="I242" s="199"/>
      <c r="J242" s="199"/>
      <c r="K242" s="199"/>
      <c r="L242" s="199"/>
      <c r="M242" s="199"/>
      <c r="N242" s="199"/>
      <c r="O242" s="199"/>
      <c r="P242" s="199"/>
      <c r="Q242" s="199"/>
      <c r="R242" s="199"/>
      <c r="S242" s="199"/>
      <c r="T242" s="199"/>
      <c r="U242" s="199"/>
      <c r="V242" s="199"/>
      <c r="W242" s="199"/>
      <c r="X242" s="199"/>
      <c r="Y242" s="199"/>
      <c r="Z242" s="199"/>
      <c r="AA242" s="199"/>
    </row>
    <row r="243" spans="1:27" ht="12.75" customHeight="1" x14ac:dyDescent="0.2">
      <c r="A243" s="199"/>
      <c r="B243" s="199"/>
      <c r="C243" s="215"/>
      <c r="D243" s="215"/>
      <c r="E243" s="215"/>
      <c r="F243" s="221"/>
      <c r="G243" s="199"/>
      <c r="H243" s="199"/>
      <c r="I243" s="199"/>
      <c r="J243" s="199"/>
      <c r="K243" s="199"/>
      <c r="L243" s="199"/>
      <c r="M243" s="199"/>
      <c r="N243" s="199"/>
      <c r="O243" s="199"/>
      <c r="P243" s="199"/>
      <c r="Q243" s="199"/>
      <c r="R243" s="199"/>
      <c r="S243" s="199"/>
      <c r="T243" s="199"/>
      <c r="U243" s="199"/>
      <c r="V243" s="199"/>
      <c r="W243" s="199"/>
      <c r="X243" s="199"/>
      <c r="Y243" s="199"/>
      <c r="Z243" s="199"/>
      <c r="AA243" s="199"/>
    </row>
    <row r="244" spans="1:27" ht="12.75" customHeight="1" x14ac:dyDescent="0.2">
      <c r="A244" s="199"/>
      <c r="B244" s="199"/>
      <c r="C244" s="215"/>
      <c r="D244" s="215"/>
      <c r="E244" s="215"/>
      <c r="F244" s="221"/>
      <c r="G244" s="199"/>
      <c r="H244" s="199"/>
      <c r="I244" s="199"/>
      <c r="J244" s="199"/>
      <c r="K244" s="199"/>
      <c r="L244" s="199"/>
      <c r="M244" s="199"/>
      <c r="N244" s="199"/>
      <c r="O244" s="199"/>
      <c r="P244" s="199"/>
      <c r="Q244" s="199"/>
      <c r="R244" s="199"/>
      <c r="S244" s="199"/>
      <c r="T244" s="199"/>
      <c r="U244" s="199"/>
      <c r="V244" s="199"/>
      <c r="W244" s="199"/>
      <c r="X244" s="199"/>
      <c r="Y244" s="199"/>
      <c r="Z244" s="199"/>
      <c r="AA244" s="199"/>
    </row>
    <row r="245" spans="1:27" ht="12.75" customHeight="1" x14ac:dyDescent="0.2">
      <c r="A245" s="199"/>
      <c r="B245" s="199"/>
      <c r="C245" s="215"/>
      <c r="D245" s="215"/>
      <c r="E245" s="215"/>
      <c r="F245" s="221"/>
      <c r="G245" s="199"/>
      <c r="H245" s="199"/>
      <c r="I245" s="199"/>
      <c r="J245" s="199"/>
      <c r="K245" s="199"/>
      <c r="L245" s="199"/>
      <c r="M245" s="199"/>
      <c r="N245" s="199"/>
      <c r="O245" s="199"/>
      <c r="P245" s="199"/>
      <c r="Q245" s="199"/>
      <c r="R245" s="199"/>
      <c r="S245" s="199"/>
      <c r="T245" s="199"/>
      <c r="U245" s="199"/>
      <c r="V245" s="199"/>
      <c r="W245" s="199"/>
      <c r="X245" s="199"/>
      <c r="Y245" s="199"/>
      <c r="Z245" s="199"/>
      <c r="AA245" s="199"/>
    </row>
    <row r="246" spans="1:27" ht="12.75" customHeight="1" x14ac:dyDescent="0.2">
      <c r="A246" s="199"/>
      <c r="B246" s="199"/>
      <c r="C246" s="215"/>
      <c r="D246" s="215"/>
      <c r="E246" s="215"/>
      <c r="F246" s="221"/>
      <c r="G246" s="199"/>
      <c r="H246" s="199"/>
      <c r="I246" s="199"/>
      <c r="J246" s="199"/>
      <c r="K246" s="199"/>
      <c r="L246" s="199"/>
      <c r="M246" s="199"/>
      <c r="N246" s="199"/>
      <c r="O246" s="199"/>
      <c r="P246" s="199"/>
      <c r="Q246" s="199"/>
      <c r="R246" s="199"/>
      <c r="S246" s="199"/>
      <c r="T246" s="199"/>
      <c r="U246" s="199"/>
      <c r="V246" s="199"/>
      <c r="W246" s="199"/>
      <c r="X246" s="199"/>
      <c r="Y246" s="199"/>
      <c r="Z246" s="199"/>
      <c r="AA246" s="199"/>
    </row>
    <row r="247" spans="1:27" ht="12.75" customHeight="1" x14ac:dyDescent="0.2">
      <c r="A247" s="199"/>
      <c r="B247" s="199"/>
      <c r="C247" s="215"/>
      <c r="D247" s="215"/>
      <c r="E247" s="215"/>
      <c r="F247" s="221"/>
      <c r="G247" s="199"/>
      <c r="H247" s="199"/>
      <c r="I247" s="199"/>
      <c r="J247" s="199"/>
      <c r="K247" s="199"/>
      <c r="L247" s="199"/>
      <c r="M247" s="199"/>
      <c r="N247" s="199"/>
      <c r="O247" s="199"/>
      <c r="P247" s="199"/>
      <c r="Q247" s="199"/>
      <c r="R247" s="199"/>
      <c r="S247" s="199"/>
      <c r="T247" s="199"/>
      <c r="U247" s="199"/>
      <c r="V247" s="199"/>
      <c r="W247" s="199"/>
      <c r="X247" s="199"/>
      <c r="Y247" s="199"/>
      <c r="Z247" s="199"/>
      <c r="AA247" s="199"/>
    </row>
    <row r="248" spans="1:27" ht="12.75" customHeight="1" x14ac:dyDescent="0.2">
      <c r="A248" s="199"/>
      <c r="B248" s="199"/>
      <c r="C248" s="215"/>
      <c r="D248" s="215"/>
      <c r="E248" s="215"/>
      <c r="F248" s="221"/>
      <c r="G248" s="199"/>
      <c r="H248" s="199"/>
      <c r="I248" s="199"/>
      <c r="J248" s="199"/>
      <c r="K248" s="199"/>
      <c r="L248" s="199"/>
      <c r="M248" s="199"/>
      <c r="N248" s="199"/>
      <c r="O248" s="199"/>
      <c r="P248" s="199"/>
      <c r="Q248" s="199"/>
      <c r="R248" s="199"/>
      <c r="S248" s="199"/>
      <c r="T248" s="199"/>
      <c r="U248" s="199"/>
      <c r="V248" s="199"/>
      <c r="W248" s="199"/>
      <c r="X248" s="199"/>
      <c r="Y248" s="199"/>
      <c r="Z248" s="199"/>
      <c r="AA248" s="199"/>
    </row>
    <row r="249" spans="1:27" ht="12.75" customHeight="1" x14ac:dyDescent="0.2">
      <c r="A249" s="199"/>
      <c r="B249" s="199"/>
      <c r="C249" s="215"/>
      <c r="D249" s="215"/>
      <c r="E249" s="215"/>
      <c r="F249" s="221"/>
      <c r="G249" s="199"/>
      <c r="H249" s="199"/>
      <c r="I249" s="199"/>
      <c r="J249" s="199"/>
      <c r="K249" s="199"/>
      <c r="L249" s="199"/>
      <c r="M249" s="199"/>
      <c r="N249" s="199"/>
      <c r="O249" s="199"/>
      <c r="P249" s="199"/>
      <c r="Q249" s="199"/>
      <c r="R249" s="199"/>
      <c r="S249" s="199"/>
      <c r="T249" s="199"/>
      <c r="U249" s="199"/>
      <c r="V249" s="199"/>
      <c r="W249" s="199"/>
      <c r="X249" s="199"/>
      <c r="Y249" s="199"/>
      <c r="Z249" s="199"/>
      <c r="AA249" s="199"/>
    </row>
    <row r="250" spans="1:27" ht="12.75" customHeight="1" x14ac:dyDescent="0.2">
      <c r="A250" s="199"/>
      <c r="B250" s="199"/>
      <c r="C250" s="215"/>
      <c r="D250" s="215"/>
      <c r="E250" s="215"/>
      <c r="F250" s="221"/>
      <c r="G250" s="199"/>
      <c r="H250" s="199"/>
      <c r="I250" s="199"/>
      <c r="J250" s="199"/>
      <c r="K250" s="199"/>
      <c r="L250" s="199"/>
      <c r="M250" s="199"/>
      <c r="N250" s="199"/>
      <c r="O250" s="199"/>
      <c r="P250" s="199"/>
      <c r="Q250" s="199"/>
      <c r="R250" s="199"/>
      <c r="S250" s="199"/>
      <c r="T250" s="199"/>
      <c r="U250" s="199"/>
      <c r="V250" s="199"/>
      <c r="W250" s="199"/>
      <c r="X250" s="199"/>
      <c r="Y250" s="199"/>
      <c r="Z250" s="199"/>
      <c r="AA250" s="199"/>
    </row>
    <row r="251" spans="1:27" ht="12.75" customHeight="1" x14ac:dyDescent="0.2">
      <c r="A251" s="199"/>
      <c r="B251" s="199"/>
      <c r="C251" s="215"/>
      <c r="D251" s="215"/>
      <c r="E251" s="215"/>
      <c r="F251" s="221"/>
      <c r="G251" s="199"/>
      <c r="H251" s="199"/>
      <c r="I251" s="199"/>
      <c r="J251" s="199"/>
      <c r="K251" s="199"/>
      <c r="L251" s="199"/>
      <c r="M251" s="199"/>
      <c r="N251" s="199"/>
      <c r="O251" s="199"/>
      <c r="P251" s="199"/>
      <c r="Q251" s="199"/>
      <c r="R251" s="199"/>
      <c r="S251" s="199"/>
      <c r="T251" s="199"/>
      <c r="U251" s="199"/>
      <c r="V251" s="199"/>
      <c r="W251" s="199"/>
      <c r="X251" s="199"/>
      <c r="Y251" s="199"/>
      <c r="Z251" s="199"/>
      <c r="AA251" s="199"/>
    </row>
    <row r="252" spans="1:27" ht="12.75" customHeight="1" x14ac:dyDescent="0.2">
      <c r="A252" s="199"/>
      <c r="B252" s="199"/>
      <c r="C252" s="215"/>
      <c r="D252" s="215"/>
      <c r="E252" s="215"/>
      <c r="F252" s="221"/>
      <c r="G252" s="199"/>
      <c r="H252" s="199"/>
      <c r="I252" s="199"/>
      <c r="J252" s="199"/>
      <c r="K252" s="199"/>
      <c r="L252" s="199"/>
      <c r="M252" s="199"/>
      <c r="N252" s="199"/>
      <c r="O252" s="199"/>
      <c r="P252" s="199"/>
      <c r="Q252" s="199"/>
      <c r="R252" s="199"/>
      <c r="S252" s="199"/>
      <c r="T252" s="199"/>
      <c r="U252" s="199"/>
      <c r="V252" s="199"/>
      <c r="W252" s="199"/>
      <c r="X252" s="199"/>
      <c r="Y252" s="199"/>
      <c r="Z252" s="199"/>
      <c r="AA252" s="199"/>
    </row>
    <row r="253" spans="1:27" ht="12.75" customHeight="1" x14ac:dyDescent="0.2">
      <c r="A253" s="199"/>
      <c r="B253" s="199"/>
      <c r="C253" s="215"/>
      <c r="D253" s="215"/>
      <c r="E253" s="215"/>
      <c r="F253" s="221"/>
      <c r="G253" s="199"/>
      <c r="H253" s="199"/>
      <c r="I253" s="199"/>
      <c r="J253" s="199"/>
      <c r="K253" s="199"/>
      <c r="L253" s="199"/>
      <c r="M253" s="199"/>
      <c r="N253" s="199"/>
      <c r="O253" s="199"/>
      <c r="P253" s="199"/>
      <c r="Q253" s="199"/>
      <c r="R253" s="199"/>
      <c r="S253" s="199"/>
      <c r="T253" s="199"/>
      <c r="U253" s="199"/>
      <c r="V253" s="199"/>
      <c r="W253" s="199"/>
      <c r="X253" s="199"/>
      <c r="Y253" s="199"/>
      <c r="Z253" s="199"/>
      <c r="AA253" s="199"/>
    </row>
    <row r="254" spans="1:27" ht="12.75" customHeight="1" x14ac:dyDescent="0.2">
      <c r="A254" s="199"/>
      <c r="B254" s="199"/>
      <c r="C254" s="215"/>
      <c r="D254" s="215"/>
      <c r="E254" s="215"/>
      <c r="F254" s="221"/>
      <c r="G254" s="199"/>
      <c r="H254" s="199"/>
      <c r="I254" s="199"/>
      <c r="J254" s="199"/>
      <c r="K254" s="199"/>
      <c r="L254" s="199"/>
      <c r="M254" s="199"/>
      <c r="N254" s="199"/>
      <c r="O254" s="199"/>
      <c r="P254" s="199"/>
      <c r="Q254" s="199"/>
      <c r="R254" s="199"/>
      <c r="S254" s="199"/>
      <c r="T254" s="199"/>
      <c r="U254" s="199"/>
      <c r="V254" s="199"/>
      <c r="W254" s="199"/>
      <c r="X254" s="199"/>
      <c r="Y254" s="199"/>
      <c r="Z254" s="199"/>
      <c r="AA254" s="199"/>
    </row>
    <row r="255" spans="1:27" ht="12.75" customHeight="1" x14ac:dyDescent="0.2">
      <c r="A255" s="199"/>
      <c r="B255" s="199"/>
      <c r="C255" s="215"/>
      <c r="D255" s="215"/>
      <c r="E255" s="215"/>
      <c r="F255" s="221"/>
      <c r="G255" s="199"/>
      <c r="H255" s="199"/>
      <c r="I255" s="199"/>
      <c r="J255" s="199"/>
      <c r="K255" s="199"/>
      <c r="L255" s="199"/>
      <c r="M255" s="199"/>
      <c r="N255" s="199"/>
      <c r="O255" s="199"/>
      <c r="P255" s="199"/>
      <c r="Q255" s="199"/>
      <c r="R255" s="199"/>
      <c r="S255" s="199"/>
      <c r="T255" s="199"/>
      <c r="U255" s="199"/>
      <c r="V255" s="199"/>
      <c r="W255" s="199"/>
      <c r="X255" s="199"/>
      <c r="Y255" s="199"/>
      <c r="Z255" s="199"/>
      <c r="AA255" s="199"/>
    </row>
    <row r="256" spans="1:27" ht="12.75" customHeight="1" x14ac:dyDescent="0.2">
      <c r="A256" s="199"/>
      <c r="B256" s="199"/>
      <c r="C256" s="215"/>
      <c r="D256" s="215"/>
      <c r="E256" s="215"/>
      <c r="F256" s="221"/>
      <c r="G256" s="199"/>
      <c r="H256" s="199"/>
      <c r="I256" s="199"/>
      <c r="J256" s="199"/>
      <c r="K256" s="199"/>
      <c r="L256" s="199"/>
      <c r="M256" s="199"/>
      <c r="N256" s="199"/>
      <c r="O256" s="199"/>
      <c r="P256" s="199"/>
      <c r="Q256" s="199"/>
      <c r="R256" s="199"/>
      <c r="S256" s="199"/>
      <c r="T256" s="199"/>
      <c r="U256" s="199"/>
      <c r="V256" s="199"/>
      <c r="W256" s="199"/>
      <c r="X256" s="199"/>
      <c r="Y256" s="199"/>
      <c r="Z256" s="199"/>
      <c r="AA256" s="199"/>
    </row>
    <row r="257" spans="1:27" ht="12.75" customHeight="1" x14ac:dyDescent="0.2">
      <c r="A257" s="199"/>
      <c r="B257" s="199"/>
      <c r="C257" s="215"/>
      <c r="D257" s="215"/>
      <c r="E257" s="215"/>
      <c r="F257" s="221"/>
      <c r="G257" s="199"/>
      <c r="H257" s="199"/>
      <c r="I257" s="199"/>
      <c r="J257" s="199"/>
      <c r="K257" s="199"/>
      <c r="L257" s="199"/>
      <c r="M257" s="199"/>
      <c r="N257" s="199"/>
      <c r="O257" s="199"/>
      <c r="P257" s="199"/>
      <c r="Q257" s="199"/>
      <c r="R257" s="199"/>
      <c r="S257" s="199"/>
      <c r="T257" s="199"/>
      <c r="U257" s="199"/>
      <c r="V257" s="199"/>
      <c r="W257" s="199"/>
      <c r="X257" s="199"/>
      <c r="Y257" s="199"/>
      <c r="Z257" s="199"/>
      <c r="AA257" s="199"/>
    </row>
    <row r="258" spans="1:27" ht="12.75" customHeight="1" x14ac:dyDescent="0.2">
      <c r="A258" s="199"/>
      <c r="B258" s="199"/>
      <c r="C258" s="215"/>
      <c r="D258" s="215"/>
      <c r="E258" s="215"/>
      <c r="F258" s="221"/>
      <c r="G258" s="199"/>
      <c r="H258" s="199"/>
      <c r="I258" s="199"/>
      <c r="J258" s="199"/>
      <c r="K258" s="199"/>
      <c r="L258" s="199"/>
      <c r="M258" s="199"/>
      <c r="N258" s="199"/>
      <c r="O258" s="199"/>
      <c r="P258" s="199"/>
      <c r="Q258" s="199"/>
      <c r="R258" s="199"/>
      <c r="S258" s="199"/>
      <c r="T258" s="199"/>
      <c r="U258" s="199"/>
      <c r="V258" s="199"/>
      <c r="W258" s="199"/>
      <c r="X258" s="199"/>
      <c r="Y258" s="199"/>
      <c r="Z258" s="199"/>
      <c r="AA258" s="199"/>
    </row>
    <row r="259" spans="1:27" ht="12.75" customHeight="1" x14ac:dyDescent="0.2">
      <c r="A259" s="199"/>
      <c r="B259" s="199"/>
      <c r="C259" s="215"/>
      <c r="D259" s="215"/>
      <c r="E259" s="215"/>
      <c r="F259" s="221"/>
      <c r="G259" s="199"/>
      <c r="H259" s="199"/>
      <c r="I259" s="199"/>
      <c r="J259" s="199"/>
      <c r="K259" s="199"/>
      <c r="L259" s="199"/>
      <c r="M259" s="199"/>
      <c r="N259" s="199"/>
      <c r="O259" s="199"/>
      <c r="P259" s="199"/>
      <c r="Q259" s="199"/>
      <c r="R259" s="199"/>
      <c r="S259" s="199"/>
      <c r="T259" s="199"/>
      <c r="U259" s="199"/>
      <c r="V259" s="199"/>
      <c r="W259" s="199"/>
      <c r="X259" s="199"/>
      <c r="Y259" s="199"/>
      <c r="Z259" s="199"/>
      <c r="AA259" s="199"/>
    </row>
    <row r="260" spans="1:27" ht="12.75" customHeight="1" x14ac:dyDescent="0.2">
      <c r="A260" s="199"/>
      <c r="B260" s="199"/>
      <c r="C260" s="215"/>
      <c r="D260" s="215"/>
      <c r="E260" s="215"/>
      <c r="F260" s="221"/>
      <c r="G260" s="199"/>
      <c r="H260" s="199"/>
      <c r="I260" s="199"/>
      <c r="J260" s="199"/>
      <c r="K260" s="199"/>
      <c r="L260" s="199"/>
      <c r="M260" s="199"/>
      <c r="N260" s="199"/>
      <c r="O260" s="199"/>
      <c r="P260" s="199"/>
      <c r="Q260" s="199"/>
      <c r="R260" s="199"/>
      <c r="S260" s="199"/>
      <c r="T260" s="199"/>
      <c r="U260" s="199"/>
      <c r="V260" s="199"/>
      <c r="W260" s="199"/>
      <c r="X260" s="199"/>
      <c r="Y260" s="199"/>
      <c r="Z260" s="199"/>
      <c r="AA260" s="199"/>
    </row>
    <row r="261" spans="1:27" ht="12.75" customHeight="1" x14ac:dyDescent="0.2">
      <c r="A261" s="199"/>
      <c r="B261" s="199"/>
      <c r="C261" s="215"/>
      <c r="D261" s="215"/>
      <c r="E261" s="215"/>
      <c r="F261" s="221"/>
      <c r="G261" s="199"/>
      <c r="H261" s="199"/>
      <c r="I261" s="199"/>
      <c r="J261" s="199"/>
      <c r="K261" s="199"/>
      <c r="L261" s="199"/>
      <c r="M261" s="199"/>
      <c r="N261" s="199"/>
      <c r="O261" s="199"/>
      <c r="P261" s="199"/>
      <c r="Q261" s="199"/>
      <c r="R261" s="199"/>
      <c r="S261" s="199"/>
      <c r="T261" s="199"/>
      <c r="U261" s="199"/>
      <c r="V261" s="199"/>
      <c r="W261" s="199"/>
      <c r="X261" s="199"/>
      <c r="Y261" s="199"/>
      <c r="Z261" s="199"/>
      <c r="AA261" s="199"/>
    </row>
    <row r="262" spans="1:27" ht="12.75" customHeight="1" x14ac:dyDescent="0.2">
      <c r="A262" s="199"/>
      <c r="B262" s="199"/>
      <c r="C262" s="215"/>
      <c r="D262" s="215"/>
      <c r="E262" s="215"/>
      <c r="F262" s="221"/>
      <c r="G262" s="199"/>
      <c r="H262" s="199"/>
      <c r="I262" s="199"/>
      <c r="J262" s="199"/>
      <c r="K262" s="199"/>
      <c r="L262" s="199"/>
      <c r="M262" s="199"/>
      <c r="N262" s="199"/>
      <c r="O262" s="199"/>
      <c r="P262" s="199"/>
      <c r="Q262" s="199"/>
      <c r="R262" s="199"/>
      <c r="S262" s="199"/>
      <c r="T262" s="199"/>
      <c r="U262" s="199"/>
      <c r="V262" s="199"/>
      <c r="W262" s="199"/>
      <c r="X262" s="199"/>
      <c r="Y262" s="199"/>
      <c r="Z262" s="199"/>
      <c r="AA262" s="199"/>
    </row>
    <row r="263" spans="1:27" ht="12.75" customHeight="1" x14ac:dyDescent="0.2">
      <c r="A263" s="199"/>
      <c r="B263" s="199"/>
      <c r="C263" s="215"/>
      <c r="D263" s="215"/>
      <c r="E263" s="215"/>
      <c r="F263" s="221"/>
      <c r="G263" s="199"/>
      <c r="H263" s="199"/>
      <c r="I263" s="199"/>
      <c r="J263" s="199"/>
      <c r="K263" s="199"/>
      <c r="L263" s="199"/>
      <c r="M263" s="199"/>
      <c r="N263" s="199"/>
      <c r="O263" s="199"/>
      <c r="P263" s="199"/>
      <c r="Q263" s="199"/>
      <c r="R263" s="199"/>
      <c r="S263" s="199"/>
      <c r="T263" s="199"/>
      <c r="U263" s="199"/>
      <c r="V263" s="199"/>
      <c r="W263" s="199"/>
      <c r="X263" s="199"/>
      <c r="Y263" s="199"/>
      <c r="Z263" s="199"/>
      <c r="AA263" s="199"/>
    </row>
    <row r="264" spans="1:27" ht="12.75" customHeight="1" x14ac:dyDescent="0.2">
      <c r="A264" s="199"/>
      <c r="B264" s="199"/>
      <c r="C264" s="215"/>
      <c r="D264" s="215"/>
      <c r="E264" s="215"/>
      <c r="F264" s="221"/>
      <c r="G264" s="199"/>
      <c r="H264" s="199"/>
      <c r="I264" s="199"/>
      <c r="J264" s="199"/>
      <c r="K264" s="199"/>
      <c r="L264" s="199"/>
      <c r="M264" s="199"/>
      <c r="N264" s="199"/>
      <c r="O264" s="199"/>
      <c r="P264" s="199"/>
      <c r="Q264" s="199"/>
      <c r="R264" s="199"/>
      <c r="S264" s="199"/>
      <c r="T264" s="199"/>
      <c r="U264" s="199"/>
      <c r="V264" s="199"/>
      <c r="W264" s="199"/>
      <c r="X264" s="199"/>
      <c r="Y264" s="199"/>
      <c r="Z264" s="199"/>
      <c r="AA264" s="199"/>
    </row>
    <row r="265" spans="1:27" ht="12.75" customHeight="1" x14ac:dyDescent="0.2">
      <c r="A265" s="199"/>
      <c r="B265" s="199"/>
      <c r="C265" s="215"/>
      <c r="D265" s="215"/>
      <c r="E265" s="215"/>
      <c r="F265" s="221"/>
      <c r="G265" s="199"/>
      <c r="H265" s="199"/>
      <c r="I265" s="199"/>
      <c r="J265" s="199"/>
      <c r="K265" s="199"/>
      <c r="L265" s="199"/>
      <c r="M265" s="199"/>
      <c r="N265" s="199"/>
      <c r="O265" s="199"/>
      <c r="P265" s="199"/>
      <c r="Q265" s="199"/>
      <c r="R265" s="199"/>
      <c r="S265" s="199"/>
      <c r="T265" s="199"/>
      <c r="U265" s="199"/>
      <c r="V265" s="199"/>
      <c r="W265" s="199"/>
      <c r="X265" s="199"/>
      <c r="Y265" s="199"/>
      <c r="Z265" s="199"/>
      <c r="AA265" s="199"/>
    </row>
    <row r="266" spans="1:27" ht="12.75" customHeight="1" x14ac:dyDescent="0.2">
      <c r="A266" s="199"/>
      <c r="B266" s="199"/>
      <c r="C266" s="215"/>
      <c r="D266" s="215"/>
      <c r="E266" s="215"/>
      <c r="F266" s="221"/>
      <c r="G266" s="199"/>
      <c r="H266" s="199"/>
      <c r="I266" s="199"/>
      <c r="J266" s="199"/>
      <c r="K266" s="199"/>
      <c r="L266" s="199"/>
      <c r="M266" s="199"/>
      <c r="N266" s="199"/>
      <c r="O266" s="199"/>
      <c r="P266" s="199"/>
      <c r="Q266" s="199"/>
      <c r="R266" s="199"/>
      <c r="S266" s="199"/>
      <c r="T266" s="199"/>
      <c r="U266" s="199"/>
      <c r="V266" s="199"/>
      <c r="W266" s="199"/>
      <c r="X266" s="199"/>
      <c r="Y266" s="199"/>
      <c r="Z266" s="199"/>
      <c r="AA266" s="199"/>
    </row>
    <row r="267" spans="1:27" ht="12.75" customHeight="1" x14ac:dyDescent="0.2">
      <c r="A267" s="199"/>
      <c r="B267" s="199"/>
      <c r="C267" s="215"/>
      <c r="D267" s="215"/>
      <c r="E267" s="215"/>
      <c r="F267" s="221"/>
      <c r="G267" s="199"/>
      <c r="H267" s="199"/>
      <c r="I267" s="199"/>
      <c r="J267" s="199"/>
      <c r="K267" s="199"/>
      <c r="L267" s="199"/>
      <c r="M267" s="199"/>
      <c r="N267" s="199"/>
      <c r="O267" s="199"/>
      <c r="P267" s="199"/>
      <c r="Q267" s="199"/>
      <c r="R267" s="199"/>
      <c r="S267" s="199"/>
      <c r="T267" s="199"/>
      <c r="U267" s="199"/>
      <c r="V267" s="199"/>
      <c r="W267" s="199"/>
      <c r="X267" s="199"/>
      <c r="Y267" s="199"/>
      <c r="Z267" s="199"/>
      <c r="AA267" s="199"/>
    </row>
    <row r="268" spans="1:27" ht="12.75" customHeight="1" x14ac:dyDescent="0.2">
      <c r="A268" s="199"/>
      <c r="B268" s="199"/>
      <c r="C268" s="215"/>
      <c r="D268" s="215"/>
      <c r="E268" s="215"/>
      <c r="F268" s="221"/>
      <c r="G268" s="199"/>
      <c r="H268" s="199"/>
      <c r="I268" s="199"/>
      <c r="J268" s="199"/>
      <c r="K268" s="199"/>
      <c r="L268" s="199"/>
      <c r="M268" s="199"/>
      <c r="N268" s="199"/>
      <c r="O268" s="199"/>
      <c r="P268" s="199"/>
      <c r="Q268" s="199"/>
      <c r="R268" s="199"/>
      <c r="S268" s="199"/>
      <c r="T268" s="199"/>
      <c r="U268" s="199"/>
      <c r="V268" s="199"/>
      <c r="W268" s="199"/>
      <c r="X268" s="199"/>
      <c r="Y268" s="199"/>
      <c r="Z268" s="199"/>
      <c r="AA268" s="199"/>
    </row>
    <row r="269" spans="1:27" ht="12.75" customHeight="1" x14ac:dyDescent="0.2">
      <c r="A269" s="199"/>
      <c r="B269" s="199"/>
      <c r="C269" s="215"/>
      <c r="D269" s="215"/>
      <c r="E269" s="215"/>
      <c r="F269" s="221"/>
      <c r="G269" s="199"/>
      <c r="H269" s="199"/>
      <c r="I269" s="199"/>
      <c r="J269" s="199"/>
      <c r="K269" s="199"/>
      <c r="L269" s="199"/>
      <c r="M269" s="199"/>
      <c r="N269" s="199"/>
      <c r="O269" s="199"/>
      <c r="P269" s="199"/>
      <c r="Q269" s="199"/>
      <c r="R269" s="199"/>
      <c r="S269" s="199"/>
      <c r="T269" s="199"/>
      <c r="U269" s="199"/>
      <c r="V269" s="199"/>
      <c r="W269" s="199"/>
      <c r="X269" s="199"/>
      <c r="Y269" s="199"/>
      <c r="Z269" s="199"/>
      <c r="AA269" s="199"/>
    </row>
    <row r="270" spans="1:27" ht="12.75" customHeight="1" x14ac:dyDescent="0.2">
      <c r="A270" s="199"/>
      <c r="B270" s="199"/>
      <c r="C270" s="215"/>
      <c r="D270" s="215"/>
      <c r="E270" s="215"/>
      <c r="F270" s="221"/>
      <c r="G270" s="199"/>
      <c r="H270" s="199"/>
      <c r="I270" s="199"/>
      <c r="J270" s="199"/>
      <c r="K270" s="199"/>
      <c r="L270" s="199"/>
      <c r="M270" s="199"/>
      <c r="N270" s="199"/>
      <c r="O270" s="199"/>
      <c r="P270" s="199"/>
      <c r="Q270" s="199"/>
      <c r="R270" s="199"/>
      <c r="S270" s="199"/>
      <c r="T270" s="199"/>
      <c r="U270" s="199"/>
      <c r="V270" s="199"/>
      <c r="W270" s="199"/>
      <c r="X270" s="199"/>
      <c r="Y270" s="199"/>
      <c r="Z270" s="199"/>
      <c r="AA270" s="199"/>
    </row>
    <row r="271" spans="1:27" ht="12.75" customHeight="1" x14ac:dyDescent="0.2">
      <c r="A271" s="199"/>
      <c r="B271" s="199"/>
      <c r="C271" s="215"/>
      <c r="D271" s="215"/>
      <c r="E271" s="215"/>
      <c r="F271" s="221"/>
      <c r="G271" s="199"/>
      <c r="H271" s="199"/>
      <c r="I271" s="199"/>
      <c r="J271" s="199"/>
      <c r="K271" s="199"/>
      <c r="L271" s="199"/>
      <c r="M271" s="199"/>
      <c r="N271" s="199"/>
      <c r="O271" s="199"/>
      <c r="P271" s="199"/>
      <c r="Q271" s="199"/>
      <c r="R271" s="199"/>
      <c r="S271" s="199"/>
      <c r="T271" s="199"/>
      <c r="U271" s="199"/>
      <c r="V271" s="199"/>
      <c r="W271" s="199"/>
      <c r="X271" s="199"/>
      <c r="Y271" s="199"/>
      <c r="Z271" s="199"/>
      <c r="AA271" s="199"/>
    </row>
    <row r="272" spans="1:27" ht="12.75" customHeight="1" x14ac:dyDescent="0.2">
      <c r="A272" s="199"/>
      <c r="B272" s="199"/>
      <c r="C272" s="215"/>
      <c r="D272" s="215"/>
      <c r="E272" s="215"/>
      <c r="F272" s="221"/>
      <c r="G272" s="199"/>
      <c r="H272" s="199"/>
      <c r="I272" s="199"/>
      <c r="J272" s="199"/>
      <c r="K272" s="199"/>
      <c r="L272" s="199"/>
      <c r="M272" s="199"/>
      <c r="N272" s="199"/>
      <c r="O272" s="199"/>
      <c r="P272" s="199"/>
      <c r="Q272" s="199"/>
      <c r="R272" s="199"/>
      <c r="S272" s="199"/>
      <c r="T272" s="199"/>
      <c r="U272" s="199"/>
      <c r="V272" s="199"/>
      <c r="W272" s="199"/>
      <c r="X272" s="199"/>
      <c r="Y272" s="199"/>
      <c r="Z272" s="199"/>
      <c r="AA272" s="199"/>
    </row>
    <row r="273" spans="1:27" ht="12.75" customHeight="1" x14ac:dyDescent="0.2">
      <c r="A273" s="199"/>
      <c r="B273" s="199"/>
      <c r="C273" s="215"/>
      <c r="D273" s="215"/>
      <c r="E273" s="215"/>
      <c r="F273" s="221"/>
      <c r="G273" s="199"/>
      <c r="H273" s="199"/>
      <c r="I273" s="199"/>
      <c r="J273" s="199"/>
      <c r="K273" s="199"/>
      <c r="L273" s="199"/>
      <c r="M273" s="199"/>
      <c r="N273" s="199"/>
      <c r="O273" s="199"/>
      <c r="P273" s="199"/>
      <c r="Q273" s="199"/>
      <c r="R273" s="199"/>
      <c r="S273" s="199"/>
      <c r="T273" s="199"/>
      <c r="U273" s="199"/>
      <c r="V273" s="199"/>
      <c r="W273" s="199"/>
      <c r="X273" s="199"/>
      <c r="Y273" s="199"/>
      <c r="Z273" s="199"/>
      <c r="AA273" s="199"/>
    </row>
    <row r="274" spans="1:27" ht="12.75" customHeight="1" x14ac:dyDescent="0.2">
      <c r="A274" s="199"/>
      <c r="B274" s="199"/>
      <c r="C274" s="215"/>
      <c r="D274" s="215"/>
      <c r="E274" s="215"/>
      <c r="F274" s="221"/>
      <c r="G274" s="199"/>
      <c r="H274" s="199"/>
      <c r="I274" s="199"/>
      <c r="J274" s="199"/>
      <c r="K274" s="199"/>
      <c r="L274" s="199"/>
      <c r="M274" s="199"/>
      <c r="N274" s="199"/>
      <c r="O274" s="199"/>
      <c r="P274" s="199"/>
      <c r="Q274" s="199"/>
      <c r="R274" s="199"/>
      <c r="S274" s="199"/>
      <c r="T274" s="199"/>
      <c r="U274" s="199"/>
      <c r="V274" s="199"/>
      <c r="W274" s="199"/>
      <c r="X274" s="199"/>
      <c r="Y274" s="199"/>
      <c r="Z274" s="199"/>
      <c r="AA274" s="199"/>
    </row>
    <row r="275" spans="1:27" ht="12.75" customHeight="1" x14ac:dyDescent="0.2">
      <c r="A275" s="199"/>
      <c r="B275" s="199"/>
      <c r="C275" s="215"/>
      <c r="D275" s="215"/>
      <c r="E275" s="215"/>
      <c r="F275" s="221"/>
      <c r="G275" s="199"/>
      <c r="H275" s="199"/>
      <c r="I275" s="199"/>
      <c r="J275" s="199"/>
      <c r="K275" s="199"/>
      <c r="L275" s="199"/>
      <c r="M275" s="199"/>
      <c r="N275" s="199"/>
      <c r="O275" s="199"/>
      <c r="P275" s="199"/>
      <c r="Q275" s="199"/>
      <c r="R275" s="199"/>
      <c r="S275" s="199"/>
      <c r="T275" s="199"/>
      <c r="U275" s="199"/>
      <c r="V275" s="199"/>
      <c r="W275" s="199"/>
      <c r="X275" s="199"/>
      <c r="Y275" s="199"/>
      <c r="Z275" s="199"/>
      <c r="AA275" s="199"/>
    </row>
    <row r="276" spans="1:27" ht="12.75" customHeight="1" x14ac:dyDescent="0.2">
      <c r="A276" s="199"/>
      <c r="B276" s="199"/>
      <c r="C276" s="215"/>
      <c r="D276" s="215"/>
      <c r="E276" s="215"/>
      <c r="F276" s="221"/>
      <c r="G276" s="199"/>
      <c r="H276" s="199"/>
      <c r="I276" s="199"/>
      <c r="J276" s="199"/>
      <c r="K276" s="199"/>
      <c r="L276" s="199"/>
      <c r="M276" s="199"/>
      <c r="N276" s="199"/>
      <c r="O276" s="199"/>
      <c r="P276" s="199"/>
      <c r="Q276" s="199"/>
      <c r="R276" s="199"/>
      <c r="S276" s="199"/>
      <c r="T276" s="199"/>
      <c r="U276" s="199"/>
      <c r="V276" s="199"/>
      <c r="W276" s="199"/>
      <c r="X276" s="199"/>
      <c r="Y276" s="199"/>
      <c r="Z276" s="199"/>
      <c r="AA276" s="199"/>
    </row>
    <row r="277" spans="1:27" ht="12.75" customHeight="1" x14ac:dyDescent="0.2">
      <c r="A277" s="199"/>
      <c r="B277" s="199"/>
      <c r="C277" s="215"/>
      <c r="D277" s="215"/>
      <c r="E277" s="215"/>
      <c r="F277" s="221"/>
      <c r="G277" s="199"/>
      <c r="H277" s="199"/>
      <c r="I277" s="199"/>
      <c r="J277" s="199"/>
      <c r="K277" s="199"/>
      <c r="L277" s="199"/>
      <c r="M277" s="199"/>
      <c r="N277" s="199"/>
      <c r="O277" s="199"/>
      <c r="P277" s="199"/>
      <c r="Q277" s="199"/>
      <c r="R277" s="199"/>
      <c r="S277" s="199"/>
      <c r="T277" s="199"/>
      <c r="U277" s="199"/>
      <c r="V277" s="199"/>
      <c r="W277" s="199"/>
      <c r="X277" s="199"/>
      <c r="Y277" s="199"/>
      <c r="Z277" s="199"/>
      <c r="AA277" s="199"/>
    </row>
    <row r="278" spans="1:27" ht="12.75" customHeight="1" x14ac:dyDescent="0.2">
      <c r="A278" s="199"/>
      <c r="B278" s="199"/>
      <c r="C278" s="215"/>
      <c r="D278" s="215"/>
      <c r="E278" s="215"/>
      <c r="F278" s="221"/>
      <c r="G278" s="199"/>
      <c r="H278" s="199"/>
      <c r="I278" s="199"/>
      <c r="J278" s="199"/>
      <c r="K278" s="199"/>
      <c r="L278" s="199"/>
      <c r="M278" s="199"/>
      <c r="N278" s="199"/>
      <c r="O278" s="199"/>
      <c r="P278" s="199"/>
      <c r="Q278" s="199"/>
      <c r="R278" s="199"/>
      <c r="S278" s="199"/>
      <c r="T278" s="199"/>
      <c r="U278" s="199"/>
      <c r="V278" s="199"/>
      <c r="W278" s="199"/>
      <c r="X278" s="199"/>
      <c r="Y278" s="199"/>
      <c r="Z278" s="199"/>
      <c r="AA278" s="199"/>
    </row>
    <row r="279" spans="1:27" ht="12.75" customHeight="1" x14ac:dyDescent="0.2">
      <c r="A279" s="199"/>
      <c r="B279" s="199"/>
      <c r="C279" s="215"/>
      <c r="D279" s="215"/>
      <c r="E279" s="215"/>
      <c r="F279" s="221"/>
      <c r="G279" s="199"/>
      <c r="H279" s="199"/>
      <c r="I279" s="199"/>
      <c r="J279" s="199"/>
      <c r="K279" s="199"/>
      <c r="L279" s="199"/>
      <c r="M279" s="199"/>
      <c r="N279" s="199"/>
      <c r="O279" s="199"/>
      <c r="P279" s="199"/>
      <c r="Q279" s="199"/>
      <c r="R279" s="199"/>
      <c r="S279" s="199"/>
      <c r="T279" s="199"/>
      <c r="U279" s="199"/>
      <c r="V279" s="199"/>
      <c r="W279" s="199"/>
      <c r="X279" s="199"/>
      <c r="Y279" s="199"/>
      <c r="Z279" s="199"/>
      <c r="AA279" s="199"/>
    </row>
    <row r="280" spans="1:27" ht="12.75" customHeight="1" x14ac:dyDescent="0.2">
      <c r="A280" s="199"/>
      <c r="B280" s="199"/>
      <c r="C280" s="215"/>
      <c r="D280" s="215"/>
      <c r="E280" s="215"/>
      <c r="F280" s="221"/>
      <c r="G280" s="199"/>
      <c r="H280" s="199"/>
      <c r="I280" s="199"/>
      <c r="J280" s="199"/>
      <c r="K280" s="199"/>
      <c r="L280" s="199"/>
      <c r="M280" s="199"/>
      <c r="N280" s="199"/>
      <c r="O280" s="199"/>
      <c r="P280" s="199"/>
      <c r="Q280" s="199"/>
      <c r="R280" s="199"/>
      <c r="S280" s="199"/>
      <c r="T280" s="199"/>
      <c r="U280" s="199"/>
      <c r="V280" s="199"/>
      <c r="W280" s="199"/>
      <c r="X280" s="199"/>
      <c r="Y280" s="199"/>
      <c r="Z280" s="199"/>
      <c r="AA280" s="199"/>
    </row>
    <row r="281" spans="1:27" ht="12.75" customHeight="1" x14ac:dyDescent="0.2">
      <c r="A281" s="199"/>
      <c r="B281" s="199"/>
      <c r="C281" s="215"/>
      <c r="D281" s="215"/>
      <c r="E281" s="215"/>
      <c r="F281" s="221"/>
      <c r="G281" s="199"/>
      <c r="H281" s="199"/>
      <c r="I281" s="199"/>
      <c r="J281" s="199"/>
      <c r="K281" s="199"/>
      <c r="L281" s="199"/>
      <c r="M281" s="199"/>
      <c r="N281" s="199"/>
      <c r="O281" s="199"/>
      <c r="P281" s="199"/>
      <c r="Q281" s="199"/>
      <c r="R281" s="199"/>
      <c r="S281" s="199"/>
      <c r="T281" s="199"/>
      <c r="U281" s="199"/>
      <c r="V281" s="199"/>
      <c r="W281" s="199"/>
      <c r="X281" s="199"/>
      <c r="Y281" s="199"/>
      <c r="Z281" s="199"/>
      <c r="AA281" s="199"/>
    </row>
    <row r="282" spans="1:27" ht="12.75" customHeight="1" x14ac:dyDescent="0.2">
      <c r="A282" s="199"/>
      <c r="B282" s="199"/>
      <c r="C282" s="215"/>
      <c r="D282" s="215"/>
      <c r="E282" s="215"/>
      <c r="F282" s="221"/>
      <c r="G282" s="199"/>
      <c r="H282" s="199"/>
      <c r="I282" s="199"/>
      <c r="J282" s="199"/>
      <c r="K282" s="199"/>
      <c r="L282" s="199"/>
      <c r="M282" s="199"/>
      <c r="N282" s="199"/>
      <c r="O282" s="199"/>
      <c r="P282" s="199"/>
      <c r="Q282" s="199"/>
      <c r="R282" s="199"/>
      <c r="S282" s="199"/>
      <c r="T282" s="199"/>
      <c r="U282" s="199"/>
      <c r="V282" s="199"/>
      <c r="W282" s="199"/>
      <c r="X282" s="199"/>
      <c r="Y282" s="199"/>
      <c r="Z282" s="199"/>
      <c r="AA282" s="199"/>
    </row>
    <row r="283" spans="1:27" ht="12.75" customHeight="1" x14ac:dyDescent="0.2">
      <c r="A283" s="199"/>
      <c r="B283" s="199"/>
      <c r="C283" s="215"/>
      <c r="D283" s="215"/>
      <c r="E283" s="215"/>
      <c r="F283" s="221"/>
      <c r="G283" s="199"/>
      <c r="H283" s="199"/>
      <c r="I283" s="199"/>
      <c r="J283" s="199"/>
      <c r="K283" s="199"/>
      <c r="L283" s="199"/>
      <c r="M283" s="199"/>
      <c r="N283" s="199"/>
      <c r="O283" s="199"/>
      <c r="P283" s="199"/>
      <c r="Q283" s="199"/>
      <c r="R283" s="199"/>
      <c r="S283" s="199"/>
      <c r="T283" s="199"/>
      <c r="U283" s="199"/>
      <c r="V283" s="199"/>
      <c r="W283" s="199"/>
      <c r="X283" s="199"/>
      <c r="Y283" s="199"/>
      <c r="Z283" s="199"/>
      <c r="AA283" s="199"/>
    </row>
    <row r="284" spans="1:27" ht="12.75" customHeight="1" x14ac:dyDescent="0.2">
      <c r="A284" s="199"/>
      <c r="B284" s="199"/>
      <c r="C284" s="215"/>
      <c r="D284" s="215"/>
      <c r="E284" s="215"/>
      <c r="F284" s="221"/>
      <c r="G284" s="199"/>
      <c r="H284" s="199"/>
      <c r="I284" s="199"/>
      <c r="J284" s="199"/>
      <c r="K284" s="199"/>
      <c r="L284" s="199"/>
      <c r="M284" s="199"/>
      <c r="N284" s="199"/>
      <c r="O284" s="199"/>
      <c r="P284" s="199"/>
      <c r="Q284" s="199"/>
      <c r="R284" s="199"/>
      <c r="S284" s="199"/>
      <c r="T284" s="199"/>
      <c r="U284" s="199"/>
      <c r="V284" s="199"/>
      <c r="W284" s="199"/>
      <c r="X284" s="199"/>
      <c r="Y284" s="199"/>
      <c r="Z284" s="199"/>
      <c r="AA284" s="199"/>
    </row>
    <row r="285" spans="1:27" ht="12.75" customHeight="1" x14ac:dyDescent="0.2">
      <c r="A285" s="199"/>
      <c r="B285" s="199"/>
      <c r="C285" s="215"/>
      <c r="D285" s="215"/>
      <c r="E285" s="215"/>
      <c r="F285" s="221"/>
      <c r="G285" s="199"/>
      <c r="H285" s="199"/>
      <c r="I285" s="199"/>
      <c r="J285" s="199"/>
      <c r="K285" s="199"/>
      <c r="L285" s="199"/>
      <c r="M285" s="199"/>
      <c r="N285" s="199"/>
      <c r="O285" s="199"/>
      <c r="P285" s="199"/>
      <c r="Q285" s="199"/>
      <c r="R285" s="199"/>
      <c r="S285" s="199"/>
      <c r="T285" s="199"/>
      <c r="U285" s="199"/>
      <c r="V285" s="199"/>
      <c r="W285" s="199"/>
      <c r="X285" s="199"/>
      <c r="Y285" s="199"/>
      <c r="Z285" s="199"/>
      <c r="AA285" s="199"/>
    </row>
    <row r="286" spans="1:27" ht="12.75" customHeight="1" x14ac:dyDescent="0.2">
      <c r="A286" s="199"/>
      <c r="B286" s="199"/>
      <c r="C286" s="215"/>
      <c r="D286" s="215"/>
      <c r="E286" s="215"/>
      <c r="F286" s="221"/>
      <c r="G286" s="199"/>
      <c r="H286" s="199"/>
      <c r="I286" s="199"/>
      <c r="J286" s="199"/>
      <c r="K286" s="199"/>
      <c r="L286" s="199"/>
      <c r="M286" s="199"/>
      <c r="N286" s="199"/>
      <c r="O286" s="199"/>
      <c r="P286" s="199"/>
      <c r="Q286" s="199"/>
      <c r="R286" s="199"/>
      <c r="S286" s="199"/>
      <c r="T286" s="199"/>
      <c r="U286" s="199"/>
      <c r="V286" s="199"/>
      <c r="W286" s="199"/>
      <c r="X286" s="199"/>
      <c r="Y286" s="199"/>
      <c r="Z286" s="199"/>
      <c r="AA286" s="199"/>
    </row>
    <row r="287" spans="1:27" ht="12.75" customHeight="1" x14ac:dyDescent="0.2">
      <c r="A287" s="199"/>
      <c r="B287" s="199"/>
      <c r="C287" s="215"/>
      <c r="D287" s="215"/>
      <c r="E287" s="215"/>
      <c r="F287" s="221"/>
      <c r="G287" s="199"/>
      <c r="H287" s="199"/>
      <c r="I287" s="199"/>
      <c r="J287" s="199"/>
      <c r="K287" s="199"/>
      <c r="L287" s="199"/>
      <c r="M287" s="199"/>
      <c r="N287" s="199"/>
      <c r="O287" s="199"/>
      <c r="P287" s="199"/>
      <c r="Q287" s="199"/>
      <c r="R287" s="199"/>
      <c r="S287" s="199"/>
      <c r="T287" s="199"/>
      <c r="U287" s="199"/>
      <c r="V287" s="199"/>
      <c r="W287" s="199"/>
      <c r="X287" s="199"/>
      <c r="Y287" s="199"/>
      <c r="Z287" s="199"/>
      <c r="AA287" s="199"/>
    </row>
    <row r="288" spans="1:27" ht="12.75" customHeight="1" x14ac:dyDescent="0.2">
      <c r="A288" s="199"/>
      <c r="B288" s="199"/>
      <c r="C288" s="215"/>
      <c r="D288" s="215"/>
      <c r="E288" s="215"/>
      <c r="F288" s="221"/>
      <c r="G288" s="199"/>
      <c r="H288" s="199"/>
      <c r="I288" s="199"/>
      <c r="J288" s="199"/>
      <c r="K288" s="199"/>
      <c r="L288" s="199"/>
      <c r="M288" s="199"/>
      <c r="N288" s="199"/>
      <c r="O288" s="199"/>
      <c r="P288" s="199"/>
      <c r="Q288" s="199"/>
      <c r="R288" s="199"/>
      <c r="S288" s="199"/>
      <c r="T288" s="199"/>
      <c r="U288" s="199"/>
      <c r="V288" s="199"/>
      <c r="W288" s="199"/>
      <c r="X288" s="199"/>
      <c r="Y288" s="199"/>
      <c r="Z288" s="199"/>
      <c r="AA288" s="199"/>
    </row>
    <row r="289" spans="1:27" ht="12.75" customHeight="1" x14ac:dyDescent="0.2">
      <c r="A289" s="199"/>
      <c r="B289" s="199"/>
      <c r="C289" s="215"/>
      <c r="D289" s="215"/>
      <c r="E289" s="215"/>
      <c r="F289" s="221"/>
      <c r="G289" s="199"/>
      <c r="H289" s="199"/>
      <c r="I289" s="199"/>
      <c r="J289" s="199"/>
      <c r="K289" s="199"/>
      <c r="L289" s="199"/>
      <c r="M289" s="199"/>
      <c r="N289" s="199"/>
      <c r="O289" s="199"/>
      <c r="P289" s="199"/>
      <c r="Q289" s="199"/>
      <c r="R289" s="199"/>
      <c r="S289" s="199"/>
      <c r="T289" s="199"/>
      <c r="U289" s="199"/>
      <c r="V289" s="199"/>
      <c r="W289" s="199"/>
      <c r="X289" s="199"/>
      <c r="Y289" s="199"/>
      <c r="Z289" s="199"/>
      <c r="AA289" s="199"/>
    </row>
    <row r="290" spans="1:27" ht="12.75" customHeight="1" x14ac:dyDescent="0.2">
      <c r="A290" s="199"/>
      <c r="B290" s="199"/>
      <c r="C290" s="215"/>
      <c r="D290" s="215"/>
      <c r="E290" s="215"/>
      <c r="F290" s="221"/>
      <c r="G290" s="199"/>
      <c r="H290" s="199"/>
      <c r="I290" s="199"/>
      <c r="J290" s="199"/>
      <c r="K290" s="199"/>
      <c r="L290" s="199"/>
      <c r="M290" s="199"/>
      <c r="N290" s="199"/>
      <c r="O290" s="199"/>
      <c r="P290" s="199"/>
      <c r="Q290" s="199"/>
      <c r="R290" s="199"/>
      <c r="S290" s="199"/>
      <c r="T290" s="199"/>
      <c r="U290" s="199"/>
      <c r="V290" s="199"/>
      <c r="W290" s="199"/>
      <c r="X290" s="199"/>
      <c r="Y290" s="199"/>
      <c r="Z290" s="199"/>
      <c r="AA290" s="199"/>
    </row>
    <row r="291" spans="1:27" ht="12.75" customHeight="1" x14ac:dyDescent="0.2">
      <c r="A291" s="199"/>
      <c r="B291" s="199"/>
      <c r="C291" s="215"/>
      <c r="D291" s="215"/>
      <c r="E291" s="215"/>
      <c r="F291" s="221"/>
      <c r="G291" s="199"/>
      <c r="H291" s="199"/>
      <c r="I291" s="199"/>
      <c r="J291" s="199"/>
      <c r="K291" s="199"/>
      <c r="L291" s="199"/>
      <c r="M291" s="199"/>
      <c r="N291" s="199"/>
      <c r="O291" s="199"/>
      <c r="P291" s="199"/>
      <c r="Q291" s="199"/>
      <c r="R291" s="199"/>
      <c r="S291" s="199"/>
      <c r="T291" s="199"/>
      <c r="U291" s="199"/>
      <c r="V291" s="199"/>
      <c r="W291" s="199"/>
      <c r="X291" s="199"/>
      <c r="Y291" s="199"/>
      <c r="Z291" s="199"/>
      <c r="AA291" s="199"/>
    </row>
    <row r="292" spans="1:27" ht="12.75" customHeight="1" x14ac:dyDescent="0.2">
      <c r="A292" s="199"/>
      <c r="B292" s="199"/>
      <c r="C292" s="215"/>
      <c r="D292" s="215"/>
      <c r="E292" s="215"/>
      <c r="F292" s="221"/>
      <c r="G292" s="199"/>
      <c r="H292" s="199"/>
      <c r="I292" s="199"/>
      <c r="J292" s="199"/>
      <c r="K292" s="199"/>
      <c r="L292" s="199"/>
      <c r="M292" s="199"/>
      <c r="N292" s="199"/>
      <c r="O292" s="199"/>
      <c r="P292" s="199"/>
      <c r="Q292" s="199"/>
      <c r="R292" s="199"/>
      <c r="S292" s="199"/>
      <c r="T292" s="199"/>
      <c r="U292" s="199"/>
      <c r="V292" s="199"/>
      <c r="W292" s="199"/>
      <c r="X292" s="199"/>
      <c r="Y292" s="199"/>
      <c r="Z292" s="199"/>
      <c r="AA292" s="199"/>
    </row>
    <row r="293" spans="1:27" ht="12.75" customHeight="1" x14ac:dyDescent="0.2">
      <c r="A293" s="199"/>
      <c r="B293" s="199"/>
      <c r="C293" s="215"/>
      <c r="D293" s="215"/>
      <c r="E293" s="215"/>
      <c r="F293" s="221"/>
      <c r="G293" s="199"/>
      <c r="H293" s="199"/>
      <c r="I293" s="199"/>
      <c r="J293" s="199"/>
      <c r="K293" s="199"/>
      <c r="L293" s="199"/>
      <c r="M293" s="199"/>
      <c r="N293" s="199"/>
      <c r="O293" s="199"/>
      <c r="P293" s="199"/>
      <c r="Q293" s="199"/>
      <c r="R293" s="199"/>
      <c r="S293" s="199"/>
      <c r="T293" s="199"/>
      <c r="U293" s="199"/>
      <c r="V293" s="199"/>
      <c r="W293" s="199"/>
      <c r="X293" s="199"/>
      <c r="Y293" s="199"/>
      <c r="Z293" s="199"/>
      <c r="AA293" s="199"/>
    </row>
    <row r="294" spans="1:27" ht="12.75" customHeight="1" x14ac:dyDescent="0.2">
      <c r="A294" s="199"/>
      <c r="B294" s="199"/>
      <c r="C294" s="215"/>
      <c r="D294" s="215"/>
      <c r="E294" s="215"/>
      <c r="F294" s="221"/>
      <c r="G294" s="199"/>
      <c r="H294" s="199"/>
      <c r="I294" s="199"/>
      <c r="J294" s="199"/>
      <c r="K294" s="199"/>
      <c r="L294" s="199"/>
      <c r="M294" s="199"/>
      <c r="N294" s="199"/>
      <c r="O294" s="199"/>
      <c r="P294" s="199"/>
      <c r="Q294" s="199"/>
      <c r="R294" s="199"/>
      <c r="S294" s="199"/>
      <c r="T294" s="199"/>
      <c r="U294" s="199"/>
      <c r="V294" s="199"/>
      <c r="W294" s="199"/>
      <c r="X294" s="199"/>
      <c r="Y294" s="199"/>
      <c r="Z294" s="199"/>
      <c r="AA294" s="199"/>
    </row>
    <row r="295" spans="1:27" ht="12.75" customHeight="1" x14ac:dyDescent="0.2">
      <c r="A295" s="199"/>
      <c r="B295" s="199"/>
      <c r="C295" s="215"/>
      <c r="D295" s="215"/>
      <c r="E295" s="215"/>
      <c r="F295" s="221"/>
      <c r="G295" s="199"/>
      <c r="H295" s="199"/>
      <c r="I295" s="199"/>
      <c r="J295" s="199"/>
      <c r="K295" s="199"/>
      <c r="L295" s="199"/>
      <c r="M295" s="199"/>
      <c r="N295" s="199"/>
      <c r="O295" s="199"/>
      <c r="P295" s="199"/>
      <c r="Q295" s="199"/>
      <c r="R295" s="199"/>
      <c r="S295" s="199"/>
      <c r="T295" s="199"/>
      <c r="U295" s="199"/>
      <c r="V295" s="199"/>
      <c r="W295" s="199"/>
      <c r="X295" s="199"/>
      <c r="Y295" s="199"/>
      <c r="Z295" s="199"/>
      <c r="AA295" s="199"/>
    </row>
    <row r="296" spans="1:27" ht="12.75" customHeight="1" x14ac:dyDescent="0.2">
      <c r="A296" s="199"/>
      <c r="B296" s="199"/>
      <c r="C296" s="215"/>
      <c r="D296" s="215"/>
      <c r="E296" s="215"/>
      <c r="F296" s="221"/>
      <c r="G296" s="199"/>
      <c r="H296" s="199"/>
      <c r="I296" s="199"/>
      <c r="J296" s="199"/>
      <c r="K296" s="199"/>
      <c r="L296" s="199"/>
      <c r="M296" s="199"/>
      <c r="N296" s="199"/>
      <c r="O296" s="199"/>
      <c r="P296" s="199"/>
      <c r="Q296" s="199"/>
      <c r="R296" s="199"/>
      <c r="S296" s="199"/>
      <c r="T296" s="199"/>
      <c r="U296" s="199"/>
      <c r="V296" s="199"/>
      <c r="W296" s="199"/>
      <c r="X296" s="199"/>
      <c r="Y296" s="199"/>
      <c r="Z296" s="199"/>
      <c r="AA296" s="199"/>
    </row>
    <row r="297" spans="1:27" ht="12.75" customHeight="1" x14ac:dyDescent="0.2">
      <c r="A297" s="199"/>
      <c r="B297" s="199"/>
      <c r="C297" s="215"/>
      <c r="D297" s="215"/>
      <c r="E297" s="215"/>
      <c r="F297" s="221"/>
      <c r="G297" s="199"/>
      <c r="H297" s="199"/>
      <c r="I297" s="199"/>
      <c r="J297" s="199"/>
      <c r="K297" s="199"/>
      <c r="L297" s="199"/>
      <c r="M297" s="199"/>
      <c r="N297" s="199"/>
      <c r="O297" s="199"/>
      <c r="P297" s="199"/>
      <c r="Q297" s="199"/>
      <c r="R297" s="199"/>
      <c r="S297" s="199"/>
      <c r="T297" s="199"/>
      <c r="U297" s="199"/>
      <c r="V297" s="199"/>
      <c r="W297" s="199"/>
      <c r="X297" s="199"/>
      <c r="Y297" s="199"/>
      <c r="Z297" s="199"/>
      <c r="AA297" s="199"/>
    </row>
    <row r="298" spans="1:27" ht="12.75" customHeight="1" x14ac:dyDescent="0.2">
      <c r="A298" s="199"/>
      <c r="B298" s="199"/>
      <c r="C298" s="215"/>
      <c r="D298" s="215"/>
      <c r="E298" s="215"/>
      <c r="F298" s="221"/>
      <c r="G298" s="199"/>
      <c r="H298" s="199"/>
      <c r="I298" s="199"/>
      <c r="J298" s="199"/>
      <c r="K298" s="199"/>
      <c r="L298" s="199"/>
      <c r="M298" s="199"/>
      <c r="N298" s="199"/>
      <c r="O298" s="199"/>
      <c r="P298" s="199"/>
      <c r="Q298" s="199"/>
      <c r="R298" s="199"/>
      <c r="S298" s="199"/>
      <c r="T298" s="199"/>
      <c r="U298" s="199"/>
      <c r="V298" s="199"/>
      <c r="W298" s="199"/>
      <c r="X298" s="199"/>
      <c r="Y298" s="199"/>
      <c r="Z298" s="199"/>
      <c r="AA298" s="199"/>
    </row>
    <row r="299" spans="1:27" ht="12.75" customHeight="1" x14ac:dyDescent="0.2">
      <c r="A299" s="199"/>
      <c r="B299" s="199"/>
      <c r="C299" s="215"/>
      <c r="D299" s="215"/>
      <c r="E299" s="215"/>
      <c r="F299" s="221"/>
      <c r="G299" s="199"/>
      <c r="H299" s="199"/>
      <c r="I299" s="199"/>
      <c r="J299" s="199"/>
      <c r="K299" s="199"/>
      <c r="L299" s="199"/>
      <c r="M299" s="199"/>
      <c r="N299" s="199"/>
      <c r="O299" s="199"/>
      <c r="P299" s="199"/>
      <c r="Q299" s="199"/>
      <c r="R299" s="199"/>
      <c r="S299" s="199"/>
      <c r="T299" s="199"/>
      <c r="U299" s="199"/>
      <c r="V299" s="199"/>
      <c r="W299" s="199"/>
      <c r="X299" s="199"/>
      <c r="Y299" s="199"/>
      <c r="Z299" s="199"/>
      <c r="AA299" s="199"/>
    </row>
    <row r="300" spans="1:27" ht="12.75" customHeight="1" x14ac:dyDescent="0.2">
      <c r="A300" s="199"/>
      <c r="B300" s="199"/>
      <c r="C300" s="215"/>
      <c r="D300" s="215"/>
      <c r="E300" s="215"/>
      <c r="F300" s="221"/>
      <c r="G300" s="199"/>
      <c r="H300" s="199"/>
      <c r="I300" s="199"/>
      <c r="J300" s="199"/>
      <c r="K300" s="199"/>
      <c r="L300" s="199"/>
      <c r="M300" s="199"/>
      <c r="N300" s="199"/>
      <c r="O300" s="199"/>
      <c r="P300" s="199"/>
      <c r="Q300" s="199"/>
      <c r="R300" s="199"/>
      <c r="S300" s="199"/>
      <c r="T300" s="199"/>
      <c r="U300" s="199"/>
      <c r="V300" s="199"/>
      <c r="W300" s="199"/>
      <c r="X300" s="199"/>
      <c r="Y300" s="199"/>
      <c r="Z300" s="199"/>
      <c r="AA300" s="199"/>
    </row>
    <row r="301" spans="1:27" ht="12.75" customHeight="1" x14ac:dyDescent="0.2">
      <c r="A301" s="199"/>
      <c r="B301" s="199"/>
      <c r="C301" s="215"/>
      <c r="D301" s="215"/>
      <c r="E301" s="215"/>
      <c r="F301" s="221"/>
      <c r="G301" s="199"/>
      <c r="H301" s="199"/>
      <c r="I301" s="199"/>
      <c r="J301" s="199"/>
      <c r="K301" s="199"/>
      <c r="L301" s="199"/>
      <c r="M301" s="199"/>
      <c r="N301" s="199"/>
      <c r="O301" s="199"/>
      <c r="P301" s="199"/>
      <c r="Q301" s="199"/>
      <c r="R301" s="199"/>
      <c r="S301" s="199"/>
      <c r="T301" s="199"/>
      <c r="U301" s="199"/>
      <c r="V301" s="199"/>
      <c r="W301" s="199"/>
      <c r="X301" s="199"/>
      <c r="Y301" s="199"/>
      <c r="Z301" s="199"/>
      <c r="AA301" s="199"/>
    </row>
    <row r="302" spans="1:27" ht="12.75" customHeight="1" x14ac:dyDescent="0.2">
      <c r="A302" s="199"/>
      <c r="B302" s="199"/>
      <c r="C302" s="215"/>
      <c r="D302" s="215"/>
      <c r="E302" s="215"/>
      <c r="F302" s="221"/>
      <c r="G302" s="199"/>
      <c r="H302" s="199"/>
      <c r="I302" s="199"/>
      <c r="J302" s="199"/>
      <c r="K302" s="199"/>
      <c r="L302" s="199"/>
      <c r="M302" s="199"/>
      <c r="N302" s="199"/>
      <c r="O302" s="199"/>
      <c r="P302" s="199"/>
      <c r="Q302" s="199"/>
      <c r="R302" s="199"/>
      <c r="S302" s="199"/>
      <c r="T302" s="199"/>
      <c r="U302" s="199"/>
      <c r="V302" s="199"/>
      <c r="W302" s="199"/>
      <c r="X302" s="199"/>
      <c r="Y302" s="199"/>
      <c r="Z302" s="199"/>
      <c r="AA302" s="199"/>
    </row>
    <row r="303" spans="1:27" ht="12.75" customHeight="1" x14ac:dyDescent="0.2">
      <c r="A303" s="199"/>
      <c r="B303" s="199"/>
      <c r="C303" s="215"/>
      <c r="D303" s="215"/>
      <c r="E303" s="215"/>
      <c r="F303" s="221"/>
      <c r="G303" s="199"/>
      <c r="H303" s="199"/>
      <c r="I303" s="199"/>
      <c r="J303" s="199"/>
      <c r="K303" s="199"/>
      <c r="L303" s="199"/>
      <c r="M303" s="199"/>
      <c r="N303" s="199"/>
      <c r="O303" s="199"/>
      <c r="P303" s="199"/>
      <c r="Q303" s="199"/>
      <c r="R303" s="199"/>
      <c r="S303" s="199"/>
      <c r="T303" s="199"/>
      <c r="U303" s="199"/>
      <c r="V303" s="199"/>
      <c r="W303" s="199"/>
      <c r="X303" s="199"/>
      <c r="Y303" s="199"/>
      <c r="Z303" s="199"/>
      <c r="AA303" s="199"/>
    </row>
    <row r="304" spans="1:27" ht="12.75" customHeight="1" x14ac:dyDescent="0.2">
      <c r="A304" s="199"/>
      <c r="B304" s="199"/>
      <c r="C304" s="215"/>
      <c r="D304" s="215"/>
      <c r="E304" s="215"/>
      <c r="F304" s="221"/>
      <c r="G304" s="199"/>
      <c r="H304" s="199"/>
      <c r="I304" s="199"/>
      <c r="J304" s="199"/>
      <c r="K304" s="199"/>
      <c r="L304" s="199"/>
      <c r="M304" s="199"/>
      <c r="N304" s="199"/>
      <c r="O304" s="199"/>
      <c r="P304" s="199"/>
      <c r="Q304" s="199"/>
      <c r="R304" s="199"/>
      <c r="S304" s="199"/>
      <c r="T304" s="199"/>
      <c r="U304" s="199"/>
      <c r="V304" s="199"/>
      <c r="W304" s="199"/>
      <c r="X304" s="199"/>
      <c r="Y304" s="199"/>
      <c r="Z304" s="199"/>
      <c r="AA304" s="199"/>
    </row>
    <row r="305" spans="1:27" ht="12.75" customHeight="1" x14ac:dyDescent="0.2">
      <c r="A305" s="199"/>
      <c r="B305" s="199"/>
      <c r="C305" s="215"/>
      <c r="D305" s="215"/>
      <c r="E305" s="215"/>
      <c r="F305" s="221"/>
      <c r="G305" s="199"/>
      <c r="H305" s="199"/>
      <c r="I305" s="199"/>
      <c r="J305" s="199"/>
      <c r="K305" s="199"/>
      <c r="L305" s="199"/>
      <c r="M305" s="199"/>
      <c r="N305" s="199"/>
      <c r="O305" s="199"/>
      <c r="P305" s="199"/>
      <c r="Q305" s="199"/>
      <c r="R305" s="199"/>
      <c r="S305" s="199"/>
      <c r="T305" s="199"/>
      <c r="U305" s="199"/>
      <c r="V305" s="199"/>
      <c r="W305" s="199"/>
      <c r="X305" s="199"/>
      <c r="Y305" s="199"/>
      <c r="Z305" s="199"/>
      <c r="AA305" s="199"/>
    </row>
    <row r="306" spans="1:27" ht="12.75" customHeight="1" x14ac:dyDescent="0.2">
      <c r="A306" s="199"/>
      <c r="B306" s="199"/>
      <c r="C306" s="215"/>
      <c r="D306" s="215"/>
      <c r="E306" s="215"/>
      <c r="F306" s="221"/>
      <c r="G306" s="199"/>
      <c r="H306" s="199"/>
      <c r="I306" s="199"/>
      <c r="J306" s="199"/>
      <c r="K306" s="199"/>
      <c r="L306" s="199"/>
      <c r="M306" s="199"/>
      <c r="N306" s="199"/>
      <c r="O306" s="199"/>
      <c r="P306" s="199"/>
      <c r="Q306" s="199"/>
      <c r="R306" s="199"/>
      <c r="S306" s="199"/>
      <c r="T306" s="199"/>
      <c r="U306" s="199"/>
      <c r="V306" s="199"/>
      <c r="W306" s="199"/>
      <c r="X306" s="199"/>
      <c r="Y306" s="199"/>
      <c r="Z306" s="199"/>
      <c r="AA306" s="199"/>
    </row>
    <row r="307" spans="1:27" ht="12.75" customHeight="1" x14ac:dyDescent="0.2">
      <c r="A307" s="199"/>
      <c r="B307" s="199"/>
      <c r="C307" s="215"/>
      <c r="D307" s="215"/>
      <c r="E307" s="215"/>
      <c r="F307" s="221"/>
      <c r="G307" s="199"/>
      <c r="H307" s="199"/>
      <c r="I307" s="199"/>
      <c r="J307" s="199"/>
      <c r="K307" s="199"/>
      <c r="L307" s="199"/>
      <c r="M307" s="199"/>
      <c r="N307" s="199"/>
      <c r="O307" s="199"/>
      <c r="P307" s="199"/>
      <c r="Q307" s="199"/>
      <c r="R307" s="199"/>
      <c r="S307" s="199"/>
      <c r="T307" s="199"/>
      <c r="U307" s="199"/>
      <c r="V307" s="199"/>
      <c r="W307" s="199"/>
      <c r="X307" s="199"/>
      <c r="Y307" s="199"/>
      <c r="Z307" s="199"/>
      <c r="AA307" s="199"/>
    </row>
    <row r="308" spans="1:27" ht="12.75" customHeight="1" x14ac:dyDescent="0.2">
      <c r="A308" s="199"/>
      <c r="B308" s="199"/>
      <c r="C308" s="215"/>
      <c r="D308" s="215"/>
      <c r="E308" s="215"/>
      <c r="F308" s="221"/>
      <c r="G308" s="199"/>
      <c r="H308" s="199"/>
      <c r="I308" s="199"/>
      <c r="J308" s="199"/>
      <c r="K308" s="199"/>
      <c r="L308" s="199"/>
      <c r="M308" s="199"/>
      <c r="N308" s="199"/>
      <c r="O308" s="199"/>
      <c r="P308" s="199"/>
      <c r="Q308" s="199"/>
      <c r="R308" s="199"/>
      <c r="S308" s="199"/>
      <c r="T308" s="199"/>
      <c r="U308" s="199"/>
      <c r="V308" s="199"/>
      <c r="W308" s="199"/>
      <c r="X308" s="199"/>
      <c r="Y308" s="199"/>
      <c r="Z308" s="199"/>
      <c r="AA308" s="199"/>
    </row>
    <row r="309" spans="1:27" ht="12.75" customHeight="1" x14ac:dyDescent="0.2">
      <c r="A309" s="199"/>
      <c r="B309" s="199"/>
      <c r="C309" s="215"/>
      <c r="D309" s="215"/>
      <c r="E309" s="215"/>
      <c r="F309" s="221"/>
      <c r="G309" s="199"/>
      <c r="H309" s="199"/>
      <c r="I309" s="199"/>
      <c r="J309" s="199"/>
      <c r="K309" s="199"/>
      <c r="L309" s="199"/>
      <c r="M309" s="199"/>
      <c r="N309" s="199"/>
      <c r="O309" s="199"/>
      <c r="P309" s="199"/>
      <c r="Q309" s="199"/>
      <c r="R309" s="199"/>
      <c r="S309" s="199"/>
      <c r="T309" s="199"/>
      <c r="U309" s="199"/>
      <c r="V309" s="199"/>
      <c r="W309" s="199"/>
      <c r="X309" s="199"/>
      <c r="Y309" s="199"/>
      <c r="Z309" s="199"/>
      <c r="AA309" s="199"/>
    </row>
    <row r="310" spans="1:27" ht="12.75" customHeight="1" x14ac:dyDescent="0.2">
      <c r="A310" s="199"/>
      <c r="B310" s="199"/>
      <c r="C310" s="215"/>
      <c r="D310" s="215"/>
      <c r="E310" s="215"/>
      <c r="F310" s="221"/>
      <c r="G310" s="199"/>
      <c r="H310" s="199"/>
      <c r="I310" s="199"/>
      <c r="J310" s="199"/>
      <c r="K310" s="199"/>
      <c r="L310" s="199"/>
      <c r="M310" s="199"/>
      <c r="N310" s="199"/>
      <c r="O310" s="199"/>
      <c r="P310" s="199"/>
      <c r="Q310" s="199"/>
      <c r="R310" s="199"/>
      <c r="S310" s="199"/>
      <c r="T310" s="199"/>
      <c r="U310" s="199"/>
      <c r="V310" s="199"/>
      <c r="W310" s="199"/>
      <c r="X310" s="199"/>
      <c r="Y310" s="199"/>
      <c r="Z310" s="199"/>
      <c r="AA310" s="199"/>
    </row>
    <row r="311" spans="1:27" ht="12.75" customHeight="1" x14ac:dyDescent="0.2">
      <c r="A311" s="199"/>
      <c r="B311" s="199"/>
      <c r="C311" s="215"/>
      <c r="D311" s="215"/>
      <c r="E311" s="215"/>
      <c r="F311" s="221"/>
      <c r="G311" s="199"/>
      <c r="H311" s="199"/>
      <c r="I311" s="199"/>
      <c r="J311" s="199"/>
      <c r="K311" s="199"/>
      <c r="L311" s="199"/>
      <c r="M311" s="199"/>
      <c r="N311" s="199"/>
      <c r="O311" s="199"/>
      <c r="P311" s="199"/>
      <c r="Q311" s="199"/>
      <c r="R311" s="199"/>
      <c r="S311" s="199"/>
      <c r="T311" s="199"/>
      <c r="U311" s="199"/>
      <c r="V311" s="199"/>
      <c r="W311" s="199"/>
      <c r="X311" s="199"/>
      <c r="Y311" s="199"/>
      <c r="Z311" s="199"/>
      <c r="AA311" s="199"/>
    </row>
    <row r="312" spans="1:27" ht="12.75" customHeight="1" x14ac:dyDescent="0.2">
      <c r="A312" s="199"/>
      <c r="B312" s="199"/>
      <c r="C312" s="215"/>
      <c r="D312" s="215"/>
      <c r="E312" s="215"/>
      <c r="F312" s="221"/>
      <c r="G312" s="199"/>
      <c r="H312" s="199"/>
      <c r="I312" s="199"/>
      <c r="J312" s="199"/>
      <c r="K312" s="199"/>
      <c r="L312" s="199"/>
      <c r="M312" s="199"/>
      <c r="N312" s="199"/>
      <c r="O312" s="199"/>
      <c r="P312" s="199"/>
      <c r="Q312" s="199"/>
      <c r="R312" s="199"/>
      <c r="S312" s="199"/>
      <c r="T312" s="199"/>
      <c r="U312" s="199"/>
      <c r="V312" s="199"/>
      <c r="W312" s="199"/>
      <c r="X312" s="199"/>
      <c r="Y312" s="199"/>
      <c r="Z312" s="199"/>
      <c r="AA312" s="199"/>
    </row>
    <row r="313" spans="1:27" ht="12.75" customHeight="1" x14ac:dyDescent="0.2">
      <c r="A313" s="199"/>
      <c r="B313" s="199"/>
      <c r="C313" s="215"/>
      <c r="D313" s="215"/>
      <c r="E313" s="215"/>
      <c r="F313" s="221"/>
      <c r="G313" s="199"/>
      <c r="H313" s="199"/>
      <c r="I313" s="199"/>
      <c r="J313" s="199"/>
      <c r="K313" s="199"/>
      <c r="L313" s="199"/>
      <c r="M313" s="199"/>
      <c r="N313" s="199"/>
      <c r="O313" s="199"/>
      <c r="P313" s="199"/>
      <c r="Q313" s="199"/>
      <c r="R313" s="199"/>
      <c r="S313" s="199"/>
      <c r="T313" s="199"/>
      <c r="U313" s="199"/>
      <c r="V313" s="199"/>
      <c r="W313" s="199"/>
      <c r="X313" s="199"/>
      <c r="Y313" s="199"/>
      <c r="Z313" s="199"/>
      <c r="AA313" s="199"/>
    </row>
    <row r="314" spans="1:27" ht="12.75" customHeight="1" x14ac:dyDescent="0.2">
      <c r="A314" s="199"/>
      <c r="B314" s="199"/>
      <c r="C314" s="215"/>
      <c r="D314" s="215"/>
      <c r="E314" s="215"/>
      <c r="F314" s="221"/>
      <c r="G314" s="199"/>
      <c r="H314" s="199"/>
      <c r="I314" s="199"/>
      <c r="J314" s="199"/>
      <c r="K314" s="199"/>
      <c r="L314" s="199"/>
      <c r="M314" s="199"/>
      <c r="N314" s="199"/>
      <c r="O314" s="199"/>
      <c r="P314" s="199"/>
      <c r="Q314" s="199"/>
      <c r="R314" s="199"/>
      <c r="S314" s="199"/>
      <c r="T314" s="199"/>
      <c r="U314" s="199"/>
      <c r="V314" s="199"/>
      <c r="W314" s="199"/>
      <c r="X314" s="199"/>
      <c r="Y314" s="199"/>
      <c r="Z314" s="199"/>
      <c r="AA314" s="199"/>
    </row>
    <row r="315" spans="1:27" ht="12.75" customHeight="1" x14ac:dyDescent="0.2">
      <c r="A315" s="199"/>
      <c r="B315" s="199"/>
      <c r="C315" s="215"/>
      <c r="D315" s="215"/>
      <c r="E315" s="215"/>
      <c r="F315" s="221"/>
      <c r="G315" s="199"/>
      <c r="H315" s="199"/>
      <c r="I315" s="199"/>
      <c r="J315" s="199"/>
      <c r="K315" s="199"/>
      <c r="L315" s="199"/>
      <c r="M315" s="199"/>
      <c r="N315" s="199"/>
      <c r="O315" s="199"/>
      <c r="P315" s="199"/>
      <c r="Q315" s="199"/>
      <c r="R315" s="199"/>
      <c r="S315" s="199"/>
      <c r="T315" s="199"/>
      <c r="U315" s="199"/>
      <c r="V315" s="199"/>
      <c r="W315" s="199"/>
      <c r="X315" s="199"/>
      <c r="Y315" s="199"/>
      <c r="Z315" s="199"/>
      <c r="AA315" s="199"/>
    </row>
    <row r="316" spans="1:27" ht="12.75" customHeight="1" x14ac:dyDescent="0.2">
      <c r="A316" s="199"/>
      <c r="B316" s="199"/>
      <c r="C316" s="215"/>
      <c r="D316" s="215"/>
      <c r="E316" s="215"/>
      <c r="F316" s="221"/>
      <c r="G316" s="199"/>
      <c r="H316" s="199"/>
      <c r="I316" s="199"/>
      <c r="J316" s="199"/>
      <c r="K316" s="199"/>
      <c r="L316" s="199"/>
      <c r="M316" s="199"/>
      <c r="N316" s="199"/>
      <c r="O316" s="199"/>
      <c r="P316" s="199"/>
      <c r="Q316" s="199"/>
      <c r="R316" s="199"/>
      <c r="S316" s="199"/>
      <c r="T316" s="199"/>
      <c r="U316" s="199"/>
      <c r="V316" s="199"/>
      <c r="W316" s="199"/>
      <c r="X316" s="199"/>
      <c r="Y316" s="199"/>
      <c r="Z316" s="199"/>
      <c r="AA316" s="199"/>
    </row>
    <row r="317" spans="1:27" ht="12.75" customHeight="1" x14ac:dyDescent="0.2">
      <c r="A317" s="199"/>
      <c r="B317" s="199"/>
      <c r="C317" s="215"/>
      <c r="D317" s="215"/>
      <c r="E317" s="215"/>
      <c r="F317" s="221"/>
      <c r="G317" s="199"/>
      <c r="H317" s="199"/>
      <c r="I317" s="199"/>
      <c r="J317" s="199"/>
      <c r="K317" s="199"/>
      <c r="L317" s="199"/>
      <c r="M317" s="199"/>
      <c r="N317" s="199"/>
      <c r="O317" s="199"/>
      <c r="P317" s="199"/>
      <c r="Q317" s="199"/>
      <c r="R317" s="199"/>
      <c r="S317" s="199"/>
      <c r="T317" s="199"/>
      <c r="U317" s="199"/>
      <c r="V317" s="199"/>
      <c r="W317" s="199"/>
      <c r="X317" s="199"/>
      <c r="Y317" s="199"/>
      <c r="Z317" s="199"/>
      <c r="AA317" s="199"/>
    </row>
    <row r="318" spans="1:27" ht="12.75" customHeight="1" x14ac:dyDescent="0.2">
      <c r="A318" s="199"/>
      <c r="B318" s="199"/>
      <c r="C318" s="215"/>
      <c r="D318" s="215"/>
      <c r="E318" s="215"/>
      <c r="F318" s="221"/>
      <c r="G318" s="199"/>
      <c r="H318" s="199"/>
      <c r="I318" s="199"/>
      <c r="J318" s="199"/>
      <c r="K318" s="199"/>
      <c r="L318" s="199"/>
      <c r="M318" s="199"/>
      <c r="N318" s="199"/>
      <c r="O318" s="199"/>
      <c r="P318" s="199"/>
      <c r="Q318" s="199"/>
      <c r="R318" s="199"/>
      <c r="S318" s="199"/>
      <c r="T318" s="199"/>
      <c r="U318" s="199"/>
      <c r="V318" s="199"/>
      <c r="W318" s="199"/>
      <c r="X318" s="199"/>
      <c r="Y318" s="199"/>
      <c r="Z318" s="199"/>
      <c r="AA318" s="199"/>
    </row>
    <row r="319" spans="1:27" ht="12.75" customHeight="1" x14ac:dyDescent="0.2">
      <c r="A319" s="199"/>
      <c r="B319" s="199"/>
      <c r="C319" s="215"/>
      <c r="D319" s="215"/>
      <c r="E319" s="215"/>
      <c r="F319" s="221"/>
      <c r="G319" s="199"/>
      <c r="H319" s="199"/>
      <c r="I319" s="199"/>
      <c r="J319" s="199"/>
      <c r="K319" s="199"/>
      <c r="L319" s="199"/>
      <c r="M319" s="199"/>
      <c r="N319" s="199"/>
      <c r="O319" s="199"/>
      <c r="P319" s="199"/>
      <c r="Q319" s="199"/>
      <c r="R319" s="199"/>
      <c r="S319" s="199"/>
      <c r="T319" s="199"/>
      <c r="U319" s="199"/>
      <c r="V319" s="199"/>
      <c r="W319" s="199"/>
      <c r="X319" s="199"/>
      <c r="Y319" s="199"/>
      <c r="Z319" s="199"/>
      <c r="AA319" s="199"/>
    </row>
    <row r="320" spans="1:27" ht="12.75" customHeight="1" x14ac:dyDescent="0.2">
      <c r="A320" s="199"/>
      <c r="B320" s="199"/>
      <c r="C320" s="215"/>
      <c r="D320" s="215"/>
      <c r="E320" s="215"/>
      <c r="F320" s="221"/>
      <c r="G320" s="199"/>
      <c r="H320" s="199"/>
      <c r="I320" s="199"/>
      <c r="J320" s="199"/>
      <c r="K320" s="199"/>
      <c r="L320" s="199"/>
      <c r="M320" s="199"/>
      <c r="N320" s="199"/>
      <c r="O320" s="199"/>
      <c r="P320" s="199"/>
      <c r="Q320" s="199"/>
      <c r="R320" s="199"/>
      <c r="S320" s="199"/>
      <c r="T320" s="199"/>
      <c r="U320" s="199"/>
      <c r="V320" s="199"/>
      <c r="W320" s="199"/>
      <c r="X320" s="199"/>
      <c r="Y320" s="199"/>
      <c r="Z320" s="199"/>
      <c r="AA320" s="199"/>
    </row>
    <row r="321" spans="1:27" ht="12.75" customHeight="1" x14ac:dyDescent="0.2">
      <c r="A321" s="199"/>
      <c r="B321" s="199"/>
      <c r="C321" s="215"/>
      <c r="D321" s="215"/>
      <c r="E321" s="215"/>
      <c r="F321" s="221"/>
      <c r="G321" s="199"/>
      <c r="H321" s="199"/>
      <c r="I321" s="199"/>
      <c r="J321" s="199"/>
      <c r="K321" s="199"/>
      <c r="L321" s="199"/>
      <c r="M321" s="199"/>
      <c r="N321" s="199"/>
      <c r="O321" s="199"/>
      <c r="P321" s="199"/>
      <c r="Q321" s="199"/>
      <c r="R321" s="199"/>
      <c r="S321" s="199"/>
      <c r="T321" s="199"/>
      <c r="U321" s="199"/>
      <c r="V321" s="199"/>
      <c r="W321" s="199"/>
      <c r="X321" s="199"/>
      <c r="Y321" s="199"/>
      <c r="Z321" s="199"/>
      <c r="AA321" s="199"/>
    </row>
    <row r="322" spans="1:27" ht="12.75" customHeight="1" x14ac:dyDescent="0.2">
      <c r="A322" s="199"/>
      <c r="B322" s="199"/>
      <c r="C322" s="215"/>
      <c r="D322" s="215"/>
      <c r="E322" s="215"/>
      <c r="F322" s="221"/>
      <c r="G322" s="199"/>
      <c r="H322" s="199"/>
      <c r="I322" s="199"/>
      <c r="J322" s="199"/>
      <c r="K322" s="199"/>
      <c r="L322" s="199"/>
      <c r="M322" s="199"/>
      <c r="N322" s="199"/>
      <c r="O322" s="199"/>
      <c r="P322" s="199"/>
      <c r="Q322" s="199"/>
      <c r="R322" s="199"/>
      <c r="S322" s="199"/>
      <c r="T322" s="199"/>
      <c r="U322" s="199"/>
      <c r="V322" s="199"/>
      <c r="W322" s="199"/>
      <c r="X322" s="199"/>
      <c r="Y322" s="199"/>
      <c r="Z322" s="199"/>
      <c r="AA322" s="199"/>
    </row>
    <row r="323" spans="1:27" ht="12.75" customHeight="1" x14ac:dyDescent="0.2">
      <c r="A323" s="199"/>
      <c r="B323" s="199"/>
      <c r="C323" s="215"/>
      <c r="D323" s="215"/>
      <c r="E323" s="215"/>
      <c r="F323" s="221"/>
      <c r="G323" s="199"/>
      <c r="H323" s="199"/>
      <c r="I323" s="199"/>
      <c r="J323" s="199"/>
      <c r="K323" s="199"/>
      <c r="L323" s="199"/>
      <c r="M323" s="199"/>
      <c r="N323" s="199"/>
      <c r="O323" s="199"/>
      <c r="P323" s="199"/>
      <c r="Q323" s="199"/>
      <c r="R323" s="199"/>
      <c r="S323" s="199"/>
      <c r="T323" s="199"/>
      <c r="U323" s="199"/>
      <c r="V323" s="199"/>
      <c r="W323" s="199"/>
      <c r="X323" s="199"/>
      <c r="Y323" s="199"/>
      <c r="Z323" s="199"/>
      <c r="AA323" s="199"/>
    </row>
    <row r="324" spans="1:27" ht="12.75" customHeight="1" x14ac:dyDescent="0.2">
      <c r="A324" s="199"/>
      <c r="B324" s="199"/>
      <c r="C324" s="215"/>
      <c r="D324" s="215"/>
      <c r="E324" s="215"/>
      <c r="F324" s="221"/>
      <c r="G324" s="199"/>
      <c r="H324" s="199"/>
      <c r="I324" s="199"/>
      <c r="J324" s="199"/>
      <c r="K324" s="199"/>
      <c r="L324" s="199"/>
      <c r="M324" s="199"/>
      <c r="N324" s="199"/>
      <c r="O324" s="199"/>
      <c r="P324" s="199"/>
      <c r="Q324" s="199"/>
      <c r="R324" s="199"/>
      <c r="S324" s="199"/>
      <c r="T324" s="199"/>
      <c r="U324" s="199"/>
      <c r="V324" s="199"/>
      <c r="W324" s="199"/>
      <c r="X324" s="199"/>
      <c r="Y324" s="199"/>
      <c r="Z324" s="199"/>
      <c r="AA324" s="199"/>
    </row>
    <row r="325" spans="1:27" ht="12.75" customHeight="1" x14ac:dyDescent="0.2">
      <c r="A325" s="199"/>
      <c r="B325" s="199"/>
      <c r="C325" s="215"/>
      <c r="D325" s="215"/>
      <c r="E325" s="215"/>
      <c r="F325" s="221"/>
      <c r="G325" s="199"/>
      <c r="H325" s="199"/>
      <c r="I325" s="199"/>
      <c r="J325" s="199"/>
      <c r="K325" s="199"/>
      <c r="L325" s="199"/>
      <c r="M325" s="199"/>
      <c r="N325" s="199"/>
      <c r="O325" s="199"/>
      <c r="P325" s="199"/>
      <c r="Q325" s="199"/>
      <c r="R325" s="199"/>
      <c r="S325" s="199"/>
      <c r="T325" s="199"/>
      <c r="U325" s="199"/>
      <c r="V325" s="199"/>
      <c r="W325" s="199"/>
      <c r="X325" s="199"/>
      <c r="Y325" s="199"/>
      <c r="Z325" s="199"/>
      <c r="AA325" s="199"/>
    </row>
    <row r="326" spans="1:27" ht="12.75" customHeight="1" x14ac:dyDescent="0.2">
      <c r="A326" s="199"/>
      <c r="B326" s="199"/>
      <c r="C326" s="215"/>
      <c r="D326" s="215"/>
      <c r="E326" s="215"/>
      <c r="F326" s="221"/>
      <c r="G326" s="199"/>
      <c r="H326" s="199"/>
      <c r="I326" s="199"/>
      <c r="J326" s="199"/>
      <c r="K326" s="199"/>
      <c r="L326" s="199"/>
      <c r="M326" s="199"/>
      <c r="N326" s="199"/>
      <c r="O326" s="199"/>
      <c r="P326" s="199"/>
      <c r="Q326" s="199"/>
      <c r="R326" s="199"/>
      <c r="S326" s="199"/>
      <c r="T326" s="199"/>
      <c r="U326" s="199"/>
      <c r="V326" s="199"/>
      <c r="W326" s="199"/>
      <c r="X326" s="199"/>
      <c r="Y326" s="199"/>
      <c r="Z326" s="199"/>
      <c r="AA326" s="199"/>
    </row>
    <row r="327" spans="1:27" ht="12.75" customHeight="1" x14ac:dyDescent="0.2">
      <c r="A327" s="199"/>
      <c r="B327" s="199"/>
      <c r="C327" s="215"/>
      <c r="D327" s="215"/>
      <c r="E327" s="215"/>
      <c r="F327" s="221"/>
      <c r="G327" s="199"/>
      <c r="H327" s="199"/>
      <c r="I327" s="199"/>
      <c r="J327" s="199"/>
      <c r="K327" s="199"/>
      <c r="L327" s="199"/>
      <c r="M327" s="199"/>
      <c r="N327" s="199"/>
      <c r="O327" s="199"/>
      <c r="P327" s="199"/>
      <c r="Q327" s="199"/>
      <c r="R327" s="199"/>
      <c r="S327" s="199"/>
      <c r="T327" s="199"/>
      <c r="U327" s="199"/>
      <c r="V327" s="199"/>
      <c r="W327" s="199"/>
      <c r="X327" s="199"/>
      <c r="Y327" s="199"/>
      <c r="Z327" s="199"/>
      <c r="AA327" s="199"/>
    </row>
    <row r="328" spans="1:27" ht="12.75" customHeight="1" x14ac:dyDescent="0.2">
      <c r="A328" s="199"/>
      <c r="B328" s="199"/>
      <c r="C328" s="215"/>
      <c r="D328" s="215"/>
      <c r="E328" s="215"/>
      <c r="F328" s="221"/>
      <c r="G328" s="199"/>
      <c r="H328" s="199"/>
      <c r="I328" s="199"/>
      <c r="J328" s="199"/>
      <c r="K328" s="199"/>
      <c r="L328" s="199"/>
      <c r="M328" s="199"/>
      <c r="N328" s="199"/>
      <c r="O328" s="199"/>
      <c r="P328" s="199"/>
      <c r="Q328" s="199"/>
      <c r="R328" s="199"/>
      <c r="S328" s="199"/>
      <c r="T328" s="199"/>
      <c r="U328" s="199"/>
      <c r="V328" s="199"/>
      <c r="W328" s="199"/>
      <c r="X328" s="199"/>
      <c r="Y328" s="199"/>
      <c r="Z328" s="199"/>
      <c r="AA328" s="199"/>
    </row>
    <row r="329" spans="1:27" ht="12.75" customHeight="1" x14ac:dyDescent="0.2">
      <c r="A329" s="199"/>
      <c r="B329" s="199"/>
      <c r="C329" s="215"/>
      <c r="D329" s="215"/>
      <c r="E329" s="215"/>
      <c r="F329" s="221"/>
      <c r="G329" s="199"/>
      <c r="H329" s="199"/>
      <c r="I329" s="199"/>
      <c r="J329" s="199"/>
      <c r="K329" s="199"/>
      <c r="L329" s="199"/>
      <c r="M329" s="199"/>
      <c r="N329" s="199"/>
      <c r="O329" s="199"/>
      <c r="P329" s="199"/>
      <c r="Q329" s="199"/>
      <c r="R329" s="199"/>
      <c r="S329" s="199"/>
      <c r="T329" s="199"/>
      <c r="U329" s="199"/>
      <c r="V329" s="199"/>
      <c r="W329" s="199"/>
      <c r="X329" s="199"/>
      <c r="Y329" s="199"/>
      <c r="Z329" s="199"/>
      <c r="AA329" s="199"/>
    </row>
    <row r="330" spans="1:27" ht="12.75" customHeight="1" x14ac:dyDescent="0.2">
      <c r="A330" s="199"/>
      <c r="B330" s="199"/>
      <c r="C330" s="215"/>
      <c r="D330" s="215"/>
      <c r="E330" s="215"/>
      <c r="F330" s="221"/>
      <c r="G330" s="199"/>
      <c r="H330" s="199"/>
      <c r="I330" s="199"/>
      <c r="J330" s="199"/>
      <c r="K330" s="199"/>
      <c r="L330" s="199"/>
      <c r="M330" s="199"/>
      <c r="N330" s="199"/>
      <c r="O330" s="199"/>
      <c r="P330" s="199"/>
      <c r="Q330" s="199"/>
      <c r="R330" s="199"/>
      <c r="S330" s="199"/>
      <c r="T330" s="199"/>
      <c r="U330" s="199"/>
      <c r="V330" s="199"/>
      <c r="W330" s="199"/>
      <c r="X330" s="199"/>
      <c r="Y330" s="199"/>
      <c r="Z330" s="199"/>
      <c r="AA330" s="199"/>
    </row>
    <row r="331" spans="1:27" ht="12.75" customHeight="1" x14ac:dyDescent="0.2">
      <c r="A331" s="199"/>
      <c r="B331" s="199"/>
      <c r="C331" s="215"/>
      <c r="D331" s="215"/>
      <c r="E331" s="215"/>
      <c r="F331" s="221"/>
      <c r="G331" s="199"/>
      <c r="H331" s="199"/>
      <c r="I331" s="199"/>
      <c r="J331" s="199"/>
      <c r="K331" s="199"/>
      <c r="L331" s="199"/>
      <c r="M331" s="199"/>
      <c r="N331" s="199"/>
      <c r="O331" s="199"/>
      <c r="P331" s="199"/>
      <c r="Q331" s="199"/>
      <c r="R331" s="199"/>
      <c r="S331" s="199"/>
      <c r="T331" s="199"/>
      <c r="U331" s="199"/>
      <c r="V331" s="199"/>
      <c r="W331" s="199"/>
      <c r="X331" s="199"/>
      <c r="Y331" s="199"/>
      <c r="Z331" s="199"/>
      <c r="AA331" s="199"/>
    </row>
    <row r="332" spans="1:27" ht="12.75" customHeight="1" x14ac:dyDescent="0.2">
      <c r="A332" s="199"/>
      <c r="B332" s="199"/>
      <c r="C332" s="215"/>
      <c r="D332" s="215"/>
      <c r="E332" s="215"/>
      <c r="F332" s="221"/>
      <c r="G332" s="199"/>
      <c r="H332" s="199"/>
      <c r="I332" s="199"/>
      <c r="J332" s="199"/>
      <c r="K332" s="199"/>
      <c r="L332" s="199"/>
      <c r="M332" s="199"/>
      <c r="N332" s="199"/>
      <c r="O332" s="199"/>
      <c r="P332" s="199"/>
      <c r="Q332" s="199"/>
      <c r="R332" s="199"/>
      <c r="S332" s="199"/>
      <c r="T332" s="199"/>
      <c r="U332" s="199"/>
      <c r="V332" s="199"/>
      <c r="W332" s="199"/>
      <c r="X332" s="199"/>
      <c r="Y332" s="199"/>
      <c r="Z332" s="199"/>
      <c r="AA332" s="199"/>
    </row>
    <row r="333" spans="1:27" ht="12.75" customHeight="1" x14ac:dyDescent="0.2">
      <c r="A333" s="199"/>
      <c r="B333" s="199"/>
      <c r="C333" s="215"/>
      <c r="D333" s="215"/>
      <c r="E333" s="215"/>
      <c r="F333" s="221"/>
      <c r="G333" s="199"/>
      <c r="H333" s="199"/>
      <c r="I333" s="199"/>
      <c r="J333" s="199"/>
      <c r="K333" s="199"/>
      <c r="L333" s="199"/>
      <c r="M333" s="199"/>
      <c r="N333" s="199"/>
      <c r="O333" s="199"/>
      <c r="P333" s="199"/>
      <c r="Q333" s="199"/>
      <c r="R333" s="199"/>
      <c r="S333" s="199"/>
      <c r="T333" s="199"/>
      <c r="U333" s="199"/>
      <c r="V333" s="199"/>
      <c r="W333" s="199"/>
      <c r="X333" s="199"/>
      <c r="Y333" s="199"/>
      <c r="Z333" s="199"/>
      <c r="AA333" s="199"/>
    </row>
    <row r="334" spans="1:27" ht="12.75" customHeight="1" x14ac:dyDescent="0.2">
      <c r="A334" s="199"/>
      <c r="B334" s="199"/>
      <c r="C334" s="215"/>
      <c r="D334" s="215"/>
      <c r="E334" s="215"/>
      <c r="F334" s="221"/>
      <c r="G334" s="199"/>
      <c r="H334" s="199"/>
      <c r="I334" s="199"/>
      <c r="J334" s="199"/>
      <c r="K334" s="199"/>
      <c r="L334" s="199"/>
      <c r="M334" s="199"/>
      <c r="N334" s="199"/>
      <c r="O334" s="199"/>
      <c r="P334" s="199"/>
      <c r="Q334" s="199"/>
      <c r="R334" s="199"/>
      <c r="S334" s="199"/>
      <c r="T334" s="199"/>
      <c r="U334" s="199"/>
      <c r="V334" s="199"/>
      <c r="W334" s="199"/>
      <c r="X334" s="199"/>
      <c r="Y334" s="199"/>
      <c r="Z334" s="199"/>
      <c r="AA334" s="199"/>
    </row>
    <row r="335" spans="1:27" ht="12.75" customHeight="1" x14ac:dyDescent="0.2">
      <c r="A335" s="199"/>
      <c r="B335" s="199"/>
      <c r="C335" s="215"/>
      <c r="D335" s="215"/>
      <c r="E335" s="215"/>
      <c r="F335" s="221"/>
      <c r="G335" s="199"/>
      <c r="H335" s="199"/>
      <c r="I335" s="199"/>
      <c r="J335" s="199"/>
      <c r="K335" s="199"/>
      <c r="L335" s="199"/>
      <c r="M335" s="199"/>
      <c r="N335" s="199"/>
      <c r="O335" s="199"/>
      <c r="P335" s="199"/>
      <c r="Q335" s="199"/>
      <c r="R335" s="199"/>
      <c r="S335" s="199"/>
      <c r="T335" s="199"/>
      <c r="U335" s="199"/>
      <c r="V335" s="199"/>
      <c r="W335" s="199"/>
      <c r="X335" s="199"/>
      <c r="Y335" s="199"/>
      <c r="Z335" s="199"/>
      <c r="AA335" s="199"/>
    </row>
    <row r="336" spans="1:27" ht="12.75" customHeight="1" x14ac:dyDescent="0.2">
      <c r="A336" s="199"/>
      <c r="B336" s="199"/>
      <c r="C336" s="215"/>
      <c r="D336" s="215"/>
      <c r="E336" s="215"/>
      <c r="F336" s="221"/>
      <c r="G336" s="199"/>
      <c r="H336" s="199"/>
      <c r="I336" s="199"/>
      <c r="J336" s="199"/>
      <c r="K336" s="199"/>
      <c r="L336" s="199"/>
      <c r="M336" s="199"/>
      <c r="N336" s="199"/>
      <c r="O336" s="199"/>
      <c r="P336" s="199"/>
      <c r="Q336" s="199"/>
      <c r="R336" s="199"/>
      <c r="S336" s="199"/>
      <c r="T336" s="199"/>
      <c r="U336" s="199"/>
      <c r="V336" s="199"/>
      <c r="W336" s="199"/>
      <c r="X336" s="199"/>
      <c r="Y336" s="199"/>
      <c r="Z336" s="199"/>
      <c r="AA336" s="199"/>
    </row>
    <row r="337" spans="1:27" ht="12.75" customHeight="1" x14ac:dyDescent="0.2">
      <c r="A337" s="199"/>
      <c r="B337" s="199"/>
      <c r="C337" s="215"/>
      <c r="D337" s="215"/>
      <c r="E337" s="215"/>
      <c r="F337" s="221"/>
      <c r="G337" s="199"/>
      <c r="H337" s="199"/>
      <c r="I337" s="199"/>
      <c r="J337" s="199"/>
      <c r="K337" s="199"/>
      <c r="L337" s="199"/>
      <c r="M337" s="199"/>
      <c r="N337" s="199"/>
      <c r="O337" s="199"/>
      <c r="P337" s="199"/>
      <c r="Q337" s="199"/>
      <c r="R337" s="199"/>
      <c r="S337" s="199"/>
      <c r="T337" s="199"/>
      <c r="U337" s="199"/>
      <c r="V337" s="199"/>
      <c r="W337" s="199"/>
      <c r="X337" s="199"/>
      <c r="Y337" s="199"/>
      <c r="Z337" s="199"/>
      <c r="AA337" s="199"/>
    </row>
    <row r="338" spans="1:27" ht="12.75" customHeight="1" x14ac:dyDescent="0.2">
      <c r="A338" s="199"/>
      <c r="B338" s="199"/>
      <c r="C338" s="215"/>
      <c r="D338" s="215"/>
      <c r="E338" s="215"/>
      <c r="F338" s="221"/>
      <c r="G338" s="199"/>
      <c r="H338" s="199"/>
      <c r="I338" s="199"/>
      <c r="J338" s="199"/>
      <c r="K338" s="199"/>
      <c r="L338" s="199"/>
      <c r="M338" s="199"/>
      <c r="N338" s="199"/>
      <c r="O338" s="199"/>
      <c r="P338" s="199"/>
      <c r="Q338" s="199"/>
      <c r="R338" s="199"/>
      <c r="S338" s="199"/>
      <c r="T338" s="199"/>
      <c r="U338" s="199"/>
      <c r="V338" s="199"/>
      <c r="W338" s="199"/>
      <c r="X338" s="199"/>
      <c r="Y338" s="199"/>
      <c r="Z338" s="199"/>
      <c r="AA338" s="199"/>
    </row>
    <row r="339" spans="1:27" ht="12.75" customHeight="1" x14ac:dyDescent="0.2">
      <c r="A339" s="199"/>
      <c r="B339" s="199"/>
      <c r="C339" s="215"/>
      <c r="D339" s="215"/>
      <c r="E339" s="215"/>
      <c r="F339" s="221"/>
      <c r="G339" s="199"/>
      <c r="H339" s="199"/>
      <c r="I339" s="199"/>
      <c r="J339" s="199"/>
      <c r="K339" s="199"/>
      <c r="L339" s="199"/>
      <c r="M339" s="199"/>
      <c r="N339" s="199"/>
      <c r="O339" s="199"/>
      <c r="P339" s="199"/>
      <c r="Q339" s="199"/>
      <c r="R339" s="199"/>
      <c r="S339" s="199"/>
      <c r="T339" s="199"/>
      <c r="U339" s="199"/>
      <c r="V339" s="199"/>
      <c r="W339" s="199"/>
      <c r="X339" s="199"/>
      <c r="Y339" s="199"/>
      <c r="Z339" s="199"/>
      <c r="AA339" s="199"/>
    </row>
    <row r="340" spans="1:27" ht="12.75" customHeight="1" x14ac:dyDescent="0.2">
      <c r="A340" s="199"/>
      <c r="B340" s="199"/>
      <c r="C340" s="215"/>
      <c r="D340" s="215"/>
      <c r="E340" s="215"/>
      <c r="F340" s="221"/>
      <c r="G340" s="199"/>
      <c r="H340" s="199"/>
      <c r="I340" s="199"/>
      <c r="J340" s="199"/>
      <c r="K340" s="199"/>
      <c r="L340" s="199"/>
      <c r="M340" s="199"/>
      <c r="N340" s="199"/>
      <c r="O340" s="199"/>
      <c r="P340" s="199"/>
      <c r="Q340" s="199"/>
      <c r="R340" s="199"/>
      <c r="S340" s="199"/>
      <c r="T340" s="199"/>
      <c r="U340" s="199"/>
      <c r="V340" s="199"/>
      <c r="W340" s="199"/>
      <c r="X340" s="199"/>
      <c r="Y340" s="199"/>
      <c r="Z340" s="199"/>
      <c r="AA340" s="199"/>
    </row>
    <row r="341" spans="1:27" ht="12.75" customHeight="1" x14ac:dyDescent="0.2">
      <c r="A341" s="199"/>
      <c r="B341" s="199"/>
      <c r="C341" s="215"/>
      <c r="D341" s="215"/>
      <c r="E341" s="215"/>
      <c r="F341" s="221"/>
      <c r="G341" s="199"/>
      <c r="H341" s="199"/>
      <c r="I341" s="199"/>
      <c r="J341" s="199"/>
      <c r="K341" s="199"/>
      <c r="L341" s="199"/>
      <c r="M341" s="199"/>
      <c r="N341" s="199"/>
      <c r="O341" s="199"/>
      <c r="P341" s="199"/>
      <c r="Q341" s="199"/>
      <c r="R341" s="199"/>
      <c r="S341" s="199"/>
      <c r="T341" s="199"/>
      <c r="U341" s="199"/>
      <c r="V341" s="199"/>
      <c r="W341" s="199"/>
      <c r="X341" s="199"/>
      <c r="Y341" s="199"/>
      <c r="Z341" s="199"/>
      <c r="AA341" s="199"/>
    </row>
    <row r="342" spans="1:27" ht="12.75" customHeight="1" x14ac:dyDescent="0.2">
      <c r="A342" s="199"/>
      <c r="B342" s="199"/>
      <c r="C342" s="215"/>
      <c r="D342" s="215"/>
      <c r="E342" s="215"/>
      <c r="F342" s="221"/>
      <c r="G342" s="199"/>
      <c r="H342" s="199"/>
      <c r="I342" s="199"/>
      <c r="J342" s="199"/>
      <c r="K342" s="199"/>
      <c r="L342" s="199"/>
      <c r="M342" s="199"/>
      <c r="N342" s="199"/>
      <c r="O342" s="199"/>
      <c r="P342" s="199"/>
      <c r="Q342" s="199"/>
      <c r="R342" s="199"/>
      <c r="S342" s="199"/>
      <c r="T342" s="199"/>
      <c r="U342" s="199"/>
      <c r="V342" s="199"/>
      <c r="W342" s="199"/>
      <c r="X342" s="199"/>
      <c r="Y342" s="199"/>
      <c r="Z342" s="199"/>
      <c r="AA342" s="199"/>
    </row>
    <row r="343" spans="1:27" ht="12.75" customHeight="1" x14ac:dyDescent="0.2">
      <c r="A343" s="199"/>
      <c r="B343" s="199"/>
      <c r="C343" s="215"/>
      <c r="D343" s="215"/>
      <c r="E343" s="215"/>
      <c r="F343" s="221"/>
      <c r="G343" s="199"/>
      <c r="H343" s="199"/>
      <c r="I343" s="199"/>
      <c r="J343" s="199"/>
      <c r="K343" s="199"/>
      <c r="L343" s="199"/>
      <c r="M343" s="199"/>
      <c r="N343" s="199"/>
      <c r="O343" s="199"/>
      <c r="P343" s="199"/>
      <c r="Q343" s="199"/>
      <c r="R343" s="199"/>
      <c r="S343" s="199"/>
      <c r="T343" s="199"/>
      <c r="U343" s="199"/>
      <c r="V343" s="199"/>
      <c r="W343" s="199"/>
      <c r="X343" s="199"/>
      <c r="Y343" s="199"/>
      <c r="Z343" s="199"/>
      <c r="AA343" s="199"/>
    </row>
    <row r="344" spans="1:27" ht="12.75" customHeight="1" x14ac:dyDescent="0.2">
      <c r="A344" s="199"/>
      <c r="B344" s="199"/>
      <c r="C344" s="215"/>
      <c r="D344" s="215"/>
      <c r="E344" s="215"/>
      <c r="F344" s="221"/>
      <c r="G344" s="199"/>
      <c r="H344" s="199"/>
      <c r="I344" s="199"/>
      <c r="J344" s="199"/>
      <c r="K344" s="199"/>
      <c r="L344" s="199"/>
      <c r="M344" s="199"/>
      <c r="N344" s="199"/>
      <c r="O344" s="199"/>
      <c r="P344" s="199"/>
      <c r="Q344" s="199"/>
      <c r="R344" s="199"/>
      <c r="S344" s="199"/>
      <c r="T344" s="199"/>
      <c r="U344" s="199"/>
      <c r="V344" s="199"/>
      <c r="W344" s="199"/>
      <c r="X344" s="199"/>
      <c r="Y344" s="199"/>
      <c r="Z344" s="199"/>
      <c r="AA344" s="199"/>
    </row>
    <row r="345" spans="1:27" ht="12.75" customHeight="1" x14ac:dyDescent="0.2">
      <c r="A345" s="199"/>
      <c r="B345" s="199"/>
      <c r="C345" s="215"/>
      <c r="D345" s="215"/>
      <c r="E345" s="215"/>
      <c r="F345" s="221"/>
      <c r="G345" s="199"/>
      <c r="H345" s="199"/>
      <c r="I345" s="199"/>
      <c r="J345" s="199"/>
      <c r="K345" s="199"/>
      <c r="L345" s="199"/>
      <c r="M345" s="199"/>
      <c r="N345" s="199"/>
      <c r="O345" s="199"/>
      <c r="P345" s="199"/>
      <c r="Q345" s="199"/>
      <c r="R345" s="199"/>
      <c r="S345" s="199"/>
      <c r="T345" s="199"/>
      <c r="U345" s="199"/>
      <c r="V345" s="199"/>
      <c r="W345" s="199"/>
      <c r="X345" s="199"/>
      <c r="Y345" s="199"/>
      <c r="Z345" s="199"/>
      <c r="AA345" s="199"/>
    </row>
    <row r="346" spans="1:27" ht="12.75" customHeight="1" x14ac:dyDescent="0.2">
      <c r="A346" s="199"/>
      <c r="B346" s="199"/>
      <c r="C346" s="215"/>
      <c r="D346" s="215"/>
      <c r="E346" s="215"/>
      <c r="F346" s="221"/>
      <c r="G346" s="199"/>
      <c r="H346" s="199"/>
      <c r="I346" s="199"/>
      <c r="J346" s="199"/>
      <c r="K346" s="199"/>
      <c r="L346" s="199"/>
      <c r="M346" s="199"/>
      <c r="N346" s="199"/>
      <c r="O346" s="199"/>
      <c r="P346" s="199"/>
      <c r="Q346" s="199"/>
      <c r="R346" s="199"/>
      <c r="S346" s="199"/>
      <c r="T346" s="199"/>
      <c r="U346" s="199"/>
      <c r="V346" s="199"/>
      <c r="W346" s="199"/>
      <c r="X346" s="199"/>
      <c r="Y346" s="199"/>
      <c r="Z346" s="199"/>
      <c r="AA346" s="199"/>
    </row>
    <row r="347" spans="1:27" ht="12.75" customHeight="1" x14ac:dyDescent="0.2">
      <c r="A347" s="199"/>
      <c r="B347" s="199"/>
      <c r="C347" s="215"/>
      <c r="D347" s="215"/>
      <c r="E347" s="215"/>
      <c r="F347" s="221"/>
      <c r="G347" s="199"/>
      <c r="H347" s="199"/>
      <c r="I347" s="199"/>
      <c r="J347" s="199"/>
      <c r="K347" s="199"/>
      <c r="L347" s="199"/>
      <c r="M347" s="199"/>
      <c r="N347" s="199"/>
      <c r="O347" s="199"/>
      <c r="P347" s="199"/>
      <c r="Q347" s="199"/>
      <c r="R347" s="199"/>
      <c r="S347" s="199"/>
      <c r="T347" s="199"/>
      <c r="U347" s="199"/>
      <c r="V347" s="199"/>
      <c r="W347" s="199"/>
      <c r="X347" s="199"/>
      <c r="Y347" s="199"/>
      <c r="Z347" s="199"/>
      <c r="AA347" s="199"/>
    </row>
    <row r="348" spans="1:27" ht="12.75" customHeight="1" x14ac:dyDescent="0.2">
      <c r="A348" s="199"/>
      <c r="B348" s="199"/>
      <c r="C348" s="215"/>
      <c r="D348" s="215"/>
      <c r="E348" s="215"/>
      <c r="F348" s="221"/>
      <c r="G348" s="199"/>
      <c r="H348" s="199"/>
      <c r="I348" s="199"/>
      <c r="J348" s="199"/>
      <c r="K348" s="199"/>
      <c r="L348" s="199"/>
      <c r="M348" s="199"/>
      <c r="N348" s="199"/>
      <c r="O348" s="199"/>
      <c r="P348" s="199"/>
      <c r="Q348" s="199"/>
      <c r="R348" s="199"/>
      <c r="S348" s="199"/>
      <c r="T348" s="199"/>
      <c r="U348" s="199"/>
      <c r="V348" s="199"/>
      <c r="W348" s="199"/>
      <c r="X348" s="199"/>
      <c r="Y348" s="199"/>
      <c r="Z348" s="199"/>
      <c r="AA348" s="199"/>
    </row>
    <row r="349" spans="1:27" ht="12.75" customHeight="1" x14ac:dyDescent="0.2">
      <c r="A349" s="199"/>
      <c r="B349" s="199"/>
      <c r="C349" s="215"/>
      <c r="D349" s="215"/>
      <c r="E349" s="215"/>
      <c r="F349" s="221"/>
      <c r="G349" s="199"/>
      <c r="H349" s="199"/>
      <c r="I349" s="199"/>
      <c r="J349" s="199"/>
      <c r="K349" s="199"/>
      <c r="L349" s="199"/>
      <c r="M349" s="199"/>
      <c r="N349" s="199"/>
      <c r="O349" s="199"/>
      <c r="P349" s="199"/>
      <c r="Q349" s="199"/>
      <c r="R349" s="199"/>
      <c r="S349" s="199"/>
      <c r="T349" s="199"/>
      <c r="U349" s="199"/>
      <c r="V349" s="199"/>
      <c r="W349" s="199"/>
      <c r="X349" s="199"/>
      <c r="Y349" s="199"/>
      <c r="Z349" s="199"/>
      <c r="AA349" s="199"/>
    </row>
    <row r="350" spans="1:27" ht="12.75" customHeight="1" x14ac:dyDescent="0.2">
      <c r="A350" s="199"/>
      <c r="B350" s="199"/>
      <c r="C350" s="215"/>
      <c r="D350" s="215"/>
      <c r="E350" s="215"/>
      <c r="F350" s="221"/>
      <c r="G350" s="199"/>
      <c r="H350" s="199"/>
      <c r="I350" s="199"/>
      <c r="J350" s="199"/>
      <c r="K350" s="199"/>
      <c r="L350" s="199"/>
      <c r="M350" s="199"/>
      <c r="N350" s="199"/>
      <c r="O350" s="199"/>
      <c r="P350" s="199"/>
      <c r="Q350" s="199"/>
      <c r="R350" s="199"/>
      <c r="S350" s="199"/>
      <c r="T350" s="199"/>
      <c r="U350" s="199"/>
      <c r="V350" s="199"/>
      <c r="W350" s="199"/>
      <c r="X350" s="199"/>
      <c r="Y350" s="199"/>
      <c r="Z350" s="199"/>
      <c r="AA350" s="199"/>
    </row>
    <row r="351" spans="1:27" ht="12.75" customHeight="1" x14ac:dyDescent="0.2">
      <c r="A351" s="199"/>
      <c r="B351" s="199"/>
      <c r="C351" s="215"/>
      <c r="D351" s="215"/>
      <c r="E351" s="215"/>
      <c r="F351" s="221"/>
      <c r="G351" s="199"/>
      <c r="H351" s="199"/>
      <c r="I351" s="199"/>
      <c r="J351" s="199"/>
      <c r="K351" s="199"/>
      <c r="L351" s="199"/>
      <c r="M351" s="199"/>
      <c r="N351" s="199"/>
      <c r="O351" s="199"/>
      <c r="P351" s="199"/>
      <c r="Q351" s="199"/>
      <c r="R351" s="199"/>
      <c r="S351" s="199"/>
      <c r="T351" s="199"/>
      <c r="U351" s="199"/>
      <c r="V351" s="199"/>
      <c r="W351" s="199"/>
      <c r="X351" s="199"/>
      <c r="Y351" s="199"/>
      <c r="Z351" s="199"/>
      <c r="AA351" s="199"/>
    </row>
    <row r="352" spans="1:27" ht="12.75" customHeight="1" x14ac:dyDescent="0.2">
      <c r="A352" s="199"/>
      <c r="B352" s="199"/>
      <c r="C352" s="215"/>
      <c r="D352" s="215"/>
      <c r="E352" s="215"/>
      <c r="F352" s="221"/>
      <c r="G352" s="199"/>
      <c r="H352" s="199"/>
      <c r="I352" s="199"/>
      <c r="J352" s="199"/>
      <c r="K352" s="199"/>
      <c r="L352" s="199"/>
      <c r="M352" s="199"/>
      <c r="N352" s="199"/>
      <c r="O352" s="199"/>
      <c r="P352" s="199"/>
      <c r="Q352" s="199"/>
      <c r="R352" s="199"/>
      <c r="S352" s="199"/>
      <c r="T352" s="199"/>
      <c r="U352" s="199"/>
      <c r="V352" s="199"/>
      <c r="W352" s="199"/>
      <c r="X352" s="199"/>
      <c r="Y352" s="199"/>
      <c r="Z352" s="199"/>
      <c r="AA352" s="199"/>
    </row>
    <row r="353" spans="1:27" ht="12.75" customHeight="1" x14ac:dyDescent="0.2">
      <c r="A353" s="199"/>
      <c r="B353" s="199"/>
      <c r="C353" s="215"/>
      <c r="D353" s="215"/>
      <c r="E353" s="215"/>
      <c r="F353" s="221"/>
      <c r="G353" s="199"/>
      <c r="H353" s="199"/>
      <c r="I353" s="199"/>
      <c r="J353" s="199"/>
      <c r="K353" s="199"/>
      <c r="L353" s="199"/>
      <c r="M353" s="199"/>
      <c r="N353" s="199"/>
      <c r="O353" s="199"/>
      <c r="P353" s="199"/>
      <c r="Q353" s="199"/>
      <c r="R353" s="199"/>
      <c r="S353" s="199"/>
      <c r="T353" s="199"/>
      <c r="U353" s="199"/>
      <c r="V353" s="199"/>
      <c r="W353" s="199"/>
      <c r="X353" s="199"/>
      <c r="Y353" s="199"/>
      <c r="Z353" s="199"/>
      <c r="AA353" s="199"/>
    </row>
    <row r="354" spans="1:27" ht="12.75" customHeight="1" x14ac:dyDescent="0.2">
      <c r="A354" s="199"/>
      <c r="B354" s="199"/>
      <c r="C354" s="215"/>
      <c r="D354" s="215"/>
      <c r="E354" s="215"/>
      <c r="F354" s="221"/>
      <c r="G354" s="199"/>
      <c r="H354" s="199"/>
      <c r="I354" s="199"/>
      <c r="J354" s="199"/>
      <c r="K354" s="199"/>
      <c r="L354" s="199"/>
      <c r="M354" s="199"/>
      <c r="N354" s="199"/>
      <c r="O354" s="199"/>
      <c r="P354" s="199"/>
      <c r="Q354" s="199"/>
      <c r="R354" s="199"/>
      <c r="S354" s="199"/>
      <c r="T354" s="199"/>
      <c r="U354" s="199"/>
      <c r="V354" s="199"/>
      <c r="W354" s="199"/>
      <c r="X354" s="199"/>
      <c r="Y354" s="199"/>
      <c r="Z354" s="199"/>
      <c r="AA354" s="199"/>
    </row>
    <row r="355" spans="1:27" ht="12.75" customHeight="1" x14ac:dyDescent="0.2">
      <c r="A355" s="199"/>
      <c r="B355" s="199"/>
      <c r="C355" s="215"/>
      <c r="D355" s="215"/>
      <c r="E355" s="215"/>
      <c r="F355" s="221"/>
      <c r="G355" s="199"/>
      <c r="H355" s="199"/>
      <c r="I355" s="199"/>
      <c r="J355" s="199"/>
      <c r="K355" s="199"/>
      <c r="L355" s="199"/>
      <c r="M355" s="199"/>
      <c r="N355" s="199"/>
      <c r="O355" s="199"/>
      <c r="P355" s="199"/>
      <c r="Q355" s="199"/>
      <c r="R355" s="199"/>
      <c r="S355" s="199"/>
      <c r="T355" s="199"/>
      <c r="U355" s="199"/>
      <c r="V355" s="199"/>
      <c r="W355" s="199"/>
      <c r="X355" s="199"/>
      <c r="Y355" s="199"/>
      <c r="Z355" s="199"/>
      <c r="AA355" s="199"/>
    </row>
    <row r="356" spans="1:27" ht="12.75" customHeight="1" x14ac:dyDescent="0.2">
      <c r="A356" s="199"/>
      <c r="B356" s="199"/>
      <c r="C356" s="215"/>
      <c r="D356" s="215"/>
      <c r="E356" s="215"/>
      <c r="F356" s="221"/>
      <c r="G356" s="199"/>
      <c r="H356" s="199"/>
      <c r="I356" s="199"/>
      <c r="J356" s="199"/>
      <c r="K356" s="199"/>
      <c r="L356" s="199"/>
      <c r="M356" s="199"/>
      <c r="N356" s="199"/>
      <c r="O356" s="199"/>
      <c r="P356" s="199"/>
      <c r="Q356" s="199"/>
      <c r="R356" s="199"/>
      <c r="S356" s="199"/>
      <c r="T356" s="199"/>
      <c r="U356" s="199"/>
      <c r="V356" s="199"/>
      <c r="W356" s="199"/>
      <c r="X356" s="199"/>
      <c r="Y356" s="199"/>
      <c r="Z356" s="199"/>
      <c r="AA356" s="199"/>
    </row>
    <row r="357" spans="1:27" ht="12.75" customHeight="1" x14ac:dyDescent="0.2">
      <c r="A357" s="199"/>
      <c r="B357" s="199"/>
      <c r="C357" s="215"/>
      <c r="D357" s="215"/>
      <c r="E357" s="215"/>
      <c r="F357" s="221"/>
      <c r="G357" s="199"/>
      <c r="H357" s="199"/>
      <c r="I357" s="199"/>
      <c r="J357" s="199"/>
      <c r="K357" s="199"/>
      <c r="L357" s="199"/>
      <c r="M357" s="199"/>
      <c r="N357" s="199"/>
      <c r="O357" s="199"/>
      <c r="P357" s="199"/>
      <c r="Q357" s="199"/>
      <c r="R357" s="199"/>
      <c r="S357" s="199"/>
      <c r="T357" s="199"/>
      <c r="U357" s="199"/>
      <c r="V357" s="199"/>
      <c r="W357" s="199"/>
      <c r="X357" s="199"/>
      <c r="Y357" s="199"/>
      <c r="Z357" s="199"/>
      <c r="AA357" s="199"/>
    </row>
    <row r="358" spans="1:27" ht="12.75" customHeight="1" x14ac:dyDescent="0.2">
      <c r="A358" s="199"/>
      <c r="B358" s="199"/>
      <c r="C358" s="215"/>
      <c r="D358" s="215"/>
      <c r="E358" s="215"/>
      <c r="F358" s="221"/>
      <c r="G358" s="199"/>
      <c r="H358" s="199"/>
      <c r="I358" s="199"/>
      <c r="J358" s="199"/>
      <c r="K358" s="199"/>
      <c r="L358" s="199"/>
      <c r="M358" s="199"/>
      <c r="N358" s="199"/>
      <c r="O358" s="199"/>
      <c r="P358" s="199"/>
      <c r="Q358" s="199"/>
      <c r="R358" s="199"/>
      <c r="S358" s="199"/>
      <c r="T358" s="199"/>
      <c r="U358" s="199"/>
      <c r="V358" s="199"/>
      <c r="W358" s="199"/>
      <c r="X358" s="199"/>
      <c r="Y358" s="199"/>
      <c r="Z358" s="199"/>
      <c r="AA358" s="199"/>
    </row>
    <row r="359" spans="1:27" ht="12.75" customHeight="1" x14ac:dyDescent="0.2">
      <c r="A359" s="199"/>
      <c r="B359" s="199"/>
      <c r="C359" s="215"/>
      <c r="D359" s="215"/>
      <c r="E359" s="215"/>
      <c r="F359" s="221"/>
      <c r="G359" s="199"/>
      <c r="H359" s="199"/>
      <c r="I359" s="199"/>
      <c r="J359" s="199"/>
      <c r="K359" s="199"/>
      <c r="L359" s="199"/>
      <c r="M359" s="199"/>
      <c r="N359" s="199"/>
      <c r="O359" s="199"/>
      <c r="P359" s="199"/>
      <c r="Q359" s="199"/>
      <c r="R359" s="199"/>
      <c r="S359" s="199"/>
      <c r="T359" s="199"/>
      <c r="U359" s="199"/>
      <c r="V359" s="199"/>
      <c r="W359" s="199"/>
      <c r="X359" s="199"/>
      <c r="Y359" s="199"/>
      <c r="Z359" s="199"/>
      <c r="AA359" s="199"/>
    </row>
    <row r="360" spans="1:27" ht="12.75" customHeight="1" x14ac:dyDescent="0.2">
      <c r="A360" s="199"/>
      <c r="B360" s="199"/>
      <c r="C360" s="215"/>
      <c r="D360" s="215"/>
      <c r="E360" s="215"/>
      <c r="F360" s="221"/>
      <c r="G360" s="199"/>
      <c r="H360" s="199"/>
      <c r="I360" s="199"/>
      <c r="J360" s="199"/>
      <c r="K360" s="199"/>
      <c r="L360" s="199"/>
      <c r="M360" s="199"/>
      <c r="N360" s="199"/>
      <c r="O360" s="199"/>
      <c r="P360" s="199"/>
      <c r="Q360" s="199"/>
      <c r="R360" s="199"/>
      <c r="S360" s="199"/>
      <c r="T360" s="199"/>
      <c r="U360" s="199"/>
      <c r="V360" s="199"/>
      <c r="W360" s="199"/>
      <c r="X360" s="199"/>
      <c r="Y360" s="199"/>
      <c r="Z360" s="199"/>
      <c r="AA360" s="199"/>
    </row>
    <row r="361" spans="1:27" ht="12.75" customHeight="1" x14ac:dyDescent="0.2">
      <c r="A361" s="199"/>
      <c r="B361" s="199"/>
      <c r="C361" s="215"/>
      <c r="D361" s="215"/>
      <c r="E361" s="215"/>
      <c r="F361" s="221"/>
      <c r="G361" s="199"/>
      <c r="H361" s="199"/>
      <c r="I361" s="199"/>
      <c r="J361" s="199"/>
      <c r="K361" s="199"/>
      <c r="L361" s="199"/>
      <c r="M361" s="199"/>
      <c r="N361" s="199"/>
      <c r="O361" s="199"/>
      <c r="P361" s="199"/>
      <c r="Q361" s="199"/>
      <c r="R361" s="199"/>
      <c r="S361" s="199"/>
      <c r="T361" s="199"/>
      <c r="U361" s="199"/>
      <c r="V361" s="199"/>
      <c r="W361" s="199"/>
      <c r="X361" s="199"/>
      <c r="Y361" s="199"/>
      <c r="Z361" s="199"/>
      <c r="AA361" s="199"/>
    </row>
    <row r="362" spans="1:27" ht="12.75" customHeight="1" x14ac:dyDescent="0.2">
      <c r="A362" s="199"/>
      <c r="B362" s="199"/>
      <c r="C362" s="215"/>
      <c r="D362" s="215"/>
      <c r="E362" s="215"/>
      <c r="F362" s="221"/>
      <c r="G362" s="199"/>
      <c r="H362" s="199"/>
      <c r="I362" s="199"/>
      <c r="J362" s="199"/>
      <c r="K362" s="199"/>
      <c r="L362" s="199"/>
      <c r="M362" s="199"/>
      <c r="N362" s="199"/>
      <c r="O362" s="199"/>
      <c r="P362" s="199"/>
      <c r="Q362" s="199"/>
      <c r="R362" s="199"/>
      <c r="S362" s="199"/>
      <c r="T362" s="199"/>
      <c r="U362" s="199"/>
      <c r="V362" s="199"/>
      <c r="W362" s="199"/>
      <c r="X362" s="199"/>
      <c r="Y362" s="199"/>
      <c r="Z362" s="199"/>
      <c r="AA362" s="199"/>
    </row>
    <row r="363" spans="1:27" ht="12.75" customHeight="1" x14ac:dyDescent="0.2">
      <c r="A363" s="199"/>
      <c r="B363" s="199"/>
      <c r="C363" s="215"/>
      <c r="D363" s="215"/>
      <c r="E363" s="215"/>
      <c r="F363" s="221"/>
      <c r="G363" s="199"/>
      <c r="H363" s="199"/>
      <c r="I363" s="199"/>
      <c r="J363" s="199"/>
      <c r="K363" s="199"/>
      <c r="L363" s="199"/>
      <c r="M363" s="199"/>
      <c r="N363" s="199"/>
      <c r="O363" s="199"/>
      <c r="P363" s="199"/>
      <c r="Q363" s="199"/>
      <c r="R363" s="199"/>
      <c r="S363" s="199"/>
      <c r="T363" s="199"/>
      <c r="U363" s="199"/>
      <c r="V363" s="199"/>
      <c r="W363" s="199"/>
      <c r="X363" s="199"/>
      <c r="Y363" s="199"/>
      <c r="Z363" s="199"/>
      <c r="AA363" s="199"/>
    </row>
    <row r="364" spans="1:27" ht="12.75" customHeight="1" x14ac:dyDescent="0.2">
      <c r="A364" s="199"/>
      <c r="B364" s="199"/>
      <c r="C364" s="215"/>
      <c r="D364" s="215"/>
      <c r="E364" s="215"/>
      <c r="F364" s="221"/>
      <c r="G364" s="199"/>
      <c r="H364" s="199"/>
      <c r="I364" s="199"/>
      <c r="J364" s="199"/>
      <c r="K364" s="199"/>
      <c r="L364" s="199"/>
      <c r="M364" s="199"/>
      <c r="N364" s="199"/>
      <c r="O364" s="199"/>
      <c r="P364" s="199"/>
      <c r="Q364" s="199"/>
      <c r="R364" s="199"/>
      <c r="S364" s="199"/>
      <c r="T364" s="199"/>
      <c r="U364" s="199"/>
      <c r="V364" s="199"/>
      <c r="W364" s="199"/>
      <c r="X364" s="199"/>
      <c r="Y364" s="199"/>
      <c r="Z364" s="199"/>
      <c r="AA364" s="199"/>
    </row>
    <row r="365" spans="1:27" ht="12.75" customHeight="1" x14ac:dyDescent="0.2">
      <c r="A365" s="199"/>
      <c r="B365" s="199"/>
      <c r="C365" s="215"/>
      <c r="D365" s="215"/>
      <c r="E365" s="215"/>
      <c r="F365" s="221"/>
      <c r="G365" s="199"/>
      <c r="H365" s="199"/>
      <c r="I365" s="199"/>
      <c r="J365" s="199"/>
      <c r="K365" s="199"/>
      <c r="L365" s="199"/>
      <c r="M365" s="199"/>
      <c r="N365" s="199"/>
      <c r="O365" s="199"/>
      <c r="P365" s="199"/>
      <c r="Q365" s="199"/>
      <c r="R365" s="199"/>
      <c r="S365" s="199"/>
      <c r="T365" s="199"/>
      <c r="U365" s="199"/>
      <c r="V365" s="199"/>
      <c r="W365" s="199"/>
      <c r="X365" s="199"/>
      <c r="Y365" s="199"/>
      <c r="Z365" s="199"/>
      <c r="AA365" s="199"/>
    </row>
    <row r="366" spans="1:27" ht="12.75" customHeight="1" x14ac:dyDescent="0.2">
      <c r="A366" s="199"/>
      <c r="B366" s="199"/>
      <c r="C366" s="215"/>
      <c r="D366" s="215"/>
      <c r="E366" s="215"/>
      <c r="F366" s="221"/>
      <c r="G366" s="199"/>
      <c r="H366" s="199"/>
      <c r="I366" s="199"/>
      <c r="J366" s="199"/>
      <c r="K366" s="199"/>
      <c r="L366" s="199"/>
      <c r="M366" s="199"/>
      <c r="N366" s="199"/>
      <c r="O366" s="199"/>
      <c r="P366" s="199"/>
      <c r="Q366" s="199"/>
      <c r="R366" s="199"/>
      <c r="S366" s="199"/>
      <c r="T366" s="199"/>
      <c r="U366" s="199"/>
      <c r="V366" s="199"/>
      <c r="W366" s="199"/>
      <c r="X366" s="199"/>
      <c r="Y366" s="199"/>
      <c r="Z366" s="199"/>
      <c r="AA366" s="199"/>
    </row>
    <row r="367" spans="1:27" ht="12.75" customHeight="1" x14ac:dyDescent="0.2">
      <c r="A367" s="199"/>
      <c r="B367" s="199"/>
      <c r="C367" s="215"/>
      <c r="D367" s="215"/>
      <c r="E367" s="215"/>
      <c r="F367" s="221"/>
      <c r="G367" s="199"/>
      <c r="H367" s="199"/>
      <c r="I367" s="199"/>
      <c r="J367" s="199"/>
      <c r="K367" s="199"/>
      <c r="L367" s="199"/>
      <c r="M367" s="199"/>
      <c r="N367" s="199"/>
      <c r="O367" s="199"/>
      <c r="P367" s="199"/>
      <c r="Q367" s="199"/>
      <c r="R367" s="199"/>
      <c r="S367" s="199"/>
      <c r="T367" s="199"/>
      <c r="U367" s="199"/>
      <c r="V367" s="199"/>
      <c r="W367" s="199"/>
      <c r="X367" s="199"/>
      <c r="Y367" s="199"/>
      <c r="Z367" s="199"/>
      <c r="AA367" s="199"/>
    </row>
    <row r="368" spans="1:27" ht="12.75" customHeight="1" x14ac:dyDescent="0.2">
      <c r="A368" s="199"/>
      <c r="B368" s="199"/>
      <c r="C368" s="215"/>
      <c r="D368" s="215"/>
      <c r="E368" s="215"/>
      <c r="F368" s="221"/>
      <c r="G368" s="199"/>
      <c r="H368" s="199"/>
      <c r="I368" s="199"/>
      <c r="J368" s="199"/>
      <c r="K368" s="199"/>
      <c r="L368" s="199"/>
      <c r="M368" s="199"/>
      <c r="N368" s="199"/>
      <c r="O368" s="199"/>
      <c r="P368" s="199"/>
      <c r="Q368" s="199"/>
      <c r="R368" s="199"/>
      <c r="S368" s="199"/>
      <c r="T368" s="199"/>
      <c r="U368" s="199"/>
      <c r="V368" s="199"/>
      <c r="W368" s="199"/>
      <c r="X368" s="199"/>
      <c r="Y368" s="199"/>
      <c r="Z368" s="199"/>
      <c r="AA368" s="199"/>
    </row>
    <row r="369" spans="1:27" ht="12.75" customHeight="1" x14ac:dyDescent="0.2">
      <c r="A369" s="199"/>
      <c r="B369" s="199"/>
      <c r="C369" s="215"/>
      <c r="D369" s="215"/>
      <c r="E369" s="215"/>
      <c r="F369" s="221"/>
      <c r="G369" s="199"/>
      <c r="H369" s="199"/>
      <c r="I369" s="199"/>
      <c r="J369" s="199"/>
      <c r="K369" s="199"/>
      <c r="L369" s="199"/>
      <c r="M369" s="199"/>
      <c r="N369" s="199"/>
      <c r="O369" s="199"/>
      <c r="P369" s="199"/>
      <c r="Q369" s="199"/>
      <c r="R369" s="199"/>
      <c r="S369" s="199"/>
      <c r="T369" s="199"/>
      <c r="U369" s="199"/>
      <c r="V369" s="199"/>
      <c r="W369" s="199"/>
      <c r="X369" s="199"/>
      <c r="Y369" s="199"/>
      <c r="Z369" s="199"/>
      <c r="AA369" s="199"/>
    </row>
    <row r="370" spans="1:27" ht="12.75" customHeight="1" x14ac:dyDescent="0.2">
      <c r="A370" s="199"/>
      <c r="B370" s="199"/>
      <c r="C370" s="215"/>
      <c r="D370" s="215"/>
      <c r="E370" s="215"/>
      <c r="F370" s="221"/>
      <c r="G370" s="199"/>
      <c r="H370" s="199"/>
      <c r="I370" s="199"/>
      <c r="J370" s="199"/>
      <c r="K370" s="199"/>
      <c r="L370" s="199"/>
      <c r="M370" s="199"/>
      <c r="N370" s="199"/>
      <c r="O370" s="199"/>
      <c r="P370" s="199"/>
      <c r="Q370" s="199"/>
      <c r="R370" s="199"/>
      <c r="S370" s="199"/>
      <c r="T370" s="199"/>
      <c r="U370" s="199"/>
      <c r="V370" s="199"/>
      <c r="W370" s="199"/>
      <c r="X370" s="199"/>
      <c r="Y370" s="199"/>
      <c r="Z370" s="199"/>
      <c r="AA370" s="199"/>
    </row>
    <row r="371" spans="1:27" ht="12.75" customHeight="1" x14ac:dyDescent="0.2">
      <c r="A371" s="199"/>
      <c r="B371" s="199"/>
      <c r="C371" s="215"/>
      <c r="D371" s="215"/>
      <c r="E371" s="215"/>
      <c r="F371" s="221"/>
      <c r="G371" s="199"/>
      <c r="H371" s="199"/>
      <c r="I371" s="199"/>
      <c r="J371" s="199"/>
      <c r="K371" s="199"/>
      <c r="L371" s="199"/>
      <c r="M371" s="199"/>
      <c r="N371" s="199"/>
      <c r="O371" s="199"/>
      <c r="P371" s="199"/>
      <c r="Q371" s="199"/>
      <c r="R371" s="199"/>
      <c r="S371" s="199"/>
      <c r="T371" s="199"/>
      <c r="U371" s="199"/>
      <c r="V371" s="199"/>
      <c r="W371" s="199"/>
      <c r="X371" s="199"/>
      <c r="Y371" s="199"/>
      <c r="Z371" s="199"/>
      <c r="AA371" s="199"/>
    </row>
    <row r="372" spans="1:27" ht="12.75" customHeight="1" x14ac:dyDescent="0.2">
      <c r="A372" s="199"/>
      <c r="B372" s="199"/>
      <c r="C372" s="215"/>
      <c r="D372" s="215"/>
      <c r="E372" s="215"/>
      <c r="F372" s="221"/>
      <c r="G372" s="199"/>
      <c r="H372" s="199"/>
      <c r="I372" s="199"/>
      <c r="J372" s="199"/>
      <c r="K372" s="199"/>
      <c r="L372" s="199"/>
      <c r="M372" s="199"/>
      <c r="N372" s="199"/>
      <c r="O372" s="199"/>
      <c r="P372" s="199"/>
      <c r="Q372" s="199"/>
      <c r="R372" s="199"/>
      <c r="S372" s="199"/>
      <c r="T372" s="199"/>
      <c r="U372" s="199"/>
      <c r="V372" s="199"/>
      <c r="W372" s="199"/>
      <c r="X372" s="199"/>
      <c r="Y372" s="199"/>
      <c r="Z372" s="199"/>
      <c r="AA372" s="199"/>
    </row>
    <row r="373" spans="1:27" ht="12.75" customHeight="1" x14ac:dyDescent="0.2">
      <c r="A373" s="199"/>
      <c r="B373" s="199"/>
      <c r="C373" s="215"/>
      <c r="D373" s="215"/>
      <c r="E373" s="215"/>
      <c r="F373" s="221"/>
      <c r="G373" s="199"/>
      <c r="H373" s="199"/>
      <c r="I373" s="199"/>
      <c r="J373" s="199"/>
      <c r="K373" s="199"/>
      <c r="L373" s="199"/>
      <c r="M373" s="199"/>
      <c r="N373" s="199"/>
      <c r="O373" s="199"/>
      <c r="P373" s="199"/>
      <c r="Q373" s="199"/>
      <c r="R373" s="199"/>
      <c r="S373" s="199"/>
      <c r="T373" s="199"/>
      <c r="U373" s="199"/>
      <c r="V373" s="199"/>
      <c r="W373" s="199"/>
      <c r="X373" s="199"/>
      <c r="Y373" s="199"/>
      <c r="Z373" s="199"/>
      <c r="AA373" s="199"/>
    </row>
    <row r="374" spans="1:27" ht="12.75" customHeight="1" x14ac:dyDescent="0.2">
      <c r="A374" s="199"/>
      <c r="B374" s="199"/>
      <c r="C374" s="215"/>
      <c r="D374" s="215"/>
      <c r="E374" s="215"/>
      <c r="F374" s="221"/>
      <c r="G374" s="199"/>
      <c r="H374" s="199"/>
      <c r="I374" s="199"/>
      <c r="J374" s="199"/>
      <c r="K374" s="199"/>
      <c r="L374" s="199"/>
      <c r="M374" s="199"/>
      <c r="N374" s="199"/>
      <c r="O374" s="199"/>
      <c r="P374" s="199"/>
      <c r="Q374" s="199"/>
      <c r="R374" s="199"/>
      <c r="S374" s="199"/>
      <c r="T374" s="199"/>
      <c r="U374" s="199"/>
      <c r="V374" s="199"/>
      <c r="W374" s="199"/>
      <c r="X374" s="199"/>
      <c r="Y374" s="199"/>
      <c r="Z374" s="199"/>
      <c r="AA374" s="199"/>
    </row>
    <row r="375" spans="1:27" ht="12.75" customHeight="1" x14ac:dyDescent="0.2">
      <c r="A375" s="199"/>
      <c r="B375" s="199"/>
      <c r="C375" s="215"/>
      <c r="D375" s="215"/>
      <c r="E375" s="215"/>
      <c r="F375" s="221"/>
      <c r="G375" s="199"/>
      <c r="H375" s="199"/>
      <c r="I375" s="199"/>
      <c r="J375" s="199"/>
      <c r="K375" s="199"/>
      <c r="L375" s="199"/>
      <c r="M375" s="199"/>
      <c r="N375" s="199"/>
      <c r="O375" s="199"/>
      <c r="P375" s="199"/>
      <c r="Q375" s="199"/>
      <c r="R375" s="199"/>
      <c r="S375" s="199"/>
      <c r="T375" s="199"/>
      <c r="U375" s="199"/>
      <c r="V375" s="199"/>
      <c r="W375" s="199"/>
      <c r="X375" s="199"/>
      <c r="Y375" s="199"/>
      <c r="Z375" s="199"/>
      <c r="AA375" s="199"/>
    </row>
    <row r="376" spans="1:27" ht="12.75" customHeight="1" x14ac:dyDescent="0.2">
      <c r="A376" s="199"/>
      <c r="B376" s="199"/>
      <c r="C376" s="215"/>
      <c r="D376" s="215"/>
      <c r="E376" s="215"/>
      <c r="F376" s="221"/>
      <c r="G376" s="199"/>
      <c r="H376" s="199"/>
      <c r="I376" s="199"/>
      <c r="J376" s="199"/>
      <c r="K376" s="199"/>
      <c r="L376" s="199"/>
      <c r="M376" s="199"/>
      <c r="N376" s="199"/>
      <c r="O376" s="199"/>
      <c r="P376" s="199"/>
      <c r="Q376" s="199"/>
      <c r="R376" s="199"/>
      <c r="S376" s="199"/>
      <c r="T376" s="199"/>
      <c r="U376" s="199"/>
      <c r="V376" s="199"/>
      <c r="W376" s="199"/>
      <c r="X376" s="199"/>
      <c r="Y376" s="199"/>
      <c r="Z376" s="199"/>
      <c r="AA376" s="199"/>
    </row>
    <row r="377" spans="1:27" ht="12.75" customHeight="1" x14ac:dyDescent="0.2">
      <c r="A377" s="199"/>
      <c r="B377" s="199"/>
      <c r="C377" s="215"/>
      <c r="D377" s="215"/>
      <c r="E377" s="215"/>
      <c r="F377" s="221"/>
      <c r="G377" s="199"/>
      <c r="H377" s="199"/>
      <c r="I377" s="199"/>
      <c r="J377" s="199"/>
      <c r="K377" s="199"/>
      <c r="L377" s="199"/>
      <c r="M377" s="199"/>
      <c r="N377" s="199"/>
      <c r="O377" s="199"/>
      <c r="P377" s="199"/>
      <c r="Q377" s="199"/>
      <c r="R377" s="199"/>
      <c r="S377" s="199"/>
      <c r="T377" s="199"/>
      <c r="U377" s="199"/>
      <c r="V377" s="199"/>
      <c r="W377" s="199"/>
      <c r="X377" s="199"/>
      <c r="Y377" s="199"/>
      <c r="Z377" s="199"/>
      <c r="AA377" s="199"/>
    </row>
    <row r="378" spans="1:27" ht="12.75" customHeight="1" x14ac:dyDescent="0.2">
      <c r="A378" s="199"/>
      <c r="B378" s="199"/>
      <c r="C378" s="215"/>
      <c r="D378" s="215"/>
      <c r="E378" s="215"/>
      <c r="F378" s="221"/>
      <c r="G378" s="199"/>
      <c r="H378" s="199"/>
      <c r="I378" s="199"/>
      <c r="J378" s="199"/>
      <c r="K378" s="199"/>
      <c r="L378" s="199"/>
      <c r="M378" s="199"/>
      <c r="N378" s="199"/>
      <c r="O378" s="199"/>
      <c r="P378" s="199"/>
      <c r="Q378" s="199"/>
      <c r="R378" s="199"/>
      <c r="S378" s="199"/>
      <c r="T378" s="199"/>
      <c r="U378" s="199"/>
      <c r="V378" s="199"/>
      <c r="W378" s="199"/>
      <c r="X378" s="199"/>
      <c r="Y378" s="199"/>
      <c r="Z378" s="199"/>
      <c r="AA378" s="199"/>
    </row>
    <row r="379" spans="1:27" ht="12.75" customHeight="1" x14ac:dyDescent="0.2">
      <c r="A379" s="199"/>
      <c r="B379" s="199"/>
      <c r="C379" s="215"/>
      <c r="D379" s="215"/>
      <c r="E379" s="215"/>
      <c r="F379" s="221"/>
      <c r="G379" s="199"/>
      <c r="H379" s="199"/>
      <c r="I379" s="199"/>
      <c r="J379" s="199"/>
      <c r="K379" s="199"/>
      <c r="L379" s="199"/>
      <c r="M379" s="199"/>
      <c r="N379" s="199"/>
      <c r="O379" s="199"/>
      <c r="P379" s="199"/>
      <c r="Q379" s="199"/>
      <c r="R379" s="199"/>
      <c r="S379" s="199"/>
      <c r="T379" s="199"/>
      <c r="U379" s="199"/>
      <c r="V379" s="199"/>
      <c r="W379" s="199"/>
      <c r="X379" s="199"/>
      <c r="Y379" s="199"/>
      <c r="Z379" s="199"/>
      <c r="AA379" s="199"/>
    </row>
    <row r="380" spans="1:27" ht="12.75" customHeight="1" x14ac:dyDescent="0.2">
      <c r="A380" s="199"/>
      <c r="B380" s="199"/>
      <c r="C380" s="215"/>
      <c r="D380" s="215"/>
      <c r="E380" s="215"/>
      <c r="F380" s="221"/>
      <c r="G380" s="199"/>
      <c r="H380" s="199"/>
      <c r="I380" s="199"/>
      <c r="J380" s="199"/>
      <c r="K380" s="199"/>
      <c r="L380" s="199"/>
      <c r="M380" s="199"/>
      <c r="N380" s="199"/>
      <c r="O380" s="199"/>
      <c r="P380" s="199"/>
      <c r="Q380" s="199"/>
      <c r="R380" s="199"/>
      <c r="S380" s="199"/>
      <c r="T380" s="199"/>
      <c r="U380" s="199"/>
      <c r="V380" s="199"/>
      <c r="W380" s="199"/>
      <c r="X380" s="199"/>
      <c r="Y380" s="199"/>
      <c r="Z380" s="199"/>
      <c r="AA380" s="199"/>
    </row>
    <row r="381" spans="1:27" ht="12.75" customHeight="1" x14ac:dyDescent="0.2">
      <c r="A381" s="199"/>
      <c r="B381" s="199"/>
      <c r="C381" s="215"/>
      <c r="D381" s="215"/>
      <c r="E381" s="215"/>
      <c r="F381" s="221"/>
      <c r="G381" s="199"/>
      <c r="H381" s="199"/>
      <c r="I381" s="199"/>
      <c r="J381" s="199"/>
      <c r="K381" s="199"/>
      <c r="L381" s="199"/>
      <c r="M381" s="199"/>
      <c r="N381" s="199"/>
      <c r="O381" s="199"/>
      <c r="P381" s="199"/>
      <c r="Q381" s="199"/>
      <c r="R381" s="199"/>
      <c r="S381" s="199"/>
      <c r="T381" s="199"/>
      <c r="U381" s="199"/>
      <c r="V381" s="199"/>
      <c r="W381" s="199"/>
      <c r="X381" s="199"/>
      <c r="Y381" s="199"/>
      <c r="Z381" s="199"/>
      <c r="AA381" s="199"/>
    </row>
    <row r="382" spans="1:27" ht="12.75" customHeight="1" x14ac:dyDescent="0.2">
      <c r="A382" s="199"/>
      <c r="B382" s="199"/>
      <c r="C382" s="215"/>
      <c r="D382" s="215"/>
      <c r="E382" s="215"/>
      <c r="F382" s="221"/>
      <c r="G382" s="199"/>
      <c r="H382" s="199"/>
      <c r="I382" s="199"/>
      <c r="J382" s="199"/>
      <c r="K382" s="199"/>
      <c r="L382" s="199"/>
      <c r="M382" s="199"/>
      <c r="N382" s="199"/>
      <c r="O382" s="199"/>
      <c r="P382" s="199"/>
      <c r="Q382" s="199"/>
      <c r="R382" s="199"/>
      <c r="S382" s="199"/>
      <c r="T382" s="199"/>
      <c r="U382" s="199"/>
      <c r="V382" s="199"/>
      <c r="W382" s="199"/>
      <c r="X382" s="199"/>
      <c r="Y382" s="199"/>
      <c r="Z382" s="199"/>
      <c r="AA382" s="199"/>
    </row>
    <row r="383" spans="1:27" ht="12.75" customHeight="1" x14ac:dyDescent="0.2">
      <c r="A383" s="199"/>
      <c r="B383" s="199"/>
      <c r="C383" s="215"/>
      <c r="D383" s="215"/>
      <c r="E383" s="215"/>
      <c r="F383" s="221"/>
      <c r="G383" s="199"/>
      <c r="H383" s="199"/>
      <c r="I383" s="199"/>
      <c r="J383" s="199"/>
      <c r="K383" s="199"/>
      <c r="L383" s="199"/>
      <c r="M383" s="199"/>
      <c r="N383" s="199"/>
      <c r="O383" s="199"/>
      <c r="P383" s="199"/>
      <c r="Q383" s="199"/>
      <c r="R383" s="199"/>
      <c r="S383" s="199"/>
      <c r="T383" s="199"/>
      <c r="U383" s="199"/>
      <c r="V383" s="199"/>
      <c r="W383" s="199"/>
      <c r="X383" s="199"/>
      <c r="Y383" s="199"/>
      <c r="Z383" s="199"/>
      <c r="AA383" s="199"/>
    </row>
    <row r="384" spans="1:27" ht="12.75" customHeight="1" x14ac:dyDescent="0.2">
      <c r="A384" s="199"/>
      <c r="B384" s="199"/>
      <c r="C384" s="215"/>
      <c r="D384" s="215"/>
      <c r="E384" s="215"/>
      <c r="F384" s="221"/>
      <c r="G384" s="199"/>
      <c r="H384" s="199"/>
      <c r="I384" s="199"/>
      <c r="J384" s="199"/>
      <c r="K384" s="199"/>
      <c r="L384" s="199"/>
      <c r="M384" s="199"/>
      <c r="N384" s="199"/>
      <c r="O384" s="199"/>
      <c r="P384" s="199"/>
      <c r="Q384" s="199"/>
      <c r="R384" s="199"/>
      <c r="S384" s="199"/>
      <c r="T384" s="199"/>
      <c r="U384" s="199"/>
      <c r="V384" s="199"/>
      <c r="W384" s="199"/>
      <c r="X384" s="199"/>
      <c r="Y384" s="199"/>
      <c r="Z384" s="199"/>
      <c r="AA384" s="199"/>
    </row>
    <row r="385" spans="1:27" ht="12.75" customHeight="1" x14ac:dyDescent="0.2">
      <c r="A385" s="199"/>
      <c r="B385" s="199"/>
      <c r="C385" s="215"/>
      <c r="D385" s="215"/>
      <c r="E385" s="215"/>
      <c r="F385" s="221"/>
      <c r="G385" s="199"/>
      <c r="H385" s="199"/>
      <c r="I385" s="199"/>
      <c r="J385" s="199"/>
      <c r="K385" s="199"/>
      <c r="L385" s="199"/>
      <c r="M385" s="199"/>
      <c r="N385" s="199"/>
      <c r="O385" s="199"/>
      <c r="P385" s="199"/>
      <c r="Q385" s="199"/>
      <c r="R385" s="199"/>
      <c r="S385" s="199"/>
      <c r="T385" s="199"/>
      <c r="U385" s="199"/>
      <c r="V385" s="199"/>
      <c r="W385" s="199"/>
      <c r="X385" s="199"/>
      <c r="Y385" s="199"/>
      <c r="Z385" s="199"/>
      <c r="AA385" s="199"/>
    </row>
    <row r="386" spans="1:27" ht="12.75" customHeight="1" x14ac:dyDescent="0.2">
      <c r="A386" s="199"/>
      <c r="B386" s="199"/>
      <c r="C386" s="215"/>
      <c r="D386" s="215"/>
      <c r="E386" s="215"/>
      <c r="F386" s="221"/>
      <c r="G386" s="199"/>
      <c r="H386" s="199"/>
      <c r="I386" s="199"/>
      <c r="J386" s="199"/>
      <c r="K386" s="199"/>
      <c r="L386" s="199"/>
      <c r="M386" s="199"/>
      <c r="N386" s="199"/>
      <c r="O386" s="199"/>
      <c r="P386" s="199"/>
      <c r="Q386" s="199"/>
      <c r="R386" s="199"/>
      <c r="S386" s="199"/>
      <c r="T386" s="199"/>
      <c r="U386" s="199"/>
      <c r="V386" s="199"/>
      <c r="W386" s="199"/>
      <c r="X386" s="199"/>
      <c r="Y386" s="199"/>
      <c r="Z386" s="199"/>
      <c r="AA386" s="199"/>
    </row>
    <row r="387" spans="1:27" ht="12.75" customHeight="1" x14ac:dyDescent="0.2">
      <c r="A387" s="199"/>
      <c r="B387" s="199"/>
      <c r="C387" s="215"/>
      <c r="D387" s="215"/>
      <c r="E387" s="215"/>
      <c r="F387" s="221"/>
      <c r="G387" s="199"/>
      <c r="H387" s="199"/>
      <c r="I387" s="199"/>
      <c r="J387" s="199"/>
      <c r="K387" s="199"/>
      <c r="L387" s="199"/>
      <c r="M387" s="199"/>
      <c r="N387" s="199"/>
      <c r="O387" s="199"/>
      <c r="P387" s="199"/>
      <c r="Q387" s="199"/>
      <c r="R387" s="199"/>
      <c r="S387" s="199"/>
      <c r="T387" s="199"/>
      <c r="U387" s="199"/>
      <c r="V387" s="199"/>
      <c r="W387" s="199"/>
      <c r="X387" s="199"/>
      <c r="Y387" s="199"/>
      <c r="Z387" s="199"/>
      <c r="AA387" s="199"/>
    </row>
    <row r="388" spans="1:27" ht="12.75" customHeight="1" x14ac:dyDescent="0.2">
      <c r="A388" s="199"/>
      <c r="B388" s="199"/>
      <c r="C388" s="215"/>
      <c r="D388" s="215"/>
      <c r="E388" s="215"/>
      <c r="F388" s="221"/>
      <c r="G388" s="199"/>
      <c r="H388" s="199"/>
      <c r="I388" s="199"/>
      <c r="J388" s="199"/>
      <c r="K388" s="199"/>
      <c r="L388" s="199"/>
      <c r="M388" s="199"/>
      <c r="N388" s="199"/>
      <c r="O388" s="199"/>
      <c r="P388" s="199"/>
      <c r="Q388" s="199"/>
      <c r="R388" s="199"/>
      <c r="S388" s="199"/>
      <c r="T388" s="199"/>
      <c r="U388" s="199"/>
      <c r="V388" s="199"/>
      <c r="W388" s="199"/>
      <c r="X388" s="199"/>
      <c r="Y388" s="199"/>
      <c r="Z388" s="199"/>
      <c r="AA388" s="199"/>
    </row>
    <row r="389" spans="1:27" ht="12.75" customHeight="1" x14ac:dyDescent="0.2">
      <c r="A389" s="199"/>
      <c r="B389" s="199"/>
      <c r="C389" s="215"/>
      <c r="D389" s="215"/>
      <c r="E389" s="215"/>
      <c r="F389" s="221"/>
      <c r="G389" s="199"/>
      <c r="H389" s="199"/>
      <c r="I389" s="199"/>
      <c r="J389" s="199"/>
      <c r="K389" s="199"/>
      <c r="L389" s="199"/>
      <c r="M389" s="199"/>
      <c r="N389" s="199"/>
      <c r="O389" s="199"/>
      <c r="P389" s="199"/>
      <c r="Q389" s="199"/>
      <c r="R389" s="199"/>
      <c r="S389" s="199"/>
      <c r="T389" s="199"/>
      <c r="U389" s="199"/>
      <c r="V389" s="199"/>
      <c r="W389" s="199"/>
      <c r="X389" s="199"/>
      <c r="Y389" s="199"/>
      <c r="Z389" s="199"/>
      <c r="AA389" s="199"/>
    </row>
    <row r="390" spans="1:27" ht="12.75" customHeight="1" x14ac:dyDescent="0.2">
      <c r="A390" s="199"/>
      <c r="B390" s="199"/>
      <c r="C390" s="215"/>
      <c r="D390" s="215"/>
      <c r="E390" s="215"/>
      <c r="F390" s="221"/>
      <c r="G390" s="199"/>
      <c r="H390" s="199"/>
      <c r="I390" s="199"/>
      <c r="J390" s="199"/>
      <c r="K390" s="199"/>
      <c r="L390" s="199"/>
      <c r="M390" s="199"/>
      <c r="N390" s="199"/>
      <c r="O390" s="199"/>
      <c r="P390" s="199"/>
      <c r="Q390" s="199"/>
      <c r="R390" s="199"/>
      <c r="S390" s="199"/>
      <c r="T390" s="199"/>
      <c r="U390" s="199"/>
      <c r="V390" s="199"/>
      <c r="W390" s="199"/>
      <c r="X390" s="199"/>
      <c r="Y390" s="199"/>
      <c r="Z390" s="199"/>
      <c r="AA390" s="199"/>
    </row>
    <row r="391" spans="1:27" ht="12.75" customHeight="1" x14ac:dyDescent="0.2">
      <c r="A391" s="199"/>
      <c r="B391" s="199"/>
      <c r="C391" s="215"/>
      <c r="D391" s="215"/>
      <c r="E391" s="215"/>
      <c r="F391" s="221"/>
      <c r="G391" s="199"/>
      <c r="H391" s="199"/>
      <c r="I391" s="199"/>
      <c r="J391" s="199"/>
      <c r="K391" s="199"/>
      <c r="L391" s="199"/>
      <c r="M391" s="199"/>
      <c r="N391" s="199"/>
      <c r="O391" s="199"/>
      <c r="P391" s="199"/>
      <c r="Q391" s="199"/>
      <c r="R391" s="199"/>
      <c r="S391" s="199"/>
      <c r="T391" s="199"/>
      <c r="U391" s="199"/>
      <c r="V391" s="199"/>
      <c r="W391" s="199"/>
      <c r="X391" s="199"/>
      <c r="Y391" s="199"/>
      <c r="Z391" s="199"/>
      <c r="AA391" s="199"/>
    </row>
    <row r="392" spans="1:27" ht="12.75" customHeight="1" x14ac:dyDescent="0.2">
      <c r="A392" s="199"/>
      <c r="B392" s="199"/>
      <c r="C392" s="215"/>
      <c r="D392" s="215"/>
      <c r="E392" s="215"/>
      <c r="F392" s="221"/>
      <c r="G392" s="199"/>
      <c r="H392" s="199"/>
      <c r="I392" s="199"/>
      <c r="J392" s="199"/>
      <c r="K392" s="199"/>
      <c r="L392" s="199"/>
      <c r="M392" s="199"/>
      <c r="N392" s="199"/>
      <c r="O392" s="199"/>
      <c r="P392" s="199"/>
      <c r="Q392" s="199"/>
      <c r="R392" s="199"/>
      <c r="S392" s="199"/>
      <c r="T392" s="199"/>
      <c r="U392" s="199"/>
      <c r="V392" s="199"/>
      <c r="W392" s="199"/>
      <c r="X392" s="199"/>
      <c r="Y392" s="199"/>
      <c r="Z392" s="199"/>
      <c r="AA392" s="199"/>
    </row>
    <row r="393" spans="1:27" ht="12.75" customHeight="1" x14ac:dyDescent="0.2">
      <c r="A393" s="199"/>
      <c r="B393" s="199"/>
      <c r="C393" s="215"/>
      <c r="D393" s="215"/>
      <c r="E393" s="215"/>
      <c r="F393" s="221"/>
      <c r="G393" s="199"/>
      <c r="H393" s="199"/>
      <c r="I393" s="199"/>
      <c r="J393" s="199"/>
      <c r="K393" s="199"/>
      <c r="L393" s="199"/>
      <c r="M393" s="199"/>
      <c r="N393" s="199"/>
      <c r="O393" s="199"/>
      <c r="P393" s="199"/>
      <c r="Q393" s="199"/>
      <c r="R393" s="199"/>
      <c r="S393" s="199"/>
      <c r="T393" s="199"/>
      <c r="U393" s="199"/>
      <c r="V393" s="199"/>
      <c r="W393" s="199"/>
      <c r="X393" s="199"/>
      <c r="Y393" s="199"/>
      <c r="Z393" s="199"/>
      <c r="AA393" s="199"/>
    </row>
    <row r="394" spans="1:27" ht="12.75" customHeight="1" x14ac:dyDescent="0.2">
      <c r="A394" s="199"/>
      <c r="B394" s="199"/>
      <c r="C394" s="215"/>
      <c r="D394" s="215"/>
      <c r="E394" s="215"/>
      <c r="F394" s="221"/>
      <c r="G394" s="199"/>
      <c r="H394" s="199"/>
      <c r="I394" s="199"/>
      <c r="J394" s="199"/>
      <c r="K394" s="199"/>
      <c r="L394" s="199"/>
      <c r="M394" s="199"/>
      <c r="N394" s="199"/>
      <c r="O394" s="199"/>
      <c r="P394" s="199"/>
      <c r="Q394" s="199"/>
      <c r="R394" s="199"/>
      <c r="S394" s="199"/>
      <c r="T394" s="199"/>
      <c r="U394" s="199"/>
      <c r="V394" s="199"/>
      <c r="W394" s="199"/>
      <c r="X394" s="199"/>
      <c r="Y394" s="199"/>
      <c r="Z394" s="199"/>
      <c r="AA394" s="199"/>
    </row>
    <row r="395" spans="1:27" ht="12.75" customHeight="1" x14ac:dyDescent="0.2">
      <c r="A395" s="199"/>
      <c r="B395" s="199"/>
      <c r="C395" s="215"/>
      <c r="D395" s="215"/>
      <c r="E395" s="215"/>
      <c r="F395" s="221"/>
      <c r="G395" s="199"/>
      <c r="H395" s="199"/>
      <c r="I395" s="199"/>
      <c r="J395" s="199"/>
      <c r="K395" s="199"/>
      <c r="L395" s="199"/>
      <c r="M395" s="199"/>
      <c r="N395" s="199"/>
      <c r="O395" s="199"/>
      <c r="P395" s="199"/>
      <c r="Q395" s="199"/>
      <c r="R395" s="199"/>
      <c r="S395" s="199"/>
      <c r="T395" s="199"/>
      <c r="U395" s="199"/>
      <c r="V395" s="199"/>
      <c r="W395" s="199"/>
      <c r="X395" s="199"/>
      <c r="Y395" s="199"/>
      <c r="Z395" s="199"/>
      <c r="AA395" s="199"/>
    </row>
    <row r="396" spans="1:27" ht="12.75" customHeight="1" x14ac:dyDescent="0.2">
      <c r="A396" s="199"/>
      <c r="B396" s="199"/>
      <c r="C396" s="215"/>
      <c r="D396" s="215"/>
      <c r="E396" s="215"/>
      <c r="F396" s="221"/>
      <c r="G396" s="199"/>
      <c r="H396" s="199"/>
      <c r="I396" s="199"/>
      <c r="J396" s="199"/>
      <c r="K396" s="199"/>
      <c r="L396" s="199"/>
      <c r="M396" s="199"/>
      <c r="N396" s="199"/>
      <c r="O396" s="199"/>
      <c r="P396" s="199"/>
      <c r="Q396" s="199"/>
      <c r="R396" s="199"/>
      <c r="S396" s="199"/>
      <c r="T396" s="199"/>
      <c r="U396" s="199"/>
      <c r="V396" s="199"/>
      <c r="W396" s="199"/>
      <c r="X396" s="199"/>
      <c r="Y396" s="199"/>
      <c r="Z396" s="199"/>
      <c r="AA396" s="199"/>
    </row>
    <row r="397" spans="1:27" ht="12.75" customHeight="1" x14ac:dyDescent="0.2">
      <c r="A397" s="199"/>
      <c r="B397" s="199"/>
      <c r="C397" s="215"/>
      <c r="D397" s="215"/>
      <c r="E397" s="215"/>
      <c r="F397" s="221"/>
      <c r="G397" s="199"/>
      <c r="H397" s="199"/>
      <c r="I397" s="199"/>
      <c r="J397" s="199"/>
      <c r="K397" s="199"/>
      <c r="L397" s="199"/>
      <c r="M397" s="199"/>
      <c r="N397" s="199"/>
      <c r="O397" s="199"/>
      <c r="P397" s="199"/>
      <c r="Q397" s="199"/>
      <c r="R397" s="199"/>
      <c r="S397" s="199"/>
      <c r="T397" s="199"/>
      <c r="U397" s="199"/>
      <c r="V397" s="199"/>
      <c r="W397" s="199"/>
      <c r="X397" s="199"/>
      <c r="Y397" s="199"/>
      <c r="Z397" s="199"/>
      <c r="AA397" s="199"/>
    </row>
    <row r="398" spans="1:27" ht="12.75" customHeight="1" x14ac:dyDescent="0.2">
      <c r="A398" s="199"/>
      <c r="B398" s="199"/>
      <c r="C398" s="215"/>
      <c r="D398" s="215"/>
      <c r="E398" s="215"/>
      <c r="F398" s="221"/>
      <c r="G398" s="199"/>
      <c r="H398" s="199"/>
      <c r="I398" s="199"/>
      <c r="J398" s="199"/>
      <c r="K398" s="199"/>
      <c r="L398" s="199"/>
      <c r="M398" s="199"/>
      <c r="N398" s="199"/>
      <c r="O398" s="199"/>
      <c r="P398" s="199"/>
      <c r="Q398" s="199"/>
      <c r="R398" s="199"/>
      <c r="S398" s="199"/>
      <c r="T398" s="199"/>
      <c r="U398" s="199"/>
      <c r="V398" s="199"/>
      <c r="W398" s="199"/>
      <c r="X398" s="199"/>
      <c r="Y398" s="199"/>
      <c r="Z398" s="199"/>
      <c r="AA398" s="199"/>
    </row>
    <row r="399" spans="1:27" ht="12.75" customHeight="1" x14ac:dyDescent="0.2">
      <c r="A399" s="199"/>
      <c r="B399" s="199"/>
      <c r="C399" s="215"/>
      <c r="D399" s="215"/>
      <c r="E399" s="215"/>
      <c r="F399" s="221"/>
      <c r="G399" s="199"/>
      <c r="H399" s="199"/>
      <c r="I399" s="199"/>
      <c r="J399" s="199"/>
      <c r="K399" s="199"/>
      <c r="L399" s="199"/>
      <c r="M399" s="199"/>
      <c r="N399" s="199"/>
      <c r="O399" s="199"/>
      <c r="P399" s="199"/>
      <c r="Q399" s="199"/>
      <c r="R399" s="199"/>
      <c r="S399" s="199"/>
      <c r="T399" s="199"/>
      <c r="U399" s="199"/>
      <c r="V399" s="199"/>
      <c r="W399" s="199"/>
      <c r="X399" s="199"/>
      <c r="Y399" s="199"/>
      <c r="Z399" s="199"/>
      <c r="AA399" s="199"/>
    </row>
    <row r="400" spans="1:27" ht="12.75" customHeight="1" x14ac:dyDescent="0.2">
      <c r="A400" s="199"/>
      <c r="B400" s="199"/>
      <c r="C400" s="215"/>
      <c r="D400" s="215"/>
      <c r="E400" s="215"/>
      <c r="F400" s="221"/>
      <c r="G400" s="199"/>
      <c r="H400" s="199"/>
      <c r="I400" s="199"/>
      <c r="J400" s="199"/>
      <c r="K400" s="199"/>
      <c r="L400" s="199"/>
      <c r="M400" s="199"/>
      <c r="N400" s="199"/>
      <c r="O400" s="199"/>
      <c r="P400" s="199"/>
      <c r="Q400" s="199"/>
      <c r="R400" s="199"/>
      <c r="S400" s="199"/>
      <c r="T400" s="199"/>
      <c r="U400" s="199"/>
      <c r="V400" s="199"/>
      <c r="W400" s="199"/>
      <c r="X400" s="199"/>
      <c r="Y400" s="199"/>
      <c r="Z400" s="199"/>
      <c r="AA400" s="199"/>
    </row>
    <row r="401" spans="1:27" ht="12.75" customHeight="1" x14ac:dyDescent="0.2">
      <c r="A401" s="199"/>
      <c r="B401" s="199"/>
      <c r="C401" s="215"/>
      <c r="D401" s="215"/>
      <c r="E401" s="215"/>
      <c r="F401" s="221"/>
      <c r="G401" s="199"/>
      <c r="H401" s="199"/>
      <c r="I401" s="199"/>
      <c r="J401" s="199"/>
      <c r="K401" s="199"/>
      <c r="L401" s="199"/>
      <c r="M401" s="199"/>
      <c r="N401" s="199"/>
      <c r="O401" s="199"/>
      <c r="P401" s="199"/>
      <c r="Q401" s="199"/>
      <c r="R401" s="199"/>
      <c r="S401" s="199"/>
      <c r="T401" s="199"/>
      <c r="U401" s="199"/>
      <c r="V401" s="199"/>
      <c r="W401" s="199"/>
      <c r="X401" s="199"/>
      <c r="Y401" s="199"/>
      <c r="Z401" s="199"/>
      <c r="AA401" s="199"/>
    </row>
    <row r="402" spans="1:27" ht="12.75" customHeight="1" x14ac:dyDescent="0.2">
      <c r="A402" s="199"/>
      <c r="B402" s="199"/>
      <c r="C402" s="215"/>
      <c r="D402" s="215"/>
      <c r="E402" s="215"/>
      <c r="F402" s="221"/>
      <c r="G402" s="199"/>
      <c r="H402" s="199"/>
      <c r="I402" s="199"/>
      <c r="J402" s="199"/>
      <c r="K402" s="199"/>
      <c r="L402" s="199"/>
      <c r="M402" s="199"/>
      <c r="N402" s="199"/>
      <c r="O402" s="199"/>
      <c r="P402" s="199"/>
      <c r="Q402" s="199"/>
      <c r="R402" s="199"/>
      <c r="S402" s="199"/>
      <c r="T402" s="199"/>
      <c r="U402" s="199"/>
      <c r="V402" s="199"/>
      <c r="W402" s="199"/>
      <c r="X402" s="199"/>
      <c r="Y402" s="199"/>
      <c r="Z402" s="199"/>
      <c r="AA402" s="199"/>
    </row>
    <row r="403" spans="1:27" ht="12.75" customHeight="1" x14ac:dyDescent="0.2">
      <c r="A403" s="199"/>
      <c r="B403" s="199"/>
      <c r="C403" s="215"/>
      <c r="D403" s="215"/>
      <c r="E403" s="215"/>
      <c r="F403" s="221"/>
      <c r="G403" s="199"/>
      <c r="H403" s="199"/>
      <c r="I403" s="199"/>
      <c r="J403" s="199"/>
      <c r="K403" s="199"/>
      <c r="L403" s="199"/>
      <c r="M403" s="199"/>
      <c r="N403" s="199"/>
      <c r="O403" s="199"/>
      <c r="P403" s="199"/>
      <c r="Q403" s="199"/>
      <c r="R403" s="199"/>
      <c r="S403" s="199"/>
      <c r="T403" s="199"/>
      <c r="U403" s="199"/>
      <c r="V403" s="199"/>
      <c r="W403" s="199"/>
      <c r="X403" s="199"/>
      <c r="Y403" s="199"/>
      <c r="Z403" s="199"/>
      <c r="AA403" s="199"/>
    </row>
    <row r="404" spans="1:27" ht="12.75" customHeight="1" x14ac:dyDescent="0.2">
      <c r="A404" s="199"/>
      <c r="B404" s="199"/>
      <c r="C404" s="215"/>
      <c r="D404" s="215"/>
      <c r="E404" s="215"/>
      <c r="F404" s="221"/>
      <c r="G404" s="199"/>
      <c r="H404" s="199"/>
      <c r="I404" s="199"/>
      <c r="J404" s="199"/>
      <c r="K404" s="199"/>
      <c r="L404" s="199"/>
      <c r="M404" s="199"/>
      <c r="N404" s="199"/>
      <c r="O404" s="199"/>
      <c r="P404" s="199"/>
      <c r="Q404" s="199"/>
      <c r="R404" s="199"/>
      <c r="S404" s="199"/>
      <c r="T404" s="199"/>
      <c r="U404" s="199"/>
      <c r="V404" s="199"/>
      <c r="W404" s="199"/>
      <c r="X404" s="199"/>
      <c r="Y404" s="199"/>
      <c r="Z404" s="199"/>
      <c r="AA404" s="199"/>
    </row>
    <row r="405" spans="1:27" ht="12.75" customHeight="1" x14ac:dyDescent="0.2">
      <c r="A405" s="199"/>
      <c r="B405" s="199"/>
      <c r="C405" s="215"/>
      <c r="D405" s="215"/>
      <c r="E405" s="215"/>
      <c r="F405" s="221"/>
      <c r="G405" s="199"/>
      <c r="H405" s="199"/>
      <c r="I405" s="199"/>
      <c r="J405" s="199"/>
      <c r="K405" s="199"/>
      <c r="L405" s="199"/>
      <c r="M405" s="199"/>
      <c r="N405" s="199"/>
      <c r="O405" s="199"/>
      <c r="P405" s="199"/>
      <c r="Q405" s="199"/>
      <c r="R405" s="199"/>
      <c r="S405" s="199"/>
      <c r="T405" s="199"/>
      <c r="U405" s="199"/>
      <c r="V405" s="199"/>
      <c r="W405" s="199"/>
      <c r="X405" s="199"/>
      <c r="Y405" s="199"/>
      <c r="Z405" s="199"/>
      <c r="AA405" s="199"/>
    </row>
    <row r="406" spans="1:27" ht="12.75" customHeight="1" x14ac:dyDescent="0.2">
      <c r="A406" s="199"/>
      <c r="B406" s="199"/>
      <c r="C406" s="215"/>
      <c r="D406" s="215"/>
      <c r="E406" s="215"/>
      <c r="F406" s="221"/>
      <c r="G406" s="199"/>
      <c r="H406" s="199"/>
      <c r="I406" s="199"/>
      <c r="J406" s="199"/>
      <c r="K406" s="199"/>
      <c r="L406" s="199"/>
      <c r="M406" s="199"/>
      <c r="N406" s="199"/>
      <c r="O406" s="199"/>
      <c r="P406" s="199"/>
      <c r="Q406" s="199"/>
      <c r="R406" s="199"/>
      <c r="S406" s="199"/>
      <c r="T406" s="199"/>
      <c r="U406" s="199"/>
      <c r="V406" s="199"/>
      <c r="W406" s="199"/>
      <c r="X406" s="199"/>
      <c r="Y406" s="199"/>
      <c r="Z406" s="199"/>
      <c r="AA406" s="199"/>
    </row>
    <row r="407" spans="1:27" ht="12.75" customHeight="1" x14ac:dyDescent="0.2">
      <c r="A407" s="199"/>
      <c r="B407" s="199"/>
      <c r="C407" s="215"/>
      <c r="D407" s="215"/>
      <c r="E407" s="215"/>
      <c r="F407" s="221"/>
      <c r="G407" s="199"/>
      <c r="H407" s="199"/>
      <c r="I407" s="199"/>
      <c r="J407" s="199"/>
      <c r="K407" s="199"/>
      <c r="L407" s="199"/>
      <c r="M407" s="199"/>
      <c r="N407" s="199"/>
      <c r="O407" s="199"/>
      <c r="P407" s="199"/>
      <c r="Q407" s="199"/>
      <c r="R407" s="199"/>
      <c r="S407" s="199"/>
      <c r="T407" s="199"/>
      <c r="U407" s="199"/>
      <c r="V407" s="199"/>
      <c r="W407" s="199"/>
      <c r="X407" s="199"/>
      <c r="Y407" s="199"/>
      <c r="Z407" s="199"/>
      <c r="AA407" s="199"/>
    </row>
    <row r="408" spans="1:27" ht="12.75" customHeight="1" x14ac:dyDescent="0.2">
      <c r="A408" s="199"/>
      <c r="B408" s="199"/>
      <c r="C408" s="215"/>
      <c r="D408" s="215"/>
      <c r="E408" s="215"/>
      <c r="F408" s="221"/>
      <c r="G408" s="199"/>
      <c r="H408" s="199"/>
      <c r="I408" s="199"/>
      <c r="J408" s="199"/>
      <c r="K408" s="199"/>
      <c r="L408" s="199"/>
      <c r="M408" s="199"/>
      <c r="N408" s="199"/>
      <c r="O408" s="199"/>
      <c r="P408" s="199"/>
      <c r="Q408" s="199"/>
      <c r="R408" s="199"/>
      <c r="S408" s="199"/>
      <c r="T408" s="199"/>
      <c r="U408" s="199"/>
      <c r="V408" s="199"/>
      <c r="W408" s="199"/>
      <c r="X408" s="199"/>
      <c r="Y408" s="199"/>
      <c r="Z408" s="199"/>
      <c r="AA408" s="199"/>
    </row>
    <row r="409" spans="1:27" ht="12.75" customHeight="1" x14ac:dyDescent="0.2">
      <c r="A409" s="199"/>
      <c r="B409" s="199"/>
      <c r="C409" s="215"/>
      <c r="D409" s="215"/>
      <c r="E409" s="215"/>
      <c r="F409" s="221"/>
      <c r="G409" s="199"/>
      <c r="H409" s="199"/>
      <c r="I409" s="199"/>
      <c r="J409" s="199"/>
      <c r="K409" s="199"/>
      <c r="L409" s="199"/>
      <c r="M409" s="199"/>
      <c r="N409" s="199"/>
      <c r="O409" s="199"/>
      <c r="P409" s="199"/>
      <c r="Q409" s="199"/>
      <c r="R409" s="199"/>
      <c r="S409" s="199"/>
      <c r="T409" s="199"/>
      <c r="U409" s="199"/>
      <c r="V409" s="199"/>
      <c r="W409" s="199"/>
      <c r="X409" s="199"/>
      <c r="Y409" s="199"/>
      <c r="Z409" s="199"/>
      <c r="AA409" s="199"/>
    </row>
    <row r="410" spans="1:27" ht="12.75" customHeight="1" x14ac:dyDescent="0.2">
      <c r="A410" s="199"/>
      <c r="B410" s="199"/>
      <c r="C410" s="215"/>
      <c r="D410" s="215"/>
      <c r="E410" s="215"/>
      <c r="F410" s="221"/>
      <c r="G410" s="199"/>
      <c r="H410" s="199"/>
      <c r="I410" s="199"/>
      <c r="J410" s="199"/>
      <c r="K410" s="199"/>
      <c r="L410" s="199"/>
      <c r="M410" s="199"/>
      <c r="N410" s="199"/>
      <c r="O410" s="199"/>
      <c r="P410" s="199"/>
      <c r="Q410" s="199"/>
      <c r="R410" s="199"/>
      <c r="S410" s="199"/>
      <c r="T410" s="199"/>
      <c r="U410" s="199"/>
      <c r="V410" s="199"/>
      <c r="W410" s="199"/>
      <c r="X410" s="199"/>
      <c r="Y410" s="199"/>
      <c r="Z410" s="199"/>
      <c r="AA410" s="199"/>
    </row>
    <row r="411" spans="1:27" ht="12.75" customHeight="1" x14ac:dyDescent="0.2">
      <c r="A411" s="199"/>
      <c r="B411" s="199"/>
      <c r="C411" s="215"/>
      <c r="D411" s="215"/>
      <c r="E411" s="215"/>
      <c r="F411" s="221"/>
      <c r="G411" s="199"/>
      <c r="H411" s="199"/>
      <c r="I411" s="199"/>
      <c r="J411" s="199"/>
      <c r="K411" s="199"/>
      <c r="L411" s="199"/>
      <c r="M411" s="199"/>
      <c r="N411" s="199"/>
      <c r="O411" s="199"/>
      <c r="P411" s="199"/>
      <c r="Q411" s="199"/>
      <c r="R411" s="199"/>
      <c r="S411" s="199"/>
      <c r="T411" s="199"/>
      <c r="U411" s="199"/>
      <c r="V411" s="199"/>
      <c r="W411" s="199"/>
      <c r="X411" s="199"/>
      <c r="Y411" s="199"/>
      <c r="Z411" s="199"/>
      <c r="AA411" s="199"/>
    </row>
    <row r="412" spans="1:27" ht="12.75" customHeight="1" x14ac:dyDescent="0.2">
      <c r="A412" s="199"/>
      <c r="B412" s="199"/>
      <c r="C412" s="215"/>
      <c r="D412" s="215"/>
      <c r="E412" s="215"/>
      <c r="F412" s="221"/>
      <c r="G412" s="199"/>
      <c r="H412" s="199"/>
      <c r="I412" s="199"/>
      <c r="J412" s="199"/>
      <c r="K412" s="199"/>
      <c r="L412" s="199"/>
      <c r="M412" s="199"/>
      <c r="N412" s="199"/>
      <c r="O412" s="199"/>
      <c r="P412" s="199"/>
      <c r="Q412" s="199"/>
      <c r="R412" s="199"/>
      <c r="S412" s="199"/>
      <c r="T412" s="199"/>
      <c r="U412" s="199"/>
      <c r="V412" s="199"/>
      <c r="W412" s="199"/>
      <c r="X412" s="199"/>
      <c r="Y412" s="199"/>
      <c r="Z412" s="199"/>
      <c r="AA412" s="199"/>
    </row>
    <row r="413" spans="1:27" ht="12.75" customHeight="1" x14ac:dyDescent="0.2">
      <c r="A413" s="199"/>
      <c r="B413" s="199"/>
      <c r="C413" s="215"/>
      <c r="D413" s="215"/>
      <c r="E413" s="215"/>
      <c r="F413" s="221"/>
      <c r="G413" s="199"/>
      <c r="H413" s="199"/>
      <c r="I413" s="199"/>
      <c r="J413" s="199"/>
      <c r="K413" s="199"/>
      <c r="L413" s="199"/>
      <c r="M413" s="199"/>
      <c r="N413" s="199"/>
      <c r="O413" s="199"/>
      <c r="P413" s="199"/>
      <c r="Q413" s="199"/>
      <c r="R413" s="199"/>
      <c r="S413" s="199"/>
      <c r="T413" s="199"/>
      <c r="U413" s="199"/>
      <c r="V413" s="199"/>
      <c r="W413" s="199"/>
      <c r="X413" s="199"/>
      <c r="Y413" s="199"/>
      <c r="Z413" s="199"/>
      <c r="AA413" s="199"/>
    </row>
    <row r="414" spans="1:27" ht="12.75" customHeight="1" x14ac:dyDescent="0.2">
      <c r="A414" s="199"/>
      <c r="B414" s="199"/>
      <c r="C414" s="215"/>
      <c r="D414" s="215"/>
      <c r="E414" s="215"/>
      <c r="F414" s="221"/>
      <c r="G414" s="199"/>
      <c r="H414" s="199"/>
      <c r="I414" s="199"/>
      <c r="J414" s="199"/>
      <c r="K414" s="199"/>
      <c r="L414" s="199"/>
      <c r="M414" s="199"/>
      <c r="N414" s="199"/>
      <c r="O414" s="199"/>
      <c r="P414" s="199"/>
      <c r="Q414" s="199"/>
      <c r="R414" s="199"/>
      <c r="S414" s="199"/>
      <c r="T414" s="199"/>
      <c r="U414" s="199"/>
      <c r="V414" s="199"/>
      <c r="W414" s="199"/>
      <c r="X414" s="199"/>
      <c r="Y414" s="199"/>
      <c r="Z414" s="199"/>
      <c r="AA414" s="199"/>
    </row>
    <row r="415" spans="1:27" ht="12.75" customHeight="1" x14ac:dyDescent="0.2">
      <c r="A415" s="199"/>
      <c r="B415" s="199"/>
      <c r="C415" s="215"/>
      <c r="D415" s="215"/>
      <c r="E415" s="215"/>
      <c r="F415" s="221"/>
      <c r="G415" s="199"/>
      <c r="H415" s="199"/>
      <c r="I415" s="199"/>
      <c r="J415" s="199"/>
      <c r="K415" s="199"/>
      <c r="L415" s="199"/>
      <c r="M415" s="199"/>
      <c r="N415" s="199"/>
      <c r="O415" s="199"/>
      <c r="P415" s="199"/>
      <c r="Q415" s="199"/>
      <c r="R415" s="199"/>
      <c r="S415" s="199"/>
      <c r="T415" s="199"/>
      <c r="U415" s="199"/>
      <c r="V415" s="199"/>
      <c r="W415" s="199"/>
      <c r="X415" s="199"/>
      <c r="Y415" s="199"/>
      <c r="Z415" s="199"/>
      <c r="AA415" s="199"/>
    </row>
    <row r="416" spans="1:27" ht="12.75" customHeight="1" x14ac:dyDescent="0.2">
      <c r="A416" s="199"/>
      <c r="B416" s="199"/>
      <c r="C416" s="215"/>
      <c r="D416" s="215"/>
      <c r="E416" s="215"/>
      <c r="F416" s="221"/>
      <c r="G416" s="199"/>
      <c r="H416" s="199"/>
      <c r="I416" s="199"/>
      <c r="J416" s="199"/>
      <c r="K416" s="199"/>
      <c r="L416" s="199"/>
      <c r="M416" s="199"/>
      <c r="N416" s="199"/>
      <c r="O416" s="199"/>
      <c r="P416" s="199"/>
      <c r="Q416" s="199"/>
      <c r="R416" s="199"/>
      <c r="S416" s="199"/>
      <c r="T416" s="199"/>
      <c r="U416" s="199"/>
      <c r="V416" s="199"/>
      <c r="W416" s="199"/>
      <c r="X416" s="199"/>
      <c r="Y416" s="199"/>
      <c r="Z416" s="199"/>
      <c r="AA416" s="199"/>
    </row>
    <row r="417" spans="1:27" ht="12.75" customHeight="1" x14ac:dyDescent="0.2">
      <c r="A417" s="199"/>
      <c r="B417" s="199"/>
      <c r="C417" s="215"/>
      <c r="D417" s="215"/>
      <c r="E417" s="215"/>
      <c r="F417" s="221"/>
      <c r="G417" s="199"/>
      <c r="H417" s="199"/>
      <c r="I417" s="199"/>
      <c r="J417" s="199"/>
      <c r="K417" s="199"/>
      <c r="L417" s="199"/>
      <c r="M417" s="199"/>
      <c r="N417" s="199"/>
      <c r="O417" s="199"/>
      <c r="P417" s="199"/>
      <c r="Q417" s="199"/>
      <c r="R417" s="199"/>
      <c r="S417" s="199"/>
      <c r="T417" s="199"/>
      <c r="U417" s="199"/>
      <c r="V417" s="199"/>
      <c r="W417" s="199"/>
      <c r="X417" s="199"/>
      <c r="Y417" s="199"/>
      <c r="Z417" s="199"/>
      <c r="AA417" s="199"/>
    </row>
    <row r="418" spans="1:27" ht="12.75" customHeight="1" x14ac:dyDescent="0.2">
      <c r="A418" s="199"/>
      <c r="B418" s="199"/>
      <c r="C418" s="215"/>
      <c r="D418" s="215"/>
      <c r="E418" s="215"/>
      <c r="F418" s="221"/>
      <c r="G418" s="199"/>
      <c r="H418" s="199"/>
      <c r="I418" s="199"/>
      <c r="J418" s="199"/>
      <c r="K418" s="199"/>
      <c r="L418" s="199"/>
      <c r="M418" s="199"/>
      <c r="N418" s="199"/>
      <c r="O418" s="199"/>
      <c r="P418" s="199"/>
      <c r="Q418" s="199"/>
      <c r="R418" s="199"/>
      <c r="S418" s="199"/>
      <c r="T418" s="199"/>
      <c r="U418" s="199"/>
      <c r="V418" s="199"/>
      <c r="W418" s="199"/>
      <c r="X418" s="199"/>
      <c r="Y418" s="199"/>
      <c r="Z418" s="199"/>
      <c r="AA418" s="199"/>
    </row>
    <row r="419" spans="1:27" ht="12.75" customHeight="1" x14ac:dyDescent="0.2">
      <c r="A419" s="199"/>
      <c r="B419" s="199"/>
      <c r="C419" s="215"/>
      <c r="D419" s="215"/>
      <c r="E419" s="215"/>
      <c r="F419" s="221"/>
      <c r="G419" s="199"/>
      <c r="H419" s="199"/>
      <c r="I419" s="199"/>
      <c r="J419" s="199"/>
      <c r="K419" s="199"/>
      <c r="L419" s="199"/>
      <c r="M419" s="199"/>
      <c r="N419" s="199"/>
      <c r="O419" s="199"/>
      <c r="P419" s="199"/>
      <c r="Q419" s="199"/>
      <c r="R419" s="199"/>
      <c r="S419" s="199"/>
      <c r="T419" s="199"/>
      <c r="U419" s="199"/>
      <c r="V419" s="199"/>
      <c r="W419" s="199"/>
      <c r="X419" s="199"/>
      <c r="Y419" s="199"/>
      <c r="Z419" s="199"/>
      <c r="AA419" s="199"/>
    </row>
    <row r="420" spans="1:27" ht="12.75" customHeight="1" x14ac:dyDescent="0.2">
      <c r="A420" s="199"/>
      <c r="B420" s="199"/>
      <c r="C420" s="215"/>
      <c r="D420" s="215"/>
      <c r="E420" s="215"/>
      <c r="F420" s="221"/>
      <c r="G420" s="199"/>
      <c r="H420" s="199"/>
      <c r="I420" s="199"/>
      <c r="J420" s="199"/>
      <c r="K420" s="199"/>
      <c r="L420" s="199"/>
      <c r="M420" s="199"/>
      <c r="N420" s="199"/>
      <c r="O420" s="199"/>
      <c r="P420" s="199"/>
      <c r="Q420" s="199"/>
      <c r="R420" s="199"/>
      <c r="S420" s="199"/>
      <c r="T420" s="199"/>
      <c r="U420" s="199"/>
      <c r="V420" s="199"/>
      <c r="W420" s="199"/>
      <c r="X420" s="199"/>
      <c r="Y420" s="199"/>
      <c r="Z420" s="199"/>
      <c r="AA420" s="199"/>
    </row>
    <row r="421" spans="1:27" ht="12.75" customHeight="1" x14ac:dyDescent="0.2">
      <c r="A421" s="199"/>
      <c r="B421" s="199"/>
      <c r="C421" s="215"/>
      <c r="D421" s="215"/>
      <c r="E421" s="215"/>
      <c r="F421" s="221"/>
      <c r="G421" s="199"/>
      <c r="H421" s="199"/>
      <c r="I421" s="199"/>
      <c r="J421" s="199"/>
      <c r="K421" s="199"/>
      <c r="L421" s="199"/>
      <c r="M421" s="199"/>
      <c r="N421" s="199"/>
      <c r="O421" s="199"/>
      <c r="P421" s="199"/>
      <c r="Q421" s="199"/>
      <c r="R421" s="199"/>
      <c r="S421" s="199"/>
      <c r="T421" s="199"/>
      <c r="U421" s="199"/>
      <c r="V421" s="199"/>
      <c r="W421" s="199"/>
      <c r="X421" s="199"/>
      <c r="Y421" s="199"/>
      <c r="Z421" s="199"/>
      <c r="AA421" s="199"/>
    </row>
    <row r="422" spans="1:27" ht="12.75" customHeight="1" x14ac:dyDescent="0.2">
      <c r="A422" s="199"/>
      <c r="B422" s="199"/>
      <c r="C422" s="215"/>
      <c r="D422" s="215"/>
      <c r="E422" s="215"/>
      <c r="F422" s="221"/>
      <c r="G422" s="199"/>
      <c r="H422" s="199"/>
      <c r="I422" s="199"/>
      <c r="J422" s="199"/>
      <c r="K422" s="199"/>
      <c r="L422" s="199"/>
      <c r="M422" s="199"/>
      <c r="N422" s="199"/>
      <c r="O422" s="199"/>
      <c r="P422" s="199"/>
      <c r="Q422" s="199"/>
      <c r="R422" s="199"/>
      <c r="S422" s="199"/>
      <c r="T422" s="199"/>
      <c r="U422" s="199"/>
      <c r="V422" s="199"/>
      <c r="W422" s="199"/>
      <c r="X422" s="199"/>
      <c r="Y422" s="199"/>
      <c r="Z422" s="199"/>
      <c r="AA422" s="199"/>
    </row>
    <row r="423" spans="1:27" ht="12.75" customHeight="1" x14ac:dyDescent="0.2">
      <c r="A423" s="199"/>
      <c r="B423" s="199"/>
      <c r="C423" s="215"/>
      <c r="D423" s="215"/>
      <c r="E423" s="215"/>
      <c r="F423" s="221"/>
      <c r="G423" s="199"/>
      <c r="H423" s="199"/>
      <c r="I423" s="199"/>
      <c r="J423" s="199"/>
      <c r="K423" s="199"/>
      <c r="L423" s="199"/>
      <c r="M423" s="199"/>
      <c r="N423" s="199"/>
      <c r="O423" s="199"/>
      <c r="P423" s="199"/>
      <c r="Q423" s="199"/>
      <c r="R423" s="199"/>
      <c r="S423" s="199"/>
      <c r="T423" s="199"/>
      <c r="U423" s="199"/>
      <c r="V423" s="199"/>
      <c r="W423" s="199"/>
      <c r="X423" s="199"/>
      <c r="Y423" s="199"/>
      <c r="Z423" s="199"/>
      <c r="AA423" s="199"/>
    </row>
    <row r="424" spans="1:27" ht="12.75" customHeight="1" x14ac:dyDescent="0.2">
      <c r="A424" s="199"/>
      <c r="B424" s="199"/>
      <c r="C424" s="215"/>
      <c r="D424" s="215"/>
      <c r="E424" s="215"/>
      <c r="F424" s="221"/>
      <c r="G424" s="199"/>
      <c r="H424" s="199"/>
      <c r="I424" s="199"/>
      <c r="J424" s="199"/>
      <c r="K424" s="199"/>
      <c r="L424" s="199"/>
      <c r="M424" s="199"/>
      <c r="N424" s="199"/>
      <c r="O424" s="199"/>
      <c r="P424" s="199"/>
      <c r="Q424" s="199"/>
      <c r="R424" s="199"/>
      <c r="S424" s="199"/>
      <c r="T424" s="199"/>
      <c r="U424" s="199"/>
      <c r="V424" s="199"/>
      <c r="W424" s="199"/>
      <c r="X424" s="199"/>
      <c r="Y424" s="199"/>
      <c r="Z424" s="199"/>
      <c r="AA424" s="199"/>
    </row>
    <row r="425" spans="1:27" ht="12.75" customHeight="1" x14ac:dyDescent="0.2">
      <c r="A425" s="199"/>
      <c r="B425" s="199"/>
      <c r="C425" s="215"/>
      <c r="D425" s="215"/>
      <c r="E425" s="215"/>
      <c r="F425" s="221"/>
      <c r="G425" s="199"/>
      <c r="H425" s="199"/>
      <c r="I425" s="199"/>
      <c r="J425" s="199"/>
      <c r="K425" s="199"/>
      <c r="L425" s="199"/>
      <c r="M425" s="199"/>
      <c r="N425" s="199"/>
      <c r="O425" s="199"/>
      <c r="P425" s="199"/>
      <c r="Q425" s="199"/>
      <c r="R425" s="199"/>
      <c r="S425" s="199"/>
      <c r="T425" s="199"/>
      <c r="U425" s="199"/>
      <c r="V425" s="199"/>
      <c r="W425" s="199"/>
      <c r="X425" s="199"/>
      <c r="Y425" s="199"/>
      <c r="Z425" s="199"/>
      <c r="AA425" s="199"/>
    </row>
    <row r="426" spans="1:27" ht="12.75" customHeight="1" x14ac:dyDescent="0.2">
      <c r="A426" s="199"/>
      <c r="B426" s="199"/>
      <c r="C426" s="215"/>
      <c r="D426" s="215"/>
      <c r="E426" s="215"/>
      <c r="F426" s="221"/>
      <c r="G426" s="199"/>
      <c r="H426" s="199"/>
      <c r="I426" s="199"/>
      <c r="J426" s="199"/>
      <c r="K426" s="199"/>
      <c r="L426" s="199"/>
      <c r="M426" s="199"/>
      <c r="N426" s="199"/>
      <c r="O426" s="199"/>
      <c r="P426" s="199"/>
      <c r="Q426" s="199"/>
      <c r="R426" s="199"/>
      <c r="S426" s="199"/>
      <c r="T426" s="199"/>
      <c r="U426" s="199"/>
      <c r="V426" s="199"/>
      <c r="W426" s="199"/>
      <c r="X426" s="199"/>
      <c r="Y426" s="199"/>
      <c r="Z426" s="199"/>
      <c r="AA426" s="199"/>
    </row>
    <row r="427" spans="1:27" ht="12.75" customHeight="1" x14ac:dyDescent="0.2">
      <c r="A427" s="199"/>
      <c r="B427" s="199"/>
      <c r="C427" s="215"/>
      <c r="D427" s="215"/>
      <c r="E427" s="215"/>
      <c r="F427" s="221"/>
      <c r="G427" s="199"/>
      <c r="H427" s="199"/>
      <c r="I427" s="199"/>
      <c r="J427" s="199"/>
      <c r="K427" s="199"/>
      <c r="L427" s="199"/>
      <c r="M427" s="199"/>
      <c r="N427" s="199"/>
      <c r="O427" s="199"/>
      <c r="P427" s="199"/>
      <c r="Q427" s="199"/>
      <c r="R427" s="199"/>
      <c r="S427" s="199"/>
      <c r="T427" s="199"/>
      <c r="U427" s="199"/>
      <c r="V427" s="199"/>
      <c r="W427" s="199"/>
      <c r="X427" s="199"/>
      <c r="Y427" s="199"/>
      <c r="Z427" s="199"/>
      <c r="AA427" s="199"/>
    </row>
    <row r="428" spans="1:27" ht="12.75" customHeight="1" x14ac:dyDescent="0.2">
      <c r="A428" s="199"/>
      <c r="B428" s="199"/>
      <c r="C428" s="215"/>
      <c r="D428" s="215"/>
      <c r="E428" s="215"/>
      <c r="F428" s="221"/>
      <c r="G428" s="199"/>
      <c r="H428" s="199"/>
      <c r="I428" s="199"/>
      <c r="J428" s="199"/>
      <c r="K428" s="199"/>
      <c r="L428" s="199"/>
      <c r="M428" s="199"/>
      <c r="N428" s="199"/>
      <c r="O428" s="199"/>
      <c r="P428" s="199"/>
      <c r="Q428" s="199"/>
      <c r="R428" s="199"/>
      <c r="S428" s="199"/>
      <c r="T428" s="199"/>
      <c r="U428" s="199"/>
      <c r="V428" s="199"/>
      <c r="W428" s="199"/>
      <c r="X428" s="199"/>
      <c r="Y428" s="199"/>
      <c r="Z428" s="199"/>
      <c r="AA428" s="199"/>
    </row>
    <row r="429" spans="1:27" ht="12.75" customHeight="1" x14ac:dyDescent="0.2">
      <c r="A429" s="199"/>
      <c r="B429" s="199"/>
      <c r="C429" s="215"/>
      <c r="D429" s="215"/>
      <c r="E429" s="215"/>
      <c r="F429" s="221"/>
      <c r="G429" s="199"/>
      <c r="H429" s="199"/>
      <c r="I429" s="199"/>
      <c r="J429" s="199"/>
      <c r="K429" s="199"/>
      <c r="L429" s="199"/>
      <c r="M429" s="199"/>
      <c r="N429" s="199"/>
      <c r="O429" s="199"/>
      <c r="P429" s="199"/>
      <c r="Q429" s="199"/>
      <c r="R429" s="199"/>
      <c r="S429" s="199"/>
      <c r="T429" s="199"/>
      <c r="U429" s="199"/>
      <c r="V429" s="199"/>
      <c r="W429" s="199"/>
      <c r="X429" s="199"/>
      <c r="Y429" s="199"/>
      <c r="Z429" s="199"/>
      <c r="AA429" s="199"/>
    </row>
    <row r="430" spans="1:27" ht="12.75" customHeight="1" x14ac:dyDescent="0.2">
      <c r="A430" s="199"/>
      <c r="B430" s="199"/>
      <c r="C430" s="215"/>
      <c r="D430" s="215"/>
      <c r="E430" s="215"/>
      <c r="F430" s="221"/>
      <c r="G430" s="199"/>
      <c r="H430" s="199"/>
      <c r="I430" s="199"/>
      <c r="J430" s="199"/>
      <c r="K430" s="199"/>
      <c r="L430" s="199"/>
      <c r="M430" s="199"/>
      <c r="N430" s="199"/>
      <c r="O430" s="199"/>
      <c r="P430" s="199"/>
      <c r="Q430" s="199"/>
      <c r="R430" s="199"/>
      <c r="S430" s="199"/>
      <c r="T430" s="199"/>
      <c r="U430" s="199"/>
      <c r="V430" s="199"/>
      <c r="W430" s="199"/>
      <c r="X430" s="199"/>
      <c r="Y430" s="199"/>
      <c r="Z430" s="199"/>
      <c r="AA430" s="199"/>
    </row>
    <row r="431" spans="1:27" ht="12.75" customHeight="1" x14ac:dyDescent="0.2">
      <c r="A431" s="199"/>
      <c r="B431" s="199"/>
      <c r="C431" s="215"/>
      <c r="D431" s="215"/>
      <c r="E431" s="215"/>
      <c r="F431" s="221"/>
      <c r="G431" s="199"/>
      <c r="H431" s="199"/>
      <c r="I431" s="199"/>
      <c r="J431" s="199"/>
      <c r="K431" s="199"/>
      <c r="L431" s="199"/>
      <c r="M431" s="199"/>
      <c r="N431" s="199"/>
      <c r="O431" s="199"/>
      <c r="P431" s="199"/>
      <c r="Q431" s="199"/>
      <c r="R431" s="199"/>
      <c r="S431" s="199"/>
      <c r="T431" s="199"/>
      <c r="U431" s="199"/>
      <c r="V431" s="199"/>
      <c r="W431" s="199"/>
      <c r="X431" s="199"/>
      <c r="Y431" s="199"/>
      <c r="Z431" s="199"/>
      <c r="AA431" s="199"/>
    </row>
    <row r="432" spans="1:27" ht="12.75" customHeight="1" x14ac:dyDescent="0.2">
      <c r="A432" s="199"/>
      <c r="B432" s="199"/>
      <c r="C432" s="215"/>
      <c r="D432" s="215"/>
      <c r="E432" s="215"/>
      <c r="F432" s="221"/>
      <c r="G432" s="199"/>
      <c r="H432" s="199"/>
      <c r="I432" s="199"/>
      <c r="J432" s="199"/>
      <c r="K432" s="199"/>
      <c r="L432" s="199"/>
      <c r="M432" s="199"/>
      <c r="N432" s="199"/>
      <c r="O432" s="199"/>
      <c r="P432" s="199"/>
      <c r="Q432" s="199"/>
      <c r="R432" s="199"/>
      <c r="S432" s="199"/>
      <c r="T432" s="199"/>
      <c r="U432" s="199"/>
      <c r="V432" s="199"/>
      <c r="W432" s="199"/>
      <c r="X432" s="199"/>
      <c r="Y432" s="199"/>
      <c r="Z432" s="199"/>
      <c r="AA432" s="199"/>
    </row>
    <row r="433" spans="1:27" ht="12.75" customHeight="1" x14ac:dyDescent="0.2">
      <c r="A433" s="199"/>
      <c r="B433" s="199"/>
      <c r="C433" s="215"/>
      <c r="D433" s="215"/>
      <c r="E433" s="215"/>
      <c r="F433" s="221"/>
      <c r="G433" s="199"/>
      <c r="H433" s="199"/>
      <c r="I433" s="199"/>
      <c r="J433" s="199"/>
      <c r="K433" s="199"/>
      <c r="L433" s="199"/>
      <c r="M433" s="199"/>
      <c r="N433" s="199"/>
      <c r="O433" s="199"/>
      <c r="P433" s="199"/>
      <c r="Q433" s="199"/>
      <c r="R433" s="199"/>
      <c r="S433" s="199"/>
      <c r="T433" s="199"/>
      <c r="U433" s="199"/>
      <c r="V433" s="199"/>
      <c r="W433" s="199"/>
      <c r="X433" s="199"/>
      <c r="Y433" s="199"/>
      <c r="Z433" s="199"/>
      <c r="AA433" s="199"/>
    </row>
    <row r="434" spans="1:27" ht="12.75" customHeight="1" x14ac:dyDescent="0.2">
      <c r="A434" s="199"/>
      <c r="B434" s="199"/>
      <c r="C434" s="215"/>
      <c r="D434" s="215"/>
      <c r="E434" s="215"/>
      <c r="F434" s="221"/>
      <c r="G434" s="199"/>
      <c r="H434" s="199"/>
      <c r="I434" s="199"/>
      <c r="J434" s="199"/>
      <c r="K434" s="199"/>
      <c r="L434" s="199"/>
      <c r="M434" s="199"/>
      <c r="N434" s="199"/>
      <c r="O434" s="199"/>
      <c r="P434" s="199"/>
      <c r="Q434" s="199"/>
      <c r="R434" s="199"/>
      <c r="S434" s="199"/>
      <c r="T434" s="199"/>
      <c r="U434" s="199"/>
      <c r="V434" s="199"/>
      <c r="W434" s="199"/>
      <c r="X434" s="199"/>
      <c r="Y434" s="199"/>
      <c r="Z434" s="199"/>
      <c r="AA434" s="199"/>
    </row>
    <row r="435" spans="1:27" ht="12.75" customHeight="1" x14ac:dyDescent="0.2">
      <c r="A435" s="199"/>
      <c r="B435" s="199"/>
      <c r="C435" s="215"/>
      <c r="D435" s="215"/>
      <c r="E435" s="215"/>
      <c r="F435" s="221"/>
      <c r="G435" s="199"/>
      <c r="H435" s="199"/>
      <c r="I435" s="199"/>
      <c r="J435" s="199"/>
      <c r="K435" s="199"/>
      <c r="L435" s="199"/>
      <c r="M435" s="199"/>
      <c r="N435" s="199"/>
      <c r="O435" s="199"/>
      <c r="P435" s="199"/>
      <c r="Q435" s="199"/>
      <c r="R435" s="199"/>
      <c r="S435" s="199"/>
      <c r="T435" s="199"/>
      <c r="U435" s="199"/>
      <c r="V435" s="199"/>
      <c r="W435" s="199"/>
      <c r="X435" s="199"/>
      <c r="Y435" s="199"/>
      <c r="Z435" s="199"/>
      <c r="AA435" s="199"/>
    </row>
    <row r="436" spans="1:27" ht="12.75" customHeight="1" x14ac:dyDescent="0.2">
      <c r="A436" s="199"/>
      <c r="B436" s="199"/>
      <c r="C436" s="215"/>
      <c r="D436" s="215"/>
      <c r="E436" s="215"/>
      <c r="F436" s="221"/>
      <c r="G436" s="199"/>
      <c r="H436" s="199"/>
      <c r="I436" s="199"/>
      <c r="J436" s="199"/>
      <c r="K436" s="199"/>
      <c r="L436" s="199"/>
      <c r="M436" s="199"/>
      <c r="N436" s="199"/>
      <c r="O436" s="199"/>
      <c r="P436" s="199"/>
      <c r="Q436" s="199"/>
      <c r="R436" s="199"/>
      <c r="S436" s="199"/>
      <c r="T436" s="199"/>
      <c r="U436" s="199"/>
      <c r="V436" s="199"/>
      <c r="W436" s="199"/>
      <c r="X436" s="199"/>
      <c r="Y436" s="199"/>
      <c r="Z436" s="199"/>
      <c r="AA436" s="199"/>
    </row>
    <row r="437" spans="1:27" ht="12.75" customHeight="1" x14ac:dyDescent="0.2">
      <c r="A437" s="199"/>
      <c r="B437" s="199"/>
      <c r="C437" s="215"/>
      <c r="D437" s="215"/>
      <c r="E437" s="215"/>
      <c r="F437" s="221"/>
      <c r="G437" s="199"/>
      <c r="H437" s="199"/>
      <c r="I437" s="199"/>
      <c r="J437" s="199"/>
      <c r="K437" s="199"/>
      <c r="L437" s="199"/>
      <c r="M437" s="199"/>
      <c r="N437" s="199"/>
      <c r="O437" s="199"/>
      <c r="P437" s="199"/>
      <c r="Q437" s="199"/>
      <c r="R437" s="199"/>
      <c r="S437" s="199"/>
      <c r="T437" s="199"/>
      <c r="U437" s="199"/>
      <c r="V437" s="199"/>
      <c r="W437" s="199"/>
      <c r="X437" s="199"/>
      <c r="Y437" s="199"/>
      <c r="Z437" s="199"/>
      <c r="AA437" s="199"/>
    </row>
    <row r="438" spans="1:27" ht="12.75" customHeight="1" x14ac:dyDescent="0.2">
      <c r="A438" s="199"/>
      <c r="B438" s="199"/>
      <c r="C438" s="215"/>
      <c r="D438" s="215"/>
      <c r="E438" s="215"/>
      <c r="F438" s="221"/>
      <c r="G438" s="199"/>
      <c r="H438" s="199"/>
      <c r="I438" s="199"/>
      <c r="J438" s="199"/>
      <c r="K438" s="199"/>
      <c r="L438" s="199"/>
      <c r="M438" s="199"/>
      <c r="N438" s="199"/>
      <c r="O438" s="199"/>
      <c r="P438" s="199"/>
      <c r="Q438" s="199"/>
      <c r="R438" s="199"/>
      <c r="S438" s="199"/>
      <c r="T438" s="199"/>
      <c r="U438" s="199"/>
      <c r="V438" s="199"/>
      <c r="W438" s="199"/>
      <c r="X438" s="199"/>
      <c r="Y438" s="199"/>
      <c r="Z438" s="199"/>
      <c r="AA438" s="199"/>
    </row>
    <row r="439" spans="1:27" ht="12.75" customHeight="1" x14ac:dyDescent="0.2">
      <c r="A439" s="199"/>
      <c r="B439" s="199"/>
      <c r="C439" s="215"/>
      <c r="D439" s="215"/>
      <c r="E439" s="215"/>
      <c r="F439" s="221"/>
      <c r="G439" s="199"/>
      <c r="H439" s="199"/>
      <c r="I439" s="199"/>
      <c r="J439" s="199"/>
      <c r="K439" s="199"/>
      <c r="L439" s="199"/>
      <c r="M439" s="199"/>
      <c r="N439" s="199"/>
      <c r="O439" s="199"/>
      <c r="P439" s="199"/>
      <c r="Q439" s="199"/>
      <c r="R439" s="199"/>
      <c r="S439" s="199"/>
      <c r="T439" s="199"/>
      <c r="U439" s="199"/>
      <c r="V439" s="199"/>
      <c r="W439" s="199"/>
      <c r="X439" s="199"/>
      <c r="Y439" s="199"/>
      <c r="Z439" s="199"/>
      <c r="AA439" s="199"/>
    </row>
    <row r="440" spans="1:27" ht="12.75" customHeight="1" x14ac:dyDescent="0.2">
      <c r="A440" s="199"/>
      <c r="B440" s="199"/>
      <c r="C440" s="215"/>
      <c r="D440" s="215"/>
      <c r="E440" s="215"/>
      <c r="F440" s="221"/>
      <c r="G440" s="199"/>
      <c r="H440" s="199"/>
      <c r="I440" s="199"/>
      <c r="J440" s="199"/>
      <c r="K440" s="199"/>
      <c r="L440" s="199"/>
      <c r="M440" s="199"/>
      <c r="N440" s="199"/>
      <c r="O440" s="199"/>
      <c r="P440" s="199"/>
      <c r="Q440" s="199"/>
      <c r="R440" s="199"/>
      <c r="S440" s="199"/>
      <c r="T440" s="199"/>
      <c r="U440" s="199"/>
      <c r="V440" s="199"/>
      <c r="W440" s="199"/>
      <c r="X440" s="199"/>
      <c r="Y440" s="199"/>
      <c r="Z440" s="199"/>
      <c r="AA440" s="199"/>
    </row>
    <row r="441" spans="1:27" ht="12.75" customHeight="1" x14ac:dyDescent="0.2">
      <c r="A441" s="199"/>
      <c r="B441" s="199"/>
      <c r="C441" s="215"/>
      <c r="D441" s="215"/>
      <c r="E441" s="215"/>
      <c r="F441" s="221"/>
      <c r="G441" s="199"/>
      <c r="H441" s="199"/>
      <c r="I441" s="199"/>
      <c r="J441" s="199"/>
      <c r="K441" s="199"/>
      <c r="L441" s="199"/>
      <c r="M441" s="199"/>
      <c r="N441" s="199"/>
      <c r="O441" s="199"/>
      <c r="P441" s="199"/>
      <c r="Q441" s="199"/>
      <c r="R441" s="199"/>
      <c r="S441" s="199"/>
      <c r="T441" s="199"/>
      <c r="U441" s="199"/>
      <c r="V441" s="199"/>
      <c r="W441" s="199"/>
      <c r="X441" s="199"/>
      <c r="Y441" s="199"/>
      <c r="Z441" s="199"/>
      <c r="AA441" s="199"/>
    </row>
    <row r="442" spans="1:27" ht="12.75" customHeight="1" x14ac:dyDescent="0.2">
      <c r="A442" s="199"/>
      <c r="B442" s="199"/>
      <c r="C442" s="215"/>
      <c r="D442" s="215"/>
      <c r="E442" s="215"/>
      <c r="F442" s="221"/>
      <c r="G442" s="199"/>
      <c r="H442" s="199"/>
      <c r="I442" s="199"/>
      <c r="J442" s="199"/>
      <c r="K442" s="199"/>
      <c r="L442" s="199"/>
      <c r="M442" s="199"/>
      <c r="N442" s="199"/>
      <c r="O442" s="199"/>
      <c r="P442" s="199"/>
      <c r="Q442" s="199"/>
      <c r="R442" s="199"/>
      <c r="S442" s="199"/>
      <c r="T442" s="199"/>
      <c r="U442" s="199"/>
      <c r="V442" s="199"/>
      <c r="W442" s="199"/>
      <c r="X442" s="199"/>
      <c r="Y442" s="199"/>
      <c r="Z442" s="199"/>
      <c r="AA442" s="199"/>
    </row>
    <row r="443" spans="1:27" ht="12.75" customHeight="1" x14ac:dyDescent="0.2">
      <c r="A443" s="199"/>
      <c r="B443" s="199"/>
      <c r="C443" s="215"/>
      <c r="D443" s="215"/>
      <c r="E443" s="215"/>
      <c r="F443" s="221"/>
      <c r="G443" s="199"/>
      <c r="H443" s="199"/>
      <c r="I443" s="199"/>
      <c r="J443" s="199"/>
      <c r="K443" s="199"/>
      <c r="L443" s="199"/>
      <c r="M443" s="199"/>
      <c r="N443" s="199"/>
      <c r="O443" s="199"/>
      <c r="P443" s="199"/>
      <c r="Q443" s="199"/>
      <c r="R443" s="199"/>
      <c r="S443" s="199"/>
      <c r="T443" s="199"/>
      <c r="U443" s="199"/>
      <c r="V443" s="199"/>
      <c r="W443" s="199"/>
      <c r="X443" s="199"/>
      <c r="Y443" s="199"/>
      <c r="Z443" s="199"/>
      <c r="AA443" s="199"/>
    </row>
    <row r="444" spans="1:27" ht="12.75" customHeight="1" x14ac:dyDescent="0.2">
      <c r="A444" s="199"/>
      <c r="B444" s="199"/>
      <c r="C444" s="215"/>
      <c r="D444" s="215"/>
      <c r="E444" s="215"/>
      <c r="F444" s="221"/>
      <c r="G444" s="199"/>
      <c r="H444" s="199"/>
      <c r="I444" s="199"/>
      <c r="J444" s="199"/>
      <c r="K444" s="199"/>
      <c r="L444" s="199"/>
      <c r="M444" s="199"/>
      <c r="N444" s="199"/>
      <c r="O444" s="199"/>
      <c r="P444" s="199"/>
      <c r="Q444" s="199"/>
      <c r="R444" s="199"/>
      <c r="S444" s="199"/>
      <c r="T444" s="199"/>
      <c r="U444" s="199"/>
      <c r="V444" s="199"/>
      <c r="W444" s="199"/>
      <c r="X444" s="199"/>
      <c r="Y444" s="199"/>
      <c r="Z444" s="199"/>
      <c r="AA444" s="199"/>
    </row>
    <row r="445" spans="1:27" ht="12.75" customHeight="1" x14ac:dyDescent="0.2">
      <c r="A445" s="199"/>
      <c r="B445" s="199"/>
      <c r="C445" s="215"/>
      <c r="D445" s="215"/>
      <c r="E445" s="215"/>
      <c r="F445" s="221"/>
      <c r="G445" s="199"/>
      <c r="H445" s="199"/>
      <c r="I445" s="199"/>
      <c r="J445" s="199"/>
      <c r="K445" s="199"/>
      <c r="L445" s="199"/>
      <c r="M445" s="199"/>
      <c r="N445" s="199"/>
      <c r="O445" s="199"/>
      <c r="P445" s="199"/>
      <c r="Q445" s="199"/>
      <c r="R445" s="199"/>
      <c r="S445" s="199"/>
      <c r="T445" s="199"/>
      <c r="U445" s="199"/>
      <c r="V445" s="199"/>
      <c r="W445" s="199"/>
      <c r="X445" s="199"/>
      <c r="Y445" s="199"/>
      <c r="Z445" s="199"/>
      <c r="AA445" s="199"/>
    </row>
    <row r="446" spans="1:27" ht="12.75" customHeight="1" x14ac:dyDescent="0.2">
      <c r="A446" s="199"/>
      <c r="B446" s="199"/>
      <c r="C446" s="215"/>
      <c r="D446" s="215"/>
      <c r="E446" s="215"/>
      <c r="F446" s="221"/>
      <c r="G446" s="199"/>
      <c r="H446" s="199"/>
      <c r="I446" s="199"/>
      <c r="J446" s="199"/>
      <c r="K446" s="199"/>
      <c r="L446" s="199"/>
      <c r="M446" s="199"/>
      <c r="N446" s="199"/>
      <c r="O446" s="199"/>
      <c r="P446" s="199"/>
      <c r="Q446" s="199"/>
      <c r="R446" s="199"/>
      <c r="S446" s="199"/>
      <c r="T446" s="199"/>
      <c r="U446" s="199"/>
      <c r="V446" s="199"/>
      <c r="W446" s="199"/>
      <c r="X446" s="199"/>
      <c r="Y446" s="199"/>
      <c r="Z446" s="199"/>
      <c r="AA446" s="199"/>
    </row>
    <row r="447" spans="1:27" ht="12.75" customHeight="1" x14ac:dyDescent="0.2">
      <c r="A447" s="199"/>
      <c r="B447" s="199"/>
      <c r="C447" s="215"/>
      <c r="D447" s="215"/>
      <c r="E447" s="215"/>
      <c r="F447" s="221"/>
      <c r="G447" s="199"/>
      <c r="H447" s="199"/>
      <c r="I447" s="199"/>
      <c r="J447" s="199"/>
      <c r="K447" s="199"/>
      <c r="L447" s="199"/>
      <c r="M447" s="199"/>
      <c r="N447" s="199"/>
      <c r="O447" s="199"/>
      <c r="P447" s="199"/>
      <c r="Q447" s="199"/>
      <c r="R447" s="199"/>
      <c r="S447" s="199"/>
      <c r="T447" s="199"/>
      <c r="U447" s="199"/>
      <c r="V447" s="199"/>
      <c r="W447" s="199"/>
      <c r="X447" s="199"/>
      <c r="Y447" s="199"/>
      <c r="Z447" s="199"/>
      <c r="AA447" s="199"/>
    </row>
    <row r="448" spans="1:27" ht="12.75" customHeight="1" x14ac:dyDescent="0.2">
      <c r="A448" s="199"/>
      <c r="B448" s="199"/>
      <c r="C448" s="215"/>
      <c r="D448" s="215"/>
      <c r="E448" s="215"/>
      <c r="F448" s="221"/>
      <c r="G448" s="199"/>
      <c r="H448" s="199"/>
      <c r="I448" s="199"/>
      <c r="J448" s="199"/>
      <c r="K448" s="199"/>
      <c r="L448" s="199"/>
      <c r="M448" s="199"/>
      <c r="N448" s="199"/>
      <c r="O448" s="199"/>
      <c r="P448" s="199"/>
      <c r="Q448" s="199"/>
      <c r="R448" s="199"/>
      <c r="S448" s="199"/>
      <c r="T448" s="199"/>
      <c r="U448" s="199"/>
      <c r="V448" s="199"/>
      <c r="W448" s="199"/>
      <c r="X448" s="199"/>
      <c r="Y448" s="199"/>
      <c r="Z448" s="199"/>
      <c r="AA448" s="199"/>
    </row>
    <row r="449" spans="1:27" ht="12.75" customHeight="1" x14ac:dyDescent="0.2">
      <c r="A449" s="199"/>
      <c r="B449" s="199"/>
      <c r="C449" s="215"/>
      <c r="D449" s="215"/>
      <c r="E449" s="215"/>
      <c r="F449" s="221"/>
      <c r="G449" s="199"/>
      <c r="H449" s="199"/>
      <c r="I449" s="199"/>
      <c r="J449" s="199"/>
      <c r="K449" s="199"/>
      <c r="L449" s="199"/>
      <c r="M449" s="199"/>
      <c r="N449" s="199"/>
      <c r="O449" s="199"/>
      <c r="P449" s="199"/>
      <c r="Q449" s="199"/>
      <c r="R449" s="199"/>
      <c r="S449" s="199"/>
      <c r="T449" s="199"/>
      <c r="U449" s="199"/>
      <c r="V449" s="199"/>
      <c r="W449" s="199"/>
      <c r="X449" s="199"/>
      <c r="Y449" s="199"/>
      <c r="Z449" s="199"/>
      <c r="AA449" s="199"/>
    </row>
    <row r="450" spans="1:27" ht="12.75" customHeight="1" x14ac:dyDescent="0.2">
      <c r="A450" s="199"/>
      <c r="B450" s="199"/>
      <c r="C450" s="215"/>
      <c r="D450" s="215"/>
      <c r="E450" s="215"/>
      <c r="F450" s="221"/>
      <c r="G450" s="199"/>
      <c r="H450" s="199"/>
      <c r="I450" s="199"/>
      <c r="J450" s="199"/>
      <c r="K450" s="199"/>
      <c r="L450" s="199"/>
      <c r="M450" s="199"/>
      <c r="N450" s="199"/>
      <c r="O450" s="199"/>
      <c r="P450" s="199"/>
      <c r="Q450" s="199"/>
      <c r="R450" s="199"/>
      <c r="S450" s="199"/>
      <c r="T450" s="199"/>
      <c r="U450" s="199"/>
      <c r="V450" s="199"/>
      <c r="W450" s="199"/>
      <c r="X450" s="199"/>
      <c r="Y450" s="199"/>
      <c r="Z450" s="199"/>
      <c r="AA450" s="199"/>
    </row>
    <row r="451" spans="1:27" ht="12.75" customHeight="1" x14ac:dyDescent="0.2">
      <c r="A451" s="199"/>
      <c r="B451" s="199"/>
      <c r="C451" s="215"/>
      <c r="D451" s="215"/>
      <c r="E451" s="215"/>
      <c r="F451" s="221"/>
      <c r="G451" s="199"/>
      <c r="H451" s="199"/>
      <c r="I451" s="199"/>
      <c r="J451" s="199"/>
      <c r="K451" s="199"/>
      <c r="L451" s="199"/>
      <c r="M451" s="199"/>
      <c r="N451" s="199"/>
      <c r="O451" s="199"/>
      <c r="P451" s="199"/>
      <c r="Q451" s="199"/>
      <c r="R451" s="199"/>
      <c r="S451" s="199"/>
      <c r="T451" s="199"/>
      <c r="U451" s="199"/>
      <c r="V451" s="199"/>
      <c r="W451" s="199"/>
      <c r="X451" s="199"/>
      <c r="Y451" s="199"/>
      <c r="Z451" s="199"/>
      <c r="AA451" s="199"/>
    </row>
    <row r="452" spans="1:27" ht="12.75" customHeight="1" x14ac:dyDescent="0.2">
      <c r="A452" s="199"/>
      <c r="B452" s="199"/>
      <c r="C452" s="215"/>
      <c r="D452" s="215"/>
      <c r="E452" s="215"/>
      <c r="F452" s="221"/>
      <c r="G452" s="199"/>
      <c r="H452" s="199"/>
      <c r="I452" s="199"/>
      <c r="J452" s="199"/>
      <c r="K452" s="199"/>
      <c r="L452" s="199"/>
      <c r="M452" s="199"/>
      <c r="N452" s="199"/>
      <c r="O452" s="199"/>
      <c r="P452" s="199"/>
      <c r="Q452" s="199"/>
      <c r="R452" s="199"/>
      <c r="S452" s="199"/>
      <c r="T452" s="199"/>
      <c r="U452" s="199"/>
      <c r="V452" s="199"/>
      <c r="W452" s="199"/>
      <c r="X452" s="199"/>
      <c r="Y452" s="199"/>
      <c r="Z452" s="199"/>
      <c r="AA452" s="199"/>
    </row>
    <row r="453" spans="1:27" ht="12.75" customHeight="1" x14ac:dyDescent="0.2">
      <c r="A453" s="199"/>
      <c r="B453" s="199"/>
      <c r="C453" s="215"/>
      <c r="D453" s="215"/>
      <c r="E453" s="215"/>
      <c r="F453" s="221"/>
      <c r="G453" s="199"/>
      <c r="H453" s="199"/>
      <c r="I453" s="199"/>
      <c r="J453" s="199"/>
      <c r="K453" s="199"/>
      <c r="L453" s="199"/>
      <c r="M453" s="199"/>
      <c r="N453" s="199"/>
      <c r="O453" s="199"/>
      <c r="P453" s="199"/>
      <c r="Q453" s="199"/>
      <c r="R453" s="199"/>
      <c r="S453" s="199"/>
      <c r="T453" s="199"/>
      <c r="U453" s="199"/>
      <c r="V453" s="199"/>
      <c r="W453" s="199"/>
      <c r="X453" s="199"/>
      <c r="Y453" s="199"/>
      <c r="Z453" s="199"/>
      <c r="AA453" s="199"/>
    </row>
    <row r="454" spans="1:27" ht="12.75" customHeight="1" x14ac:dyDescent="0.2">
      <c r="A454" s="199"/>
      <c r="B454" s="199"/>
      <c r="C454" s="215"/>
      <c r="D454" s="215"/>
      <c r="E454" s="215"/>
      <c r="F454" s="221"/>
      <c r="G454" s="199"/>
      <c r="H454" s="199"/>
      <c r="I454" s="199"/>
      <c r="J454" s="199"/>
      <c r="K454" s="199"/>
      <c r="L454" s="199"/>
      <c r="M454" s="199"/>
      <c r="N454" s="199"/>
      <c r="O454" s="199"/>
      <c r="P454" s="199"/>
      <c r="Q454" s="199"/>
      <c r="R454" s="199"/>
      <c r="S454" s="199"/>
      <c r="T454" s="199"/>
      <c r="U454" s="199"/>
      <c r="V454" s="199"/>
      <c r="W454" s="199"/>
      <c r="X454" s="199"/>
      <c r="Y454" s="199"/>
      <c r="Z454" s="199"/>
      <c r="AA454" s="199"/>
    </row>
    <row r="455" spans="1:27" ht="12.75" customHeight="1" x14ac:dyDescent="0.2">
      <c r="A455" s="199"/>
      <c r="B455" s="199"/>
      <c r="C455" s="215"/>
      <c r="D455" s="215"/>
      <c r="E455" s="215"/>
      <c r="F455" s="221"/>
      <c r="G455" s="199"/>
      <c r="H455" s="199"/>
      <c r="I455" s="199"/>
      <c r="J455" s="199"/>
      <c r="K455" s="199"/>
      <c r="L455" s="199"/>
      <c r="M455" s="199"/>
      <c r="N455" s="199"/>
      <c r="O455" s="199"/>
      <c r="P455" s="199"/>
      <c r="Q455" s="199"/>
      <c r="R455" s="199"/>
      <c r="S455" s="199"/>
      <c r="T455" s="199"/>
      <c r="U455" s="199"/>
      <c r="V455" s="199"/>
      <c r="W455" s="199"/>
      <c r="X455" s="199"/>
      <c r="Y455" s="199"/>
      <c r="Z455" s="199"/>
      <c r="AA455" s="199"/>
    </row>
    <row r="456" spans="1:27" ht="12.75" customHeight="1" x14ac:dyDescent="0.2">
      <c r="A456" s="199"/>
      <c r="B456" s="199"/>
      <c r="C456" s="215"/>
      <c r="D456" s="215"/>
      <c r="E456" s="215"/>
      <c r="F456" s="221"/>
      <c r="G456" s="199"/>
      <c r="H456" s="199"/>
      <c r="I456" s="199"/>
      <c r="J456" s="199"/>
      <c r="K456" s="199"/>
      <c r="L456" s="199"/>
      <c r="M456" s="199"/>
      <c r="N456" s="199"/>
      <c r="O456" s="199"/>
      <c r="P456" s="199"/>
      <c r="Q456" s="199"/>
      <c r="R456" s="199"/>
      <c r="S456" s="199"/>
      <c r="T456" s="199"/>
      <c r="U456" s="199"/>
      <c r="V456" s="199"/>
      <c r="W456" s="199"/>
      <c r="X456" s="199"/>
      <c r="Y456" s="199"/>
      <c r="Z456" s="199"/>
      <c r="AA456" s="199"/>
    </row>
    <row r="457" spans="1:27" ht="12.75" customHeight="1" x14ac:dyDescent="0.2">
      <c r="A457" s="199"/>
      <c r="B457" s="199"/>
      <c r="C457" s="215"/>
      <c r="D457" s="215"/>
      <c r="E457" s="215"/>
      <c r="F457" s="221"/>
      <c r="G457" s="199"/>
      <c r="H457" s="199"/>
      <c r="I457" s="199"/>
      <c r="J457" s="199"/>
      <c r="K457" s="199"/>
      <c r="L457" s="199"/>
      <c r="M457" s="199"/>
      <c r="N457" s="199"/>
      <c r="O457" s="199"/>
      <c r="P457" s="199"/>
      <c r="Q457" s="199"/>
      <c r="R457" s="199"/>
      <c r="S457" s="199"/>
      <c r="T457" s="199"/>
      <c r="U457" s="199"/>
      <c r="V457" s="199"/>
      <c r="W457" s="199"/>
      <c r="X457" s="199"/>
      <c r="Y457" s="199"/>
      <c r="Z457" s="199"/>
      <c r="AA457" s="199"/>
    </row>
    <row r="458" spans="1:27" ht="12.75" customHeight="1" x14ac:dyDescent="0.2">
      <c r="A458" s="199"/>
      <c r="B458" s="199"/>
      <c r="C458" s="215"/>
      <c r="D458" s="215"/>
      <c r="E458" s="215"/>
      <c r="F458" s="221"/>
      <c r="G458" s="199"/>
      <c r="H458" s="199"/>
      <c r="I458" s="199"/>
      <c r="J458" s="199"/>
      <c r="K458" s="199"/>
      <c r="L458" s="199"/>
      <c r="M458" s="199"/>
      <c r="N458" s="199"/>
      <c r="O458" s="199"/>
      <c r="P458" s="199"/>
      <c r="Q458" s="199"/>
      <c r="R458" s="199"/>
      <c r="S458" s="199"/>
      <c r="T458" s="199"/>
      <c r="U458" s="199"/>
      <c r="V458" s="199"/>
      <c r="W458" s="199"/>
      <c r="X458" s="199"/>
      <c r="Y458" s="199"/>
      <c r="Z458" s="199"/>
      <c r="AA458" s="199"/>
    </row>
    <row r="459" spans="1:27" ht="12.75" customHeight="1" x14ac:dyDescent="0.2">
      <c r="A459" s="199"/>
      <c r="B459" s="199"/>
      <c r="C459" s="215"/>
      <c r="D459" s="215"/>
      <c r="E459" s="215"/>
      <c r="F459" s="221"/>
      <c r="G459" s="199"/>
      <c r="H459" s="199"/>
      <c r="I459" s="199"/>
      <c r="J459" s="199"/>
      <c r="K459" s="199"/>
      <c r="L459" s="199"/>
      <c r="M459" s="199"/>
      <c r="N459" s="199"/>
      <c r="O459" s="199"/>
      <c r="P459" s="199"/>
      <c r="Q459" s="199"/>
      <c r="R459" s="199"/>
      <c r="S459" s="199"/>
      <c r="T459" s="199"/>
      <c r="U459" s="199"/>
      <c r="V459" s="199"/>
      <c r="W459" s="199"/>
      <c r="X459" s="199"/>
      <c r="Y459" s="199"/>
      <c r="Z459" s="199"/>
      <c r="AA459" s="199"/>
    </row>
    <row r="460" spans="1:27" ht="12.75" customHeight="1" x14ac:dyDescent="0.2">
      <c r="A460" s="199"/>
      <c r="B460" s="199"/>
      <c r="C460" s="215"/>
      <c r="D460" s="215"/>
      <c r="E460" s="215"/>
      <c r="F460" s="221"/>
      <c r="G460" s="199"/>
      <c r="H460" s="199"/>
      <c r="I460" s="199"/>
      <c r="J460" s="199"/>
      <c r="K460" s="199"/>
      <c r="L460" s="199"/>
      <c r="M460" s="199"/>
      <c r="N460" s="199"/>
      <c r="O460" s="199"/>
      <c r="P460" s="199"/>
      <c r="Q460" s="199"/>
      <c r="R460" s="199"/>
      <c r="S460" s="199"/>
      <c r="T460" s="199"/>
      <c r="U460" s="199"/>
      <c r="V460" s="199"/>
      <c r="W460" s="199"/>
      <c r="X460" s="199"/>
      <c r="Y460" s="199"/>
      <c r="Z460" s="199"/>
      <c r="AA460" s="199"/>
    </row>
    <row r="461" spans="1:27" ht="12.75" customHeight="1" x14ac:dyDescent="0.2">
      <c r="A461" s="199"/>
      <c r="B461" s="199"/>
      <c r="C461" s="215"/>
      <c r="D461" s="215"/>
      <c r="E461" s="215"/>
      <c r="F461" s="221"/>
      <c r="G461" s="199"/>
      <c r="H461" s="199"/>
      <c r="I461" s="199"/>
      <c r="J461" s="199"/>
      <c r="K461" s="199"/>
      <c r="L461" s="199"/>
      <c r="M461" s="199"/>
      <c r="N461" s="199"/>
      <c r="O461" s="199"/>
      <c r="P461" s="199"/>
      <c r="Q461" s="199"/>
      <c r="R461" s="199"/>
      <c r="S461" s="199"/>
      <c r="T461" s="199"/>
      <c r="U461" s="199"/>
      <c r="V461" s="199"/>
      <c r="W461" s="199"/>
      <c r="X461" s="199"/>
      <c r="Y461" s="199"/>
      <c r="Z461" s="199"/>
      <c r="AA461" s="199"/>
    </row>
    <row r="462" spans="1:27" ht="12.75" customHeight="1" x14ac:dyDescent="0.2">
      <c r="A462" s="199"/>
      <c r="B462" s="199"/>
      <c r="C462" s="215"/>
      <c r="D462" s="215"/>
      <c r="E462" s="215"/>
      <c r="F462" s="221"/>
      <c r="G462" s="199"/>
      <c r="H462" s="199"/>
      <c r="I462" s="199"/>
      <c r="J462" s="199"/>
      <c r="K462" s="199"/>
      <c r="L462" s="199"/>
      <c r="M462" s="199"/>
      <c r="N462" s="199"/>
      <c r="O462" s="199"/>
      <c r="P462" s="199"/>
      <c r="Q462" s="199"/>
      <c r="R462" s="199"/>
      <c r="S462" s="199"/>
      <c r="T462" s="199"/>
      <c r="U462" s="199"/>
      <c r="V462" s="199"/>
      <c r="W462" s="199"/>
      <c r="X462" s="199"/>
      <c r="Y462" s="199"/>
      <c r="Z462" s="199"/>
      <c r="AA462" s="199"/>
    </row>
    <row r="463" spans="1:27" ht="12.75" customHeight="1" x14ac:dyDescent="0.2">
      <c r="A463" s="199"/>
      <c r="B463" s="199"/>
      <c r="C463" s="215"/>
      <c r="D463" s="215"/>
      <c r="E463" s="215"/>
      <c r="F463" s="221"/>
      <c r="G463" s="199"/>
      <c r="H463" s="199"/>
      <c r="I463" s="199"/>
      <c r="J463" s="199"/>
      <c r="K463" s="199"/>
      <c r="L463" s="199"/>
      <c r="M463" s="199"/>
      <c r="N463" s="199"/>
      <c r="O463" s="199"/>
      <c r="P463" s="199"/>
      <c r="Q463" s="199"/>
      <c r="R463" s="199"/>
      <c r="S463" s="199"/>
      <c r="T463" s="199"/>
      <c r="U463" s="199"/>
      <c r="V463" s="199"/>
      <c r="W463" s="199"/>
      <c r="X463" s="199"/>
      <c r="Y463" s="199"/>
      <c r="Z463" s="199"/>
      <c r="AA463" s="199"/>
    </row>
    <row r="464" spans="1:27" ht="12.75" customHeight="1" x14ac:dyDescent="0.2">
      <c r="A464" s="199"/>
      <c r="B464" s="199"/>
      <c r="C464" s="215"/>
      <c r="D464" s="215"/>
      <c r="E464" s="215"/>
      <c r="F464" s="221"/>
      <c r="G464" s="199"/>
      <c r="H464" s="199"/>
      <c r="I464" s="199"/>
      <c r="J464" s="199"/>
      <c r="K464" s="199"/>
      <c r="L464" s="199"/>
      <c r="M464" s="199"/>
      <c r="N464" s="199"/>
      <c r="O464" s="199"/>
      <c r="P464" s="199"/>
      <c r="Q464" s="199"/>
      <c r="R464" s="199"/>
      <c r="S464" s="199"/>
      <c r="T464" s="199"/>
      <c r="U464" s="199"/>
      <c r="V464" s="199"/>
      <c r="W464" s="199"/>
      <c r="X464" s="199"/>
      <c r="Y464" s="199"/>
      <c r="Z464" s="199"/>
      <c r="AA464" s="199"/>
    </row>
    <row r="465" spans="1:27" ht="12.75" customHeight="1" x14ac:dyDescent="0.2">
      <c r="A465" s="199"/>
      <c r="B465" s="199"/>
      <c r="C465" s="215"/>
      <c r="D465" s="215"/>
      <c r="E465" s="215"/>
      <c r="F465" s="221"/>
      <c r="G465" s="199"/>
      <c r="H465" s="199"/>
      <c r="I465" s="199"/>
      <c r="J465" s="199"/>
      <c r="K465" s="199"/>
      <c r="L465" s="199"/>
      <c r="M465" s="199"/>
      <c r="N465" s="199"/>
      <c r="O465" s="199"/>
      <c r="P465" s="199"/>
      <c r="Q465" s="199"/>
      <c r="R465" s="199"/>
      <c r="S465" s="199"/>
      <c r="T465" s="199"/>
      <c r="U465" s="199"/>
      <c r="V465" s="199"/>
      <c r="W465" s="199"/>
      <c r="X465" s="199"/>
      <c r="Y465" s="199"/>
      <c r="Z465" s="199"/>
      <c r="AA465" s="199"/>
    </row>
    <row r="466" spans="1:27" ht="12.75" customHeight="1" x14ac:dyDescent="0.2">
      <c r="A466" s="199"/>
      <c r="B466" s="199"/>
      <c r="C466" s="215"/>
      <c r="D466" s="215"/>
      <c r="E466" s="215"/>
      <c r="F466" s="221"/>
      <c r="G466" s="199"/>
      <c r="H466" s="199"/>
      <c r="I466" s="199"/>
      <c r="J466" s="199"/>
      <c r="K466" s="199"/>
      <c r="L466" s="199"/>
      <c r="M466" s="199"/>
      <c r="N466" s="199"/>
      <c r="O466" s="199"/>
      <c r="P466" s="199"/>
      <c r="Q466" s="199"/>
      <c r="R466" s="199"/>
      <c r="S466" s="199"/>
      <c r="T466" s="199"/>
      <c r="U466" s="199"/>
      <c r="V466" s="199"/>
      <c r="W466" s="199"/>
      <c r="X466" s="199"/>
      <c r="Y466" s="199"/>
      <c r="Z466" s="199"/>
      <c r="AA466" s="199"/>
    </row>
    <row r="467" spans="1:27" ht="12.75" customHeight="1" x14ac:dyDescent="0.2">
      <c r="A467" s="199"/>
      <c r="B467" s="199"/>
      <c r="C467" s="215"/>
      <c r="D467" s="215"/>
      <c r="E467" s="215"/>
      <c r="F467" s="221"/>
      <c r="G467" s="199"/>
      <c r="H467" s="199"/>
      <c r="I467" s="199"/>
      <c r="J467" s="199"/>
      <c r="K467" s="199"/>
      <c r="L467" s="199"/>
      <c r="M467" s="199"/>
      <c r="N467" s="199"/>
      <c r="O467" s="199"/>
      <c r="P467" s="199"/>
      <c r="Q467" s="199"/>
      <c r="R467" s="199"/>
      <c r="S467" s="199"/>
      <c r="T467" s="199"/>
      <c r="U467" s="199"/>
      <c r="V467" s="199"/>
      <c r="W467" s="199"/>
      <c r="X467" s="199"/>
      <c r="Y467" s="199"/>
      <c r="Z467" s="199"/>
      <c r="AA467" s="199"/>
    </row>
    <row r="468" spans="1:27" ht="12.75" customHeight="1" x14ac:dyDescent="0.2">
      <c r="A468" s="199"/>
      <c r="B468" s="199"/>
      <c r="C468" s="215"/>
      <c r="D468" s="215"/>
      <c r="E468" s="215"/>
      <c r="F468" s="221"/>
      <c r="G468" s="199"/>
      <c r="H468" s="199"/>
      <c r="I468" s="199"/>
      <c r="J468" s="199"/>
      <c r="K468" s="199"/>
      <c r="L468" s="199"/>
      <c r="M468" s="199"/>
      <c r="N468" s="199"/>
      <c r="O468" s="199"/>
      <c r="P468" s="199"/>
      <c r="Q468" s="199"/>
      <c r="R468" s="199"/>
      <c r="S468" s="199"/>
      <c r="T468" s="199"/>
      <c r="U468" s="199"/>
      <c r="V468" s="199"/>
      <c r="W468" s="199"/>
      <c r="X468" s="199"/>
      <c r="Y468" s="199"/>
      <c r="Z468" s="199"/>
      <c r="AA468" s="199"/>
    </row>
    <row r="469" spans="1:27" ht="12.75" customHeight="1" x14ac:dyDescent="0.2">
      <c r="A469" s="199"/>
      <c r="B469" s="199"/>
      <c r="C469" s="215"/>
      <c r="D469" s="215"/>
      <c r="E469" s="215"/>
      <c r="F469" s="221"/>
      <c r="G469" s="199"/>
      <c r="H469" s="199"/>
      <c r="I469" s="199"/>
      <c r="J469" s="199"/>
      <c r="K469" s="199"/>
      <c r="L469" s="199"/>
      <c r="M469" s="199"/>
      <c r="N469" s="199"/>
      <c r="O469" s="199"/>
      <c r="P469" s="199"/>
      <c r="Q469" s="199"/>
      <c r="R469" s="199"/>
      <c r="S469" s="199"/>
      <c r="T469" s="199"/>
      <c r="U469" s="199"/>
      <c r="V469" s="199"/>
      <c r="W469" s="199"/>
      <c r="X469" s="199"/>
      <c r="Y469" s="199"/>
      <c r="Z469" s="199"/>
      <c r="AA469" s="199"/>
    </row>
    <row r="470" spans="1:27" ht="12.75" customHeight="1" x14ac:dyDescent="0.2">
      <c r="A470" s="199"/>
      <c r="B470" s="199"/>
      <c r="C470" s="215"/>
      <c r="D470" s="215"/>
      <c r="E470" s="215"/>
      <c r="F470" s="221"/>
      <c r="G470" s="199"/>
      <c r="H470" s="199"/>
      <c r="I470" s="199"/>
      <c r="J470" s="199"/>
      <c r="K470" s="199"/>
      <c r="L470" s="199"/>
      <c r="M470" s="199"/>
      <c r="N470" s="199"/>
      <c r="O470" s="199"/>
      <c r="P470" s="199"/>
      <c r="Q470" s="199"/>
      <c r="R470" s="199"/>
      <c r="S470" s="199"/>
      <c r="T470" s="199"/>
      <c r="U470" s="199"/>
      <c r="V470" s="199"/>
      <c r="W470" s="199"/>
      <c r="X470" s="199"/>
      <c r="Y470" s="199"/>
      <c r="Z470" s="199"/>
      <c r="AA470" s="199"/>
    </row>
    <row r="471" spans="1:27" ht="12.75" customHeight="1" x14ac:dyDescent="0.2">
      <c r="A471" s="199"/>
      <c r="B471" s="199"/>
      <c r="C471" s="215"/>
      <c r="D471" s="215"/>
      <c r="E471" s="215"/>
      <c r="F471" s="221"/>
      <c r="G471" s="199"/>
      <c r="H471" s="199"/>
      <c r="I471" s="199"/>
      <c r="J471" s="199"/>
      <c r="K471" s="199"/>
      <c r="L471" s="199"/>
      <c r="M471" s="199"/>
      <c r="N471" s="199"/>
      <c r="O471" s="199"/>
      <c r="P471" s="199"/>
      <c r="Q471" s="199"/>
      <c r="R471" s="199"/>
      <c r="S471" s="199"/>
      <c r="T471" s="199"/>
      <c r="U471" s="199"/>
      <c r="V471" s="199"/>
      <c r="W471" s="199"/>
      <c r="X471" s="199"/>
      <c r="Y471" s="199"/>
      <c r="Z471" s="199"/>
      <c r="AA471" s="199"/>
    </row>
    <row r="472" spans="1:27" ht="12.75" customHeight="1" x14ac:dyDescent="0.2">
      <c r="A472" s="199"/>
      <c r="B472" s="199"/>
      <c r="C472" s="215"/>
      <c r="D472" s="215"/>
      <c r="E472" s="215"/>
      <c r="F472" s="221"/>
      <c r="G472" s="199"/>
      <c r="H472" s="199"/>
      <c r="I472" s="199"/>
      <c r="J472" s="199"/>
      <c r="K472" s="199"/>
      <c r="L472" s="199"/>
      <c r="M472" s="199"/>
      <c r="N472" s="199"/>
      <c r="O472" s="199"/>
      <c r="P472" s="199"/>
      <c r="Q472" s="199"/>
      <c r="R472" s="199"/>
      <c r="S472" s="199"/>
      <c r="T472" s="199"/>
      <c r="U472" s="199"/>
      <c r="V472" s="199"/>
      <c r="W472" s="199"/>
      <c r="X472" s="199"/>
      <c r="Y472" s="199"/>
      <c r="Z472" s="199"/>
      <c r="AA472" s="199"/>
    </row>
    <row r="473" spans="1:27" ht="12.75" customHeight="1" x14ac:dyDescent="0.2">
      <c r="A473" s="199"/>
      <c r="B473" s="199"/>
      <c r="C473" s="215"/>
      <c r="D473" s="215"/>
      <c r="E473" s="215"/>
      <c r="F473" s="221"/>
      <c r="G473" s="199"/>
      <c r="H473" s="199"/>
      <c r="I473" s="199"/>
      <c r="J473" s="199"/>
      <c r="K473" s="199"/>
      <c r="L473" s="199"/>
      <c r="M473" s="199"/>
      <c r="N473" s="199"/>
      <c r="O473" s="199"/>
      <c r="P473" s="199"/>
      <c r="Q473" s="199"/>
      <c r="R473" s="199"/>
      <c r="S473" s="199"/>
      <c r="T473" s="199"/>
      <c r="U473" s="199"/>
      <c r="V473" s="199"/>
      <c r="W473" s="199"/>
      <c r="X473" s="199"/>
      <c r="Y473" s="199"/>
      <c r="Z473" s="199"/>
      <c r="AA473" s="199"/>
    </row>
    <row r="474" spans="1:27" ht="12.75" customHeight="1" x14ac:dyDescent="0.2">
      <c r="A474" s="199"/>
      <c r="B474" s="199"/>
      <c r="C474" s="215"/>
      <c r="D474" s="215"/>
      <c r="E474" s="215"/>
      <c r="F474" s="221"/>
      <c r="G474" s="199"/>
      <c r="H474" s="199"/>
      <c r="I474" s="199"/>
      <c r="J474" s="199"/>
      <c r="K474" s="199"/>
      <c r="L474" s="199"/>
      <c r="M474" s="199"/>
      <c r="N474" s="199"/>
      <c r="O474" s="199"/>
      <c r="P474" s="199"/>
      <c r="Q474" s="199"/>
      <c r="R474" s="199"/>
      <c r="S474" s="199"/>
      <c r="T474" s="199"/>
      <c r="U474" s="199"/>
      <c r="V474" s="199"/>
      <c r="W474" s="199"/>
      <c r="X474" s="199"/>
      <c r="Y474" s="199"/>
      <c r="Z474" s="199"/>
      <c r="AA474" s="199"/>
    </row>
    <row r="475" spans="1:27" ht="12.75" customHeight="1" x14ac:dyDescent="0.2">
      <c r="A475" s="199"/>
      <c r="B475" s="199"/>
      <c r="C475" s="215"/>
      <c r="D475" s="215"/>
      <c r="E475" s="215"/>
      <c r="F475" s="221"/>
      <c r="G475" s="199"/>
      <c r="H475" s="199"/>
      <c r="I475" s="199"/>
      <c r="J475" s="199"/>
      <c r="K475" s="199"/>
      <c r="L475" s="199"/>
      <c r="M475" s="199"/>
      <c r="N475" s="199"/>
      <c r="O475" s="199"/>
      <c r="P475" s="199"/>
      <c r="Q475" s="199"/>
      <c r="R475" s="199"/>
      <c r="S475" s="199"/>
      <c r="T475" s="199"/>
      <c r="U475" s="199"/>
      <c r="V475" s="199"/>
      <c r="W475" s="199"/>
      <c r="X475" s="199"/>
      <c r="Y475" s="199"/>
      <c r="Z475" s="199"/>
      <c r="AA475" s="199"/>
    </row>
    <row r="476" spans="1:27" ht="12.75" customHeight="1" x14ac:dyDescent="0.2">
      <c r="A476" s="199"/>
      <c r="B476" s="199"/>
      <c r="C476" s="215"/>
      <c r="D476" s="215"/>
      <c r="E476" s="215"/>
      <c r="F476" s="221"/>
      <c r="G476" s="199"/>
      <c r="H476" s="199"/>
      <c r="I476" s="199"/>
      <c r="J476" s="199"/>
      <c r="K476" s="199"/>
      <c r="L476" s="199"/>
      <c r="M476" s="199"/>
      <c r="N476" s="199"/>
      <c r="O476" s="199"/>
      <c r="P476" s="199"/>
      <c r="Q476" s="199"/>
      <c r="R476" s="199"/>
      <c r="S476" s="199"/>
      <c r="T476" s="199"/>
      <c r="U476" s="199"/>
      <c r="V476" s="199"/>
      <c r="W476" s="199"/>
      <c r="X476" s="199"/>
      <c r="Y476" s="199"/>
      <c r="Z476" s="199"/>
      <c r="AA476" s="199"/>
    </row>
    <row r="477" spans="1:27" ht="12.75" customHeight="1" x14ac:dyDescent="0.2">
      <c r="A477" s="199"/>
      <c r="B477" s="199"/>
      <c r="C477" s="215"/>
      <c r="D477" s="215"/>
      <c r="E477" s="215"/>
      <c r="F477" s="221"/>
      <c r="G477" s="199"/>
      <c r="H477" s="199"/>
      <c r="I477" s="199"/>
      <c r="J477" s="199"/>
      <c r="K477" s="199"/>
      <c r="L477" s="199"/>
      <c r="M477" s="199"/>
      <c r="N477" s="199"/>
      <c r="O477" s="199"/>
      <c r="P477" s="199"/>
      <c r="Q477" s="199"/>
      <c r="R477" s="199"/>
      <c r="S477" s="199"/>
      <c r="T477" s="199"/>
      <c r="U477" s="199"/>
      <c r="V477" s="199"/>
      <c r="W477" s="199"/>
      <c r="X477" s="199"/>
      <c r="Y477" s="199"/>
      <c r="Z477" s="199"/>
      <c r="AA477" s="199"/>
    </row>
    <row r="478" spans="1:27" ht="12.75" customHeight="1" x14ac:dyDescent="0.2">
      <c r="A478" s="199"/>
      <c r="B478" s="199"/>
      <c r="C478" s="215"/>
      <c r="D478" s="215"/>
      <c r="E478" s="215"/>
      <c r="F478" s="221"/>
      <c r="G478" s="199"/>
      <c r="H478" s="199"/>
      <c r="I478" s="199"/>
      <c r="J478" s="199"/>
      <c r="K478" s="199"/>
      <c r="L478" s="199"/>
      <c r="M478" s="199"/>
      <c r="N478" s="199"/>
      <c r="O478" s="199"/>
      <c r="P478" s="199"/>
      <c r="Q478" s="199"/>
      <c r="R478" s="199"/>
      <c r="S478" s="199"/>
      <c r="T478" s="199"/>
      <c r="U478" s="199"/>
      <c r="V478" s="199"/>
      <c r="W478" s="199"/>
      <c r="X478" s="199"/>
      <c r="Y478" s="199"/>
      <c r="Z478" s="199"/>
      <c r="AA478" s="199"/>
    </row>
    <row r="479" spans="1:27" ht="12.75" customHeight="1" x14ac:dyDescent="0.2">
      <c r="A479" s="199"/>
      <c r="B479" s="199"/>
      <c r="C479" s="215"/>
      <c r="D479" s="215"/>
      <c r="E479" s="215"/>
      <c r="F479" s="221"/>
      <c r="G479" s="199"/>
      <c r="H479" s="199"/>
      <c r="I479" s="199"/>
      <c r="J479" s="199"/>
      <c r="K479" s="199"/>
      <c r="L479" s="199"/>
      <c r="M479" s="199"/>
      <c r="N479" s="199"/>
      <c r="O479" s="199"/>
      <c r="P479" s="199"/>
      <c r="Q479" s="199"/>
      <c r="R479" s="199"/>
      <c r="S479" s="199"/>
      <c r="T479" s="199"/>
      <c r="U479" s="199"/>
      <c r="V479" s="199"/>
      <c r="W479" s="199"/>
      <c r="X479" s="199"/>
      <c r="Y479" s="199"/>
      <c r="Z479" s="199"/>
      <c r="AA479" s="199"/>
    </row>
    <row r="480" spans="1:27" ht="12.75" customHeight="1" x14ac:dyDescent="0.2">
      <c r="A480" s="199"/>
      <c r="B480" s="199"/>
      <c r="C480" s="215"/>
      <c r="D480" s="215"/>
      <c r="E480" s="215"/>
      <c r="F480" s="221"/>
      <c r="G480" s="199"/>
      <c r="H480" s="199"/>
      <c r="I480" s="199"/>
      <c r="J480" s="199"/>
      <c r="K480" s="199"/>
      <c r="L480" s="199"/>
      <c r="M480" s="199"/>
      <c r="N480" s="199"/>
      <c r="O480" s="199"/>
      <c r="P480" s="199"/>
      <c r="Q480" s="199"/>
      <c r="R480" s="199"/>
      <c r="S480" s="199"/>
      <c r="T480" s="199"/>
      <c r="U480" s="199"/>
      <c r="V480" s="199"/>
      <c r="W480" s="199"/>
      <c r="X480" s="199"/>
      <c r="Y480" s="199"/>
      <c r="Z480" s="199"/>
      <c r="AA480" s="199"/>
    </row>
    <row r="481" spans="1:27" ht="12.75" customHeight="1" x14ac:dyDescent="0.2">
      <c r="A481" s="199"/>
      <c r="B481" s="199"/>
      <c r="C481" s="215"/>
      <c r="D481" s="215"/>
      <c r="E481" s="215"/>
      <c r="F481" s="221"/>
      <c r="G481" s="199"/>
      <c r="H481" s="199"/>
      <c r="I481" s="199"/>
      <c r="J481" s="199"/>
      <c r="K481" s="199"/>
      <c r="L481" s="199"/>
      <c r="M481" s="199"/>
      <c r="N481" s="199"/>
      <c r="O481" s="199"/>
      <c r="P481" s="199"/>
      <c r="Q481" s="199"/>
      <c r="R481" s="199"/>
      <c r="S481" s="199"/>
      <c r="T481" s="199"/>
      <c r="U481" s="199"/>
      <c r="V481" s="199"/>
      <c r="W481" s="199"/>
      <c r="X481" s="199"/>
      <c r="Y481" s="199"/>
      <c r="Z481" s="199"/>
      <c r="AA481" s="199"/>
    </row>
    <row r="482" spans="1:27" ht="12.75" customHeight="1" x14ac:dyDescent="0.2">
      <c r="A482" s="199"/>
      <c r="B482" s="199"/>
      <c r="C482" s="215"/>
      <c r="D482" s="215"/>
      <c r="E482" s="215"/>
      <c r="F482" s="221"/>
      <c r="G482" s="199"/>
      <c r="H482" s="199"/>
      <c r="I482" s="199"/>
      <c r="J482" s="199"/>
      <c r="K482" s="199"/>
      <c r="L482" s="199"/>
      <c r="M482" s="199"/>
      <c r="N482" s="199"/>
      <c r="O482" s="199"/>
      <c r="P482" s="199"/>
      <c r="Q482" s="199"/>
      <c r="R482" s="199"/>
      <c r="S482" s="199"/>
      <c r="T482" s="199"/>
      <c r="U482" s="199"/>
      <c r="V482" s="199"/>
      <c r="W482" s="199"/>
      <c r="X482" s="199"/>
      <c r="Y482" s="199"/>
      <c r="Z482" s="199"/>
      <c r="AA482" s="199"/>
    </row>
    <row r="483" spans="1:27" ht="12.75" customHeight="1" x14ac:dyDescent="0.2">
      <c r="A483" s="199"/>
      <c r="B483" s="199"/>
      <c r="C483" s="215"/>
      <c r="D483" s="215"/>
      <c r="E483" s="215"/>
      <c r="F483" s="221"/>
      <c r="G483" s="199"/>
      <c r="H483" s="199"/>
      <c r="I483" s="199"/>
      <c r="J483" s="199"/>
      <c r="K483" s="199"/>
      <c r="L483" s="199"/>
      <c r="M483" s="199"/>
      <c r="N483" s="199"/>
      <c r="O483" s="199"/>
      <c r="P483" s="199"/>
      <c r="Q483" s="199"/>
      <c r="R483" s="199"/>
      <c r="S483" s="199"/>
      <c r="T483" s="199"/>
      <c r="U483" s="199"/>
      <c r="V483" s="199"/>
      <c r="W483" s="199"/>
      <c r="X483" s="199"/>
      <c r="Y483" s="199"/>
      <c r="Z483" s="199"/>
      <c r="AA483" s="199"/>
    </row>
    <row r="484" spans="1:27" ht="12.75" customHeight="1" x14ac:dyDescent="0.2">
      <c r="A484" s="199"/>
      <c r="B484" s="199"/>
      <c r="C484" s="215"/>
      <c r="D484" s="215"/>
      <c r="E484" s="215"/>
      <c r="F484" s="221"/>
      <c r="G484" s="199"/>
      <c r="H484" s="199"/>
      <c r="I484" s="199"/>
      <c r="J484" s="199"/>
      <c r="K484" s="199"/>
      <c r="L484" s="199"/>
      <c r="M484" s="199"/>
      <c r="N484" s="199"/>
      <c r="O484" s="199"/>
      <c r="P484" s="199"/>
      <c r="Q484" s="199"/>
      <c r="R484" s="199"/>
      <c r="S484" s="199"/>
      <c r="T484" s="199"/>
      <c r="U484" s="199"/>
      <c r="V484" s="199"/>
      <c r="W484" s="199"/>
      <c r="X484" s="199"/>
      <c r="Y484" s="199"/>
      <c r="Z484" s="199"/>
      <c r="AA484" s="199"/>
    </row>
    <row r="485" spans="1:27" ht="12.75" customHeight="1" x14ac:dyDescent="0.2">
      <c r="A485" s="199"/>
      <c r="B485" s="199"/>
      <c r="C485" s="215"/>
      <c r="D485" s="215"/>
      <c r="E485" s="215"/>
      <c r="F485" s="221"/>
      <c r="G485" s="199"/>
      <c r="H485" s="199"/>
      <c r="I485" s="199"/>
      <c r="J485" s="199"/>
      <c r="K485" s="199"/>
      <c r="L485" s="199"/>
      <c r="M485" s="199"/>
      <c r="N485" s="199"/>
      <c r="O485" s="199"/>
      <c r="P485" s="199"/>
      <c r="Q485" s="199"/>
      <c r="R485" s="199"/>
      <c r="S485" s="199"/>
      <c r="T485" s="199"/>
      <c r="U485" s="199"/>
      <c r="V485" s="199"/>
      <c r="W485" s="199"/>
      <c r="X485" s="199"/>
      <c r="Y485" s="199"/>
      <c r="Z485" s="199"/>
      <c r="AA485" s="199"/>
    </row>
    <row r="486" spans="1:27" ht="12.75" customHeight="1" x14ac:dyDescent="0.2">
      <c r="A486" s="199"/>
      <c r="B486" s="199"/>
      <c r="C486" s="215"/>
      <c r="D486" s="215"/>
      <c r="E486" s="215"/>
      <c r="F486" s="221"/>
      <c r="G486" s="199"/>
      <c r="H486" s="199"/>
      <c r="I486" s="199"/>
      <c r="J486" s="199"/>
      <c r="K486" s="199"/>
      <c r="L486" s="199"/>
      <c r="M486" s="199"/>
      <c r="N486" s="199"/>
      <c r="O486" s="199"/>
      <c r="P486" s="199"/>
      <c r="Q486" s="199"/>
      <c r="R486" s="199"/>
      <c r="S486" s="199"/>
      <c r="T486" s="199"/>
      <c r="U486" s="199"/>
      <c r="V486" s="199"/>
      <c r="W486" s="199"/>
      <c r="X486" s="199"/>
      <c r="Y486" s="199"/>
      <c r="Z486" s="199"/>
      <c r="AA486" s="199"/>
    </row>
    <row r="487" spans="1:27" ht="12.75" customHeight="1" x14ac:dyDescent="0.2">
      <c r="A487" s="199"/>
      <c r="B487" s="199"/>
      <c r="C487" s="215"/>
      <c r="D487" s="215"/>
      <c r="E487" s="215"/>
      <c r="F487" s="221"/>
      <c r="G487" s="199"/>
      <c r="H487" s="199"/>
      <c r="I487" s="199"/>
      <c r="J487" s="199"/>
      <c r="K487" s="199"/>
      <c r="L487" s="199"/>
      <c r="M487" s="199"/>
      <c r="N487" s="199"/>
      <c r="O487" s="199"/>
      <c r="P487" s="199"/>
      <c r="Q487" s="199"/>
      <c r="R487" s="199"/>
      <c r="S487" s="199"/>
      <c r="T487" s="199"/>
      <c r="U487" s="199"/>
      <c r="V487" s="199"/>
      <c r="W487" s="199"/>
      <c r="X487" s="199"/>
      <c r="Y487" s="199"/>
      <c r="Z487" s="199"/>
      <c r="AA487" s="199"/>
    </row>
    <row r="488" spans="1:27" ht="12.75" customHeight="1" x14ac:dyDescent="0.2">
      <c r="A488" s="199"/>
      <c r="B488" s="199"/>
      <c r="C488" s="215"/>
      <c r="D488" s="215"/>
      <c r="E488" s="215"/>
      <c r="F488" s="221"/>
      <c r="G488" s="199"/>
      <c r="H488" s="199"/>
      <c r="I488" s="199"/>
      <c r="J488" s="199"/>
      <c r="K488" s="199"/>
      <c r="L488" s="199"/>
      <c r="M488" s="199"/>
      <c r="N488" s="199"/>
      <c r="O488" s="199"/>
      <c r="P488" s="199"/>
      <c r="Q488" s="199"/>
      <c r="R488" s="199"/>
      <c r="S488" s="199"/>
      <c r="T488" s="199"/>
      <c r="U488" s="199"/>
      <c r="V488" s="199"/>
      <c r="W488" s="199"/>
      <c r="X488" s="199"/>
      <c r="Y488" s="199"/>
      <c r="Z488" s="199"/>
      <c r="AA488" s="199"/>
    </row>
    <row r="489" spans="1:27" ht="12.75" customHeight="1" x14ac:dyDescent="0.2">
      <c r="A489" s="199"/>
      <c r="B489" s="199"/>
      <c r="C489" s="215"/>
      <c r="D489" s="215"/>
      <c r="E489" s="215"/>
      <c r="F489" s="221"/>
      <c r="G489" s="199"/>
      <c r="H489" s="199"/>
      <c r="I489" s="199"/>
      <c r="J489" s="199"/>
      <c r="K489" s="199"/>
      <c r="L489" s="199"/>
      <c r="M489" s="199"/>
      <c r="N489" s="199"/>
      <c r="O489" s="199"/>
      <c r="P489" s="199"/>
      <c r="Q489" s="199"/>
      <c r="R489" s="199"/>
      <c r="S489" s="199"/>
      <c r="T489" s="199"/>
      <c r="U489" s="199"/>
      <c r="V489" s="199"/>
      <c r="W489" s="199"/>
      <c r="X489" s="199"/>
      <c r="Y489" s="199"/>
      <c r="Z489" s="199"/>
      <c r="AA489" s="199"/>
    </row>
    <row r="490" spans="1:27" ht="12.75" customHeight="1" x14ac:dyDescent="0.2">
      <c r="A490" s="199"/>
      <c r="B490" s="199"/>
      <c r="C490" s="215"/>
      <c r="D490" s="215"/>
      <c r="E490" s="215"/>
      <c r="F490" s="221"/>
      <c r="G490" s="199"/>
      <c r="H490" s="199"/>
      <c r="I490" s="199"/>
      <c r="J490" s="199"/>
      <c r="K490" s="199"/>
      <c r="L490" s="199"/>
      <c r="M490" s="199"/>
      <c r="N490" s="199"/>
      <c r="O490" s="199"/>
      <c r="P490" s="199"/>
      <c r="Q490" s="199"/>
      <c r="R490" s="199"/>
      <c r="S490" s="199"/>
      <c r="T490" s="199"/>
      <c r="U490" s="199"/>
      <c r="V490" s="199"/>
      <c r="W490" s="199"/>
      <c r="X490" s="199"/>
      <c r="Y490" s="199"/>
      <c r="Z490" s="199"/>
      <c r="AA490" s="199"/>
    </row>
    <row r="491" spans="1:27" ht="12.75" customHeight="1" x14ac:dyDescent="0.2">
      <c r="A491" s="199"/>
      <c r="B491" s="199"/>
      <c r="C491" s="215"/>
      <c r="D491" s="215"/>
      <c r="E491" s="215"/>
      <c r="F491" s="221"/>
      <c r="G491" s="199"/>
      <c r="H491" s="199"/>
      <c r="I491" s="199"/>
      <c r="J491" s="199"/>
      <c r="K491" s="199"/>
      <c r="L491" s="199"/>
      <c r="M491" s="199"/>
      <c r="N491" s="199"/>
      <c r="O491" s="199"/>
      <c r="P491" s="199"/>
      <c r="Q491" s="199"/>
      <c r="R491" s="199"/>
      <c r="S491" s="199"/>
      <c r="T491" s="199"/>
      <c r="U491" s="199"/>
      <c r="V491" s="199"/>
      <c r="W491" s="199"/>
      <c r="X491" s="199"/>
      <c r="Y491" s="199"/>
      <c r="Z491" s="199"/>
      <c r="AA491" s="199"/>
    </row>
    <row r="492" spans="1:27" ht="12.75" customHeight="1" x14ac:dyDescent="0.2">
      <c r="A492" s="199"/>
      <c r="B492" s="199"/>
      <c r="C492" s="215"/>
      <c r="D492" s="215"/>
      <c r="E492" s="215"/>
      <c r="F492" s="221"/>
      <c r="G492" s="199"/>
      <c r="H492" s="199"/>
      <c r="I492" s="199"/>
      <c r="J492" s="199"/>
      <c r="K492" s="199"/>
      <c r="L492" s="199"/>
      <c r="M492" s="199"/>
      <c r="N492" s="199"/>
      <c r="O492" s="199"/>
      <c r="P492" s="199"/>
      <c r="Q492" s="199"/>
      <c r="R492" s="199"/>
      <c r="S492" s="199"/>
      <c r="T492" s="199"/>
      <c r="U492" s="199"/>
      <c r="V492" s="199"/>
      <c r="W492" s="199"/>
      <c r="X492" s="199"/>
      <c r="Y492" s="199"/>
      <c r="Z492" s="199"/>
      <c r="AA492" s="199"/>
    </row>
    <row r="493" spans="1:27" ht="12.75" customHeight="1" x14ac:dyDescent="0.2">
      <c r="A493" s="199"/>
      <c r="B493" s="199"/>
      <c r="C493" s="215"/>
      <c r="D493" s="215"/>
      <c r="E493" s="215"/>
      <c r="F493" s="221"/>
      <c r="G493" s="199"/>
      <c r="H493" s="199"/>
      <c r="I493" s="199"/>
      <c r="J493" s="199"/>
      <c r="K493" s="199"/>
      <c r="L493" s="199"/>
      <c r="M493" s="199"/>
      <c r="N493" s="199"/>
      <c r="O493" s="199"/>
      <c r="P493" s="199"/>
      <c r="Q493" s="199"/>
      <c r="R493" s="199"/>
      <c r="S493" s="199"/>
      <c r="T493" s="199"/>
      <c r="U493" s="199"/>
      <c r="V493" s="199"/>
      <c r="W493" s="199"/>
      <c r="X493" s="199"/>
      <c r="Y493" s="199"/>
      <c r="Z493" s="199"/>
      <c r="AA493" s="199"/>
    </row>
    <row r="494" spans="1:27" ht="12.75" customHeight="1" x14ac:dyDescent="0.2">
      <c r="A494" s="199"/>
      <c r="B494" s="199"/>
      <c r="C494" s="215"/>
      <c r="D494" s="215"/>
      <c r="E494" s="215"/>
      <c r="F494" s="221"/>
      <c r="G494" s="199"/>
      <c r="H494" s="199"/>
      <c r="I494" s="199"/>
      <c r="J494" s="199"/>
      <c r="K494" s="199"/>
      <c r="L494" s="199"/>
      <c r="M494" s="199"/>
      <c r="N494" s="199"/>
      <c r="O494" s="199"/>
      <c r="P494" s="199"/>
      <c r="Q494" s="199"/>
      <c r="R494" s="199"/>
      <c r="S494" s="199"/>
      <c r="T494" s="199"/>
      <c r="U494" s="199"/>
      <c r="V494" s="199"/>
      <c r="W494" s="199"/>
      <c r="X494" s="199"/>
      <c r="Y494" s="199"/>
      <c r="Z494" s="199"/>
      <c r="AA494" s="199"/>
    </row>
    <row r="495" spans="1:27" ht="12.75" customHeight="1" x14ac:dyDescent="0.2">
      <c r="A495" s="199"/>
      <c r="B495" s="199"/>
      <c r="C495" s="215"/>
      <c r="D495" s="215"/>
      <c r="E495" s="215"/>
      <c r="F495" s="221"/>
      <c r="G495" s="199"/>
      <c r="H495" s="199"/>
      <c r="I495" s="199"/>
      <c r="J495" s="199"/>
      <c r="K495" s="199"/>
      <c r="L495" s="199"/>
      <c r="M495" s="199"/>
      <c r="N495" s="199"/>
      <c r="O495" s="199"/>
      <c r="P495" s="199"/>
      <c r="Q495" s="199"/>
      <c r="R495" s="199"/>
      <c r="S495" s="199"/>
      <c r="T495" s="199"/>
      <c r="U495" s="199"/>
      <c r="V495" s="199"/>
      <c r="W495" s="199"/>
      <c r="X495" s="199"/>
      <c r="Y495" s="199"/>
      <c r="Z495" s="199"/>
      <c r="AA495" s="199"/>
    </row>
    <row r="496" spans="1:27" ht="12.75" customHeight="1" x14ac:dyDescent="0.2">
      <c r="A496" s="199"/>
      <c r="B496" s="199"/>
      <c r="C496" s="215"/>
      <c r="D496" s="215"/>
      <c r="E496" s="215"/>
      <c r="F496" s="221"/>
      <c r="G496" s="199"/>
      <c r="H496" s="199"/>
      <c r="I496" s="199"/>
      <c r="J496" s="199"/>
      <c r="K496" s="199"/>
      <c r="L496" s="199"/>
      <c r="M496" s="199"/>
      <c r="N496" s="199"/>
      <c r="O496" s="199"/>
      <c r="P496" s="199"/>
      <c r="Q496" s="199"/>
      <c r="R496" s="199"/>
      <c r="S496" s="199"/>
      <c r="T496" s="199"/>
      <c r="U496" s="199"/>
      <c r="V496" s="199"/>
      <c r="W496" s="199"/>
      <c r="X496" s="199"/>
      <c r="Y496" s="199"/>
      <c r="Z496" s="199"/>
      <c r="AA496" s="199"/>
    </row>
    <row r="497" spans="1:27" ht="12.75" customHeight="1" x14ac:dyDescent="0.2">
      <c r="A497" s="199"/>
      <c r="B497" s="199"/>
      <c r="C497" s="215"/>
      <c r="D497" s="215"/>
      <c r="E497" s="215"/>
      <c r="F497" s="221"/>
      <c r="G497" s="199"/>
      <c r="H497" s="199"/>
      <c r="I497" s="199"/>
      <c r="J497" s="199"/>
      <c r="K497" s="199"/>
      <c r="L497" s="199"/>
      <c r="M497" s="199"/>
      <c r="N497" s="199"/>
      <c r="O497" s="199"/>
      <c r="P497" s="199"/>
      <c r="Q497" s="199"/>
      <c r="R497" s="199"/>
      <c r="S497" s="199"/>
      <c r="T497" s="199"/>
      <c r="U497" s="199"/>
      <c r="V497" s="199"/>
      <c r="W497" s="199"/>
      <c r="X497" s="199"/>
      <c r="Y497" s="199"/>
      <c r="Z497" s="199"/>
      <c r="AA497" s="199"/>
    </row>
    <row r="498" spans="1:27" ht="12.75" customHeight="1" x14ac:dyDescent="0.2">
      <c r="A498" s="199"/>
      <c r="B498" s="199"/>
      <c r="C498" s="215"/>
      <c r="D498" s="215"/>
      <c r="E498" s="215"/>
      <c r="F498" s="221"/>
      <c r="G498" s="199"/>
      <c r="H498" s="199"/>
      <c r="I498" s="199"/>
      <c r="J498" s="199"/>
      <c r="K498" s="199"/>
      <c r="L498" s="199"/>
      <c r="M498" s="199"/>
      <c r="N498" s="199"/>
      <c r="O498" s="199"/>
      <c r="P498" s="199"/>
      <c r="Q498" s="199"/>
      <c r="R498" s="199"/>
      <c r="S498" s="199"/>
      <c r="T498" s="199"/>
      <c r="U498" s="199"/>
      <c r="V498" s="199"/>
      <c r="W498" s="199"/>
      <c r="X498" s="199"/>
      <c r="Y498" s="199"/>
      <c r="Z498" s="199"/>
      <c r="AA498" s="199"/>
    </row>
    <row r="499" spans="1:27" ht="12.75" customHeight="1" x14ac:dyDescent="0.2">
      <c r="A499" s="199"/>
      <c r="B499" s="199"/>
      <c r="C499" s="215"/>
      <c r="D499" s="215"/>
      <c r="E499" s="215"/>
      <c r="F499" s="221"/>
      <c r="G499" s="199"/>
      <c r="H499" s="199"/>
      <c r="I499" s="199"/>
      <c r="J499" s="199"/>
      <c r="K499" s="199"/>
      <c r="L499" s="199"/>
      <c r="M499" s="199"/>
      <c r="N499" s="199"/>
      <c r="O499" s="199"/>
      <c r="P499" s="199"/>
      <c r="Q499" s="199"/>
      <c r="R499" s="199"/>
      <c r="S499" s="199"/>
      <c r="T499" s="199"/>
      <c r="U499" s="199"/>
      <c r="V499" s="199"/>
      <c r="W499" s="199"/>
      <c r="X499" s="199"/>
      <c r="Y499" s="199"/>
      <c r="Z499" s="199"/>
      <c r="AA499" s="199"/>
    </row>
    <row r="500" spans="1:27" ht="12.75" customHeight="1" x14ac:dyDescent="0.2">
      <c r="A500" s="199"/>
      <c r="B500" s="199"/>
      <c r="C500" s="215"/>
      <c r="D500" s="215"/>
      <c r="E500" s="215"/>
      <c r="F500" s="221"/>
      <c r="G500" s="199"/>
      <c r="H500" s="199"/>
      <c r="I500" s="199"/>
      <c r="J500" s="199"/>
      <c r="K500" s="199"/>
      <c r="L500" s="199"/>
      <c r="M500" s="199"/>
      <c r="N500" s="199"/>
      <c r="O500" s="199"/>
      <c r="P500" s="199"/>
      <c r="Q500" s="199"/>
      <c r="R500" s="199"/>
      <c r="S500" s="199"/>
      <c r="T500" s="199"/>
      <c r="U500" s="199"/>
      <c r="V500" s="199"/>
      <c r="W500" s="199"/>
      <c r="X500" s="199"/>
      <c r="Y500" s="199"/>
      <c r="Z500" s="199"/>
      <c r="AA500" s="199"/>
    </row>
    <row r="501" spans="1:27" ht="12.75" customHeight="1" x14ac:dyDescent="0.2">
      <c r="A501" s="199"/>
      <c r="B501" s="199"/>
      <c r="C501" s="215"/>
      <c r="D501" s="215"/>
      <c r="E501" s="215"/>
      <c r="F501" s="221"/>
      <c r="G501" s="199"/>
      <c r="H501" s="199"/>
      <c r="I501" s="199"/>
      <c r="J501" s="199"/>
      <c r="K501" s="199"/>
      <c r="L501" s="199"/>
      <c r="M501" s="199"/>
      <c r="N501" s="199"/>
      <c r="O501" s="199"/>
      <c r="P501" s="199"/>
      <c r="Q501" s="199"/>
      <c r="R501" s="199"/>
      <c r="S501" s="199"/>
      <c r="T501" s="199"/>
      <c r="U501" s="199"/>
      <c r="V501" s="199"/>
      <c r="W501" s="199"/>
      <c r="X501" s="199"/>
      <c r="Y501" s="199"/>
      <c r="Z501" s="199"/>
      <c r="AA501" s="199"/>
    </row>
    <row r="502" spans="1:27" ht="12.75" customHeight="1" x14ac:dyDescent="0.2">
      <c r="A502" s="199"/>
      <c r="B502" s="199"/>
      <c r="C502" s="215"/>
      <c r="D502" s="215"/>
      <c r="E502" s="215"/>
      <c r="F502" s="221"/>
      <c r="G502" s="199"/>
      <c r="H502" s="199"/>
      <c r="I502" s="199"/>
      <c r="J502" s="199"/>
      <c r="K502" s="199"/>
      <c r="L502" s="199"/>
      <c r="M502" s="199"/>
      <c r="N502" s="199"/>
      <c r="O502" s="199"/>
      <c r="P502" s="199"/>
      <c r="Q502" s="199"/>
      <c r="R502" s="199"/>
      <c r="S502" s="199"/>
      <c r="T502" s="199"/>
      <c r="U502" s="199"/>
      <c r="V502" s="199"/>
      <c r="W502" s="199"/>
      <c r="X502" s="199"/>
      <c r="Y502" s="199"/>
      <c r="Z502" s="199"/>
      <c r="AA502" s="199"/>
    </row>
    <row r="503" spans="1:27" ht="12.75" customHeight="1" x14ac:dyDescent="0.2">
      <c r="A503" s="199"/>
      <c r="B503" s="199"/>
      <c r="C503" s="215"/>
      <c r="D503" s="215"/>
      <c r="E503" s="215"/>
      <c r="F503" s="221"/>
      <c r="G503" s="199"/>
      <c r="H503" s="199"/>
      <c r="I503" s="199"/>
      <c r="J503" s="199"/>
      <c r="K503" s="199"/>
      <c r="L503" s="199"/>
      <c r="M503" s="199"/>
      <c r="N503" s="199"/>
      <c r="O503" s="199"/>
      <c r="P503" s="199"/>
      <c r="Q503" s="199"/>
      <c r="R503" s="199"/>
      <c r="S503" s="199"/>
      <c r="T503" s="199"/>
      <c r="U503" s="199"/>
      <c r="V503" s="199"/>
      <c r="W503" s="199"/>
      <c r="X503" s="199"/>
      <c r="Y503" s="199"/>
      <c r="Z503" s="199"/>
      <c r="AA503" s="199"/>
    </row>
    <row r="504" spans="1:27" ht="12.75" customHeight="1" x14ac:dyDescent="0.2">
      <c r="A504" s="199"/>
      <c r="B504" s="199"/>
      <c r="C504" s="215"/>
      <c r="D504" s="215"/>
      <c r="E504" s="215"/>
      <c r="F504" s="221"/>
      <c r="G504" s="199"/>
      <c r="H504" s="199"/>
      <c r="I504" s="199"/>
      <c r="J504" s="199"/>
      <c r="K504" s="199"/>
      <c r="L504" s="199"/>
      <c r="M504" s="199"/>
      <c r="N504" s="199"/>
      <c r="O504" s="199"/>
      <c r="P504" s="199"/>
      <c r="Q504" s="199"/>
      <c r="R504" s="199"/>
      <c r="S504" s="199"/>
      <c r="T504" s="199"/>
      <c r="U504" s="199"/>
      <c r="V504" s="199"/>
      <c r="W504" s="199"/>
      <c r="X504" s="199"/>
      <c r="Y504" s="199"/>
      <c r="Z504" s="199"/>
      <c r="AA504" s="199"/>
    </row>
    <row r="505" spans="1:27" ht="12.75" customHeight="1" x14ac:dyDescent="0.2">
      <c r="A505" s="199"/>
      <c r="B505" s="199"/>
      <c r="C505" s="215"/>
      <c r="D505" s="215"/>
      <c r="E505" s="215"/>
      <c r="F505" s="221"/>
      <c r="G505" s="199"/>
      <c r="H505" s="199"/>
      <c r="I505" s="199"/>
      <c r="J505" s="199"/>
      <c r="K505" s="199"/>
      <c r="L505" s="199"/>
      <c r="M505" s="199"/>
      <c r="N505" s="199"/>
      <c r="O505" s="199"/>
      <c r="P505" s="199"/>
      <c r="Q505" s="199"/>
      <c r="R505" s="199"/>
      <c r="S505" s="199"/>
      <c r="T505" s="199"/>
      <c r="U505" s="199"/>
      <c r="V505" s="199"/>
      <c r="W505" s="199"/>
      <c r="X505" s="199"/>
      <c r="Y505" s="199"/>
      <c r="Z505" s="199"/>
      <c r="AA505" s="199"/>
    </row>
    <row r="506" spans="1:27" ht="12.75" customHeight="1" x14ac:dyDescent="0.2">
      <c r="A506" s="199"/>
      <c r="B506" s="199"/>
      <c r="C506" s="215"/>
      <c r="D506" s="215"/>
      <c r="E506" s="215"/>
      <c r="F506" s="221"/>
      <c r="G506" s="199"/>
      <c r="H506" s="199"/>
      <c r="I506" s="199"/>
      <c r="J506" s="199"/>
      <c r="K506" s="199"/>
      <c r="L506" s="199"/>
      <c r="M506" s="199"/>
      <c r="N506" s="199"/>
      <c r="O506" s="199"/>
      <c r="P506" s="199"/>
      <c r="Q506" s="199"/>
      <c r="R506" s="199"/>
      <c r="S506" s="199"/>
      <c r="T506" s="199"/>
      <c r="U506" s="199"/>
      <c r="V506" s="199"/>
      <c r="W506" s="199"/>
      <c r="X506" s="199"/>
      <c r="Y506" s="199"/>
      <c r="Z506" s="199"/>
      <c r="AA506" s="199"/>
    </row>
    <row r="507" spans="1:27" ht="12.75" customHeight="1" x14ac:dyDescent="0.2">
      <c r="A507" s="199"/>
      <c r="B507" s="199"/>
      <c r="C507" s="215"/>
      <c r="D507" s="215"/>
      <c r="E507" s="215"/>
      <c r="F507" s="221"/>
      <c r="G507" s="199"/>
      <c r="H507" s="199"/>
      <c r="I507" s="199"/>
      <c r="J507" s="199"/>
      <c r="K507" s="199"/>
      <c r="L507" s="199"/>
      <c r="M507" s="199"/>
      <c r="N507" s="199"/>
      <c r="O507" s="199"/>
      <c r="P507" s="199"/>
      <c r="Q507" s="199"/>
      <c r="R507" s="199"/>
      <c r="S507" s="199"/>
      <c r="T507" s="199"/>
      <c r="U507" s="199"/>
      <c r="V507" s="199"/>
      <c r="W507" s="199"/>
      <c r="X507" s="199"/>
      <c r="Y507" s="199"/>
      <c r="Z507" s="199"/>
      <c r="AA507" s="199"/>
    </row>
    <row r="508" spans="1:27" ht="12.75" customHeight="1" x14ac:dyDescent="0.2">
      <c r="A508" s="199"/>
      <c r="B508" s="199"/>
      <c r="C508" s="215"/>
      <c r="D508" s="215"/>
      <c r="E508" s="215"/>
      <c r="F508" s="221"/>
      <c r="G508" s="199"/>
      <c r="H508" s="199"/>
      <c r="I508" s="199"/>
      <c r="J508" s="199"/>
      <c r="K508" s="199"/>
      <c r="L508" s="199"/>
      <c r="M508" s="199"/>
      <c r="N508" s="199"/>
      <c r="O508" s="199"/>
      <c r="P508" s="199"/>
      <c r="Q508" s="199"/>
      <c r="R508" s="199"/>
      <c r="S508" s="199"/>
      <c r="T508" s="199"/>
      <c r="U508" s="199"/>
      <c r="V508" s="199"/>
      <c r="W508" s="199"/>
      <c r="X508" s="199"/>
      <c r="Y508" s="199"/>
      <c r="Z508" s="199"/>
      <c r="AA508" s="199"/>
    </row>
    <row r="509" spans="1:27" ht="12.75" customHeight="1" x14ac:dyDescent="0.2">
      <c r="A509" s="199"/>
      <c r="B509" s="199"/>
      <c r="C509" s="215"/>
      <c r="D509" s="215"/>
      <c r="E509" s="215"/>
      <c r="F509" s="221"/>
      <c r="G509" s="199"/>
      <c r="H509" s="199"/>
      <c r="I509" s="199"/>
      <c r="J509" s="199"/>
      <c r="K509" s="199"/>
      <c r="L509" s="199"/>
      <c r="M509" s="199"/>
      <c r="N509" s="199"/>
      <c r="O509" s="199"/>
      <c r="P509" s="199"/>
      <c r="Q509" s="199"/>
      <c r="R509" s="199"/>
      <c r="S509" s="199"/>
      <c r="T509" s="199"/>
      <c r="U509" s="199"/>
      <c r="V509" s="199"/>
      <c r="W509" s="199"/>
      <c r="X509" s="199"/>
      <c r="Y509" s="199"/>
      <c r="Z509" s="199"/>
      <c r="AA509" s="199"/>
    </row>
    <row r="510" spans="1:27" ht="12.75" customHeight="1" x14ac:dyDescent="0.2">
      <c r="A510" s="199"/>
      <c r="B510" s="199"/>
      <c r="C510" s="215"/>
      <c r="D510" s="215"/>
      <c r="E510" s="215"/>
      <c r="F510" s="221"/>
      <c r="G510" s="199"/>
      <c r="H510" s="199"/>
      <c r="I510" s="199"/>
      <c r="J510" s="199"/>
      <c r="K510" s="199"/>
      <c r="L510" s="199"/>
      <c r="M510" s="199"/>
      <c r="N510" s="199"/>
      <c r="O510" s="199"/>
      <c r="P510" s="199"/>
      <c r="Q510" s="199"/>
      <c r="R510" s="199"/>
      <c r="S510" s="199"/>
      <c r="T510" s="199"/>
      <c r="U510" s="199"/>
      <c r="V510" s="199"/>
      <c r="W510" s="199"/>
      <c r="X510" s="199"/>
      <c r="Y510" s="199"/>
      <c r="Z510" s="199"/>
      <c r="AA510" s="199"/>
    </row>
    <row r="511" spans="1:27" ht="12.75" customHeight="1" x14ac:dyDescent="0.2">
      <c r="A511" s="199"/>
      <c r="B511" s="199"/>
      <c r="C511" s="215"/>
      <c r="D511" s="215"/>
      <c r="E511" s="215"/>
      <c r="F511" s="221"/>
      <c r="G511" s="199"/>
      <c r="H511" s="199"/>
      <c r="I511" s="199"/>
      <c r="J511" s="199"/>
      <c r="K511" s="199"/>
      <c r="L511" s="199"/>
      <c r="M511" s="199"/>
      <c r="N511" s="199"/>
      <c r="O511" s="199"/>
      <c r="P511" s="199"/>
      <c r="Q511" s="199"/>
      <c r="R511" s="199"/>
      <c r="S511" s="199"/>
      <c r="T511" s="199"/>
      <c r="U511" s="199"/>
      <c r="V511" s="199"/>
      <c r="W511" s="199"/>
      <c r="X511" s="199"/>
      <c r="Y511" s="199"/>
      <c r="Z511" s="199"/>
      <c r="AA511" s="199"/>
    </row>
    <row r="512" spans="1:27" ht="12.75" customHeight="1" x14ac:dyDescent="0.2">
      <c r="A512" s="199"/>
      <c r="B512" s="199"/>
      <c r="C512" s="215"/>
      <c r="D512" s="215"/>
      <c r="E512" s="215"/>
      <c r="F512" s="221"/>
      <c r="G512" s="199"/>
      <c r="H512" s="199"/>
      <c r="I512" s="199"/>
      <c r="J512" s="199"/>
      <c r="K512" s="199"/>
      <c r="L512" s="199"/>
      <c r="M512" s="199"/>
      <c r="N512" s="199"/>
      <c r="O512" s="199"/>
      <c r="P512" s="199"/>
      <c r="Q512" s="199"/>
      <c r="R512" s="199"/>
      <c r="S512" s="199"/>
      <c r="T512" s="199"/>
      <c r="U512" s="199"/>
      <c r="V512" s="199"/>
      <c r="W512" s="199"/>
      <c r="X512" s="199"/>
      <c r="Y512" s="199"/>
      <c r="Z512" s="199"/>
      <c r="AA512" s="199"/>
    </row>
    <row r="513" spans="1:27" ht="12.75" customHeight="1" x14ac:dyDescent="0.2">
      <c r="A513" s="199"/>
      <c r="B513" s="199"/>
      <c r="C513" s="215"/>
      <c r="D513" s="215"/>
      <c r="E513" s="215"/>
      <c r="F513" s="221"/>
      <c r="G513" s="199"/>
      <c r="H513" s="199"/>
      <c r="I513" s="199"/>
      <c r="J513" s="199"/>
      <c r="K513" s="199"/>
      <c r="L513" s="199"/>
      <c r="M513" s="199"/>
      <c r="N513" s="199"/>
      <c r="O513" s="199"/>
      <c r="P513" s="199"/>
      <c r="Q513" s="199"/>
      <c r="R513" s="199"/>
      <c r="S513" s="199"/>
      <c r="T513" s="199"/>
      <c r="U513" s="199"/>
      <c r="V513" s="199"/>
      <c r="W513" s="199"/>
      <c r="X513" s="199"/>
      <c r="Y513" s="199"/>
      <c r="Z513" s="199"/>
      <c r="AA513" s="199"/>
    </row>
    <row r="514" spans="1:27" ht="12.75" customHeight="1" x14ac:dyDescent="0.2">
      <c r="A514" s="199"/>
      <c r="B514" s="199"/>
      <c r="C514" s="215"/>
      <c r="D514" s="215"/>
      <c r="E514" s="215"/>
      <c r="F514" s="221"/>
      <c r="G514" s="199"/>
      <c r="H514" s="199"/>
      <c r="I514" s="199"/>
      <c r="J514" s="199"/>
      <c r="K514" s="199"/>
      <c r="L514" s="199"/>
      <c r="M514" s="199"/>
      <c r="N514" s="199"/>
      <c r="O514" s="199"/>
      <c r="P514" s="199"/>
      <c r="Q514" s="199"/>
      <c r="R514" s="199"/>
      <c r="S514" s="199"/>
      <c r="T514" s="199"/>
      <c r="U514" s="199"/>
      <c r="V514" s="199"/>
      <c r="W514" s="199"/>
      <c r="X514" s="199"/>
      <c r="Y514" s="199"/>
      <c r="Z514" s="199"/>
      <c r="AA514" s="199"/>
    </row>
    <row r="515" spans="1:27" ht="12.75" customHeight="1" x14ac:dyDescent="0.2">
      <c r="A515" s="199"/>
      <c r="B515" s="199"/>
      <c r="C515" s="215"/>
      <c r="D515" s="215"/>
      <c r="E515" s="215"/>
      <c r="F515" s="221"/>
      <c r="G515" s="199"/>
      <c r="H515" s="199"/>
      <c r="I515" s="199"/>
      <c r="J515" s="199"/>
      <c r="K515" s="199"/>
      <c r="L515" s="199"/>
      <c r="M515" s="199"/>
      <c r="N515" s="199"/>
      <c r="O515" s="199"/>
      <c r="P515" s="199"/>
      <c r="Q515" s="199"/>
      <c r="R515" s="199"/>
      <c r="S515" s="199"/>
      <c r="T515" s="199"/>
      <c r="U515" s="199"/>
      <c r="V515" s="199"/>
      <c r="W515" s="199"/>
      <c r="X515" s="199"/>
      <c r="Y515" s="199"/>
      <c r="Z515" s="199"/>
      <c r="AA515" s="199"/>
    </row>
    <row r="516" spans="1:27" ht="12.75" customHeight="1" x14ac:dyDescent="0.2">
      <c r="A516" s="199"/>
      <c r="B516" s="199"/>
      <c r="C516" s="215"/>
      <c r="D516" s="215"/>
      <c r="E516" s="215"/>
      <c r="F516" s="221"/>
      <c r="G516" s="199"/>
      <c r="H516" s="199"/>
      <c r="I516" s="199"/>
      <c r="J516" s="199"/>
      <c r="K516" s="199"/>
      <c r="L516" s="199"/>
      <c r="M516" s="199"/>
      <c r="N516" s="199"/>
      <c r="O516" s="199"/>
      <c r="P516" s="199"/>
      <c r="Q516" s="199"/>
      <c r="R516" s="199"/>
      <c r="S516" s="199"/>
      <c r="T516" s="199"/>
      <c r="U516" s="199"/>
      <c r="V516" s="199"/>
      <c r="W516" s="199"/>
      <c r="X516" s="199"/>
      <c r="Y516" s="199"/>
      <c r="Z516" s="199"/>
      <c r="AA516" s="199"/>
    </row>
    <row r="517" spans="1:27" ht="12.75" customHeight="1" x14ac:dyDescent="0.2">
      <c r="A517" s="199"/>
      <c r="B517" s="199"/>
      <c r="C517" s="215"/>
      <c r="D517" s="215"/>
      <c r="E517" s="215"/>
      <c r="F517" s="221"/>
      <c r="G517" s="199"/>
      <c r="H517" s="199"/>
      <c r="I517" s="199"/>
      <c r="J517" s="199"/>
      <c r="K517" s="199"/>
      <c r="L517" s="199"/>
      <c r="M517" s="199"/>
      <c r="N517" s="199"/>
      <c r="O517" s="199"/>
      <c r="P517" s="199"/>
      <c r="Q517" s="199"/>
      <c r="R517" s="199"/>
      <c r="S517" s="199"/>
      <c r="T517" s="199"/>
      <c r="U517" s="199"/>
      <c r="V517" s="199"/>
      <c r="W517" s="199"/>
      <c r="X517" s="199"/>
      <c r="Y517" s="199"/>
      <c r="Z517" s="199"/>
      <c r="AA517" s="199"/>
    </row>
    <row r="518" spans="1:27" ht="12.75" customHeight="1" x14ac:dyDescent="0.2">
      <c r="A518" s="199"/>
      <c r="B518" s="199"/>
      <c r="C518" s="215"/>
      <c r="D518" s="215"/>
      <c r="E518" s="215"/>
      <c r="F518" s="221"/>
      <c r="G518" s="199"/>
      <c r="H518" s="199"/>
      <c r="I518" s="199"/>
      <c r="J518" s="199"/>
      <c r="K518" s="199"/>
      <c r="L518" s="199"/>
      <c r="M518" s="199"/>
      <c r="N518" s="199"/>
      <c r="O518" s="199"/>
      <c r="P518" s="199"/>
      <c r="Q518" s="199"/>
      <c r="R518" s="199"/>
      <c r="S518" s="199"/>
      <c r="T518" s="199"/>
      <c r="U518" s="199"/>
      <c r="V518" s="199"/>
      <c r="W518" s="199"/>
      <c r="X518" s="199"/>
      <c r="Y518" s="199"/>
      <c r="Z518" s="199"/>
      <c r="AA518" s="199"/>
    </row>
    <row r="519" spans="1:27" ht="12.75" customHeight="1" x14ac:dyDescent="0.2">
      <c r="A519" s="199"/>
      <c r="B519" s="199"/>
      <c r="C519" s="215"/>
      <c r="D519" s="215"/>
      <c r="E519" s="215"/>
      <c r="F519" s="221"/>
      <c r="G519" s="199"/>
      <c r="H519" s="199"/>
      <c r="I519" s="199"/>
      <c r="J519" s="199"/>
      <c r="K519" s="199"/>
      <c r="L519" s="199"/>
      <c r="M519" s="199"/>
      <c r="N519" s="199"/>
      <c r="O519" s="199"/>
      <c r="P519" s="199"/>
      <c r="Q519" s="199"/>
      <c r="R519" s="199"/>
      <c r="S519" s="199"/>
      <c r="T519" s="199"/>
      <c r="U519" s="199"/>
      <c r="V519" s="199"/>
      <c r="W519" s="199"/>
      <c r="X519" s="199"/>
      <c r="Y519" s="199"/>
      <c r="Z519" s="199"/>
      <c r="AA519" s="199"/>
    </row>
    <row r="520" spans="1:27" ht="12.75" customHeight="1" x14ac:dyDescent="0.2">
      <c r="A520" s="199"/>
      <c r="B520" s="199"/>
      <c r="C520" s="215"/>
      <c r="D520" s="215"/>
      <c r="E520" s="215"/>
      <c r="F520" s="221"/>
      <c r="G520" s="199"/>
      <c r="H520" s="199"/>
      <c r="I520" s="199"/>
      <c r="J520" s="199"/>
      <c r="K520" s="199"/>
      <c r="L520" s="199"/>
      <c r="M520" s="199"/>
      <c r="N520" s="199"/>
      <c r="O520" s="199"/>
      <c r="P520" s="199"/>
      <c r="Q520" s="199"/>
      <c r="R520" s="199"/>
      <c r="S520" s="199"/>
      <c r="T520" s="199"/>
      <c r="U520" s="199"/>
      <c r="V520" s="199"/>
      <c r="W520" s="199"/>
      <c r="X520" s="199"/>
      <c r="Y520" s="199"/>
      <c r="Z520" s="199"/>
      <c r="AA520" s="199"/>
    </row>
    <row r="521" spans="1:27" ht="12.75" customHeight="1" x14ac:dyDescent="0.2">
      <c r="A521" s="199"/>
      <c r="B521" s="199"/>
      <c r="C521" s="215"/>
      <c r="D521" s="215"/>
      <c r="E521" s="215"/>
      <c r="F521" s="221"/>
      <c r="G521" s="199"/>
      <c r="H521" s="199"/>
      <c r="I521" s="199"/>
      <c r="J521" s="199"/>
      <c r="K521" s="199"/>
      <c r="L521" s="199"/>
      <c r="M521" s="199"/>
      <c r="N521" s="199"/>
      <c r="O521" s="199"/>
      <c r="P521" s="199"/>
      <c r="Q521" s="199"/>
      <c r="R521" s="199"/>
      <c r="S521" s="199"/>
      <c r="T521" s="199"/>
      <c r="U521" s="199"/>
      <c r="V521" s="199"/>
      <c r="W521" s="199"/>
      <c r="X521" s="199"/>
      <c r="Y521" s="199"/>
      <c r="Z521" s="199"/>
      <c r="AA521" s="199"/>
    </row>
    <row r="522" spans="1:27" ht="12.75" customHeight="1" x14ac:dyDescent="0.2">
      <c r="A522" s="199"/>
      <c r="B522" s="199"/>
      <c r="C522" s="215"/>
      <c r="D522" s="215"/>
      <c r="E522" s="215"/>
      <c r="F522" s="221"/>
      <c r="G522" s="199"/>
      <c r="H522" s="199"/>
      <c r="I522" s="199"/>
      <c r="J522" s="199"/>
      <c r="K522" s="199"/>
      <c r="L522" s="199"/>
      <c r="M522" s="199"/>
      <c r="N522" s="199"/>
      <c r="O522" s="199"/>
      <c r="P522" s="199"/>
      <c r="Q522" s="199"/>
      <c r="R522" s="199"/>
      <c r="S522" s="199"/>
      <c r="T522" s="199"/>
      <c r="U522" s="199"/>
      <c r="V522" s="199"/>
      <c r="W522" s="199"/>
      <c r="X522" s="199"/>
      <c r="Y522" s="199"/>
      <c r="Z522" s="199"/>
      <c r="AA522" s="199"/>
    </row>
    <row r="523" spans="1:27" ht="12.75" customHeight="1" x14ac:dyDescent="0.2">
      <c r="A523" s="199"/>
      <c r="B523" s="199"/>
      <c r="C523" s="215"/>
      <c r="D523" s="215"/>
      <c r="E523" s="215"/>
      <c r="F523" s="221"/>
      <c r="G523" s="199"/>
      <c r="H523" s="199"/>
      <c r="I523" s="199"/>
      <c r="J523" s="199"/>
      <c r="K523" s="199"/>
      <c r="L523" s="199"/>
      <c r="M523" s="199"/>
      <c r="N523" s="199"/>
      <c r="O523" s="199"/>
      <c r="P523" s="199"/>
      <c r="Q523" s="199"/>
      <c r="R523" s="199"/>
      <c r="S523" s="199"/>
      <c r="T523" s="199"/>
      <c r="U523" s="199"/>
      <c r="V523" s="199"/>
      <c r="W523" s="199"/>
      <c r="X523" s="199"/>
      <c r="Y523" s="199"/>
      <c r="Z523" s="199"/>
      <c r="AA523" s="199"/>
    </row>
    <row r="524" spans="1:27" ht="12.75" customHeight="1" x14ac:dyDescent="0.2">
      <c r="A524" s="199"/>
      <c r="B524" s="199"/>
      <c r="C524" s="215"/>
      <c r="D524" s="215"/>
      <c r="E524" s="215"/>
      <c r="F524" s="221"/>
      <c r="G524" s="199"/>
      <c r="H524" s="199"/>
      <c r="I524" s="199"/>
      <c r="J524" s="199"/>
      <c r="K524" s="199"/>
      <c r="L524" s="199"/>
      <c r="M524" s="199"/>
      <c r="N524" s="199"/>
      <c r="O524" s="199"/>
      <c r="P524" s="199"/>
      <c r="Q524" s="199"/>
      <c r="R524" s="199"/>
      <c r="S524" s="199"/>
      <c r="T524" s="199"/>
      <c r="U524" s="199"/>
      <c r="V524" s="199"/>
      <c r="W524" s="199"/>
      <c r="X524" s="199"/>
      <c r="Y524" s="199"/>
      <c r="Z524" s="199"/>
      <c r="AA524" s="199"/>
    </row>
    <row r="525" spans="1:27" ht="12.75" customHeight="1" x14ac:dyDescent="0.2">
      <c r="A525" s="199"/>
      <c r="B525" s="199"/>
      <c r="C525" s="215"/>
      <c r="D525" s="215"/>
      <c r="E525" s="215"/>
      <c r="F525" s="221"/>
      <c r="G525" s="199"/>
      <c r="H525" s="199"/>
      <c r="I525" s="199"/>
      <c r="J525" s="199"/>
      <c r="K525" s="199"/>
      <c r="L525" s="199"/>
      <c r="M525" s="199"/>
      <c r="N525" s="199"/>
      <c r="O525" s="199"/>
      <c r="P525" s="199"/>
      <c r="Q525" s="199"/>
      <c r="R525" s="199"/>
      <c r="S525" s="199"/>
      <c r="T525" s="199"/>
      <c r="U525" s="199"/>
      <c r="V525" s="199"/>
      <c r="W525" s="199"/>
      <c r="X525" s="199"/>
      <c r="Y525" s="199"/>
      <c r="Z525" s="199"/>
      <c r="AA525" s="199"/>
    </row>
    <row r="526" spans="1:27" ht="12.75" customHeight="1" x14ac:dyDescent="0.2">
      <c r="A526" s="199"/>
      <c r="B526" s="199"/>
      <c r="C526" s="215"/>
      <c r="D526" s="215"/>
      <c r="E526" s="215"/>
      <c r="F526" s="221"/>
      <c r="G526" s="199"/>
      <c r="H526" s="199"/>
      <c r="I526" s="199"/>
      <c r="J526" s="199"/>
      <c r="K526" s="199"/>
      <c r="L526" s="199"/>
      <c r="M526" s="199"/>
      <c r="N526" s="199"/>
      <c r="O526" s="199"/>
      <c r="P526" s="199"/>
      <c r="Q526" s="199"/>
      <c r="R526" s="199"/>
      <c r="S526" s="199"/>
      <c r="T526" s="199"/>
      <c r="U526" s="199"/>
      <c r="V526" s="199"/>
      <c r="W526" s="199"/>
      <c r="X526" s="199"/>
      <c r="Y526" s="199"/>
      <c r="Z526" s="199"/>
      <c r="AA526" s="199"/>
    </row>
    <row r="527" spans="1:27" ht="12.75" customHeight="1" x14ac:dyDescent="0.2">
      <c r="A527" s="199"/>
      <c r="B527" s="199"/>
      <c r="C527" s="215"/>
      <c r="D527" s="215"/>
      <c r="E527" s="215"/>
      <c r="F527" s="221"/>
      <c r="G527" s="199"/>
      <c r="H527" s="199"/>
      <c r="I527" s="199"/>
      <c r="J527" s="199"/>
      <c r="K527" s="199"/>
      <c r="L527" s="199"/>
      <c r="M527" s="199"/>
      <c r="N527" s="199"/>
      <c r="O527" s="199"/>
      <c r="P527" s="199"/>
      <c r="Q527" s="199"/>
      <c r="R527" s="199"/>
      <c r="S527" s="199"/>
      <c r="T527" s="199"/>
      <c r="U527" s="199"/>
      <c r="V527" s="199"/>
      <c r="W527" s="199"/>
      <c r="X527" s="199"/>
      <c r="Y527" s="199"/>
      <c r="Z527" s="199"/>
      <c r="AA527" s="199"/>
    </row>
    <row r="528" spans="1:27" ht="12.75" customHeight="1" x14ac:dyDescent="0.2">
      <c r="A528" s="199"/>
      <c r="B528" s="199"/>
      <c r="C528" s="215"/>
      <c r="D528" s="215"/>
      <c r="E528" s="215"/>
      <c r="F528" s="221"/>
      <c r="G528" s="199"/>
      <c r="H528" s="199"/>
      <c r="I528" s="199"/>
      <c r="J528" s="199"/>
      <c r="K528" s="199"/>
      <c r="L528" s="199"/>
      <c r="M528" s="199"/>
      <c r="N528" s="199"/>
      <c r="O528" s="199"/>
      <c r="P528" s="199"/>
      <c r="Q528" s="199"/>
      <c r="R528" s="199"/>
      <c r="S528" s="199"/>
      <c r="T528" s="199"/>
      <c r="U528" s="199"/>
      <c r="V528" s="199"/>
      <c r="W528" s="199"/>
      <c r="X528" s="199"/>
      <c r="Y528" s="199"/>
      <c r="Z528" s="199"/>
      <c r="AA528" s="199"/>
    </row>
    <row r="529" spans="1:27" ht="12.75" customHeight="1" x14ac:dyDescent="0.2">
      <c r="A529" s="199"/>
      <c r="B529" s="199"/>
      <c r="C529" s="215"/>
      <c r="D529" s="215"/>
      <c r="E529" s="215"/>
      <c r="F529" s="221"/>
      <c r="G529" s="199"/>
      <c r="H529" s="199"/>
      <c r="I529" s="199"/>
      <c r="J529" s="199"/>
      <c r="K529" s="199"/>
      <c r="L529" s="199"/>
      <c r="M529" s="199"/>
      <c r="N529" s="199"/>
      <c r="O529" s="199"/>
      <c r="P529" s="199"/>
      <c r="Q529" s="199"/>
      <c r="R529" s="199"/>
      <c r="S529" s="199"/>
      <c r="T529" s="199"/>
      <c r="U529" s="199"/>
      <c r="V529" s="199"/>
      <c r="W529" s="199"/>
      <c r="X529" s="199"/>
      <c r="Y529" s="199"/>
      <c r="Z529" s="199"/>
      <c r="AA529" s="199"/>
    </row>
    <row r="530" spans="1:27" ht="12.75" customHeight="1" x14ac:dyDescent="0.2">
      <c r="A530" s="199"/>
      <c r="B530" s="199"/>
      <c r="C530" s="215"/>
      <c r="D530" s="215"/>
      <c r="E530" s="215"/>
      <c r="F530" s="221"/>
      <c r="G530" s="199"/>
      <c r="H530" s="199"/>
      <c r="I530" s="199"/>
      <c r="J530" s="199"/>
      <c r="K530" s="199"/>
      <c r="L530" s="199"/>
      <c r="M530" s="199"/>
      <c r="N530" s="199"/>
      <c r="O530" s="199"/>
      <c r="P530" s="199"/>
      <c r="Q530" s="199"/>
      <c r="R530" s="199"/>
      <c r="S530" s="199"/>
      <c r="T530" s="199"/>
      <c r="U530" s="199"/>
      <c r="V530" s="199"/>
      <c r="W530" s="199"/>
      <c r="X530" s="199"/>
      <c r="Y530" s="199"/>
      <c r="Z530" s="199"/>
      <c r="AA530" s="199"/>
    </row>
    <row r="531" spans="1:27" ht="12.75" customHeight="1" x14ac:dyDescent="0.2">
      <c r="A531" s="199"/>
      <c r="B531" s="199"/>
      <c r="C531" s="215"/>
      <c r="D531" s="215"/>
      <c r="E531" s="215"/>
      <c r="F531" s="221"/>
      <c r="G531" s="199"/>
      <c r="H531" s="199"/>
      <c r="I531" s="199"/>
      <c r="J531" s="199"/>
      <c r="K531" s="199"/>
      <c r="L531" s="199"/>
      <c r="M531" s="199"/>
      <c r="N531" s="199"/>
      <c r="O531" s="199"/>
      <c r="P531" s="199"/>
      <c r="Q531" s="199"/>
      <c r="R531" s="199"/>
      <c r="S531" s="199"/>
      <c r="T531" s="199"/>
      <c r="U531" s="199"/>
      <c r="V531" s="199"/>
      <c r="W531" s="199"/>
      <c r="X531" s="199"/>
      <c r="Y531" s="199"/>
      <c r="Z531" s="199"/>
      <c r="AA531" s="199"/>
    </row>
    <row r="532" spans="1:27" ht="12.75" customHeight="1" x14ac:dyDescent="0.2">
      <c r="A532" s="199"/>
      <c r="B532" s="199"/>
      <c r="C532" s="215"/>
      <c r="D532" s="215"/>
      <c r="E532" s="215"/>
      <c r="F532" s="221"/>
      <c r="G532" s="199"/>
      <c r="H532" s="199"/>
      <c r="I532" s="199"/>
      <c r="J532" s="199"/>
      <c r="K532" s="199"/>
      <c r="L532" s="199"/>
      <c r="M532" s="199"/>
      <c r="N532" s="199"/>
      <c r="O532" s="199"/>
      <c r="P532" s="199"/>
      <c r="Q532" s="199"/>
      <c r="R532" s="199"/>
      <c r="S532" s="199"/>
      <c r="T532" s="199"/>
      <c r="U532" s="199"/>
      <c r="V532" s="199"/>
      <c r="W532" s="199"/>
      <c r="X532" s="199"/>
      <c r="Y532" s="199"/>
      <c r="Z532" s="199"/>
      <c r="AA532" s="199"/>
    </row>
    <row r="533" spans="1:27" ht="12.75" customHeight="1" x14ac:dyDescent="0.2">
      <c r="A533" s="199"/>
      <c r="B533" s="199"/>
      <c r="C533" s="215"/>
      <c r="D533" s="215"/>
      <c r="E533" s="215"/>
      <c r="F533" s="221"/>
      <c r="G533" s="199"/>
      <c r="H533" s="199"/>
      <c r="I533" s="199"/>
      <c r="J533" s="199"/>
      <c r="K533" s="199"/>
      <c r="L533" s="199"/>
      <c r="M533" s="199"/>
      <c r="N533" s="199"/>
      <c r="O533" s="199"/>
      <c r="P533" s="199"/>
      <c r="Q533" s="199"/>
      <c r="R533" s="199"/>
      <c r="S533" s="199"/>
      <c r="T533" s="199"/>
      <c r="U533" s="199"/>
      <c r="V533" s="199"/>
      <c r="W533" s="199"/>
      <c r="X533" s="199"/>
      <c r="Y533" s="199"/>
      <c r="Z533" s="199"/>
      <c r="AA533" s="199"/>
    </row>
    <row r="534" spans="1:27" ht="12.75" customHeight="1" x14ac:dyDescent="0.2">
      <c r="A534" s="199"/>
      <c r="B534" s="199"/>
      <c r="C534" s="215"/>
      <c r="D534" s="215"/>
      <c r="E534" s="215"/>
      <c r="F534" s="221"/>
      <c r="G534" s="199"/>
      <c r="H534" s="199"/>
      <c r="I534" s="199"/>
      <c r="J534" s="199"/>
      <c r="K534" s="199"/>
      <c r="L534" s="199"/>
      <c r="M534" s="199"/>
      <c r="N534" s="199"/>
      <c r="O534" s="199"/>
      <c r="P534" s="199"/>
      <c r="Q534" s="199"/>
      <c r="R534" s="199"/>
      <c r="S534" s="199"/>
      <c r="T534" s="199"/>
      <c r="U534" s="199"/>
      <c r="V534" s="199"/>
      <c r="W534" s="199"/>
      <c r="X534" s="199"/>
      <c r="Y534" s="199"/>
      <c r="Z534" s="199"/>
      <c r="AA534" s="199"/>
    </row>
    <row r="535" spans="1:27" ht="12.75" customHeight="1" x14ac:dyDescent="0.2">
      <c r="A535" s="199"/>
      <c r="B535" s="199"/>
      <c r="C535" s="215"/>
      <c r="D535" s="215"/>
      <c r="E535" s="215"/>
      <c r="F535" s="221"/>
      <c r="G535" s="199"/>
      <c r="H535" s="199"/>
      <c r="I535" s="199"/>
      <c r="J535" s="199"/>
      <c r="K535" s="199"/>
      <c r="L535" s="199"/>
      <c r="M535" s="199"/>
      <c r="N535" s="199"/>
      <c r="O535" s="199"/>
      <c r="P535" s="199"/>
      <c r="Q535" s="199"/>
      <c r="R535" s="199"/>
      <c r="S535" s="199"/>
      <c r="T535" s="199"/>
      <c r="U535" s="199"/>
      <c r="V535" s="199"/>
      <c r="W535" s="199"/>
      <c r="X535" s="199"/>
      <c r="Y535" s="199"/>
      <c r="Z535" s="199"/>
      <c r="AA535" s="199"/>
    </row>
    <row r="536" spans="1:27" ht="12.75" customHeight="1" x14ac:dyDescent="0.2">
      <c r="A536" s="199"/>
      <c r="B536" s="199"/>
      <c r="C536" s="215"/>
      <c r="D536" s="215"/>
      <c r="E536" s="215"/>
      <c r="F536" s="221"/>
      <c r="G536" s="199"/>
      <c r="H536" s="199"/>
      <c r="I536" s="199"/>
      <c r="J536" s="199"/>
      <c r="K536" s="199"/>
      <c r="L536" s="199"/>
      <c r="M536" s="199"/>
      <c r="N536" s="199"/>
      <c r="O536" s="199"/>
      <c r="P536" s="199"/>
      <c r="Q536" s="199"/>
      <c r="R536" s="199"/>
      <c r="S536" s="199"/>
      <c r="T536" s="199"/>
      <c r="U536" s="199"/>
      <c r="V536" s="199"/>
      <c r="W536" s="199"/>
      <c r="X536" s="199"/>
      <c r="Y536" s="199"/>
      <c r="Z536" s="199"/>
      <c r="AA536" s="199"/>
    </row>
    <row r="537" spans="1:27" ht="12.75" customHeight="1" x14ac:dyDescent="0.2">
      <c r="A537" s="199"/>
      <c r="B537" s="199"/>
      <c r="C537" s="215"/>
      <c r="D537" s="215"/>
      <c r="E537" s="215"/>
      <c r="F537" s="221"/>
      <c r="G537" s="199"/>
      <c r="H537" s="199"/>
      <c r="I537" s="199"/>
      <c r="J537" s="199"/>
      <c r="K537" s="199"/>
      <c r="L537" s="199"/>
      <c r="M537" s="199"/>
      <c r="N537" s="199"/>
      <c r="O537" s="199"/>
      <c r="P537" s="199"/>
      <c r="Q537" s="199"/>
      <c r="R537" s="199"/>
      <c r="S537" s="199"/>
      <c r="T537" s="199"/>
      <c r="U537" s="199"/>
      <c r="V537" s="199"/>
      <c r="W537" s="199"/>
      <c r="X537" s="199"/>
      <c r="Y537" s="199"/>
      <c r="Z537" s="199"/>
      <c r="AA537" s="199"/>
    </row>
    <row r="538" spans="1:27" ht="12.75" customHeight="1" x14ac:dyDescent="0.2">
      <c r="A538" s="199"/>
      <c r="B538" s="199"/>
      <c r="C538" s="215"/>
      <c r="D538" s="215"/>
      <c r="E538" s="215"/>
      <c r="F538" s="221"/>
      <c r="G538" s="199"/>
      <c r="H538" s="199"/>
      <c r="I538" s="199"/>
      <c r="J538" s="199"/>
      <c r="K538" s="199"/>
      <c r="L538" s="199"/>
      <c r="M538" s="199"/>
      <c r="N538" s="199"/>
      <c r="O538" s="199"/>
      <c r="P538" s="199"/>
      <c r="Q538" s="199"/>
      <c r="R538" s="199"/>
      <c r="S538" s="199"/>
      <c r="T538" s="199"/>
      <c r="U538" s="199"/>
      <c r="V538" s="199"/>
      <c r="W538" s="199"/>
      <c r="X538" s="199"/>
      <c r="Y538" s="199"/>
      <c r="Z538" s="199"/>
      <c r="AA538" s="199"/>
    </row>
    <row r="539" spans="1:27" ht="12.75" customHeight="1" x14ac:dyDescent="0.2">
      <c r="A539" s="199"/>
      <c r="B539" s="199"/>
      <c r="C539" s="215"/>
      <c r="D539" s="215"/>
      <c r="E539" s="215"/>
      <c r="F539" s="221"/>
      <c r="G539" s="199"/>
      <c r="H539" s="199"/>
      <c r="I539" s="199"/>
      <c r="J539" s="199"/>
      <c r="K539" s="199"/>
      <c r="L539" s="199"/>
      <c r="M539" s="199"/>
      <c r="N539" s="199"/>
      <c r="O539" s="199"/>
      <c r="P539" s="199"/>
      <c r="Q539" s="199"/>
      <c r="R539" s="199"/>
      <c r="S539" s="199"/>
      <c r="T539" s="199"/>
      <c r="U539" s="199"/>
      <c r="V539" s="199"/>
      <c r="W539" s="199"/>
      <c r="X539" s="199"/>
      <c r="Y539" s="199"/>
      <c r="Z539" s="199"/>
      <c r="AA539" s="199"/>
    </row>
    <row r="540" spans="1:27" ht="12.75" customHeight="1" x14ac:dyDescent="0.2">
      <c r="A540" s="199"/>
      <c r="B540" s="199"/>
      <c r="C540" s="215"/>
      <c r="D540" s="215"/>
      <c r="E540" s="215"/>
      <c r="F540" s="221"/>
      <c r="G540" s="199"/>
      <c r="H540" s="199"/>
      <c r="I540" s="199"/>
      <c r="J540" s="199"/>
      <c r="K540" s="199"/>
      <c r="L540" s="199"/>
      <c r="M540" s="199"/>
      <c r="N540" s="199"/>
      <c r="O540" s="199"/>
      <c r="P540" s="199"/>
      <c r="Q540" s="199"/>
      <c r="R540" s="199"/>
      <c r="S540" s="199"/>
      <c r="T540" s="199"/>
      <c r="U540" s="199"/>
      <c r="V540" s="199"/>
      <c r="W540" s="199"/>
      <c r="X540" s="199"/>
      <c r="Y540" s="199"/>
      <c r="Z540" s="199"/>
      <c r="AA540" s="199"/>
    </row>
    <row r="541" spans="1:27" ht="12.75" customHeight="1" x14ac:dyDescent="0.2">
      <c r="A541" s="199"/>
      <c r="B541" s="199"/>
      <c r="C541" s="215"/>
      <c r="D541" s="215"/>
      <c r="E541" s="215"/>
      <c r="F541" s="221"/>
      <c r="G541" s="199"/>
      <c r="H541" s="199"/>
      <c r="I541" s="199"/>
      <c r="J541" s="199"/>
      <c r="K541" s="199"/>
      <c r="L541" s="199"/>
      <c r="M541" s="199"/>
      <c r="N541" s="199"/>
      <c r="O541" s="199"/>
      <c r="P541" s="199"/>
      <c r="Q541" s="199"/>
      <c r="R541" s="199"/>
      <c r="S541" s="199"/>
      <c r="T541" s="199"/>
      <c r="U541" s="199"/>
      <c r="V541" s="199"/>
      <c r="W541" s="199"/>
      <c r="X541" s="199"/>
      <c r="Y541" s="199"/>
      <c r="Z541" s="199"/>
      <c r="AA541" s="199"/>
    </row>
    <row r="542" spans="1:27" ht="12.75" customHeight="1" x14ac:dyDescent="0.2">
      <c r="A542" s="199"/>
      <c r="B542" s="199"/>
      <c r="C542" s="215"/>
      <c r="D542" s="215"/>
      <c r="E542" s="215"/>
      <c r="F542" s="221"/>
      <c r="G542" s="199"/>
      <c r="H542" s="199"/>
      <c r="I542" s="199"/>
      <c r="J542" s="199"/>
      <c r="K542" s="199"/>
      <c r="L542" s="199"/>
      <c r="M542" s="199"/>
      <c r="N542" s="199"/>
      <c r="O542" s="199"/>
      <c r="P542" s="199"/>
      <c r="Q542" s="199"/>
      <c r="R542" s="199"/>
      <c r="S542" s="199"/>
      <c r="T542" s="199"/>
      <c r="U542" s="199"/>
      <c r="V542" s="199"/>
      <c r="W542" s="199"/>
      <c r="X542" s="199"/>
      <c r="Y542" s="199"/>
      <c r="Z542" s="199"/>
      <c r="AA542" s="199"/>
    </row>
    <row r="543" spans="1:27" ht="12.75" customHeight="1" x14ac:dyDescent="0.2">
      <c r="A543" s="199"/>
      <c r="B543" s="199"/>
      <c r="C543" s="215"/>
      <c r="D543" s="215"/>
      <c r="E543" s="215"/>
      <c r="F543" s="221"/>
      <c r="G543" s="199"/>
      <c r="H543" s="199"/>
      <c r="I543" s="199"/>
      <c r="J543" s="199"/>
      <c r="K543" s="199"/>
      <c r="L543" s="199"/>
      <c r="M543" s="199"/>
      <c r="N543" s="199"/>
      <c r="O543" s="199"/>
      <c r="P543" s="199"/>
      <c r="Q543" s="199"/>
      <c r="R543" s="199"/>
      <c r="S543" s="199"/>
      <c r="T543" s="199"/>
      <c r="U543" s="199"/>
      <c r="V543" s="199"/>
      <c r="W543" s="199"/>
      <c r="X543" s="199"/>
      <c r="Y543" s="199"/>
      <c r="Z543" s="199"/>
      <c r="AA543" s="199"/>
    </row>
    <row r="544" spans="1:27" ht="12.75" customHeight="1" x14ac:dyDescent="0.2">
      <c r="A544" s="199"/>
      <c r="B544" s="199"/>
      <c r="C544" s="215"/>
      <c r="D544" s="215"/>
      <c r="E544" s="215"/>
      <c r="F544" s="221"/>
      <c r="G544" s="199"/>
      <c r="H544" s="199"/>
      <c r="I544" s="199"/>
      <c r="J544" s="199"/>
      <c r="K544" s="199"/>
      <c r="L544" s="199"/>
      <c r="M544" s="199"/>
      <c r="N544" s="199"/>
      <c r="O544" s="199"/>
      <c r="P544" s="199"/>
      <c r="Q544" s="199"/>
      <c r="R544" s="199"/>
      <c r="S544" s="199"/>
      <c r="T544" s="199"/>
      <c r="U544" s="199"/>
      <c r="V544" s="199"/>
      <c r="W544" s="199"/>
      <c r="X544" s="199"/>
      <c r="Y544" s="199"/>
      <c r="Z544" s="199"/>
      <c r="AA544" s="199"/>
    </row>
    <row r="545" spans="1:27" ht="12.75" customHeight="1" x14ac:dyDescent="0.2">
      <c r="A545" s="199"/>
      <c r="B545" s="199"/>
      <c r="C545" s="215"/>
      <c r="D545" s="215"/>
      <c r="E545" s="215"/>
      <c r="F545" s="221"/>
      <c r="G545" s="199"/>
      <c r="H545" s="199"/>
      <c r="I545" s="199"/>
      <c r="J545" s="199"/>
      <c r="K545" s="199"/>
      <c r="L545" s="199"/>
      <c r="M545" s="199"/>
      <c r="N545" s="199"/>
      <c r="O545" s="199"/>
      <c r="P545" s="199"/>
      <c r="Q545" s="199"/>
      <c r="R545" s="199"/>
      <c r="S545" s="199"/>
      <c r="T545" s="199"/>
      <c r="U545" s="199"/>
      <c r="V545" s="199"/>
      <c r="W545" s="199"/>
      <c r="X545" s="199"/>
      <c r="Y545" s="199"/>
      <c r="Z545" s="199"/>
      <c r="AA545" s="199"/>
    </row>
    <row r="546" spans="1:27" ht="12.75" customHeight="1" x14ac:dyDescent="0.2">
      <c r="A546" s="199"/>
      <c r="B546" s="199"/>
      <c r="C546" s="215"/>
      <c r="D546" s="215"/>
      <c r="E546" s="215"/>
      <c r="F546" s="221"/>
      <c r="G546" s="199"/>
      <c r="H546" s="199"/>
      <c r="I546" s="199"/>
      <c r="J546" s="199"/>
      <c r="K546" s="199"/>
      <c r="L546" s="199"/>
      <c r="M546" s="199"/>
      <c r="N546" s="199"/>
      <c r="O546" s="199"/>
      <c r="P546" s="199"/>
      <c r="Q546" s="199"/>
      <c r="R546" s="199"/>
      <c r="S546" s="199"/>
      <c r="T546" s="199"/>
      <c r="U546" s="199"/>
      <c r="V546" s="199"/>
      <c r="W546" s="199"/>
      <c r="X546" s="199"/>
      <c r="Y546" s="199"/>
      <c r="Z546" s="199"/>
      <c r="AA546" s="199"/>
    </row>
    <row r="547" spans="1:27" ht="12.75" customHeight="1" x14ac:dyDescent="0.2">
      <c r="A547" s="199"/>
      <c r="B547" s="199"/>
      <c r="C547" s="215"/>
      <c r="D547" s="215"/>
      <c r="E547" s="215"/>
      <c r="F547" s="221"/>
      <c r="G547" s="199"/>
      <c r="H547" s="199"/>
      <c r="I547" s="199"/>
      <c r="J547" s="199"/>
      <c r="K547" s="199"/>
      <c r="L547" s="199"/>
      <c r="M547" s="199"/>
      <c r="N547" s="199"/>
      <c r="O547" s="199"/>
      <c r="P547" s="199"/>
      <c r="Q547" s="199"/>
      <c r="R547" s="199"/>
      <c r="S547" s="199"/>
      <c r="T547" s="199"/>
      <c r="U547" s="199"/>
      <c r="V547" s="199"/>
      <c r="W547" s="199"/>
      <c r="X547" s="199"/>
      <c r="Y547" s="199"/>
      <c r="Z547" s="199"/>
      <c r="AA547" s="199"/>
    </row>
    <row r="548" spans="1:27" ht="12.75" customHeight="1" x14ac:dyDescent="0.2">
      <c r="A548" s="199"/>
      <c r="B548" s="199"/>
      <c r="C548" s="215"/>
      <c r="D548" s="215"/>
      <c r="E548" s="215"/>
      <c r="F548" s="221"/>
      <c r="G548" s="199"/>
      <c r="H548" s="199"/>
      <c r="I548" s="199"/>
      <c r="J548" s="199"/>
      <c r="K548" s="199"/>
      <c r="L548" s="199"/>
      <c r="M548" s="199"/>
      <c r="N548" s="199"/>
      <c r="O548" s="199"/>
      <c r="P548" s="199"/>
      <c r="Q548" s="199"/>
      <c r="R548" s="199"/>
      <c r="S548" s="199"/>
      <c r="T548" s="199"/>
      <c r="U548" s="199"/>
      <c r="V548" s="199"/>
      <c r="W548" s="199"/>
      <c r="X548" s="199"/>
      <c r="Y548" s="199"/>
      <c r="Z548" s="199"/>
      <c r="AA548" s="199"/>
    </row>
    <row r="549" spans="1:27" ht="12.75" customHeight="1" x14ac:dyDescent="0.2">
      <c r="A549" s="199"/>
      <c r="B549" s="199"/>
      <c r="C549" s="215"/>
      <c r="D549" s="215"/>
      <c r="E549" s="215"/>
      <c r="F549" s="221"/>
      <c r="G549" s="199"/>
      <c r="H549" s="199"/>
      <c r="I549" s="199"/>
      <c r="J549" s="199"/>
      <c r="K549" s="199"/>
      <c r="L549" s="199"/>
      <c r="M549" s="199"/>
      <c r="N549" s="199"/>
      <c r="O549" s="199"/>
      <c r="P549" s="199"/>
      <c r="Q549" s="199"/>
      <c r="R549" s="199"/>
      <c r="S549" s="199"/>
      <c r="T549" s="199"/>
      <c r="U549" s="199"/>
      <c r="V549" s="199"/>
      <c r="W549" s="199"/>
      <c r="X549" s="199"/>
      <c r="Y549" s="199"/>
      <c r="Z549" s="199"/>
      <c r="AA549" s="199"/>
    </row>
    <row r="550" spans="1:27" ht="12.75" customHeight="1" x14ac:dyDescent="0.2">
      <c r="A550" s="199"/>
      <c r="B550" s="199"/>
      <c r="C550" s="215"/>
      <c r="D550" s="215"/>
      <c r="E550" s="215"/>
      <c r="F550" s="221"/>
      <c r="G550" s="199"/>
      <c r="H550" s="199"/>
      <c r="I550" s="199"/>
      <c r="J550" s="199"/>
      <c r="K550" s="199"/>
      <c r="L550" s="199"/>
      <c r="M550" s="199"/>
      <c r="N550" s="199"/>
      <c r="O550" s="199"/>
      <c r="P550" s="199"/>
      <c r="Q550" s="199"/>
      <c r="R550" s="199"/>
      <c r="S550" s="199"/>
      <c r="T550" s="199"/>
      <c r="U550" s="199"/>
      <c r="V550" s="199"/>
      <c r="W550" s="199"/>
      <c r="X550" s="199"/>
      <c r="Y550" s="199"/>
      <c r="Z550" s="199"/>
      <c r="AA550" s="199"/>
    </row>
    <row r="551" spans="1:27" ht="12.75" customHeight="1" x14ac:dyDescent="0.2">
      <c r="A551" s="199"/>
      <c r="B551" s="199"/>
      <c r="C551" s="215"/>
      <c r="D551" s="215"/>
      <c r="E551" s="215"/>
      <c r="F551" s="221"/>
      <c r="G551" s="199"/>
      <c r="H551" s="199"/>
      <c r="I551" s="199"/>
      <c r="J551" s="199"/>
      <c r="K551" s="199"/>
      <c r="L551" s="199"/>
      <c r="M551" s="199"/>
      <c r="N551" s="199"/>
      <c r="O551" s="199"/>
      <c r="P551" s="199"/>
      <c r="Q551" s="199"/>
      <c r="R551" s="199"/>
      <c r="S551" s="199"/>
      <c r="T551" s="199"/>
      <c r="U551" s="199"/>
      <c r="V551" s="199"/>
      <c r="W551" s="199"/>
      <c r="X551" s="199"/>
      <c r="Y551" s="199"/>
      <c r="Z551" s="199"/>
      <c r="AA551" s="199"/>
    </row>
    <row r="552" spans="1:27" ht="12.75" customHeight="1" x14ac:dyDescent="0.2">
      <c r="A552" s="199"/>
      <c r="B552" s="199"/>
      <c r="C552" s="215"/>
      <c r="D552" s="215"/>
      <c r="E552" s="215"/>
      <c r="F552" s="221"/>
      <c r="G552" s="199"/>
      <c r="H552" s="199"/>
      <c r="I552" s="199"/>
      <c r="J552" s="199"/>
      <c r="K552" s="199"/>
      <c r="L552" s="199"/>
      <c r="M552" s="199"/>
      <c r="N552" s="199"/>
      <c r="O552" s="199"/>
      <c r="P552" s="199"/>
      <c r="Q552" s="199"/>
      <c r="R552" s="199"/>
      <c r="S552" s="199"/>
      <c r="T552" s="199"/>
      <c r="U552" s="199"/>
      <c r="V552" s="199"/>
      <c r="W552" s="199"/>
      <c r="X552" s="199"/>
      <c r="Y552" s="199"/>
      <c r="Z552" s="199"/>
      <c r="AA552" s="199"/>
    </row>
    <row r="553" spans="1:27" ht="12.75" customHeight="1" x14ac:dyDescent="0.2">
      <c r="A553" s="199"/>
      <c r="B553" s="199"/>
      <c r="C553" s="215"/>
      <c r="D553" s="215"/>
      <c r="E553" s="215"/>
      <c r="F553" s="221"/>
      <c r="G553" s="199"/>
      <c r="H553" s="199"/>
      <c r="I553" s="199"/>
      <c r="J553" s="199"/>
      <c r="K553" s="199"/>
      <c r="L553" s="199"/>
      <c r="M553" s="199"/>
      <c r="N553" s="199"/>
      <c r="O553" s="199"/>
      <c r="P553" s="199"/>
      <c r="Q553" s="199"/>
      <c r="R553" s="199"/>
      <c r="S553" s="199"/>
      <c r="T553" s="199"/>
      <c r="U553" s="199"/>
      <c r="V553" s="199"/>
      <c r="W553" s="199"/>
      <c r="X553" s="199"/>
      <c r="Y553" s="199"/>
      <c r="Z553" s="199"/>
      <c r="AA553" s="199"/>
    </row>
    <row r="554" spans="1:27" ht="12.75" customHeight="1" x14ac:dyDescent="0.2">
      <c r="A554" s="199"/>
      <c r="B554" s="199"/>
      <c r="C554" s="215"/>
      <c r="D554" s="215"/>
      <c r="E554" s="215"/>
      <c r="F554" s="221"/>
      <c r="G554" s="199"/>
      <c r="H554" s="199"/>
      <c r="I554" s="199"/>
      <c r="J554" s="199"/>
      <c r="K554" s="199"/>
      <c r="L554" s="199"/>
      <c r="M554" s="199"/>
      <c r="N554" s="199"/>
      <c r="O554" s="199"/>
      <c r="P554" s="199"/>
      <c r="Q554" s="199"/>
      <c r="R554" s="199"/>
      <c r="S554" s="199"/>
      <c r="T554" s="199"/>
      <c r="U554" s="199"/>
      <c r="V554" s="199"/>
      <c r="W554" s="199"/>
      <c r="X554" s="199"/>
      <c r="Y554" s="199"/>
      <c r="Z554" s="199"/>
      <c r="AA554" s="199"/>
    </row>
    <row r="555" spans="1:27" ht="12.75" customHeight="1" x14ac:dyDescent="0.2">
      <c r="A555" s="199"/>
      <c r="B555" s="199"/>
      <c r="C555" s="215"/>
      <c r="D555" s="215"/>
      <c r="E555" s="215"/>
      <c r="F555" s="221"/>
      <c r="G555" s="199"/>
      <c r="H555" s="199"/>
      <c r="I555" s="199"/>
      <c r="J555" s="199"/>
      <c r="K555" s="199"/>
      <c r="L555" s="199"/>
      <c r="M555" s="199"/>
      <c r="N555" s="199"/>
      <c r="O555" s="199"/>
      <c r="P555" s="199"/>
      <c r="Q555" s="199"/>
      <c r="R555" s="199"/>
      <c r="S555" s="199"/>
      <c r="T555" s="199"/>
      <c r="U555" s="199"/>
      <c r="V555" s="199"/>
      <c r="W555" s="199"/>
      <c r="X555" s="199"/>
      <c r="Y555" s="199"/>
      <c r="Z555" s="199"/>
      <c r="AA555" s="199"/>
    </row>
    <row r="556" spans="1:27" ht="12.75" customHeight="1" x14ac:dyDescent="0.2">
      <c r="A556" s="199"/>
      <c r="B556" s="199"/>
      <c r="C556" s="215"/>
      <c r="D556" s="215"/>
      <c r="E556" s="215"/>
      <c r="F556" s="221"/>
      <c r="G556" s="199"/>
      <c r="H556" s="199"/>
      <c r="I556" s="199"/>
      <c r="J556" s="199"/>
      <c r="K556" s="199"/>
      <c r="L556" s="199"/>
      <c r="M556" s="199"/>
      <c r="N556" s="199"/>
      <c r="O556" s="199"/>
      <c r="P556" s="199"/>
      <c r="Q556" s="199"/>
      <c r="R556" s="199"/>
      <c r="S556" s="199"/>
      <c r="T556" s="199"/>
      <c r="U556" s="199"/>
      <c r="V556" s="199"/>
      <c r="W556" s="199"/>
      <c r="X556" s="199"/>
      <c r="Y556" s="199"/>
      <c r="Z556" s="199"/>
      <c r="AA556" s="199"/>
    </row>
    <row r="557" spans="1:27" ht="12.75" customHeight="1" x14ac:dyDescent="0.2">
      <c r="A557" s="199"/>
      <c r="B557" s="199"/>
      <c r="C557" s="215"/>
      <c r="D557" s="215"/>
      <c r="E557" s="215"/>
      <c r="F557" s="221"/>
      <c r="G557" s="199"/>
      <c r="H557" s="199"/>
      <c r="I557" s="199"/>
      <c r="J557" s="199"/>
      <c r="K557" s="199"/>
      <c r="L557" s="199"/>
      <c r="M557" s="199"/>
      <c r="N557" s="199"/>
      <c r="O557" s="199"/>
      <c r="P557" s="199"/>
      <c r="Q557" s="199"/>
      <c r="R557" s="199"/>
      <c r="S557" s="199"/>
      <c r="T557" s="199"/>
      <c r="U557" s="199"/>
      <c r="V557" s="199"/>
      <c r="W557" s="199"/>
      <c r="X557" s="199"/>
      <c r="Y557" s="199"/>
      <c r="Z557" s="199"/>
      <c r="AA557" s="199"/>
    </row>
    <row r="558" spans="1:27" ht="12.75" customHeight="1" x14ac:dyDescent="0.2">
      <c r="A558" s="199"/>
      <c r="B558" s="199"/>
      <c r="C558" s="215"/>
      <c r="D558" s="215"/>
      <c r="E558" s="215"/>
      <c r="F558" s="221"/>
      <c r="G558" s="199"/>
      <c r="H558" s="199"/>
      <c r="I558" s="199"/>
      <c r="J558" s="199"/>
      <c r="K558" s="199"/>
      <c r="L558" s="199"/>
      <c r="M558" s="199"/>
      <c r="N558" s="199"/>
      <c r="O558" s="199"/>
      <c r="P558" s="199"/>
      <c r="Q558" s="199"/>
      <c r="R558" s="199"/>
      <c r="S558" s="199"/>
      <c r="T558" s="199"/>
      <c r="U558" s="199"/>
      <c r="V558" s="199"/>
      <c r="W558" s="199"/>
      <c r="X558" s="199"/>
      <c r="Y558" s="199"/>
      <c r="Z558" s="199"/>
      <c r="AA558" s="199"/>
    </row>
    <row r="559" spans="1:27" ht="12.75" customHeight="1" x14ac:dyDescent="0.2">
      <c r="A559" s="199"/>
      <c r="B559" s="199"/>
      <c r="C559" s="215"/>
      <c r="D559" s="215"/>
      <c r="E559" s="215"/>
      <c r="F559" s="221"/>
      <c r="G559" s="199"/>
      <c r="H559" s="199"/>
      <c r="I559" s="199"/>
      <c r="J559" s="199"/>
      <c r="K559" s="199"/>
      <c r="L559" s="199"/>
      <c r="M559" s="199"/>
      <c r="N559" s="199"/>
      <c r="O559" s="199"/>
      <c r="P559" s="199"/>
      <c r="Q559" s="199"/>
      <c r="R559" s="199"/>
      <c r="S559" s="199"/>
      <c r="T559" s="199"/>
      <c r="U559" s="199"/>
      <c r="V559" s="199"/>
      <c r="W559" s="199"/>
      <c r="X559" s="199"/>
      <c r="Y559" s="199"/>
      <c r="Z559" s="199"/>
      <c r="AA559" s="199"/>
    </row>
    <row r="560" spans="1:27" ht="12.75" customHeight="1" x14ac:dyDescent="0.2">
      <c r="A560" s="199"/>
      <c r="B560" s="199"/>
      <c r="C560" s="215"/>
      <c r="D560" s="215"/>
      <c r="E560" s="215"/>
      <c r="F560" s="221"/>
      <c r="G560" s="199"/>
      <c r="H560" s="199"/>
      <c r="I560" s="199"/>
      <c r="J560" s="199"/>
      <c r="K560" s="199"/>
      <c r="L560" s="199"/>
      <c r="M560" s="199"/>
      <c r="N560" s="199"/>
      <c r="O560" s="199"/>
      <c r="P560" s="199"/>
      <c r="Q560" s="199"/>
      <c r="R560" s="199"/>
      <c r="S560" s="199"/>
      <c r="T560" s="199"/>
      <c r="U560" s="199"/>
      <c r="V560" s="199"/>
      <c r="W560" s="199"/>
      <c r="X560" s="199"/>
      <c r="Y560" s="199"/>
      <c r="Z560" s="199"/>
      <c r="AA560" s="199"/>
    </row>
    <row r="561" spans="1:27" ht="12.75" customHeight="1" x14ac:dyDescent="0.2">
      <c r="A561" s="199"/>
      <c r="B561" s="199"/>
      <c r="C561" s="215"/>
      <c r="D561" s="215"/>
      <c r="E561" s="215"/>
      <c r="F561" s="221"/>
      <c r="G561" s="199"/>
      <c r="H561" s="199"/>
      <c r="I561" s="199"/>
      <c r="J561" s="199"/>
      <c r="K561" s="199"/>
      <c r="L561" s="199"/>
      <c r="M561" s="199"/>
      <c r="N561" s="199"/>
      <c r="O561" s="199"/>
      <c r="P561" s="199"/>
      <c r="Q561" s="199"/>
      <c r="R561" s="199"/>
      <c r="S561" s="199"/>
      <c r="T561" s="199"/>
      <c r="U561" s="199"/>
      <c r="V561" s="199"/>
      <c r="W561" s="199"/>
      <c r="X561" s="199"/>
      <c r="Y561" s="199"/>
      <c r="Z561" s="199"/>
      <c r="AA561" s="199"/>
    </row>
    <row r="562" spans="1:27" ht="12.75" customHeight="1" x14ac:dyDescent="0.2">
      <c r="A562" s="199"/>
      <c r="B562" s="199"/>
      <c r="C562" s="215"/>
      <c r="D562" s="215"/>
      <c r="E562" s="215"/>
      <c r="F562" s="221"/>
      <c r="G562" s="199"/>
      <c r="H562" s="199"/>
      <c r="I562" s="199"/>
      <c r="J562" s="199"/>
      <c r="K562" s="199"/>
      <c r="L562" s="199"/>
      <c r="M562" s="199"/>
      <c r="N562" s="199"/>
      <c r="O562" s="199"/>
      <c r="P562" s="199"/>
      <c r="Q562" s="199"/>
      <c r="R562" s="199"/>
      <c r="S562" s="199"/>
      <c r="T562" s="199"/>
      <c r="U562" s="199"/>
      <c r="V562" s="199"/>
      <c r="W562" s="199"/>
      <c r="X562" s="199"/>
      <c r="Y562" s="199"/>
      <c r="Z562" s="199"/>
      <c r="AA562" s="199"/>
    </row>
    <row r="563" spans="1:27" ht="12.75" customHeight="1" x14ac:dyDescent="0.2">
      <c r="A563" s="199"/>
      <c r="B563" s="199"/>
      <c r="C563" s="215"/>
      <c r="D563" s="215"/>
      <c r="E563" s="215"/>
      <c r="F563" s="221"/>
      <c r="G563" s="199"/>
      <c r="H563" s="199"/>
      <c r="I563" s="199"/>
      <c r="J563" s="199"/>
      <c r="K563" s="199"/>
      <c r="L563" s="199"/>
      <c r="M563" s="199"/>
      <c r="N563" s="199"/>
      <c r="O563" s="199"/>
      <c r="P563" s="199"/>
      <c r="Q563" s="199"/>
      <c r="R563" s="199"/>
      <c r="S563" s="199"/>
      <c r="T563" s="199"/>
      <c r="U563" s="199"/>
      <c r="V563" s="199"/>
      <c r="W563" s="199"/>
      <c r="X563" s="199"/>
      <c r="Y563" s="199"/>
      <c r="Z563" s="199"/>
      <c r="AA563" s="199"/>
    </row>
    <row r="564" spans="1:27" ht="12.75" customHeight="1" x14ac:dyDescent="0.2">
      <c r="A564" s="199"/>
      <c r="B564" s="199"/>
      <c r="C564" s="215"/>
      <c r="D564" s="215"/>
      <c r="E564" s="215"/>
      <c r="F564" s="221"/>
      <c r="G564" s="199"/>
      <c r="H564" s="199"/>
      <c r="I564" s="199"/>
      <c r="J564" s="199"/>
      <c r="K564" s="199"/>
      <c r="L564" s="199"/>
      <c r="M564" s="199"/>
      <c r="N564" s="199"/>
      <c r="O564" s="199"/>
      <c r="P564" s="199"/>
      <c r="Q564" s="199"/>
      <c r="R564" s="199"/>
      <c r="S564" s="199"/>
      <c r="T564" s="199"/>
      <c r="U564" s="199"/>
      <c r="V564" s="199"/>
      <c r="W564" s="199"/>
      <c r="X564" s="199"/>
      <c r="Y564" s="199"/>
      <c r="Z564" s="199"/>
      <c r="AA564" s="199"/>
    </row>
    <row r="565" spans="1:27" ht="12.75" customHeight="1" x14ac:dyDescent="0.2">
      <c r="A565" s="199"/>
      <c r="B565" s="199"/>
      <c r="C565" s="215"/>
      <c r="D565" s="215"/>
      <c r="E565" s="215"/>
      <c r="F565" s="221"/>
      <c r="G565" s="199"/>
      <c r="H565" s="199"/>
      <c r="I565" s="199"/>
      <c r="J565" s="199"/>
      <c r="K565" s="199"/>
      <c r="L565" s="199"/>
      <c r="M565" s="199"/>
      <c r="N565" s="199"/>
      <c r="O565" s="199"/>
      <c r="P565" s="199"/>
      <c r="Q565" s="199"/>
      <c r="R565" s="199"/>
      <c r="S565" s="199"/>
      <c r="T565" s="199"/>
      <c r="U565" s="199"/>
      <c r="V565" s="199"/>
      <c r="W565" s="199"/>
      <c r="X565" s="199"/>
      <c r="Y565" s="199"/>
      <c r="Z565" s="199"/>
      <c r="AA565" s="199"/>
    </row>
    <row r="566" spans="1:27" ht="12.75" customHeight="1" x14ac:dyDescent="0.2">
      <c r="A566" s="199"/>
      <c r="B566" s="199"/>
      <c r="C566" s="215"/>
      <c r="D566" s="215"/>
      <c r="E566" s="215"/>
      <c r="F566" s="221"/>
      <c r="G566" s="199"/>
      <c r="H566" s="199"/>
      <c r="I566" s="199"/>
      <c r="J566" s="199"/>
      <c r="K566" s="199"/>
      <c r="L566" s="199"/>
      <c r="M566" s="199"/>
      <c r="N566" s="199"/>
      <c r="O566" s="199"/>
      <c r="P566" s="199"/>
      <c r="Q566" s="199"/>
      <c r="R566" s="199"/>
      <c r="S566" s="199"/>
      <c r="T566" s="199"/>
      <c r="U566" s="199"/>
      <c r="V566" s="199"/>
      <c r="W566" s="199"/>
      <c r="X566" s="199"/>
      <c r="Y566" s="199"/>
      <c r="Z566" s="199"/>
      <c r="AA566" s="199"/>
    </row>
    <row r="567" spans="1:27" ht="12.75" customHeight="1" x14ac:dyDescent="0.2">
      <c r="A567" s="199"/>
      <c r="B567" s="199"/>
      <c r="C567" s="215"/>
      <c r="D567" s="215"/>
      <c r="E567" s="215"/>
      <c r="F567" s="221"/>
      <c r="G567" s="199"/>
      <c r="H567" s="199"/>
      <c r="I567" s="199"/>
      <c r="J567" s="199"/>
      <c r="K567" s="199"/>
      <c r="L567" s="199"/>
      <c r="M567" s="199"/>
      <c r="N567" s="199"/>
      <c r="O567" s="199"/>
      <c r="P567" s="199"/>
      <c r="Q567" s="199"/>
      <c r="R567" s="199"/>
      <c r="S567" s="199"/>
      <c r="T567" s="199"/>
      <c r="U567" s="199"/>
      <c r="V567" s="199"/>
      <c r="W567" s="199"/>
      <c r="X567" s="199"/>
      <c r="Y567" s="199"/>
      <c r="Z567" s="199"/>
      <c r="AA567" s="199"/>
    </row>
    <row r="568" spans="1:27" ht="12.75" customHeight="1" x14ac:dyDescent="0.2">
      <c r="A568" s="199"/>
      <c r="B568" s="199"/>
      <c r="C568" s="215"/>
      <c r="D568" s="215"/>
      <c r="E568" s="215"/>
      <c r="F568" s="221"/>
      <c r="G568" s="199"/>
      <c r="H568" s="199"/>
      <c r="I568" s="199"/>
      <c r="J568" s="199"/>
      <c r="K568" s="199"/>
      <c r="L568" s="199"/>
      <c r="M568" s="199"/>
      <c r="N568" s="199"/>
      <c r="O568" s="199"/>
      <c r="P568" s="199"/>
      <c r="Q568" s="199"/>
      <c r="R568" s="199"/>
      <c r="S568" s="199"/>
      <c r="T568" s="199"/>
      <c r="U568" s="199"/>
      <c r="V568" s="199"/>
      <c r="W568" s="199"/>
      <c r="X568" s="199"/>
      <c r="Y568" s="199"/>
      <c r="Z568" s="199"/>
      <c r="AA568" s="199"/>
    </row>
    <row r="569" spans="1:27" ht="12.75" customHeight="1" x14ac:dyDescent="0.2">
      <c r="A569" s="199"/>
      <c r="B569" s="199"/>
      <c r="C569" s="215"/>
      <c r="D569" s="215"/>
      <c r="E569" s="215"/>
      <c r="F569" s="221"/>
      <c r="G569" s="199"/>
      <c r="H569" s="199"/>
      <c r="I569" s="199"/>
      <c r="J569" s="199"/>
      <c r="K569" s="199"/>
      <c r="L569" s="199"/>
      <c r="M569" s="199"/>
      <c r="N569" s="199"/>
      <c r="O569" s="199"/>
      <c r="P569" s="199"/>
      <c r="Q569" s="199"/>
      <c r="R569" s="199"/>
      <c r="S569" s="199"/>
      <c r="T569" s="199"/>
      <c r="U569" s="199"/>
      <c r="V569" s="199"/>
      <c r="W569" s="199"/>
      <c r="X569" s="199"/>
      <c r="Y569" s="199"/>
      <c r="Z569" s="199"/>
      <c r="AA569" s="199"/>
    </row>
    <row r="570" spans="1:27" ht="12.75" customHeight="1" x14ac:dyDescent="0.2">
      <c r="A570" s="199"/>
      <c r="B570" s="199"/>
      <c r="C570" s="215"/>
      <c r="D570" s="215"/>
      <c r="E570" s="215"/>
      <c r="F570" s="221"/>
      <c r="G570" s="199"/>
      <c r="H570" s="199"/>
      <c r="I570" s="199"/>
      <c r="J570" s="199"/>
      <c r="K570" s="199"/>
      <c r="L570" s="199"/>
      <c r="M570" s="199"/>
      <c r="N570" s="199"/>
      <c r="O570" s="199"/>
      <c r="P570" s="199"/>
      <c r="Q570" s="199"/>
      <c r="R570" s="199"/>
      <c r="S570" s="199"/>
      <c r="T570" s="199"/>
      <c r="U570" s="199"/>
      <c r="V570" s="199"/>
      <c r="W570" s="199"/>
      <c r="X570" s="199"/>
      <c r="Y570" s="199"/>
      <c r="Z570" s="199"/>
      <c r="AA570" s="199"/>
    </row>
    <row r="571" spans="1:27" ht="12.75" customHeight="1" x14ac:dyDescent="0.2">
      <c r="A571" s="199"/>
      <c r="B571" s="199"/>
      <c r="C571" s="215"/>
      <c r="D571" s="215"/>
      <c r="E571" s="215"/>
      <c r="F571" s="221"/>
      <c r="G571" s="199"/>
      <c r="H571" s="199"/>
      <c r="I571" s="199"/>
      <c r="J571" s="199"/>
      <c r="K571" s="199"/>
      <c r="L571" s="199"/>
      <c r="M571" s="199"/>
      <c r="N571" s="199"/>
      <c r="O571" s="199"/>
      <c r="P571" s="199"/>
      <c r="Q571" s="199"/>
      <c r="R571" s="199"/>
      <c r="S571" s="199"/>
      <c r="T571" s="199"/>
      <c r="U571" s="199"/>
      <c r="V571" s="199"/>
      <c r="W571" s="199"/>
      <c r="X571" s="199"/>
      <c r="Y571" s="199"/>
      <c r="Z571" s="199"/>
      <c r="AA571" s="199"/>
    </row>
    <row r="572" spans="1:27" ht="12.75" customHeight="1" x14ac:dyDescent="0.2">
      <c r="A572" s="199"/>
      <c r="B572" s="199"/>
      <c r="C572" s="215"/>
      <c r="D572" s="215"/>
      <c r="E572" s="215"/>
      <c r="F572" s="221"/>
      <c r="G572" s="199"/>
      <c r="H572" s="199"/>
      <c r="I572" s="199"/>
      <c r="J572" s="199"/>
      <c r="K572" s="199"/>
      <c r="L572" s="199"/>
      <c r="M572" s="199"/>
      <c r="N572" s="199"/>
      <c r="O572" s="199"/>
      <c r="P572" s="199"/>
      <c r="Q572" s="199"/>
      <c r="R572" s="199"/>
      <c r="S572" s="199"/>
      <c r="T572" s="199"/>
      <c r="U572" s="199"/>
      <c r="V572" s="199"/>
      <c r="W572" s="199"/>
      <c r="X572" s="199"/>
      <c r="Y572" s="199"/>
      <c r="Z572" s="199"/>
      <c r="AA572" s="199"/>
    </row>
    <row r="573" spans="1:27" ht="12.75" customHeight="1" x14ac:dyDescent="0.2">
      <c r="A573" s="199"/>
      <c r="B573" s="199"/>
      <c r="C573" s="215"/>
      <c r="D573" s="215"/>
      <c r="E573" s="215"/>
      <c r="F573" s="221"/>
      <c r="G573" s="199"/>
      <c r="H573" s="199"/>
      <c r="I573" s="199"/>
      <c r="J573" s="199"/>
      <c r="K573" s="199"/>
      <c r="L573" s="199"/>
      <c r="M573" s="199"/>
      <c r="N573" s="199"/>
      <c r="O573" s="199"/>
      <c r="P573" s="199"/>
      <c r="Q573" s="199"/>
      <c r="R573" s="199"/>
      <c r="S573" s="199"/>
      <c r="T573" s="199"/>
      <c r="U573" s="199"/>
      <c r="V573" s="199"/>
      <c r="W573" s="199"/>
      <c r="X573" s="199"/>
      <c r="Y573" s="199"/>
      <c r="Z573" s="199"/>
      <c r="AA573" s="199"/>
    </row>
    <row r="574" spans="1:27" ht="12.75" customHeight="1" x14ac:dyDescent="0.2">
      <c r="A574" s="199"/>
      <c r="B574" s="199"/>
      <c r="C574" s="215"/>
      <c r="D574" s="215"/>
      <c r="E574" s="215"/>
      <c r="F574" s="221"/>
      <c r="G574" s="199"/>
      <c r="H574" s="199"/>
      <c r="I574" s="199"/>
      <c r="J574" s="199"/>
      <c r="K574" s="199"/>
      <c r="L574" s="199"/>
      <c r="M574" s="199"/>
      <c r="N574" s="199"/>
      <c r="O574" s="199"/>
      <c r="P574" s="199"/>
      <c r="Q574" s="199"/>
      <c r="R574" s="199"/>
      <c r="S574" s="199"/>
      <c r="T574" s="199"/>
      <c r="U574" s="199"/>
      <c r="V574" s="199"/>
      <c r="W574" s="199"/>
      <c r="X574" s="199"/>
      <c r="Y574" s="199"/>
      <c r="Z574" s="199"/>
      <c r="AA574" s="199"/>
    </row>
    <row r="575" spans="1:27" ht="12.75" customHeight="1" x14ac:dyDescent="0.2">
      <c r="A575" s="199"/>
      <c r="B575" s="199"/>
      <c r="C575" s="215"/>
      <c r="D575" s="215"/>
      <c r="E575" s="215"/>
      <c r="F575" s="221"/>
      <c r="G575" s="199"/>
      <c r="H575" s="199"/>
      <c r="I575" s="199"/>
      <c r="J575" s="199"/>
      <c r="K575" s="199"/>
      <c r="L575" s="199"/>
      <c r="M575" s="199"/>
      <c r="N575" s="199"/>
      <c r="O575" s="199"/>
      <c r="P575" s="199"/>
      <c r="Q575" s="199"/>
      <c r="R575" s="199"/>
      <c r="S575" s="199"/>
      <c r="T575" s="199"/>
      <c r="U575" s="199"/>
      <c r="V575" s="199"/>
      <c r="W575" s="199"/>
      <c r="X575" s="199"/>
      <c r="Y575" s="199"/>
      <c r="Z575" s="199"/>
      <c r="AA575" s="199"/>
    </row>
    <row r="576" spans="1:27" ht="12.75" customHeight="1" x14ac:dyDescent="0.2">
      <c r="A576" s="199"/>
      <c r="B576" s="199"/>
      <c r="C576" s="215"/>
      <c r="D576" s="215"/>
      <c r="E576" s="215"/>
      <c r="F576" s="221"/>
      <c r="G576" s="199"/>
      <c r="H576" s="199"/>
      <c r="I576" s="199"/>
      <c r="J576" s="199"/>
      <c r="K576" s="199"/>
      <c r="L576" s="199"/>
      <c r="M576" s="199"/>
      <c r="N576" s="199"/>
      <c r="O576" s="199"/>
      <c r="P576" s="199"/>
      <c r="Q576" s="199"/>
      <c r="R576" s="199"/>
      <c r="S576" s="199"/>
      <c r="T576" s="199"/>
      <c r="U576" s="199"/>
      <c r="V576" s="199"/>
      <c r="W576" s="199"/>
      <c r="X576" s="199"/>
      <c r="Y576" s="199"/>
      <c r="Z576" s="199"/>
      <c r="AA576" s="199"/>
    </row>
    <row r="577" spans="1:27" ht="12.75" customHeight="1" x14ac:dyDescent="0.2">
      <c r="A577" s="199"/>
      <c r="B577" s="199"/>
      <c r="C577" s="215"/>
      <c r="D577" s="215"/>
      <c r="E577" s="215"/>
      <c r="F577" s="221"/>
      <c r="G577" s="199"/>
      <c r="H577" s="199"/>
      <c r="I577" s="199"/>
      <c r="J577" s="199"/>
      <c r="K577" s="199"/>
      <c r="L577" s="199"/>
      <c r="M577" s="199"/>
      <c r="N577" s="199"/>
      <c r="O577" s="199"/>
      <c r="P577" s="199"/>
      <c r="Q577" s="199"/>
      <c r="R577" s="199"/>
      <c r="S577" s="199"/>
      <c r="T577" s="199"/>
      <c r="U577" s="199"/>
      <c r="V577" s="199"/>
      <c r="W577" s="199"/>
      <c r="X577" s="199"/>
      <c r="Y577" s="199"/>
      <c r="Z577" s="199"/>
      <c r="AA577" s="199"/>
    </row>
    <row r="578" spans="1:27" ht="12.75" customHeight="1" x14ac:dyDescent="0.2">
      <c r="A578" s="199"/>
      <c r="B578" s="199"/>
      <c r="C578" s="215"/>
      <c r="D578" s="215"/>
      <c r="E578" s="215"/>
      <c r="F578" s="221"/>
      <c r="G578" s="199"/>
      <c r="H578" s="199"/>
      <c r="I578" s="199"/>
      <c r="J578" s="199"/>
      <c r="K578" s="199"/>
      <c r="L578" s="199"/>
      <c r="M578" s="199"/>
      <c r="N578" s="199"/>
      <c r="O578" s="199"/>
      <c r="P578" s="199"/>
      <c r="Q578" s="199"/>
      <c r="R578" s="199"/>
      <c r="S578" s="199"/>
      <c r="T578" s="199"/>
      <c r="U578" s="199"/>
      <c r="V578" s="199"/>
      <c r="W578" s="199"/>
      <c r="X578" s="199"/>
      <c r="Y578" s="199"/>
      <c r="Z578" s="199"/>
      <c r="AA578" s="199"/>
    </row>
    <row r="579" spans="1:27" ht="12.75" customHeight="1" x14ac:dyDescent="0.2">
      <c r="A579" s="199"/>
      <c r="B579" s="199"/>
      <c r="C579" s="215"/>
      <c r="D579" s="215"/>
      <c r="E579" s="215"/>
      <c r="F579" s="221"/>
      <c r="G579" s="199"/>
      <c r="H579" s="199"/>
      <c r="I579" s="199"/>
      <c r="J579" s="199"/>
      <c r="K579" s="199"/>
      <c r="L579" s="199"/>
      <c r="M579" s="199"/>
      <c r="N579" s="199"/>
      <c r="O579" s="199"/>
      <c r="P579" s="199"/>
      <c r="Q579" s="199"/>
      <c r="R579" s="199"/>
      <c r="S579" s="199"/>
      <c r="T579" s="199"/>
      <c r="U579" s="199"/>
      <c r="V579" s="199"/>
      <c r="W579" s="199"/>
      <c r="X579" s="199"/>
      <c r="Y579" s="199"/>
      <c r="Z579" s="199"/>
      <c r="AA579" s="199"/>
    </row>
    <row r="580" spans="1:27" ht="12.75" customHeight="1" x14ac:dyDescent="0.2">
      <c r="A580" s="199"/>
      <c r="B580" s="199"/>
      <c r="C580" s="215"/>
      <c r="D580" s="215"/>
      <c r="E580" s="215"/>
      <c r="F580" s="221"/>
      <c r="G580" s="199"/>
      <c r="H580" s="199"/>
      <c r="I580" s="199"/>
      <c r="J580" s="199"/>
      <c r="K580" s="199"/>
      <c r="L580" s="199"/>
      <c r="M580" s="199"/>
      <c r="N580" s="199"/>
      <c r="O580" s="199"/>
      <c r="P580" s="199"/>
      <c r="Q580" s="199"/>
      <c r="R580" s="199"/>
      <c r="S580" s="199"/>
      <c r="T580" s="199"/>
      <c r="U580" s="199"/>
      <c r="V580" s="199"/>
      <c r="W580" s="199"/>
      <c r="X580" s="199"/>
      <c r="Y580" s="199"/>
      <c r="Z580" s="199"/>
      <c r="AA580" s="199"/>
    </row>
    <row r="581" spans="1:27" ht="12.75" customHeight="1" x14ac:dyDescent="0.2">
      <c r="A581" s="199"/>
      <c r="B581" s="199"/>
      <c r="C581" s="215"/>
      <c r="D581" s="215"/>
      <c r="E581" s="215"/>
      <c r="F581" s="221"/>
      <c r="G581" s="199"/>
      <c r="H581" s="199"/>
      <c r="I581" s="199"/>
      <c r="J581" s="199"/>
      <c r="K581" s="199"/>
      <c r="L581" s="199"/>
      <c r="M581" s="199"/>
      <c r="N581" s="199"/>
      <c r="O581" s="199"/>
      <c r="P581" s="199"/>
      <c r="Q581" s="199"/>
      <c r="R581" s="199"/>
      <c r="S581" s="199"/>
      <c r="T581" s="199"/>
      <c r="U581" s="199"/>
      <c r="V581" s="199"/>
      <c r="W581" s="199"/>
      <c r="X581" s="199"/>
      <c r="Y581" s="199"/>
      <c r="Z581" s="199"/>
      <c r="AA581" s="199"/>
    </row>
    <row r="582" spans="1:27" ht="12.75" customHeight="1" x14ac:dyDescent="0.2">
      <c r="A582" s="199"/>
      <c r="B582" s="199"/>
      <c r="C582" s="215"/>
      <c r="D582" s="215"/>
      <c r="E582" s="215"/>
      <c r="F582" s="221"/>
      <c r="G582" s="199"/>
      <c r="H582" s="199"/>
      <c r="I582" s="199"/>
      <c r="J582" s="199"/>
      <c r="K582" s="199"/>
      <c r="L582" s="199"/>
      <c r="M582" s="199"/>
      <c r="N582" s="199"/>
      <c r="O582" s="199"/>
      <c r="P582" s="199"/>
      <c r="Q582" s="199"/>
      <c r="R582" s="199"/>
      <c r="S582" s="199"/>
      <c r="T582" s="199"/>
      <c r="U582" s="199"/>
      <c r="V582" s="199"/>
      <c r="W582" s="199"/>
      <c r="X582" s="199"/>
      <c r="Y582" s="199"/>
      <c r="Z582" s="199"/>
      <c r="AA582" s="199"/>
    </row>
    <row r="583" spans="1:27" ht="12.75" customHeight="1" x14ac:dyDescent="0.2">
      <c r="A583" s="199"/>
      <c r="B583" s="199"/>
      <c r="C583" s="215"/>
      <c r="D583" s="215"/>
      <c r="E583" s="215"/>
      <c r="F583" s="221"/>
      <c r="G583" s="199"/>
      <c r="H583" s="199"/>
      <c r="I583" s="199"/>
      <c r="J583" s="199"/>
      <c r="K583" s="199"/>
      <c r="L583" s="199"/>
      <c r="M583" s="199"/>
      <c r="N583" s="199"/>
      <c r="O583" s="199"/>
      <c r="P583" s="199"/>
      <c r="Q583" s="199"/>
      <c r="R583" s="199"/>
      <c r="S583" s="199"/>
      <c r="T583" s="199"/>
      <c r="U583" s="199"/>
      <c r="V583" s="199"/>
      <c r="W583" s="199"/>
      <c r="X583" s="199"/>
      <c r="Y583" s="199"/>
      <c r="Z583" s="199"/>
      <c r="AA583" s="199"/>
    </row>
    <row r="584" spans="1:27" ht="12.75" customHeight="1" x14ac:dyDescent="0.2">
      <c r="A584" s="199"/>
      <c r="B584" s="199"/>
      <c r="C584" s="215"/>
      <c r="D584" s="215"/>
      <c r="E584" s="215"/>
      <c r="F584" s="221"/>
      <c r="G584" s="199"/>
      <c r="H584" s="199"/>
      <c r="I584" s="199"/>
      <c r="J584" s="199"/>
      <c r="K584" s="199"/>
      <c r="L584" s="199"/>
      <c r="M584" s="199"/>
      <c r="N584" s="199"/>
      <c r="O584" s="199"/>
      <c r="P584" s="199"/>
      <c r="Q584" s="199"/>
      <c r="R584" s="199"/>
      <c r="S584" s="199"/>
      <c r="T584" s="199"/>
      <c r="U584" s="199"/>
      <c r="V584" s="199"/>
      <c r="W584" s="199"/>
      <c r="X584" s="199"/>
      <c r="Y584" s="199"/>
      <c r="Z584" s="199"/>
      <c r="AA584" s="199"/>
    </row>
    <row r="585" spans="1:27" ht="12.75" customHeight="1" x14ac:dyDescent="0.2">
      <c r="A585" s="199"/>
      <c r="B585" s="199"/>
      <c r="C585" s="215"/>
      <c r="D585" s="215"/>
      <c r="E585" s="215"/>
      <c r="F585" s="221"/>
      <c r="G585" s="199"/>
      <c r="H585" s="199"/>
      <c r="I585" s="199"/>
      <c r="J585" s="199"/>
      <c r="K585" s="199"/>
      <c r="L585" s="199"/>
      <c r="M585" s="199"/>
      <c r="N585" s="199"/>
      <c r="O585" s="199"/>
      <c r="P585" s="199"/>
      <c r="Q585" s="199"/>
      <c r="R585" s="199"/>
      <c r="S585" s="199"/>
      <c r="T585" s="199"/>
      <c r="U585" s="199"/>
      <c r="V585" s="199"/>
      <c r="W585" s="199"/>
      <c r="X585" s="199"/>
      <c r="Y585" s="199"/>
      <c r="Z585" s="199"/>
      <c r="AA585" s="199"/>
    </row>
    <row r="586" spans="1:27" ht="12.75" customHeight="1" x14ac:dyDescent="0.2">
      <c r="A586" s="199"/>
      <c r="B586" s="199"/>
      <c r="C586" s="215"/>
      <c r="D586" s="215"/>
      <c r="E586" s="215"/>
      <c r="F586" s="221"/>
      <c r="G586" s="199"/>
      <c r="H586" s="199"/>
      <c r="I586" s="199"/>
      <c r="J586" s="199"/>
      <c r="K586" s="199"/>
      <c r="L586" s="199"/>
      <c r="M586" s="199"/>
      <c r="N586" s="199"/>
      <c r="O586" s="199"/>
      <c r="P586" s="199"/>
      <c r="Q586" s="199"/>
      <c r="R586" s="199"/>
      <c r="S586" s="199"/>
      <c r="T586" s="199"/>
      <c r="U586" s="199"/>
      <c r="V586" s="199"/>
      <c r="W586" s="199"/>
      <c r="X586" s="199"/>
      <c r="Y586" s="199"/>
      <c r="Z586" s="199"/>
      <c r="AA586" s="199"/>
    </row>
    <row r="587" spans="1:27" ht="12.75" customHeight="1" x14ac:dyDescent="0.2">
      <c r="A587" s="199"/>
      <c r="B587" s="199"/>
      <c r="C587" s="215"/>
      <c r="D587" s="215"/>
      <c r="E587" s="215"/>
      <c r="F587" s="221"/>
      <c r="G587" s="199"/>
      <c r="H587" s="199"/>
      <c r="I587" s="199"/>
      <c r="J587" s="199"/>
      <c r="K587" s="199"/>
      <c r="L587" s="199"/>
      <c r="M587" s="199"/>
      <c r="N587" s="199"/>
      <c r="O587" s="199"/>
      <c r="P587" s="199"/>
      <c r="Q587" s="199"/>
      <c r="R587" s="199"/>
      <c r="S587" s="199"/>
      <c r="T587" s="199"/>
      <c r="U587" s="199"/>
      <c r="V587" s="199"/>
      <c r="W587" s="199"/>
      <c r="X587" s="199"/>
      <c r="Y587" s="199"/>
      <c r="Z587" s="199"/>
      <c r="AA587" s="199"/>
    </row>
    <row r="588" spans="1:27" ht="12.75" customHeight="1" x14ac:dyDescent="0.2">
      <c r="A588" s="199"/>
      <c r="B588" s="199"/>
      <c r="C588" s="215"/>
      <c r="D588" s="215"/>
      <c r="E588" s="215"/>
      <c r="F588" s="221"/>
      <c r="G588" s="199"/>
      <c r="H588" s="199"/>
      <c r="I588" s="199"/>
      <c r="J588" s="199"/>
      <c r="K588" s="199"/>
      <c r="L588" s="199"/>
      <c r="M588" s="199"/>
      <c r="N588" s="199"/>
      <c r="O588" s="199"/>
      <c r="P588" s="199"/>
      <c r="Q588" s="199"/>
      <c r="R588" s="199"/>
      <c r="S588" s="199"/>
      <c r="T588" s="199"/>
      <c r="U588" s="199"/>
      <c r="V588" s="199"/>
      <c r="W588" s="199"/>
      <c r="X588" s="199"/>
      <c r="Y588" s="199"/>
      <c r="Z588" s="199"/>
      <c r="AA588" s="199"/>
    </row>
    <row r="589" spans="1:27" ht="12.75" customHeight="1" x14ac:dyDescent="0.2">
      <c r="A589" s="199"/>
      <c r="B589" s="199"/>
      <c r="C589" s="215"/>
      <c r="D589" s="215"/>
      <c r="E589" s="215"/>
      <c r="F589" s="221"/>
      <c r="G589" s="199"/>
      <c r="H589" s="199"/>
      <c r="I589" s="199"/>
      <c r="J589" s="199"/>
      <c r="K589" s="199"/>
      <c r="L589" s="199"/>
      <c r="M589" s="199"/>
      <c r="N589" s="199"/>
      <c r="O589" s="199"/>
      <c r="P589" s="199"/>
      <c r="Q589" s="199"/>
      <c r="R589" s="199"/>
      <c r="S589" s="199"/>
      <c r="T589" s="199"/>
      <c r="U589" s="199"/>
      <c r="V589" s="199"/>
      <c r="W589" s="199"/>
      <c r="X589" s="199"/>
      <c r="Y589" s="199"/>
      <c r="Z589" s="199"/>
      <c r="AA589" s="199"/>
    </row>
    <row r="590" spans="1:27" ht="12.75" customHeight="1" x14ac:dyDescent="0.2">
      <c r="A590" s="199"/>
      <c r="B590" s="199"/>
      <c r="C590" s="215"/>
      <c r="D590" s="215"/>
      <c r="E590" s="215"/>
      <c r="F590" s="221"/>
      <c r="G590" s="199"/>
      <c r="H590" s="199"/>
      <c r="I590" s="199"/>
      <c r="J590" s="199"/>
      <c r="K590" s="199"/>
      <c r="L590" s="199"/>
      <c r="M590" s="199"/>
      <c r="N590" s="199"/>
      <c r="O590" s="199"/>
      <c r="P590" s="199"/>
      <c r="Q590" s="199"/>
      <c r="R590" s="199"/>
      <c r="S590" s="199"/>
      <c r="T590" s="199"/>
      <c r="U590" s="199"/>
      <c r="V590" s="199"/>
      <c r="W590" s="199"/>
      <c r="X590" s="199"/>
      <c r="Y590" s="199"/>
      <c r="Z590" s="199"/>
      <c r="AA590" s="199"/>
    </row>
    <row r="591" spans="1:27" ht="12.75" customHeight="1" x14ac:dyDescent="0.2">
      <c r="A591" s="199"/>
      <c r="B591" s="199"/>
      <c r="C591" s="215"/>
      <c r="D591" s="215"/>
      <c r="E591" s="215"/>
      <c r="F591" s="221"/>
      <c r="G591" s="199"/>
      <c r="H591" s="199"/>
      <c r="I591" s="199"/>
      <c r="J591" s="199"/>
      <c r="K591" s="199"/>
      <c r="L591" s="199"/>
      <c r="M591" s="199"/>
      <c r="N591" s="199"/>
      <c r="O591" s="199"/>
      <c r="P591" s="199"/>
      <c r="Q591" s="199"/>
      <c r="R591" s="199"/>
      <c r="S591" s="199"/>
      <c r="T591" s="199"/>
      <c r="U591" s="199"/>
      <c r="V591" s="199"/>
      <c r="W591" s="199"/>
      <c r="X591" s="199"/>
      <c r="Y591" s="199"/>
      <c r="Z591" s="199"/>
      <c r="AA591" s="199"/>
    </row>
    <row r="592" spans="1:27" ht="12.75" customHeight="1" x14ac:dyDescent="0.2">
      <c r="A592" s="199"/>
      <c r="B592" s="199"/>
      <c r="C592" s="215"/>
      <c r="D592" s="215"/>
      <c r="E592" s="215"/>
      <c r="F592" s="221"/>
      <c r="G592" s="199"/>
      <c r="H592" s="199"/>
      <c r="I592" s="199"/>
      <c r="J592" s="199"/>
      <c r="K592" s="199"/>
      <c r="L592" s="199"/>
      <c r="M592" s="199"/>
      <c r="N592" s="199"/>
      <c r="O592" s="199"/>
      <c r="P592" s="199"/>
      <c r="Q592" s="199"/>
      <c r="R592" s="199"/>
      <c r="S592" s="199"/>
      <c r="T592" s="199"/>
      <c r="U592" s="199"/>
      <c r="V592" s="199"/>
      <c r="W592" s="199"/>
      <c r="X592" s="199"/>
      <c r="Y592" s="199"/>
      <c r="Z592" s="199"/>
      <c r="AA592" s="199"/>
    </row>
    <row r="593" spans="1:27" ht="12.75" customHeight="1" x14ac:dyDescent="0.2">
      <c r="A593" s="199"/>
      <c r="B593" s="199"/>
      <c r="C593" s="215"/>
      <c r="D593" s="215"/>
      <c r="E593" s="215"/>
      <c r="F593" s="221"/>
      <c r="G593" s="199"/>
      <c r="H593" s="199"/>
      <c r="I593" s="199"/>
      <c r="J593" s="199"/>
      <c r="K593" s="199"/>
      <c r="L593" s="199"/>
      <c r="M593" s="199"/>
      <c r="N593" s="199"/>
      <c r="O593" s="199"/>
      <c r="P593" s="199"/>
      <c r="Q593" s="199"/>
      <c r="R593" s="199"/>
      <c r="S593" s="199"/>
      <c r="T593" s="199"/>
      <c r="U593" s="199"/>
      <c r="V593" s="199"/>
      <c r="W593" s="199"/>
      <c r="X593" s="199"/>
      <c r="Y593" s="199"/>
      <c r="Z593" s="199"/>
      <c r="AA593" s="199"/>
    </row>
    <row r="594" spans="1:27" ht="12.75" customHeight="1" x14ac:dyDescent="0.2">
      <c r="A594" s="199"/>
      <c r="B594" s="199"/>
      <c r="C594" s="215"/>
      <c r="D594" s="215"/>
      <c r="E594" s="215"/>
      <c r="F594" s="221"/>
      <c r="G594" s="199"/>
      <c r="H594" s="199"/>
      <c r="I594" s="199"/>
      <c r="J594" s="199"/>
      <c r="K594" s="199"/>
      <c r="L594" s="199"/>
      <c r="M594" s="199"/>
      <c r="N594" s="199"/>
      <c r="O594" s="199"/>
      <c r="P594" s="199"/>
      <c r="Q594" s="199"/>
      <c r="R594" s="199"/>
      <c r="S594" s="199"/>
      <c r="T594" s="199"/>
      <c r="U594" s="199"/>
      <c r="V594" s="199"/>
      <c r="W594" s="199"/>
      <c r="X594" s="199"/>
      <c r="Y594" s="199"/>
      <c r="Z594" s="199"/>
      <c r="AA594" s="199"/>
    </row>
    <row r="595" spans="1:27" ht="12.75" customHeight="1" x14ac:dyDescent="0.2">
      <c r="A595" s="199"/>
      <c r="B595" s="199"/>
      <c r="C595" s="215"/>
      <c r="D595" s="215"/>
      <c r="E595" s="215"/>
      <c r="F595" s="221"/>
      <c r="G595" s="199"/>
      <c r="H595" s="199"/>
      <c r="I595" s="199"/>
      <c r="J595" s="199"/>
      <c r="K595" s="199"/>
      <c r="L595" s="199"/>
      <c r="M595" s="199"/>
      <c r="N595" s="199"/>
      <c r="O595" s="199"/>
      <c r="P595" s="199"/>
      <c r="Q595" s="199"/>
      <c r="R595" s="199"/>
      <c r="S595" s="199"/>
      <c r="T595" s="199"/>
      <c r="U595" s="199"/>
      <c r="V595" s="199"/>
      <c r="W595" s="199"/>
      <c r="X595" s="199"/>
      <c r="Y595" s="199"/>
      <c r="Z595" s="199"/>
      <c r="AA595" s="199"/>
    </row>
    <row r="596" spans="1:27" ht="12.75" customHeight="1" x14ac:dyDescent="0.2">
      <c r="A596" s="199"/>
      <c r="B596" s="199"/>
      <c r="C596" s="215"/>
      <c r="D596" s="215"/>
      <c r="E596" s="215"/>
      <c r="F596" s="221"/>
      <c r="G596" s="199"/>
      <c r="H596" s="199"/>
      <c r="I596" s="199"/>
      <c r="J596" s="199"/>
      <c r="K596" s="199"/>
      <c r="L596" s="199"/>
      <c r="M596" s="199"/>
      <c r="N596" s="199"/>
      <c r="O596" s="199"/>
      <c r="P596" s="199"/>
      <c r="Q596" s="199"/>
      <c r="R596" s="199"/>
      <c r="S596" s="199"/>
      <c r="T596" s="199"/>
      <c r="U596" s="199"/>
      <c r="V596" s="199"/>
      <c r="W596" s="199"/>
      <c r="X596" s="199"/>
      <c r="Y596" s="199"/>
      <c r="Z596" s="199"/>
      <c r="AA596" s="199"/>
    </row>
    <row r="597" spans="1:27" ht="12.75" customHeight="1" x14ac:dyDescent="0.2">
      <c r="A597" s="199"/>
      <c r="B597" s="199"/>
      <c r="C597" s="215"/>
      <c r="D597" s="215"/>
      <c r="E597" s="215"/>
      <c r="F597" s="221"/>
      <c r="G597" s="199"/>
      <c r="H597" s="199"/>
      <c r="I597" s="199"/>
      <c r="J597" s="199"/>
      <c r="K597" s="199"/>
      <c r="L597" s="199"/>
      <c r="M597" s="199"/>
      <c r="N597" s="199"/>
      <c r="O597" s="199"/>
      <c r="P597" s="199"/>
      <c r="Q597" s="199"/>
      <c r="R597" s="199"/>
      <c r="S597" s="199"/>
      <c r="T597" s="199"/>
      <c r="U597" s="199"/>
      <c r="V597" s="199"/>
      <c r="W597" s="199"/>
      <c r="X597" s="199"/>
      <c r="Y597" s="199"/>
      <c r="Z597" s="199"/>
      <c r="AA597" s="199"/>
    </row>
    <row r="598" spans="1:27" ht="12.75" customHeight="1" x14ac:dyDescent="0.2">
      <c r="A598" s="199"/>
      <c r="B598" s="199"/>
      <c r="C598" s="215"/>
      <c r="D598" s="215"/>
      <c r="E598" s="215"/>
      <c r="F598" s="221"/>
      <c r="G598" s="199"/>
      <c r="H598" s="199"/>
      <c r="I598" s="199"/>
      <c r="J598" s="199"/>
      <c r="K598" s="199"/>
      <c r="L598" s="199"/>
      <c r="M598" s="199"/>
      <c r="N598" s="199"/>
      <c r="O598" s="199"/>
      <c r="P598" s="199"/>
      <c r="Q598" s="199"/>
      <c r="R598" s="199"/>
      <c r="S598" s="199"/>
      <c r="T598" s="199"/>
      <c r="U598" s="199"/>
      <c r="V598" s="199"/>
      <c r="W598" s="199"/>
      <c r="X598" s="199"/>
      <c r="Y598" s="199"/>
      <c r="Z598" s="199"/>
      <c r="AA598" s="199"/>
    </row>
    <row r="599" spans="1:27" ht="12.75" customHeight="1" x14ac:dyDescent="0.2">
      <c r="A599" s="199"/>
      <c r="B599" s="199"/>
      <c r="C599" s="215"/>
      <c r="D599" s="215"/>
      <c r="E599" s="215"/>
      <c r="F599" s="221"/>
      <c r="G599" s="199"/>
      <c r="H599" s="199"/>
      <c r="I599" s="199"/>
      <c r="J599" s="199"/>
      <c r="K599" s="199"/>
      <c r="L599" s="199"/>
      <c r="M599" s="199"/>
      <c r="N599" s="199"/>
      <c r="O599" s="199"/>
      <c r="P599" s="199"/>
      <c r="Q599" s="199"/>
      <c r="R599" s="199"/>
      <c r="S599" s="199"/>
      <c r="T599" s="199"/>
      <c r="U599" s="199"/>
      <c r="V599" s="199"/>
      <c r="W599" s="199"/>
      <c r="X599" s="199"/>
      <c r="Y599" s="199"/>
      <c r="Z599" s="199"/>
      <c r="AA599" s="199"/>
    </row>
    <row r="600" spans="1:27" ht="12.75" customHeight="1" x14ac:dyDescent="0.2">
      <c r="A600" s="199"/>
      <c r="B600" s="199"/>
      <c r="C600" s="215"/>
      <c r="D600" s="215"/>
      <c r="E600" s="215"/>
      <c r="F600" s="221"/>
      <c r="G600" s="199"/>
      <c r="H600" s="199"/>
      <c r="I600" s="199"/>
      <c r="J600" s="199"/>
      <c r="K600" s="199"/>
      <c r="L600" s="199"/>
      <c r="M600" s="199"/>
      <c r="N600" s="199"/>
      <c r="O600" s="199"/>
      <c r="P600" s="199"/>
      <c r="Q600" s="199"/>
      <c r="R600" s="199"/>
      <c r="S600" s="199"/>
      <c r="T600" s="199"/>
      <c r="U600" s="199"/>
      <c r="V600" s="199"/>
      <c r="W600" s="199"/>
      <c r="X600" s="199"/>
      <c r="Y600" s="199"/>
      <c r="Z600" s="199"/>
      <c r="AA600" s="199"/>
    </row>
    <row r="601" spans="1:27" ht="12.75" customHeight="1" x14ac:dyDescent="0.2">
      <c r="A601" s="199"/>
      <c r="B601" s="199"/>
      <c r="C601" s="215"/>
      <c r="D601" s="215"/>
      <c r="E601" s="215"/>
      <c r="F601" s="221"/>
      <c r="G601" s="199"/>
      <c r="H601" s="199"/>
      <c r="I601" s="199"/>
      <c r="J601" s="199"/>
      <c r="K601" s="199"/>
      <c r="L601" s="199"/>
      <c r="M601" s="199"/>
      <c r="N601" s="199"/>
      <c r="O601" s="199"/>
      <c r="P601" s="199"/>
      <c r="Q601" s="199"/>
      <c r="R601" s="199"/>
      <c r="S601" s="199"/>
      <c r="T601" s="199"/>
      <c r="U601" s="199"/>
      <c r="V601" s="199"/>
      <c r="W601" s="199"/>
      <c r="X601" s="199"/>
      <c r="Y601" s="199"/>
      <c r="Z601" s="199"/>
      <c r="AA601" s="199"/>
    </row>
    <row r="602" spans="1:27" ht="12.75" customHeight="1" x14ac:dyDescent="0.2">
      <c r="A602" s="199"/>
      <c r="B602" s="199"/>
      <c r="C602" s="215"/>
      <c r="D602" s="215"/>
      <c r="E602" s="215"/>
      <c r="F602" s="221"/>
      <c r="G602" s="199"/>
      <c r="H602" s="199"/>
      <c r="I602" s="199"/>
      <c r="J602" s="199"/>
      <c r="K602" s="199"/>
      <c r="L602" s="199"/>
      <c r="M602" s="199"/>
      <c r="N602" s="199"/>
      <c r="O602" s="199"/>
      <c r="P602" s="199"/>
      <c r="Q602" s="199"/>
      <c r="R602" s="199"/>
      <c r="S602" s="199"/>
      <c r="T602" s="199"/>
      <c r="U602" s="199"/>
      <c r="V602" s="199"/>
      <c r="W602" s="199"/>
      <c r="X602" s="199"/>
      <c r="Y602" s="199"/>
      <c r="Z602" s="199"/>
      <c r="AA602" s="199"/>
    </row>
    <row r="603" spans="1:27" ht="12.75" customHeight="1" x14ac:dyDescent="0.2">
      <c r="A603" s="199"/>
      <c r="B603" s="199"/>
      <c r="C603" s="215"/>
      <c r="D603" s="215"/>
      <c r="E603" s="215"/>
      <c r="F603" s="221"/>
      <c r="G603" s="199"/>
      <c r="H603" s="199"/>
      <c r="I603" s="199"/>
      <c r="J603" s="199"/>
      <c r="K603" s="199"/>
      <c r="L603" s="199"/>
      <c r="M603" s="199"/>
      <c r="N603" s="199"/>
      <c r="O603" s="199"/>
      <c r="P603" s="199"/>
      <c r="Q603" s="199"/>
      <c r="R603" s="199"/>
      <c r="S603" s="199"/>
      <c r="T603" s="199"/>
      <c r="U603" s="199"/>
      <c r="V603" s="199"/>
      <c r="W603" s="199"/>
      <c r="X603" s="199"/>
      <c r="Y603" s="199"/>
      <c r="Z603" s="199"/>
      <c r="AA603" s="199"/>
    </row>
    <row r="604" spans="1:27" ht="12.75" customHeight="1" x14ac:dyDescent="0.2">
      <c r="A604" s="199"/>
      <c r="B604" s="199"/>
      <c r="C604" s="215"/>
      <c r="D604" s="215"/>
      <c r="E604" s="215"/>
      <c r="F604" s="221"/>
      <c r="G604" s="199"/>
      <c r="H604" s="199"/>
      <c r="I604" s="199"/>
      <c r="J604" s="199"/>
      <c r="K604" s="199"/>
      <c r="L604" s="199"/>
      <c r="M604" s="199"/>
      <c r="N604" s="199"/>
      <c r="O604" s="199"/>
      <c r="P604" s="199"/>
      <c r="Q604" s="199"/>
      <c r="R604" s="199"/>
      <c r="S604" s="199"/>
      <c r="T604" s="199"/>
      <c r="U604" s="199"/>
      <c r="V604" s="199"/>
      <c r="W604" s="199"/>
      <c r="X604" s="199"/>
      <c r="Y604" s="199"/>
      <c r="Z604" s="199"/>
      <c r="AA604" s="199"/>
    </row>
    <row r="605" spans="1:27" ht="12.75" customHeight="1" x14ac:dyDescent="0.2">
      <c r="A605" s="199"/>
      <c r="B605" s="199"/>
      <c r="C605" s="215"/>
      <c r="D605" s="215"/>
      <c r="E605" s="215"/>
      <c r="F605" s="221"/>
      <c r="G605" s="199"/>
      <c r="H605" s="199"/>
      <c r="I605" s="199"/>
      <c r="J605" s="199"/>
      <c r="K605" s="199"/>
      <c r="L605" s="199"/>
      <c r="M605" s="199"/>
      <c r="N605" s="199"/>
      <c r="O605" s="199"/>
      <c r="P605" s="199"/>
      <c r="Q605" s="199"/>
      <c r="R605" s="199"/>
      <c r="S605" s="199"/>
      <c r="T605" s="199"/>
      <c r="U605" s="199"/>
      <c r="V605" s="199"/>
      <c r="W605" s="199"/>
      <c r="X605" s="199"/>
      <c r="Y605" s="199"/>
      <c r="Z605" s="199"/>
      <c r="AA605" s="199"/>
    </row>
    <row r="606" spans="1:27" ht="12.75" customHeight="1" x14ac:dyDescent="0.2">
      <c r="A606" s="199"/>
      <c r="B606" s="199"/>
      <c r="C606" s="215"/>
      <c r="D606" s="215"/>
      <c r="E606" s="215"/>
      <c r="F606" s="221"/>
      <c r="G606" s="199"/>
      <c r="H606" s="199"/>
      <c r="I606" s="199"/>
      <c r="J606" s="199"/>
      <c r="K606" s="199"/>
      <c r="L606" s="199"/>
      <c r="M606" s="199"/>
      <c r="N606" s="199"/>
      <c r="O606" s="199"/>
      <c r="P606" s="199"/>
      <c r="Q606" s="199"/>
      <c r="R606" s="199"/>
      <c r="S606" s="199"/>
      <c r="T606" s="199"/>
      <c r="U606" s="199"/>
      <c r="V606" s="199"/>
      <c r="W606" s="199"/>
      <c r="X606" s="199"/>
      <c r="Y606" s="199"/>
      <c r="Z606" s="199"/>
      <c r="AA606" s="199"/>
    </row>
    <row r="607" spans="1:27" ht="12.75" customHeight="1" x14ac:dyDescent="0.2">
      <c r="A607" s="199"/>
      <c r="B607" s="199"/>
      <c r="C607" s="215"/>
      <c r="D607" s="215"/>
      <c r="E607" s="215"/>
      <c r="F607" s="221"/>
      <c r="G607" s="199"/>
      <c r="H607" s="199"/>
      <c r="I607" s="199"/>
      <c r="J607" s="199"/>
      <c r="K607" s="199"/>
      <c r="L607" s="199"/>
      <c r="M607" s="199"/>
      <c r="N607" s="199"/>
      <c r="O607" s="199"/>
      <c r="P607" s="199"/>
      <c r="Q607" s="199"/>
      <c r="R607" s="199"/>
      <c r="S607" s="199"/>
      <c r="T607" s="199"/>
      <c r="U607" s="199"/>
      <c r="V607" s="199"/>
      <c r="W607" s="199"/>
      <c r="X607" s="199"/>
      <c r="Y607" s="199"/>
      <c r="Z607" s="199"/>
      <c r="AA607" s="199"/>
    </row>
    <row r="608" spans="1:27" ht="12.75" customHeight="1" x14ac:dyDescent="0.2">
      <c r="A608" s="199"/>
      <c r="B608" s="199"/>
      <c r="C608" s="215"/>
      <c r="D608" s="215"/>
      <c r="E608" s="215"/>
      <c r="F608" s="221"/>
      <c r="G608" s="199"/>
      <c r="H608" s="199"/>
      <c r="I608" s="199"/>
      <c r="J608" s="199"/>
      <c r="K608" s="199"/>
      <c r="L608" s="199"/>
      <c r="M608" s="199"/>
      <c r="N608" s="199"/>
      <c r="O608" s="199"/>
      <c r="P608" s="199"/>
      <c r="Q608" s="199"/>
      <c r="R608" s="199"/>
      <c r="S608" s="199"/>
      <c r="T608" s="199"/>
      <c r="U608" s="199"/>
      <c r="V608" s="199"/>
      <c r="W608" s="199"/>
      <c r="X608" s="199"/>
      <c r="Y608" s="199"/>
      <c r="Z608" s="199"/>
      <c r="AA608" s="199"/>
    </row>
    <row r="609" spans="1:27" ht="12.75" customHeight="1" x14ac:dyDescent="0.2">
      <c r="A609" s="199"/>
      <c r="B609" s="199"/>
      <c r="C609" s="215"/>
      <c r="D609" s="215"/>
      <c r="E609" s="215"/>
      <c r="F609" s="221"/>
      <c r="G609" s="199"/>
      <c r="H609" s="199"/>
      <c r="I609" s="199"/>
      <c r="J609" s="199"/>
      <c r="K609" s="199"/>
      <c r="L609" s="199"/>
      <c r="M609" s="199"/>
      <c r="N609" s="199"/>
      <c r="O609" s="199"/>
      <c r="P609" s="199"/>
      <c r="Q609" s="199"/>
      <c r="R609" s="199"/>
      <c r="S609" s="199"/>
      <c r="T609" s="199"/>
      <c r="U609" s="199"/>
      <c r="V609" s="199"/>
      <c r="W609" s="199"/>
      <c r="X609" s="199"/>
      <c r="Y609" s="199"/>
      <c r="Z609" s="199"/>
      <c r="AA609" s="199"/>
    </row>
    <row r="610" spans="1:27" ht="12.75" customHeight="1" x14ac:dyDescent="0.2">
      <c r="A610" s="199"/>
      <c r="B610" s="199"/>
      <c r="C610" s="215"/>
      <c r="D610" s="215"/>
      <c r="E610" s="215"/>
      <c r="F610" s="221"/>
      <c r="G610" s="199"/>
      <c r="H610" s="199"/>
      <c r="I610" s="199"/>
      <c r="J610" s="199"/>
      <c r="K610" s="199"/>
      <c r="L610" s="199"/>
      <c r="M610" s="199"/>
      <c r="N610" s="199"/>
      <c r="O610" s="199"/>
      <c r="P610" s="199"/>
      <c r="Q610" s="199"/>
      <c r="R610" s="199"/>
      <c r="S610" s="199"/>
      <c r="T610" s="199"/>
      <c r="U610" s="199"/>
      <c r="V610" s="199"/>
      <c r="W610" s="199"/>
      <c r="X610" s="199"/>
      <c r="Y610" s="199"/>
      <c r="Z610" s="199"/>
      <c r="AA610" s="199"/>
    </row>
    <row r="611" spans="1:27" ht="12.75" customHeight="1" x14ac:dyDescent="0.2">
      <c r="A611" s="199"/>
      <c r="B611" s="199"/>
      <c r="C611" s="215"/>
      <c r="D611" s="215"/>
      <c r="E611" s="215"/>
      <c r="F611" s="221"/>
      <c r="G611" s="199"/>
      <c r="H611" s="199"/>
      <c r="I611" s="199"/>
      <c r="J611" s="199"/>
      <c r="K611" s="199"/>
      <c r="L611" s="199"/>
      <c r="M611" s="199"/>
      <c r="N611" s="199"/>
      <c r="O611" s="199"/>
      <c r="P611" s="199"/>
      <c r="Q611" s="199"/>
      <c r="R611" s="199"/>
      <c r="S611" s="199"/>
      <c r="T611" s="199"/>
      <c r="U611" s="199"/>
      <c r="V611" s="199"/>
      <c r="W611" s="199"/>
      <c r="X611" s="199"/>
      <c r="Y611" s="199"/>
      <c r="Z611" s="199"/>
      <c r="AA611" s="199"/>
    </row>
    <row r="612" spans="1:27" ht="12.75" customHeight="1" x14ac:dyDescent="0.2">
      <c r="A612" s="199"/>
      <c r="B612" s="199"/>
      <c r="C612" s="215"/>
      <c r="D612" s="215"/>
      <c r="E612" s="215"/>
      <c r="F612" s="221"/>
      <c r="G612" s="199"/>
      <c r="H612" s="199"/>
      <c r="I612" s="199"/>
      <c r="J612" s="199"/>
      <c r="K612" s="199"/>
      <c r="L612" s="199"/>
      <c r="M612" s="199"/>
      <c r="N612" s="199"/>
      <c r="O612" s="199"/>
      <c r="P612" s="199"/>
      <c r="Q612" s="199"/>
      <c r="R612" s="199"/>
      <c r="S612" s="199"/>
      <c r="T612" s="199"/>
      <c r="U612" s="199"/>
      <c r="V612" s="199"/>
      <c r="W612" s="199"/>
      <c r="X612" s="199"/>
      <c r="Y612" s="199"/>
      <c r="Z612" s="199"/>
      <c r="AA612" s="199"/>
    </row>
    <row r="613" spans="1:27" ht="12.75" customHeight="1" x14ac:dyDescent="0.2">
      <c r="A613" s="199"/>
      <c r="B613" s="199"/>
      <c r="C613" s="215"/>
      <c r="D613" s="215"/>
      <c r="E613" s="215"/>
      <c r="F613" s="221"/>
      <c r="G613" s="199"/>
      <c r="H613" s="199"/>
      <c r="I613" s="199"/>
      <c r="J613" s="199"/>
      <c r="K613" s="199"/>
      <c r="L613" s="199"/>
      <c r="M613" s="199"/>
      <c r="N613" s="199"/>
      <c r="O613" s="199"/>
      <c r="P613" s="199"/>
      <c r="Q613" s="199"/>
      <c r="R613" s="199"/>
      <c r="S613" s="199"/>
      <c r="T613" s="199"/>
      <c r="U613" s="199"/>
      <c r="V613" s="199"/>
      <c r="W613" s="199"/>
      <c r="X613" s="199"/>
      <c r="Y613" s="199"/>
      <c r="Z613" s="199"/>
      <c r="AA613" s="199"/>
    </row>
    <row r="614" spans="1:27" ht="12.75" customHeight="1" x14ac:dyDescent="0.2">
      <c r="A614" s="199"/>
      <c r="B614" s="199"/>
      <c r="C614" s="215"/>
      <c r="D614" s="215"/>
      <c r="E614" s="215"/>
      <c r="F614" s="221"/>
      <c r="G614" s="199"/>
      <c r="H614" s="199"/>
      <c r="I614" s="199"/>
      <c r="J614" s="199"/>
      <c r="K614" s="199"/>
      <c r="L614" s="199"/>
      <c r="M614" s="199"/>
      <c r="N614" s="199"/>
      <c r="O614" s="199"/>
      <c r="P614" s="199"/>
      <c r="Q614" s="199"/>
      <c r="R614" s="199"/>
      <c r="S614" s="199"/>
      <c r="T614" s="199"/>
      <c r="U614" s="199"/>
      <c r="V614" s="199"/>
      <c r="W614" s="199"/>
      <c r="X614" s="199"/>
      <c r="Y614" s="199"/>
      <c r="Z614" s="199"/>
      <c r="AA614" s="199"/>
    </row>
    <row r="615" spans="1:27" ht="12.75" customHeight="1" x14ac:dyDescent="0.2">
      <c r="A615" s="199"/>
      <c r="B615" s="199"/>
      <c r="C615" s="215"/>
      <c r="D615" s="215"/>
      <c r="E615" s="215"/>
      <c r="F615" s="221"/>
      <c r="G615" s="199"/>
      <c r="H615" s="199"/>
      <c r="I615" s="199"/>
      <c r="J615" s="199"/>
      <c r="K615" s="199"/>
      <c r="L615" s="199"/>
      <c r="M615" s="199"/>
      <c r="N615" s="199"/>
      <c r="O615" s="199"/>
      <c r="P615" s="199"/>
      <c r="Q615" s="199"/>
      <c r="R615" s="199"/>
      <c r="S615" s="199"/>
      <c r="T615" s="199"/>
      <c r="U615" s="199"/>
      <c r="V615" s="199"/>
      <c r="W615" s="199"/>
      <c r="X615" s="199"/>
      <c r="Y615" s="199"/>
      <c r="Z615" s="199"/>
      <c r="AA615" s="199"/>
    </row>
    <row r="616" spans="1:27" ht="12.75" customHeight="1" x14ac:dyDescent="0.2">
      <c r="A616" s="199"/>
      <c r="B616" s="199"/>
      <c r="C616" s="215"/>
      <c r="D616" s="215"/>
      <c r="E616" s="215"/>
      <c r="F616" s="221"/>
      <c r="G616" s="199"/>
      <c r="H616" s="199"/>
      <c r="I616" s="199"/>
      <c r="J616" s="199"/>
      <c r="K616" s="199"/>
      <c r="L616" s="199"/>
      <c r="M616" s="199"/>
      <c r="N616" s="199"/>
      <c r="O616" s="199"/>
      <c r="P616" s="199"/>
      <c r="Q616" s="199"/>
      <c r="R616" s="199"/>
      <c r="S616" s="199"/>
      <c r="T616" s="199"/>
      <c r="U616" s="199"/>
      <c r="V616" s="199"/>
      <c r="W616" s="199"/>
      <c r="X616" s="199"/>
      <c r="Y616" s="199"/>
      <c r="Z616" s="199"/>
      <c r="AA616" s="199"/>
    </row>
    <row r="617" spans="1:27" ht="12.75" customHeight="1" x14ac:dyDescent="0.2">
      <c r="A617" s="199"/>
      <c r="B617" s="199"/>
      <c r="C617" s="215"/>
      <c r="D617" s="215"/>
      <c r="E617" s="215"/>
      <c r="F617" s="221"/>
      <c r="G617" s="199"/>
      <c r="H617" s="199"/>
      <c r="I617" s="199"/>
      <c r="J617" s="199"/>
      <c r="K617" s="199"/>
      <c r="L617" s="199"/>
      <c r="M617" s="199"/>
      <c r="N617" s="199"/>
      <c r="O617" s="199"/>
      <c r="P617" s="199"/>
      <c r="Q617" s="199"/>
      <c r="R617" s="199"/>
      <c r="S617" s="199"/>
      <c r="T617" s="199"/>
      <c r="U617" s="199"/>
      <c r="V617" s="199"/>
      <c r="W617" s="199"/>
      <c r="X617" s="199"/>
      <c r="Y617" s="199"/>
      <c r="Z617" s="199"/>
      <c r="AA617" s="199"/>
    </row>
    <row r="618" spans="1:27" ht="12.75" customHeight="1" x14ac:dyDescent="0.2">
      <c r="A618" s="199"/>
      <c r="B618" s="199"/>
      <c r="C618" s="215"/>
      <c r="D618" s="215"/>
      <c r="E618" s="215"/>
      <c r="F618" s="221"/>
      <c r="G618" s="199"/>
      <c r="H618" s="199"/>
      <c r="I618" s="199"/>
      <c r="J618" s="199"/>
      <c r="K618" s="199"/>
      <c r="L618" s="199"/>
      <c r="M618" s="199"/>
      <c r="N618" s="199"/>
      <c r="O618" s="199"/>
      <c r="P618" s="199"/>
      <c r="Q618" s="199"/>
      <c r="R618" s="199"/>
      <c r="S618" s="199"/>
      <c r="T618" s="199"/>
      <c r="U618" s="199"/>
      <c r="V618" s="199"/>
      <c r="W618" s="199"/>
      <c r="X618" s="199"/>
      <c r="Y618" s="199"/>
      <c r="Z618" s="199"/>
      <c r="AA618" s="199"/>
    </row>
    <row r="619" spans="1:27" ht="12.75" customHeight="1" x14ac:dyDescent="0.2">
      <c r="A619" s="199"/>
      <c r="B619" s="199"/>
      <c r="C619" s="215"/>
      <c r="D619" s="215"/>
      <c r="E619" s="215"/>
      <c r="F619" s="221"/>
      <c r="G619" s="199"/>
      <c r="H619" s="199"/>
      <c r="I619" s="199"/>
      <c r="J619" s="199"/>
      <c r="K619" s="199"/>
      <c r="L619" s="199"/>
      <c r="M619" s="199"/>
      <c r="N619" s="199"/>
      <c r="O619" s="199"/>
      <c r="P619" s="199"/>
      <c r="Q619" s="199"/>
      <c r="R619" s="199"/>
      <c r="S619" s="199"/>
      <c r="T619" s="199"/>
      <c r="U619" s="199"/>
      <c r="V619" s="199"/>
      <c r="W619" s="199"/>
      <c r="X619" s="199"/>
      <c r="Y619" s="199"/>
      <c r="Z619" s="199"/>
      <c r="AA619" s="199"/>
    </row>
    <row r="620" spans="1:27" ht="12.75" customHeight="1" x14ac:dyDescent="0.2">
      <c r="A620" s="199"/>
      <c r="B620" s="199"/>
      <c r="C620" s="215"/>
      <c r="D620" s="215"/>
      <c r="E620" s="215"/>
      <c r="F620" s="221"/>
      <c r="G620" s="199"/>
      <c r="H620" s="199"/>
      <c r="I620" s="199"/>
      <c r="J620" s="199"/>
      <c r="K620" s="199"/>
      <c r="L620" s="199"/>
      <c r="M620" s="199"/>
      <c r="N620" s="199"/>
      <c r="O620" s="199"/>
      <c r="P620" s="199"/>
      <c r="Q620" s="199"/>
      <c r="R620" s="199"/>
      <c r="S620" s="199"/>
      <c r="T620" s="199"/>
      <c r="U620" s="199"/>
      <c r="V620" s="199"/>
      <c r="W620" s="199"/>
      <c r="X620" s="199"/>
      <c r="Y620" s="199"/>
      <c r="Z620" s="199"/>
      <c r="AA620" s="199"/>
    </row>
    <row r="621" spans="1:27" ht="12.75" customHeight="1" x14ac:dyDescent="0.2">
      <c r="A621" s="199"/>
      <c r="B621" s="199"/>
      <c r="C621" s="215"/>
      <c r="D621" s="215"/>
      <c r="E621" s="215"/>
      <c r="F621" s="221"/>
      <c r="G621" s="199"/>
      <c r="H621" s="199"/>
      <c r="I621" s="199"/>
      <c r="J621" s="199"/>
      <c r="K621" s="199"/>
      <c r="L621" s="199"/>
      <c r="M621" s="199"/>
      <c r="N621" s="199"/>
      <c r="O621" s="199"/>
      <c r="P621" s="199"/>
      <c r="Q621" s="199"/>
      <c r="R621" s="199"/>
      <c r="S621" s="199"/>
      <c r="T621" s="199"/>
      <c r="U621" s="199"/>
      <c r="V621" s="199"/>
      <c r="W621" s="199"/>
      <c r="X621" s="199"/>
      <c r="Y621" s="199"/>
      <c r="Z621" s="199"/>
      <c r="AA621" s="199"/>
    </row>
    <row r="622" spans="1:27" ht="12.75" customHeight="1" x14ac:dyDescent="0.2">
      <c r="A622" s="199"/>
      <c r="B622" s="199"/>
      <c r="C622" s="215"/>
      <c r="D622" s="215"/>
      <c r="E622" s="215"/>
      <c r="F622" s="221"/>
      <c r="G622" s="199"/>
      <c r="H622" s="199"/>
      <c r="I622" s="199"/>
      <c r="J622" s="199"/>
      <c r="K622" s="199"/>
      <c r="L622" s="199"/>
      <c r="M622" s="199"/>
      <c r="N622" s="199"/>
      <c r="O622" s="199"/>
      <c r="P622" s="199"/>
      <c r="Q622" s="199"/>
      <c r="R622" s="199"/>
      <c r="S622" s="199"/>
      <c r="T622" s="199"/>
      <c r="U622" s="199"/>
      <c r="V622" s="199"/>
      <c r="W622" s="199"/>
      <c r="X622" s="199"/>
      <c r="Y622" s="199"/>
      <c r="Z622" s="199"/>
      <c r="AA622" s="199"/>
    </row>
    <row r="623" spans="1:27" ht="12.75" customHeight="1" x14ac:dyDescent="0.2">
      <c r="A623" s="199"/>
      <c r="B623" s="199"/>
      <c r="C623" s="215"/>
      <c r="D623" s="215"/>
      <c r="E623" s="215"/>
      <c r="F623" s="221"/>
      <c r="G623" s="199"/>
      <c r="H623" s="199"/>
      <c r="I623" s="199"/>
      <c r="J623" s="199"/>
      <c r="K623" s="199"/>
      <c r="L623" s="199"/>
      <c r="M623" s="199"/>
      <c r="N623" s="199"/>
      <c r="O623" s="199"/>
      <c r="P623" s="199"/>
      <c r="Q623" s="199"/>
      <c r="R623" s="199"/>
      <c r="S623" s="199"/>
      <c r="T623" s="199"/>
      <c r="U623" s="199"/>
      <c r="V623" s="199"/>
      <c r="W623" s="199"/>
      <c r="X623" s="199"/>
      <c r="Y623" s="199"/>
      <c r="Z623" s="199"/>
      <c r="AA623" s="199"/>
    </row>
    <row r="624" spans="1:27" ht="12.75" customHeight="1" x14ac:dyDescent="0.2">
      <c r="A624" s="199"/>
      <c r="B624" s="199"/>
      <c r="C624" s="215"/>
      <c r="D624" s="215"/>
      <c r="E624" s="215"/>
      <c r="F624" s="221"/>
      <c r="G624" s="199"/>
      <c r="H624" s="199"/>
      <c r="I624" s="199"/>
      <c r="J624" s="199"/>
      <c r="K624" s="199"/>
      <c r="L624" s="199"/>
      <c r="M624" s="199"/>
      <c r="N624" s="199"/>
      <c r="O624" s="199"/>
      <c r="P624" s="199"/>
      <c r="Q624" s="199"/>
      <c r="R624" s="199"/>
      <c r="S624" s="199"/>
      <c r="T624" s="199"/>
      <c r="U624" s="199"/>
      <c r="V624" s="199"/>
      <c r="W624" s="199"/>
      <c r="X624" s="199"/>
      <c r="Y624" s="199"/>
      <c r="Z624" s="199"/>
      <c r="AA624" s="199"/>
    </row>
    <row r="625" spans="1:27" ht="12.75" customHeight="1" x14ac:dyDescent="0.2">
      <c r="A625" s="199"/>
      <c r="B625" s="199"/>
      <c r="C625" s="215"/>
      <c r="D625" s="215"/>
      <c r="E625" s="215"/>
      <c r="F625" s="221"/>
      <c r="G625" s="199"/>
      <c r="H625" s="199"/>
      <c r="I625" s="199"/>
      <c r="J625" s="199"/>
      <c r="K625" s="199"/>
      <c r="L625" s="199"/>
      <c r="M625" s="199"/>
      <c r="N625" s="199"/>
      <c r="O625" s="199"/>
      <c r="P625" s="199"/>
      <c r="Q625" s="199"/>
      <c r="R625" s="199"/>
      <c r="S625" s="199"/>
      <c r="T625" s="199"/>
      <c r="U625" s="199"/>
      <c r="V625" s="199"/>
      <c r="W625" s="199"/>
      <c r="X625" s="199"/>
      <c r="Y625" s="199"/>
      <c r="Z625" s="199"/>
      <c r="AA625" s="199"/>
    </row>
    <row r="626" spans="1:27" ht="12.75" customHeight="1" x14ac:dyDescent="0.2">
      <c r="A626" s="199"/>
      <c r="B626" s="199"/>
      <c r="C626" s="215"/>
      <c r="D626" s="215"/>
      <c r="E626" s="215"/>
      <c r="F626" s="221"/>
      <c r="G626" s="199"/>
      <c r="H626" s="199"/>
      <c r="I626" s="199"/>
      <c r="J626" s="199"/>
      <c r="K626" s="199"/>
      <c r="L626" s="199"/>
      <c r="M626" s="199"/>
      <c r="N626" s="199"/>
      <c r="O626" s="199"/>
      <c r="P626" s="199"/>
      <c r="Q626" s="199"/>
      <c r="R626" s="199"/>
      <c r="S626" s="199"/>
      <c r="T626" s="199"/>
      <c r="U626" s="199"/>
      <c r="V626" s="199"/>
      <c r="W626" s="199"/>
      <c r="X626" s="199"/>
      <c r="Y626" s="199"/>
      <c r="Z626" s="199"/>
      <c r="AA626" s="199"/>
    </row>
    <row r="627" spans="1:27" ht="12.75" customHeight="1" x14ac:dyDescent="0.2">
      <c r="A627" s="199"/>
      <c r="B627" s="199"/>
      <c r="C627" s="215"/>
      <c r="D627" s="215"/>
      <c r="E627" s="215"/>
      <c r="F627" s="221"/>
      <c r="G627" s="199"/>
      <c r="H627" s="199"/>
      <c r="I627" s="199"/>
      <c r="J627" s="199"/>
      <c r="K627" s="199"/>
      <c r="L627" s="199"/>
      <c r="M627" s="199"/>
      <c r="N627" s="199"/>
      <c r="O627" s="199"/>
      <c r="P627" s="199"/>
      <c r="Q627" s="199"/>
      <c r="R627" s="199"/>
      <c r="S627" s="199"/>
      <c r="T627" s="199"/>
      <c r="U627" s="199"/>
      <c r="V627" s="199"/>
      <c r="W627" s="199"/>
      <c r="X627" s="199"/>
      <c r="Y627" s="199"/>
      <c r="Z627" s="199"/>
      <c r="AA627" s="199"/>
    </row>
    <row r="628" spans="1:27" ht="12.75" customHeight="1" x14ac:dyDescent="0.2">
      <c r="A628" s="199"/>
      <c r="B628" s="199"/>
      <c r="C628" s="215"/>
      <c r="D628" s="215"/>
      <c r="E628" s="215"/>
      <c r="F628" s="221"/>
      <c r="G628" s="199"/>
      <c r="H628" s="199"/>
      <c r="I628" s="199"/>
      <c r="J628" s="199"/>
      <c r="K628" s="199"/>
      <c r="L628" s="199"/>
      <c r="M628" s="199"/>
      <c r="N628" s="199"/>
      <c r="O628" s="199"/>
      <c r="P628" s="199"/>
      <c r="Q628" s="199"/>
      <c r="R628" s="199"/>
      <c r="S628" s="199"/>
      <c r="T628" s="199"/>
      <c r="U628" s="199"/>
      <c r="V628" s="199"/>
      <c r="W628" s="199"/>
      <c r="X628" s="199"/>
      <c r="Y628" s="199"/>
      <c r="Z628" s="199"/>
      <c r="AA628" s="199"/>
    </row>
    <row r="629" spans="1:27" ht="12.75" customHeight="1" x14ac:dyDescent="0.2">
      <c r="A629" s="199"/>
      <c r="B629" s="199"/>
      <c r="C629" s="215"/>
      <c r="D629" s="215"/>
      <c r="E629" s="215"/>
      <c r="F629" s="221"/>
      <c r="G629" s="199"/>
      <c r="H629" s="199"/>
      <c r="I629" s="199"/>
      <c r="J629" s="199"/>
      <c r="K629" s="199"/>
      <c r="L629" s="199"/>
      <c r="M629" s="199"/>
      <c r="N629" s="199"/>
      <c r="O629" s="199"/>
      <c r="P629" s="199"/>
      <c r="Q629" s="199"/>
      <c r="R629" s="199"/>
      <c r="S629" s="199"/>
      <c r="T629" s="199"/>
      <c r="U629" s="199"/>
      <c r="V629" s="199"/>
      <c r="W629" s="199"/>
      <c r="X629" s="199"/>
      <c r="Y629" s="199"/>
      <c r="Z629" s="199"/>
      <c r="AA629" s="199"/>
    </row>
    <row r="630" spans="1:27" ht="12.75" customHeight="1" x14ac:dyDescent="0.2">
      <c r="A630" s="199"/>
      <c r="B630" s="199"/>
      <c r="C630" s="215"/>
      <c r="D630" s="215"/>
      <c r="E630" s="215"/>
      <c r="F630" s="221"/>
      <c r="G630" s="199"/>
      <c r="H630" s="199"/>
      <c r="I630" s="199"/>
      <c r="J630" s="199"/>
      <c r="K630" s="199"/>
      <c r="L630" s="199"/>
      <c r="M630" s="199"/>
      <c r="N630" s="199"/>
      <c r="O630" s="199"/>
      <c r="P630" s="199"/>
      <c r="Q630" s="199"/>
      <c r="R630" s="199"/>
      <c r="S630" s="199"/>
      <c r="T630" s="199"/>
      <c r="U630" s="199"/>
      <c r="V630" s="199"/>
      <c r="W630" s="199"/>
      <c r="X630" s="199"/>
      <c r="Y630" s="199"/>
      <c r="Z630" s="199"/>
      <c r="AA630" s="199"/>
    </row>
    <row r="631" spans="1:27" ht="12.75" customHeight="1" x14ac:dyDescent="0.2">
      <c r="A631" s="199"/>
      <c r="B631" s="199"/>
      <c r="C631" s="215"/>
      <c r="D631" s="215"/>
      <c r="E631" s="215"/>
      <c r="F631" s="221"/>
      <c r="G631" s="199"/>
      <c r="H631" s="199"/>
      <c r="I631" s="199"/>
      <c r="J631" s="199"/>
      <c r="K631" s="199"/>
      <c r="L631" s="199"/>
      <c r="M631" s="199"/>
      <c r="N631" s="199"/>
      <c r="O631" s="199"/>
      <c r="P631" s="199"/>
      <c r="Q631" s="199"/>
      <c r="R631" s="199"/>
      <c r="S631" s="199"/>
      <c r="T631" s="199"/>
      <c r="U631" s="199"/>
      <c r="V631" s="199"/>
      <c r="W631" s="199"/>
      <c r="X631" s="199"/>
      <c r="Y631" s="199"/>
      <c r="Z631" s="199"/>
      <c r="AA631" s="199"/>
    </row>
    <row r="632" spans="1:27" ht="12.75" customHeight="1" x14ac:dyDescent="0.2">
      <c r="A632" s="199"/>
      <c r="B632" s="199"/>
      <c r="C632" s="215"/>
      <c r="D632" s="215"/>
      <c r="E632" s="215"/>
      <c r="F632" s="221"/>
      <c r="G632" s="199"/>
      <c r="H632" s="199"/>
      <c r="I632" s="199"/>
      <c r="J632" s="199"/>
      <c r="K632" s="199"/>
      <c r="L632" s="199"/>
      <c r="M632" s="199"/>
      <c r="N632" s="199"/>
      <c r="O632" s="199"/>
      <c r="P632" s="199"/>
      <c r="Q632" s="199"/>
      <c r="R632" s="199"/>
      <c r="S632" s="199"/>
      <c r="T632" s="199"/>
      <c r="U632" s="199"/>
      <c r="V632" s="199"/>
      <c r="W632" s="199"/>
      <c r="X632" s="199"/>
      <c r="Y632" s="199"/>
      <c r="Z632" s="199"/>
      <c r="AA632" s="199"/>
    </row>
    <row r="633" spans="1:27" ht="12.75" customHeight="1" x14ac:dyDescent="0.2">
      <c r="A633" s="199"/>
      <c r="B633" s="199"/>
      <c r="C633" s="215"/>
      <c r="D633" s="215"/>
      <c r="E633" s="215"/>
      <c r="F633" s="221"/>
      <c r="G633" s="199"/>
      <c r="H633" s="199"/>
      <c r="I633" s="199"/>
      <c r="J633" s="199"/>
      <c r="K633" s="199"/>
      <c r="L633" s="199"/>
      <c r="M633" s="199"/>
      <c r="N633" s="199"/>
      <c r="O633" s="199"/>
      <c r="P633" s="199"/>
      <c r="Q633" s="199"/>
      <c r="R633" s="199"/>
      <c r="S633" s="199"/>
      <c r="T633" s="199"/>
      <c r="U633" s="199"/>
      <c r="V633" s="199"/>
      <c r="W633" s="199"/>
      <c r="X633" s="199"/>
      <c r="Y633" s="199"/>
      <c r="Z633" s="199"/>
      <c r="AA633" s="199"/>
    </row>
    <row r="634" spans="1:27" ht="12.75" customHeight="1" x14ac:dyDescent="0.2">
      <c r="A634" s="199"/>
      <c r="B634" s="199"/>
      <c r="C634" s="215"/>
      <c r="D634" s="215"/>
      <c r="E634" s="215"/>
      <c r="F634" s="221"/>
      <c r="G634" s="199"/>
      <c r="H634" s="199"/>
      <c r="I634" s="199"/>
      <c r="J634" s="199"/>
      <c r="K634" s="199"/>
      <c r="L634" s="199"/>
      <c r="M634" s="199"/>
      <c r="N634" s="199"/>
      <c r="O634" s="199"/>
      <c r="P634" s="199"/>
      <c r="Q634" s="199"/>
      <c r="R634" s="199"/>
      <c r="S634" s="199"/>
      <c r="T634" s="199"/>
      <c r="U634" s="199"/>
      <c r="V634" s="199"/>
      <c r="W634" s="199"/>
      <c r="X634" s="199"/>
      <c r="Y634" s="199"/>
      <c r="Z634" s="199"/>
      <c r="AA634" s="199"/>
    </row>
    <row r="635" spans="1:27" ht="12.75" customHeight="1" x14ac:dyDescent="0.2">
      <c r="A635" s="199"/>
      <c r="B635" s="199"/>
      <c r="C635" s="215"/>
      <c r="D635" s="215"/>
      <c r="E635" s="215"/>
      <c r="F635" s="221"/>
      <c r="G635" s="199"/>
      <c r="H635" s="199"/>
      <c r="I635" s="199"/>
      <c r="J635" s="199"/>
      <c r="K635" s="199"/>
      <c r="L635" s="199"/>
      <c r="M635" s="199"/>
      <c r="N635" s="199"/>
      <c r="O635" s="199"/>
      <c r="P635" s="199"/>
      <c r="Q635" s="199"/>
      <c r="R635" s="199"/>
      <c r="S635" s="199"/>
      <c r="T635" s="199"/>
      <c r="U635" s="199"/>
      <c r="V635" s="199"/>
      <c r="W635" s="199"/>
      <c r="X635" s="199"/>
      <c r="Y635" s="199"/>
      <c r="Z635" s="199"/>
      <c r="AA635" s="199"/>
    </row>
    <row r="636" spans="1:27" ht="12.75" customHeight="1" x14ac:dyDescent="0.2">
      <c r="A636" s="199"/>
      <c r="B636" s="199"/>
      <c r="C636" s="215"/>
      <c r="D636" s="215"/>
      <c r="E636" s="215"/>
      <c r="F636" s="221"/>
      <c r="G636" s="199"/>
      <c r="H636" s="199"/>
      <c r="I636" s="199"/>
      <c r="J636" s="199"/>
      <c r="K636" s="199"/>
      <c r="L636" s="199"/>
      <c r="M636" s="199"/>
      <c r="N636" s="199"/>
      <c r="O636" s="199"/>
      <c r="P636" s="199"/>
      <c r="Q636" s="199"/>
      <c r="R636" s="199"/>
      <c r="S636" s="199"/>
      <c r="T636" s="199"/>
      <c r="U636" s="199"/>
      <c r="V636" s="199"/>
      <c r="W636" s="199"/>
      <c r="X636" s="199"/>
      <c r="Y636" s="199"/>
      <c r="Z636" s="199"/>
      <c r="AA636" s="199"/>
    </row>
    <row r="637" spans="1:27" ht="12.75" customHeight="1" x14ac:dyDescent="0.2">
      <c r="A637" s="199"/>
      <c r="B637" s="199"/>
      <c r="C637" s="215"/>
      <c r="D637" s="215"/>
      <c r="E637" s="215"/>
      <c r="F637" s="221"/>
      <c r="G637" s="199"/>
      <c r="H637" s="199"/>
      <c r="I637" s="199"/>
      <c r="J637" s="199"/>
      <c r="K637" s="199"/>
      <c r="L637" s="199"/>
      <c r="M637" s="199"/>
      <c r="N637" s="199"/>
      <c r="O637" s="199"/>
      <c r="P637" s="199"/>
      <c r="Q637" s="199"/>
      <c r="R637" s="199"/>
      <c r="S637" s="199"/>
      <c r="T637" s="199"/>
      <c r="U637" s="199"/>
      <c r="V637" s="199"/>
      <c r="W637" s="199"/>
      <c r="X637" s="199"/>
      <c r="Y637" s="199"/>
      <c r="Z637" s="199"/>
      <c r="AA637" s="199"/>
    </row>
    <row r="638" spans="1:27" ht="12.75" customHeight="1" x14ac:dyDescent="0.2">
      <c r="A638" s="199"/>
      <c r="B638" s="199"/>
      <c r="C638" s="215"/>
      <c r="D638" s="215"/>
      <c r="E638" s="215"/>
      <c r="F638" s="221"/>
      <c r="G638" s="199"/>
      <c r="H638" s="199"/>
      <c r="I638" s="199"/>
      <c r="J638" s="199"/>
      <c r="K638" s="199"/>
      <c r="L638" s="199"/>
      <c r="M638" s="199"/>
      <c r="N638" s="199"/>
      <c r="O638" s="199"/>
      <c r="P638" s="199"/>
      <c r="Q638" s="199"/>
      <c r="R638" s="199"/>
      <c r="S638" s="199"/>
      <c r="T638" s="199"/>
      <c r="U638" s="199"/>
      <c r="V638" s="199"/>
      <c r="W638" s="199"/>
      <c r="X638" s="199"/>
      <c r="Y638" s="199"/>
      <c r="Z638" s="199"/>
      <c r="AA638" s="199"/>
    </row>
    <row r="639" spans="1:27" ht="12.75" customHeight="1" x14ac:dyDescent="0.2">
      <c r="A639" s="199"/>
      <c r="B639" s="199"/>
      <c r="C639" s="215"/>
      <c r="D639" s="215"/>
      <c r="E639" s="215"/>
      <c r="F639" s="221"/>
      <c r="G639" s="199"/>
      <c r="H639" s="199"/>
      <c r="I639" s="199"/>
      <c r="J639" s="199"/>
      <c r="K639" s="199"/>
      <c r="L639" s="199"/>
      <c r="M639" s="199"/>
      <c r="N639" s="199"/>
      <c r="O639" s="199"/>
      <c r="P639" s="199"/>
      <c r="Q639" s="199"/>
      <c r="R639" s="199"/>
      <c r="S639" s="199"/>
      <c r="T639" s="199"/>
      <c r="U639" s="199"/>
      <c r="V639" s="199"/>
      <c r="W639" s="199"/>
      <c r="X639" s="199"/>
      <c r="Y639" s="199"/>
      <c r="Z639" s="199"/>
      <c r="AA639" s="199"/>
    </row>
    <row r="640" spans="1:27" ht="12.75" customHeight="1" x14ac:dyDescent="0.2">
      <c r="A640" s="199"/>
      <c r="B640" s="199"/>
      <c r="C640" s="215"/>
      <c r="D640" s="215"/>
      <c r="E640" s="215"/>
      <c r="F640" s="221"/>
      <c r="G640" s="199"/>
      <c r="H640" s="199"/>
      <c r="I640" s="199"/>
      <c r="J640" s="199"/>
      <c r="K640" s="199"/>
      <c r="L640" s="199"/>
      <c r="M640" s="199"/>
      <c r="N640" s="199"/>
      <c r="O640" s="199"/>
      <c r="P640" s="199"/>
      <c r="Q640" s="199"/>
      <c r="R640" s="199"/>
      <c r="S640" s="199"/>
      <c r="T640" s="199"/>
      <c r="U640" s="199"/>
      <c r="V640" s="199"/>
      <c r="W640" s="199"/>
      <c r="X640" s="199"/>
      <c r="Y640" s="199"/>
      <c r="Z640" s="199"/>
      <c r="AA640" s="199"/>
    </row>
    <row r="641" spans="1:27" ht="12.75" customHeight="1" x14ac:dyDescent="0.2">
      <c r="A641" s="199"/>
      <c r="B641" s="199"/>
      <c r="C641" s="215"/>
      <c r="D641" s="215"/>
      <c r="E641" s="215"/>
      <c r="F641" s="221"/>
      <c r="G641" s="199"/>
      <c r="H641" s="199"/>
      <c r="I641" s="199"/>
      <c r="J641" s="199"/>
      <c r="K641" s="199"/>
      <c r="L641" s="199"/>
      <c r="M641" s="199"/>
      <c r="N641" s="199"/>
      <c r="O641" s="199"/>
      <c r="P641" s="199"/>
      <c r="Q641" s="199"/>
      <c r="R641" s="199"/>
      <c r="S641" s="199"/>
      <c r="T641" s="199"/>
      <c r="U641" s="199"/>
      <c r="V641" s="199"/>
      <c r="W641" s="199"/>
      <c r="X641" s="199"/>
      <c r="Y641" s="199"/>
      <c r="Z641" s="199"/>
      <c r="AA641" s="199"/>
    </row>
    <row r="642" spans="1:27" ht="12.75" customHeight="1" x14ac:dyDescent="0.2">
      <c r="A642" s="199"/>
      <c r="B642" s="199"/>
      <c r="C642" s="215"/>
      <c r="D642" s="215"/>
      <c r="E642" s="215"/>
      <c r="F642" s="221"/>
      <c r="G642" s="199"/>
      <c r="H642" s="199"/>
      <c r="I642" s="199"/>
      <c r="J642" s="199"/>
      <c r="K642" s="199"/>
      <c r="L642" s="199"/>
      <c r="M642" s="199"/>
      <c r="N642" s="199"/>
      <c r="O642" s="199"/>
      <c r="P642" s="199"/>
      <c r="Q642" s="199"/>
      <c r="R642" s="199"/>
      <c r="S642" s="199"/>
      <c r="T642" s="199"/>
      <c r="U642" s="199"/>
      <c r="V642" s="199"/>
      <c r="W642" s="199"/>
      <c r="X642" s="199"/>
      <c r="Y642" s="199"/>
      <c r="Z642" s="199"/>
      <c r="AA642" s="199"/>
    </row>
    <row r="643" spans="1:27" ht="12.75" customHeight="1" x14ac:dyDescent="0.2">
      <c r="A643" s="199"/>
      <c r="B643" s="199"/>
      <c r="C643" s="215"/>
      <c r="D643" s="215"/>
      <c r="E643" s="215"/>
      <c r="F643" s="221"/>
      <c r="G643" s="199"/>
      <c r="H643" s="199"/>
      <c r="I643" s="199"/>
      <c r="J643" s="199"/>
      <c r="K643" s="199"/>
      <c r="L643" s="199"/>
      <c r="M643" s="199"/>
      <c r="N643" s="199"/>
      <c r="O643" s="199"/>
      <c r="P643" s="199"/>
      <c r="Q643" s="199"/>
      <c r="R643" s="199"/>
      <c r="S643" s="199"/>
      <c r="T643" s="199"/>
      <c r="U643" s="199"/>
      <c r="V643" s="199"/>
      <c r="W643" s="199"/>
      <c r="X643" s="199"/>
      <c r="Y643" s="199"/>
      <c r="Z643" s="199"/>
      <c r="AA643" s="199"/>
    </row>
    <row r="644" spans="1:27" ht="12.75" customHeight="1" x14ac:dyDescent="0.2">
      <c r="A644" s="199"/>
      <c r="B644" s="199"/>
      <c r="C644" s="215"/>
      <c r="D644" s="215"/>
      <c r="E644" s="215"/>
      <c r="F644" s="221"/>
      <c r="G644" s="199"/>
      <c r="H644" s="199"/>
      <c r="I644" s="199"/>
      <c r="J644" s="199"/>
      <c r="K644" s="199"/>
      <c r="L644" s="199"/>
      <c r="M644" s="199"/>
      <c r="N644" s="199"/>
      <c r="O644" s="199"/>
      <c r="P644" s="199"/>
      <c r="Q644" s="199"/>
      <c r="R644" s="199"/>
      <c r="S644" s="199"/>
      <c r="T644" s="199"/>
      <c r="U644" s="199"/>
      <c r="V644" s="199"/>
      <c r="W644" s="199"/>
      <c r="X644" s="199"/>
      <c r="Y644" s="199"/>
      <c r="Z644" s="199"/>
      <c r="AA644" s="199"/>
    </row>
    <row r="645" spans="1:27" ht="12.75" customHeight="1" x14ac:dyDescent="0.2">
      <c r="A645" s="199"/>
      <c r="B645" s="199"/>
      <c r="C645" s="215"/>
      <c r="D645" s="215"/>
      <c r="E645" s="215"/>
      <c r="F645" s="221"/>
      <c r="G645" s="199"/>
      <c r="H645" s="199"/>
      <c r="I645" s="199"/>
      <c r="J645" s="199"/>
      <c r="K645" s="199"/>
      <c r="L645" s="199"/>
      <c r="M645" s="199"/>
      <c r="N645" s="199"/>
      <c r="O645" s="199"/>
      <c r="P645" s="199"/>
      <c r="Q645" s="199"/>
      <c r="R645" s="199"/>
      <c r="S645" s="199"/>
      <c r="T645" s="199"/>
      <c r="U645" s="199"/>
      <c r="V645" s="199"/>
      <c r="W645" s="199"/>
      <c r="X645" s="199"/>
      <c r="Y645" s="199"/>
      <c r="Z645" s="199"/>
      <c r="AA645" s="199"/>
    </row>
    <row r="646" spans="1:27" ht="12.75" customHeight="1" x14ac:dyDescent="0.2">
      <c r="A646" s="199"/>
      <c r="B646" s="199"/>
      <c r="C646" s="215"/>
      <c r="D646" s="215"/>
      <c r="E646" s="215"/>
      <c r="F646" s="221"/>
      <c r="G646" s="199"/>
      <c r="H646" s="199"/>
      <c r="I646" s="199"/>
      <c r="J646" s="199"/>
      <c r="K646" s="199"/>
      <c r="L646" s="199"/>
      <c r="M646" s="199"/>
      <c r="N646" s="199"/>
      <c r="O646" s="199"/>
      <c r="P646" s="199"/>
      <c r="Q646" s="199"/>
      <c r="R646" s="199"/>
      <c r="S646" s="199"/>
      <c r="T646" s="199"/>
      <c r="U646" s="199"/>
      <c r="V646" s="199"/>
      <c r="W646" s="199"/>
      <c r="X646" s="199"/>
      <c r="Y646" s="199"/>
      <c r="Z646" s="199"/>
      <c r="AA646" s="199"/>
    </row>
    <row r="647" spans="1:27" ht="12.75" customHeight="1" x14ac:dyDescent="0.2">
      <c r="A647" s="199"/>
      <c r="B647" s="199"/>
      <c r="C647" s="215"/>
      <c r="D647" s="215"/>
      <c r="E647" s="215"/>
      <c r="F647" s="221"/>
      <c r="G647" s="199"/>
      <c r="H647" s="199"/>
      <c r="I647" s="199"/>
      <c r="J647" s="199"/>
      <c r="K647" s="199"/>
      <c r="L647" s="199"/>
      <c r="M647" s="199"/>
      <c r="N647" s="199"/>
      <c r="O647" s="199"/>
      <c r="P647" s="199"/>
      <c r="Q647" s="199"/>
      <c r="R647" s="199"/>
      <c r="S647" s="199"/>
      <c r="T647" s="199"/>
      <c r="U647" s="199"/>
      <c r="V647" s="199"/>
      <c r="W647" s="199"/>
      <c r="X647" s="199"/>
      <c r="Y647" s="199"/>
      <c r="Z647" s="199"/>
      <c r="AA647" s="199"/>
    </row>
    <row r="648" spans="1:27" ht="12.75" customHeight="1" x14ac:dyDescent="0.2">
      <c r="A648" s="199"/>
      <c r="B648" s="199"/>
      <c r="C648" s="215"/>
      <c r="D648" s="215"/>
      <c r="E648" s="215"/>
      <c r="F648" s="221"/>
      <c r="G648" s="199"/>
      <c r="H648" s="199"/>
      <c r="I648" s="199"/>
      <c r="J648" s="199"/>
      <c r="K648" s="199"/>
      <c r="L648" s="199"/>
      <c r="M648" s="199"/>
      <c r="N648" s="199"/>
      <c r="O648" s="199"/>
      <c r="P648" s="199"/>
      <c r="Q648" s="199"/>
      <c r="R648" s="199"/>
      <c r="S648" s="199"/>
      <c r="T648" s="199"/>
      <c r="U648" s="199"/>
      <c r="V648" s="199"/>
      <c r="W648" s="199"/>
      <c r="X648" s="199"/>
      <c r="Y648" s="199"/>
      <c r="Z648" s="199"/>
      <c r="AA648" s="199"/>
    </row>
    <row r="649" spans="1:27" ht="12.75" customHeight="1" x14ac:dyDescent="0.2">
      <c r="A649" s="199"/>
      <c r="B649" s="199"/>
      <c r="C649" s="215"/>
      <c r="D649" s="215"/>
      <c r="E649" s="215"/>
      <c r="F649" s="221"/>
      <c r="G649" s="199"/>
      <c r="H649" s="199"/>
      <c r="I649" s="199"/>
      <c r="J649" s="199"/>
      <c r="K649" s="199"/>
      <c r="L649" s="199"/>
      <c r="M649" s="199"/>
      <c r="N649" s="199"/>
      <c r="O649" s="199"/>
      <c r="P649" s="199"/>
      <c r="Q649" s="199"/>
      <c r="R649" s="199"/>
      <c r="S649" s="199"/>
      <c r="T649" s="199"/>
      <c r="U649" s="199"/>
      <c r="V649" s="199"/>
      <c r="W649" s="199"/>
      <c r="X649" s="199"/>
      <c r="Y649" s="199"/>
      <c r="Z649" s="199"/>
      <c r="AA649" s="199"/>
    </row>
    <row r="650" spans="1:27" ht="12.75" customHeight="1" x14ac:dyDescent="0.2">
      <c r="A650" s="199"/>
      <c r="B650" s="199"/>
      <c r="C650" s="215"/>
      <c r="D650" s="215"/>
      <c r="E650" s="215"/>
      <c r="F650" s="221"/>
      <c r="G650" s="199"/>
      <c r="H650" s="199"/>
      <c r="I650" s="199"/>
      <c r="J650" s="199"/>
      <c r="K650" s="199"/>
      <c r="L650" s="199"/>
      <c r="M650" s="199"/>
      <c r="N650" s="199"/>
      <c r="O650" s="199"/>
      <c r="P650" s="199"/>
      <c r="Q650" s="199"/>
      <c r="R650" s="199"/>
      <c r="S650" s="199"/>
      <c r="T650" s="199"/>
      <c r="U650" s="199"/>
      <c r="V650" s="199"/>
      <c r="W650" s="199"/>
      <c r="X650" s="199"/>
      <c r="Y650" s="199"/>
      <c r="Z650" s="199"/>
      <c r="AA650" s="199"/>
    </row>
    <row r="651" spans="1:27" ht="12.75" customHeight="1" x14ac:dyDescent="0.2">
      <c r="A651" s="199"/>
      <c r="B651" s="199"/>
      <c r="C651" s="215"/>
      <c r="D651" s="215"/>
      <c r="E651" s="215"/>
      <c r="F651" s="221"/>
      <c r="G651" s="199"/>
      <c r="H651" s="199"/>
      <c r="I651" s="199"/>
      <c r="J651" s="199"/>
      <c r="K651" s="199"/>
      <c r="L651" s="199"/>
      <c r="M651" s="199"/>
      <c r="N651" s="199"/>
      <c r="O651" s="199"/>
      <c r="P651" s="199"/>
      <c r="Q651" s="199"/>
      <c r="R651" s="199"/>
      <c r="S651" s="199"/>
      <c r="T651" s="199"/>
      <c r="U651" s="199"/>
      <c r="V651" s="199"/>
      <c r="W651" s="199"/>
      <c r="X651" s="199"/>
      <c r="Y651" s="199"/>
      <c r="Z651" s="199"/>
      <c r="AA651" s="199"/>
    </row>
    <row r="652" spans="1:27" ht="12.75" customHeight="1" x14ac:dyDescent="0.2">
      <c r="A652" s="199"/>
      <c r="B652" s="199"/>
      <c r="C652" s="215"/>
      <c r="D652" s="215"/>
      <c r="E652" s="215"/>
      <c r="F652" s="221"/>
      <c r="G652" s="199"/>
      <c r="H652" s="199"/>
      <c r="I652" s="199"/>
      <c r="J652" s="199"/>
      <c r="K652" s="199"/>
      <c r="L652" s="199"/>
      <c r="M652" s="199"/>
      <c r="N652" s="199"/>
      <c r="O652" s="199"/>
      <c r="P652" s="199"/>
      <c r="Q652" s="199"/>
      <c r="R652" s="199"/>
      <c r="S652" s="199"/>
      <c r="T652" s="199"/>
      <c r="U652" s="199"/>
      <c r="V652" s="199"/>
      <c r="W652" s="199"/>
      <c r="X652" s="199"/>
      <c r="Y652" s="199"/>
      <c r="Z652" s="199"/>
      <c r="AA652" s="199"/>
    </row>
    <row r="653" spans="1:27" ht="12.75" customHeight="1" x14ac:dyDescent="0.2">
      <c r="A653" s="199"/>
      <c r="B653" s="199"/>
      <c r="C653" s="215"/>
      <c r="D653" s="215"/>
      <c r="E653" s="215"/>
      <c r="F653" s="221"/>
      <c r="G653" s="199"/>
      <c r="H653" s="199"/>
      <c r="I653" s="199"/>
      <c r="J653" s="199"/>
      <c r="K653" s="199"/>
      <c r="L653" s="199"/>
      <c r="M653" s="199"/>
      <c r="N653" s="199"/>
      <c r="O653" s="199"/>
      <c r="P653" s="199"/>
      <c r="Q653" s="199"/>
      <c r="R653" s="199"/>
      <c r="S653" s="199"/>
      <c r="T653" s="199"/>
      <c r="U653" s="199"/>
      <c r="V653" s="199"/>
      <c r="W653" s="199"/>
      <c r="X653" s="199"/>
      <c r="Y653" s="199"/>
      <c r="Z653" s="199"/>
      <c r="AA653" s="199"/>
    </row>
    <row r="654" spans="1:27" ht="12.75" customHeight="1" x14ac:dyDescent="0.2">
      <c r="A654" s="199"/>
      <c r="B654" s="199"/>
      <c r="C654" s="215"/>
      <c r="D654" s="215"/>
      <c r="E654" s="215"/>
      <c r="F654" s="221"/>
      <c r="G654" s="199"/>
      <c r="H654" s="199"/>
      <c r="I654" s="199"/>
      <c r="J654" s="199"/>
      <c r="K654" s="199"/>
      <c r="L654" s="199"/>
      <c r="M654" s="199"/>
      <c r="N654" s="199"/>
      <c r="O654" s="199"/>
      <c r="P654" s="199"/>
      <c r="Q654" s="199"/>
      <c r="R654" s="199"/>
      <c r="S654" s="199"/>
      <c r="T654" s="199"/>
      <c r="U654" s="199"/>
      <c r="V654" s="199"/>
      <c r="W654" s="199"/>
      <c r="X654" s="199"/>
      <c r="Y654" s="199"/>
      <c r="Z654" s="199"/>
      <c r="AA654" s="199"/>
    </row>
    <row r="655" spans="1:27" ht="12.75" customHeight="1" x14ac:dyDescent="0.2">
      <c r="A655" s="199"/>
      <c r="B655" s="199"/>
      <c r="C655" s="215"/>
      <c r="D655" s="215"/>
      <c r="E655" s="215"/>
      <c r="F655" s="221"/>
      <c r="G655" s="199"/>
      <c r="H655" s="199"/>
      <c r="I655" s="199"/>
      <c r="J655" s="199"/>
      <c r="K655" s="199"/>
      <c r="L655" s="199"/>
      <c r="M655" s="199"/>
      <c r="N655" s="199"/>
      <c r="O655" s="199"/>
      <c r="P655" s="199"/>
      <c r="Q655" s="199"/>
      <c r="R655" s="199"/>
      <c r="S655" s="199"/>
      <c r="T655" s="199"/>
      <c r="U655" s="199"/>
      <c r="V655" s="199"/>
      <c r="W655" s="199"/>
      <c r="X655" s="199"/>
      <c r="Y655" s="199"/>
      <c r="Z655" s="199"/>
      <c r="AA655" s="199"/>
    </row>
    <row r="656" spans="1:27" ht="12.75" customHeight="1" x14ac:dyDescent="0.2">
      <c r="A656" s="199"/>
      <c r="B656" s="199"/>
      <c r="C656" s="215"/>
      <c r="D656" s="215"/>
      <c r="E656" s="215"/>
      <c r="F656" s="221"/>
      <c r="G656" s="199"/>
      <c r="H656" s="199"/>
      <c r="I656" s="199"/>
      <c r="J656" s="199"/>
      <c r="K656" s="199"/>
      <c r="L656" s="199"/>
      <c r="M656" s="199"/>
      <c r="N656" s="199"/>
      <c r="O656" s="199"/>
      <c r="P656" s="199"/>
      <c r="Q656" s="199"/>
      <c r="R656" s="199"/>
      <c r="S656" s="199"/>
      <c r="T656" s="199"/>
      <c r="U656" s="199"/>
      <c r="V656" s="199"/>
      <c r="W656" s="199"/>
      <c r="X656" s="199"/>
      <c r="Y656" s="199"/>
      <c r="Z656" s="199"/>
      <c r="AA656" s="199"/>
    </row>
    <row r="657" spans="1:27" ht="12.75" customHeight="1" x14ac:dyDescent="0.2">
      <c r="A657" s="199"/>
      <c r="B657" s="199"/>
      <c r="C657" s="215"/>
      <c r="D657" s="215"/>
      <c r="E657" s="215"/>
      <c r="F657" s="221"/>
      <c r="G657" s="199"/>
      <c r="H657" s="199"/>
      <c r="I657" s="199"/>
      <c r="J657" s="199"/>
      <c r="K657" s="199"/>
      <c r="L657" s="199"/>
      <c r="M657" s="199"/>
      <c r="N657" s="199"/>
      <c r="O657" s="199"/>
      <c r="P657" s="199"/>
      <c r="Q657" s="199"/>
      <c r="R657" s="199"/>
      <c r="S657" s="199"/>
      <c r="T657" s="199"/>
      <c r="U657" s="199"/>
      <c r="V657" s="199"/>
      <c r="W657" s="199"/>
      <c r="X657" s="199"/>
      <c r="Y657" s="199"/>
      <c r="Z657" s="199"/>
      <c r="AA657" s="199"/>
    </row>
    <row r="658" spans="1:27" ht="12.75" customHeight="1" x14ac:dyDescent="0.2">
      <c r="A658" s="199"/>
      <c r="B658" s="199"/>
      <c r="C658" s="215"/>
      <c r="D658" s="215"/>
      <c r="E658" s="215"/>
      <c r="F658" s="221"/>
      <c r="G658" s="199"/>
      <c r="H658" s="199"/>
      <c r="I658" s="199"/>
      <c r="J658" s="199"/>
      <c r="K658" s="199"/>
      <c r="L658" s="199"/>
      <c r="M658" s="199"/>
      <c r="N658" s="199"/>
      <c r="O658" s="199"/>
      <c r="P658" s="199"/>
      <c r="Q658" s="199"/>
      <c r="R658" s="199"/>
      <c r="S658" s="199"/>
      <c r="T658" s="199"/>
      <c r="U658" s="199"/>
      <c r="V658" s="199"/>
      <c r="W658" s="199"/>
      <c r="X658" s="199"/>
      <c r="Y658" s="199"/>
      <c r="Z658" s="199"/>
      <c r="AA658" s="199"/>
    </row>
    <row r="659" spans="1:27" ht="12.75" customHeight="1" x14ac:dyDescent="0.2">
      <c r="A659" s="199"/>
      <c r="B659" s="199"/>
      <c r="C659" s="215"/>
      <c r="D659" s="215"/>
      <c r="E659" s="215"/>
      <c r="F659" s="221"/>
      <c r="G659" s="199"/>
      <c r="H659" s="199"/>
      <c r="I659" s="199"/>
      <c r="J659" s="199"/>
      <c r="K659" s="199"/>
      <c r="L659" s="199"/>
      <c r="M659" s="199"/>
      <c r="N659" s="199"/>
      <c r="O659" s="199"/>
      <c r="P659" s="199"/>
      <c r="Q659" s="199"/>
      <c r="R659" s="199"/>
      <c r="S659" s="199"/>
      <c r="T659" s="199"/>
      <c r="U659" s="199"/>
      <c r="V659" s="199"/>
      <c r="W659" s="199"/>
      <c r="X659" s="199"/>
      <c r="Y659" s="199"/>
      <c r="Z659" s="199"/>
      <c r="AA659" s="199"/>
    </row>
    <row r="660" spans="1:27" ht="12.75" customHeight="1" x14ac:dyDescent="0.2">
      <c r="A660" s="199"/>
      <c r="B660" s="199"/>
      <c r="C660" s="215"/>
      <c r="D660" s="215"/>
      <c r="E660" s="215"/>
      <c r="F660" s="221"/>
      <c r="G660" s="199"/>
      <c r="H660" s="199"/>
      <c r="I660" s="199"/>
      <c r="J660" s="199"/>
      <c r="K660" s="199"/>
      <c r="L660" s="199"/>
      <c r="M660" s="199"/>
      <c r="N660" s="199"/>
      <c r="O660" s="199"/>
      <c r="P660" s="199"/>
      <c r="Q660" s="199"/>
      <c r="R660" s="199"/>
      <c r="S660" s="199"/>
      <c r="T660" s="199"/>
      <c r="U660" s="199"/>
      <c r="V660" s="199"/>
      <c r="W660" s="199"/>
      <c r="X660" s="199"/>
      <c r="Y660" s="199"/>
      <c r="Z660" s="199"/>
      <c r="AA660" s="199"/>
    </row>
    <row r="661" spans="1:27" ht="12.75" customHeight="1" x14ac:dyDescent="0.2">
      <c r="A661" s="199"/>
      <c r="B661" s="199"/>
      <c r="C661" s="215"/>
      <c r="D661" s="215"/>
      <c r="E661" s="215"/>
      <c r="F661" s="221"/>
      <c r="G661" s="199"/>
      <c r="H661" s="199"/>
      <c r="I661" s="199"/>
      <c r="J661" s="199"/>
      <c r="K661" s="199"/>
      <c r="L661" s="199"/>
      <c r="M661" s="199"/>
      <c r="N661" s="199"/>
      <c r="O661" s="199"/>
      <c r="P661" s="199"/>
      <c r="Q661" s="199"/>
      <c r="R661" s="199"/>
      <c r="S661" s="199"/>
      <c r="T661" s="199"/>
      <c r="U661" s="199"/>
      <c r="V661" s="199"/>
      <c r="W661" s="199"/>
      <c r="X661" s="199"/>
      <c r="Y661" s="199"/>
      <c r="Z661" s="199"/>
      <c r="AA661" s="199"/>
    </row>
    <row r="662" spans="1:27" ht="12.75" customHeight="1" x14ac:dyDescent="0.2">
      <c r="A662" s="199"/>
      <c r="B662" s="199"/>
      <c r="C662" s="215"/>
      <c r="D662" s="215"/>
      <c r="E662" s="215"/>
      <c r="F662" s="221"/>
      <c r="G662" s="199"/>
      <c r="H662" s="199"/>
      <c r="I662" s="199"/>
      <c r="J662" s="199"/>
      <c r="K662" s="199"/>
      <c r="L662" s="199"/>
      <c r="M662" s="199"/>
      <c r="N662" s="199"/>
      <c r="O662" s="199"/>
      <c r="P662" s="199"/>
      <c r="Q662" s="199"/>
      <c r="R662" s="199"/>
      <c r="S662" s="199"/>
      <c r="T662" s="199"/>
      <c r="U662" s="199"/>
      <c r="V662" s="199"/>
      <c r="W662" s="199"/>
      <c r="X662" s="199"/>
      <c r="Y662" s="199"/>
      <c r="Z662" s="199"/>
      <c r="AA662" s="199"/>
    </row>
    <row r="663" spans="1:27" ht="12.75" customHeight="1" x14ac:dyDescent="0.2">
      <c r="A663" s="199"/>
      <c r="B663" s="199"/>
      <c r="C663" s="215"/>
      <c r="D663" s="215"/>
      <c r="E663" s="215"/>
      <c r="F663" s="221"/>
      <c r="G663" s="199"/>
      <c r="H663" s="199"/>
      <c r="I663" s="199"/>
      <c r="J663" s="199"/>
      <c r="K663" s="199"/>
      <c r="L663" s="199"/>
      <c r="M663" s="199"/>
      <c r="N663" s="199"/>
      <c r="O663" s="199"/>
      <c r="P663" s="199"/>
      <c r="Q663" s="199"/>
      <c r="R663" s="199"/>
      <c r="S663" s="199"/>
      <c r="T663" s="199"/>
      <c r="U663" s="199"/>
      <c r="V663" s="199"/>
      <c r="W663" s="199"/>
      <c r="X663" s="199"/>
      <c r="Y663" s="199"/>
      <c r="Z663" s="199"/>
      <c r="AA663" s="199"/>
    </row>
    <row r="664" spans="1:27" ht="12.75" customHeight="1" x14ac:dyDescent="0.2">
      <c r="A664" s="199"/>
      <c r="B664" s="199"/>
      <c r="C664" s="215"/>
      <c r="D664" s="215"/>
      <c r="E664" s="215"/>
      <c r="F664" s="221"/>
      <c r="G664" s="199"/>
      <c r="H664" s="199"/>
      <c r="I664" s="199"/>
      <c r="J664" s="199"/>
      <c r="K664" s="199"/>
      <c r="L664" s="199"/>
      <c r="M664" s="199"/>
      <c r="N664" s="199"/>
      <c r="O664" s="199"/>
      <c r="P664" s="199"/>
      <c r="Q664" s="199"/>
      <c r="R664" s="199"/>
      <c r="S664" s="199"/>
      <c r="T664" s="199"/>
      <c r="U664" s="199"/>
      <c r="V664" s="199"/>
      <c r="W664" s="199"/>
      <c r="X664" s="199"/>
      <c r="Y664" s="199"/>
      <c r="Z664" s="199"/>
      <c r="AA664" s="199"/>
    </row>
    <row r="665" spans="1:27" ht="12.75" customHeight="1" x14ac:dyDescent="0.2">
      <c r="A665" s="199"/>
      <c r="B665" s="199"/>
      <c r="C665" s="215"/>
      <c r="D665" s="215"/>
      <c r="E665" s="215"/>
      <c r="F665" s="221"/>
      <c r="G665" s="199"/>
      <c r="H665" s="199"/>
      <c r="I665" s="199"/>
      <c r="J665" s="199"/>
      <c r="K665" s="199"/>
      <c r="L665" s="199"/>
      <c r="M665" s="199"/>
      <c r="N665" s="199"/>
      <c r="O665" s="199"/>
      <c r="P665" s="199"/>
      <c r="Q665" s="199"/>
      <c r="R665" s="199"/>
      <c r="S665" s="199"/>
      <c r="T665" s="199"/>
      <c r="U665" s="199"/>
      <c r="V665" s="199"/>
      <c r="W665" s="199"/>
      <c r="X665" s="199"/>
      <c r="Y665" s="199"/>
      <c r="Z665" s="199"/>
      <c r="AA665" s="199"/>
    </row>
    <row r="666" spans="1:27" ht="12.75" customHeight="1" x14ac:dyDescent="0.2">
      <c r="A666" s="199"/>
      <c r="B666" s="199"/>
      <c r="C666" s="215"/>
      <c r="D666" s="215"/>
      <c r="E666" s="215"/>
      <c r="F666" s="221"/>
      <c r="G666" s="199"/>
      <c r="H666" s="199"/>
      <c r="I666" s="199"/>
      <c r="J666" s="199"/>
      <c r="K666" s="199"/>
      <c r="L666" s="199"/>
      <c r="M666" s="199"/>
      <c r="N666" s="199"/>
      <c r="O666" s="199"/>
      <c r="P666" s="199"/>
      <c r="Q666" s="199"/>
      <c r="R666" s="199"/>
      <c r="S666" s="199"/>
      <c r="T666" s="199"/>
      <c r="U666" s="199"/>
      <c r="V666" s="199"/>
      <c r="W666" s="199"/>
      <c r="X666" s="199"/>
      <c r="Y666" s="199"/>
      <c r="Z666" s="199"/>
      <c r="AA666" s="199"/>
    </row>
    <row r="667" spans="1:27" ht="12.75" customHeight="1" x14ac:dyDescent="0.2">
      <c r="A667" s="199"/>
      <c r="B667" s="199"/>
      <c r="C667" s="215"/>
      <c r="D667" s="215"/>
      <c r="E667" s="215"/>
      <c r="F667" s="221"/>
      <c r="G667" s="199"/>
      <c r="H667" s="199"/>
      <c r="I667" s="199"/>
      <c r="J667" s="199"/>
      <c r="K667" s="199"/>
      <c r="L667" s="199"/>
      <c r="M667" s="199"/>
      <c r="N667" s="199"/>
      <c r="O667" s="199"/>
      <c r="P667" s="199"/>
      <c r="Q667" s="199"/>
      <c r="R667" s="199"/>
      <c r="S667" s="199"/>
      <c r="T667" s="199"/>
      <c r="U667" s="199"/>
      <c r="V667" s="199"/>
      <c r="W667" s="199"/>
      <c r="X667" s="199"/>
      <c r="Y667" s="199"/>
      <c r="Z667" s="199"/>
      <c r="AA667" s="199"/>
    </row>
    <row r="668" spans="1:27" ht="12.75" customHeight="1" x14ac:dyDescent="0.2">
      <c r="A668" s="199"/>
      <c r="B668" s="199"/>
      <c r="C668" s="215"/>
      <c r="D668" s="215"/>
      <c r="E668" s="215"/>
      <c r="F668" s="221"/>
      <c r="G668" s="199"/>
      <c r="H668" s="199"/>
      <c r="I668" s="199"/>
      <c r="J668" s="199"/>
      <c r="K668" s="199"/>
      <c r="L668" s="199"/>
      <c r="M668" s="199"/>
      <c r="N668" s="199"/>
      <c r="O668" s="199"/>
      <c r="P668" s="199"/>
      <c r="Q668" s="199"/>
      <c r="R668" s="199"/>
      <c r="S668" s="199"/>
      <c r="T668" s="199"/>
      <c r="U668" s="199"/>
      <c r="V668" s="199"/>
      <c r="W668" s="199"/>
      <c r="X668" s="199"/>
      <c r="Y668" s="199"/>
      <c r="Z668" s="199"/>
      <c r="AA668" s="199"/>
    </row>
    <row r="669" spans="1:27" ht="12.75" customHeight="1" x14ac:dyDescent="0.2">
      <c r="A669" s="199"/>
      <c r="B669" s="199"/>
      <c r="C669" s="215"/>
      <c r="D669" s="215"/>
      <c r="E669" s="215"/>
      <c r="F669" s="221"/>
      <c r="G669" s="199"/>
      <c r="H669" s="199"/>
      <c r="I669" s="199"/>
      <c r="J669" s="199"/>
      <c r="K669" s="199"/>
      <c r="L669" s="199"/>
      <c r="M669" s="199"/>
      <c r="N669" s="199"/>
      <c r="O669" s="199"/>
      <c r="P669" s="199"/>
      <c r="Q669" s="199"/>
      <c r="R669" s="199"/>
      <c r="S669" s="199"/>
      <c r="T669" s="199"/>
      <c r="U669" s="199"/>
      <c r="V669" s="199"/>
      <c r="W669" s="199"/>
      <c r="X669" s="199"/>
      <c r="Y669" s="199"/>
      <c r="Z669" s="199"/>
      <c r="AA669" s="199"/>
    </row>
    <row r="670" spans="1:27" ht="12.75" customHeight="1" x14ac:dyDescent="0.2">
      <c r="A670" s="199"/>
      <c r="B670" s="199"/>
      <c r="C670" s="215"/>
      <c r="D670" s="215"/>
      <c r="E670" s="215"/>
      <c r="F670" s="221"/>
      <c r="G670" s="199"/>
      <c r="H670" s="199"/>
      <c r="I670" s="199"/>
      <c r="J670" s="199"/>
      <c r="K670" s="199"/>
      <c r="L670" s="199"/>
      <c r="M670" s="199"/>
      <c r="N670" s="199"/>
      <c r="O670" s="199"/>
      <c r="P670" s="199"/>
      <c r="Q670" s="199"/>
      <c r="R670" s="199"/>
      <c r="S670" s="199"/>
      <c r="T670" s="199"/>
      <c r="U670" s="199"/>
      <c r="V670" s="199"/>
      <c r="W670" s="199"/>
      <c r="X670" s="199"/>
      <c r="Y670" s="199"/>
      <c r="Z670" s="199"/>
      <c r="AA670" s="199"/>
    </row>
    <row r="671" spans="1:27" ht="12.75" customHeight="1" x14ac:dyDescent="0.2">
      <c r="A671" s="199"/>
      <c r="B671" s="199"/>
      <c r="C671" s="215"/>
      <c r="D671" s="215"/>
      <c r="E671" s="215"/>
      <c r="F671" s="221"/>
      <c r="G671" s="199"/>
      <c r="H671" s="199"/>
      <c r="I671" s="199"/>
      <c r="J671" s="199"/>
      <c r="K671" s="199"/>
      <c r="L671" s="199"/>
      <c r="M671" s="199"/>
      <c r="N671" s="199"/>
      <c r="O671" s="199"/>
      <c r="P671" s="199"/>
      <c r="Q671" s="199"/>
      <c r="R671" s="199"/>
      <c r="S671" s="199"/>
      <c r="T671" s="199"/>
      <c r="U671" s="199"/>
      <c r="V671" s="199"/>
      <c r="W671" s="199"/>
      <c r="X671" s="199"/>
      <c r="Y671" s="199"/>
      <c r="Z671" s="199"/>
      <c r="AA671" s="199"/>
    </row>
    <row r="672" spans="1:27" ht="12.75" customHeight="1" x14ac:dyDescent="0.2">
      <c r="A672" s="199"/>
      <c r="B672" s="199"/>
      <c r="C672" s="215"/>
      <c r="D672" s="215"/>
      <c r="E672" s="215"/>
      <c r="F672" s="221"/>
      <c r="G672" s="199"/>
      <c r="H672" s="199"/>
      <c r="I672" s="199"/>
      <c r="J672" s="199"/>
      <c r="K672" s="199"/>
      <c r="L672" s="199"/>
      <c r="M672" s="199"/>
      <c r="N672" s="199"/>
      <c r="O672" s="199"/>
      <c r="P672" s="199"/>
      <c r="Q672" s="199"/>
      <c r="R672" s="199"/>
      <c r="S672" s="199"/>
      <c r="T672" s="199"/>
      <c r="U672" s="199"/>
      <c r="V672" s="199"/>
      <c r="W672" s="199"/>
      <c r="X672" s="199"/>
      <c r="Y672" s="199"/>
      <c r="Z672" s="199"/>
      <c r="AA672" s="199"/>
    </row>
    <row r="673" spans="1:27" ht="12.75" customHeight="1" x14ac:dyDescent="0.2">
      <c r="A673" s="199"/>
      <c r="B673" s="199"/>
      <c r="C673" s="215"/>
      <c r="D673" s="215"/>
      <c r="E673" s="215"/>
      <c r="F673" s="221"/>
      <c r="G673" s="199"/>
      <c r="H673" s="199"/>
      <c r="I673" s="199"/>
      <c r="J673" s="199"/>
      <c r="K673" s="199"/>
      <c r="L673" s="199"/>
      <c r="M673" s="199"/>
      <c r="N673" s="199"/>
      <c r="O673" s="199"/>
      <c r="P673" s="199"/>
      <c r="Q673" s="199"/>
      <c r="R673" s="199"/>
      <c r="S673" s="199"/>
      <c r="T673" s="199"/>
      <c r="U673" s="199"/>
      <c r="V673" s="199"/>
      <c r="W673" s="199"/>
      <c r="X673" s="199"/>
      <c r="Y673" s="199"/>
      <c r="Z673" s="199"/>
      <c r="AA673" s="199"/>
    </row>
    <row r="674" spans="1:27" ht="12.75" customHeight="1" x14ac:dyDescent="0.2">
      <c r="A674" s="199"/>
      <c r="B674" s="199"/>
      <c r="C674" s="215"/>
      <c r="D674" s="215"/>
      <c r="E674" s="215"/>
      <c r="F674" s="221"/>
      <c r="G674" s="199"/>
      <c r="H674" s="199"/>
      <c r="I674" s="199"/>
      <c r="J674" s="199"/>
      <c r="K674" s="199"/>
      <c r="L674" s="199"/>
      <c r="M674" s="199"/>
      <c r="N674" s="199"/>
      <c r="O674" s="199"/>
      <c r="P674" s="199"/>
      <c r="Q674" s="199"/>
      <c r="R674" s="199"/>
      <c r="S674" s="199"/>
      <c r="T674" s="199"/>
      <c r="U674" s="199"/>
      <c r="V674" s="199"/>
      <c r="W674" s="199"/>
      <c r="X674" s="199"/>
      <c r="Y674" s="199"/>
      <c r="Z674" s="199"/>
      <c r="AA674" s="199"/>
    </row>
    <row r="675" spans="1:27" ht="12.75" customHeight="1" x14ac:dyDescent="0.2">
      <c r="A675" s="199"/>
      <c r="B675" s="199"/>
      <c r="C675" s="215"/>
      <c r="D675" s="215"/>
      <c r="E675" s="215"/>
      <c r="F675" s="221"/>
      <c r="G675" s="199"/>
      <c r="H675" s="199"/>
      <c r="I675" s="199"/>
      <c r="J675" s="199"/>
      <c r="K675" s="199"/>
      <c r="L675" s="199"/>
      <c r="M675" s="199"/>
      <c r="N675" s="199"/>
      <c r="O675" s="199"/>
      <c r="P675" s="199"/>
      <c r="Q675" s="199"/>
      <c r="R675" s="199"/>
      <c r="S675" s="199"/>
      <c r="T675" s="199"/>
      <c r="U675" s="199"/>
      <c r="V675" s="199"/>
      <c r="W675" s="199"/>
      <c r="X675" s="199"/>
      <c r="Y675" s="199"/>
      <c r="Z675" s="199"/>
      <c r="AA675" s="199"/>
    </row>
    <row r="676" spans="1:27" ht="12.75" customHeight="1" x14ac:dyDescent="0.2">
      <c r="A676" s="199"/>
      <c r="B676" s="199"/>
      <c r="C676" s="215"/>
      <c r="D676" s="215"/>
      <c r="E676" s="215"/>
      <c r="F676" s="221"/>
      <c r="G676" s="199"/>
      <c r="H676" s="199"/>
      <c r="I676" s="199"/>
      <c r="J676" s="199"/>
      <c r="K676" s="199"/>
      <c r="L676" s="199"/>
      <c r="M676" s="199"/>
      <c r="N676" s="199"/>
      <c r="O676" s="199"/>
      <c r="P676" s="199"/>
      <c r="Q676" s="199"/>
      <c r="R676" s="199"/>
      <c r="S676" s="199"/>
      <c r="T676" s="199"/>
      <c r="U676" s="199"/>
      <c r="V676" s="199"/>
      <c r="W676" s="199"/>
      <c r="X676" s="199"/>
      <c r="Y676" s="199"/>
      <c r="Z676" s="199"/>
      <c r="AA676" s="199"/>
    </row>
    <row r="677" spans="1:27" ht="12.75" customHeight="1" x14ac:dyDescent="0.2">
      <c r="A677" s="199"/>
      <c r="B677" s="199"/>
      <c r="C677" s="215"/>
      <c r="D677" s="215"/>
      <c r="E677" s="215"/>
      <c r="F677" s="221"/>
      <c r="G677" s="199"/>
      <c r="H677" s="199"/>
      <c r="I677" s="199"/>
      <c r="J677" s="199"/>
      <c r="K677" s="199"/>
      <c r="L677" s="199"/>
      <c r="M677" s="199"/>
      <c r="N677" s="199"/>
      <c r="O677" s="199"/>
      <c r="P677" s="199"/>
      <c r="Q677" s="199"/>
      <c r="R677" s="199"/>
      <c r="S677" s="199"/>
      <c r="T677" s="199"/>
      <c r="U677" s="199"/>
      <c r="V677" s="199"/>
      <c r="W677" s="199"/>
      <c r="X677" s="199"/>
      <c r="Y677" s="199"/>
      <c r="Z677" s="199"/>
      <c r="AA677" s="199"/>
    </row>
    <row r="678" spans="1:27" ht="12.75" customHeight="1" x14ac:dyDescent="0.2">
      <c r="A678" s="199"/>
      <c r="B678" s="199"/>
      <c r="C678" s="215"/>
      <c r="D678" s="215"/>
      <c r="E678" s="215"/>
      <c r="F678" s="221"/>
      <c r="G678" s="199"/>
      <c r="H678" s="199"/>
      <c r="I678" s="199"/>
      <c r="J678" s="199"/>
      <c r="K678" s="199"/>
      <c r="L678" s="199"/>
      <c r="M678" s="199"/>
      <c r="N678" s="199"/>
      <c r="O678" s="199"/>
      <c r="P678" s="199"/>
      <c r="Q678" s="199"/>
      <c r="R678" s="199"/>
      <c r="S678" s="199"/>
      <c r="T678" s="199"/>
      <c r="U678" s="199"/>
      <c r="V678" s="199"/>
      <c r="W678" s="199"/>
      <c r="X678" s="199"/>
      <c r="Y678" s="199"/>
      <c r="Z678" s="199"/>
      <c r="AA678" s="199"/>
    </row>
    <row r="679" spans="1:27" ht="12.75" customHeight="1" x14ac:dyDescent="0.2">
      <c r="A679" s="199"/>
      <c r="B679" s="199"/>
      <c r="C679" s="215"/>
      <c r="D679" s="215"/>
      <c r="E679" s="215"/>
      <c r="F679" s="221"/>
      <c r="G679" s="199"/>
      <c r="H679" s="199"/>
      <c r="I679" s="199"/>
      <c r="J679" s="199"/>
      <c r="K679" s="199"/>
      <c r="L679" s="199"/>
      <c r="M679" s="199"/>
      <c r="N679" s="199"/>
      <c r="O679" s="199"/>
      <c r="P679" s="199"/>
      <c r="Q679" s="199"/>
      <c r="R679" s="199"/>
      <c r="S679" s="199"/>
      <c r="T679" s="199"/>
      <c r="U679" s="199"/>
      <c r="V679" s="199"/>
      <c r="W679" s="199"/>
      <c r="X679" s="199"/>
      <c r="Y679" s="199"/>
      <c r="Z679" s="199"/>
      <c r="AA679" s="199"/>
    </row>
    <row r="680" spans="1:27" ht="12.75" customHeight="1" x14ac:dyDescent="0.2">
      <c r="A680" s="199"/>
      <c r="B680" s="199"/>
      <c r="C680" s="215"/>
      <c r="D680" s="215"/>
      <c r="E680" s="215"/>
      <c r="F680" s="221"/>
      <c r="G680" s="199"/>
      <c r="H680" s="199"/>
      <c r="I680" s="199"/>
      <c r="J680" s="199"/>
      <c r="K680" s="199"/>
      <c r="L680" s="199"/>
      <c r="M680" s="199"/>
      <c r="N680" s="199"/>
      <c r="O680" s="199"/>
      <c r="P680" s="199"/>
      <c r="Q680" s="199"/>
      <c r="R680" s="199"/>
      <c r="S680" s="199"/>
      <c r="T680" s="199"/>
      <c r="U680" s="199"/>
      <c r="V680" s="199"/>
      <c r="W680" s="199"/>
      <c r="X680" s="199"/>
      <c r="Y680" s="199"/>
      <c r="Z680" s="199"/>
      <c r="AA680" s="199"/>
    </row>
    <row r="681" spans="1:27" ht="12.75" customHeight="1" x14ac:dyDescent="0.2">
      <c r="A681" s="199"/>
      <c r="B681" s="199"/>
      <c r="C681" s="215"/>
      <c r="D681" s="215"/>
      <c r="E681" s="215"/>
      <c r="F681" s="221"/>
      <c r="G681" s="199"/>
      <c r="H681" s="199"/>
      <c r="I681" s="199"/>
      <c r="J681" s="199"/>
      <c r="K681" s="199"/>
      <c r="L681" s="199"/>
      <c r="M681" s="199"/>
      <c r="N681" s="199"/>
      <c r="O681" s="199"/>
      <c r="P681" s="199"/>
      <c r="Q681" s="199"/>
      <c r="R681" s="199"/>
      <c r="S681" s="199"/>
      <c r="T681" s="199"/>
      <c r="U681" s="199"/>
      <c r="V681" s="199"/>
      <c r="W681" s="199"/>
      <c r="X681" s="199"/>
      <c r="Y681" s="199"/>
      <c r="Z681" s="199"/>
      <c r="AA681" s="199"/>
    </row>
    <row r="682" spans="1:27" ht="12.75" customHeight="1" x14ac:dyDescent="0.2">
      <c r="A682" s="199"/>
      <c r="B682" s="199"/>
      <c r="C682" s="215"/>
      <c r="D682" s="215"/>
      <c r="E682" s="215"/>
      <c r="F682" s="221"/>
      <c r="G682" s="199"/>
      <c r="H682" s="199"/>
      <c r="I682" s="199"/>
      <c r="J682" s="199"/>
      <c r="K682" s="199"/>
      <c r="L682" s="199"/>
      <c r="M682" s="199"/>
      <c r="N682" s="199"/>
      <c r="O682" s="199"/>
      <c r="P682" s="199"/>
      <c r="Q682" s="199"/>
      <c r="R682" s="199"/>
      <c r="S682" s="199"/>
      <c r="T682" s="199"/>
      <c r="U682" s="199"/>
      <c r="V682" s="199"/>
      <c r="W682" s="199"/>
      <c r="X682" s="199"/>
      <c r="Y682" s="199"/>
      <c r="Z682" s="199"/>
      <c r="AA682" s="199"/>
    </row>
    <row r="683" spans="1:27" ht="12.75" customHeight="1" x14ac:dyDescent="0.2">
      <c r="A683" s="199"/>
      <c r="B683" s="199"/>
      <c r="C683" s="215"/>
      <c r="D683" s="215"/>
      <c r="E683" s="215"/>
      <c r="F683" s="221"/>
      <c r="G683" s="199"/>
      <c r="H683" s="199"/>
      <c r="I683" s="199"/>
      <c r="J683" s="199"/>
      <c r="K683" s="199"/>
      <c r="L683" s="199"/>
      <c r="M683" s="199"/>
      <c r="N683" s="199"/>
      <c r="O683" s="199"/>
      <c r="P683" s="199"/>
      <c r="Q683" s="199"/>
      <c r="R683" s="199"/>
      <c r="S683" s="199"/>
      <c r="T683" s="199"/>
      <c r="U683" s="199"/>
      <c r="V683" s="199"/>
      <c r="W683" s="199"/>
      <c r="X683" s="199"/>
      <c r="Y683" s="199"/>
      <c r="Z683" s="199"/>
      <c r="AA683" s="199"/>
    </row>
    <row r="684" spans="1:27" ht="12.75" customHeight="1" x14ac:dyDescent="0.2">
      <c r="A684" s="199"/>
      <c r="B684" s="199"/>
      <c r="C684" s="215"/>
      <c r="D684" s="215"/>
      <c r="E684" s="215"/>
      <c r="F684" s="221"/>
      <c r="G684" s="199"/>
      <c r="H684" s="199"/>
      <c r="I684" s="199"/>
      <c r="J684" s="199"/>
      <c r="K684" s="199"/>
      <c r="L684" s="199"/>
      <c r="M684" s="199"/>
      <c r="N684" s="199"/>
      <c r="O684" s="199"/>
      <c r="P684" s="199"/>
      <c r="Q684" s="199"/>
      <c r="R684" s="199"/>
      <c r="S684" s="199"/>
      <c r="T684" s="199"/>
      <c r="U684" s="199"/>
      <c r="V684" s="199"/>
      <c r="W684" s="199"/>
      <c r="X684" s="199"/>
      <c r="Y684" s="199"/>
      <c r="Z684" s="199"/>
      <c r="AA684" s="199"/>
    </row>
    <row r="685" spans="1:27" ht="12.75" customHeight="1" x14ac:dyDescent="0.2">
      <c r="A685" s="199"/>
      <c r="B685" s="199"/>
      <c r="C685" s="215"/>
      <c r="D685" s="215"/>
      <c r="E685" s="215"/>
      <c r="F685" s="221"/>
      <c r="G685" s="199"/>
      <c r="H685" s="199"/>
      <c r="I685" s="199"/>
      <c r="J685" s="199"/>
      <c r="K685" s="199"/>
      <c r="L685" s="199"/>
      <c r="M685" s="199"/>
      <c r="N685" s="199"/>
      <c r="O685" s="199"/>
      <c r="P685" s="199"/>
      <c r="Q685" s="199"/>
      <c r="R685" s="199"/>
      <c r="S685" s="199"/>
      <c r="T685" s="199"/>
      <c r="U685" s="199"/>
      <c r="V685" s="199"/>
      <c r="W685" s="199"/>
      <c r="X685" s="199"/>
      <c r="Y685" s="199"/>
      <c r="Z685" s="199"/>
      <c r="AA685" s="199"/>
    </row>
    <row r="686" spans="1:27" ht="12.75" customHeight="1" x14ac:dyDescent="0.2">
      <c r="A686" s="199"/>
      <c r="B686" s="199"/>
      <c r="C686" s="215"/>
      <c r="D686" s="215"/>
      <c r="E686" s="215"/>
      <c r="F686" s="221"/>
      <c r="G686" s="199"/>
      <c r="H686" s="199"/>
      <c r="I686" s="199"/>
      <c r="J686" s="199"/>
      <c r="K686" s="199"/>
      <c r="L686" s="199"/>
      <c r="M686" s="199"/>
      <c r="N686" s="199"/>
      <c r="O686" s="199"/>
      <c r="P686" s="199"/>
      <c r="Q686" s="199"/>
      <c r="R686" s="199"/>
      <c r="S686" s="199"/>
      <c r="T686" s="199"/>
      <c r="U686" s="199"/>
      <c r="V686" s="199"/>
      <c r="W686" s="199"/>
      <c r="X686" s="199"/>
      <c r="Y686" s="199"/>
      <c r="Z686" s="199"/>
      <c r="AA686" s="199"/>
    </row>
    <row r="687" spans="1:27" ht="12.75" customHeight="1" x14ac:dyDescent="0.2">
      <c r="A687" s="199"/>
      <c r="B687" s="199"/>
      <c r="C687" s="215"/>
      <c r="D687" s="215"/>
      <c r="E687" s="215"/>
      <c r="F687" s="221"/>
      <c r="G687" s="199"/>
      <c r="H687" s="199"/>
      <c r="I687" s="199"/>
      <c r="J687" s="199"/>
      <c r="K687" s="199"/>
      <c r="L687" s="199"/>
      <c r="M687" s="199"/>
      <c r="N687" s="199"/>
      <c r="O687" s="199"/>
      <c r="P687" s="199"/>
      <c r="Q687" s="199"/>
      <c r="R687" s="199"/>
      <c r="S687" s="199"/>
      <c r="T687" s="199"/>
      <c r="U687" s="199"/>
      <c r="V687" s="199"/>
      <c r="W687" s="199"/>
      <c r="X687" s="199"/>
      <c r="Y687" s="199"/>
      <c r="Z687" s="199"/>
      <c r="AA687" s="199"/>
    </row>
    <row r="688" spans="1:27" ht="12.75" customHeight="1" x14ac:dyDescent="0.2">
      <c r="A688" s="199"/>
      <c r="B688" s="199"/>
      <c r="C688" s="215"/>
      <c r="D688" s="215"/>
      <c r="E688" s="215"/>
      <c r="F688" s="221"/>
      <c r="G688" s="199"/>
      <c r="H688" s="199"/>
      <c r="I688" s="199"/>
      <c r="J688" s="199"/>
      <c r="K688" s="199"/>
      <c r="L688" s="199"/>
      <c r="M688" s="199"/>
      <c r="N688" s="199"/>
      <c r="O688" s="199"/>
      <c r="P688" s="199"/>
      <c r="Q688" s="199"/>
      <c r="R688" s="199"/>
      <c r="S688" s="199"/>
      <c r="T688" s="199"/>
      <c r="U688" s="199"/>
      <c r="V688" s="199"/>
      <c r="W688" s="199"/>
      <c r="X688" s="199"/>
      <c r="Y688" s="199"/>
      <c r="Z688" s="199"/>
      <c r="AA688" s="199"/>
    </row>
    <row r="689" spans="1:27" ht="12.75" customHeight="1" x14ac:dyDescent="0.2">
      <c r="A689" s="199"/>
      <c r="B689" s="199"/>
      <c r="C689" s="215"/>
      <c r="D689" s="215"/>
      <c r="E689" s="215"/>
      <c r="F689" s="221"/>
      <c r="G689" s="199"/>
      <c r="H689" s="199"/>
      <c r="I689" s="199"/>
      <c r="J689" s="199"/>
      <c r="K689" s="199"/>
      <c r="L689" s="199"/>
      <c r="M689" s="199"/>
      <c r="N689" s="199"/>
      <c r="O689" s="199"/>
      <c r="P689" s="199"/>
      <c r="Q689" s="199"/>
      <c r="R689" s="199"/>
      <c r="S689" s="199"/>
      <c r="T689" s="199"/>
      <c r="U689" s="199"/>
      <c r="V689" s="199"/>
      <c r="W689" s="199"/>
      <c r="X689" s="199"/>
      <c r="Y689" s="199"/>
      <c r="Z689" s="199"/>
      <c r="AA689" s="199"/>
    </row>
    <row r="690" spans="1:27" ht="12.75" customHeight="1" x14ac:dyDescent="0.2">
      <c r="A690" s="199"/>
      <c r="B690" s="199"/>
      <c r="C690" s="215"/>
      <c r="D690" s="215"/>
      <c r="E690" s="215"/>
      <c r="F690" s="221"/>
      <c r="G690" s="199"/>
      <c r="H690" s="199"/>
      <c r="I690" s="199"/>
      <c r="J690" s="199"/>
      <c r="K690" s="199"/>
      <c r="L690" s="199"/>
      <c r="M690" s="199"/>
      <c r="N690" s="199"/>
      <c r="O690" s="199"/>
      <c r="P690" s="199"/>
      <c r="Q690" s="199"/>
      <c r="R690" s="199"/>
      <c r="S690" s="199"/>
      <c r="T690" s="199"/>
      <c r="U690" s="199"/>
      <c r="V690" s="199"/>
      <c r="W690" s="199"/>
      <c r="X690" s="199"/>
      <c r="Y690" s="199"/>
      <c r="Z690" s="199"/>
      <c r="AA690" s="199"/>
    </row>
    <row r="691" spans="1:27" ht="12.75" customHeight="1" x14ac:dyDescent="0.2">
      <c r="A691" s="199"/>
      <c r="B691" s="199"/>
      <c r="C691" s="215"/>
      <c r="D691" s="215"/>
      <c r="E691" s="215"/>
      <c r="F691" s="221"/>
      <c r="G691" s="199"/>
      <c r="H691" s="199"/>
      <c r="I691" s="199"/>
      <c r="J691" s="199"/>
      <c r="K691" s="199"/>
      <c r="L691" s="199"/>
      <c r="M691" s="199"/>
      <c r="N691" s="199"/>
      <c r="O691" s="199"/>
      <c r="P691" s="199"/>
      <c r="Q691" s="199"/>
      <c r="R691" s="199"/>
      <c r="S691" s="199"/>
      <c r="T691" s="199"/>
      <c r="U691" s="199"/>
      <c r="V691" s="199"/>
      <c r="W691" s="199"/>
      <c r="X691" s="199"/>
      <c r="Y691" s="199"/>
      <c r="Z691" s="199"/>
      <c r="AA691" s="199"/>
    </row>
    <row r="692" spans="1:27" ht="12.75" customHeight="1" x14ac:dyDescent="0.2">
      <c r="A692" s="199"/>
      <c r="B692" s="199"/>
      <c r="C692" s="215"/>
      <c r="D692" s="215"/>
      <c r="E692" s="215"/>
      <c r="F692" s="221"/>
      <c r="G692" s="199"/>
      <c r="H692" s="199"/>
      <c r="I692" s="199"/>
      <c r="J692" s="199"/>
      <c r="K692" s="199"/>
      <c r="L692" s="199"/>
      <c r="M692" s="199"/>
      <c r="N692" s="199"/>
      <c r="O692" s="199"/>
      <c r="P692" s="199"/>
      <c r="Q692" s="199"/>
      <c r="R692" s="199"/>
      <c r="S692" s="199"/>
      <c r="T692" s="199"/>
      <c r="U692" s="199"/>
      <c r="V692" s="199"/>
      <c r="W692" s="199"/>
      <c r="X692" s="199"/>
      <c r="Y692" s="199"/>
      <c r="Z692" s="199"/>
      <c r="AA692" s="199"/>
    </row>
    <row r="693" spans="1:27" ht="12.75" customHeight="1" x14ac:dyDescent="0.2">
      <c r="A693" s="199"/>
      <c r="B693" s="199"/>
      <c r="C693" s="215"/>
      <c r="D693" s="215"/>
      <c r="E693" s="215"/>
      <c r="F693" s="221"/>
      <c r="G693" s="199"/>
      <c r="H693" s="199"/>
      <c r="I693" s="199"/>
      <c r="J693" s="199"/>
      <c r="K693" s="199"/>
      <c r="L693" s="199"/>
      <c r="M693" s="199"/>
      <c r="N693" s="199"/>
      <c r="O693" s="199"/>
      <c r="P693" s="199"/>
      <c r="Q693" s="199"/>
      <c r="R693" s="199"/>
      <c r="S693" s="199"/>
      <c r="T693" s="199"/>
      <c r="U693" s="199"/>
      <c r="V693" s="199"/>
      <c r="W693" s="199"/>
      <c r="X693" s="199"/>
      <c r="Y693" s="199"/>
      <c r="Z693" s="199"/>
      <c r="AA693" s="199"/>
    </row>
    <row r="694" spans="1:27" ht="12.75" customHeight="1" x14ac:dyDescent="0.2">
      <c r="A694" s="199"/>
      <c r="B694" s="199"/>
      <c r="C694" s="215"/>
      <c r="D694" s="215"/>
      <c r="E694" s="215"/>
      <c r="F694" s="221"/>
      <c r="G694" s="199"/>
      <c r="H694" s="199"/>
      <c r="I694" s="199"/>
      <c r="J694" s="199"/>
      <c r="K694" s="199"/>
      <c r="L694" s="199"/>
      <c r="M694" s="199"/>
      <c r="N694" s="199"/>
      <c r="O694" s="199"/>
      <c r="P694" s="199"/>
      <c r="Q694" s="199"/>
      <c r="R694" s="199"/>
      <c r="S694" s="199"/>
      <c r="T694" s="199"/>
      <c r="U694" s="199"/>
      <c r="V694" s="199"/>
      <c r="W694" s="199"/>
      <c r="X694" s="199"/>
      <c r="Y694" s="199"/>
      <c r="Z694" s="199"/>
      <c r="AA694" s="199"/>
    </row>
    <row r="695" spans="1:27" ht="12.75" customHeight="1" x14ac:dyDescent="0.2">
      <c r="A695" s="199"/>
      <c r="B695" s="199"/>
      <c r="C695" s="215"/>
      <c r="D695" s="215"/>
      <c r="E695" s="215"/>
      <c r="F695" s="221"/>
      <c r="G695" s="199"/>
      <c r="H695" s="199"/>
      <c r="I695" s="199"/>
      <c r="J695" s="199"/>
      <c r="K695" s="199"/>
      <c r="L695" s="199"/>
      <c r="M695" s="199"/>
      <c r="N695" s="199"/>
      <c r="O695" s="199"/>
      <c r="P695" s="199"/>
      <c r="Q695" s="199"/>
      <c r="R695" s="199"/>
      <c r="S695" s="199"/>
      <c r="T695" s="199"/>
      <c r="U695" s="199"/>
      <c r="V695" s="199"/>
      <c r="W695" s="199"/>
      <c r="X695" s="199"/>
      <c r="Y695" s="199"/>
      <c r="Z695" s="199"/>
      <c r="AA695" s="199"/>
    </row>
    <row r="696" spans="1:27" ht="12.75" customHeight="1" x14ac:dyDescent="0.2">
      <c r="A696" s="199"/>
      <c r="B696" s="199"/>
      <c r="C696" s="215"/>
      <c r="D696" s="215"/>
      <c r="E696" s="215"/>
      <c r="F696" s="221"/>
      <c r="G696" s="199"/>
      <c r="H696" s="199"/>
      <c r="I696" s="199"/>
      <c r="J696" s="199"/>
      <c r="K696" s="199"/>
      <c r="L696" s="199"/>
      <c r="M696" s="199"/>
      <c r="N696" s="199"/>
      <c r="O696" s="199"/>
      <c r="P696" s="199"/>
      <c r="Q696" s="199"/>
      <c r="R696" s="199"/>
      <c r="S696" s="199"/>
      <c r="T696" s="199"/>
      <c r="U696" s="199"/>
      <c r="V696" s="199"/>
      <c r="W696" s="199"/>
      <c r="X696" s="199"/>
      <c r="Y696" s="199"/>
      <c r="Z696" s="199"/>
      <c r="AA696" s="199"/>
    </row>
    <row r="697" spans="1:27" ht="12.75" customHeight="1" x14ac:dyDescent="0.2">
      <c r="A697" s="199"/>
      <c r="B697" s="199"/>
      <c r="C697" s="215"/>
      <c r="D697" s="215"/>
      <c r="E697" s="215"/>
      <c r="F697" s="221"/>
      <c r="G697" s="199"/>
      <c r="H697" s="199"/>
      <c r="I697" s="199"/>
      <c r="J697" s="199"/>
      <c r="K697" s="199"/>
      <c r="L697" s="199"/>
      <c r="M697" s="199"/>
      <c r="N697" s="199"/>
      <c r="O697" s="199"/>
      <c r="P697" s="199"/>
      <c r="Q697" s="199"/>
      <c r="R697" s="199"/>
      <c r="S697" s="199"/>
      <c r="T697" s="199"/>
      <c r="U697" s="199"/>
      <c r="V697" s="199"/>
      <c r="W697" s="199"/>
      <c r="X697" s="199"/>
      <c r="Y697" s="199"/>
      <c r="Z697" s="199"/>
      <c r="AA697" s="199"/>
    </row>
    <row r="698" spans="1:27" ht="12.75" customHeight="1" x14ac:dyDescent="0.2">
      <c r="A698" s="199"/>
      <c r="B698" s="199"/>
      <c r="C698" s="215"/>
      <c r="D698" s="215"/>
      <c r="E698" s="215"/>
      <c r="F698" s="221"/>
      <c r="G698" s="199"/>
      <c r="H698" s="199"/>
      <c r="I698" s="199"/>
      <c r="J698" s="199"/>
      <c r="K698" s="199"/>
      <c r="L698" s="199"/>
      <c r="M698" s="199"/>
      <c r="N698" s="199"/>
      <c r="O698" s="199"/>
      <c r="P698" s="199"/>
      <c r="Q698" s="199"/>
      <c r="R698" s="199"/>
      <c r="S698" s="199"/>
      <c r="T698" s="199"/>
      <c r="U698" s="199"/>
      <c r="V698" s="199"/>
      <c r="W698" s="199"/>
      <c r="X698" s="199"/>
      <c r="Y698" s="199"/>
      <c r="Z698" s="199"/>
      <c r="AA698" s="199"/>
    </row>
    <row r="699" spans="1:27" ht="12.75" customHeight="1" x14ac:dyDescent="0.2">
      <c r="A699" s="199"/>
      <c r="B699" s="199"/>
      <c r="C699" s="215"/>
      <c r="D699" s="215"/>
      <c r="E699" s="215"/>
      <c r="F699" s="221"/>
      <c r="G699" s="199"/>
      <c r="H699" s="199"/>
      <c r="I699" s="199"/>
      <c r="J699" s="199"/>
      <c r="K699" s="199"/>
      <c r="L699" s="199"/>
      <c r="M699" s="199"/>
      <c r="N699" s="199"/>
      <c r="O699" s="199"/>
      <c r="P699" s="199"/>
      <c r="Q699" s="199"/>
      <c r="R699" s="199"/>
      <c r="S699" s="199"/>
      <c r="T699" s="199"/>
      <c r="U699" s="199"/>
      <c r="V699" s="199"/>
      <c r="W699" s="199"/>
      <c r="X699" s="199"/>
      <c r="Y699" s="199"/>
      <c r="Z699" s="199"/>
      <c r="AA699" s="199"/>
    </row>
    <row r="700" spans="1:27" ht="12.75" customHeight="1" x14ac:dyDescent="0.2">
      <c r="A700" s="199"/>
      <c r="B700" s="199"/>
      <c r="C700" s="215"/>
      <c r="D700" s="215"/>
      <c r="E700" s="215"/>
      <c r="F700" s="221"/>
      <c r="G700" s="199"/>
      <c r="H700" s="199"/>
      <c r="I700" s="199"/>
      <c r="J700" s="199"/>
      <c r="K700" s="199"/>
      <c r="L700" s="199"/>
      <c r="M700" s="199"/>
      <c r="N700" s="199"/>
      <c r="O700" s="199"/>
      <c r="P700" s="199"/>
      <c r="Q700" s="199"/>
      <c r="R700" s="199"/>
      <c r="S700" s="199"/>
      <c r="T700" s="199"/>
      <c r="U700" s="199"/>
      <c r="V700" s="199"/>
      <c r="W700" s="199"/>
      <c r="X700" s="199"/>
      <c r="Y700" s="199"/>
      <c r="Z700" s="199"/>
      <c r="AA700" s="199"/>
    </row>
    <row r="701" spans="1:27" ht="12.75" customHeight="1" x14ac:dyDescent="0.2">
      <c r="A701" s="199"/>
      <c r="B701" s="199"/>
      <c r="C701" s="215"/>
      <c r="D701" s="215"/>
      <c r="E701" s="215"/>
      <c r="F701" s="221"/>
      <c r="G701" s="199"/>
      <c r="H701" s="199"/>
      <c r="I701" s="199"/>
      <c r="J701" s="199"/>
      <c r="K701" s="199"/>
      <c r="L701" s="199"/>
      <c r="M701" s="199"/>
      <c r="N701" s="199"/>
      <c r="O701" s="199"/>
      <c r="P701" s="199"/>
      <c r="Q701" s="199"/>
      <c r="R701" s="199"/>
      <c r="S701" s="199"/>
      <c r="T701" s="199"/>
      <c r="U701" s="199"/>
      <c r="V701" s="199"/>
      <c r="W701" s="199"/>
      <c r="X701" s="199"/>
      <c r="Y701" s="199"/>
      <c r="Z701" s="199"/>
      <c r="AA701" s="199"/>
    </row>
    <row r="702" spans="1:27" ht="12.75" customHeight="1" x14ac:dyDescent="0.2">
      <c r="A702" s="199"/>
      <c r="B702" s="199"/>
      <c r="C702" s="215"/>
      <c r="D702" s="215"/>
      <c r="E702" s="215"/>
      <c r="F702" s="221"/>
      <c r="G702" s="199"/>
      <c r="H702" s="199"/>
      <c r="I702" s="199"/>
      <c r="J702" s="199"/>
      <c r="K702" s="199"/>
      <c r="L702" s="199"/>
      <c r="M702" s="199"/>
      <c r="N702" s="199"/>
      <c r="O702" s="199"/>
      <c r="P702" s="199"/>
      <c r="Q702" s="199"/>
      <c r="R702" s="199"/>
      <c r="S702" s="199"/>
      <c r="T702" s="199"/>
      <c r="U702" s="199"/>
      <c r="V702" s="199"/>
      <c r="W702" s="199"/>
      <c r="X702" s="199"/>
      <c r="Y702" s="199"/>
      <c r="Z702" s="199"/>
      <c r="AA702" s="199"/>
    </row>
    <row r="703" spans="1:27" ht="12.75" customHeight="1" x14ac:dyDescent="0.2">
      <c r="A703" s="199"/>
      <c r="B703" s="199"/>
      <c r="C703" s="215"/>
      <c r="D703" s="215"/>
      <c r="E703" s="215"/>
      <c r="F703" s="221"/>
      <c r="G703" s="199"/>
      <c r="H703" s="199"/>
      <c r="I703" s="199"/>
      <c r="J703" s="199"/>
      <c r="K703" s="199"/>
      <c r="L703" s="199"/>
      <c r="M703" s="199"/>
      <c r="N703" s="199"/>
      <c r="O703" s="199"/>
      <c r="P703" s="199"/>
      <c r="Q703" s="199"/>
      <c r="R703" s="199"/>
      <c r="S703" s="199"/>
      <c r="T703" s="199"/>
      <c r="U703" s="199"/>
      <c r="V703" s="199"/>
      <c r="W703" s="199"/>
      <c r="X703" s="199"/>
      <c r="Y703" s="199"/>
      <c r="Z703" s="199"/>
      <c r="AA703" s="199"/>
    </row>
    <row r="704" spans="1:27" ht="12.75" customHeight="1" x14ac:dyDescent="0.2">
      <c r="A704" s="199"/>
      <c r="B704" s="199"/>
      <c r="C704" s="215"/>
      <c r="D704" s="215"/>
      <c r="E704" s="215"/>
      <c r="F704" s="221"/>
      <c r="G704" s="199"/>
      <c r="H704" s="199"/>
      <c r="I704" s="199"/>
      <c r="J704" s="199"/>
      <c r="K704" s="199"/>
      <c r="L704" s="199"/>
      <c r="M704" s="199"/>
      <c r="N704" s="199"/>
      <c r="O704" s="199"/>
      <c r="P704" s="199"/>
      <c r="Q704" s="199"/>
      <c r="R704" s="199"/>
      <c r="S704" s="199"/>
      <c r="T704" s="199"/>
      <c r="U704" s="199"/>
      <c r="V704" s="199"/>
      <c r="W704" s="199"/>
      <c r="X704" s="199"/>
      <c r="Y704" s="199"/>
      <c r="Z704" s="199"/>
      <c r="AA704" s="199"/>
    </row>
    <row r="705" spans="1:27" ht="12.75" customHeight="1" x14ac:dyDescent="0.2">
      <c r="A705" s="199"/>
      <c r="B705" s="199"/>
      <c r="C705" s="215"/>
      <c r="D705" s="215"/>
      <c r="E705" s="215"/>
      <c r="F705" s="221"/>
      <c r="G705" s="199"/>
      <c r="H705" s="199"/>
      <c r="I705" s="199"/>
      <c r="J705" s="199"/>
      <c r="K705" s="199"/>
      <c r="L705" s="199"/>
      <c r="M705" s="199"/>
      <c r="N705" s="199"/>
      <c r="O705" s="199"/>
      <c r="P705" s="199"/>
      <c r="Q705" s="199"/>
      <c r="R705" s="199"/>
      <c r="S705" s="199"/>
      <c r="T705" s="199"/>
      <c r="U705" s="199"/>
      <c r="V705" s="199"/>
      <c r="W705" s="199"/>
      <c r="X705" s="199"/>
      <c r="Y705" s="199"/>
      <c r="Z705" s="199"/>
      <c r="AA705" s="199"/>
    </row>
    <row r="706" spans="1:27" ht="12.75" customHeight="1" x14ac:dyDescent="0.2">
      <c r="A706" s="199"/>
      <c r="B706" s="199"/>
      <c r="C706" s="215"/>
      <c r="D706" s="215"/>
      <c r="E706" s="215"/>
      <c r="F706" s="221"/>
      <c r="G706" s="199"/>
      <c r="H706" s="199"/>
      <c r="I706" s="199"/>
      <c r="J706" s="199"/>
      <c r="K706" s="199"/>
      <c r="L706" s="199"/>
      <c r="M706" s="199"/>
      <c r="N706" s="199"/>
      <c r="O706" s="199"/>
      <c r="P706" s="199"/>
      <c r="Q706" s="199"/>
      <c r="R706" s="199"/>
      <c r="S706" s="199"/>
      <c r="T706" s="199"/>
      <c r="U706" s="199"/>
      <c r="V706" s="199"/>
      <c r="W706" s="199"/>
      <c r="X706" s="199"/>
      <c r="Y706" s="199"/>
      <c r="Z706" s="199"/>
      <c r="AA706" s="199"/>
    </row>
    <row r="707" spans="1:27" ht="12.75" customHeight="1" x14ac:dyDescent="0.2">
      <c r="A707" s="199"/>
      <c r="B707" s="199"/>
      <c r="C707" s="215"/>
      <c r="D707" s="215"/>
      <c r="E707" s="215"/>
      <c r="F707" s="221"/>
      <c r="G707" s="199"/>
      <c r="H707" s="199"/>
      <c r="I707" s="199"/>
      <c r="J707" s="199"/>
      <c r="K707" s="199"/>
      <c r="L707" s="199"/>
      <c r="M707" s="199"/>
      <c r="N707" s="199"/>
      <c r="O707" s="199"/>
      <c r="P707" s="199"/>
      <c r="Q707" s="199"/>
      <c r="R707" s="199"/>
      <c r="S707" s="199"/>
      <c r="T707" s="199"/>
      <c r="U707" s="199"/>
      <c r="V707" s="199"/>
      <c r="W707" s="199"/>
      <c r="X707" s="199"/>
      <c r="Y707" s="199"/>
      <c r="Z707" s="199"/>
      <c r="AA707" s="199"/>
    </row>
    <row r="708" spans="1:27" ht="12.75" customHeight="1" x14ac:dyDescent="0.2">
      <c r="A708" s="199"/>
      <c r="B708" s="199"/>
      <c r="C708" s="215"/>
      <c r="D708" s="215"/>
      <c r="E708" s="215"/>
      <c r="F708" s="221"/>
      <c r="G708" s="199"/>
      <c r="H708" s="199"/>
      <c r="I708" s="199"/>
      <c r="J708" s="199"/>
      <c r="K708" s="199"/>
      <c r="L708" s="199"/>
      <c r="M708" s="199"/>
      <c r="N708" s="199"/>
      <c r="O708" s="199"/>
      <c r="P708" s="199"/>
      <c r="Q708" s="199"/>
      <c r="R708" s="199"/>
      <c r="S708" s="199"/>
      <c r="T708" s="199"/>
      <c r="U708" s="199"/>
      <c r="V708" s="199"/>
      <c r="W708" s="199"/>
      <c r="X708" s="199"/>
      <c r="Y708" s="199"/>
      <c r="Z708" s="199"/>
      <c r="AA708" s="199"/>
    </row>
    <row r="709" spans="1:27" ht="12.75" customHeight="1" x14ac:dyDescent="0.2">
      <c r="A709" s="199"/>
      <c r="B709" s="199"/>
      <c r="C709" s="215"/>
      <c r="D709" s="215"/>
      <c r="E709" s="215"/>
      <c r="F709" s="221"/>
      <c r="G709" s="199"/>
      <c r="H709" s="199"/>
      <c r="I709" s="199"/>
      <c r="J709" s="199"/>
      <c r="K709" s="199"/>
      <c r="L709" s="199"/>
      <c r="M709" s="199"/>
      <c r="N709" s="199"/>
      <c r="O709" s="199"/>
      <c r="P709" s="199"/>
      <c r="Q709" s="199"/>
      <c r="R709" s="199"/>
      <c r="S709" s="199"/>
      <c r="T709" s="199"/>
      <c r="U709" s="199"/>
      <c r="V709" s="199"/>
      <c r="W709" s="199"/>
      <c r="X709" s="199"/>
      <c r="Y709" s="199"/>
      <c r="Z709" s="199"/>
      <c r="AA709" s="199"/>
    </row>
    <row r="710" spans="1:27" ht="12.75" customHeight="1" x14ac:dyDescent="0.2">
      <c r="A710" s="199"/>
      <c r="B710" s="199"/>
      <c r="C710" s="215"/>
      <c r="D710" s="215"/>
      <c r="E710" s="215"/>
      <c r="F710" s="221"/>
      <c r="G710" s="199"/>
      <c r="H710" s="199"/>
      <c r="I710" s="199"/>
      <c r="J710" s="199"/>
      <c r="K710" s="199"/>
      <c r="L710" s="199"/>
      <c r="M710" s="199"/>
      <c r="N710" s="199"/>
      <c r="O710" s="199"/>
      <c r="P710" s="199"/>
      <c r="Q710" s="199"/>
      <c r="R710" s="199"/>
      <c r="S710" s="199"/>
      <c r="T710" s="199"/>
      <c r="U710" s="199"/>
      <c r="V710" s="199"/>
      <c r="W710" s="199"/>
      <c r="X710" s="199"/>
      <c r="Y710" s="199"/>
      <c r="Z710" s="199"/>
      <c r="AA710" s="199"/>
    </row>
    <row r="711" spans="1:27" ht="12.75" customHeight="1" x14ac:dyDescent="0.2">
      <c r="A711" s="199"/>
      <c r="B711" s="199"/>
      <c r="C711" s="215"/>
      <c r="D711" s="215"/>
      <c r="E711" s="215"/>
      <c r="F711" s="221"/>
      <c r="G711" s="199"/>
      <c r="H711" s="199"/>
      <c r="I711" s="199"/>
      <c r="J711" s="199"/>
      <c r="K711" s="199"/>
      <c r="L711" s="199"/>
      <c r="M711" s="199"/>
      <c r="N711" s="199"/>
      <c r="O711" s="199"/>
      <c r="P711" s="199"/>
      <c r="Q711" s="199"/>
      <c r="R711" s="199"/>
      <c r="S711" s="199"/>
      <c r="T711" s="199"/>
      <c r="U711" s="199"/>
      <c r="V711" s="199"/>
      <c r="W711" s="199"/>
      <c r="X711" s="199"/>
      <c r="Y711" s="199"/>
      <c r="Z711" s="199"/>
      <c r="AA711" s="199"/>
    </row>
    <row r="712" spans="1:27" ht="12.75" customHeight="1" x14ac:dyDescent="0.2">
      <c r="A712" s="199"/>
      <c r="B712" s="199"/>
      <c r="C712" s="215"/>
      <c r="D712" s="215"/>
      <c r="E712" s="215"/>
      <c r="F712" s="221"/>
      <c r="G712" s="199"/>
      <c r="H712" s="199"/>
      <c r="I712" s="199"/>
      <c r="J712" s="199"/>
      <c r="K712" s="199"/>
      <c r="L712" s="199"/>
      <c r="M712" s="199"/>
      <c r="N712" s="199"/>
      <c r="O712" s="199"/>
      <c r="P712" s="199"/>
      <c r="Q712" s="199"/>
      <c r="R712" s="199"/>
      <c r="S712" s="199"/>
      <c r="T712" s="199"/>
      <c r="U712" s="199"/>
      <c r="V712" s="199"/>
      <c r="W712" s="199"/>
      <c r="X712" s="199"/>
      <c r="Y712" s="199"/>
      <c r="Z712" s="199"/>
      <c r="AA712" s="199"/>
    </row>
    <row r="713" spans="1:27" ht="12.75" customHeight="1" x14ac:dyDescent="0.2">
      <c r="A713" s="199"/>
      <c r="B713" s="199"/>
      <c r="C713" s="215"/>
      <c r="D713" s="215"/>
      <c r="E713" s="215"/>
      <c r="F713" s="221"/>
      <c r="G713" s="199"/>
      <c r="H713" s="199"/>
      <c r="I713" s="199"/>
      <c r="J713" s="199"/>
      <c r="K713" s="199"/>
      <c r="L713" s="199"/>
      <c r="M713" s="199"/>
      <c r="N713" s="199"/>
      <c r="O713" s="199"/>
      <c r="P713" s="199"/>
      <c r="Q713" s="199"/>
      <c r="R713" s="199"/>
      <c r="S713" s="199"/>
      <c r="T713" s="199"/>
      <c r="U713" s="199"/>
      <c r="V713" s="199"/>
      <c r="W713" s="199"/>
      <c r="X713" s="199"/>
      <c r="Y713" s="199"/>
      <c r="Z713" s="199"/>
      <c r="AA713" s="199"/>
    </row>
    <row r="714" spans="1:27" ht="12.75" customHeight="1" x14ac:dyDescent="0.2">
      <c r="A714" s="199"/>
      <c r="B714" s="199"/>
      <c r="C714" s="215"/>
      <c r="D714" s="215"/>
      <c r="E714" s="215"/>
      <c r="F714" s="221"/>
      <c r="G714" s="199"/>
      <c r="H714" s="199"/>
      <c r="I714" s="199"/>
      <c r="J714" s="199"/>
      <c r="K714" s="199"/>
      <c r="L714" s="199"/>
      <c r="M714" s="199"/>
      <c r="N714" s="199"/>
      <c r="O714" s="199"/>
      <c r="P714" s="199"/>
      <c r="Q714" s="199"/>
      <c r="R714" s="199"/>
      <c r="S714" s="199"/>
      <c r="T714" s="199"/>
      <c r="U714" s="199"/>
      <c r="V714" s="199"/>
      <c r="W714" s="199"/>
      <c r="X714" s="199"/>
      <c r="Y714" s="199"/>
      <c r="Z714" s="199"/>
      <c r="AA714" s="199"/>
    </row>
    <row r="715" spans="1:27" ht="12.75" customHeight="1" x14ac:dyDescent="0.2">
      <c r="A715" s="199"/>
      <c r="B715" s="199"/>
      <c r="C715" s="215"/>
      <c r="D715" s="215"/>
      <c r="E715" s="215"/>
      <c r="F715" s="221"/>
      <c r="G715" s="199"/>
      <c r="H715" s="199"/>
      <c r="I715" s="199"/>
      <c r="J715" s="199"/>
      <c r="K715" s="199"/>
      <c r="L715" s="199"/>
      <c r="M715" s="199"/>
      <c r="N715" s="199"/>
      <c r="O715" s="199"/>
      <c r="P715" s="199"/>
      <c r="Q715" s="199"/>
      <c r="R715" s="199"/>
      <c r="S715" s="199"/>
      <c r="T715" s="199"/>
      <c r="U715" s="199"/>
      <c r="V715" s="199"/>
      <c r="W715" s="199"/>
      <c r="X715" s="199"/>
      <c r="Y715" s="199"/>
      <c r="Z715" s="199"/>
      <c r="AA715" s="199"/>
    </row>
    <row r="716" spans="1:27" ht="12.75" customHeight="1" x14ac:dyDescent="0.2">
      <c r="A716" s="199"/>
      <c r="B716" s="199"/>
      <c r="C716" s="215"/>
      <c r="D716" s="215"/>
      <c r="E716" s="215"/>
      <c r="F716" s="221"/>
      <c r="G716" s="199"/>
      <c r="H716" s="199"/>
      <c r="I716" s="199"/>
      <c r="J716" s="199"/>
      <c r="K716" s="199"/>
      <c r="L716" s="199"/>
      <c r="M716" s="199"/>
      <c r="N716" s="199"/>
      <c r="O716" s="199"/>
      <c r="P716" s="199"/>
      <c r="Q716" s="199"/>
      <c r="R716" s="199"/>
      <c r="S716" s="199"/>
      <c r="T716" s="199"/>
      <c r="U716" s="199"/>
      <c r="V716" s="199"/>
      <c r="W716" s="199"/>
      <c r="X716" s="199"/>
      <c r="Y716" s="199"/>
      <c r="Z716" s="199"/>
      <c r="AA716" s="199"/>
    </row>
    <row r="717" spans="1:27" ht="12.75" customHeight="1" x14ac:dyDescent="0.2">
      <c r="A717" s="199"/>
      <c r="B717" s="199"/>
      <c r="C717" s="215"/>
      <c r="D717" s="215"/>
      <c r="E717" s="215"/>
      <c r="F717" s="221"/>
      <c r="G717" s="199"/>
      <c r="H717" s="199"/>
      <c r="I717" s="199"/>
      <c r="J717" s="199"/>
      <c r="K717" s="199"/>
      <c r="L717" s="199"/>
      <c r="M717" s="199"/>
      <c r="N717" s="199"/>
      <c r="O717" s="199"/>
      <c r="P717" s="199"/>
      <c r="Q717" s="199"/>
      <c r="R717" s="199"/>
      <c r="S717" s="199"/>
      <c r="T717" s="199"/>
      <c r="U717" s="199"/>
      <c r="V717" s="199"/>
      <c r="W717" s="199"/>
      <c r="X717" s="199"/>
      <c r="Y717" s="199"/>
      <c r="Z717" s="199"/>
      <c r="AA717" s="199"/>
    </row>
    <row r="718" spans="1:27" ht="12.75" customHeight="1" x14ac:dyDescent="0.2">
      <c r="A718" s="199"/>
      <c r="B718" s="199"/>
      <c r="C718" s="215"/>
      <c r="D718" s="215"/>
      <c r="E718" s="215"/>
      <c r="F718" s="221"/>
      <c r="G718" s="199"/>
      <c r="H718" s="199"/>
      <c r="I718" s="199"/>
      <c r="J718" s="199"/>
      <c r="K718" s="199"/>
      <c r="L718" s="199"/>
      <c r="M718" s="199"/>
      <c r="N718" s="199"/>
      <c r="O718" s="199"/>
      <c r="P718" s="199"/>
      <c r="Q718" s="199"/>
      <c r="R718" s="199"/>
      <c r="S718" s="199"/>
      <c r="T718" s="199"/>
      <c r="U718" s="199"/>
      <c r="V718" s="199"/>
      <c r="W718" s="199"/>
      <c r="X718" s="199"/>
      <c r="Y718" s="199"/>
      <c r="Z718" s="199"/>
      <c r="AA718" s="199"/>
    </row>
    <row r="719" spans="1:27" ht="12.75" customHeight="1" x14ac:dyDescent="0.2">
      <c r="A719" s="199"/>
      <c r="B719" s="199"/>
      <c r="C719" s="215"/>
      <c r="D719" s="215"/>
      <c r="E719" s="215"/>
      <c r="F719" s="221"/>
      <c r="G719" s="199"/>
      <c r="H719" s="199"/>
      <c r="I719" s="199"/>
      <c r="J719" s="199"/>
      <c r="K719" s="199"/>
      <c r="L719" s="199"/>
      <c r="M719" s="199"/>
      <c r="N719" s="199"/>
      <c r="O719" s="199"/>
      <c r="P719" s="199"/>
      <c r="Q719" s="199"/>
      <c r="R719" s="199"/>
      <c r="S719" s="199"/>
      <c r="T719" s="199"/>
      <c r="U719" s="199"/>
      <c r="V719" s="199"/>
      <c r="W719" s="199"/>
      <c r="X719" s="199"/>
      <c r="Y719" s="199"/>
      <c r="Z719" s="199"/>
      <c r="AA719" s="199"/>
    </row>
    <row r="720" spans="1:27" ht="12.75" customHeight="1" x14ac:dyDescent="0.2">
      <c r="A720" s="199"/>
      <c r="B720" s="199"/>
      <c r="C720" s="215"/>
      <c r="D720" s="215"/>
      <c r="E720" s="215"/>
      <c r="F720" s="221"/>
      <c r="G720" s="199"/>
      <c r="H720" s="199"/>
      <c r="I720" s="199"/>
      <c r="J720" s="199"/>
      <c r="K720" s="199"/>
      <c r="L720" s="199"/>
      <c r="M720" s="199"/>
      <c r="N720" s="199"/>
      <c r="O720" s="199"/>
      <c r="P720" s="199"/>
      <c r="Q720" s="199"/>
      <c r="R720" s="199"/>
      <c r="S720" s="199"/>
      <c r="T720" s="199"/>
      <c r="U720" s="199"/>
      <c r="V720" s="199"/>
      <c r="W720" s="199"/>
      <c r="X720" s="199"/>
      <c r="Y720" s="199"/>
      <c r="Z720" s="199"/>
      <c r="AA720" s="199"/>
    </row>
    <row r="721" spans="1:27" ht="12.75" customHeight="1" x14ac:dyDescent="0.2">
      <c r="A721" s="199"/>
      <c r="B721" s="199"/>
      <c r="C721" s="215"/>
      <c r="D721" s="215"/>
      <c r="E721" s="215"/>
      <c r="F721" s="221"/>
      <c r="G721" s="199"/>
      <c r="H721" s="199"/>
      <c r="I721" s="199"/>
      <c r="J721" s="199"/>
      <c r="K721" s="199"/>
      <c r="L721" s="199"/>
      <c r="M721" s="199"/>
      <c r="N721" s="199"/>
      <c r="O721" s="199"/>
      <c r="P721" s="199"/>
      <c r="Q721" s="199"/>
      <c r="R721" s="199"/>
      <c r="S721" s="199"/>
      <c r="T721" s="199"/>
      <c r="U721" s="199"/>
      <c r="V721" s="199"/>
      <c r="W721" s="199"/>
      <c r="X721" s="199"/>
      <c r="Y721" s="199"/>
      <c r="Z721" s="199"/>
      <c r="AA721" s="199"/>
    </row>
    <row r="722" spans="1:27" ht="12.75" customHeight="1" x14ac:dyDescent="0.2">
      <c r="A722" s="199"/>
      <c r="B722" s="199"/>
      <c r="C722" s="215"/>
      <c r="D722" s="215"/>
      <c r="E722" s="215"/>
      <c r="F722" s="221"/>
      <c r="G722" s="199"/>
      <c r="H722" s="199"/>
      <c r="I722" s="199"/>
      <c r="J722" s="199"/>
      <c r="K722" s="199"/>
      <c r="L722" s="199"/>
      <c r="M722" s="199"/>
      <c r="N722" s="199"/>
      <c r="O722" s="199"/>
      <c r="P722" s="199"/>
      <c r="Q722" s="199"/>
      <c r="R722" s="199"/>
      <c r="S722" s="199"/>
      <c r="T722" s="199"/>
      <c r="U722" s="199"/>
      <c r="V722" s="199"/>
      <c r="W722" s="199"/>
      <c r="X722" s="199"/>
      <c r="Y722" s="199"/>
      <c r="Z722" s="199"/>
      <c r="AA722" s="199"/>
    </row>
    <row r="723" spans="1:27" ht="12.75" customHeight="1" x14ac:dyDescent="0.2">
      <c r="A723" s="199"/>
      <c r="B723" s="199"/>
      <c r="C723" s="215"/>
      <c r="D723" s="215"/>
      <c r="E723" s="215"/>
      <c r="F723" s="221"/>
      <c r="G723" s="199"/>
      <c r="H723" s="199"/>
      <c r="I723" s="199"/>
      <c r="J723" s="199"/>
      <c r="K723" s="199"/>
      <c r="L723" s="199"/>
      <c r="M723" s="199"/>
      <c r="N723" s="199"/>
      <c r="O723" s="199"/>
      <c r="P723" s="199"/>
      <c r="Q723" s="199"/>
      <c r="R723" s="199"/>
      <c r="S723" s="199"/>
      <c r="T723" s="199"/>
      <c r="U723" s="199"/>
      <c r="V723" s="199"/>
      <c r="W723" s="199"/>
      <c r="X723" s="199"/>
      <c r="Y723" s="199"/>
      <c r="Z723" s="199"/>
      <c r="AA723" s="199"/>
    </row>
    <row r="724" spans="1:27" ht="12.75" customHeight="1" x14ac:dyDescent="0.2">
      <c r="A724" s="199"/>
      <c r="B724" s="199"/>
      <c r="C724" s="215"/>
      <c r="D724" s="215"/>
      <c r="E724" s="215"/>
      <c r="F724" s="221"/>
      <c r="G724" s="199"/>
      <c r="H724" s="199"/>
      <c r="I724" s="199"/>
      <c r="J724" s="199"/>
      <c r="K724" s="199"/>
      <c r="L724" s="199"/>
      <c r="M724" s="199"/>
      <c r="N724" s="199"/>
      <c r="O724" s="199"/>
      <c r="P724" s="199"/>
      <c r="Q724" s="199"/>
      <c r="R724" s="199"/>
      <c r="S724" s="199"/>
      <c r="T724" s="199"/>
      <c r="U724" s="199"/>
      <c r="V724" s="199"/>
      <c r="W724" s="199"/>
      <c r="X724" s="199"/>
      <c r="Y724" s="199"/>
      <c r="Z724" s="199"/>
      <c r="AA724" s="199"/>
    </row>
    <row r="725" spans="1:27" ht="12.75" customHeight="1" x14ac:dyDescent="0.2">
      <c r="A725" s="199"/>
      <c r="B725" s="199"/>
      <c r="C725" s="215"/>
      <c r="D725" s="215"/>
      <c r="E725" s="215"/>
      <c r="F725" s="221"/>
      <c r="G725" s="199"/>
      <c r="H725" s="199"/>
      <c r="I725" s="199"/>
      <c r="J725" s="199"/>
      <c r="K725" s="199"/>
      <c r="L725" s="199"/>
      <c r="M725" s="199"/>
      <c r="N725" s="199"/>
      <c r="O725" s="199"/>
      <c r="P725" s="199"/>
      <c r="Q725" s="199"/>
      <c r="R725" s="199"/>
      <c r="S725" s="199"/>
      <c r="T725" s="199"/>
      <c r="U725" s="199"/>
      <c r="V725" s="199"/>
      <c r="W725" s="199"/>
      <c r="X725" s="199"/>
      <c r="Y725" s="199"/>
      <c r="Z725" s="199"/>
      <c r="AA725" s="199"/>
    </row>
    <row r="726" spans="1:27" ht="12.75" customHeight="1" x14ac:dyDescent="0.2">
      <c r="A726" s="199"/>
      <c r="B726" s="199"/>
      <c r="C726" s="215"/>
      <c r="D726" s="215"/>
      <c r="E726" s="215"/>
      <c r="F726" s="221"/>
      <c r="G726" s="199"/>
      <c r="H726" s="199"/>
      <c r="I726" s="199"/>
      <c r="J726" s="199"/>
      <c r="K726" s="199"/>
      <c r="L726" s="199"/>
      <c r="M726" s="199"/>
      <c r="N726" s="199"/>
      <c r="O726" s="199"/>
      <c r="P726" s="199"/>
      <c r="Q726" s="199"/>
      <c r="R726" s="199"/>
      <c r="S726" s="199"/>
      <c r="T726" s="199"/>
      <c r="U726" s="199"/>
      <c r="V726" s="199"/>
      <c r="W726" s="199"/>
      <c r="X726" s="199"/>
      <c r="Y726" s="199"/>
      <c r="Z726" s="199"/>
      <c r="AA726" s="199"/>
    </row>
    <row r="727" spans="1:27" ht="12.75" customHeight="1" x14ac:dyDescent="0.2">
      <c r="A727" s="199"/>
      <c r="B727" s="199"/>
      <c r="C727" s="215"/>
      <c r="D727" s="215"/>
      <c r="E727" s="215"/>
      <c r="F727" s="221"/>
      <c r="G727" s="199"/>
      <c r="H727" s="199"/>
      <c r="I727" s="199"/>
      <c r="J727" s="199"/>
      <c r="K727" s="199"/>
      <c r="L727" s="199"/>
      <c r="M727" s="199"/>
      <c r="N727" s="199"/>
      <c r="O727" s="199"/>
      <c r="P727" s="199"/>
      <c r="Q727" s="199"/>
      <c r="R727" s="199"/>
      <c r="S727" s="199"/>
      <c r="T727" s="199"/>
      <c r="U727" s="199"/>
      <c r="V727" s="199"/>
      <c r="W727" s="199"/>
      <c r="X727" s="199"/>
      <c r="Y727" s="199"/>
      <c r="Z727" s="199"/>
      <c r="AA727" s="199"/>
    </row>
    <row r="728" spans="1:27" ht="12.75" customHeight="1" x14ac:dyDescent="0.2">
      <c r="A728" s="199"/>
      <c r="B728" s="199"/>
      <c r="C728" s="215"/>
      <c r="D728" s="215"/>
      <c r="E728" s="215"/>
      <c r="F728" s="221"/>
      <c r="G728" s="199"/>
      <c r="H728" s="199"/>
      <c r="I728" s="199"/>
      <c r="J728" s="199"/>
      <c r="K728" s="199"/>
      <c r="L728" s="199"/>
      <c r="M728" s="199"/>
      <c r="N728" s="199"/>
      <c r="O728" s="199"/>
      <c r="P728" s="199"/>
      <c r="Q728" s="199"/>
      <c r="R728" s="199"/>
      <c r="S728" s="199"/>
      <c r="T728" s="199"/>
      <c r="U728" s="199"/>
      <c r="V728" s="199"/>
      <c r="W728" s="199"/>
      <c r="X728" s="199"/>
      <c r="Y728" s="199"/>
      <c r="Z728" s="199"/>
      <c r="AA728" s="199"/>
    </row>
    <row r="729" spans="1:27" ht="12.75" customHeight="1" x14ac:dyDescent="0.2">
      <c r="A729" s="199"/>
      <c r="B729" s="199"/>
      <c r="C729" s="215"/>
      <c r="D729" s="215"/>
      <c r="E729" s="215"/>
      <c r="F729" s="221"/>
      <c r="G729" s="199"/>
      <c r="H729" s="199"/>
      <c r="I729" s="199"/>
      <c r="J729" s="199"/>
      <c r="K729" s="199"/>
      <c r="L729" s="199"/>
      <c r="M729" s="199"/>
      <c r="N729" s="199"/>
      <c r="O729" s="199"/>
      <c r="P729" s="199"/>
      <c r="Q729" s="199"/>
      <c r="R729" s="199"/>
      <c r="S729" s="199"/>
      <c r="T729" s="199"/>
      <c r="U729" s="199"/>
      <c r="V729" s="199"/>
      <c r="W729" s="199"/>
      <c r="X729" s="199"/>
      <c r="Y729" s="199"/>
      <c r="Z729" s="199"/>
      <c r="AA729" s="199"/>
    </row>
    <row r="730" spans="1:27" ht="12.75" customHeight="1" x14ac:dyDescent="0.2">
      <c r="A730" s="199"/>
      <c r="B730" s="199"/>
      <c r="C730" s="215"/>
      <c r="D730" s="215"/>
      <c r="E730" s="215"/>
      <c r="F730" s="221"/>
      <c r="G730" s="199"/>
      <c r="H730" s="199"/>
      <c r="I730" s="199"/>
      <c r="J730" s="199"/>
      <c r="K730" s="199"/>
      <c r="L730" s="199"/>
      <c r="M730" s="199"/>
      <c r="N730" s="199"/>
      <c r="O730" s="199"/>
      <c r="P730" s="199"/>
      <c r="Q730" s="199"/>
      <c r="R730" s="199"/>
      <c r="S730" s="199"/>
      <c r="T730" s="199"/>
      <c r="U730" s="199"/>
      <c r="V730" s="199"/>
      <c r="W730" s="199"/>
      <c r="X730" s="199"/>
      <c r="Y730" s="199"/>
      <c r="Z730" s="199"/>
      <c r="AA730" s="199"/>
    </row>
    <row r="731" spans="1:27" ht="12.75" customHeight="1" x14ac:dyDescent="0.2">
      <c r="A731" s="199"/>
      <c r="B731" s="199"/>
      <c r="C731" s="215"/>
      <c r="D731" s="215"/>
      <c r="E731" s="215"/>
      <c r="F731" s="221"/>
      <c r="G731" s="199"/>
      <c r="H731" s="199"/>
      <c r="I731" s="199"/>
      <c r="J731" s="199"/>
      <c r="K731" s="199"/>
      <c r="L731" s="199"/>
      <c r="M731" s="199"/>
      <c r="N731" s="199"/>
      <c r="O731" s="199"/>
      <c r="P731" s="199"/>
      <c r="Q731" s="199"/>
      <c r="R731" s="199"/>
      <c r="S731" s="199"/>
      <c r="T731" s="199"/>
      <c r="U731" s="199"/>
      <c r="V731" s="199"/>
      <c r="W731" s="199"/>
      <c r="X731" s="199"/>
      <c r="Y731" s="199"/>
      <c r="Z731" s="199"/>
      <c r="AA731" s="199"/>
    </row>
    <row r="732" spans="1:27" ht="12.75" customHeight="1" x14ac:dyDescent="0.2">
      <c r="A732" s="199"/>
      <c r="B732" s="199"/>
      <c r="C732" s="215"/>
      <c r="D732" s="215"/>
      <c r="E732" s="215"/>
      <c r="F732" s="221"/>
      <c r="G732" s="199"/>
      <c r="H732" s="199"/>
      <c r="I732" s="199"/>
      <c r="J732" s="199"/>
      <c r="K732" s="199"/>
      <c r="L732" s="199"/>
      <c r="M732" s="199"/>
      <c r="N732" s="199"/>
      <c r="O732" s="199"/>
      <c r="P732" s="199"/>
      <c r="Q732" s="199"/>
      <c r="R732" s="199"/>
      <c r="S732" s="199"/>
      <c r="T732" s="199"/>
      <c r="U732" s="199"/>
      <c r="V732" s="199"/>
      <c r="W732" s="199"/>
      <c r="X732" s="199"/>
      <c r="Y732" s="199"/>
      <c r="Z732" s="199"/>
      <c r="AA732" s="199"/>
    </row>
    <row r="733" spans="1:27" ht="12.75" customHeight="1" x14ac:dyDescent="0.2">
      <c r="A733" s="199"/>
      <c r="B733" s="199"/>
      <c r="C733" s="215"/>
      <c r="D733" s="215"/>
      <c r="E733" s="215"/>
      <c r="F733" s="221"/>
      <c r="G733" s="199"/>
      <c r="H733" s="199"/>
      <c r="I733" s="199"/>
      <c r="J733" s="199"/>
      <c r="K733" s="199"/>
      <c r="L733" s="199"/>
      <c r="M733" s="199"/>
      <c r="N733" s="199"/>
      <c r="O733" s="199"/>
      <c r="P733" s="199"/>
      <c r="Q733" s="199"/>
      <c r="R733" s="199"/>
      <c r="S733" s="199"/>
      <c r="T733" s="199"/>
      <c r="U733" s="199"/>
      <c r="V733" s="199"/>
      <c r="W733" s="199"/>
      <c r="X733" s="199"/>
      <c r="Y733" s="199"/>
      <c r="Z733" s="199"/>
      <c r="AA733" s="199"/>
    </row>
    <row r="734" spans="1:27" ht="12.75" customHeight="1" x14ac:dyDescent="0.2">
      <c r="A734" s="199"/>
      <c r="B734" s="199"/>
      <c r="C734" s="215"/>
      <c r="D734" s="215"/>
      <c r="E734" s="215"/>
      <c r="F734" s="221"/>
      <c r="G734" s="199"/>
      <c r="H734" s="199"/>
      <c r="I734" s="199"/>
      <c r="J734" s="199"/>
      <c r="K734" s="199"/>
      <c r="L734" s="199"/>
      <c r="M734" s="199"/>
      <c r="N734" s="199"/>
      <c r="O734" s="199"/>
      <c r="P734" s="199"/>
      <c r="Q734" s="199"/>
      <c r="R734" s="199"/>
      <c r="S734" s="199"/>
      <c r="T734" s="199"/>
      <c r="U734" s="199"/>
      <c r="V734" s="199"/>
      <c r="W734" s="199"/>
      <c r="X734" s="199"/>
      <c r="Y734" s="199"/>
      <c r="Z734" s="199"/>
      <c r="AA734" s="199"/>
    </row>
    <row r="735" spans="1:27" ht="12.75" customHeight="1" x14ac:dyDescent="0.2">
      <c r="A735" s="199"/>
      <c r="B735" s="199"/>
      <c r="C735" s="215"/>
      <c r="D735" s="215"/>
      <c r="E735" s="215"/>
      <c r="F735" s="221"/>
      <c r="G735" s="199"/>
      <c r="H735" s="199"/>
      <c r="I735" s="199"/>
      <c r="J735" s="199"/>
      <c r="K735" s="199"/>
      <c r="L735" s="199"/>
      <c r="M735" s="199"/>
      <c r="N735" s="199"/>
      <c r="O735" s="199"/>
      <c r="P735" s="199"/>
      <c r="Q735" s="199"/>
      <c r="R735" s="199"/>
      <c r="S735" s="199"/>
      <c r="T735" s="199"/>
      <c r="U735" s="199"/>
      <c r="V735" s="199"/>
      <c r="W735" s="199"/>
      <c r="X735" s="199"/>
      <c r="Y735" s="199"/>
      <c r="Z735" s="199"/>
      <c r="AA735" s="199"/>
    </row>
    <row r="736" spans="1:27" ht="12.75" customHeight="1" x14ac:dyDescent="0.2">
      <c r="A736" s="199"/>
      <c r="B736" s="199"/>
      <c r="C736" s="215"/>
      <c r="D736" s="215"/>
      <c r="E736" s="215"/>
      <c r="F736" s="221"/>
      <c r="G736" s="199"/>
      <c r="H736" s="199"/>
      <c r="I736" s="199"/>
      <c r="J736" s="199"/>
      <c r="K736" s="199"/>
      <c r="L736" s="199"/>
      <c r="M736" s="199"/>
      <c r="N736" s="199"/>
      <c r="O736" s="199"/>
      <c r="P736" s="199"/>
      <c r="Q736" s="199"/>
      <c r="R736" s="199"/>
      <c r="S736" s="199"/>
      <c r="T736" s="199"/>
      <c r="U736" s="199"/>
      <c r="V736" s="199"/>
      <c r="W736" s="199"/>
      <c r="X736" s="199"/>
      <c r="Y736" s="199"/>
      <c r="Z736" s="199"/>
      <c r="AA736" s="199"/>
    </row>
    <row r="737" spans="1:27" ht="12.75" customHeight="1" x14ac:dyDescent="0.2">
      <c r="A737" s="199"/>
      <c r="B737" s="199"/>
      <c r="C737" s="215"/>
      <c r="D737" s="215"/>
      <c r="E737" s="215"/>
      <c r="F737" s="221"/>
      <c r="G737" s="199"/>
      <c r="H737" s="199"/>
      <c r="I737" s="199"/>
      <c r="J737" s="199"/>
      <c r="K737" s="199"/>
      <c r="L737" s="199"/>
      <c r="M737" s="199"/>
      <c r="N737" s="199"/>
      <c r="O737" s="199"/>
      <c r="P737" s="199"/>
      <c r="Q737" s="199"/>
      <c r="R737" s="199"/>
      <c r="S737" s="199"/>
      <c r="T737" s="199"/>
      <c r="U737" s="199"/>
      <c r="V737" s="199"/>
      <c r="W737" s="199"/>
      <c r="X737" s="199"/>
      <c r="Y737" s="199"/>
      <c r="Z737" s="199"/>
      <c r="AA737" s="199"/>
    </row>
    <row r="738" spans="1:27" ht="12.75" customHeight="1" x14ac:dyDescent="0.2">
      <c r="A738" s="199"/>
      <c r="B738" s="199"/>
      <c r="C738" s="215"/>
      <c r="D738" s="215"/>
      <c r="E738" s="215"/>
      <c r="F738" s="221"/>
      <c r="G738" s="199"/>
      <c r="H738" s="199"/>
      <c r="I738" s="199"/>
      <c r="J738" s="199"/>
      <c r="K738" s="199"/>
      <c r="L738" s="199"/>
      <c r="M738" s="199"/>
      <c r="N738" s="199"/>
      <c r="O738" s="199"/>
      <c r="P738" s="199"/>
      <c r="Q738" s="199"/>
      <c r="R738" s="199"/>
      <c r="S738" s="199"/>
      <c r="T738" s="199"/>
      <c r="U738" s="199"/>
      <c r="V738" s="199"/>
      <c r="W738" s="199"/>
      <c r="X738" s="199"/>
      <c r="Y738" s="199"/>
      <c r="Z738" s="199"/>
      <c r="AA738" s="199"/>
    </row>
    <row r="739" spans="1:27" ht="12.75" customHeight="1" x14ac:dyDescent="0.2">
      <c r="A739" s="199"/>
      <c r="B739" s="199"/>
      <c r="C739" s="215"/>
      <c r="D739" s="215"/>
      <c r="E739" s="215"/>
      <c r="F739" s="221"/>
      <c r="G739" s="199"/>
      <c r="H739" s="199"/>
      <c r="I739" s="199"/>
      <c r="J739" s="199"/>
      <c r="K739" s="199"/>
      <c r="L739" s="199"/>
      <c r="M739" s="199"/>
      <c r="N739" s="199"/>
      <c r="O739" s="199"/>
      <c r="P739" s="199"/>
      <c r="Q739" s="199"/>
      <c r="R739" s="199"/>
      <c r="S739" s="199"/>
      <c r="T739" s="199"/>
      <c r="U739" s="199"/>
      <c r="V739" s="199"/>
      <c r="W739" s="199"/>
      <c r="X739" s="199"/>
      <c r="Y739" s="199"/>
      <c r="Z739" s="199"/>
      <c r="AA739" s="199"/>
    </row>
    <row r="740" spans="1:27" ht="12.75" customHeight="1" x14ac:dyDescent="0.2">
      <c r="A740" s="199"/>
      <c r="B740" s="199"/>
      <c r="C740" s="215"/>
      <c r="D740" s="215"/>
      <c r="E740" s="215"/>
      <c r="F740" s="221"/>
      <c r="G740" s="199"/>
      <c r="H740" s="199"/>
      <c r="I740" s="199"/>
      <c r="J740" s="199"/>
      <c r="K740" s="199"/>
      <c r="L740" s="199"/>
      <c r="M740" s="199"/>
      <c r="N740" s="199"/>
      <c r="O740" s="199"/>
      <c r="P740" s="199"/>
      <c r="Q740" s="199"/>
      <c r="R740" s="199"/>
      <c r="S740" s="199"/>
      <c r="T740" s="199"/>
      <c r="U740" s="199"/>
      <c r="V740" s="199"/>
      <c r="W740" s="199"/>
      <c r="X740" s="199"/>
      <c r="Y740" s="199"/>
      <c r="Z740" s="199"/>
      <c r="AA740" s="199"/>
    </row>
    <row r="741" spans="1:27" ht="12.75" customHeight="1" x14ac:dyDescent="0.2">
      <c r="A741" s="199"/>
      <c r="B741" s="199"/>
      <c r="C741" s="215"/>
      <c r="D741" s="215"/>
      <c r="E741" s="215"/>
      <c r="F741" s="221"/>
      <c r="G741" s="199"/>
      <c r="H741" s="199"/>
      <c r="I741" s="199"/>
      <c r="J741" s="199"/>
      <c r="K741" s="199"/>
      <c r="L741" s="199"/>
      <c r="M741" s="199"/>
      <c r="N741" s="199"/>
      <c r="O741" s="199"/>
      <c r="P741" s="199"/>
      <c r="Q741" s="199"/>
      <c r="R741" s="199"/>
      <c r="S741" s="199"/>
      <c r="T741" s="199"/>
      <c r="U741" s="199"/>
      <c r="V741" s="199"/>
      <c r="W741" s="199"/>
      <c r="X741" s="199"/>
      <c r="Y741" s="199"/>
      <c r="Z741" s="199"/>
      <c r="AA741" s="199"/>
    </row>
    <row r="742" spans="1:27" ht="12.75" customHeight="1" x14ac:dyDescent="0.2">
      <c r="A742" s="199"/>
      <c r="B742" s="199"/>
      <c r="C742" s="215"/>
      <c r="D742" s="215"/>
      <c r="E742" s="215"/>
      <c r="F742" s="221"/>
      <c r="G742" s="199"/>
      <c r="H742" s="199"/>
      <c r="I742" s="199"/>
      <c r="J742" s="199"/>
      <c r="K742" s="199"/>
      <c r="L742" s="199"/>
      <c r="M742" s="199"/>
      <c r="N742" s="199"/>
      <c r="O742" s="199"/>
      <c r="P742" s="199"/>
      <c r="Q742" s="199"/>
      <c r="R742" s="199"/>
      <c r="S742" s="199"/>
      <c r="T742" s="199"/>
      <c r="U742" s="199"/>
      <c r="V742" s="199"/>
      <c r="W742" s="199"/>
      <c r="X742" s="199"/>
      <c r="Y742" s="199"/>
      <c r="Z742" s="199"/>
      <c r="AA742" s="199"/>
    </row>
    <row r="743" spans="1:27" ht="12.75" customHeight="1" x14ac:dyDescent="0.2">
      <c r="A743" s="199"/>
      <c r="B743" s="199"/>
      <c r="C743" s="215"/>
      <c r="D743" s="215"/>
      <c r="E743" s="215"/>
      <c r="F743" s="221"/>
      <c r="G743" s="199"/>
      <c r="H743" s="199"/>
      <c r="I743" s="199"/>
      <c r="J743" s="199"/>
      <c r="K743" s="199"/>
      <c r="L743" s="199"/>
      <c r="M743" s="199"/>
      <c r="N743" s="199"/>
      <c r="O743" s="199"/>
      <c r="P743" s="199"/>
      <c r="Q743" s="199"/>
      <c r="R743" s="199"/>
      <c r="S743" s="199"/>
      <c r="T743" s="199"/>
      <c r="U743" s="199"/>
      <c r="V743" s="199"/>
      <c r="W743" s="199"/>
      <c r="X743" s="199"/>
      <c r="Y743" s="199"/>
      <c r="Z743" s="199"/>
      <c r="AA743" s="199"/>
    </row>
    <row r="744" spans="1:27" ht="12.75" customHeight="1" x14ac:dyDescent="0.2">
      <c r="A744" s="199"/>
      <c r="B744" s="199"/>
      <c r="C744" s="215"/>
      <c r="D744" s="215"/>
      <c r="E744" s="215"/>
      <c r="F744" s="221"/>
      <c r="G744" s="199"/>
      <c r="H744" s="199"/>
      <c r="I744" s="199"/>
      <c r="J744" s="199"/>
      <c r="K744" s="199"/>
      <c r="L744" s="199"/>
      <c r="M744" s="199"/>
      <c r="N744" s="199"/>
      <c r="O744" s="199"/>
      <c r="P744" s="199"/>
      <c r="Q744" s="199"/>
      <c r="R744" s="199"/>
      <c r="S744" s="199"/>
      <c r="T744" s="199"/>
      <c r="U744" s="199"/>
      <c r="V744" s="199"/>
      <c r="W744" s="199"/>
      <c r="X744" s="199"/>
      <c r="Y744" s="199"/>
      <c r="Z744" s="199"/>
      <c r="AA744" s="199"/>
    </row>
    <row r="745" spans="1:27" ht="12.75" customHeight="1" x14ac:dyDescent="0.2">
      <c r="A745" s="199"/>
      <c r="B745" s="199"/>
      <c r="C745" s="215"/>
      <c r="D745" s="215"/>
      <c r="E745" s="215"/>
      <c r="F745" s="221"/>
      <c r="G745" s="199"/>
      <c r="H745" s="199"/>
      <c r="I745" s="199"/>
      <c r="J745" s="199"/>
      <c r="K745" s="199"/>
      <c r="L745" s="199"/>
      <c r="M745" s="199"/>
      <c r="N745" s="199"/>
      <c r="O745" s="199"/>
      <c r="P745" s="199"/>
      <c r="Q745" s="199"/>
      <c r="R745" s="199"/>
      <c r="S745" s="199"/>
      <c r="T745" s="199"/>
      <c r="U745" s="199"/>
      <c r="V745" s="199"/>
      <c r="W745" s="199"/>
      <c r="X745" s="199"/>
      <c r="Y745" s="199"/>
      <c r="Z745" s="199"/>
      <c r="AA745" s="199"/>
    </row>
    <row r="746" spans="1:27" ht="12.75" customHeight="1" x14ac:dyDescent="0.2">
      <c r="A746" s="199"/>
      <c r="B746" s="199"/>
      <c r="C746" s="215"/>
      <c r="D746" s="215"/>
      <c r="E746" s="215"/>
      <c r="F746" s="221"/>
      <c r="G746" s="199"/>
      <c r="H746" s="199"/>
      <c r="I746" s="199"/>
      <c r="J746" s="199"/>
      <c r="K746" s="199"/>
      <c r="L746" s="199"/>
      <c r="M746" s="199"/>
      <c r="N746" s="199"/>
      <c r="O746" s="199"/>
      <c r="P746" s="199"/>
      <c r="Q746" s="199"/>
      <c r="R746" s="199"/>
      <c r="S746" s="199"/>
      <c r="T746" s="199"/>
      <c r="U746" s="199"/>
      <c r="V746" s="199"/>
      <c r="W746" s="199"/>
      <c r="X746" s="199"/>
      <c r="Y746" s="199"/>
      <c r="Z746" s="199"/>
      <c r="AA746" s="199"/>
    </row>
    <row r="747" spans="1:27" ht="12.75" customHeight="1" x14ac:dyDescent="0.2">
      <c r="A747" s="199"/>
      <c r="B747" s="199"/>
      <c r="C747" s="215"/>
      <c r="D747" s="215"/>
      <c r="E747" s="215"/>
      <c r="F747" s="221"/>
      <c r="G747" s="199"/>
      <c r="H747" s="199"/>
      <c r="I747" s="199"/>
      <c r="J747" s="199"/>
      <c r="K747" s="199"/>
      <c r="L747" s="199"/>
      <c r="M747" s="199"/>
      <c r="N747" s="199"/>
      <c r="O747" s="199"/>
      <c r="P747" s="199"/>
      <c r="Q747" s="199"/>
      <c r="R747" s="199"/>
      <c r="S747" s="199"/>
      <c r="T747" s="199"/>
      <c r="U747" s="199"/>
      <c r="V747" s="199"/>
      <c r="W747" s="199"/>
      <c r="X747" s="199"/>
      <c r="Y747" s="199"/>
      <c r="Z747" s="199"/>
      <c r="AA747" s="199"/>
    </row>
    <row r="748" spans="1:27" ht="12.75" customHeight="1" x14ac:dyDescent="0.2">
      <c r="A748" s="199"/>
      <c r="B748" s="199"/>
      <c r="C748" s="215"/>
      <c r="D748" s="215"/>
      <c r="E748" s="215"/>
      <c r="F748" s="221"/>
      <c r="G748" s="199"/>
      <c r="H748" s="199"/>
      <c r="I748" s="199"/>
      <c r="J748" s="199"/>
      <c r="K748" s="199"/>
      <c r="L748" s="199"/>
      <c r="M748" s="199"/>
      <c r="N748" s="199"/>
      <c r="O748" s="199"/>
      <c r="P748" s="199"/>
      <c r="Q748" s="199"/>
      <c r="R748" s="199"/>
      <c r="S748" s="199"/>
      <c r="T748" s="199"/>
      <c r="U748" s="199"/>
      <c r="V748" s="199"/>
      <c r="W748" s="199"/>
      <c r="X748" s="199"/>
      <c r="Y748" s="199"/>
      <c r="Z748" s="199"/>
      <c r="AA748" s="199"/>
    </row>
    <row r="749" spans="1:27" ht="12.75" customHeight="1" x14ac:dyDescent="0.2">
      <c r="A749" s="199"/>
      <c r="B749" s="199"/>
      <c r="C749" s="215"/>
      <c r="D749" s="215"/>
      <c r="E749" s="215"/>
      <c r="F749" s="221"/>
      <c r="G749" s="199"/>
      <c r="H749" s="199"/>
      <c r="I749" s="199"/>
      <c r="J749" s="199"/>
      <c r="K749" s="199"/>
      <c r="L749" s="199"/>
      <c r="M749" s="199"/>
      <c r="N749" s="199"/>
      <c r="O749" s="199"/>
      <c r="P749" s="199"/>
      <c r="Q749" s="199"/>
      <c r="R749" s="199"/>
      <c r="S749" s="199"/>
      <c r="T749" s="199"/>
      <c r="U749" s="199"/>
      <c r="V749" s="199"/>
      <c r="W749" s="199"/>
      <c r="X749" s="199"/>
      <c r="Y749" s="199"/>
      <c r="Z749" s="199"/>
      <c r="AA749" s="199"/>
    </row>
    <row r="750" spans="1:27" ht="12.75" customHeight="1" x14ac:dyDescent="0.2">
      <c r="A750" s="199"/>
      <c r="B750" s="199"/>
      <c r="C750" s="215"/>
      <c r="D750" s="215"/>
      <c r="E750" s="215"/>
      <c r="F750" s="221"/>
      <c r="G750" s="199"/>
      <c r="H750" s="199"/>
      <c r="I750" s="199"/>
      <c r="J750" s="199"/>
      <c r="K750" s="199"/>
      <c r="L750" s="199"/>
      <c r="M750" s="199"/>
      <c r="N750" s="199"/>
      <c r="O750" s="199"/>
      <c r="P750" s="199"/>
      <c r="Q750" s="199"/>
      <c r="R750" s="199"/>
      <c r="S750" s="199"/>
      <c r="T750" s="199"/>
      <c r="U750" s="199"/>
      <c r="V750" s="199"/>
      <c r="W750" s="199"/>
      <c r="X750" s="199"/>
      <c r="Y750" s="199"/>
      <c r="Z750" s="199"/>
      <c r="AA750" s="199"/>
    </row>
    <row r="751" spans="1:27" ht="12.75" customHeight="1" x14ac:dyDescent="0.2">
      <c r="A751" s="199"/>
      <c r="B751" s="199"/>
      <c r="C751" s="215"/>
      <c r="D751" s="215"/>
      <c r="E751" s="215"/>
      <c r="F751" s="221"/>
      <c r="G751" s="199"/>
      <c r="H751" s="199"/>
      <c r="I751" s="199"/>
      <c r="J751" s="199"/>
      <c r="K751" s="199"/>
      <c r="L751" s="199"/>
      <c r="M751" s="199"/>
      <c r="N751" s="199"/>
      <c r="O751" s="199"/>
      <c r="P751" s="199"/>
      <c r="Q751" s="199"/>
      <c r="R751" s="199"/>
      <c r="S751" s="199"/>
      <c r="T751" s="199"/>
      <c r="U751" s="199"/>
      <c r="V751" s="199"/>
      <c r="W751" s="199"/>
      <c r="X751" s="199"/>
      <c r="Y751" s="199"/>
      <c r="Z751" s="199"/>
      <c r="AA751" s="199"/>
    </row>
    <row r="752" spans="1:27" ht="12.75" customHeight="1" x14ac:dyDescent="0.2">
      <c r="A752" s="199"/>
      <c r="B752" s="199"/>
      <c r="C752" s="215"/>
      <c r="D752" s="215"/>
      <c r="E752" s="215"/>
      <c r="F752" s="221"/>
      <c r="G752" s="199"/>
      <c r="H752" s="199"/>
      <c r="I752" s="199"/>
      <c r="J752" s="199"/>
      <c r="K752" s="199"/>
      <c r="L752" s="199"/>
      <c r="M752" s="199"/>
      <c r="N752" s="199"/>
      <c r="O752" s="199"/>
      <c r="P752" s="199"/>
      <c r="Q752" s="199"/>
      <c r="R752" s="199"/>
      <c r="S752" s="199"/>
      <c r="T752" s="199"/>
      <c r="U752" s="199"/>
      <c r="V752" s="199"/>
      <c r="W752" s="199"/>
      <c r="X752" s="199"/>
      <c r="Y752" s="199"/>
      <c r="Z752" s="199"/>
      <c r="AA752" s="199"/>
    </row>
    <row r="753" spans="1:27" ht="12.75" customHeight="1" x14ac:dyDescent="0.2">
      <c r="A753" s="199"/>
      <c r="B753" s="199"/>
      <c r="C753" s="215"/>
      <c r="D753" s="215"/>
      <c r="E753" s="215"/>
      <c r="F753" s="221"/>
      <c r="G753" s="199"/>
      <c r="H753" s="199"/>
      <c r="I753" s="199"/>
      <c r="J753" s="199"/>
      <c r="K753" s="199"/>
      <c r="L753" s="199"/>
      <c r="M753" s="199"/>
      <c r="N753" s="199"/>
      <c r="O753" s="199"/>
      <c r="P753" s="199"/>
      <c r="Q753" s="199"/>
      <c r="R753" s="199"/>
      <c r="S753" s="199"/>
      <c r="T753" s="199"/>
      <c r="U753" s="199"/>
      <c r="V753" s="199"/>
      <c r="W753" s="199"/>
      <c r="X753" s="199"/>
      <c r="Y753" s="199"/>
      <c r="Z753" s="199"/>
      <c r="AA753" s="199"/>
    </row>
    <row r="754" spans="1:27" ht="12.75" customHeight="1" x14ac:dyDescent="0.2">
      <c r="A754" s="199"/>
      <c r="B754" s="199"/>
      <c r="C754" s="215"/>
      <c r="D754" s="215"/>
      <c r="E754" s="215"/>
      <c r="F754" s="221"/>
      <c r="G754" s="199"/>
      <c r="H754" s="199"/>
      <c r="I754" s="199"/>
      <c r="J754" s="199"/>
      <c r="K754" s="199"/>
      <c r="L754" s="199"/>
      <c r="M754" s="199"/>
      <c r="N754" s="199"/>
      <c r="O754" s="199"/>
      <c r="P754" s="199"/>
      <c r="Q754" s="199"/>
      <c r="R754" s="199"/>
      <c r="S754" s="199"/>
      <c r="T754" s="199"/>
      <c r="U754" s="199"/>
      <c r="V754" s="199"/>
      <c r="W754" s="199"/>
      <c r="X754" s="199"/>
      <c r="Y754" s="199"/>
      <c r="Z754" s="199"/>
      <c r="AA754" s="199"/>
    </row>
    <row r="755" spans="1:27" ht="12.75" customHeight="1" x14ac:dyDescent="0.2">
      <c r="A755" s="199"/>
      <c r="B755" s="199"/>
      <c r="C755" s="215"/>
      <c r="D755" s="215"/>
      <c r="E755" s="215"/>
      <c r="F755" s="221"/>
      <c r="G755" s="199"/>
      <c r="H755" s="199"/>
      <c r="I755" s="199"/>
      <c r="J755" s="199"/>
      <c r="K755" s="199"/>
      <c r="L755" s="199"/>
      <c r="M755" s="199"/>
      <c r="N755" s="199"/>
      <c r="O755" s="199"/>
      <c r="P755" s="199"/>
      <c r="Q755" s="199"/>
      <c r="R755" s="199"/>
      <c r="S755" s="199"/>
      <c r="T755" s="199"/>
      <c r="U755" s="199"/>
      <c r="V755" s="199"/>
      <c r="W755" s="199"/>
      <c r="X755" s="199"/>
      <c r="Y755" s="199"/>
      <c r="Z755" s="199"/>
      <c r="AA755" s="199"/>
    </row>
    <row r="756" spans="1:27" ht="12.75" customHeight="1" x14ac:dyDescent="0.2">
      <c r="A756" s="199"/>
      <c r="B756" s="199"/>
      <c r="C756" s="215"/>
      <c r="D756" s="215"/>
      <c r="E756" s="215"/>
      <c r="F756" s="221"/>
      <c r="G756" s="199"/>
      <c r="H756" s="199"/>
      <c r="I756" s="199"/>
      <c r="J756" s="199"/>
      <c r="K756" s="199"/>
      <c r="L756" s="199"/>
      <c r="M756" s="199"/>
      <c r="N756" s="199"/>
      <c r="O756" s="199"/>
      <c r="P756" s="199"/>
      <c r="Q756" s="199"/>
      <c r="R756" s="199"/>
      <c r="S756" s="199"/>
      <c r="T756" s="199"/>
      <c r="U756" s="199"/>
      <c r="V756" s="199"/>
      <c r="W756" s="199"/>
      <c r="X756" s="199"/>
      <c r="Y756" s="199"/>
      <c r="Z756" s="199"/>
      <c r="AA756" s="199"/>
    </row>
    <row r="757" spans="1:27" ht="12.75" customHeight="1" x14ac:dyDescent="0.2">
      <c r="A757" s="199"/>
      <c r="B757" s="199"/>
      <c r="C757" s="215"/>
      <c r="D757" s="215"/>
      <c r="E757" s="215"/>
      <c r="F757" s="221"/>
      <c r="G757" s="199"/>
      <c r="H757" s="199"/>
      <c r="I757" s="199"/>
      <c r="J757" s="199"/>
      <c r="K757" s="199"/>
      <c r="L757" s="199"/>
      <c r="M757" s="199"/>
      <c r="N757" s="199"/>
      <c r="O757" s="199"/>
      <c r="P757" s="199"/>
      <c r="Q757" s="199"/>
      <c r="R757" s="199"/>
      <c r="S757" s="199"/>
      <c r="T757" s="199"/>
      <c r="U757" s="199"/>
      <c r="V757" s="199"/>
      <c r="W757" s="199"/>
      <c r="X757" s="199"/>
      <c r="Y757" s="199"/>
      <c r="Z757" s="199"/>
      <c r="AA757" s="199"/>
    </row>
    <row r="758" spans="1:27" ht="12.75" customHeight="1" x14ac:dyDescent="0.2">
      <c r="A758" s="199"/>
      <c r="B758" s="199"/>
      <c r="C758" s="215"/>
      <c r="D758" s="215"/>
      <c r="E758" s="215"/>
      <c r="F758" s="221"/>
      <c r="G758" s="199"/>
      <c r="H758" s="199"/>
      <c r="I758" s="199"/>
      <c r="J758" s="199"/>
      <c r="K758" s="199"/>
      <c r="L758" s="199"/>
      <c r="M758" s="199"/>
      <c r="N758" s="199"/>
      <c r="O758" s="199"/>
      <c r="P758" s="199"/>
      <c r="Q758" s="199"/>
      <c r="R758" s="199"/>
      <c r="S758" s="199"/>
      <c r="T758" s="199"/>
      <c r="U758" s="199"/>
      <c r="V758" s="199"/>
      <c r="W758" s="199"/>
      <c r="X758" s="199"/>
      <c r="Y758" s="199"/>
      <c r="Z758" s="199"/>
      <c r="AA758" s="199"/>
    </row>
    <row r="759" spans="1:27" ht="12.75" customHeight="1" x14ac:dyDescent="0.2">
      <c r="A759" s="199"/>
      <c r="B759" s="199"/>
      <c r="C759" s="215"/>
      <c r="D759" s="215"/>
      <c r="E759" s="215"/>
      <c r="F759" s="221"/>
      <c r="G759" s="199"/>
      <c r="H759" s="199"/>
      <c r="I759" s="199"/>
      <c r="J759" s="199"/>
      <c r="K759" s="199"/>
      <c r="L759" s="199"/>
      <c r="M759" s="199"/>
      <c r="N759" s="199"/>
      <c r="O759" s="199"/>
      <c r="P759" s="199"/>
      <c r="Q759" s="199"/>
      <c r="R759" s="199"/>
      <c r="S759" s="199"/>
      <c r="T759" s="199"/>
      <c r="U759" s="199"/>
      <c r="V759" s="199"/>
      <c r="W759" s="199"/>
      <c r="X759" s="199"/>
      <c r="Y759" s="199"/>
      <c r="Z759" s="199"/>
      <c r="AA759" s="199"/>
    </row>
    <row r="760" spans="1:27" ht="12.75" customHeight="1" x14ac:dyDescent="0.2">
      <c r="A760" s="199"/>
      <c r="B760" s="199"/>
      <c r="C760" s="215"/>
      <c r="D760" s="215"/>
      <c r="E760" s="215"/>
      <c r="F760" s="221"/>
      <c r="G760" s="199"/>
      <c r="H760" s="199"/>
      <c r="I760" s="199"/>
      <c r="J760" s="199"/>
      <c r="K760" s="199"/>
      <c r="L760" s="199"/>
      <c r="M760" s="199"/>
      <c r="N760" s="199"/>
      <c r="O760" s="199"/>
      <c r="P760" s="199"/>
      <c r="Q760" s="199"/>
      <c r="R760" s="199"/>
      <c r="S760" s="199"/>
      <c r="T760" s="199"/>
      <c r="U760" s="199"/>
      <c r="V760" s="199"/>
      <c r="W760" s="199"/>
      <c r="X760" s="199"/>
      <c r="Y760" s="199"/>
      <c r="Z760" s="199"/>
      <c r="AA760" s="199"/>
    </row>
    <row r="761" spans="1:27" ht="12.75" customHeight="1" x14ac:dyDescent="0.2">
      <c r="A761" s="199"/>
      <c r="B761" s="199"/>
      <c r="C761" s="215"/>
      <c r="D761" s="215"/>
      <c r="E761" s="215"/>
      <c r="F761" s="221"/>
      <c r="G761" s="199"/>
      <c r="H761" s="199"/>
      <c r="I761" s="199"/>
      <c r="J761" s="199"/>
      <c r="K761" s="199"/>
      <c r="L761" s="199"/>
      <c r="M761" s="199"/>
      <c r="N761" s="199"/>
      <c r="O761" s="199"/>
      <c r="P761" s="199"/>
      <c r="Q761" s="199"/>
      <c r="R761" s="199"/>
      <c r="S761" s="199"/>
      <c r="T761" s="199"/>
      <c r="U761" s="199"/>
      <c r="V761" s="199"/>
      <c r="W761" s="199"/>
      <c r="X761" s="199"/>
      <c r="Y761" s="199"/>
      <c r="Z761" s="199"/>
      <c r="AA761" s="199"/>
    </row>
    <row r="762" spans="1:27" ht="12.75" customHeight="1" x14ac:dyDescent="0.2">
      <c r="A762" s="199"/>
      <c r="B762" s="199"/>
      <c r="C762" s="215"/>
      <c r="D762" s="215"/>
      <c r="E762" s="215"/>
      <c r="F762" s="221"/>
      <c r="G762" s="199"/>
      <c r="H762" s="199"/>
      <c r="I762" s="199"/>
      <c r="J762" s="199"/>
      <c r="K762" s="199"/>
      <c r="L762" s="199"/>
      <c r="M762" s="199"/>
      <c r="N762" s="199"/>
      <c r="O762" s="199"/>
      <c r="P762" s="199"/>
      <c r="Q762" s="199"/>
      <c r="R762" s="199"/>
      <c r="S762" s="199"/>
      <c r="T762" s="199"/>
      <c r="U762" s="199"/>
      <c r="V762" s="199"/>
      <c r="W762" s="199"/>
      <c r="X762" s="199"/>
      <c r="Y762" s="199"/>
      <c r="Z762" s="199"/>
      <c r="AA762" s="199"/>
    </row>
    <row r="763" spans="1:27" ht="12.75" customHeight="1" x14ac:dyDescent="0.2">
      <c r="A763" s="199"/>
      <c r="B763" s="199"/>
      <c r="C763" s="215"/>
      <c r="D763" s="215"/>
      <c r="E763" s="215"/>
      <c r="F763" s="221"/>
      <c r="G763" s="199"/>
      <c r="H763" s="199"/>
      <c r="I763" s="199"/>
      <c r="J763" s="199"/>
      <c r="K763" s="199"/>
      <c r="L763" s="199"/>
      <c r="M763" s="199"/>
      <c r="N763" s="199"/>
      <c r="O763" s="199"/>
      <c r="P763" s="199"/>
      <c r="Q763" s="199"/>
      <c r="R763" s="199"/>
      <c r="S763" s="199"/>
      <c r="T763" s="199"/>
      <c r="U763" s="199"/>
      <c r="V763" s="199"/>
      <c r="W763" s="199"/>
      <c r="X763" s="199"/>
      <c r="Y763" s="199"/>
      <c r="Z763" s="199"/>
      <c r="AA763" s="199"/>
    </row>
    <row r="764" spans="1:27" ht="12.75" customHeight="1" x14ac:dyDescent="0.2">
      <c r="A764" s="199"/>
      <c r="B764" s="199"/>
      <c r="C764" s="215"/>
      <c r="D764" s="215"/>
      <c r="E764" s="215"/>
      <c r="F764" s="221"/>
      <c r="G764" s="199"/>
      <c r="H764" s="199"/>
      <c r="I764" s="199"/>
      <c r="J764" s="199"/>
      <c r="K764" s="199"/>
      <c r="L764" s="199"/>
      <c r="M764" s="199"/>
      <c r="N764" s="199"/>
      <c r="O764" s="199"/>
      <c r="P764" s="199"/>
      <c r="Q764" s="199"/>
      <c r="R764" s="199"/>
      <c r="S764" s="199"/>
      <c r="T764" s="199"/>
      <c r="U764" s="199"/>
      <c r="V764" s="199"/>
      <c r="W764" s="199"/>
      <c r="X764" s="199"/>
      <c r="Y764" s="199"/>
      <c r="Z764" s="199"/>
      <c r="AA764" s="199"/>
    </row>
    <row r="765" spans="1:27" ht="12.75" customHeight="1" x14ac:dyDescent="0.2">
      <c r="A765" s="199"/>
      <c r="B765" s="199"/>
      <c r="C765" s="215"/>
      <c r="D765" s="215"/>
      <c r="E765" s="215"/>
      <c r="F765" s="221"/>
      <c r="G765" s="199"/>
      <c r="H765" s="199"/>
      <c r="I765" s="199"/>
      <c r="J765" s="199"/>
      <c r="K765" s="199"/>
      <c r="L765" s="199"/>
      <c r="M765" s="199"/>
      <c r="N765" s="199"/>
      <c r="O765" s="199"/>
      <c r="P765" s="199"/>
      <c r="Q765" s="199"/>
      <c r="R765" s="199"/>
      <c r="S765" s="199"/>
      <c r="T765" s="199"/>
      <c r="U765" s="199"/>
      <c r="V765" s="199"/>
      <c r="W765" s="199"/>
      <c r="X765" s="199"/>
      <c r="Y765" s="199"/>
      <c r="Z765" s="199"/>
      <c r="AA765" s="199"/>
    </row>
    <row r="766" spans="1:27" ht="12.75" customHeight="1" x14ac:dyDescent="0.2">
      <c r="A766" s="199"/>
      <c r="B766" s="199"/>
      <c r="C766" s="215"/>
      <c r="D766" s="215"/>
      <c r="E766" s="215"/>
      <c r="F766" s="221"/>
      <c r="G766" s="199"/>
      <c r="H766" s="199"/>
      <c r="I766" s="199"/>
      <c r="J766" s="199"/>
      <c r="K766" s="199"/>
      <c r="L766" s="199"/>
      <c r="M766" s="199"/>
      <c r="N766" s="199"/>
      <c r="O766" s="199"/>
      <c r="P766" s="199"/>
      <c r="Q766" s="199"/>
      <c r="R766" s="199"/>
      <c r="S766" s="199"/>
      <c r="T766" s="199"/>
      <c r="U766" s="199"/>
      <c r="V766" s="199"/>
      <c r="W766" s="199"/>
      <c r="X766" s="199"/>
      <c r="Y766" s="199"/>
      <c r="Z766" s="199"/>
      <c r="AA766" s="199"/>
    </row>
    <row r="767" spans="1:27" ht="12.75" customHeight="1" x14ac:dyDescent="0.2">
      <c r="A767" s="199"/>
      <c r="B767" s="199"/>
      <c r="C767" s="215"/>
      <c r="D767" s="215"/>
      <c r="E767" s="215"/>
      <c r="F767" s="221"/>
      <c r="G767" s="199"/>
      <c r="H767" s="199"/>
      <c r="I767" s="199"/>
      <c r="J767" s="199"/>
      <c r="K767" s="199"/>
      <c r="L767" s="199"/>
      <c r="M767" s="199"/>
      <c r="N767" s="199"/>
      <c r="O767" s="199"/>
      <c r="P767" s="199"/>
      <c r="Q767" s="199"/>
      <c r="R767" s="199"/>
      <c r="S767" s="199"/>
      <c r="T767" s="199"/>
      <c r="U767" s="199"/>
      <c r="V767" s="199"/>
      <c r="W767" s="199"/>
      <c r="X767" s="199"/>
      <c r="Y767" s="199"/>
      <c r="Z767" s="199"/>
      <c r="AA767" s="199"/>
    </row>
    <row r="768" spans="1:27" ht="12.75" customHeight="1" x14ac:dyDescent="0.2">
      <c r="A768" s="199"/>
      <c r="B768" s="199"/>
      <c r="C768" s="215"/>
      <c r="D768" s="215"/>
      <c r="E768" s="215"/>
      <c r="F768" s="221"/>
      <c r="G768" s="199"/>
      <c r="H768" s="199"/>
      <c r="I768" s="199"/>
      <c r="J768" s="199"/>
      <c r="K768" s="199"/>
      <c r="L768" s="199"/>
      <c r="M768" s="199"/>
      <c r="N768" s="199"/>
      <c r="O768" s="199"/>
      <c r="P768" s="199"/>
      <c r="Q768" s="199"/>
      <c r="R768" s="199"/>
      <c r="S768" s="199"/>
      <c r="T768" s="199"/>
      <c r="U768" s="199"/>
      <c r="V768" s="199"/>
      <c r="W768" s="199"/>
      <c r="X768" s="199"/>
      <c r="Y768" s="199"/>
      <c r="Z768" s="199"/>
      <c r="AA768" s="199"/>
    </row>
    <row r="769" spans="1:27" ht="12.75" customHeight="1" x14ac:dyDescent="0.2">
      <c r="A769" s="199"/>
      <c r="B769" s="199"/>
      <c r="C769" s="215"/>
      <c r="D769" s="215"/>
      <c r="E769" s="215"/>
      <c r="F769" s="221"/>
      <c r="G769" s="199"/>
      <c r="H769" s="199"/>
      <c r="I769" s="199"/>
      <c r="J769" s="199"/>
      <c r="K769" s="199"/>
      <c r="L769" s="199"/>
      <c r="M769" s="199"/>
      <c r="N769" s="199"/>
      <c r="O769" s="199"/>
      <c r="P769" s="199"/>
      <c r="Q769" s="199"/>
      <c r="R769" s="199"/>
      <c r="S769" s="199"/>
      <c r="T769" s="199"/>
      <c r="U769" s="199"/>
      <c r="V769" s="199"/>
      <c r="W769" s="199"/>
      <c r="X769" s="199"/>
      <c r="Y769" s="199"/>
      <c r="Z769" s="199"/>
      <c r="AA769" s="199"/>
    </row>
    <row r="770" spans="1:27" ht="12.75" customHeight="1" x14ac:dyDescent="0.2">
      <c r="A770" s="199"/>
      <c r="B770" s="199"/>
      <c r="C770" s="215"/>
      <c r="D770" s="215"/>
      <c r="E770" s="215"/>
      <c r="F770" s="221"/>
      <c r="G770" s="199"/>
      <c r="H770" s="199"/>
      <c r="I770" s="199"/>
      <c r="J770" s="199"/>
      <c r="K770" s="199"/>
      <c r="L770" s="199"/>
      <c r="M770" s="199"/>
      <c r="N770" s="199"/>
      <c r="O770" s="199"/>
      <c r="P770" s="199"/>
      <c r="Q770" s="199"/>
      <c r="R770" s="199"/>
      <c r="S770" s="199"/>
      <c r="T770" s="199"/>
      <c r="U770" s="199"/>
      <c r="V770" s="199"/>
      <c r="W770" s="199"/>
      <c r="X770" s="199"/>
      <c r="Y770" s="199"/>
      <c r="Z770" s="199"/>
      <c r="AA770" s="199"/>
    </row>
    <row r="771" spans="1:27" ht="12.75" customHeight="1" x14ac:dyDescent="0.2">
      <c r="A771" s="199"/>
      <c r="B771" s="199"/>
      <c r="C771" s="215"/>
      <c r="D771" s="215"/>
      <c r="E771" s="215"/>
      <c r="F771" s="221"/>
      <c r="G771" s="199"/>
      <c r="H771" s="199"/>
      <c r="I771" s="199"/>
      <c r="J771" s="199"/>
      <c r="K771" s="199"/>
      <c r="L771" s="199"/>
      <c r="M771" s="199"/>
      <c r="N771" s="199"/>
      <c r="O771" s="199"/>
      <c r="P771" s="199"/>
      <c r="Q771" s="199"/>
      <c r="R771" s="199"/>
      <c r="S771" s="199"/>
      <c r="T771" s="199"/>
      <c r="U771" s="199"/>
      <c r="V771" s="199"/>
      <c r="W771" s="199"/>
      <c r="X771" s="199"/>
      <c r="Y771" s="199"/>
      <c r="Z771" s="199"/>
      <c r="AA771" s="199"/>
    </row>
    <row r="772" spans="1:27" ht="12.75" customHeight="1" x14ac:dyDescent="0.2">
      <c r="A772" s="199"/>
      <c r="B772" s="199"/>
      <c r="C772" s="215"/>
      <c r="D772" s="215"/>
      <c r="E772" s="215"/>
      <c r="F772" s="221"/>
      <c r="G772" s="199"/>
      <c r="H772" s="199"/>
      <c r="I772" s="199"/>
      <c r="J772" s="199"/>
      <c r="K772" s="199"/>
      <c r="L772" s="199"/>
      <c r="M772" s="199"/>
      <c r="N772" s="199"/>
      <c r="O772" s="199"/>
      <c r="P772" s="199"/>
      <c r="Q772" s="199"/>
      <c r="R772" s="199"/>
      <c r="S772" s="199"/>
      <c r="T772" s="199"/>
      <c r="U772" s="199"/>
      <c r="V772" s="199"/>
      <c r="W772" s="199"/>
      <c r="X772" s="199"/>
      <c r="Y772" s="199"/>
      <c r="Z772" s="199"/>
      <c r="AA772" s="199"/>
    </row>
    <row r="773" spans="1:27" ht="12.75" customHeight="1" x14ac:dyDescent="0.2">
      <c r="A773" s="199"/>
      <c r="B773" s="199"/>
      <c r="C773" s="215"/>
      <c r="D773" s="215"/>
      <c r="E773" s="215"/>
      <c r="F773" s="221"/>
      <c r="G773" s="199"/>
      <c r="H773" s="199"/>
      <c r="I773" s="199"/>
      <c r="J773" s="199"/>
      <c r="K773" s="199"/>
      <c r="L773" s="199"/>
      <c r="M773" s="199"/>
      <c r="N773" s="199"/>
      <c r="O773" s="199"/>
      <c r="P773" s="199"/>
      <c r="Q773" s="199"/>
      <c r="R773" s="199"/>
      <c r="S773" s="199"/>
      <c r="T773" s="199"/>
      <c r="U773" s="199"/>
      <c r="V773" s="199"/>
      <c r="W773" s="199"/>
      <c r="X773" s="199"/>
      <c r="Y773" s="199"/>
      <c r="Z773" s="199"/>
      <c r="AA773" s="199"/>
    </row>
    <row r="774" spans="1:27" ht="12.75" customHeight="1" x14ac:dyDescent="0.2">
      <c r="A774" s="199"/>
      <c r="B774" s="199"/>
      <c r="C774" s="215"/>
      <c r="D774" s="215"/>
      <c r="E774" s="215"/>
      <c r="F774" s="221"/>
      <c r="G774" s="199"/>
      <c r="H774" s="199"/>
      <c r="I774" s="199"/>
      <c r="J774" s="199"/>
      <c r="K774" s="199"/>
      <c r="L774" s="199"/>
      <c r="M774" s="199"/>
      <c r="N774" s="199"/>
      <c r="O774" s="199"/>
      <c r="P774" s="199"/>
      <c r="Q774" s="199"/>
      <c r="R774" s="199"/>
      <c r="S774" s="199"/>
      <c r="T774" s="199"/>
      <c r="U774" s="199"/>
      <c r="V774" s="199"/>
      <c r="W774" s="199"/>
      <c r="X774" s="199"/>
      <c r="Y774" s="199"/>
      <c r="Z774" s="199"/>
      <c r="AA774" s="199"/>
    </row>
    <row r="775" spans="1:27" ht="12.75" customHeight="1" x14ac:dyDescent="0.2">
      <c r="A775" s="199"/>
      <c r="B775" s="199"/>
      <c r="C775" s="215"/>
      <c r="D775" s="215"/>
      <c r="E775" s="215"/>
      <c r="F775" s="221"/>
      <c r="G775" s="199"/>
      <c r="H775" s="199"/>
      <c r="I775" s="199"/>
      <c r="J775" s="199"/>
      <c r="K775" s="199"/>
      <c r="L775" s="199"/>
      <c r="M775" s="199"/>
      <c r="N775" s="199"/>
      <c r="O775" s="199"/>
      <c r="P775" s="199"/>
      <c r="Q775" s="199"/>
      <c r="R775" s="199"/>
      <c r="S775" s="199"/>
      <c r="T775" s="199"/>
      <c r="U775" s="199"/>
      <c r="V775" s="199"/>
      <c r="W775" s="199"/>
      <c r="X775" s="199"/>
      <c r="Y775" s="199"/>
      <c r="Z775" s="199"/>
      <c r="AA775" s="199"/>
    </row>
    <row r="776" spans="1:27" ht="12.75" customHeight="1" x14ac:dyDescent="0.2">
      <c r="A776" s="199"/>
      <c r="B776" s="199"/>
      <c r="C776" s="215"/>
      <c r="D776" s="215"/>
      <c r="E776" s="215"/>
      <c r="F776" s="221"/>
      <c r="G776" s="199"/>
      <c r="H776" s="199"/>
      <c r="I776" s="199"/>
      <c r="J776" s="199"/>
      <c r="K776" s="199"/>
      <c r="L776" s="199"/>
      <c r="M776" s="199"/>
      <c r="N776" s="199"/>
      <c r="O776" s="199"/>
      <c r="P776" s="199"/>
      <c r="Q776" s="199"/>
      <c r="R776" s="199"/>
      <c r="S776" s="199"/>
      <c r="T776" s="199"/>
      <c r="U776" s="199"/>
      <c r="V776" s="199"/>
      <c r="W776" s="199"/>
      <c r="X776" s="199"/>
      <c r="Y776" s="199"/>
      <c r="Z776" s="199"/>
      <c r="AA776" s="199"/>
    </row>
    <row r="777" spans="1:27" ht="12.75" customHeight="1" x14ac:dyDescent="0.2">
      <c r="A777" s="199"/>
      <c r="B777" s="199"/>
      <c r="C777" s="215"/>
      <c r="D777" s="215"/>
      <c r="E777" s="215"/>
      <c r="F777" s="221"/>
      <c r="G777" s="199"/>
      <c r="H777" s="199"/>
      <c r="I777" s="199"/>
      <c r="J777" s="199"/>
      <c r="K777" s="199"/>
      <c r="L777" s="199"/>
      <c r="M777" s="199"/>
      <c r="N777" s="199"/>
      <c r="O777" s="199"/>
      <c r="P777" s="199"/>
      <c r="Q777" s="199"/>
      <c r="R777" s="199"/>
      <c r="S777" s="199"/>
      <c r="T777" s="199"/>
      <c r="U777" s="199"/>
      <c r="V777" s="199"/>
      <c r="W777" s="199"/>
      <c r="X777" s="199"/>
      <c r="Y777" s="199"/>
      <c r="Z777" s="199"/>
      <c r="AA777" s="199"/>
    </row>
    <row r="778" spans="1:27" ht="12.75" customHeight="1" x14ac:dyDescent="0.2">
      <c r="A778" s="199"/>
      <c r="B778" s="199"/>
      <c r="C778" s="215"/>
      <c r="D778" s="215"/>
      <c r="E778" s="215"/>
      <c r="F778" s="221"/>
      <c r="G778" s="199"/>
      <c r="H778" s="199"/>
      <c r="I778" s="199"/>
      <c r="J778" s="199"/>
      <c r="K778" s="199"/>
      <c r="L778" s="199"/>
      <c r="M778" s="199"/>
      <c r="N778" s="199"/>
      <c r="O778" s="199"/>
      <c r="P778" s="199"/>
      <c r="Q778" s="199"/>
      <c r="R778" s="199"/>
      <c r="S778" s="199"/>
      <c r="T778" s="199"/>
      <c r="U778" s="199"/>
      <c r="V778" s="199"/>
      <c r="W778" s="199"/>
      <c r="X778" s="199"/>
      <c r="Y778" s="199"/>
      <c r="Z778" s="199"/>
      <c r="AA778" s="199"/>
    </row>
    <row r="779" spans="1:27" ht="12.75" customHeight="1" x14ac:dyDescent="0.2">
      <c r="A779" s="199"/>
      <c r="B779" s="199"/>
      <c r="C779" s="215"/>
      <c r="D779" s="215"/>
      <c r="E779" s="215"/>
      <c r="F779" s="221"/>
      <c r="G779" s="199"/>
      <c r="H779" s="199"/>
      <c r="I779" s="199"/>
      <c r="J779" s="199"/>
      <c r="K779" s="199"/>
      <c r="L779" s="199"/>
      <c r="M779" s="199"/>
      <c r="N779" s="199"/>
      <c r="O779" s="199"/>
      <c r="P779" s="199"/>
      <c r="Q779" s="199"/>
      <c r="R779" s="199"/>
      <c r="S779" s="199"/>
      <c r="T779" s="199"/>
      <c r="U779" s="199"/>
      <c r="V779" s="199"/>
      <c r="W779" s="199"/>
      <c r="X779" s="199"/>
      <c r="Y779" s="199"/>
      <c r="Z779" s="199"/>
      <c r="AA779" s="199"/>
    </row>
    <row r="780" spans="1:27" ht="12.75" customHeight="1" x14ac:dyDescent="0.2">
      <c r="A780" s="199"/>
      <c r="B780" s="199"/>
      <c r="C780" s="215"/>
      <c r="D780" s="215"/>
      <c r="E780" s="215"/>
      <c r="F780" s="221"/>
      <c r="G780" s="199"/>
      <c r="H780" s="199"/>
      <c r="I780" s="199"/>
      <c r="J780" s="199"/>
      <c r="K780" s="199"/>
      <c r="L780" s="199"/>
      <c r="M780" s="199"/>
      <c r="N780" s="199"/>
      <c r="O780" s="199"/>
      <c r="P780" s="199"/>
      <c r="Q780" s="199"/>
      <c r="R780" s="199"/>
      <c r="S780" s="199"/>
      <c r="T780" s="199"/>
      <c r="U780" s="199"/>
      <c r="V780" s="199"/>
      <c r="W780" s="199"/>
      <c r="X780" s="199"/>
      <c r="Y780" s="199"/>
      <c r="Z780" s="199"/>
      <c r="AA780" s="199"/>
    </row>
    <row r="781" spans="1:27" ht="12.75" customHeight="1" x14ac:dyDescent="0.2">
      <c r="A781" s="199"/>
      <c r="B781" s="199"/>
      <c r="C781" s="215"/>
      <c r="D781" s="215"/>
      <c r="E781" s="215"/>
      <c r="F781" s="221"/>
      <c r="G781" s="199"/>
      <c r="H781" s="199"/>
      <c r="I781" s="199"/>
      <c r="J781" s="199"/>
      <c r="K781" s="199"/>
      <c r="L781" s="199"/>
      <c r="M781" s="199"/>
      <c r="N781" s="199"/>
      <c r="O781" s="199"/>
      <c r="P781" s="199"/>
      <c r="Q781" s="199"/>
      <c r="R781" s="199"/>
      <c r="S781" s="199"/>
      <c r="T781" s="199"/>
      <c r="U781" s="199"/>
      <c r="V781" s="199"/>
      <c r="W781" s="199"/>
      <c r="X781" s="199"/>
      <c r="Y781" s="199"/>
      <c r="Z781" s="199"/>
      <c r="AA781" s="199"/>
    </row>
    <row r="782" spans="1:27" ht="12.75" customHeight="1" x14ac:dyDescent="0.2">
      <c r="A782" s="199"/>
      <c r="B782" s="199"/>
      <c r="C782" s="215"/>
      <c r="D782" s="215"/>
      <c r="E782" s="215"/>
      <c r="F782" s="221"/>
      <c r="G782" s="199"/>
      <c r="H782" s="199"/>
      <c r="I782" s="199"/>
      <c r="J782" s="199"/>
      <c r="K782" s="199"/>
      <c r="L782" s="199"/>
      <c r="M782" s="199"/>
      <c r="N782" s="199"/>
      <c r="O782" s="199"/>
      <c r="P782" s="199"/>
      <c r="Q782" s="199"/>
      <c r="R782" s="199"/>
      <c r="S782" s="199"/>
      <c r="T782" s="199"/>
      <c r="U782" s="199"/>
      <c r="V782" s="199"/>
      <c r="W782" s="199"/>
      <c r="X782" s="199"/>
      <c r="Y782" s="199"/>
      <c r="Z782" s="199"/>
      <c r="AA782" s="199"/>
    </row>
    <row r="783" spans="1:27" ht="12.75" customHeight="1" x14ac:dyDescent="0.2">
      <c r="A783" s="199"/>
      <c r="B783" s="199"/>
      <c r="C783" s="215"/>
      <c r="D783" s="215"/>
      <c r="E783" s="215"/>
      <c r="F783" s="221"/>
      <c r="G783" s="199"/>
      <c r="H783" s="199"/>
      <c r="I783" s="199"/>
      <c r="J783" s="199"/>
      <c r="K783" s="199"/>
      <c r="L783" s="199"/>
      <c r="M783" s="199"/>
      <c r="N783" s="199"/>
      <c r="O783" s="199"/>
      <c r="P783" s="199"/>
      <c r="Q783" s="199"/>
      <c r="R783" s="199"/>
      <c r="S783" s="199"/>
      <c r="T783" s="199"/>
      <c r="U783" s="199"/>
      <c r="V783" s="199"/>
      <c r="W783" s="199"/>
      <c r="X783" s="199"/>
      <c r="Y783" s="199"/>
      <c r="Z783" s="199"/>
      <c r="AA783" s="199"/>
    </row>
    <row r="784" spans="1:27" ht="12.75" customHeight="1" x14ac:dyDescent="0.2">
      <c r="A784" s="199"/>
      <c r="B784" s="199"/>
      <c r="C784" s="215"/>
      <c r="D784" s="215"/>
      <c r="E784" s="215"/>
      <c r="F784" s="221"/>
      <c r="G784" s="199"/>
      <c r="H784" s="199"/>
      <c r="I784" s="199"/>
      <c r="J784" s="199"/>
      <c r="K784" s="199"/>
      <c r="L784" s="199"/>
      <c r="M784" s="199"/>
      <c r="N784" s="199"/>
      <c r="O784" s="199"/>
      <c r="P784" s="199"/>
      <c r="Q784" s="199"/>
      <c r="R784" s="199"/>
      <c r="S784" s="199"/>
      <c r="T784" s="199"/>
      <c r="U784" s="199"/>
      <c r="V784" s="199"/>
      <c r="W784" s="199"/>
      <c r="X784" s="199"/>
      <c r="Y784" s="199"/>
      <c r="Z784" s="199"/>
      <c r="AA784" s="199"/>
    </row>
    <row r="785" spans="1:27" ht="12.75" customHeight="1" x14ac:dyDescent="0.2">
      <c r="A785" s="199"/>
      <c r="B785" s="199"/>
      <c r="C785" s="215"/>
      <c r="D785" s="215"/>
      <c r="E785" s="215"/>
      <c r="F785" s="221"/>
      <c r="G785" s="199"/>
      <c r="H785" s="199"/>
      <c r="I785" s="199"/>
      <c r="J785" s="199"/>
      <c r="K785" s="199"/>
      <c r="L785" s="199"/>
      <c r="M785" s="199"/>
      <c r="N785" s="199"/>
      <c r="O785" s="199"/>
      <c r="P785" s="199"/>
      <c r="Q785" s="199"/>
      <c r="R785" s="199"/>
      <c r="S785" s="199"/>
      <c r="T785" s="199"/>
      <c r="U785" s="199"/>
      <c r="V785" s="199"/>
      <c r="W785" s="199"/>
      <c r="X785" s="199"/>
      <c r="Y785" s="199"/>
      <c r="Z785" s="199"/>
      <c r="AA785" s="199"/>
    </row>
    <row r="786" spans="1:27" ht="12.75" customHeight="1" x14ac:dyDescent="0.2">
      <c r="A786" s="199"/>
      <c r="B786" s="199"/>
      <c r="C786" s="215"/>
      <c r="D786" s="215"/>
      <c r="E786" s="215"/>
      <c r="F786" s="221"/>
      <c r="G786" s="199"/>
      <c r="H786" s="199"/>
      <c r="I786" s="199"/>
      <c r="J786" s="199"/>
      <c r="K786" s="199"/>
      <c r="L786" s="199"/>
      <c r="M786" s="199"/>
      <c r="N786" s="199"/>
      <c r="O786" s="199"/>
      <c r="P786" s="199"/>
      <c r="Q786" s="199"/>
      <c r="R786" s="199"/>
      <c r="S786" s="199"/>
      <c r="T786" s="199"/>
      <c r="U786" s="199"/>
      <c r="V786" s="199"/>
      <c r="W786" s="199"/>
      <c r="X786" s="199"/>
      <c r="Y786" s="199"/>
      <c r="Z786" s="199"/>
      <c r="AA786" s="199"/>
    </row>
    <row r="787" spans="1:27" ht="12.75" customHeight="1" x14ac:dyDescent="0.2">
      <c r="A787" s="199"/>
      <c r="B787" s="199"/>
      <c r="C787" s="215"/>
      <c r="D787" s="215"/>
      <c r="E787" s="215"/>
      <c r="F787" s="221"/>
      <c r="G787" s="199"/>
      <c r="H787" s="199"/>
      <c r="I787" s="199"/>
      <c r="J787" s="199"/>
      <c r="K787" s="199"/>
      <c r="L787" s="199"/>
      <c r="M787" s="199"/>
      <c r="N787" s="199"/>
      <c r="O787" s="199"/>
      <c r="P787" s="199"/>
      <c r="Q787" s="199"/>
      <c r="R787" s="199"/>
      <c r="S787" s="199"/>
      <c r="T787" s="199"/>
      <c r="U787" s="199"/>
      <c r="V787" s="199"/>
      <c r="W787" s="199"/>
      <c r="X787" s="199"/>
      <c r="Y787" s="199"/>
      <c r="Z787" s="199"/>
      <c r="AA787" s="199"/>
    </row>
    <row r="788" spans="1:27" ht="12.75" customHeight="1" x14ac:dyDescent="0.2">
      <c r="A788" s="199"/>
      <c r="B788" s="199"/>
      <c r="C788" s="215"/>
      <c r="D788" s="215"/>
      <c r="E788" s="215"/>
      <c r="F788" s="221"/>
      <c r="G788" s="199"/>
      <c r="H788" s="199"/>
      <c r="I788" s="199"/>
      <c r="J788" s="199"/>
      <c r="K788" s="199"/>
      <c r="L788" s="199"/>
      <c r="M788" s="199"/>
      <c r="N788" s="199"/>
      <c r="O788" s="199"/>
      <c r="P788" s="199"/>
      <c r="Q788" s="199"/>
      <c r="R788" s="199"/>
      <c r="S788" s="199"/>
      <c r="T788" s="199"/>
      <c r="U788" s="199"/>
      <c r="V788" s="199"/>
      <c r="W788" s="199"/>
      <c r="X788" s="199"/>
      <c r="Y788" s="199"/>
      <c r="Z788" s="199"/>
      <c r="AA788" s="199"/>
    </row>
    <row r="789" spans="1:27" ht="12.75" customHeight="1" x14ac:dyDescent="0.2">
      <c r="A789" s="199"/>
      <c r="B789" s="199"/>
      <c r="C789" s="215"/>
      <c r="D789" s="215"/>
      <c r="E789" s="215"/>
      <c r="F789" s="221"/>
      <c r="G789" s="199"/>
      <c r="H789" s="199"/>
      <c r="I789" s="199"/>
      <c r="J789" s="199"/>
      <c r="K789" s="199"/>
      <c r="L789" s="199"/>
      <c r="M789" s="199"/>
      <c r="N789" s="199"/>
      <c r="O789" s="199"/>
      <c r="P789" s="199"/>
      <c r="Q789" s="199"/>
      <c r="R789" s="199"/>
      <c r="S789" s="199"/>
      <c r="T789" s="199"/>
      <c r="U789" s="199"/>
      <c r="V789" s="199"/>
      <c r="W789" s="199"/>
      <c r="X789" s="199"/>
      <c r="Y789" s="199"/>
      <c r="Z789" s="199"/>
      <c r="AA789" s="199"/>
    </row>
    <row r="790" spans="1:27" ht="12.75" customHeight="1" x14ac:dyDescent="0.2">
      <c r="A790" s="199"/>
      <c r="B790" s="199"/>
      <c r="C790" s="215"/>
      <c r="D790" s="215"/>
      <c r="E790" s="215"/>
      <c r="F790" s="221"/>
      <c r="G790" s="199"/>
      <c r="H790" s="199"/>
      <c r="I790" s="199"/>
      <c r="J790" s="199"/>
      <c r="K790" s="199"/>
      <c r="L790" s="199"/>
      <c r="M790" s="199"/>
      <c r="N790" s="199"/>
      <c r="O790" s="199"/>
      <c r="P790" s="199"/>
      <c r="Q790" s="199"/>
      <c r="R790" s="199"/>
      <c r="S790" s="199"/>
      <c r="T790" s="199"/>
      <c r="U790" s="199"/>
      <c r="V790" s="199"/>
      <c r="W790" s="199"/>
      <c r="X790" s="199"/>
      <c r="Y790" s="199"/>
      <c r="Z790" s="199"/>
      <c r="AA790" s="199"/>
    </row>
    <row r="791" spans="1:27" ht="12.75" customHeight="1" x14ac:dyDescent="0.2">
      <c r="A791" s="199"/>
      <c r="B791" s="199"/>
      <c r="C791" s="215"/>
      <c r="D791" s="215"/>
      <c r="E791" s="215"/>
      <c r="F791" s="221"/>
      <c r="G791" s="199"/>
      <c r="H791" s="199"/>
      <c r="I791" s="199"/>
      <c r="J791" s="199"/>
      <c r="K791" s="199"/>
      <c r="L791" s="199"/>
      <c r="M791" s="199"/>
      <c r="N791" s="199"/>
      <c r="O791" s="199"/>
      <c r="P791" s="199"/>
      <c r="Q791" s="199"/>
      <c r="R791" s="199"/>
      <c r="S791" s="199"/>
      <c r="T791" s="199"/>
      <c r="U791" s="199"/>
      <c r="V791" s="199"/>
      <c r="W791" s="199"/>
      <c r="X791" s="199"/>
      <c r="Y791" s="199"/>
      <c r="Z791" s="199"/>
      <c r="AA791" s="199"/>
    </row>
    <row r="792" spans="1:27" ht="12.75" customHeight="1" x14ac:dyDescent="0.2">
      <c r="A792" s="199"/>
      <c r="B792" s="199"/>
      <c r="C792" s="215"/>
      <c r="D792" s="215"/>
      <c r="E792" s="215"/>
      <c r="F792" s="221"/>
      <c r="G792" s="199"/>
      <c r="H792" s="199"/>
      <c r="I792" s="199"/>
      <c r="J792" s="199"/>
      <c r="K792" s="199"/>
      <c r="L792" s="199"/>
      <c r="M792" s="199"/>
      <c r="N792" s="199"/>
      <c r="O792" s="199"/>
      <c r="P792" s="199"/>
      <c r="Q792" s="199"/>
      <c r="R792" s="199"/>
      <c r="S792" s="199"/>
      <c r="T792" s="199"/>
      <c r="U792" s="199"/>
      <c r="V792" s="199"/>
      <c r="W792" s="199"/>
      <c r="X792" s="199"/>
      <c r="Y792" s="199"/>
      <c r="Z792" s="199"/>
      <c r="AA792" s="199"/>
    </row>
    <row r="793" spans="1:27" ht="12.75" customHeight="1" x14ac:dyDescent="0.2">
      <c r="A793" s="199"/>
      <c r="B793" s="199"/>
      <c r="C793" s="215"/>
      <c r="D793" s="215"/>
      <c r="E793" s="215"/>
      <c r="F793" s="221"/>
      <c r="G793" s="199"/>
      <c r="H793" s="199"/>
      <c r="I793" s="199"/>
      <c r="J793" s="199"/>
      <c r="K793" s="199"/>
      <c r="L793" s="199"/>
      <c r="M793" s="199"/>
      <c r="N793" s="199"/>
      <c r="O793" s="199"/>
      <c r="P793" s="199"/>
      <c r="Q793" s="199"/>
      <c r="R793" s="199"/>
      <c r="S793" s="199"/>
      <c r="T793" s="199"/>
      <c r="U793" s="199"/>
      <c r="V793" s="199"/>
      <c r="W793" s="199"/>
      <c r="X793" s="199"/>
      <c r="Y793" s="199"/>
      <c r="Z793" s="199"/>
      <c r="AA793" s="199"/>
    </row>
    <row r="794" spans="1:27" ht="12.75" customHeight="1" x14ac:dyDescent="0.2">
      <c r="A794" s="199"/>
      <c r="B794" s="199"/>
      <c r="C794" s="215"/>
      <c r="D794" s="215"/>
      <c r="E794" s="215"/>
      <c r="F794" s="221"/>
      <c r="G794" s="199"/>
      <c r="H794" s="199"/>
      <c r="I794" s="199"/>
      <c r="J794" s="199"/>
      <c r="K794" s="199"/>
      <c r="L794" s="199"/>
      <c r="M794" s="199"/>
      <c r="N794" s="199"/>
      <c r="O794" s="199"/>
      <c r="P794" s="199"/>
      <c r="Q794" s="199"/>
      <c r="R794" s="199"/>
      <c r="S794" s="199"/>
      <c r="T794" s="199"/>
      <c r="U794" s="199"/>
      <c r="V794" s="199"/>
      <c r="W794" s="199"/>
      <c r="X794" s="199"/>
      <c r="Y794" s="199"/>
      <c r="Z794" s="199"/>
      <c r="AA794" s="199"/>
    </row>
    <row r="795" spans="1:27" ht="12.75" customHeight="1" x14ac:dyDescent="0.2">
      <c r="A795" s="199"/>
      <c r="B795" s="199"/>
      <c r="C795" s="215"/>
      <c r="D795" s="215"/>
      <c r="E795" s="215"/>
      <c r="F795" s="221"/>
      <c r="G795" s="199"/>
      <c r="H795" s="199"/>
      <c r="I795" s="199"/>
      <c r="J795" s="199"/>
      <c r="K795" s="199"/>
      <c r="L795" s="199"/>
      <c r="M795" s="199"/>
      <c r="N795" s="199"/>
      <c r="O795" s="199"/>
      <c r="P795" s="199"/>
      <c r="Q795" s="199"/>
      <c r="R795" s="199"/>
      <c r="S795" s="199"/>
      <c r="T795" s="199"/>
      <c r="U795" s="199"/>
      <c r="V795" s="199"/>
      <c r="W795" s="199"/>
      <c r="X795" s="199"/>
      <c r="Y795" s="199"/>
      <c r="Z795" s="199"/>
      <c r="AA795" s="199"/>
    </row>
    <row r="796" spans="1:27" ht="12.75" customHeight="1" x14ac:dyDescent="0.2">
      <c r="A796" s="199"/>
      <c r="B796" s="199"/>
      <c r="C796" s="215"/>
      <c r="D796" s="215"/>
      <c r="E796" s="215"/>
      <c r="F796" s="221"/>
      <c r="G796" s="199"/>
      <c r="H796" s="199"/>
      <c r="I796" s="199"/>
      <c r="J796" s="199"/>
      <c r="K796" s="199"/>
      <c r="L796" s="199"/>
      <c r="M796" s="199"/>
      <c r="N796" s="199"/>
      <c r="O796" s="199"/>
      <c r="P796" s="199"/>
      <c r="Q796" s="199"/>
      <c r="R796" s="199"/>
      <c r="S796" s="199"/>
      <c r="T796" s="199"/>
      <c r="U796" s="199"/>
      <c r="V796" s="199"/>
      <c r="W796" s="199"/>
      <c r="X796" s="199"/>
      <c r="Y796" s="199"/>
      <c r="Z796" s="199"/>
      <c r="AA796" s="199"/>
    </row>
    <row r="797" spans="1:27" ht="12.75" customHeight="1" x14ac:dyDescent="0.2">
      <c r="A797" s="199"/>
      <c r="B797" s="199"/>
      <c r="C797" s="215"/>
      <c r="D797" s="215"/>
      <c r="E797" s="215"/>
      <c r="F797" s="221"/>
      <c r="G797" s="199"/>
      <c r="H797" s="199"/>
      <c r="I797" s="199"/>
      <c r="J797" s="199"/>
      <c r="K797" s="199"/>
      <c r="L797" s="199"/>
      <c r="M797" s="199"/>
      <c r="N797" s="199"/>
      <c r="O797" s="199"/>
      <c r="P797" s="199"/>
      <c r="Q797" s="199"/>
      <c r="R797" s="199"/>
      <c r="S797" s="199"/>
      <c r="T797" s="199"/>
      <c r="U797" s="199"/>
      <c r="V797" s="199"/>
      <c r="W797" s="199"/>
      <c r="X797" s="199"/>
      <c r="Y797" s="199"/>
      <c r="Z797" s="199"/>
      <c r="AA797" s="199"/>
    </row>
    <row r="798" spans="1:27" ht="12.75" customHeight="1" x14ac:dyDescent="0.2">
      <c r="A798" s="199"/>
      <c r="B798" s="199"/>
      <c r="C798" s="215"/>
      <c r="D798" s="215"/>
      <c r="E798" s="215"/>
      <c r="F798" s="221"/>
      <c r="G798" s="199"/>
      <c r="H798" s="199"/>
      <c r="I798" s="199"/>
      <c r="J798" s="199"/>
      <c r="K798" s="199"/>
      <c r="L798" s="199"/>
      <c r="M798" s="199"/>
      <c r="N798" s="199"/>
      <c r="O798" s="199"/>
      <c r="P798" s="199"/>
      <c r="Q798" s="199"/>
      <c r="R798" s="199"/>
      <c r="S798" s="199"/>
      <c r="T798" s="199"/>
      <c r="U798" s="199"/>
      <c r="V798" s="199"/>
      <c r="W798" s="199"/>
      <c r="X798" s="199"/>
      <c r="Y798" s="199"/>
      <c r="Z798" s="199"/>
      <c r="AA798" s="199"/>
    </row>
    <row r="799" spans="1:27" ht="12.75" customHeight="1" x14ac:dyDescent="0.2">
      <c r="A799" s="199"/>
      <c r="B799" s="199"/>
      <c r="C799" s="215"/>
      <c r="D799" s="215"/>
      <c r="E799" s="215"/>
      <c r="F799" s="221"/>
      <c r="G799" s="199"/>
      <c r="H799" s="199"/>
      <c r="I799" s="199"/>
      <c r="J799" s="199"/>
      <c r="K799" s="199"/>
      <c r="L799" s="199"/>
      <c r="M799" s="199"/>
      <c r="N799" s="199"/>
      <c r="O799" s="199"/>
      <c r="P799" s="199"/>
      <c r="Q799" s="199"/>
      <c r="R799" s="199"/>
      <c r="S799" s="199"/>
      <c r="T799" s="199"/>
      <c r="U799" s="199"/>
      <c r="V799" s="199"/>
      <c r="W799" s="199"/>
      <c r="X799" s="199"/>
      <c r="Y799" s="199"/>
      <c r="Z799" s="199"/>
      <c r="AA799" s="199"/>
    </row>
    <row r="800" spans="1:27" ht="12.75" customHeight="1" x14ac:dyDescent="0.2">
      <c r="A800" s="199"/>
      <c r="B800" s="199"/>
      <c r="C800" s="215"/>
      <c r="D800" s="215"/>
      <c r="E800" s="215"/>
      <c r="F800" s="221"/>
      <c r="G800" s="199"/>
      <c r="H800" s="199"/>
      <c r="I800" s="199"/>
      <c r="J800" s="199"/>
      <c r="K800" s="199"/>
      <c r="L800" s="199"/>
      <c r="M800" s="199"/>
      <c r="N800" s="199"/>
      <c r="O800" s="199"/>
      <c r="P800" s="199"/>
      <c r="Q800" s="199"/>
      <c r="R800" s="199"/>
      <c r="S800" s="199"/>
      <c r="T800" s="199"/>
      <c r="U800" s="199"/>
      <c r="V800" s="199"/>
      <c r="W800" s="199"/>
      <c r="X800" s="199"/>
      <c r="Y800" s="199"/>
      <c r="Z800" s="199"/>
      <c r="AA800" s="199"/>
    </row>
    <row r="801" spans="1:27" ht="12.75" customHeight="1" x14ac:dyDescent="0.2">
      <c r="A801" s="199"/>
      <c r="B801" s="199"/>
      <c r="C801" s="215"/>
      <c r="D801" s="215"/>
      <c r="E801" s="215"/>
      <c r="F801" s="221"/>
      <c r="G801" s="199"/>
      <c r="H801" s="199"/>
      <c r="I801" s="199"/>
      <c r="J801" s="199"/>
      <c r="K801" s="199"/>
      <c r="L801" s="199"/>
      <c r="M801" s="199"/>
      <c r="N801" s="199"/>
      <c r="O801" s="199"/>
      <c r="P801" s="199"/>
      <c r="Q801" s="199"/>
      <c r="R801" s="199"/>
      <c r="S801" s="199"/>
      <c r="T801" s="199"/>
      <c r="U801" s="199"/>
      <c r="V801" s="199"/>
      <c r="W801" s="199"/>
      <c r="X801" s="199"/>
      <c r="Y801" s="199"/>
      <c r="Z801" s="199"/>
      <c r="AA801" s="199"/>
    </row>
    <row r="802" spans="1:27" ht="12.75" customHeight="1" x14ac:dyDescent="0.2">
      <c r="A802" s="199"/>
      <c r="B802" s="199"/>
      <c r="C802" s="215"/>
      <c r="D802" s="215"/>
      <c r="E802" s="215"/>
      <c r="F802" s="221"/>
      <c r="G802" s="199"/>
      <c r="H802" s="199"/>
      <c r="I802" s="199"/>
      <c r="J802" s="199"/>
      <c r="K802" s="199"/>
      <c r="L802" s="199"/>
      <c r="M802" s="199"/>
      <c r="N802" s="199"/>
      <c r="O802" s="199"/>
      <c r="P802" s="199"/>
      <c r="Q802" s="199"/>
      <c r="R802" s="199"/>
      <c r="S802" s="199"/>
      <c r="T802" s="199"/>
      <c r="U802" s="199"/>
      <c r="V802" s="199"/>
      <c r="W802" s="199"/>
      <c r="X802" s="199"/>
      <c r="Y802" s="199"/>
      <c r="Z802" s="199"/>
      <c r="AA802" s="199"/>
    </row>
    <row r="803" spans="1:27" ht="12.75" customHeight="1" x14ac:dyDescent="0.2">
      <c r="A803" s="199"/>
      <c r="B803" s="199"/>
      <c r="C803" s="215"/>
      <c r="D803" s="215"/>
      <c r="E803" s="215"/>
      <c r="F803" s="221"/>
      <c r="G803" s="199"/>
      <c r="H803" s="199"/>
      <c r="I803" s="199"/>
      <c r="J803" s="199"/>
      <c r="K803" s="199"/>
      <c r="L803" s="199"/>
      <c r="M803" s="199"/>
      <c r="N803" s="199"/>
      <c r="O803" s="199"/>
      <c r="P803" s="199"/>
      <c r="Q803" s="199"/>
      <c r="R803" s="199"/>
      <c r="S803" s="199"/>
      <c r="T803" s="199"/>
      <c r="U803" s="199"/>
      <c r="V803" s="199"/>
      <c r="W803" s="199"/>
      <c r="X803" s="199"/>
      <c r="Y803" s="199"/>
      <c r="Z803" s="199"/>
      <c r="AA803" s="199"/>
    </row>
    <row r="804" spans="1:27" ht="12.75" customHeight="1" x14ac:dyDescent="0.2">
      <c r="A804" s="199"/>
      <c r="B804" s="199"/>
      <c r="C804" s="215"/>
      <c r="D804" s="215"/>
      <c r="E804" s="215"/>
      <c r="F804" s="221"/>
      <c r="G804" s="199"/>
      <c r="H804" s="199"/>
      <c r="I804" s="199"/>
      <c r="J804" s="199"/>
      <c r="K804" s="199"/>
      <c r="L804" s="199"/>
      <c r="M804" s="199"/>
      <c r="N804" s="199"/>
      <c r="O804" s="199"/>
      <c r="P804" s="199"/>
      <c r="Q804" s="199"/>
      <c r="R804" s="199"/>
      <c r="S804" s="199"/>
      <c r="T804" s="199"/>
      <c r="U804" s="199"/>
      <c r="V804" s="199"/>
      <c r="W804" s="199"/>
      <c r="X804" s="199"/>
      <c r="Y804" s="199"/>
      <c r="Z804" s="199"/>
      <c r="AA804" s="199"/>
    </row>
    <row r="805" spans="1:27" ht="12.75" customHeight="1" x14ac:dyDescent="0.2">
      <c r="A805" s="199"/>
      <c r="B805" s="199"/>
      <c r="C805" s="215"/>
      <c r="D805" s="215"/>
      <c r="E805" s="215"/>
      <c r="F805" s="221"/>
      <c r="G805" s="199"/>
      <c r="H805" s="199"/>
      <c r="I805" s="199"/>
      <c r="J805" s="199"/>
      <c r="K805" s="199"/>
      <c r="L805" s="199"/>
      <c r="M805" s="199"/>
      <c r="N805" s="199"/>
      <c r="O805" s="199"/>
      <c r="P805" s="199"/>
      <c r="Q805" s="199"/>
      <c r="R805" s="199"/>
      <c r="S805" s="199"/>
      <c r="T805" s="199"/>
      <c r="U805" s="199"/>
      <c r="V805" s="199"/>
      <c r="W805" s="199"/>
      <c r="X805" s="199"/>
      <c r="Y805" s="199"/>
      <c r="Z805" s="199"/>
      <c r="AA805" s="199"/>
    </row>
    <row r="806" spans="1:27" ht="12.75" customHeight="1" x14ac:dyDescent="0.2">
      <c r="A806" s="199"/>
      <c r="B806" s="199"/>
      <c r="C806" s="215"/>
      <c r="D806" s="215"/>
      <c r="E806" s="215"/>
      <c r="F806" s="221"/>
      <c r="G806" s="199"/>
      <c r="H806" s="199"/>
      <c r="I806" s="199"/>
      <c r="J806" s="199"/>
      <c r="K806" s="199"/>
      <c r="L806" s="199"/>
      <c r="M806" s="199"/>
      <c r="N806" s="199"/>
      <c r="O806" s="199"/>
      <c r="P806" s="199"/>
      <c r="Q806" s="199"/>
      <c r="R806" s="199"/>
      <c r="S806" s="199"/>
      <c r="T806" s="199"/>
      <c r="U806" s="199"/>
      <c r="V806" s="199"/>
      <c r="W806" s="199"/>
      <c r="X806" s="199"/>
      <c r="Y806" s="199"/>
      <c r="Z806" s="199"/>
      <c r="AA806" s="199"/>
    </row>
    <row r="807" spans="1:27" ht="12.75" customHeight="1" x14ac:dyDescent="0.2">
      <c r="A807" s="199"/>
      <c r="B807" s="199"/>
      <c r="C807" s="215"/>
      <c r="D807" s="215"/>
      <c r="E807" s="215"/>
      <c r="F807" s="221"/>
      <c r="G807" s="199"/>
      <c r="H807" s="199"/>
      <c r="I807" s="199"/>
      <c r="J807" s="199"/>
      <c r="K807" s="199"/>
      <c r="L807" s="199"/>
      <c r="M807" s="199"/>
      <c r="N807" s="199"/>
      <c r="O807" s="199"/>
      <c r="P807" s="199"/>
      <c r="Q807" s="199"/>
      <c r="R807" s="199"/>
      <c r="S807" s="199"/>
      <c r="T807" s="199"/>
      <c r="U807" s="199"/>
      <c r="V807" s="199"/>
      <c r="W807" s="199"/>
      <c r="X807" s="199"/>
      <c r="Y807" s="199"/>
      <c r="Z807" s="199"/>
      <c r="AA807" s="199"/>
    </row>
    <row r="808" spans="1:27" ht="12.75" customHeight="1" x14ac:dyDescent="0.2">
      <c r="A808" s="199"/>
      <c r="B808" s="199"/>
      <c r="C808" s="215"/>
      <c r="D808" s="215"/>
      <c r="E808" s="215"/>
      <c r="F808" s="221"/>
      <c r="G808" s="199"/>
      <c r="H808" s="199"/>
      <c r="I808" s="199"/>
      <c r="J808" s="199"/>
      <c r="K808" s="199"/>
      <c r="L808" s="199"/>
      <c r="M808" s="199"/>
      <c r="N808" s="199"/>
      <c r="O808" s="199"/>
      <c r="P808" s="199"/>
      <c r="Q808" s="199"/>
      <c r="R808" s="199"/>
      <c r="S808" s="199"/>
      <c r="T808" s="199"/>
      <c r="U808" s="199"/>
      <c r="V808" s="199"/>
      <c r="W808" s="199"/>
      <c r="X808" s="199"/>
      <c r="Y808" s="199"/>
      <c r="Z808" s="199"/>
      <c r="AA808" s="199"/>
    </row>
    <row r="809" spans="1:27" ht="12.75" customHeight="1" x14ac:dyDescent="0.2">
      <c r="A809" s="199"/>
      <c r="B809" s="199"/>
      <c r="C809" s="215"/>
      <c r="D809" s="215"/>
      <c r="E809" s="215"/>
      <c r="F809" s="221"/>
      <c r="G809" s="199"/>
      <c r="H809" s="199"/>
      <c r="I809" s="199"/>
      <c r="J809" s="199"/>
      <c r="K809" s="199"/>
      <c r="L809" s="199"/>
      <c r="M809" s="199"/>
      <c r="N809" s="199"/>
      <c r="O809" s="199"/>
      <c r="P809" s="199"/>
      <c r="Q809" s="199"/>
      <c r="R809" s="199"/>
      <c r="S809" s="199"/>
      <c r="T809" s="199"/>
      <c r="U809" s="199"/>
      <c r="V809" s="199"/>
      <c r="W809" s="199"/>
      <c r="X809" s="199"/>
      <c r="Y809" s="199"/>
      <c r="Z809" s="199"/>
      <c r="AA809" s="199"/>
    </row>
    <row r="810" spans="1:27" ht="12.75" customHeight="1" x14ac:dyDescent="0.2">
      <c r="A810" s="199"/>
      <c r="B810" s="199"/>
      <c r="C810" s="215"/>
      <c r="D810" s="215"/>
      <c r="E810" s="215"/>
      <c r="F810" s="221"/>
      <c r="G810" s="199"/>
      <c r="H810" s="199"/>
      <c r="I810" s="199"/>
      <c r="J810" s="199"/>
      <c r="K810" s="199"/>
      <c r="L810" s="199"/>
      <c r="M810" s="199"/>
      <c r="N810" s="199"/>
      <c r="O810" s="199"/>
      <c r="P810" s="199"/>
      <c r="Q810" s="199"/>
      <c r="R810" s="199"/>
      <c r="S810" s="199"/>
      <c r="T810" s="199"/>
      <c r="U810" s="199"/>
      <c r="V810" s="199"/>
      <c r="W810" s="199"/>
      <c r="X810" s="199"/>
      <c r="Y810" s="199"/>
      <c r="Z810" s="199"/>
      <c r="AA810" s="199"/>
    </row>
    <row r="811" spans="1:27" ht="12.75" customHeight="1" x14ac:dyDescent="0.2">
      <c r="A811" s="199"/>
      <c r="B811" s="199"/>
      <c r="C811" s="215"/>
      <c r="D811" s="215"/>
      <c r="E811" s="215"/>
      <c r="F811" s="221"/>
      <c r="G811" s="199"/>
      <c r="H811" s="199"/>
      <c r="I811" s="199"/>
      <c r="J811" s="199"/>
      <c r="K811" s="199"/>
      <c r="L811" s="199"/>
      <c r="M811" s="199"/>
      <c r="N811" s="199"/>
      <c r="O811" s="199"/>
      <c r="P811" s="199"/>
      <c r="Q811" s="199"/>
      <c r="R811" s="199"/>
      <c r="S811" s="199"/>
      <c r="T811" s="199"/>
      <c r="U811" s="199"/>
      <c r="V811" s="199"/>
      <c r="W811" s="199"/>
      <c r="X811" s="199"/>
      <c r="Y811" s="199"/>
      <c r="Z811" s="199"/>
      <c r="AA811" s="199"/>
    </row>
    <row r="812" spans="1:27" ht="12.75" customHeight="1" x14ac:dyDescent="0.2">
      <c r="A812" s="199"/>
      <c r="B812" s="199"/>
      <c r="C812" s="215"/>
      <c r="D812" s="215"/>
      <c r="E812" s="215"/>
      <c r="F812" s="221"/>
      <c r="G812" s="199"/>
      <c r="H812" s="199"/>
      <c r="I812" s="199"/>
      <c r="J812" s="199"/>
      <c r="K812" s="199"/>
      <c r="L812" s="199"/>
      <c r="M812" s="199"/>
      <c r="N812" s="199"/>
      <c r="O812" s="199"/>
      <c r="P812" s="199"/>
      <c r="Q812" s="199"/>
      <c r="R812" s="199"/>
      <c r="S812" s="199"/>
      <c r="T812" s="199"/>
      <c r="U812" s="199"/>
      <c r="V812" s="199"/>
      <c r="W812" s="199"/>
      <c r="X812" s="199"/>
      <c r="Y812" s="199"/>
      <c r="Z812" s="199"/>
      <c r="AA812" s="199"/>
    </row>
    <row r="813" spans="1:27" ht="12.75" customHeight="1" x14ac:dyDescent="0.2">
      <c r="A813" s="199"/>
      <c r="B813" s="199"/>
      <c r="C813" s="215"/>
      <c r="D813" s="215"/>
      <c r="E813" s="215"/>
      <c r="F813" s="221"/>
      <c r="G813" s="199"/>
      <c r="H813" s="199"/>
      <c r="I813" s="199"/>
      <c r="J813" s="199"/>
      <c r="K813" s="199"/>
      <c r="L813" s="199"/>
      <c r="M813" s="199"/>
      <c r="N813" s="199"/>
      <c r="O813" s="199"/>
      <c r="P813" s="199"/>
      <c r="Q813" s="199"/>
      <c r="R813" s="199"/>
      <c r="S813" s="199"/>
      <c r="T813" s="199"/>
      <c r="U813" s="199"/>
      <c r="V813" s="199"/>
      <c r="W813" s="199"/>
      <c r="X813" s="199"/>
      <c r="Y813" s="199"/>
      <c r="Z813" s="199"/>
      <c r="AA813" s="199"/>
    </row>
    <row r="814" spans="1:27" ht="12.75" customHeight="1" x14ac:dyDescent="0.2">
      <c r="A814" s="199"/>
      <c r="B814" s="199"/>
      <c r="C814" s="215"/>
      <c r="D814" s="215"/>
      <c r="E814" s="215"/>
      <c r="F814" s="221"/>
      <c r="G814" s="199"/>
      <c r="H814" s="199"/>
      <c r="I814" s="199"/>
      <c r="J814" s="199"/>
      <c r="K814" s="199"/>
      <c r="L814" s="199"/>
      <c r="M814" s="199"/>
      <c r="N814" s="199"/>
      <c r="O814" s="199"/>
      <c r="P814" s="199"/>
      <c r="Q814" s="199"/>
      <c r="R814" s="199"/>
      <c r="S814" s="199"/>
      <c r="T814" s="199"/>
      <c r="U814" s="199"/>
      <c r="V814" s="199"/>
      <c r="W814" s="199"/>
      <c r="X814" s="199"/>
      <c r="Y814" s="199"/>
      <c r="Z814" s="199"/>
      <c r="AA814" s="199"/>
    </row>
    <row r="815" spans="1:27" ht="12.75" customHeight="1" x14ac:dyDescent="0.2">
      <c r="A815" s="199"/>
      <c r="B815" s="199"/>
      <c r="C815" s="215"/>
      <c r="D815" s="215"/>
      <c r="E815" s="215"/>
      <c r="F815" s="221"/>
      <c r="G815" s="199"/>
      <c r="H815" s="199"/>
      <c r="I815" s="199"/>
      <c r="J815" s="199"/>
      <c r="K815" s="199"/>
      <c r="L815" s="199"/>
      <c r="M815" s="199"/>
      <c r="N815" s="199"/>
      <c r="O815" s="199"/>
      <c r="P815" s="199"/>
      <c r="Q815" s="199"/>
      <c r="R815" s="199"/>
      <c r="S815" s="199"/>
      <c r="T815" s="199"/>
      <c r="U815" s="199"/>
      <c r="V815" s="199"/>
      <c r="W815" s="199"/>
      <c r="X815" s="199"/>
      <c r="Y815" s="199"/>
      <c r="Z815" s="199"/>
      <c r="AA815" s="199"/>
    </row>
    <row r="816" spans="1:27" ht="12.75" customHeight="1" x14ac:dyDescent="0.2">
      <c r="A816" s="199"/>
      <c r="B816" s="199"/>
      <c r="C816" s="215"/>
      <c r="D816" s="215"/>
      <c r="E816" s="215"/>
      <c r="F816" s="221"/>
      <c r="G816" s="199"/>
      <c r="H816" s="199"/>
      <c r="I816" s="199"/>
      <c r="J816" s="199"/>
      <c r="K816" s="199"/>
      <c r="L816" s="199"/>
      <c r="M816" s="199"/>
      <c r="N816" s="199"/>
      <c r="O816" s="199"/>
      <c r="P816" s="199"/>
      <c r="Q816" s="199"/>
      <c r="R816" s="199"/>
      <c r="S816" s="199"/>
      <c r="T816" s="199"/>
      <c r="U816" s="199"/>
      <c r="V816" s="199"/>
      <c r="W816" s="199"/>
      <c r="X816" s="199"/>
      <c r="Y816" s="199"/>
      <c r="Z816" s="199"/>
      <c r="AA816" s="199"/>
    </row>
    <row r="817" spans="1:27" ht="12.75" customHeight="1" x14ac:dyDescent="0.2">
      <c r="A817" s="199"/>
      <c r="B817" s="199"/>
      <c r="C817" s="215"/>
      <c r="D817" s="215"/>
      <c r="E817" s="215"/>
      <c r="F817" s="221"/>
      <c r="G817" s="199"/>
      <c r="H817" s="199"/>
      <c r="I817" s="199"/>
      <c r="J817" s="199"/>
      <c r="K817" s="199"/>
      <c r="L817" s="199"/>
      <c r="M817" s="199"/>
      <c r="N817" s="199"/>
      <c r="O817" s="199"/>
      <c r="P817" s="199"/>
      <c r="Q817" s="199"/>
      <c r="R817" s="199"/>
      <c r="S817" s="199"/>
      <c r="T817" s="199"/>
      <c r="U817" s="199"/>
      <c r="V817" s="199"/>
      <c r="W817" s="199"/>
      <c r="X817" s="199"/>
      <c r="Y817" s="199"/>
      <c r="Z817" s="199"/>
      <c r="AA817" s="199"/>
    </row>
    <row r="818" spans="1:27" ht="12.75" customHeight="1" x14ac:dyDescent="0.2">
      <c r="A818" s="199"/>
      <c r="B818" s="199"/>
      <c r="C818" s="215"/>
      <c r="D818" s="215"/>
      <c r="E818" s="215"/>
      <c r="F818" s="221"/>
      <c r="G818" s="199"/>
      <c r="H818" s="199"/>
      <c r="I818" s="199"/>
      <c r="J818" s="199"/>
      <c r="K818" s="199"/>
      <c r="L818" s="199"/>
      <c r="M818" s="199"/>
      <c r="N818" s="199"/>
      <c r="O818" s="199"/>
      <c r="P818" s="199"/>
      <c r="Q818" s="199"/>
      <c r="R818" s="199"/>
      <c r="S818" s="199"/>
      <c r="T818" s="199"/>
      <c r="U818" s="199"/>
      <c r="V818" s="199"/>
      <c r="W818" s="199"/>
      <c r="X818" s="199"/>
      <c r="Y818" s="199"/>
      <c r="Z818" s="199"/>
      <c r="AA818" s="199"/>
    </row>
    <row r="819" spans="1:27" ht="12.75" customHeight="1" x14ac:dyDescent="0.2">
      <c r="A819" s="199"/>
      <c r="B819" s="199"/>
      <c r="C819" s="215"/>
      <c r="D819" s="215"/>
      <c r="E819" s="215"/>
      <c r="F819" s="221"/>
      <c r="G819" s="199"/>
      <c r="H819" s="199"/>
      <c r="I819" s="199"/>
      <c r="J819" s="199"/>
      <c r="K819" s="199"/>
      <c r="L819" s="199"/>
      <c r="M819" s="199"/>
      <c r="N819" s="199"/>
      <c r="O819" s="199"/>
      <c r="P819" s="199"/>
      <c r="Q819" s="199"/>
      <c r="R819" s="199"/>
      <c r="S819" s="199"/>
      <c r="T819" s="199"/>
      <c r="U819" s="199"/>
      <c r="V819" s="199"/>
      <c r="W819" s="199"/>
      <c r="X819" s="199"/>
      <c r="Y819" s="199"/>
      <c r="Z819" s="199"/>
      <c r="AA819" s="199"/>
    </row>
    <row r="820" spans="1:27" ht="12.75" customHeight="1" x14ac:dyDescent="0.2">
      <c r="A820" s="199"/>
      <c r="B820" s="199"/>
      <c r="C820" s="215"/>
      <c r="D820" s="215"/>
      <c r="E820" s="215"/>
      <c r="F820" s="221"/>
      <c r="G820" s="199"/>
      <c r="H820" s="199"/>
      <c r="I820" s="199"/>
      <c r="J820" s="199"/>
      <c r="K820" s="199"/>
      <c r="L820" s="199"/>
      <c r="M820" s="199"/>
      <c r="N820" s="199"/>
      <c r="O820" s="199"/>
      <c r="P820" s="199"/>
      <c r="Q820" s="199"/>
      <c r="R820" s="199"/>
      <c r="S820" s="199"/>
      <c r="T820" s="199"/>
      <c r="U820" s="199"/>
      <c r="V820" s="199"/>
      <c r="W820" s="199"/>
      <c r="X820" s="199"/>
      <c r="Y820" s="199"/>
      <c r="Z820" s="199"/>
      <c r="AA820" s="199"/>
    </row>
    <row r="821" spans="1:27" ht="12.75" customHeight="1" x14ac:dyDescent="0.2">
      <c r="A821" s="199"/>
      <c r="B821" s="199"/>
      <c r="C821" s="215"/>
      <c r="D821" s="215"/>
      <c r="E821" s="215"/>
      <c r="F821" s="221"/>
      <c r="G821" s="199"/>
      <c r="H821" s="199"/>
      <c r="I821" s="199"/>
      <c r="J821" s="199"/>
      <c r="K821" s="199"/>
      <c r="L821" s="199"/>
      <c r="M821" s="199"/>
      <c r="N821" s="199"/>
      <c r="O821" s="199"/>
      <c r="P821" s="199"/>
      <c r="Q821" s="199"/>
      <c r="R821" s="199"/>
      <c r="S821" s="199"/>
      <c r="T821" s="199"/>
      <c r="U821" s="199"/>
      <c r="V821" s="199"/>
      <c r="W821" s="199"/>
      <c r="X821" s="199"/>
      <c r="Y821" s="199"/>
      <c r="Z821" s="199"/>
      <c r="AA821" s="199"/>
    </row>
    <row r="822" spans="1:27" ht="12.75" customHeight="1" x14ac:dyDescent="0.2">
      <c r="A822" s="199"/>
      <c r="B822" s="199"/>
      <c r="C822" s="215"/>
      <c r="D822" s="215"/>
      <c r="E822" s="215"/>
      <c r="F822" s="221"/>
      <c r="G822" s="199"/>
      <c r="H822" s="199"/>
      <c r="I822" s="199"/>
      <c r="J822" s="199"/>
      <c r="K822" s="199"/>
      <c r="L822" s="199"/>
      <c r="M822" s="199"/>
      <c r="N822" s="199"/>
      <c r="O822" s="199"/>
      <c r="P822" s="199"/>
      <c r="Q822" s="199"/>
      <c r="R822" s="199"/>
      <c r="S822" s="199"/>
      <c r="T822" s="199"/>
      <c r="U822" s="199"/>
      <c r="V822" s="199"/>
      <c r="W822" s="199"/>
      <c r="X822" s="199"/>
      <c r="Y822" s="199"/>
      <c r="Z822" s="199"/>
      <c r="AA822" s="199"/>
    </row>
    <row r="823" spans="1:27" ht="12.75" customHeight="1" x14ac:dyDescent="0.2">
      <c r="A823" s="199"/>
      <c r="B823" s="199"/>
      <c r="C823" s="215"/>
      <c r="D823" s="215"/>
      <c r="E823" s="215"/>
      <c r="F823" s="221"/>
      <c r="G823" s="199"/>
      <c r="H823" s="199"/>
      <c r="I823" s="199"/>
      <c r="J823" s="199"/>
      <c r="K823" s="199"/>
      <c r="L823" s="199"/>
      <c r="M823" s="199"/>
      <c r="N823" s="199"/>
      <c r="O823" s="199"/>
      <c r="P823" s="199"/>
      <c r="Q823" s="199"/>
      <c r="R823" s="199"/>
      <c r="S823" s="199"/>
      <c r="T823" s="199"/>
      <c r="U823" s="199"/>
      <c r="V823" s="199"/>
      <c r="W823" s="199"/>
      <c r="X823" s="199"/>
      <c r="Y823" s="199"/>
      <c r="Z823" s="199"/>
      <c r="AA823" s="199"/>
    </row>
    <row r="824" spans="1:27" ht="12.75" customHeight="1" x14ac:dyDescent="0.2">
      <c r="A824" s="199"/>
      <c r="B824" s="199"/>
      <c r="C824" s="215"/>
      <c r="D824" s="215"/>
      <c r="E824" s="215"/>
      <c r="F824" s="221"/>
      <c r="G824" s="199"/>
      <c r="H824" s="199"/>
      <c r="I824" s="199"/>
      <c r="J824" s="199"/>
      <c r="K824" s="199"/>
      <c r="L824" s="199"/>
      <c r="M824" s="199"/>
      <c r="N824" s="199"/>
      <c r="O824" s="199"/>
      <c r="P824" s="199"/>
      <c r="Q824" s="199"/>
      <c r="R824" s="199"/>
      <c r="S824" s="199"/>
      <c r="T824" s="199"/>
      <c r="U824" s="199"/>
      <c r="V824" s="199"/>
      <c r="W824" s="199"/>
      <c r="X824" s="199"/>
      <c r="Y824" s="199"/>
      <c r="Z824" s="199"/>
      <c r="AA824" s="199"/>
    </row>
    <row r="825" spans="1:27" ht="12.75" customHeight="1" x14ac:dyDescent="0.2">
      <c r="A825" s="199"/>
      <c r="B825" s="199"/>
      <c r="C825" s="215"/>
      <c r="D825" s="215"/>
      <c r="E825" s="215"/>
      <c r="F825" s="221"/>
      <c r="G825" s="199"/>
      <c r="H825" s="199"/>
      <c r="I825" s="199"/>
      <c r="J825" s="199"/>
      <c r="K825" s="199"/>
      <c r="L825" s="199"/>
      <c r="M825" s="199"/>
      <c r="N825" s="199"/>
      <c r="O825" s="199"/>
      <c r="P825" s="199"/>
      <c r="Q825" s="199"/>
      <c r="R825" s="199"/>
      <c r="S825" s="199"/>
      <c r="T825" s="199"/>
      <c r="U825" s="199"/>
      <c r="V825" s="199"/>
      <c r="W825" s="199"/>
      <c r="X825" s="199"/>
      <c r="Y825" s="199"/>
      <c r="Z825" s="199"/>
      <c r="AA825" s="199"/>
    </row>
    <row r="826" spans="1:27" ht="12.75" customHeight="1" x14ac:dyDescent="0.2">
      <c r="A826" s="199"/>
      <c r="B826" s="199"/>
      <c r="C826" s="215"/>
      <c r="D826" s="215"/>
      <c r="E826" s="215"/>
      <c r="F826" s="221"/>
      <c r="G826" s="199"/>
      <c r="H826" s="199"/>
      <c r="I826" s="199"/>
      <c r="J826" s="199"/>
      <c r="K826" s="199"/>
      <c r="L826" s="199"/>
      <c r="M826" s="199"/>
      <c r="N826" s="199"/>
      <c r="O826" s="199"/>
      <c r="P826" s="199"/>
      <c r="Q826" s="199"/>
      <c r="R826" s="199"/>
      <c r="S826" s="199"/>
      <c r="T826" s="199"/>
      <c r="U826" s="199"/>
      <c r="V826" s="199"/>
      <c r="W826" s="199"/>
      <c r="X826" s="199"/>
      <c r="Y826" s="199"/>
      <c r="Z826" s="199"/>
      <c r="AA826" s="199"/>
    </row>
    <row r="827" spans="1:27" ht="12.75" customHeight="1" x14ac:dyDescent="0.2">
      <c r="A827" s="199"/>
      <c r="B827" s="199"/>
      <c r="C827" s="215"/>
      <c r="D827" s="215"/>
      <c r="E827" s="215"/>
      <c r="F827" s="221"/>
      <c r="G827" s="199"/>
      <c r="H827" s="199"/>
      <c r="I827" s="199"/>
      <c r="J827" s="199"/>
      <c r="K827" s="199"/>
      <c r="L827" s="199"/>
      <c r="M827" s="199"/>
      <c r="N827" s="199"/>
      <c r="O827" s="199"/>
      <c r="P827" s="199"/>
      <c r="Q827" s="199"/>
      <c r="R827" s="199"/>
      <c r="S827" s="199"/>
      <c r="T827" s="199"/>
      <c r="U827" s="199"/>
      <c r="V827" s="199"/>
      <c r="W827" s="199"/>
      <c r="X827" s="199"/>
      <c r="Y827" s="199"/>
      <c r="Z827" s="199"/>
      <c r="AA827" s="199"/>
    </row>
    <row r="828" spans="1:27" ht="12.75" customHeight="1" x14ac:dyDescent="0.2">
      <c r="A828" s="199"/>
      <c r="B828" s="199"/>
      <c r="C828" s="215"/>
      <c r="D828" s="215"/>
      <c r="E828" s="215"/>
      <c r="F828" s="221"/>
      <c r="G828" s="199"/>
      <c r="H828" s="199"/>
      <c r="I828" s="199"/>
      <c r="J828" s="199"/>
      <c r="K828" s="199"/>
      <c r="L828" s="199"/>
      <c r="M828" s="199"/>
      <c r="N828" s="199"/>
      <c r="O828" s="199"/>
      <c r="P828" s="199"/>
      <c r="Q828" s="199"/>
      <c r="R828" s="199"/>
      <c r="S828" s="199"/>
      <c r="T828" s="199"/>
      <c r="U828" s="199"/>
      <c r="V828" s="199"/>
      <c r="W828" s="199"/>
      <c r="X828" s="199"/>
      <c r="Y828" s="199"/>
      <c r="Z828" s="199"/>
      <c r="AA828" s="199"/>
    </row>
    <row r="829" spans="1:27" ht="12.75" customHeight="1" x14ac:dyDescent="0.2">
      <c r="A829" s="199"/>
      <c r="B829" s="199"/>
      <c r="C829" s="215"/>
      <c r="D829" s="215"/>
      <c r="E829" s="215"/>
      <c r="F829" s="221"/>
      <c r="G829" s="199"/>
      <c r="H829" s="199"/>
      <c r="I829" s="199"/>
      <c r="J829" s="199"/>
      <c r="K829" s="199"/>
      <c r="L829" s="199"/>
      <c r="M829" s="199"/>
      <c r="N829" s="199"/>
      <c r="O829" s="199"/>
      <c r="P829" s="199"/>
      <c r="Q829" s="199"/>
      <c r="R829" s="199"/>
      <c r="S829" s="199"/>
      <c r="T829" s="199"/>
      <c r="U829" s="199"/>
      <c r="V829" s="199"/>
      <c r="W829" s="199"/>
      <c r="X829" s="199"/>
      <c r="Y829" s="199"/>
      <c r="Z829" s="199"/>
      <c r="AA829" s="199"/>
    </row>
    <row r="830" spans="1:27" ht="12.75" customHeight="1" x14ac:dyDescent="0.2">
      <c r="A830" s="199"/>
      <c r="B830" s="199"/>
      <c r="C830" s="215"/>
      <c r="D830" s="215"/>
      <c r="E830" s="215"/>
      <c r="F830" s="221"/>
      <c r="G830" s="199"/>
      <c r="H830" s="199"/>
      <c r="I830" s="199"/>
      <c r="J830" s="199"/>
      <c r="K830" s="199"/>
      <c r="L830" s="199"/>
      <c r="M830" s="199"/>
      <c r="N830" s="199"/>
      <c r="O830" s="199"/>
      <c r="P830" s="199"/>
      <c r="Q830" s="199"/>
      <c r="R830" s="199"/>
      <c r="S830" s="199"/>
      <c r="T830" s="199"/>
      <c r="U830" s="199"/>
      <c r="V830" s="199"/>
      <c r="W830" s="199"/>
      <c r="X830" s="199"/>
      <c r="Y830" s="199"/>
      <c r="Z830" s="199"/>
      <c r="AA830" s="199"/>
    </row>
    <row r="831" spans="1:27" ht="12.75" customHeight="1" x14ac:dyDescent="0.2">
      <c r="A831" s="199"/>
      <c r="B831" s="199"/>
      <c r="C831" s="215"/>
      <c r="D831" s="215"/>
      <c r="E831" s="215"/>
      <c r="F831" s="221"/>
      <c r="G831" s="199"/>
      <c r="H831" s="199"/>
      <c r="I831" s="199"/>
      <c r="J831" s="199"/>
      <c r="K831" s="199"/>
      <c r="L831" s="199"/>
      <c r="M831" s="199"/>
      <c r="N831" s="199"/>
      <c r="O831" s="199"/>
      <c r="P831" s="199"/>
      <c r="Q831" s="199"/>
      <c r="R831" s="199"/>
      <c r="S831" s="199"/>
      <c r="T831" s="199"/>
      <c r="U831" s="199"/>
      <c r="V831" s="199"/>
      <c r="W831" s="199"/>
      <c r="X831" s="199"/>
      <c r="Y831" s="199"/>
      <c r="Z831" s="199"/>
      <c r="AA831" s="199"/>
    </row>
    <row r="832" spans="1:27" ht="12.75" customHeight="1" x14ac:dyDescent="0.2">
      <c r="A832" s="199"/>
      <c r="B832" s="199"/>
      <c r="C832" s="215"/>
      <c r="D832" s="215"/>
      <c r="E832" s="215"/>
      <c r="F832" s="221"/>
      <c r="G832" s="199"/>
      <c r="H832" s="199"/>
      <c r="I832" s="199"/>
      <c r="J832" s="199"/>
      <c r="K832" s="199"/>
      <c r="L832" s="199"/>
      <c r="M832" s="199"/>
      <c r="N832" s="199"/>
      <c r="O832" s="199"/>
      <c r="P832" s="199"/>
      <c r="Q832" s="199"/>
      <c r="R832" s="199"/>
      <c r="S832" s="199"/>
      <c r="T832" s="199"/>
      <c r="U832" s="199"/>
      <c r="V832" s="199"/>
      <c r="W832" s="199"/>
      <c r="X832" s="199"/>
      <c r="Y832" s="199"/>
      <c r="Z832" s="199"/>
      <c r="AA832" s="199"/>
    </row>
    <row r="833" spans="1:27" ht="12.75" customHeight="1" x14ac:dyDescent="0.2">
      <c r="A833" s="199"/>
      <c r="B833" s="199"/>
      <c r="C833" s="215"/>
      <c r="D833" s="215"/>
      <c r="E833" s="215"/>
      <c r="F833" s="221"/>
      <c r="G833" s="199"/>
      <c r="H833" s="199"/>
      <c r="I833" s="199"/>
      <c r="J833" s="199"/>
      <c r="K833" s="199"/>
      <c r="L833" s="199"/>
      <c r="M833" s="199"/>
      <c r="N833" s="199"/>
      <c r="O833" s="199"/>
      <c r="P833" s="199"/>
      <c r="Q833" s="199"/>
      <c r="R833" s="199"/>
      <c r="S833" s="199"/>
      <c r="T833" s="199"/>
      <c r="U833" s="199"/>
      <c r="V833" s="199"/>
      <c r="W833" s="199"/>
      <c r="X833" s="199"/>
      <c r="Y833" s="199"/>
      <c r="Z833" s="199"/>
      <c r="AA833" s="199"/>
    </row>
    <row r="834" spans="1:27" ht="12.75" customHeight="1" x14ac:dyDescent="0.2">
      <c r="A834" s="199"/>
      <c r="B834" s="199"/>
      <c r="C834" s="215"/>
      <c r="D834" s="215"/>
      <c r="E834" s="215"/>
      <c r="F834" s="221"/>
      <c r="G834" s="199"/>
      <c r="H834" s="199"/>
      <c r="I834" s="199"/>
      <c r="J834" s="199"/>
      <c r="K834" s="199"/>
      <c r="L834" s="199"/>
      <c r="M834" s="199"/>
      <c r="N834" s="199"/>
      <c r="O834" s="199"/>
      <c r="P834" s="199"/>
      <c r="Q834" s="199"/>
      <c r="R834" s="199"/>
      <c r="S834" s="199"/>
      <c r="T834" s="199"/>
      <c r="U834" s="199"/>
      <c r="V834" s="199"/>
      <c r="W834" s="199"/>
      <c r="X834" s="199"/>
      <c r="Y834" s="199"/>
      <c r="Z834" s="199"/>
      <c r="AA834" s="199"/>
    </row>
    <row r="835" spans="1:27" ht="12.75" customHeight="1" x14ac:dyDescent="0.2">
      <c r="A835" s="199"/>
      <c r="B835" s="199"/>
      <c r="C835" s="215"/>
      <c r="D835" s="215"/>
      <c r="E835" s="215"/>
      <c r="F835" s="221"/>
      <c r="G835" s="199"/>
      <c r="H835" s="199"/>
      <c r="I835" s="199"/>
      <c r="J835" s="199"/>
      <c r="K835" s="199"/>
      <c r="L835" s="199"/>
      <c r="M835" s="199"/>
      <c r="N835" s="199"/>
      <c r="O835" s="199"/>
      <c r="P835" s="199"/>
      <c r="Q835" s="199"/>
      <c r="R835" s="199"/>
      <c r="S835" s="199"/>
      <c r="T835" s="199"/>
      <c r="U835" s="199"/>
      <c r="V835" s="199"/>
      <c r="W835" s="199"/>
      <c r="X835" s="199"/>
      <c r="Y835" s="199"/>
      <c r="Z835" s="199"/>
      <c r="AA835" s="199"/>
    </row>
    <row r="836" spans="1:27" ht="12.75" customHeight="1" x14ac:dyDescent="0.2">
      <c r="A836" s="199"/>
      <c r="B836" s="199"/>
      <c r="C836" s="215"/>
      <c r="D836" s="215"/>
      <c r="E836" s="215"/>
      <c r="F836" s="221"/>
      <c r="G836" s="199"/>
      <c r="H836" s="199"/>
      <c r="I836" s="199"/>
      <c r="J836" s="199"/>
      <c r="K836" s="199"/>
      <c r="L836" s="199"/>
      <c r="M836" s="199"/>
      <c r="N836" s="199"/>
      <c r="O836" s="199"/>
      <c r="P836" s="199"/>
      <c r="Q836" s="199"/>
      <c r="R836" s="199"/>
      <c r="S836" s="199"/>
      <c r="T836" s="199"/>
      <c r="U836" s="199"/>
      <c r="V836" s="199"/>
      <c r="W836" s="199"/>
      <c r="X836" s="199"/>
      <c r="Y836" s="199"/>
      <c r="Z836" s="199"/>
      <c r="AA836" s="199"/>
    </row>
    <row r="837" spans="1:27" ht="12.75" customHeight="1" x14ac:dyDescent="0.2">
      <c r="A837" s="199"/>
      <c r="B837" s="199"/>
      <c r="C837" s="215"/>
      <c r="D837" s="215"/>
      <c r="E837" s="215"/>
      <c r="F837" s="221"/>
      <c r="G837" s="199"/>
      <c r="H837" s="199"/>
      <c r="I837" s="199"/>
      <c r="J837" s="199"/>
      <c r="K837" s="199"/>
      <c r="L837" s="199"/>
      <c r="M837" s="199"/>
      <c r="N837" s="199"/>
      <c r="O837" s="199"/>
      <c r="P837" s="199"/>
      <c r="Q837" s="199"/>
      <c r="R837" s="199"/>
      <c r="S837" s="199"/>
      <c r="T837" s="199"/>
      <c r="U837" s="199"/>
      <c r="V837" s="199"/>
      <c r="W837" s="199"/>
      <c r="X837" s="199"/>
      <c r="Y837" s="199"/>
      <c r="Z837" s="199"/>
      <c r="AA837" s="199"/>
    </row>
    <row r="838" spans="1:27" ht="12.75" customHeight="1" x14ac:dyDescent="0.2">
      <c r="A838" s="199"/>
      <c r="B838" s="199"/>
      <c r="C838" s="215"/>
      <c r="D838" s="215"/>
      <c r="E838" s="215"/>
      <c r="F838" s="221"/>
      <c r="G838" s="199"/>
      <c r="H838" s="199"/>
      <c r="I838" s="199"/>
      <c r="J838" s="199"/>
      <c r="K838" s="199"/>
      <c r="L838" s="199"/>
      <c r="M838" s="199"/>
      <c r="N838" s="199"/>
      <c r="O838" s="199"/>
      <c r="P838" s="199"/>
      <c r="Q838" s="199"/>
      <c r="R838" s="199"/>
      <c r="S838" s="199"/>
      <c r="T838" s="199"/>
      <c r="U838" s="199"/>
      <c r="V838" s="199"/>
      <c r="W838" s="199"/>
      <c r="X838" s="199"/>
      <c r="Y838" s="199"/>
      <c r="Z838" s="199"/>
      <c r="AA838" s="199"/>
    </row>
    <row r="839" spans="1:27" ht="12.75" customHeight="1" x14ac:dyDescent="0.2">
      <c r="A839" s="199"/>
      <c r="B839" s="199"/>
      <c r="C839" s="215"/>
      <c r="D839" s="215"/>
      <c r="E839" s="215"/>
      <c r="F839" s="221"/>
      <c r="G839" s="199"/>
      <c r="H839" s="199"/>
      <c r="I839" s="199"/>
      <c r="J839" s="199"/>
      <c r="K839" s="199"/>
      <c r="L839" s="199"/>
      <c r="M839" s="199"/>
      <c r="N839" s="199"/>
      <c r="O839" s="199"/>
      <c r="P839" s="199"/>
      <c r="Q839" s="199"/>
      <c r="R839" s="199"/>
      <c r="S839" s="199"/>
      <c r="T839" s="199"/>
      <c r="U839" s="199"/>
      <c r="V839" s="199"/>
      <c r="W839" s="199"/>
      <c r="X839" s="199"/>
      <c r="Y839" s="199"/>
      <c r="Z839" s="199"/>
      <c r="AA839" s="199"/>
    </row>
    <row r="840" spans="1:27" ht="12.75" customHeight="1" x14ac:dyDescent="0.2">
      <c r="A840" s="199"/>
      <c r="B840" s="199"/>
      <c r="C840" s="215"/>
      <c r="D840" s="215"/>
      <c r="E840" s="215"/>
      <c r="F840" s="221"/>
      <c r="G840" s="199"/>
      <c r="H840" s="199"/>
      <c r="I840" s="199"/>
      <c r="J840" s="199"/>
      <c r="K840" s="199"/>
      <c r="L840" s="199"/>
      <c r="M840" s="199"/>
      <c r="N840" s="199"/>
      <c r="O840" s="199"/>
      <c r="P840" s="199"/>
      <c r="Q840" s="199"/>
      <c r="R840" s="199"/>
      <c r="S840" s="199"/>
      <c r="T840" s="199"/>
      <c r="U840" s="199"/>
      <c r="V840" s="199"/>
      <c r="W840" s="199"/>
      <c r="X840" s="199"/>
      <c r="Y840" s="199"/>
      <c r="Z840" s="199"/>
      <c r="AA840" s="199"/>
    </row>
    <row r="841" spans="1:27" ht="12.75" customHeight="1" x14ac:dyDescent="0.2">
      <c r="A841" s="199"/>
      <c r="B841" s="199"/>
      <c r="C841" s="215"/>
      <c r="D841" s="215"/>
      <c r="E841" s="215"/>
      <c r="F841" s="221"/>
      <c r="G841" s="199"/>
      <c r="H841" s="199"/>
      <c r="I841" s="199"/>
      <c r="J841" s="199"/>
      <c r="K841" s="199"/>
      <c r="L841" s="199"/>
      <c r="M841" s="199"/>
      <c r="N841" s="199"/>
      <c r="O841" s="199"/>
      <c r="P841" s="199"/>
      <c r="Q841" s="199"/>
      <c r="R841" s="199"/>
      <c r="S841" s="199"/>
      <c r="T841" s="199"/>
      <c r="U841" s="199"/>
      <c r="V841" s="199"/>
      <c r="W841" s="199"/>
      <c r="X841" s="199"/>
      <c r="Y841" s="199"/>
      <c r="Z841" s="199"/>
      <c r="AA841" s="199"/>
    </row>
    <row r="842" spans="1:27" ht="12.75" customHeight="1" x14ac:dyDescent="0.2">
      <c r="A842" s="199"/>
      <c r="B842" s="199"/>
      <c r="C842" s="215"/>
      <c r="D842" s="215"/>
      <c r="E842" s="215"/>
      <c r="F842" s="221"/>
      <c r="G842" s="199"/>
      <c r="H842" s="199"/>
      <c r="I842" s="199"/>
      <c r="J842" s="199"/>
      <c r="K842" s="199"/>
      <c r="L842" s="199"/>
      <c r="M842" s="199"/>
      <c r="N842" s="199"/>
      <c r="O842" s="199"/>
      <c r="P842" s="199"/>
      <c r="Q842" s="199"/>
      <c r="R842" s="199"/>
      <c r="S842" s="199"/>
      <c r="T842" s="199"/>
      <c r="U842" s="199"/>
      <c r="V842" s="199"/>
      <c r="W842" s="199"/>
      <c r="X842" s="199"/>
      <c r="Y842" s="199"/>
      <c r="Z842" s="199"/>
      <c r="AA842" s="199"/>
    </row>
    <row r="843" spans="1:27" ht="12.75" customHeight="1" x14ac:dyDescent="0.2">
      <c r="A843" s="199"/>
      <c r="B843" s="199"/>
      <c r="C843" s="215"/>
      <c r="D843" s="215"/>
      <c r="E843" s="215"/>
      <c r="F843" s="221"/>
      <c r="G843" s="199"/>
      <c r="H843" s="199"/>
      <c r="I843" s="199"/>
      <c r="J843" s="199"/>
      <c r="K843" s="199"/>
      <c r="L843" s="199"/>
      <c r="M843" s="199"/>
      <c r="N843" s="199"/>
      <c r="O843" s="199"/>
      <c r="P843" s="199"/>
      <c r="Q843" s="199"/>
      <c r="R843" s="199"/>
      <c r="S843" s="199"/>
      <c r="T843" s="199"/>
      <c r="U843" s="199"/>
      <c r="V843" s="199"/>
      <c r="W843" s="199"/>
      <c r="X843" s="199"/>
      <c r="Y843" s="199"/>
      <c r="Z843" s="199"/>
      <c r="AA843" s="199"/>
    </row>
    <row r="844" spans="1:27" ht="12.75" customHeight="1" x14ac:dyDescent="0.2">
      <c r="A844" s="199"/>
      <c r="B844" s="199"/>
      <c r="C844" s="215"/>
      <c r="D844" s="215"/>
      <c r="E844" s="215"/>
      <c r="F844" s="221"/>
      <c r="G844" s="199"/>
      <c r="H844" s="199"/>
      <c r="I844" s="199"/>
      <c r="J844" s="199"/>
      <c r="K844" s="199"/>
      <c r="L844" s="199"/>
      <c r="M844" s="199"/>
      <c r="N844" s="199"/>
      <c r="O844" s="199"/>
      <c r="P844" s="199"/>
      <c r="Q844" s="199"/>
      <c r="R844" s="199"/>
      <c r="S844" s="199"/>
      <c r="T844" s="199"/>
      <c r="U844" s="199"/>
      <c r="V844" s="199"/>
      <c r="W844" s="199"/>
      <c r="X844" s="199"/>
      <c r="Y844" s="199"/>
      <c r="Z844" s="199"/>
      <c r="AA844" s="199"/>
    </row>
    <row r="845" spans="1:27" ht="12.75" customHeight="1" x14ac:dyDescent="0.2">
      <c r="A845" s="199"/>
      <c r="B845" s="199"/>
      <c r="C845" s="215"/>
      <c r="D845" s="215"/>
      <c r="E845" s="215"/>
      <c r="F845" s="221"/>
      <c r="G845" s="199"/>
      <c r="H845" s="199"/>
      <c r="I845" s="199"/>
      <c r="J845" s="199"/>
      <c r="K845" s="199"/>
      <c r="L845" s="199"/>
      <c r="M845" s="199"/>
      <c r="N845" s="199"/>
      <c r="O845" s="199"/>
      <c r="P845" s="199"/>
      <c r="Q845" s="199"/>
      <c r="R845" s="199"/>
      <c r="S845" s="199"/>
      <c r="T845" s="199"/>
      <c r="U845" s="199"/>
      <c r="V845" s="199"/>
      <c r="W845" s="199"/>
      <c r="X845" s="199"/>
      <c r="Y845" s="199"/>
      <c r="Z845" s="199"/>
      <c r="AA845" s="199"/>
    </row>
    <row r="846" spans="1:27" ht="12.75" customHeight="1" x14ac:dyDescent="0.2">
      <c r="A846" s="199"/>
      <c r="B846" s="199"/>
      <c r="C846" s="215"/>
      <c r="D846" s="215"/>
      <c r="E846" s="215"/>
      <c r="F846" s="221"/>
      <c r="G846" s="199"/>
      <c r="H846" s="199"/>
      <c r="I846" s="199"/>
      <c r="J846" s="199"/>
      <c r="K846" s="199"/>
      <c r="L846" s="199"/>
      <c r="M846" s="199"/>
      <c r="N846" s="199"/>
      <c r="O846" s="199"/>
      <c r="P846" s="199"/>
      <c r="Q846" s="199"/>
      <c r="R846" s="199"/>
      <c r="S846" s="199"/>
      <c r="T846" s="199"/>
      <c r="U846" s="199"/>
      <c r="V846" s="199"/>
      <c r="W846" s="199"/>
      <c r="X846" s="199"/>
      <c r="Y846" s="199"/>
      <c r="Z846" s="199"/>
      <c r="AA846" s="199"/>
    </row>
    <row r="847" spans="1:27" ht="12.75" customHeight="1" x14ac:dyDescent="0.2">
      <c r="A847" s="199"/>
      <c r="B847" s="199"/>
      <c r="C847" s="215"/>
      <c r="D847" s="215"/>
      <c r="E847" s="215"/>
      <c r="F847" s="221"/>
      <c r="G847" s="199"/>
      <c r="H847" s="199"/>
      <c r="I847" s="199"/>
      <c r="J847" s="199"/>
      <c r="K847" s="199"/>
      <c r="L847" s="199"/>
      <c r="M847" s="199"/>
      <c r="N847" s="199"/>
      <c r="O847" s="199"/>
      <c r="P847" s="199"/>
      <c r="Q847" s="199"/>
      <c r="R847" s="199"/>
      <c r="S847" s="199"/>
      <c r="T847" s="199"/>
      <c r="U847" s="199"/>
      <c r="V847" s="199"/>
      <c r="W847" s="199"/>
      <c r="X847" s="199"/>
      <c r="Y847" s="199"/>
      <c r="Z847" s="199"/>
      <c r="AA847" s="199"/>
    </row>
    <row r="848" spans="1:27" ht="12.75" customHeight="1" x14ac:dyDescent="0.2">
      <c r="A848" s="199"/>
      <c r="B848" s="199"/>
      <c r="C848" s="215"/>
      <c r="D848" s="215"/>
      <c r="E848" s="215"/>
      <c r="F848" s="221"/>
      <c r="G848" s="199"/>
      <c r="H848" s="199"/>
      <c r="I848" s="199"/>
      <c r="J848" s="199"/>
      <c r="K848" s="199"/>
      <c r="L848" s="199"/>
      <c r="M848" s="199"/>
      <c r="N848" s="199"/>
      <c r="O848" s="199"/>
      <c r="P848" s="199"/>
      <c r="Q848" s="199"/>
      <c r="R848" s="199"/>
      <c r="S848" s="199"/>
      <c r="T848" s="199"/>
      <c r="U848" s="199"/>
      <c r="V848" s="199"/>
      <c r="W848" s="199"/>
      <c r="X848" s="199"/>
      <c r="Y848" s="199"/>
      <c r="Z848" s="199"/>
      <c r="AA848" s="199"/>
    </row>
    <row r="849" spans="1:27" ht="12.75" customHeight="1" x14ac:dyDescent="0.2">
      <c r="A849" s="199"/>
      <c r="B849" s="199"/>
      <c r="C849" s="215"/>
      <c r="D849" s="215"/>
      <c r="E849" s="215"/>
      <c r="F849" s="221"/>
      <c r="G849" s="199"/>
      <c r="H849" s="199"/>
      <c r="I849" s="199"/>
      <c r="J849" s="199"/>
      <c r="K849" s="199"/>
      <c r="L849" s="199"/>
      <c r="M849" s="199"/>
      <c r="N849" s="199"/>
      <c r="O849" s="199"/>
      <c r="P849" s="199"/>
      <c r="Q849" s="199"/>
      <c r="R849" s="199"/>
      <c r="S849" s="199"/>
      <c r="T849" s="199"/>
      <c r="U849" s="199"/>
      <c r="V849" s="199"/>
      <c r="W849" s="199"/>
      <c r="X849" s="199"/>
      <c r="Y849" s="199"/>
      <c r="Z849" s="199"/>
      <c r="AA849" s="199"/>
    </row>
    <row r="850" spans="1:27" ht="12.75" customHeight="1" x14ac:dyDescent="0.2">
      <c r="A850" s="199"/>
      <c r="B850" s="199"/>
      <c r="C850" s="215"/>
      <c r="D850" s="215"/>
      <c r="E850" s="215"/>
      <c r="F850" s="221"/>
      <c r="G850" s="199"/>
      <c r="H850" s="199"/>
      <c r="I850" s="199"/>
      <c r="J850" s="199"/>
      <c r="K850" s="199"/>
      <c r="L850" s="199"/>
      <c r="M850" s="199"/>
      <c r="N850" s="199"/>
      <c r="O850" s="199"/>
      <c r="P850" s="199"/>
      <c r="Q850" s="199"/>
      <c r="R850" s="199"/>
      <c r="S850" s="199"/>
      <c r="T850" s="199"/>
      <c r="U850" s="199"/>
      <c r="V850" s="199"/>
      <c r="W850" s="199"/>
      <c r="X850" s="199"/>
      <c r="Y850" s="199"/>
      <c r="Z850" s="199"/>
      <c r="AA850" s="199"/>
    </row>
    <row r="851" spans="1:27" ht="12.75" customHeight="1" x14ac:dyDescent="0.2">
      <c r="A851" s="199"/>
      <c r="B851" s="199"/>
      <c r="C851" s="215"/>
      <c r="D851" s="215"/>
      <c r="E851" s="215"/>
      <c r="F851" s="221"/>
      <c r="G851" s="199"/>
      <c r="H851" s="199"/>
      <c r="I851" s="199"/>
      <c r="J851" s="199"/>
      <c r="K851" s="199"/>
      <c r="L851" s="199"/>
      <c r="M851" s="199"/>
      <c r="N851" s="199"/>
      <c r="O851" s="199"/>
      <c r="P851" s="199"/>
      <c r="Q851" s="199"/>
      <c r="R851" s="199"/>
      <c r="S851" s="199"/>
      <c r="T851" s="199"/>
      <c r="U851" s="199"/>
      <c r="V851" s="199"/>
      <c r="W851" s="199"/>
      <c r="X851" s="199"/>
      <c r="Y851" s="199"/>
      <c r="Z851" s="199"/>
      <c r="AA851" s="199"/>
    </row>
    <row r="852" spans="1:27" ht="12.75" customHeight="1" x14ac:dyDescent="0.2">
      <c r="A852" s="199"/>
      <c r="B852" s="199"/>
      <c r="C852" s="215"/>
      <c r="D852" s="215"/>
      <c r="E852" s="215"/>
      <c r="F852" s="221"/>
      <c r="G852" s="199"/>
      <c r="H852" s="199"/>
      <c r="I852" s="199"/>
      <c r="J852" s="199"/>
      <c r="K852" s="199"/>
      <c r="L852" s="199"/>
      <c r="M852" s="199"/>
      <c r="N852" s="199"/>
      <c r="O852" s="199"/>
      <c r="P852" s="199"/>
      <c r="Q852" s="199"/>
      <c r="R852" s="199"/>
      <c r="S852" s="199"/>
      <c r="T852" s="199"/>
      <c r="U852" s="199"/>
      <c r="V852" s="199"/>
      <c r="W852" s="199"/>
      <c r="X852" s="199"/>
      <c r="Y852" s="199"/>
      <c r="Z852" s="199"/>
      <c r="AA852" s="199"/>
    </row>
    <row r="853" spans="1:27" ht="12.75" customHeight="1" x14ac:dyDescent="0.2">
      <c r="A853" s="199"/>
      <c r="B853" s="199"/>
      <c r="C853" s="215"/>
      <c r="D853" s="215"/>
      <c r="E853" s="215"/>
      <c r="F853" s="221"/>
      <c r="G853" s="199"/>
      <c r="H853" s="199"/>
      <c r="I853" s="199"/>
      <c r="J853" s="199"/>
      <c r="K853" s="199"/>
      <c r="L853" s="199"/>
      <c r="M853" s="199"/>
      <c r="N853" s="199"/>
      <c r="O853" s="199"/>
      <c r="P853" s="199"/>
      <c r="Q853" s="199"/>
      <c r="R853" s="199"/>
      <c r="S853" s="199"/>
      <c r="T853" s="199"/>
      <c r="U853" s="199"/>
      <c r="V853" s="199"/>
      <c r="W853" s="199"/>
      <c r="X853" s="199"/>
      <c r="Y853" s="199"/>
      <c r="Z853" s="199"/>
      <c r="AA853" s="199"/>
    </row>
    <row r="854" spans="1:27" ht="12.75" customHeight="1" x14ac:dyDescent="0.2">
      <c r="A854" s="199"/>
      <c r="B854" s="199"/>
      <c r="C854" s="215"/>
      <c r="D854" s="215"/>
      <c r="E854" s="215"/>
      <c r="F854" s="221"/>
      <c r="G854" s="199"/>
      <c r="H854" s="199"/>
      <c r="I854" s="199"/>
      <c r="J854" s="199"/>
      <c r="K854" s="199"/>
      <c r="L854" s="199"/>
      <c r="M854" s="199"/>
      <c r="N854" s="199"/>
      <c r="O854" s="199"/>
      <c r="P854" s="199"/>
      <c r="Q854" s="199"/>
      <c r="R854" s="199"/>
      <c r="S854" s="199"/>
      <c r="T854" s="199"/>
      <c r="U854" s="199"/>
      <c r="V854" s="199"/>
      <c r="W854" s="199"/>
      <c r="X854" s="199"/>
      <c r="Y854" s="199"/>
      <c r="Z854" s="199"/>
      <c r="AA854" s="199"/>
    </row>
    <row r="855" spans="1:27" ht="12.75" customHeight="1" x14ac:dyDescent="0.2">
      <c r="A855" s="199"/>
      <c r="B855" s="199"/>
      <c r="C855" s="215"/>
      <c r="D855" s="215"/>
      <c r="E855" s="215"/>
      <c r="F855" s="221"/>
      <c r="G855" s="199"/>
      <c r="H855" s="199"/>
      <c r="I855" s="199"/>
      <c r="J855" s="199"/>
      <c r="K855" s="199"/>
      <c r="L855" s="199"/>
      <c r="M855" s="199"/>
      <c r="N855" s="199"/>
      <c r="O855" s="199"/>
      <c r="P855" s="199"/>
      <c r="Q855" s="199"/>
      <c r="R855" s="199"/>
      <c r="S855" s="199"/>
      <c r="T855" s="199"/>
      <c r="U855" s="199"/>
      <c r="V855" s="199"/>
      <c r="W855" s="199"/>
      <c r="X855" s="199"/>
      <c r="Y855" s="199"/>
      <c r="Z855" s="199"/>
      <c r="AA855" s="199"/>
    </row>
    <row r="856" spans="1:27" ht="12.75" customHeight="1" x14ac:dyDescent="0.2">
      <c r="A856" s="199"/>
      <c r="B856" s="199"/>
      <c r="C856" s="215"/>
      <c r="D856" s="215"/>
      <c r="E856" s="215"/>
      <c r="F856" s="221"/>
      <c r="G856" s="199"/>
      <c r="H856" s="199"/>
      <c r="I856" s="199"/>
      <c r="J856" s="199"/>
      <c r="K856" s="199"/>
      <c r="L856" s="199"/>
      <c r="M856" s="199"/>
      <c r="N856" s="199"/>
      <c r="O856" s="199"/>
      <c r="P856" s="199"/>
      <c r="Q856" s="199"/>
      <c r="R856" s="199"/>
      <c r="S856" s="199"/>
      <c r="T856" s="199"/>
      <c r="U856" s="199"/>
      <c r="V856" s="199"/>
      <c r="W856" s="199"/>
      <c r="X856" s="199"/>
      <c r="Y856" s="199"/>
      <c r="Z856" s="199"/>
      <c r="AA856" s="199"/>
    </row>
    <row r="857" spans="1:27" ht="12.75" customHeight="1" x14ac:dyDescent="0.2">
      <c r="A857" s="199"/>
      <c r="B857" s="199"/>
      <c r="C857" s="215"/>
      <c r="D857" s="215"/>
      <c r="E857" s="215"/>
      <c r="F857" s="221"/>
      <c r="G857" s="199"/>
      <c r="H857" s="199"/>
      <c r="I857" s="199"/>
      <c r="J857" s="199"/>
      <c r="K857" s="199"/>
      <c r="L857" s="199"/>
      <c r="M857" s="199"/>
      <c r="N857" s="199"/>
      <c r="O857" s="199"/>
      <c r="P857" s="199"/>
      <c r="Q857" s="199"/>
      <c r="R857" s="199"/>
      <c r="S857" s="199"/>
      <c r="T857" s="199"/>
      <c r="U857" s="199"/>
      <c r="V857" s="199"/>
      <c r="W857" s="199"/>
      <c r="X857" s="199"/>
      <c r="Y857" s="199"/>
      <c r="Z857" s="199"/>
      <c r="AA857" s="199"/>
    </row>
    <row r="858" spans="1:27" ht="12.75" customHeight="1" x14ac:dyDescent="0.2">
      <c r="A858" s="199"/>
      <c r="B858" s="199"/>
      <c r="C858" s="215"/>
      <c r="D858" s="215"/>
      <c r="E858" s="215"/>
      <c r="F858" s="221"/>
      <c r="G858" s="199"/>
      <c r="H858" s="199"/>
      <c r="I858" s="199"/>
      <c r="J858" s="199"/>
      <c r="K858" s="199"/>
      <c r="L858" s="199"/>
      <c r="M858" s="199"/>
      <c r="N858" s="199"/>
      <c r="O858" s="199"/>
      <c r="P858" s="199"/>
      <c r="Q858" s="199"/>
      <c r="R858" s="199"/>
      <c r="S858" s="199"/>
      <c r="T858" s="199"/>
      <c r="U858" s="199"/>
      <c r="V858" s="199"/>
      <c r="W858" s="199"/>
      <c r="X858" s="199"/>
      <c r="Y858" s="199"/>
      <c r="Z858" s="199"/>
      <c r="AA858" s="199"/>
    </row>
    <row r="859" spans="1:27" ht="12.75" customHeight="1" x14ac:dyDescent="0.2">
      <c r="A859" s="199"/>
      <c r="B859" s="199"/>
      <c r="C859" s="215"/>
      <c r="D859" s="215"/>
      <c r="E859" s="215"/>
      <c r="F859" s="221"/>
      <c r="G859" s="199"/>
      <c r="H859" s="199"/>
      <c r="I859" s="199"/>
      <c r="J859" s="199"/>
      <c r="K859" s="199"/>
      <c r="L859" s="199"/>
      <c r="M859" s="199"/>
      <c r="N859" s="199"/>
      <c r="O859" s="199"/>
      <c r="P859" s="199"/>
      <c r="Q859" s="199"/>
      <c r="R859" s="199"/>
      <c r="S859" s="199"/>
      <c r="T859" s="199"/>
      <c r="U859" s="199"/>
      <c r="V859" s="199"/>
      <c r="W859" s="199"/>
      <c r="X859" s="199"/>
      <c r="Y859" s="199"/>
      <c r="Z859" s="199"/>
      <c r="AA859" s="199"/>
    </row>
    <row r="860" spans="1:27" ht="12.75" customHeight="1" x14ac:dyDescent="0.2">
      <c r="A860" s="199"/>
      <c r="B860" s="199"/>
      <c r="C860" s="215"/>
      <c r="D860" s="215"/>
      <c r="E860" s="215"/>
      <c r="F860" s="221"/>
      <c r="G860" s="199"/>
      <c r="H860" s="199"/>
      <c r="I860" s="199"/>
      <c r="J860" s="199"/>
      <c r="K860" s="199"/>
      <c r="L860" s="199"/>
      <c r="M860" s="199"/>
      <c r="N860" s="199"/>
      <c r="O860" s="199"/>
      <c r="P860" s="199"/>
      <c r="Q860" s="199"/>
      <c r="R860" s="199"/>
      <c r="S860" s="199"/>
      <c r="T860" s="199"/>
      <c r="U860" s="199"/>
      <c r="V860" s="199"/>
      <c r="W860" s="199"/>
      <c r="X860" s="199"/>
      <c r="Y860" s="199"/>
      <c r="Z860" s="199"/>
      <c r="AA860" s="199"/>
    </row>
    <row r="861" spans="1:27" ht="12.75" customHeight="1" x14ac:dyDescent="0.2">
      <c r="A861" s="199"/>
      <c r="B861" s="199"/>
      <c r="C861" s="215"/>
      <c r="D861" s="215"/>
      <c r="E861" s="215"/>
      <c r="F861" s="221"/>
      <c r="G861" s="199"/>
      <c r="H861" s="199"/>
      <c r="I861" s="199"/>
      <c r="J861" s="199"/>
      <c r="K861" s="199"/>
      <c r="L861" s="199"/>
      <c r="M861" s="199"/>
      <c r="N861" s="199"/>
      <c r="O861" s="199"/>
      <c r="P861" s="199"/>
      <c r="Q861" s="199"/>
      <c r="R861" s="199"/>
      <c r="S861" s="199"/>
      <c r="T861" s="199"/>
      <c r="U861" s="199"/>
      <c r="V861" s="199"/>
      <c r="W861" s="199"/>
      <c r="X861" s="199"/>
      <c r="Y861" s="199"/>
      <c r="Z861" s="199"/>
      <c r="AA861" s="199"/>
    </row>
    <row r="862" spans="1:27" ht="12.75" customHeight="1" x14ac:dyDescent="0.2">
      <c r="A862" s="199"/>
      <c r="B862" s="199"/>
      <c r="C862" s="215"/>
      <c r="D862" s="215"/>
      <c r="E862" s="215"/>
      <c r="F862" s="221"/>
      <c r="G862" s="199"/>
      <c r="H862" s="199"/>
      <c r="I862" s="199"/>
      <c r="J862" s="199"/>
      <c r="K862" s="199"/>
      <c r="L862" s="199"/>
      <c r="M862" s="199"/>
      <c r="N862" s="199"/>
      <c r="O862" s="199"/>
      <c r="P862" s="199"/>
      <c r="Q862" s="199"/>
      <c r="R862" s="199"/>
      <c r="S862" s="199"/>
      <c r="T862" s="199"/>
      <c r="U862" s="199"/>
      <c r="V862" s="199"/>
      <c r="W862" s="199"/>
      <c r="X862" s="199"/>
      <c r="Y862" s="199"/>
      <c r="Z862" s="199"/>
      <c r="AA862" s="199"/>
    </row>
    <row r="863" spans="1:27" ht="12.75" customHeight="1" x14ac:dyDescent="0.2">
      <c r="A863" s="199"/>
      <c r="B863" s="199"/>
      <c r="C863" s="215"/>
      <c r="D863" s="215"/>
      <c r="E863" s="215"/>
      <c r="F863" s="221"/>
      <c r="G863" s="199"/>
      <c r="H863" s="199"/>
      <c r="I863" s="199"/>
      <c r="J863" s="199"/>
      <c r="K863" s="199"/>
      <c r="L863" s="199"/>
      <c r="M863" s="199"/>
      <c r="N863" s="199"/>
      <c r="O863" s="199"/>
      <c r="P863" s="199"/>
      <c r="Q863" s="199"/>
      <c r="R863" s="199"/>
      <c r="S863" s="199"/>
      <c r="T863" s="199"/>
      <c r="U863" s="199"/>
      <c r="V863" s="199"/>
      <c r="W863" s="199"/>
      <c r="X863" s="199"/>
      <c r="Y863" s="199"/>
      <c r="Z863" s="199"/>
      <c r="AA863" s="199"/>
    </row>
    <row r="864" spans="1:27" ht="12.75" customHeight="1" x14ac:dyDescent="0.2">
      <c r="A864" s="199"/>
      <c r="B864" s="199"/>
      <c r="C864" s="215"/>
      <c r="D864" s="215"/>
      <c r="E864" s="215"/>
      <c r="F864" s="221"/>
      <c r="G864" s="199"/>
      <c r="H864" s="199"/>
      <c r="I864" s="199"/>
      <c r="J864" s="199"/>
      <c r="K864" s="199"/>
      <c r="L864" s="199"/>
      <c r="M864" s="199"/>
      <c r="N864" s="199"/>
      <c r="O864" s="199"/>
      <c r="P864" s="199"/>
      <c r="Q864" s="199"/>
      <c r="R864" s="199"/>
      <c r="S864" s="199"/>
      <c r="T864" s="199"/>
      <c r="U864" s="199"/>
      <c r="V864" s="199"/>
      <c r="W864" s="199"/>
      <c r="X864" s="199"/>
      <c r="Y864" s="199"/>
      <c r="Z864" s="199"/>
      <c r="AA864" s="199"/>
    </row>
    <row r="865" spans="1:27" ht="12.75" customHeight="1" x14ac:dyDescent="0.2">
      <c r="A865" s="199"/>
      <c r="B865" s="199"/>
      <c r="C865" s="215"/>
      <c r="D865" s="215"/>
      <c r="E865" s="215"/>
      <c r="F865" s="221"/>
      <c r="G865" s="199"/>
      <c r="H865" s="199"/>
      <c r="I865" s="199"/>
      <c r="J865" s="199"/>
      <c r="K865" s="199"/>
      <c r="L865" s="199"/>
      <c r="M865" s="199"/>
      <c r="N865" s="199"/>
      <c r="O865" s="199"/>
      <c r="P865" s="199"/>
      <c r="Q865" s="199"/>
      <c r="R865" s="199"/>
      <c r="S865" s="199"/>
      <c r="T865" s="199"/>
      <c r="U865" s="199"/>
      <c r="V865" s="199"/>
      <c r="W865" s="199"/>
      <c r="X865" s="199"/>
      <c r="Y865" s="199"/>
      <c r="Z865" s="199"/>
      <c r="AA865" s="199"/>
    </row>
    <row r="866" spans="1:27" ht="12.75" customHeight="1" x14ac:dyDescent="0.2">
      <c r="A866" s="199"/>
      <c r="B866" s="199"/>
      <c r="C866" s="215"/>
      <c r="D866" s="215"/>
      <c r="E866" s="215"/>
      <c r="F866" s="221"/>
      <c r="G866" s="199"/>
      <c r="H866" s="199"/>
      <c r="I866" s="199"/>
      <c r="J866" s="199"/>
      <c r="K866" s="199"/>
      <c r="L866" s="199"/>
      <c r="M866" s="199"/>
      <c r="N866" s="199"/>
      <c r="O866" s="199"/>
      <c r="P866" s="199"/>
      <c r="Q866" s="199"/>
      <c r="R866" s="199"/>
      <c r="S866" s="199"/>
      <c r="T866" s="199"/>
      <c r="U866" s="199"/>
      <c r="V866" s="199"/>
      <c r="W866" s="199"/>
      <c r="X866" s="199"/>
      <c r="Y866" s="199"/>
      <c r="Z866" s="199"/>
      <c r="AA866" s="199"/>
    </row>
    <row r="867" spans="1:27" ht="12.75" customHeight="1" x14ac:dyDescent="0.2">
      <c r="A867" s="199"/>
      <c r="B867" s="199"/>
      <c r="C867" s="215"/>
      <c r="D867" s="215"/>
      <c r="E867" s="215"/>
      <c r="F867" s="221"/>
      <c r="G867" s="199"/>
      <c r="H867" s="199"/>
      <c r="I867" s="199"/>
      <c r="J867" s="199"/>
      <c r="K867" s="199"/>
      <c r="L867" s="199"/>
      <c r="M867" s="199"/>
      <c r="N867" s="199"/>
      <c r="O867" s="199"/>
      <c r="P867" s="199"/>
      <c r="Q867" s="199"/>
      <c r="R867" s="199"/>
      <c r="S867" s="199"/>
      <c r="T867" s="199"/>
      <c r="U867" s="199"/>
      <c r="V867" s="199"/>
      <c r="W867" s="199"/>
      <c r="X867" s="199"/>
      <c r="Y867" s="199"/>
      <c r="Z867" s="199"/>
      <c r="AA867" s="199"/>
    </row>
    <row r="868" spans="1:27" ht="12.75" customHeight="1" x14ac:dyDescent="0.2">
      <c r="A868" s="199"/>
      <c r="B868" s="199"/>
      <c r="C868" s="215"/>
      <c r="D868" s="215"/>
      <c r="E868" s="215"/>
      <c r="F868" s="221"/>
      <c r="G868" s="199"/>
      <c r="H868" s="199"/>
      <c r="I868" s="199"/>
      <c r="J868" s="199"/>
      <c r="K868" s="199"/>
      <c r="L868" s="199"/>
      <c r="M868" s="199"/>
      <c r="N868" s="199"/>
      <c r="O868" s="199"/>
      <c r="P868" s="199"/>
      <c r="Q868" s="199"/>
      <c r="R868" s="199"/>
      <c r="S868" s="199"/>
      <c r="T868" s="199"/>
      <c r="U868" s="199"/>
      <c r="V868" s="199"/>
      <c r="W868" s="199"/>
      <c r="X868" s="199"/>
      <c r="Y868" s="199"/>
      <c r="Z868" s="199"/>
      <c r="AA868" s="199"/>
    </row>
    <row r="869" spans="1:27" ht="12.75" customHeight="1" x14ac:dyDescent="0.2">
      <c r="A869" s="199"/>
      <c r="B869" s="199"/>
      <c r="C869" s="215"/>
      <c r="D869" s="215"/>
      <c r="E869" s="215"/>
      <c r="F869" s="221"/>
      <c r="G869" s="199"/>
      <c r="H869" s="199"/>
      <c r="I869" s="199"/>
      <c r="J869" s="199"/>
      <c r="K869" s="199"/>
      <c r="L869" s="199"/>
      <c r="M869" s="199"/>
      <c r="N869" s="199"/>
      <c r="O869" s="199"/>
      <c r="P869" s="199"/>
      <c r="Q869" s="199"/>
      <c r="R869" s="199"/>
      <c r="S869" s="199"/>
      <c r="T869" s="199"/>
      <c r="U869" s="199"/>
      <c r="V869" s="199"/>
      <c r="W869" s="199"/>
      <c r="X869" s="199"/>
      <c r="Y869" s="199"/>
      <c r="Z869" s="199"/>
      <c r="AA869" s="199"/>
    </row>
    <row r="870" spans="1:27" ht="12.75" customHeight="1" x14ac:dyDescent="0.2">
      <c r="A870" s="199"/>
      <c r="B870" s="199"/>
      <c r="C870" s="215"/>
      <c r="D870" s="215"/>
      <c r="E870" s="215"/>
      <c r="F870" s="221"/>
      <c r="G870" s="199"/>
      <c r="H870" s="199"/>
      <c r="I870" s="199"/>
      <c r="J870" s="199"/>
      <c r="K870" s="199"/>
      <c r="L870" s="199"/>
      <c r="M870" s="199"/>
      <c r="N870" s="199"/>
      <c r="O870" s="199"/>
      <c r="P870" s="199"/>
      <c r="Q870" s="199"/>
      <c r="R870" s="199"/>
      <c r="S870" s="199"/>
      <c r="T870" s="199"/>
      <c r="U870" s="199"/>
      <c r="V870" s="199"/>
      <c r="W870" s="199"/>
      <c r="X870" s="199"/>
      <c r="Y870" s="199"/>
      <c r="Z870" s="199"/>
      <c r="AA870" s="199"/>
    </row>
    <row r="871" spans="1:27" ht="12.75" customHeight="1" x14ac:dyDescent="0.2">
      <c r="A871" s="199"/>
      <c r="B871" s="199"/>
      <c r="C871" s="215"/>
      <c r="D871" s="215"/>
      <c r="E871" s="215"/>
      <c r="F871" s="221"/>
      <c r="G871" s="199"/>
      <c r="H871" s="199"/>
      <c r="I871" s="199"/>
      <c r="J871" s="199"/>
      <c r="K871" s="199"/>
      <c r="L871" s="199"/>
      <c r="M871" s="199"/>
      <c r="N871" s="199"/>
      <c r="O871" s="199"/>
      <c r="P871" s="199"/>
      <c r="Q871" s="199"/>
      <c r="R871" s="199"/>
      <c r="S871" s="199"/>
      <c r="T871" s="199"/>
      <c r="U871" s="199"/>
      <c r="V871" s="199"/>
      <c r="W871" s="199"/>
      <c r="X871" s="199"/>
      <c r="Y871" s="199"/>
      <c r="Z871" s="199"/>
      <c r="AA871" s="199"/>
    </row>
    <row r="872" spans="1:27" ht="12.75" customHeight="1" x14ac:dyDescent="0.2">
      <c r="A872" s="199"/>
      <c r="B872" s="199"/>
      <c r="C872" s="215"/>
      <c r="D872" s="215"/>
      <c r="E872" s="215"/>
      <c r="F872" s="221"/>
      <c r="G872" s="199"/>
      <c r="H872" s="199"/>
      <c r="I872" s="199"/>
      <c r="J872" s="199"/>
      <c r="K872" s="199"/>
      <c r="L872" s="199"/>
      <c r="M872" s="199"/>
      <c r="N872" s="199"/>
      <c r="O872" s="199"/>
      <c r="P872" s="199"/>
      <c r="Q872" s="199"/>
      <c r="R872" s="199"/>
      <c r="S872" s="199"/>
      <c r="T872" s="199"/>
      <c r="U872" s="199"/>
      <c r="V872" s="199"/>
      <c r="W872" s="199"/>
      <c r="X872" s="199"/>
      <c r="Y872" s="199"/>
      <c r="Z872" s="199"/>
      <c r="AA872" s="199"/>
    </row>
    <row r="873" spans="1:27" ht="12.75" customHeight="1" x14ac:dyDescent="0.2">
      <c r="A873" s="199"/>
      <c r="B873" s="199"/>
      <c r="C873" s="215"/>
      <c r="D873" s="215"/>
      <c r="E873" s="215"/>
      <c r="F873" s="221"/>
      <c r="G873" s="199"/>
      <c r="H873" s="199"/>
      <c r="I873" s="199"/>
      <c r="J873" s="199"/>
      <c r="K873" s="199"/>
      <c r="L873" s="199"/>
      <c r="M873" s="199"/>
      <c r="N873" s="199"/>
      <c r="O873" s="199"/>
      <c r="P873" s="199"/>
      <c r="Q873" s="199"/>
      <c r="R873" s="199"/>
      <c r="S873" s="199"/>
      <c r="T873" s="199"/>
      <c r="U873" s="199"/>
      <c r="V873" s="199"/>
      <c r="W873" s="199"/>
      <c r="X873" s="199"/>
      <c r="Y873" s="199"/>
      <c r="Z873" s="199"/>
      <c r="AA873" s="199"/>
    </row>
    <row r="874" spans="1:27" ht="12.75" customHeight="1" x14ac:dyDescent="0.2">
      <c r="A874" s="199"/>
      <c r="B874" s="199"/>
      <c r="C874" s="215"/>
      <c r="D874" s="215"/>
      <c r="E874" s="215"/>
      <c r="F874" s="221"/>
      <c r="G874" s="199"/>
      <c r="H874" s="199"/>
      <c r="I874" s="199"/>
      <c r="J874" s="199"/>
      <c r="K874" s="199"/>
      <c r="L874" s="199"/>
      <c r="M874" s="199"/>
      <c r="N874" s="199"/>
      <c r="O874" s="199"/>
      <c r="P874" s="199"/>
      <c r="Q874" s="199"/>
      <c r="R874" s="199"/>
      <c r="S874" s="199"/>
      <c r="T874" s="199"/>
      <c r="U874" s="199"/>
      <c r="V874" s="199"/>
      <c r="W874" s="199"/>
      <c r="X874" s="199"/>
      <c r="Y874" s="199"/>
      <c r="Z874" s="199"/>
      <c r="AA874" s="199"/>
    </row>
    <row r="875" spans="1:27" ht="12.75" customHeight="1" x14ac:dyDescent="0.2">
      <c r="A875" s="199"/>
      <c r="B875" s="199"/>
      <c r="C875" s="215"/>
      <c r="D875" s="215"/>
      <c r="E875" s="215"/>
      <c r="F875" s="221"/>
      <c r="G875" s="199"/>
      <c r="H875" s="199"/>
      <c r="I875" s="199"/>
      <c r="J875" s="199"/>
      <c r="K875" s="199"/>
      <c r="L875" s="199"/>
      <c r="M875" s="199"/>
      <c r="N875" s="199"/>
      <c r="O875" s="199"/>
      <c r="P875" s="199"/>
      <c r="Q875" s="199"/>
      <c r="R875" s="199"/>
      <c r="S875" s="199"/>
      <c r="T875" s="199"/>
      <c r="U875" s="199"/>
      <c r="V875" s="199"/>
      <c r="W875" s="199"/>
      <c r="X875" s="199"/>
      <c r="Y875" s="199"/>
      <c r="Z875" s="199"/>
      <c r="AA875" s="199"/>
    </row>
    <row r="876" spans="1:27" ht="12.75" customHeight="1" x14ac:dyDescent="0.2">
      <c r="A876" s="199"/>
      <c r="B876" s="199"/>
      <c r="C876" s="215"/>
      <c r="D876" s="215"/>
      <c r="E876" s="215"/>
      <c r="F876" s="221"/>
      <c r="G876" s="199"/>
      <c r="H876" s="199"/>
      <c r="I876" s="199"/>
      <c r="J876" s="199"/>
      <c r="K876" s="199"/>
      <c r="L876" s="199"/>
      <c r="M876" s="199"/>
      <c r="N876" s="199"/>
      <c r="O876" s="199"/>
      <c r="P876" s="199"/>
      <c r="Q876" s="199"/>
      <c r="R876" s="199"/>
      <c r="S876" s="199"/>
      <c r="T876" s="199"/>
      <c r="U876" s="199"/>
      <c r="V876" s="199"/>
      <c r="W876" s="199"/>
      <c r="X876" s="199"/>
      <c r="Y876" s="199"/>
      <c r="Z876" s="199"/>
      <c r="AA876" s="199"/>
    </row>
    <row r="877" spans="1:27" ht="12.75" customHeight="1" x14ac:dyDescent="0.2">
      <c r="A877" s="199"/>
      <c r="B877" s="199"/>
      <c r="C877" s="215"/>
      <c r="D877" s="215"/>
      <c r="E877" s="215"/>
      <c r="F877" s="221"/>
      <c r="G877" s="199"/>
      <c r="H877" s="199"/>
      <c r="I877" s="199"/>
      <c r="J877" s="199"/>
      <c r="K877" s="199"/>
      <c r="L877" s="199"/>
      <c r="M877" s="199"/>
      <c r="N877" s="199"/>
      <c r="O877" s="199"/>
      <c r="P877" s="199"/>
      <c r="Q877" s="199"/>
      <c r="R877" s="199"/>
      <c r="S877" s="199"/>
      <c r="T877" s="199"/>
      <c r="U877" s="199"/>
      <c r="V877" s="199"/>
      <c r="W877" s="199"/>
      <c r="X877" s="199"/>
      <c r="Y877" s="199"/>
      <c r="Z877" s="199"/>
      <c r="AA877" s="199"/>
    </row>
    <row r="878" spans="1:27" ht="12.75" customHeight="1" x14ac:dyDescent="0.2">
      <c r="A878" s="199"/>
      <c r="B878" s="199"/>
      <c r="C878" s="215"/>
      <c r="D878" s="215"/>
      <c r="E878" s="215"/>
      <c r="F878" s="221"/>
      <c r="G878" s="199"/>
      <c r="H878" s="199"/>
      <c r="I878" s="199"/>
      <c r="J878" s="199"/>
      <c r="K878" s="199"/>
      <c r="L878" s="199"/>
      <c r="M878" s="199"/>
      <c r="N878" s="199"/>
      <c r="O878" s="199"/>
      <c r="P878" s="199"/>
      <c r="Q878" s="199"/>
      <c r="R878" s="199"/>
      <c r="S878" s="199"/>
      <c r="T878" s="199"/>
      <c r="U878" s="199"/>
      <c r="V878" s="199"/>
      <c r="W878" s="199"/>
      <c r="X878" s="199"/>
      <c r="Y878" s="199"/>
      <c r="Z878" s="199"/>
      <c r="AA878" s="199"/>
    </row>
    <row r="879" spans="1:27" ht="12.75" customHeight="1" x14ac:dyDescent="0.2">
      <c r="A879" s="199"/>
      <c r="B879" s="199"/>
      <c r="C879" s="215"/>
      <c r="D879" s="215"/>
      <c r="E879" s="215"/>
      <c r="F879" s="221"/>
      <c r="G879" s="199"/>
      <c r="H879" s="199"/>
      <c r="I879" s="199"/>
      <c r="J879" s="199"/>
      <c r="K879" s="199"/>
      <c r="L879" s="199"/>
      <c r="M879" s="199"/>
      <c r="N879" s="199"/>
      <c r="O879" s="199"/>
      <c r="P879" s="199"/>
      <c r="Q879" s="199"/>
      <c r="R879" s="199"/>
      <c r="S879" s="199"/>
      <c r="T879" s="199"/>
      <c r="U879" s="199"/>
      <c r="V879" s="199"/>
      <c r="W879" s="199"/>
      <c r="X879" s="199"/>
      <c r="Y879" s="199"/>
      <c r="Z879" s="199"/>
      <c r="AA879" s="199"/>
    </row>
    <row r="880" spans="1:27" ht="12.75" customHeight="1" x14ac:dyDescent="0.2">
      <c r="A880" s="199"/>
      <c r="B880" s="199"/>
      <c r="C880" s="215"/>
      <c r="D880" s="215"/>
      <c r="E880" s="215"/>
      <c r="F880" s="221"/>
      <c r="G880" s="199"/>
      <c r="H880" s="199"/>
      <c r="I880" s="199"/>
      <c r="J880" s="199"/>
      <c r="K880" s="199"/>
      <c r="L880" s="199"/>
      <c r="M880" s="199"/>
      <c r="N880" s="199"/>
      <c r="O880" s="199"/>
      <c r="P880" s="199"/>
      <c r="Q880" s="199"/>
      <c r="R880" s="199"/>
      <c r="S880" s="199"/>
      <c r="T880" s="199"/>
      <c r="U880" s="199"/>
      <c r="V880" s="199"/>
      <c r="W880" s="199"/>
      <c r="X880" s="199"/>
      <c r="Y880" s="199"/>
      <c r="Z880" s="199"/>
      <c r="AA880" s="199"/>
    </row>
    <row r="881" spans="1:27" ht="12.75" customHeight="1" x14ac:dyDescent="0.2">
      <c r="A881" s="199"/>
      <c r="B881" s="199"/>
      <c r="C881" s="215"/>
      <c r="D881" s="215"/>
      <c r="E881" s="215"/>
      <c r="F881" s="221"/>
      <c r="G881" s="199"/>
      <c r="H881" s="199"/>
      <c r="I881" s="199"/>
      <c r="J881" s="199"/>
      <c r="K881" s="199"/>
      <c r="L881" s="199"/>
      <c r="M881" s="199"/>
      <c r="N881" s="199"/>
      <c r="O881" s="199"/>
      <c r="P881" s="199"/>
      <c r="Q881" s="199"/>
      <c r="R881" s="199"/>
      <c r="S881" s="199"/>
      <c r="T881" s="199"/>
      <c r="U881" s="199"/>
      <c r="V881" s="199"/>
      <c r="W881" s="199"/>
      <c r="X881" s="199"/>
      <c r="Y881" s="199"/>
      <c r="Z881" s="199"/>
      <c r="AA881" s="199"/>
    </row>
    <row r="882" spans="1:27" ht="12.75" customHeight="1" x14ac:dyDescent="0.2">
      <c r="A882" s="199"/>
      <c r="B882" s="199"/>
      <c r="C882" s="215"/>
      <c r="D882" s="215"/>
      <c r="E882" s="215"/>
      <c r="F882" s="221"/>
      <c r="G882" s="199"/>
      <c r="H882" s="199"/>
      <c r="I882" s="199"/>
      <c r="J882" s="199"/>
      <c r="K882" s="199"/>
      <c r="L882" s="199"/>
      <c r="M882" s="199"/>
      <c r="N882" s="199"/>
      <c r="O882" s="199"/>
      <c r="P882" s="199"/>
      <c r="Q882" s="199"/>
      <c r="R882" s="199"/>
      <c r="S882" s="199"/>
      <c r="T882" s="199"/>
      <c r="U882" s="199"/>
      <c r="V882" s="199"/>
      <c r="W882" s="199"/>
      <c r="X882" s="199"/>
      <c r="Y882" s="199"/>
      <c r="Z882" s="199"/>
      <c r="AA882" s="199"/>
    </row>
    <row r="883" spans="1:27" ht="12.75" customHeight="1" x14ac:dyDescent="0.2">
      <c r="A883" s="199"/>
      <c r="B883" s="199"/>
      <c r="C883" s="215"/>
      <c r="D883" s="215"/>
      <c r="E883" s="215"/>
      <c r="F883" s="221"/>
      <c r="G883" s="199"/>
      <c r="H883" s="199"/>
      <c r="I883" s="199"/>
      <c r="J883" s="199"/>
      <c r="K883" s="199"/>
      <c r="L883" s="199"/>
      <c r="M883" s="199"/>
      <c r="N883" s="199"/>
      <c r="O883" s="199"/>
      <c r="P883" s="199"/>
      <c r="Q883" s="199"/>
      <c r="R883" s="199"/>
      <c r="S883" s="199"/>
      <c r="T883" s="199"/>
      <c r="U883" s="199"/>
      <c r="V883" s="199"/>
      <c r="W883" s="199"/>
      <c r="X883" s="199"/>
      <c r="Y883" s="199"/>
      <c r="Z883" s="199"/>
      <c r="AA883" s="199"/>
    </row>
    <row r="884" spans="1:27" ht="12.75" customHeight="1" x14ac:dyDescent="0.2">
      <c r="A884" s="199"/>
      <c r="B884" s="199"/>
      <c r="C884" s="215"/>
      <c r="D884" s="215"/>
      <c r="E884" s="215"/>
      <c r="F884" s="221"/>
      <c r="G884" s="199"/>
      <c r="H884" s="199"/>
      <c r="I884" s="199"/>
      <c r="J884" s="199"/>
      <c r="K884" s="199"/>
      <c r="L884" s="199"/>
      <c r="M884" s="199"/>
      <c r="N884" s="199"/>
      <c r="O884" s="199"/>
      <c r="P884" s="199"/>
      <c r="Q884" s="199"/>
      <c r="R884" s="199"/>
      <c r="S884" s="199"/>
      <c r="T884" s="199"/>
      <c r="U884" s="199"/>
      <c r="V884" s="199"/>
      <c r="W884" s="199"/>
      <c r="X884" s="199"/>
      <c r="Y884" s="199"/>
      <c r="Z884" s="199"/>
      <c r="AA884" s="199"/>
    </row>
    <row r="885" spans="1:27" ht="12.75" customHeight="1" x14ac:dyDescent="0.2">
      <c r="A885" s="199"/>
      <c r="B885" s="199"/>
      <c r="C885" s="215"/>
      <c r="D885" s="215"/>
      <c r="E885" s="215"/>
      <c r="F885" s="221"/>
      <c r="G885" s="199"/>
      <c r="H885" s="199"/>
      <c r="I885" s="199"/>
      <c r="J885" s="199"/>
      <c r="K885" s="199"/>
      <c r="L885" s="199"/>
      <c r="M885" s="199"/>
      <c r="N885" s="199"/>
      <c r="O885" s="199"/>
      <c r="P885" s="199"/>
      <c r="Q885" s="199"/>
      <c r="R885" s="199"/>
      <c r="S885" s="199"/>
      <c r="T885" s="199"/>
      <c r="U885" s="199"/>
      <c r="V885" s="199"/>
      <c r="W885" s="199"/>
      <c r="X885" s="199"/>
      <c r="Y885" s="199"/>
      <c r="Z885" s="199"/>
      <c r="AA885" s="199"/>
    </row>
    <row r="886" spans="1:27" ht="12.75" customHeight="1" x14ac:dyDescent="0.2">
      <c r="A886" s="199"/>
      <c r="B886" s="199"/>
      <c r="C886" s="215"/>
      <c r="D886" s="215"/>
      <c r="E886" s="215"/>
      <c r="F886" s="221"/>
      <c r="G886" s="199"/>
      <c r="H886" s="199"/>
      <c r="I886" s="199"/>
      <c r="J886" s="199"/>
      <c r="K886" s="199"/>
      <c r="L886" s="199"/>
      <c r="M886" s="199"/>
      <c r="N886" s="199"/>
      <c r="O886" s="199"/>
      <c r="P886" s="199"/>
      <c r="Q886" s="199"/>
      <c r="R886" s="199"/>
      <c r="S886" s="199"/>
      <c r="T886" s="199"/>
      <c r="U886" s="199"/>
      <c r="V886" s="199"/>
      <c r="W886" s="199"/>
      <c r="X886" s="199"/>
      <c r="Y886" s="199"/>
      <c r="Z886" s="199"/>
      <c r="AA886" s="199"/>
    </row>
    <row r="887" spans="1:27" ht="12.75" customHeight="1" x14ac:dyDescent="0.2">
      <c r="A887" s="199"/>
      <c r="B887" s="199"/>
      <c r="C887" s="215"/>
      <c r="D887" s="215"/>
      <c r="E887" s="215"/>
      <c r="F887" s="221"/>
      <c r="G887" s="199"/>
      <c r="H887" s="199"/>
      <c r="I887" s="199"/>
      <c r="J887" s="199"/>
      <c r="K887" s="199"/>
      <c r="L887" s="199"/>
      <c r="M887" s="199"/>
      <c r="N887" s="199"/>
      <c r="O887" s="199"/>
      <c r="P887" s="199"/>
      <c r="Q887" s="199"/>
      <c r="R887" s="199"/>
      <c r="S887" s="199"/>
      <c r="T887" s="199"/>
      <c r="U887" s="199"/>
      <c r="V887" s="199"/>
      <c r="W887" s="199"/>
      <c r="X887" s="199"/>
      <c r="Y887" s="199"/>
      <c r="Z887" s="199"/>
      <c r="AA887" s="199"/>
    </row>
    <row r="888" spans="1:27" ht="12.75" customHeight="1" x14ac:dyDescent="0.2">
      <c r="A888" s="199"/>
      <c r="B888" s="199"/>
      <c r="C888" s="215"/>
      <c r="D888" s="215"/>
      <c r="E888" s="215"/>
      <c r="F888" s="221"/>
      <c r="G888" s="199"/>
      <c r="H888" s="199"/>
      <c r="I888" s="199"/>
      <c r="J888" s="199"/>
      <c r="K888" s="199"/>
      <c r="L888" s="199"/>
      <c r="M888" s="199"/>
      <c r="N888" s="199"/>
      <c r="O888" s="199"/>
      <c r="P888" s="199"/>
      <c r="Q888" s="199"/>
      <c r="R888" s="199"/>
      <c r="S888" s="199"/>
      <c r="T888" s="199"/>
      <c r="U888" s="199"/>
      <c r="V888" s="199"/>
      <c r="W888" s="199"/>
      <c r="X888" s="199"/>
      <c r="Y888" s="199"/>
      <c r="Z888" s="199"/>
      <c r="AA888" s="199"/>
    </row>
    <row r="889" spans="1:27" ht="12.75" customHeight="1" x14ac:dyDescent="0.2">
      <c r="A889" s="199"/>
      <c r="B889" s="199"/>
      <c r="C889" s="215"/>
      <c r="D889" s="215"/>
      <c r="E889" s="215"/>
      <c r="F889" s="221"/>
      <c r="G889" s="199"/>
      <c r="H889" s="199"/>
      <c r="I889" s="199"/>
      <c r="J889" s="199"/>
      <c r="K889" s="199"/>
      <c r="L889" s="199"/>
      <c r="M889" s="199"/>
      <c r="N889" s="199"/>
      <c r="O889" s="199"/>
      <c r="P889" s="199"/>
      <c r="Q889" s="199"/>
      <c r="R889" s="199"/>
      <c r="S889" s="199"/>
      <c r="T889" s="199"/>
      <c r="U889" s="199"/>
      <c r="V889" s="199"/>
      <c r="W889" s="199"/>
      <c r="X889" s="199"/>
      <c r="Y889" s="199"/>
      <c r="Z889" s="199"/>
      <c r="AA889" s="199"/>
    </row>
    <row r="890" spans="1:27" ht="12.75" customHeight="1" x14ac:dyDescent="0.2">
      <c r="A890" s="199"/>
      <c r="B890" s="199"/>
      <c r="C890" s="215"/>
      <c r="D890" s="215"/>
      <c r="E890" s="215"/>
      <c r="F890" s="221"/>
      <c r="G890" s="199"/>
      <c r="H890" s="199"/>
      <c r="I890" s="199"/>
      <c r="J890" s="199"/>
      <c r="K890" s="199"/>
      <c r="L890" s="199"/>
      <c r="M890" s="199"/>
      <c r="N890" s="199"/>
      <c r="O890" s="199"/>
      <c r="P890" s="199"/>
      <c r="Q890" s="199"/>
      <c r="R890" s="199"/>
      <c r="S890" s="199"/>
      <c r="T890" s="199"/>
      <c r="U890" s="199"/>
      <c r="V890" s="199"/>
      <c r="W890" s="199"/>
      <c r="X890" s="199"/>
      <c r="Y890" s="199"/>
      <c r="Z890" s="199"/>
      <c r="AA890" s="199"/>
    </row>
    <row r="891" spans="1:27" ht="12.75" customHeight="1" x14ac:dyDescent="0.2">
      <c r="A891" s="199"/>
      <c r="B891" s="199"/>
      <c r="C891" s="215"/>
      <c r="D891" s="215"/>
      <c r="E891" s="215"/>
      <c r="F891" s="221"/>
      <c r="G891" s="199"/>
      <c r="H891" s="199"/>
      <c r="I891" s="199"/>
      <c r="J891" s="199"/>
      <c r="K891" s="199"/>
      <c r="L891" s="199"/>
      <c r="M891" s="199"/>
      <c r="N891" s="199"/>
      <c r="O891" s="199"/>
      <c r="P891" s="199"/>
      <c r="Q891" s="199"/>
      <c r="R891" s="199"/>
      <c r="S891" s="199"/>
      <c r="T891" s="199"/>
      <c r="U891" s="199"/>
      <c r="V891" s="199"/>
      <c r="W891" s="199"/>
      <c r="X891" s="199"/>
      <c r="Y891" s="199"/>
      <c r="Z891" s="199"/>
      <c r="AA891" s="199"/>
    </row>
    <row r="892" spans="1:27" ht="12.75" customHeight="1" x14ac:dyDescent="0.2">
      <c r="A892" s="199"/>
      <c r="B892" s="199"/>
      <c r="C892" s="215"/>
      <c r="D892" s="215"/>
      <c r="E892" s="215"/>
      <c r="F892" s="221"/>
      <c r="G892" s="199"/>
      <c r="H892" s="199"/>
      <c r="I892" s="199"/>
      <c r="J892" s="199"/>
      <c r="K892" s="199"/>
      <c r="L892" s="199"/>
      <c r="M892" s="199"/>
      <c r="N892" s="199"/>
      <c r="O892" s="199"/>
      <c r="P892" s="199"/>
      <c r="Q892" s="199"/>
      <c r="R892" s="199"/>
      <c r="S892" s="199"/>
      <c r="T892" s="199"/>
      <c r="U892" s="199"/>
      <c r="V892" s="199"/>
      <c r="W892" s="199"/>
      <c r="X892" s="199"/>
      <c r="Y892" s="199"/>
      <c r="Z892" s="199"/>
      <c r="AA892" s="199"/>
    </row>
    <row r="893" spans="1:27" ht="12.75" customHeight="1" x14ac:dyDescent="0.2">
      <c r="A893" s="199"/>
      <c r="B893" s="199"/>
      <c r="C893" s="215"/>
      <c r="D893" s="215"/>
      <c r="E893" s="215"/>
      <c r="F893" s="221"/>
      <c r="G893" s="199"/>
      <c r="H893" s="199"/>
      <c r="I893" s="199"/>
      <c r="J893" s="199"/>
      <c r="K893" s="199"/>
      <c r="L893" s="199"/>
      <c r="M893" s="199"/>
      <c r="N893" s="199"/>
      <c r="O893" s="199"/>
      <c r="P893" s="199"/>
      <c r="Q893" s="199"/>
      <c r="R893" s="199"/>
      <c r="S893" s="199"/>
      <c r="T893" s="199"/>
      <c r="U893" s="199"/>
      <c r="V893" s="199"/>
      <c r="W893" s="199"/>
      <c r="X893" s="199"/>
      <c r="Y893" s="199"/>
      <c r="Z893" s="199"/>
      <c r="AA893" s="199"/>
    </row>
    <row r="894" spans="1:27" ht="12.75" customHeight="1" x14ac:dyDescent="0.2">
      <c r="A894" s="199"/>
      <c r="B894" s="199"/>
      <c r="C894" s="215"/>
      <c r="D894" s="215"/>
      <c r="E894" s="215"/>
      <c r="F894" s="221"/>
      <c r="G894" s="199"/>
      <c r="H894" s="199"/>
      <c r="I894" s="199"/>
      <c r="J894" s="199"/>
      <c r="K894" s="199"/>
      <c r="L894" s="199"/>
      <c r="M894" s="199"/>
      <c r="N894" s="199"/>
      <c r="O894" s="199"/>
      <c r="P894" s="199"/>
      <c r="Q894" s="199"/>
      <c r="R894" s="199"/>
      <c r="S894" s="199"/>
      <c r="T894" s="199"/>
      <c r="U894" s="199"/>
      <c r="V894" s="199"/>
      <c r="W894" s="199"/>
      <c r="X894" s="199"/>
      <c r="Y894" s="199"/>
      <c r="Z894" s="199"/>
      <c r="AA894" s="199"/>
    </row>
    <row r="895" spans="1:27" ht="12.75" customHeight="1" x14ac:dyDescent="0.2">
      <c r="A895" s="199"/>
      <c r="B895" s="199"/>
      <c r="C895" s="215"/>
      <c r="D895" s="215"/>
      <c r="E895" s="215"/>
      <c r="F895" s="221"/>
      <c r="G895" s="199"/>
      <c r="H895" s="199"/>
      <c r="I895" s="199"/>
      <c r="J895" s="199"/>
      <c r="K895" s="199"/>
      <c r="L895" s="199"/>
      <c r="M895" s="199"/>
      <c r="N895" s="199"/>
      <c r="O895" s="199"/>
      <c r="P895" s="199"/>
      <c r="Q895" s="199"/>
      <c r="R895" s="199"/>
      <c r="S895" s="199"/>
      <c r="T895" s="199"/>
      <c r="U895" s="199"/>
      <c r="V895" s="199"/>
      <c r="W895" s="199"/>
      <c r="X895" s="199"/>
      <c r="Y895" s="199"/>
      <c r="Z895" s="199"/>
      <c r="AA895" s="199"/>
    </row>
    <row r="896" spans="1:27" ht="12.75" customHeight="1" x14ac:dyDescent="0.2">
      <c r="A896" s="199"/>
      <c r="B896" s="199"/>
      <c r="C896" s="215"/>
      <c r="D896" s="215"/>
      <c r="E896" s="215"/>
      <c r="F896" s="221"/>
      <c r="G896" s="199"/>
      <c r="H896" s="199"/>
      <c r="I896" s="199"/>
      <c r="J896" s="199"/>
      <c r="K896" s="199"/>
      <c r="L896" s="199"/>
      <c r="M896" s="199"/>
      <c r="N896" s="199"/>
      <c r="O896" s="199"/>
      <c r="P896" s="199"/>
      <c r="Q896" s="199"/>
      <c r="R896" s="199"/>
      <c r="S896" s="199"/>
      <c r="T896" s="199"/>
      <c r="U896" s="199"/>
      <c r="V896" s="199"/>
      <c r="W896" s="199"/>
      <c r="X896" s="199"/>
      <c r="Y896" s="199"/>
      <c r="Z896" s="199"/>
      <c r="AA896" s="199"/>
    </row>
    <row r="897" spans="1:27" ht="12.75" customHeight="1" x14ac:dyDescent="0.2">
      <c r="A897" s="199"/>
      <c r="B897" s="199"/>
      <c r="C897" s="215"/>
      <c r="D897" s="215"/>
      <c r="E897" s="215"/>
      <c r="F897" s="221"/>
      <c r="G897" s="199"/>
      <c r="H897" s="199"/>
      <c r="I897" s="199"/>
      <c r="J897" s="199"/>
      <c r="K897" s="199"/>
      <c r="L897" s="199"/>
      <c r="M897" s="199"/>
      <c r="N897" s="199"/>
      <c r="O897" s="199"/>
      <c r="P897" s="199"/>
      <c r="Q897" s="199"/>
      <c r="R897" s="199"/>
      <c r="S897" s="199"/>
      <c r="T897" s="199"/>
      <c r="U897" s="199"/>
      <c r="V897" s="199"/>
      <c r="W897" s="199"/>
      <c r="X897" s="199"/>
      <c r="Y897" s="199"/>
      <c r="Z897" s="199"/>
      <c r="AA897" s="199"/>
    </row>
    <row r="898" spans="1:27" ht="12.75" customHeight="1" x14ac:dyDescent="0.2">
      <c r="A898" s="199"/>
      <c r="B898" s="199"/>
      <c r="C898" s="215"/>
      <c r="D898" s="215"/>
      <c r="E898" s="215"/>
      <c r="F898" s="221"/>
      <c r="G898" s="199"/>
      <c r="H898" s="199"/>
      <c r="I898" s="199"/>
      <c r="J898" s="199"/>
      <c r="K898" s="199"/>
      <c r="L898" s="199"/>
      <c r="M898" s="199"/>
      <c r="N898" s="199"/>
      <c r="O898" s="199"/>
      <c r="P898" s="199"/>
      <c r="Q898" s="199"/>
      <c r="R898" s="199"/>
      <c r="S898" s="199"/>
      <c r="T898" s="199"/>
      <c r="U898" s="199"/>
      <c r="V898" s="199"/>
      <c r="W898" s="199"/>
      <c r="X898" s="199"/>
      <c r="Y898" s="199"/>
      <c r="Z898" s="199"/>
      <c r="AA898" s="199"/>
    </row>
    <row r="899" spans="1:27" ht="12.75" customHeight="1" x14ac:dyDescent="0.2">
      <c r="A899" s="199"/>
      <c r="B899" s="199"/>
      <c r="C899" s="215"/>
      <c r="D899" s="215"/>
      <c r="E899" s="215"/>
      <c r="F899" s="221"/>
      <c r="G899" s="199"/>
      <c r="H899" s="199"/>
      <c r="I899" s="199"/>
      <c r="J899" s="199"/>
      <c r="K899" s="199"/>
      <c r="L899" s="199"/>
      <c r="M899" s="199"/>
      <c r="N899" s="199"/>
      <c r="O899" s="199"/>
      <c r="P899" s="199"/>
      <c r="Q899" s="199"/>
      <c r="R899" s="199"/>
      <c r="S899" s="199"/>
      <c r="T899" s="199"/>
      <c r="U899" s="199"/>
      <c r="V899" s="199"/>
      <c r="W899" s="199"/>
      <c r="X899" s="199"/>
      <c r="Y899" s="199"/>
      <c r="Z899" s="199"/>
      <c r="AA899" s="199"/>
    </row>
    <row r="900" spans="1:27" ht="12.75" customHeight="1" x14ac:dyDescent="0.2">
      <c r="A900" s="199"/>
      <c r="B900" s="199"/>
      <c r="C900" s="215"/>
      <c r="D900" s="215"/>
      <c r="E900" s="215"/>
      <c r="F900" s="221"/>
      <c r="G900" s="199"/>
      <c r="H900" s="199"/>
      <c r="I900" s="199"/>
      <c r="J900" s="199"/>
      <c r="K900" s="199"/>
      <c r="L900" s="199"/>
      <c r="M900" s="199"/>
      <c r="N900" s="199"/>
      <c r="O900" s="199"/>
      <c r="P900" s="199"/>
      <c r="Q900" s="199"/>
      <c r="R900" s="199"/>
      <c r="S900" s="199"/>
      <c r="T900" s="199"/>
      <c r="U900" s="199"/>
      <c r="V900" s="199"/>
      <c r="W900" s="199"/>
      <c r="X900" s="199"/>
      <c r="Y900" s="199"/>
      <c r="Z900" s="199"/>
      <c r="AA900" s="199"/>
    </row>
    <row r="901" spans="1:27" ht="12.75" customHeight="1" x14ac:dyDescent="0.2">
      <c r="A901" s="199"/>
      <c r="B901" s="199"/>
      <c r="C901" s="215"/>
      <c r="D901" s="215"/>
      <c r="E901" s="215"/>
      <c r="F901" s="221"/>
      <c r="G901" s="199"/>
      <c r="H901" s="199"/>
      <c r="I901" s="199"/>
      <c r="J901" s="199"/>
      <c r="K901" s="199"/>
      <c r="L901" s="199"/>
      <c r="M901" s="199"/>
      <c r="N901" s="199"/>
      <c r="O901" s="199"/>
      <c r="P901" s="199"/>
      <c r="Q901" s="199"/>
      <c r="R901" s="199"/>
      <c r="S901" s="199"/>
      <c r="T901" s="199"/>
      <c r="U901" s="199"/>
      <c r="V901" s="199"/>
      <c r="W901" s="199"/>
      <c r="X901" s="199"/>
      <c r="Y901" s="199"/>
      <c r="Z901" s="199"/>
      <c r="AA901" s="199"/>
    </row>
    <row r="902" spans="1:27" ht="12.75" customHeight="1" x14ac:dyDescent="0.2">
      <c r="A902" s="199"/>
      <c r="B902" s="199"/>
      <c r="C902" s="215"/>
      <c r="D902" s="215"/>
      <c r="E902" s="215"/>
      <c r="F902" s="221"/>
      <c r="G902" s="199"/>
      <c r="H902" s="199"/>
      <c r="I902" s="199"/>
      <c r="J902" s="199"/>
      <c r="K902" s="199"/>
      <c r="L902" s="199"/>
      <c r="M902" s="199"/>
      <c r="N902" s="199"/>
      <c r="O902" s="199"/>
      <c r="P902" s="199"/>
      <c r="Q902" s="199"/>
      <c r="R902" s="199"/>
      <c r="S902" s="199"/>
      <c r="T902" s="199"/>
      <c r="U902" s="199"/>
      <c r="V902" s="199"/>
      <c r="W902" s="199"/>
      <c r="X902" s="199"/>
      <c r="Y902" s="199"/>
      <c r="Z902" s="199"/>
      <c r="AA902" s="199"/>
    </row>
    <row r="903" spans="1:27" ht="12.75" customHeight="1" x14ac:dyDescent="0.2">
      <c r="A903" s="199"/>
      <c r="B903" s="199"/>
      <c r="C903" s="215"/>
      <c r="D903" s="215"/>
      <c r="E903" s="215"/>
      <c r="F903" s="221"/>
      <c r="G903" s="199"/>
      <c r="H903" s="199"/>
      <c r="I903" s="199"/>
      <c r="J903" s="199"/>
      <c r="K903" s="199"/>
      <c r="L903" s="199"/>
      <c r="M903" s="199"/>
      <c r="N903" s="199"/>
      <c r="O903" s="199"/>
      <c r="P903" s="199"/>
      <c r="Q903" s="199"/>
      <c r="R903" s="199"/>
      <c r="S903" s="199"/>
      <c r="T903" s="199"/>
      <c r="U903" s="199"/>
      <c r="V903" s="199"/>
      <c r="W903" s="199"/>
      <c r="X903" s="199"/>
      <c r="Y903" s="199"/>
      <c r="Z903" s="199"/>
      <c r="AA903" s="199"/>
    </row>
    <row r="904" spans="1:27" ht="12.75" customHeight="1" x14ac:dyDescent="0.2">
      <c r="A904" s="199"/>
      <c r="B904" s="199"/>
      <c r="C904" s="215"/>
      <c r="D904" s="215"/>
      <c r="E904" s="215"/>
      <c r="F904" s="221"/>
      <c r="G904" s="199"/>
      <c r="H904" s="199"/>
      <c r="I904" s="199"/>
      <c r="J904" s="199"/>
      <c r="K904" s="199"/>
      <c r="L904" s="199"/>
      <c r="M904" s="199"/>
      <c r="N904" s="199"/>
      <c r="O904" s="199"/>
      <c r="P904" s="199"/>
      <c r="Q904" s="199"/>
      <c r="R904" s="199"/>
      <c r="S904" s="199"/>
      <c r="T904" s="199"/>
      <c r="U904" s="199"/>
      <c r="V904" s="199"/>
      <c r="W904" s="199"/>
      <c r="X904" s="199"/>
      <c r="Y904" s="199"/>
      <c r="Z904" s="199"/>
      <c r="AA904" s="199"/>
    </row>
    <row r="905" spans="1:27" ht="12.75" customHeight="1" x14ac:dyDescent="0.2">
      <c r="A905" s="199"/>
      <c r="B905" s="199"/>
      <c r="C905" s="215"/>
      <c r="D905" s="215"/>
      <c r="E905" s="215"/>
      <c r="F905" s="221"/>
      <c r="G905" s="199"/>
      <c r="H905" s="199"/>
      <c r="I905" s="199"/>
      <c r="J905" s="199"/>
      <c r="K905" s="199"/>
      <c r="L905" s="199"/>
      <c r="M905" s="199"/>
      <c r="N905" s="199"/>
      <c r="O905" s="199"/>
      <c r="P905" s="199"/>
      <c r="Q905" s="199"/>
      <c r="R905" s="199"/>
      <c r="S905" s="199"/>
      <c r="T905" s="199"/>
      <c r="U905" s="199"/>
      <c r="V905" s="199"/>
      <c r="W905" s="199"/>
      <c r="X905" s="199"/>
      <c r="Y905" s="199"/>
      <c r="Z905" s="199"/>
      <c r="AA905" s="199"/>
    </row>
    <row r="906" spans="1:27" ht="12.75" customHeight="1" x14ac:dyDescent="0.2">
      <c r="A906" s="199"/>
      <c r="B906" s="199"/>
      <c r="C906" s="215"/>
      <c r="D906" s="215"/>
      <c r="E906" s="215"/>
      <c r="F906" s="221"/>
      <c r="G906" s="199"/>
      <c r="H906" s="199"/>
      <c r="I906" s="199"/>
      <c r="J906" s="199"/>
      <c r="K906" s="199"/>
      <c r="L906" s="199"/>
      <c r="M906" s="199"/>
      <c r="N906" s="199"/>
      <c r="O906" s="199"/>
      <c r="P906" s="199"/>
      <c r="Q906" s="199"/>
      <c r="R906" s="199"/>
      <c r="S906" s="199"/>
      <c r="T906" s="199"/>
      <c r="U906" s="199"/>
      <c r="V906" s="199"/>
      <c r="W906" s="199"/>
      <c r="X906" s="199"/>
      <c r="Y906" s="199"/>
      <c r="Z906" s="199"/>
      <c r="AA906" s="199"/>
    </row>
    <row r="907" spans="1:27" ht="12.75" customHeight="1" x14ac:dyDescent="0.2">
      <c r="A907" s="199"/>
      <c r="B907" s="199"/>
      <c r="C907" s="215"/>
      <c r="D907" s="215"/>
      <c r="E907" s="215"/>
      <c r="F907" s="221"/>
      <c r="G907" s="199"/>
      <c r="H907" s="199"/>
      <c r="I907" s="199"/>
      <c r="J907" s="199"/>
      <c r="K907" s="199"/>
      <c r="L907" s="199"/>
      <c r="M907" s="199"/>
      <c r="N907" s="199"/>
      <c r="O907" s="199"/>
      <c r="P907" s="199"/>
      <c r="Q907" s="199"/>
      <c r="R907" s="199"/>
      <c r="S907" s="199"/>
      <c r="T907" s="199"/>
      <c r="U907" s="199"/>
      <c r="V907" s="199"/>
      <c r="W907" s="199"/>
      <c r="X907" s="199"/>
      <c r="Y907" s="199"/>
      <c r="Z907" s="199"/>
      <c r="AA907" s="199"/>
    </row>
    <row r="908" spans="1:27" ht="12.75" customHeight="1" x14ac:dyDescent="0.2">
      <c r="A908" s="199"/>
      <c r="B908" s="199"/>
      <c r="C908" s="215"/>
      <c r="D908" s="215"/>
      <c r="E908" s="215"/>
      <c r="F908" s="221"/>
      <c r="G908" s="199"/>
      <c r="H908" s="199"/>
      <c r="I908" s="199"/>
      <c r="J908" s="199"/>
      <c r="K908" s="199"/>
      <c r="L908" s="199"/>
      <c r="M908" s="199"/>
      <c r="N908" s="199"/>
      <c r="O908" s="199"/>
      <c r="P908" s="199"/>
      <c r="Q908" s="199"/>
      <c r="R908" s="199"/>
      <c r="S908" s="199"/>
      <c r="T908" s="199"/>
      <c r="U908" s="199"/>
      <c r="V908" s="199"/>
      <c r="W908" s="199"/>
      <c r="X908" s="199"/>
      <c r="Y908" s="199"/>
      <c r="Z908" s="199"/>
      <c r="AA908" s="199"/>
    </row>
    <row r="909" spans="1:27" ht="12.75" customHeight="1" x14ac:dyDescent="0.2">
      <c r="A909" s="199"/>
      <c r="B909" s="199"/>
      <c r="C909" s="215"/>
      <c r="D909" s="215"/>
      <c r="E909" s="215"/>
      <c r="F909" s="221"/>
      <c r="G909" s="199"/>
      <c r="H909" s="199"/>
      <c r="I909" s="199"/>
      <c r="J909" s="199"/>
      <c r="K909" s="199"/>
      <c r="L909" s="199"/>
      <c r="M909" s="199"/>
      <c r="N909" s="199"/>
      <c r="O909" s="199"/>
      <c r="P909" s="199"/>
      <c r="Q909" s="199"/>
      <c r="R909" s="199"/>
      <c r="S909" s="199"/>
      <c r="T909" s="199"/>
      <c r="U909" s="199"/>
      <c r="V909" s="199"/>
      <c r="W909" s="199"/>
      <c r="X909" s="199"/>
      <c r="Y909" s="199"/>
      <c r="Z909" s="199"/>
      <c r="AA909" s="199"/>
    </row>
    <row r="910" spans="1:27" ht="12.75" customHeight="1" x14ac:dyDescent="0.2">
      <c r="A910" s="199"/>
      <c r="B910" s="199"/>
      <c r="C910" s="215"/>
      <c r="D910" s="215"/>
      <c r="E910" s="215"/>
      <c r="F910" s="221"/>
      <c r="G910" s="199"/>
      <c r="H910" s="199"/>
      <c r="I910" s="199"/>
      <c r="J910" s="199"/>
      <c r="K910" s="199"/>
      <c r="L910" s="199"/>
      <c r="M910" s="199"/>
      <c r="N910" s="199"/>
      <c r="O910" s="199"/>
      <c r="P910" s="199"/>
      <c r="Q910" s="199"/>
      <c r="R910" s="199"/>
      <c r="S910" s="199"/>
      <c r="T910" s="199"/>
      <c r="U910" s="199"/>
      <c r="V910" s="199"/>
      <c r="W910" s="199"/>
      <c r="X910" s="199"/>
      <c r="Y910" s="199"/>
      <c r="Z910" s="199"/>
      <c r="AA910" s="199"/>
    </row>
    <row r="911" spans="1:27" ht="12.75" customHeight="1" x14ac:dyDescent="0.2">
      <c r="A911" s="199"/>
      <c r="B911" s="199"/>
      <c r="C911" s="215"/>
      <c r="D911" s="215"/>
      <c r="E911" s="215"/>
      <c r="F911" s="221"/>
      <c r="G911" s="199"/>
      <c r="H911" s="199"/>
      <c r="I911" s="199"/>
      <c r="J911" s="199"/>
      <c r="K911" s="199"/>
      <c r="L911" s="199"/>
      <c r="M911" s="199"/>
      <c r="N911" s="199"/>
      <c r="O911" s="199"/>
      <c r="P911" s="199"/>
      <c r="Q911" s="199"/>
      <c r="R911" s="199"/>
      <c r="S911" s="199"/>
      <c r="T911" s="199"/>
      <c r="U911" s="199"/>
      <c r="V911" s="199"/>
      <c r="W911" s="199"/>
      <c r="X911" s="199"/>
      <c r="Y911" s="199"/>
      <c r="Z911" s="199"/>
      <c r="AA911" s="199"/>
    </row>
    <row r="912" spans="1:27" ht="12.75" customHeight="1" x14ac:dyDescent="0.2">
      <c r="A912" s="199"/>
      <c r="B912" s="199"/>
      <c r="C912" s="215"/>
      <c r="D912" s="215"/>
      <c r="E912" s="215"/>
      <c r="F912" s="221"/>
      <c r="G912" s="199"/>
      <c r="H912" s="199"/>
      <c r="I912" s="199"/>
      <c r="J912" s="199"/>
      <c r="K912" s="199"/>
      <c r="L912" s="199"/>
      <c r="M912" s="199"/>
      <c r="N912" s="199"/>
      <c r="O912" s="199"/>
      <c r="P912" s="199"/>
      <c r="Q912" s="199"/>
      <c r="R912" s="199"/>
      <c r="S912" s="199"/>
      <c r="T912" s="199"/>
      <c r="U912" s="199"/>
      <c r="V912" s="199"/>
      <c r="W912" s="199"/>
      <c r="X912" s="199"/>
      <c r="Y912" s="199"/>
      <c r="Z912" s="199"/>
      <c r="AA912" s="199"/>
    </row>
    <row r="913" spans="1:27" ht="12.75" customHeight="1" x14ac:dyDescent="0.2">
      <c r="A913" s="199"/>
      <c r="B913" s="199"/>
      <c r="C913" s="215"/>
      <c r="D913" s="215"/>
      <c r="E913" s="215"/>
      <c r="F913" s="221"/>
      <c r="G913" s="199"/>
      <c r="H913" s="199"/>
      <c r="I913" s="199"/>
      <c r="J913" s="199"/>
      <c r="K913" s="199"/>
      <c r="L913" s="199"/>
      <c r="M913" s="199"/>
      <c r="N913" s="199"/>
      <c r="O913" s="199"/>
      <c r="P913" s="199"/>
      <c r="Q913" s="199"/>
      <c r="R913" s="199"/>
      <c r="S913" s="199"/>
      <c r="T913" s="199"/>
      <c r="U913" s="199"/>
      <c r="V913" s="199"/>
      <c r="W913" s="199"/>
      <c r="X913" s="199"/>
      <c r="Y913" s="199"/>
      <c r="Z913" s="199"/>
      <c r="AA913" s="199"/>
    </row>
    <row r="914" spans="1:27" ht="12.75" customHeight="1" x14ac:dyDescent="0.2">
      <c r="A914" s="199"/>
      <c r="B914" s="199"/>
      <c r="C914" s="215"/>
      <c r="D914" s="215"/>
      <c r="E914" s="215"/>
      <c r="F914" s="221"/>
      <c r="G914" s="199"/>
      <c r="H914" s="199"/>
      <c r="I914" s="199"/>
      <c r="J914" s="199"/>
      <c r="K914" s="199"/>
      <c r="L914" s="199"/>
      <c r="M914" s="199"/>
      <c r="N914" s="199"/>
      <c r="O914" s="199"/>
      <c r="P914" s="199"/>
      <c r="Q914" s="199"/>
      <c r="R914" s="199"/>
      <c r="S914" s="199"/>
      <c r="T914" s="199"/>
      <c r="U914" s="199"/>
      <c r="V914" s="199"/>
      <c r="W914" s="199"/>
      <c r="X914" s="199"/>
      <c r="Y914" s="199"/>
      <c r="Z914" s="199"/>
      <c r="AA914" s="199"/>
    </row>
    <row r="915" spans="1:27" ht="12.75" customHeight="1" x14ac:dyDescent="0.2">
      <c r="A915" s="199"/>
      <c r="B915" s="199"/>
      <c r="C915" s="215"/>
      <c r="D915" s="215"/>
      <c r="E915" s="215"/>
      <c r="F915" s="221"/>
      <c r="G915" s="199"/>
      <c r="H915" s="199"/>
      <c r="I915" s="199"/>
      <c r="J915" s="199"/>
      <c r="K915" s="199"/>
      <c r="L915" s="199"/>
      <c r="M915" s="199"/>
      <c r="N915" s="199"/>
      <c r="O915" s="199"/>
      <c r="P915" s="199"/>
      <c r="Q915" s="199"/>
      <c r="R915" s="199"/>
      <c r="S915" s="199"/>
      <c r="T915" s="199"/>
      <c r="U915" s="199"/>
      <c r="V915" s="199"/>
      <c r="W915" s="199"/>
      <c r="X915" s="199"/>
      <c r="Y915" s="199"/>
      <c r="Z915" s="199"/>
      <c r="AA915" s="199"/>
    </row>
    <row r="916" spans="1:27" ht="12.75" customHeight="1" x14ac:dyDescent="0.2">
      <c r="A916" s="199"/>
      <c r="B916" s="199"/>
      <c r="C916" s="215"/>
      <c r="D916" s="215"/>
      <c r="E916" s="215"/>
      <c r="F916" s="221"/>
      <c r="G916" s="199"/>
      <c r="H916" s="199"/>
      <c r="I916" s="199"/>
      <c r="J916" s="199"/>
      <c r="K916" s="199"/>
      <c r="L916" s="199"/>
      <c r="M916" s="199"/>
      <c r="N916" s="199"/>
      <c r="O916" s="199"/>
      <c r="P916" s="199"/>
      <c r="Q916" s="199"/>
      <c r="R916" s="199"/>
      <c r="S916" s="199"/>
      <c r="T916" s="199"/>
      <c r="U916" s="199"/>
      <c r="V916" s="199"/>
      <c r="W916" s="199"/>
      <c r="X916" s="199"/>
      <c r="Y916" s="199"/>
      <c r="Z916" s="199"/>
      <c r="AA916" s="199"/>
    </row>
    <row r="917" spans="1:27" ht="12.75" customHeight="1" x14ac:dyDescent="0.2">
      <c r="A917" s="199"/>
      <c r="B917" s="199"/>
      <c r="C917" s="215"/>
      <c r="D917" s="215"/>
      <c r="E917" s="215"/>
      <c r="F917" s="221"/>
      <c r="G917" s="199"/>
      <c r="H917" s="199"/>
      <c r="I917" s="199"/>
      <c r="J917" s="199"/>
      <c r="K917" s="199"/>
      <c r="L917" s="199"/>
      <c r="M917" s="199"/>
      <c r="N917" s="199"/>
      <c r="O917" s="199"/>
      <c r="P917" s="199"/>
      <c r="Q917" s="199"/>
      <c r="R917" s="199"/>
      <c r="S917" s="199"/>
      <c r="T917" s="199"/>
      <c r="U917" s="199"/>
      <c r="V917" s="199"/>
      <c r="W917" s="199"/>
      <c r="X917" s="199"/>
      <c r="Y917" s="199"/>
      <c r="Z917" s="199"/>
      <c r="AA917" s="199"/>
    </row>
    <row r="918" spans="1:27" ht="12.75" customHeight="1" x14ac:dyDescent="0.2">
      <c r="A918" s="199"/>
      <c r="B918" s="199"/>
      <c r="C918" s="215"/>
      <c r="D918" s="215"/>
      <c r="E918" s="215"/>
      <c r="F918" s="221"/>
      <c r="G918" s="199"/>
      <c r="H918" s="199"/>
      <c r="I918" s="199"/>
      <c r="J918" s="199"/>
      <c r="K918" s="199"/>
      <c r="L918" s="199"/>
      <c r="M918" s="199"/>
      <c r="N918" s="199"/>
      <c r="O918" s="199"/>
      <c r="P918" s="199"/>
      <c r="Q918" s="199"/>
      <c r="R918" s="199"/>
      <c r="S918" s="199"/>
      <c r="T918" s="199"/>
      <c r="U918" s="199"/>
      <c r="V918" s="199"/>
      <c r="W918" s="199"/>
      <c r="X918" s="199"/>
      <c r="Y918" s="199"/>
      <c r="Z918" s="199"/>
      <c r="AA918" s="199"/>
    </row>
    <row r="919" spans="1:27" ht="12.75" customHeight="1" x14ac:dyDescent="0.2">
      <c r="A919" s="199"/>
      <c r="B919" s="199"/>
      <c r="C919" s="215"/>
      <c r="D919" s="215"/>
      <c r="E919" s="215"/>
      <c r="F919" s="221"/>
      <c r="G919" s="199"/>
      <c r="H919" s="199"/>
      <c r="I919" s="199"/>
      <c r="J919" s="199"/>
      <c r="K919" s="199"/>
      <c r="L919" s="199"/>
      <c r="M919" s="199"/>
      <c r="N919" s="199"/>
      <c r="O919" s="199"/>
      <c r="P919" s="199"/>
      <c r="Q919" s="199"/>
      <c r="R919" s="199"/>
      <c r="S919" s="199"/>
      <c r="T919" s="199"/>
      <c r="U919" s="199"/>
      <c r="V919" s="199"/>
      <c r="W919" s="199"/>
      <c r="X919" s="199"/>
      <c r="Y919" s="199"/>
      <c r="Z919" s="199"/>
      <c r="AA919" s="199"/>
    </row>
    <row r="920" spans="1:27" ht="12.75" customHeight="1" x14ac:dyDescent="0.2">
      <c r="A920" s="199"/>
      <c r="B920" s="199"/>
      <c r="C920" s="215"/>
      <c r="D920" s="215"/>
      <c r="E920" s="215"/>
      <c r="F920" s="221"/>
      <c r="G920" s="199"/>
      <c r="H920" s="199"/>
      <c r="I920" s="199"/>
      <c r="J920" s="199"/>
      <c r="K920" s="199"/>
      <c r="L920" s="199"/>
      <c r="M920" s="199"/>
      <c r="N920" s="199"/>
      <c r="O920" s="199"/>
      <c r="P920" s="199"/>
      <c r="Q920" s="199"/>
      <c r="R920" s="199"/>
      <c r="S920" s="199"/>
      <c r="T920" s="199"/>
      <c r="U920" s="199"/>
      <c r="V920" s="199"/>
      <c r="W920" s="199"/>
      <c r="X920" s="199"/>
      <c r="Y920" s="199"/>
      <c r="Z920" s="199"/>
      <c r="AA920" s="199"/>
    </row>
    <row r="921" spans="1:27" ht="12.75" customHeight="1" x14ac:dyDescent="0.2">
      <c r="A921" s="199"/>
      <c r="B921" s="199"/>
      <c r="C921" s="215"/>
      <c r="D921" s="215"/>
      <c r="E921" s="215"/>
      <c r="F921" s="221"/>
      <c r="G921" s="199"/>
      <c r="H921" s="199"/>
      <c r="I921" s="199"/>
      <c r="J921" s="199"/>
      <c r="K921" s="199"/>
      <c r="L921" s="199"/>
      <c r="M921" s="199"/>
      <c r="N921" s="199"/>
      <c r="O921" s="199"/>
      <c r="P921" s="199"/>
      <c r="Q921" s="199"/>
      <c r="R921" s="199"/>
      <c r="S921" s="199"/>
      <c r="T921" s="199"/>
      <c r="U921" s="199"/>
      <c r="V921" s="199"/>
      <c r="W921" s="199"/>
      <c r="X921" s="199"/>
      <c r="Y921" s="199"/>
      <c r="Z921" s="199"/>
      <c r="AA921" s="199"/>
    </row>
    <row r="922" spans="1:27" ht="12.75" customHeight="1" x14ac:dyDescent="0.2">
      <c r="A922" s="199"/>
      <c r="B922" s="199"/>
      <c r="C922" s="215"/>
      <c r="D922" s="215"/>
      <c r="E922" s="215"/>
      <c r="F922" s="221"/>
      <c r="G922" s="199"/>
      <c r="H922" s="199"/>
      <c r="I922" s="199"/>
      <c r="J922" s="199"/>
      <c r="K922" s="199"/>
      <c r="L922" s="199"/>
      <c r="M922" s="199"/>
      <c r="N922" s="199"/>
      <c r="O922" s="199"/>
      <c r="P922" s="199"/>
      <c r="Q922" s="199"/>
      <c r="R922" s="199"/>
      <c r="S922" s="199"/>
      <c r="T922" s="199"/>
      <c r="U922" s="199"/>
      <c r="V922" s="199"/>
      <c r="W922" s="199"/>
      <c r="X922" s="199"/>
      <c r="Y922" s="199"/>
      <c r="Z922" s="199"/>
      <c r="AA922" s="199"/>
    </row>
    <row r="923" spans="1:27" ht="12.75" customHeight="1" x14ac:dyDescent="0.2">
      <c r="A923" s="199"/>
      <c r="B923" s="199"/>
      <c r="C923" s="215"/>
      <c r="D923" s="215"/>
      <c r="E923" s="215"/>
      <c r="F923" s="221"/>
      <c r="G923" s="199"/>
      <c r="H923" s="199"/>
      <c r="I923" s="199"/>
      <c r="J923" s="199"/>
      <c r="K923" s="199"/>
      <c r="L923" s="199"/>
      <c r="M923" s="199"/>
      <c r="N923" s="199"/>
      <c r="O923" s="199"/>
      <c r="P923" s="199"/>
      <c r="Q923" s="199"/>
      <c r="R923" s="199"/>
      <c r="S923" s="199"/>
      <c r="T923" s="199"/>
      <c r="U923" s="199"/>
      <c r="V923" s="199"/>
      <c r="W923" s="199"/>
      <c r="X923" s="199"/>
      <c r="Y923" s="199"/>
      <c r="Z923" s="199"/>
      <c r="AA923" s="199"/>
    </row>
    <row r="924" spans="1:27" ht="12.75" customHeight="1" x14ac:dyDescent="0.2">
      <c r="A924" s="199"/>
      <c r="B924" s="199"/>
      <c r="C924" s="215"/>
      <c r="D924" s="215"/>
      <c r="E924" s="215"/>
      <c r="F924" s="221"/>
      <c r="G924" s="199"/>
      <c r="H924" s="199"/>
      <c r="I924" s="199"/>
      <c r="J924" s="199"/>
      <c r="K924" s="199"/>
      <c r="L924" s="199"/>
      <c r="M924" s="199"/>
      <c r="N924" s="199"/>
      <c r="O924" s="199"/>
      <c r="P924" s="199"/>
      <c r="Q924" s="199"/>
      <c r="R924" s="199"/>
      <c r="S924" s="199"/>
      <c r="T924" s="199"/>
      <c r="U924" s="199"/>
      <c r="V924" s="199"/>
      <c r="W924" s="199"/>
      <c r="X924" s="199"/>
      <c r="Y924" s="199"/>
      <c r="Z924" s="199"/>
      <c r="AA924" s="199"/>
    </row>
    <row r="925" spans="1:27" ht="12.75" customHeight="1" x14ac:dyDescent="0.2">
      <c r="A925" s="199"/>
      <c r="B925" s="199"/>
      <c r="C925" s="215"/>
      <c r="D925" s="215"/>
      <c r="E925" s="215"/>
      <c r="F925" s="221"/>
      <c r="G925" s="199"/>
      <c r="H925" s="199"/>
      <c r="I925" s="199"/>
      <c r="J925" s="199"/>
      <c r="K925" s="199"/>
      <c r="L925" s="199"/>
      <c r="M925" s="199"/>
      <c r="N925" s="199"/>
      <c r="O925" s="199"/>
      <c r="P925" s="199"/>
      <c r="Q925" s="199"/>
      <c r="R925" s="199"/>
      <c r="S925" s="199"/>
      <c r="T925" s="199"/>
      <c r="U925" s="199"/>
      <c r="V925" s="199"/>
      <c r="W925" s="199"/>
      <c r="X925" s="199"/>
      <c r="Y925" s="199"/>
      <c r="Z925" s="199"/>
      <c r="AA925" s="199"/>
    </row>
    <row r="926" spans="1:27" ht="12.75" customHeight="1" x14ac:dyDescent="0.2">
      <c r="A926" s="199"/>
      <c r="B926" s="199"/>
      <c r="C926" s="215"/>
      <c r="D926" s="215"/>
      <c r="E926" s="215"/>
      <c r="F926" s="221"/>
      <c r="G926" s="199"/>
      <c r="H926" s="199"/>
      <c r="I926" s="199"/>
      <c r="J926" s="199"/>
      <c r="K926" s="199"/>
      <c r="L926" s="199"/>
      <c r="M926" s="199"/>
      <c r="N926" s="199"/>
      <c r="O926" s="199"/>
      <c r="P926" s="199"/>
      <c r="Q926" s="199"/>
      <c r="R926" s="199"/>
      <c r="S926" s="199"/>
      <c r="T926" s="199"/>
      <c r="U926" s="199"/>
      <c r="V926" s="199"/>
      <c r="W926" s="199"/>
      <c r="X926" s="199"/>
      <c r="Y926" s="199"/>
      <c r="Z926" s="199"/>
      <c r="AA926" s="199"/>
    </row>
    <row r="927" spans="1:27" ht="12.75" customHeight="1" x14ac:dyDescent="0.2">
      <c r="A927" s="199"/>
      <c r="B927" s="199"/>
      <c r="C927" s="215"/>
      <c r="D927" s="215"/>
      <c r="E927" s="215"/>
      <c r="F927" s="221"/>
      <c r="G927" s="199"/>
      <c r="H927" s="199"/>
      <c r="I927" s="199"/>
      <c r="J927" s="199"/>
      <c r="K927" s="199"/>
      <c r="L927" s="199"/>
      <c r="M927" s="199"/>
      <c r="N927" s="199"/>
      <c r="O927" s="199"/>
      <c r="P927" s="199"/>
      <c r="Q927" s="199"/>
      <c r="R927" s="199"/>
      <c r="S927" s="199"/>
      <c r="T927" s="199"/>
      <c r="U927" s="199"/>
      <c r="V927" s="199"/>
      <c r="W927" s="199"/>
      <c r="X927" s="199"/>
      <c r="Y927" s="199"/>
      <c r="Z927" s="199"/>
      <c r="AA927" s="199"/>
    </row>
    <row r="928" spans="1:27" ht="12.75" customHeight="1" x14ac:dyDescent="0.2">
      <c r="A928" s="199"/>
      <c r="B928" s="199"/>
      <c r="C928" s="215"/>
      <c r="D928" s="215"/>
      <c r="E928" s="215"/>
      <c r="F928" s="221"/>
      <c r="G928" s="199"/>
      <c r="H928" s="199"/>
      <c r="I928" s="199"/>
      <c r="J928" s="199"/>
      <c r="K928" s="199"/>
      <c r="L928" s="199"/>
      <c r="M928" s="199"/>
      <c r="N928" s="199"/>
      <c r="O928" s="199"/>
      <c r="P928" s="199"/>
      <c r="Q928" s="199"/>
      <c r="R928" s="199"/>
      <c r="S928" s="199"/>
      <c r="T928" s="199"/>
      <c r="U928" s="199"/>
      <c r="V928" s="199"/>
      <c r="W928" s="199"/>
      <c r="X928" s="199"/>
      <c r="Y928" s="199"/>
      <c r="Z928" s="199"/>
      <c r="AA928" s="199"/>
    </row>
    <row r="929" spans="1:27" ht="12.75" customHeight="1" x14ac:dyDescent="0.2">
      <c r="A929" s="199"/>
      <c r="B929" s="199"/>
      <c r="C929" s="215"/>
      <c r="D929" s="215"/>
      <c r="E929" s="215"/>
      <c r="F929" s="221"/>
      <c r="G929" s="199"/>
      <c r="H929" s="199"/>
      <c r="I929" s="199"/>
      <c r="J929" s="199"/>
      <c r="K929" s="199"/>
      <c r="L929" s="199"/>
      <c r="M929" s="199"/>
      <c r="N929" s="199"/>
      <c r="O929" s="199"/>
      <c r="P929" s="199"/>
      <c r="Q929" s="199"/>
      <c r="R929" s="199"/>
      <c r="S929" s="199"/>
      <c r="T929" s="199"/>
      <c r="U929" s="199"/>
      <c r="V929" s="199"/>
      <c r="W929" s="199"/>
      <c r="X929" s="199"/>
      <c r="Y929" s="199"/>
      <c r="Z929" s="199"/>
      <c r="AA929" s="199"/>
    </row>
    <row r="930" spans="1:27" ht="12.75" customHeight="1" x14ac:dyDescent="0.2">
      <c r="A930" s="199"/>
      <c r="B930" s="199"/>
      <c r="C930" s="215"/>
      <c r="D930" s="215"/>
      <c r="E930" s="215"/>
      <c r="F930" s="221"/>
      <c r="G930" s="199"/>
      <c r="H930" s="199"/>
      <c r="I930" s="199"/>
      <c r="J930" s="199"/>
      <c r="K930" s="199"/>
      <c r="L930" s="199"/>
      <c r="M930" s="199"/>
      <c r="N930" s="199"/>
      <c r="O930" s="199"/>
      <c r="P930" s="199"/>
      <c r="Q930" s="199"/>
      <c r="R930" s="199"/>
      <c r="S930" s="199"/>
      <c r="T930" s="199"/>
      <c r="U930" s="199"/>
      <c r="V930" s="199"/>
      <c r="W930" s="199"/>
      <c r="X930" s="199"/>
      <c r="Y930" s="199"/>
      <c r="Z930" s="199"/>
      <c r="AA930" s="199"/>
    </row>
    <row r="931" spans="1:27" ht="12.75" customHeight="1" x14ac:dyDescent="0.2">
      <c r="A931" s="199"/>
      <c r="B931" s="199"/>
      <c r="C931" s="215"/>
      <c r="D931" s="215"/>
      <c r="E931" s="215"/>
      <c r="F931" s="221"/>
      <c r="G931" s="199"/>
      <c r="H931" s="199"/>
      <c r="I931" s="199"/>
      <c r="J931" s="199"/>
      <c r="K931" s="199"/>
      <c r="L931" s="199"/>
      <c r="M931" s="199"/>
      <c r="N931" s="199"/>
      <c r="O931" s="199"/>
      <c r="P931" s="199"/>
      <c r="Q931" s="199"/>
      <c r="R931" s="199"/>
      <c r="S931" s="199"/>
      <c r="T931" s="199"/>
      <c r="U931" s="199"/>
      <c r="V931" s="199"/>
      <c r="W931" s="199"/>
      <c r="X931" s="199"/>
      <c r="Y931" s="199"/>
      <c r="Z931" s="199"/>
      <c r="AA931" s="199"/>
    </row>
    <row r="932" spans="1:27" ht="12.75" customHeight="1" x14ac:dyDescent="0.2">
      <c r="A932" s="199"/>
      <c r="B932" s="199"/>
      <c r="C932" s="215"/>
      <c r="D932" s="215"/>
      <c r="E932" s="215"/>
      <c r="F932" s="221"/>
      <c r="G932" s="199"/>
      <c r="H932" s="199"/>
      <c r="I932" s="199"/>
      <c r="J932" s="199"/>
      <c r="K932" s="199"/>
      <c r="L932" s="199"/>
      <c r="M932" s="199"/>
      <c r="N932" s="199"/>
      <c r="O932" s="199"/>
      <c r="P932" s="199"/>
      <c r="Q932" s="199"/>
      <c r="R932" s="199"/>
      <c r="S932" s="199"/>
      <c r="T932" s="199"/>
      <c r="U932" s="199"/>
      <c r="V932" s="199"/>
      <c r="W932" s="199"/>
      <c r="X932" s="199"/>
      <c r="Y932" s="199"/>
      <c r="Z932" s="199"/>
      <c r="AA932" s="199"/>
    </row>
    <row r="933" spans="1:27" ht="12.75" customHeight="1" x14ac:dyDescent="0.2">
      <c r="A933" s="199"/>
      <c r="B933" s="199"/>
      <c r="C933" s="215"/>
      <c r="D933" s="215"/>
      <c r="E933" s="215"/>
      <c r="F933" s="221"/>
      <c r="G933" s="199"/>
      <c r="H933" s="199"/>
      <c r="I933" s="199"/>
      <c r="J933" s="199"/>
      <c r="K933" s="199"/>
      <c r="L933" s="199"/>
      <c r="M933" s="199"/>
      <c r="N933" s="199"/>
      <c r="O933" s="199"/>
      <c r="P933" s="199"/>
      <c r="Q933" s="199"/>
      <c r="R933" s="199"/>
      <c r="S933" s="199"/>
      <c r="T933" s="199"/>
      <c r="U933" s="199"/>
      <c r="V933" s="199"/>
      <c r="W933" s="199"/>
      <c r="X933" s="199"/>
      <c r="Y933" s="199"/>
      <c r="Z933" s="199"/>
      <c r="AA933" s="199"/>
    </row>
    <row r="934" spans="1:27" ht="12.75" customHeight="1" x14ac:dyDescent="0.2">
      <c r="A934" s="199"/>
      <c r="B934" s="199"/>
      <c r="C934" s="215"/>
      <c r="D934" s="215"/>
      <c r="E934" s="215"/>
      <c r="F934" s="221"/>
      <c r="G934" s="199"/>
      <c r="H934" s="199"/>
      <c r="I934" s="199"/>
      <c r="J934" s="199"/>
      <c r="K934" s="199"/>
      <c r="L934" s="199"/>
      <c r="M934" s="199"/>
      <c r="N934" s="199"/>
      <c r="O934" s="199"/>
      <c r="P934" s="199"/>
      <c r="Q934" s="199"/>
      <c r="R934" s="199"/>
      <c r="S934" s="199"/>
      <c r="T934" s="199"/>
      <c r="U934" s="199"/>
      <c r="V934" s="199"/>
      <c r="W934" s="199"/>
      <c r="X934" s="199"/>
      <c r="Y934" s="199"/>
      <c r="Z934" s="199"/>
      <c r="AA934" s="199"/>
    </row>
    <row r="935" spans="1:27" ht="12.75" customHeight="1" x14ac:dyDescent="0.2">
      <c r="A935" s="199"/>
      <c r="B935" s="199"/>
      <c r="C935" s="215"/>
      <c r="D935" s="215"/>
      <c r="E935" s="215"/>
      <c r="F935" s="221"/>
      <c r="G935" s="199"/>
      <c r="H935" s="199"/>
      <c r="I935" s="199"/>
      <c r="J935" s="199"/>
      <c r="K935" s="199"/>
      <c r="L935" s="199"/>
      <c r="M935" s="199"/>
      <c r="N935" s="199"/>
      <c r="O935" s="199"/>
      <c r="P935" s="199"/>
      <c r="Q935" s="199"/>
      <c r="R935" s="199"/>
      <c r="S935" s="199"/>
      <c r="T935" s="199"/>
      <c r="U935" s="199"/>
      <c r="V935" s="199"/>
      <c r="W935" s="199"/>
      <c r="X935" s="199"/>
      <c r="Y935" s="199"/>
      <c r="Z935" s="199"/>
      <c r="AA935" s="199"/>
    </row>
    <row r="936" spans="1:27" ht="12.75" customHeight="1" x14ac:dyDescent="0.2">
      <c r="A936" s="199"/>
      <c r="B936" s="199"/>
      <c r="C936" s="215"/>
      <c r="D936" s="215"/>
      <c r="E936" s="215"/>
      <c r="F936" s="221"/>
      <c r="G936" s="199"/>
      <c r="H936" s="199"/>
      <c r="I936" s="199"/>
      <c r="J936" s="199"/>
      <c r="K936" s="199"/>
      <c r="L936" s="199"/>
      <c r="M936" s="199"/>
      <c r="N936" s="199"/>
      <c r="O936" s="199"/>
      <c r="P936" s="199"/>
      <c r="Q936" s="199"/>
      <c r="R936" s="199"/>
      <c r="S936" s="199"/>
      <c r="T936" s="199"/>
      <c r="U936" s="199"/>
      <c r="V936" s="199"/>
      <c r="W936" s="199"/>
      <c r="X936" s="199"/>
      <c r="Y936" s="199"/>
      <c r="Z936" s="199"/>
      <c r="AA936" s="199"/>
    </row>
    <row r="937" spans="1:27" ht="12.75" customHeight="1" x14ac:dyDescent="0.2">
      <c r="A937" s="199"/>
      <c r="B937" s="199"/>
      <c r="C937" s="215"/>
      <c r="D937" s="215"/>
      <c r="E937" s="215"/>
      <c r="F937" s="221"/>
      <c r="G937" s="199"/>
      <c r="H937" s="199"/>
      <c r="I937" s="199"/>
      <c r="J937" s="199"/>
      <c r="K937" s="199"/>
      <c r="L937" s="199"/>
      <c r="M937" s="199"/>
      <c r="N937" s="199"/>
      <c r="O937" s="199"/>
      <c r="P937" s="199"/>
      <c r="Q937" s="199"/>
      <c r="R937" s="199"/>
      <c r="S937" s="199"/>
      <c r="T937" s="199"/>
      <c r="U937" s="199"/>
      <c r="V937" s="199"/>
      <c r="W937" s="199"/>
      <c r="X937" s="199"/>
      <c r="Y937" s="199"/>
      <c r="Z937" s="199"/>
      <c r="AA937" s="199"/>
    </row>
    <row r="938" spans="1:27" ht="12.75" customHeight="1" x14ac:dyDescent="0.2">
      <c r="A938" s="199"/>
      <c r="B938" s="199"/>
      <c r="C938" s="215"/>
      <c r="D938" s="215"/>
      <c r="E938" s="215"/>
      <c r="F938" s="221"/>
      <c r="G938" s="199"/>
      <c r="H938" s="199"/>
      <c r="I938" s="199"/>
      <c r="J938" s="199"/>
      <c r="K938" s="199"/>
      <c r="L938" s="199"/>
      <c r="M938" s="199"/>
      <c r="N938" s="199"/>
      <c r="O938" s="199"/>
      <c r="P938" s="199"/>
      <c r="Q938" s="199"/>
      <c r="R938" s="199"/>
      <c r="S938" s="199"/>
      <c r="T938" s="199"/>
      <c r="U938" s="199"/>
      <c r="V938" s="199"/>
      <c r="W938" s="199"/>
      <c r="X938" s="199"/>
      <c r="Y938" s="199"/>
      <c r="Z938" s="199"/>
      <c r="AA938" s="199"/>
    </row>
    <row r="939" spans="1:27" ht="12.75" customHeight="1" x14ac:dyDescent="0.2">
      <c r="A939" s="199"/>
      <c r="B939" s="199"/>
      <c r="C939" s="215"/>
      <c r="D939" s="215"/>
      <c r="E939" s="215"/>
      <c r="F939" s="221"/>
      <c r="G939" s="199"/>
      <c r="H939" s="199"/>
      <c r="I939" s="199"/>
      <c r="J939" s="199"/>
      <c r="K939" s="199"/>
      <c r="L939" s="199"/>
      <c r="M939" s="199"/>
      <c r="N939" s="199"/>
      <c r="O939" s="199"/>
      <c r="P939" s="199"/>
      <c r="Q939" s="199"/>
      <c r="R939" s="199"/>
      <c r="S939" s="199"/>
      <c r="T939" s="199"/>
      <c r="U939" s="199"/>
      <c r="V939" s="199"/>
      <c r="W939" s="199"/>
      <c r="X939" s="199"/>
      <c r="Y939" s="199"/>
      <c r="Z939" s="199"/>
      <c r="AA939" s="199"/>
    </row>
    <row r="940" spans="1:27" ht="12.75" customHeight="1" x14ac:dyDescent="0.2">
      <c r="A940" s="199"/>
      <c r="B940" s="199"/>
      <c r="C940" s="215"/>
      <c r="D940" s="215"/>
      <c r="E940" s="215"/>
      <c r="F940" s="221"/>
      <c r="G940" s="199"/>
      <c r="H940" s="199"/>
      <c r="I940" s="199"/>
      <c r="J940" s="199"/>
      <c r="K940" s="199"/>
      <c r="L940" s="199"/>
      <c r="M940" s="199"/>
      <c r="N940" s="199"/>
      <c r="O940" s="199"/>
      <c r="P940" s="199"/>
      <c r="Q940" s="199"/>
      <c r="R940" s="199"/>
      <c r="S940" s="199"/>
      <c r="T940" s="199"/>
      <c r="U940" s="199"/>
      <c r="V940" s="199"/>
      <c r="W940" s="199"/>
      <c r="X940" s="199"/>
      <c r="Y940" s="199"/>
      <c r="Z940" s="199"/>
      <c r="AA940" s="199"/>
    </row>
    <row r="941" spans="1:27" ht="12.75" customHeight="1" x14ac:dyDescent="0.2">
      <c r="A941" s="199"/>
      <c r="B941" s="199"/>
      <c r="C941" s="215"/>
      <c r="D941" s="215"/>
      <c r="E941" s="215"/>
      <c r="F941" s="221"/>
      <c r="G941" s="199"/>
      <c r="H941" s="199"/>
      <c r="I941" s="199"/>
      <c r="J941" s="199"/>
      <c r="K941" s="199"/>
      <c r="L941" s="199"/>
      <c r="M941" s="199"/>
      <c r="N941" s="199"/>
      <c r="O941" s="199"/>
      <c r="P941" s="199"/>
      <c r="Q941" s="199"/>
      <c r="R941" s="199"/>
      <c r="S941" s="199"/>
      <c r="T941" s="199"/>
      <c r="U941" s="199"/>
      <c r="V941" s="199"/>
      <c r="W941" s="199"/>
      <c r="X941" s="199"/>
      <c r="Y941" s="199"/>
      <c r="Z941" s="199"/>
      <c r="AA941" s="199"/>
    </row>
    <row r="942" spans="1:27" ht="12.75" customHeight="1" x14ac:dyDescent="0.2">
      <c r="A942" s="199"/>
      <c r="B942" s="199"/>
      <c r="C942" s="215"/>
      <c r="D942" s="215"/>
      <c r="E942" s="215"/>
      <c r="F942" s="221"/>
      <c r="G942" s="199"/>
      <c r="H942" s="199"/>
      <c r="I942" s="199"/>
      <c r="J942" s="199"/>
      <c r="K942" s="199"/>
      <c r="L942" s="199"/>
      <c r="M942" s="199"/>
      <c r="N942" s="199"/>
      <c r="O942" s="199"/>
      <c r="P942" s="199"/>
      <c r="Q942" s="199"/>
      <c r="R942" s="199"/>
      <c r="S942" s="199"/>
      <c r="T942" s="199"/>
      <c r="U942" s="199"/>
      <c r="V942" s="199"/>
      <c r="W942" s="199"/>
      <c r="X942" s="199"/>
      <c r="Y942" s="199"/>
      <c r="Z942" s="199"/>
      <c r="AA942" s="199"/>
    </row>
    <row r="943" spans="1:27" ht="12.75" customHeight="1" x14ac:dyDescent="0.2">
      <c r="A943" s="199"/>
      <c r="B943" s="199"/>
      <c r="C943" s="215"/>
      <c r="D943" s="215"/>
      <c r="E943" s="215"/>
      <c r="F943" s="221"/>
      <c r="G943" s="199"/>
      <c r="H943" s="199"/>
      <c r="I943" s="199"/>
      <c r="J943" s="199"/>
      <c r="K943" s="199"/>
      <c r="L943" s="199"/>
      <c r="M943" s="199"/>
      <c r="N943" s="199"/>
      <c r="O943" s="199"/>
      <c r="P943" s="199"/>
      <c r="Q943" s="199"/>
      <c r="R943" s="199"/>
      <c r="S943" s="199"/>
      <c r="T943" s="199"/>
      <c r="U943" s="199"/>
      <c r="V943" s="199"/>
      <c r="W943" s="199"/>
      <c r="X943" s="199"/>
      <c r="Y943" s="199"/>
      <c r="Z943" s="199"/>
      <c r="AA943" s="199"/>
    </row>
    <row r="944" spans="1:27" ht="12.75" customHeight="1" x14ac:dyDescent="0.2">
      <c r="A944" s="199"/>
      <c r="B944" s="199"/>
      <c r="C944" s="215"/>
      <c r="D944" s="215"/>
      <c r="E944" s="215"/>
      <c r="F944" s="221"/>
      <c r="G944" s="199"/>
      <c r="H944" s="199"/>
      <c r="I944" s="199"/>
      <c r="J944" s="199"/>
      <c r="K944" s="199"/>
      <c r="L944" s="199"/>
      <c r="M944" s="199"/>
      <c r="N944" s="199"/>
      <c r="O944" s="199"/>
      <c r="P944" s="199"/>
      <c r="Q944" s="199"/>
      <c r="R944" s="199"/>
      <c r="S944" s="199"/>
      <c r="T944" s="199"/>
      <c r="U944" s="199"/>
      <c r="V944" s="199"/>
      <c r="W944" s="199"/>
      <c r="X944" s="199"/>
      <c r="Y944" s="199"/>
      <c r="Z944" s="199"/>
      <c r="AA944" s="199"/>
    </row>
    <row r="945" spans="1:27" ht="12.75" customHeight="1" x14ac:dyDescent="0.2">
      <c r="A945" s="199"/>
      <c r="B945" s="199"/>
      <c r="C945" s="215"/>
      <c r="D945" s="215"/>
      <c r="E945" s="215"/>
      <c r="F945" s="221"/>
      <c r="G945" s="199"/>
      <c r="H945" s="199"/>
      <c r="I945" s="199"/>
      <c r="J945" s="199"/>
      <c r="K945" s="199"/>
      <c r="L945" s="199"/>
      <c r="M945" s="199"/>
      <c r="N945" s="199"/>
      <c r="O945" s="199"/>
      <c r="P945" s="199"/>
      <c r="Q945" s="199"/>
      <c r="R945" s="199"/>
      <c r="S945" s="199"/>
      <c r="T945" s="199"/>
      <c r="U945" s="199"/>
      <c r="V945" s="199"/>
      <c r="W945" s="199"/>
      <c r="X945" s="199"/>
      <c r="Y945" s="199"/>
      <c r="Z945" s="199"/>
      <c r="AA945" s="199"/>
    </row>
    <row r="946" spans="1:27" ht="12.75" customHeight="1" x14ac:dyDescent="0.2">
      <c r="A946" s="199"/>
      <c r="B946" s="199"/>
      <c r="C946" s="215"/>
      <c r="D946" s="215"/>
      <c r="E946" s="215"/>
      <c r="F946" s="221"/>
      <c r="G946" s="199"/>
      <c r="H946" s="199"/>
      <c r="I946" s="199"/>
      <c r="J946" s="199"/>
      <c r="K946" s="199"/>
      <c r="L946" s="199"/>
      <c r="M946" s="199"/>
      <c r="N946" s="199"/>
      <c r="O946" s="199"/>
      <c r="P946" s="199"/>
      <c r="Q946" s="199"/>
      <c r="R946" s="199"/>
      <c r="S946" s="199"/>
      <c r="T946" s="199"/>
      <c r="U946" s="199"/>
      <c r="V946" s="199"/>
      <c r="W946" s="199"/>
      <c r="X946" s="199"/>
      <c r="Y946" s="199"/>
      <c r="Z946" s="199"/>
      <c r="AA946" s="199"/>
    </row>
    <row r="947" spans="1:27" ht="12.75" customHeight="1" x14ac:dyDescent="0.2">
      <c r="A947" s="199"/>
      <c r="B947" s="199"/>
      <c r="C947" s="215"/>
      <c r="D947" s="215"/>
      <c r="E947" s="215"/>
      <c r="F947" s="221"/>
      <c r="G947" s="199"/>
      <c r="H947" s="199"/>
      <c r="I947" s="199"/>
      <c r="J947" s="199"/>
      <c r="K947" s="199"/>
      <c r="L947" s="199"/>
      <c r="M947" s="199"/>
      <c r="N947" s="199"/>
      <c r="O947" s="199"/>
      <c r="P947" s="199"/>
      <c r="Q947" s="199"/>
      <c r="R947" s="199"/>
      <c r="S947" s="199"/>
      <c r="T947" s="199"/>
      <c r="U947" s="199"/>
      <c r="V947" s="199"/>
      <c r="W947" s="199"/>
      <c r="X947" s="199"/>
      <c r="Y947" s="199"/>
      <c r="Z947" s="199"/>
      <c r="AA947" s="199"/>
    </row>
    <row r="948" spans="1:27" ht="12.75" customHeight="1" x14ac:dyDescent="0.2">
      <c r="A948" s="199"/>
      <c r="B948" s="199"/>
      <c r="C948" s="215"/>
      <c r="D948" s="215"/>
      <c r="E948" s="215"/>
      <c r="F948" s="221"/>
      <c r="G948" s="199"/>
      <c r="H948" s="199"/>
      <c r="I948" s="199"/>
      <c r="J948" s="199"/>
      <c r="K948" s="199"/>
      <c r="L948" s="199"/>
      <c r="M948" s="199"/>
      <c r="N948" s="199"/>
      <c r="O948" s="199"/>
      <c r="P948" s="199"/>
      <c r="Q948" s="199"/>
      <c r="R948" s="199"/>
      <c r="S948" s="199"/>
      <c r="T948" s="199"/>
      <c r="U948" s="199"/>
      <c r="V948" s="199"/>
      <c r="W948" s="199"/>
      <c r="X948" s="199"/>
      <c r="Y948" s="199"/>
      <c r="Z948" s="199"/>
      <c r="AA948" s="199"/>
    </row>
    <row r="949" spans="1:27" ht="12.75" customHeight="1" x14ac:dyDescent="0.2">
      <c r="A949" s="199"/>
      <c r="B949" s="199"/>
      <c r="C949" s="215"/>
      <c r="D949" s="215"/>
      <c r="E949" s="215"/>
      <c r="F949" s="221"/>
      <c r="G949" s="199"/>
      <c r="H949" s="199"/>
      <c r="I949" s="199"/>
      <c r="J949" s="199"/>
      <c r="K949" s="199"/>
      <c r="L949" s="199"/>
      <c r="M949" s="199"/>
      <c r="N949" s="199"/>
      <c r="O949" s="199"/>
      <c r="P949" s="199"/>
      <c r="Q949" s="199"/>
      <c r="R949" s="199"/>
      <c r="S949" s="199"/>
      <c r="T949" s="199"/>
      <c r="U949" s="199"/>
      <c r="V949" s="199"/>
      <c r="W949" s="199"/>
      <c r="X949" s="199"/>
      <c r="Y949" s="199"/>
      <c r="Z949" s="199"/>
      <c r="AA949" s="199"/>
    </row>
    <row r="950" spans="1:27" ht="12.75" customHeight="1" x14ac:dyDescent="0.2">
      <c r="A950" s="199"/>
      <c r="B950" s="199"/>
      <c r="C950" s="215"/>
      <c r="D950" s="215"/>
      <c r="E950" s="215"/>
      <c r="F950" s="221"/>
      <c r="G950" s="199"/>
      <c r="H950" s="199"/>
      <c r="I950" s="199"/>
      <c r="J950" s="199"/>
      <c r="K950" s="199"/>
      <c r="L950" s="199"/>
      <c r="M950" s="199"/>
      <c r="N950" s="199"/>
      <c r="O950" s="199"/>
      <c r="P950" s="199"/>
      <c r="Q950" s="199"/>
      <c r="R950" s="199"/>
      <c r="S950" s="199"/>
      <c r="T950" s="199"/>
      <c r="U950" s="199"/>
      <c r="V950" s="199"/>
      <c r="W950" s="199"/>
      <c r="X950" s="199"/>
      <c r="Y950" s="199"/>
      <c r="Z950" s="199"/>
      <c r="AA950" s="199"/>
    </row>
    <row r="951" spans="1:27" ht="12.75" customHeight="1" x14ac:dyDescent="0.2">
      <c r="A951" s="199"/>
      <c r="B951" s="199"/>
      <c r="C951" s="215"/>
      <c r="D951" s="215"/>
      <c r="E951" s="215"/>
      <c r="F951" s="221"/>
      <c r="G951" s="199"/>
      <c r="H951" s="199"/>
      <c r="I951" s="199"/>
      <c r="J951" s="199"/>
      <c r="K951" s="199"/>
      <c r="L951" s="199"/>
      <c r="M951" s="199"/>
      <c r="N951" s="199"/>
      <c r="O951" s="199"/>
      <c r="P951" s="199"/>
      <c r="Q951" s="199"/>
      <c r="R951" s="199"/>
      <c r="S951" s="199"/>
      <c r="T951" s="199"/>
      <c r="U951" s="199"/>
      <c r="V951" s="199"/>
      <c r="W951" s="199"/>
      <c r="X951" s="199"/>
      <c r="Y951" s="199"/>
      <c r="Z951" s="199"/>
      <c r="AA951" s="199"/>
    </row>
    <row r="952" spans="1:27" ht="12.75" customHeight="1" x14ac:dyDescent="0.2">
      <c r="A952" s="199"/>
      <c r="B952" s="199"/>
      <c r="C952" s="215"/>
      <c r="D952" s="215"/>
      <c r="E952" s="215"/>
      <c r="F952" s="221"/>
      <c r="G952" s="199"/>
      <c r="H952" s="199"/>
      <c r="I952" s="199"/>
      <c r="J952" s="199"/>
      <c r="K952" s="199"/>
      <c r="L952" s="199"/>
      <c r="M952" s="199"/>
      <c r="N952" s="199"/>
      <c r="O952" s="199"/>
      <c r="P952" s="199"/>
      <c r="Q952" s="199"/>
      <c r="R952" s="199"/>
      <c r="S952" s="199"/>
      <c r="T952" s="199"/>
      <c r="U952" s="199"/>
      <c r="V952" s="199"/>
      <c r="W952" s="199"/>
      <c r="X952" s="199"/>
      <c r="Y952" s="199"/>
      <c r="Z952" s="199"/>
      <c r="AA952" s="199"/>
    </row>
    <row r="953" spans="1:27" ht="12.75" customHeight="1" x14ac:dyDescent="0.2">
      <c r="A953" s="199"/>
      <c r="B953" s="199"/>
      <c r="C953" s="215"/>
      <c r="D953" s="215"/>
      <c r="E953" s="215"/>
      <c r="F953" s="221"/>
      <c r="G953" s="199"/>
      <c r="H953" s="199"/>
      <c r="I953" s="199"/>
      <c r="J953" s="199"/>
      <c r="K953" s="199"/>
      <c r="L953" s="199"/>
      <c r="M953" s="199"/>
      <c r="N953" s="199"/>
      <c r="O953" s="199"/>
      <c r="P953" s="199"/>
      <c r="Q953" s="199"/>
      <c r="R953" s="199"/>
      <c r="S953" s="199"/>
      <c r="T953" s="199"/>
      <c r="U953" s="199"/>
      <c r="V953" s="199"/>
      <c r="W953" s="199"/>
      <c r="X953" s="199"/>
      <c r="Y953" s="199"/>
      <c r="Z953" s="199"/>
      <c r="AA953" s="199"/>
    </row>
    <row r="954" spans="1:27" ht="12.75" customHeight="1" x14ac:dyDescent="0.2">
      <c r="A954" s="199"/>
      <c r="B954" s="199"/>
      <c r="C954" s="215"/>
      <c r="D954" s="215"/>
      <c r="E954" s="215"/>
      <c r="F954" s="221"/>
      <c r="G954" s="199"/>
      <c r="H954" s="199"/>
      <c r="I954" s="199"/>
      <c r="J954" s="199"/>
      <c r="K954" s="199"/>
      <c r="L954" s="199"/>
      <c r="M954" s="199"/>
      <c r="N954" s="199"/>
      <c r="O954" s="199"/>
      <c r="P954" s="199"/>
      <c r="Q954" s="199"/>
      <c r="R954" s="199"/>
      <c r="S954" s="199"/>
      <c r="T954" s="199"/>
      <c r="U954" s="199"/>
      <c r="V954" s="199"/>
      <c r="W954" s="199"/>
      <c r="X954" s="199"/>
      <c r="Y954" s="199"/>
      <c r="Z954" s="199"/>
      <c r="AA954" s="199"/>
    </row>
    <row r="955" spans="1:27" ht="12.75" customHeight="1" x14ac:dyDescent="0.2">
      <c r="A955" s="199"/>
      <c r="B955" s="199"/>
      <c r="C955" s="215"/>
      <c r="D955" s="215"/>
      <c r="E955" s="215"/>
      <c r="F955" s="221"/>
      <c r="G955" s="199"/>
      <c r="H955" s="199"/>
      <c r="I955" s="199"/>
      <c r="J955" s="199"/>
      <c r="K955" s="199"/>
      <c r="L955" s="199"/>
      <c r="M955" s="199"/>
      <c r="N955" s="199"/>
      <c r="O955" s="199"/>
      <c r="P955" s="199"/>
      <c r="Q955" s="199"/>
      <c r="R955" s="199"/>
      <c r="S955" s="199"/>
      <c r="T955" s="199"/>
      <c r="U955" s="199"/>
      <c r="V955" s="199"/>
      <c r="W955" s="199"/>
      <c r="X955" s="199"/>
      <c r="Y955" s="199"/>
      <c r="Z955" s="199"/>
      <c r="AA955" s="199"/>
    </row>
    <row r="956" spans="1:27" ht="12.75" customHeight="1" x14ac:dyDescent="0.2">
      <c r="A956" s="199"/>
      <c r="B956" s="199"/>
      <c r="C956" s="215"/>
      <c r="D956" s="215"/>
      <c r="E956" s="215"/>
      <c r="F956" s="221"/>
      <c r="G956" s="199"/>
      <c r="H956" s="199"/>
      <c r="I956" s="199"/>
      <c r="J956" s="199"/>
      <c r="K956" s="199"/>
      <c r="L956" s="199"/>
      <c r="M956" s="199"/>
      <c r="N956" s="199"/>
      <c r="O956" s="199"/>
      <c r="P956" s="199"/>
      <c r="Q956" s="199"/>
      <c r="R956" s="199"/>
      <c r="S956" s="199"/>
      <c r="T956" s="199"/>
      <c r="U956" s="199"/>
      <c r="V956" s="199"/>
      <c r="W956" s="199"/>
      <c r="X956" s="199"/>
      <c r="Y956" s="199"/>
      <c r="Z956" s="199"/>
      <c r="AA956" s="199"/>
    </row>
    <row r="957" spans="1:27" ht="12.75" customHeight="1" x14ac:dyDescent="0.2">
      <c r="A957" s="199"/>
      <c r="B957" s="199"/>
      <c r="C957" s="215"/>
      <c r="D957" s="215"/>
      <c r="E957" s="215"/>
      <c r="F957" s="221"/>
      <c r="G957" s="199"/>
      <c r="H957" s="199"/>
      <c r="I957" s="199"/>
      <c r="J957" s="199"/>
      <c r="K957" s="199"/>
      <c r="L957" s="199"/>
      <c r="M957" s="199"/>
      <c r="N957" s="199"/>
      <c r="O957" s="199"/>
      <c r="P957" s="199"/>
      <c r="Q957" s="199"/>
      <c r="R957" s="199"/>
      <c r="S957" s="199"/>
      <c r="T957" s="199"/>
      <c r="U957" s="199"/>
      <c r="V957" s="199"/>
      <c r="W957" s="199"/>
      <c r="X957" s="199"/>
      <c r="Y957" s="199"/>
      <c r="Z957" s="199"/>
      <c r="AA957" s="199"/>
    </row>
    <row r="958" spans="1:27" ht="12.75" customHeight="1" x14ac:dyDescent="0.2">
      <c r="A958" s="199"/>
      <c r="B958" s="199"/>
      <c r="C958" s="215"/>
      <c r="D958" s="215"/>
      <c r="E958" s="215"/>
      <c r="F958" s="221"/>
      <c r="G958" s="199"/>
      <c r="H958" s="199"/>
      <c r="I958" s="199"/>
      <c r="J958" s="199"/>
      <c r="K958" s="199"/>
      <c r="L958" s="199"/>
      <c r="M958" s="199"/>
      <c r="N958" s="199"/>
      <c r="O958" s="199"/>
      <c r="P958" s="199"/>
      <c r="Q958" s="199"/>
      <c r="R958" s="199"/>
      <c r="S958" s="199"/>
      <c r="T958" s="199"/>
      <c r="U958" s="199"/>
      <c r="V958" s="199"/>
      <c r="W958" s="199"/>
      <c r="X958" s="199"/>
      <c r="Y958" s="199"/>
      <c r="Z958" s="199"/>
      <c r="AA958" s="199"/>
    </row>
    <row r="959" spans="1:27" ht="12.75" customHeight="1" x14ac:dyDescent="0.2">
      <c r="A959" s="199"/>
      <c r="B959" s="199"/>
      <c r="C959" s="215"/>
      <c r="D959" s="215"/>
      <c r="E959" s="215"/>
      <c r="F959" s="221"/>
      <c r="G959" s="199"/>
      <c r="H959" s="199"/>
      <c r="I959" s="199"/>
      <c r="J959" s="199"/>
      <c r="K959" s="199"/>
      <c r="L959" s="199"/>
      <c r="M959" s="199"/>
      <c r="N959" s="199"/>
      <c r="O959" s="199"/>
      <c r="P959" s="199"/>
      <c r="Q959" s="199"/>
      <c r="R959" s="199"/>
      <c r="S959" s="199"/>
      <c r="T959" s="199"/>
      <c r="U959" s="199"/>
      <c r="V959" s="199"/>
      <c r="W959" s="199"/>
      <c r="X959" s="199"/>
      <c r="Y959" s="199"/>
      <c r="Z959" s="199"/>
      <c r="AA959" s="199"/>
    </row>
    <row r="960" spans="1:27" ht="12.75" customHeight="1" x14ac:dyDescent="0.2">
      <c r="A960" s="199"/>
      <c r="B960" s="199"/>
      <c r="C960" s="215"/>
      <c r="D960" s="215"/>
      <c r="E960" s="215"/>
      <c r="F960" s="221"/>
      <c r="G960" s="199"/>
      <c r="H960" s="199"/>
      <c r="I960" s="199"/>
      <c r="J960" s="199"/>
      <c r="K960" s="199"/>
      <c r="L960" s="199"/>
      <c r="M960" s="199"/>
      <c r="N960" s="199"/>
      <c r="O960" s="199"/>
      <c r="P960" s="199"/>
      <c r="Q960" s="199"/>
      <c r="R960" s="199"/>
      <c r="S960" s="199"/>
      <c r="T960" s="199"/>
      <c r="U960" s="199"/>
      <c r="V960" s="199"/>
      <c r="W960" s="199"/>
      <c r="X960" s="199"/>
      <c r="Y960" s="199"/>
      <c r="Z960" s="199"/>
      <c r="AA960" s="199"/>
    </row>
    <row r="961" spans="1:27" ht="12.75" customHeight="1" x14ac:dyDescent="0.2">
      <c r="A961" s="199"/>
      <c r="B961" s="199"/>
      <c r="C961" s="215"/>
      <c r="D961" s="215"/>
      <c r="E961" s="215"/>
      <c r="F961" s="221"/>
      <c r="G961" s="199"/>
      <c r="H961" s="199"/>
      <c r="I961" s="199"/>
      <c r="J961" s="199"/>
      <c r="K961" s="199"/>
      <c r="L961" s="199"/>
      <c r="M961" s="199"/>
      <c r="N961" s="199"/>
      <c r="O961" s="199"/>
      <c r="P961" s="199"/>
      <c r="Q961" s="199"/>
      <c r="R961" s="199"/>
      <c r="S961" s="199"/>
      <c r="T961" s="199"/>
      <c r="U961" s="199"/>
      <c r="V961" s="199"/>
      <c r="W961" s="199"/>
      <c r="X961" s="199"/>
      <c r="Y961" s="199"/>
      <c r="Z961" s="199"/>
      <c r="AA961" s="199"/>
    </row>
    <row r="962" spans="1:27" ht="12.75" customHeight="1" x14ac:dyDescent="0.2">
      <c r="A962" s="199"/>
      <c r="B962" s="199"/>
      <c r="C962" s="215"/>
      <c r="D962" s="215"/>
      <c r="E962" s="215"/>
      <c r="F962" s="221"/>
      <c r="G962" s="199"/>
      <c r="H962" s="199"/>
      <c r="I962" s="199"/>
      <c r="J962" s="199"/>
      <c r="K962" s="199"/>
      <c r="L962" s="199"/>
      <c r="M962" s="199"/>
      <c r="N962" s="199"/>
      <c r="O962" s="199"/>
      <c r="P962" s="199"/>
      <c r="Q962" s="199"/>
      <c r="R962" s="199"/>
      <c r="S962" s="199"/>
      <c r="T962" s="199"/>
      <c r="U962" s="199"/>
      <c r="V962" s="199"/>
      <c r="W962" s="199"/>
      <c r="X962" s="199"/>
      <c r="Y962" s="199"/>
      <c r="Z962" s="199"/>
      <c r="AA962" s="199"/>
    </row>
    <row r="963" spans="1:27" ht="12.75" customHeight="1" x14ac:dyDescent="0.2">
      <c r="A963" s="199"/>
      <c r="B963" s="199"/>
      <c r="C963" s="215"/>
      <c r="D963" s="215"/>
      <c r="E963" s="215"/>
      <c r="F963" s="221"/>
      <c r="G963" s="199"/>
      <c r="H963" s="199"/>
      <c r="I963" s="199"/>
      <c r="J963" s="199"/>
      <c r="K963" s="199"/>
      <c r="L963" s="199"/>
      <c r="M963" s="199"/>
      <c r="N963" s="199"/>
      <c r="O963" s="199"/>
      <c r="P963" s="199"/>
      <c r="Q963" s="199"/>
      <c r="R963" s="199"/>
      <c r="S963" s="199"/>
      <c r="T963" s="199"/>
      <c r="U963" s="199"/>
      <c r="V963" s="199"/>
      <c r="W963" s="199"/>
      <c r="X963" s="199"/>
      <c r="Y963" s="199"/>
      <c r="Z963" s="199"/>
      <c r="AA963" s="199"/>
    </row>
    <row r="964" spans="1:27" ht="12.75" customHeight="1" x14ac:dyDescent="0.2">
      <c r="A964" s="199"/>
      <c r="B964" s="199"/>
      <c r="C964" s="215"/>
      <c r="D964" s="215"/>
      <c r="E964" s="215"/>
      <c r="F964" s="221"/>
      <c r="G964" s="199"/>
      <c r="H964" s="199"/>
      <c r="I964" s="199"/>
      <c r="J964" s="199"/>
      <c r="K964" s="199"/>
      <c r="L964" s="199"/>
      <c r="M964" s="199"/>
      <c r="N964" s="199"/>
      <c r="O964" s="199"/>
      <c r="P964" s="199"/>
      <c r="Q964" s="199"/>
      <c r="R964" s="199"/>
      <c r="S964" s="199"/>
      <c r="T964" s="199"/>
      <c r="U964" s="199"/>
      <c r="V964" s="199"/>
      <c r="W964" s="199"/>
      <c r="X964" s="199"/>
      <c r="Y964" s="199"/>
      <c r="Z964" s="199"/>
      <c r="AA964" s="199"/>
    </row>
    <row r="965" spans="1:27" ht="12.75" customHeight="1" x14ac:dyDescent="0.2">
      <c r="A965" s="199"/>
      <c r="B965" s="199"/>
      <c r="C965" s="215"/>
      <c r="D965" s="215"/>
      <c r="E965" s="215"/>
      <c r="F965" s="221"/>
      <c r="G965" s="199"/>
      <c r="H965" s="199"/>
      <c r="I965" s="199"/>
      <c r="J965" s="199"/>
      <c r="K965" s="199"/>
      <c r="L965" s="199"/>
      <c r="M965" s="199"/>
      <c r="N965" s="199"/>
      <c r="O965" s="199"/>
      <c r="P965" s="199"/>
      <c r="Q965" s="199"/>
      <c r="R965" s="199"/>
      <c r="S965" s="199"/>
      <c r="T965" s="199"/>
      <c r="U965" s="199"/>
      <c r="V965" s="199"/>
      <c r="W965" s="199"/>
      <c r="X965" s="199"/>
      <c r="Y965" s="199"/>
      <c r="Z965" s="199"/>
      <c r="AA965" s="199"/>
    </row>
    <row r="966" spans="1:27" ht="12.75" customHeight="1" x14ac:dyDescent="0.2">
      <c r="A966" s="199"/>
      <c r="B966" s="199"/>
      <c r="C966" s="215"/>
      <c r="D966" s="215"/>
      <c r="E966" s="215"/>
      <c r="F966" s="221"/>
      <c r="G966" s="199"/>
      <c r="H966" s="199"/>
      <c r="I966" s="199"/>
      <c r="J966" s="199"/>
      <c r="K966" s="199"/>
      <c r="L966" s="199"/>
      <c r="M966" s="199"/>
      <c r="N966" s="199"/>
      <c r="O966" s="199"/>
      <c r="P966" s="199"/>
      <c r="Q966" s="199"/>
      <c r="R966" s="199"/>
      <c r="S966" s="199"/>
      <c r="T966" s="199"/>
      <c r="U966" s="199"/>
      <c r="V966" s="199"/>
      <c r="W966" s="199"/>
      <c r="X966" s="199"/>
      <c r="Y966" s="199"/>
      <c r="Z966" s="199"/>
      <c r="AA966" s="199"/>
    </row>
    <row r="967" spans="1:27" ht="12.75" customHeight="1" x14ac:dyDescent="0.2">
      <c r="A967" s="199"/>
      <c r="B967" s="199"/>
      <c r="C967" s="215"/>
      <c r="D967" s="215"/>
      <c r="E967" s="215"/>
      <c r="F967" s="221"/>
      <c r="G967" s="199"/>
      <c r="H967" s="199"/>
      <c r="I967" s="199"/>
      <c r="J967" s="199"/>
      <c r="K967" s="199"/>
      <c r="L967" s="199"/>
      <c r="M967" s="199"/>
      <c r="N967" s="199"/>
      <c r="O967" s="199"/>
      <c r="P967" s="199"/>
      <c r="Q967" s="199"/>
      <c r="R967" s="199"/>
      <c r="S967" s="199"/>
      <c r="T967" s="199"/>
      <c r="U967" s="199"/>
      <c r="V967" s="199"/>
      <c r="W967" s="199"/>
      <c r="X967" s="199"/>
      <c r="Y967" s="199"/>
      <c r="Z967" s="199"/>
      <c r="AA967" s="199"/>
    </row>
    <row r="968" spans="1:27" ht="12.75" customHeight="1" x14ac:dyDescent="0.2">
      <c r="A968" s="199"/>
      <c r="B968" s="199"/>
      <c r="C968" s="215"/>
      <c r="D968" s="215"/>
      <c r="E968" s="215"/>
      <c r="F968" s="221"/>
      <c r="G968" s="199"/>
      <c r="H968" s="199"/>
      <c r="I968" s="199"/>
      <c r="J968" s="199"/>
      <c r="K968" s="199"/>
      <c r="L968" s="199"/>
      <c r="M968" s="199"/>
      <c r="N968" s="199"/>
      <c r="O968" s="199"/>
      <c r="P968" s="199"/>
      <c r="Q968" s="199"/>
      <c r="R968" s="199"/>
      <c r="S968" s="199"/>
      <c r="T968" s="199"/>
      <c r="U968" s="199"/>
      <c r="V968" s="199"/>
      <c r="W968" s="199"/>
      <c r="X968" s="199"/>
      <c r="Y968" s="199"/>
      <c r="Z968" s="199"/>
      <c r="AA968" s="199"/>
    </row>
    <row r="969" spans="1:27" ht="12.75" customHeight="1" x14ac:dyDescent="0.2">
      <c r="A969" s="199"/>
      <c r="B969" s="199"/>
      <c r="C969" s="215"/>
      <c r="D969" s="215"/>
      <c r="E969" s="215"/>
      <c r="F969" s="221"/>
      <c r="G969" s="199"/>
      <c r="H969" s="199"/>
      <c r="I969" s="199"/>
      <c r="J969" s="199"/>
      <c r="K969" s="199"/>
      <c r="L969" s="199"/>
      <c r="M969" s="199"/>
      <c r="N969" s="199"/>
      <c r="O969" s="199"/>
      <c r="P969" s="199"/>
      <c r="Q969" s="199"/>
      <c r="R969" s="199"/>
      <c r="S969" s="199"/>
      <c r="T969" s="199"/>
      <c r="U969" s="199"/>
      <c r="V969" s="199"/>
      <c r="W969" s="199"/>
      <c r="X969" s="199"/>
      <c r="Y969" s="199"/>
      <c r="Z969" s="199"/>
      <c r="AA969" s="199"/>
    </row>
    <row r="970" spans="1:27" ht="12.75" customHeight="1" x14ac:dyDescent="0.2">
      <c r="A970" s="199"/>
      <c r="B970" s="199"/>
      <c r="C970" s="215"/>
      <c r="D970" s="215"/>
      <c r="E970" s="215"/>
      <c r="F970" s="221"/>
      <c r="G970" s="199"/>
      <c r="H970" s="199"/>
      <c r="I970" s="199"/>
      <c r="J970" s="199"/>
      <c r="K970" s="199"/>
      <c r="L970" s="199"/>
      <c r="M970" s="199"/>
      <c r="N970" s="199"/>
      <c r="O970" s="199"/>
      <c r="P970" s="199"/>
      <c r="Q970" s="199"/>
      <c r="R970" s="199"/>
      <c r="S970" s="199"/>
      <c r="T970" s="199"/>
      <c r="U970" s="199"/>
      <c r="V970" s="199"/>
      <c r="W970" s="199"/>
      <c r="X970" s="199"/>
      <c r="Y970" s="199"/>
      <c r="Z970" s="199"/>
      <c r="AA970" s="199"/>
    </row>
    <row r="971" spans="1:27" ht="12.75" customHeight="1" x14ac:dyDescent="0.2">
      <c r="A971" s="199"/>
      <c r="B971" s="199"/>
      <c r="C971" s="215"/>
      <c r="D971" s="215"/>
      <c r="E971" s="215"/>
      <c r="F971" s="221"/>
      <c r="G971" s="199"/>
      <c r="H971" s="199"/>
      <c r="I971" s="199"/>
      <c r="J971" s="199"/>
      <c r="K971" s="199"/>
      <c r="L971" s="199"/>
      <c r="M971" s="199"/>
      <c r="N971" s="199"/>
      <c r="O971" s="199"/>
      <c r="P971" s="199"/>
      <c r="Q971" s="199"/>
      <c r="R971" s="199"/>
      <c r="S971" s="199"/>
      <c r="T971" s="199"/>
      <c r="U971" s="199"/>
      <c r="V971" s="199"/>
      <c r="W971" s="199"/>
      <c r="X971" s="199"/>
      <c r="Y971" s="199"/>
      <c r="Z971" s="199"/>
      <c r="AA971" s="199"/>
    </row>
    <row r="972" spans="1:27" ht="12.75" customHeight="1" x14ac:dyDescent="0.2">
      <c r="A972" s="199"/>
      <c r="B972" s="199"/>
      <c r="C972" s="215"/>
      <c r="D972" s="215"/>
      <c r="E972" s="215"/>
      <c r="F972" s="221"/>
      <c r="G972" s="199"/>
      <c r="H972" s="199"/>
      <c r="I972" s="199"/>
      <c r="J972" s="199"/>
      <c r="K972" s="199"/>
      <c r="L972" s="199"/>
      <c r="M972" s="199"/>
      <c r="N972" s="199"/>
      <c r="O972" s="199"/>
      <c r="P972" s="199"/>
      <c r="Q972" s="199"/>
      <c r="R972" s="199"/>
      <c r="S972" s="199"/>
      <c r="T972" s="199"/>
      <c r="U972" s="199"/>
      <c r="V972" s="199"/>
      <c r="W972" s="199"/>
      <c r="X972" s="199"/>
      <c r="Y972" s="199"/>
      <c r="Z972" s="199"/>
      <c r="AA972" s="199"/>
    </row>
    <row r="973" spans="1:27" ht="12.75" customHeight="1" x14ac:dyDescent="0.2">
      <c r="A973" s="199"/>
      <c r="B973" s="199"/>
      <c r="C973" s="215"/>
      <c r="D973" s="215"/>
      <c r="E973" s="215"/>
      <c r="F973" s="221"/>
      <c r="G973" s="199"/>
      <c r="H973" s="199"/>
      <c r="I973" s="199"/>
      <c r="J973" s="199"/>
      <c r="K973" s="199"/>
      <c r="L973" s="199"/>
      <c r="M973" s="199"/>
      <c r="N973" s="199"/>
      <c r="O973" s="199"/>
      <c r="P973" s="199"/>
      <c r="Q973" s="199"/>
      <c r="R973" s="199"/>
      <c r="S973" s="199"/>
      <c r="T973" s="199"/>
      <c r="U973" s="199"/>
      <c r="V973" s="199"/>
      <c r="W973" s="199"/>
      <c r="X973" s="199"/>
      <c r="Y973" s="199"/>
      <c r="Z973" s="199"/>
      <c r="AA973" s="199"/>
    </row>
    <row r="974" spans="1:27" ht="12.75" customHeight="1" x14ac:dyDescent="0.2">
      <c r="A974" s="199"/>
      <c r="B974" s="199"/>
      <c r="C974" s="215"/>
      <c r="D974" s="215"/>
      <c r="E974" s="215"/>
      <c r="F974" s="221"/>
      <c r="G974" s="199"/>
      <c r="H974" s="199"/>
      <c r="I974" s="199"/>
      <c r="J974" s="199"/>
      <c r="K974" s="199"/>
      <c r="L974" s="199"/>
      <c r="M974" s="199"/>
      <c r="N974" s="199"/>
      <c r="O974" s="199"/>
      <c r="P974" s="199"/>
      <c r="Q974" s="199"/>
      <c r="R974" s="199"/>
      <c r="S974" s="199"/>
      <c r="T974" s="199"/>
      <c r="U974" s="199"/>
      <c r="V974" s="199"/>
      <c r="W974" s="199"/>
      <c r="X974" s="199"/>
      <c r="Y974" s="199"/>
      <c r="Z974" s="199"/>
      <c r="AA974" s="199"/>
    </row>
    <row r="975" spans="1:27" ht="12.75" customHeight="1" x14ac:dyDescent="0.2">
      <c r="A975" s="199"/>
      <c r="B975" s="199"/>
      <c r="C975" s="215"/>
      <c r="D975" s="215"/>
      <c r="E975" s="215"/>
      <c r="F975" s="221"/>
      <c r="G975" s="199"/>
      <c r="H975" s="199"/>
      <c r="I975" s="199"/>
      <c r="J975" s="199"/>
      <c r="K975" s="199"/>
      <c r="L975" s="199"/>
      <c r="M975" s="199"/>
      <c r="N975" s="199"/>
      <c r="O975" s="199"/>
      <c r="P975" s="199"/>
      <c r="Q975" s="199"/>
      <c r="R975" s="199"/>
      <c r="S975" s="199"/>
      <c r="T975" s="199"/>
      <c r="U975" s="199"/>
      <c r="V975" s="199"/>
      <c r="W975" s="199"/>
      <c r="X975" s="199"/>
      <c r="Y975" s="199"/>
      <c r="Z975" s="199"/>
      <c r="AA975" s="199"/>
    </row>
    <row r="976" spans="1:27" ht="12.75" customHeight="1" x14ac:dyDescent="0.2">
      <c r="A976" s="199"/>
      <c r="B976" s="199"/>
      <c r="C976" s="215"/>
      <c r="D976" s="215"/>
      <c r="E976" s="215"/>
      <c r="F976" s="221"/>
      <c r="G976" s="199"/>
      <c r="H976" s="199"/>
      <c r="I976" s="199"/>
      <c r="J976" s="199"/>
      <c r="K976" s="199"/>
      <c r="L976" s="199"/>
      <c r="M976" s="199"/>
      <c r="N976" s="199"/>
      <c r="O976" s="199"/>
      <c r="P976" s="199"/>
      <c r="Q976" s="199"/>
      <c r="R976" s="199"/>
      <c r="S976" s="199"/>
      <c r="T976" s="199"/>
      <c r="U976" s="199"/>
      <c r="V976" s="199"/>
      <c r="W976" s="199"/>
      <c r="X976" s="199"/>
      <c r="Y976" s="199"/>
      <c r="Z976" s="199"/>
      <c r="AA976" s="199"/>
    </row>
    <row r="977" spans="1:27" ht="12.75" customHeight="1" x14ac:dyDescent="0.2">
      <c r="A977" s="199"/>
      <c r="B977" s="199"/>
      <c r="C977" s="215"/>
      <c r="D977" s="215"/>
      <c r="E977" s="215"/>
      <c r="F977" s="221"/>
      <c r="G977" s="199"/>
      <c r="H977" s="199"/>
      <c r="I977" s="199"/>
      <c r="J977" s="199"/>
      <c r="K977" s="199"/>
      <c r="L977" s="199"/>
      <c r="M977" s="199"/>
      <c r="N977" s="199"/>
      <c r="O977" s="199"/>
      <c r="P977" s="199"/>
      <c r="Q977" s="199"/>
      <c r="R977" s="199"/>
      <c r="S977" s="199"/>
      <c r="T977" s="199"/>
      <c r="U977" s="199"/>
      <c r="V977" s="199"/>
      <c r="W977" s="199"/>
      <c r="X977" s="199"/>
      <c r="Y977" s="199"/>
      <c r="Z977" s="199"/>
      <c r="AA977" s="199"/>
    </row>
    <row r="978" spans="1:27" ht="12.75" customHeight="1" x14ac:dyDescent="0.2">
      <c r="A978" s="199"/>
      <c r="B978" s="199"/>
      <c r="C978" s="215"/>
      <c r="D978" s="215"/>
      <c r="E978" s="215"/>
      <c r="F978" s="221"/>
      <c r="G978" s="199"/>
      <c r="H978" s="199"/>
      <c r="I978" s="199"/>
      <c r="J978" s="199"/>
      <c r="K978" s="199"/>
      <c r="L978" s="199"/>
      <c r="M978" s="199"/>
      <c r="N978" s="199"/>
      <c r="O978" s="199"/>
      <c r="P978" s="199"/>
      <c r="Q978" s="199"/>
      <c r="R978" s="199"/>
      <c r="S978" s="199"/>
      <c r="T978" s="199"/>
      <c r="U978" s="199"/>
      <c r="V978" s="199"/>
      <c r="W978" s="199"/>
      <c r="X978" s="199"/>
      <c r="Y978" s="199"/>
      <c r="Z978" s="199"/>
      <c r="AA978" s="199"/>
    </row>
    <row r="979" spans="1:27" ht="12.75" customHeight="1" x14ac:dyDescent="0.2">
      <c r="A979" s="199"/>
      <c r="B979" s="199"/>
      <c r="C979" s="215"/>
      <c r="D979" s="215"/>
      <c r="E979" s="215"/>
      <c r="F979" s="221"/>
      <c r="G979" s="199"/>
      <c r="H979" s="199"/>
      <c r="I979" s="199"/>
      <c r="J979" s="199"/>
      <c r="K979" s="199"/>
      <c r="L979" s="199"/>
      <c r="M979" s="199"/>
      <c r="N979" s="199"/>
      <c r="O979" s="199"/>
      <c r="P979" s="199"/>
      <c r="Q979" s="199"/>
      <c r="R979" s="199"/>
      <c r="S979" s="199"/>
      <c r="T979" s="199"/>
      <c r="U979" s="199"/>
      <c r="V979" s="199"/>
      <c r="W979" s="199"/>
      <c r="X979" s="199"/>
      <c r="Y979" s="199"/>
      <c r="Z979" s="199"/>
      <c r="AA979" s="199"/>
    </row>
    <row r="980" spans="1:27" ht="12.75" customHeight="1" x14ac:dyDescent="0.2">
      <c r="A980" s="199"/>
      <c r="B980" s="199"/>
      <c r="C980" s="215"/>
      <c r="D980" s="215"/>
      <c r="E980" s="215"/>
      <c r="F980" s="221"/>
      <c r="G980" s="199"/>
      <c r="H980" s="199"/>
      <c r="I980" s="199"/>
      <c r="J980" s="199"/>
      <c r="K980" s="199"/>
      <c r="L980" s="199"/>
      <c r="M980" s="199"/>
      <c r="N980" s="199"/>
      <c r="O980" s="199"/>
      <c r="P980" s="199"/>
      <c r="Q980" s="199"/>
      <c r="R980" s="199"/>
      <c r="S980" s="199"/>
      <c r="T980" s="199"/>
      <c r="U980" s="199"/>
      <c r="V980" s="199"/>
      <c r="W980" s="199"/>
      <c r="X980" s="199"/>
      <c r="Y980" s="199"/>
      <c r="Z980" s="199"/>
      <c r="AA980" s="199"/>
    </row>
    <row r="981" spans="1:27" ht="12.75" customHeight="1" x14ac:dyDescent="0.2">
      <c r="A981" s="199"/>
      <c r="B981" s="199"/>
      <c r="C981" s="215"/>
      <c r="D981" s="215"/>
      <c r="E981" s="215"/>
      <c r="F981" s="221"/>
      <c r="G981" s="199"/>
      <c r="H981" s="199"/>
      <c r="I981" s="199"/>
      <c r="J981" s="199"/>
      <c r="K981" s="199"/>
      <c r="L981" s="199"/>
      <c r="M981" s="199"/>
      <c r="N981" s="199"/>
      <c r="O981" s="199"/>
      <c r="P981" s="199"/>
      <c r="Q981" s="199"/>
      <c r="R981" s="199"/>
      <c r="S981" s="199"/>
      <c r="T981" s="199"/>
      <c r="U981" s="199"/>
      <c r="V981" s="199"/>
      <c r="W981" s="199"/>
      <c r="X981" s="199"/>
      <c r="Y981" s="199"/>
      <c r="Z981" s="199"/>
      <c r="AA981" s="199"/>
    </row>
    <row r="982" spans="1:27" ht="12.75" customHeight="1" x14ac:dyDescent="0.2">
      <c r="A982" s="199"/>
      <c r="B982" s="199"/>
      <c r="C982" s="215"/>
      <c r="D982" s="215"/>
      <c r="E982" s="215"/>
      <c r="F982" s="221"/>
      <c r="G982" s="199"/>
      <c r="H982" s="199"/>
      <c r="I982" s="199"/>
      <c r="J982" s="199"/>
      <c r="K982" s="199"/>
      <c r="L982" s="199"/>
      <c r="M982" s="199"/>
      <c r="N982" s="199"/>
      <c r="O982" s="199"/>
      <c r="P982" s="199"/>
      <c r="Q982" s="199"/>
      <c r="R982" s="199"/>
      <c r="S982" s="199"/>
      <c r="T982" s="199"/>
      <c r="U982" s="199"/>
      <c r="V982" s="199"/>
      <c r="W982" s="199"/>
      <c r="X982" s="199"/>
      <c r="Y982" s="199"/>
      <c r="Z982" s="199"/>
      <c r="AA982" s="199"/>
    </row>
    <row r="983" spans="1:27" ht="12.75" customHeight="1" x14ac:dyDescent="0.2">
      <c r="A983" s="199"/>
      <c r="B983" s="199"/>
      <c r="C983" s="215"/>
      <c r="D983" s="215"/>
      <c r="E983" s="215"/>
      <c r="F983" s="221"/>
      <c r="G983" s="199"/>
      <c r="H983" s="199"/>
      <c r="I983" s="199"/>
      <c r="J983" s="199"/>
      <c r="K983" s="199"/>
      <c r="L983" s="199"/>
      <c r="M983" s="199"/>
      <c r="N983" s="199"/>
      <c r="O983" s="199"/>
      <c r="P983" s="199"/>
      <c r="Q983" s="199"/>
      <c r="R983" s="199"/>
      <c r="S983" s="199"/>
      <c r="T983" s="199"/>
      <c r="U983" s="199"/>
      <c r="V983" s="199"/>
      <c r="W983" s="199"/>
      <c r="X983" s="199"/>
      <c r="Y983" s="199"/>
      <c r="Z983" s="199"/>
      <c r="AA983" s="199"/>
    </row>
    <row r="984" spans="1:27" ht="12.75" customHeight="1" x14ac:dyDescent="0.2">
      <c r="A984" s="199"/>
      <c r="B984" s="199"/>
      <c r="C984" s="215"/>
      <c r="D984" s="215"/>
      <c r="E984" s="215"/>
      <c r="F984" s="221"/>
      <c r="G984" s="199"/>
      <c r="H984" s="199"/>
      <c r="I984" s="199"/>
      <c r="J984" s="199"/>
      <c r="K984" s="199"/>
      <c r="L984" s="199"/>
      <c r="M984" s="199"/>
      <c r="N984" s="199"/>
      <c r="O984" s="199"/>
      <c r="P984" s="199"/>
      <c r="Q984" s="199"/>
      <c r="R984" s="199"/>
      <c r="S984" s="199"/>
      <c r="T984" s="199"/>
      <c r="U984" s="199"/>
      <c r="V984" s="199"/>
      <c r="W984" s="199"/>
      <c r="X984" s="199"/>
      <c r="Y984" s="199"/>
      <c r="Z984" s="199"/>
      <c r="AA984" s="199"/>
    </row>
    <row r="985" spans="1:27" ht="12.75" customHeight="1" x14ac:dyDescent="0.2">
      <c r="A985" s="199"/>
      <c r="B985" s="199"/>
      <c r="C985" s="215"/>
      <c r="D985" s="215"/>
      <c r="E985" s="215"/>
      <c r="F985" s="221"/>
      <c r="G985" s="199"/>
      <c r="H985" s="199"/>
      <c r="I985" s="199"/>
      <c r="J985" s="199"/>
      <c r="K985" s="199"/>
      <c r="L985" s="199"/>
      <c r="M985" s="199"/>
      <c r="N985" s="199"/>
      <c r="O985" s="199"/>
      <c r="P985" s="199"/>
      <c r="Q985" s="199"/>
      <c r="R985" s="199"/>
      <c r="S985" s="199"/>
      <c r="T985" s="199"/>
      <c r="U985" s="199"/>
      <c r="V985" s="199"/>
      <c r="W985" s="199"/>
      <c r="X985" s="199"/>
      <c r="Y985" s="199"/>
      <c r="Z985" s="199"/>
      <c r="AA985" s="199"/>
    </row>
    <row r="986" spans="1:27" ht="12.75" customHeight="1" x14ac:dyDescent="0.2">
      <c r="A986" s="199"/>
      <c r="B986" s="199"/>
      <c r="C986" s="215"/>
      <c r="D986" s="215"/>
      <c r="E986" s="215"/>
      <c r="F986" s="221"/>
      <c r="G986" s="199"/>
      <c r="H986" s="199"/>
      <c r="I986" s="199"/>
      <c r="J986" s="199"/>
      <c r="K986" s="199"/>
      <c r="L986" s="199"/>
      <c r="M986" s="199"/>
      <c r="N986" s="199"/>
      <c r="O986" s="199"/>
      <c r="P986" s="199"/>
      <c r="Q986" s="199"/>
      <c r="R986" s="199"/>
      <c r="S986" s="199"/>
      <c r="T986" s="199"/>
      <c r="U986" s="199"/>
      <c r="V986" s="199"/>
      <c r="W986" s="199"/>
      <c r="X986" s="199"/>
      <c r="Y986" s="199"/>
      <c r="Z986" s="199"/>
      <c r="AA986" s="199"/>
    </row>
    <row r="987" spans="1:27" ht="12.75" customHeight="1" x14ac:dyDescent="0.2">
      <c r="A987" s="199"/>
      <c r="B987" s="199"/>
      <c r="C987" s="215"/>
      <c r="D987" s="215"/>
      <c r="E987" s="215"/>
      <c r="F987" s="221"/>
      <c r="G987" s="199"/>
      <c r="H987" s="199"/>
      <c r="I987" s="199"/>
      <c r="J987" s="199"/>
      <c r="K987" s="199"/>
      <c r="L987" s="199"/>
      <c r="M987" s="199"/>
      <c r="N987" s="199"/>
      <c r="O987" s="199"/>
      <c r="P987" s="199"/>
      <c r="Q987" s="199"/>
      <c r="R987" s="199"/>
      <c r="S987" s="199"/>
      <c r="T987" s="199"/>
      <c r="U987" s="199"/>
      <c r="V987" s="199"/>
      <c r="W987" s="199"/>
      <c r="X987" s="199"/>
      <c r="Y987" s="199"/>
      <c r="Z987" s="199"/>
      <c r="AA987" s="199"/>
    </row>
    <row r="988" spans="1:27" ht="12.75" customHeight="1" x14ac:dyDescent="0.2">
      <c r="A988" s="199"/>
      <c r="B988" s="199"/>
      <c r="C988" s="215"/>
      <c r="D988" s="215"/>
      <c r="E988" s="215"/>
      <c r="F988" s="221"/>
      <c r="G988" s="199"/>
      <c r="H988" s="199"/>
      <c r="I988" s="199"/>
      <c r="J988" s="199"/>
      <c r="K988" s="199"/>
      <c r="L988" s="199"/>
      <c r="M988" s="199"/>
      <c r="N988" s="199"/>
      <c r="O988" s="199"/>
      <c r="P988" s="199"/>
      <c r="Q988" s="199"/>
      <c r="R988" s="199"/>
      <c r="S988" s="199"/>
      <c r="T988" s="199"/>
      <c r="U988" s="199"/>
      <c r="V988" s="199"/>
      <c r="W988" s="199"/>
      <c r="X988" s="199"/>
      <c r="Y988" s="199"/>
      <c r="Z988" s="199"/>
      <c r="AA988" s="199"/>
    </row>
    <row r="989" spans="1:27" ht="12.75" customHeight="1" x14ac:dyDescent="0.2">
      <c r="A989" s="199"/>
      <c r="B989" s="199"/>
      <c r="C989" s="215"/>
      <c r="D989" s="215"/>
      <c r="E989" s="215"/>
      <c r="F989" s="221"/>
      <c r="G989" s="199"/>
      <c r="H989" s="199"/>
      <c r="I989" s="199"/>
      <c r="J989" s="199"/>
      <c r="K989" s="199"/>
      <c r="L989" s="199"/>
      <c r="M989" s="199"/>
      <c r="N989" s="199"/>
      <c r="O989" s="199"/>
      <c r="P989" s="199"/>
      <c r="Q989" s="199"/>
      <c r="R989" s="199"/>
      <c r="S989" s="199"/>
      <c r="T989" s="199"/>
      <c r="U989" s="199"/>
      <c r="V989" s="199"/>
      <c r="W989" s="199"/>
      <c r="X989" s="199"/>
      <c r="Y989" s="199"/>
      <c r="Z989" s="199"/>
      <c r="AA989" s="199"/>
    </row>
    <row r="990" spans="1:27" ht="12.75" customHeight="1" x14ac:dyDescent="0.2">
      <c r="A990" s="199"/>
      <c r="B990" s="199"/>
      <c r="C990" s="215"/>
      <c r="D990" s="215"/>
      <c r="E990" s="215"/>
      <c r="F990" s="221"/>
      <c r="G990" s="199"/>
      <c r="H990" s="199"/>
      <c r="I990" s="199"/>
      <c r="J990" s="199"/>
      <c r="K990" s="199"/>
      <c r="L990" s="199"/>
      <c r="M990" s="199"/>
      <c r="N990" s="199"/>
      <c r="O990" s="199"/>
      <c r="P990" s="199"/>
      <c r="Q990" s="199"/>
      <c r="R990" s="199"/>
      <c r="S990" s="199"/>
      <c r="T990" s="199"/>
      <c r="U990" s="199"/>
      <c r="V990" s="199"/>
      <c r="W990" s="199"/>
      <c r="X990" s="199"/>
      <c r="Y990" s="199"/>
      <c r="Z990" s="199"/>
      <c r="AA990" s="199"/>
    </row>
    <row r="991" spans="1:27" ht="12.75" customHeight="1" x14ac:dyDescent="0.2">
      <c r="A991" s="199"/>
      <c r="B991" s="199"/>
      <c r="C991" s="215"/>
      <c r="D991" s="215"/>
      <c r="E991" s="215"/>
      <c r="F991" s="221"/>
      <c r="G991" s="199"/>
      <c r="H991" s="199"/>
      <c r="I991" s="199"/>
      <c r="J991" s="199"/>
      <c r="K991" s="199"/>
      <c r="L991" s="199"/>
      <c r="M991" s="199"/>
      <c r="N991" s="199"/>
      <c r="O991" s="199"/>
      <c r="P991" s="199"/>
      <c r="Q991" s="199"/>
      <c r="R991" s="199"/>
      <c r="S991" s="199"/>
      <c r="T991" s="199"/>
      <c r="U991" s="199"/>
      <c r="V991" s="199"/>
      <c r="W991" s="199"/>
      <c r="X991" s="199"/>
      <c r="Y991" s="199"/>
      <c r="Z991" s="199"/>
      <c r="AA991" s="199"/>
    </row>
    <row r="992" spans="1:27" ht="12.75" customHeight="1" x14ac:dyDescent="0.2">
      <c r="A992" s="199"/>
      <c r="B992" s="199"/>
      <c r="C992" s="215"/>
      <c r="D992" s="215"/>
      <c r="E992" s="215"/>
      <c r="F992" s="221"/>
      <c r="G992" s="199"/>
      <c r="H992" s="199"/>
      <c r="I992" s="199"/>
      <c r="J992" s="199"/>
      <c r="K992" s="199"/>
      <c r="L992" s="199"/>
      <c r="M992" s="199"/>
      <c r="N992" s="199"/>
      <c r="O992" s="199"/>
      <c r="P992" s="199"/>
      <c r="Q992" s="199"/>
      <c r="R992" s="199"/>
      <c r="S992" s="199"/>
      <c r="T992" s="199"/>
      <c r="U992" s="199"/>
      <c r="V992" s="199"/>
      <c r="W992" s="199"/>
      <c r="X992" s="199"/>
      <c r="Y992" s="199"/>
      <c r="Z992" s="199"/>
      <c r="AA992" s="199"/>
    </row>
    <row r="993" spans="1:27" ht="12.75" customHeight="1" x14ac:dyDescent="0.2">
      <c r="A993" s="199"/>
      <c r="B993" s="199"/>
      <c r="C993" s="215"/>
      <c r="D993" s="215"/>
      <c r="E993" s="215"/>
      <c r="F993" s="221"/>
      <c r="G993" s="199"/>
      <c r="H993" s="199"/>
      <c r="I993" s="199"/>
      <c r="J993" s="199"/>
      <c r="K993" s="199"/>
      <c r="L993" s="199"/>
      <c r="M993" s="199"/>
      <c r="N993" s="199"/>
      <c r="O993" s="199"/>
      <c r="P993" s="199"/>
      <c r="Q993" s="199"/>
      <c r="R993" s="199"/>
      <c r="S993" s="199"/>
      <c r="T993" s="199"/>
      <c r="U993" s="199"/>
      <c r="V993" s="199"/>
      <c r="W993" s="199"/>
      <c r="X993" s="199"/>
      <c r="Y993" s="199"/>
      <c r="Z993" s="199"/>
      <c r="AA993" s="199"/>
    </row>
    <row r="994" spans="1:27" ht="12.75" customHeight="1" x14ac:dyDescent="0.2">
      <c r="A994" s="199"/>
      <c r="B994" s="199"/>
      <c r="C994" s="215"/>
      <c r="D994" s="215"/>
      <c r="E994" s="215"/>
      <c r="F994" s="221"/>
      <c r="G994" s="199"/>
      <c r="H994" s="199"/>
      <c r="I994" s="199"/>
      <c r="J994" s="199"/>
      <c r="K994" s="199"/>
      <c r="L994" s="199"/>
      <c r="M994" s="199"/>
      <c r="N994" s="199"/>
      <c r="O994" s="199"/>
      <c r="P994" s="199"/>
      <c r="Q994" s="199"/>
      <c r="R994" s="199"/>
      <c r="S994" s="199"/>
      <c r="T994" s="199"/>
      <c r="U994" s="199"/>
      <c r="V994" s="199"/>
      <c r="W994" s="199"/>
      <c r="X994" s="199"/>
      <c r="Y994" s="199"/>
      <c r="Z994" s="199"/>
      <c r="AA994" s="199"/>
    </row>
    <row r="995" spans="1:27" ht="12.75" customHeight="1" x14ac:dyDescent="0.2">
      <c r="A995" s="199"/>
      <c r="B995" s="199"/>
      <c r="C995" s="215"/>
      <c r="D995" s="215"/>
      <c r="E995" s="215"/>
      <c r="F995" s="221"/>
      <c r="G995" s="199"/>
      <c r="H995" s="199"/>
      <c r="I995" s="199"/>
      <c r="J995" s="199"/>
      <c r="K995" s="199"/>
      <c r="L995" s="199"/>
      <c r="M995" s="199"/>
      <c r="N995" s="199"/>
      <c r="O995" s="199"/>
      <c r="P995" s="199"/>
      <c r="Q995" s="199"/>
      <c r="R995" s="199"/>
      <c r="S995" s="199"/>
      <c r="T995" s="199"/>
      <c r="U995" s="199"/>
      <c r="V995" s="199"/>
      <c r="W995" s="199"/>
      <c r="X995" s="199"/>
      <c r="Y995" s="199"/>
      <c r="Z995" s="199"/>
      <c r="AA995" s="199"/>
    </row>
    <row r="996" spans="1:27" ht="12.75" customHeight="1" x14ac:dyDescent="0.2">
      <c r="A996" s="199"/>
      <c r="B996" s="199"/>
      <c r="C996" s="215"/>
      <c r="D996" s="215"/>
      <c r="E996" s="215"/>
      <c r="F996" s="221"/>
      <c r="G996" s="199"/>
      <c r="H996" s="199"/>
      <c r="I996" s="199"/>
      <c r="J996" s="199"/>
      <c r="K996" s="199"/>
      <c r="L996" s="199"/>
      <c r="M996" s="199"/>
      <c r="N996" s="199"/>
      <c r="O996" s="199"/>
      <c r="P996" s="199"/>
      <c r="Q996" s="199"/>
      <c r="R996" s="199"/>
      <c r="S996" s="199"/>
      <c r="T996" s="199"/>
      <c r="U996" s="199"/>
      <c r="V996" s="199"/>
      <c r="W996" s="199"/>
      <c r="X996" s="199"/>
      <c r="Y996" s="199"/>
      <c r="Z996" s="199"/>
      <c r="AA996" s="199"/>
    </row>
    <row r="997" spans="1:27" ht="12.75" customHeight="1" x14ac:dyDescent="0.2">
      <c r="A997" s="199"/>
      <c r="B997" s="199"/>
      <c r="C997" s="215"/>
      <c r="D997" s="215"/>
      <c r="E997" s="215"/>
      <c r="F997" s="221"/>
      <c r="G997" s="199"/>
      <c r="H997" s="199"/>
      <c r="I997" s="199"/>
      <c r="J997" s="199"/>
      <c r="K997" s="199"/>
      <c r="L997" s="199"/>
      <c r="M997" s="199"/>
      <c r="N997" s="199"/>
      <c r="O997" s="199"/>
      <c r="P997" s="199"/>
      <c r="Q997" s="199"/>
      <c r="R997" s="199"/>
      <c r="S997" s="199"/>
      <c r="T997" s="199"/>
      <c r="U997" s="199"/>
      <c r="V997" s="199"/>
      <c r="W997" s="199"/>
      <c r="X997" s="199"/>
      <c r="Y997" s="199"/>
      <c r="Z997" s="199"/>
      <c r="AA997" s="199"/>
    </row>
    <row r="998" spans="1:27" ht="12.75" customHeight="1" x14ac:dyDescent="0.2">
      <c r="A998" s="199"/>
      <c r="B998" s="199"/>
      <c r="C998" s="215"/>
      <c r="D998" s="215"/>
      <c r="E998" s="215"/>
      <c r="F998" s="221"/>
      <c r="G998" s="199"/>
      <c r="H998" s="199"/>
      <c r="I998" s="199"/>
      <c r="J998" s="199"/>
      <c r="K998" s="199"/>
      <c r="L998" s="199"/>
      <c r="M998" s="199"/>
      <c r="N998" s="199"/>
      <c r="O998" s="199"/>
      <c r="P998" s="199"/>
      <c r="Q998" s="199"/>
      <c r="R998" s="199"/>
      <c r="S998" s="199"/>
      <c r="T998" s="199"/>
      <c r="U998" s="199"/>
      <c r="V998" s="199"/>
      <c r="W998" s="199"/>
      <c r="X998" s="199"/>
      <c r="Y998" s="199"/>
      <c r="Z998" s="199"/>
      <c r="AA998" s="199"/>
    </row>
    <row r="999" spans="1:27" ht="12.75" customHeight="1" x14ac:dyDescent="0.2">
      <c r="A999" s="199"/>
      <c r="B999" s="199"/>
      <c r="C999" s="215"/>
      <c r="D999" s="215"/>
      <c r="E999" s="215"/>
      <c r="F999" s="221"/>
      <c r="G999" s="199"/>
      <c r="H999" s="199"/>
      <c r="I999" s="199"/>
      <c r="J999" s="199"/>
      <c r="K999" s="199"/>
      <c r="L999" s="199"/>
      <c r="M999" s="199"/>
      <c r="N999" s="199"/>
      <c r="O999" s="199"/>
      <c r="P999" s="199"/>
      <c r="Q999" s="199"/>
      <c r="R999" s="199"/>
      <c r="S999" s="199"/>
      <c r="T999" s="199"/>
      <c r="U999" s="199"/>
      <c r="V999" s="199"/>
      <c r="W999" s="199"/>
      <c r="X999" s="199"/>
      <c r="Y999" s="199"/>
      <c r="Z999" s="199"/>
      <c r="AA999" s="199"/>
    </row>
    <row r="1000" spans="1:27" ht="12.75" customHeight="1" x14ac:dyDescent="0.2">
      <c r="A1000" s="199"/>
      <c r="B1000" s="199"/>
      <c r="C1000" s="215"/>
      <c r="D1000" s="215"/>
      <c r="E1000" s="215"/>
      <c r="F1000" s="221"/>
      <c r="G1000" s="199"/>
      <c r="H1000" s="199"/>
      <c r="I1000" s="199"/>
      <c r="J1000" s="199"/>
      <c r="K1000" s="199"/>
      <c r="L1000" s="199"/>
      <c r="M1000" s="199"/>
      <c r="N1000" s="199"/>
      <c r="O1000" s="199"/>
      <c r="P1000" s="199"/>
      <c r="Q1000" s="199"/>
      <c r="R1000" s="199"/>
      <c r="S1000" s="199"/>
      <c r="T1000" s="199"/>
      <c r="U1000" s="199"/>
      <c r="V1000" s="199"/>
      <c r="W1000" s="199"/>
      <c r="X1000" s="199"/>
      <c r="Y1000" s="199"/>
      <c r="Z1000" s="199"/>
      <c r="AA1000" s="199"/>
    </row>
  </sheetData>
  <sheetProtection algorithmName="SHA-512" hashValue="JvzFWFum4i1GUkA2weL8xtyP6fppUt8H8xKRdRHzJIze0ylBkN8MpInR+OZ+KuY6ZVNSzDST/z+bOKn+TaYJeA==" saltValue="zijY4XEGIxVwdybWAha/2Q==" spinCount="100000" sheet="1" objects="1" scenarios="1"/>
  <autoFilter ref="A4:J34" xr:uid="{00000000-0009-0000-0000-00000A000000}"/>
  <conditionalFormatting sqref="I8:I34">
    <cfRule type="cellIs" dxfId="6" priority="5" operator="equal">
      <formula>"NH"</formula>
    </cfRule>
  </conditionalFormatting>
  <conditionalFormatting sqref="I8:I34">
    <cfRule type="cellIs" dxfId="5" priority="6" operator="equal">
      <formula>"H"</formula>
    </cfRule>
  </conditionalFormatting>
  <conditionalFormatting sqref="I5:I7">
    <cfRule type="cellIs" dxfId="4" priority="1" operator="equal">
      <formula>"NH"</formula>
    </cfRule>
  </conditionalFormatting>
  <conditionalFormatting sqref="I5:I7">
    <cfRule type="cellIs" dxfId="3" priority="2" operator="equal">
      <formula>"H"</formula>
    </cfRule>
  </conditionalFormatting>
  <pageMargins left="0.7" right="0.7" top="0.75" bottom="0.75" header="0" footer="0"/>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K2215"/>
  <sheetViews>
    <sheetView topLeftCell="A588" workbookViewId="0">
      <selection activeCell="AZ1382" sqref="AZ1382"/>
    </sheetView>
  </sheetViews>
  <sheetFormatPr baseColWidth="10" defaultColWidth="14.42578125" defaultRowHeight="15" customHeight="1" outlineLevelRow="1" x14ac:dyDescent="0.2"/>
  <cols>
    <col min="1" max="1" width="11" style="200" customWidth="1"/>
    <col min="2" max="2" width="9.7109375" style="200" customWidth="1"/>
    <col min="3" max="3" width="21.42578125" style="200" customWidth="1"/>
    <col min="4" max="4" width="18.7109375" style="200" customWidth="1"/>
    <col min="5" max="5" width="8" style="200" customWidth="1"/>
    <col min="6" max="6" width="17.140625" style="200" customWidth="1"/>
    <col min="7" max="7" width="6.7109375" style="200" customWidth="1"/>
    <col min="8" max="8" width="17" style="200" customWidth="1"/>
    <col min="9" max="9" width="6.7109375" style="200" customWidth="1"/>
    <col min="10" max="10" width="14.85546875" style="200" hidden="1" customWidth="1"/>
    <col min="11" max="11" width="8.7109375" style="200" hidden="1" customWidth="1"/>
    <col min="12" max="12" width="13.85546875" style="200" hidden="1" customWidth="1"/>
    <col min="13" max="13" width="6.7109375" style="200" hidden="1" customWidth="1"/>
    <col min="14" max="14" width="15.28515625" style="200" hidden="1" customWidth="1"/>
    <col min="15" max="15" width="6.7109375" style="200" hidden="1" customWidth="1"/>
    <col min="16" max="16" width="12.5703125" style="200" hidden="1" customWidth="1"/>
    <col min="17" max="17" width="6.7109375" style="200" hidden="1" customWidth="1"/>
    <col min="18" max="18" width="16.85546875" style="200" hidden="1" customWidth="1"/>
    <col min="19" max="19" width="6.7109375" style="200" hidden="1" customWidth="1"/>
    <col min="20" max="20" width="14.85546875" style="200" hidden="1" customWidth="1"/>
    <col min="21" max="21" width="6.7109375" style="200" hidden="1" customWidth="1"/>
    <col min="22" max="22" width="13.140625" style="200" hidden="1" customWidth="1"/>
    <col min="23" max="23" width="7.5703125" style="200" hidden="1" customWidth="1"/>
    <col min="24" max="24" width="12.5703125" style="200" hidden="1" customWidth="1"/>
    <col min="25" max="25" width="6.7109375" style="200" hidden="1" customWidth="1"/>
    <col min="26" max="26" width="12.5703125" style="200" hidden="1" customWidth="1"/>
    <col min="27" max="27" width="6.7109375" style="200" hidden="1" customWidth="1"/>
    <col min="28" max="28" width="15.42578125" style="200" hidden="1" customWidth="1"/>
    <col min="29" max="29" width="6.7109375" style="200" hidden="1" customWidth="1"/>
    <col min="30" max="30" width="12.5703125" style="200" hidden="1" customWidth="1"/>
    <col min="31" max="31" width="6.7109375" style="200" hidden="1" customWidth="1"/>
    <col min="32" max="32" width="13.28515625" style="200" hidden="1" customWidth="1"/>
    <col min="33" max="33" width="7" style="200" hidden="1" customWidth="1"/>
    <col min="34" max="34" width="13.28515625" style="200" hidden="1" customWidth="1"/>
    <col min="35" max="35" width="6.7109375" style="200" hidden="1" customWidth="1"/>
    <col min="36" max="36" width="15.28515625" style="200" hidden="1" customWidth="1"/>
    <col min="37" max="37" width="6.7109375" style="200" hidden="1" customWidth="1"/>
    <col min="38" max="38" width="13.28515625" style="200" hidden="1" customWidth="1"/>
    <col min="39" max="39" width="11.42578125" style="200" hidden="1" customWidth="1"/>
    <col min="40" max="40" width="13.28515625" style="200" hidden="1" customWidth="1"/>
    <col min="41" max="41" width="11.42578125" style="200" hidden="1" customWidth="1"/>
    <col min="42" max="42" width="13.28515625" style="200" hidden="1" customWidth="1"/>
    <col min="43" max="43" width="11.42578125" style="200" hidden="1" customWidth="1"/>
    <col min="44" max="44" width="13.28515625" style="200" hidden="1" customWidth="1"/>
    <col min="45" max="51" width="11.42578125" style="200" hidden="1" customWidth="1"/>
    <col min="52" max="52" width="15.85546875" style="200" bestFit="1" customWidth="1"/>
    <col min="53" max="63" width="11.42578125" style="200" customWidth="1"/>
    <col min="64" max="16384" width="14.42578125" style="200"/>
  </cols>
  <sheetData>
    <row r="1" spans="1:63" ht="24.75" customHeight="1" x14ac:dyDescent="0.25">
      <c r="A1" s="236"/>
      <c r="B1" s="1153" t="s">
        <v>218</v>
      </c>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c r="AK1" s="1155"/>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row>
    <row r="2" spans="1:63" ht="12.75" customHeight="1" x14ac:dyDescent="0.2">
      <c r="A2" s="199"/>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row>
    <row r="3" spans="1:63" ht="12.75" customHeight="1" x14ac:dyDescent="0.25">
      <c r="A3" s="199"/>
      <c r="B3" s="1156" t="s">
        <v>219</v>
      </c>
      <c r="C3" s="1117"/>
      <c r="D3" s="199"/>
      <c r="E3" s="199"/>
      <c r="F3" s="1157" t="s">
        <v>220</v>
      </c>
      <c r="G3" s="1158"/>
      <c r="H3" s="1158"/>
      <c r="I3" s="1158"/>
      <c r="J3" s="199"/>
      <c r="K3" s="199"/>
      <c r="L3" s="1159" t="s">
        <v>221</v>
      </c>
      <c r="M3" s="1050"/>
      <c r="N3" s="1050"/>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row>
    <row r="4" spans="1:63" ht="30.75" customHeight="1" x14ac:dyDescent="0.2">
      <c r="A4" s="237"/>
      <c r="B4" s="238" t="s">
        <v>222</v>
      </c>
      <c r="C4" s="239">
        <v>103</v>
      </c>
      <c r="D4" s="237"/>
      <c r="E4" s="237"/>
      <c r="F4" s="1156" t="s">
        <v>223</v>
      </c>
      <c r="G4" s="1117"/>
      <c r="H4" s="1156" t="s">
        <v>224</v>
      </c>
      <c r="I4" s="1117"/>
      <c r="J4" s="237"/>
      <c r="K4" s="237"/>
      <c r="L4" s="1160" t="str">
        <f>'10. EVALUACIÓN'!I8</f>
        <v>Desviación estándar</v>
      </c>
      <c r="M4" s="1161"/>
      <c r="N4" s="1162"/>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row>
    <row r="5" spans="1:63" ht="30.75" customHeight="1" x14ac:dyDescent="0.2">
      <c r="A5" s="199"/>
      <c r="B5" s="240" t="s">
        <v>225</v>
      </c>
      <c r="C5" s="239">
        <v>473</v>
      </c>
      <c r="D5" s="199"/>
      <c r="E5" s="199"/>
      <c r="F5" s="1152">
        <v>120</v>
      </c>
      <c r="G5" s="1117"/>
      <c r="H5" s="1152">
        <v>80</v>
      </c>
      <c r="I5" s="1117"/>
      <c r="J5" s="199"/>
      <c r="K5" s="199"/>
      <c r="L5" s="1163"/>
      <c r="M5" s="1158"/>
      <c r="N5" s="1164"/>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row>
    <row r="6" spans="1:63" ht="12.75" customHeight="1" x14ac:dyDescent="0.2">
      <c r="A6" s="199"/>
      <c r="B6" s="199"/>
      <c r="C6" s="199"/>
      <c r="D6" s="199"/>
      <c r="E6" s="241"/>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row>
    <row r="7" spans="1:63" ht="21" customHeight="1" x14ac:dyDescent="0.2">
      <c r="A7" s="242"/>
      <c r="B7" s="1165" t="s">
        <v>80</v>
      </c>
      <c r="C7" s="238" t="s">
        <v>226</v>
      </c>
      <c r="D7" s="1150">
        <f>IF('1_ENTREGA'!A8="","",'1_ENTREGA'!A8)</f>
        <v>1</v>
      </c>
      <c r="E7" s="1117"/>
      <c r="F7" s="1150">
        <f>IF('1_ENTREGA'!A9="","",'1_ENTREGA'!A9)</f>
        <v>2</v>
      </c>
      <c r="G7" s="1148"/>
      <c r="H7" s="1150">
        <v>3</v>
      </c>
      <c r="I7" s="1117"/>
      <c r="J7" s="1150">
        <v>4</v>
      </c>
      <c r="K7" s="1148"/>
      <c r="L7" s="1150">
        <v>5</v>
      </c>
      <c r="M7" s="1117"/>
      <c r="N7" s="1150">
        <v>6</v>
      </c>
      <c r="O7" s="1148"/>
      <c r="P7" s="1150">
        <v>7</v>
      </c>
      <c r="Q7" s="1148"/>
      <c r="R7" s="1150">
        <v>8</v>
      </c>
      <c r="S7" s="1148"/>
      <c r="T7" s="1150">
        <v>9</v>
      </c>
      <c r="U7" s="1148"/>
      <c r="V7" s="1150">
        <v>10</v>
      </c>
      <c r="W7" s="1148"/>
      <c r="X7" s="1150">
        <v>11</v>
      </c>
      <c r="Y7" s="1148"/>
      <c r="Z7" s="1150">
        <v>12</v>
      </c>
      <c r="AA7" s="1148"/>
      <c r="AB7" s="1150">
        <v>13</v>
      </c>
      <c r="AC7" s="1148"/>
      <c r="AD7" s="1150">
        <v>14</v>
      </c>
      <c r="AE7" s="1148"/>
      <c r="AF7" s="1150">
        <v>15</v>
      </c>
      <c r="AG7" s="1148"/>
      <c r="AH7" s="1150">
        <v>16</v>
      </c>
      <c r="AI7" s="1148"/>
      <c r="AJ7" s="1150">
        <v>17</v>
      </c>
      <c r="AK7" s="1148"/>
      <c r="AL7" s="1150">
        <v>18</v>
      </c>
      <c r="AM7" s="1148"/>
      <c r="AN7" s="1150">
        <v>19</v>
      </c>
      <c r="AO7" s="1148"/>
      <c r="AP7" s="1150">
        <v>20</v>
      </c>
      <c r="AQ7" s="1148"/>
      <c r="AR7" s="1150">
        <v>21</v>
      </c>
      <c r="AS7" s="1148"/>
      <c r="AT7" s="1150">
        <v>22</v>
      </c>
      <c r="AU7" s="1148"/>
      <c r="AV7" s="1150">
        <v>23</v>
      </c>
      <c r="AW7" s="1148"/>
      <c r="AX7" s="1150">
        <v>24</v>
      </c>
      <c r="AY7" s="1148"/>
      <c r="AZ7" s="1150">
        <v>25</v>
      </c>
      <c r="BA7" s="1148"/>
      <c r="BB7" s="1150">
        <v>26</v>
      </c>
      <c r="BC7" s="1148"/>
      <c r="BD7" s="1150">
        <v>27</v>
      </c>
      <c r="BE7" s="1148"/>
      <c r="BF7" s="1150">
        <v>28</v>
      </c>
      <c r="BG7" s="1148"/>
      <c r="BH7" s="1150">
        <v>29</v>
      </c>
      <c r="BI7" s="1148"/>
      <c r="BJ7" s="1150">
        <v>30</v>
      </c>
      <c r="BK7" s="1148"/>
    </row>
    <row r="8" spans="1:63" ht="35.25" customHeight="1" x14ac:dyDescent="0.2">
      <c r="A8" s="237"/>
      <c r="B8" s="1166"/>
      <c r="C8" s="243" t="s">
        <v>227</v>
      </c>
      <c r="D8" s="1151" t="str">
        <f ca="1">IF(D7="","",IF('10. EVALUACIÓN'!$F14="H","Habilitado","No habilitado"))</f>
        <v>Habilitado</v>
      </c>
      <c r="E8" s="1117"/>
      <c r="F8" s="1151" t="str">
        <f>IF(F7="","",IF('10. EVALUACIÓN'!$F15="H","Habilitado","No habilitado"))</f>
        <v>No habilitado</v>
      </c>
      <c r="G8" s="1117"/>
      <c r="H8" s="1151" t="s">
        <v>1652</v>
      </c>
      <c r="I8" s="1117"/>
      <c r="J8" s="1151" t="str">
        <f ca="1">IF(J7="","",IF('10. EVALUACIÓN'!$F17="H","Habilitado","No habilitado"))</f>
        <v>No habilitado</v>
      </c>
      <c r="K8" s="1117"/>
      <c r="L8" s="1151" t="str">
        <f ca="1">IF(L7="","",IF('10. EVALUACIÓN'!$F18="H","Habilitado","No habilitado"))</f>
        <v>No habilitado</v>
      </c>
      <c r="M8" s="1117"/>
      <c r="N8" s="1151" t="str">
        <f ca="1">IF(N7="","",IF('10. EVALUACIÓN'!$F19="H","Habilitado","No habilitado"))</f>
        <v>No habilitado</v>
      </c>
      <c r="O8" s="1117"/>
      <c r="P8" s="1151" t="str">
        <f ca="1">IF(P7="","",IF('10. EVALUACIÓN'!$F20="H","Habilitado","No habilitado"))</f>
        <v>No habilitado</v>
      </c>
      <c r="Q8" s="1117"/>
      <c r="R8" s="1151" t="str">
        <f ca="1">IF(R7="","",IF('10. EVALUACIÓN'!$F21="H","Habilitado","No habilitado"))</f>
        <v>No habilitado</v>
      </c>
      <c r="S8" s="1117"/>
      <c r="T8" s="1151" t="str">
        <f ca="1">IF(T7="","",IF('10. EVALUACIÓN'!$F22="H","Habilitado","No habilitado"))</f>
        <v>No habilitado</v>
      </c>
      <c r="U8" s="1117"/>
      <c r="V8" s="1151" t="str">
        <f ca="1">IF(V7="","",IF('10. EVALUACIÓN'!$F23="H","Habilitado","No habilitado"))</f>
        <v>No habilitado</v>
      </c>
      <c r="W8" s="1117"/>
      <c r="X8" s="1151" t="str">
        <f>IF(X7="","",IF('10. EVALUACIÓN'!$F24="H","Habilitado","No habilitado"))</f>
        <v>No habilitado</v>
      </c>
      <c r="Y8" s="1117"/>
      <c r="Z8" s="1151" t="str">
        <f>IF(Z7="","",IF('10. EVALUACIÓN'!$F25="H","Habilitado","No habilitado"))</f>
        <v>No habilitado</v>
      </c>
      <c r="AA8" s="1117"/>
      <c r="AB8" s="1151" t="str">
        <f>IF(AB7="","",IF('10. EVALUACIÓN'!$F26="H","Habilitado","No habilitado"))</f>
        <v>No habilitado</v>
      </c>
      <c r="AC8" s="1117"/>
      <c r="AD8" s="1151" t="str">
        <f>IF(AD7="","",IF('10. EVALUACIÓN'!$F27="H","Habilitado","No habilitado"))</f>
        <v>No habilitado</v>
      </c>
      <c r="AE8" s="1117"/>
      <c r="AF8" s="1151" t="str">
        <f>IF(AF7="","",IF('10. EVALUACIÓN'!$F28="H","Habilitado","No habilitado"))</f>
        <v>No habilitado</v>
      </c>
      <c r="AG8" s="1117"/>
      <c r="AH8" s="1151" t="str">
        <f>IF(AH7="","",IF('10. EVALUACIÓN'!$F29="H","Habilitado","No habilitado"))</f>
        <v>No habilitado</v>
      </c>
      <c r="AI8" s="1117"/>
      <c r="AJ8" s="1151" t="str">
        <f>IF(AJ7="","",IF('10. EVALUACIÓN'!$F30="H","Habilitado","No habilitado"))</f>
        <v>No habilitado</v>
      </c>
      <c r="AK8" s="1117"/>
      <c r="AL8" s="1151" t="str">
        <f>IF(AL7="","",IF('10. EVALUACIÓN'!$F31="H","Habilitado","No habilitado"))</f>
        <v>No habilitado</v>
      </c>
      <c r="AM8" s="1117"/>
      <c r="AN8" s="1151" t="str">
        <f>IF(AN7="","",IF('10. EVALUACIÓN'!$F32="H","Habilitado","No habilitado"))</f>
        <v>No habilitado</v>
      </c>
      <c r="AO8" s="1117"/>
      <c r="AP8" s="1151" t="str">
        <f>IF(AP7="","",IF('10. EVALUACIÓN'!$F33="H","Habilitado","No habilitado"))</f>
        <v>No habilitado</v>
      </c>
      <c r="AQ8" s="1117"/>
      <c r="AR8" s="1151" t="str">
        <f>IF(AR7="","",IF('10. EVALUACIÓN'!$F34="H","Habilitado","No habilitado"))</f>
        <v>No habilitado</v>
      </c>
      <c r="AS8" s="1117"/>
      <c r="AT8" s="1151"/>
      <c r="AU8" s="1117"/>
      <c r="AV8" s="1151"/>
      <c r="AW8" s="1117"/>
      <c r="AX8" s="1151"/>
      <c r="AY8" s="1117"/>
      <c r="AZ8" s="1151"/>
      <c r="BA8" s="1117"/>
      <c r="BB8" s="1151"/>
      <c r="BC8" s="1117"/>
      <c r="BD8" s="1151"/>
      <c r="BE8" s="1117"/>
      <c r="BF8" s="1151"/>
      <c r="BG8" s="1117"/>
      <c r="BH8" s="1151"/>
      <c r="BI8" s="1117"/>
      <c r="BJ8" s="1151"/>
      <c r="BK8" s="1117"/>
    </row>
    <row r="9" spans="1:63" ht="23.25" customHeight="1" x14ac:dyDescent="0.2">
      <c r="A9" s="237"/>
      <c r="B9" s="1149" t="s">
        <v>228</v>
      </c>
      <c r="C9" s="1117"/>
      <c r="D9" s="1145">
        <f ca="1">IF(D14="","",SUM(E14:E131))</f>
        <v>0</v>
      </c>
      <c r="E9" s="1117"/>
      <c r="F9" s="1145" t="str">
        <f>IF(F14="","",SUM(G14:G131))</f>
        <v/>
      </c>
      <c r="G9" s="1117"/>
      <c r="H9" s="1145">
        <f ca="1">IF(H14="","",SUM(I14:I131))</f>
        <v>0</v>
      </c>
      <c r="I9" s="1117"/>
      <c r="J9" s="1145" t="str">
        <f ca="1">IF(J14="","",SUM(K14:K131))</f>
        <v/>
      </c>
      <c r="K9" s="1117"/>
      <c r="L9" s="1145" t="str">
        <f ca="1">IF(L14="","",SUM(M14:M131))</f>
        <v/>
      </c>
      <c r="M9" s="1117"/>
      <c r="N9" s="1145" t="str">
        <f ca="1">IF(N14="","",SUM(O14:O131))</f>
        <v/>
      </c>
      <c r="O9" s="1117"/>
      <c r="P9" s="1145" t="str">
        <f ca="1">IF(P14="","",SUM(Q14:Q131))</f>
        <v/>
      </c>
      <c r="Q9" s="1117"/>
      <c r="R9" s="1145" t="str">
        <f ca="1">IF(R14="","",SUM(S14:S131))</f>
        <v/>
      </c>
      <c r="S9" s="1117"/>
      <c r="T9" s="1145" t="str">
        <f ca="1">IF(T14="","",SUM(U14:U131))</f>
        <v/>
      </c>
      <c r="U9" s="1117"/>
      <c r="V9" s="1145" t="str">
        <f ca="1">IF(V14="","",SUM(W14:W131))</f>
        <v/>
      </c>
      <c r="W9" s="1117"/>
      <c r="X9" s="1145" t="str">
        <f>IF(X14="","",SUM(Y14:Y131))</f>
        <v/>
      </c>
      <c r="Y9" s="1117"/>
      <c r="Z9" s="1145" t="str">
        <f>IF(Z14="","",SUM(AA14:AA131))</f>
        <v/>
      </c>
      <c r="AA9" s="1117"/>
      <c r="AB9" s="1145" t="str">
        <f>IF(AB14="","",SUM(AC14:AC131))</f>
        <v/>
      </c>
      <c r="AC9" s="1117"/>
      <c r="AD9" s="1145" t="str">
        <f>IF(AD14="","",SUM(AE14:AE131))</f>
        <v/>
      </c>
      <c r="AE9" s="1117"/>
      <c r="AF9" s="1145" t="str">
        <f>IF(AF14="","",SUM(AG14:AG131))</f>
        <v/>
      </c>
      <c r="AG9" s="1117"/>
      <c r="AH9" s="1145" t="str">
        <f>IF(AH14="","",SUM(AI14:AI131))</f>
        <v/>
      </c>
      <c r="AI9" s="1117"/>
      <c r="AJ9" s="1145" t="str">
        <f>IF(AJ14="","",SUM(AK14:AK131))</f>
        <v/>
      </c>
      <c r="AK9" s="1117"/>
      <c r="AL9" s="1145" t="str">
        <f>IF(AL14="","",SUM(AM14:AM131))</f>
        <v/>
      </c>
      <c r="AM9" s="1117"/>
      <c r="AN9" s="1145" t="str">
        <f>IF(AN14="","",SUM(AO14:AO131))</f>
        <v/>
      </c>
      <c r="AO9" s="1117"/>
      <c r="AP9" s="1145" t="str">
        <f>IF(AP14="","",SUM(AQ14:AQ131))</f>
        <v/>
      </c>
      <c r="AQ9" s="1117"/>
      <c r="AR9" s="1145" t="str">
        <f>IF(AR14="","",SUM(AS14:AS131))</f>
        <v/>
      </c>
      <c r="AS9" s="1117"/>
      <c r="AT9" s="1145"/>
      <c r="AU9" s="1117"/>
      <c r="AV9" s="1145"/>
      <c r="AW9" s="1117"/>
      <c r="AX9" s="1145"/>
      <c r="AY9" s="1117"/>
      <c r="AZ9" s="1145"/>
      <c r="BA9" s="1117"/>
      <c r="BB9" s="1145"/>
      <c r="BC9" s="1117"/>
      <c r="BD9" s="1145"/>
      <c r="BE9" s="1117"/>
      <c r="BF9" s="1145"/>
      <c r="BG9" s="1117"/>
      <c r="BH9" s="1145"/>
      <c r="BI9" s="1117"/>
      <c r="BJ9" s="1145"/>
      <c r="BK9" s="1117"/>
    </row>
    <row r="10" spans="1:63" ht="23.25" customHeight="1" x14ac:dyDescent="0.2">
      <c r="A10" s="237"/>
      <c r="B10" s="1149" t="s">
        <v>229</v>
      </c>
      <c r="C10" s="1117"/>
      <c r="D10" s="1145">
        <f ca="1">IF(D134="","",SUM(E134:E1377))</f>
        <v>0</v>
      </c>
      <c r="E10" s="1117"/>
      <c r="F10" s="1145" t="str">
        <f>IF(F134="","",SUM(G134:G1377))</f>
        <v/>
      </c>
      <c r="G10" s="1117"/>
      <c r="H10" s="1145">
        <f ca="1">IF(H134="","",SUM(I134:I1377))</f>
        <v>0</v>
      </c>
      <c r="I10" s="1117"/>
      <c r="J10" s="1145" t="str">
        <f ca="1">IF(J134="","",SUM(K134:K1377))</f>
        <v/>
      </c>
      <c r="K10" s="1117"/>
      <c r="L10" s="1145" t="str">
        <f ca="1">IF(L134="","",SUM(M134:M1377))</f>
        <v/>
      </c>
      <c r="M10" s="1117"/>
      <c r="N10" s="1145" t="str">
        <f ca="1">IF(N134="","",SUM(O134:O1377))</f>
        <v/>
      </c>
      <c r="O10" s="1117"/>
      <c r="P10" s="1145" t="str">
        <f ca="1">IF(P134="","",SUM(Q134:Q1377))</f>
        <v/>
      </c>
      <c r="Q10" s="1117"/>
      <c r="R10" s="1145" t="str">
        <f ca="1">IF(R134="","",SUM(S134:S1377))</f>
        <v/>
      </c>
      <c r="S10" s="1117"/>
      <c r="T10" s="1145" t="str">
        <f ca="1">IF(T134="","",SUM(U134:U1377))</f>
        <v/>
      </c>
      <c r="U10" s="1117"/>
      <c r="V10" s="1145" t="str">
        <f ca="1">IF(V134="","",SUM(W134:W1377))</f>
        <v/>
      </c>
      <c r="W10" s="1117"/>
      <c r="X10" s="1145" t="str">
        <f>IF(X134="","",SUM(Y134:Y1377))</f>
        <v/>
      </c>
      <c r="Y10" s="1117"/>
      <c r="Z10" s="1145" t="str">
        <f>IF(Z134="","",SUM(AA134:AA1377))</f>
        <v/>
      </c>
      <c r="AA10" s="1117"/>
      <c r="AB10" s="1145" t="str">
        <f>IF(AB134="","",SUM(AC134:AC1377))</f>
        <v/>
      </c>
      <c r="AC10" s="1117"/>
      <c r="AD10" s="1145" t="str">
        <f>IF(AD134="","",SUM(AE134:AE1377))</f>
        <v/>
      </c>
      <c r="AE10" s="1117"/>
      <c r="AF10" s="1145" t="str">
        <f>IF(AF134="","",SUM(AG134:AG1377))</f>
        <v/>
      </c>
      <c r="AG10" s="1117"/>
      <c r="AH10" s="1145" t="str">
        <f>IF(AH134="","",SUM(AI134:AI1377))</f>
        <v/>
      </c>
      <c r="AI10" s="1117"/>
      <c r="AJ10" s="1145" t="str">
        <f>IF(AJ134="","",SUM(AK134:AK1377))</f>
        <v/>
      </c>
      <c r="AK10" s="1117"/>
      <c r="AL10" s="1145" t="str">
        <f>IF(AL134="","",SUM(AM134:AM1377))</f>
        <v/>
      </c>
      <c r="AM10" s="1117"/>
      <c r="AN10" s="1145" t="str">
        <f>IF(AN134="","",SUM(AO134:AO1377))</f>
        <v/>
      </c>
      <c r="AO10" s="1117"/>
      <c r="AP10" s="1145" t="str">
        <f>IF(AP134="","",SUM(AQ134:AQ1377))</f>
        <v/>
      </c>
      <c r="AQ10" s="1117"/>
      <c r="AR10" s="1145" t="str">
        <f>IF(AR134="","",SUM(AS134:AS1377))</f>
        <v/>
      </c>
      <c r="AS10" s="1117"/>
      <c r="AT10" s="1145"/>
      <c r="AU10" s="1117"/>
      <c r="AV10" s="1145"/>
      <c r="AW10" s="1117"/>
      <c r="AX10" s="1145"/>
      <c r="AY10" s="1117"/>
      <c r="AZ10" s="1145"/>
      <c r="BA10" s="1117"/>
      <c r="BB10" s="1145"/>
      <c r="BC10" s="1117"/>
      <c r="BD10" s="1145"/>
      <c r="BE10" s="1117"/>
      <c r="BF10" s="1145"/>
      <c r="BG10" s="1117"/>
      <c r="BH10" s="1145"/>
      <c r="BI10" s="1117"/>
      <c r="BJ10" s="1145"/>
      <c r="BK10" s="1117"/>
    </row>
    <row r="11" spans="1:63" ht="23.25" customHeight="1" x14ac:dyDescent="0.2">
      <c r="A11" s="237"/>
      <c r="B11" s="1149" t="s">
        <v>230</v>
      </c>
      <c r="C11" s="1117"/>
      <c r="D11" s="1145">
        <f ca="1">IF(D7="","",IF(D8="No habilitado","",D9+D10))</f>
        <v>0</v>
      </c>
      <c r="E11" s="1117"/>
      <c r="F11" s="1145" t="str">
        <f>IF(F7="","",IF(F8="No habilitado","",F9+F10))</f>
        <v/>
      </c>
      <c r="G11" s="1117"/>
      <c r="H11" s="1145">
        <f ca="1">IF(H7="","",IF(H8="No habilitado","",H9+H10))</f>
        <v>0</v>
      </c>
      <c r="I11" s="1117"/>
      <c r="J11" s="1145" t="str">
        <f ca="1">IF(J7="","",IF(J8="No habilitado","",J9+J10))</f>
        <v/>
      </c>
      <c r="K11" s="1117"/>
      <c r="L11" s="1145" t="str">
        <f ca="1">IF(L7="","",IF(L8="No habilitado","",L9+L10))</f>
        <v/>
      </c>
      <c r="M11" s="1117"/>
      <c r="N11" s="1145" t="str">
        <f ca="1">IF(N7="","",IF(N8="No habilitado","",N9+N10))</f>
        <v/>
      </c>
      <c r="O11" s="1117"/>
      <c r="P11" s="1145" t="str">
        <f ca="1">IF(P7="","",IF(P8="No habilitado","",P9+P10))</f>
        <v/>
      </c>
      <c r="Q11" s="1117"/>
      <c r="R11" s="1145" t="str">
        <f ca="1">IF(R7="","",IF(R8="No habilitado","",R9+R10))</f>
        <v/>
      </c>
      <c r="S11" s="1117"/>
      <c r="T11" s="1145" t="str">
        <f ca="1">IF(T7="","",IF(T8="No habilitado","",T9+T10))</f>
        <v/>
      </c>
      <c r="U11" s="1117"/>
      <c r="V11" s="1145" t="str">
        <f ca="1">IF(V7="","",IF(V8="No habilitado","",V9+V10))</f>
        <v/>
      </c>
      <c r="W11" s="1117"/>
      <c r="X11" s="1145" t="str">
        <f>IF(X7="","",IF(X8="No habilitado","",X9+X10))</f>
        <v/>
      </c>
      <c r="Y11" s="1117"/>
      <c r="Z11" s="1145" t="str">
        <f>IF(Z7="","",IF(Z8="No habilitado","",Z9+Z10))</f>
        <v/>
      </c>
      <c r="AA11" s="1117"/>
      <c r="AB11" s="1145" t="str">
        <f>IF(AB7="","",IF(AB8="No habilitado","",AB9+AB10))</f>
        <v/>
      </c>
      <c r="AC11" s="1117"/>
      <c r="AD11" s="1145" t="str">
        <f>IF(AD7="","",IF(AD8="No habilitado","",AD9+AD10))</f>
        <v/>
      </c>
      <c r="AE11" s="1117"/>
      <c r="AF11" s="1145" t="str">
        <f>IF(AF7="","",IF(AF8="No habilitado","",AF9+AF10))</f>
        <v/>
      </c>
      <c r="AG11" s="1117"/>
      <c r="AH11" s="1145" t="str">
        <f>IF(AH7="","",IF(AH8="No habilitado","",AH9+AH10))</f>
        <v/>
      </c>
      <c r="AI11" s="1117"/>
      <c r="AJ11" s="1145" t="str">
        <f>IF(AJ7="","",IF(AJ8="No habilitado","",AJ9+AJ10))</f>
        <v/>
      </c>
      <c r="AK11" s="1117"/>
      <c r="AL11" s="1145" t="str">
        <f>IF(AL7="","",IF(AL8="No habilitado","",AL9+AL10))</f>
        <v/>
      </c>
      <c r="AM11" s="1117"/>
      <c r="AN11" s="1145" t="str">
        <f>IF(AN7="","",IF(AN8="No habilitado","",AN9+AN10))</f>
        <v/>
      </c>
      <c r="AO11" s="1117"/>
      <c r="AP11" s="1145" t="str">
        <f>IF(AP7="","",IF(AP8="No habilitado","",AP9+AP10))</f>
        <v/>
      </c>
      <c r="AQ11" s="1117"/>
      <c r="AR11" s="1145" t="str">
        <f>IF(AR7="","",IF(AR8="No habilitado","",AR9+AR10))</f>
        <v/>
      </c>
      <c r="AS11" s="1117"/>
      <c r="AT11" s="1145"/>
      <c r="AU11" s="1117"/>
      <c r="AV11" s="1145"/>
      <c r="AW11" s="1117"/>
      <c r="AX11" s="1145"/>
      <c r="AY11" s="1117"/>
      <c r="AZ11" s="1145"/>
      <c r="BA11" s="1117"/>
      <c r="BB11" s="1145"/>
      <c r="BC11" s="1117"/>
      <c r="BD11" s="1145"/>
      <c r="BE11" s="1117"/>
      <c r="BF11" s="1145"/>
      <c r="BG11" s="1117"/>
      <c r="BH11" s="1145"/>
      <c r="BI11" s="1117"/>
      <c r="BJ11" s="1145"/>
      <c r="BK11" s="1117"/>
    </row>
    <row r="12" spans="1:63" ht="21" customHeight="1" x14ac:dyDescent="0.2">
      <c r="A12" s="199"/>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row>
    <row r="13" spans="1:63" ht="21.75" customHeight="1" x14ac:dyDescent="0.2">
      <c r="A13" s="199"/>
      <c r="B13" s="1146" t="s">
        <v>231</v>
      </c>
      <c r="C13" s="1147"/>
      <c r="D13" s="1147"/>
      <c r="E13" s="1147"/>
      <c r="F13" s="1147"/>
      <c r="G13" s="1148"/>
      <c r="H13" s="244"/>
      <c r="I13" s="244"/>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row>
    <row r="14" spans="1:63" ht="21" customHeight="1" outlineLevel="1" x14ac:dyDescent="0.2">
      <c r="A14" s="245">
        <v>1</v>
      </c>
      <c r="B14" s="246" t="s">
        <v>766</v>
      </c>
      <c r="C14" s="247">
        <f t="shared" ref="C14:C45" ca="1" si="0">IF(B14="","",IF($L$4="Media aritmética",ROUND(AVERAGE(D14,F14,H14,J14,L14,N14,P14,R14,T14,V14,X14,Z14,AB14,AF14,AH14,AD14,AJ14,AL14,AN14,AP14,AR14),2),ROUND(_xlfn.STDEV.P(D14,F14,H14,J14,L14,N14,P14,R14,T14,V14,X14,Z14,AB14,AF14,AH14,AD14,AJ14,AL14,AN14,AP14,AR14),2)))</f>
        <v>79785</v>
      </c>
      <c r="D14" s="248">
        <f t="shared" ref="D14:D45" ca="1" si="1">IF($D$8="Habilitado",IF($B14="","",ROUND(VLOOKUP($B14,UNITARIO_1,17,FALSE),2)),"")</f>
        <v>4581500</v>
      </c>
      <c r="E14" s="249">
        <f t="shared" ref="E14:E45" ca="1" si="2">IF($B14="","",IF(D14="","",IF($L$4="Media aritmética",(D14&lt;=$C14)*($F$5/$C$4)+(D14&gt;$C14)*0,IF(AND(ROUND(AVERAGE($D14,$F14,$H14,$J14,$L14,$N14,$P14,$R14,$T14,$V14,$X14,$Z14,$AB14,$AD14,$AF14,$AH14,$AJ14,AL14,AN14,AP14,AR14,AT14,AV14,AX14,AZ14,BB14,BD14,BF14,BH14,BJ14),2)-$C14/2&lt;=D14,(ROUND(AVERAGE($D14,$F14,$H14,$J14,$L14,$N14,$P14,$R14,$T14,$V14,$X14,$Z14,$AB14,$AD14,$AF14,$AH14,$AJ14,AL14,AN14,AP14,AR14,AT14,AV14,AX14,AZ14,BB14,BD14,BF14,BH14,BJ14),2)+$C14/2&gt;D14)),($F$5/$C$4),0))))</f>
        <v>0</v>
      </c>
      <c r="F14" s="250" t="str">
        <f t="shared" ref="F14:F45" si="3">IF($F$8="Habilitado",IF($B14="","",ROUND(VLOOKUP($B14,UNITARIO_2,17,FALSE),2)),"")</f>
        <v/>
      </c>
      <c r="G14" s="249" t="str">
        <f t="shared" ref="G14:G45" si="4">IF($B14="","",IF(F14="","",IF($L$4="Media aritmética",(F14&lt;=$C14)*($F$5/$C$4)+(F14&gt;$C14)*0,IF(AND(ROUND(AVERAGE($D14,$F14,$H14,$J14,$L14,$N14,$P14,$R14,$T14,$V14,$X14,$Z14,$AB14,$AD14,$AF14,$AH14,$AJ14,AL14,AN14,AP14,AR14,AT14,AV14,AX14,AZ14,BB14,BD14,BF14,BH14,BJ14),2)-$C14/2&lt;=F14,(ROUND(AVERAGE($D14,$F14,$H14,$J14,$L14,$N14,$P14,$R14,$T14,$V14,$X14,$Z14,$AB14,$AD14,$AF14,$AH14,$AJ14,AL14,AN14,AP14,AR14,AT14,AV14,AX14,AZ14,BB14,BD14,BF14,BH14,BJ14),2)+$C14/2&gt;F14)),($F$5/$C$4),0))))</f>
        <v/>
      </c>
      <c r="H14" s="250">
        <f t="shared" ref="H14:H45" si="5">IF($H$8="Habilitado",IF($B14="","",ROUND(VLOOKUP($B14,UNITARIO_3,17,FALSE),2)),"")</f>
        <v>4421930</v>
      </c>
      <c r="I14" s="249">
        <f t="shared" ref="I14:I45" ca="1" si="6">IF($B14="","",IF(H14="","",IF($L$4="Media aritmética",(H14&lt;=$C14)*($F$5/$C$4)+(H14&gt;$C14)*0,IF(AND(ROUND(AVERAGE($D14,$F14,$H14,$J14,$L14,$N14,$P14,$R14,$T14,$V14,$X14,$Z14,$AB14,$AD14,$AF14,$AH14,$AJ14,AL14,AN14,AP14,AR14,AT14,AV14,AX14,AZ14,BB14,BD14,BF14,BH14,BJ14),2)-$C14/2&lt;=H14,(ROUND(AVERAGE($D14,$F14,$H14,$J14,$L14,$N14,$P14,$R14,$T14,$V14,$X14,$Z14,$AB14,$AD14,$AF14,$AH14,$AJ14,AL14,AN14,AP14,AR14,AT14,AV14,AX14,AZ14,BB14,BD14,BF14,BH14,BJ14),2)+$C14/2&gt;H14)),($F$5/$C$4),0))))</f>
        <v>0</v>
      </c>
      <c r="J14" s="250" t="str">
        <f t="shared" ref="J14:J45" ca="1" si="7">IF($J$8="Habilitado",IF($B14="","",ROUND(VLOOKUP($B14,UNITARIO_4,5,FALSE),2)),"")</f>
        <v/>
      </c>
      <c r="K14" s="249" t="str">
        <f t="shared" ref="K14:K45" ca="1" si="8">IF($B14="","",IF(J14="","",IF($L$4="Media aritmética",(J14&lt;=$C14)*($F$5/$C$4)+(J14&gt;$C14)*0,IF(AND(ROUND(AVERAGE($D14,$F14,$H14,$J14,$L14,$N14,$P14,$R14,$T14,$V14,$X14,$Z14,$AB14,$AD14,$AF14,$AH14,$AJ14,AL14,AN14,AP14,AR14,AT14,AV14,AX14,AZ14,BB14,BD14,BF14,BH14,BJ14),2)-$C14/2&lt;=J14,(ROUND(AVERAGE($D14,$F14,$H14,$J14,$L14,$N14,$P14,$R14,$T14,$V14,$X14,$Z14,$AB14,$AD14,$AF14,$AH14,$AJ14,AL14,AN14,AP14,AR14,AT14,AV14,AX14,AZ14,BB14,BD14,BF14,BH14,BJ14),2)+$C14/2&gt;J14)),($F$5/$C$4),0))))</f>
        <v/>
      </c>
      <c r="L14" s="250" t="str">
        <f t="shared" ref="L14:L45" ca="1" si="9">IF($L$8="Habilitado",IF($B14="","",ROUND(VLOOKUP($B14,UNITARIO_5,5,FALSE),2)),"")</f>
        <v/>
      </c>
      <c r="M14" s="249" t="str">
        <f t="shared" ref="M14:M45" ca="1" si="10">IF($B14="","",IF(L14="","",IF($L$4="Media aritmética",(L14&lt;=$C14)*($F$5/$C$4)+(L14&gt;$C14)*0,IF(AND(ROUND(AVERAGE($D14,$F14,$H14,$J14,$L14,$N14,$P14,$R14,$T14,$V14,$X14,$Z14,$AB14,$AD14,$AF14,$AH14,$AJ14,AL14,AN14,AP14,AR14,AT14,AV14,AX14,AZ14,BB14,BD14,BF14,BH14,BJ14),2)-$C14/2&lt;=L14,(ROUND(AVERAGE($D14,$F14,$H14,$J14,$L14,$N14,$P14,$R14,$T14,$V14,$X14,$Z14,$AB14,$AD14,$AF14,$AH14,$AJ14,AL14,AN14,AP14,AR14,AT14,AV14,AX14,AZ14,BB14,BD14,BF14,BH14,BJ14),2)+$C14/2&gt;L14)),($F$5/$C$4),0))))</f>
        <v/>
      </c>
      <c r="N14" s="250" t="str">
        <f t="shared" ref="N14:N45" ca="1" si="11">IF($N$8="Habilitado",IF($B14="","",ROUND(VLOOKUP($B14,UNITARIO_6,5,FALSE),2)),"")</f>
        <v/>
      </c>
      <c r="O14" s="249" t="str">
        <f t="shared" ref="O14:O45" ca="1" si="12">IF($B14="","",IF(N14="","",IF($L$4="Media aritmética",(N14&lt;=$C14)*($F$5/$C$4)+(N14&gt;$C14)*0,IF(AND(ROUND(AVERAGE($D14,$F14,$H14,$J14,$L14,$N14,$P14,$R14,$T14,$V14,$X14,$Z14,$AB14,$AD14,$AF14,$AH14,$AJ14,AL14,AN14,AP14,AR14,AT14,AV14,AX14,AZ14,BB14,BD14,BF14,BH14,BJ14),2)-$C14/2&lt;=N14,(ROUND(AVERAGE($D14,$F14,$H14,$J14,$L14,$N14,$P14,$R14,$T14,$V14,$X14,$Z14,$AB14,$AD14,$AF14,$AH14,$AJ14,AL14,AN14,AP14,AR14,AT14,AV14,AX14,AZ14,BB14,BD14,BF14,BH14,BJ14),2)+$C14/2&gt;N14)),($F$5/$C$4),0))))</f>
        <v/>
      </c>
      <c r="P14" s="250" t="str">
        <f t="shared" ref="P14:P45" ca="1" si="13">IF($P$8="Habilitado",IF($B14="","",ROUND(VLOOKUP($B14,UNITARIO_7,5,FALSE),2)),"")</f>
        <v/>
      </c>
      <c r="Q14" s="249" t="str">
        <f t="shared" ref="Q14:Q45" ca="1" si="14">IF($B14="","",IF(P14="","",IF($L$4="Media aritmética",(P14&lt;=$C14)*($F$5/$C$4)+(P14&gt;$C14)*0,IF(AND(ROUND(AVERAGE($D14,$F14,$H14,$J14,$L14,$N14,$P14,$R14,$T14,$V14,$X14,$Z14,$AB14,$AD14,$AF14,$AH14,$AJ14,AL14,AN14,AP14,AR14,AT14,AV14,AX14,AZ14,BB14,BD14,BF14,BH14,BJ14),2)-$C14/2&lt;=P14,(ROUND(AVERAGE($D14,$F14,$H14,$J14,$L14,$N14,$P14,$R14,$T14,$V14,$X14,$Z14,$AB14,$AD14,$AF14,$AH14,$AJ14,AL14,AN14,AP14,AR14,AT14,AV14,AX14,AZ14,BB14,BD14,BF14,BH14,BJ14),2)+$C14/2&gt;P14)),($F$5/$C$4),0))))</f>
        <v/>
      </c>
      <c r="R14" s="250" t="str">
        <f t="shared" ref="R14:R45" ca="1" si="15">IF($R$8="Habilitado",IF($B14="","",ROUND(VLOOKUP($B14,UNITARIO_8,5,FALSE),2)),"")</f>
        <v/>
      </c>
      <c r="S14" s="249" t="str">
        <f t="shared" ref="S14:S45" ca="1" si="16">IF($B14="","",IF(R14="","",IF($L$4="Media aritmética",(R14&lt;=$C14)*($F$5/$C$4)+(R14&gt;$C14)*0,IF(AND(ROUND(AVERAGE($D14,$F14,$H14,$J14,$L14,$N14,$P14,$R14,$T14,$V14,$X14,$Z14,$AB14,$AD14,$AF14,$AH14,$AJ14,AL14,AN14,AP14,AR14,AT14,AV14,AX14,AZ14,BB14,BD14,BF14,BH14,BJ14),2)-$C14/2&lt;=R14,(ROUND(AVERAGE($D14,$F14,$H14,$J14,$L14,$N14,$P14,$R14,$T14,$V14,$X14,$Z14,$AB14,$AD14,$AF14,$AH14,$AJ14,AL14,AN14,AP14,AR14,AT14,AV14,AX14,AZ14,BB14,BD14,BF14,BH14,BJ14),2)+$C14/2&gt;R14)),($F$5/$C$4),0))))</f>
        <v/>
      </c>
      <c r="T14" s="250" t="str">
        <f t="shared" ref="T14:T45" ca="1" si="17">IF($T$8="Habilitado",IF($B14="","",ROUND(VLOOKUP($B14,UNITARIO_9,5,FALSE),2)),"")</f>
        <v/>
      </c>
      <c r="U14" s="249" t="str">
        <f t="shared" ref="U14:U45" ca="1" si="18">IF($B14="","",IF(T14="","",IF($L$4="Media aritmética",(T14&lt;=$C14)*($F$5/$C$4)+(T14&gt;$C14)*0,IF(AND(ROUND(AVERAGE($D14,$F14,$H14,$J14,$L14,$N14,$P14,$R14,$T14,$V14,$X14,$Z14,$AB14,$AD14,$AF14,$AH14,$AJ14,AL14,AN14,AP14,AR14,AT14,AV14,AX14,AZ14,BB14,BD14,BF14,BH14,BJ14),2)-$C14/2&lt;=T14,(ROUND(AVERAGE($D14,$F14,$H14,$J14,$L14,$N14,$P14,$R14,$T14,$V14,$X14,$Z14,$AB14,$AD14,$AF14,$AH14,$AJ14,AL14,AN14,AP14,AR14,AT14,AV14,AX14,AZ14,BB14,BD14,BF14,BH14,BJ14),2)+$C14/2&gt;T14)),($F$5/$C$4),0))))</f>
        <v/>
      </c>
      <c r="V14" s="250" t="str">
        <f t="shared" ref="V14:V45" ca="1" si="19">IF($V$8="Habilitado",IF($B14="","",ROUND(VLOOKUP($B14,UNITARIO_10,5,FALSE),2)),"")</f>
        <v/>
      </c>
      <c r="W14" s="249" t="str">
        <f t="shared" ref="W14:W45" ca="1" si="20">IF($B14="","",IF(V14="","",IF($L$4="Media aritmética",(V14&lt;=$C14)*($F$5/$C$4)+(V14&gt;$C14)*0,IF(AND(ROUND(AVERAGE($D14,$F14,$H14,$J14,$L14,$N14,$P14,$R14,$T14,$V14,$X14,$Z14,$AB14,$AD14,$AF14,$AH14,$AJ14,AL14,AN14,AP14,AR14,AT14,AV14,AX14,AZ14,BB14,BD14,BF14,BH14,BJ14),2)-$C14/2&lt;=V14,(ROUND(AVERAGE($D14,$F14,$H14,$J14,$L14,$N14,$P14,$R14,$T14,$V14,$X14,$Z14,$AB14,$AD14,$AF14,$AH14,$AJ14,AL14,AN14,AP14,AR14,AT14,AV14,AX14,AZ14,BB14,BD14,BF14,BH14,BJ14),2)+$C14/2&gt;V14)),($F$5/$C$4),0))))</f>
        <v/>
      </c>
      <c r="X14" s="250" t="str">
        <f t="shared" ref="X14:X45" si="21">IF($X$8="Habilitado",IF($B14="","",ROUND(VLOOKUP($B14,UNITARIO_11,5,FALSE),2)),"")</f>
        <v/>
      </c>
      <c r="Y14" s="249" t="str">
        <f t="shared" ref="Y14:Y45" si="22">IF($B14="","",IF(X14="","",IF($L$4="Media aritmética",(X14&lt;=$C14)*($F$5/$C$4)+(X14&gt;$C14)*0,IF(AND(ROUND(AVERAGE($D14,$F14,$H14,$J14,$L14,$N14,$P14,$R14,$T14,$V14,$X14,$Z14,$AB14,$AD14,$AF14,$AH14,$AJ14,AL14,AN14,AP14,AR14,AT14,AV14,AX14,AZ14,BB14,BD14,BF14,BH14,BJ14),2)-$C14/2&lt;=X14,(ROUND(AVERAGE($D14,$F14,$H14,$J14,$L14,$N14,$P14,$R14,$T14,$V14,$X14,$Z14,$AB14,$AD14,$AF14,$AH14,$AJ14,AL14,AN14,AP14,AR14,AT14,AV14,AX14,AZ14,BB14,BD14,BF14,BH14,BJ14),2)+$C14/2&gt;X14)),($F$5/$C$4),0))))</f>
        <v/>
      </c>
      <c r="Z14" s="250" t="str">
        <f t="shared" ref="Z14:Z45" si="23">IF($Z$8="Habilitado",IF($B14="","",ROUND(VLOOKUP($B14,UNITARIO_12,5,FALSE),2)),"")</f>
        <v/>
      </c>
      <c r="AA14" s="249" t="str">
        <f t="shared" ref="AA14:AA45" si="24">IF($B14="","",IF(Z14="","",IF($L$4="Media aritmética",(Z14&lt;=$C14)*($F$5/$C$4)+(Z14&gt;$C14)*0,IF(AND(ROUND(AVERAGE($D14,$F14,$H14,$J14,$L14,$N14,$P14,$R14,$T14,$V14,$X14,$Z14,$AB14,$AD14,$AF14,$AH14,$AJ14,AL14,AN14,AP14,AR14,AT14,AV14,AX14,AZ14,BB14,BD14,BF14,BH14,BJ14),2)-$C14/2&lt;=Z14,(ROUND(AVERAGE($D14,$F14,$H14,$J14,$L14,$N14,$P14,$R14,$T14,$V14,$X14,$Z14,$AB14,$AD14,$AF14,$AH14,$AJ14,AL14,AN14,AP14,AR14,AT14,AV14,AX14,AZ14,BB14,BD14,BF14,BH14,BJ14),2)+$C14/2&gt;Z14)),($F$5/$C$4),0))))</f>
        <v/>
      </c>
      <c r="AB14" s="250" t="str">
        <f t="shared" ref="AB14:AB45" si="25">IF($AB$8="Habilitado",IF($B14="","",ROUND(VLOOKUP($B14,UNITARIO_13,5,FALSE),2)),"")</f>
        <v/>
      </c>
      <c r="AC14" s="249" t="str">
        <f t="shared" ref="AC14:AC45" si="26">IF($B14="","",IF(AB14="","",IF($L$4="Media aritmética",(AB14&lt;=$C14)*($F$5/$C$4)+(AB14&gt;$C14)*0,IF(AND(ROUND(AVERAGE($D14,$F14,$H14,$J14,$L14,$N14,$P14,$R14,$T14,$V14,$X14,$Z14,$AB14,$AD14,$AF14,$AH14,$AJ14,AL14,AN14,AP14,AR14,AT14,AV14,AX14,AZ14,BB14,BD14,BF14,BH14,BJ14),2)-$C14/2&lt;=AB14,(ROUND(AVERAGE($D14,$F14,$H14,$J14,$L14,$N14,$P14,$R14,$T14,$V14,$X14,$Z14,$AB14,$AD14,$AF14,$AH14,$AJ14,AL14,AN14,AP14,AR14,AT14,AV14,AX14,AZ14,BB14,BD14,BF14,BH14,BJ14),2)+$C14/2&gt;AB14)),($F$5/$C$4),0))))</f>
        <v/>
      </c>
      <c r="AD14" s="250" t="str">
        <f t="shared" ref="AD14:AD45" si="27">IF($AD$8="Habilitado",IF($B14="","",ROUND(VLOOKUP($B14,UNITARIO_14,5,FALSE),2)),"")</f>
        <v/>
      </c>
      <c r="AE14" s="249" t="str">
        <f t="shared" ref="AE14:AE45" si="28">IF($B14="","",IF(AD14="","",IF($L$4="Media aritmética",(AD14&lt;=$C14)*($F$5/$C$4)+(AD14&gt;$C14)*0,IF(AND(ROUND(AVERAGE($D14,$F14,$H14,$J14,$L14,$N14,$P14,$R14,$T14,$V14,$X14,$Z14,$AB14,$AD14,$AF14,$AH14,$AJ14,AL14,AN14,AP14,AR14,AT14,AV14,AX14,AZ14,BB14,BD14,BF14,BH14,BJ14),2)-$C14/2&lt;=AD14,(ROUND(AVERAGE($D14,$F14,$H14,$J14,$L14,$N14,$P14,$R14,$T14,$V14,$X14,$Z14,$AB14,$AD14,$AF14,$AH14,$AJ14,AL14,AN14,AP14,AR14,AT14,AV14,AX14,AZ14,BB14,BD14,BF14,BH14,BJ14),2)+$C14/2&gt;AD14)),($F$5/$C$4),0))))</f>
        <v/>
      </c>
      <c r="AF14" s="250" t="str">
        <f t="shared" ref="AF14:AF45" si="29">IF($AF$8="Habilitado",IF($B14="","",ROUND(VLOOKUP($B14,UNITARIO_15,5,FALSE),2)),"")</f>
        <v/>
      </c>
      <c r="AG14" s="249" t="str">
        <f t="shared" ref="AG14:AG45" si="30">IF($B14="","",IF(AF14="","",IF($L$4="Media aritmética",(AF14&lt;=$C14)*($F$5/$C$4)+(AF14&gt;$C14)*0,IF(AND(ROUND(AVERAGE($D14,$F14,$H14,$J14,$L14,$N14,$P14,$R14,$T14,$V14,$X14,$Z14,$AB14,$AD14,$AF14,$AH14,$AJ14,AL14,AN14,AP14,AR14,AT14,AV14,AX14,AZ14,BB14,BD14,BF14,BH14,BJ14),2)-$C14/2&lt;=AF14,(ROUND(AVERAGE($D14,$F14,$H14,$J14,$L14,$N14,$P14,$R14,$T14,$V14,$X14,$Z14,$AB14,$AD14,$AF14,$AH14,$AJ14,AL14,AN14,AP14,AR14,AT14,AV14,AX14,AZ14,BB14,BD14,BF14,BH14,BJ14),2)+$C14/2&gt;AF14)),($F$5/$C$4),0))))</f>
        <v/>
      </c>
      <c r="AH14" s="250" t="str">
        <f t="shared" ref="AH14:AH45" si="31">IF($AH$8="Habilitado",IF($B14="","",ROUND(VLOOKUP($B14,UNITARIO_16,5,FALSE),2)),"")</f>
        <v/>
      </c>
      <c r="AI14" s="249" t="str">
        <f t="shared" ref="AI14:AI45" si="32">IF($B14="","",IF(AH14="","",IF($L$4="Media aritmética",(AH14&lt;=$C14)*($F$5/$C$4)+(AH14&gt;$C14)*0,IF(AND(ROUND(AVERAGE($D14,$F14,$H14,$J14,$L14,$N14,$P14,$R14,$T14,$V14,$X14,$Z14,$AB14,$AD14,$AF14,$AH14,$AJ14,AL14,AN14,AP14,AR14,AT14,AV14,AX14,AZ14,BB14,BD14,BF14,BH14,BJ14),2)-$C14/2&lt;=AH14,(ROUND(AVERAGE($D14,$F14,$H14,$J14,$L14,$N14,$P14,$R14,$T14,$V14,$X14,$Z14,$AB14,$AD14,$AF14,$AH14,$AJ14,AL14,AN14,AP14,AR14,AT14,AV14,AX14,AZ14,BB14,BD14,BF14,BH14,BJ14),2)+$C14/2&gt;AH14)),($F$5/$C$4),0))))</f>
        <v/>
      </c>
      <c r="AJ14" s="250" t="str">
        <f t="shared" ref="AJ14:AJ45" si="33">IF($AJ$8="Habilitado",IF($B14="","",ROUND(VLOOKUP($B14,UNITARIO_17,5,FALSE),2)),"")</f>
        <v/>
      </c>
      <c r="AK14" s="249" t="str">
        <f t="shared" ref="AK14:AK45" si="34">IF($B14="","",IF(AJ14="","",IF($L$4="Media aritmética",(AJ14&lt;=$C14)*($F$5/$C$4)+(AJ14&gt;$C14)*0,IF(AND(ROUND(AVERAGE($D14,$F14,$H14,$J14,$L14,$N14,$P14,$R14,$T14,$V14,$X14,$Z14,$AB14,$AD14,$AF14,$AH14,$AJ14,AL14,AN14,AP14,AR14,AT14,AV14,AX14,AZ14,BB14,BD14,BF14,BH14,BJ14),2)-$C14/2&lt;=AJ14,(ROUND(AVERAGE($D14,$F14,$H14,$J14,$L14,$N14,$P14,$R14,$T14,$V14,$X14,$Z14,$AB14,$AD14,$AF14,$AH14,$AJ14,AL14,AN14,AP14,AR14,AT14,AV14,AX14,AZ14,BB14,BD14,BF14,BH14,BJ14),2)+$C14/2&gt;AJ14)),($F$5/$C$4),0))))</f>
        <v/>
      </c>
      <c r="AL14" s="250" t="str">
        <f t="shared" ref="AL14:AL45" si="35">IF($AL$8="Habilitado",IF($B14="","",ROUND(VLOOKUP($B14,UNITARIO_18,5,FALSE),2)),"")</f>
        <v/>
      </c>
      <c r="AM14" s="249" t="str">
        <f t="shared" ref="AM14:AM45" si="36">IF($B14="","",IF(AL14="","",IF($L$4="Media aritmética",(AL14&lt;=$C14)*($F$5/$C$4)+(AL14&gt;$C14)*0,IF(AND(ROUND(AVERAGE($D14,$F14,$H14,$J14,$L14,$N14,$P14,$R14,$T14,$V14,$X14,$Z14,$AB14,$AD14,$AF14,$AH14,$AJ14,AL14,AN14,AP14,AR14,AT14,AV14,AX14,AZ14,BB14,BD14,BF14,BH14,BJ14),2)-$C14/2&lt;=AL14,(ROUND(AVERAGE($D14,$F14,$H14,$J14,$L14,$N14,$P14,$R14,$T14,$V14,$X14,$Z14,$AB14,$AD14,$AF14,$AH14,$AJ14,AL14,AN14,AP14,AR14,AT14,AV14,AX14,AZ14,BB14,BD14,BF14,BH14,BJ14),2)+$C14/2&gt;AL14)),($F$5/$C$4),0))))</f>
        <v/>
      </c>
      <c r="AN14" s="250" t="str">
        <f t="shared" ref="AN14:AN45" si="37">IF($AN$8="Habilitado",IF($B14="","",ROUND(VLOOKUP($B14,UNITARIO_19,5,FALSE),2)),"")</f>
        <v/>
      </c>
      <c r="AO14" s="249" t="str">
        <f t="shared" ref="AO14:AO45" si="38">IF($B14="","",IF(AN14="","",IF($L$4="Media aritmética",(AN14&lt;=$C14)*($F$5/$C$4)+(AN14&gt;$C14)*0,IF(AND(ROUND(AVERAGE($D14,$F14,$H14,$J14,$L14,$N14,$P14,$R14,$T14,$V14,$X14,$Z14,$AB14,$AD14,$AF14,$AH14,$AJ14,AL14,AN14,AP14,AR14,AT14,AV14,AX14,AZ14,BB14,BD14,BF14,BH14,BJ14),2)-$C14/2&lt;=AN14,(ROUND(AVERAGE($D14,$F14,$H14,$J14,$L14,$N14,$P14,$R14,$T14,$V14,$X14,$Z14,$AB14,$AD14,$AF14,$AH14,$AJ14,AL14,AN14,AP14,AR14,AT14,AV14,AX14,AZ14,BB14,BD14,BF14,BH14,BJ14),2)+$C14/2&gt;AN14)),($F$5/$C$4),0))))</f>
        <v/>
      </c>
      <c r="AP14" s="250" t="str">
        <f t="shared" ref="AP14:AP45" si="39">IF($AP$8="Habilitado",IF($B14="","",ROUND(VLOOKUP($B14,UNITARIO_20,5,FALSE),2)),"")</f>
        <v/>
      </c>
      <c r="AQ14" s="249" t="str">
        <f t="shared" ref="AQ14:AQ45" si="40">IF($B14="","",IF(AP14="","",IF($L$4="Media aritmética",(AP14&lt;=$C14)*($F$5/$C$4)+(AP14&gt;$C14)*0,IF(AND(ROUND(AVERAGE($D14,$F14,$H14,$J14,$L14,$N14,$P14,$R14,$T14,$V14,$X14,$Z14,$AB14,$AD14,$AF14,$AH14,$AJ14,AL14,AN14,AP14,AR14,AT14,AV14,AX14,AZ14,BB14,BD14,BF14,BH14,BJ14),2)-$C14/2&lt;=AP14,(ROUND(AVERAGE($D14,$F14,$H14,$J14,$L14,$N14,$P14,$R14,$T14,$V14,$X14,$Z14,$AB14,$AD14,$AF14,$AH14,$AJ14,AL14,AN14,AP14,AR14,AT14,AV14,AX14,AZ14,BB14,BD14,BF14,BH14,BJ14),2)+$C14/2&gt;AP14)),($F$5/$C$4),0))))</f>
        <v/>
      </c>
      <c r="AR14" s="250" t="str">
        <f t="shared" ref="AR14:AR45" si="41">IF($AR$8="Habilitado",IF($B14="","",ROUND(VLOOKUP($B14,UNITARIO_21,5,FALSE),2)),"")</f>
        <v/>
      </c>
      <c r="AS14" s="249" t="str">
        <f t="shared" ref="AS14:AS45" si="42">IF($B14="","",IF(AR14="","",IF($L$4="Media aritmética",(AR14&lt;=$C14)*($F$5/$C$4)+(AR14&gt;$C14)*0,IF(AND(ROUND(AVERAGE($D14,$F14,$H14,$J14,$L14,$N14,$P14,$R14,$T14,$V14,$X14,$Z14,$AB14,$AD14,$AF14,$AH14,$AJ14,AL14,AN14,AP14,AR14,AT14,AV14,AX14,AZ14,BB14,BD14,BF14,BH14,BJ14),2)-$C14/2&lt;=AR14,(ROUND(AVERAGE($D14,$F14,$H14,$J14,$L14,$N14,$P14,$R14,$T14,$V14,$X14,$Z14,$AB14,$AD14,$AF14,$AH14,$AJ14,AL14,AN14,AP14,AR14,AT14,AV14,AX14,AZ14,BB14,BD14,BF14,BH14,BJ14),2)+$C14/2&gt;AR14)),($F$5/$C$4),0))))</f>
        <v/>
      </c>
      <c r="AT14" s="250"/>
      <c r="AU14" s="249"/>
      <c r="AV14" s="250"/>
      <c r="AW14" s="249"/>
      <c r="AX14" s="250"/>
      <c r="AY14" s="249"/>
      <c r="AZ14" s="250"/>
      <c r="BA14" s="249"/>
      <c r="BB14" s="250"/>
      <c r="BC14" s="249"/>
      <c r="BD14" s="250"/>
      <c r="BE14" s="249"/>
      <c r="BF14" s="250"/>
      <c r="BG14" s="249"/>
      <c r="BH14" s="250"/>
      <c r="BI14" s="249"/>
      <c r="BJ14" s="250"/>
      <c r="BK14" s="249"/>
    </row>
    <row r="15" spans="1:63" ht="21" customHeight="1" outlineLevel="1" x14ac:dyDescent="0.2">
      <c r="A15" s="245">
        <v>2</v>
      </c>
      <c r="B15" s="246" t="s">
        <v>773</v>
      </c>
      <c r="C15" s="247">
        <f t="shared" ca="1" si="0"/>
        <v>262545</v>
      </c>
      <c r="D15" s="248">
        <f t="shared" ca="1" si="1"/>
        <v>1500000</v>
      </c>
      <c r="E15" s="249">
        <f t="shared" ca="1" si="2"/>
        <v>0</v>
      </c>
      <c r="F15" s="250" t="str">
        <f t="shared" si="3"/>
        <v/>
      </c>
      <c r="G15" s="249" t="str">
        <f t="shared" si="4"/>
        <v/>
      </c>
      <c r="H15" s="250">
        <f t="shared" si="5"/>
        <v>2025090</v>
      </c>
      <c r="I15" s="249">
        <f t="shared" ca="1" si="6"/>
        <v>0</v>
      </c>
      <c r="J15" s="250" t="str">
        <f t="shared" ca="1" si="7"/>
        <v/>
      </c>
      <c r="K15" s="249" t="str">
        <f t="shared" ca="1" si="8"/>
        <v/>
      </c>
      <c r="L15" s="250" t="str">
        <f t="shared" ca="1" si="9"/>
        <v/>
      </c>
      <c r="M15" s="249" t="str">
        <f t="shared" ca="1" si="10"/>
        <v/>
      </c>
      <c r="N15" s="250" t="str">
        <f t="shared" ca="1" si="11"/>
        <v/>
      </c>
      <c r="O15" s="249" t="str">
        <f t="shared" ca="1" si="12"/>
        <v/>
      </c>
      <c r="P15" s="250" t="str">
        <f t="shared" ca="1" si="13"/>
        <v/>
      </c>
      <c r="Q15" s="249" t="str">
        <f t="shared" ca="1" si="14"/>
        <v/>
      </c>
      <c r="R15" s="250" t="str">
        <f t="shared" ca="1" si="15"/>
        <v/>
      </c>
      <c r="S15" s="249" t="str">
        <f t="shared" ca="1" si="16"/>
        <v/>
      </c>
      <c r="T15" s="250" t="str">
        <f t="shared" ca="1" si="17"/>
        <v/>
      </c>
      <c r="U15" s="249" t="str">
        <f t="shared" ca="1" si="18"/>
        <v/>
      </c>
      <c r="V15" s="250" t="str">
        <f t="shared" ca="1" si="19"/>
        <v/>
      </c>
      <c r="W15" s="249" t="str">
        <f t="shared" ca="1" si="20"/>
        <v/>
      </c>
      <c r="X15" s="250" t="str">
        <f t="shared" si="21"/>
        <v/>
      </c>
      <c r="Y15" s="249" t="str">
        <f t="shared" si="22"/>
        <v/>
      </c>
      <c r="Z15" s="250" t="str">
        <f t="shared" si="23"/>
        <v/>
      </c>
      <c r="AA15" s="249" t="str">
        <f t="shared" si="24"/>
        <v/>
      </c>
      <c r="AB15" s="250" t="str">
        <f t="shared" si="25"/>
        <v/>
      </c>
      <c r="AC15" s="249" t="str">
        <f t="shared" si="26"/>
        <v/>
      </c>
      <c r="AD15" s="250" t="str">
        <f t="shared" si="27"/>
        <v/>
      </c>
      <c r="AE15" s="249" t="str">
        <f t="shared" si="28"/>
        <v/>
      </c>
      <c r="AF15" s="250" t="str">
        <f t="shared" si="29"/>
        <v/>
      </c>
      <c r="AG15" s="249" t="str">
        <f t="shared" si="30"/>
        <v/>
      </c>
      <c r="AH15" s="250" t="str">
        <f t="shared" si="31"/>
        <v/>
      </c>
      <c r="AI15" s="249" t="str">
        <f t="shared" si="32"/>
        <v/>
      </c>
      <c r="AJ15" s="250" t="str">
        <f t="shared" si="33"/>
        <v/>
      </c>
      <c r="AK15" s="249" t="str">
        <f t="shared" si="34"/>
        <v/>
      </c>
      <c r="AL15" s="250" t="str">
        <f t="shared" si="35"/>
        <v/>
      </c>
      <c r="AM15" s="249" t="str">
        <f t="shared" si="36"/>
        <v/>
      </c>
      <c r="AN15" s="250" t="str">
        <f t="shared" si="37"/>
        <v/>
      </c>
      <c r="AO15" s="249" t="str">
        <f t="shared" si="38"/>
        <v/>
      </c>
      <c r="AP15" s="250" t="str">
        <f t="shared" si="39"/>
        <v/>
      </c>
      <c r="AQ15" s="249" t="str">
        <f t="shared" si="40"/>
        <v/>
      </c>
      <c r="AR15" s="250" t="str">
        <f t="shared" si="41"/>
        <v/>
      </c>
      <c r="AS15" s="249" t="str">
        <f t="shared" si="42"/>
        <v/>
      </c>
      <c r="AT15" s="250"/>
      <c r="AU15" s="249"/>
      <c r="AV15" s="250"/>
      <c r="AW15" s="249"/>
      <c r="AX15" s="250"/>
      <c r="AY15" s="249"/>
      <c r="AZ15" s="250"/>
      <c r="BA15" s="249"/>
      <c r="BB15" s="250"/>
      <c r="BC15" s="249"/>
      <c r="BD15" s="250"/>
      <c r="BE15" s="249"/>
      <c r="BF15" s="250"/>
      <c r="BG15" s="249"/>
      <c r="BH15" s="250"/>
      <c r="BI15" s="249"/>
      <c r="BJ15" s="250"/>
      <c r="BK15" s="249"/>
    </row>
    <row r="16" spans="1:63" ht="21" customHeight="1" outlineLevel="1" x14ac:dyDescent="0.2">
      <c r="A16" s="245">
        <v>3</v>
      </c>
      <c r="B16" s="246" t="s">
        <v>776</v>
      </c>
      <c r="C16" s="247">
        <f t="shared" ca="1" si="0"/>
        <v>13821329</v>
      </c>
      <c r="D16" s="248">
        <f t="shared" ca="1" si="1"/>
        <v>186651298</v>
      </c>
      <c r="E16" s="249">
        <f t="shared" ca="1" si="2"/>
        <v>0</v>
      </c>
      <c r="F16" s="250" t="str">
        <f t="shared" si="3"/>
        <v/>
      </c>
      <c r="G16" s="249" t="str">
        <f t="shared" si="4"/>
        <v/>
      </c>
      <c r="H16" s="250">
        <f t="shared" si="5"/>
        <v>159008640</v>
      </c>
      <c r="I16" s="249">
        <f t="shared" ca="1" si="6"/>
        <v>0</v>
      </c>
      <c r="J16" s="250" t="str">
        <f t="shared" ca="1" si="7"/>
        <v/>
      </c>
      <c r="K16" s="249" t="str">
        <f t="shared" ca="1" si="8"/>
        <v/>
      </c>
      <c r="L16" s="250" t="str">
        <f t="shared" ca="1" si="9"/>
        <v/>
      </c>
      <c r="M16" s="249" t="str">
        <f t="shared" ca="1" si="10"/>
        <v/>
      </c>
      <c r="N16" s="250" t="str">
        <f t="shared" ca="1" si="11"/>
        <v/>
      </c>
      <c r="O16" s="249" t="str">
        <f t="shared" ca="1" si="12"/>
        <v/>
      </c>
      <c r="P16" s="250" t="str">
        <f t="shared" ca="1" si="13"/>
        <v/>
      </c>
      <c r="Q16" s="249" t="str">
        <f t="shared" ca="1" si="14"/>
        <v/>
      </c>
      <c r="R16" s="250" t="str">
        <f t="shared" ca="1" si="15"/>
        <v/>
      </c>
      <c r="S16" s="249" t="str">
        <f t="shared" ca="1" si="16"/>
        <v/>
      </c>
      <c r="T16" s="250" t="str">
        <f t="shared" ca="1" si="17"/>
        <v/>
      </c>
      <c r="U16" s="249" t="str">
        <f t="shared" ca="1" si="18"/>
        <v/>
      </c>
      <c r="V16" s="250" t="str">
        <f t="shared" ca="1" si="19"/>
        <v/>
      </c>
      <c r="W16" s="249" t="str">
        <f t="shared" ca="1" si="20"/>
        <v/>
      </c>
      <c r="X16" s="250" t="str">
        <f t="shared" si="21"/>
        <v/>
      </c>
      <c r="Y16" s="249" t="str">
        <f t="shared" si="22"/>
        <v/>
      </c>
      <c r="Z16" s="250" t="str">
        <f t="shared" si="23"/>
        <v/>
      </c>
      <c r="AA16" s="249" t="str">
        <f t="shared" si="24"/>
        <v/>
      </c>
      <c r="AB16" s="250" t="str">
        <f t="shared" si="25"/>
        <v/>
      </c>
      <c r="AC16" s="249" t="str">
        <f t="shared" si="26"/>
        <v/>
      </c>
      <c r="AD16" s="250" t="str">
        <f t="shared" si="27"/>
        <v/>
      </c>
      <c r="AE16" s="249" t="str">
        <f t="shared" si="28"/>
        <v/>
      </c>
      <c r="AF16" s="250" t="str">
        <f t="shared" si="29"/>
        <v/>
      </c>
      <c r="AG16" s="249" t="str">
        <f t="shared" si="30"/>
        <v/>
      </c>
      <c r="AH16" s="250" t="str">
        <f t="shared" si="31"/>
        <v/>
      </c>
      <c r="AI16" s="249" t="str">
        <f t="shared" si="32"/>
        <v/>
      </c>
      <c r="AJ16" s="250" t="str">
        <f t="shared" si="33"/>
        <v/>
      </c>
      <c r="AK16" s="249" t="str">
        <f t="shared" si="34"/>
        <v/>
      </c>
      <c r="AL16" s="250" t="str">
        <f t="shared" si="35"/>
        <v/>
      </c>
      <c r="AM16" s="249" t="str">
        <f t="shared" si="36"/>
        <v/>
      </c>
      <c r="AN16" s="250" t="str">
        <f t="shared" si="37"/>
        <v/>
      </c>
      <c r="AO16" s="249" t="str">
        <f t="shared" si="38"/>
        <v/>
      </c>
      <c r="AP16" s="250" t="str">
        <f t="shared" si="39"/>
        <v/>
      </c>
      <c r="AQ16" s="249" t="str">
        <f t="shared" si="40"/>
        <v/>
      </c>
      <c r="AR16" s="250" t="str">
        <f t="shared" si="41"/>
        <v/>
      </c>
      <c r="AS16" s="249" t="str">
        <f t="shared" si="42"/>
        <v/>
      </c>
      <c r="AT16" s="250"/>
      <c r="AU16" s="249"/>
      <c r="AV16" s="250"/>
      <c r="AW16" s="249"/>
      <c r="AX16" s="250"/>
      <c r="AY16" s="249"/>
      <c r="AZ16" s="250"/>
      <c r="BA16" s="249"/>
      <c r="BB16" s="250"/>
      <c r="BC16" s="249"/>
      <c r="BD16" s="250"/>
      <c r="BE16" s="249"/>
      <c r="BF16" s="250"/>
      <c r="BG16" s="249"/>
      <c r="BH16" s="250"/>
      <c r="BI16" s="249"/>
      <c r="BJ16" s="250"/>
      <c r="BK16" s="249"/>
    </row>
    <row r="17" spans="1:63" ht="21" customHeight="1" outlineLevel="1" x14ac:dyDescent="0.2">
      <c r="A17" s="245">
        <v>4</v>
      </c>
      <c r="B17" s="246" t="s">
        <v>779</v>
      </c>
      <c r="C17" s="247">
        <f t="shared" ca="1" si="0"/>
        <v>55192650.5</v>
      </c>
      <c r="D17" s="248">
        <f t="shared" ca="1" si="1"/>
        <v>110614699</v>
      </c>
      <c r="E17" s="249">
        <f t="shared" ca="1" si="2"/>
        <v>0</v>
      </c>
      <c r="F17" s="250" t="str">
        <f t="shared" si="3"/>
        <v/>
      </c>
      <c r="G17" s="249" t="str">
        <f t="shared" si="4"/>
        <v/>
      </c>
      <c r="H17" s="250">
        <f t="shared" si="5"/>
        <v>221000000</v>
      </c>
      <c r="I17" s="249">
        <f t="shared" ca="1" si="6"/>
        <v>0</v>
      </c>
      <c r="J17" s="250" t="str">
        <f t="shared" ca="1" si="7"/>
        <v/>
      </c>
      <c r="K17" s="249" t="str">
        <f t="shared" ca="1" si="8"/>
        <v/>
      </c>
      <c r="L17" s="250" t="str">
        <f t="shared" ca="1" si="9"/>
        <v/>
      </c>
      <c r="M17" s="249" t="str">
        <f t="shared" ca="1" si="10"/>
        <v/>
      </c>
      <c r="N17" s="250" t="str">
        <f t="shared" ca="1" si="11"/>
        <v/>
      </c>
      <c r="O17" s="249" t="str">
        <f t="shared" ca="1" si="12"/>
        <v/>
      </c>
      <c r="P17" s="250" t="str">
        <f t="shared" ca="1" si="13"/>
        <v/>
      </c>
      <c r="Q17" s="249" t="str">
        <f t="shared" ca="1" si="14"/>
        <v/>
      </c>
      <c r="R17" s="250" t="str">
        <f t="shared" ca="1" si="15"/>
        <v/>
      </c>
      <c r="S17" s="249" t="str">
        <f t="shared" ca="1" si="16"/>
        <v/>
      </c>
      <c r="T17" s="250" t="str">
        <f t="shared" ca="1" si="17"/>
        <v/>
      </c>
      <c r="U17" s="249" t="str">
        <f t="shared" ca="1" si="18"/>
        <v/>
      </c>
      <c r="V17" s="250" t="str">
        <f t="shared" ca="1" si="19"/>
        <v/>
      </c>
      <c r="W17" s="249" t="str">
        <f t="shared" ca="1" si="20"/>
        <v/>
      </c>
      <c r="X17" s="250" t="str">
        <f t="shared" si="21"/>
        <v/>
      </c>
      <c r="Y17" s="249" t="str">
        <f t="shared" si="22"/>
        <v/>
      </c>
      <c r="Z17" s="250" t="str">
        <f t="shared" si="23"/>
        <v/>
      </c>
      <c r="AA17" s="249" t="str">
        <f t="shared" si="24"/>
        <v/>
      </c>
      <c r="AB17" s="250" t="str">
        <f t="shared" si="25"/>
        <v/>
      </c>
      <c r="AC17" s="249" t="str">
        <f t="shared" si="26"/>
        <v/>
      </c>
      <c r="AD17" s="250" t="str">
        <f t="shared" si="27"/>
        <v/>
      </c>
      <c r="AE17" s="249" t="str">
        <f t="shared" si="28"/>
        <v/>
      </c>
      <c r="AF17" s="250" t="str">
        <f t="shared" si="29"/>
        <v/>
      </c>
      <c r="AG17" s="249" t="str">
        <f t="shared" si="30"/>
        <v/>
      </c>
      <c r="AH17" s="250" t="str">
        <f t="shared" si="31"/>
        <v/>
      </c>
      <c r="AI17" s="249" t="str">
        <f t="shared" si="32"/>
        <v/>
      </c>
      <c r="AJ17" s="250" t="str">
        <f t="shared" si="33"/>
        <v/>
      </c>
      <c r="AK17" s="249" t="str">
        <f t="shared" si="34"/>
        <v/>
      </c>
      <c r="AL17" s="250" t="str">
        <f t="shared" si="35"/>
        <v/>
      </c>
      <c r="AM17" s="249" t="str">
        <f t="shared" si="36"/>
        <v/>
      </c>
      <c r="AN17" s="250" t="str">
        <f t="shared" si="37"/>
        <v/>
      </c>
      <c r="AO17" s="249" t="str">
        <f t="shared" si="38"/>
        <v/>
      </c>
      <c r="AP17" s="250" t="str">
        <f t="shared" si="39"/>
        <v/>
      </c>
      <c r="AQ17" s="249" t="str">
        <f t="shared" si="40"/>
        <v/>
      </c>
      <c r="AR17" s="250" t="str">
        <f t="shared" si="41"/>
        <v/>
      </c>
      <c r="AS17" s="249" t="str">
        <f t="shared" si="42"/>
        <v/>
      </c>
      <c r="AT17" s="250"/>
      <c r="AU17" s="249"/>
      <c r="AV17" s="250"/>
      <c r="AW17" s="249"/>
      <c r="AX17" s="250"/>
      <c r="AY17" s="249"/>
      <c r="AZ17" s="250"/>
      <c r="BA17" s="249"/>
      <c r="BB17" s="250"/>
      <c r="BC17" s="249"/>
      <c r="BD17" s="250"/>
      <c r="BE17" s="249"/>
      <c r="BF17" s="250"/>
      <c r="BG17" s="249"/>
      <c r="BH17" s="250"/>
      <c r="BI17" s="249"/>
      <c r="BJ17" s="250"/>
      <c r="BK17" s="249"/>
    </row>
    <row r="18" spans="1:63" ht="21" customHeight="1" outlineLevel="1" x14ac:dyDescent="0.2">
      <c r="A18" s="245">
        <v>5</v>
      </c>
      <c r="B18" s="246" t="s">
        <v>780</v>
      </c>
      <c r="C18" s="247">
        <f t="shared" ca="1" si="0"/>
        <v>50973296.5</v>
      </c>
      <c r="D18" s="248">
        <f t="shared" ca="1" si="1"/>
        <v>214103407</v>
      </c>
      <c r="E18" s="249">
        <f t="shared" ca="1" si="2"/>
        <v>0</v>
      </c>
      <c r="F18" s="250" t="str">
        <f t="shared" si="3"/>
        <v/>
      </c>
      <c r="G18" s="249" t="str">
        <f t="shared" si="4"/>
        <v/>
      </c>
      <c r="H18" s="250">
        <f t="shared" si="5"/>
        <v>316050000</v>
      </c>
      <c r="I18" s="249">
        <f t="shared" ca="1" si="6"/>
        <v>0</v>
      </c>
      <c r="J18" s="250" t="str">
        <f t="shared" ca="1" si="7"/>
        <v/>
      </c>
      <c r="K18" s="249" t="str">
        <f t="shared" ca="1" si="8"/>
        <v/>
      </c>
      <c r="L18" s="250" t="str">
        <f t="shared" ca="1" si="9"/>
        <v/>
      </c>
      <c r="M18" s="249" t="str">
        <f t="shared" ca="1" si="10"/>
        <v/>
      </c>
      <c r="N18" s="250" t="str">
        <f t="shared" ca="1" si="11"/>
        <v/>
      </c>
      <c r="O18" s="249" t="str">
        <f t="shared" ca="1" si="12"/>
        <v/>
      </c>
      <c r="P18" s="250" t="str">
        <f t="shared" ca="1" si="13"/>
        <v/>
      </c>
      <c r="Q18" s="249" t="str">
        <f t="shared" ca="1" si="14"/>
        <v/>
      </c>
      <c r="R18" s="250" t="str">
        <f t="shared" ca="1" si="15"/>
        <v/>
      </c>
      <c r="S18" s="249" t="str">
        <f t="shared" ca="1" si="16"/>
        <v/>
      </c>
      <c r="T18" s="250" t="str">
        <f t="shared" ca="1" si="17"/>
        <v/>
      </c>
      <c r="U18" s="249" t="str">
        <f t="shared" ca="1" si="18"/>
        <v/>
      </c>
      <c r="V18" s="250" t="str">
        <f t="shared" ca="1" si="19"/>
        <v/>
      </c>
      <c r="W18" s="249" t="str">
        <f t="shared" ca="1" si="20"/>
        <v/>
      </c>
      <c r="X18" s="250" t="str">
        <f t="shared" si="21"/>
        <v/>
      </c>
      <c r="Y18" s="249" t="str">
        <f t="shared" si="22"/>
        <v/>
      </c>
      <c r="Z18" s="250" t="str">
        <f t="shared" si="23"/>
        <v/>
      </c>
      <c r="AA18" s="249" t="str">
        <f t="shared" si="24"/>
        <v/>
      </c>
      <c r="AB18" s="250" t="str">
        <f t="shared" si="25"/>
        <v/>
      </c>
      <c r="AC18" s="249" t="str">
        <f t="shared" si="26"/>
        <v/>
      </c>
      <c r="AD18" s="250" t="str">
        <f t="shared" si="27"/>
        <v/>
      </c>
      <c r="AE18" s="249" t="str">
        <f t="shared" si="28"/>
        <v/>
      </c>
      <c r="AF18" s="250" t="str">
        <f t="shared" si="29"/>
        <v/>
      </c>
      <c r="AG18" s="249" t="str">
        <f t="shared" si="30"/>
        <v/>
      </c>
      <c r="AH18" s="250" t="str">
        <f t="shared" si="31"/>
        <v/>
      </c>
      <c r="AI18" s="249" t="str">
        <f t="shared" si="32"/>
        <v/>
      </c>
      <c r="AJ18" s="250" t="str">
        <f t="shared" si="33"/>
        <v/>
      </c>
      <c r="AK18" s="249" t="str">
        <f t="shared" si="34"/>
        <v/>
      </c>
      <c r="AL18" s="250" t="str">
        <f t="shared" si="35"/>
        <v/>
      </c>
      <c r="AM18" s="249" t="str">
        <f t="shared" si="36"/>
        <v/>
      </c>
      <c r="AN18" s="250" t="str">
        <f t="shared" si="37"/>
        <v/>
      </c>
      <c r="AO18" s="249" t="str">
        <f t="shared" si="38"/>
        <v/>
      </c>
      <c r="AP18" s="250" t="str">
        <f t="shared" si="39"/>
        <v/>
      </c>
      <c r="AQ18" s="249" t="str">
        <f t="shared" si="40"/>
        <v/>
      </c>
      <c r="AR18" s="250" t="str">
        <f t="shared" si="41"/>
        <v/>
      </c>
      <c r="AS18" s="249" t="str">
        <f t="shared" si="42"/>
        <v/>
      </c>
      <c r="AT18" s="250"/>
      <c r="AU18" s="249"/>
      <c r="AV18" s="250"/>
      <c r="AW18" s="249"/>
      <c r="AX18" s="250"/>
      <c r="AY18" s="249"/>
      <c r="AZ18" s="250"/>
      <c r="BA18" s="249"/>
      <c r="BB18" s="250"/>
      <c r="BC18" s="249"/>
      <c r="BD18" s="250"/>
      <c r="BE18" s="249"/>
      <c r="BF18" s="250"/>
      <c r="BG18" s="249"/>
      <c r="BH18" s="250"/>
      <c r="BI18" s="249"/>
      <c r="BJ18" s="250"/>
      <c r="BK18" s="249"/>
    </row>
    <row r="19" spans="1:63" ht="21" customHeight="1" outlineLevel="1" x14ac:dyDescent="0.2">
      <c r="A19" s="245">
        <v>6</v>
      </c>
      <c r="B19" s="246" t="s">
        <v>802</v>
      </c>
      <c r="C19" s="247">
        <f t="shared" ca="1" si="0"/>
        <v>3291883</v>
      </c>
      <c r="D19" s="248">
        <f t="shared" ca="1" si="1"/>
        <v>26742383</v>
      </c>
      <c r="E19" s="249">
        <f t="shared" ca="1" si="2"/>
        <v>0</v>
      </c>
      <c r="F19" s="250" t="str">
        <f t="shared" si="3"/>
        <v/>
      </c>
      <c r="G19" s="249" t="str">
        <f t="shared" si="4"/>
        <v/>
      </c>
      <c r="H19" s="250">
        <f t="shared" si="5"/>
        <v>20158617</v>
      </c>
      <c r="I19" s="249">
        <f t="shared" ca="1" si="6"/>
        <v>0</v>
      </c>
      <c r="J19" s="250" t="str">
        <f t="shared" ca="1" si="7"/>
        <v/>
      </c>
      <c r="K19" s="249" t="str">
        <f t="shared" ca="1" si="8"/>
        <v/>
      </c>
      <c r="L19" s="250" t="str">
        <f t="shared" ca="1" si="9"/>
        <v/>
      </c>
      <c r="M19" s="249" t="str">
        <f t="shared" ca="1" si="10"/>
        <v/>
      </c>
      <c r="N19" s="250" t="str">
        <f t="shared" ca="1" si="11"/>
        <v/>
      </c>
      <c r="O19" s="249" t="str">
        <f t="shared" ca="1" si="12"/>
        <v/>
      </c>
      <c r="P19" s="250" t="str">
        <f t="shared" ca="1" si="13"/>
        <v/>
      </c>
      <c r="Q19" s="249" t="str">
        <f t="shared" ca="1" si="14"/>
        <v/>
      </c>
      <c r="R19" s="250" t="str">
        <f t="shared" ca="1" si="15"/>
        <v/>
      </c>
      <c r="S19" s="249" t="str">
        <f t="shared" ca="1" si="16"/>
        <v/>
      </c>
      <c r="T19" s="250" t="str">
        <f t="shared" ca="1" si="17"/>
        <v/>
      </c>
      <c r="U19" s="249" t="str">
        <f t="shared" ca="1" si="18"/>
        <v/>
      </c>
      <c r="V19" s="250" t="str">
        <f t="shared" ca="1" si="19"/>
        <v/>
      </c>
      <c r="W19" s="249" t="str">
        <f t="shared" ca="1" si="20"/>
        <v/>
      </c>
      <c r="X19" s="250" t="str">
        <f t="shared" si="21"/>
        <v/>
      </c>
      <c r="Y19" s="249" t="str">
        <f t="shared" si="22"/>
        <v/>
      </c>
      <c r="Z19" s="250" t="str">
        <f t="shared" si="23"/>
        <v/>
      </c>
      <c r="AA19" s="249" t="str">
        <f t="shared" si="24"/>
        <v/>
      </c>
      <c r="AB19" s="250" t="str">
        <f t="shared" si="25"/>
        <v/>
      </c>
      <c r="AC19" s="249" t="str">
        <f t="shared" si="26"/>
        <v/>
      </c>
      <c r="AD19" s="250" t="str">
        <f t="shared" si="27"/>
        <v/>
      </c>
      <c r="AE19" s="249" t="str">
        <f t="shared" si="28"/>
        <v/>
      </c>
      <c r="AF19" s="250" t="str">
        <f t="shared" si="29"/>
        <v/>
      </c>
      <c r="AG19" s="249" t="str">
        <f t="shared" si="30"/>
        <v/>
      </c>
      <c r="AH19" s="250" t="str">
        <f t="shared" si="31"/>
        <v/>
      </c>
      <c r="AI19" s="249" t="str">
        <f t="shared" si="32"/>
        <v/>
      </c>
      <c r="AJ19" s="250" t="str">
        <f t="shared" si="33"/>
        <v/>
      </c>
      <c r="AK19" s="249" t="str">
        <f t="shared" si="34"/>
        <v/>
      </c>
      <c r="AL19" s="250" t="str">
        <f t="shared" si="35"/>
        <v/>
      </c>
      <c r="AM19" s="249" t="str">
        <f t="shared" si="36"/>
        <v/>
      </c>
      <c r="AN19" s="250" t="str">
        <f t="shared" si="37"/>
        <v/>
      </c>
      <c r="AO19" s="249" t="str">
        <f t="shared" si="38"/>
        <v/>
      </c>
      <c r="AP19" s="250" t="str">
        <f t="shared" si="39"/>
        <v/>
      </c>
      <c r="AQ19" s="249" t="str">
        <f t="shared" si="40"/>
        <v/>
      </c>
      <c r="AR19" s="250" t="str">
        <f t="shared" si="41"/>
        <v/>
      </c>
      <c r="AS19" s="249" t="str">
        <f t="shared" si="42"/>
        <v/>
      </c>
      <c r="AT19" s="250"/>
      <c r="AU19" s="249"/>
      <c r="AV19" s="250"/>
      <c r="AW19" s="249"/>
      <c r="AX19" s="250"/>
      <c r="AY19" s="249"/>
      <c r="AZ19" s="250"/>
      <c r="BA19" s="249"/>
      <c r="BB19" s="250"/>
      <c r="BC19" s="249"/>
      <c r="BD19" s="250"/>
      <c r="BE19" s="249"/>
      <c r="BF19" s="250"/>
      <c r="BG19" s="249"/>
      <c r="BH19" s="250"/>
      <c r="BI19" s="249"/>
      <c r="BJ19" s="250"/>
      <c r="BK19" s="249"/>
    </row>
    <row r="20" spans="1:63" ht="21" customHeight="1" outlineLevel="1" x14ac:dyDescent="0.2">
      <c r="A20" s="245">
        <v>7</v>
      </c>
      <c r="B20" s="246" t="s">
        <v>804</v>
      </c>
      <c r="C20" s="247">
        <f t="shared" ca="1" si="0"/>
        <v>47542.5</v>
      </c>
      <c r="D20" s="248">
        <f t="shared" ca="1" si="1"/>
        <v>2977624</v>
      </c>
      <c r="E20" s="249">
        <f t="shared" ca="1" si="2"/>
        <v>0</v>
      </c>
      <c r="F20" s="250" t="str">
        <f t="shared" si="3"/>
        <v/>
      </c>
      <c r="G20" s="249" t="str">
        <f t="shared" si="4"/>
        <v/>
      </c>
      <c r="H20" s="250">
        <f t="shared" si="5"/>
        <v>2882539</v>
      </c>
      <c r="I20" s="249">
        <f t="shared" ca="1" si="6"/>
        <v>0</v>
      </c>
      <c r="J20" s="250" t="str">
        <f t="shared" ca="1" si="7"/>
        <v/>
      </c>
      <c r="K20" s="249" t="str">
        <f t="shared" ca="1" si="8"/>
        <v/>
      </c>
      <c r="L20" s="250" t="str">
        <f t="shared" ca="1" si="9"/>
        <v/>
      </c>
      <c r="M20" s="249" t="str">
        <f t="shared" ca="1" si="10"/>
        <v/>
      </c>
      <c r="N20" s="250" t="str">
        <f t="shared" ca="1" si="11"/>
        <v/>
      </c>
      <c r="O20" s="249" t="str">
        <f t="shared" ca="1" si="12"/>
        <v/>
      </c>
      <c r="P20" s="250" t="str">
        <f t="shared" ca="1" si="13"/>
        <v/>
      </c>
      <c r="Q20" s="249" t="str">
        <f t="shared" ca="1" si="14"/>
        <v/>
      </c>
      <c r="R20" s="250" t="str">
        <f t="shared" ca="1" si="15"/>
        <v/>
      </c>
      <c r="S20" s="249" t="str">
        <f t="shared" ca="1" si="16"/>
        <v/>
      </c>
      <c r="T20" s="250" t="str">
        <f t="shared" ca="1" si="17"/>
        <v/>
      </c>
      <c r="U20" s="249" t="str">
        <f t="shared" ca="1" si="18"/>
        <v/>
      </c>
      <c r="V20" s="250" t="str">
        <f t="shared" ca="1" si="19"/>
        <v/>
      </c>
      <c r="W20" s="249" t="str">
        <f t="shared" ca="1" si="20"/>
        <v/>
      </c>
      <c r="X20" s="250" t="str">
        <f t="shared" si="21"/>
        <v/>
      </c>
      <c r="Y20" s="249" t="str">
        <f t="shared" si="22"/>
        <v/>
      </c>
      <c r="Z20" s="250" t="str">
        <f t="shared" si="23"/>
        <v/>
      </c>
      <c r="AA20" s="249" t="str">
        <f t="shared" si="24"/>
        <v/>
      </c>
      <c r="AB20" s="250" t="str">
        <f t="shared" si="25"/>
        <v/>
      </c>
      <c r="AC20" s="249" t="str">
        <f t="shared" si="26"/>
        <v/>
      </c>
      <c r="AD20" s="250" t="str">
        <f t="shared" si="27"/>
        <v/>
      </c>
      <c r="AE20" s="249" t="str">
        <f t="shared" si="28"/>
        <v/>
      </c>
      <c r="AF20" s="250" t="str">
        <f t="shared" si="29"/>
        <v/>
      </c>
      <c r="AG20" s="249" t="str">
        <f t="shared" si="30"/>
        <v/>
      </c>
      <c r="AH20" s="250" t="str">
        <f t="shared" si="31"/>
        <v/>
      </c>
      <c r="AI20" s="249" t="str">
        <f t="shared" si="32"/>
        <v/>
      </c>
      <c r="AJ20" s="250" t="str">
        <f t="shared" si="33"/>
        <v/>
      </c>
      <c r="AK20" s="249" t="str">
        <f t="shared" si="34"/>
        <v/>
      </c>
      <c r="AL20" s="250" t="str">
        <f t="shared" si="35"/>
        <v/>
      </c>
      <c r="AM20" s="249" t="str">
        <f t="shared" si="36"/>
        <v/>
      </c>
      <c r="AN20" s="250" t="str">
        <f t="shared" si="37"/>
        <v/>
      </c>
      <c r="AO20" s="249" t="str">
        <f t="shared" si="38"/>
        <v/>
      </c>
      <c r="AP20" s="250" t="str">
        <f t="shared" si="39"/>
        <v/>
      </c>
      <c r="AQ20" s="249" t="str">
        <f t="shared" si="40"/>
        <v/>
      </c>
      <c r="AR20" s="250" t="str">
        <f t="shared" si="41"/>
        <v/>
      </c>
      <c r="AS20" s="249" t="str">
        <f t="shared" si="42"/>
        <v/>
      </c>
      <c r="AT20" s="250"/>
      <c r="AU20" s="249"/>
      <c r="AV20" s="250"/>
      <c r="AW20" s="249"/>
      <c r="AX20" s="250"/>
      <c r="AY20" s="249"/>
      <c r="AZ20" s="250"/>
      <c r="BA20" s="249"/>
      <c r="BB20" s="250"/>
      <c r="BC20" s="249"/>
      <c r="BD20" s="250"/>
      <c r="BE20" s="249"/>
      <c r="BF20" s="250"/>
      <c r="BG20" s="249"/>
      <c r="BH20" s="250"/>
      <c r="BI20" s="249"/>
      <c r="BJ20" s="250"/>
      <c r="BK20" s="249"/>
    </row>
    <row r="21" spans="1:63" ht="21" customHeight="1" outlineLevel="1" x14ac:dyDescent="0.2">
      <c r="A21" s="245">
        <v>8</v>
      </c>
      <c r="B21" s="246" t="s">
        <v>825</v>
      </c>
      <c r="C21" s="247">
        <f t="shared" ca="1" si="0"/>
        <v>3566299</v>
      </c>
      <c r="D21" s="248">
        <f t="shared" ca="1" si="1"/>
        <v>173025985</v>
      </c>
      <c r="E21" s="249">
        <f t="shared" ca="1" si="2"/>
        <v>0</v>
      </c>
      <c r="F21" s="250" t="str">
        <f t="shared" si="3"/>
        <v/>
      </c>
      <c r="G21" s="249" t="str">
        <f t="shared" si="4"/>
        <v/>
      </c>
      <c r="H21" s="250">
        <f t="shared" si="5"/>
        <v>165893387</v>
      </c>
      <c r="I21" s="249">
        <f t="shared" ca="1" si="6"/>
        <v>0</v>
      </c>
      <c r="J21" s="250" t="str">
        <f t="shared" ca="1" si="7"/>
        <v/>
      </c>
      <c r="K21" s="249" t="str">
        <f t="shared" ca="1" si="8"/>
        <v/>
      </c>
      <c r="L21" s="250" t="str">
        <f t="shared" ca="1" si="9"/>
        <v/>
      </c>
      <c r="M21" s="249" t="str">
        <f t="shared" ca="1" si="10"/>
        <v/>
      </c>
      <c r="N21" s="250" t="str">
        <f t="shared" ca="1" si="11"/>
        <v/>
      </c>
      <c r="O21" s="249" t="str">
        <f t="shared" ca="1" si="12"/>
        <v/>
      </c>
      <c r="P21" s="250" t="str">
        <f t="shared" ca="1" si="13"/>
        <v/>
      </c>
      <c r="Q21" s="249" t="str">
        <f t="shared" ca="1" si="14"/>
        <v/>
      </c>
      <c r="R21" s="250" t="str">
        <f t="shared" ca="1" si="15"/>
        <v/>
      </c>
      <c r="S21" s="249" t="str">
        <f t="shared" ca="1" si="16"/>
        <v/>
      </c>
      <c r="T21" s="250" t="str">
        <f t="shared" ca="1" si="17"/>
        <v/>
      </c>
      <c r="U21" s="249" t="str">
        <f t="shared" ca="1" si="18"/>
        <v/>
      </c>
      <c r="V21" s="250" t="str">
        <f t="shared" ca="1" si="19"/>
        <v/>
      </c>
      <c r="W21" s="249" t="str">
        <f t="shared" ca="1" si="20"/>
        <v/>
      </c>
      <c r="X21" s="250" t="str">
        <f t="shared" si="21"/>
        <v/>
      </c>
      <c r="Y21" s="249" t="str">
        <f t="shared" si="22"/>
        <v/>
      </c>
      <c r="Z21" s="250" t="str">
        <f t="shared" si="23"/>
        <v/>
      </c>
      <c r="AA21" s="249" t="str">
        <f t="shared" si="24"/>
        <v/>
      </c>
      <c r="AB21" s="250" t="str">
        <f t="shared" si="25"/>
        <v/>
      </c>
      <c r="AC21" s="249" t="str">
        <f t="shared" si="26"/>
        <v/>
      </c>
      <c r="AD21" s="250" t="str">
        <f t="shared" si="27"/>
        <v/>
      </c>
      <c r="AE21" s="249" t="str">
        <f t="shared" si="28"/>
        <v/>
      </c>
      <c r="AF21" s="250" t="str">
        <f t="shared" si="29"/>
        <v/>
      </c>
      <c r="AG21" s="249" t="str">
        <f t="shared" si="30"/>
        <v/>
      </c>
      <c r="AH21" s="250" t="str">
        <f t="shared" si="31"/>
        <v/>
      </c>
      <c r="AI21" s="249" t="str">
        <f t="shared" si="32"/>
        <v/>
      </c>
      <c r="AJ21" s="250" t="str">
        <f t="shared" si="33"/>
        <v/>
      </c>
      <c r="AK21" s="249" t="str">
        <f t="shared" si="34"/>
        <v/>
      </c>
      <c r="AL21" s="250" t="str">
        <f t="shared" si="35"/>
        <v/>
      </c>
      <c r="AM21" s="249" t="str">
        <f t="shared" si="36"/>
        <v/>
      </c>
      <c r="AN21" s="250" t="str">
        <f t="shared" si="37"/>
        <v/>
      </c>
      <c r="AO21" s="249" t="str">
        <f t="shared" si="38"/>
        <v/>
      </c>
      <c r="AP21" s="250" t="str">
        <f t="shared" si="39"/>
        <v/>
      </c>
      <c r="AQ21" s="249" t="str">
        <f t="shared" si="40"/>
        <v/>
      </c>
      <c r="AR21" s="250" t="str">
        <f t="shared" si="41"/>
        <v/>
      </c>
      <c r="AS21" s="249" t="str">
        <f t="shared" si="42"/>
        <v/>
      </c>
      <c r="AT21" s="250"/>
      <c r="AU21" s="249"/>
      <c r="AV21" s="250"/>
      <c r="AW21" s="249"/>
      <c r="AX21" s="250"/>
      <c r="AY21" s="249"/>
      <c r="AZ21" s="250"/>
      <c r="BA21" s="249"/>
      <c r="BB21" s="250"/>
      <c r="BC21" s="249"/>
      <c r="BD21" s="250"/>
      <c r="BE21" s="249"/>
      <c r="BF21" s="250"/>
      <c r="BG21" s="249"/>
      <c r="BH21" s="250"/>
      <c r="BI21" s="249"/>
      <c r="BJ21" s="250"/>
      <c r="BK21" s="249"/>
    </row>
    <row r="22" spans="1:63" ht="21" customHeight="1" outlineLevel="1" x14ac:dyDescent="0.2">
      <c r="A22" s="245">
        <v>9</v>
      </c>
      <c r="B22" s="246" t="s">
        <v>832</v>
      </c>
      <c r="C22" s="247">
        <f t="shared" ca="1" si="0"/>
        <v>9741540.5</v>
      </c>
      <c r="D22" s="248">
        <f t="shared" ca="1" si="1"/>
        <v>26799419</v>
      </c>
      <c r="E22" s="249">
        <f t="shared" ca="1" si="2"/>
        <v>0</v>
      </c>
      <c r="F22" s="250" t="str">
        <f t="shared" si="3"/>
        <v/>
      </c>
      <c r="G22" s="249" t="str">
        <f t="shared" si="4"/>
        <v/>
      </c>
      <c r="H22" s="250">
        <f t="shared" si="5"/>
        <v>46282500</v>
      </c>
      <c r="I22" s="249">
        <f t="shared" ca="1" si="6"/>
        <v>0</v>
      </c>
      <c r="J22" s="250" t="str">
        <f t="shared" ca="1" si="7"/>
        <v/>
      </c>
      <c r="K22" s="249" t="str">
        <f t="shared" ca="1" si="8"/>
        <v/>
      </c>
      <c r="L22" s="250" t="str">
        <f t="shared" ca="1" si="9"/>
        <v/>
      </c>
      <c r="M22" s="249" t="str">
        <f t="shared" ca="1" si="10"/>
        <v/>
      </c>
      <c r="N22" s="250" t="str">
        <f t="shared" ca="1" si="11"/>
        <v/>
      </c>
      <c r="O22" s="249" t="str">
        <f t="shared" ca="1" si="12"/>
        <v/>
      </c>
      <c r="P22" s="250" t="str">
        <f t="shared" ca="1" si="13"/>
        <v/>
      </c>
      <c r="Q22" s="249" t="str">
        <f t="shared" ca="1" si="14"/>
        <v/>
      </c>
      <c r="R22" s="250" t="str">
        <f t="shared" ca="1" si="15"/>
        <v/>
      </c>
      <c r="S22" s="249" t="str">
        <f t="shared" ca="1" si="16"/>
        <v/>
      </c>
      <c r="T22" s="250" t="str">
        <f t="shared" ca="1" si="17"/>
        <v/>
      </c>
      <c r="U22" s="249" t="str">
        <f t="shared" ca="1" si="18"/>
        <v/>
      </c>
      <c r="V22" s="250" t="str">
        <f t="shared" ca="1" si="19"/>
        <v/>
      </c>
      <c r="W22" s="249" t="str">
        <f t="shared" ca="1" si="20"/>
        <v/>
      </c>
      <c r="X22" s="250" t="str">
        <f t="shared" si="21"/>
        <v/>
      </c>
      <c r="Y22" s="249" t="str">
        <f t="shared" si="22"/>
        <v/>
      </c>
      <c r="Z22" s="250" t="str">
        <f t="shared" si="23"/>
        <v/>
      </c>
      <c r="AA22" s="249" t="str">
        <f t="shared" si="24"/>
        <v/>
      </c>
      <c r="AB22" s="250" t="str">
        <f t="shared" si="25"/>
        <v/>
      </c>
      <c r="AC22" s="249" t="str">
        <f t="shared" si="26"/>
        <v/>
      </c>
      <c r="AD22" s="250" t="str">
        <f t="shared" si="27"/>
        <v/>
      </c>
      <c r="AE22" s="249" t="str">
        <f t="shared" si="28"/>
        <v/>
      </c>
      <c r="AF22" s="250" t="str">
        <f t="shared" si="29"/>
        <v/>
      </c>
      <c r="AG22" s="249" t="str">
        <f t="shared" si="30"/>
        <v/>
      </c>
      <c r="AH22" s="250" t="str">
        <f t="shared" si="31"/>
        <v/>
      </c>
      <c r="AI22" s="249" t="str">
        <f t="shared" si="32"/>
        <v/>
      </c>
      <c r="AJ22" s="250" t="str">
        <f t="shared" si="33"/>
        <v/>
      </c>
      <c r="AK22" s="249" t="str">
        <f t="shared" si="34"/>
        <v/>
      </c>
      <c r="AL22" s="250" t="str">
        <f t="shared" si="35"/>
        <v/>
      </c>
      <c r="AM22" s="249" t="str">
        <f t="shared" si="36"/>
        <v/>
      </c>
      <c r="AN22" s="250" t="str">
        <f t="shared" si="37"/>
        <v/>
      </c>
      <c r="AO22" s="249" t="str">
        <f t="shared" si="38"/>
        <v/>
      </c>
      <c r="AP22" s="250" t="str">
        <f t="shared" si="39"/>
        <v/>
      </c>
      <c r="AQ22" s="249" t="str">
        <f t="shared" si="40"/>
        <v/>
      </c>
      <c r="AR22" s="250" t="str">
        <f t="shared" si="41"/>
        <v/>
      </c>
      <c r="AS22" s="249" t="str">
        <f t="shared" si="42"/>
        <v/>
      </c>
      <c r="AT22" s="250"/>
      <c r="AU22" s="249"/>
      <c r="AV22" s="250"/>
      <c r="AW22" s="249"/>
      <c r="AX22" s="250"/>
      <c r="AY22" s="249"/>
      <c r="AZ22" s="250"/>
      <c r="BA22" s="249"/>
      <c r="BB22" s="250"/>
      <c r="BC22" s="249"/>
      <c r="BD22" s="250"/>
      <c r="BE22" s="249"/>
      <c r="BF22" s="250"/>
      <c r="BG22" s="249"/>
      <c r="BH22" s="250"/>
      <c r="BI22" s="249"/>
      <c r="BJ22" s="250"/>
      <c r="BK22" s="249"/>
    </row>
    <row r="23" spans="1:63" ht="21" customHeight="1" outlineLevel="1" x14ac:dyDescent="0.2">
      <c r="A23" s="245">
        <v>10</v>
      </c>
      <c r="B23" s="246" t="s">
        <v>836</v>
      </c>
      <c r="C23" s="247">
        <f t="shared" ca="1" si="0"/>
        <v>434092.5</v>
      </c>
      <c r="D23" s="248">
        <f t="shared" ca="1" si="1"/>
        <v>7695941</v>
      </c>
      <c r="E23" s="249">
        <f t="shared" ca="1" si="2"/>
        <v>0</v>
      </c>
      <c r="F23" s="250" t="str">
        <f t="shared" si="3"/>
        <v/>
      </c>
      <c r="G23" s="249" t="str">
        <f t="shared" si="4"/>
        <v/>
      </c>
      <c r="H23" s="250">
        <f t="shared" si="5"/>
        <v>6827756</v>
      </c>
      <c r="I23" s="249">
        <f t="shared" ca="1" si="6"/>
        <v>0</v>
      </c>
      <c r="J23" s="250" t="str">
        <f t="shared" ca="1" si="7"/>
        <v/>
      </c>
      <c r="K23" s="249" t="str">
        <f t="shared" ca="1" si="8"/>
        <v/>
      </c>
      <c r="L23" s="250" t="str">
        <f t="shared" ca="1" si="9"/>
        <v/>
      </c>
      <c r="M23" s="249" t="str">
        <f t="shared" ca="1" si="10"/>
        <v/>
      </c>
      <c r="N23" s="250" t="str">
        <f t="shared" ca="1" si="11"/>
        <v/>
      </c>
      <c r="O23" s="249" t="str">
        <f t="shared" ca="1" si="12"/>
        <v/>
      </c>
      <c r="P23" s="250" t="str">
        <f t="shared" ca="1" si="13"/>
        <v/>
      </c>
      <c r="Q23" s="249" t="str">
        <f t="shared" ca="1" si="14"/>
        <v/>
      </c>
      <c r="R23" s="250" t="str">
        <f t="shared" ca="1" si="15"/>
        <v/>
      </c>
      <c r="S23" s="249" t="str">
        <f t="shared" ca="1" si="16"/>
        <v/>
      </c>
      <c r="T23" s="250" t="str">
        <f t="shared" ca="1" si="17"/>
        <v/>
      </c>
      <c r="U23" s="249" t="str">
        <f t="shared" ca="1" si="18"/>
        <v/>
      </c>
      <c r="V23" s="250" t="str">
        <f t="shared" ca="1" si="19"/>
        <v/>
      </c>
      <c r="W23" s="249" t="str">
        <f t="shared" ca="1" si="20"/>
        <v/>
      </c>
      <c r="X23" s="250" t="str">
        <f t="shared" si="21"/>
        <v/>
      </c>
      <c r="Y23" s="249" t="str">
        <f t="shared" si="22"/>
        <v/>
      </c>
      <c r="Z23" s="250" t="str">
        <f t="shared" si="23"/>
        <v/>
      </c>
      <c r="AA23" s="249" t="str">
        <f t="shared" si="24"/>
        <v/>
      </c>
      <c r="AB23" s="250" t="str">
        <f t="shared" si="25"/>
        <v/>
      </c>
      <c r="AC23" s="249" t="str">
        <f t="shared" si="26"/>
        <v/>
      </c>
      <c r="AD23" s="250" t="str">
        <f t="shared" si="27"/>
        <v/>
      </c>
      <c r="AE23" s="249" t="str">
        <f t="shared" si="28"/>
        <v/>
      </c>
      <c r="AF23" s="250" t="str">
        <f t="shared" si="29"/>
        <v/>
      </c>
      <c r="AG23" s="249" t="str">
        <f t="shared" si="30"/>
        <v/>
      </c>
      <c r="AH23" s="250" t="str">
        <f t="shared" si="31"/>
        <v/>
      </c>
      <c r="AI23" s="249" t="str">
        <f t="shared" si="32"/>
        <v/>
      </c>
      <c r="AJ23" s="250" t="str">
        <f t="shared" si="33"/>
        <v/>
      </c>
      <c r="AK23" s="249" t="str">
        <f t="shared" si="34"/>
        <v/>
      </c>
      <c r="AL23" s="250" t="str">
        <f t="shared" si="35"/>
        <v/>
      </c>
      <c r="AM23" s="249" t="str">
        <f t="shared" si="36"/>
        <v/>
      </c>
      <c r="AN23" s="250" t="str">
        <f t="shared" si="37"/>
        <v/>
      </c>
      <c r="AO23" s="249" t="str">
        <f t="shared" si="38"/>
        <v/>
      </c>
      <c r="AP23" s="250" t="str">
        <f t="shared" si="39"/>
        <v/>
      </c>
      <c r="AQ23" s="249" t="str">
        <f t="shared" si="40"/>
        <v/>
      </c>
      <c r="AR23" s="250" t="str">
        <f t="shared" si="41"/>
        <v/>
      </c>
      <c r="AS23" s="249" t="str">
        <f t="shared" si="42"/>
        <v/>
      </c>
      <c r="AT23" s="250"/>
      <c r="AU23" s="249"/>
      <c r="AV23" s="250"/>
      <c r="AW23" s="249"/>
      <c r="AX23" s="250"/>
      <c r="AY23" s="249"/>
      <c r="AZ23" s="250"/>
      <c r="BA23" s="249"/>
      <c r="BB23" s="250"/>
      <c r="BC23" s="249"/>
      <c r="BD23" s="250"/>
      <c r="BE23" s="249"/>
      <c r="BF23" s="250"/>
      <c r="BG23" s="249"/>
      <c r="BH23" s="250"/>
      <c r="BI23" s="249"/>
      <c r="BJ23" s="250"/>
      <c r="BK23" s="249"/>
    </row>
    <row r="24" spans="1:63" ht="21" customHeight="1" outlineLevel="1" x14ac:dyDescent="0.2">
      <c r="A24" s="245">
        <v>11</v>
      </c>
      <c r="B24" s="246" t="s">
        <v>851</v>
      </c>
      <c r="C24" s="247">
        <f t="shared" ca="1" si="0"/>
        <v>5163041</v>
      </c>
      <c r="D24" s="248">
        <f t="shared" ca="1" si="1"/>
        <v>55977518</v>
      </c>
      <c r="E24" s="249">
        <f t="shared" ca="1" si="2"/>
        <v>0</v>
      </c>
      <c r="F24" s="250" t="str">
        <f t="shared" si="3"/>
        <v/>
      </c>
      <c r="G24" s="249" t="str">
        <f t="shared" si="4"/>
        <v/>
      </c>
      <c r="H24" s="250">
        <f t="shared" si="5"/>
        <v>66303600</v>
      </c>
      <c r="I24" s="249">
        <f t="shared" ca="1" si="6"/>
        <v>0</v>
      </c>
      <c r="J24" s="250" t="str">
        <f t="shared" ca="1" si="7"/>
        <v/>
      </c>
      <c r="K24" s="249" t="str">
        <f t="shared" ca="1" si="8"/>
        <v/>
      </c>
      <c r="L24" s="250" t="str">
        <f t="shared" ca="1" si="9"/>
        <v/>
      </c>
      <c r="M24" s="249" t="str">
        <f t="shared" ca="1" si="10"/>
        <v/>
      </c>
      <c r="N24" s="250" t="str">
        <f t="shared" ca="1" si="11"/>
        <v/>
      </c>
      <c r="O24" s="249" t="str">
        <f t="shared" ca="1" si="12"/>
        <v/>
      </c>
      <c r="P24" s="250" t="str">
        <f t="shared" ca="1" si="13"/>
        <v/>
      </c>
      <c r="Q24" s="249" t="str">
        <f t="shared" ca="1" si="14"/>
        <v/>
      </c>
      <c r="R24" s="250" t="str">
        <f t="shared" ca="1" si="15"/>
        <v/>
      </c>
      <c r="S24" s="249" t="str">
        <f t="shared" ca="1" si="16"/>
        <v/>
      </c>
      <c r="T24" s="250" t="str">
        <f t="shared" ca="1" si="17"/>
        <v/>
      </c>
      <c r="U24" s="249" t="str">
        <f t="shared" ca="1" si="18"/>
        <v/>
      </c>
      <c r="V24" s="250" t="str">
        <f t="shared" ca="1" si="19"/>
        <v/>
      </c>
      <c r="W24" s="249" t="str">
        <f t="shared" ca="1" si="20"/>
        <v/>
      </c>
      <c r="X24" s="250" t="str">
        <f t="shared" si="21"/>
        <v/>
      </c>
      <c r="Y24" s="249" t="str">
        <f t="shared" si="22"/>
        <v/>
      </c>
      <c r="Z24" s="250" t="str">
        <f t="shared" si="23"/>
        <v/>
      </c>
      <c r="AA24" s="249" t="str">
        <f t="shared" si="24"/>
        <v/>
      </c>
      <c r="AB24" s="250" t="str">
        <f t="shared" si="25"/>
        <v/>
      </c>
      <c r="AC24" s="249" t="str">
        <f t="shared" si="26"/>
        <v/>
      </c>
      <c r="AD24" s="250" t="str">
        <f t="shared" si="27"/>
        <v/>
      </c>
      <c r="AE24" s="249" t="str">
        <f t="shared" si="28"/>
        <v/>
      </c>
      <c r="AF24" s="250" t="str">
        <f t="shared" si="29"/>
        <v/>
      </c>
      <c r="AG24" s="249" t="str">
        <f t="shared" si="30"/>
        <v/>
      </c>
      <c r="AH24" s="250" t="str">
        <f t="shared" si="31"/>
        <v/>
      </c>
      <c r="AI24" s="249" t="str">
        <f t="shared" si="32"/>
        <v/>
      </c>
      <c r="AJ24" s="250" t="str">
        <f t="shared" si="33"/>
        <v/>
      </c>
      <c r="AK24" s="249" t="str">
        <f t="shared" si="34"/>
        <v/>
      </c>
      <c r="AL24" s="250" t="str">
        <f t="shared" si="35"/>
        <v/>
      </c>
      <c r="AM24" s="249" t="str">
        <f t="shared" si="36"/>
        <v/>
      </c>
      <c r="AN24" s="250" t="str">
        <f t="shared" si="37"/>
        <v/>
      </c>
      <c r="AO24" s="249" t="str">
        <f t="shared" si="38"/>
        <v/>
      </c>
      <c r="AP24" s="250" t="str">
        <f t="shared" si="39"/>
        <v/>
      </c>
      <c r="AQ24" s="249" t="str">
        <f t="shared" si="40"/>
        <v/>
      </c>
      <c r="AR24" s="250" t="str">
        <f t="shared" si="41"/>
        <v/>
      </c>
      <c r="AS24" s="249" t="str">
        <f t="shared" si="42"/>
        <v/>
      </c>
      <c r="AT24" s="250"/>
      <c r="AU24" s="249"/>
      <c r="AV24" s="250"/>
      <c r="AW24" s="249"/>
      <c r="AX24" s="250"/>
      <c r="AY24" s="249"/>
      <c r="AZ24" s="250"/>
      <c r="BA24" s="249"/>
      <c r="BB24" s="250"/>
      <c r="BC24" s="249"/>
      <c r="BD24" s="250"/>
      <c r="BE24" s="249"/>
      <c r="BF24" s="250"/>
      <c r="BG24" s="249"/>
      <c r="BH24" s="250"/>
      <c r="BI24" s="249"/>
      <c r="BJ24" s="250"/>
      <c r="BK24" s="249"/>
    </row>
    <row r="25" spans="1:63" ht="21" customHeight="1" outlineLevel="1" x14ac:dyDescent="0.2">
      <c r="A25" s="245">
        <v>12</v>
      </c>
      <c r="B25" s="246" t="s">
        <v>857</v>
      </c>
      <c r="C25" s="247">
        <f t="shared" ca="1" si="0"/>
        <v>87634</v>
      </c>
      <c r="D25" s="248">
        <f t="shared" ca="1" si="1"/>
        <v>27274732</v>
      </c>
      <c r="E25" s="249">
        <f t="shared" ca="1" si="2"/>
        <v>0</v>
      </c>
      <c r="F25" s="250" t="str">
        <f t="shared" si="3"/>
        <v/>
      </c>
      <c r="G25" s="249" t="str">
        <f t="shared" si="4"/>
        <v/>
      </c>
      <c r="H25" s="250">
        <f t="shared" si="5"/>
        <v>27450000</v>
      </c>
      <c r="I25" s="249">
        <f t="shared" ca="1" si="6"/>
        <v>0</v>
      </c>
      <c r="J25" s="250" t="str">
        <f t="shared" ca="1" si="7"/>
        <v/>
      </c>
      <c r="K25" s="249" t="str">
        <f t="shared" ca="1" si="8"/>
        <v/>
      </c>
      <c r="L25" s="250" t="str">
        <f t="shared" ca="1" si="9"/>
        <v/>
      </c>
      <c r="M25" s="249" t="str">
        <f t="shared" ca="1" si="10"/>
        <v/>
      </c>
      <c r="N25" s="250" t="str">
        <f t="shared" ca="1" si="11"/>
        <v/>
      </c>
      <c r="O25" s="249" t="str">
        <f t="shared" ca="1" si="12"/>
        <v/>
      </c>
      <c r="P25" s="250" t="str">
        <f t="shared" ca="1" si="13"/>
        <v/>
      </c>
      <c r="Q25" s="249" t="str">
        <f t="shared" ca="1" si="14"/>
        <v/>
      </c>
      <c r="R25" s="250" t="str">
        <f t="shared" ca="1" si="15"/>
        <v/>
      </c>
      <c r="S25" s="249" t="str">
        <f t="shared" ca="1" si="16"/>
        <v/>
      </c>
      <c r="T25" s="250" t="str">
        <f t="shared" ca="1" si="17"/>
        <v/>
      </c>
      <c r="U25" s="249" t="str">
        <f t="shared" ca="1" si="18"/>
        <v/>
      </c>
      <c r="V25" s="250" t="str">
        <f t="shared" ca="1" si="19"/>
        <v/>
      </c>
      <c r="W25" s="249" t="str">
        <f t="shared" ca="1" si="20"/>
        <v/>
      </c>
      <c r="X25" s="250" t="str">
        <f t="shared" si="21"/>
        <v/>
      </c>
      <c r="Y25" s="249" t="str">
        <f t="shared" si="22"/>
        <v/>
      </c>
      <c r="Z25" s="250" t="str">
        <f t="shared" si="23"/>
        <v/>
      </c>
      <c r="AA25" s="249" t="str">
        <f t="shared" si="24"/>
        <v/>
      </c>
      <c r="AB25" s="250" t="str">
        <f t="shared" si="25"/>
        <v/>
      </c>
      <c r="AC25" s="249" t="str">
        <f t="shared" si="26"/>
        <v/>
      </c>
      <c r="AD25" s="250" t="str">
        <f t="shared" si="27"/>
        <v/>
      </c>
      <c r="AE25" s="249" t="str">
        <f t="shared" si="28"/>
        <v/>
      </c>
      <c r="AF25" s="250" t="str">
        <f t="shared" si="29"/>
        <v/>
      </c>
      <c r="AG25" s="249" t="str">
        <f t="shared" si="30"/>
        <v/>
      </c>
      <c r="AH25" s="250" t="str">
        <f t="shared" si="31"/>
        <v/>
      </c>
      <c r="AI25" s="249" t="str">
        <f t="shared" si="32"/>
        <v/>
      </c>
      <c r="AJ25" s="250" t="str">
        <f t="shared" si="33"/>
        <v/>
      </c>
      <c r="AK25" s="249" t="str">
        <f t="shared" si="34"/>
        <v/>
      </c>
      <c r="AL25" s="250" t="str">
        <f t="shared" si="35"/>
        <v/>
      </c>
      <c r="AM25" s="249" t="str">
        <f t="shared" si="36"/>
        <v/>
      </c>
      <c r="AN25" s="250" t="str">
        <f t="shared" si="37"/>
        <v/>
      </c>
      <c r="AO25" s="249" t="str">
        <f t="shared" si="38"/>
        <v/>
      </c>
      <c r="AP25" s="250" t="str">
        <f t="shared" si="39"/>
        <v/>
      </c>
      <c r="AQ25" s="249" t="str">
        <f t="shared" si="40"/>
        <v/>
      </c>
      <c r="AR25" s="250" t="str">
        <f t="shared" si="41"/>
        <v/>
      </c>
      <c r="AS25" s="249" t="str">
        <f t="shared" si="42"/>
        <v/>
      </c>
      <c r="AT25" s="250"/>
      <c r="AU25" s="249"/>
      <c r="AV25" s="250"/>
      <c r="AW25" s="249"/>
      <c r="AX25" s="250"/>
      <c r="AY25" s="249"/>
      <c r="AZ25" s="250"/>
      <c r="BA25" s="249"/>
      <c r="BB25" s="250"/>
      <c r="BC25" s="249"/>
      <c r="BD25" s="250"/>
      <c r="BE25" s="249"/>
      <c r="BF25" s="250"/>
      <c r="BG25" s="249"/>
      <c r="BH25" s="250"/>
      <c r="BI25" s="249"/>
      <c r="BJ25" s="250"/>
      <c r="BK25" s="249"/>
    </row>
    <row r="26" spans="1:63" ht="21" customHeight="1" outlineLevel="1" x14ac:dyDescent="0.2">
      <c r="A26" s="245">
        <v>13</v>
      </c>
      <c r="B26" s="246" t="s">
        <v>879</v>
      </c>
      <c r="C26" s="247">
        <f t="shared" ca="1" si="0"/>
        <v>13476518</v>
      </c>
      <c r="D26" s="248">
        <f t="shared" ca="1" si="1"/>
        <v>51632236</v>
      </c>
      <c r="E26" s="249">
        <f t="shared" ca="1" si="2"/>
        <v>0</v>
      </c>
      <c r="F26" s="250" t="str">
        <f t="shared" si="3"/>
        <v/>
      </c>
      <c r="G26" s="249" t="str">
        <f t="shared" si="4"/>
        <v/>
      </c>
      <c r="H26" s="250">
        <f t="shared" si="5"/>
        <v>24679200</v>
      </c>
      <c r="I26" s="249">
        <f t="shared" ca="1" si="6"/>
        <v>0</v>
      </c>
      <c r="J26" s="250" t="str">
        <f t="shared" ca="1" si="7"/>
        <v/>
      </c>
      <c r="K26" s="249" t="str">
        <f t="shared" ca="1" si="8"/>
        <v/>
      </c>
      <c r="L26" s="250" t="str">
        <f t="shared" ca="1" si="9"/>
        <v/>
      </c>
      <c r="M26" s="249" t="str">
        <f t="shared" ca="1" si="10"/>
        <v/>
      </c>
      <c r="N26" s="250" t="str">
        <f t="shared" ca="1" si="11"/>
        <v/>
      </c>
      <c r="O26" s="249" t="str">
        <f t="shared" ca="1" si="12"/>
        <v/>
      </c>
      <c r="P26" s="250" t="str">
        <f t="shared" ca="1" si="13"/>
        <v/>
      </c>
      <c r="Q26" s="249" t="str">
        <f t="shared" ca="1" si="14"/>
        <v/>
      </c>
      <c r="R26" s="250" t="str">
        <f t="shared" ca="1" si="15"/>
        <v/>
      </c>
      <c r="S26" s="249" t="str">
        <f t="shared" ca="1" si="16"/>
        <v/>
      </c>
      <c r="T26" s="250" t="str">
        <f t="shared" ca="1" si="17"/>
        <v/>
      </c>
      <c r="U26" s="249" t="str">
        <f t="shared" ca="1" si="18"/>
        <v/>
      </c>
      <c r="V26" s="250" t="str">
        <f t="shared" ca="1" si="19"/>
        <v/>
      </c>
      <c r="W26" s="249" t="str">
        <f t="shared" ca="1" si="20"/>
        <v/>
      </c>
      <c r="X26" s="250" t="str">
        <f t="shared" si="21"/>
        <v/>
      </c>
      <c r="Y26" s="249" t="str">
        <f t="shared" si="22"/>
        <v/>
      </c>
      <c r="Z26" s="250" t="str">
        <f t="shared" si="23"/>
        <v/>
      </c>
      <c r="AA26" s="249" t="str">
        <f t="shared" si="24"/>
        <v/>
      </c>
      <c r="AB26" s="250" t="str">
        <f t="shared" si="25"/>
        <v/>
      </c>
      <c r="AC26" s="249" t="str">
        <f t="shared" si="26"/>
        <v/>
      </c>
      <c r="AD26" s="250" t="str">
        <f t="shared" si="27"/>
        <v/>
      </c>
      <c r="AE26" s="249" t="str">
        <f t="shared" si="28"/>
        <v/>
      </c>
      <c r="AF26" s="250" t="str">
        <f t="shared" si="29"/>
        <v/>
      </c>
      <c r="AG26" s="249" t="str">
        <f t="shared" si="30"/>
        <v/>
      </c>
      <c r="AH26" s="250" t="str">
        <f t="shared" si="31"/>
        <v/>
      </c>
      <c r="AI26" s="249" t="str">
        <f t="shared" si="32"/>
        <v/>
      </c>
      <c r="AJ26" s="250" t="str">
        <f t="shared" si="33"/>
        <v/>
      </c>
      <c r="AK26" s="249" t="str">
        <f t="shared" si="34"/>
        <v/>
      </c>
      <c r="AL26" s="250" t="str">
        <f t="shared" si="35"/>
        <v/>
      </c>
      <c r="AM26" s="249" t="str">
        <f t="shared" si="36"/>
        <v/>
      </c>
      <c r="AN26" s="250" t="str">
        <f t="shared" si="37"/>
        <v/>
      </c>
      <c r="AO26" s="249" t="str">
        <f t="shared" si="38"/>
        <v/>
      </c>
      <c r="AP26" s="250" t="str">
        <f t="shared" si="39"/>
        <v/>
      </c>
      <c r="AQ26" s="249" t="str">
        <f t="shared" si="40"/>
        <v/>
      </c>
      <c r="AR26" s="250" t="str">
        <f t="shared" si="41"/>
        <v/>
      </c>
      <c r="AS26" s="249" t="str">
        <f t="shared" si="42"/>
        <v/>
      </c>
      <c r="AT26" s="250"/>
      <c r="AU26" s="249"/>
      <c r="AV26" s="250"/>
      <c r="AW26" s="249"/>
      <c r="AX26" s="250"/>
      <c r="AY26" s="249"/>
      <c r="AZ26" s="250"/>
      <c r="BA26" s="249"/>
      <c r="BB26" s="250"/>
      <c r="BC26" s="249"/>
      <c r="BD26" s="250"/>
      <c r="BE26" s="249"/>
      <c r="BF26" s="250"/>
      <c r="BG26" s="249"/>
      <c r="BH26" s="250"/>
      <c r="BI26" s="249"/>
      <c r="BJ26" s="250"/>
      <c r="BK26" s="249"/>
    </row>
    <row r="27" spans="1:63" ht="21" customHeight="1" outlineLevel="1" x14ac:dyDescent="0.2">
      <c r="A27" s="245">
        <v>14</v>
      </c>
      <c r="B27" s="246" t="s">
        <v>881</v>
      </c>
      <c r="C27" s="247">
        <f t="shared" ca="1" si="0"/>
        <v>45944668</v>
      </c>
      <c r="D27" s="248">
        <f t="shared" ca="1" si="1"/>
        <v>944777680</v>
      </c>
      <c r="E27" s="249">
        <f t="shared" ca="1" si="2"/>
        <v>0</v>
      </c>
      <c r="F27" s="250" t="str">
        <f t="shared" si="3"/>
        <v/>
      </c>
      <c r="G27" s="249" t="str">
        <f t="shared" si="4"/>
        <v/>
      </c>
      <c r="H27" s="250">
        <f t="shared" si="5"/>
        <v>852888344</v>
      </c>
      <c r="I27" s="249">
        <f t="shared" ca="1" si="6"/>
        <v>0</v>
      </c>
      <c r="J27" s="250" t="str">
        <f t="shared" ca="1" si="7"/>
        <v/>
      </c>
      <c r="K27" s="249" t="str">
        <f t="shared" ca="1" si="8"/>
        <v/>
      </c>
      <c r="L27" s="250" t="str">
        <f t="shared" ca="1" si="9"/>
        <v/>
      </c>
      <c r="M27" s="249" t="str">
        <f t="shared" ca="1" si="10"/>
        <v/>
      </c>
      <c r="N27" s="250" t="str">
        <f t="shared" ca="1" si="11"/>
        <v/>
      </c>
      <c r="O27" s="249" t="str">
        <f t="shared" ca="1" si="12"/>
        <v/>
      </c>
      <c r="P27" s="250" t="str">
        <f t="shared" ca="1" si="13"/>
        <v/>
      </c>
      <c r="Q27" s="249" t="str">
        <f t="shared" ca="1" si="14"/>
        <v/>
      </c>
      <c r="R27" s="250" t="str">
        <f t="shared" ca="1" si="15"/>
        <v/>
      </c>
      <c r="S27" s="249" t="str">
        <f t="shared" ca="1" si="16"/>
        <v/>
      </c>
      <c r="T27" s="250" t="str">
        <f t="shared" ca="1" si="17"/>
        <v/>
      </c>
      <c r="U27" s="249" t="str">
        <f t="shared" ca="1" si="18"/>
        <v/>
      </c>
      <c r="V27" s="250" t="str">
        <f t="shared" ca="1" si="19"/>
        <v/>
      </c>
      <c r="W27" s="249" t="str">
        <f t="shared" ca="1" si="20"/>
        <v/>
      </c>
      <c r="X27" s="250" t="str">
        <f t="shared" si="21"/>
        <v/>
      </c>
      <c r="Y27" s="249" t="str">
        <f t="shared" si="22"/>
        <v/>
      </c>
      <c r="Z27" s="250" t="str">
        <f t="shared" si="23"/>
        <v/>
      </c>
      <c r="AA27" s="249" t="str">
        <f t="shared" si="24"/>
        <v/>
      </c>
      <c r="AB27" s="250" t="str">
        <f t="shared" si="25"/>
        <v/>
      </c>
      <c r="AC27" s="249" t="str">
        <f t="shared" si="26"/>
        <v/>
      </c>
      <c r="AD27" s="250" t="str">
        <f t="shared" si="27"/>
        <v/>
      </c>
      <c r="AE27" s="249" t="str">
        <f t="shared" si="28"/>
        <v/>
      </c>
      <c r="AF27" s="250" t="str">
        <f t="shared" si="29"/>
        <v/>
      </c>
      <c r="AG27" s="249" t="str">
        <f t="shared" si="30"/>
        <v/>
      </c>
      <c r="AH27" s="250" t="str">
        <f t="shared" si="31"/>
        <v/>
      </c>
      <c r="AI27" s="249" t="str">
        <f t="shared" si="32"/>
        <v/>
      </c>
      <c r="AJ27" s="250" t="str">
        <f t="shared" si="33"/>
        <v/>
      </c>
      <c r="AK27" s="249" t="str">
        <f t="shared" si="34"/>
        <v/>
      </c>
      <c r="AL27" s="250" t="str">
        <f t="shared" si="35"/>
        <v/>
      </c>
      <c r="AM27" s="249" t="str">
        <f t="shared" si="36"/>
        <v/>
      </c>
      <c r="AN27" s="250" t="str">
        <f t="shared" si="37"/>
        <v/>
      </c>
      <c r="AO27" s="249" t="str">
        <f t="shared" si="38"/>
        <v/>
      </c>
      <c r="AP27" s="250" t="str">
        <f t="shared" si="39"/>
        <v/>
      </c>
      <c r="AQ27" s="249" t="str">
        <f t="shared" si="40"/>
        <v/>
      </c>
      <c r="AR27" s="250" t="str">
        <f t="shared" si="41"/>
        <v/>
      </c>
      <c r="AS27" s="249" t="str">
        <f t="shared" si="42"/>
        <v/>
      </c>
      <c r="AT27" s="250"/>
      <c r="AU27" s="249"/>
      <c r="AV27" s="250"/>
      <c r="AW27" s="249"/>
      <c r="AX27" s="250"/>
      <c r="AY27" s="249"/>
      <c r="AZ27" s="250"/>
      <c r="BA27" s="249"/>
      <c r="BB27" s="250"/>
      <c r="BC27" s="249"/>
      <c r="BD27" s="250"/>
      <c r="BE27" s="249"/>
      <c r="BF27" s="250"/>
      <c r="BG27" s="249"/>
      <c r="BH27" s="250"/>
      <c r="BI27" s="249"/>
      <c r="BJ27" s="250"/>
      <c r="BK27" s="249"/>
    </row>
    <row r="28" spans="1:63" ht="21" customHeight="1" outlineLevel="1" x14ac:dyDescent="0.2">
      <c r="A28" s="245">
        <v>15</v>
      </c>
      <c r="B28" s="246" t="s">
        <v>882</v>
      </c>
      <c r="C28" s="247">
        <f t="shared" ca="1" si="0"/>
        <v>16215102</v>
      </c>
      <c r="D28" s="248">
        <f t="shared" ca="1" si="1"/>
        <v>181135764</v>
      </c>
      <c r="E28" s="249">
        <f t="shared" ca="1" si="2"/>
        <v>0</v>
      </c>
      <c r="F28" s="250" t="str">
        <f t="shared" si="3"/>
        <v/>
      </c>
      <c r="G28" s="249" t="str">
        <f t="shared" si="4"/>
        <v/>
      </c>
      <c r="H28" s="250">
        <f t="shared" si="5"/>
        <v>148705560</v>
      </c>
      <c r="I28" s="249">
        <f t="shared" ca="1" si="6"/>
        <v>0</v>
      </c>
      <c r="J28" s="250" t="str">
        <f t="shared" ca="1" si="7"/>
        <v/>
      </c>
      <c r="K28" s="249" t="str">
        <f t="shared" ca="1" si="8"/>
        <v/>
      </c>
      <c r="L28" s="250" t="str">
        <f t="shared" ca="1" si="9"/>
        <v/>
      </c>
      <c r="M28" s="249" t="str">
        <f t="shared" ca="1" si="10"/>
        <v/>
      </c>
      <c r="N28" s="250" t="str">
        <f t="shared" ca="1" si="11"/>
        <v/>
      </c>
      <c r="O28" s="249" t="str">
        <f t="shared" ca="1" si="12"/>
        <v/>
      </c>
      <c r="P28" s="250" t="str">
        <f t="shared" ca="1" si="13"/>
        <v/>
      </c>
      <c r="Q28" s="249" t="str">
        <f t="shared" ca="1" si="14"/>
        <v/>
      </c>
      <c r="R28" s="250" t="str">
        <f t="shared" ca="1" si="15"/>
        <v/>
      </c>
      <c r="S28" s="249" t="str">
        <f t="shared" ca="1" si="16"/>
        <v/>
      </c>
      <c r="T28" s="250" t="str">
        <f t="shared" ca="1" si="17"/>
        <v/>
      </c>
      <c r="U28" s="249" t="str">
        <f t="shared" ca="1" si="18"/>
        <v/>
      </c>
      <c r="V28" s="250" t="str">
        <f t="shared" ca="1" si="19"/>
        <v/>
      </c>
      <c r="W28" s="249" t="str">
        <f t="shared" ca="1" si="20"/>
        <v/>
      </c>
      <c r="X28" s="250" t="str">
        <f t="shared" si="21"/>
        <v/>
      </c>
      <c r="Y28" s="249" t="str">
        <f t="shared" si="22"/>
        <v/>
      </c>
      <c r="Z28" s="250" t="str">
        <f t="shared" si="23"/>
        <v/>
      </c>
      <c r="AA28" s="249" t="str">
        <f t="shared" si="24"/>
        <v/>
      </c>
      <c r="AB28" s="250" t="str">
        <f t="shared" si="25"/>
        <v/>
      </c>
      <c r="AC28" s="249" t="str">
        <f t="shared" si="26"/>
        <v/>
      </c>
      <c r="AD28" s="250" t="str">
        <f t="shared" si="27"/>
        <v/>
      </c>
      <c r="AE28" s="249" t="str">
        <f t="shared" si="28"/>
        <v/>
      </c>
      <c r="AF28" s="250" t="str">
        <f t="shared" si="29"/>
        <v/>
      </c>
      <c r="AG28" s="249" t="str">
        <f t="shared" si="30"/>
        <v/>
      </c>
      <c r="AH28" s="250" t="str">
        <f t="shared" si="31"/>
        <v/>
      </c>
      <c r="AI28" s="249" t="str">
        <f t="shared" si="32"/>
        <v/>
      </c>
      <c r="AJ28" s="250" t="str">
        <f t="shared" si="33"/>
        <v/>
      </c>
      <c r="AK28" s="249" t="str">
        <f t="shared" si="34"/>
        <v/>
      </c>
      <c r="AL28" s="250" t="str">
        <f t="shared" si="35"/>
        <v/>
      </c>
      <c r="AM28" s="249" t="str">
        <f t="shared" si="36"/>
        <v/>
      </c>
      <c r="AN28" s="250" t="str">
        <f t="shared" si="37"/>
        <v/>
      </c>
      <c r="AO28" s="249" t="str">
        <f t="shared" si="38"/>
        <v/>
      </c>
      <c r="AP28" s="250" t="str">
        <f t="shared" si="39"/>
        <v/>
      </c>
      <c r="AQ28" s="249" t="str">
        <f t="shared" si="40"/>
        <v/>
      </c>
      <c r="AR28" s="250" t="str">
        <f t="shared" si="41"/>
        <v/>
      </c>
      <c r="AS28" s="249" t="str">
        <f t="shared" si="42"/>
        <v/>
      </c>
      <c r="AT28" s="250"/>
      <c r="AU28" s="249"/>
      <c r="AV28" s="250"/>
      <c r="AW28" s="249"/>
      <c r="AX28" s="250"/>
      <c r="AY28" s="249"/>
      <c r="AZ28" s="250"/>
      <c r="BA28" s="249"/>
      <c r="BB28" s="250"/>
      <c r="BC28" s="249"/>
      <c r="BD28" s="250"/>
      <c r="BE28" s="249"/>
      <c r="BF28" s="250"/>
      <c r="BG28" s="249"/>
      <c r="BH28" s="250"/>
      <c r="BI28" s="249"/>
      <c r="BJ28" s="250"/>
      <c r="BK28" s="249"/>
    </row>
    <row r="29" spans="1:63" ht="21" customHeight="1" outlineLevel="1" x14ac:dyDescent="0.2">
      <c r="A29" s="245">
        <v>16</v>
      </c>
      <c r="B29" s="246" t="s">
        <v>884</v>
      </c>
      <c r="C29" s="247">
        <f t="shared" ca="1" si="0"/>
        <v>1377342.5</v>
      </c>
      <c r="D29" s="248">
        <f t="shared" ca="1" si="1"/>
        <v>198807665</v>
      </c>
      <c r="E29" s="249">
        <f t="shared" ca="1" si="2"/>
        <v>0</v>
      </c>
      <c r="F29" s="250" t="str">
        <f t="shared" si="3"/>
        <v/>
      </c>
      <c r="G29" s="249" t="str">
        <f t="shared" si="4"/>
        <v/>
      </c>
      <c r="H29" s="250">
        <f t="shared" si="5"/>
        <v>201562350</v>
      </c>
      <c r="I29" s="249">
        <f t="shared" ca="1" si="6"/>
        <v>0</v>
      </c>
      <c r="J29" s="250" t="str">
        <f t="shared" ca="1" si="7"/>
        <v/>
      </c>
      <c r="K29" s="249" t="str">
        <f t="shared" ca="1" si="8"/>
        <v/>
      </c>
      <c r="L29" s="250" t="str">
        <f t="shared" ca="1" si="9"/>
        <v/>
      </c>
      <c r="M29" s="249" t="str">
        <f t="shared" ca="1" si="10"/>
        <v/>
      </c>
      <c r="N29" s="250" t="str">
        <f t="shared" ca="1" si="11"/>
        <v/>
      </c>
      <c r="O29" s="249" t="str">
        <f t="shared" ca="1" si="12"/>
        <v/>
      </c>
      <c r="P29" s="250" t="str">
        <f t="shared" ca="1" si="13"/>
        <v/>
      </c>
      <c r="Q29" s="249" t="str">
        <f t="shared" ca="1" si="14"/>
        <v/>
      </c>
      <c r="R29" s="250" t="str">
        <f t="shared" ca="1" si="15"/>
        <v/>
      </c>
      <c r="S29" s="249" t="str">
        <f t="shared" ca="1" si="16"/>
        <v/>
      </c>
      <c r="T29" s="250" t="str">
        <f t="shared" ca="1" si="17"/>
        <v/>
      </c>
      <c r="U29" s="249" t="str">
        <f t="shared" ca="1" si="18"/>
        <v/>
      </c>
      <c r="V29" s="250" t="str">
        <f t="shared" ca="1" si="19"/>
        <v/>
      </c>
      <c r="W29" s="249" t="str">
        <f t="shared" ca="1" si="20"/>
        <v/>
      </c>
      <c r="X29" s="250" t="str">
        <f t="shared" si="21"/>
        <v/>
      </c>
      <c r="Y29" s="249" t="str">
        <f t="shared" si="22"/>
        <v/>
      </c>
      <c r="Z29" s="250" t="str">
        <f t="shared" si="23"/>
        <v/>
      </c>
      <c r="AA29" s="249" t="str">
        <f t="shared" si="24"/>
        <v/>
      </c>
      <c r="AB29" s="250" t="str">
        <f t="shared" si="25"/>
        <v/>
      </c>
      <c r="AC29" s="249" t="str">
        <f t="shared" si="26"/>
        <v/>
      </c>
      <c r="AD29" s="250" t="str">
        <f t="shared" si="27"/>
        <v/>
      </c>
      <c r="AE29" s="249" t="str">
        <f t="shared" si="28"/>
        <v/>
      </c>
      <c r="AF29" s="250" t="str">
        <f t="shared" si="29"/>
        <v/>
      </c>
      <c r="AG29" s="249" t="str">
        <f t="shared" si="30"/>
        <v/>
      </c>
      <c r="AH29" s="250" t="str">
        <f t="shared" si="31"/>
        <v/>
      </c>
      <c r="AI29" s="249" t="str">
        <f t="shared" si="32"/>
        <v/>
      </c>
      <c r="AJ29" s="250" t="str">
        <f t="shared" si="33"/>
        <v/>
      </c>
      <c r="AK29" s="249" t="str">
        <f t="shared" si="34"/>
        <v/>
      </c>
      <c r="AL29" s="250" t="str">
        <f t="shared" si="35"/>
        <v/>
      </c>
      <c r="AM29" s="249" t="str">
        <f t="shared" si="36"/>
        <v/>
      </c>
      <c r="AN29" s="250" t="str">
        <f t="shared" si="37"/>
        <v/>
      </c>
      <c r="AO29" s="249" t="str">
        <f t="shared" si="38"/>
        <v/>
      </c>
      <c r="AP29" s="250" t="str">
        <f t="shared" si="39"/>
        <v/>
      </c>
      <c r="AQ29" s="249" t="str">
        <f t="shared" si="40"/>
        <v/>
      </c>
      <c r="AR29" s="250" t="str">
        <f t="shared" si="41"/>
        <v/>
      </c>
      <c r="AS29" s="249" t="str">
        <f t="shared" si="42"/>
        <v/>
      </c>
      <c r="AT29" s="250"/>
      <c r="AU29" s="249"/>
      <c r="AV29" s="250"/>
      <c r="AW29" s="249"/>
      <c r="AX29" s="250"/>
      <c r="AY29" s="249"/>
      <c r="AZ29" s="250"/>
      <c r="BA29" s="249"/>
      <c r="BB29" s="250"/>
      <c r="BC29" s="249"/>
      <c r="BD29" s="250"/>
      <c r="BE29" s="249"/>
      <c r="BF29" s="250"/>
      <c r="BG29" s="249"/>
      <c r="BH29" s="250"/>
      <c r="BI29" s="249"/>
      <c r="BJ29" s="250"/>
      <c r="BK29" s="249"/>
    </row>
    <row r="30" spans="1:63" ht="21" customHeight="1" outlineLevel="1" x14ac:dyDescent="0.2">
      <c r="A30" s="245">
        <v>17</v>
      </c>
      <c r="B30" s="246" t="s">
        <v>889</v>
      </c>
      <c r="C30" s="247">
        <f t="shared" ca="1" si="0"/>
        <v>11154377</v>
      </c>
      <c r="D30" s="248">
        <f t="shared" ca="1" si="1"/>
        <v>189165554</v>
      </c>
      <c r="E30" s="249">
        <f t="shared" ca="1" si="2"/>
        <v>0</v>
      </c>
      <c r="F30" s="250" t="str">
        <f t="shared" si="3"/>
        <v/>
      </c>
      <c r="G30" s="249" t="str">
        <f t="shared" si="4"/>
        <v/>
      </c>
      <c r="H30" s="250">
        <f t="shared" si="5"/>
        <v>166856800</v>
      </c>
      <c r="I30" s="249">
        <f t="shared" ca="1" si="6"/>
        <v>0</v>
      </c>
      <c r="J30" s="250" t="str">
        <f t="shared" ca="1" si="7"/>
        <v/>
      </c>
      <c r="K30" s="249" t="str">
        <f t="shared" ca="1" si="8"/>
        <v/>
      </c>
      <c r="L30" s="250" t="str">
        <f t="shared" ca="1" si="9"/>
        <v/>
      </c>
      <c r="M30" s="249" t="str">
        <f t="shared" ca="1" si="10"/>
        <v/>
      </c>
      <c r="N30" s="250" t="str">
        <f t="shared" ca="1" si="11"/>
        <v/>
      </c>
      <c r="O30" s="249" t="str">
        <f t="shared" ca="1" si="12"/>
        <v/>
      </c>
      <c r="P30" s="250" t="str">
        <f t="shared" ca="1" si="13"/>
        <v/>
      </c>
      <c r="Q30" s="249" t="str">
        <f t="shared" ca="1" si="14"/>
        <v/>
      </c>
      <c r="R30" s="250" t="str">
        <f t="shared" ca="1" si="15"/>
        <v/>
      </c>
      <c r="S30" s="249" t="str">
        <f t="shared" ca="1" si="16"/>
        <v/>
      </c>
      <c r="T30" s="250" t="str">
        <f t="shared" ca="1" si="17"/>
        <v/>
      </c>
      <c r="U30" s="249" t="str">
        <f t="shared" ca="1" si="18"/>
        <v/>
      </c>
      <c r="V30" s="250" t="str">
        <f t="shared" ca="1" si="19"/>
        <v/>
      </c>
      <c r="W30" s="249" t="str">
        <f t="shared" ca="1" si="20"/>
        <v/>
      </c>
      <c r="X30" s="250" t="str">
        <f t="shared" si="21"/>
        <v/>
      </c>
      <c r="Y30" s="249" t="str">
        <f t="shared" si="22"/>
        <v/>
      </c>
      <c r="Z30" s="250" t="str">
        <f t="shared" si="23"/>
        <v/>
      </c>
      <c r="AA30" s="249" t="str">
        <f t="shared" si="24"/>
        <v/>
      </c>
      <c r="AB30" s="250" t="str">
        <f t="shared" si="25"/>
        <v/>
      </c>
      <c r="AC30" s="249" t="str">
        <f t="shared" si="26"/>
        <v/>
      </c>
      <c r="AD30" s="250" t="str">
        <f t="shared" si="27"/>
        <v/>
      </c>
      <c r="AE30" s="249" t="str">
        <f t="shared" si="28"/>
        <v/>
      </c>
      <c r="AF30" s="250" t="str">
        <f t="shared" si="29"/>
        <v/>
      </c>
      <c r="AG30" s="249" t="str">
        <f t="shared" si="30"/>
        <v/>
      </c>
      <c r="AH30" s="250" t="str">
        <f t="shared" si="31"/>
        <v/>
      </c>
      <c r="AI30" s="249" t="str">
        <f t="shared" si="32"/>
        <v/>
      </c>
      <c r="AJ30" s="250" t="str">
        <f t="shared" si="33"/>
        <v/>
      </c>
      <c r="AK30" s="249" t="str">
        <f t="shared" si="34"/>
        <v/>
      </c>
      <c r="AL30" s="250" t="str">
        <f t="shared" si="35"/>
        <v/>
      </c>
      <c r="AM30" s="249" t="str">
        <f t="shared" si="36"/>
        <v/>
      </c>
      <c r="AN30" s="250" t="str">
        <f t="shared" si="37"/>
        <v/>
      </c>
      <c r="AO30" s="249" t="str">
        <f t="shared" si="38"/>
        <v/>
      </c>
      <c r="AP30" s="250" t="str">
        <f t="shared" si="39"/>
        <v/>
      </c>
      <c r="AQ30" s="249" t="str">
        <f t="shared" si="40"/>
        <v/>
      </c>
      <c r="AR30" s="250" t="str">
        <f t="shared" si="41"/>
        <v/>
      </c>
      <c r="AS30" s="249" t="str">
        <f t="shared" si="42"/>
        <v/>
      </c>
      <c r="AT30" s="250"/>
      <c r="AU30" s="249"/>
      <c r="AV30" s="250"/>
      <c r="AW30" s="249"/>
      <c r="AX30" s="250"/>
      <c r="AY30" s="249"/>
      <c r="AZ30" s="250"/>
      <c r="BA30" s="249"/>
      <c r="BB30" s="250"/>
      <c r="BC30" s="249"/>
      <c r="BD30" s="250"/>
      <c r="BE30" s="249"/>
      <c r="BF30" s="250"/>
      <c r="BG30" s="249"/>
      <c r="BH30" s="250"/>
      <c r="BI30" s="249"/>
      <c r="BJ30" s="250"/>
      <c r="BK30" s="249"/>
    </row>
    <row r="31" spans="1:63" ht="21" customHeight="1" outlineLevel="1" x14ac:dyDescent="0.2">
      <c r="A31" s="245">
        <v>18</v>
      </c>
      <c r="B31" s="246" t="s">
        <v>904</v>
      </c>
      <c r="C31" s="247">
        <f t="shared" ca="1" si="0"/>
        <v>6912477</v>
      </c>
      <c r="D31" s="248">
        <f t="shared" ca="1" si="1"/>
        <v>24330761</v>
      </c>
      <c r="E31" s="249">
        <f t="shared" ca="1" si="2"/>
        <v>0</v>
      </c>
      <c r="F31" s="250" t="str">
        <f t="shared" si="3"/>
        <v/>
      </c>
      <c r="G31" s="249" t="str">
        <f t="shared" si="4"/>
        <v/>
      </c>
      <c r="H31" s="250">
        <f t="shared" si="5"/>
        <v>10505807</v>
      </c>
      <c r="I31" s="249">
        <f t="shared" ca="1" si="6"/>
        <v>0</v>
      </c>
      <c r="J31" s="250" t="str">
        <f t="shared" ca="1" si="7"/>
        <v/>
      </c>
      <c r="K31" s="249" t="str">
        <f t="shared" ca="1" si="8"/>
        <v/>
      </c>
      <c r="L31" s="250" t="str">
        <f t="shared" ca="1" si="9"/>
        <v/>
      </c>
      <c r="M31" s="249" t="str">
        <f t="shared" ca="1" si="10"/>
        <v/>
      </c>
      <c r="N31" s="250" t="str">
        <f t="shared" ca="1" si="11"/>
        <v/>
      </c>
      <c r="O31" s="249" t="str">
        <f t="shared" ca="1" si="12"/>
        <v/>
      </c>
      <c r="P31" s="250" t="str">
        <f t="shared" ca="1" si="13"/>
        <v/>
      </c>
      <c r="Q31" s="249" t="str">
        <f t="shared" ca="1" si="14"/>
        <v/>
      </c>
      <c r="R31" s="250" t="str">
        <f t="shared" ca="1" si="15"/>
        <v/>
      </c>
      <c r="S31" s="249" t="str">
        <f t="shared" ca="1" si="16"/>
        <v/>
      </c>
      <c r="T31" s="250" t="str">
        <f t="shared" ca="1" si="17"/>
        <v/>
      </c>
      <c r="U31" s="249" t="str">
        <f t="shared" ca="1" si="18"/>
        <v/>
      </c>
      <c r="V31" s="250" t="str">
        <f t="shared" ca="1" si="19"/>
        <v/>
      </c>
      <c r="W31" s="249" t="str">
        <f t="shared" ca="1" si="20"/>
        <v/>
      </c>
      <c r="X31" s="250" t="str">
        <f t="shared" si="21"/>
        <v/>
      </c>
      <c r="Y31" s="249" t="str">
        <f t="shared" si="22"/>
        <v/>
      </c>
      <c r="Z31" s="250" t="str">
        <f t="shared" si="23"/>
        <v/>
      </c>
      <c r="AA31" s="249" t="str">
        <f t="shared" si="24"/>
        <v/>
      </c>
      <c r="AB31" s="250" t="str">
        <f t="shared" si="25"/>
        <v/>
      </c>
      <c r="AC31" s="249" t="str">
        <f t="shared" si="26"/>
        <v/>
      </c>
      <c r="AD31" s="250" t="str">
        <f t="shared" si="27"/>
        <v/>
      </c>
      <c r="AE31" s="249" t="str">
        <f t="shared" si="28"/>
        <v/>
      </c>
      <c r="AF31" s="250" t="str">
        <f t="shared" si="29"/>
        <v/>
      </c>
      <c r="AG31" s="249" t="str">
        <f t="shared" si="30"/>
        <v/>
      </c>
      <c r="AH31" s="250" t="str">
        <f t="shared" si="31"/>
        <v/>
      </c>
      <c r="AI31" s="249" t="str">
        <f t="shared" si="32"/>
        <v/>
      </c>
      <c r="AJ31" s="250" t="str">
        <f t="shared" si="33"/>
        <v/>
      </c>
      <c r="AK31" s="249" t="str">
        <f t="shared" si="34"/>
        <v/>
      </c>
      <c r="AL31" s="250" t="str">
        <f t="shared" si="35"/>
        <v/>
      </c>
      <c r="AM31" s="249" t="str">
        <f t="shared" si="36"/>
        <v/>
      </c>
      <c r="AN31" s="250" t="str">
        <f t="shared" si="37"/>
        <v/>
      </c>
      <c r="AO31" s="249" t="str">
        <f t="shared" si="38"/>
        <v/>
      </c>
      <c r="AP31" s="250" t="str">
        <f t="shared" si="39"/>
        <v/>
      </c>
      <c r="AQ31" s="249" t="str">
        <f t="shared" si="40"/>
        <v/>
      </c>
      <c r="AR31" s="250" t="str">
        <f t="shared" si="41"/>
        <v/>
      </c>
      <c r="AS31" s="249" t="str">
        <f t="shared" si="42"/>
        <v/>
      </c>
      <c r="AT31" s="250"/>
      <c r="AU31" s="249"/>
      <c r="AV31" s="250"/>
      <c r="AW31" s="249"/>
      <c r="AX31" s="250"/>
      <c r="AY31" s="249"/>
      <c r="AZ31" s="250"/>
      <c r="BA31" s="249"/>
      <c r="BB31" s="250"/>
      <c r="BC31" s="249"/>
      <c r="BD31" s="250"/>
      <c r="BE31" s="249"/>
      <c r="BF31" s="250"/>
      <c r="BG31" s="249"/>
      <c r="BH31" s="250"/>
      <c r="BI31" s="249"/>
      <c r="BJ31" s="250"/>
      <c r="BK31" s="249"/>
    </row>
    <row r="32" spans="1:63" ht="21" customHeight="1" outlineLevel="1" x14ac:dyDescent="0.2">
      <c r="A32" s="245">
        <v>19</v>
      </c>
      <c r="B32" s="246" t="s">
        <v>907</v>
      </c>
      <c r="C32" s="247">
        <f t="shared" ca="1" si="0"/>
        <v>6624362.5</v>
      </c>
      <c r="D32" s="248">
        <f t="shared" ca="1" si="1"/>
        <v>35294575</v>
      </c>
      <c r="E32" s="249">
        <f t="shared" ca="1" si="2"/>
        <v>0</v>
      </c>
      <c r="F32" s="250" t="str">
        <f t="shared" si="3"/>
        <v/>
      </c>
      <c r="G32" s="249" t="str">
        <f t="shared" si="4"/>
        <v/>
      </c>
      <c r="H32" s="250">
        <f t="shared" si="5"/>
        <v>48543300</v>
      </c>
      <c r="I32" s="249">
        <f t="shared" ca="1" si="6"/>
        <v>0</v>
      </c>
      <c r="J32" s="250" t="str">
        <f t="shared" ca="1" si="7"/>
        <v/>
      </c>
      <c r="K32" s="249" t="str">
        <f t="shared" ca="1" si="8"/>
        <v/>
      </c>
      <c r="L32" s="250" t="str">
        <f t="shared" ca="1" si="9"/>
        <v/>
      </c>
      <c r="M32" s="249" t="str">
        <f t="shared" ca="1" si="10"/>
        <v/>
      </c>
      <c r="N32" s="250" t="str">
        <f t="shared" ca="1" si="11"/>
        <v/>
      </c>
      <c r="O32" s="249" t="str">
        <f t="shared" ca="1" si="12"/>
        <v/>
      </c>
      <c r="P32" s="250" t="str">
        <f t="shared" ca="1" si="13"/>
        <v/>
      </c>
      <c r="Q32" s="249" t="str">
        <f t="shared" ca="1" si="14"/>
        <v/>
      </c>
      <c r="R32" s="250" t="str">
        <f t="shared" ca="1" si="15"/>
        <v/>
      </c>
      <c r="S32" s="249" t="str">
        <f t="shared" ca="1" si="16"/>
        <v/>
      </c>
      <c r="T32" s="250" t="str">
        <f t="shared" ca="1" si="17"/>
        <v/>
      </c>
      <c r="U32" s="249" t="str">
        <f t="shared" ca="1" si="18"/>
        <v/>
      </c>
      <c r="V32" s="250" t="str">
        <f t="shared" ca="1" si="19"/>
        <v/>
      </c>
      <c r="W32" s="249" t="str">
        <f t="shared" ca="1" si="20"/>
        <v/>
      </c>
      <c r="X32" s="250" t="str">
        <f t="shared" si="21"/>
        <v/>
      </c>
      <c r="Y32" s="249" t="str">
        <f t="shared" si="22"/>
        <v/>
      </c>
      <c r="Z32" s="250" t="str">
        <f t="shared" si="23"/>
        <v/>
      </c>
      <c r="AA32" s="249" t="str">
        <f t="shared" si="24"/>
        <v/>
      </c>
      <c r="AB32" s="250" t="str">
        <f t="shared" si="25"/>
        <v/>
      </c>
      <c r="AC32" s="249" t="str">
        <f t="shared" si="26"/>
        <v/>
      </c>
      <c r="AD32" s="250" t="str">
        <f t="shared" si="27"/>
        <v/>
      </c>
      <c r="AE32" s="249" t="str">
        <f t="shared" si="28"/>
        <v/>
      </c>
      <c r="AF32" s="250" t="str">
        <f t="shared" si="29"/>
        <v/>
      </c>
      <c r="AG32" s="249" t="str">
        <f t="shared" si="30"/>
        <v/>
      </c>
      <c r="AH32" s="250" t="str">
        <f t="shared" si="31"/>
        <v/>
      </c>
      <c r="AI32" s="249" t="str">
        <f t="shared" si="32"/>
        <v/>
      </c>
      <c r="AJ32" s="250" t="str">
        <f t="shared" si="33"/>
        <v/>
      </c>
      <c r="AK32" s="249" t="str">
        <f t="shared" si="34"/>
        <v/>
      </c>
      <c r="AL32" s="250" t="str">
        <f t="shared" si="35"/>
        <v/>
      </c>
      <c r="AM32" s="249" t="str">
        <f t="shared" si="36"/>
        <v/>
      </c>
      <c r="AN32" s="250" t="str">
        <f t="shared" si="37"/>
        <v/>
      </c>
      <c r="AO32" s="249" t="str">
        <f t="shared" si="38"/>
        <v/>
      </c>
      <c r="AP32" s="250" t="str">
        <f t="shared" si="39"/>
        <v/>
      </c>
      <c r="AQ32" s="249" t="str">
        <f t="shared" si="40"/>
        <v/>
      </c>
      <c r="AR32" s="250" t="str">
        <f t="shared" si="41"/>
        <v/>
      </c>
      <c r="AS32" s="249" t="str">
        <f t="shared" si="42"/>
        <v/>
      </c>
      <c r="AT32" s="250"/>
      <c r="AU32" s="249"/>
      <c r="AV32" s="250"/>
      <c r="AW32" s="249"/>
      <c r="AX32" s="250"/>
      <c r="AY32" s="249"/>
      <c r="AZ32" s="250"/>
      <c r="BA32" s="249"/>
      <c r="BB32" s="250"/>
      <c r="BC32" s="249"/>
      <c r="BD32" s="250"/>
      <c r="BE32" s="249"/>
      <c r="BF32" s="250"/>
      <c r="BG32" s="249"/>
      <c r="BH32" s="250"/>
      <c r="BI32" s="249"/>
      <c r="BJ32" s="250"/>
      <c r="BK32" s="249"/>
    </row>
    <row r="33" spans="1:63" ht="21" customHeight="1" outlineLevel="1" x14ac:dyDescent="0.2">
      <c r="A33" s="245">
        <v>20</v>
      </c>
      <c r="B33" s="246" t="s">
        <v>912</v>
      </c>
      <c r="C33" s="247">
        <f t="shared" ca="1" si="0"/>
        <v>407728</v>
      </c>
      <c r="D33" s="248">
        <f t="shared" ca="1" si="1"/>
        <v>79789744</v>
      </c>
      <c r="E33" s="249">
        <f t="shared" ca="1" si="2"/>
        <v>0</v>
      </c>
      <c r="F33" s="250" t="str">
        <f t="shared" si="3"/>
        <v/>
      </c>
      <c r="G33" s="249" t="str">
        <f t="shared" si="4"/>
        <v/>
      </c>
      <c r="H33" s="250">
        <f t="shared" si="5"/>
        <v>80605200</v>
      </c>
      <c r="I33" s="249">
        <f t="shared" ca="1" si="6"/>
        <v>0</v>
      </c>
      <c r="J33" s="250" t="str">
        <f t="shared" ca="1" si="7"/>
        <v/>
      </c>
      <c r="K33" s="249" t="str">
        <f t="shared" ca="1" si="8"/>
        <v/>
      </c>
      <c r="L33" s="250" t="str">
        <f t="shared" ca="1" si="9"/>
        <v/>
      </c>
      <c r="M33" s="249" t="str">
        <f t="shared" ca="1" si="10"/>
        <v/>
      </c>
      <c r="N33" s="250" t="str">
        <f t="shared" ca="1" si="11"/>
        <v/>
      </c>
      <c r="O33" s="249" t="str">
        <f t="shared" ca="1" si="12"/>
        <v/>
      </c>
      <c r="P33" s="250" t="str">
        <f t="shared" ca="1" si="13"/>
        <v/>
      </c>
      <c r="Q33" s="249" t="str">
        <f t="shared" ca="1" si="14"/>
        <v/>
      </c>
      <c r="R33" s="250" t="str">
        <f t="shared" ca="1" si="15"/>
        <v/>
      </c>
      <c r="S33" s="249" t="str">
        <f t="shared" ca="1" si="16"/>
        <v/>
      </c>
      <c r="T33" s="250" t="str">
        <f t="shared" ca="1" si="17"/>
        <v/>
      </c>
      <c r="U33" s="249" t="str">
        <f t="shared" ca="1" si="18"/>
        <v/>
      </c>
      <c r="V33" s="250" t="str">
        <f t="shared" ca="1" si="19"/>
        <v/>
      </c>
      <c r="W33" s="249" t="str">
        <f t="shared" ca="1" si="20"/>
        <v/>
      </c>
      <c r="X33" s="250" t="str">
        <f t="shared" si="21"/>
        <v/>
      </c>
      <c r="Y33" s="249" t="str">
        <f t="shared" si="22"/>
        <v/>
      </c>
      <c r="Z33" s="250" t="str">
        <f t="shared" si="23"/>
        <v/>
      </c>
      <c r="AA33" s="249" t="str">
        <f t="shared" si="24"/>
        <v/>
      </c>
      <c r="AB33" s="250" t="str">
        <f t="shared" si="25"/>
        <v/>
      </c>
      <c r="AC33" s="249" t="str">
        <f t="shared" si="26"/>
        <v/>
      </c>
      <c r="AD33" s="250" t="str">
        <f t="shared" si="27"/>
        <v/>
      </c>
      <c r="AE33" s="249" t="str">
        <f t="shared" si="28"/>
        <v/>
      </c>
      <c r="AF33" s="250" t="str">
        <f t="shared" si="29"/>
        <v/>
      </c>
      <c r="AG33" s="249" t="str">
        <f t="shared" si="30"/>
        <v/>
      </c>
      <c r="AH33" s="250" t="str">
        <f t="shared" si="31"/>
        <v/>
      </c>
      <c r="AI33" s="249" t="str">
        <f t="shared" si="32"/>
        <v/>
      </c>
      <c r="AJ33" s="250" t="str">
        <f t="shared" si="33"/>
        <v/>
      </c>
      <c r="AK33" s="249" t="str">
        <f t="shared" si="34"/>
        <v/>
      </c>
      <c r="AL33" s="250" t="str">
        <f t="shared" si="35"/>
        <v/>
      </c>
      <c r="AM33" s="249" t="str">
        <f t="shared" si="36"/>
        <v/>
      </c>
      <c r="AN33" s="250" t="str">
        <f t="shared" si="37"/>
        <v/>
      </c>
      <c r="AO33" s="249" t="str">
        <f t="shared" si="38"/>
        <v/>
      </c>
      <c r="AP33" s="250" t="str">
        <f t="shared" si="39"/>
        <v/>
      </c>
      <c r="AQ33" s="249" t="str">
        <f t="shared" si="40"/>
        <v/>
      </c>
      <c r="AR33" s="250" t="str">
        <f t="shared" si="41"/>
        <v/>
      </c>
      <c r="AS33" s="249" t="str">
        <f t="shared" si="42"/>
        <v/>
      </c>
      <c r="AT33" s="250"/>
      <c r="AU33" s="249"/>
      <c r="AV33" s="250"/>
      <c r="AW33" s="249"/>
      <c r="AX33" s="250"/>
      <c r="AY33" s="249"/>
      <c r="AZ33" s="250"/>
      <c r="BA33" s="249"/>
      <c r="BB33" s="250"/>
      <c r="BC33" s="249"/>
      <c r="BD33" s="250"/>
      <c r="BE33" s="249"/>
      <c r="BF33" s="250"/>
      <c r="BG33" s="249"/>
      <c r="BH33" s="250"/>
      <c r="BI33" s="249"/>
      <c r="BJ33" s="250"/>
      <c r="BK33" s="249"/>
    </row>
    <row r="34" spans="1:63" ht="21" customHeight="1" outlineLevel="1" x14ac:dyDescent="0.2">
      <c r="A34" s="245">
        <v>21</v>
      </c>
      <c r="B34" s="246" t="s">
        <v>916</v>
      </c>
      <c r="C34" s="247">
        <f t="shared" ca="1" si="0"/>
        <v>5611368</v>
      </c>
      <c r="D34" s="248">
        <f t="shared" ca="1" si="1"/>
        <v>175206486</v>
      </c>
      <c r="E34" s="249">
        <f t="shared" ca="1" si="2"/>
        <v>0</v>
      </c>
      <c r="F34" s="250" t="str">
        <f t="shared" si="3"/>
        <v/>
      </c>
      <c r="G34" s="249" t="str">
        <f t="shared" si="4"/>
        <v/>
      </c>
      <c r="H34" s="250">
        <f t="shared" si="5"/>
        <v>163983750</v>
      </c>
      <c r="I34" s="249">
        <f t="shared" ca="1" si="6"/>
        <v>0</v>
      </c>
      <c r="J34" s="250" t="str">
        <f t="shared" ca="1" si="7"/>
        <v/>
      </c>
      <c r="K34" s="249" t="str">
        <f t="shared" ca="1" si="8"/>
        <v/>
      </c>
      <c r="L34" s="250" t="str">
        <f t="shared" ca="1" si="9"/>
        <v/>
      </c>
      <c r="M34" s="249" t="str">
        <f t="shared" ca="1" si="10"/>
        <v/>
      </c>
      <c r="N34" s="250" t="str">
        <f t="shared" ca="1" si="11"/>
        <v/>
      </c>
      <c r="O34" s="249" t="str">
        <f t="shared" ca="1" si="12"/>
        <v/>
      </c>
      <c r="P34" s="250" t="str">
        <f t="shared" ca="1" si="13"/>
        <v/>
      </c>
      <c r="Q34" s="249" t="str">
        <f t="shared" ca="1" si="14"/>
        <v/>
      </c>
      <c r="R34" s="250" t="str">
        <f t="shared" ca="1" si="15"/>
        <v/>
      </c>
      <c r="S34" s="249" t="str">
        <f t="shared" ca="1" si="16"/>
        <v/>
      </c>
      <c r="T34" s="250" t="str">
        <f t="shared" ca="1" si="17"/>
        <v/>
      </c>
      <c r="U34" s="249" t="str">
        <f t="shared" ca="1" si="18"/>
        <v/>
      </c>
      <c r="V34" s="250" t="str">
        <f t="shared" ca="1" si="19"/>
        <v/>
      </c>
      <c r="W34" s="249" t="str">
        <f t="shared" ca="1" si="20"/>
        <v/>
      </c>
      <c r="X34" s="250" t="str">
        <f t="shared" si="21"/>
        <v/>
      </c>
      <c r="Y34" s="249" t="str">
        <f t="shared" si="22"/>
        <v/>
      </c>
      <c r="Z34" s="250" t="str">
        <f t="shared" si="23"/>
        <v/>
      </c>
      <c r="AA34" s="249" t="str">
        <f t="shared" si="24"/>
        <v/>
      </c>
      <c r="AB34" s="250" t="str">
        <f t="shared" si="25"/>
        <v/>
      </c>
      <c r="AC34" s="249" t="str">
        <f t="shared" si="26"/>
        <v/>
      </c>
      <c r="AD34" s="250" t="str">
        <f t="shared" si="27"/>
        <v/>
      </c>
      <c r="AE34" s="249" t="str">
        <f t="shared" si="28"/>
        <v/>
      </c>
      <c r="AF34" s="250" t="str">
        <f t="shared" si="29"/>
        <v/>
      </c>
      <c r="AG34" s="249" t="str">
        <f t="shared" si="30"/>
        <v/>
      </c>
      <c r="AH34" s="250" t="str">
        <f t="shared" si="31"/>
        <v/>
      </c>
      <c r="AI34" s="249" t="str">
        <f t="shared" si="32"/>
        <v/>
      </c>
      <c r="AJ34" s="250" t="str">
        <f t="shared" si="33"/>
        <v/>
      </c>
      <c r="AK34" s="249" t="str">
        <f t="shared" si="34"/>
        <v/>
      </c>
      <c r="AL34" s="250" t="str">
        <f t="shared" si="35"/>
        <v/>
      </c>
      <c r="AM34" s="249" t="str">
        <f t="shared" si="36"/>
        <v/>
      </c>
      <c r="AN34" s="250" t="str">
        <f t="shared" si="37"/>
        <v/>
      </c>
      <c r="AO34" s="249" t="str">
        <f t="shared" si="38"/>
        <v/>
      </c>
      <c r="AP34" s="250" t="str">
        <f t="shared" si="39"/>
        <v/>
      </c>
      <c r="AQ34" s="249" t="str">
        <f t="shared" si="40"/>
        <v/>
      </c>
      <c r="AR34" s="250" t="str">
        <f t="shared" si="41"/>
        <v/>
      </c>
      <c r="AS34" s="249" t="str">
        <f t="shared" si="42"/>
        <v/>
      </c>
      <c r="AT34" s="250"/>
      <c r="AU34" s="249"/>
      <c r="AV34" s="250"/>
      <c r="AW34" s="249"/>
      <c r="AX34" s="250"/>
      <c r="AY34" s="249"/>
      <c r="AZ34" s="250"/>
      <c r="BA34" s="249"/>
      <c r="BB34" s="250"/>
      <c r="BC34" s="249"/>
      <c r="BD34" s="250"/>
      <c r="BE34" s="249"/>
      <c r="BF34" s="250"/>
      <c r="BG34" s="249"/>
      <c r="BH34" s="250"/>
      <c r="BI34" s="249"/>
      <c r="BJ34" s="250"/>
      <c r="BK34" s="249"/>
    </row>
    <row r="35" spans="1:63" ht="21" customHeight="1" outlineLevel="1" x14ac:dyDescent="0.2">
      <c r="A35" s="245">
        <v>22</v>
      </c>
      <c r="B35" s="246" t="s">
        <v>918</v>
      </c>
      <c r="C35" s="247">
        <f t="shared" ca="1" si="0"/>
        <v>2013254</v>
      </c>
      <c r="D35" s="248">
        <f t="shared" ca="1" si="1"/>
        <v>129007892</v>
      </c>
      <c r="E35" s="249">
        <f t="shared" ca="1" si="2"/>
        <v>0</v>
      </c>
      <c r="F35" s="250" t="str">
        <f t="shared" si="3"/>
        <v/>
      </c>
      <c r="G35" s="249" t="str">
        <f t="shared" si="4"/>
        <v/>
      </c>
      <c r="H35" s="250">
        <f t="shared" si="5"/>
        <v>133034400</v>
      </c>
      <c r="I35" s="249">
        <f t="shared" ca="1" si="6"/>
        <v>0</v>
      </c>
      <c r="J35" s="250" t="str">
        <f t="shared" ca="1" si="7"/>
        <v/>
      </c>
      <c r="K35" s="249" t="str">
        <f t="shared" ca="1" si="8"/>
        <v/>
      </c>
      <c r="L35" s="250" t="str">
        <f t="shared" ca="1" si="9"/>
        <v/>
      </c>
      <c r="M35" s="249" t="str">
        <f t="shared" ca="1" si="10"/>
        <v/>
      </c>
      <c r="N35" s="250" t="str">
        <f t="shared" ca="1" si="11"/>
        <v/>
      </c>
      <c r="O35" s="249" t="str">
        <f t="shared" ca="1" si="12"/>
        <v/>
      </c>
      <c r="P35" s="250" t="str">
        <f t="shared" ca="1" si="13"/>
        <v/>
      </c>
      <c r="Q35" s="249" t="str">
        <f t="shared" ca="1" si="14"/>
        <v/>
      </c>
      <c r="R35" s="250" t="str">
        <f t="shared" ca="1" si="15"/>
        <v/>
      </c>
      <c r="S35" s="249" t="str">
        <f t="shared" ca="1" si="16"/>
        <v/>
      </c>
      <c r="T35" s="250" t="str">
        <f t="shared" ca="1" si="17"/>
        <v/>
      </c>
      <c r="U35" s="249" t="str">
        <f t="shared" ca="1" si="18"/>
        <v/>
      </c>
      <c r="V35" s="250" t="str">
        <f t="shared" ca="1" si="19"/>
        <v/>
      </c>
      <c r="W35" s="249" t="str">
        <f t="shared" ca="1" si="20"/>
        <v/>
      </c>
      <c r="X35" s="250" t="str">
        <f t="shared" si="21"/>
        <v/>
      </c>
      <c r="Y35" s="249" t="str">
        <f t="shared" si="22"/>
        <v/>
      </c>
      <c r="Z35" s="250" t="str">
        <f t="shared" si="23"/>
        <v/>
      </c>
      <c r="AA35" s="249" t="str">
        <f t="shared" si="24"/>
        <v/>
      </c>
      <c r="AB35" s="250" t="str">
        <f t="shared" si="25"/>
        <v/>
      </c>
      <c r="AC35" s="249" t="str">
        <f t="shared" si="26"/>
        <v/>
      </c>
      <c r="AD35" s="250" t="str">
        <f t="shared" si="27"/>
        <v/>
      </c>
      <c r="AE35" s="249" t="str">
        <f t="shared" si="28"/>
        <v/>
      </c>
      <c r="AF35" s="250" t="str">
        <f t="shared" si="29"/>
        <v/>
      </c>
      <c r="AG35" s="249" t="str">
        <f t="shared" si="30"/>
        <v/>
      </c>
      <c r="AH35" s="250" t="str">
        <f t="shared" si="31"/>
        <v/>
      </c>
      <c r="AI35" s="249" t="str">
        <f t="shared" si="32"/>
        <v/>
      </c>
      <c r="AJ35" s="250" t="str">
        <f t="shared" si="33"/>
        <v/>
      </c>
      <c r="AK35" s="249" t="str">
        <f t="shared" si="34"/>
        <v/>
      </c>
      <c r="AL35" s="250" t="str">
        <f t="shared" si="35"/>
        <v/>
      </c>
      <c r="AM35" s="249" t="str">
        <f t="shared" si="36"/>
        <v/>
      </c>
      <c r="AN35" s="250" t="str">
        <f t="shared" si="37"/>
        <v/>
      </c>
      <c r="AO35" s="249" t="str">
        <f t="shared" si="38"/>
        <v/>
      </c>
      <c r="AP35" s="250" t="str">
        <f t="shared" si="39"/>
        <v/>
      </c>
      <c r="AQ35" s="249" t="str">
        <f t="shared" si="40"/>
        <v/>
      </c>
      <c r="AR35" s="250" t="str">
        <f t="shared" si="41"/>
        <v/>
      </c>
      <c r="AS35" s="249" t="str">
        <f t="shared" si="42"/>
        <v/>
      </c>
      <c r="AT35" s="250"/>
      <c r="AU35" s="249"/>
      <c r="AV35" s="250"/>
      <c r="AW35" s="249"/>
      <c r="AX35" s="250"/>
      <c r="AY35" s="249"/>
      <c r="AZ35" s="250"/>
      <c r="BA35" s="249"/>
      <c r="BB35" s="250"/>
      <c r="BC35" s="249"/>
      <c r="BD35" s="250"/>
      <c r="BE35" s="249"/>
      <c r="BF35" s="250"/>
      <c r="BG35" s="249"/>
      <c r="BH35" s="250"/>
      <c r="BI35" s="249"/>
      <c r="BJ35" s="250"/>
      <c r="BK35" s="249"/>
    </row>
    <row r="36" spans="1:63" ht="21" customHeight="1" outlineLevel="1" x14ac:dyDescent="0.2">
      <c r="A36" s="245">
        <v>23</v>
      </c>
      <c r="B36" s="246" t="s">
        <v>919</v>
      </c>
      <c r="C36" s="247">
        <f t="shared" ca="1" si="0"/>
        <v>37584</v>
      </c>
      <c r="D36" s="248">
        <f t="shared" ca="1" si="1"/>
        <v>448200</v>
      </c>
      <c r="E36" s="249">
        <f t="shared" ca="1" si="2"/>
        <v>0</v>
      </c>
      <c r="F36" s="250" t="str">
        <f t="shared" si="3"/>
        <v/>
      </c>
      <c r="G36" s="249" t="str">
        <f t="shared" si="4"/>
        <v/>
      </c>
      <c r="H36" s="250">
        <f t="shared" si="5"/>
        <v>373032</v>
      </c>
      <c r="I36" s="249">
        <f t="shared" ca="1" si="6"/>
        <v>0</v>
      </c>
      <c r="J36" s="250" t="str">
        <f t="shared" ca="1" si="7"/>
        <v/>
      </c>
      <c r="K36" s="249" t="str">
        <f t="shared" ca="1" si="8"/>
        <v/>
      </c>
      <c r="L36" s="250" t="str">
        <f t="shared" ca="1" si="9"/>
        <v/>
      </c>
      <c r="M36" s="249" t="str">
        <f t="shared" ca="1" si="10"/>
        <v/>
      </c>
      <c r="N36" s="250" t="str">
        <f t="shared" ca="1" si="11"/>
        <v/>
      </c>
      <c r="O36" s="249" t="str">
        <f t="shared" ca="1" si="12"/>
        <v/>
      </c>
      <c r="P36" s="250" t="str">
        <f t="shared" ca="1" si="13"/>
        <v/>
      </c>
      <c r="Q36" s="249" t="str">
        <f t="shared" ca="1" si="14"/>
        <v/>
      </c>
      <c r="R36" s="250" t="str">
        <f t="shared" ca="1" si="15"/>
        <v/>
      </c>
      <c r="S36" s="249" t="str">
        <f t="shared" ca="1" si="16"/>
        <v/>
      </c>
      <c r="T36" s="250" t="str">
        <f t="shared" ca="1" si="17"/>
        <v/>
      </c>
      <c r="U36" s="249" t="str">
        <f t="shared" ca="1" si="18"/>
        <v/>
      </c>
      <c r="V36" s="250" t="str">
        <f t="shared" ca="1" si="19"/>
        <v/>
      </c>
      <c r="W36" s="249" t="str">
        <f t="shared" ca="1" si="20"/>
        <v/>
      </c>
      <c r="X36" s="250" t="str">
        <f t="shared" si="21"/>
        <v/>
      </c>
      <c r="Y36" s="249" t="str">
        <f t="shared" si="22"/>
        <v/>
      </c>
      <c r="Z36" s="250" t="str">
        <f t="shared" si="23"/>
        <v/>
      </c>
      <c r="AA36" s="249" t="str">
        <f t="shared" si="24"/>
        <v/>
      </c>
      <c r="AB36" s="250" t="str">
        <f t="shared" si="25"/>
        <v/>
      </c>
      <c r="AC36" s="249" t="str">
        <f t="shared" si="26"/>
        <v/>
      </c>
      <c r="AD36" s="250" t="str">
        <f t="shared" si="27"/>
        <v/>
      </c>
      <c r="AE36" s="249" t="str">
        <f t="shared" si="28"/>
        <v/>
      </c>
      <c r="AF36" s="250" t="str">
        <f t="shared" si="29"/>
        <v/>
      </c>
      <c r="AG36" s="249" t="str">
        <f t="shared" si="30"/>
        <v/>
      </c>
      <c r="AH36" s="250" t="str">
        <f t="shared" si="31"/>
        <v/>
      </c>
      <c r="AI36" s="249" t="str">
        <f t="shared" si="32"/>
        <v/>
      </c>
      <c r="AJ36" s="250" t="str">
        <f t="shared" si="33"/>
        <v/>
      </c>
      <c r="AK36" s="249" t="str">
        <f t="shared" si="34"/>
        <v/>
      </c>
      <c r="AL36" s="250" t="str">
        <f t="shared" si="35"/>
        <v/>
      </c>
      <c r="AM36" s="249" t="str">
        <f t="shared" si="36"/>
        <v/>
      </c>
      <c r="AN36" s="250" t="str">
        <f t="shared" si="37"/>
        <v/>
      </c>
      <c r="AO36" s="249" t="str">
        <f t="shared" si="38"/>
        <v/>
      </c>
      <c r="AP36" s="250" t="str">
        <f t="shared" si="39"/>
        <v/>
      </c>
      <c r="AQ36" s="249" t="str">
        <f t="shared" si="40"/>
        <v/>
      </c>
      <c r="AR36" s="250" t="str">
        <f t="shared" si="41"/>
        <v/>
      </c>
      <c r="AS36" s="249" t="str">
        <f t="shared" si="42"/>
        <v/>
      </c>
      <c r="AT36" s="250"/>
      <c r="AU36" s="249"/>
      <c r="AV36" s="250"/>
      <c r="AW36" s="249"/>
      <c r="AX36" s="250"/>
      <c r="AY36" s="249"/>
      <c r="AZ36" s="250"/>
      <c r="BA36" s="249"/>
      <c r="BB36" s="250"/>
      <c r="BC36" s="249"/>
      <c r="BD36" s="250"/>
      <c r="BE36" s="249"/>
      <c r="BF36" s="250"/>
      <c r="BG36" s="249"/>
      <c r="BH36" s="250"/>
      <c r="BI36" s="249"/>
      <c r="BJ36" s="250"/>
      <c r="BK36" s="249"/>
    </row>
    <row r="37" spans="1:63" ht="21" customHeight="1" outlineLevel="1" x14ac:dyDescent="0.2">
      <c r="A37" s="245">
        <v>24</v>
      </c>
      <c r="B37" s="246" t="s">
        <v>927</v>
      </c>
      <c r="C37" s="247">
        <f t="shared" ca="1" si="0"/>
        <v>965286</v>
      </c>
      <c r="D37" s="248">
        <f t="shared" ca="1" si="1"/>
        <v>7500000</v>
      </c>
      <c r="E37" s="249">
        <f t="shared" ca="1" si="2"/>
        <v>0</v>
      </c>
      <c r="F37" s="250" t="str">
        <f t="shared" si="3"/>
        <v/>
      </c>
      <c r="G37" s="249" t="str">
        <f t="shared" si="4"/>
        <v/>
      </c>
      <c r="H37" s="250">
        <f t="shared" si="5"/>
        <v>5569428</v>
      </c>
      <c r="I37" s="249">
        <f t="shared" ca="1" si="6"/>
        <v>0</v>
      </c>
      <c r="J37" s="250" t="str">
        <f t="shared" ca="1" si="7"/>
        <v/>
      </c>
      <c r="K37" s="249" t="str">
        <f t="shared" ca="1" si="8"/>
        <v/>
      </c>
      <c r="L37" s="250" t="str">
        <f t="shared" ca="1" si="9"/>
        <v/>
      </c>
      <c r="M37" s="249" t="str">
        <f t="shared" ca="1" si="10"/>
        <v/>
      </c>
      <c r="N37" s="250" t="str">
        <f t="shared" ca="1" si="11"/>
        <v/>
      </c>
      <c r="O37" s="249" t="str">
        <f t="shared" ca="1" si="12"/>
        <v/>
      </c>
      <c r="P37" s="250" t="str">
        <f t="shared" ca="1" si="13"/>
        <v/>
      </c>
      <c r="Q37" s="249" t="str">
        <f t="shared" ca="1" si="14"/>
        <v/>
      </c>
      <c r="R37" s="250" t="str">
        <f t="shared" ca="1" si="15"/>
        <v/>
      </c>
      <c r="S37" s="249" t="str">
        <f t="shared" ca="1" si="16"/>
        <v/>
      </c>
      <c r="T37" s="250" t="str">
        <f t="shared" ca="1" si="17"/>
        <v/>
      </c>
      <c r="U37" s="249" t="str">
        <f t="shared" ca="1" si="18"/>
        <v/>
      </c>
      <c r="V37" s="250" t="str">
        <f t="shared" ca="1" si="19"/>
        <v/>
      </c>
      <c r="W37" s="249" t="str">
        <f t="shared" ca="1" si="20"/>
        <v/>
      </c>
      <c r="X37" s="250" t="str">
        <f t="shared" si="21"/>
        <v/>
      </c>
      <c r="Y37" s="249" t="str">
        <f t="shared" si="22"/>
        <v/>
      </c>
      <c r="Z37" s="250" t="str">
        <f t="shared" si="23"/>
        <v/>
      </c>
      <c r="AA37" s="249" t="str">
        <f t="shared" si="24"/>
        <v/>
      </c>
      <c r="AB37" s="250" t="str">
        <f t="shared" si="25"/>
        <v/>
      </c>
      <c r="AC37" s="249" t="str">
        <f t="shared" si="26"/>
        <v/>
      </c>
      <c r="AD37" s="250" t="str">
        <f t="shared" si="27"/>
        <v/>
      </c>
      <c r="AE37" s="249" t="str">
        <f t="shared" si="28"/>
        <v/>
      </c>
      <c r="AF37" s="250" t="str">
        <f t="shared" si="29"/>
        <v/>
      </c>
      <c r="AG37" s="249" t="str">
        <f t="shared" si="30"/>
        <v/>
      </c>
      <c r="AH37" s="250" t="str">
        <f t="shared" si="31"/>
        <v/>
      </c>
      <c r="AI37" s="249" t="str">
        <f t="shared" si="32"/>
        <v/>
      </c>
      <c r="AJ37" s="250" t="str">
        <f t="shared" si="33"/>
        <v/>
      </c>
      <c r="AK37" s="249" t="str">
        <f t="shared" si="34"/>
        <v/>
      </c>
      <c r="AL37" s="250" t="str">
        <f t="shared" si="35"/>
        <v/>
      </c>
      <c r="AM37" s="249" t="str">
        <f t="shared" si="36"/>
        <v/>
      </c>
      <c r="AN37" s="250" t="str">
        <f t="shared" si="37"/>
        <v/>
      </c>
      <c r="AO37" s="249" t="str">
        <f t="shared" si="38"/>
        <v/>
      </c>
      <c r="AP37" s="250" t="str">
        <f t="shared" si="39"/>
        <v/>
      </c>
      <c r="AQ37" s="249" t="str">
        <f t="shared" si="40"/>
        <v/>
      </c>
      <c r="AR37" s="250" t="str">
        <f t="shared" si="41"/>
        <v/>
      </c>
      <c r="AS37" s="249" t="str">
        <f t="shared" si="42"/>
        <v/>
      </c>
      <c r="AT37" s="250"/>
      <c r="AU37" s="249"/>
      <c r="AV37" s="250"/>
      <c r="AW37" s="249"/>
      <c r="AX37" s="250"/>
      <c r="AY37" s="249"/>
      <c r="AZ37" s="250"/>
      <c r="BA37" s="249"/>
      <c r="BB37" s="250"/>
      <c r="BC37" s="249"/>
      <c r="BD37" s="250"/>
      <c r="BE37" s="249"/>
      <c r="BF37" s="250"/>
      <c r="BG37" s="249"/>
      <c r="BH37" s="250"/>
      <c r="BI37" s="249"/>
      <c r="BJ37" s="250"/>
      <c r="BK37" s="249"/>
    </row>
    <row r="38" spans="1:63" ht="21" customHeight="1" outlineLevel="1" x14ac:dyDescent="0.2">
      <c r="A38" s="245">
        <v>25</v>
      </c>
      <c r="B38" s="246" t="s">
        <v>940</v>
      </c>
      <c r="C38" s="247">
        <f t="shared" ca="1" si="0"/>
        <v>62344</v>
      </c>
      <c r="D38" s="248">
        <f t="shared" ca="1" si="1"/>
        <v>420800</v>
      </c>
      <c r="E38" s="249">
        <f t="shared" ca="1" si="2"/>
        <v>0</v>
      </c>
      <c r="F38" s="250" t="str">
        <f t="shared" si="3"/>
        <v/>
      </c>
      <c r="G38" s="249" t="str">
        <f t="shared" si="4"/>
        <v/>
      </c>
      <c r="H38" s="250">
        <f t="shared" si="5"/>
        <v>296112</v>
      </c>
      <c r="I38" s="249">
        <f t="shared" ca="1" si="6"/>
        <v>0</v>
      </c>
      <c r="J38" s="250" t="str">
        <f t="shared" ca="1" si="7"/>
        <v/>
      </c>
      <c r="K38" s="249" t="str">
        <f t="shared" ca="1" si="8"/>
        <v/>
      </c>
      <c r="L38" s="250" t="str">
        <f t="shared" ca="1" si="9"/>
        <v/>
      </c>
      <c r="M38" s="249" t="str">
        <f t="shared" ca="1" si="10"/>
        <v/>
      </c>
      <c r="N38" s="250" t="str">
        <f t="shared" ca="1" si="11"/>
        <v/>
      </c>
      <c r="O38" s="249" t="str">
        <f t="shared" ca="1" si="12"/>
        <v/>
      </c>
      <c r="P38" s="250" t="str">
        <f t="shared" ca="1" si="13"/>
        <v/>
      </c>
      <c r="Q38" s="249" t="str">
        <f t="shared" ca="1" si="14"/>
        <v/>
      </c>
      <c r="R38" s="250" t="str">
        <f t="shared" ca="1" si="15"/>
        <v/>
      </c>
      <c r="S38" s="249" t="str">
        <f t="shared" ca="1" si="16"/>
        <v/>
      </c>
      <c r="T38" s="250" t="str">
        <f t="shared" ca="1" si="17"/>
        <v/>
      </c>
      <c r="U38" s="249" t="str">
        <f t="shared" ca="1" si="18"/>
        <v/>
      </c>
      <c r="V38" s="250" t="str">
        <f t="shared" ca="1" si="19"/>
        <v/>
      </c>
      <c r="W38" s="249" t="str">
        <f t="shared" ca="1" si="20"/>
        <v/>
      </c>
      <c r="X38" s="250" t="str">
        <f t="shared" si="21"/>
        <v/>
      </c>
      <c r="Y38" s="249" t="str">
        <f t="shared" si="22"/>
        <v/>
      </c>
      <c r="Z38" s="250" t="str">
        <f t="shared" si="23"/>
        <v/>
      </c>
      <c r="AA38" s="249" t="str">
        <f t="shared" si="24"/>
        <v/>
      </c>
      <c r="AB38" s="250" t="str">
        <f t="shared" si="25"/>
        <v/>
      </c>
      <c r="AC38" s="249" t="str">
        <f t="shared" si="26"/>
        <v/>
      </c>
      <c r="AD38" s="250" t="str">
        <f t="shared" si="27"/>
        <v/>
      </c>
      <c r="AE38" s="249" t="str">
        <f t="shared" si="28"/>
        <v/>
      </c>
      <c r="AF38" s="250" t="str">
        <f t="shared" si="29"/>
        <v/>
      </c>
      <c r="AG38" s="249" t="str">
        <f t="shared" si="30"/>
        <v/>
      </c>
      <c r="AH38" s="250" t="str">
        <f t="shared" si="31"/>
        <v/>
      </c>
      <c r="AI38" s="249" t="str">
        <f t="shared" si="32"/>
        <v/>
      </c>
      <c r="AJ38" s="250" t="str">
        <f t="shared" si="33"/>
        <v/>
      </c>
      <c r="AK38" s="249" t="str">
        <f t="shared" si="34"/>
        <v/>
      </c>
      <c r="AL38" s="250" t="str">
        <f t="shared" si="35"/>
        <v/>
      </c>
      <c r="AM38" s="249" t="str">
        <f t="shared" si="36"/>
        <v/>
      </c>
      <c r="AN38" s="250" t="str">
        <f t="shared" si="37"/>
        <v/>
      </c>
      <c r="AO38" s="249" t="str">
        <f t="shared" si="38"/>
        <v/>
      </c>
      <c r="AP38" s="250" t="str">
        <f t="shared" si="39"/>
        <v/>
      </c>
      <c r="AQ38" s="249" t="str">
        <f t="shared" si="40"/>
        <v/>
      </c>
      <c r="AR38" s="250" t="str">
        <f t="shared" si="41"/>
        <v/>
      </c>
      <c r="AS38" s="249" t="str">
        <f t="shared" si="42"/>
        <v/>
      </c>
      <c r="AT38" s="250"/>
      <c r="AU38" s="249"/>
      <c r="AV38" s="250"/>
      <c r="AW38" s="249"/>
      <c r="AX38" s="250"/>
      <c r="AY38" s="249"/>
      <c r="AZ38" s="250"/>
      <c r="BA38" s="249"/>
      <c r="BB38" s="250"/>
      <c r="BC38" s="249"/>
      <c r="BD38" s="250"/>
      <c r="BE38" s="249"/>
      <c r="BF38" s="250"/>
      <c r="BG38" s="249"/>
      <c r="BH38" s="250"/>
      <c r="BI38" s="249"/>
      <c r="BJ38" s="250"/>
      <c r="BK38" s="249"/>
    </row>
    <row r="39" spans="1:63" ht="21" customHeight="1" outlineLevel="1" x14ac:dyDescent="0.2">
      <c r="A39" s="245">
        <v>26</v>
      </c>
      <c r="B39" s="246" t="s">
        <v>945</v>
      </c>
      <c r="C39" s="247">
        <f t="shared" ca="1" si="0"/>
        <v>1937254</v>
      </c>
      <c r="D39" s="248">
        <f t="shared" ca="1" si="1"/>
        <v>7266660</v>
      </c>
      <c r="E39" s="249">
        <f t="shared" ca="1" si="2"/>
        <v>0</v>
      </c>
      <c r="F39" s="250" t="str">
        <f t="shared" si="3"/>
        <v/>
      </c>
      <c r="G39" s="249" t="str">
        <f t="shared" si="4"/>
        <v/>
      </c>
      <c r="H39" s="250">
        <f t="shared" si="5"/>
        <v>3392152</v>
      </c>
      <c r="I39" s="249">
        <f t="shared" ca="1" si="6"/>
        <v>0</v>
      </c>
      <c r="J39" s="250" t="str">
        <f t="shared" ca="1" si="7"/>
        <v/>
      </c>
      <c r="K39" s="249" t="str">
        <f t="shared" ca="1" si="8"/>
        <v/>
      </c>
      <c r="L39" s="250" t="str">
        <f t="shared" ca="1" si="9"/>
        <v/>
      </c>
      <c r="M39" s="249" t="str">
        <f t="shared" ca="1" si="10"/>
        <v/>
      </c>
      <c r="N39" s="250" t="str">
        <f t="shared" ca="1" si="11"/>
        <v/>
      </c>
      <c r="O39" s="249" t="str">
        <f t="shared" ca="1" si="12"/>
        <v/>
      </c>
      <c r="P39" s="250" t="str">
        <f t="shared" ca="1" si="13"/>
        <v/>
      </c>
      <c r="Q39" s="249" t="str">
        <f t="shared" ca="1" si="14"/>
        <v/>
      </c>
      <c r="R39" s="250" t="str">
        <f t="shared" ca="1" si="15"/>
        <v/>
      </c>
      <c r="S39" s="249" t="str">
        <f t="shared" ca="1" si="16"/>
        <v/>
      </c>
      <c r="T39" s="250" t="str">
        <f t="shared" ca="1" si="17"/>
        <v/>
      </c>
      <c r="U39" s="249" t="str">
        <f t="shared" ca="1" si="18"/>
        <v/>
      </c>
      <c r="V39" s="250" t="str">
        <f t="shared" ca="1" si="19"/>
        <v/>
      </c>
      <c r="W39" s="249" t="str">
        <f t="shared" ca="1" si="20"/>
        <v/>
      </c>
      <c r="X39" s="250" t="str">
        <f t="shared" si="21"/>
        <v/>
      </c>
      <c r="Y39" s="249" t="str">
        <f t="shared" si="22"/>
        <v/>
      </c>
      <c r="Z39" s="250" t="str">
        <f t="shared" si="23"/>
        <v/>
      </c>
      <c r="AA39" s="249" t="str">
        <f t="shared" si="24"/>
        <v/>
      </c>
      <c r="AB39" s="250" t="str">
        <f t="shared" si="25"/>
        <v/>
      </c>
      <c r="AC39" s="249" t="str">
        <f t="shared" si="26"/>
        <v/>
      </c>
      <c r="AD39" s="250" t="str">
        <f t="shared" si="27"/>
        <v/>
      </c>
      <c r="AE39" s="249" t="str">
        <f t="shared" si="28"/>
        <v/>
      </c>
      <c r="AF39" s="250" t="str">
        <f t="shared" si="29"/>
        <v/>
      </c>
      <c r="AG39" s="249" t="str">
        <f t="shared" si="30"/>
        <v/>
      </c>
      <c r="AH39" s="250" t="str">
        <f t="shared" si="31"/>
        <v/>
      </c>
      <c r="AI39" s="249" t="str">
        <f t="shared" si="32"/>
        <v/>
      </c>
      <c r="AJ39" s="250" t="str">
        <f t="shared" si="33"/>
        <v/>
      </c>
      <c r="AK39" s="249" t="str">
        <f t="shared" si="34"/>
        <v/>
      </c>
      <c r="AL39" s="250" t="str">
        <f t="shared" si="35"/>
        <v/>
      </c>
      <c r="AM39" s="249" t="str">
        <f t="shared" si="36"/>
        <v/>
      </c>
      <c r="AN39" s="250" t="str">
        <f t="shared" si="37"/>
        <v/>
      </c>
      <c r="AO39" s="249" t="str">
        <f t="shared" si="38"/>
        <v/>
      </c>
      <c r="AP39" s="250" t="str">
        <f t="shared" si="39"/>
        <v/>
      </c>
      <c r="AQ39" s="249" t="str">
        <f t="shared" si="40"/>
        <v/>
      </c>
      <c r="AR39" s="250" t="str">
        <f t="shared" si="41"/>
        <v/>
      </c>
      <c r="AS39" s="249" t="str">
        <f t="shared" si="42"/>
        <v/>
      </c>
      <c r="AT39" s="250"/>
      <c r="AU39" s="249"/>
      <c r="AV39" s="250"/>
      <c r="AW39" s="249"/>
      <c r="AX39" s="250"/>
      <c r="AY39" s="249"/>
      <c r="AZ39" s="250"/>
      <c r="BA39" s="249"/>
      <c r="BB39" s="250"/>
      <c r="BC39" s="249"/>
      <c r="BD39" s="250"/>
      <c r="BE39" s="249"/>
      <c r="BF39" s="250"/>
      <c r="BG39" s="249"/>
      <c r="BH39" s="250"/>
      <c r="BI39" s="249"/>
      <c r="BJ39" s="250"/>
      <c r="BK39" s="249"/>
    </row>
    <row r="40" spans="1:63" ht="21" customHeight="1" outlineLevel="1" x14ac:dyDescent="0.2">
      <c r="A40" s="245">
        <v>27</v>
      </c>
      <c r="B40" s="246" t="s">
        <v>948</v>
      </c>
      <c r="C40" s="247">
        <f t="shared" ca="1" si="0"/>
        <v>401463</v>
      </c>
      <c r="D40" s="248">
        <f t="shared" ca="1" si="1"/>
        <v>10994022</v>
      </c>
      <c r="E40" s="249">
        <f t="shared" ca="1" si="2"/>
        <v>0</v>
      </c>
      <c r="F40" s="250" t="str">
        <f t="shared" si="3"/>
        <v/>
      </c>
      <c r="G40" s="249" t="str">
        <f t="shared" si="4"/>
        <v/>
      </c>
      <c r="H40" s="250">
        <f t="shared" si="5"/>
        <v>10191096</v>
      </c>
      <c r="I40" s="249">
        <f t="shared" ca="1" si="6"/>
        <v>0</v>
      </c>
      <c r="J40" s="250" t="str">
        <f t="shared" ca="1" si="7"/>
        <v/>
      </c>
      <c r="K40" s="249" t="str">
        <f t="shared" ca="1" si="8"/>
        <v/>
      </c>
      <c r="L40" s="250" t="str">
        <f t="shared" ca="1" si="9"/>
        <v/>
      </c>
      <c r="M40" s="249" t="str">
        <f t="shared" ca="1" si="10"/>
        <v/>
      </c>
      <c r="N40" s="250" t="str">
        <f t="shared" ca="1" si="11"/>
        <v/>
      </c>
      <c r="O40" s="249" t="str">
        <f t="shared" ca="1" si="12"/>
        <v/>
      </c>
      <c r="P40" s="250" t="str">
        <f t="shared" ca="1" si="13"/>
        <v/>
      </c>
      <c r="Q40" s="249" t="str">
        <f t="shared" ca="1" si="14"/>
        <v/>
      </c>
      <c r="R40" s="250" t="str">
        <f t="shared" ca="1" si="15"/>
        <v/>
      </c>
      <c r="S40" s="249" t="str">
        <f t="shared" ca="1" si="16"/>
        <v/>
      </c>
      <c r="T40" s="250" t="str">
        <f t="shared" ca="1" si="17"/>
        <v/>
      </c>
      <c r="U40" s="249" t="str">
        <f t="shared" ca="1" si="18"/>
        <v/>
      </c>
      <c r="V40" s="250" t="str">
        <f t="shared" ca="1" si="19"/>
        <v/>
      </c>
      <c r="W40" s="249" t="str">
        <f t="shared" ca="1" si="20"/>
        <v/>
      </c>
      <c r="X40" s="250" t="str">
        <f t="shared" si="21"/>
        <v/>
      </c>
      <c r="Y40" s="249" t="str">
        <f t="shared" si="22"/>
        <v/>
      </c>
      <c r="Z40" s="250" t="str">
        <f t="shared" si="23"/>
        <v/>
      </c>
      <c r="AA40" s="249" t="str">
        <f t="shared" si="24"/>
        <v/>
      </c>
      <c r="AB40" s="250" t="str">
        <f t="shared" si="25"/>
        <v/>
      </c>
      <c r="AC40" s="249" t="str">
        <f t="shared" si="26"/>
        <v/>
      </c>
      <c r="AD40" s="250" t="str">
        <f t="shared" si="27"/>
        <v/>
      </c>
      <c r="AE40" s="249" t="str">
        <f t="shared" si="28"/>
        <v/>
      </c>
      <c r="AF40" s="250" t="str">
        <f t="shared" si="29"/>
        <v/>
      </c>
      <c r="AG40" s="249" t="str">
        <f t="shared" si="30"/>
        <v/>
      </c>
      <c r="AH40" s="250" t="str">
        <f t="shared" si="31"/>
        <v/>
      </c>
      <c r="AI40" s="249" t="str">
        <f t="shared" si="32"/>
        <v/>
      </c>
      <c r="AJ40" s="250" t="str">
        <f t="shared" si="33"/>
        <v/>
      </c>
      <c r="AK40" s="249" t="str">
        <f t="shared" si="34"/>
        <v/>
      </c>
      <c r="AL40" s="250" t="str">
        <f t="shared" si="35"/>
        <v/>
      </c>
      <c r="AM40" s="249" t="str">
        <f t="shared" si="36"/>
        <v/>
      </c>
      <c r="AN40" s="250" t="str">
        <f t="shared" si="37"/>
        <v/>
      </c>
      <c r="AO40" s="249" t="str">
        <f t="shared" si="38"/>
        <v/>
      </c>
      <c r="AP40" s="250" t="str">
        <f t="shared" si="39"/>
        <v/>
      </c>
      <c r="AQ40" s="249" t="str">
        <f t="shared" si="40"/>
        <v/>
      </c>
      <c r="AR40" s="250" t="str">
        <f t="shared" si="41"/>
        <v/>
      </c>
      <c r="AS40" s="249" t="str">
        <f t="shared" si="42"/>
        <v/>
      </c>
      <c r="AT40" s="250"/>
      <c r="AU40" s="249"/>
      <c r="AV40" s="250"/>
      <c r="AW40" s="249"/>
      <c r="AX40" s="250"/>
      <c r="AY40" s="249"/>
      <c r="AZ40" s="250"/>
      <c r="BA40" s="249"/>
      <c r="BB40" s="250"/>
      <c r="BC40" s="249"/>
      <c r="BD40" s="250"/>
      <c r="BE40" s="249"/>
      <c r="BF40" s="250"/>
      <c r="BG40" s="249"/>
      <c r="BH40" s="250"/>
      <c r="BI40" s="249"/>
      <c r="BJ40" s="250"/>
      <c r="BK40" s="249"/>
    </row>
    <row r="41" spans="1:63" ht="21" customHeight="1" outlineLevel="1" x14ac:dyDescent="0.2">
      <c r="A41" s="245">
        <v>28</v>
      </c>
      <c r="B41" s="246" t="s">
        <v>961</v>
      </c>
      <c r="C41" s="247">
        <f t="shared" ca="1" si="0"/>
        <v>2796805</v>
      </c>
      <c r="D41" s="248">
        <f t="shared" ca="1" si="1"/>
        <v>23042880</v>
      </c>
      <c r="E41" s="249">
        <f t="shared" ca="1" si="2"/>
        <v>0</v>
      </c>
      <c r="F41" s="250" t="str">
        <f t="shared" si="3"/>
        <v/>
      </c>
      <c r="G41" s="249" t="str">
        <f t="shared" si="4"/>
        <v/>
      </c>
      <c r="H41" s="250">
        <f t="shared" si="5"/>
        <v>17449270</v>
      </c>
      <c r="I41" s="249">
        <f t="shared" ca="1" si="6"/>
        <v>0</v>
      </c>
      <c r="J41" s="250" t="str">
        <f t="shared" ca="1" si="7"/>
        <v/>
      </c>
      <c r="K41" s="249" t="str">
        <f t="shared" ca="1" si="8"/>
        <v/>
      </c>
      <c r="L41" s="250" t="str">
        <f t="shared" ca="1" si="9"/>
        <v/>
      </c>
      <c r="M41" s="249" t="str">
        <f t="shared" ca="1" si="10"/>
        <v/>
      </c>
      <c r="N41" s="250" t="str">
        <f t="shared" ca="1" si="11"/>
        <v/>
      </c>
      <c r="O41" s="249" t="str">
        <f t="shared" ca="1" si="12"/>
        <v/>
      </c>
      <c r="P41" s="250" t="str">
        <f t="shared" ca="1" si="13"/>
        <v/>
      </c>
      <c r="Q41" s="249" t="str">
        <f t="shared" ca="1" si="14"/>
        <v/>
      </c>
      <c r="R41" s="250" t="str">
        <f t="shared" ca="1" si="15"/>
        <v/>
      </c>
      <c r="S41" s="249" t="str">
        <f t="shared" ca="1" si="16"/>
        <v/>
      </c>
      <c r="T41" s="250" t="str">
        <f t="shared" ca="1" si="17"/>
        <v/>
      </c>
      <c r="U41" s="249" t="str">
        <f t="shared" ca="1" si="18"/>
        <v/>
      </c>
      <c r="V41" s="250" t="str">
        <f t="shared" ca="1" si="19"/>
        <v/>
      </c>
      <c r="W41" s="249" t="str">
        <f t="shared" ca="1" si="20"/>
        <v/>
      </c>
      <c r="X41" s="250" t="str">
        <f t="shared" si="21"/>
        <v/>
      </c>
      <c r="Y41" s="249" t="str">
        <f t="shared" si="22"/>
        <v/>
      </c>
      <c r="Z41" s="250" t="str">
        <f t="shared" si="23"/>
        <v/>
      </c>
      <c r="AA41" s="249" t="str">
        <f t="shared" si="24"/>
        <v/>
      </c>
      <c r="AB41" s="250" t="str">
        <f t="shared" si="25"/>
        <v/>
      </c>
      <c r="AC41" s="249" t="str">
        <f t="shared" si="26"/>
        <v/>
      </c>
      <c r="AD41" s="250" t="str">
        <f t="shared" si="27"/>
        <v/>
      </c>
      <c r="AE41" s="249" t="str">
        <f t="shared" si="28"/>
        <v/>
      </c>
      <c r="AF41" s="250" t="str">
        <f t="shared" si="29"/>
        <v/>
      </c>
      <c r="AG41" s="249" t="str">
        <f t="shared" si="30"/>
        <v/>
      </c>
      <c r="AH41" s="250" t="str">
        <f t="shared" si="31"/>
        <v/>
      </c>
      <c r="AI41" s="249" t="str">
        <f t="shared" si="32"/>
        <v/>
      </c>
      <c r="AJ41" s="250" t="str">
        <f t="shared" si="33"/>
        <v/>
      </c>
      <c r="AK41" s="249" t="str">
        <f t="shared" si="34"/>
        <v/>
      </c>
      <c r="AL41" s="250" t="str">
        <f t="shared" si="35"/>
        <v/>
      </c>
      <c r="AM41" s="249" t="str">
        <f t="shared" si="36"/>
        <v/>
      </c>
      <c r="AN41" s="250" t="str">
        <f t="shared" si="37"/>
        <v/>
      </c>
      <c r="AO41" s="249" t="str">
        <f t="shared" si="38"/>
        <v/>
      </c>
      <c r="AP41" s="250" t="str">
        <f t="shared" si="39"/>
        <v/>
      </c>
      <c r="AQ41" s="249" t="str">
        <f t="shared" si="40"/>
        <v/>
      </c>
      <c r="AR41" s="250" t="str">
        <f t="shared" si="41"/>
        <v/>
      </c>
      <c r="AS41" s="249" t="str">
        <f t="shared" si="42"/>
        <v/>
      </c>
      <c r="AT41" s="250"/>
      <c r="AU41" s="249"/>
      <c r="AV41" s="250"/>
      <c r="AW41" s="249"/>
      <c r="AX41" s="250"/>
      <c r="AY41" s="249"/>
      <c r="AZ41" s="250"/>
      <c r="BA41" s="249"/>
      <c r="BB41" s="250"/>
      <c r="BC41" s="249"/>
      <c r="BD41" s="250"/>
      <c r="BE41" s="249"/>
      <c r="BF41" s="250"/>
      <c r="BG41" s="249"/>
      <c r="BH41" s="250"/>
      <c r="BI41" s="249"/>
      <c r="BJ41" s="250"/>
      <c r="BK41" s="249"/>
    </row>
    <row r="42" spans="1:63" ht="21" customHeight="1" outlineLevel="1" x14ac:dyDescent="0.2">
      <c r="A42" s="245">
        <v>29</v>
      </c>
      <c r="B42" s="246" t="s">
        <v>967</v>
      </c>
      <c r="C42" s="247">
        <f t="shared" ca="1" si="0"/>
        <v>6333750</v>
      </c>
      <c r="D42" s="248">
        <f t="shared" ca="1" si="1"/>
        <v>48667500</v>
      </c>
      <c r="E42" s="249">
        <f t="shared" ca="1" si="2"/>
        <v>0</v>
      </c>
      <c r="F42" s="250" t="str">
        <f t="shared" si="3"/>
        <v/>
      </c>
      <c r="G42" s="249" t="str">
        <f t="shared" si="4"/>
        <v/>
      </c>
      <c r="H42" s="250">
        <f t="shared" si="5"/>
        <v>36000000</v>
      </c>
      <c r="I42" s="249">
        <f t="shared" ca="1" si="6"/>
        <v>0</v>
      </c>
      <c r="J42" s="250" t="str">
        <f t="shared" ca="1" si="7"/>
        <v/>
      </c>
      <c r="K42" s="249" t="str">
        <f t="shared" ca="1" si="8"/>
        <v/>
      </c>
      <c r="L42" s="250" t="str">
        <f t="shared" ca="1" si="9"/>
        <v/>
      </c>
      <c r="M42" s="249" t="str">
        <f t="shared" ca="1" si="10"/>
        <v/>
      </c>
      <c r="N42" s="250" t="str">
        <f t="shared" ca="1" si="11"/>
        <v/>
      </c>
      <c r="O42" s="249" t="str">
        <f t="shared" ca="1" si="12"/>
        <v/>
      </c>
      <c r="P42" s="250" t="str">
        <f t="shared" ca="1" si="13"/>
        <v/>
      </c>
      <c r="Q42" s="249" t="str">
        <f t="shared" ca="1" si="14"/>
        <v/>
      </c>
      <c r="R42" s="250" t="str">
        <f t="shared" ca="1" si="15"/>
        <v/>
      </c>
      <c r="S42" s="249" t="str">
        <f t="shared" ca="1" si="16"/>
        <v/>
      </c>
      <c r="T42" s="250" t="str">
        <f t="shared" ca="1" si="17"/>
        <v/>
      </c>
      <c r="U42" s="249" t="str">
        <f t="shared" ca="1" si="18"/>
        <v/>
      </c>
      <c r="V42" s="250" t="str">
        <f t="shared" ca="1" si="19"/>
        <v/>
      </c>
      <c r="W42" s="249" t="str">
        <f t="shared" ca="1" si="20"/>
        <v/>
      </c>
      <c r="X42" s="250" t="str">
        <f t="shared" si="21"/>
        <v/>
      </c>
      <c r="Y42" s="249" t="str">
        <f t="shared" si="22"/>
        <v/>
      </c>
      <c r="Z42" s="250" t="str">
        <f t="shared" si="23"/>
        <v/>
      </c>
      <c r="AA42" s="249" t="str">
        <f t="shared" si="24"/>
        <v/>
      </c>
      <c r="AB42" s="250" t="str">
        <f t="shared" si="25"/>
        <v/>
      </c>
      <c r="AC42" s="249" t="str">
        <f t="shared" si="26"/>
        <v/>
      </c>
      <c r="AD42" s="250" t="str">
        <f t="shared" si="27"/>
        <v/>
      </c>
      <c r="AE42" s="249" t="str">
        <f t="shared" si="28"/>
        <v/>
      </c>
      <c r="AF42" s="250" t="str">
        <f t="shared" si="29"/>
        <v/>
      </c>
      <c r="AG42" s="249" t="str">
        <f t="shared" si="30"/>
        <v/>
      </c>
      <c r="AH42" s="250" t="str">
        <f t="shared" si="31"/>
        <v/>
      </c>
      <c r="AI42" s="249" t="str">
        <f t="shared" si="32"/>
        <v/>
      </c>
      <c r="AJ42" s="250" t="str">
        <f t="shared" si="33"/>
        <v/>
      </c>
      <c r="AK42" s="249" t="str">
        <f t="shared" si="34"/>
        <v/>
      </c>
      <c r="AL42" s="250" t="str">
        <f t="shared" si="35"/>
        <v/>
      </c>
      <c r="AM42" s="249" t="str">
        <f t="shared" si="36"/>
        <v/>
      </c>
      <c r="AN42" s="250" t="str">
        <f t="shared" si="37"/>
        <v/>
      </c>
      <c r="AO42" s="249" t="str">
        <f t="shared" si="38"/>
        <v/>
      </c>
      <c r="AP42" s="250" t="str">
        <f t="shared" si="39"/>
        <v/>
      </c>
      <c r="AQ42" s="249" t="str">
        <f t="shared" si="40"/>
        <v/>
      </c>
      <c r="AR42" s="250" t="str">
        <f t="shared" si="41"/>
        <v/>
      </c>
      <c r="AS42" s="249" t="str">
        <f t="shared" si="42"/>
        <v/>
      </c>
      <c r="AT42" s="250"/>
      <c r="AU42" s="249"/>
      <c r="AV42" s="250"/>
      <c r="AW42" s="249"/>
      <c r="AX42" s="250"/>
      <c r="AY42" s="249"/>
      <c r="AZ42" s="250"/>
      <c r="BA42" s="249"/>
      <c r="BB42" s="250"/>
      <c r="BC42" s="249"/>
      <c r="BD42" s="250"/>
      <c r="BE42" s="249"/>
      <c r="BF42" s="250"/>
      <c r="BG42" s="249"/>
      <c r="BH42" s="250"/>
      <c r="BI42" s="249"/>
      <c r="BJ42" s="250"/>
      <c r="BK42" s="249"/>
    </row>
    <row r="43" spans="1:63" ht="21" customHeight="1" outlineLevel="1" x14ac:dyDescent="0.2">
      <c r="A43" s="245">
        <v>30</v>
      </c>
      <c r="B43" s="246" t="s">
        <v>976</v>
      </c>
      <c r="C43" s="247">
        <f t="shared" ca="1" si="0"/>
        <v>4059062</v>
      </c>
      <c r="D43" s="248">
        <f t="shared" ca="1" si="1"/>
        <v>901044</v>
      </c>
      <c r="E43" s="249">
        <f t="shared" ca="1" si="2"/>
        <v>0</v>
      </c>
      <c r="F43" s="250" t="str">
        <f t="shared" si="3"/>
        <v/>
      </c>
      <c r="G43" s="249" t="str">
        <f t="shared" si="4"/>
        <v/>
      </c>
      <c r="H43" s="250">
        <f t="shared" si="5"/>
        <v>9019168</v>
      </c>
      <c r="I43" s="249">
        <f t="shared" ca="1" si="6"/>
        <v>0</v>
      </c>
      <c r="J43" s="250" t="str">
        <f t="shared" ca="1" si="7"/>
        <v/>
      </c>
      <c r="K43" s="249" t="str">
        <f t="shared" ca="1" si="8"/>
        <v/>
      </c>
      <c r="L43" s="250" t="str">
        <f t="shared" ca="1" si="9"/>
        <v/>
      </c>
      <c r="M43" s="249" t="str">
        <f t="shared" ca="1" si="10"/>
        <v/>
      </c>
      <c r="N43" s="250" t="str">
        <f t="shared" ca="1" si="11"/>
        <v/>
      </c>
      <c r="O43" s="249" t="str">
        <f t="shared" ca="1" si="12"/>
        <v/>
      </c>
      <c r="P43" s="250" t="str">
        <f t="shared" ca="1" si="13"/>
        <v/>
      </c>
      <c r="Q43" s="249" t="str">
        <f t="shared" ca="1" si="14"/>
        <v/>
      </c>
      <c r="R43" s="250" t="str">
        <f t="shared" ca="1" si="15"/>
        <v/>
      </c>
      <c r="S43" s="249" t="str">
        <f t="shared" ca="1" si="16"/>
        <v/>
      </c>
      <c r="T43" s="250" t="str">
        <f t="shared" ca="1" si="17"/>
        <v/>
      </c>
      <c r="U43" s="249" t="str">
        <f t="shared" ca="1" si="18"/>
        <v/>
      </c>
      <c r="V43" s="250" t="str">
        <f t="shared" ca="1" si="19"/>
        <v/>
      </c>
      <c r="W43" s="249" t="str">
        <f t="shared" ca="1" si="20"/>
        <v/>
      </c>
      <c r="X43" s="250" t="str">
        <f t="shared" si="21"/>
        <v/>
      </c>
      <c r="Y43" s="249" t="str">
        <f t="shared" si="22"/>
        <v/>
      </c>
      <c r="Z43" s="250" t="str">
        <f t="shared" si="23"/>
        <v/>
      </c>
      <c r="AA43" s="249" t="str">
        <f t="shared" si="24"/>
        <v/>
      </c>
      <c r="AB43" s="250" t="str">
        <f t="shared" si="25"/>
        <v/>
      </c>
      <c r="AC43" s="249" t="str">
        <f t="shared" si="26"/>
        <v/>
      </c>
      <c r="AD43" s="250" t="str">
        <f t="shared" si="27"/>
        <v/>
      </c>
      <c r="AE43" s="249" t="str">
        <f t="shared" si="28"/>
        <v/>
      </c>
      <c r="AF43" s="250" t="str">
        <f t="shared" si="29"/>
        <v/>
      </c>
      <c r="AG43" s="249" t="str">
        <f t="shared" si="30"/>
        <v/>
      </c>
      <c r="AH43" s="250" t="str">
        <f t="shared" si="31"/>
        <v/>
      </c>
      <c r="AI43" s="249" t="str">
        <f t="shared" si="32"/>
        <v/>
      </c>
      <c r="AJ43" s="250" t="str">
        <f t="shared" si="33"/>
        <v/>
      </c>
      <c r="AK43" s="249" t="str">
        <f t="shared" si="34"/>
        <v/>
      </c>
      <c r="AL43" s="250" t="str">
        <f t="shared" si="35"/>
        <v/>
      </c>
      <c r="AM43" s="249" t="str">
        <f t="shared" si="36"/>
        <v/>
      </c>
      <c r="AN43" s="250" t="str">
        <f t="shared" si="37"/>
        <v/>
      </c>
      <c r="AO43" s="249" t="str">
        <f t="shared" si="38"/>
        <v/>
      </c>
      <c r="AP43" s="250" t="str">
        <f t="shared" si="39"/>
        <v/>
      </c>
      <c r="AQ43" s="249" t="str">
        <f t="shared" si="40"/>
        <v/>
      </c>
      <c r="AR43" s="250" t="str">
        <f t="shared" si="41"/>
        <v/>
      </c>
      <c r="AS43" s="249" t="str">
        <f t="shared" si="42"/>
        <v/>
      </c>
      <c r="AT43" s="250"/>
      <c r="AU43" s="249"/>
      <c r="AV43" s="250"/>
      <c r="AW43" s="249"/>
      <c r="AX43" s="250"/>
      <c r="AY43" s="249"/>
      <c r="AZ43" s="250"/>
      <c r="BA43" s="249"/>
      <c r="BB43" s="250"/>
      <c r="BC43" s="249"/>
      <c r="BD43" s="250"/>
      <c r="BE43" s="249"/>
      <c r="BF43" s="250"/>
      <c r="BG43" s="249"/>
      <c r="BH43" s="250"/>
      <c r="BI43" s="249"/>
      <c r="BJ43" s="250"/>
      <c r="BK43" s="249"/>
    </row>
    <row r="44" spans="1:63" ht="21" customHeight="1" outlineLevel="1" x14ac:dyDescent="0.2">
      <c r="A44" s="245">
        <v>31</v>
      </c>
      <c r="B44" s="246" t="s">
        <v>982</v>
      </c>
      <c r="C44" s="247">
        <f t="shared" ca="1" si="0"/>
        <v>8000000</v>
      </c>
      <c r="D44" s="248">
        <f t="shared" ca="1" si="1"/>
        <v>12000000</v>
      </c>
      <c r="E44" s="249">
        <f t="shared" ca="1" si="2"/>
        <v>0</v>
      </c>
      <c r="F44" s="250" t="str">
        <f t="shared" si="3"/>
        <v/>
      </c>
      <c r="G44" s="249" t="str">
        <f t="shared" si="4"/>
        <v/>
      </c>
      <c r="H44" s="250">
        <f t="shared" si="5"/>
        <v>28000000</v>
      </c>
      <c r="I44" s="249">
        <f t="shared" ca="1" si="6"/>
        <v>0</v>
      </c>
      <c r="J44" s="250" t="str">
        <f t="shared" ca="1" si="7"/>
        <v/>
      </c>
      <c r="K44" s="249" t="str">
        <f t="shared" ca="1" si="8"/>
        <v/>
      </c>
      <c r="L44" s="250" t="str">
        <f t="shared" ca="1" si="9"/>
        <v/>
      </c>
      <c r="M44" s="249" t="str">
        <f t="shared" ca="1" si="10"/>
        <v/>
      </c>
      <c r="N44" s="250" t="str">
        <f t="shared" ca="1" si="11"/>
        <v/>
      </c>
      <c r="O44" s="249" t="str">
        <f t="shared" ca="1" si="12"/>
        <v/>
      </c>
      <c r="P44" s="250" t="str">
        <f t="shared" ca="1" si="13"/>
        <v/>
      </c>
      <c r="Q44" s="249" t="str">
        <f t="shared" ca="1" si="14"/>
        <v/>
      </c>
      <c r="R44" s="250" t="str">
        <f t="shared" ca="1" si="15"/>
        <v/>
      </c>
      <c r="S44" s="249" t="str">
        <f t="shared" ca="1" si="16"/>
        <v/>
      </c>
      <c r="T44" s="250" t="str">
        <f t="shared" ca="1" si="17"/>
        <v/>
      </c>
      <c r="U44" s="249" t="str">
        <f t="shared" ca="1" si="18"/>
        <v/>
      </c>
      <c r="V44" s="250" t="str">
        <f t="shared" ca="1" si="19"/>
        <v/>
      </c>
      <c r="W44" s="249" t="str">
        <f t="shared" ca="1" si="20"/>
        <v/>
      </c>
      <c r="X44" s="250" t="str">
        <f t="shared" si="21"/>
        <v/>
      </c>
      <c r="Y44" s="249" t="str">
        <f t="shared" si="22"/>
        <v/>
      </c>
      <c r="Z44" s="250" t="str">
        <f t="shared" si="23"/>
        <v/>
      </c>
      <c r="AA44" s="249" t="str">
        <f t="shared" si="24"/>
        <v/>
      </c>
      <c r="AB44" s="250" t="str">
        <f t="shared" si="25"/>
        <v/>
      </c>
      <c r="AC44" s="249" t="str">
        <f t="shared" si="26"/>
        <v/>
      </c>
      <c r="AD44" s="250" t="str">
        <f t="shared" si="27"/>
        <v/>
      </c>
      <c r="AE44" s="249" t="str">
        <f t="shared" si="28"/>
        <v/>
      </c>
      <c r="AF44" s="250" t="str">
        <f t="shared" si="29"/>
        <v/>
      </c>
      <c r="AG44" s="249" t="str">
        <f t="shared" si="30"/>
        <v/>
      </c>
      <c r="AH44" s="250" t="str">
        <f t="shared" si="31"/>
        <v/>
      </c>
      <c r="AI44" s="249" t="str">
        <f t="shared" si="32"/>
        <v/>
      </c>
      <c r="AJ44" s="250" t="str">
        <f t="shared" si="33"/>
        <v/>
      </c>
      <c r="AK44" s="249" t="str">
        <f t="shared" si="34"/>
        <v/>
      </c>
      <c r="AL44" s="250" t="str">
        <f t="shared" si="35"/>
        <v/>
      </c>
      <c r="AM44" s="249" t="str">
        <f t="shared" si="36"/>
        <v/>
      </c>
      <c r="AN44" s="250" t="str">
        <f t="shared" si="37"/>
        <v/>
      </c>
      <c r="AO44" s="249" t="str">
        <f t="shared" si="38"/>
        <v/>
      </c>
      <c r="AP44" s="250" t="str">
        <f t="shared" si="39"/>
        <v/>
      </c>
      <c r="AQ44" s="249" t="str">
        <f t="shared" si="40"/>
        <v/>
      </c>
      <c r="AR44" s="250" t="str">
        <f t="shared" si="41"/>
        <v/>
      </c>
      <c r="AS44" s="249" t="str">
        <f t="shared" si="42"/>
        <v/>
      </c>
      <c r="AT44" s="250"/>
      <c r="AU44" s="249"/>
      <c r="AV44" s="250"/>
      <c r="AW44" s="249"/>
      <c r="AX44" s="250"/>
      <c r="AY44" s="249"/>
      <c r="AZ44" s="250"/>
      <c r="BA44" s="249"/>
      <c r="BB44" s="250"/>
      <c r="BC44" s="249"/>
      <c r="BD44" s="250"/>
      <c r="BE44" s="249"/>
      <c r="BF44" s="250"/>
      <c r="BG44" s="249"/>
      <c r="BH44" s="250"/>
      <c r="BI44" s="249"/>
      <c r="BJ44" s="250"/>
      <c r="BK44" s="249"/>
    </row>
    <row r="45" spans="1:63" ht="21" customHeight="1" outlineLevel="1" x14ac:dyDescent="0.2">
      <c r="A45" s="245">
        <v>32</v>
      </c>
      <c r="B45" s="246" t="s">
        <v>990</v>
      </c>
      <c r="C45" s="247">
        <f t="shared" ca="1" si="0"/>
        <v>66808072.5</v>
      </c>
      <c r="D45" s="248">
        <f t="shared" ca="1" si="1"/>
        <v>147335505</v>
      </c>
      <c r="E45" s="249">
        <f t="shared" ca="1" si="2"/>
        <v>0</v>
      </c>
      <c r="F45" s="250" t="str">
        <f t="shared" si="3"/>
        <v/>
      </c>
      <c r="G45" s="249" t="str">
        <f t="shared" si="4"/>
        <v/>
      </c>
      <c r="H45" s="250">
        <f t="shared" si="5"/>
        <v>280951650</v>
      </c>
      <c r="I45" s="249">
        <f t="shared" ca="1" si="6"/>
        <v>0</v>
      </c>
      <c r="J45" s="250" t="str">
        <f t="shared" ca="1" si="7"/>
        <v/>
      </c>
      <c r="K45" s="249" t="str">
        <f t="shared" ca="1" si="8"/>
        <v/>
      </c>
      <c r="L45" s="250" t="str">
        <f t="shared" ca="1" si="9"/>
        <v/>
      </c>
      <c r="M45" s="249" t="str">
        <f t="shared" ca="1" si="10"/>
        <v/>
      </c>
      <c r="N45" s="250" t="str">
        <f t="shared" ca="1" si="11"/>
        <v/>
      </c>
      <c r="O45" s="249" t="str">
        <f t="shared" ca="1" si="12"/>
        <v/>
      </c>
      <c r="P45" s="250" t="str">
        <f t="shared" ca="1" si="13"/>
        <v/>
      </c>
      <c r="Q45" s="249" t="str">
        <f t="shared" ca="1" si="14"/>
        <v/>
      </c>
      <c r="R45" s="250" t="str">
        <f t="shared" ca="1" si="15"/>
        <v/>
      </c>
      <c r="S45" s="249" t="str">
        <f t="shared" ca="1" si="16"/>
        <v/>
      </c>
      <c r="T45" s="250" t="str">
        <f t="shared" ca="1" si="17"/>
        <v/>
      </c>
      <c r="U45" s="249" t="str">
        <f t="shared" ca="1" si="18"/>
        <v/>
      </c>
      <c r="V45" s="250" t="str">
        <f t="shared" ca="1" si="19"/>
        <v/>
      </c>
      <c r="W45" s="249" t="str">
        <f t="shared" ca="1" si="20"/>
        <v/>
      </c>
      <c r="X45" s="250" t="str">
        <f t="shared" si="21"/>
        <v/>
      </c>
      <c r="Y45" s="249" t="str">
        <f t="shared" si="22"/>
        <v/>
      </c>
      <c r="Z45" s="250" t="str">
        <f t="shared" si="23"/>
        <v/>
      </c>
      <c r="AA45" s="249" t="str">
        <f t="shared" si="24"/>
        <v/>
      </c>
      <c r="AB45" s="250" t="str">
        <f t="shared" si="25"/>
        <v/>
      </c>
      <c r="AC45" s="249" t="str">
        <f t="shared" si="26"/>
        <v/>
      </c>
      <c r="AD45" s="250" t="str">
        <f t="shared" si="27"/>
        <v/>
      </c>
      <c r="AE45" s="249" t="str">
        <f t="shared" si="28"/>
        <v/>
      </c>
      <c r="AF45" s="250" t="str">
        <f t="shared" si="29"/>
        <v/>
      </c>
      <c r="AG45" s="249" t="str">
        <f t="shared" si="30"/>
        <v/>
      </c>
      <c r="AH45" s="250" t="str">
        <f t="shared" si="31"/>
        <v/>
      </c>
      <c r="AI45" s="249" t="str">
        <f t="shared" si="32"/>
        <v/>
      </c>
      <c r="AJ45" s="250" t="str">
        <f t="shared" si="33"/>
        <v/>
      </c>
      <c r="AK45" s="249" t="str">
        <f t="shared" si="34"/>
        <v/>
      </c>
      <c r="AL45" s="250" t="str">
        <f t="shared" si="35"/>
        <v/>
      </c>
      <c r="AM45" s="249" t="str">
        <f t="shared" si="36"/>
        <v/>
      </c>
      <c r="AN45" s="250" t="str">
        <f t="shared" si="37"/>
        <v/>
      </c>
      <c r="AO45" s="249" t="str">
        <f t="shared" si="38"/>
        <v/>
      </c>
      <c r="AP45" s="250" t="str">
        <f t="shared" si="39"/>
        <v/>
      </c>
      <c r="AQ45" s="249" t="str">
        <f t="shared" si="40"/>
        <v/>
      </c>
      <c r="AR45" s="250" t="str">
        <f t="shared" si="41"/>
        <v/>
      </c>
      <c r="AS45" s="249" t="str">
        <f t="shared" si="42"/>
        <v/>
      </c>
      <c r="AT45" s="250"/>
      <c r="AU45" s="249"/>
      <c r="AV45" s="250"/>
      <c r="AW45" s="249"/>
      <c r="AX45" s="250"/>
      <c r="AY45" s="249"/>
      <c r="AZ45" s="250"/>
      <c r="BA45" s="249"/>
      <c r="BB45" s="250"/>
      <c r="BC45" s="249"/>
      <c r="BD45" s="250"/>
      <c r="BE45" s="249"/>
      <c r="BF45" s="250"/>
      <c r="BG45" s="249"/>
      <c r="BH45" s="250"/>
      <c r="BI45" s="249"/>
      <c r="BJ45" s="250"/>
      <c r="BK45" s="249"/>
    </row>
    <row r="46" spans="1:63" ht="21" customHeight="1" outlineLevel="1" x14ac:dyDescent="0.2">
      <c r="A46" s="245">
        <v>33</v>
      </c>
      <c r="B46" s="246" t="s">
        <v>995</v>
      </c>
      <c r="C46" s="247">
        <f t="shared" ref="C46:C77" ca="1" si="43">IF(B46="","",IF($L$4="Media aritmética",ROUND(AVERAGE(D46,F46,H46,J46,L46,N46,P46,R46,T46,V46,X46,Z46,AB46,AF46,AH46,AD46,AJ46,AL46,AN46,AP46,AR46),2),ROUND(_xlfn.STDEV.P(D46,F46,H46,J46,L46,N46,P46,R46,T46,V46,X46,Z46,AB46,AF46,AH46,AD46,AJ46,AL46,AN46,AP46,AR46),2)))</f>
        <v>766045</v>
      </c>
      <c r="D46" s="248">
        <f t="shared" ref="D46:D77" ca="1" si="44">IF($D$8="Habilitado",IF($B46="","",ROUND(VLOOKUP($B46,UNITARIO_1,17,FALSE),2)),"")</f>
        <v>8088004</v>
      </c>
      <c r="E46" s="249">
        <f t="shared" ref="E46:E77" ca="1" si="45">IF($B46="","",IF(D46="","",IF($L$4="Media aritmética",(D46&lt;=$C46)*($F$5/$C$4)+(D46&gt;$C46)*0,IF(AND(ROUND(AVERAGE($D46,$F46,$H46,$J46,$L46,$N46,$P46,$R46,$T46,$V46,$X46,$Z46,$AB46,$AD46,$AF46,$AH46,$AJ46,AL46,AN46,AP46,AR46,AT46,AV46,AX46,AZ46,BB46,BD46,BF46,BH46,BJ46),2)-$C46/2&lt;=D46,(ROUND(AVERAGE($D46,$F46,$H46,$J46,$L46,$N46,$P46,$R46,$T46,$V46,$X46,$Z46,$AB46,$AD46,$AF46,$AH46,$AJ46,AL46,AN46,AP46,AR46,AT46,AV46,AX46,AZ46,BB46,BD46,BF46,BH46,BJ46),2)+$C46/2&gt;D46)),($F$5/$C$4),0))))</f>
        <v>0</v>
      </c>
      <c r="F46" s="250" t="str">
        <f t="shared" ref="F46:F77" si="46">IF($F$8="Habilitado",IF($B46="","",ROUND(VLOOKUP($B46,UNITARIO_2,17,FALSE),2)),"")</f>
        <v/>
      </c>
      <c r="G46" s="249" t="str">
        <f t="shared" ref="G46:G77" si="47">IF($B46="","",IF(F46="","",IF($L$4="Media aritmética",(F46&lt;=$C46)*($F$5/$C$4)+(F46&gt;$C46)*0,IF(AND(ROUND(AVERAGE($D46,$F46,$H46,$J46,$L46,$N46,$P46,$R46,$T46,$V46,$X46,$Z46,$AB46,$AD46,$AF46,$AH46,$AJ46,AL46,AN46,AP46,AR46,AT46,AV46,AX46,AZ46,BB46,BD46,BF46,BH46,BJ46),2)-$C46/2&lt;=F46,(ROUND(AVERAGE($D46,$F46,$H46,$J46,$L46,$N46,$P46,$R46,$T46,$V46,$X46,$Z46,$AB46,$AD46,$AF46,$AH46,$AJ46,AL46,AN46,AP46,AR46,AT46,AV46,AX46,AZ46,BB46,BD46,BF46,BH46,BJ46),2)+$C46/2&gt;F46)),($F$5/$C$4),0))))</f>
        <v/>
      </c>
      <c r="H46" s="250">
        <f t="shared" ref="H46:H77" si="48">IF($H$8="Habilitado",IF($B46="","",ROUND(VLOOKUP($B46,UNITARIO_3,17,FALSE),2)),"")</f>
        <v>6555914</v>
      </c>
      <c r="I46" s="249">
        <f t="shared" ref="I46:I77" ca="1" si="49">IF($B46="","",IF(H46="","",IF($L$4="Media aritmética",(H46&lt;=$C46)*($F$5/$C$4)+(H46&gt;$C46)*0,IF(AND(ROUND(AVERAGE($D46,$F46,$H46,$J46,$L46,$N46,$P46,$R46,$T46,$V46,$X46,$Z46,$AB46,$AD46,$AF46,$AH46,$AJ46,AL46,AN46,AP46,AR46,AT46,AV46,AX46,AZ46,BB46,BD46,BF46,BH46,BJ46),2)-$C46/2&lt;=H46,(ROUND(AVERAGE($D46,$F46,$H46,$J46,$L46,$N46,$P46,$R46,$T46,$V46,$X46,$Z46,$AB46,$AD46,$AF46,$AH46,$AJ46,AL46,AN46,AP46,AR46,AT46,AV46,AX46,AZ46,BB46,BD46,BF46,BH46,BJ46),2)+$C46/2&gt;H46)),($F$5/$C$4),0))))</f>
        <v>0</v>
      </c>
      <c r="J46" s="250" t="str">
        <f t="shared" ref="J46:J77" ca="1" si="50">IF($J$8="Habilitado",IF($B46="","",ROUND(VLOOKUP($B46,UNITARIO_4,5,FALSE),2)),"")</f>
        <v/>
      </c>
      <c r="K46" s="249" t="str">
        <f t="shared" ref="K46:K77" ca="1" si="51">IF($B46="","",IF(J46="","",IF($L$4="Media aritmética",(J46&lt;=$C46)*($F$5/$C$4)+(J46&gt;$C46)*0,IF(AND(ROUND(AVERAGE($D46,$F46,$H46,$J46,$L46,$N46,$P46,$R46,$T46,$V46,$X46,$Z46,$AB46,$AD46,$AF46,$AH46,$AJ46,AL46,AN46,AP46,AR46,AT46,AV46,AX46,AZ46,BB46,BD46,BF46,BH46,BJ46),2)-$C46/2&lt;=J46,(ROUND(AVERAGE($D46,$F46,$H46,$J46,$L46,$N46,$P46,$R46,$T46,$V46,$X46,$Z46,$AB46,$AD46,$AF46,$AH46,$AJ46,AL46,AN46,AP46,AR46,AT46,AV46,AX46,AZ46,BB46,BD46,BF46,BH46,BJ46),2)+$C46/2&gt;J46)),($F$5/$C$4),0))))</f>
        <v/>
      </c>
      <c r="L46" s="250" t="str">
        <f t="shared" ref="L46:L77" ca="1" si="52">IF($L$8="Habilitado",IF($B46="","",ROUND(VLOOKUP($B46,UNITARIO_5,5,FALSE),2)),"")</f>
        <v/>
      </c>
      <c r="M46" s="249" t="str">
        <f t="shared" ref="M46:M77" ca="1" si="53">IF($B46="","",IF(L46="","",IF($L$4="Media aritmética",(L46&lt;=$C46)*($F$5/$C$4)+(L46&gt;$C46)*0,IF(AND(ROUND(AVERAGE($D46,$F46,$H46,$J46,$L46,$N46,$P46,$R46,$T46,$V46,$X46,$Z46,$AB46,$AD46,$AF46,$AH46,$AJ46,AL46,AN46,AP46,AR46,AT46,AV46,AX46,AZ46,BB46,BD46,BF46,BH46,BJ46),2)-$C46/2&lt;=L46,(ROUND(AVERAGE($D46,$F46,$H46,$J46,$L46,$N46,$P46,$R46,$T46,$V46,$X46,$Z46,$AB46,$AD46,$AF46,$AH46,$AJ46,AL46,AN46,AP46,AR46,AT46,AV46,AX46,AZ46,BB46,BD46,BF46,BH46,BJ46),2)+$C46/2&gt;L46)),($F$5/$C$4),0))))</f>
        <v/>
      </c>
      <c r="N46" s="250" t="str">
        <f t="shared" ref="N46:N77" ca="1" si="54">IF($N$8="Habilitado",IF($B46="","",ROUND(VLOOKUP($B46,UNITARIO_6,5,FALSE),2)),"")</f>
        <v/>
      </c>
      <c r="O46" s="249" t="str">
        <f t="shared" ref="O46:O77" ca="1" si="55">IF($B46="","",IF(N46="","",IF($L$4="Media aritmética",(N46&lt;=$C46)*($F$5/$C$4)+(N46&gt;$C46)*0,IF(AND(ROUND(AVERAGE($D46,$F46,$H46,$J46,$L46,$N46,$P46,$R46,$T46,$V46,$X46,$Z46,$AB46,$AD46,$AF46,$AH46,$AJ46,AL46,AN46,AP46,AR46,AT46,AV46,AX46,AZ46,BB46,BD46,BF46,BH46,BJ46),2)-$C46/2&lt;=N46,(ROUND(AVERAGE($D46,$F46,$H46,$J46,$L46,$N46,$P46,$R46,$T46,$V46,$X46,$Z46,$AB46,$AD46,$AF46,$AH46,$AJ46,AL46,AN46,AP46,AR46,AT46,AV46,AX46,AZ46,BB46,BD46,BF46,BH46,BJ46),2)+$C46/2&gt;N46)),($F$5/$C$4),0))))</f>
        <v/>
      </c>
      <c r="P46" s="250" t="str">
        <f t="shared" ref="P46:P77" ca="1" si="56">IF($P$8="Habilitado",IF($B46="","",ROUND(VLOOKUP($B46,UNITARIO_7,5,FALSE),2)),"")</f>
        <v/>
      </c>
      <c r="Q46" s="249" t="str">
        <f t="shared" ref="Q46:Q77" ca="1" si="57">IF($B46="","",IF(P46="","",IF($L$4="Media aritmética",(P46&lt;=$C46)*($F$5/$C$4)+(P46&gt;$C46)*0,IF(AND(ROUND(AVERAGE($D46,$F46,$H46,$J46,$L46,$N46,$P46,$R46,$T46,$V46,$X46,$Z46,$AB46,$AD46,$AF46,$AH46,$AJ46,AL46,AN46,AP46,AR46,AT46,AV46,AX46,AZ46,BB46,BD46,BF46,BH46,BJ46),2)-$C46/2&lt;=P46,(ROUND(AVERAGE($D46,$F46,$H46,$J46,$L46,$N46,$P46,$R46,$T46,$V46,$X46,$Z46,$AB46,$AD46,$AF46,$AH46,$AJ46,AL46,AN46,AP46,AR46,AT46,AV46,AX46,AZ46,BB46,BD46,BF46,BH46,BJ46),2)+$C46/2&gt;P46)),($F$5/$C$4),0))))</f>
        <v/>
      </c>
      <c r="R46" s="250" t="str">
        <f t="shared" ref="R46:R77" ca="1" si="58">IF($R$8="Habilitado",IF($B46="","",ROUND(VLOOKUP($B46,UNITARIO_8,5,FALSE),2)),"")</f>
        <v/>
      </c>
      <c r="S46" s="249" t="str">
        <f t="shared" ref="S46:S77" ca="1" si="59">IF($B46="","",IF(R46="","",IF($L$4="Media aritmética",(R46&lt;=$C46)*($F$5/$C$4)+(R46&gt;$C46)*0,IF(AND(ROUND(AVERAGE($D46,$F46,$H46,$J46,$L46,$N46,$P46,$R46,$T46,$V46,$X46,$Z46,$AB46,$AD46,$AF46,$AH46,$AJ46,AL46,AN46,AP46,AR46,AT46,AV46,AX46,AZ46,BB46,BD46,BF46,BH46,BJ46),2)-$C46/2&lt;=R46,(ROUND(AVERAGE($D46,$F46,$H46,$J46,$L46,$N46,$P46,$R46,$T46,$V46,$X46,$Z46,$AB46,$AD46,$AF46,$AH46,$AJ46,AL46,AN46,AP46,AR46,AT46,AV46,AX46,AZ46,BB46,BD46,BF46,BH46,BJ46),2)+$C46/2&gt;R46)),($F$5/$C$4),0))))</f>
        <v/>
      </c>
      <c r="T46" s="250" t="str">
        <f t="shared" ref="T46:T77" ca="1" si="60">IF($T$8="Habilitado",IF($B46="","",ROUND(VLOOKUP($B46,UNITARIO_9,5,FALSE),2)),"")</f>
        <v/>
      </c>
      <c r="U46" s="249" t="str">
        <f t="shared" ref="U46:U77" ca="1" si="61">IF($B46="","",IF(T46="","",IF($L$4="Media aritmética",(T46&lt;=$C46)*($F$5/$C$4)+(T46&gt;$C46)*0,IF(AND(ROUND(AVERAGE($D46,$F46,$H46,$J46,$L46,$N46,$P46,$R46,$T46,$V46,$X46,$Z46,$AB46,$AD46,$AF46,$AH46,$AJ46,AL46,AN46,AP46,AR46,AT46,AV46,AX46,AZ46,BB46,BD46,BF46,BH46,BJ46),2)-$C46/2&lt;=T46,(ROUND(AVERAGE($D46,$F46,$H46,$J46,$L46,$N46,$P46,$R46,$T46,$V46,$X46,$Z46,$AB46,$AD46,$AF46,$AH46,$AJ46,AL46,AN46,AP46,AR46,AT46,AV46,AX46,AZ46,BB46,BD46,BF46,BH46,BJ46),2)+$C46/2&gt;T46)),($F$5/$C$4),0))))</f>
        <v/>
      </c>
      <c r="V46" s="250" t="str">
        <f t="shared" ref="V46:V77" ca="1" si="62">IF($V$8="Habilitado",IF($B46="","",ROUND(VLOOKUP($B46,UNITARIO_10,5,FALSE),2)),"")</f>
        <v/>
      </c>
      <c r="W46" s="249" t="str">
        <f t="shared" ref="W46:W77" ca="1" si="63">IF($B46="","",IF(V46="","",IF($L$4="Media aritmética",(V46&lt;=$C46)*($F$5/$C$4)+(V46&gt;$C46)*0,IF(AND(ROUND(AVERAGE($D46,$F46,$H46,$J46,$L46,$N46,$P46,$R46,$T46,$V46,$X46,$Z46,$AB46,$AD46,$AF46,$AH46,$AJ46,AL46,AN46,AP46,AR46,AT46,AV46,AX46,AZ46,BB46,BD46,BF46,BH46,BJ46),2)-$C46/2&lt;=V46,(ROUND(AVERAGE($D46,$F46,$H46,$J46,$L46,$N46,$P46,$R46,$T46,$V46,$X46,$Z46,$AB46,$AD46,$AF46,$AH46,$AJ46,AL46,AN46,AP46,AR46,AT46,AV46,AX46,AZ46,BB46,BD46,BF46,BH46,BJ46),2)+$C46/2&gt;V46)),($F$5/$C$4),0))))</f>
        <v/>
      </c>
      <c r="X46" s="250" t="str">
        <f t="shared" ref="X46:X67" si="64">IF($X$8="Habilitado",IF($B46="","",ROUND(VLOOKUP($B46,UNITARIO_11,5,FALSE),2)),"")</f>
        <v/>
      </c>
      <c r="Y46" s="249" t="str">
        <f t="shared" ref="Y46:Y67" si="65">IF($B46="","",IF(X46="","",IF($L$4="Media aritmética",(X46&lt;=$C46)*($F$5/$C$4)+(X46&gt;$C46)*0,IF(AND(ROUND(AVERAGE($D46,$F46,$H46,$J46,$L46,$N46,$P46,$R46,$T46,$V46,$X46,$Z46,$AB46,$AD46,$AF46,$AH46,$AJ46,AL46,AN46,AP46,AR46,AT46,AV46,AX46,AZ46,BB46,BD46,BF46,BH46,BJ46),2)-$C46/2&lt;=X46,(ROUND(AVERAGE($D46,$F46,$H46,$J46,$L46,$N46,$P46,$R46,$T46,$V46,$X46,$Z46,$AB46,$AD46,$AF46,$AH46,$AJ46,AL46,AN46,AP46,AR46,AT46,AV46,AX46,AZ46,BB46,BD46,BF46,BH46,BJ46),2)+$C46/2&gt;X46)),($F$5/$C$4),0))))</f>
        <v/>
      </c>
      <c r="Z46" s="250" t="str">
        <f t="shared" ref="Z46:Z67" si="66">IF($Z$8="Habilitado",IF($B46="","",ROUND(VLOOKUP($B46,UNITARIO_12,5,FALSE),2)),"")</f>
        <v/>
      </c>
      <c r="AA46" s="249" t="str">
        <f t="shared" ref="AA46:AA67" si="67">IF($B46="","",IF(Z46="","",IF($L$4="Media aritmética",(Z46&lt;=$C46)*($F$5/$C$4)+(Z46&gt;$C46)*0,IF(AND(ROUND(AVERAGE($D46,$F46,$H46,$J46,$L46,$N46,$P46,$R46,$T46,$V46,$X46,$Z46,$AB46,$AD46,$AF46,$AH46,$AJ46,AL46,AN46,AP46,AR46,AT46,AV46,AX46,AZ46,BB46,BD46,BF46,BH46,BJ46),2)-$C46/2&lt;=Z46,(ROUND(AVERAGE($D46,$F46,$H46,$J46,$L46,$N46,$P46,$R46,$T46,$V46,$X46,$Z46,$AB46,$AD46,$AF46,$AH46,$AJ46,AL46,AN46,AP46,AR46,AT46,AV46,AX46,AZ46,BB46,BD46,BF46,BH46,BJ46),2)+$C46/2&gt;Z46)),($F$5/$C$4),0))))</f>
        <v/>
      </c>
      <c r="AB46" s="250" t="str">
        <f t="shared" ref="AB46:AB67" si="68">IF($AB$8="Habilitado",IF($B46="","",ROUND(VLOOKUP($B46,UNITARIO_13,5,FALSE),2)),"")</f>
        <v/>
      </c>
      <c r="AC46" s="249" t="str">
        <f t="shared" ref="AC46:AC67" si="69">IF($B46="","",IF(AB46="","",IF($L$4="Media aritmética",(AB46&lt;=$C46)*($F$5/$C$4)+(AB46&gt;$C46)*0,IF(AND(ROUND(AVERAGE($D46,$F46,$H46,$J46,$L46,$N46,$P46,$R46,$T46,$V46,$X46,$Z46,$AB46,$AD46,$AF46,$AH46,$AJ46,AL46,AN46,AP46,AR46,AT46,AV46,AX46,AZ46,BB46,BD46,BF46,BH46,BJ46),2)-$C46/2&lt;=AB46,(ROUND(AVERAGE($D46,$F46,$H46,$J46,$L46,$N46,$P46,$R46,$T46,$V46,$X46,$Z46,$AB46,$AD46,$AF46,$AH46,$AJ46,AL46,AN46,AP46,AR46,AT46,AV46,AX46,AZ46,BB46,BD46,BF46,BH46,BJ46),2)+$C46/2&gt;AB46)),($F$5/$C$4),0))))</f>
        <v/>
      </c>
      <c r="AD46" s="250" t="str">
        <f t="shared" ref="AD46:AD67" si="70">IF($AD$8="Habilitado",IF($B46="","",ROUND(VLOOKUP($B46,UNITARIO_14,5,FALSE),2)),"")</f>
        <v/>
      </c>
      <c r="AE46" s="249" t="str">
        <f t="shared" ref="AE46:AE67" si="71">IF($B46="","",IF(AD46="","",IF($L$4="Media aritmética",(AD46&lt;=$C46)*($F$5/$C$4)+(AD46&gt;$C46)*0,IF(AND(ROUND(AVERAGE($D46,$F46,$H46,$J46,$L46,$N46,$P46,$R46,$T46,$V46,$X46,$Z46,$AB46,$AD46,$AF46,$AH46,$AJ46,AL46,AN46,AP46,AR46,AT46,AV46,AX46,AZ46,BB46,BD46,BF46,BH46,BJ46),2)-$C46/2&lt;=AD46,(ROUND(AVERAGE($D46,$F46,$H46,$J46,$L46,$N46,$P46,$R46,$T46,$V46,$X46,$Z46,$AB46,$AD46,$AF46,$AH46,$AJ46,AL46,AN46,AP46,AR46,AT46,AV46,AX46,AZ46,BB46,BD46,BF46,BH46,BJ46),2)+$C46/2&gt;AD46)),($F$5/$C$4),0))))</f>
        <v/>
      </c>
      <c r="AF46" s="250" t="str">
        <f t="shared" ref="AF46:AF67" si="72">IF($AF$8="Habilitado",IF($B46="","",ROUND(VLOOKUP($B46,UNITARIO_15,5,FALSE),2)),"")</f>
        <v/>
      </c>
      <c r="AG46" s="249" t="str">
        <f t="shared" ref="AG46:AG67" si="73">IF($B46="","",IF(AF46="","",IF($L$4="Media aritmética",(AF46&lt;=$C46)*($F$5/$C$4)+(AF46&gt;$C46)*0,IF(AND(ROUND(AVERAGE($D46,$F46,$H46,$J46,$L46,$N46,$P46,$R46,$T46,$V46,$X46,$Z46,$AB46,$AD46,$AF46,$AH46,$AJ46,AL46,AN46,AP46,AR46,AT46,AV46,AX46,AZ46,BB46,BD46,BF46,BH46,BJ46),2)-$C46/2&lt;=AF46,(ROUND(AVERAGE($D46,$F46,$H46,$J46,$L46,$N46,$P46,$R46,$T46,$V46,$X46,$Z46,$AB46,$AD46,$AF46,$AH46,$AJ46,AL46,AN46,AP46,AR46,AT46,AV46,AX46,AZ46,BB46,BD46,BF46,BH46,BJ46),2)+$C46/2&gt;AF46)),($F$5/$C$4),0))))</f>
        <v/>
      </c>
      <c r="AH46" s="250" t="str">
        <f t="shared" ref="AH46:AH67" si="74">IF($AH$8="Habilitado",IF($B46="","",ROUND(VLOOKUP($B46,UNITARIO_16,5,FALSE),2)),"")</f>
        <v/>
      </c>
      <c r="AI46" s="249" t="str">
        <f t="shared" ref="AI46:AI67" si="75">IF($B46="","",IF(AH46="","",IF($L$4="Media aritmética",(AH46&lt;=$C46)*($F$5/$C$4)+(AH46&gt;$C46)*0,IF(AND(ROUND(AVERAGE($D46,$F46,$H46,$J46,$L46,$N46,$P46,$R46,$T46,$V46,$X46,$Z46,$AB46,$AD46,$AF46,$AH46,$AJ46,AL46,AN46,AP46,AR46,AT46,AV46,AX46,AZ46,BB46,BD46,BF46,BH46,BJ46),2)-$C46/2&lt;=AH46,(ROUND(AVERAGE($D46,$F46,$H46,$J46,$L46,$N46,$P46,$R46,$T46,$V46,$X46,$Z46,$AB46,$AD46,$AF46,$AH46,$AJ46,AL46,AN46,AP46,AR46,AT46,AV46,AX46,AZ46,BB46,BD46,BF46,BH46,BJ46),2)+$C46/2&gt;AH46)),($F$5/$C$4),0))))</f>
        <v/>
      </c>
      <c r="AJ46" s="250" t="str">
        <f t="shared" ref="AJ46:AJ67" si="76">IF($AJ$8="Habilitado",IF($B46="","",ROUND(VLOOKUP($B46,UNITARIO_17,5,FALSE),2)),"")</f>
        <v/>
      </c>
      <c r="AK46" s="249" t="str">
        <f t="shared" ref="AK46:AK67" si="77">IF($B46="","",IF(AJ46="","",IF($L$4="Media aritmética",(AJ46&lt;=$C46)*($F$5/$C$4)+(AJ46&gt;$C46)*0,IF(AND(ROUND(AVERAGE($D46,$F46,$H46,$J46,$L46,$N46,$P46,$R46,$T46,$V46,$X46,$Z46,$AB46,$AD46,$AF46,$AH46,$AJ46,AL46,AN46,AP46,AR46,AT46,AV46,AX46,AZ46,BB46,BD46,BF46,BH46,BJ46),2)-$C46/2&lt;=AJ46,(ROUND(AVERAGE($D46,$F46,$H46,$J46,$L46,$N46,$P46,$R46,$T46,$V46,$X46,$Z46,$AB46,$AD46,$AF46,$AH46,$AJ46,AL46,AN46,AP46,AR46,AT46,AV46,AX46,AZ46,BB46,BD46,BF46,BH46,BJ46),2)+$C46/2&gt;AJ46)),($F$5/$C$4),0))))</f>
        <v/>
      </c>
      <c r="AL46" s="250" t="str">
        <f t="shared" ref="AL46:AL67" si="78">IF($AL$8="Habilitado",IF($B46="","",ROUND(VLOOKUP($B46,UNITARIO_18,5,FALSE),2)),"")</f>
        <v/>
      </c>
      <c r="AM46" s="249" t="str">
        <f t="shared" ref="AM46:AM67" si="79">IF($B46="","",IF(AL46="","",IF($L$4="Media aritmética",(AL46&lt;=$C46)*($F$5/$C$4)+(AL46&gt;$C46)*0,IF(AND(ROUND(AVERAGE($D46,$F46,$H46,$J46,$L46,$N46,$P46,$R46,$T46,$V46,$X46,$Z46,$AB46,$AD46,$AF46,$AH46,$AJ46,AL46,AN46,AP46,AR46,AT46,AV46,AX46,AZ46,BB46,BD46,BF46,BH46,BJ46),2)-$C46/2&lt;=AL46,(ROUND(AVERAGE($D46,$F46,$H46,$J46,$L46,$N46,$P46,$R46,$T46,$V46,$X46,$Z46,$AB46,$AD46,$AF46,$AH46,$AJ46,AL46,AN46,AP46,AR46,AT46,AV46,AX46,AZ46,BB46,BD46,BF46,BH46,BJ46),2)+$C46/2&gt;AL46)),($F$5/$C$4),0))))</f>
        <v/>
      </c>
      <c r="AN46" s="250" t="str">
        <f t="shared" ref="AN46:AN67" si="80">IF($AN$8="Habilitado",IF($B46="","",ROUND(VLOOKUP($B46,UNITARIO_19,5,FALSE),2)),"")</f>
        <v/>
      </c>
      <c r="AO46" s="249" t="str">
        <f t="shared" ref="AO46:AO67" si="81">IF($B46="","",IF(AN46="","",IF($L$4="Media aritmética",(AN46&lt;=$C46)*($F$5/$C$4)+(AN46&gt;$C46)*0,IF(AND(ROUND(AVERAGE($D46,$F46,$H46,$J46,$L46,$N46,$P46,$R46,$T46,$V46,$X46,$Z46,$AB46,$AD46,$AF46,$AH46,$AJ46,AL46,AN46,AP46,AR46,AT46,AV46,AX46,AZ46,BB46,BD46,BF46,BH46,BJ46),2)-$C46/2&lt;=AN46,(ROUND(AVERAGE($D46,$F46,$H46,$J46,$L46,$N46,$P46,$R46,$T46,$V46,$X46,$Z46,$AB46,$AD46,$AF46,$AH46,$AJ46,AL46,AN46,AP46,AR46,AT46,AV46,AX46,AZ46,BB46,BD46,BF46,BH46,BJ46),2)+$C46/2&gt;AN46)),($F$5/$C$4),0))))</f>
        <v/>
      </c>
      <c r="AP46" s="250" t="str">
        <f t="shared" ref="AP46:AP67" si="82">IF($AP$8="Habilitado",IF($B46="","",ROUND(VLOOKUP($B46,UNITARIO_20,5,FALSE),2)),"")</f>
        <v/>
      </c>
      <c r="AQ46" s="249" t="str">
        <f t="shared" ref="AQ46:AQ67" si="83">IF($B46="","",IF(AP46="","",IF($L$4="Media aritmética",(AP46&lt;=$C46)*($F$5/$C$4)+(AP46&gt;$C46)*0,IF(AND(ROUND(AVERAGE($D46,$F46,$H46,$J46,$L46,$N46,$P46,$R46,$T46,$V46,$X46,$Z46,$AB46,$AD46,$AF46,$AH46,$AJ46,AL46,AN46,AP46,AR46,AT46,AV46,AX46,AZ46,BB46,BD46,BF46,BH46,BJ46),2)-$C46/2&lt;=AP46,(ROUND(AVERAGE($D46,$F46,$H46,$J46,$L46,$N46,$P46,$R46,$T46,$V46,$X46,$Z46,$AB46,$AD46,$AF46,$AH46,$AJ46,AL46,AN46,AP46,AR46,AT46,AV46,AX46,AZ46,BB46,BD46,BF46,BH46,BJ46),2)+$C46/2&gt;AP46)),($F$5/$C$4),0))))</f>
        <v/>
      </c>
      <c r="AR46" s="250" t="str">
        <f t="shared" ref="AR46:AR67" si="84">IF($AR$8="Habilitado",IF($B46="","",ROUND(VLOOKUP($B46,UNITARIO_21,5,FALSE),2)),"")</f>
        <v/>
      </c>
      <c r="AS46" s="249" t="str">
        <f t="shared" ref="AS46:AS67" si="85">IF($B46="","",IF(AR46="","",IF($L$4="Media aritmética",(AR46&lt;=$C46)*($F$5/$C$4)+(AR46&gt;$C46)*0,IF(AND(ROUND(AVERAGE($D46,$F46,$H46,$J46,$L46,$N46,$P46,$R46,$T46,$V46,$X46,$Z46,$AB46,$AD46,$AF46,$AH46,$AJ46,AL46,AN46,AP46,AR46,AT46,AV46,AX46,AZ46,BB46,BD46,BF46,BH46,BJ46),2)-$C46/2&lt;=AR46,(ROUND(AVERAGE($D46,$F46,$H46,$J46,$L46,$N46,$P46,$R46,$T46,$V46,$X46,$Z46,$AB46,$AD46,$AF46,$AH46,$AJ46,AL46,AN46,AP46,AR46,AT46,AV46,AX46,AZ46,BB46,BD46,BF46,BH46,BJ46),2)+$C46/2&gt;AR46)),($F$5/$C$4),0))))</f>
        <v/>
      </c>
      <c r="AT46" s="250"/>
      <c r="AU46" s="249"/>
      <c r="AV46" s="250"/>
      <c r="AW46" s="249"/>
      <c r="AX46" s="250"/>
      <c r="AY46" s="249"/>
      <c r="AZ46" s="250"/>
      <c r="BA46" s="249"/>
      <c r="BB46" s="250"/>
      <c r="BC46" s="249"/>
      <c r="BD46" s="250"/>
      <c r="BE46" s="249"/>
      <c r="BF46" s="250"/>
      <c r="BG46" s="249"/>
      <c r="BH46" s="250"/>
      <c r="BI46" s="249"/>
      <c r="BJ46" s="250"/>
      <c r="BK46" s="249"/>
    </row>
    <row r="47" spans="1:63" ht="21" customHeight="1" outlineLevel="1" x14ac:dyDescent="0.2">
      <c r="A47" s="245">
        <v>34</v>
      </c>
      <c r="B47" s="246" t="s">
        <v>1000</v>
      </c>
      <c r="C47" s="247">
        <f t="shared" ca="1" si="43"/>
        <v>3896393</v>
      </c>
      <c r="D47" s="248">
        <f t="shared" ca="1" si="44"/>
        <v>32997286</v>
      </c>
      <c r="E47" s="249">
        <f t="shared" ca="1" si="45"/>
        <v>0</v>
      </c>
      <c r="F47" s="250" t="str">
        <f t="shared" si="46"/>
        <v/>
      </c>
      <c r="G47" s="249" t="str">
        <f t="shared" si="47"/>
        <v/>
      </c>
      <c r="H47" s="250">
        <f t="shared" si="48"/>
        <v>25204500</v>
      </c>
      <c r="I47" s="249">
        <f t="shared" ca="1" si="49"/>
        <v>0</v>
      </c>
      <c r="J47" s="250" t="str">
        <f t="shared" ca="1" si="50"/>
        <v/>
      </c>
      <c r="K47" s="249" t="str">
        <f t="shared" ca="1" si="51"/>
        <v/>
      </c>
      <c r="L47" s="250" t="str">
        <f t="shared" ca="1" si="52"/>
        <v/>
      </c>
      <c r="M47" s="249" t="str">
        <f t="shared" ca="1" si="53"/>
        <v/>
      </c>
      <c r="N47" s="250" t="str">
        <f t="shared" ca="1" si="54"/>
        <v/>
      </c>
      <c r="O47" s="249" t="str">
        <f t="shared" ca="1" si="55"/>
        <v/>
      </c>
      <c r="P47" s="250" t="str">
        <f t="shared" ca="1" si="56"/>
        <v/>
      </c>
      <c r="Q47" s="249" t="str">
        <f t="shared" ca="1" si="57"/>
        <v/>
      </c>
      <c r="R47" s="250" t="str">
        <f t="shared" ca="1" si="58"/>
        <v/>
      </c>
      <c r="S47" s="249" t="str">
        <f t="shared" ca="1" si="59"/>
        <v/>
      </c>
      <c r="T47" s="250" t="str">
        <f t="shared" ca="1" si="60"/>
        <v/>
      </c>
      <c r="U47" s="249" t="str">
        <f t="shared" ca="1" si="61"/>
        <v/>
      </c>
      <c r="V47" s="250" t="str">
        <f t="shared" ca="1" si="62"/>
        <v/>
      </c>
      <c r="W47" s="249" t="str">
        <f t="shared" ca="1" si="63"/>
        <v/>
      </c>
      <c r="X47" s="250" t="str">
        <f t="shared" si="64"/>
        <v/>
      </c>
      <c r="Y47" s="249" t="str">
        <f t="shared" si="65"/>
        <v/>
      </c>
      <c r="Z47" s="250" t="str">
        <f t="shared" si="66"/>
        <v/>
      </c>
      <c r="AA47" s="249" t="str">
        <f t="shared" si="67"/>
        <v/>
      </c>
      <c r="AB47" s="250" t="str">
        <f t="shared" si="68"/>
        <v/>
      </c>
      <c r="AC47" s="249" t="str">
        <f t="shared" si="69"/>
        <v/>
      </c>
      <c r="AD47" s="250" t="str">
        <f t="shared" si="70"/>
        <v/>
      </c>
      <c r="AE47" s="249" t="str">
        <f t="shared" si="71"/>
        <v/>
      </c>
      <c r="AF47" s="250" t="str">
        <f t="shared" si="72"/>
        <v/>
      </c>
      <c r="AG47" s="249" t="str">
        <f t="shared" si="73"/>
        <v/>
      </c>
      <c r="AH47" s="250" t="str">
        <f t="shared" si="74"/>
        <v/>
      </c>
      <c r="AI47" s="249" t="str">
        <f t="shared" si="75"/>
        <v/>
      </c>
      <c r="AJ47" s="250" t="str">
        <f t="shared" si="76"/>
        <v/>
      </c>
      <c r="AK47" s="249" t="str">
        <f t="shared" si="77"/>
        <v/>
      </c>
      <c r="AL47" s="250" t="str">
        <f t="shared" si="78"/>
        <v/>
      </c>
      <c r="AM47" s="249" t="str">
        <f t="shared" si="79"/>
        <v/>
      </c>
      <c r="AN47" s="250" t="str">
        <f t="shared" si="80"/>
        <v/>
      </c>
      <c r="AO47" s="249" t="str">
        <f t="shared" si="81"/>
        <v/>
      </c>
      <c r="AP47" s="250" t="str">
        <f t="shared" si="82"/>
        <v/>
      </c>
      <c r="AQ47" s="249" t="str">
        <f t="shared" si="83"/>
        <v/>
      </c>
      <c r="AR47" s="250" t="str">
        <f t="shared" si="84"/>
        <v/>
      </c>
      <c r="AS47" s="249" t="str">
        <f t="shared" si="85"/>
        <v/>
      </c>
      <c r="AT47" s="250"/>
      <c r="AU47" s="249"/>
      <c r="AV47" s="250"/>
      <c r="AW47" s="249"/>
      <c r="AX47" s="250"/>
      <c r="AY47" s="249"/>
      <c r="AZ47" s="250"/>
      <c r="BA47" s="249"/>
      <c r="BB47" s="250"/>
      <c r="BC47" s="249"/>
      <c r="BD47" s="250"/>
      <c r="BE47" s="249"/>
      <c r="BF47" s="250"/>
      <c r="BG47" s="249"/>
      <c r="BH47" s="250"/>
      <c r="BI47" s="249"/>
      <c r="BJ47" s="250"/>
      <c r="BK47" s="249"/>
    </row>
    <row r="48" spans="1:63" ht="21" customHeight="1" outlineLevel="1" x14ac:dyDescent="0.2">
      <c r="A48" s="245">
        <v>35</v>
      </c>
      <c r="B48" s="246" t="s">
        <v>1007</v>
      </c>
      <c r="C48" s="247">
        <f t="shared" ca="1" si="43"/>
        <v>662640</v>
      </c>
      <c r="D48" s="248">
        <f t="shared" ca="1" si="44"/>
        <v>9103260</v>
      </c>
      <c r="E48" s="249">
        <f t="shared" ca="1" si="45"/>
        <v>0</v>
      </c>
      <c r="F48" s="250" t="str">
        <f t="shared" si="46"/>
        <v/>
      </c>
      <c r="G48" s="249" t="str">
        <f t="shared" si="47"/>
        <v/>
      </c>
      <c r="H48" s="250">
        <f t="shared" si="48"/>
        <v>10428540</v>
      </c>
      <c r="I48" s="249">
        <f t="shared" ca="1" si="49"/>
        <v>0</v>
      </c>
      <c r="J48" s="250" t="str">
        <f t="shared" ca="1" si="50"/>
        <v/>
      </c>
      <c r="K48" s="249" t="str">
        <f t="shared" ca="1" si="51"/>
        <v/>
      </c>
      <c r="L48" s="250" t="str">
        <f t="shared" ca="1" si="52"/>
        <v/>
      </c>
      <c r="M48" s="249" t="str">
        <f t="shared" ca="1" si="53"/>
        <v/>
      </c>
      <c r="N48" s="250" t="str">
        <f t="shared" ca="1" si="54"/>
        <v/>
      </c>
      <c r="O48" s="249" t="str">
        <f t="shared" ca="1" si="55"/>
        <v/>
      </c>
      <c r="P48" s="250" t="str">
        <f t="shared" ca="1" si="56"/>
        <v/>
      </c>
      <c r="Q48" s="249" t="str">
        <f t="shared" ca="1" si="57"/>
        <v/>
      </c>
      <c r="R48" s="250" t="str">
        <f t="shared" ca="1" si="58"/>
        <v/>
      </c>
      <c r="S48" s="249" t="str">
        <f t="shared" ca="1" si="59"/>
        <v/>
      </c>
      <c r="T48" s="250" t="str">
        <f t="shared" ca="1" si="60"/>
        <v/>
      </c>
      <c r="U48" s="249" t="str">
        <f t="shared" ca="1" si="61"/>
        <v/>
      </c>
      <c r="V48" s="250" t="str">
        <f t="shared" ca="1" si="62"/>
        <v/>
      </c>
      <c r="W48" s="249" t="str">
        <f t="shared" ca="1" si="63"/>
        <v/>
      </c>
      <c r="X48" s="250" t="str">
        <f t="shared" si="64"/>
        <v/>
      </c>
      <c r="Y48" s="249" t="str">
        <f t="shared" si="65"/>
        <v/>
      </c>
      <c r="Z48" s="250" t="str">
        <f t="shared" si="66"/>
        <v/>
      </c>
      <c r="AA48" s="249" t="str">
        <f t="shared" si="67"/>
        <v/>
      </c>
      <c r="AB48" s="250" t="str">
        <f t="shared" si="68"/>
        <v/>
      </c>
      <c r="AC48" s="249" t="str">
        <f t="shared" si="69"/>
        <v/>
      </c>
      <c r="AD48" s="250" t="str">
        <f t="shared" si="70"/>
        <v/>
      </c>
      <c r="AE48" s="249" t="str">
        <f t="shared" si="71"/>
        <v/>
      </c>
      <c r="AF48" s="250" t="str">
        <f t="shared" si="72"/>
        <v/>
      </c>
      <c r="AG48" s="249" t="str">
        <f t="shared" si="73"/>
        <v/>
      </c>
      <c r="AH48" s="250" t="str">
        <f t="shared" si="74"/>
        <v/>
      </c>
      <c r="AI48" s="249" t="str">
        <f t="shared" si="75"/>
        <v/>
      </c>
      <c r="AJ48" s="250" t="str">
        <f t="shared" si="76"/>
        <v/>
      </c>
      <c r="AK48" s="249" t="str">
        <f t="shared" si="77"/>
        <v/>
      </c>
      <c r="AL48" s="250" t="str">
        <f t="shared" si="78"/>
        <v/>
      </c>
      <c r="AM48" s="249" t="str">
        <f t="shared" si="79"/>
        <v/>
      </c>
      <c r="AN48" s="250" t="str">
        <f t="shared" si="80"/>
        <v/>
      </c>
      <c r="AO48" s="249" t="str">
        <f t="shared" si="81"/>
        <v/>
      </c>
      <c r="AP48" s="250" t="str">
        <f t="shared" si="82"/>
        <v/>
      </c>
      <c r="AQ48" s="249" t="str">
        <f t="shared" si="83"/>
        <v/>
      </c>
      <c r="AR48" s="250" t="str">
        <f t="shared" si="84"/>
        <v/>
      </c>
      <c r="AS48" s="249" t="str">
        <f t="shared" si="85"/>
        <v/>
      </c>
      <c r="AT48" s="250"/>
      <c r="AU48" s="249"/>
      <c r="AV48" s="250"/>
      <c r="AW48" s="249"/>
      <c r="AX48" s="250"/>
      <c r="AY48" s="249"/>
      <c r="AZ48" s="250"/>
      <c r="BA48" s="249"/>
      <c r="BB48" s="250"/>
      <c r="BC48" s="249"/>
      <c r="BD48" s="250"/>
      <c r="BE48" s="249"/>
      <c r="BF48" s="250"/>
      <c r="BG48" s="249"/>
      <c r="BH48" s="250"/>
      <c r="BI48" s="249"/>
      <c r="BJ48" s="250"/>
      <c r="BK48" s="249"/>
    </row>
    <row r="49" spans="1:63" ht="21" customHeight="1" outlineLevel="1" x14ac:dyDescent="0.2">
      <c r="A49" s="245">
        <v>36</v>
      </c>
      <c r="B49" s="246" t="s">
        <v>1013</v>
      </c>
      <c r="C49" s="247">
        <f t="shared" ca="1" si="43"/>
        <v>96418</v>
      </c>
      <c r="D49" s="248">
        <f t="shared" ca="1" si="44"/>
        <v>733824</v>
      </c>
      <c r="E49" s="249">
        <f t="shared" ca="1" si="45"/>
        <v>0</v>
      </c>
      <c r="F49" s="250" t="str">
        <f t="shared" si="46"/>
        <v/>
      </c>
      <c r="G49" s="249" t="str">
        <f t="shared" si="47"/>
        <v/>
      </c>
      <c r="H49" s="250">
        <f t="shared" si="48"/>
        <v>540988</v>
      </c>
      <c r="I49" s="249">
        <f t="shared" ca="1" si="49"/>
        <v>0</v>
      </c>
      <c r="J49" s="250" t="str">
        <f t="shared" ca="1" si="50"/>
        <v/>
      </c>
      <c r="K49" s="249" t="str">
        <f t="shared" ca="1" si="51"/>
        <v/>
      </c>
      <c r="L49" s="250" t="str">
        <f t="shared" ca="1" si="52"/>
        <v/>
      </c>
      <c r="M49" s="249" t="str">
        <f t="shared" ca="1" si="53"/>
        <v/>
      </c>
      <c r="N49" s="250" t="str">
        <f t="shared" ca="1" si="54"/>
        <v/>
      </c>
      <c r="O49" s="249" t="str">
        <f t="shared" ca="1" si="55"/>
        <v/>
      </c>
      <c r="P49" s="250" t="str">
        <f t="shared" ca="1" si="56"/>
        <v/>
      </c>
      <c r="Q49" s="249" t="str">
        <f t="shared" ca="1" si="57"/>
        <v/>
      </c>
      <c r="R49" s="250" t="str">
        <f t="shared" ca="1" si="58"/>
        <v/>
      </c>
      <c r="S49" s="249" t="str">
        <f t="shared" ca="1" si="59"/>
        <v/>
      </c>
      <c r="T49" s="250" t="str">
        <f t="shared" ca="1" si="60"/>
        <v/>
      </c>
      <c r="U49" s="249" t="str">
        <f t="shared" ca="1" si="61"/>
        <v/>
      </c>
      <c r="V49" s="250" t="str">
        <f t="shared" ca="1" si="62"/>
        <v/>
      </c>
      <c r="W49" s="249" t="str">
        <f t="shared" ca="1" si="63"/>
        <v/>
      </c>
      <c r="X49" s="250" t="str">
        <f t="shared" si="64"/>
        <v/>
      </c>
      <c r="Y49" s="249" t="str">
        <f t="shared" si="65"/>
        <v/>
      </c>
      <c r="Z49" s="250" t="str">
        <f t="shared" si="66"/>
        <v/>
      </c>
      <c r="AA49" s="249" t="str">
        <f t="shared" si="67"/>
        <v/>
      </c>
      <c r="AB49" s="250" t="str">
        <f t="shared" si="68"/>
        <v/>
      </c>
      <c r="AC49" s="249" t="str">
        <f t="shared" si="69"/>
        <v/>
      </c>
      <c r="AD49" s="250" t="str">
        <f t="shared" si="70"/>
        <v/>
      </c>
      <c r="AE49" s="249" t="str">
        <f t="shared" si="71"/>
        <v/>
      </c>
      <c r="AF49" s="250" t="str">
        <f t="shared" si="72"/>
        <v/>
      </c>
      <c r="AG49" s="249" t="str">
        <f t="shared" si="73"/>
        <v/>
      </c>
      <c r="AH49" s="250" t="str">
        <f t="shared" si="74"/>
        <v/>
      </c>
      <c r="AI49" s="249" t="str">
        <f t="shared" si="75"/>
        <v/>
      </c>
      <c r="AJ49" s="250" t="str">
        <f t="shared" si="76"/>
        <v/>
      </c>
      <c r="AK49" s="249" t="str">
        <f t="shared" si="77"/>
        <v/>
      </c>
      <c r="AL49" s="250" t="str">
        <f t="shared" si="78"/>
        <v/>
      </c>
      <c r="AM49" s="249" t="str">
        <f t="shared" si="79"/>
        <v/>
      </c>
      <c r="AN49" s="250" t="str">
        <f t="shared" si="80"/>
        <v/>
      </c>
      <c r="AO49" s="249" t="str">
        <f t="shared" si="81"/>
        <v/>
      </c>
      <c r="AP49" s="250" t="str">
        <f t="shared" si="82"/>
        <v/>
      </c>
      <c r="AQ49" s="249" t="str">
        <f t="shared" si="83"/>
        <v/>
      </c>
      <c r="AR49" s="250" t="str">
        <f t="shared" si="84"/>
        <v/>
      </c>
      <c r="AS49" s="249" t="str">
        <f t="shared" si="85"/>
        <v/>
      </c>
      <c r="AT49" s="250"/>
      <c r="AU49" s="249"/>
      <c r="AV49" s="250"/>
      <c r="AW49" s="249"/>
      <c r="AX49" s="250"/>
      <c r="AY49" s="249"/>
      <c r="AZ49" s="250"/>
      <c r="BA49" s="249"/>
      <c r="BB49" s="250"/>
      <c r="BC49" s="249"/>
      <c r="BD49" s="250"/>
      <c r="BE49" s="249"/>
      <c r="BF49" s="250"/>
      <c r="BG49" s="249"/>
      <c r="BH49" s="250"/>
      <c r="BI49" s="249"/>
      <c r="BJ49" s="250"/>
      <c r="BK49" s="249"/>
    </row>
    <row r="50" spans="1:63" ht="21" customHeight="1" outlineLevel="1" x14ac:dyDescent="0.2">
      <c r="A50" s="245">
        <v>37</v>
      </c>
      <c r="B50" s="246" t="s">
        <v>1015</v>
      </c>
      <c r="C50" s="247">
        <f t="shared" ca="1" si="43"/>
        <v>6783887</v>
      </c>
      <c r="D50" s="248">
        <f t="shared" ca="1" si="44"/>
        <v>38772274</v>
      </c>
      <c r="E50" s="249">
        <f t="shared" ca="1" si="45"/>
        <v>0</v>
      </c>
      <c r="F50" s="250" t="str">
        <f t="shared" si="46"/>
        <v/>
      </c>
      <c r="G50" s="249" t="str">
        <f t="shared" si="47"/>
        <v/>
      </c>
      <c r="H50" s="250">
        <f t="shared" si="48"/>
        <v>25204500</v>
      </c>
      <c r="I50" s="249">
        <f t="shared" ca="1" si="49"/>
        <v>0</v>
      </c>
      <c r="J50" s="250" t="str">
        <f t="shared" ca="1" si="50"/>
        <v/>
      </c>
      <c r="K50" s="249" t="str">
        <f t="shared" ca="1" si="51"/>
        <v/>
      </c>
      <c r="L50" s="250" t="str">
        <f t="shared" ca="1" si="52"/>
        <v/>
      </c>
      <c r="M50" s="249" t="str">
        <f t="shared" ca="1" si="53"/>
        <v/>
      </c>
      <c r="N50" s="250" t="str">
        <f t="shared" ca="1" si="54"/>
        <v/>
      </c>
      <c r="O50" s="249" t="str">
        <f t="shared" ca="1" si="55"/>
        <v/>
      </c>
      <c r="P50" s="250" t="str">
        <f t="shared" ca="1" si="56"/>
        <v/>
      </c>
      <c r="Q50" s="249" t="str">
        <f t="shared" ca="1" si="57"/>
        <v/>
      </c>
      <c r="R50" s="250" t="str">
        <f t="shared" ca="1" si="58"/>
        <v/>
      </c>
      <c r="S50" s="249" t="str">
        <f t="shared" ca="1" si="59"/>
        <v/>
      </c>
      <c r="T50" s="250" t="str">
        <f t="shared" ca="1" si="60"/>
        <v/>
      </c>
      <c r="U50" s="249" t="str">
        <f t="shared" ca="1" si="61"/>
        <v/>
      </c>
      <c r="V50" s="250" t="str">
        <f t="shared" ca="1" si="62"/>
        <v/>
      </c>
      <c r="W50" s="249" t="str">
        <f t="shared" ca="1" si="63"/>
        <v/>
      </c>
      <c r="X50" s="250" t="str">
        <f t="shared" si="64"/>
        <v/>
      </c>
      <c r="Y50" s="249" t="str">
        <f t="shared" si="65"/>
        <v/>
      </c>
      <c r="Z50" s="250" t="str">
        <f t="shared" si="66"/>
        <v/>
      </c>
      <c r="AA50" s="249" t="str">
        <f t="shared" si="67"/>
        <v/>
      </c>
      <c r="AB50" s="250" t="str">
        <f t="shared" si="68"/>
        <v/>
      </c>
      <c r="AC50" s="249" t="str">
        <f t="shared" si="69"/>
        <v/>
      </c>
      <c r="AD50" s="250" t="str">
        <f t="shared" si="70"/>
        <v/>
      </c>
      <c r="AE50" s="249" t="str">
        <f t="shared" si="71"/>
        <v/>
      </c>
      <c r="AF50" s="250" t="str">
        <f t="shared" si="72"/>
        <v/>
      </c>
      <c r="AG50" s="249" t="str">
        <f t="shared" si="73"/>
        <v/>
      </c>
      <c r="AH50" s="250" t="str">
        <f t="shared" si="74"/>
        <v/>
      </c>
      <c r="AI50" s="249" t="str">
        <f t="shared" si="75"/>
        <v/>
      </c>
      <c r="AJ50" s="250" t="str">
        <f t="shared" si="76"/>
        <v/>
      </c>
      <c r="AK50" s="249" t="str">
        <f t="shared" si="77"/>
        <v/>
      </c>
      <c r="AL50" s="250" t="str">
        <f t="shared" si="78"/>
        <v/>
      </c>
      <c r="AM50" s="249" t="str">
        <f t="shared" si="79"/>
        <v/>
      </c>
      <c r="AN50" s="250" t="str">
        <f t="shared" si="80"/>
        <v/>
      </c>
      <c r="AO50" s="249" t="str">
        <f t="shared" si="81"/>
        <v/>
      </c>
      <c r="AP50" s="250" t="str">
        <f t="shared" si="82"/>
        <v/>
      </c>
      <c r="AQ50" s="249" t="str">
        <f t="shared" si="83"/>
        <v/>
      </c>
      <c r="AR50" s="250" t="str">
        <f t="shared" si="84"/>
        <v/>
      </c>
      <c r="AS50" s="249" t="str">
        <f t="shared" si="85"/>
        <v/>
      </c>
      <c r="AT50" s="250"/>
      <c r="AU50" s="249"/>
      <c r="AV50" s="250"/>
      <c r="AW50" s="249"/>
      <c r="AX50" s="250"/>
      <c r="AY50" s="249"/>
      <c r="AZ50" s="250"/>
      <c r="BA50" s="249"/>
      <c r="BB50" s="250"/>
      <c r="BC50" s="249"/>
      <c r="BD50" s="250"/>
      <c r="BE50" s="249"/>
      <c r="BF50" s="250"/>
      <c r="BG50" s="249"/>
      <c r="BH50" s="250"/>
      <c r="BI50" s="249"/>
      <c r="BJ50" s="250"/>
      <c r="BK50" s="249"/>
    </row>
    <row r="51" spans="1:63" ht="21" customHeight="1" outlineLevel="1" x14ac:dyDescent="0.2">
      <c r="A51" s="245">
        <v>38</v>
      </c>
      <c r="B51" s="246" t="s">
        <v>1024</v>
      </c>
      <c r="C51" s="247">
        <f t="shared" ca="1" si="43"/>
        <v>441760</v>
      </c>
      <c r="D51" s="248">
        <f t="shared" ca="1" si="44"/>
        <v>6068840</v>
      </c>
      <c r="E51" s="249">
        <f t="shared" ca="1" si="45"/>
        <v>0</v>
      </c>
      <c r="F51" s="250" t="str">
        <f t="shared" si="46"/>
        <v/>
      </c>
      <c r="G51" s="249" t="str">
        <f t="shared" si="47"/>
        <v/>
      </c>
      <c r="H51" s="250">
        <f t="shared" si="48"/>
        <v>6952360</v>
      </c>
      <c r="I51" s="249">
        <f t="shared" ca="1" si="49"/>
        <v>0</v>
      </c>
      <c r="J51" s="250" t="str">
        <f t="shared" ca="1" si="50"/>
        <v/>
      </c>
      <c r="K51" s="249" t="str">
        <f t="shared" ca="1" si="51"/>
        <v/>
      </c>
      <c r="L51" s="250" t="str">
        <f t="shared" ca="1" si="52"/>
        <v/>
      </c>
      <c r="M51" s="249" t="str">
        <f t="shared" ca="1" si="53"/>
        <v/>
      </c>
      <c r="N51" s="250" t="str">
        <f t="shared" ca="1" si="54"/>
        <v/>
      </c>
      <c r="O51" s="249" t="str">
        <f t="shared" ca="1" si="55"/>
        <v/>
      </c>
      <c r="P51" s="250" t="str">
        <f t="shared" ca="1" si="56"/>
        <v/>
      </c>
      <c r="Q51" s="249" t="str">
        <f t="shared" ca="1" si="57"/>
        <v/>
      </c>
      <c r="R51" s="250" t="str">
        <f t="shared" ca="1" si="58"/>
        <v/>
      </c>
      <c r="S51" s="249" t="str">
        <f t="shared" ca="1" si="59"/>
        <v/>
      </c>
      <c r="T51" s="250" t="str">
        <f t="shared" ca="1" si="60"/>
        <v/>
      </c>
      <c r="U51" s="249" t="str">
        <f t="shared" ca="1" si="61"/>
        <v/>
      </c>
      <c r="V51" s="250" t="str">
        <f t="shared" ca="1" si="62"/>
        <v/>
      </c>
      <c r="W51" s="249" t="str">
        <f t="shared" ca="1" si="63"/>
        <v/>
      </c>
      <c r="X51" s="250" t="str">
        <f t="shared" si="64"/>
        <v/>
      </c>
      <c r="Y51" s="249" t="str">
        <f t="shared" si="65"/>
        <v/>
      </c>
      <c r="Z51" s="250" t="str">
        <f t="shared" si="66"/>
        <v/>
      </c>
      <c r="AA51" s="249" t="str">
        <f t="shared" si="67"/>
        <v/>
      </c>
      <c r="AB51" s="250" t="str">
        <f t="shared" si="68"/>
        <v/>
      </c>
      <c r="AC51" s="249" t="str">
        <f t="shared" si="69"/>
        <v/>
      </c>
      <c r="AD51" s="250" t="str">
        <f t="shared" si="70"/>
        <v/>
      </c>
      <c r="AE51" s="249" t="str">
        <f t="shared" si="71"/>
        <v/>
      </c>
      <c r="AF51" s="250" t="str">
        <f t="shared" si="72"/>
        <v/>
      </c>
      <c r="AG51" s="249" t="str">
        <f t="shared" si="73"/>
        <v/>
      </c>
      <c r="AH51" s="250" t="str">
        <f t="shared" si="74"/>
        <v/>
      </c>
      <c r="AI51" s="249" t="str">
        <f t="shared" si="75"/>
        <v/>
      </c>
      <c r="AJ51" s="250" t="str">
        <f t="shared" si="76"/>
        <v/>
      </c>
      <c r="AK51" s="249" t="str">
        <f t="shared" si="77"/>
        <v/>
      </c>
      <c r="AL51" s="250" t="str">
        <f t="shared" si="78"/>
        <v/>
      </c>
      <c r="AM51" s="249" t="str">
        <f t="shared" si="79"/>
        <v/>
      </c>
      <c r="AN51" s="250" t="str">
        <f t="shared" si="80"/>
        <v/>
      </c>
      <c r="AO51" s="249" t="str">
        <f t="shared" si="81"/>
        <v/>
      </c>
      <c r="AP51" s="250" t="str">
        <f t="shared" si="82"/>
        <v/>
      </c>
      <c r="AQ51" s="249" t="str">
        <f t="shared" si="83"/>
        <v/>
      </c>
      <c r="AR51" s="250" t="str">
        <f t="shared" si="84"/>
        <v/>
      </c>
      <c r="AS51" s="249" t="str">
        <f t="shared" si="85"/>
        <v/>
      </c>
      <c r="AT51" s="250"/>
      <c r="AU51" s="249"/>
      <c r="AV51" s="250"/>
      <c r="AW51" s="249"/>
      <c r="AX51" s="250"/>
      <c r="AY51" s="249"/>
      <c r="AZ51" s="250"/>
      <c r="BA51" s="249"/>
      <c r="BB51" s="250"/>
      <c r="BC51" s="249"/>
      <c r="BD51" s="250"/>
      <c r="BE51" s="249"/>
      <c r="BF51" s="250"/>
      <c r="BG51" s="249"/>
      <c r="BH51" s="250"/>
      <c r="BI51" s="249"/>
      <c r="BJ51" s="250"/>
      <c r="BK51" s="249"/>
    </row>
    <row r="52" spans="1:63" ht="21" customHeight="1" outlineLevel="1" x14ac:dyDescent="0.2">
      <c r="A52" s="245">
        <v>39</v>
      </c>
      <c r="B52" s="246" t="s">
        <v>1031</v>
      </c>
      <c r="C52" s="247">
        <f t="shared" ca="1" si="43"/>
        <v>86087.5</v>
      </c>
      <c r="D52" s="248">
        <f t="shared" ca="1" si="44"/>
        <v>655200</v>
      </c>
      <c r="E52" s="249">
        <f t="shared" ca="1" si="45"/>
        <v>0</v>
      </c>
      <c r="F52" s="250" t="str">
        <f t="shared" si="46"/>
        <v/>
      </c>
      <c r="G52" s="249" t="str">
        <f t="shared" si="47"/>
        <v/>
      </c>
      <c r="H52" s="250">
        <f t="shared" si="48"/>
        <v>483025</v>
      </c>
      <c r="I52" s="249">
        <f t="shared" ca="1" si="49"/>
        <v>0</v>
      </c>
      <c r="J52" s="250" t="str">
        <f t="shared" ca="1" si="50"/>
        <v/>
      </c>
      <c r="K52" s="249" t="str">
        <f t="shared" ca="1" si="51"/>
        <v/>
      </c>
      <c r="L52" s="250" t="str">
        <f t="shared" ca="1" si="52"/>
        <v/>
      </c>
      <c r="M52" s="249" t="str">
        <f t="shared" ca="1" si="53"/>
        <v/>
      </c>
      <c r="N52" s="250" t="str">
        <f t="shared" ca="1" si="54"/>
        <v/>
      </c>
      <c r="O52" s="249" t="str">
        <f t="shared" ca="1" si="55"/>
        <v/>
      </c>
      <c r="P52" s="250" t="str">
        <f t="shared" ca="1" si="56"/>
        <v/>
      </c>
      <c r="Q52" s="249" t="str">
        <f t="shared" ca="1" si="57"/>
        <v/>
      </c>
      <c r="R52" s="250" t="str">
        <f t="shared" ca="1" si="58"/>
        <v/>
      </c>
      <c r="S52" s="249" t="str">
        <f t="shared" ca="1" si="59"/>
        <v/>
      </c>
      <c r="T52" s="250" t="str">
        <f t="shared" ca="1" si="60"/>
        <v/>
      </c>
      <c r="U52" s="249" t="str">
        <f t="shared" ca="1" si="61"/>
        <v/>
      </c>
      <c r="V52" s="250" t="str">
        <f t="shared" ca="1" si="62"/>
        <v/>
      </c>
      <c r="W52" s="249" t="str">
        <f t="shared" ca="1" si="63"/>
        <v/>
      </c>
      <c r="X52" s="250" t="str">
        <f t="shared" si="64"/>
        <v/>
      </c>
      <c r="Y52" s="249" t="str">
        <f t="shared" si="65"/>
        <v/>
      </c>
      <c r="Z52" s="250" t="str">
        <f t="shared" si="66"/>
        <v/>
      </c>
      <c r="AA52" s="249" t="str">
        <f t="shared" si="67"/>
        <v/>
      </c>
      <c r="AB52" s="250" t="str">
        <f t="shared" si="68"/>
        <v/>
      </c>
      <c r="AC52" s="249" t="str">
        <f t="shared" si="69"/>
        <v/>
      </c>
      <c r="AD52" s="250" t="str">
        <f t="shared" si="70"/>
        <v/>
      </c>
      <c r="AE52" s="249" t="str">
        <f t="shared" si="71"/>
        <v/>
      </c>
      <c r="AF52" s="250" t="str">
        <f t="shared" si="72"/>
        <v/>
      </c>
      <c r="AG52" s="249" t="str">
        <f t="shared" si="73"/>
        <v/>
      </c>
      <c r="AH52" s="250" t="str">
        <f t="shared" si="74"/>
        <v/>
      </c>
      <c r="AI52" s="249" t="str">
        <f t="shared" si="75"/>
        <v/>
      </c>
      <c r="AJ52" s="250" t="str">
        <f t="shared" si="76"/>
        <v/>
      </c>
      <c r="AK52" s="249" t="str">
        <f t="shared" si="77"/>
        <v/>
      </c>
      <c r="AL52" s="250" t="str">
        <f t="shared" si="78"/>
        <v/>
      </c>
      <c r="AM52" s="249" t="str">
        <f t="shared" si="79"/>
        <v/>
      </c>
      <c r="AN52" s="250" t="str">
        <f t="shared" si="80"/>
        <v/>
      </c>
      <c r="AO52" s="249" t="str">
        <f t="shared" si="81"/>
        <v/>
      </c>
      <c r="AP52" s="250" t="str">
        <f t="shared" si="82"/>
        <v/>
      </c>
      <c r="AQ52" s="249" t="str">
        <f t="shared" si="83"/>
        <v/>
      </c>
      <c r="AR52" s="250" t="str">
        <f t="shared" si="84"/>
        <v/>
      </c>
      <c r="AS52" s="249" t="str">
        <f t="shared" si="85"/>
        <v/>
      </c>
      <c r="AT52" s="250"/>
      <c r="AU52" s="249"/>
      <c r="AV52" s="250"/>
      <c r="AW52" s="249"/>
      <c r="AX52" s="250"/>
      <c r="AY52" s="249"/>
      <c r="AZ52" s="250"/>
      <c r="BA52" s="249"/>
      <c r="BB52" s="250"/>
      <c r="BC52" s="249"/>
      <c r="BD52" s="250"/>
      <c r="BE52" s="249"/>
      <c r="BF52" s="250"/>
      <c r="BG52" s="249"/>
      <c r="BH52" s="250"/>
      <c r="BI52" s="249"/>
      <c r="BJ52" s="250"/>
      <c r="BK52" s="249"/>
    </row>
    <row r="53" spans="1:63" ht="21" customHeight="1" outlineLevel="1" x14ac:dyDescent="0.2">
      <c r="A53" s="245">
        <v>40</v>
      </c>
      <c r="B53" s="246" t="s">
        <v>1033</v>
      </c>
      <c r="C53" s="247">
        <f t="shared" ca="1" si="43"/>
        <v>1056148</v>
      </c>
      <c r="D53" s="248">
        <f t="shared" ca="1" si="44"/>
        <v>32997286</v>
      </c>
      <c r="E53" s="249">
        <f t="shared" ca="1" si="45"/>
        <v>0</v>
      </c>
      <c r="F53" s="250" t="str">
        <f t="shared" si="46"/>
        <v/>
      </c>
      <c r="G53" s="249" t="str">
        <f t="shared" si="47"/>
        <v/>
      </c>
      <c r="H53" s="250">
        <f t="shared" si="48"/>
        <v>30884990</v>
      </c>
      <c r="I53" s="249">
        <f t="shared" ca="1" si="49"/>
        <v>0</v>
      </c>
      <c r="J53" s="250" t="str">
        <f t="shared" ca="1" si="50"/>
        <v/>
      </c>
      <c r="K53" s="249" t="str">
        <f t="shared" ca="1" si="51"/>
        <v/>
      </c>
      <c r="L53" s="250" t="str">
        <f t="shared" ca="1" si="52"/>
        <v/>
      </c>
      <c r="M53" s="249" t="str">
        <f t="shared" ca="1" si="53"/>
        <v/>
      </c>
      <c r="N53" s="250" t="str">
        <f t="shared" ca="1" si="54"/>
        <v/>
      </c>
      <c r="O53" s="249" t="str">
        <f t="shared" ca="1" si="55"/>
        <v/>
      </c>
      <c r="P53" s="250" t="str">
        <f t="shared" ca="1" si="56"/>
        <v/>
      </c>
      <c r="Q53" s="249" t="str">
        <f t="shared" ca="1" si="57"/>
        <v/>
      </c>
      <c r="R53" s="250" t="str">
        <f t="shared" ca="1" si="58"/>
        <v/>
      </c>
      <c r="S53" s="249" t="str">
        <f t="shared" ca="1" si="59"/>
        <v/>
      </c>
      <c r="T53" s="250" t="str">
        <f t="shared" ca="1" si="60"/>
        <v/>
      </c>
      <c r="U53" s="249" t="str">
        <f t="shared" ca="1" si="61"/>
        <v/>
      </c>
      <c r="V53" s="250" t="str">
        <f t="shared" ca="1" si="62"/>
        <v/>
      </c>
      <c r="W53" s="249" t="str">
        <f t="shared" ca="1" si="63"/>
        <v/>
      </c>
      <c r="X53" s="250" t="str">
        <f t="shared" si="64"/>
        <v/>
      </c>
      <c r="Y53" s="249" t="str">
        <f t="shared" si="65"/>
        <v/>
      </c>
      <c r="Z53" s="250" t="str">
        <f t="shared" si="66"/>
        <v/>
      </c>
      <c r="AA53" s="249" t="str">
        <f t="shared" si="67"/>
        <v/>
      </c>
      <c r="AB53" s="250" t="str">
        <f t="shared" si="68"/>
        <v/>
      </c>
      <c r="AC53" s="249" t="str">
        <f t="shared" si="69"/>
        <v/>
      </c>
      <c r="AD53" s="250" t="str">
        <f t="shared" si="70"/>
        <v/>
      </c>
      <c r="AE53" s="249" t="str">
        <f t="shared" si="71"/>
        <v/>
      </c>
      <c r="AF53" s="250" t="str">
        <f t="shared" si="72"/>
        <v/>
      </c>
      <c r="AG53" s="249" t="str">
        <f t="shared" si="73"/>
        <v/>
      </c>
      <c r="AH53" s="250" t="str">
        <f t="shared" si="74"/>
        <v/>
      </c>
      <c r="AI53" s="249" t="str">
        <f t="shared" si="75"/>
        <v/>
      </c>
      <c r="AJ53" s="250" t="str">
        <f t="shared" si="76"/>
        <v/>
      </c>
      <c r="AK53" s="249" t="str">
        <f t="shared" si="77"/>
        <v/>
      </c>
      <c r="AL53" s="250" t="str">
        <f t="shared" si="78"/>
        <v/>
      </c>
      <c r="AM53" s="249" t="str">
        <f t="shared" si="79"/>
        <v/>
      </c>
      <c r="AN53" s="250" t="str">
        <f t="shared" si="80"/>
        <v/>
      </c>
      <c r="AO53" s="249" t="str">
        <f t="shared" si="81"/>
        <v/>
      </c>
      <c r="AP53" s="250" t="str">
        <f t="shared" si="82"/>
        <v/>
      </c>
      <c r="AQ53" s="249" t="str">
        <f t="shared" si="83"/>
        <v/>
      </c>
      <c r="AR53" s="250" t="str">
        <f t="shared" si="84"/>
        <v/>
      </c>
      <c r="AS53" s="249" t="str">
        <f t="shared" si="85"/>
        <v/>
      </c>
      <c r="AT53" s="250"/>
      <c r="AU53" s="249"/>
      <c r="AV53" s="250"/>
      <c r="AW53" s="249"/>
      <c r="AX53" s="250"/>
      <c r="AY53" s="249"/>
      <c r="AZ53" s="250"/>
      <c r="BA53" s="249"/>
      <c r="BB53" s="250"/>
      <c r="BC53" s="249"/>
      <c r="BD53" s="250"/>
      <c r="BE53" s="249"/>
      <c r="BF53" s="250"/>
      <c r="BG53" s="249"/>
      <c r="BH53" s="250"/>
      <c r="BI53" s="249"/>
      <c r="BJ53" s="250"/>
      <c r="BK53" s="249"/>
    </row>
    <row r="54" spans="1:63" ht="21" customHeight="1" outlineLevel="1" x14ac:dyDescent="0.2">
      <c r="A54" s="245">
        <v>41</v>
      </c>
      <c r="B54" s="246" t="s">
        <v>1042</v>
      </c>
      <c r="C54" s="247">
        <f t="shared" ca="1" si="43"/>
        <v>310870</v>
      </c>
      <c r="D54" s="248">
        <f t="shared" ca="1" si="44"/>
        <v>10620470</v>
      </c>
      <c r="E54" s="249">
        <f t="shared" ca="1" si="45"/>
        <v>0</v>
      </c>
      <c r="F54" s="250" t="str">
        <f t="shared" si="46"/>
        <v/>
      </c>
      <c r="G54" s="249" t="str">
        <f t="shared" si="47"/>
        <v/>
      </c>
      <c r="H54" s="250">
        <f t="shared" si="48"/>
        <v>9998730</v>
      </c>
      <c r="I54" s="249">
        <f t="shared" ca="1" si="49"/>
        <v>0</v>
      </c>
      <c r="J54" s="250" t="str">
        <f t="shared" ca="1" si="50"/>
        <v/>
      </c>
      <c r="K54" s="249" t="str">
        <f t="shared" ca="1" si="51"/>
        <v/>
      </c>
      <c r="L54" s="250" t="str">
        <f t="shared" ca="1" si="52"/>
        <v/>
      </c>
      <c r="M54" s="249" t="str">
        <f t="shared" ca="1" si="53"/>
        <v/>
      </c>
      <c r="N54" s="250" t="str">
        <f t="shared" ca="1" si="54"/>
        <v/>
      </c>
      <c r="O54" s="249" t="str">
        <f t="shared" ca="1" si="55"/>
        <v/>
      </c>
      <c r="P54" s="250" t="str">
        <f t="shared" ca="1" si="56"/>
        <v/>
      </c>
      <c r="Q54" s="249" t="str">
        <f t="shared" ca="1" si="57"/>
        <v/>
      </c>
      <c r="R54" s="250" t="str">
        <f t="shared" ca="1" si="58"/>
        <v/>
      </c>
      <c r="S54" s="249" t="str">
        <f t="shared" ca="1" si="59"/>
        <v/>
      </c>
      <c r="T54" s="250" t="str">
        <f t="shared" ca="1" si="60"/>
        <v/>
      </c>
      <c r="U54" s="249" t="str">
        <f t="shared" ca="1" si="61"/>
        <v/>
      </c>
      <c r="V54" s="250" t="str">
        <f t="shared" ca="1" si="62"/>
        <v/>
      </c>
      <c r="W54" s="249" t="str">
        <f t="shared" ca="1" si="63"/>
        <v/>
      </c>
      <c r="X54" s="250" t="str">
        <f t="shared" si="64"/>
        <v/>
      </c>
      <c r="Y54" s="249" t="str">
        <f t="shared" si="65"/>
        <v/>
      </c>
      <c r="Z54" s="250" t="str">
        <f t="shared" si="66"/>
        <v/>
      </c>
      <c r="AA54" s="249" t="str">
        <f t="shared" si="67"/>
        <v/>
      </c>
      <c r="AB54" s="250" t="str">
        <f t="shared" si="68"/>
        <v/>
      </c>
      <c r="AC54" s="249" t="str">
        <f t="shared" si="69"/>
        <v/>
      </c>
      <c r="AD54" s="250" t="str">
        <f t="shared" si="70"/>
        <v/>
      </c>
      <c r="AE54" s="249" t="str">
        <f t="shared" si="71"/>
        <v/>
      </c>
      <c r="AF54" s="250" t="str">
        <f t="shared" si="72"/>
        <v/>
      </c>
      <c r="AG54" s="249" t="str">
        <f t="shared" si="73"/>
        <v/>
      </c>
      <c r="AH54" s="250" t="str">
        <f t="shared" si="74"/>
        <v/>
      </c>
      <c r="AI54" s="249" t="str">
        <f t="shared" si="75"/>
        <v/>
      </c>
      <c r="AJ54" s="250" t="str">
        <f t="shared" si="76"/>
        <v/>
      </c>
      <c r="AK54" s="249" t="str">
        <f t="shared" si="77"/>
        <v/>
      </c>
      <c r="AL54" s="250" t="str">
        <f t="shared" si="78"/>
        <v/>
      </c>
      <c r="AM54" s="249" t="str">
        <f t="shared" si="79"/>
        <v/>
      </c>
      <c r="AN54" s="250" t="str">
        <f t="shared" si="80"/>
        <v/>
      </c>
      <c r="AO54" s="249" t="str">
        <f t="shared" si="81"/>
        <v/>
      </c>
      <c r="AP54" s="250" t="str">
        <f t="shared" si="82"/>
        <v/>
      </c>
      <c r="AQ54" s="249" t="str">
        <f t="shared" si="83"/>
        <v/>
      </c>
      <c r="AR54" s="250" t="str">
        <f t="shared" si="84"/>
        <v/>
      </c>
      <c r="AS54" s="249" t="str">
        <f t="shared" si="85"/>
        <v/>
      </c>
      <c r="AT54" s="250"/>
      <c r="AU54" s="249"/>
      <c r="AV54" s="250"/>
      <c r="AW54" s="249"/>
      <c r="AX54" s="250"/>
      <c r="AY54" s="249"/>
      <c r="AZ54" s="250"/>
      <c r="BA54" s="249"/>
      <c r="BB54" s="250"/>
      <c r="BC54" s="249"/>
      <c r="BD54" s="250"/>
      <c r="BE54" s="249"/>
      <c r="BF54" s="250"/>
      <c r="BG54" s="249"/>
      <c r="BH54" s="250"/>
      <c r="BI54" s="249"/>
      <c r="BJ54" s="250"/>
      <c r="BK54" s="249"/>
    </row>
    <row r="55" spans="1:63" ht="21" customHeight="1" outlineLevel="1" x14ac:dyDescent="0.2">
      <c r="A55" s="245">
        <v>42</v>
      </c>
      <c r="B55" s="246" t="s">
        <v>1049</v>
      </c>
      <c r="C55" s="247">
        <f t="shared" ca="1" si="43"/>
        <v>96418</v>
      </c>
      <c r="D55" s="248">
        <f t="shared" ca="1" si="44"/>
        <v>733824</v>
      </c>
      <c r="E55" s="249">
        <f t="shared" ca="1" si="45"/>
        <v>0</v>
      </c>
      <c r="F55" s="250" t="str">
        <f t="shared" si="46"/>
        <v/>
      </c>
      <c r="G55" s="249" t="str">
        <f t="shared" si="47"/>
        <v/>
      </c>
      <c r="H55" s="250">
        <f t="shared" si="48"/>
        <v>540988</v>
      </c>
      <c r="I55" s="249">
        <f t="shared" ca="1" si="49"/>
        <v>0</v>
      </c>
      <c r="J55" s="250" t="str">
        <f t="shared" ca="1" si="50"/>
        <v/>
      </c>
      <c r="K55" s="249" t="str">
        <f t="shared" ca="1" si="51"/>
        <v/>
      </c>
      <c r="L55" s="250" t="str">
        <f t="shared" ca="1" si="52"/>
        <v/>
      </c>
      <c r="M55" s="249" t="str">
        <f t="shared" ca="1" si="53"/>
        <v/>
      </c>
      <c r="N55" s="250" t="str">
        <f t="shared" ca="1" si="54"/>
        <v/>
      </c>
      <c r="O55" s="249" t="str">
        <f t="shared" ca="1" si="55"/>
        <v/>
      </c>
      <c r="P55" s="250" t="str">
        <f t="shared" ca="1" si="56"/>
        <v/>
      </c>
      <c r="Q55" s="249" t="str">
        <f t="shared" ca="1" si="57"/>
        <v/>
      </c>
      <c r="R55" s="250" t="str">
        <f t="shared" ca="1" si="58"/>
        <v/>
      </c>
      <c r="S55" s="249" t="str">
        <f t="shared" ca="1" si="59"/>
        <v/>
      </c>
      <c r="T55" s="250" t="str">
        <f t="shared" ca="1" si="60"/>
        <v/>
      </c>
      <c r="U55" s="249" t="str">
        <f t="shared" ca="1" si="61"/>
        <v/>
      </c>
      <c r="V55" s="250" t="str">
        <f t="shared" ca="1" si="62"/>
        <v/>
      </c>
      <c r="W55" s="249" t="str">
        <f t="shared" ca="1" si="63"/>
        <v/>
      </c>
      <c r="X55" s="250" t="str">
        <f t="shared" si="64"/>
        <v/>
      </c>
      <c r="Y55" s="249" t="str">
        <f t="shared" si="65"/>
        <v/>
      </c>
      <c r="Z55" s="250" t="str">
        <f t="shared" si="66"/>
        <v/>
      </c>
      <c r="AA55" s="249" t="str">
        <f t="shared" si="67"/>
        <v/>
      </c>
      <c r="AB55" s="250" t="str">
        <f t="shared" si="68"/>
        <v/>
      </c>
      <c r="AC55" s="249" t="str">
        <f t="shared" si="69"/>
        <v/>
      </c>
      <c r="AD55" s="250" t="str">
        <f t="shared" si="70"/>
        <v/>
      </c>
      <c r="AE55" s="249" t="str">
        <f t="shared" si="71"/>
        <v/>
      </c>
      <c r="AF55" s="250" t="str">
        <f t="shared" si="72"/>
        <v/>
      </c>
      <c r="AG55" s="249" t="str">
        <f t="shared" si="73"/>
        <v/>
      </c>
      <c r="AH55" s="250" t="str">
        <f t="shared" si="74"/>
        <v/>
      </c>
      <c r="AI55" s="249" t="str">
        <f t="shared" si="75"/>
        <v/>
      </c>
      <c r="AJ55" s="250" t="str">
        <f t="shared" si="76"/>
        <v/>
      </c>
      <c r="AK55" s="249" t="str">
        <f t="shared" si="77"/>
        <v/>
      </c>
      <c r="AL55" s="250" t="str">
        <f t="shared" si="78"/>
        <v/>
      </c>
      <c r="AM55" s="249" t="str">
        <f t="shared" si="79"/>
        <v/>
      </c>
      <c r="AN55" s="250" t="str">
        <f t="shared" si="80"/>
        <v/>
      </c>
      <c r="AO55" s="249" t="str">
        <f t="shared" si="81"/>
        <v/>
      </c>
      <c r="AP55" s="250" t="str">
        <f t="shared" si="82"/>
        <v/>
      </c>
      <c r="AQ55" s="249" t="str">
        <f t="shared" si="83"/>
        <v/>
      </c>
      <c r="AR55" s="250" t="str">
        <f t="shared" si="84"/>
        <v/>
      </c>
      <c r="AS55" s="249" t="str">
        <f t="shared" si="85"/>
        <v/>
      </c>
      <c r="AT55" s="250"/>
      <c r="AU55" s="249"/>
      <c r="AV55" s="250"/>
      <c r="AW55" s="249"/>
      <c r="AX55" s="250"/>
      <c r="AY55" s="249"/>
      <c r="AZ55" s="250"/>
      <c r="BA55" s="249"/>
      <c r="BB55" s="250"/>
      <c r="BC55" s="249"/>
      <c r="BD55" s="250"/>
      <c r="BE55" s="249"/>
      <c r="BF55" s="250"/>
      <c r="BG55" s="249"/>
      <c r="BH55" s="250"/>
      <c r="BI55" s="249"/>
      <c r="BJ55" s="250"/>
      <c r="BK55" s="249"/>
    </row>
    <row r="56" spans="1:63" ht="21" customHeight="1" outlineLevel="1" x14ac:dyDescent="0.2">
      <c r="A56" s="245">
        <v>43</v>
      </c>
      <c r="B56" s="246" t="s">
        <v>1050</v>
      </c>
      <c r="C56" s="247">
        <f t="shared" ca="1" si="43"/>
        <v>133230</v>
      </c>
      <c r="D56" s="248">
        <f t="shared" ca="1" si="44"/>
        <v>2491800</v>
      </c>
      <c r="E56" s="249">
        <f t="shared" ca="1" si="45"/>
        <v>0</v>
      </c>
      <c r="F56" s="250" t="str">
        <f t="shared" si="46"/>
        <v/>
      </c>
      <c r="G56" s="249" t="str">
        <f t="shared" si="47"/>
        <v/>
      </c>
      <c r="H56" s="250">
        <f t="shared" si="48"/>
        <v>2758260</v>
      </c>
      <c r="I56" s="249">
        <f t="shared" ca="1" si="49"/>
        <v>0</v>
      </c>
      <c r="J56" s="250" t="str">
        <f t="shared" ca="1" si="50"/>
        <v/>
      </c>
      <c r="K56" s="249" t="str">
        <f t="shared" ca="1" si="51"/>
        <v/>
      </c>
      <c r="L56" s="250" t="str">
        <f t="shared" ca="1" si="52"/>
        <v/>
      </c>
      <c r="M56" s="249" t="str">
        <f t="shared" ca="1" si="53"/>
        <v/>
      </c>
      <c r="N56" s="250" t="str">
        <f t="shared" ca="1" si="54"/>
        <v/>
      </c>
      <c r="O56" s="249" t="str">
        <f t="shared" ca="1" si="55"/>
        <v/>
      </c>
      <c r="P56" s="250" t="str">
        <f t="shared" ca="1" si="56"/>
        <v/>
      </c>
      <c r="Q56" s="249" t="str">
        <f t="shared" ca="1" si="57"/>
        <v/>
      </c>
      <c r="R56" s="250" t="str">
        <f t="shared" ca="1" si="58"/>
        <v/>
      </c>
      <c r="S56" s="249" t="str">
        <f t="shared" ca="1" si="59"/>
        <v/>
      </c>
      <c r="T56" s="250" t="str">
        <f t="shared" ca="1" si="60"/>
        <v/>
      </c>
      <c r="U56" s="249" t="str">
        <f t="shared" ca="1" si="61"/>
        <v/>
      </c>
      <c r="V56" s="250" t="str">
        <f t="shared" ca="1" si="62"/>
        <v/>
      </c>
      <c r="W56" s="249" t="str">
        <f t="shared" ca="1" si="63"/>
        <v/>
      </c>
      <c r="X56" s="250" t="str">
        <f t="shared" si="64"/>
        <v/>
      </c>
      <c r="Y56" s="249" t="str">
        <f t="shared" si="65"/>
        <v/>
      </c>
      <c r="Z56" s="250" t="str">
        <f t="shared" si="66"/>
        <v/>
      </c>
      <c r="AA56" s="249" t="str">
        <f t="shared" si="67"/>
        <v/>
      </c>
      <c r="AB56" s="250" t="str">
        <f t="shared" si="68"/>
        <v/>
      </c>
      <c r="AC56" s="249" t="str">
        <f t="shared" si="69"/>
        <v/>
      </c>
      <c r="AD56" s="250" t="str">
        <f t="shared" si="70"/>
        <v/>
      </c>
      <c r="AE56" s="249" t="str">
        <f t="shared" si="71"/>
        <v/>
      </c>
      <c r="AF56" s="250" t="str">
        <f t="shared" si="72"/>
        <v/>
      </c>
      <c r="AG56" s="249" t="str">
        <f t="shared" si="73"/>
        <v/>
      </c>
      <c r="AH56" s="250" t="str">
        <f t="shared" si="74"/>
        <v/>
      </c>
      <c r="AI56" s="249" t="str">
        <f t="shared" si="75"/>
        <v/>
      </c>
      <c r="AJ56" s="250" t="str">
        <f t="shared" si="76"/>
        <v/>
      </c>
      <c r="AK56" s="249" t="str">
        <f t="shared" si="77"/>
        <v/>
      </c>
      <c r="AL56" s="250" t="str">
        <f t="shared" si="78"/>
        <v/>
      </c>
      <c r="AM56" s="249" t="str">
        <f t="shared" si="79"/>
        <v/>
      </c>
      <c r="AN56" s="250" t="str">
        <f t="shared" si="80"/>
        <v/>
      </c>
      <c r="AO56" s="249" t="str">
        <f t="shared" si="81"/>
        <v/>
      </c>
      <c r="AP56" s="250" t="str">
        <f t="shared" si="82"/>
        <v/>
      </c>
      <c r="AQ56" s="249" t="str">
        <f t="shared" si="83"/>
        <v/>
      </c>
      <c r="AR56" s="250" t="str">
        <f t="shared" si="84"/>
        <v/>
      </c>
      <c r="AS56" s="249" t="str">
        <f t="shared" si="85"/>
        <v/>
      </c>
      <c r="AT56" s="250"/>
      <c r="AU56" s="249"/>
      <c r="AV56" s="250"/>
      <c r="AW56" s="249"/>
      <c r="AX56" s="250"/>
      <c r="AY56" s="249"/>
      <c r="AZ56" s="250"/>
      <c r="BA56" s="249"/>
      <c r="BB56" s="250"/>
      <c r="BC56" s="249"/>
      <c r="BD56" s="250"/>
      <c r="BE56" s="249"/>
      <c r="BF56" s="250"/>
      <c r="BG56" s="249"/>
      <c r="BH56" s="250"/>
      <c r="BI56" s="249"/>
      <c r="BJ56" s="250"/>
      <c r="BK56" s="249"/>
    </row>
    <row r="57" spans="1:63" ht="21" customHeight="1" outlineLevel="1" x14ac:dyDescent="0.2">
      <c r="A57" s="245">
        <v>44</v>
      </c>
      <c r="B57" s="246" t="s">
        <v>1051</v>
      </c>
      <c r="C57" s="247">
        <f t="shared" ca="1" si="43"/>
        <v>878625</v>
      </c>
      <c r="D57" s="248">
        <f t="shared" ca="1" si="44"/>
        <v>12850200</v>
      </c>
      <c r="E57" s="249">
        <f t="shared" ca="1" si="45"/>
        <v>0</v>
      </c>
      <c r="F57" s="250" t="str">
        <f t="shared" si="46"/>
        <v/>
      </c>
      <c r="G57" s="249" t="str">
        <f t="shared" si="47"/>
        <v/>
      </c>
      <c r="H57" s="250">
        <f t="shared" si="48"/>
        <v>11092950</v>
      </c>
      <c r="I57" s="249">
        <f t="shared" ca="1" si="49"/>
        <v>0</v>
      </c>
      <c r="J57" s="250" t="str">
        <f t="shared" ca="1" si="50"/>
        <v/>
      </c>
      <c r="K57" s="249" t="str">
        <f t="shared" ca="1" si="51"/>
        <v/>
      </c>
      <c r="L57" s="250" t="str">
        <f t="shared" ca="1" si="52"/>
        <v/>
      </c>
      <c r="M57" s="249" t="str">
        <f t="shared" ca="1" si="53"/>
        <v/>
      </c>
      <c r="N57" s="250" t="str">
        <f t="shared" ca="1" si="54"/>
        <v/>
      </c>
      <c r="O57" s="249" t="str">
        <f t="shared" ca="1" si="55"/>
        <v/>
      </c>
      <c r="P57" s="250" t="str">
        <f t="shared" ca="1" si="56"/>
        <v/>
      </c>
      <c r="Q57" s="249" t="str">
        <f t="shared" ca="1" si="57"/>
        <v/>
      </c>
      <c r="R57" s="250" t="str">
        <f t="shared" ca="1" si="58"/>
        <v/>
      </c>
      <c r="S57" s="249" t="str">
        <f t="shared" ca="1" si="59"/>
        <v/>
      </c>
      <c r="T57" s="250" t="str">
        <f t="shared" ca="1" si="60"/>
        <v/>
      </c>
      <c r="U57" s="249" t="str">
        <f t="shared" ca="1" si="61"/>
        <v/>
      </c>
      <c r="V57" s="250" t="str">
        <f t="shared" ca="1" si="62"/>
        <v/>
      </c>
      <c r="W57" s="249" t="str">
        <f t="shared" ca="1" si="63"/>
        <v/>
      </c>
      <c r="X57" s="250" t="str">
        <f t="shared" si="64"/>
        <v/>
      </c>
      <c r="Y57" s="249" t="str">
        <f t="shared" si="65"/>
        <v/>
      </c>
      <c r="Z57" s="250" t="str">
        <f t="shared" si="66"/>
        <v/>
      </c>
      <c r="AA57" s="249" t="str">
        <f t="shared" si="67"/>
        <v/>
      </c>
      <c r="AB57" s="250" t="str">
        <f t="shared" si="68"/>
        <v/>
      </c>
      <c r="AC57" s="249" t="str">
        <f t="shared" si="69"/>
        <v/>
      </c>
      <c r="AD57" s="250" t="str">
        <f t="shared" si="70"/>
        <v/>
      </c>
      <c r="AE57" s="249" t="str">
        <f t="shared" si="71"/>
        <v/>
      </c>
      <c r="AF57" s="250" t="str">
        <f t="shared" si="72"/>
        <v/>
      </c>
      <c r="AG57" s="249" t="str">
        <f t="shared" si="73"/>
        <v/>
      </c>
      <c r="AH57" s="250" t="str">
        <f t="shared" si="74"/>
        <v/>
      </c>
      <c r="AI57" s="249" t="str">
        <f t="shared" si="75"/>
        <v/>
      </c>
      <c r="AJ57" s="250" t="str">
        <f t="shared" si="76"/>
        <v/>
      </c>
      <c r="AK57" s="249" t="str">
        <f t="shared" si="77"/>
        <v/>
      </c>
      <c r="AL57" s="250" t="str">
        <f t="shared" si="78"/>
        <v/>
      </c>
      <c r="AM57" s="249" t="str">
        <f t="shared" si="79"/>
        <v/>
      </c>
      <c r="AN57" s="250" t="str">
        <f t="shared" si="80"/>
        <v/>
      </c>
      <c r="AO57" s="249" t="str">
        <f t="shared" si="81"/>
        <v/>
      </c>
      <c r="AP57" s="250" t="str">
        <f t="shared" si="82"/>
        <v/>
      </c>
      <c r="AQ57" s="249" t="str">
        <f t="shared" si="83"/>
        <v/>
      </c>
      <c r="AR57" s="250" t="str">
        <f t="shared" si="84"/>
        <v/>
      </c>
      <c r="AS57" s="249" t="str">
        <f t="shared" si="85"/>
        <v/>
      </c>
      <c r="AT57" s="250"/>
      <c r="AU57" s="249"/>
      <c r="AV57" s="250"/>
      <c r="AW57" s="249"/>
      <c r="AX57" s="250"/>
      <c r="AY57" s="249"/>
      <c r="AZ57" s="250"/>
      <c r="BA57" s="249"/>
      <c r="BB57" s="250"/>
      <c r="BC57" s="249"/>
      <c r="BD57" s="250"/>
      <c r="BE57" s="249"/>
      <c r="BF57" s="250"/>
      <c r="BG57" s="249"/>
      <c r="BH57" s="250"/>
      <c r="BI57" s="249"/>
      <c r="BJ57" s="250"/>
      <c r="BK57" s="249"/>
    </row>
    <row r="58" spans="1:63" ht="21" customHeight="1" outlineLevel="1" x14ac:dyDescent="0.2">
      <c r="A58" s="245">
        <v>45</v>
      </c>
      <c r="B58" s="246" t="s">
        <v>1064</v>
      </c>
      <c r="C58" s="247">
        <f t="shared" ca="1" si="43"/>
        <v>1703617.5</v>
      </c>
      <c r="D58" s="248">
        <f t="shared" ca="1" si="44"/>
        <v>26907235</v>
      </c>
      <c r="E58" s="249">
        <f t="shared" ca="1" si="45"/>
        <v>0</v>
      </c>
      <c r="F58" s="250" t="str">
        <f t="shared" si="46"/>
        <v/>
      </c>
      <c r="G58" s="249" t="str">
        <f t="shared" si="47"/>
        <v/>
      </c>
      <c r="H58" s="250">
        <f t="shared" si="48"/>
        <v>23500000</v>
      </c>
      <c r="I58" s="249">
        <f t="shared" ca="1" si="49"/>
        <v>0</v>
      </c>
      <c r="J58" s="250" t="str">
        <f t="shared" ca="1" si="50"/>
        <v/>
      </c>
      <c r="K58" s="249" t="str">
        <f t="shared" ca="1" si="51"/>
        <v/>
      </c>
      <c r="L58" s="250" t="str">
        <f t="shared" ca="1" si="52"/>
        <v/>
      </c>
      <c r="M58" s="249" t="str">
        <f t="shared" ca="1" si="53"/>
        <v/>
      </c>
      <c r="N58" s="250" t="str">
        <f t="shared" ca="1" si="54"/>
        <v/>
      </c>
      <c r="O58" s="249" t="str">
        <f t="shared" ca="1" si="55"/>
        <v/>
      </c>
      <c r="P58" s="250" t="str">
        <f t="shared" ca="1" si="56"/>
        <v/>
      </c>
      <c r="Q58" s="249" t="str">
        <f t="shared" ca="1" si="57"/>
        <v/>
      </c>
      <c r="R58" s="250" t="str">
        <f t="shared" ca="1" si="58"/>
        <v/>
      </c>
      <c r="S58" s="249" t="str">
        <f t="shared" ca="1" si="59"/>
        <v/>
      </c>
      <c r="T58" s="250" t="str">
        <f t="shared" ca="1" si="60"/>
        <v/>
      </c>
      <c r="U58" s="249" t="str">
        <f t="shared" ca="1" si="61"/>
        <v/>
      </c>
      <c r="V58" s="250" t="str">
        <f t="shared" ca="1" si="62"/>
        <v/>
      </c>
      <c r="W58" s="249" t="str">
        <f t="shared" ca="1" si="63"/>
        <v/>
      </c>
      <c r="X58" s="250" t="str">
        <f t="shared" si="64"/>
        <v/>
      </c>
      <c r="Y58" s="249" t="str">
        <f t="shared" si="65"/>
        <v/>
      </c>
      <c r="Z58" s="250" t="str">
        <f t="shared" si="66"/>
        <v/>
      </c>
      <c r="AA58" s="249" t="str">
        <f t="shared" si="67"/>
        <v/>
      </c>
      <c r="AB58" s="250" t="str">
        <f t="shared" si="68"/>
        <v/>
      </c>
      <c r="AC58" s="249" t="str">
        <f t="shared" si="69"/>
        <v/>
      </c>
      <c r="AD58" s="250" t="str">
        <f t="shared" si="70"/>
        <v/>
      </c>
      <c r="AE58" s="249" t="str">
        <f t="shared" si="71"/>
        <v/>
      </c>
      <c r="AF58" s="250" t="str">
        <f t="shared" si="72"/>
        <v/>
      </c>
      <c r="AG58" s="249" t="str">
        <f t="shared" si="73"/>
        <v/>
      </c>
      <c r="AH58" s="250" t="str">
        <f t="shared" si="74"/>
        <v/>
      </c>
      <c r="AI58" s="249" t="str">
        <f t="shared" si="75"/>
        <v/>
      </c>
      <c r="AJ58" s="250" t="str">
        <f t="shared" si="76"/>
        <v/>
      </c>
      <c r="AK58" s="249" t="str">
        <f t="shared" si="77"/>
        <v/>
      </c>
      <c r="AL58" s="250" t="str">
        <f t="shared" si="78"/>
        <v/>
      </c>
      <c r="AM58" s="249" t="str">
        <f t="shared" si="79"/>
        <v/>
      </c>
      <c r="AN58" s="250" t="str">
        <f t="shared" si="80"/>
        <v/>
      </c>
      <c r="AO58" s="249" t="str">
        <f t="shared" si="81"/>
        <v/>
      </c>
      <c r="AP58" s="250" t="str">
        <f t="shared" si="82"/>
        <v/>
      </c>
      <c r="AQ58" s="249" t="str">
        <f t="shared" si="83"/>
        <v/>
      </c>
      <c r="AR58" s="250" t="str">
        <f t="shared" si="84"/>
        <v/>
      </c>
      <c r="AS58" s="249" t="str">
        <f t="shared" si="85"/>
        <v/>
      </c>
      <c r="AT58" s="250"/>
      <c r="AU58" s="249"/>
      <c r="AV58" s="250"/>
      <c r="AW58" s="249"/>
      <c r="AX58" s="250"/>
      <c r="AY58" s="249"/>
      <c r="AZ58" s="250"/>
      <c r="BA58" s="249"/>
      <c r="BB58" s="250"/>
      <c r="BC58" s="249"/>
      <c r="BD58" s="250"/>
      <c r="BE58" s="249"/>
      <c r="BF58" s="250"/>
      <c r="BG58" s="249"/>
      <c r="BH58" s="250"/>
      <c r="BI58" s="249"/>
      <c r="BJ58" s="250"/>
      <c r="BK58" s="249"/>
    </row>
    <row r="59" spans="1:63" ht="21" customHeight="1" outlineLevel="1" x14ac:dyDescent="0.2">
      <c r="A59" s="245">
        <v>46</v>
      </c>
      <c r="B59" s="246" t="s">
        <v>1069</v>
      </c>
      <c r="C59" s="247">
        <f t="shared" ca="1" si="43"/>
        <v>5135272</v>
      </c>
      <c r="D59" s="248">
        <f t="shared" ca="1" si="44"/>
        <v>57648416</v>
      </c>
      <c r="E59" s="249">
        <f t="shared" ca="1" si="45"/>
        <v>0</v>
      </c>
      <c r="F59" s="250" t="str">
        <f t="shared" si="46"/>
        <v/>
      </c>
      <c r="G59" s="249" t="str">
        <f t="shared" si="47"/>
        <v/>
      </c>
      <c r="H59" s="250">
        <f t="shared" si="48"/>
        <v>47377872</v>
      </c>
      <c r="I59" s="249">
        <f t="shared" ca="1" si="49"/>
        <v>0</v>
      </c>
      <c r="J59" s="250" t="str">
        <f t="shared" ca="1" si="50"/>
        <v/>
      </c>
      <c r="K59" s="249" t="str">
        <f t="shared" ca="1" si="51"/>
        <v/>
      </c>
      <c r="L59" s="250" t="str">
        <f t="shared" ca="1" si="52"/>
        <v/>
      </c>
      <c r="M59" s="249" t="str">
        <f t="shared" ca="1" si="53"/>
        <v/>
      </c>
      <c r="N59" s="250" t="str">
        <f t="shared" ca="1" si="54"/>
        <v/>
      </c>
      <c r="O59" s="249" t="str">
        <f t="shared" ca="1" si="55"/>
        <v/>
      </c>
      <c r="P59" s="250" t="str">
        <f t="shared" ca="1" si="56"/>
        <v/>
      </c>
      <c r="Q59" s="249" t="str">
        <f t="shared" ca="1" si="57"/>
        <v/>
      </c>
      <c r="R59" s="250" t="str">
        <f t="shared" ca="1" si="58"/>
        <v/>
      </c>
      <c r="S59" s="249" t="str">
        <f t="shared" ca="1" si="59"/>
        <v/>
      </c>
      <c r="T59" s="250" t="str">
        <f t="shared" ca="1" si="60"/>
        <v/>
      </c>
      <c r="U59" s="249" t="str">
        <f t="shared" ca="1" si="61"/>
        <v/>
      </c>
      <c r="V59" s="250" t="str">
        <f t="shared" ca="1" si="62"/>
        <v/>
      </c>
      <c r="W59" s="249" t="str">
        <f t="shared" ca="1" si="63"/>
        <v/>
      </c>
      <c r="X59" s="250" t="str">
        <f t="shared" si="64"/>
        <v/>
      </c>
      <c r="Y59" s="249" t="str">
        <f t="shared" si="65"/>
        <v/>
      </c>
      <c r="Z59" s="250" t="str">
        <f t="shared" si="66"/>
        <v/>
      </c>
      <c r="AA59" s="249" t="str">
        <f t="shared" si="67"/>
        <v/>
      </c>
      <c r="AB59" s="250" t="str">
        <f t="shared" si="68"/>
        <v/>
      </c>
      <c r="AC59" s="249" t="str">
        <f t="shared" si="69"/>
        <v/>
      </c>
      <c r="AD59" s="250" t="str">
        <f t="shared" si="70"/>
        <v/>
      </c>
      <c r="AE59" s="249" t="str">
        <f t="shared" si="71"/>
        <v/>
      </c>
      <c r="AF59" s="250" t="str">
        <f t="shared" si="72"/>
        <v/>
      </c>
      <c r="AG59" s="249" t="str">
        <f t="shared" si="73"/>
        <v/>
      </c>
      <c r="AH59" s="250" t="str">
        <f t="shared" si="74"/>
        <v/>
      </c>
      <c r="AI59" s="249" t="str">
        <f t="shared" si="75"/>
        <v/>
      </c>
      <c r="AJ59" s="250" t="str">
        <f t="shared" si="76"/>
        <v/>
      </c>
      <c r="AK59" s="249" t="str">
        <f t="shared" si="77"/>
        <v/>
      </c>
      <c r="AL59" s="250" t="str">
        <f t="shared" si="78"/>
        <v/>
      </c>
      <c r="AM59" s="249" t="str">
        <f t="shared" si="79"/>
        <v/>
      </c>
      <c r="AN59" s="250" t="str">
        <f t="shared" si="80"/>
        <v/>
      </c>
      <c r="AO59" s="249" t="str">
        <f t="shared" si="81"/>
        <v/>
      </c>
      <c r="AP59" s="250" t="str">
        <f t="shared" si="82"/>
        <v/>
      </c>
      <c r="AQ59" s="249" t="str">
        <f t="shared" si="83"/>
        <v/>
      </c>
      <c r="AR59" s="250" t="str">
        <f t="shared" si="84"/>
        <v/>
      </c>
      <c r="AS59" s="249" t="str">
        <f t="shared" si="85"/>
        <v/>
      </c>
      <c r="AT59" s="250"/>
      <c r="AU59" s="249"/>
      <c r="AV59" s="250"/>
      <c r="AW59" s="249"/>
      <c r="AX59" s="250"/>
      <c r="AY59" s="249"/>
      <c r="AZ59" s="250"/>
      <c r="BA59" s="249"/>
      <c r="BB59" s="250"/>
      <c r="BC59" s="249"/>
      <c r="BD59" s="250"/>
      <c r="BE59" s="249"/>
      <c r="BF59" s="250"/>
      <c r="BG59" s="249"/>
      <c r="BH59" s="250"/>
      <c r="BI59" s="249"/>
      <c r="BJ59" s="250"/>
      <c r="BK59" s="249"/>
    </row>
    <row r="60" spans="1:63" ht="21" customHeight="1" outlineLevel="1" x14ac:dyDescent="0.2">
      <c r="A60" s="245">
        <v>47</v>
      </c>
      <c r="B60" s="246" t="s">
        <v>1075</v>
      </c>
      <c r="C60" s="247">
        <f t="shared" ca="1" si="43"/>
        <v>6746905</v>
      </c>
      <c r="D60" s="248">
        <f t="shared" ca="1" si="44"/>
        <v>26818837</v>
      </c>
      <c r="E60" s="249">
        <f t="shared" ca="1" si="45"/>
        <v>0</v>
      </c>
      <c r="F60" s="250" t="str">
        <f t="shared" si="46"/>
        <v/>
      </c>
      <c r="G60" s="249" t="str">
        <f t="shared" si="47"/>
        <v/>
      </c>
      <c r="H60" s="250">
        <f t="shared" si="48"/>
        <v>13325027</v>
      </c>
      <c r="I60" s="249">
        <f t="shared" ca="1" si="49"/>
        <v>0</v>
      </c>
      <c r="J60" s="250" t="str">
        <f t="shared" ca="1" si="50"/>
        <v/>
      </c>
      <c r="K60" s="249" t="str">
        <f t="shared" ca="1" si="51"/>
        <v/>
      </c>
      <c r="L60" s="250" t="str">
        <f t="shared" ca="1" si="52"/>
        <v/>
      </c>
      <c r="M60" s="249" t="str">
        <f t="shared" ca="1" si="53"/>
        <v/>
      </c>
      <c r="N60" s="250" t="str">
        <f t="shared" ca="1" si="54"/>
        <v/>
      </c>
      <c r="O60" s="249" t="str">
        <f t="shared" ca="1" si="55"/>
        <v/>
      </c>
      <c r="P60" s="250" t="str">
        <f t="shared" ca="1" si="56"/>
        <v/>
      </c>
      <c r="Q60" s="249" t="str">
        <f t="shared" ca="1" si="57"/>
        <v/>
      </c>
      <c r="R60" s="250" t="str">
        <f t="shared" ca="1" si="58"/>
        <v/>
      </c>
      <c r="S60" s="249" t="str">
        <f t="shared" ca="1" si="59"/>
        <v/>
      </c>
      <c r="T60" s="250" t="str">
        <f t="shared" ca="1" si="60"/>
        <v/>
      </c>
      <c r="U60" s="249" t="str">
        <f t="shared" ca="1" si="61"/>
        <v/>
      </c>
      <c r="V60" s="250" t="str">
        <f t="shared" ca="1" si="62"/>
        <v/>
      </c>
      <c r="W60" s="249" t="str">
        <f t="shared" ca="1" si="63"/>
        <v/>
      </c>
      <c r="X60" s="250" t="str">
        <f t="shared" si="64"/>
        <v/>
      </c>
      <c r="Y60" s="249" t="str">
        <f t="shared" si="65"/>
        <v/>
      </c>
      <c r="Z60" s="250" t="str">
        <f t="shared" si="66"/>
        <v/>
      </c>
      <c r="AA60" s="249" t="str">
        <f t="shared" si="67"/>
        <v/>
      </c>
      <c r="AB60" s="250" t="str">
        <f t="shared" si="68"/>
        <v/>
      </c>
      <c r="AC60" s="249" t="str">
        <f t="shared" si="69"/>
        <v/>
      </c>
      <c r="AD60" s="250" t="str">
        <f t="shared" si="70"/>
        <v/>
      </c>
      <c r="AE60" s="249" t="str">
        <f t="shared" si="71"/>
        <v/>
      </c>
      <c r="AF60" s="250" t="str">
        <f t="shared" si="72"/>
        <v/>
      </c>
      <c r="AG60" s="249" t="str">
        <f t="shared" si="73"/>
        <v/>
      </c>
      <c r="AH60" s="250" t="str">
        <f t="shared" si="74"/>
        <v/>
      </c>
      <c r="AI60" s="249" t="str">
        <f t="shared" si="75"/>
        <v/>
      </c>
      <c r="AJ60" s="250" t="str">
        <f t="shared" si="76"/>
        <v/>
      </c>
      <c r="AK60" s="249" t="str">
        <f t="shared" si="77"/>
        <v/>
      </c>
      <c r="AL60" s="250" t="str">
        <f t="shared" si="78"/>
        <v/>
      </c>
      <c r="AM60" s="249" t="str">
        <f t="shared" si="79"/>
        <v/>
      </c>
      <c r="AN60" s="250" t="str">
        <f t="shared" si="80"/>
        <v/>
      </c>
      <c r="AO60" s="249" t="str">
        <f t="shared" si="81"/>
        <v/>
      </c>
      <c r="AP60" s="250" t="str">
        <f t="shared" si="82"/>
        <v/>
      </c>
      <c r="AQ60" s="249" t="str">
        <f t="shared" si="83"/>
        <v/>
      </c>
      <c r="AR60" s="250" t="str">
        <f t="shared" si="84"/>
        <v/>
      </c>
      <c r="AS60" s="249" t="str">
        <f t="shared" si="85"/>
        <v/>
      </c>
      <c r="AT60" s="250"/>
      <c r="AU60" s="249"/>
      <c r="AV60" s="250"/>
      <c r="AW60" s="249"/>
      <c r="AX60" s="250"/>
      <c r="AY60" s="249"/>
      <c r="AZ60" s="250"/>
      <c r="BA60" s="249"/>
      <c r="BB60" s="250"/>
      <c r="BC60" s="249"/>
      <c r="BD60" s="250"/>
      <c r="BE60" s="249"/>
      <c r="BF60" s="250"/>
      <c r="BG60" s="249"/>
      <c r="BH60" s="250"/>
      <c r="BI60" s="249"/>
      <c r="BJ60" s="250"/>
      <c r="BK60" s="249"/>
    </row>
    <row r="61" spans="1:63" ht="21" customHeight="1" outlineLevel="1" x14ac:dyDescent="0.2">
      <c r="A61" s="245">
        <v>48</v>
      </c>
      <c r="B61" s="246" t="s">
        <v>1085</v>
      </c>
      <c r="C61" s="247">
        <f t="shared" ca="1" si="43"/>
        <v>388721.5</v>
      </c>
      <c r="D61" s="248">
        <f t="shared" ca="1" si="44"/>
        <v>3022657</v>
      </c>
      <c r="E61" s="249">
        <f t="shared" ca="1" si="45"/>
        <v>0</v>
      </c>
      <c r="F61" s="250" t="str">
        <f t="shared" si="46"/>
        <v/>
      </c>
      <c r="G61" s="249" t="str">
        <f t="shared" si="47"/>
        <v/>
      </c>
      <c r="H61" s="250">
        <f t="shared" si="48"/>
        <v>3800100</v>
      </c>
      <c r="I61" s="249">
        <f t="shared" ca="1" si="49"/>
        <v>0</v>
      </c>
      <c r="J61" s="250" t="str">
        <f t="shared" ca="1" si="50"/>
        <v/>
      </c>
      <c r="K61" s="249" t="str">
        <f t="shared" ca="1" si="51"/>
        <v/>
      </c>
      <c r="L61" s="250" t="str">
        <f t="shared" ca="1" si="52"/>
        <v/>
      </c>
      <c r="M61" s="249" t="str">
        <f t="shared" ca="1" si="53"/>
        <v/>
      </c>
      <c r="N61" s="250" t="str">
        <f t="shared" ca="1" si="54"/>
        <v/>
      </c>
      <c r="O61" s="249" t="str">
        <f t="shared" ca="1" si="55"/>
        <v/>
      </c>
      <c r="P61" s="250" t="str">
        <f t="shared" ca="1" si="56"/>
        <v/>
      </c>
      <c r="Q61" s="249" t="str">
        <f t="shared" ca="1" si="57"/>
        <v/>
      </c>
      <c r="R61" s="250" t="str">
        <f t="shared" ca="1" si="58"/>
        <v/>
      </c>
      <c r="S61" s="249" t="str">
        <f t="shared" ca="1" si="59"/>
        <v/>
      </c>
      <c r="T61" s="250" t="str">
        <f t="shared" ca="1" si="60"/>
        <v/>
      </c>
      <c r="U61" s="249" t="str">
        <f t="shared" ca="1" si="61"/>
        <v/>
      </c>
      <c r="V61" s="250" t="str">
        <f t="shared" ca="1" si="62"/>
        <v/>
      </c>
      <c r="W61" s="249" t="str">
        <f t="shared" ca="1" si="63"/>
        <v/>
      </c>
      <c r="X61" s="250" t="str">
        <f t="shared" si="64"/>
        <v/>
      </c>
      <c r="Y61" s="249" t="str">
        <f t="shared" si="65"/>
        <v/>
      </c>
      <c r="Z61" s="250" t="str">
        <f t="shared" si="66"/>
        <v/>
      </c>
      <c r="AA61" s="249" t="str">
        <f t="shared" si="67"/>
        <v/>
      </c>
      <c r="AB61" s="250" t="str">
        <f t="shared" si="68"/>
        <v/>
      </c>
      <c r="AC61" s="249" t="str">
        <f t="shared" si="69"/>
        <v/>
      </c>
      <c r="AD61" s="250" t="str">
        <f t="shared" si="70"/>
        <v/>
      </c>
      <c r="AE61" s="249" t="str">
        <f t="shared" si="71"/>
        <v/>
      </c>
      <c r="AF61" s="250" t="str">
        <f t="shared" si="72"/>
        <v/>
      </c>
      <c r="AG61" s="249" t="str">
        <f t="shared" si="73"/>
        <v/>
      </c>
      <c r="AH61" s="250" t="str">
        <f t="shared" si="74"/>
        <v/>
      </c>
      <c r="AI61" s="249" t="str">
        <f t="shared" si="75"/>
        <v/>
      </c>
      <c r="AJ61" s="250" t="str">
        <f t="shared" si="76"/>
        <v/>
      </c>
      <c r="AK61" s="249" t="str">
        <f t="shared" si="77"/>
        <v/>
      </c>
      <c r="AL61" s="250" t="str">
        <f t="shared" si="78"/>
        <v/>
      </c>
      <c r="AM61" s="249" t="str">
        <f t="shared" si="79"/>
        <v/>
      </c>
      <c r="AN61" s="250" t="str">
        <f t="shared" si="80"/>
        <v/>
      </c>
      <c r="AO61" s="249" t="str">
        <f t="shared" si="81"/>
        <v/>
      </c>
      <c r="AP61" s="250" t="str">
        <f t="shared" si="82"/>
        <v/>
      </c>
      <c r="AQ61" s="249" t="str">
        <f t="shared" si="83"/>
        <v/>
      </c>
      <c r="AR61" s="250" t="str">
        <f t="shared" si="84"/>
        <v/>
      </c>
      <c r="AS61" s="249" t="str">
        <f t="shared" si="85"/>
        <v/>
      </c>
      <c r="AT61" s="250"/>
      <c r="AU61" s="249"/>
      <c r="AV61" s="250"/>
      <c r="AW61" s="249"/>
      <c r="AX61" s="250"/>
      <c r="AY61" s="249"/>
      <c r="AZ61" s="250"/>
      <c r="BA61" s="249"/>
      <c r="BB61" s="250"/>
      <c r="BC61" s="249"/>
      <c r="BD61" s="250"/>
      <c r="BE61" s="249"/>
      <c r="BF61" s="250"/>
      <c r="BG61" s="249"/>
      <c r="BH61" s="250"/>
      <c r="BI61" s="249"/>
      <c r="BJ61" s="250"/>
      <c r="BK61" s="249"/>
    </row>
    <row r="62" spans="1:63" ht="21" customHeight="1" outlineLevel="1" x14ac:dyDescent="0.2">
      <c r="A62" s="245">
        <v>49</v>
      </c>
      <c r="B62" s="246" t="s">
        <v>1087</v>
      </c>
      <c r="C62" s="247">
        <f t="shared" ca="1" si="43"/>
        <v>4247864</v>
      </c>
      <c r="D62" s="248">
        <f t="shared" ca="1" si="44"/>
        <v>10815270</v>
      </c>
      <c r="E62" s="249">
        <f t="shared" ca="1" si="45"/>
        <v>0</v>
      </c>
      <c r="F62" s="250" t="str">
        <f t="shared" si="46"/>
        <v/>
      </c>
      <c r="G62" s="249" t="str">
        <f t="shared" si="47"/>
        <v/>
      </c>
      <c r="H62" s="250">
        <f t="shared" si="48"/>
        <v>2319542</v>
      </c>
      <c r="I62" s="249">
        <f t="shared" ca="1" si="49"/>
        <v>0</v>
      </c>
      <c r="J62" s="250" t="str">
        <f t="shared" ca="1" si="50"/>
        <v/>
      </c>
      <c r="K62" s="249" t="str">
        <f t="shared" ca="1" si="51"/>
        <v/>
      </c>
      <c r="L62" s="250" t="str">
        <f t="shared" ca="1" si="52"/>
        <v/>
      </c>
      <c r="M62" s="249" t="str">
        <f t="shared" ca="1" si="53"/>
        <v/>
      </c>
      <c r="N62" s="250" t="str">
        <f t="shared" ca="1" si="54"/>
        <v/>
      </c>
      <c r="O62" s="249" t="str">
        <f t="shared" ca="1" si="55"/>
        <v/>
      </c>
      <c r="P62" s="250" t="str">
        <f t="shared" ca="1" si="56"/>
        <v/>
      </c>
      <c r="Q62" s="249" t="str">
        <f t="shared" ca="1" si="57"/>
        <v/>
      </c>
      <c r="R62" s="250" t="str">
        <f t="shared" ca="1" si="58"/>
        <v/>
      </c>
      <c r="S62" s="249" t="str">
        <f t="shared" ca="1" si="59"/>
        <v/>
      </c>
      <c r="T62" s="250" t="str">
        <f t="shared" ca="1" si="60"/>
        <v/>
      </c>
      <c r="U62" s="249" t="str">
        <f t="shared" ca="1" si="61"/>
        <v/>
      </c>
      <c r="V62" s="250" t="str">
        <f t="shared" ca="1" si="62"/>
        <v/>
      </c>
      <c r="W62" s="249" t="str">
        <f t="shared" ca="1" si="63"/>
        <v/>
      </c>
      <c r="X62" s="250" t="str">
        <f t="shared" si="64"/>
        <v/>
      </c>
      <c r="Y62" s="249" t="str">
        <f t="shared" si="65"/>
        <v/>
      </c>
      <c r="Z62" s="250" t="str">
        <f t="shared" si="66"/>
        <v/>
      </c>
      <c r="AA62" s="249" t="str">
        <f t="shared" si="67"/>
        <v/>
      </c>
      <c r="AB62" s="250" t="str">
        <f t="shared" si="68"/>
        <v/>
      </c>
      <c r="AC62" s="249" t="str">
        <f t="shared" si="69"/>
        <v/>
      </c>
      <c r="AD62" s="250" t="str">
        <f t="shared" si="70"/>
        <v/>
      </c>
      <c r="AE62" s="249" t="str">
        <f t="shared" si="71"/>
        <v/>
      </c>
      <c r="AF62" s="250" t="str">
        <f t="shared" si="72"/>
        <v/>
      </c>
      <c r="AG62" s="249" t="str">
        <f t="shared" si="73"/>
        <v/>
      </c>
      <c r="AH62" s="250" t="str">
        <f t="shared" si="74"/>
        <v/>
      </c>
      <c r="AI62" s="249" t="str">
        <f t="shared" si="75"/>
        <v/>
      </c>
      <c r="AJ62" s="250" t="str">
        <f t="shared" si="76"/>
        <v/>
      </c>
      <c r="AK62" s="249" t="str">
        <f t="shared" si="77"/>
        <v/>
      </c>
      <c r="AL62" s="250" t="str">
        <f t="shared" si="78"/>
        <v/>
      </c>
      <c r="AM62" s="249" t="str">
        <f t="shared" si="79"/>
        <v/>
      </c>
      <c r="AN62" s="250" t="str">
        <f t="shared" si="80"/>
        <v/>
      </c>
      <c r="AO62" s="249" t="str">
        <f t="shared" si="81"/>
        <v/>
      </c>
      <c r="AP62" s="250" t="str">
        <f t="shared" si="82"/>
        <v/>
      </c>
      <c r="AQ62" s="249" t="str">
        <f t="shared" si="83"/>
        <v/>
      </c>
      <c r="AR62" s="250" t="str">
        <f t="shared" si="84"/>
        <v/>
      </c>
      <c r="AS62" s="249" t="str">
        <f t="shared" si="85"/>
        <v/>
      </c>
      <c r="AT62" s="250"/>
      <c r="AU62" s="249"/>
      <c r="AV62" s="250"/>
      <c r="AW62" s="249"/>
      <c r="AX62" s="250"/>
      <c r="AY62" s="249"/>
      <c r="AZ62" s="250"/>
      <c r="BA62" s="249"/>
      <c r="BB62" s="250"/>
      <c r="BC62" s="249"/>
      <c r="BD62" s="250"/>
      <c r="BE62" s="249"/>
      <c r="BF62" s="250"/>
      <c r="BG62" s="249"/>
      <c r="BH62" s="250"/>
      <c r="BI62" s="249"/>
      <c r="BJ62" s="250"/>
      <c r="BK62" s="249"/>
    </row>
    <row r="63" spans="1:63" ht="21" customHeight="1" outlineLevel="1" x14ac:dyDescent="0.2">
      <c r="A63" s="245">
        <v>50</v>
      </c>
      <c r="B63" s="246" t="s">
        <v>1089</v>
      </c>
      <c r="C63" s="247">
        <f t="shared" ca="1" si="43"/>
        <v>9199315</v>
      </c>
      <c r="D63" s="248">
        <f t="shared" ca="1" si="44"/>
        <v>20274005</v>
      </c>
      <c r="E63" s="249">
        <f t="shared" ca="1" si="45"/>
        <v>0</v>
      </c>
      <c r="F63" s="250" t="str">
        <f t="shared" si="46"/>
        <v/>
      </c>
      <c r="G63" s="249" t="str">
        <f t="shared" si="47"/>
        <v/>
      </c>
      <c r="H63" s="250">
        <f t="shared" si="48"/>
        <v>1875375</v>
      </c>
      <c r="I63" s="249">
        <f t="shared" ca="1" si="49"/>
        <v>0</v>
      </c>
      <c r="J63" s="250" t="str">
        <f t="shared" ca="1" si="50"/>
        <v/>
      </c>
      <c r="K63" s="249" t="str">
        <f t="shared" ca="1" si="51"/>
        <v/>
      </c>
      <c r="L63" s="250" t="str">
        <f t="shared" ca="1" si="52"/>
        <v/>
      </c>
      <c r="M63" s="249" t="str">
        <f t="shared" ca="1" si="53"/>
        <v/>
      </c>
      <c r="N63" s="250" t="str">
        <f t="shared" ca="1" si="54"/>
        <v/>
      </c>
      <c r="O63" s="249" t="str">
        <f t="shared" ca="1" si="55"/>
        <v/>
      </c>
      <c r="P63" s="250" t="str">
        <f t="shared" ca="1" si="56"/>
        <v/>
      </c>
      <c r="Q63" s="249" t="str">
        <f t="shared" ca="1" si="57"/>
        <v/>
      </c>
      <c r="R63" s="250" t="str">
        <f t="shared" ca="1" si="58"/>
        <v/>
      </c>
      <c r="S63" s="249" t="str">
        <f t="shared" ca="1" si="59"/>
        <v/>
      </c>
      <c r="T63" s="250" t="str">
        <f t="shared" ca="1" si="60"/>
        <v/>
      </c>
      <c r="U63" s="249" t="str">
        <f t="shared" ca="1" si="61"/>
        <v/>
      </c>
      <c r="V63" s="250" t="str">
        <f t="shared" ca="1" si="62"/>
        <v/>
      </c>
      <c r="W63" s="249" t="str">
        <f t="shared" ca="1" si="63"/>
        <v/>
      </c>
      <c r="X63" s="250" t="str">
        <f t="shared" si="64"/>
        <v/>
      </c>
      <c r="Y63" s="249" t="str">
        <f t="shared" si="65"/>
        <v/>
      </c>
      <c r="Z63" s="250" t="str">
        <f t="shared" si="66"/>
        <v/>
      </c>
      <c r="AA63" s="249" t="str">
        <f t="shared" si="67"/>
        <v/>
      </c>
      <c r="AB63" s="250" t="str">
        <f t="shared" si="68"/>
        <v/>
      </c>
      <c r="AC63" s="249" t="str">
        <f t="shared" si="69"/>
        <v/>
      </c>
      <c r="AD63" s="250" t="str">
        <f t="shared" si="70"/>
        <v/>
      </c>
      <c r="AE63" s="249" t="str">
        <f t="shared" si="71"/>
        <v/>
      </c>
      <c r="AF63" s="250" t="str">
        <f t="shared" si="72"/>
        <v/>
      </c>
      <c r="AG63" s="249" t="str">
        <f t="shared" si="73"/>
        <v/>
      </c>
      <c r="AH63" s="250" t="str">
        <f t="shared" si="74"/>
        <v/>
      </c>
      <c r="AI63" s="249" t="str">
        <f t="shared" si="75"/>
        <v/>
      </c>
      <c r="AJ63" s="250" t="str">
        <f t="shared" si="76"/>
        <v/>
      </c>
      <c r="AK63" s="249" t="str">
        <f t="shared" si="77"/>
        <v/>
      </c>
      <c r="AL63" s="250" t="str">
        <f t="shared" si="78"/>
        <v/>
      </c>
      <c r="AM63" s="249" t="str">
        <f t="shared" si="79"/>
        <v/>
      </c>
      <c r="AN63" s="250" t="str">
        <f t="shared" si="80"/>
        <v/>
      </c>
      <c r="AO63" s="249" t="str">
        <f t="shared" si="81"/>
        <v/>
      </c>
      <c r="AP63" s="250" t="str">
        <f t="shared" si="82"/>
        <v/>
      </c>
      <c r="AQ63" s="249" t="str">
        <f t="shared" si="83"/>
        <v/>
      </c>
      <c r="AR63" s="250" t="str">
        <f t="shared" si="84"/>
        <v/>
      </c>
      <c r="AS63" s="249" t="str">
        <f t="shared" si="85"/>
        <v/>
      </c>
      <c r="AT63" s="250"/>
      <c r="AU63" s="249"/>
      <c r="AV63" s="250"/>
      <c r="AW63" s="249"/>
      <c r="AX63" s="250"/>
      <c r="AY63" s="249"/>
      <c r="AZ63" s="250"/>
      <c r="BA63" s="249"/>
      <c r="BB63" s="250"/>
      <c r="BC63" s="249"/>
      <c r="BD63" s="250"/>
      <c r="BE63" s="249"/>
      <c r="BF63" s="250"/>
      <c r="BG63" s="249"/>
      <c r="BH63" s="250"/>
      <c r="BI63" s="249"/>
      <c r="BJ63" s="250"/>
      <c r="BK63" s="249"/>
    </row>
    <row r="64" spans="1:63" ht="21" customHeight="1" outlineLevel="1" x14ac:dyDescent="0.2">
      <c r="A64" s="245">
        <v>51</v>
      </c>
      <c r="B64" s="246" t="s">
        <v>1112</v>
      </c>
      <c r="C64" s="247">
        <f t="shared" ca="1" si="43"/>
        <v>56344200</v>
      </c>
      <c r="D64" s="248">
        <f t="shared" ca="1" si="44"/>
        <v>186716400</v>
      </c>
      <c r="E64" s="249">
        <f t="shared" ca="1" si="45"/>
        <v>0</v>
      </c>
      <c r="F64" s="250" t="str">
        <f t="shared" si="46"/>
        <v/>
      </c>
      <c r="G64" s="249" t="str">
        <f t="shared" si="47"/>
        <v/>
      </c>
      <c r="H64" s="250">
        <f t="shared" si="48"/>
        <v>74028000</v>
      </c>
      <c r="I64" s="249">
        <f t="shared" ca="1" si="49"/>
        <v>0</v>
      </c>
      <c r="J64" s="250" t="str">
        <f t="shared" ca="1" si="50"/>
        <v/>
      </c>
      <c r="K64" s="249" t="str">
        <f t="shared" ca="1" si="51"/>
        <v/>
      </c>
      <c r="L64" s="250" t="str">
        <f t="shared" ca="1" si="52"/>
        <v/>
      </c>
      <c r="M64" s="249" t="str">
        <f t="shared" ca="1" si="53"/>
        <v/>
      </c>
      <c r="N64" s="250" t="str">
        <f t="shared" ca="1" si="54"/>
        <v/>
      </c>
      <c r="O64" s="249" t="str">
        <f t="shared" ca="1" si="55"/>
        <v/>
      </c>
      <c r="P64" s="250" t="str">
        <f t="shared" ca="1" si="56"/>
        <v/>
      </c>
      <c r="Q64" s="249" t="str">
        <f t="shared" ca="1" si="57"/>
        <v/>
      </c>
      <c r="R64" s="250" t="str">
        <f t="shared" ca="1" si="58"/>
        <v/>
      </c>
      <c r="S64" s="249" t="str">
        <f t="shared" ca="1" si="59"/>
        <v/>
      </c>
      <c r="T64" s="250" t="str">
        <f t="shared" ca="1" si="60"/>
        <v/>
      </c>
      <c r="U64" s="249" t="str">
        <f t="shared" ca="1" si="61"/>
        <v/>
      </c>
      <c r="V64" s="250" t="str">
        <f t="shared" ca="1" si="62"/>
        <v/>
      </c>
      <c r="W64" s="249" t="str">
        <f t="shared" ca="1" si="63"/>
        <v/>
      </c>
      <c r="X64" s="250" t="str">
        <f t="shared" si="64"/>
        <v/>
      </c>
      <c r="Y64" s="249" t="str">
        <f t="shared" si="65"/>
        <v/>
      </c>
      <c r="Z64" s="250" t="str">
        <f t="shared" si="66"/>
        <v/>
      </c>
      <c r="AA64" s="249" t="str">
        <f t="shared" si="67"/>
        <v/>
      </c>
      <c r="AB64" s="250" t="str">
        <f t="shared" si="68"/>
        <v/>
      </c>
      <c r="AC64" s="249" t="str">
        <f t="shared" si="69"/>
        <v/>
      </c>
      <c r="AD64" s="250" t="str">
        <f t="shared" si="70"/>
        <v/>
      </c>
      <c r="AE64" s="249" t="str">
        <f t="shared" si="71"/>
        <v/>
      </c>
      <c r="AF64" s="250" t="str">
        <f t="shared" si="72"/>
        <v/>
      </c>
      <c r="AG64" s="249" t="str">
        <f t="shared" si="73"/>
        <v/>
      </c>
      <c r="AH64" s="250" t="str">
        <f t="shared" si="74"/>
        <v/>
      </c>
      <c r="AI64" s="249" t="str">
        <f t="shared" si="75"/>
        <v/>
      </c>
      <c r="AJ64" s="250" t="str">
        <f t="shared" si="76"/>
        <v/>
      </c>
      <c r="AK64" s="249" t="str">
        <f t="shared" si="77"/>
        <v/>
      </c>
      <c r="AL64" s="250" t="str">
        <f t="shared" si="78"/>
        <v/>
      </c>
      <c r="AM64" s="249" t="str">
        <f t="shared" si="79"/>
        <v/>
      </c>
      <c r="AN64" s="250" t="str">
        <f t="shared" si="80"/>
        <v/>
      </c>
      <c r="AO64" s="249" t="str">
        <f t="shared" si="81"/>
        <v/>
      </c>
      <c r="AP64" s="250" t="str">
        <f t="shared" si="82"/>
        <v/>
      </c>
      <c r="AQ64" s="249" t="str">
        <f t="shared" si="83"/>
        <v/>
      </c>
      <c r="AR64" s="250" t="str">
        <f t="shared" si="84"/>
        <v/>
      </c>
      <c r="AS64" s="249" t="str">
        <f t="shared" si="85"/>
        <v/>
      </c>
      <c r="AT64" s="250"/>
      <c r="AU64" s="249"/>
      <c r="AV64" s="250"/>
      <c r="AW64" s="249"/>
      <c r="AX64" s="250"/>
      <c r="AY64" s="249"/>
      <c r="AZ64" s="250"/>
      <c r="BA64" s="249"/>
      <c r="BB64" s="250"/>
      <c r="BC64" s="249"/>
      <c r="BD64" s="250"/>
      <c r="BE64" s="249"/>
      <c r="BF64" s="250"/>
      <c r="BG64" s="249"/>
      <c r="BH64" s="250"/>
      <c r="BI64" s="249"/>
      <c r="BJ64" s="250"/>
      <c r="BK64" s="249"/>
    </row>
    <row r="65" spans="1:63" ht="21" customHeight="1" outlineLevel="1" x14ac:dyDescent="0.2">
      <c r="A65" s="245">
        <v>52</v>
      </c>
      <c r="B65" s="246" t="s">
        <v>1121</v>
      </c>
      <c r="C65" s="247">
        <f t="shared" ca="1" si="43"/>
        <v>513357</v>
      </c>
      <c r="D65" s="248">
        <f t="shared" ca="1" si="44"/>
        <v>1934790</v>
      </c>
      <c r="E65" s="249">
        <f t="shared" ca="1" si="45"/>
        <v>0</v>
      </c>
      <c r="F65" s="250" t="str">
        <f t="shared" si="46"/>
        <v/>
      </c>
      <c r="G65" s="249" t="str">
        <f t="shared" si="47"/>
        <v/>
      </c>
      <c r="H65" s="250">
        <f t="shared" si="48"/>
        <v>908076</v>
      </c>
      <c r="I65" s="249">
        <f t="shared" ca="1" si="49"/>
        <v>0</v>
      </c>
      <c r="J65" s="250" t="str">
        <f t="shared" ca="1" si="50"/>
        <v/>
      </c>
      <c r="K65" s="249" t="str">
        <f t="shared" ca="1" si="51"/>
        <v/>
      </c>
      <c r="L65" s="250" t="str">
        <f t="shared" ca="1" si="52"/>
        <v/>
      </c>
      <c r="M65" s="249" t="str">
        <f t="shared" ca="1" si="53"/>
        <v/>
      </c>
      <c r="N65" s="250" t="str">
        <f t="shared" ca="1" si="54"/>
        <v/>
      </c>
      <c r="O65" s="249" t="str">
        <f t="shared" ca="1" si="55"/>
        <v/>
      </c>
      <c r="P65" s="250" t="str">
        <f t="shared" ca="1" si="56"/>
        <v/>
      </c>
      <c r="Q65" s="249" t="str">
        <f t="shared" ca="1" si="57"/>
        <v/>
      </c>
      <c r="R65" s="250" t="str">
        <f t="shared" ca="1" si="58"/>
        <v/>
      </c>
      <c r="S65" s="249" t="str">
        <f t="shared" ca="1" si="59"/>
        <v/>
      </c>
      <c r="T65" s="250" t="str">
        <f t="shared" ca="1" si="60"/>
        <v/>
      </c>
      <c r="U65" s="249" t="str">
        <f t="shared" ca="1" si="61"/>
        <v/>
      </c>
      <c r="V65" s="250" t="str">
        <f t="shared" ca="1" si="62"/>
        <v/>
      </c>
      <c r="W65" s="249" t="str">
        <f t="shared" ca="1" si="63"/>
        <v/>
      </c>
      <c r="X65" s="250" t="str">
        <f t="shared" si="64"/>
        <v/>
      </c>
      <c r="Y65" s="249" t="str">
        <f t="shared" si="65"/>
        <v/>
      </c>
      <c r="Z65" s="250" t="str">
        <f t="shared" si="66"/>
        <v/>
      </c>
      <c r="AA65" s="249" t="str">
        <f t="shared" si="67"/>
        <v/>
      </c>
      <c r="AB65" s="250" t="str">
        <f t="shared" si="68"/>
        <v/>
      </c>
      <c r="AC65" s="249" t="str">
        <f t="shared" si="69"/>
        <v/>
      </c>
      <c r="AD65" s="250" t="str">
        <f t="shared" si="70"/>
        <v/>
      </c>
      <c r="AE65" s="249" t="str">
        <f t="shared" si="71"/>
        <v/>
      </c>
      <c r="AF65" s="250" t="str">
        <f t="shared" si="72"/>
        <v/>
      </c>
      <c r="AG65" s="249" t="str">
        <f t="shared" si="73"/>
        <v/>
      </c>
      <c r="AH65" s="250" t="str">
        <f t="shared" si="74"/>
        <v/>
      </c>
      <c r="AI65" s="249" t="str">
        <f t="shared" si="75"/>
        <v/>
      </c>
      <c r="AJ65" s="250" t="str">
        <f t="shared" si="76"/>
        <v/>
      </c>
      <c r="AK65" s="249" t="str">
        <f t="shared" si="77"/>
        <v/>
      </c>
      <c r="AL65" s="250" t="str">
        <f t="shared" si="78"/>
        <v/>
      </c>
      <c r="AM65" s="249" t="str">
        <f t="shared" si="79"/>
        <v/>
      </c>
      <c r="AN65" s="250" t="str">
        <f t="shared" si="80"/>
        <v/>
      </c>
      <c r="AO65" s="249" t="str">
        <f t="shared" si="81"/>
        <v/>
      </c>
      <c r="AP65" s="250" t="str">
        <f t="shared" si="82"/>
        <v/>
      </c>
      <c r="AQ65" s="249" t="str">
        <f t="shared" si="83"/>
        <v/>
      </c>
      <c r="AR65" s="250" t="str">
        <f t="shared" si="84"/>
        <v/>
      </c>
      <c r="AS65" s="249" t="str">
        <f t="shared" si="85"/>
        <v/>
      </c>
      <c r="AT65" s="250"/>
      <c r="AU65" s="249"/>
      <c r="AV65" s="250"/>
      <c r="AW65" s="249"/>
      <c r="AX65" s="250"/>
      <c r="AY65" s="249"/>
      <c r="AZ65" s="250"/>
      <c r="BA65" s="249"/>
      <c r="BB65" s="250"/>
      <c r="BC65" s="249"/>
      <c r="BD65" s="250"/>
      <c r="BE65" s="249"/>
      <c r="BF65" s="250"/>
      <c r="BG65" s="249"/>
      <c r="BH65" s="250"/>
      <c r="BI65" s="249"/>
      <c r="BJ65" s="250"/>
      <c r="BK65" s="249"/>
    </row>
    <row r="66" spans="1:63" ht="21" customHeight="1" outlineLevel="1" x14ac:dyDescent="0.2">
      <c r="A66" s="245">
        <v>53</v>
      </c>
      <c r="B66" s="246" t="s">
        <v>1144</v>
      </c>
      <c r="C66" s="247">
        <f t="shared" ca="1" si="43"/>
        <v>14641</v>
      </c>
      <c r="D66" s="248">
        <f t="shared" ca="1" si="44"/>
        <v>177996</v>
      </c>
      <c r="E66" s="249">
        <f t="shared" ca="1" si="45"/>
        <v>0</v>
      </c>
      <c r="F66" s="250" t="str">
        <f t="shared" si="46"/>
        <v/>
      </c>
      <c r="G66" s="249" t="str">
        <f t="shared" si="47"/>
        <v/>
      </c>
      <c r="H66" s="250">
        <f t="shared" si="48"/>
        <v>207278</v>
      </c>
      <c r="I66" s="249">
        <f t="shared" ca="1" si="49"/>
        <v>0</v>
      </c>
      <c r="J66" s="250" t="str">
        <f t="shared" ca="1" si="50"/>
        <v/>
      </c>
      <c r="K66" s="249" t="str">
        <f t="shared" ca="1" si="51"/>
        <v/>
      </c>
      <c r="L66" s="250" t="str">
        <f t="shared" ca="1" si="52"/>
        <v/>
      </c>
      <c r="M66" s="249" t="str">
        <f t="shared" ca="1" si="53"/>
        <v/>
      </c>
      <c r="N66" s="250" t="str">
        <f t="shared" ca="1" si="54"/>
        <v/>
      </c>
      <c r="O66" s="249" t="str">
        <f t="shared" ca="1" si="55"/>
        <v/>
      </c>
      <c r="P66" s="250" t="str">
        <f t="shared" ca="1" si="56"/>
        <v/>
      </c>
      <c r="Q66" s="249" t="str">
        <f t="shared" ca="1" si="57"/>
        <v/>
      </c>
      <c r="R66" s="250" t="str">
        <f t="shared" ca="1" si="58"/>
        <v/>
      </c>
      <c r="S66" s="249" t="str">
        <f t="shared" ca="1" si="59"/>
        <v/>
      </c>
      <c r="T66" s="250" t="str">
        <f t="shared" ca="1" si="60"/>
        <v/>
      </c>
      <c r="U66" s="249" t="str">
        <f t="shared" ca="1" si="61"/>
        <v/>
      </c>
      <c r="V66" s="250" t="str">
        <f t="shared" ca="1" si="62"/>
        <v/>
      </c>
      <c r="W66" s="249" t="str">
        <f t="shared" ca="1" si="63"/>
        <v/>
      </c>
      <c r="X66" s="250" t="str">
        <f t="shared" si="64"/>
        <v/>
      </c>
      <c r="Y66" s="249" t="str">
        <f t="shared" si="65"/>
        <v/>
      </c>
      <c r="Z66" s="250" t="str">
        <f t="shared" si="66"/>
        <v/>
      </c>
      <c r="AA66" s="249" t="str">
        <f t="shared" si="67"/>
        <v/>
      </c>
      <c r="AB66" s="250" t="str">
        <f t="shared" si="68"/>
        <v/>
      </c>
      <c r="AC66" s="249" t="str">
        <f t="shared" si="69"/>
        <v/>
      </c>
      <c r="AD66" s="250" t="str">
        <f t="shared" si="70"/>
        <v/>
      </c>
      <c r="AE66" s="249" t="str">
        <f t="shared" si="71"/>
        <v/>
      </c>
      <c r="AF66" s="250" t="str">
        <f t="shared" si="72"/>
        <v/>
      </c>
      <c r="AG66" s="249" t="str">
        <f t="shared" si="73"/>
        <v/>
      </c>
      <c r="AH66" s="250" t="str">
        <f t="shared" si="74"/>
        <v/>
      </c>
      <c r="AI66" s="249" t="str">
        <f t="shared" si="75"/>
        <v/>
      </c>
      <c r="AJ66" s="250" t="str">
        <f t="shared" si="76"/>
        <v/>
      </c>
      <c r="AK66" s="249" t="str">
        <f t="shared" si="77"/>
        <v/>
      </c>
      <c r="AL66" s="250" t="str">
        <f t="shared" si="78"/>
        <v/>
      </c>
      <c r="AM66" s="249" t="str">
        <f t="shared" si="79"/>
        <v/>
      </c>
      <c r="AN66" s="250" t="str">
        <f t="shared" si="80"/>
        <v/>
      </c>
      <c r="AO66" s="249" t="str">
        <f t="shared" si="81"/>
        <v/>
      </c>
      <c r="AP66" s="250" t="str">
        <f t="shared" si="82"/>
        <v/>
      </c>
      <c r="AQ66" s="249" t="str">
        <f t="shared" si="83"/>
        <v/>
      </c>
      <c r="AR66" s="250" t="str">
        <f t="shared" si="84"/>
        <v/>
      </c>
      <c r="AS66" s="249" t="str">
        <f t="shared" si="85"/>
        <v/>
      </c>
      <c r="AT66" s="250"/>
      <c r="AU66" s="249"/>
      <c r="AV66" s="250"/>
      <c r="AW66" s="249"/>
      <c r="AX66" s="250"/>
      <c r="AY66" s="249"/>
      <c r="AZ66" s="250"/>
      <c r="BA66" s="249"/>
      <c r="BB66" s="250"/>
      <c r="BC66" s="249"/>
      <c r="BD66" s="250"/>
      <c r="BE66" s="249"/>
      <c r="BF66" s="250"/>
      <c r="BG66" s="249"/>
      <c r="BH66" s="250"/>
      <c r="BI66" s="249"/>
      <c r="BJ66" s="250"/>
      <c r="BK66" s="249"/>
    </row>
    <row r="67" spans="1:63" ht="21" customHeight="1" outlineLevel="1" x14ac:dyDescent="0.2">
      <c r="A67" s="245">
        <v>54</v>
      </c>
      <c r="B67" s="246" t="s">
        <v>1150</v>
      </c>
      <c r="C67" s="247">
        <f t="shared" ca="1" si="43"/>
        <v>352053</v>
      </c>
      <c r="D67" s="248">
        <f t="shared" ca="1" si="44"/>
        <v>3976128</v>
      </c>
      <c r="E67" s="249">
        <f t="shared" ca="1" si="45"/>
        <v>0</v>
      </c>
      <c r="F67" s="250" t="str">
        <f t="shared" si="46"/>
        <v/>
      </c>
      <c r="G67" s="249" t="str">
        <f t="shared" si="47"/>
        <v/>
      </c>
      <c r="H67" s="250">
        <f t="shared" si="48"/>
        <v>3272022</v>
      </c>
      <c r="I67" s="249">
        <f t="shared" ca="1" si="49"/>
        <v>0</v>
      </c>
      <c r="J67" s="250" t="str">
        <f t="shared" ca="1" si="50"/>
        <v/>
      </c>
      <c r="K67" s="249" t="str">
        <f t="shared" ca="1" si="51"/>
        <v/>
      </c>
      <c r="L67" s="250" t="str">
        <f t="shared" ca="1" si="52"/>
        <v/>
      </c>
      <c r="M67" s="249" t="str">
        <f t="shared" ca="1" si="53"/>
        <v/>
      </c>
      <c r="N67" s="250" t="str">
        <f t="shared" ca="1" si="54"/>
        <v/>
      </c>
      <c r="O67" s="249" t="str">
        <f t="shared" ca="1" si="55"/>
        <v/>
      </c>
      <c r="P67" s="250" t="str">
        <f t="shared" ca="1" si="56"/>
        <v/>
      </c>
      <c r="Q67" s="249" t="str">
        <f t="shared" ca="1" si="57"/>
        <v/>
      </c>
      <c r="R67" s="250" t="str">
        <f t="shared" ca="1" si="58"/>
        <v/>
      </c>
      <c r="S67" s="249" t="str">
        <f t="shared" ca="1" si="59"/>
        <v/>
      </c>
      <c r="T67" s="250" t="str">
        <f t="shared" ca="1" si="60"/>
        <v/>
      </c>
      <c r="U67" s="249" t="str">
        <f t="shared" ca="1" si="61"/>
        <v/>
      </c>
      <c r="V67" s="250" t="str">
        <f t="shared" ca="1" si="62"/>
        <v/>
      </c>
      <c r="W67" s="249" t="str">
        <f t="shared" ca="1" si="63"/>
        <v/>
      </c>
      <c r="X67" s="250" t="str">
        <f t="shared" si="64"/>
        <v/>
      </c>
      <c r="Y67" s="249" t="str">
        <f t="shared" si="65"/>
        <v/>
      </c>
      <c r="Z67" s="250" t="str">
        <f t="shared" si="66"/>
        <v/>
      </c>
      <c r="AA67" s="249" t="str">
        <f t="shared" si="67"/>
        <v/>
      </c>
      <c r="AB67" s="250" t="str">
        <f t="shared" si="68"/>
        <v/>
      </c>
      <c r="AC67" s="249" t="str">
        <f t="shared" si="69"/>
        <v/>
      </c>
      <c r="AD67" s="250" t="str">
        <f t="shared" si="70"/>
        <v/>
      </c>
      <c r="AE67" s="249" t="str">
        <f t="shared" si="71"/>
        <v/>
      </c>
      <c r="AF67" s="250" t="str">
        <f t="shared" si="72"/>
        <v/>
      </c>
      <c r="AG67" s="249" t="str">
        <f t="shared" si="73"/>
        <v/>
      </c>
      <c r="AH67" s="250" t="str">
        <f t="shared" si="74"/>
        <v/>
      </c>
      <c r="AI67" s="249" t="str">
        <f t="shared" si="75"/>
        <v/>
      </c>
      <c r="AJ67" s="250" t="str">
        <f t="shared" si="76"/>
        <v/>
      </c>
      <c r="AK67" s="249" t="str">
        <f t="shared" si="77"/>
        <v/>
      </c>
      <c r="AL67" s="250" t="str">
        <f t="shared" si="78"/>
        <v/>
      </c>
      <c r="AM67" s="249" t="str">
        <f t="shared" si="79"/>
        <v/>
      </c>
      <c r="AN67" s="250" t="str">
        <f t="shared" si="80"/>
        <v/>
      </c>
      <c r="AO67" s="249" t="str">
        <f t="shared" si="81"/>
        <v/>
      </c>
      <c r="AP67" s="250" t="str">
        <f t="shared" si="82"/>
        <v/>
      </c>
      <c r="AQ67" s="249" t="str">
        <f t="shared" si="83"/>
        <v/>
      </c>
      <c r="AR67" s="250" t="str">
        <f t="shared" si="84"/>
        <v/>
      </c>
      <c r="AS67" s="249" t="str">
        <f t="shared" si="85"/>
        <v/>
      </c>
      <c r="AT67" s="250"/>
      <c r="AU67" s="249"/>
      <c r="AV67" s="250"/>
      <c r="AW67" s="249"/>
      <c r="AX67" s="250"/>
      <c r="AY67" s="249"/>
      <c r="AZ67" s="250"/>
      <c r="BA67" s="249"/>
      <c r="BB67" s="250"/>
      <c r="BC67" s="249"/>
      <c r="BD67" s="250"/>
      <c r="BE67" s="249"/>
      <c r="BF67" s="250"/>
      <c r="BG67" s="249"/>
      <c r="BH67" s="250"/>
      <c r="BI67" s="249"/>
      <c r="BJ67" s="250"/>
      <c r="BK67" s="249"/>
    </row>
    <row r="68" spans="1:63" s="301" customFormat="1" ht="21" customHeight="1" outlineLevel="1" x14ac:dyDescent="0.2">
      <c r="A68" s="245">
        <f>+A67+1</f>
        <v>55</v>
      </c>
      <c r="B68" s="246" t="s">
        <v>1175</v>
      </c>
      <c r="C68" s="247">
        <f t="shared" ca="1" si="43"/>
        <v>165281.5</v>
      </c>
      <c r="D68" s="248">
        <f t="shared" ca="1" si="44"/>
        <v>745119</v>
      </c>
      <c r="E68" s="249">
        <f t="shared" ca="1" si="45"/>
        <v>0</v>
      </c>
      <c r="F68" s="250" t="str">
        <f t="shared" si="46"/>
        <v/>
      </c>
      <c r="G68" s="249" t="str">
        <f t="shared" si="47"/>
        <v/>
      </c>
      <c r="H68" s="250">
        <f t="shared" si="48"/>
        <v>414556</v>
      </c>
      <c r="I68" s="249">
        <f t="shared" ca="1" si="49"/>
        <v>0</v>
      </c>
      <c r="J68" s="250" t="str">
        <f t="shared" ca="1" si="50"/>
        <v/>
      </c>
      <c r="K68" s="249" t="str">
        <f t="shared" ca="1" si="51"/>
        <v/>
      </c>
      <c r="L68" s="250" t="str">
        <f t="shared" ca="1" si="52"/>
        <v/>
      </c>
      <c r="M68" s="249" t="str">
        <f t="shared" ca="1" si="53"/>
        <v/>
      </c>
      <c r="N68" s="250" t="str">
        <f t="shared" ca="1" si="54"/>
        <v/>
      </c>
      <c r="O68" s="249" t="str">
        <f t="shared" ca="1" si="55"/>
        <v/>
      </c>
      <c r="P68" s="250" t="str">
        <f t="shared" ca="1" si="56"/>
        <v/>
      </c>
      <c r="Q68" s="249" t="str">
        <f t="shared" ca="1" si="57"/>
        <v/>
      </c>
      <c r="R68" s="250" t="str">
        <f t="shared" ca="1" si="58"/>
        <v/>
      </c>
      <c r="S68" s="249" t="str">
        <f t="shared" ca="1" si="59"/>
        <v/>
      </c>
      <c r="T68" s="250" t="str">
        <f t="shared" ca="1" si="60"/>
        <v/>
      </c>
      <c r="U68" s="249" t="str">
        <f t="shared" ca="1" si="61"/>
        <v/>
      </c>
      <c r="V68" s="250" t="str">
        <f t="shared" ca="1" si="62"/>
        <v/>
      </c>
      <c r="W68" s="249" t="str">
        <f t="shared" ca="1" si="63"/>
        <v/>
      </c>
      <c r="X68" s="250"/>
      <c r="Y68" s="249"/>
      <c r="Z68" s="250"/>
      <c r="AA68" s="249"/>
      <c r="AB68" s="250"/>
      <c r="AC68" s="249"/>
      <c r="AD68" s="250"/>
      <c r="AE68" s="249"/>
      <c r="AF68" s="250"/>
      <c r="AG68" s="249"/>
      <c r="AH68" s="250"/>
      <c r="AI68" s="249"/>
      <c r="AJ68" s="250"/>
      <c r="AK68" s="249"/>
      <c r="AL68" s="250"/>
      <c r="AM68" s="249"/>
      <c r="AN68" s="250"/>
      <c r="AO68" s="249"/>
      <c r="AP68" s="250"/>
      <c r="AQ68" s="249"/>
      <c r="AR68" s="250"/>
      <c r="AS68" s="249"/>
      <c r="AT68" s="250"/>
      <c r="AU68" s="249"/>
      <c r="AV68" s="250"/>
      <c r="AW68" s="249"/>
      <c r="AX68" s="250"/>
      <c r="AY68" s="249"/>
      <c r="AZ68" s="250"/>
      <c r="BA68" s="249"/>
      <c r="BB68" s="250"/>
      <c r="BC68" s="249"/>
      <c r="BD68" s="250"/>
      <c r="BE68" s="249"/>
      <c r="BF68" s="250"/>
      <c r="BG68" s="249"/>
      <c r="BH68" s="250"/>
      <c r="BI68" s="249"/>
      <c r="BJ68" s="250"/>
      <c r="BK68" s="249"/>
    </row>
    <row r="69" spans="1:63" s="301" customFormat="1" ht="21" customHeight="1" outlineLevel="1" x14ac:dyDescent="0.2">
      <c r="A69" s="245">
        <f t="shared" ref="A69:A131" si="86">+A68+1</f>
        <v>56</v>
      </c>
      <c r="B69" s="246" t="s">
        <v>1176</v>
      </c>
      <c r="C69" s="247">
        <f t="shared" ca="1" si="43"/>
        <v>167217.5</v>
      </c>
      <c r="D69" s="248">
        <f t="shared" ca="1" si="44"/>
        <v>561454</v>
      </c>
      <c r="E69" s="249">
        <f t="shared" ca="1" si="45"/>
        <v>0</v>
      </c>
      <c r="F69" s="250" t="str">
        <f t="shared" si="46"/>
        <v/>
      </c>
      <c r="G69" s="249" t="str">
        <f t="shared" si="47"/>
        <v/>
      </c>
      <c r="H69" s="250">
        <f t="shared" si="48"/>
        <v>227019</v>
      </c>
      <c r="I69" s="249">
        <f t="shared" ca="1" si="49"/>
        <v>0</v>
      </c>
      <c r="J69" s="250" t="str">
        <f t="shared" ca="1" si="50"/>
        <v/>
      </c>
      <c r="K69" s="249" t="str">
        <f t="shared" ca="1" si="51"/>
        <v/>
      </c>
      <c r="L69" s="250" t="str">
        <f t="shared" ca="1" si="52"/>
        <v/>
      </c>
      <c r="M69" s="249" t="str">
        <f t="shared" ca="1" si="53"/>
        <v/>
      </c>
      <c r="N69" s="250" t="str">
        <f t="shared" ca="1" si="54"/>
        <v/>
      </c>
      <c r="O69" s="249" t="str">
        <f t="shared" ca="1" si="55"/>
        <v/>
      </c>
      <c r="P69" s="250" t="str">
        <f t="shared" ca="1" si="56"/>
        <v/>
      </c>
      <c r="Q69" s="249" t="str">
        <f t="shared" ca="1" si="57"/>
        <v/>
      </c>
      <c r="R69" s="250" t="str">
        <f t="shared" ca="1" si="58"/>
        <v/>
      </c>
      <c r="S69" s="249" t="str">
        <f t="shared" ca="1" si="59"/>
        <v/>
      </c>
      <c r="T69" s="250" t="str">
        <f t="shared" ca="1" si="60"/>
        <v/>
      </c>
      <c r="U69" s="249" t="str">
        <f t="shared" ca="1" si="61"/>
        <v/>
      </c>
      <c r="V69" s="250" t="str">
        <f t="shared" ca="1" si="62"/>
        <v/>
      </c>
      <c r="W69" s="249" t="str">
        <f t="shared" ca="1" si="63"/>
        <v/>
      </c>
      <c r="X69" s="250"/>
      <c r="Y69" s="249"/>
      <c r="Z69" s="250"/>
      <c r="AA69" s="249"/>
      <c r="AB69" s="250"/>
      <c r="AC69" s="249"/>
      <c r="AD69" s="250"/>
      <c r="AE69" s="249"/>
      <c r="AF69" s="250"/>
      <c r="AG69" s="249"/>
      <c r="AH69" s="250"/>
      <c r="AI69" s="249"/>
      <c r="AJ69" s="250"/>
      <c r="AK69" s="249"/>
      <c r="AL69" s="250"/>
      <c r="AM69" s="249"/>
      <c r="AN69" s="250"/>
      <c r="AO69" s="249"/>
      <c r="AP69" s="250"/>
      <c r="AQ69" s="249"/>
      <c r="AR69" s="250"/>
      <c r="AS69" s="249"/>
      <c r="AT69" s="250"/>
      <c r="AU69" s="249"/>
      <c r="AV69" s="250"/>
      <c r="AW69" s="249"/>
      <c r="AX69" s="250"/>
      <c r="AY69" s="249"/>
      <c r="AZ69" s="250"/>
      <c r="BA69" s="249"/>
      <c r="BB69" s="250"/>
      <c r="BC69" s="249"/>
      <c r="BD69" s="250"/>
      <c r="BE69" s="249"/>
      <c r="BF69" s="250"/>
      <c r="BG69" s="249"/>
      <c r="BH69" s="250"/>
      <c r="BI69" s="249"/>
      <c r="BJ69" s="250"/>
      <c r="BK69" s="249"/>
    </row>
    <row r="70" spans="1:63" s="301" customFormat="1" ht="21" customHeight="1" outlineLevel="1" x14ac:dyDescent="0.2">
      <c r="A70" s="245">
        <f t="shared" si="86"/>
        <v>57</v>
      </c>
      <c r="B70" s="246" t="s">
        <v>1179</v>
      </c>
      <c r="C70" s="247">
        <f t="shared" ca="1" si="43"/>
        <v>261240.5</v>
      </c>
      <c r="D70" s="248">
        <f t="shared" ca="1" si="44"/>
        <v>635990</v>
      </c>
      <c r="E70" s="249">
        <f t="shared" ca="1" si="45"/>
        <v>0</v>
      </c>
      <c r="F70" s="250" t="str">
        <f t="shared" si="46"/>
        <v/>
      </c>
      <c r="G70" s="249" t="str">
        <f t="shared" si="47"/>
        <v/>
      </c>
      <c r="H70" s="250">
        <f t="shared" si="48"/>
        <v>113509</v>
      </c>
      <c r="I70" s="249">
        <f t="shared" ca="1" si="49"/>
        <v>0</v>
      </c>
      <c r="J70" s="250" t="str">
        <f t="shared" ca="1" si="50"/>
        <v/>
      </c>
      <c r="K70" s="249" t="str">
        <f t="shared" ca="1" si="51"/>
        <v/>
      </c>
      <c r="L70" s="250" t="str">
        <f t="shared" ca="1" si="52"/>
        <v/>
      </c>
      <c r="M70" s="249" t="str">
        <f t="shared" ca="1" si="53"/>
        <v/>
      </c>
      <c r="N70" s="250" t="str">
        <f t="shared" ca="1" si="54"/>
        <v/>
      </c>
      <c r="O70" s="249" t="str">
        <f t="shared" ca="1" si="55"/>
        <v/>
      </c>
      <c r="P70" s="250" t="str">
        <f t="shared" ca="1" si="56"/>
        <v/>
      </c>
      <c r="Q70" s="249" t="str">
        <f t="shared" ca="1" si="57"/>
        <v/>
      </c>
      <c r="R70" s="250" t="str">
        <f t="shared" ca="1" si="58"/>
        <v/>
      </c>
      <c r="S70" s="249" t="str">
        <f t="shared" ca="1" si="59"/>
        <v/>
      </c>
      <c r="T70" s="250" t="str">
        <f t="shared" ca="1" si="60"/>
        <v/>
      </c>
      <c r="U70" s="249" t="str">
        <f t="shared" ca="1" si="61"/>
        <v/>
      </c>
      <c r="V70" s="250" t="str">
        <f t="shared" ca="1" si="62"/>
        <v/>
      </c>
      <c r="W70" s="249" t="str">
        <f t="shared" ca="1" si="63"/>
        <v/>
      </c>
      <c r="X70" s="250"/>
      <c r="Y70" s="249"/>
      <c r="Z70" s="250"/>
      <c r="AA70" s="249"/>
      <c r="AB70" s="250"/>
      <c r="AC70" s="249"/>
      <c r="AD70" s="250"/>
      <c r="AE70" s="249"/>
      <c r="AF70" s="250"/>
      <c r="AG70" s="249"/>
      <c r="AH70" s="250"/>
      <c r="AI70" s="249"/>
      <c r="AJ70" s="250"/>
      <c r="AK70" s="249"/>
      <c r="AL70" s="250"/>
      <c r="AM70" s="249"/>
      <c r="AN70" s="250"/>
      <c r="AO70" s="249"/>
      <c r="AP70" s="250"/>
      <c r="AQ70" s="249"/>
      <c r="AR70" s="250"/>
      <c r="AS70" s="249"/>
      <c r="AT70" s="250"/>
      <c r="AU70" s="249"/>
      <c r="AV70" s="250"/>
      <c r="AW70" s="249"/>
      <c r="AX70" s="250"/>
      <c r="AY70" s="249"/>
      <c r="AZ70" s="250"/>
      <c r="BA70" s="249"/>
      <c r="BB70" s="250"/>
      <c r="BC70" s="249"/>
      <c r="BD70" s="250"/>
      <c r="BE70" s="249"/>
      <c r="BF70" s="250"/>
      <c r="BG70" s="249"/>
      <c r="BH70" s="250"/>
      <c r="BI70" s="249"/>
      <c r="BJ70" s="250"/>
      <c r="BK70" s="249"/>
    </row>
    <row r="71" spans="1:63" s="301" customFormat="1" ht="21" customHeight="1" outlineLevel="1" x14ac:dyDescent="0.2">
      <c r="A71" s="245">
        <f t="shared" si="86"/>
        <v>58</v>
      </c>
      <c r="B71" s="246" t="s">
        <v>1197</v>
      </c>
      <c r="C71" s="247">
        <f t="shared" ca="1" si="43"/>
        <v>182332</v>
      </c>
      <c r="D71" s="248">
        <f t="shared" ca="1" si="44"/>
        <v>4767939</v>
      </c>
      <c r="E71" s="249">
        <f t="shared" ca="1" si="45"/>
        <v>0</v>
      </c>
      <c r="F71" s="250" t="str">
        <f t="shared" si="46"/>
        <v/>
      </c>
      <c r="G71" s="249" t="str">
        <f t="shared" si="47"/>
        <v/>
      </c>
      <c r="H71" s="250">
        <f t="shared" si="48"/>
        <v>5132603</v>
      </c>
      <c r="I71" s="249">
        <f t="shared" ca="1" si="49"/>
        <v>0</v>
      </c>
      <c r="J71" s="250" t="str">
        <f t="shared" ca="1" si="50"/>
        <v/>
      </c>
      <c r="K71" s="249" t="str">
        <f t="shared" ca="1" si="51"/>
        <v/>
      </c>
      <c r="L71" s="250" t="str">
        <f t="shared" ca="1" si="52"/>
        <v/>
      </c>
      <c r="M71" s="249" t="str">
        <f t="shared" ca="1" si="53"/>
        <v/>
      </c>
      <c r="N71" s="250" t="str">
        <f t="shared" ca="1" si="54"/>
        <v/>
      </c>
      <c r="O71" s="249" t="str">
        <f t="shared" ca="1" si="55"/>
        <v/>
      </c>
      <c r="P71" s="250" t="str">
        <f t="shared" ca="1" si="56"/>
        <v/>
      </c>
      <c r="Q71" s="249" t="str">
        <f t="shared" ca="1" si="57"/>
        <v/>
      </c>
      <c r="R71" s="250" t="str">
        <f t="shared" ca="1" si="58"/>
        <v/>
      </c>
      <c r="S71" s="249" t="str">
        <f t="shared" ca="1" si="59"/>
        <v/>
      </c>
      <c r="T71" s="250" t="str">
        <f t="shared" ca="1" si="60"/>
        <v/>
      </c>
      <c r="U71" s="249" t="str">
        <f t="shared" ca="1" si="61"/>
        <v/>
      </c>
      <c r="V71" s="250" t="str">
        <f t="shared" ca="1" si="62"/>
        <v/>
      </c>
      <c r="W71" s="249" t="str">
        <f t="shared" ca="1" si="63"/>
        <v/>
      </c>
      <c r="X71" s="250"/>
      <c r="Y71" s="249"/>
      <c r="Z71" s="250"/>
      <c r="AA71" s="249"/>
      <c r="AB71" s="250"/>
      <c r="AC71" s="249"/>
      <c r="AD71" s="250"/>
      <c r="AE71" s="249"/>
      <c r="AF71" s="250"/>
      <c r="AG71" s="249"/>
      <c r="AH71" s="250"/>
      <c r="AI71" s="249"/>
      <c r="AJ71" s="250"/>
      <c r="AK71" s="249"/>
      <c r="AL71" s="250"/>
      <c r="AM71" s="249"/>
      <c r="AN71" s="250"/>
      <c r="AO71" s="249"/>
      <c r="AP71" s="250"/>
      <c r="AQ71" s="249"/>
      <c r="AR71" s="250"/>
      <c r="AS71" s="249"/>
      <c r="AT71" s="250"/>
      <c r="AU71" s="249"/>
      <c r="AV71" s="250"/>
      <c r="AW71" s="249"/>
      <c r="AX71" s="250"/>
      <c r="AY71" s="249"/>
      <c r="AZ71" s="250"/>
      <c r="BA71" s="249"/>
      <c r="BB71" s="250"/>
      <c r="BC71" s="249"/>
      <c r="BD71" s="250"/>
      <c r="BE71" s="249"/>
      <c r="BF71" s="250"/>
      <c r="BG71" s="249"/>
      <c r="BH71" s="250"/>
      <c r="BI71" s="249"/>
      <c r="BJ71" s="250"/>
      <c r="BK71" s="249"/>
    </row>
    <row r="72" spans="1:63" s="301" customFormat="1" ht="21" customHeight="1" outlineLevel="1" x14ac:dyDescent="0.2">
      <c r="A72" s="245">
        <f t="shared" si="86"/>
        <v>59</v>
      </c>
      <c r="B72" s="246" t="s">
        <v>1200</v>
      </c>
      <c r="C72" s="247">
        <f t="shared" ca="1" si="43"/>
        <v>804707</v>
      </c>
      <c r="D72" s="248">
        <f t="shared" ca="1" si="44"/>
        <v>4767939</v>
      </c>
      <c r="E72" s="249">
        <f t="shared" ca="1" si="45"/>
        <v>0</v>
      </c>
      <c r="F72" s="250" t="str">
        <f t="shared" si="46"/>
        <v/>
      </c>
      <c r="G72" s="249" t="str">
        <f t="shared" si="47"/>
        <v/>
      </c>
      <c r="H72" s="250">
        <f t="shared" si="48"/>
        <v>3158525</v>
      </c>
      <c r="I72" s="249">
        <f t="shared" ca="1" si="49"/>
        <v>0</v>
      </c>
      <c r="J72" s="250" t="str">
        <f t="shared" ca="1" si="50"/>
        <v/>
      </c>
      <c r="K72" s="249" t="str">
        <f t="shared" ca="1" si="51"/>
        <v/>
      </c>
      <c r="L72" s="250" t="str">
        <f t="shared" ca="1" si="52"/>
        <v/>
      </c>
      <c r="M72" s="249" t="str">
        <f t="shared" ca="1" si="53"/>
        <v/>
      </c>
      <c r="N72" s="250" t="str">
        <f t="shared" ca="1" si="54"/>
        <v/>
      </c>
      <c r="O72" s="249" t="str">
        <f t="shared" ca="1" si="55"/>
        <v/>
      </c>
      <c r="P72" s="250" t="str">
        <f t="shared" ca="1" si="56"/>
        <v/>
      </c>
      <c r="Q72" s="249" t="str">
        <f t="shared" ca="1" si="57"/>
        <v/>
      </c>
      <c r="R72" s="250" t="str">
        <f t="shared" ca="1" si="58"/>
        <v/>
      </c>
      <c r="S72" s="249" t="str">
        <f t="shared" ca="1" si="59"/>
        <v/>
      </c>
      <c r="T72" s="250" t="str">
        <f t="shared" ca="1" si="60"/>
        <v/>
      </c>
      <c r="U72" s="249" t="str">
        <f t="shared" ca="1" si="61"/>
        <v/>
      </c>
      <c r="V72" s="250" t="str">
        <f t="shared" ca="1" si="62"/>
        <v/>
      </c>
      <c r="W72" s="249" t="str">
        <f t="shared" ca="1" si="63"/>
        <v/>
      </c>
      <c r="X72" s="250"/>
      <c r="Y72" s="249"/>
      <c r="Z72" s="250"/>
      <c r="AA72" s="249"/>
      <c r="AB72" s="250"/>
      <c r="AC72" s="249"/>
      <c r="AD72" s="250"/>
      <c r="AE72" s="249"/>
      <c r="AF72" s="250"/>
      <c r="AG72" s="249"/>
      <c r="AH72" s="250"/>
      <c r="AI72" s="249"/>
      <c r="AJ72" s="250"/>
      <c r="AK72" s="249"/>
      <c r="AL72" s="250"/>
      <c r="AM72" s="249"/>
      <c r="AN72" s="250"/>
      <c r="AO72" s="249"/>
      <c r="AP72" s="250"/>
      <c r="AQ72" s="249"/>
      <c r="AR72" s="250"/>
      <c r="AS72" s="249"/>
      <c r="AT72" s="250"/>
      <c r="AU72" s="249"/>
      <c r="AV72" s="250"/>
      <c r="AW72" s="249"/>
      <c r="AX72" s="250"/>
      <c r="AY72" s="249"/>
      <c r="AZ72" s="250"/>
      <c r="BA72" s="249"/>
      <c r="BB72" s="250"/>
      <c r="BC72" s="249"/>
      <c r="BD72" s="250"/>
      <c r="BE72" s="249"/>
      <c r="BF72" s="250"/>
      <c r="BG72" s="249"/>
      <c r="BH72" s="250"/>
      <c r="BI72" s="249"/>
      <c r="BJ72" s="250"/>
      <c r="BK72" s="249"/>
    </row>
    <row r="73" spans="1:63" s="301" customFormat="1" ht="21" customHeight="1" outlineLevel="1" x14ac:dyDescent="0.2">
      <c r="A73" s="245">
        <f t="shared" si="86"/>
        <v>60</v>
      </c>
      <c r="B73" s="246" t="s">
        <v>1204</v>
      </c>
      <c r="C73" s="247">
        <f t="shared" ca="1" si="43"/>
        <v>1232074.5</v>
      </c>
      <c r="D73" s="248">
        <f t="shared" ca="1" si="44"/>
        <v>52800</v>
      </c>
      <c r="E73" s="249">
        <f t="shared" ca="1" si="45"/>
        <v>0</v>
      </c>
      <c r="F73" s="250" t="str">
        <f t="shared" si="46"/>
        <v/>
      </c>
      <c r="G73" s="249" t="str">
        <f t="shared" si="47"/>
        <v/>
      </c>
      <c r="H73" s="250">
        <f t="shared" si="48"/>
        <v>2516949</v>
      </c>
      <c r="I73" s="249">
        <f t="shared" ca="1" si="49"/>
        <v>0</v>
      </c>
      <c r="J73" s="250" t="str">
        <f t="shared" ca="1" si="50"/>
        <v/>
      </c>
      <c r="K73" s="249" t="str">
        <f t="shared" ca="1" si="51"/>
        <v/>
      </c>
      <c r="L73" s="250" t="str">
        <f t="shared" ca="1" si="52"/>
        <v/>
      </c>
      <c r="M73" s="249" t="str">
        <f t="shared" ca="1" si="53"/>
        <v/>
      </c>
      <c r="N73" s="250" t="str">
        <f t="shared" ca="1" si="54"/>
        <v/>
      </c>
      <c r="O73" s="249" t="str">
        <f t="shared" ca="1" si="55"/>
        <v/>
      </c>
      <c r="P73" s="250" t="str">
        <f t="shared" ca="1" si="56"/>
        <v/>
      </c>
      <c r="Q73" s="249" t="str">
        <f t="shared" ca="1" si="57"/>
        <v/>
      </c>
      <c r="R73" s="250" t="str">
        <f t="shared" ca="1" si="58"/>
        <v/>
      </c>
      <c r="S73" s="249" t="str">
        <f t="shared" ca="1" si="59"/>
        <v/>
      </c>
      <c r="T73" s="250" t="str">
        <f t="shared" ca="1" si="60"/>
        <v/>
      </c>
      <c r="U73" s="249" t="str">
        <f t="shared" ca="1" si="61"/>
        <v/>
      </c>
      <c r="V73" s="250" t="str">
        <f t="shared" ca="1" si="62"/>
        <v/>
      </c>
      <c r="W73" s="249" t="str">
        <f t="shared" ca="1" si="63"/>
        <v/>
      </c>
      <c r="X73" s="250"/>
      <c r="Y73" s="249"/>
      <c r="Z73" s="250"/>
      <c r="AA73" s="249"/>
      <c r="AB73" s="250"/>
      <c r="AC73" s="249"/>
      <c r="AD73" s="250"/>
      <c r="AE73" s="249"/>
      <c r="AF73" s="250"/>
      <c r="AG73" s="249"/>
      <c r="AH73" s="250"/>
      <c r="AI73" s="249"/>
      <c r="AJ73" s="250"/>
      <c r="AK73" s="249"/>
      <c r="AL73" s="250"/>
      <c r="AM73" s="249"/>
      <c r="AN73" s="250"/>
      <c r="AO73" s="249"/>
      <c r="AP73" s="250"/>
      <c r="AQ73" s="249"/>
      <c r="AR73" s="250"/>
      <c r="AS73" s="249"/>
      <c r="AT73" s="250"/>
      <c r="AU73" s="249"/>
      <c r="AV73" s="250"/>
      <c r="AW73" s="249"/>
      <c r="AX73" s="250"/>
      <c r="AY73" s="249"/>
      <c r="AZ73" s="250"/>
      <c r="BA73" s="249"/>
      <c r="BB73" s="250"/>
      <c r="BC73" s="249"/>
      <c r="BD73" s="250"/>
      <c r="BE73" s="249"/>
      <c r="BF73" s="250"/>
      <c r="BG73" s="249"/>
      <c r="BH73" s="250"/>
      <c r="BI73" s="249"/>
      <c r="BJ73" s="250"/>
      <c r="BK73" s="249"/>
    </row>
    <row r="74" spans="1:63" s="301" customFormat="1" ht="21" customHeight="1" outlineLevel="1" x14ac:dyDescent="0.2">
      <c r="A74" s="245">
        <f t="shared" si="86"/>
        <v>61</v>
      </c>
      <c r="B74" s="246" t="s">
        <v>1215</v>
      </c>
      <c r="C74" s="247">
        <f t="shared" ca="1" si="43"/>
        <v>693880</v>
      </c>
      <c r="D74" s="248">
        <f t="shared" ca="1" si="44"/>
        <v>5426320</v>
      </c>
      <c r="E74" s="249">
        <f t="shared" ca="1" si="45"/>
        <v>0</v>
      </c>
      <c r="F74" s="250" t="str">
        <f t="shared" si="46"/>
        <v/>
      </c>
      <c r="G74" s="249" t="str">
        <f t="shared" si="47"/>
        <v/>
      </c>
      <c r="H74" s="250">
        <f t="shared" si="48"/>
        <v>6814080</v>
      </c>
      <c r="I74" s="249">
        <f t="shared" ca="1" si="49"/>
        <v>0</v>
      </c>
      <c r="J74" s="250" t="str">
        <f t="shared" ca="1" si="50"/>
        <v/>
      </c>
      <c r="K74" s="249" t="str">
        <f t="shared" ca="1" si="51"/>
        <v/>
      </c>
      <c r="L74" s="250" t="str">
        <f t="shared" ca="1" si="52"/>
        <v/>
      </c>
      <c r="M74" s="249" t="str">
        <f t="shared" ca="1" si="53"/>
        <v/>
      </c>
      <c r="N74" s="250" t="str">
        <f t="shared" ca="1" si="54"/>
        <v/>
      </c>
      <c r="O74" s="249" t="str">
        <f t="shared" ca="1" si="55"/>
        <v/>
      </c>
      <c r="P74" s="250" t="str">
        <f t="shared" ca="1" si="56"/>
        <v/>
      </c>
      <c r="Q74" s="249" t="str">
        <f t="shared" ca="1" si="57"/>
        <v/>
      </c>
      <c r="R74" s="250" t="str">
        <f t="shared" ca="1" si="58"/>
        <v/>
      </c>
      <c r="S74" s="249" t="str">
        <f t="shared" ca="1" si="59"/>
        <v/>
      </c>
      <c r="T74" s="250" t="str">
        <f t="shared" ca="1" si="60"/>
        <v/>
      </c>
      <c r="U74" s="249" t="str">
        <f t="shared" ca="1" si="61"/>
        <v/>
      </c>
      <c r="V74" s="250" t="str">
        <f t="shared" ca="1" si="62"/>
        <v/>
      </c>
      <c r="W74" s="249" t="str">
        <f t="shared" ca="1" si="63"/>
        <v/>
      </c>
      <c r="X74" s="250"/>
      <c r="Y74" s="249"/>
      <c r="Z74" s="250"/>
      <c r="AA74" s="249"/>
      <c r="AB74" s="250"/>
      <c r="AC74" s="249"/>
      <c r="AD74" s="250"/>
      <c r="AE74" s="249"/>
      <c r="AF74" s="250"/>
      <c r="AG74" s="249"/>
      <c r="AH74" s="250"/>
      <c r="AI74" s="249"/>
      <c r="AJ74" s="250"/>
      <c r="AK74" s="249"/>
      <c r="AL74" s="250"/>
      <c r="AM74" s="249"/>
      <c r="AN74" s="250"/>
      <c r="AO74" s="249"/>
      <c r="AP74" s="250"/>
      <c r="AQ74" s="249"/>
      <c r="AR74" s="250"/>
      <c r="AS74" s="249"/>
      <c r="AT74" s="250"/>
      <c r="AU74" s="249"/>
      <c r="AV74" s="250"/>
      <c r="AW74" s="249"/>
      <c r="AX74" s="250"/>
      <c r="AY74" s="249"/>
      <c r="AZ74" s="250"/>
      <c r="BA74" s="249"/>
      <c r="BB74" s="250"/>
      <c r="BC74" s="249"/>
      <c r="BD74" s="250"/>
      <c r="BE74" s="249"/>
      <c r="BF74" s="250"/>
      <c r="BG74" s="249"/>
      <c r="BH74" s="250"/>
      <c r="BI74" s="249"/>
      <c r="BJ74" s="250"/>
      <c r="BK74" s="249"/>
    </row>
    <row r="75" spans="1:63" s="301" customFormat="1" ht="21" customHeight="1" outlineLevel="1" x14ac:dyDescent="0.2">
      <c r="A75" s="245">
        <f t="shared" si="86"/>
        <v>62</v>
      </c>
      <c r="B75" s="246" t="s">
        <v>1227</v>
      </c>
      <c r="C75" s="247">
        <f t="shared" ca="1" si="43"/>
        <v>66672</v>
      </c>
      <c r="D75" s="248">
        <f t="shared" ca="1" si="44"/>
        <v>626538</v>
      </c>
      <c r="E75" s="249">
        <f t="shared" ca="1" si="45"/>
        <v>0</v>
      </c>
      <c r="F75" s="250" t="str">
        <f t="shared" si="46"/>
        <v/>
      </c>
      <c r="G75" s="249" t="str">
        <f t="shared" si="47"/>
        <v/>
      </c>
      <c r="H75" s="250">
        <f t="shared" si="48"/>
        <v>759882</v>
      </c>
      <c r="I75" s="249">
        <f t="shared" ca="1" si="49"/>
        <v>0</v>
      </c>
      <c r="J75" s="250" t="str">
        <f t="shared" ca="1" si="50"/>
        <v/>
      </c>
      <c r="K75" s="249" t="str">
        <f t="shared" ca="1" si="51"/>
        <v/>
      </c>
      <c r="L75" s="250" t="str">
        <f t="shared" ca="1" si="52"/>
        <v/>
      </c>
      <c r="M75" s="249" t="str">
        <f t="shared" ca="1" si="53"/>
        <v/>
      </c>
      <c r="N75" s="250" t="str">
        <f t="shared" ca="1" si="54"/>
        <v/>
      </c>
      <c r="O75" s="249" t="str">
        <f t="shared" ca="1" si="55"/>
        <v/>
      </c>
      <c r="P75" s="250" t="str">
        <f t="shared" ca="1" si="56"/>
        <v/>
      </c>
      <c r="Q75" s="249" t="str">
        <f t="shared" ca="1" si="57"/>
        <v/>
      </c>
      <c r="R75" s="250" t="str">
        <f t="shared" ca="1" si="58"/>
        <v/>
      </c>
      <c r="S75" s="249" t="str">
        <f t="shared" ca="1" si="59"/>
        <v/>
      </c>
      <c r="T75" s="250" t="str">
        <f t="shared" ca="1" si="60"/>
        <v/>
      </c>
      <c r="U75" s="249" t="str">
        <f t="shared" ca="1" si="61"/>
        <v/>
      </c>
      <c r="V75" s="250" t="str">
        <f t="shared" ca="1" si="62"/>
        <v/>
      </c>
      <c r="W75" s="249" t="str">
        <f t="shared" ca="1" si="63"/>
        <v/>
      </c>
      <c r="X75" s="250"/>
      <c r="Y75" s="249"/>
      <c r="Z75" s="250"/>
      <c r="AA75" s="249"/>
      <c r="AB75" s="250"/>
      <c r="AC75" s="249"/>
      <c r="AD75" s="250"/>
      <c r="AE75" s="249"/>
      <c r="AF75" s="250"/>
      <c r="AG75" s="249"/>
      <c r="AH75" s="250"/>
      <c r="AI75" s="249"/>
      <c r="AJ75" s="250"/>
      <c r="AK75" s="249"/>
      <c r="AL75" s="250"/>
      <c r="AM75" s="249"/>
      <c r="AN75" s="250"/>
      <c r="AO75" s="249"/>
      <c r="AP75" s="250"/>
      <c r="AQ75" s="249"/>
      <c r="AR75" s="250"/>
      <c r="AS75" s="249"/>
      <c r="AT75" s="250"/>
      <c r="AU75" s="249"/>
      <c r="AV75" s="250"/>
      <c r="AW75" s="249"/>
      <c r="AX75" s="250"/>
      <c r="AY75" s="249"/>
      <c r="AZ75" s="250"/>
      <c r="BA75" s="249"/>
      <c r="BB75" s="250"/>
      <c r="BC75" s="249"/>
      <c r="BD75" s="250"/>
      <c r="BE75" s="249"/>
      <c r="BF75" s="250"/>
      <c r="BG75" s="249"/>
      <c r="BH75" s="250"/>
      <c r="BI75" s="249"/>
      <c r="BJ75" s="250"/>
      <c r="BK75" s="249"/>
    </row>
    <row r="76" spans="1:63" s="301" customFormat="1" ht="21" customHeight="1" outlineLevel="1" x14ac:dyDescent="0.2">
      <c r="A76" s="245">
        <f t="shared" si="86"/>
        <v>63</v>
      </c>
      <c r="B76" s="246" t="s">
        <v>1236</v>
      </c>
      <c r="C76" s="247">
        <f t="shared" ca="1" si="43"/>
        <v>39068</v>
      </c>
      <c r="D76" s="248">
        <f t="shared" ca="1" si="44"/>
        <v>392012</v>
      </c>
      <c r="E76" s="249">
        <f t="shared" ca="1" si="45"/>
        <v>0</v>
      </c>
      <c r="F76" s="250" t="str">
        <f t="shared" si="46"/>
        <v/>
      </c>
      <c r="G76" s="249" t="str">
        <f t="shared" si="47"/>
        <v/>
      </c>
      <c r="H76" s="250">
        <f t="shared" si="48"/>
        <v>470148</v>
      </c>
      <c r="I76" s="249">
        <f t="shared" ca="1" si="49"/>
        <v>0</v>
      </c>
      <c r="J76" s="250" t="str">
        <f t="shared" ca="1" si="50"/>
        <v/>
      </c>
      <c r="K76" s="249" t="str">
        <f t="shared" ca="1" si="51"/>
        <v/>
      </c>
      <c r="L76" s="250" t="str">
        <f t="shared" ca="1" si="52"/>
        <v/>
      </c>
      <c r="M76" s="249" t="str">
        <f t="shared" ca="1" si="53"/>
        <v/>
      </c>
      <c r="N76" s="250" t="str">
        <f t="shared" ca="1" si="54"/>
        <v/>
      </c>
      <c r="O76" s="249" t="str">
        <f t="shared" ca="1" si="55"/>
        <v/>
      </c>
      <c r="P76" s="250" t="str">
        <f t="shared" ca="1" si="56"/>
        <v/>
      </c>
      <c r="Q76" s="249" t="str">
        <f t="shared" ca="1" si="57"/>
        <v/>
      </c>
      <c r="R76" s="250" t="str">
        <f t="shared" ca="1" si="58"/>
        <v/>
      </c>
      <c r="S76" s="249" t="str">
        <f t="shared" ca="1" si="59"/>
        <v/>
      </c>
      <c r="T76" s="250" t="str">
        <f t="shared" ca="1" si="60"/>
        <v/>
      </c>
      <c r="U76" s="249" t="str">
        <f t="shared" ca="1" si="61"/>
        <v/>
      </c>
      <c r="V76" s="250" t="str">
        <f t="shared" ca="1" si="62"/>
        <v/>
      </c>
      <c r="W76" s="249" t="str">
        <f t="shared" ca="1" si="63"/>
        <v/>
      </c>
      <c r="X76" s="250"/>
      <c r="Y76" s="249"/>
      <c r="Z76" s="250"/>
      <c r="AA76" s="249"/>
      <c r="AB76" s="250"/>
      <c r="AC76" s="249"/>
      <c r="AD76" s="250"/>
      <c r="AE76" s="249"/>
      <c r="AF76" s="250"/>
      <c r="AG76" s="249"/>
      <c r="AH76" s="250"/>
      <c r="AI76" s="249"/>
      <c r="AJ76" s="250"/>
      <c r="AK76" s="249"/>
      <c r="AL76" s="250"/>
      <c r="AM76" s="249"/>
      <c r="AN76" s="250"/>
      <c r="AO76" s="249"/>
      <c r="AP76" s="250"/>
      <c r="AQ76" s="249"/>
      <c r="AR76" s="250"/>
      <c r="AS76" s="249"/>
      <c r="AT76" s="250"/>
      <c r="AU76" s="249"/>
      <c r="AV76" s="250"/>
      <c r="AW76" s="249"/>
      <c r="AX76" s="250"/>
      <c r="AY76" s="249"/>
      <c r="AZ76" s="250"/>
      <c r="BA76" s="249"/>
      <c r="BB76" s="250"/>
      <c r="BC76" s="249"/>
      <c r="BD76" s="250"/>
      <c r="BE76" s="249"/>
      <c r="BF76" s="250"/>
      <c r="BG76" s="249"/>
      <c r="BH76" s="250"/>
      <c r="BI76" s="249"/>
      <c r="BJ76" s="250"/>
      <c r="BK76" s="249"/>
    </row>
    <row r="77" spans="1:63" s="301" customFormat="1" ht="21" customHeight="1" outlineLevel="1" x14ac:dyDescent="0.2">
      <c r="A77" s="245">
        <f t="shared" si="86"/>
        <v>64</v>
      </c>
      <c r="B77" s="246" t="s">
        <v>1259</v>
      </c>
      <c r="C77" s="247">
        <f t="shared" ca="1" si="43"/>
        <v>30545</v>
      </c>
      <c r="D77" s="248">
        <f t="shared" ca="1" si="44"/>
        <v>693400</v>
      </c>
      <c r="E77" s="249">
        <f t="shared" ca="1" si="45"/>
        <v>0</v>
      </c>
      <c r="F77" s="250" t="str">
        <f t="shared" si="46"/>
        <v/>
      </c>
      <c r="G77" s="249" t="str">
        <f t="shared" si="47"/>
        <v/>
      </c>
      <c r="H77" s="250">
        <f t="shared" si="48"/>
        <v>754490</v>
      </c>
      <c r="I77" s="249">
        <f t="shared" ca="1" si="49"/>
        <v>0</v>
      </c>
      <c r="J77" s="250" t="str">
        <f t="shared" ca="1" si="50"/>
        <v/>
      </c>
      <c r="K77" s="249" t="str">
        <f t="shared" ca="1" si="51"/>
        <v/>
      </c>
      <c r="L77" s="250" t="str">
        <f t="shared" ca="1" si="52"/>
        <v/>
      </c>
      <c r="M77" s="249" t="str">
        <f t="shared" ca="1" si="53"/>
        <v/>
      </c>
      <c r="N77" s="250" t="str">
        <f t="shared" ca="1" si="54"/>
        <v/>
      </c>
      <c r="O77" s="249" t="str">
        <f t="shared" ca="1" si="55"/>
        <v/>
      </c>
      <c r="P77" s="250" t="str">
        <f t="shared" ca="1" si="56"/>
        <v/>
      </c>
      <c r="Q77" s="249" t="str">
        <f t="shared" ca="1" si="57"/>
        <v/>
      </c>
      <c r="R77" s="250" t="str">
        <f t="shared" ca="1" si="58"/>
        <v/>
      </c>
      <c r="S77" s="249" t="str">
        <f t="shared" ca="1" si="59"/>
        <v/>
      </c>
      <c r="T77" s="250" t="str">
        <f t="shared" ca="1" si="60"/>
        <v/>
      </c>
      <c r="U77" s="249" t="str">
        <f t="shared" ca="1" si="61"/>
        <v/>
      </c>
      <c r="V77" s="250" t="str">
        <f t="shared" ca="1" si="62"/>
        <v/>
      </c>
      <c r="W77" s="249" t="str">
        <f t="shared" ca="1" si="63"/>
        <v/>
      </c>
      <c r="X77" s="250"/>
      <c r="Y77" s="249"/>
      <c r="Z77" s="250"/>
      <c r="AA77" s="249"/>
      <c r="AB77" s="250"/>
      <c r="AC77" s="249"/>
      <c r="AD77" s="250"/>
      <c r="AE77" s="249"/>
      <c r="AF77" s="250"/>
      <c r="AG77" s="249"/>
      <c r="AH77" s="250"/>
      <c r="AI77" s="249"/>
      <c r="AJ77" s="250"/>
      <c r="AK77" s="249"/>
      <c r="AL77" s="250"/>
      <c r="AM77" s="249"/>
      <c r="AN77" s="250"/>
      <c r="AO77" s="249"/>
      <c r="AP77" s="250"/>
      <c r="AQ77" s="249"/>
      <c r="AR77" s="250"/>
      <c r="AS77" s="249"/>
      <c r="AT77" s="250"/>
      <c r="AU77" s="249"/>
      <c r="AV77" s="250"/>
      <c r="AW77" s="249"/>
      <c r="AX77" s="250"/>
      <c r="AY77" s="249"/>
      <c r="AZ77" s="250"/>
      <c r="BA77" s="249"/>
      <c r="BB77" s="250"/>
      <c r="BC77" s="249"/>
      <c r="BD77" s="250"/>
      <c r="BE77" s="249"/>
      <c r="BF77" s="250"/>
      <c r="BG77" s="249"/>
      <c r="BH77" s="250"/>
      <c r="BI77" s="249"/>
      <c r="BJ77" s="250"/>
      <c r="BK77" s="249"/>
    </row>
    <row r="78" spans="1:63" s="301" customFormat="1" ht="21" customHeight="1" outlineLevel="1" x14ac:dyDescent="0.2">
      <c r="A78" s="245">
        <f t="shared" si="86"/>
        <v>65</v>
      </c>
      <c r="B78" s="246" t="s">
        <v>1260</v>
      </c>
      <c r="C78" s="247">
        <f t="shared" ref="C78:C109" ca="1" si="87">IF(B78="","",IF($L$4="Media aritmética",ROUND(AVERAGE(D78,F78,H78,J78,L78,N78,P78,R78,T78,V78,X78,Z78,AB78,AF78,AH78,AD78,AJ78,AL78,AN78,AP78,AR78),2),ROUND(_xlfn.STDEV.P(D78,F78,H78,J78,L78,N78,P78,R78,T78,V78,X78,Z78,AB78,AF78,AH78,AD78,AJ78,AL78,AN78,AP78,AR78),2)))</f>
        <v>51762</v>
      </c>
      <c r="D78" s="248">
        <f t="shared" ref="D78:D109" ca="1" si="88">IF($D$8="Habilitado",IF($B78="","",ROUND(VLOOKUP($B78,UNITARIO_1,17,FALSE),2)),"")</f>
        <v>553448</v>
      </c>
      <c r="E78" s="249">
        <f t="shared" ref="E78:E109" ca="1" si="89">IF($B78="","",IF(D78="","",IF($L$4="Media aritmética",(D78&lt;=$C78)*($F$5/$C$4)+(D78&gt;$C78)*0,IF(AND(ROUND(AVERAGE($D78,$F78,$H78,$J78,$L78,$N78,$P78,$R78,$T78,$V78,$X78,$Z78,$AB78,$AD78,$AF78,$AH78,$AJ78,AL78,AN78,AP78,AR78,AT78,AV78,AX78,AZ78,BB78,BD78,BF78,BH78,BJ78),2)-$C78/2&lt;=D78,(ROUND(AVERAGE($D78,$F78,$H78,$J78,$L78,$N78,$P78,$R78,$T78,$V78,$X78,$Z78,$AB78,$AD78,$AF78,$AH78,$AJ78,AL78,AN78,AP78,AR78,AT78,AV78,AX78,AZ78,BB78,BD78,BF78,BH78,BJ78),2)+$C78/2&gt;D78)),($F$5/$C$4),0))))</f>
        <v>0</v>
      </c>
      <c r="F78" s="250" t="str">
        <f t="shared" ref="F78:F109" si="90">IF($F$8="Habilitado",IF($B78="","",ROUND(VLOOKUP($B78,UNITARIO_2,17,FALSE),2)),"")</f>
        <v/>
      </c>
      <c r="G78" s="249" t="str">
        <f t="shared" ref="G78:G109" si="91">IF($B78="","",IF(F78="","",IF($L$4="Media aritmética",(F78&lt;=$C78)*($F$5/$C$4)+(F78&gt;$C78)*0,IF(AND(ROUND(AVERAGE($D78,$F78,$H78,$J78,$L78,$N78,$P78,$R78,$T78,$V78,$X78,$Z78,$AB78,$AD78,$AF78,$AH78,$AJ78,AL78,AN78,AP78,AR78,AT78,AV78,AX78,AZ78,BB78,BD78,BF78,BH78,BJ78),2)-$C78/2&lt;=F78,(ROUND(AVERAGE($D78,$F78,$H78,$J78,$L78,$N78,$P78,$R78,$T78,$V78,$X78,$Z78,$AB78,$AD78,$AF78,$AH78,$AJ78,AL78,AN78,AP78,AR78,AT78,AV78,AX78,AZ78,BB78,BD78,BF78,BH78,BJ78),2)+$C78/2&gt;F78)),($F$5/$C$4),0))))</f>
        <v/>
      </c>
      <c r="H78" s="250">
        <f t="shared" ref="H78:H109" si="92">IF($H$8="Habilitado",IF($B78="","",ROUND(VLOOKUP($B78,UNITARIO_3,17,FALSE),2)),"")</f>
        <v>656972</v>
      </c>
      <c r="I78" s="249">
        <f t="shared" ref="I78:I109" ca="1" si="93">IF($B78="","",IF(H78="","",IF($L$4="Media aritmética",(H78&lt;=$C78)*($F$5/$C$4)+(H78&gt;$C78)*0,IF(AND(ROUND(AVERAGE($D78,$F78,$H78,$J78,$L78,$N78,$P78,$R78,$T78,$V78,$X78,$Z78,$AB78,$AD78,$AF78,$AH78,$AJ78,AL78,AN78,AP78,AR78,AT78,AV78,AX78,AZ78,BB78,BD78,BF78,BH78,BJ78),2)-$C78/2&lt;=H78,(ROUND(AVERAGE($D78,$F78,$H78,$J78,$L78,$N78,$P78,$R78,$T78,$V78,$X78,$Z78,$AB78,$AD78,$AF78,$AH78,$AJ78,AL78,AN78,AP78,AR78,AT78,AV78,AX78,AZ78,BB78,BD78,BF78,BH78,BJ78),2)+$C78/2&gt;H78)),($F$5/$C$4),0))))</f>
        <v>0</v>
      </c>
      <c r="J78" s="250" t="str">
        <f t="shared" ref="J78:J109" ca="1" si="94">IF($J$8="Habilitado",IF($B78="","",ROUND(VLOOKUP($B78,UNITARIO_4,5,FALSE),2)),"")</f>
        <v/>
      </c>
      <c r="K78" s="249" t="str">
        <f t="shared" ref="K78:K109" ca="1" si="95">IF($B78="","",IF(J78="","",IF($L$4="Media aritmética",(J78&lt;=$C78)*($F$5/$C$4)+(J78&gt;$C78)*0,IF(AND(ROUND(AVERAGE($D78,$F78,$H78,$J78,$L78,$N78,$P78,$R78,$T78,$V78,$X78,$Z78,$AB78,$AD78,$AF78,$AH78,$AJ78,AL78,AN78,AP78,AR78,AT78,AV78,AX78,AZ78,BB78,BD78,BF78,BH78,BJ78),2)-$C78/2&lt;=J78,(ROUND(AVERAGE($D78,$F78,$H78,$J78,$L78,$N78,$P78,$R78,$T78,$V78,$X78,$Z78,$AB78,$AD78,$AF78,$AH78,$AJ78,AL78,AN78,AP78,AR78,AT78,AV78,AX78,AZ78,BB78,BD78,BF78,BH78,BJ78),2)+$C78/2&gt;J78)),($F$5/$C$4),0))))</f>
        <v/>
      </c>
      <c r="L78" s="250" t="str">
        <f t="shared" ref="L78:L109" ca="1" si="96">IF($L$8="Habilitado",IF($B78="","",ROUND(VLOOKUP($B78,UNITARIO_5,5,FALSE),2)),"")</f>
        <v/>
      </c>
      <c r="M78" s="249" t="str">
        <f t="shared" ref="M78:M109" ca="1" si="97">IF($B78="","",IF(L78="","",IF($L$4="Media aritmética",(L78&lt;=$C78)*($F$5/$C$4)+(L78&gt;$C78)*0,IF(AND(ROUND(AVERAGE($D78,$F78,$H78,$J78,$L78,$N78,$P78,$R78,$T78,$V78,$X78,$Z78,$AB78,$AD78,$AF78,$AH78,$AJ78,AL78,AN78,AP78,AR78,AT78,AV78,AX78,AZ78,BB78,BD78,BF78,BH78,BJ78),2)-$C78/2&lt;=L78,(ROUND(AVERAGE($D78,$F78,$H78,$J78,$L78,$N78,$P78,$R78,$T78,$V78,$X78,$Z78,$AB78,$AD78,$AF78,$AH78,$AJ78,AL78,AN78,AP78,AR78,AT78,AV78,AX78,AZ78,BB78,BD78,BF78,BH78,BJ78),2)+$C78/2&gt;L78)),($F$5/$C$4),0))))</f>
        <v/>
      </c>
      <c r="N78" s="250" t="str">
        <f t="shared" ref="N78:N109" ca="1" si="98">IF($N$8="Habilitado",IF($B78="","",ROUND(VLOOKUP($B78,UNITARIO_6,5,FALSE),2)),"")</f>
        <v/>
      </c>
      <c r="O78" s="249" t="str">
        <f t="shared" ref="O78:O109" ca="1" si="99">IF($B78="","",IF(N78="","",IF($L$4="Media aritmética",(N78&lt;=$C78)*($F$5/$C$4)+(N78&gt;$C78)*0,IF(AND(ROUND(AVERAGE($D78,$F78,$H78,$J78,$L78,$N78,$P78,$R78,$T78,$V78,$X78,$Z78,$AB78,$AD78,$AF78,$AH78,$AJ78,AL78,AN78,AP78,AR78,AT78,AV78,AX78,AZ78,BB78,BD78,BF78,BH78,BJ78),2)-$C78/2&lt;=N78,(ROUND(AVERAGE($D78,$F78,$H78,$J78,$L78,$N78,$P78,$R78,$T78,$V78,$X78,$Z78,$AB78,$AD78,$AF78,$AH78,$AJ78,AL78,AN78,AP78,AR78,AT78,AV78,AX78,AZ78,BB78,BD78,BF78,BH78,BJ78),2)+$C78/2&gt;N78)),($F$5/$C$4),0))))</f>
        <v/>
      </c>
      <c r="P78" s="250" t="str">
        <f t="shared" ref="P78:P109" ca="1" si="100">IF($P$8="Habilitado",IF($B78="","",ROUND(VLOOKUP($B78,UNITARIO_7,5,FALSE),2)),"")</f>
        <v/>
      </c>
      <c r="Q78" s="249" t="str">
        <f t="shared" ref="Q78:Q109" ca="1" si="101">IF($B78="","",IF(P78="","",IF($L$4="Media aritmética",(P78&lt;=$C78)*($F$5/$C$4)+(P78&gt;$C78)*0,IF(AND(ROUND(AVERAGE($D78,$F78,$H78,$J78,$L78,$N78,$P78,$R78,$T78,$V78,$X78,$Z78,$AB78,$AD78,$AF78,$AH78,$AJ78,AL78,AN78,AP78,AR78,AT78,AV78,AX78,AZ78,BB78,BD78,BF78,BH78,BJ78),2)-$C78/2&lt;=P78,(ROUND(AVERAGE($D78,$F78,$H78,$J78,$L78,$N78,$P78,$R78,$T78,$V78,$X78,$Z78,$AB78,$AD78,$AF78,$AH78,$AJ78,AL78,AN78,AP78,AR78,AT78,AV78,AX78,AZ78,BB78,BD78,BF78,BH78,BJ78),2)+$C78/2&gt;P78)),($F$5/$C$4),0))))</f>
        <v/>
      </c>
      <c r="R78" s="250" t="str">
        <f t="shared" ref="R78:R109" ca="1" si="102">IF($R$8="Habilitado",IF($B78="","",ROUND(VLOOKUP($B78,UNITARIO_8,5,FALSE),2)),"")</f>
        <v/>
      </c>
      <c r="S78" s="249" t="str">
        <f t="shared" ref="S78:S109" ca="1" si="103">IF($B78="","",IF(R78="","",IF($L$4="Media aritmética",(R78&lt;=$C78)*($F$5/$C$4)+(R78&gt;$C78)*0,IF(AND(ROUND(AVERAGE($D78,$F78,$H78,$J78,$L78,$N78,$P78,$R78,$T78,$V78,$X78,$Z78,$AB78,$AD78,$AF78,$AH78,$AJ78,AL78,AN78,AP78,AR78,AT78,AV78,AX78,AZ78,BB78,BD78,BF78,BH78,BJ78),2)-$C78/2&lt;=R78,(ROUND(AVERAGE($D78,$F78,$H78,$J78,$L78,$N78,$P78,$R78,$T78,$V78,$X78,$Z78,$AB78,$AD78,$AF78,$AH78,$AJ78,AL78,AN78,AP78,AR78,AT78,AV78,AX78,AZ78,BB78,BD78,BF78,BH78,BJ78),2)+$C78/2&gt;R78)),($F$5/$C$4),0))))</f>
        <v/>
      </c>
      <c r="T78" s="250" t="str">
        <f t="shared" ref="T78:T109" ca="1" si="104">IF($T$8="Habilitado",IF($B78="","",ROUND(VLOOKUP($B78,UNITARIO_9,5,FALSE),2)),"")</f>
        <v/>
      </c>
      <c r="U78" s="249" t="str">
        <f t="shared" ref="U78:U109" ca="1" si="105">IF($B78="","",IF(T78="","",IF($L$4="Media aritmética",(T78&lt;=$C78)*($F$5/$C$4)+(T78&gt;$C78)*0,IF(AND(ROUND(AVERAGE($D78,$F78,$H78,$J78,$L78,$N78,$P78,$R78,$T78,$V78,$X78,$Z78,$AB78,$AD78,$AF78,$AH78,$AJ78,AL78,AN78,AP78,AR78,AT78,AV78,AX78,AZ78,BB78,BD78,BF78,BH78,BJ78),2)-$C78/2&lt;=T78,(ROUND(AVERAGE($D78,$F78,$H78,$J78,$L78,$N78,$P78,$R78,$T78,$V78,$X78,$Z78,$AB78,$AD78,$AF78,$AH78,$AJ78,AL78,AN78,AP78,AR78,AT78,AV78,AX78,AZ78,BB78,BD78,BF78,BH78,BJ78),2)+$C78/2&gt;T78)),($F$5/$C$4),0))))</f>
        <v/>
      </c>
      <c r="V78" s="250" t="str">
        <f t="shared" ref="V78:V109" ca="1" si="106">IF($V$8="Habilitado",IF($B78="","",ROUND(VLOOKUP($B78,UNITARIO_10,5,FALSE),2)),"")</f>
        <v/>
      </c>
      <c r="W78" s="249" t="str">
        <f t="shared" ref="W78:W109" ca="1" si="107">IF($B78="","",IF(V78="","",IF($L$4="Media aritmética",(V78&lt;=$C78)*($F$5/$C$4)+(V78&gt;$C78)*0,IF(AND(ROUND(AVERAGE($D78,$F78,$H78,$J78,$L78,$N78,$P78,$R78,$T78,$V78,$X78,$Z78,$AB78,$AD78,$AF78,$AH78,$AJ78,AL78,AN78,AP78,AR78,AT78,AV78,AX78,AZ78,BB78,BD78,BF78,BH78,BJ78),2)-$C78/2&lt;=V78,(ROUND(AVERAGE($D78,$F78,$H78,$J78,$L78,$N78,$P78,$R78,$T78,$V78,$X78,$Z78,$AB78,$AD78,$AF78,$AH78,$AJ78,AL78,AN78,AP78,AR78,AT78,AV78,AX78,AZ78,BB78,BD78,BF78,BH78,BJ78),2)+$C78/2&gt;V78)),($F$5/$C$4),0))))</f>
        <v/>
      </c>
      <c r="X78" s="250"/>
      <c r="Y78" s="249"/>
      <c r="Z78" s="250"/>
      <c r="AA78" s="249"/>
      <c r="AB78" s="250"/>
      <c r="AC78" s="249"/>
      <c r="AD78" s="250"/>
      <c r="AE78" s="249"/>
      <c r="AF78" s="250"/>
      <c r="AG78" s="249"/>
      <c r="AH78" s="250"/>
      <c r="AI78" s="249"/>
      <c r="AJ78" s="250"/>
      <c r="AK78" s="249"/>
      <c r="AL78" s="250"/>
      <c r="AM78" s="249"/>
      <c r="AN78" s="250"/>
      <c r="AO78" s="249"/>
      <c r="AP78" s="250"/>
      <c r="AQ78" s="249"/>
      <c r="AR78" s="250"/>
      <c r="AS78" s="249"/>
      <c r="AT78" s="250"/>
      <c r="AU78" s="249"/>
      <c r="AV78" s="250"/>
      <c r="AW78" s="249"/>
      <c r="AX78" s="250"/>
      <c r="AY78" s="249"/>
      <c r="AZ78" s="250"/>
      <c r="BA78" s="249"/>
      <c r="BB78" s="250"/>
      <c r="BC78" s="249"/>
      <c r="BD78" s="250"/>
      <c r="BE78" s="249"/>
      <c r="BF78" s="250"/>
      <c r="BG78" s="249"/>
      <c r="BH78" s="250"/>
      <c r="BI78" s="249"/>
      <c r="BJ78" s="250"/>
      <c r="BK78" s="249"/>
    </row>
    <row r="79" spans="1:63" s="301" customFormat="1" ht="21" customHeight="1" outlineLevel="1" x14ac:dyDescent="0.2">
      <c r="A79" s="245">
        <f t="shared" si="86"/>
        <v>66</v>
      </c>
      <c r="B79" s="246" t="s">
        <v>1305</v>
      </c>
      <c r="C79" s="247">
        <f t="shared" ca="1" si="87"/>
        <v>27290</v>
      </c>
      <c r="D79" s="248">
        <f t="shared" ca="1" si="88"/>
        <v>842340</v>
      </c>
      <c r="E79" s="249">
        <f t="shared" ca="1" si="89"/>
        <v>0</v>
      </c>
      <c r="F79" s="250" t="str">
        <f t="shared" si="90"/>
        <v/>
      </c>
      <c r="G79" s="249" t="str">
        <f t="shared" si="91"/>
        <v/>
      </c>
      <c r="H79" s="250">
        <f t="shared" si="92"/>
        <v>896920</v>
      </c>
      <c r="I79" s="249">
        <f t="shared" ca="1" si="93"/>
        <v>0</v>
      </c>
      <c r="J79" s="250" t="str">
        <f t="shared" ca="1" si="94"/>
        <v/>
      </c>
      <c r="K79" s="249" t="str">
        <f t="shared" ca="1" si="95"/>
        <v/>
      </c>
      <c r="L79" s="250" t="str">
        <f t="shared" ca="1" si="96"/>
        <v/>
      </c>
      <c r="M79" s="249" t="str">
        <f t="shared" ca="1" si="97"/>
        <v/>
      </c>
      <c r="N79" s="250" t="str">
        <f t="shared" ca="1" si="98"/>
        <v/>
      </c>
      <c r="O79" s="249" t="str">
        <f t="shared" ca="1" si="99"/>
        <v/>
      </c>
      <c r="P79" s="250" t="str">
        <f t="shared" ca="1" si="100"/>
        <v/>
      </c>
      <c r="Q79" s="249" t="str">
        <f t="shared" ca="1" si="101"/>
        <v/>
      </c>
      <c r="R79" s="250" t="str">
        <f t="shared" ca="1" si="102"/>
        <v/>
      </c>
      <c r="S79" s="249" t="str">
        <f t="shared" ca="1" si="103"/>
        <v/>
      </c>
      <c r="T79" s="250" t="str">
        <f t="shared" ca="1" si="104"/>
        <v/>
      </c>
      <c r="U79" s="249" t="str">
        <f t="shared" ca="1" si="105"/>
        <v/>
      </c>
      <c r="V79" s="250" t="str">
        <f t="shared" ca="1" si="106"/>
        <v/>
      </c>
      <c r="W79" s="249" t="str">
        <f t="shared" ca="1" si="107"/>
        <v/>
      </c>
      <c r="X79" s="250"/>
      <c r="Y79" s="249"/>
      <c r="Z79" s="250"/>
      <c r="AA79" s="249"/>
      <c r="AB79" s="250"/>
      <c r="AC79" s="249"/>
      <c r="AD79" s="250"/>
      <c r="AE79" s="249"/>
      <c r="AF79" s="250"/>
      <c r="AG79" s="249"/>
      <c r="AH79" s="250"/>
      <c r="AI79" s="249"/>
      <c r="AJ79" s="250"/>
      <c r="AK79" s="249"/>
      <c r="AL79" s="250"/>
      <c r="AM79" s="249"/>
      <c r="AN79" s="250"/>
      <c r="AO79" s="249"/>
      <c r="AP79" s="250"/>
      <c r="AQ79" s="249"/>
      <c r="AR79" s="250"/>
      <c r="AS79" s="249"/>
      <c r="AT79" s="250"/>
      <c r="AU79" s="249"/>
      <c r="AV79" s="250"/>
      <c r="AW79" s="249"/>
      <c r="AX79" s="250"/>
      <c r="AY79" s="249"/>
      <c r="AZ79" s="250"/>
      <c r="BA79" s="249"/>
      <c r="BB79" s="250"/>
      <c r="BC79" s="249"/>
      <c r="BD79" s="250"/>
      <c r="BE79" s="249"/>
      <c r="BF79" s="250"/>
      <c r="BG79" s="249"/>
      <c r="BH79" s="250"/>
      <c r="BI79" s="249"/>
      <c r="BJ79" s="250"/>
      <c r="BK79" s="249"/>
    </row>
    <row r="80" spans="1:63" s="301" customFormat="1" ht="21" customHeight="1" outlineLevel="1" x14ac:dyDescent="0.2">
      <c r="A80" s="245">
        <f t="shared" si="86"/>
        <v>67</v>
      </c>
      <c r="B80" s="246" t="s">
        <v>1306</v>
      </c>
      <c r="C80" s="247">
        <f t="shared" ca="1" si="87"/>
        <v>2006445</v>
      </c>
      <c r="D80" s="248">
        <f t="shared" ca="1" si="88"/>
        <v>2116386</v>
      </c>
      <c r="E80" s="249">
        <f t="shared" ca="1" si="89"/>
        <v>0</v>
      </c>
      <c r="F80" s="250" t="str">
        <f t="shared" si="90"/>
        <v/>
      </c>
      <c r="G80" s="249" t="str">
        <f t="shared" si="91"/>
        <v/>
      </c>
      <c r="H80" s="250">
        <f t="shared" si="92"/>
        <v>6129276</v>
      </c>
      <c r="I80" s="249">
        <f t="shared" ca="1" si="93"/>
        <v>0</v>
      </c>
      <c r="J80" s="250" t="str">
        <f t="shared" ca="1" si="94"/>
        <v/>
      </c>
      <c r="K80" s="249" t="str">
        <f t="shared" ca="1" si="95"/>
        <v/>
      </c>
      <c r="L80" s="250" t="str">
        <f t="shared" ca="1" si="96"/>
        <v/>
      </c>
      <c r="M80" s="249" t="str">
        <f t="shared" ca="1" si="97"/>
        <v/>
      </c>
      <c r="N80" s="250" t="str">
        <f t="shared" ca="1" si="98"/>
        <v/>
      </c>
      <c r="O80" s="249" t="str">
        <f t="shared" ca="1" si="99"/>
        <v/>
      </c>
      <c r="P80" s="250" t="str">
        <f t="shared" ca="1" si="100"/>
        <v/>
      </c>
      <c r="Q80" s="249" t="str">
        <f t="shared" ca="1" si="101"/>
        <v/>
      </c>
      <c r="R80" s="250" t="str">
        <f t="shared" ca="1" si="102"/>
        <v/>
      </c>
      <c r="S80" s="249" t="str">
        <f t="shared" ca="1" si="103"/>
        <v/>
      </c>
      <c r="T80" s="250" t="str">
        <f t="shared" ca="1" si="104"/>
        <v/>
      </c>
      <c r="U80" s="249" t="str">
        <f t="shared" ca="1" si="105"/>
        <v/>
      </c>
      <c r="V80" s="250" t="str">
        <f t="shared" ca="1" si="106"/>
        <v/>
      </c>
      <c r="W80" s="249" t="str">
        <f t="shared" ca="1" si="107"/>
        <v/>
      </c>
      <c r="X80" s="250"/>
      <c r="Y80" s="249"/>
      <c r="Z80" s="250"/>
      <c r="AA80" s="249"/>
      <c r="AB80" s="250"/>
      <c r="AC80" s="249"/>
      <c r="AD80" s="250"/>
      <c r="AE80" s="249"/>
      <c r="AF80" s="250"/>
      <c r="AG80" s="249"/>
      <c r="AH80" s="250"/>
      <c r="AI80" s="249"/>
      <c r="AJ80" s="250"/>
      <c r="AK80" s="249"/>
      <c r="AL80" s="250"/>
      <c r="AM80" s="249"/>
      <c r="AN80" s="250"/>
      <c r="AO80" s="249"/>
      <c r="AP80" s="250"/>
      <c r="AQ80" s="249"/>
      <c r="AR80" s="250"/>
      <c r="AS80" s="249"/>
      <c r="AT80" s="250"/>
      <c r="AU80" s="249"/>
      <c r="AV80" s="250"/>
      <c r="AW80" s="249"/>
      <c r="AX80" s="250"/>
      <c r="AY80" s="249"/>
      <c r="AZ80" s="250"/>
      <c r="BA80" s="249"/>
      <c r="BB80" s="250"/>
      <c r="BC80" s="249"/>
      <c r="BD80" s="250"/>
      <c r="BE80" s="249"/>
      <c r="BF80" s="250"/>
      <c r="BG80" s="249"/>
      <c r="BH80" s="250"/>
      <c r="BI80" s="249"/>
      <c r="BJ80" s="250"/>
      <c r="BK80" s="249"/>
    </row>
    <row r="81" spans="1:63" s="301" customFormat="1" ht="21" customHeight="1" outlineLevel="1" x14ac:dyDescent="0.2">
      <c r="A81" s="245">
        <f t="shared" si="86"/>
        <v>68</v>
      </c>
      <c r="B81" s="246" t="s">
        <v>1307</v>
      </c>
      <c r="C81" s="247">
        <f t="shared" ca="1" si="87"/>
        <v>3021265.5</v>
      </c>
      <c r="D81" s="248">
        <f t="shared" ca="1" si="88"/>
        <v>2678196</v>
      </c>
      <c r="E81" s="249">
        <f t="shared" ca="1" si="89"/>
        <v>0</v>
      </c>
      <c r="F81" s="250" t="str">
        <f t="shared" si="90"/>
        <v/>
      </c>
      <c r="G81" s="249" t="str">
        <f t="shared" si="91"/>
        <v/>
      </c>
      <c r="H81" s="250">
        <f t="shared" si="92"/>
        <v>8720727</v>
      </c>
      <c r="I81" s="249">
        <f t="shared" ca="1" si="93"/>
        <v>0</v>
      </c>
      <c r="J81" s="250" t="str">
        <f t="shared" ca="1" si="94"/>
        <v/>
      </c>
      <c r="K81" s="249" t="str">
        <f t="shared" ca="1" si="95"/>
        <v/>
      </c>
      <c r="L81" s="250" t="str">
        <f t="shared" ca="1" si="96"/>
        <v/>
      </c>
      <c r="M81" s="249" t="str">
        <f t="shared" ca="1" si="97"/>
        <v/>
      </c>
      <c r="N81" s="250" t="str">
        <f t="shared" ca="1" si="98"/>
        <v/>
      </c>
      <c r="O81" s="249" t="str">
        <f t="shared" ca="1" si="99"/>
        <v/>
      </c>
      <c r="P81" s="250" t="str">
        <f t="shared" ca="1" si="100"/>
        <v/>
      </c>
      <c r="Q81" s="249" t="str">
        <f t="shared" ca="1" si="101"/>
        <v/>
      </c>
      <c r="R81" s="250" t="str">
        <f t="shared" ca="1" si="102"/>
        <v/>
      </c>
      <c r="S81" s="249" t="str">
        <f t="shared" ca="1" si="103"/>
        <v/>
      </c>
      <c r="T81" s="250" t="str">
        <f t="shared" ca="1" si="104"/>
        <v/>
      </c>
      <c r="U81" s="249" t="str">
        <f t="shared" ca="1" si="105"/>
        <v/>
      </c>
      <c r="V81" s="250" t="str">
        <f t="shared" ca="1" si="106"/>
        <v/>
      </c>
      <c r="W81" s="249" t="str">
        <f t="shared" ca="1" si="107"/>
        <v/>
      </c>
      <c r="X81" s="250"/>
      <c r="Y81" s="249"/>
      <c r="Z81" s="250"/>
      <c r="AA81" s="249"/>
      <c r="AB81" s="250"/>
      <c r="AC81" s="249"/>
      <c r="AD81" s="250"/>
      <c r="AE81" s="249"/>
      <c r="AF81" s="250"/>
      <c r="AG81" s="249"/>
      <c r="AH81" s="250"/>
      <c r="AI81" s="249"/>
      <c r="AJ81" s="250"/>
      <c r="AK81" s="249"/>
      <c r="AL81" s="250"/>
      <c r="AM81" s="249"/>
      <c r="AN81" s="250"/>
      <c r="AO81" s="249"/>
      <c r="AP81" s="250"/>
      <c r="AQ81" s="249"/>
      <c r="AR81" s="250"/>
      <c r="AS81" s="249"/>
      <c r="AT81" s="250"/>
      <c r="AU81" s="249"/>
      <c r="AV81" s="250"/>
      <c r="AW81" s="249"/>
      <c r="AX81" s="250"/>
      <c r="AY81" s="249"/>
      <c r="AZ81" s="250"/>
      <c r="BA81" s="249"/>
      <c r="BB81" s="250"/>
      <c r="BC81" s="249"/>
      <c r="BD81" s="250"/>
      <c r="BE81" s="249"/>
      <c r="BF81" s="250"/>
      <c r="BG81" s="249"/>
      <c r="BH81" s="250"/>
      <c r="BI81" s="249"/>
      <c r="BJ81" s="250"/>
      <c r="BK81" s="249"/>
    </row>
    <row r="82" spans="1:63" s="301" customFormat="1" ht="21" customHeight="1" outlineLevel="1" x14ac:dyDescent="0.2">
      <c r="A82" s="245">
        <f t="shared" si="86"/>
        <v>69</v>
      </c>
      <c r="B82" s="246" t="s">
        <v>1308</v>
      </c>
      <c r="C82" s="247">
        <f t="shared" ca="1" si="87"/>
        <v>11923280</v>
      </c>
      <c r="D82" s="248">
        <f t="shared" ca="1" si="88"/>
        <v>21153440</v>
      </c>
      <c r="E82" s="249">
        <f t="shared" ca="1" si="89"/>
        <v>0</v>
      </c>
      <c r="F82" s="250" t="str">
        <f t="shared" si="90"/>
        <v/>
      </c>
      <c r="G82" s="249" t="str">
        <f t="shared" si="91"/>
        <v/>
      </c>
      <c r="H82" s="250">
        <f t="shared" si="92"/>
        <v>45000000</v>
      </c>
      <c r="I82" s="249">
        <f t="shared" ca="1" si="93"/>
        <v>0</v>
      </c>
      <c r="J82" s="250" t="str">
        <f t="shared" ca="1" si="94"/>
        <v/>
      </c>
      <c r="K82" s="249" t="str">
        <f t="shared" ca="1" si="95"/>
        <v/>
      </c>
      <c r="L82" s="250" t="str">
        <f t="shared" ca="1" si="96"/>
        <v/>
      </c>
      <c r="M82" s="249" t="str">
        <f t="shared" ca="1" si="97"/>
        <v/>
      </c>
      <c r="N82" s="250" t="str">
        <f t="shared" ca="1" si="98"/>
        <v/>
      </c>
      <c r="O82" s="249" t="str">
        <f t="shared" ca="1" si="99"/>
        <v/>
      </c>
      <c r="P82" s="250" t="str">
        <f t="shared" ca="1" si="100"/>
        <v/>
      </c>
      <c r="Q82" s="249" t="str">
        <f t="shared" ca="1" si="101"/>
        <v/>
      </c>
      <c r="R82" s="250" t="str">
        <f t="shared" ca="1" si="102"/>
        <v/>
      </c>
      <c r="S82" s="249" t="str">
        <f t="shared" ca="1" si="103"/>
        <v/>
      </c>
      <c r="T82" s="250" t="str">
        <f t="shared" ca="1" si="104"/>
        <v/>
      </c>
      <c r="U82" s="249" t="str">
        <f t="shared" ca="1" si="105"/>
        <v/>
      </c>
      <c r="V82" s="250" t="str">
        <f t="shared" ca="1" si="106"/>
        <v/>
      </c>
      <c r="W82" s="249" t="str">
        <f t="shared" ca="1" si="107"/>
        <v/>
      </c>
      <c r="X82" s="250"/>
      <c r="Y82" s="249"/>
      <c r="Z82" s="250"/>
      <c r="AA82" s="249"/>
      <c r="AB82" s="250"/>
      <c r="AC82" s="249"/>
      <c r="AD82" s="250"/>
      <c r="AE82" s="249"/>
      <c r="AF82" s="250"/>
      <c r="AG82" s="249"/>
      <c r="AH82" s="250"/>
      <c r="AI82" s="249"/>
      <c r="AJ82" s="250"/>
      <c r="AK82" s="249"/>
      <c r="AL82" s="250"/>
      <c r="AM82" s="249"/>
      <c r="AN82" s="250"/>
      <c r="AO82" s="249"/>
      <c r="AP82" s="250"/>
      <c r="AQ82" s="249"/>
      <c r="AR82" s="250"/>
      <c r="AS82" s="249"/>
      <c r="AT82" s="250"/>
      <c r="AU82" s="249"/>
      <c r="AV82" s="250"/>
      <c r="AW82" s="249"/>
      <c r="AX82" s="250"/>
      <c r="AY82" s="249"/>
      <c r="AZ82" s="250"/>
      <c r="BA82" s="249"/>
      <c r="BB82" s="250"/>
      <c r="BC82" s="249"/>
      <c r="BD82" s="250"/>
      <c r="BE82" s="249"/>
      <c r="BF82" s="250"/>
      <c r="BG82" s="249"/>
      <c r="BH82" s="250"/>
      <c r="BI82" s="249"/>
      <c r="BJ82" s="250"/>
      <c r="BK82" s="249"/>
    </row>
    <row r="83" spans="1:63" s="301" customFormat="1" ht="21" customHeight="1" outlineLevel="1" x14ac:dyDescent="0.2">
      <c r="A83" s="245">
        <f t="shared" si="86"/>
        <v>70</v>
      </c>
      <c r="B83" s="246" t="s">
        <v>1309</v>
      </c>
      <c r="C83" s="247">
        <f t="shared" ca="1" si="87"/>
        <v>1663760</v>
      </c>
      <c r="D83" s="248">
        <f t="shared" ca="1" si="88"/>
        <v>38327520</v>
      </c>
      <c r="E83" s="249">
        <f t="shared" ca="1" si="89"/>
        <v>0</v>
      </c>
      <c r="F83" s="250" t="str">
        <f t="shared" si="90"/>
        <v/>
      </c>
      <c r="G83" s="249" t="str">
        <f t="shared" si="91"/>
        <v/>
      </c>
      <c r="H83" s="250">
        <f t="shared" si="92"/>
        <v>35000000</v>
      </c>
      <c r="I83" s="249">
        <f t="shared" ca="1" si="93"/>
        <v>0</v>
      </c>
      <c r="J83" s="250" t="str">
        <f t="shared" ca="1" si="94"/>
        <v/>
      </c>
      <c r="K83" s="249" t="str">
        <f t="shared" ca="1" si="95"/>
        <v/>
      </c>
      <c r="L83" s="250" t="str">
        <f t="shared" ca="1" si="96"/>
        <v/>
      </c>
      <c r="M83" s="249" t="str">
        <f t="shared" ca="1" si="97"/>
        <v/>
      </c>
      <c r="N83" s="250" t="str">
        <f t="shared" ca="1" si="98"/>
        <v/>
      </c>
      <c r="O83" s="249" t="str">
        <f t="shared" ca="1" si="99"/>
        <v/>
      </c>
      <c r="P83" s="250" t="str">
        <f t="shared" ca="1" si="100"/>
        <v/>
      </c>
      <c r="Q83" s="249" t="str">
        <f t="shared" ca="1" si="101"/>
        <v/>
      </c>
      <c r="R83" s="250" t="str">
        <f t="shared" ca="1" si="102"/>
        <v/>
      </c>
      <c r="S83" s="249" t="str">
        <f t="shared" ca="1" si="103"/>
        <v/>
      </c>
      <c r="T83" s="250" t="str">
        <f t="shared" ca="1" si="104"/>
        <v/>
      </c>
      <c r="U83" s="249" t="str">
        <f t="shared" ca="1" si="105"/>
        <v/>
      </c>
      <c r="V83" s="250" t="str">
        <f t="shared" ca="1" si="106"/>
        <v/>
      </c>
      <c r="W83" s="249" t="str">
        <f t="shared" ca="1" si="107"/>
        <v/>
      </c>
      <c r="X83" s="250"/>
      <c r="Y83" s="249"/>
      <c r="Z83" s="250"/>
      <c r="AA83" s="249"/>
      <c r="AB83" s="250"/>
      <c r="AC83" s="249"/>
      <c r="AD83" s="250"/>
      <c r="AE83" s="249"/>
      <c r="AF83" s="250"/>
      <c r="AG83" s="249"/>
      <c r="AH83" s="250"/>
      <c r="AI83" s="249"/>
      <c r="AJ83" s="250"/>
      <c r="AK83" s="249"/>
      <c r="AL83" s="250"/>
      <c r="AM83" s="249"/>
      <c r="AN83" s="250"/>
      <c r="AO83" s="249"/>
      <c r="AP83" s="250"/>
      <c r="AQ83" s="249"/>
      <c r="AR83" s="250"/>
      <c r="AS83" s="249"/>
      <c r="AT83" s="250"/>
      <c r="AU83" s="249"/>
      <c r="AV83" s="250"/>
      <c r="AW83" s="249"/>
      <c r="AX83" s="250"/>
      <c r="AY83" s="249"/>
      <c r="AZ83" s="250"/>
      <c r="BA83" s="249"/>
      <c r="BB83" s="250"/>
      <c r="BC83" s="249"/>
      <c r="BD83" s="250"/>
      <c r="BE83" s="249"/>
      <c r="BF83" s="250"/>
      <c r="BG83" s="249"/>
      <c r="BH83" s="250"/>
      <c r="BI83" s="249"/>
      <c r="BJ83" s="250"/>
      <c r="BK83" s="249"/>
    </row>
    <row r="84" spans="1:63" s="301" customFormat="1" ht="21" customHeight="1" outlineLevel="1" x14ac:dyDescent="0.2">
      <c r="A84" s="245">
        <f t="shared" si="86"/>
        <v>71</v>
      </c>
      <c r="B84" s="246" t="s">
        <v>1314</v>
      </c>
      <c r="C84" s="247">
        <f t="shared" ca="1" si="87"/>
        <v>8407392</v>
      </c>
      <c r="D84" s="248">
        <f t="shared" ca="1" si="88"/>
        <v>34705216</v>
      </c>
      <c r="E84" s="249">
        <f t="shared" ca="1" si="89"/>
        <v>0</v>
      </c>
      <c r="F84" s="250" t="str">
        <f t="shared" si="90"/>
        <v/>
      </c>
      <c r="G84" s="249" t="str">
        <f t="shared" si="91"/>
        <v/>
      </c>
      <c r="H84" s="250">
        <f t="shared" si="92"/>
        <v>51520000</v>
      </c>
      <c r="I84" s="249">
        <f t="shared" ca="1" si="93"/>
        <v>0</v>
      </c>
      <c r="J84" s="250" t="str">
        <f t="shared" ca="1" si="94"/>
        <v/>
      </c>
      <c r="K84" s="249" t="str">
        <f t="shared" ca="1" si="95"/>
        <v/>
      </c>
      <c r="L84" s="250" t="str">
        <f t="shared" ca="1" si="96"/>
        <v/>
      </c>
      <c r="M84" s="249" t="str">
        <f t="shared" ca="1" si="97"/>
        <v/>
      </c>
      <c r="N84" s="250" t="str">
        <f t="shared" ca="1" si="98"/>
        <v/>
      </c>
      <c r="O84" s="249" t="str">
        <f t="shared" ca="1" si="99"/>
        <v/>
      </c>
      <c r="P84" s="250" t="str">
        <f t="shared" ca="1" si="100"/>
        <v/>
      </c>
      <c r="Q84" s="249" t="str">
        <f t="shared" ca="1" si="101"/>
        <v/>
      </c>
      <c r="R84" s="250" t="str">
        <f t="shared" ca="1" si="102"/>
        <v/>
      </c>
      <c r="S84" s="249" t="str">
        <f t="shared" ca="1" si="103"/>
        <v/>
      </c>
      <c r="T84" s="250" t="str">
        <f t="shared" ca="1" si="104"/>
        <v/>
      </c>
      <c r="U84" s="249" t="str">
        <f t="shared" ca="1" si="105"/>
        <v/>
      </c>
      <c r="V84" s="250" t="str">
        <f t="shared" ca="1" si="106"/>
        <v/>
      </c>
      <c r="W84" s="249" t="str">
        <f t="shared" ca="1" si="107"/>
        <v/>
      </c>
      <c r="X84" s="250"/>
      <c r="Y84" s="249"/>
      <c r="Z84" s="250"/>
      <c r="AA84" s="249"/>
      <c r="AB84" s="250"/>
      <c r="AC84" s="249"/>
      <c r="AD84" s="250"/>
      <c r="AE84" s="249"/>
      <c r="AF84" s="250"/>
      <c r="AG84" s="249"/>
      <c r="AH84" s="250"/>
      <c r="AI84" s="249"/>
      <c r="AJ84" s="250"/>
      <c r="AK84" s="249"/>
      <c r="AL84" s="250"/>
      <c r="AM84" s="249"/>
      <c r="AN84" s="250"/>
      <c r="AO84" s="249"/>
      <c r="AP84" s="250"/>
      <c r="AQ84" s="249"/>
      <c r="AR84" s="250"/>
      <c r="AS84" s="249"/>
      <c r="AT84" s="250"/>
      <c r="AU84" s="249"/>
      <c r="AV84" s="250"/>
      <c r="AW84" s="249"/>
      <c r="AX84" s="250"/>
      <c r="AY84" s="249"/>
      <c r="AZ84" s="250"/>
      <c r="BA84" s="249"/>
      <c r="BB84" s="250"/>
      <c r="BC84" s="249"/>
      <c r="BD84" s="250"/>
      <c r="BE84" s="249"/>
      <c r="BF84" s="250"/>
      <c r="BG84" s="249"/>
      <c r="BH84" s="250"/>
      <c r="BI84" s="249"/>
      <c r="BJ84" s="250"/>
      <c r="BK84" s="249"/>
    </row>
    <row r="85" spans="1:63" s="301" customFormat="1" ht="21" customHeight="1" outlineLevel="1" x14ac:dyDescent="0.2">
      <c r="A85" s="245">
        <f t="shared" si="86"/>
        <v>72</v>
      </c>
      <c r="B85" s="246" t="s">
        <v>1317</v>
      </c>
      <c r="C85" s="247">
        <f t="shared" ca="1" si="87"/>
        <v>2028090</v>
      </c>
      <c r="D85" s="248">
        <f t="shared" ca="1" si="88"/>
        <v>7219740</v>
      </c>
      <c r="E85" s="249">
        <f t="shared" ca="1" si="89"/>
        <v>0</v>
      </c>
      <c r="F85" s="250" t="str">
        <f t="shared" si="90"/>
        <v/>
      </c>
      <c r="G85" s="249" t="str">
        <f t="shared" si="91"/>
        <v/>
      </c>
      <c r="H85" s="250">
        <f t="shared" si="92"/>
        <v>11275920</v>
      </c>
      <c r="I85" s="249">
        <f t="shared" ca="1" si="93"/>
        <v>0</v>
      </c>
      <c r="J85" s="250" t="str">
        <f t="shared" ca="1" si="94"/>
        <v/>
      </c>
      <c r="K85" s="249" t="str">
        <f t="shared" ca="1" si="95"/>
        <v/>
      </c>
      <c r="L85" s="250" t="str">
        <f t="shared" ca="1" si="96"/>
        <v/>
      </c>
      <c r="M85" s="249" t="str">
        <f t="shared" ca="1" si="97"/>
        <v/>
      </c>
      <c r="N85" s="250" t="str">
        <f t="shared" ca="1" si="98"/>
        <v/>
      </c>
      <c r="O85" s="249" t="str">
        <f t="shared" ca="1" si="99"/>
        <v/>
      </c>
      <c r="P85" s="250" t="str">
        <f t="shared" ca="1" si="100"/>
        <v/>
      </c>
      <c r="Q85" s="249" t="str">
        <f t="shared" ca="1" si="101"/>
        <v/>
      </c>
      <c r="R85" s="250" t="str">
        <f t="shared" ca="1" si="102"/>
        <v/>
      </c>
      <c r="S85" s="249" t="str">
        <f t="shared" ca="1" si="103"/>
        <v/>
      </c>
      <c r="T85" s="250" t="str">
        <f t="shared" ca="1" si="104"/>
        <v/>
      </c>
      <c r="U85" s="249" t="str">
        <f t="shared" ca="1" si="105"/>
        <v/>
      </c>
      <c r="V85" s="250" t="str">
        <f t="shared" ca="1" si="106"/>
        <v/>
      </c>
      <c r="W85" s="249" t="str">
        <f t="shared" ca="1" si="107"/>
        <v/>
      </c>
      <c r="X85" s="250"/>
      <c r="Y85" s="249"/>
      <c r="Z85" s="250"/>
      <c r="AA85" s="249"/>
      <c r="AB85" s="250"/>
      <c r="AC85" s="249"/>
      <c r="AD85" s="250"/>
      <c r="AE85" s="249"/>
      <c r="AF85" s="250"/>
      <c r="AG85" s="249"/>
      <c r="AH85" s="250"/>
      <c r="AI85" s="249"/>
      <c r="AJ85" s="250"/>
      <c r="AK85" s="249"/>
      <c r="AL85" s="250"/>
      <c r="AM85" s="249"/>
      <c r="AN85" s="250"/>
      <c r="AO85" s="249"/>
      <c r="AP85" s="250"/>
      <c r="AQ85" s="249"/>
      <c r="AR85" s="250"/>
      <c r="AS85" s="249"/>
      <c r="AT85" s="250"/>
      <c r="AU85" s="249"/>
      <c r="AV85" s="250"/>
      <c r="AW85" s="249"/>
      <c r="AX85" s="250"/>
      <c r="AY85" s="249"/>
      <c r="AZ85" s="250"/>
      <c r="BA85" s="249"/>
      <c r="BB85" s="250"/>
      <c r="BC85" s="249"/>
      <c r="BD85" s="250"/>
      <c r="BE85" s="249"/>
      <c r="BF85" s="250"/>
      <c r="BG85" s="249"/>
      <c r="BH85" s="250"/>
      <c r="BI85" s="249"/>
      <c r="BJ85" s="250"/>
      <c r="BK85" s="249"/>
    </row>
    <row r="86" spans="1:63" s="301" customFormat="1" ht="21" customHeight="1" outlineLevel="1" x14ac:dyDescent="0.2">
      <c r="A86" s="245">
        <f t="shared" si="86"/>
        <v>73</v>
      </c>
      <c r="B86" s="246" t="s">
        <v>1318</v>
      </c>
      <c r="C86" s="247">
        <f t="shared" ca="1" si="87"/>
        <v>23481600</v>
      </c>
      <c r="D86" s="248">
        <f t="shared" ca="1" si="88"/>
        <v>3520000</v>
      </c>
      <c r="E86" s="249">
        <f t="shared" ca="1" si="89"/>
        <v>0</v>
      </c>
      <c r="F86" s="250" t="str">
        <f t="shared" si="90"/>
        <v/>
      </c>
      <c r="G86" s="249" t="str">
        <f t="shared" si="91"/>
        <v/>
      </c>
      <c r="H86" s="250">
        <f t="shared" si="92"/>
        <v>50483200</v>
      </c>
      <c r="I86" s="249">
        <f t="shared" ca="1" si="93"/>
        <v>0</v>
      </c>
      <c r="J86" s="250" t="str">
        <f t="shared" ca="1" si="94"/>
        <v/>
      </c>
      <c r="K86" s="249" t="str">
        <f t="shared" ca="1" si="95"/>
        <v/>
      </c>
      <c r="L86" s="250" t="str">
        <f t="shared" ca="1" si="96"/>
        <v/>
      </c>
      <c r="M86" s="249" t="str">
        <f t="shared" ca="1" si="97"/>
        <v/>
      </c>
      <c r="N86" s="250" t="str">
        <f t="shared" ca="1" si="98"/>
        <v/>
      </c>
      <c r="O86" s="249" t="str">
        <f t="shared" ca="1" si="99"/>
        <v/>
      </c>
      <c r="P86" s="250" t="str">
        <f t="shared" ca="1" si="100"/>
        <v/>
      </c>
      <c r="Q86" s="249" t="str">
        <f t="shared" ca="1" si="101"/>
        <v/>
      </c>
      <c r="R86" s="250" t="str">
        <f t="shared" ca="1" si="102"/>
        <v/>
      </c>
      <c r="S86" s="249" t="str">
        <f t="shared" ca="1" si="103"/>
        <v/>
      </c>
      <c r="T86" s="250" t="str">
        <f t="shared" ca="1" si="104"/>
        <v/>
      </c>
      <c r="U86" s="249" t="str">
        <f t="shared" ca="1" si="105"/>
        <v/>
      </c>
      <c r="V86" s="250" t="str">
        <f t="shared" ca="1" si="106"/>
        <v/>
      </c>
      <c r="W86" s="249" t="str">
        <f t="shared" ca="1" si="107"/>
        <v/>
      </c>
      <c r="X86" s="250"/>
      <c r="Y86" s="249"/>
      <c r="Z86" s="250"/>
      <c r="AA86" s="249"/>
      <c r="AB86" s="250"/>
      <c r="AC86" s="249"/>
      <c r="AD86" s="250"/>
      <c r="AE86" s="249"/>
      <c r="AF86" s="250"/>
      <c r="AG86" s="249"/>
      <c r="AH86" s="250"/>
      <c r="AI86" s="249"/>
      <c r="AJ86" s="250"/>
      <c r="AK86" s="249"/>
      <c r="AL86" s="250"/>
      <c r="AM86" s="249"/>
      <c r="AN86" s="250"/>
      <c r="AO86" s="249"/>
      <c r="AP86" s="250"/>
      <c r="AQ86" s="249"/>
      <c r="AR86" s="250"/>
      <c r="AS86" s="249"/>
      <c r="AT86" s="250"/>
      <c r="AU86" s="249"/>
      <c r="AV86" s="250"/>
      <c r="AW86" s="249"/>
      <c r="AX86" s="250"/>
      <c r="AY86" s="249"/>
      <c r="AZ86" s="250"/>
      <c r="BA86" s="249"/>
      <c r="BB86" s="250"/>
      <c r="BC86" s="249"/>
      <c r="BD86" s="250"/>
      <c r="BE86" s="249"/>
      <c r="BF86" s="250"/>
      <c r="BG86" s="249"/>
      <c r="BH86" s="250"/>
      <c r="BI86" s="249"/>
      <c r="BJ86" s="250"/>
      <c r="BK86" s="249"/>
    </row>
    <row r="87" spans="1:63" s="301" customFormat="1" ht="21" customHeight="1" outlineLevel="1" x14ac:dyDescent="0.2">
      <c r="A87" s="245">
        <f t="shared" si="86"/>
        <v>74</v>
      </c>
      <c r="B87" s="246" t="s">
        <v>1319</v>
      </c>
      <c r="C87" s="247">
        <f t="shared" ca="1" si="87"/>
        <v>3032570</v>
      </c>
      <c r="D87" s="248">
        <f t="shared" ca="1" si="88"/>
        <v>123200</v>
      </c>
      <c r="E87" s="249">
        <f t="shared" ca="1" si="89"/>
        <v>0</v>
      </c>
      <c r="F87" s="250" t="str">
        <f t="shared" si="90"/>
        <v/>
      </c>
      <c r="G87" s="249" t="str">
        <f t="shared" si="91"/>
        <v/>
      </c>
      <c r="H87" s="250">
        <f t="shared" si="92"/>
        <v>6188340</v>
      </c>
      <c r="I87" s="249">
        <f t="shared" ca="1" si="93"/>
        <v>0</v>
      </c>
      <c r="J87" s="250" t="str">
        <f t="shared" ca="1" si="94"/>
        <v/>
      </c>
      <c r="K87" s="249" t="str">
        <f t="shared" ca="1" si="95"/>
        <v/>
      </c>
      <c r="L87" s="250" t="str">
        <f t="shared" ca="1" si="96"/>
        <v/>
      </c>
      <c r="M87" s="249" t="str">
        <f t="shared" ca="1" si="97"/>
        <v/>
      </c>
      <c r="N87" s="250" t="str">
        <f t="shared" ca="1" si="98"/>
        <v/>
      </c>
      <c r="O87" s="249" t="str">
        <f t="shared" ca="1" si="99"/>
        <v/>
      </c>
      <c r="P87" s="250" t="str">
        <f t="shared" ca="1" si="100"/>
        <v/>
      </c>
      <c r="Q87" s="249" t="str">
        <f t="shared" ca="1" si="101"/>
        <v/>
      </c>
      <c r="R87" s="250" t="str">
        <f t="shared" ca="1" si="102"/>
        <v/>
      </c>
      <c r="S87" s="249" t="str">
        <f t="shared" ca="1" si="103"/>
        <v/>
      </c>
      <c r="T87" s="250" t="str">
        <f t="shared" ca="1" si="104"/>
        <v/>
      </c>
      <c r="U87" s="249" t="str">
        <f t="shared" ca="1" si="105"/>
        <v/>
      </c>
      <c r="V87" s="250" t="str">
        <f t="shared" ca="1" si="106"/>
        <v/>
      </c>
      <c r="W87" s="249" t="str">
        <f t="shared" ca="1" si="107"/>
        <v/>
      </c>
      <c r="X87" s="250"/>
      <c r="Y87" s="249"/>
      <c r="Z87" s="250"/>
      <c r="AA87" s="249"/>
      <c r="AB87" s="250"/>
      <c r="AC87" s="249"/>
      <c r="AD87" s="250"/>
      <c r="AE87" s="249"/>
      <c r="AF87" s="250"/>
      <c r="AG87" s="249"/>
      <c r="AH87" s="250"/>
      <c r="AI87" s="249"/>
      <c r="AJ87" s="250"/>
      <c r="AK87" s="249"/>
      <c r="AL87" s="250"/>
      <c r="AM87" s="249"/>
      <c r="AN87" s="250"/>
      <c r="AO87" s="249"/>
      <c r="AP87" s="250"/>
      <c r="AQ87" s="249"/>
      <c r="AR87" s="250"/>
      <c r="AS87" s="249"/>
      <c r="AT87" s="250"/>
      <c r="AU87" s="249"/>
      <c r="AV87" s="250"/>
      <c r="AW87" s="249"/>
      <c r="AX87" s="250"/>
      <c r="AY87" s="249"/>
      <c r="AZ87" s="250"/>
      <c r="BA87" s="249"/>
      <c r="BB87" s="250"/>
      <c r="BC87" s="249"/>
      <c r="BD87" s="250"/>
      <c r="BE87" s="249"/>
      <c r="BF87" s="250"/>
      <c r="BG87" s="249"/>
      <c r="BH87" s="250"/>
      <c r="BI87" s="249"/>
      <c r="BJ87" s="250"/>
      <c r="BK87" s="249"/>
    </row>
    <row r="88" spans="1:63" s="301" customFormat="1" ht="21" customHeight="1" outlineLevel="1" x14ac:dyDescent="0.2">
      <c r="A88" s="245">
        <f t="shared" si="86"/>
        <v>75</v>
      </c>
      <c r="B88" s="246" t="s">
        <v>1320</v>
      </c>
      <c r="C88" s="247">
        <f t="shared" ca="1" si="87"/>
        <v>2584442</v>
      </c>
      <c r="D88" s="248">
        <f t="shared" ca="1" si="88"/>
        <v>704000</v>
      </c>
      <c r="E88" s="249">
        <f t="shared" ca="1" si="89"/>
        <v>0</v>
      </c>
      <c r="F88" s="250" t="str">
        <f t="shared" si="90"/>
        <v/>
      </c>
      <c r="G88" s="249" t="str">
        <f t="shared" si="91"/>
        <v/>
      </c>
      <c r="H88" s="250">
        <f t="shared" si="92"/>
        <v>5872884</v>
      </c>
      <c r="I88" s="249">
        <f t="shared" ca="1" si="93"/>
        <v>0</v>
      </c>
      <c r="J88" s="250" t="str">
        <f t="shared" ca="1" si="94"/>
        <v/>
      </c>
      <c r="K88" s="249" t="str">
        <f t="shared" ca="1" si="95"/>
        <v/>
      </c>
      <c r="L88" s="250" t="str">
        <f t="shared" ca="1" si="96"/>
        <v/>
      </c>
      <c r="M88" s="249" t="str">
        <f t="shared" ca="1" si="97"/>
        <v/>
      </c>
      <c r="N88" s="250" t="str">
        <f t="shared" ca="1" si="98"/>
        <v/>
      </c>
      <c r="O88" s="249" t="str">
        <f t="shared" ca="1" si="99"/>
        <v/>
      </c>
      <c r="P88" s="250" t="str">
        <f t="shared" ca="1" si="100"/>
        <v/>
      </c>
      <c r="Q88" s="249" t="str">
        <f t="shared" ca="1" si="101"/>
        <v/>
      </c>
      <c r="R88" s="250" t="str">
        <f t="shared" ca="1" si="102"/>
        <v/>
      </c>
      <c r="S88" s="249" t="str">
        <f t="shared" ca="1" si="103"/>
        <v/>
      </c>
      <c r="T88" s="250" t="str">
        <f t="shared" ca="1" si="104"/>
        <v/>
      </c>
      <c r="U88" s="249" t="str">
        <f t="shared" ca="1" si="105"/>
        <v/>
      </c>
      <c r="V88" s="250" t="str">
        <f t="shared" ca="1" si="106"/>
        <v/>
      </c>
      <c r="W88" s="249" t="str">
        <f t="shared" ca="1" si="107"/>
        <v/>
      </c>
      <c r="X88" s="250"/>
      <c r="Y88" s="249"/>
      <c r="Z88" s="250"/>
      <c r="AA88" s="249"/>
      <c r="AB88" s="250"/>
      <c r="AC88" s="249"/>
      <c r="AD88" s="250"/>
      <c r="AE88" s="249"/>
      <c r="AF88" s="250"/>
      <c r="AG88" s="249"/>
      <c r="AH88" s="250"/>
      <c r="AI88" s="249"/>
      <c r="AJ88" s="250"/>
      <c r="AK88" s="249"/>
      <c r="AL88" s="250"/>
      <c r="AM88" s="249"/>
      <c r="AN88" s="250"/>
      <c r="AO88" s="249"/>
      <c r="AP88" s="250"/>
      <c r="AQ88" s="249"/>
      <c r="AR88" s="250"/>
      <c r="AS88" s="249"/>
      <c r="AT88" s="250"/>
      <c r="AU88" s="249"/>
      <c r="AV88" s="250"/>
      <c r="AW88" s="249"/>
      <c r="AX88" s="250"/>
      <c r="AY88" s="249"/>
      <c r="AZ88" s="250"/>
      <c r="BA88" s="249"/>
      <c r="BB88" s="250"/>
      <c r="BC88" s="249"/>
      <c r="BD88" s="250"/>
      <c r="BE88" s="249"/>
      <c r="BF88" s="250"/>
      <c r="BG88" s="249"/>
      <c r="BH88" s="250"/>
      <c r="BI88" s="249"/>
      <c r="BJ88" s="250"/>
      <c r="BK88" s="249"/>
    </row>
    <row r="89" spans="1:63" s="301" customFormat="1" ht="21" customHeight="1" outlineLevel="1" x14ac:dyDescent="0.2">
      <c r="A89" s="245">
        <f t="shared" si="86"/>
        <v>76</v>
      </c>
      <c r="B89" s="246" t="s">
        <v>1321</v>
      </c>
      <c r="C89" s="247">
        <f t="shared" ca="1" si="87"/>
        <v>1248108</v>
      </c>
      <c r="D89" s="248">
        <f t="shared" ca="1" si="88"/>
        <v>704000</v>
      </c>
      <c r="E89" s="249">
        <f t="shared" ca="1" si="89"/>
        <v>0</v>
      </c>
      <c r="F89" s="250" t="str">
        <f t="shared" si="90"/>
        <v/>
      </c>
      <c r="G89" s="249" t="str">
        <f t="shared" si="91"/>
        <v/>
      </c>
      <c r="H89" s="250">
        <f t="shared" si="92"/>
        <v>3200216</v>
      </c>
      <c r="I89" s="249">
        <f t="shared" ca="1" si="93"/>
        <v>0</v>
      </c>
      <c r="J89" s="250" t="str">
        <f t="shared" ca="1" si="94"/>
        <v/>
      </c>
      <c r="K89" s="249" t="str">
        <f t="shared" ca="1" si="95"/>
        <v/>
      </c>
      <c r="L89" s="250" t="str">
        <f t="shared" ca="1" si="96"/>
        <v/>
      </c>
      <c r="M89" s="249" t="str">
        <f t="shared" ca="1" si="97"/>
        <v/>
      </c>
      <c r="N89" s="250" t="str">
        <f t="shared" ca="1" si="98"/>
        <v/>
      </c>
      <c r="O89" s="249" t="str">
        <f t="shared" ca="1" si="99"/>
        <v/>
      </c>
      <c r="P89" s="250" t="str">
        <f t="shared" ca="1" si="100"/>
        <v/>
      </c>
      <c r="Q89" s="249" t="str">
        <f t="shared" ca="1" si="101"/>
        <v/>
      </c>
      <c r="R89" s="250" t="str">
        <f t="shared" ca="1" si="102"/>
        <v/>
      </c>
      <c r="S89" s="249" t="str">
        <f t="shared" ca="1" si="103"/>
        <v/>
      </c>
      <c r="T89" s="250" t="str">
        <f t="shared" ca="1" si="104"/>
        <v/>
      </c>
      <c r="U89" s="249" t="str">
        <f t="shared" ca="1" si="105"/>
        <v/>
      </c>
      <c r="V89" s="250" t="str">
        <f t="shared" ca="1" si="106"/>
        <v/>
      </c>
      <c r="W89" s="249" t="str">
        <f t="shared" ca="1" si="107"/>
        <v/>
      </c>
      <c r="X89" s="250"/>
      <c r="Y89" s="249"/>
      <c r="Z89" s="250"/>
      <c r="AA89" s="249"/>
      <c r="AB89" s="250"/>
      <c r="AC89" s="249"/>
      <c r="AD89" s="250"/>
      <c r="AE89" s="249"/>
      <c r="AF89" s="250"/>
      <c r="AG89" s="249"/>
      <c r="AH89" s="250"/>
      <c r="AI89" s="249"/>
      <c r="AJ89" s="250"/>
      <c r="AK89" s="249"/>
      <c r="AL89" s="250"/>
      <c r="AM89" s="249"/>
      <c r="AN89" s="250"/>
      <c r="AO89" s="249"/>
      <c r="AP89" s="250"/>
      <c r="AQ89" s="249"/>
      <c r="AR89" s="250"/>
      <c r="AS89" s="249"/>
      <c r="AT89" s="250"/>
      <c r="AU89" s="249"/>
      <c r="AV89" s="250"/>
      <c r="AW89" s="249"/>
      <c r="AX89" s="250"/>
      <c r="AY89" s="249"/>
      <c r="AZ89" s="250"/>
      <c r="BA89" s="249"/>
      <c r="BB89" s="250"/>
      <c r="BC89" s="249"/>
      <c r="BD89" s="250"/>
      <c r="BE89" s="249"/>
      <c r="BF89" s="250"/>
      <c r="BG89" s="249"/>
      <c r="BH89" s="250"/>
      <c r="BI89" s="249"/>
      <c r="BJ89" s="250"/>
      <c r="BK89" s="249"/>
    </row>
    <row r="90" spans="1:63" s="301" customFormat="1" ht="21" customHeight="1" outlineLevel="1" x14ac:dyDescent="0.2">
      <c r="A90" s="245">
        <f t="shared" si="86"/>
        <v>77</v>
      </c>
      <c r="B90" s="246" t="s">
        <v>1322</v>
      </c>
      <c r="C90" s="247">
        <f t="shared" ca="1" si="87"/>
        <v>4119966</v>
      </c>
      <c r="D90" s="248">
        <f t="shared" ca="1" si="88"/>
        <v>1056000</v>
      </c>
      <c r="E90" s="249">
        <f t="shared" ca="1" si="89"/>
        <v>0</v>
      </c>
      <c r="F90" s="250" t="str">
        <f t="shared" si="90"/>
        <v/>
      </c>
      <c r="G90" s="249" t="str">
        <f t="shared" si="91"/>
        <v/>
      </c>
      <c r="H90" s="250">
        <f t="shared" si="92"/>
        <v>9295932</v>
      </c>
      <c r="I90" s="249">
        <f t="shared" ca="1" si="93"/>
        <v>0</v>
      </c>
      <c r="J90" s="250" t="str">
        <f t="shared" ca="1" si="94"/>
        <v/>
      </c>
      <c r="K90" s="249" t="str">
        <f t="shared" ca="1" si="95"/>
        <v/>
      </c>
      <c r="L90" s="250" t="str">
        <f t="shared" ca="1" si="96"/>
        <v/>
      </c>
      <c r="M90" s="249" t="str">
        <f t="shared" ca="1" si="97"/>
        <v/>
      </c>
      <c r="N90" s="250" t="str">
        <f t="shared" ca="1" si="98"/>
        <v/>
      </c>
      <c r="O90" s="249" t="str">
        <f t="shared" ca="1" si="99"/>
        <v/>
      </c>
      <c r="P90" s="250" t="str">
        <f t="shared" ca="1" si="100"/>
        <v/>
      </c>
      <c r="Q90" s="249" t="str">
        <f t="shared" ca="1" si="101"/>
        <v/>
      </c>
      <c r="R90" s="250" t="str">
        <f t="shared" ca="1" si="102"/>
        <v/>
      </c>
      <c r="S90" s="249" t="str">
        <f t="shared" ca="1" si="103"/>
        <v/>
      </c>
      <c r="T90" s="250" t="str">
        <f t="shared" ca="1" si="104"/>
        <v/>
      </c>
      <c r="U90" s="249" t="str">
        <f t="shared" ca="1" si="105"/>
        <v/>
      </c>
      <c r="V90" s="250" t="str">
        <f t="shared" ca="1" si="106"/>
        <v/>
      </c>
      <c r="W90" s="249" t="str">
        <f t="shared" ca="1" si="107"/>
        <v/>
      </c>
      <c r="X90" s="250"/>
      <c r="Y90" s="249"/>
      <c r="Z90" s="250"/>
      <c r="AA90" s="249"/>
      <c r="AB90" s="250"/>
      <c r="AC90" s="249"/>
      <c r="AD90" s="250"/>
      <c r="AE90" s="249"/>
      <c r="AF90" s="250"/>
      <c r="AG90" s="249"/>
      <c r="AH90" s="250"/>
      <c r="AI90" s="249"/>
      <c r="AJ90" s="250"/>
      <c r="AK90" s="249"/>
      <c r="AL90" s="250"/>
      <c r="AM90" s="249"/>
      <c r="AN90" s="250"/>
      <c r="AO90" s="249"/>
      <c r="AP90" s="250"/>
      <c r="AQ90" s="249"/>
      <c r="AR90" s="250"/>
      <c r="AS90" s="249"/>
      <c r="AT90" s="250"/>
      <c r="AU90" s="249"/>
      <c r="AV90" s="250"/>
      <c r="AW90" s="249"/>
      <c r="AX90" s="250"/>
      <c r="AY90" s="249"/>
      <c r="AZ90" s="250"/>
      <c r="BA90" s="249"/>
      <c r="BB90" s="250"/>
      <c r="BC90" s="249"/>
      <c r="BD90" s="250"/>
      <c r="BE90" s="249"/>
      <c r="BF90" s="250"/>
      <c r="BG90" s="249"/>
      <c r="BH90" s="250"/>
      <c r="BI90" s="249"/>
      <c r="BJ90" s="250"/>
      <c r="BK90" s="249"/>
    </row>
    <row r="91" spans="1:63" s="301" customFormat="1" ht="21" customHeight="1" outlineLevel="1" x14ac:dyDescent="0.2">
      <c r="A91" s="245">
        <f t="shared" si="86"/>
        <v>78</v>
      </c>
      <c r="B91" s="246" t="s">
        <v>1323</v>
      </c>
      <c r="C91" s="247">
        <f t="shared" ca="1" si="87"/>
        <v>5650272</v>
      </c>
      <c r="D91" s="248">
        <f t="shared" ca="1" si="88"/>
        <v>4224000</v>
      </c>
      <c r="E91" s="249">
        <f t="shared" ca="1" si="89"/>
        <v>0</v>
      </c>
      <c r="F91" s="250" t="str">
        <f t="shared" si="90"/>
        <v/>
      </c>
      <c r="G91" s="249" t="str">
        <f t="shared" si="91"/>
        <v/>
      </c>
      <c r="H91" s="250">
        <f t="shared" si="92"/>
        <v>15524544</v>
      </c>
      <c r="I91" s="249">
        <f t="shared" ca="1" si="93"/>
        <v>0</v>
      </c>
      <c r="J91" s="250" t="str">
        <f t="shared" ca="1" si="94"/>
        <v/>
      </c>
      <c r="K91" s="249" t="str">
        <f t="shared" ca="1" si="95"/>
        <v/>
      </c>
      <c r="L91" s="250" t="str">
        <f t="shared" ca="1" si="96"/>
        <v/>
      </c>
      <c r="M91" s="249" t="str">
        <f t="shared" ca="1" si="97"/>
        <v/>
      </c>
      <c r="N91" s="250" t="str">
        <f t="shared" ca="1" si="98"/>
        <v/>
      </c>
      <c r="O91" s="249" t="str">
        <f t="shared" ca="1" si="99"/>
        <v/>
      </c>
      <c r="P91" s="250" t="str">
        <f t="shared" ca="1" si="100"/>
        <v/>
      </c>
      <c r="Q91" s="249" t="str">
        <f t="shared" ca="1" si="101"/>
        <v/>
      </c>
      <c r="R91" s="250" t="str">
        <f t="shared" ca="1" si="102"/>
        <v/>
      </c>
      <c r="S91" s="249" t="str">
        <f t="shared" ca="1" si="103"/>
        <v/>
      </c>
      <c r="T91" s="250" t="str">
        <f t="shared" ca="1" si="104"/>
        <v/>
      </c>
      <c r="U91" s="249" t="str">
        <f t="shared" ca="1" si="105"/>
        <v/>
      </c>
      <c r="V91" s="250" t="str">
        <f t="shared" ca="1" si="106"/>
        <v/>
      </c>
      <c r="W91" s="249" t="str">
        <f t="shared" ca="1" si="107"/>
        <v/>
      </c>
      <c r="X91" s="250"/>
      <c r="Y91" s="249"/>
      <c r="Z91" s="250"/>
      <c r="AA91" s="249"/>
      <c r="AB91" s="250"/>
      <c r="AC91" s="249"/>
      <c r="AD91" s="250"/>
      <c r="AE91" s="249"/>
      <c r="AF91" s="250"/>
      <c r="AG91" s="249"/>
      <c r="AH91" s="250"/>
      <c r="AI91" s="249"/>
      <c r="AJ91" s="250"/>
      <c r="AK91" s="249"/>
      <c r="AL91" s="250"/>
      <c r="AM91" s="249"/>
      <c r="AN91" s="250"/>
      <c r="AO91" s="249"/>
      <c r="AP91" s="250"/>
      <c r="AQ91" s="249"/>
      <c r="AR91" s="250"/>
      <c r="AS91" s="249"/>
      <c r="AT91" s="250"/>
      <c r="AU91" s="249"/>
      <c r="AV91" s="250"/>
      <c r="AW91" s="249"/>
      <c r="AX91" s="250"/>
      <c r="AY91" s="249"/>
      <c r="AZ91" s="250"/>
      <c r="BA91" s="249"/>
      <c r="BB91" s="250"/>
      <c r="BC91" s="249"/>
      <c r="BD91" s="250"/>
      <c r="BE91" s="249"/>
      <c r="BF91" s="250"/>
      <c r="BG91" s="249"/>
      <c r="BH91" s="250"/>
      <c r="BI91" s="249"/>
      <c r="BJ91" s="250"/>
      <c r="BK91" s="249"/>
    </row>
    <row r="92" spans="1:63" s="301" customFormat="1" ht="21" customHeight="1" outlineLevel="1" x14ac:dyDescent="0.2">
      <c r="A92" s="245">
        <f t="shared" si="86"/>
        <v>79</v>
      </c>
      <c r="B92" s="246" t="s">
        <v>1324</v>
      </c>
      <c r="C92" s="247">
        <f t="shared" ca="1" si="87"/>
        <v>1050999</v>
      </c>
      <c r="D92" s="248">
        <f t="shared" ca="1" si="88"/>
        <v>3168000</v>
      </c>
      <c r="E92" s="249">
        <f t="shared" ca="1" si="89"/>
        <v>0</v>
      </c>
      <c r="F92" s="250" t="str">
        <f t="shared" si="90"/>
        <v/>
      </c>
      <c r="G92" s="249" t="str">
        <f t="shared" si="91"/>
        <v/>
      </c>
      <c r="H92" s="250">
        <f t="shared" si="92"/>
        <v>1066002</v>
      </c>
      <c r="I92" s="249">
        <f t="shared" ca="1" si="93"/>
        <v>0</v>
      </c>
      <c r="J92" s="250" t="str">
        <f t="shared" ca="1" si="94"/>
        <v/>
      </c>
      <c r="K92" s="249" t="str">
        <f t="shared" ca="1" si="95"/>
        <v/>
      </c>
      <c r="L92" s="250" t="str">
        <f t="shared" ca="1" si="96"/>
        <v/>
      </c>
      <c r="M92" s="249" t="str">
        <f t="shared" ca="1" si="97"/>
        <v/>
      </c>
      <c r="N92" s="250" t="str">
        <f t="shared" ca="1" si="98"/>
        <v/>
      </c>
      <c r="O92" s="249" t="str">
        <f t="shared" ca="1" si="99"/>
        <v/>
      </c>
      <c r="P92" s="250" t="str">
        <f t="shared" ca="1" si="100"/>
        <v/>
      </c>
      <c r="Q92" s="249" t="str">
        <f t="shared" ca="1" si="101"/>
        <v/>
      </c>
      <c r="R92" s="250" t="str">
        <f t="shared" ca="1" si="102"/>
        <v/>
      </c>
      <c r="S92" s="249" t="str">
        <f t="shared" ca="1" si="103"/>
        <v/>
      </c>
      <c r="T92" s="250" t="str">
        <f t="shared" ca="1" si="104"/>
        <v/>
      </c>
      <c r="U92" s="249" t="str">
        <f t="shared" ca="1" si="105"/>
        <v/>
      </c>
      <c r="V92" s="250" t="str">
        <f t="shared" ca="1" si="106"/>
        <v/>
      </c>
      <c r="W92" s="249" t="str">
        <f t="shared" ca="1" si="107"/>
        <v/>
      </c>
      <c r="X92" s="250"/>
      <c r="Y92" s="249"/>
      <c r="Z92" s="250"/>
      <c r="AA92" s="249"/>
      <c r="AB92" s="250"/>
      <c r="AC92" s="249"/>
      <c r="AD92" s="250"/>
      <c r="AE92" s="249"/>
      <c r="AF92" s="250"/>
      <c r="AG92" s="249"/>
      <c r="AH92" s="250"/>
      <c r="AI92" s="249"/>
      <c r="AJ92" s="250"/>
      <c r="AK92" s="249"/>
      <c r="AL92" s="250"/>
      <c r="AM92" s="249"/>
      <c r="AN92" s="250"/>
      <c r="AO92" s="249"/>
      <c r="AP92" s="250"/>
      <c r="AQ92" s="249"/>
      <c r="AR92" s="250"/>
      <c r="AS92" s="249"/>
      <c r="AT92" s="250"/>
      <c r="AU92" s="249"/>
      <c r="AV92" s="250"/>
      <c r="AW92" s="249"/>
      <c r="AX92" s="250"/>
      <c r="AY92" s="249"/>
      <c r="AZ92" s="250"/>
      <c r="BA92" s="249"/>
      <c r="BB92" s="250"/>
      <c r="BC92" s="249"/>
      <c r="BD92" s="250"/>
      <c r="BE92" s="249"/>
      <c r="BF92" s="250"/>
      <c r="BG92" s="249"/>
      <c r="BH92" s="250"/>
      <c r="BI92" s="249"/>
      <c r="BJ92" s="250"/>
      <c r="BK92" s="249"/>
    </row>
    <row r="93" spans="1:63" s="301" customFormat="1" ht="21" customHeight="1" outlineLevel="1" x14ac:dyDescent="0.2">
      <c r="A93" s="245">
        <f t="shared" si="86"/>
        <v>80</v>
      </c>
      <c r="B93" s="246" t="s">
        <v>1329</v>
      </c>
      <c r="C93" s="247">
        <f t="shared" ca="1" si="87"/>
        <v>276680</v>
      </c>
      <c r="D93" s="248">
        <f t="shared" ca="1" si="88"/>
        <v>2269560</v>
      </c>
      <c r="E93" s="249">
        <f t="shared" ca="1" si="89"/>
        <v>0</v>
      </c>
      <c r="F93" s="250" t="str">
        <f t="shared" si="90"/>
        <v/>
      </c>
      <c r="G93" s="249" t="str">
        <f t="shared" si="91"/>
        <v/>
      </c>
      <c r="H93" s="250">
        <f t="shared" si="92"/>
        <v>2822920</v>
      </c>
      <c r="I93" s="249">
        <f t="shared" ca="1" si="93"/>
        <v>0</v>
      </c>
      <c r="J93" s="250" t="str">
        <f t="shared" ca="1" si="94"/>
        <v/>
      </c>
      <c r="K93" s="249" t="str">
        <f t="shared" ca="1" si="95"/>
        <v/>
      </c>
      <c r="L93" s="250" t="str">
        <f t="shared" ca="1" si="96"/>
        <v/>
      </c>
      <c r="M93" s="249" t="str">
        <f t="shared" ca="1" si="97"/>
        <v/>
      </c>
      <c r="N93" s="250" t="str">
        <f t="shared" ca="1" si="98"/>
        <v/>
      </c>
      <c r="O93" s="249" t="str">
        <f t="shared" ca="1" si="99"/>
        <v/>
      </c>
      <c r="P93" s="250" t="str">
        <f t="shared" ca="1" si="100"/>
        <v/>
      </c>
      <c r="Q93" s="249" t="str">
        <f t="shared" ca="1" si="101"/>
        <v/>
      </c>
      <c r="R93" s="250" t="str">
        <f t="shared" ca="1" si="102"/>
        <v/>
      </c>
      <c r="S93" s="249" t="str">
        <f t="shared" ca="1" si="103"/>
        <v/>
      </c>
      <c r="T93" s="250" t="str">
        <f t="shared" ca="1" si="104"/>
        <v/>
      </c>
      <c r="U93" s="249" t="str">
        <f t="shared" ca="1" si="105"/>
        <v/>
      </c>
      <c r="V93" s="250" t="str">
        <f t="shared" ca="1" si="106"/>
        <v/>
      </c>
      <c r="W93" s="249" t="str">
        <f t="shared" ca="1" si="107"/>
        <v/>
      </c>
      <c r="X93" s="250"/>
      <c r="Y93" s="249"/>
      <c r="Z93" s="250"/>
      <c r="AA93" s="249"/>
      <c r="AB93" s="250"/>
      <c r="AC93" s="249"/>
      <c r="AD93" s="250"/>
      <c r="AE93" s="249"/>
      <c r="AF93" s="250"/>
      <c r="AG93" s="249"/>
      <c r="AH93" s="250"/>
      <c r="AI93" s="249"/>
      <c r="AJ93" s="250"/>
      <c r="AK93" s="249"/>
      <c r="AL93" s="250"/>
      <c r="AM93" s="249"/>
      <c r="AN93" s="250"/>
      <c r="AO93" s="249"/>
      <c r="AP93" s="250"/>
      <c r="AQ93" s="249"/>
      <c r="AR93" s="250"/>
      <c r="AS93" s="249"/>
      <c r="AT93" s="250"/>
      <c r="AU93" s="249"/>
      <c r="AV93" s="250"/>
      <c r="AW93" s="249"/>
      <c r="AX93" s="250"/>
      <c r="AY93" s="249"/>
      <c r="AZ93" s="250"/>
      <c r="BA93" s="249"/>
      <c r="BB93" s="250"/>
      <c r="BC93" s="249"/>
      <c r="BD93" s="250"/>
      <c r="BE93" s="249"/>
      <c r="BF93" s="250"/>
      <c r="BG93" s="249"/>
      <c r="BH93" s="250"/>
      <c r="BI93" s="249"/>
      <c r="BJ93" s="250"/>
      <c r="BK93" s="249"/>
    </row>
    <row r="94" spans="1:63" s="301" customFormat="1" ht="21" customHeight="1" outlineLevel="1" x14ac:dyDescent="0.2">
      <c r="A94" s="245">
        <f t="shared" si="86"/>
        <v>81</v>
      </c>
      <c r="B94" s="246" t="s">
        <v>1332</v>
      </c>
      <c r="C94" s="247">
        <f t="shared" ca="1" si="87"/>
        <v>2027875</v>
      </c>
      <c r="D94" s="248">
        <f t="shared" ca="1" si="88"/>
        <v>18666750</v>
      </c>
      <c r="E94" s="249">
        <f t="shared" ca="1" si="89"/>
        <v>0</v>
      </c>
      <c r="F94" s="250" t="str">
        <f t="shared" si="90"/>
        <v/>
      </c>
      <c r="G94" s="249" t="str">
        <f t="shared" si="91"/>
        <v/>
      </c>
      <c r="H94" s="250">
        <f t="shared" si="92"/>
        <v>22722500</v>
      </c>
      <c r="I94" s="249">
        <f t="shared" ca="1" si="93"/>
        <v>0</v>
      </c>
      <c r="J94" s="250" t="str">
        <f t="shared" ca="1" si="94"/>
        <v/>
      </c>
      <c r="K94" s="249" t="str">
        <f t="shared" ca="1" si="95"/>
        <v/>
      </c>
      <c r="L94" s="250" t="str">
        <f t="shared" ca="1" si="96"/>
        <v/>
      </c>
      <c r="M94" s="249" t="str">
        <f t="shared" ca="1" si="97"/>
        <v/>
      </c>
      <c r="N94" s="250" t="str">
        <f t="shared" ca="1" si="98"/>
        <v/>
      </c>
      <c r="O94" s="249" t="str">
        <f t="shared" ca="1" si="99"/>
        <v/>
      </c>
      <c r="P94" s="250" t="str">
        <f t="shared" ca="1" si="100"/>
        <v/>
      </c>
      <c r="Q94" s="249" t="str">
        <f t="shared" ca="1" si="101"/>
        <v/>
      </c>
      <c r="R94" s="250" t="str">
        <f t="shared" ca="1" si="102"/>
        <v/>
      </c>
      <c r="S94" s="249" t="str">
        <f t="shared" ca="1" si="103"/>
        <v/>
      </c>
      <c r="T94" s="250" t="str">
        <f t="shared" ca="1" si="104"/>
        <v/>
      </c>
      <c r="U94" s="249" t="str">
        <f t="shared" ca="1" si="105"/>
        <v/>
      </c>
      <c r="V94" s="250" t="str">
        <f t="shared" ca="1" si="106"/>
        <v/>
      </c>
      <c r="W94" s="249" t="str">
        <f t="shared" ca="1" si="107"/>
        <v/>
      </c>
      <c r="X94" s="250"/>
      <c r="Y94" s="249"/>
      <c r="Z94" s="250"/>
      <c r="AA94" s="249"/>
      <c r="AB94" s="250"/>
      <c r="AC94" s="249"/>
      <c r="AD94" s="250"/>
      <c r="AE94" s="249"/>
      <c r="AF94" s="250"/>
      <c r="AG94" s="249"/>
      <c r="AH94" s="250"/>
      <c r="AI94" s="249"/>
      <c r="AJ94" s="250"/>
      <c r="AK94" s="249"/>
      <c r="AL94" s="250"/>
      <c r="AM94" s="249"/>
      <c r="AN94" s="250"/>
      <c r="AO94" s="249"/>
      <c r="AP94" s="250"/>
      <c r="AQ94" s="249"/>
      <c r="AR94" s="250"/>
      <c r="AS94" s="249"/>
      <c r="AT94" s="250"/>
      <c r="AU94" s="249"/>
      <c r="AV94" s="250"/>
      <c r="AW94" s="249"/>
      <c r="AX94" s="250"/>
      <c r="AY94" s="249"/>
      <c r="AZ94" s="250"/>
      <c r="BA94" s="249"/>
      <c r="BB94" s="250"/>
      <c r="BC94" s="249"/>
      <c r="BD94" s="250"/>
      <c r="BE94" s="249"/>
      <c r="BF94" s="250"/>
      <c r="BG94" s="249"/>
      <c r="BH94" s="250"/>
      <c r="BI94" s="249"/>
      <c r="BJ94" s="250"/>
      <c r="BK94" s="249"/>
    </row>
    <row r="95" spans="1:63" s="301" customFormat="1" ht="21" customHeight="1" outlineLevel="1" x14ac:dyDescent="0.2">
      <c r="A95" s="245">
        <f t="shared" si="86"/>
        <v>82</v>
      </c>
      <c r="B95" s="246" t="s">
        <v>1337</v>
      </c>
      <c r="C95" s="247">
        <f t="shared" ca="1" si="87"/>
        <v>287060</v>
      </c>
      <c r="D95" s="248">
        <f t="shared" ca="1" si="88"/>
        <v>2407920</v>
      </c>
      <c r="E95" s="249">
        <f t="shared" ca="1" si="89"/>
        <v>0</v>
      </c>
      <c r="F95" s="250" t="str">
        <f t="shared" si="90"/>
        <v/>
      </c>
      <c r="G95" s="249" t="str">
        <f t="shared" si="91"/>
        <v/>
      </c>
      <c r="H95" s="250">
        <f t="shared" si="92"/>
        <v>2982040</v>
      </c>
      <c r="I95" s="249">
        <f t="shared" ca="1" si="93"/>
        <v>0</v>
      </c>
      <c r="J95" s="250" t="str">
        <f t="shared" ca="1" si="94"/>
        <v/>
      </c>
      <c r="K95" s="249" t="str">
        <f t="shared" ca="1" si="95"/>
        <v/>
      </c>
      <c r="L95" s="250" t="str">
        <f t="shared" ca="1" si="96"/>
        <v/>
      </c>
      <c r="M95" s="249" t="str">
        <f t="shared" ca="1" si="97"/>
        <v/>
      </c>
      <c r="N95" s="250" t="str">
        <f t="shared" ca="1" si="98"/>
        <v/>
      </c>
      <c r="O95" s="249" t="str">
        <f t="shared" ca="1" si="99"/>
        <v/>
      </c>
      <c r="P95" s="250" t="str">
        <f t="shared" ca="1" si="100"/>
        <v/>
      </c>
      <c r="Q95" s="249" t="str">
        <f t="shared" ca="1" si="101"/>
        <v/>
      </c>
      <c r="R95" s="250" t="str">
        <f t="shared" ca="1" si="102"/>
        <v/>
      </c>
      <c r="S95" s="249" t="str">
        <f t="shared" ca="1" si="103"/>
        <v/>
      </c>
      <c r="T95" s="250" t="str">
        <f t="shared" ca="1" si="104"/>
        <v/>
      </c>
      <c r="U95" s="249" t="str">
        <f t="shared" ca="1" si="105"/>
        <v/>
      </c>
      <c r="V95" s="250" t="str">
        <f t="shared" ca="1" si="106"/>
        <v/>
      </c>
      <c r="W95" s="249" t="str">
        <f t="shared" ca="1" si="107"/>
        <v/>
      </c>
      <c r="X95" s="250"/>
      <c r="Y95" s="249"/>
      <c r="Z95" s="250"/>
      <c r="AA95" s="249"/>
      <c r="AB95" s="250"/>
      <c r="AC95" s="249"/>
      <c r="AD95" s="250"/>
      <c r="AE95" s="249"/>
      <c r="AF95" s="250"/>
      <c r="AG95" s="249"/>
      <c r="AH95" s="250"/>
      <c r="AI95" s="249"/>
      <c r="AJ95" s="250"/>
      <c r="AK95" s="249"/>
      <c r="AL95" s="250"/>
      <c r="AM95" s="249"/>
      <c r="AN95" s="250"/>
      <c r="AO95" s="249"/>
      <c r="AP95" s="250"/>
      <c r="AQ95" s="249"/>
      <c r="AR95" s="250"/>
      <c r="AS95" s="249"/>
      <c r="AT95" s="250"/>
      <c r="AU95" s="249"/>
      <c r="AV95" s="250"/>
      <c r="AW95" s="249"/>
      <c r="AX95" s="250"/>
      <c r="AY95" s="249"/>
      <c r="AZ95" s="250"/>
      <c r="BA95" s="249"/>
      <c r="BB95" s="250"/>
      <c r="BC95" s="249"/>
      <c r="BD95" s="250"/>
      <c r="BE95" s="249"/>
      <c r="BF95" s="250"/>
      <c r="BG95" s="249"/>
      <c r="BH95" s="250"/>
      <c r="BI95" s="249"/>
      <c r="BJ95" s="250"/>
      <c r="BK95" s="249"/>
    </row>
    <row r="96" spans="1:63" s="301" customFormat="1" ht="21" customHeight="1" outlineLevel="1" x14ac:dyDescent="0.2">
      <c r="A96" s="245">
        <f t="shared" si="86"/>
        <v>83</v>
      </c>
      <c r="B96" s="246" t="s">
        <v>1342</v>
      </c>
      <c r="C96" s="247">
        <f t="shared" ca="1" si="87"/>
        <v>62140</v>
      </c>
      <c r="D96" s="248">
        <f t="shared" ca="1" si="88"/>
        <v>1319260</v>
      </c>
      <c r="E96" s="249">
        <f t="shared" ca="1" si="89"/>
        <v>0</v>
      </c>
      <c r="F96" s="250" t="str">
        <f t="shared" si="90"/>
        <v/>
      </c>
      <c r="G96" s="249" t="str">
        <f t="shared" si="91"/>
        <v/>
      </c>
      <c r="H96" s="250">
        <f t="shared" si="92"/>
        <v>1443540</v>
      </c>
      <c r="I96" s="249">
        <f t="shared" ca="1" si="93"/>
        <v>0</v>
      </c>
      <c r="J96" s="250" t="str">
        <f t="shared" ca="1" si="94"/>
        <v/>
      </c>
      <c r="K96" s="249" t="str">
        <f t="shared" ca="1" si="95"/>
        <v/>
      </c>
      <c r="L96" s="250" t="str">
        <f t="shared" ca="1" si="96"/>
        <v/>
      </c>
      <c r="M96" s="249" t="str">
        <f t="shared" ca="1" si="97"/>
        <v/>
      </c>
      <c r="N96" s="250" t="str">
        <f t="shared" ca="1" si="98"/>
        <v/>
      </c>
      <c r="O96" s="249" t="str">
        <f t="shared" ca="1" si="99"/>
        <v/>
      </c>
      <c r="P96" s="250" t="str">
        <f t="shared" ca="1" si="100"/>
        <v/>
      </c>
      <c r="Q96" s="249" t="str">
        <f t="shared" ca="1" si="101"/>
        <v/>
      </c>
      <c r="R96" s="250" t="str">
        <f t="shared" ca="1" si="102"/>
        <v/>
      </c>
      <c r="S96" s="249" t="str">
        <f t="shared" ca="1" si="103"/>
        <v/>
      </c>
      <c r="T96" s="250" t="str">
        <f t="shared" ca="1" si="104"/>
        <v/>
      </c>
      <c r="U96" s="249" t="str">
        <f t="shared" ca="1" si="105"/>
        <v/>
      </c>
      <c r="V96" s="250" t="str">
        <f t="shared" ca="1" si="106"/>
        <v/>
      </c>
      <c r="W96" s="249" t="str">
        <f t="shared" ca="1" si="107"/>
        <v/>
      </c>
      <c r="X96" s="250"/>
      <c r="Y96" s="249"/>
      <c r="Z96" s="250"/>
      <c r="AA96" s="249"/>
      <c r="AB96" s="250"/>
      <c r="AC96" s="249"/>
      <c r="AD96" s="250"/>
      <c r="AE96" s="249"/>
      <c r="AF96" s="250"/>
      <c r="AG96" s="249"/>
      <c r="AH96" s="250"/>
      <c r="AI96" s="249"/>
      <c r="AJ96" s="250"/>
      <c r="AK96" s="249"/>
      <c r="AL96" s="250"/>
      <c r="AM96" s="249"/>
      <c r="AN96" s="250"/>
      <c r="AO96" s="249"/>
      <c r="AP96" s="250"/>
      <c r="AQ96" s="249"/>
      <c r="AR96" s="250"/>
      <c r="AS96" s="249"/>
      <c r="AT96" s="250"/>
      <c r="AU96" s="249"/>
      <c r="AV96" s="250"/>
      <c r="AW96" s="249"/>
      <c r="AX96" s="250"/>
      <c r="AY96" s="249"/>
      <c r="AZ96" s="250"/>
      <c r="BA96" s="249"/>
      <c r="BB96" s="250"/>
      <c r="BC96" s="249"/>
      <c r="BD96" s="250"/>
      <c r="BE96" s="249"/>
      <c r="BF96" s="250"/>
      <c r="BG96" s="249"/>
      <c r="BH96" s="250"/>
      <c r="BI96" s="249"/>
      <c r="BJ96" s="250"/>
      <c r="BK96" s="249"/>
    </row>
    <row r="97" spans="1:63" s="301" customFormat="1" ht="21" customHeight="1" outlineLevel="1" x14ac:dyDescent="0.2">
      <c r="A97" s="245">
        <f t="shared" si="86"/>
        <v>84</v>
      </c>
      <c r="B97" s="246" t="s">
        <v>1346</v>
      </c>
      <c r="C97" s="247">
        <f t="shared" ca="1" si="87"/>
        <v>299430</v>
      </c>
      <c r="D97" s="248">
        <f t="shared" ca="1" si="88"/>
        <v>2798920</v>
      </c>
      <c r="E97" s="249">
        <f t="shared" ca="1" si="89"/>
        <v>0</v>
      </c>
      <c r="F97" s="250" t="str">
        <f t="shared" si="90"/>
        <v/>
      </c>
      <c r="G97" s="249" t="str">
        <f t="shared" si="91"/>
        <v/>
      </c>
      <c r="H97" s="250">
        <f t="shared" si="92"/>
        <v>3397780</v>
      </c>
      <c r="I97" s="249">
        <f t="shared" ca="1" si="93"/>
        <v>0</v>
      </c>
      <c r="J97" s="250" t="str">
        <f t="shared" ca="1" si="94"/>
        <v/>
      </c>
      <c r="K97" s="249" t="str">
        <f t="shared" ca="1" si="95"/>
        <v/>
      </c>
      <c r="L97" s="250" t="str">
        <f t="shared" ca="1" si="96"/>
        <v/>
      </c>
      <c r="M97" s="249" t="str">
        <f t="shared" ca="1" si="97"/>
        <v/>
      </c>
      <c r="N97" s="250" t="str">
        <f t="shared" ca="1" si="98"/>
        <v/>
      </c>
      <c r="O97" s="249" t="str">
        <f t="shared" ca="1" si="99"/>
        <v/>
      </c>
      <c r="P97" s="250" t="str">
        <f t="shared" ca="1" si="100"/>
        <v/>
      </c>
      <c r="Q97" s="249" t="str">
        <f t="shared" ca="1" si="101"/>
        <v/>
      </c>
      <c r="R97" s="250" t="str">
        <f t="shared" ca="1" si="102"/>
        <v/>
      </c>
      <c r="S97" s="249" t="str">
        <f t="shared" ca="1" si="103"/>
        <v/>
      </c>
      <c r="T97" s="250" t="str">
        <f t="shared" ca="1" si="104"/>
        <v/>
      </c>
      <c r="U97" s="249" t="str">
        <f t="shared" ca="1" si="105"/>
        <v/>
      </c>
      <c r="V97" s="250" t="str">
        <f t="shared" ca="1" si="106"/>
        <v/>
      </c>
      <c r="W97" s="249" t="str">
        <f t="shared" ca="1" si="107"/>
        <v/>
      </c>
      <c r="X97" s="250"/>
      <c r="Y97" s="249"/>
      <c r="Z97" s="250"/>
      <c r="AA97" s="249"/>
      <c r="AB97" s="250"/>
      <c r="AC97" s="249"/>
      <c r="AD97" s="250"/>
      <c r="AE97" s="249"/>
      <c r="AF97" s="250"/>
      <c r="AG97" s="249"/>
      <c r="AH97" s="250"/>
      <c r="AI97" s="249"/>
      <c r="AJ97" s="250"/>
      <c r="AK97" s="249"/>
      <c r="AL97" s="250"/>
      <c r="AM97" s="249"/>
      <c r="AN97" s="250"/>
      <c r="AO97" s="249"/>
      <c r="AP97" s="250"/>
      <c r="AQ97" s="249"/>
      <c r="AR97" s="250"/>
      <c r="AS97" s="249"/>
      <c r="AT97" s="250"/>
      <c r="AU97" s="249"/>
      <c r="AV97" s="250"/>
      <c r="AW97" s="249"/>
      <c r="AX97" s="250"/>
      <c r="AY97" s="249"/>
      <c r="AZ97" s="250"/>
      <c r="BA97" s="249"/>
      <c r="BB97" s="250"/>
      <c r="BC97" s="249"/>
      <c r="BD97" s="250"/>
      <c r="BE97" s="249"/>
      <c r="BF97" s="250"/>
      <c r="BG97" s="249"/>
      <c r="BH97" s="250"/>
      <c r="BI97" s="249"/>
      <c r="BJ97" s="250"/>
      <c r="BK97" s="249"/>
    </row>
    <row r="98" spans="1:63" s="301" customFormat="1" ht="21" customHeight="1" outlineLevel="1" x14ac:dyDescent="0.2">
      <c r="A98" s="245">
        <f t="shared" si="86"/>
        <v>85</v>
      </c>
      <c r="B98" s="246" t="s">
        <v>1370</v>
      </c>
      <c r="C98" s="247">
        <f t="shared" ca="1" si="87"/>
        <v>540</v>
      </c>
      <c r="D98" s="248">
        <f t="shared" ca="1" si="88"/>
        <v>1316120</v>
      </c>
      <c r="E98" s="249">
        <f t="shared" ca="1" si="89"/>
        <v>0</v>
      </c>
      <c r="F98" s="250" t="str">
        <f t="shared" si="90"/>
        <v/>
      </c>
      <c r="G98" s="249" t="str">
        <f t="shared" si="91"/>
        <v/>
      </c>
      <c r="H98" s="250">
        <f t="shared" si="92"/>
        <v>1317200</v>
      </c>
      <c r="I98" s="249">
        <f t="shared" ca="1" si="93"/>
        <v>0</v>
      </c>
      <c r="J98" s="250" t="str">
        <f t="shared" ca="1" si="94"/>
        <v/>
      </c>
      <c r="K98" s="249" t="str">
        <f t="shared" ca="1" si="95"/>
        <v/>
      </c>
      <c r="L98" s="250" t="str">
        <f t="shared" ca="1" si="96"/>
        <v/>
      </c>
      <c r="M98" s="249" t="str">
        <f t="shared" ca="1" si="97"/>
        <v/>
      </c>
      <c r="N98" s="250" t="str">
        <f t="shared" ca="1" si="98"/>
        <v/>
      </c>
      <c r="O98" s="249" t="str">
        <f t="shared" ca="1" si="99"/>
        <v/>
      </c>
      <c r="P98" s="250" t="str">
        <f t="shared" ca="1" si="100"/>
        <v/>
      </c>
      <c r="Q98" s="249" t="str">
        <f t="shared" ca="1" si="101"/>
        <v/>
      </c>
      <c r="R98" s="250" t="str">
        <f t="shared" ca="1" si="102"/>
        <v/>
      </c>
      <c r="S98" s="249" t="str">
        <f t="shared" ca="1" si="103"/>
        <v/>
      </c>
      <c r="T98" s="250" t="str">
        <f t="shared" ca="1" si="104"/>
        <v/>
      </c>
      <c r="U98" s="249" t="str">
        <f t="shared" ca="1" si="105"/>
        <v/>
      </c>
      <c r="V98" s="250" t="str">
        <f t="shared" ca="1" si="106"/>
        <v/>
      </c>
      <c r="W98" s="249" t="str">
        <f t="shared" ca="1" si="107"/>
        <v/>
      </c>
      <c r="X98" s="250"/>
      <c r="Y98" s="249"/>
      <c r="Z98" s="250"/>
      <c r="AA98" s="249"/>
      <c r="AB98" s="250"/>
      <c r="AC98" s="249"/>
      <c r="AD98" s="250"/>
      <c r="AE98" s="249"/>
      <c r="AF98" s="250"/>
      <c r="AG98" s="249"/>
      <c r="AH98" s="250"/>
      <c r="AI98" s="249"/>
      <c r="AJ98" s="250"/>
      <c r="AK98" s="249"/>
      <c r="AL98" s="250"/>
      <c r="AM98" s="249"/>
      <c r="AN98" s="250"/>
      <c r="AO98" s="249"/>
      <c r="AP98" s="250"/>
      <c r="AQ98" s="249"/>
      <c r="AR98" s="250"/>
      <c r="AS98" s="249"/>
      <c r="AT98" s="250"/>
      <c r="AU98" s="249"/>
      <c r="AV98" s="250"/>
      <c r="AW98" s="249"/>
      <c r="AX98" s="250"/>
      <c r="AY98" s="249"/>
      <c r="AZ98" s="250"/>
      <c r="BA98" s="249"/>
      <c r="BB98" s="250"/>
      <c r="BC98" s="249"/>
      <c r="BD98" s="250"/>
      <c r="BE98" s="249"/>
      <c r="BF98" s="250"/>
      <c r="BG98" s="249"/>
      <c r="BH98" s="250"/>
      <c r="BI98" s="249"/>
      <c r="BJ98" s="250"/>
      <c r="BK98" s="249"/>
    </row>
    <row r="99" spans="1:63" s="301" customFormat="1" ht="21" customHeight="1" outlineLevel="1" x14ac:dyDescent="0.2">
      <c r="A99" s="245">
        <f t="shared" si="86"/>
        <v>86</v>
      </c>
      <c r="B99" s="246" t="s">
        <v>1418</v>
      </c>
      <c r="C99" s="247">
        <f t="shared" ca="1" si="87"/>
        <v>1453399</v>
      </c>
      <c r="D99" s="248">
        <f t="shared" ca="1" si="88"/>
        <v>13543984</v>
      </c>
      <c r="E99" s="249">
        <f t="shared" ca="1" si="89"/>
        <v>0</v>
      </c>
      <c r="F99" s="250" t="str">
        <f t="shared" si="90"/>
        <v/>
      </c>
      <c r="G99" s="249" t="str">
        <f t="shared" si="91"/>
        <v/>
      </c>
      <c r="H99" s="250">
        <f t="shared" si="92"/>
        <v>16450782</v>
      </c>
      <c r="I99" s="249">
        <f t="shared" ca="1" si="93"/>
        <v>0</v>
      </c>
      <c r="J99" s="250" t="str">
        <f t="shared" ca="1" si="94"/>
        <v/>
      </c>
      <c r="K99" s="249" t="str">
        <f t="shared" ca="1" si="95"/>
        <v/>
      </c>
      <c r="L99" s="250" t="str">
        <f t="shared" ca="1" si="96"/>
        <v/>
      </c>
      <c r="M99" s="249" t="str">
        <f t="shared" ca="1" si="97"/>
        <v/>
      </c>
      <c r="N99" s="250" t="str">
        <f t="shared" ca="1" si="98"/>
        <v/>
      </c>
      <c r="O99" s="249" t="str">
        <f t="shared" ca="1" si="99"/>
        <v/>
      </c>
      <c r="P99" s="250" t="str">
        <f t="shared" ca="1" si="100"/>
        <v/>
      </c>
      <c r="Q99" s="249" t="str">
        <f t="shared" ca="1" si="101"/>
        <v/>
      </c>
      <c r="R99" s="250" t="str">
        <f t="shared" ca="1" si="102"/>
        <v/>
      </c>
      <c r="S99" s="249" t="str">
        <f t="shared" ca="1" si="103"/>
        <v/>
      </c>
      <c r="T99" s="250" t="str">
        <f t="shared" ca="1" si="104"/>
        <v/>
      </c>
      <c r="U99" s="249" t="str">
        <f t="shared" ca="1" si="105"/>
        <v/>
      </c>
      <c r="V99" s="250" t="str">
        <f t="shared" ca="1" si="106"/>
        <v/>
      </c>
      <c r="W99" s="249" t="str">
        <f t="shared" ca="1" si="107"/>
        <v/>
      </c>
      <c r="X99" s="250"/>
      <c r="Y99" s="249"/>
      <c r="Z99" s="250"/>
      <c r="AA99" s="249"/>
      <c r="AB99" s="250"/>
      <c r="AC99" s="249"/>
      <c r="AD99" s="250"/>
      <c r="AE99" s="249"/>
      <c r="AF99" s="250"/>
      <c r="AG99" s="249"/>
      <c r="AH99" s="250"/>
      <c r="AI99" s="249"/>
      <c r="AJ99" s="250"/>
      <c r="AK99" s="249"/>
      <c r="AL99" s="250"/>
      <c r="AM99" s="249"/>
      <c r="AN99" s="250"/>
      <c r="AO99" s="249"/>
      <c r="AP99" s="250"/>
      <c r="AQ99" s="249"/>
      <c r="AR99" s="250"/>
      <c r="AS99" s="249"/>
      <c r="AT99" s="250"/>
      <c r="AU99" s="249"/>
      <c r="AV99" s="250"/>
      <c r="AW99" s="249"/>
      <c r="AX99" s="250"/>
      <c r="AY99" s="249"/>
      <c r="AZ99" s="250"/>
      <c r="BA99" s="249"/>
      <c r="BB99" s="250"/>
      <c r="BC99" s="249"/>
      <c r="BD99" s="250"/>
      <c r="BE99" s="249"/>
      <c r="BF99" s="250"/>
      <c r="BG99" s="249"/>
      <c r="BH99" s="250"/>
      <c r="BI99" s="249"/>
      <c r="BJ99" s="250"/>
      <c r="BK99" s="249"/>
    </row>
    <row r="100" spans="1:63" s="301" customFormat="1" ht="21" customHeight="1" outlineLevel="1" x14ac:dyDescent="0.2">
      <c r="A100" s="245">
        <f t="shared" si="86"/>
        <v>87</v>
      </c>
      <c r="B100" s="246" t="s">
        <v>1419</v>
      </c>
      <c r="C100" s="247">
        <f t="shared" ca="1" si="87"/>
        <v>330145</v>
      </c>
      <c r="D100" s="248">
        <f t="shared" ca="1" si="88"/>
        <v>3519836</v>
      </c>
      <c r="E100" s="249">
        <f t="shared" ca="1" si="89"/>
        <v>0</v>
      </c>
      <c r="F100" s="250" t="str">
        <f t="shared" si="90"/>
        <v/>
      </c>
      <c r="G100" s="249" t="str">
        <f t="shared" si="91"/>
        <v/>
      </c>
      <c r="H100" s="250">
        <f t="shared" si="92"/>
        <v>2859546</v>
      </c>
      <c r="I100" s="249">
        <f t="shared" ca="1" si="93"/>
        <v>0</v>
      </c>
      <c r="J100" s="250" t="str">
        <f t="shared" ca="1" si="94"/>
        <v/>
      </c>
      <c r="K100" s="249" t="str">
        <f t="shared" ca="1" si="95"/>
        <v/>
      </c>
      <c r="L100" s="250" t="str">
        <f t="shared" ca="1" si="96"/>
        <v/>
      </c>
      <c r="M100" s="249" t="str">
        <f t="shared" ca="1" si="97"/>
        <v/>
      </c>
      <c r="N100" s="250" t="str">
        <f t="shared" ca="1" si="98"/>
        <v/>
      </c>
      <c r="O100" s="249" t="str">
        <f t="shared" ca="1" si="99"/>
        <v/>
      </c>
      <c r="P100" s="250" t="str">
        <f t="shared" ca="1" si="100"/>
        <v/>
      </c>
      <c r="Q100" s="249" t="str">
        <f t="shared" ca="1" si="101"/>
        <v/>
      </c>
      <c r="R100" s="250" t="str">
        <f t="shared" ca="1" si="102"/>
        <v/>
      </c>
      <c r="S100" s="249" t="str">
        <f t="shared" ca="1" si="103"/>
        <v/>
      </c>
      <c r="T100" s="250" t="str">
        <f t="shared" ca="1" si="104"/>
        <v/>
      </c>
      <c r="U100" s="249" t="str">
        <f t="shared" ca="1" si="105"/>
        <v/>
      </c>
      <c r="V100" s="250" t="str">
        <f t="shared" ca="1" si="106"/>
        <v/>
      </c>
      <c r="W100" s="249" t="str">
        <f t="shared" ca="1" si="107"/>
        <v/>
      </c>
      <c r="X100" s="250"/>
      <c r="Y100" s="249"/>
      <c r="Z100" s="250"/>
      <c r="AA100" s="249"/>
      <c r="AB100" s="250"/>
      <c r="AC100" s="249"/>
      <c r="AD100" s="250"/>
      <c r="AE100" s="249"/>
      <c r="AF100" s="250"/>
      <c r="AG100" s="249"/>
      <c r="AH100" s="250"/>
      <c r="AI100" s="249"/>
      <c r="AJ100" s="250"/>
      <c r="AK100" s="249"/>
      <c r="AL100" s="250"/>
      <c r="AM100" s="249"/>
      <c r="AN100" s="250"/>
      <c r="AO100" s="249"/>
      <c r="AP100" s="250"/>
      <c r="AQ100" s="249"/>
      <c r="AR100" s="250"/>
      <c r="AS100" s="249"/>
      <c r="AT100" s="250"/>
      <c r="AU100" s="249"/>
      <c r="AV100" s="250"/>
      <c r="AW100" s="249"/>
      <c r="AX100" s="250"/>
      <c r="AY100" s="249"/>
      <c r="AZ100" s="250"/>
      <c r="BA100" s="249"/>
      <c r="BB100" s="250"/>
      <c r="BC100" s="249"/>
      <c r="BD100" s="250"/>
      <c r="BE100" s="249"/>
      <c r="BF100" s="250"/>
      <c r="BG100" s="249"/>
      <c r="BH100" s="250"/>
      <c r="BI100" s="249"/>
      <c r="BJ100" s="250"/>
      <c r="BK100" s="249"/>
    </row>
    <row r="101" spans="1:63" s="301" customFormat="1" ht="21" customHeight="1" outlineLevel="1" x14ac:dyDescent="0.2">
      <c r="A101" s="245">
        <f t="shared" si="86"/>
        <v>88</v>
      </c>
      <c r="B101" s="246" t="s">
        <v>1420</v>
      </c>
      <c r="C101" s="247">
        <f t="shared" ca="1" si="87"/>
        <v>129303</v>
      </c>
      <c r="D101" s="248">
        <f t="shared" ca="1" si="88"/>
        <v>1150886</v>
      </c>
      <c r="E101" s="249">
        <f t="shared" ca="1" si="89"/>
        <v>0</v>
      </c>
      <c r="F101" s="250" t="str">
        <f t="shared" si="90"/>
        <v/>
      </c>
      <c r="G101" s="249" t="str">
        <f t="shared" si="91"/>
        <v/>
      </c>
      <c r="H101" s="250">
        <f t="shared" si="92"/>
        <v>1409492</v>
      </c>
      <c r="I101" s="249">
        <f t="shared" ca="1" si="93"/>
        <v>0</v>
      </c>
      <c r="J101" s="250" t="str">
        <f t="shared" ca="1" si="94"/>
        <v/>
      </c>
      <c r="K101" s="249" t="str">
        <f t="shared" ca="1" si="95"/>
        <v/>
      </c>
      <c r="L101" s="250" t="str">
        <f t="shared" ca="1" si="96"/>
        <v/>
      </c>
      <c r="M101" s="249" t="str">
        <f t="shared" ca="1" si="97"/>
        <v/>
      </c>
      <c r="N101" s="250" t="str">
        <f t="shared" ca="1" si="98"/>
        <v/>
      </c>
      <c r="O101" s="249" t="str">
        <f t="shared" ca="1" si="99"/>
        <v/>
      </c>
      <c r="P101" s="250" t="str">
        <f t="shared" ca="1" si="100"/>
        <v/>
      </c>
      <c r="Q101" s="249" t="str">
        <f t="shared" ca="1" si="101"/>
        <v/>
      </c>
      <c r="R101" s="250" t="str">
        <f t="shared" ca="1" si="102"/>
        <v/>
      </c>
      <c r="S101" s="249" t="str">
        <f t="shared" ca="1" si="103"/>
        <v/>
      </c>
      <c r="T101" s="250" t="str">
        <f t="shared" ca="1" si="104"/>
        <v/>
      </c>
      <c r="U101" s="249" t="str">
        <f t="shared" ca="1" si="105"/>
        <v/>
      </c>
      <c r="V101" s="250" t="str">
        <f t="shared" ca="1" si="106"/>
        <v/>
      </c>
      <c r="W101" s="249" t="str">
        <f t="shared" ca="1" si="107"/>
        <v/>
      </c>
      <c r="X101" s="250"/>
      <c r="Y101" s="249"/>
      <c r="Z101" s="250"/>
      <c r="AA101" s="249"/>
      <c r="AB101" s="250"/>
      <c r="AC101" s="249"/>
      <c r="AD101" s="250"/>
      <c r="AE101" s="249"/>
      <c r="AF101" s="250"/>
      <c r="AG101" s="249"/>
      <c r="AH101" s="250"/>
      <c r="AI101" s="249"/>
      <c r="AJ101" s="250"/>
      <c r="AK101" s="249"/>
      <c r="AL101" s="250"/>
      <c r="AM101" s="249"/>
      <c r="AN101" s="250"/>
      <c r="AO101" s="249"/>
      <c r="AP101" s="250"/>
      <c r="AQ101" s="249"/>
      <c r="AR101" s="250"/>
      <c r="AS101" s="249"/>
      <c r="AT101" s="250"/>
      <c r="AU101" s="249"/>
      <c r="AV101" s="250"/>
      <c r="AW101" s="249"/>
      <c r="AX101" s="250"/>
      <c r="AY101" s="249"/>
      <c r="AZ101" s="250"/>
      <c r="BA101" s="249"/>
      <c r="BB101" s="250"/>
      <c r="BC101" s="249"/>
      <c r="BD101" s="250"/>
      <c r="BE101" s="249"/>
      <c r="BF101" s="250"/>
      <c r="BG101" s="249"/>
      <c r="BH101" s="250"/>
      <c r="BI101" s="249"/>
      <c r="BJ101" s="250"/>
      <c r="BK101" s="249"/>
    </row>
    <row r="102" spans="1:63" s="301" customFormat="1" ht="21" customHeight="1" outlineLevel="1" x14ac:dyDescent="0.2">
      <c r="A102" s="245">
        <f t="shared" si="86"/>
        <v>89</v>
      </c>
      <c r="B102" s="246" t="s">
        <v>1463</v>
      </c>
      <c r="C102" s="247">
        <f t="shared" ca="1" si="87"/>
        <v>319664</v>
      </c>
      <c r="D102" s="248">
        <f t="shared" ca="1" si="88"/>
        <v>1836832</v>
      </c>
      <c r="E102" s="249">
        <f t="shared" ca="1" si="89"/>
        <v>0</v>
      </c>
      <c r="F102" s="250" t="str">
        <f t="shared" si="90"/>
        <v/>
      </c>
      <c r="G102" s="249" t="str">
        <f t="shared" si="91"/>
        <v/>
      </c>
      <c r="H102" s="250">
        <f t="shared" si="92"/>
        <v>1197504</v>
      </c>
      <c r="I102" s="249">
        <f t="shared" ca="1" si="93"/>
        <v>0</v>
      </c>
      <c r="J102" s="250" t="str">
        <f t="shared" ca="1" si="94"/>
        <v/>
      </c>
      <c r="K102" s="249" t="str">
        <f t="shared" ca="1" si="95"/>
        <v/>
      </c>
      <c r="L102" s="250" t="str">
        <f t="shared" ca="1" si="96"/>
        <v/>
      </c>
      <c r="M102" s="249" t="str">
        <f t="shared" ca="1" si="97"/>
        <v/>
      </c>
      <c r="N102" s="250" t="str">
        <f t="shared" ca="1" si="98"/>
        <v/>
      </c>
      <c r="O102" s="249" t="str">
        <f t="shared" ca="1" si="99"/>
        <v/>
      </c>
      <c r="P102" s="250" t="str">
        <f t="shared" ca="1" si="100"/>
        <v/>
      </c>
      <c r="Q102" s="249" t="str">
        <f t="shared" ca="1" si="101"/>
        <v/>
      </c>
      <c r="R102" s="250" t="str">
        <f t="shared" ca="1" si="102"/>
        <v/>
      </c>
      <c r="S102" s="249" t="str">
        <f t="shared" ca="1" si="103"/>
        <v/>
      </c>
      <c r="T102" s="250" t="str">
        <f t="shared" ca="1" si="104"/>
        <v/>
      </c>
      <c r="U102" s="249" t="str">
        <f t="shared" ca="1" si="105"/>
        <v/>
      </c>
      <c r="V102" s="250" t="str">
        <f t="shared" ca="1" si="106"/>
        <v/>
      </c>
      <c r="W102" s="249" t="str">
        <f t="shared" ca="1" si="107"/>
        <v/>
      </c>
      <c r="X102" s="250"/>
      <c r="Y102" s="249"/>
      <c r="Z102" s="250"/>
      <c r="AA102" s="249"/>
      <c r="AB102" s="250"/>
      <c r="AC102" s="249"/>
      <c r="AD102" s="250"/>
      <c r="AE102" s="249"/>
      <c r="AF102" s="250"/>
      <c r="AG102" s="249"/>
      <c r="AH102" s="250"/>
      <c r="AI102" s="249"/>
      <c r="AJ102" s="250"/>
      <c r="AK102" s="249"/>
      <c r="AL102" s="250"/>
      <c r="AM102" s="249"/>
      <c r="AN102" s="250"/>
      <c r="AO102" s="249"/>
      <c r="AP102" s="250"/>
      <c r="AQ102" s="249"/>
      <c r="AR102" s="250"/>
      <c r="AS102" s="249"/>
      <c r="AT102" s="250"/>
      <c r="AU102" s="249"/>
      <c r="AV102" s="250"/>
      <c r="AW102" s="249"/>
      <c r="AX102" s="250"/>
      <c r="AY102" s="249"/>
      <c r="AZ102" s="250"/>
      <c r="BA102" s="249"/>
      <c r="BB102" s="250"/>
      <c r="BC102" s="249"/>
      <c r="BD102" s="250"/>
      <c r="BE102" s="249"/>
      <c r="BF102" s="250"/>
      <c r="BG102" s="249"/>
      <c r="BH102" s="250"/>
      <c r="BI102" s="249"/>
      <c r="BJ102" s="250"/>
      <c r="BK102" s="249"/>
    </row>
    <row r="103" spans="1:63" s="301" customFormat="1" ht="21" customHeight="1" outlineLevel="1" x14ac:dyDescent="0.2">
      <c r="A103" s="245">
        <f t="shared" si="86"/>
        <v>90</v>
      </c>
      <c r="B103" s="246" t="s">
        <v>1477</v>
      </c>
      <c r="C103" s="247">
        <f t="shared" ca="1" si="87"/>
        <v>2636904</v>
      </c>
      <c r="D103" s="248">
        <f t="shared" ca="1" si="88"/>
        <v>15667212</v>
      </c>
      <c r="E103" s="249">
        <f t="shared" ca="1" si="89"/>
        <v>0</v>
      </c>
      <c r="F103" s="250" t="str">
        <f t="shared" si="90"/>
        <v/>
      </c>
      <c r="G103" s="249" t="str">
        <f t="shared" si="91"/>
        <v/>
      </c>
      <c r="H103" s="250">
        <f t="shared" si="92"/>
        <v>20941020</v>
      </c>
      <c r="I103" s="249">
        <f t="shared" ca="1" si="93"/>
        <v>0</v>
      </c>
      <c r="J103" s="250" t="str">
        <f t="shared" ca="1" si="94"/>
        <v/>
      </c>
      <c r="K103" s="249" t="str">
        <f t="shared" ca="1" si="95"/>
        <v/>
      </c>
      <c r="L103" s="250" t="str">
        <f t="shared" ca="1" si="96"/>
        <v/>
      </c>
      <c r="M103" s="249" t="str">
        <f t="shared" ca="1" si="97"/>
        <v/>
      </c>
      <c r="N103" s="250" t="str">
        <f t="shared" ca="1" si="98"/>
        <v/>
      </c>
      <c r="O103" s="249" t="str">
        <f t="shared" ca="1" si="99"/>
        <v/>
      </c>
      <c r="P103" s="250" t="str">
        <f t="shared" ca="1" si="100"/>
        <v/>
      </c>
      <c r="Q103" s="249" t="str">
        <f t="shared" ca="1" si="101"/>
        <v/>
      </c>
      <c r="R103" s="250" t="str">
        <f t="shared" ca="1" si="102"/>
        <v/>
      </c>
      <c r="S103" s="249" t="str">
        <f t="shared" ca="1" si="103"/>
        <v/>
      </c>
      <c r="T103" s="250" t="str">
        <f t="shared" ca="1" si="104"/>
        <v/>
      </c>
      <c r="U103" s="249" t="str">
        <f t="shared" ca="1" si="105"/>
        <v/>
      </c>
      <c r="V103" s="250" t="str">
        <f t="shared" ca="1" si="106"/>
        <v/>
      </c>
      <c r="W103" s="249" t="str">
        <f t="shared" ca="1" si="107"/>
        <v/>
      </c>
      <c r="X103" s="250"/>
      <c r="Y103" s="249"/>
      <c r="Z103" s="250"/>
      <c r="AA103" s="249"/>
      <c r="AB103" s="250"/>
      <c r="AC103" s="249"/>
      <c r="AD103" s="250"/>
      <c r="AE103" s="249"/>
      <c r="AF103" s="250"/>
      <c r="AG103" s="249"/>
      <c r="AH103" s="250"/>
      <c r="AI103" s="249"/>
      <c r="AJ103" s="250"/>
      <c r="AK103" s="249"/>
      <c r="AL103" s="250"/>
      <c r="AM103" s="249"/>
      <c r="AN103" s="250"/>
      <c r="AO103" s="249"/>
      <c r="AP103" s="250"/>
      <c r="AQ103" s="249"/>
      <c r="AR103" s="250"/>
      <c r="AS103" s="249"/>
      <c r="AT103" s="250"/>
      <c r="AU103" s="249"/>
      <c r="AV103" s="250"/>
      <c r="AW103" s="249"/>
      <c r="AX103" s="250"/>
      <c r="AY103" s="249"/>
      <c r="AZ103" s="250"/>
      <c r="BA103" s="249"/>
      <c r="BB103" s="250"/>
      <c r="BC103" s="249"/>
      <c r="BD103" s="250"/>
      <c r="BE103" s="249"/>
      <c r="BF103" s="250"/>
      <c r="BG103" s="249"/>
      <c r="BH103" s="250"/>
      <c r="BI103" s="249"/>
      <c r="BJ103" s="250"/>
      <c r="BK103" s="249"/>
    </row>
    <row r="104" spans="1:63" s="301" customFormat="1" ht="21" customHeight="1" outlineLevel="1" x14ac:dyDescent="0.2">
      <c r="A104" s="245">
        <f t="shared" si="86"/>
        <v>91</v>
      </c>
      <c r="B104" s="246" t="s">
        <v>1481</v>
      </c>
      <c r="C104" s="247">
        <f t="shared" ca="1" si="87"/>
        <v>7854354</v>
      </c>
      <c r="D104" s="248">
        <f t="shared" ca="1" si="88"/>
        <v>10969392</v>
      </c>
      <c r="E104" s="249">
        <f t="shared" ca="1" si="89"/>
        <v>0</v>
      </c>
      <c r="F104" s="250" t="str">
        <f t="shared" si="90"/>
        <v/>
      </c>
      <c r="G104" s="249" t="str">
        <f t="shared" si="91"/>
        <v/>
      </c>
      <c r="H104" s="250">
        <f t="shared" si="92"/>
        <v>26678100</v>
      </c>
      <c r="I104" s="249">
        <f t="shared" ca="1" si="93"/>
        <v>0</v>
      </c>
      <c r="J104" s="250" t="str">
        <f t="shared" ca="1" si="94"/>
        <v/>
      </c>
      <c r="K104" s="249" t="str">
        <f t="shared" ca="1" si="95"/>
        <v/>
      </c>
      <c r="L104" s="250" t="str">
        <f t="shared" ca="1" si="96"/>
        <v/>
      </c>
      <c r="M104" s="249" t="str">
        <f t="shared" ca="1" si="97"/>
        <v/>
      </c>
      <c r="N104" s="250" t="str">
        <f t="shared" ca="1" si="98"/>
        <v/>
      </c>
      <c r="O104" s="249" t="str">
        <f t="shared" ca="1" si="99"/>
        <v/>
      </c>
      <c r="P104" s="250" t="str">
        <f t="shared" ca="1" si="100"/>
        <v/>
      </c>
      <c r="Q104" s="249" t="str">
        <f t="shared" ca="1" si="101"/>
        <v/>
      </c>
      <c r="R104" s="250" t="str">
        <f t="shared" ca="1" si="102"/>
        <v/>
      </c>
      <c r="S104" s="249" t="str">
        <f t="shared" ca="1" si="103"/>
        <v/>
      </c>
      <c r="T104" s="250" t="str">
        <f t="shared" ca="1" si="104"/>
        <v/>
      </c>
      <c r="U104" s="249" t="str">
        <f t="shared" ca="1" si="105"/>
        <v/>
      </c>
      <c r="V104" s="250" t="str">
        <f t="shared" ca="1" si="106"/>
        <v/>
      </c>
      <c r="W104" s="249" t="str">
        <f t="shared" ca="1" si="107"/>
        <v/>
      </c>
      <c r="X104" s="250"/>
      <c r="Y104" s="249"/>
      <c r="Z104" s="250"/>
      <c r="AA104" s="249"/>
      <c r="AB104" s="250"/>
      <c r="AC104" s="249"/>
      <c r="AD104" s="250"/>
      <c r="AE104" s="249"/>
      <c r="AF104" s="250"/>
      <c r="AG104" s="249"/>
      <c r="AH104" s="250"/>
      <c r="AI104" s="249"/>
      <c r="AJ104" s="250"/>
      <c r="AK104" s="249"/>
      <c r="AL104" s="250"/>
      <c r="AM104" s="249"/>
      <c r="AN104" s="250"/>
      <c r="AO104" s="249"/>
      <c r="AP104" s="250"/>
      <c r="AQ104" s="249"/>
      <c r="AR104" s="250"/>
      <c r="AS104" s="249"/>
      <c r="AT104" s="250"/>
      <c r="AU104" s="249"/>
      <c r="AV104" s="250"/>
      <c r="AW104" s="249"/>
      <c r="AX104" s="250"/>
      <c r="AY104" s="249"/>
      <c r="AZ104" s="250"/>
      <c r="BA104" s="249"/>
      <c r="BB104" s="250"/>
      <c r="BC104" s="249"/>
      <c r="BD104" s="250"/>
      <c r="BE104" s="249"/>
      <c r="BF104" s="250"/>
      <c r="BG104" s="249"/>
      <c r="BH104" s="250"/>
      <c r="BI104" s="249"/>
      <c r="BJ104" s="250"/>
      <c r="BK104" s="249"/>
    </row>
    <row r="105" spans="1:63" s="301" customFormat="1" ht="21" customHeight="1" outlineLevel="1" x14ac:dyDescent="0.2">
      <c r="A105" s="245">
        <f t="shared" si="86"/>
        <v>92</v>
      </c>
      <c r="B105" s="246" t="s">
        <v>1482</v>
      </c>
      <c r="C105" s="247">
        <f t="shared" ca="1" si="87"/>
        <v>1271672</v>
      </c>
      <c r="D105" s="248">
        <f t="shared" ca="1" si="88"/>
        <v>2974648</v>
      </c>
      <c r="E105" s="249">
        <f t="shared" ca="1" si="89"/>
        <v>0</v>
      </c>
      <c r="F105" s="250" t="str">
        <f t="shared" si="90"/>
        <v/>
      </c>
      <c r="G105" s="249" t="str">
        <f t="shared" si="91"/>
        <v/>
      </c>
      <c r="H105" s="250">
        <f t="shared" si="92"/>
        <v>431304</v>
      </c>
      <c r="I105" s="249">
        <f t="shared" ca="1" si="93"/>
        <v>0</v>
      </c>
      <c r="J105" s="250" t="str">
        <f t="shared" ca="1" si="94"/>
        <v/>
      </c>
      <c r="K105" s="249" t="str">
        <f t="shared" ca="1" si="95"/>
        <v/>
      </c>
      <c r="L105" s="250" t="str">
        <f t="shared" ca="1" si="96"/>
        <v/>
      </c>
      <c r="M105" s="249" t="str">
        <f t="shared" ca="1" si="97"/>
        <v/>
      </c>
      <c r="N105" s="250" t="str">
        <f t="shared" ca="1" si="98"/>
        <v/>
      </c>
      <c r="O105" s="249" t="str">
        <f t="shared" ca="1" si="99"/>
        <v/>
      </c>
      <c r="P105" s="250" t="str">
        <f t="shared" ca="1" si="100"/>
        <v/>
      </c>
      <c r="Q105" s="249" t="str">
        <f t="shared" ca="1" si="101"/>
        <v/>
      </c>
      <c r="R105" s="250" t="str">
        <f t="shared" ca="1" si="102"/>
        <v/>
      </c>
      <c r="S105" s="249" t="str">
        <f t="shared" ca="1" si="103"/>
        <v/>
      </c>
      <c r="T105" s="250" t="str">
        <f t="shared" ca="1" si="104"/>
        <v/>
      </c>
      <c r="U105" s="249" t="str">
        <f t="shared" ca="1" si="105"/>
        <v/>
      </c>
      <c r="V105" s="250" t="str">
        <f t="shared" ca="1" si="106"/>
        <v/>
      </c>
      <c r="W105" s="249" t="str">
        <f t="shared" ca="1" si="107"/>
        <v/>
      </c>
      <c r="X105" s="250"/>
      <c r="Y105" s="249"/>
      <c r="Z105" s="250"/>
      <c r="AA105" s="249"/>
      <c r="AB105" s="250"/>
      <c r="AC105" s="249"/>
      <c r="AD105" s="250"/>
      <c r="AE105" s="249"/>
      <c r="AF105" s="250"/>
      <c r="AG105" s="249"/>
      <c r="AH105" s="250"/>
      <c r="AI105" s="249"/>
      <c r="AJ105" s="250"/>
      <c r="AK105" s="249"/>
      <c r="AL105" s="250"/>
      <c r="AM105" s="249"/>
      <c r="AN105" s="250"/>
      <c r="AO105" s="249"/>
      <c r="AP105" s="250"/>
      <c r="AQ105" s="249"/>
      <c r="AR105" s="250"/>
      <c r="AS105" s="249"/>
      <c r="AT105" s="250"/>
      <c r="AU105" s="249"/>
      <c r="AV105" s="250"/>
      <c r="AW105" s="249"/>
      <c r="AX105" s="250"/>
      <c r="AY105" s="249"/>
      <c r="AZ105" s="250"/>
      <c r="BA105" s="249"/>
      <c r="BB105" s="250"/>
      <c r="BC105" s="249"/>
      <c r="BD105" s="250"/>
      <c r="BE105" s="249"/>
      <c r="BF105" s="250"/>
      <c r="BG105" s="249"/>
      <c r="BH105" s="250"/>
      <c r="BI105" s="249"/>
      <c r="BJ105" s="250"/>
      <c r="BK105" s="249"/>
    </row>
    <row r="106" spans="1:63" s="301" customFormat="1" ht="21" customHeight="1" outlineLevel="1" x14ac:dyDescent="0.2">
      <c r="A106" s="245">
        <f t="shared" si="86"/>
        <v>93</v>
      </c>
      <c r="B106" s="246" t="s">
        <v>1483</v>
      </c>
      <c r="C106" s="247">
        <f t="shared" ca="1" si="87"/>
        <v>153462</v>
      </c>
      <c r="D106" s="248">
        <f t="shared" ca="1" si="88"/>
        <v>7100500</v>
      </c>
      <c r="E106" s="249">
        <f t="shared" ca="1" si="89"/>
        <v>0</v>
      </c>
      <c r="F106" s="250" t="str">
        <f t="shared" si="90"/>
        <v/>
      </c>
      <c r="G106" s="249" t="str">
        <f t="shared" si="91"/>
        <v/>
      </c>
      <c r="H106" s="250">
        <f t="shared" si="92"/>
        <v>6793576</v>
      </c>
      <c r="I106" s="249">
        <f t="shared" ca="1" si="93"/>
        <v>0</v>
      </c>
      <c r="J106" s="250" t="str">
        <f t="shared" ca="1" si="94"/>
        <v/>
      </c>
      <c r="K106" s="249" t="str">
        <f t="shared" ca="1" si="95"/>
        <v/>
      </c>
      <c r="L106" s="250" t="str">
        <f t="shared" ca="1" si="96"/>
        <v/>
      </c>
      <c r="M106" s="249" t="str">
        <f t="shared" ca="1" si="97"/>
        <v/>
      </c>
      <c r="N106" s="250" t="str">
        <f t="shared" ca="1" si="98"/>
        <v/>
      </c>
      <c r="O106" s="249" t="str">
        <f t="shared" ca="1" si="99"/>
        <v/>
      </c>
      <c r="P106" s="250" t="str">
        <f t="shared" ca="1" si="100"/>
        <v/>
      </c>
      <c r="Q106" s="249" t="str">
        <f t="shared" ca="1" si="101"/>
        <v/>
      </c>
      <c r="R106" s="250" t="str">
        <f t="shared" ca="1" si="102"/>
        <v/>
      </c>
      <c r="S106" s="249" t="str">
        <f t="shared" ca="1" si="103"/>
        <v/>
      </c>
      <c r="T106" s="250" t="str">
        <f t="shared" ca="1" si="104"/>
        <v/>
      </c>
      <c r="U106" s="249" t="str">
        <f t="shared" ca="1" si="105"/>
        <v/>
      </c>
      <c r="V106" s="250" t="str">
        <f t="shared" ca="1" si="106"/>
        <v/>
      </c>
      <c r="W106" s="249" t="str">
        <f t="shared" ca="1" si="107"/>
        <v/>
      </c>
      <c r="X106" s="250"/>
      <c r="Y106" s="249"/>
      <c r="Z106" s="250"/>
      <c r="AA106" s="249"/>
      <c r="AB106" s="250"/>
      <c r="AC106" s="249"/>
      <c r="AD106" s="250"/>
      <c r="AE106" s="249"/>
      <c r="AF106" s="250"/>
      <c r="AG106" s="249"/>
      <c r="AH106" s="250"/>
      <c r="AI106" s="249"/>
      <c r="AJ106" s="250"/>
      <c r="AK106" s="249"/>
      <c r="AL106" s="250"/>
      <c r="AM106" s="249"/>
      <c r="AN106" s="250"/>
      <c r="AO106" s="249"/>
      <c r="AP106" s="250"/>
      <c r="AQ106" s="249"/>
      <c r="AR106" s="250"/>
      <c r="AS106" s="249"/>
      <c r="AT106" s="250"/>
      <c r="AU106" s="249"/>
      <c r="AV106" s="250"/>
      <c r="AW106" s="249"/>
      <c r="AX106" s="250"/>
      <c r="AY106" s="249"/>
      <c r="AZ106" s="250"/>
      <c r="BA106" s="249"/>
      <c r="BB106" s="250"/>
      <c r="BC106" s="249"/>
      <c r="BD106" s="250"/>
      <c r="BE106" s="249"/>
      <c r="BF106" s="250"/>
      <c r="BG106" s="249"/>
      <c r="BH106" s="250"/>
      <c r="BI106" s="249"/>
      <c r="BJ106" s="250"/>
      <c r="BK106" s="249"/>
    </row>
    <row r="107" spans="1:63" s="301" customFormat="1" ht="21" customHeight="1" outlineLevel="1" x14ac:dyDescent="0.2">
      <c r="A107" s="245">
        <f t="shared" si="86"/>
        <v>94</v>
      </c>
      <c r="B107" s="246" t="s">
        <v>1484</v>
      </c>
      <c r="C107" s="247">
        <f t="shared" ca="1" si="87"/>
        <v>719473.5</v>
      </c>
      <c r="D107" s="248">
        <f t="shared" ca="1" si="88"/>
        <v>1076996</v>
      </c>
      <c r="E107" s="249">
        <f t="shared" ca="1" si="89"/>
        <v>0</v>
      </c>
      <c r="F107" s="250" t="str">
        <f t="shared" si="90"/>
        <v/>
      </c>
      <c r="G107" s="249" t="str">
        <f t="shared" si="91"/>
        <v/>
      </c>
      <c r="H107" s="250">
        <f t="shared" si="92"/>
        <v>2515943</v>
      </c>
      <c r="I107" s="249">
        <f t="shared" ca="1" si="93"/>
        <v>0</v>
      </c>
      <c r="J107" s="250" t="str">
        <f t="shared" ca="1" si="94"/>
        <v/>
      </c>
      <c r="K107" s="249" t="str">
        <f t="shared" ca="1" si="95"/>
        <v/>
      </c>
      <c r="L107" s="250" t="str">
        <f t="shared" ca="1" si="96"/>
        <v/>
      </c>
      <c r="M107" s="249" t="str">
        <f t="shared" ca="1" si="97"/>
        <v/>
      </c>
      <c r="N107" s="250" t="str">
        <f t="shared" ca="1" si="98"/>
        <v/>
      </c>
      <c r="O107" s="249" t="str">
        <f t="shared" ca="1" si="99"/>
        <v/>
      </c>
      <c r="P107" s="250" t="str">
        <f t="shared" ca="1" si="100"/>
        <v/>
      </c>
      <c r="Q107" s="249" t="str">
        <f t="shared" ca="1" si="101"/>
        <v/>
      </c>
      <c r="R107" s="250" t="str">
        <f t="shared" ca="1" si="102"/>
        <v/>
      </c>
      <c r="S107" s="249" t="str">
        <f t="shared" ca="1" si="103"/>
        <v/>
      </c>
      <c r="T107" s="250" t="str">
        <f t="shared" ca="1" si="104"/>
        <v/>
      </c>
      <c r="U107" s="249" t="str">
        <f t="shared" ca="1" si="105"/>
        <v/>
      </c>
      <c r="V107" s="250" t="str">
        <f t="shared" ca="1" si="106"/>
        <v/>
      </c>
      <c r="W107" s="249" t="str">
        <f t="shared" ca="1" si="107"/>
        <v/>
      </c>
      <c r="X107" s="250"/>
      <c r="Y107" s="249"/>
      <c r="Z107" s="250"/>
      <c r="AA107" s="249"/>
      <c r="AB107" s="250"/>
      <c r="AC107" s="249"/>
      <c r="AD107" s="250"/>
      <c r="AE107" s="249"/>
      <c r="AF107" s="250"/>
      <c r="AG107" s="249"/>
      <c r="AH107" s="250"/>
      <c r="AI107" s="249"/>
      <c r="AJ107" s="250"/>
      <c r="AK107" s="249"/>
      <c r="AL107" s="250"/>
      <c r="AM107" s="249"/>
      <c r="AN107" s="250"/>
      <c r="AO107" s="249"/>
      <c r="AP107" s="250"/>
      <c r="AQ107" s="249"/>
      <c r="AR107" s="250"/>
      <c r="AS107" s="249"/>
      <c r="AT107" s="250"/>
      <c r="AU107" s="249"/>
      <c r="AV107" s="250"/>
      <c r="AW107" s="249"/>
      <c r="AX107" s="250"/>
      <c r="AY107" s="249"/>
      <c r="AZ107" s="250"/>
      <c r="BA107" s="249"/>
      <c r="BB107" s="250"/>
      <c r="BC107" s="249"/>
      <c r="BD107" s="250"/>
      <c r="BE107" s="249"/>
      <c r="BF107" s="250"/>
      <c r="BG107" s="249"/>
      <c r="BH107" s="250"/>
      <c r="BI107" s="249"/>
      <c r="BJ107" s="250"/>
      <c r="BK107" s="249"/>
    </row>
    <row r="108" spans="1:63" s="301" customFormat="1" ht="21" customHeight="1" outlineLevel="1" x14ac:dyDescent="0.2">
      <c r="A108" s="245">
        <f t="shared" si="86"/>
        <v>95</v>
      </c>
      <c r="B108" s="246" t="s">
        <v>1486</v>
      </c>
      <c r="C108" s="247">
        <f t="shared" ca="1" si="87"/>
        <v>508285.5</v>
      </c>
      <c r="D108" s="248">
        <f t="shared" ca="1" si="88"/>
        <v>1636746</v>
      </c>
      <c r="E108" s="249">
        <f t="shared" ca="1" si="89"/>
        <v>0</v>
      </c>
      <c r="F108" s="250" t="str">
        <f t="shared" si="90"/>
        <v/>
      </c>
      <c r="G108" s="249" t="str">
        <f t="shared" si="91"/>
        <v/>
      </c>
      <c r="H108" s="250">
        <f t="shared" si="92"/>
        <v>620175</v>
      </c>
      <c r="I108" s="249">
        <f t="shared" ca="1" si="93"/>
        <v>0</v>
      </c>
      <c r="J108" s="250" t="str">
        <f t="shared" ca="1" si="94"/>
        <v/>
      </c>
      <c r="K108" s="249" t="str">
        <f t="shared" ca="1" si="95"/>
        <v/>
      </c>
      <c r="L108" s="250" t="str">
        <f t="shared" ca="1" si="96"/>
        <v/>
      </c>
      <c r="M108" s="249" t="str">
        <f t="shared" ca="1" si="97"/>
        <v/>
      </c>
      <c r="N108" s="250" t="str">
        <f t="shared" ca="1" si="98"/>
        <v/>
      </c>
      <c r="O108" s="249" t="str">
        <f t="shared" ca="1" si="99"/>
        <v/>
      </c>
      <c r="P108" s="250" t="str">
        <f t="shared" ca="1" si="100"/>
        <v/>
      </c>
      <c r="Q108" s="249" t="str">
        <f t="shared" ca="1" si="101"/>
        <v/>
      </c>
      <c r="R108" s="250" t="str">
        <f t="shared" ca="1" si="102"/>
        <v/>
      </c>
      <c r="S108" s="249" t="str">
        <f t="shared" ca="1" si="103"/>
        <v/>
      </c>
      <c r="T108" s="250" t="str">
        <f t="shared" ca="1" si="104"/>
        <v/>
      </c>
      <c r="U108" s="249" t="str">
        <f t="shared" ca="1" si="105"/>
        <v/>
      </c>
      <c r="V108" s="250" t="str">
        <f t="shared" ca="1" si="106"/>
        <v/>
      </c>
      <c r="W108" s="249" t="str">
        <f t="shared" ca="1" si="107"/>
        <v/>
      </c>
      <c r="X108" s="250"/>
      <c r="Y108" s="249"/>
      <c r="Z108" s="250"/>
      <c r="AA108" s="249"/>
      <c r="AB108" s="250"/>
      <c r="AC108" s="249"/>
      <c r="AD108" s="250"/>
      <c r="AE108" s="249"/>
      <c r="AF108" s="250"/>
      <c r="AG108" s="249"/>
      <c r="AH108" s="250"/>
      <c r="AI108" s="249"/>
      <c r="AJ108" s="250"/>
      <c r="AK108" s="249"/>
      <c r="AL108" s="250"/>
      <c r="AM108" s="249"/>
      <c r="AN108" s="250"/>
      <c r="AO108" s="249"/>
      <c r="AP108" s="250"/>
      <c r="AQ108" s="249"/>
      <c r="AR108" s="250"/>
      <c r="AS108" s="249"/>
      <c r="AT108" s="250"/>
      <c r="AU108" s="249"/>
      <c r="AV108" s="250"/>
      <c r="AW108" s="249"/>
      <c r="AX108" s="250"/>
      <c r="AY108" s="249"/>
      <c r="AZ108" s="250"/>
      <c r="BA108" s="249"/>
      <c r="BB108" s="250"/>
      <c r="BC108" s="249"/>
      <c r="BD108" s="250"/>
      <c r="BE108" s="249"/>
      <c r="BF108" s="250"/>
      <c r="BG108" s="249"/>
      <c r="BH108" s="250"/>
      <c r="BI108" s="249"/>
      <c r="BJ108" s="250"/>
      <c r="BK108" s="249"/>
    </row>
    <row r="109" spans="1:63" s="301" customFormat="1" ht="21" customHeight="1" outlineLevel="1" x14ac:dyDescent="0.2">
      <c r="A109" s="245">
        <f t="shared" si="86"/>
        <v>96</v>
      </c>
      <c r="B109" s="246" t="s">
        <v>1493</v>
      </c>
      <c r="C109" s="247">
        <f t="shared" ca="1" si="87"/>
        <v>2664756</v>
      </c>
      <c r="D109" s="248">
        <f t="shared" ca="1" si="88"/>
        <v>1046760</v>
      </c>
      <c r="E109" s="249">
        <f t="shared" ca="1" si="89"/>
        <v>0</v>
      </c>
      <c r="F109" s="250" t="str">
        <f t="shared" si="90"/>
        <v/>
      </c>
      <c r="G109" s="249" t="str">
        <f t="shared" si="91"/>
        <v/>
      </c>
      <c r="H109" s="250">
        <f t="shared" si="92"/>
        <v>6376272</v>
      </c>
      <c r="I109" s="249">
        <f t="shared" ca="1" si="93"/>
        <v>0</v>
      </c>
      <c r="J109" s="250" t="str">
        <f t="shared" ca="1" si="94"/>
        <v/>
      </c>
      <c r="K109" s="249" t="str">
        <f t="shared" ca="1" si="95"/>
        <v/>
      </c>
      <c r="L109" s="250" t="str">
        <f t="shared" ca="1" si="96"/>
        <v/>
      </c>
      <c r="M109" s="249" t="str">
        <f t="shared" ca="1" si="97"/>
        <v/>
      </c>
      <c r="N109" s="250" t="str">
        <f t="shared" ca="1" si="98"/>
        <v/>
      </c>
      <c r="O109" s="249" t="str">
        <f t="shared" ca="1" si="99"/>
        <v/>
      </c>
      <c r="P109" s="250" t="str">
        <f t="shared" ca="1" si="100"/>
        <v/>
      </c>
      <c r="Q109" s="249" t="str">
        <f t="shared" ca="1" si="101"/>
        <v/>
      </c>
      <c r="R109" s="250" t="str">
        <f t="shared" ca="1" si="102"/>
        <v/>
      </c>
      <c r="S109" s="249" t="str">
        <f t="shared" ca="1" si="103"/>
        <v/>
      </c>
      <c r="T109" s="250" t="str">
        <f t="shared" ca="1" si="104"/>
        <v/>
      </c>
      <c r="U109" s="249" t="str">
        <f t="shared" ca="1" si="105"/>
        <v/>
      </c>
      <c r="V109" s="250" t="str">
        <f t="shared" ca="1" si="106"/>
        <v/>
      </c>
      <c r="W109" s="249" t="str">
        <f t="shared" ca="1" si="107"/>
        <v/>
      </c>
      <c r="X109" s="250"/>
      <c r="Y109" s="249"/>
      <c r="Z109" s="250"/>
      <c r="AA109" s="249"/>
      <c r="AB109" s="250"/>
      <c r="AC109" s="249"/>
      <c r="AD109" s="250"/>
      <c r="AE109" s="249"/>
      <c r="AF109" s="250"/>
      <c r="AG109" s="249"/>
      <c r="AH109" s="250"/>
      <c r="AI109" s="249"/>
      <c r="AJ109" s="250"/>
      <c r="AK109" s="249"/>
      <c r="AL109" s="250"/>
      <c r="AM109" s="249"/>
      <c r="AN109" s="250"/>
      <c r="AO109" s="249"/>
      <c r="AP109" s="250"/>
      <c r="AQ109" s="249"/>
      <c r="AR109" s="250"/>
      <c r="AS109" s="249"/>
      <c r="AT109" s="250"/>
      <c r="AU109" s="249"/>
      <c r="AV109" s="250"/>
      <c r="AW109" s="249"/>
      <c r="AX109" s="250"/>
      <c r="AY109" s="249"/>
      <c r="AZ109" s="250"/>
      <c r="BA109" s="249"/>
      <c r="BB109" s="250"/>
      <c r="BC109" s="249"/>
      <c r="BD109" s="250"/>
      <c r="BE109" s="249"/>
      <c r="BF109" s="250"/>
      <c r="BG109" s="249"/>
      <c r="BH109" s="250"/>
      <c r="BI109" s="249"/>
      <c r="BJ109" s="250"/>
      <c r="BK109" s="249"/>
    </row>
    <row r="110" spans="1:63" s="301" customFormat="1" ht="21" customHeight="1" outlineLevel="1" x14ac:dyDescent="0.2">
      <c r="A110" s="245">
        <f t="shared" si="86"/>
        <v>97</v>
      </c>
      <c r="B110" s="246" t="s">
        <v>1494</v>
      </c>
      <c r="C110" s="247">
        <f t="shared" ref="C110:C131" ca="1" si="108">IF(B110="","",IF($L$4="Media aritmética",ROUND(AVERAGE(D110,F110,H110,J110,L110,N110,P110,R110,T110,V110,X110,Z110,AB110,AF110,AH110,AD110,AJ110,AL110,AN110,AP110,AR110),2),ROUND(_xlfn.STDEV.P(D110,F110,H110,J110,L110,N110,P110,R110,T110,V110,X110,Z110,AB110,AF110,AH110,AD110,AJ110,AL110,AN110,AP110,AR110),2)))</f>
        <v>36288593</v>
      </c>
      <c r="D110" s="248">
        <f t="shared" ref="D110:D131" ca="1" si="109">IF($D$8="Habilitado",IF($B110="","",ROUND(VLOOKUP($B110,UNITARIO_1,17,FALSE),2)),"")</f>
        <v>167577186</v>
      </c>
      <c r="E110" s="249">
        <f t="shared" ref="E110:E131" ca="1" si="110">IF($B110="","",IF(D110="","",IF($L$4="Media aritmética",(D110&lt;=$C110)*($F$5/$C$4)+(D110&gt;$C110)*0,IF(AND(ROUND(AVERAGE($D110,$F110,$H110,$J110,$L110,$N110,$P110,$R110,$T110,$V110,$X110,$Z110,$AB110,$AD110,$AF110,$AH110,$AJ110,AL110,AN110,AP110,AR110,AT110,AV110,AX110,AZ110,BB110,BD110,BF110,BH110,BJ110),2)-$C110/2&lt;=D110,(ROUND(AVERAGE($D110,$F110,$H110,$J110,$L110,$N110,$P110,$R110,$T110,$V110,$X110,$Z110,$AB110,$AD110,$AF110,$AH110,$AJ110,AL110,AN110,AP110,AR110,AT110,AV110,AX110,AZ110,BB110,BD110,BF110,BH110,BJ110),2)+$C110/2&gt;D110)),($F$5/$C$4),0))))</f>
        <v>0</v>
      </c>
      <c r="F110" s="250" t="str">
        <f t="shared" ref="F110:F131" si="111">IF($F$8="Habilitado",IF($B110="","",ROUND(VLOOKUP($B110,UNITARIO_2,17,FALSE),2)),"")</f>
        <v/>
      </c>
      <c r="G110" s="249" t="str">
        <f t="shared" ref="G110:G131" si="112">IF($B110="","",IF(F110="","",IF($L$4="Media aritmética",(F110&lt;=$C110)*($F$5/$C$4)+(F110&gt;$C110)*0,IF(AND(ROUND(AVERAGE($D110,$F110,$H110,$J110,$L110,$N110,$P110,$R110,$T110,$V110,$X110,$Z110,$AB110,$AD110,$AF110,$AH110,$AJ110,AL110,AN110,AP110,AR110,AT110,AV110,AX110,AZ110,BB110,BD110,BF110,BH110,BJ110),2)-$C110/2&lt;=F110,(ROUND(AVERAGE($D110,$F110,$H110,$J110,$L110,$N110,$P110,$R110,$T110,$V110,$X110,$Z110,$AB110,$AD110,$AF110,$AH110,$AJ110,AL110,AN110,AP110,AR110,AT110,AV110,AX110,AZ110,BB110,BD110,BF110,BH110,BJ110),2)+$C110/2&gt;F110)),($F$5/$C$4),0))))</f>
        <v/>
      </c>
      <c r="H110" s="250">
        <f t="shared" ref="H110:H131" si="113">IF($H$8="Habilitado",IF($B110="","",ROUND(VLOOKUP($B110,UNITARIO_3,17,FALSE),2)),"")</f>
        <v>95000000</v>
      </c>
      <c r="I110" s="249">
        <f t="shared" ref="I110:I131" ca="1" si="114">IF($B110="","",IF(H110="","",IF($L$4="Media aritmética",(H110&lt;=$C110)*($F$5/$C$4)+(H110&gt;$C110)*0,IF(AND(ROUND(AVERAGE($D110,$F110,$H110,$J110,$L110,$N110,$P110,$R110,$T110,$V110,$X110,$Z110,$AB110,$AD110,$AF110,$AH110,$AJ110,AL110,AN110,AP110,AR110,AT110,AV110,AX110,AZ110,BB110,BD110,BF110,BH110,BJ110),2)-$C110/2&lt;=H110,(ROUND(AVERAGE($D110,$F110,$H110,$J110,$L110,$N110,$P110,$R110,$T110,$V110,$X110,$Z110,$AB110,$AD110,$AF110,$AH110,$AJ110,AL110,AN110,AP110,AR110,AT110,AV110,AX110,AZ110,BB110,BD110,BF110,BH110,BJ110),2)+$C110/2&gt;H110)),($F$5/$C$4),0))))</f>
        <v>0</v>
      </c>
      <c r="J110" s="250" t="str">
        <f t="shared" ref="J110:J131" ca="1" si="115">IF($J$8="Habilitado",IF($B110="","",ROUND(VLOOKUP($B110,UNITARIO_4,5,FALSE),2)),"")</f>
        <v/>
      </c>
      <c r="K110" s="249" t="str">
        <f t="shared" ref="K110:K131" ca="1" si="116">IF($B110="","",IF(J110="","",IF($L$4="Media aritmética",(J110&lt;=$C110)*($F$5/$C$4)+(J110&gt;$C110)*0,IF(AND(ROUND(AVERAGE($D110,$F110,$H110,$J110,$L110,$N110,$P110,$R110,$T110,$V110,$X110,$Z110,$AB110,$AD110,$AF110,$AH110,$AJ110,AL110,AN110,AP110,AR110,AT110,AV110,AX110,AZ110,BB110,BD110,BF110,BH110,BJ110),2)-$C110/2&lt;=J110,(ROUND(AVERAGE($D110,$F110,$H110,$J110,$L110,$N110,$P110,$R110,$T110,$V110,$X110,$Z110,$AB110,$AD110,$AF110,$AH110,$AJ110,AL110,AN110,AP110,AR110,AT110,AV110,AX110,AZ110,BB110,BD110,BF110,BH110,BJ110),2)+$C110/2&gt;J110)),($F$5/$C$4),0))))</f>
        <v/>
      </c>
      <c r="L110" s="250" t="str">
        <f t="shared" ref="L110:L131" ca="1" si="117">IF($L$8="Habilitado",IF($B110="","",ROUND(VLOOKUP($B110,UNITARIO_5,5,FALSE),2)),"")</f>
        <v/>
      </c>
      <c r="M110" s="249" t="str">
        <f t="shared" ref="M110:M131" ca="1" si="118">IF($B110="","",IF(L110="","",IF($L$4="Media aritmética",(L110&lt;=$C110)*($F$5/$C$4)+(L110&gt;$C110)*0,IF(AND(ROUND(AVERAGE($D110,$F110,$H110,$J110,$L110,$N110,$P110,$R110,$T110,$V110,$X110,$Z110,$AB110,$AD110,$AF110,$AH110,$AJ110,AL110,AN110,AP110,AR110,AT110,AV110,AX110,AZ110,BB110,BD110,BF110,BH110,BJ110),2)-$C110/2&lt;=L110,(ROUND(AVERAGE($D110,$F110,$H110,$J110,$L110,$N110,$P110,$R110,$T110,$V110,$X110,$Z110,$AB110,$AD110,$AF110,$AH110,$AJ110,AL110,AN110,AP110,AR110,AT110,AV110,AX110,AZ110,BB110,BD110,BF110,BH110,BJ110),2)+$C110/2&gt;L110)),($F$5/$C$4),0))))</f>
        <v/>
      </c>
      <c r="N110" s="250" t="str">
        <f t="shared" ref="N110:N131" ca="1" si="119">IF($N$8="Habilitado",IF($B110="","",ROUND(VLOOKUP($B110,UNITARIO_6,5,FALSE),2)),"")</f>
        <v/>
      </c>
      <c r="O110" s="249" t="str">
        <f t="shared" ref="O110:O131" ca="1" si="120">IF($B110="","",IF(N110="","",IF($L$4="Media aritmética",(N110&lt;=$C110)*($F$5/$C$4)+(N110&gt;$C110)*0,IF(AND(ROUND(AVERAGE($D110,$F110,$H110,$J110,$L110,$N110,$P110,$R110,$T110,$V110,$X110,$Z110,$AB110,$AD110,$AF110,$AH110,$AJ110,AL110,AN110,AP110,AR110,AT110,AV110,AX110,AZ110,BB110,BD110,BF110,BH110,BJ110),2)-$C110/2&lt;=N110,(ROUND(AVERAGE($D110,$F110,$H110,$J110,$L110,$N110,$P110,$R110,$T110,$V110,$X110,$Z110,$AB110,$AD110,$AF110,$AH110,$AJ110,AL110,AN110,AP110,AR110,AT110,AV110,AX110,AZ110,BB110,BD110,BF110,BH110,BJ110),2)+$C110/2&gt;N110)),($F$5/$C$4),0))))</f>
        <v/>
      </c>
      <c r="P110" s="250" t="str">
        <f t="shared" ref="P110:P131" ca="1" si="121">IF($P$8="Habilitado",IF($B110="","",ROUND(VLOOKUP($B110,UNITARIO_7,5,FALSE),2)),"")</f>
        <v/>
      </c>
      <c r="Q110" s="249" t="str">
        <f t="shared" ref="Q110:Q131" ca="1" si="122">IF($B110="","",IF(P110="","",IF($L$4="Media aritmética",(P110&lt;=$C110)*($F$5/$C$4)+(P110&gt;$C110)*0,IF(AND(ROUND(AVERAGE($D110,$F110,$H110,$J110,$L110,$N110,$P110,$R110,$T110,$V110,$X110,$Z110,$AB110,$AD110,$AF110,$AH110,$AJ110,AL110,AN110,AP110,AR110,AT110,AV110,AX110,AZ110,BB110,BD110,BF110,BH110,BJ110),2)-$C110/2&lt;=P110,(ROUND(AVERAGE($D110,$F110,$H110,$J110,$L110,$N110,$P110,$R110,$T110,$V110,$X110,$Z110,$AB110,$AD110,$AF110,$AH110,$AJ110,AL110,AN110,AP110,AR110,AT110,AV110,AX110,AZ110,BB110,BD110,BF110,BH110,BJ110),2)+$C110/2&gt;P110)),($F$5/$C$4),0))))</f>
        <v/>
      </c>
      <c r="R110" s="250" t="str">
        <f t="shared" ref="R110:R131" ca="1" si="123">IF($R$8="Habilitado",IF($B110="","",ROUND(VLOOKUP($B110,UNITARIO_8,5,FALSE),2)),"")</f>
        <v/>
      </c>
      <c r="S110" s="249" t="str">
        <f t="shared" ref="S110:S131" ca="1" si="124">IF($B110="","",IF(R110="","",IF($L$4="Media aritmética",(R110&lt;=$C110)*($F$5/$C$4)+(R110&gt;$C110)*0,IF(AND(ROUND(AVERAGE($D110,$F110,$H110,$J110,$L110,$N110,$P110,$R110,$T110,$V110,$X110,$Z110,$AB110,$AD110,$AF110,$AH110,$AJ110,AL110,AN110,AP110,AR110,AT110,AV110,AX110,AZ110,BB110,BD110,BF110,BH110,BJ110),2)-$C110/2&lt;=R110,(ROUND(AVERAGE($D110,$F110,$H110,$J110,$L110,$N110,$P110,$R110,$T110,$V110,$X110,$Z110,$AB110,$AD110,$AF110,$AH110,$AJ110,AL110,AN110,AP110,AR110,AT110,AV110,AX110,AZ110,BB110,BD110,BF110,BH110,BJ110),2)+$C110/2&gt;R110)),($F$5/$C$4),0))))</f>
        <v/>
      </c>
      <c r="T110" s="250" t="str">
        <f t="shared" ref="T110:T131" ca="1" si="125">IF($T$8="Habilitado",IF($B110="","",ROUND(VLOOKUP($B110,UNITARIO_9,5,FALSE),2)),"")</f>
        <v/>
      </c>
      <c r="U110" s="249" t="str">
        <f t="shared" ref="U110:U131" ca="1" si="126">IF($B110="","",IF(T110="","",IF($L$4="Media aritmética",(T110&lt;=$C110)*($F$5/$C$4)+(T110&gt;$C110)*0,IF(AND(ROUND(AVERAGE($D110,$F110,$H110,$J110,$L110,$N110,$P110,$R110,$T110,$V110,$X110,$Z110,$AB110,$AD110,$AF110,$AH110,$AJ110,AL110,AN110,AP110,AR110,AT110,AV110,AX110,AZ110,BB110,BD110,BF110,BH110,BJ110),2)-$C110/2&lt;=T110,(ROUND(AVERAGE($D110,$F110,$H110,$J110,$L110,$N110,$P110,$R110,$T110,$V110,$X110,$Z110,$AB110,$AD110,$AF110,$AH110,$AJ110,AL110,AN110,AP110,AR110,AT110,AV110,AX110,AZ110,BB110,BD110,BF110,BH110,BJ110),2)+$C110/2&gt;T110)),($F$5/$C$4),0))))</f>
        <v/>
      </c>
      <c r="V110" s="250" t="str">
        <f t="shared" ref="V110:V131" ca="1" si="127">IF($V$8="Habilitado",IF($B110="","",ROUND(VLOOKUP($B110,UNITARIO_10,5,FALSE),2)),"")</f>
        <v/>
      </c>
      <c r="W110" s="249" t="str">
        <f t="shared" ref="W110:W131" ca="1" si="128">IF($B110="","",IF(V110="","",IF($L$4="Media aritmética",(V110&lt;=$C110)*($F$5/$C$4)+(V110&gt;$C110)*0,IF(AND(ROUND(AVERAGE($D110,$F110,$H110,$J110,$L110,$N110,$P110,$R110,$T110,$V110,$X110,$Z110,$AB110,$AD110,$AF110,$AH110,$AJ110,AL110,AN110,AP110,AR110,AT110,AV110,AX110,AZ110,BB110,BD110,BF110,BH110,BJ110),2)-$C110/2&lt;=V110,(ROUND(AVERAGE($D110,$F110,$H110,$J110,$L110,$N110,$P110,$R110,$T110,$V110,$X110,$Z110,$AB110,$AD110,$AF110,$AH110,$AJ110,AL110,AN110,AP110,AR110,AT110,AV110,AX110,AZ110,BB110,BD110,BF110,BH110,BJ110),2)+$C110/2&gt;V110)),($F$5/$C$4),0))))</f>
        <v/>
      </c>
      <c r="X110" s="250"/>
      <c r="Y110" s="249"/>
      <c r="Z110" s="250"/>
      <c r="AA110" s="249"/>
      <c r="AB110" s="250"/>
      <c r="AC110" s="249"/>
      <c r="AD110" s="250"/>
      <c r="AE110" s="249"/>
      <c r="AF110" s="250"/>
      <c r="AG110" s="249"/>
      <c r="AH110" s="250"/>
      <c r="AI110" s="249"/>
      <c r="AJ110" s="250"/>
      <c r="AK110" s="249"/>
      <c r="AL110" s="250"/>
      <c r="AM110" s="249"/>
      <c r="AN110" s="250"/>
      <c r="AO110" s="249"/>
      <c r="AP110" s="250"/>
      <c r="AQ110" s="249"/>
      <c r="AR110" s="250"/>
      <c r="AS110" s="249"/>
      <c r="AT110" s="250"/>
      <c r="AU110" s="249"/>
      <c r="AV110" s="250"/>
      <c r="AW110" s="249"/>
      <c r="AX110" s="250"/>
      <c r="AY110" s="249"/>
      <c r="AZ110" s="250"/>
      <c r="BA110" s="249"/>
      <c r="BB110" s="250"/>
      <c r="BC110" s="249"/>
      <c r="BD110" s="250"/>
      <c r="BE110" s="249"/>
      <c r="BF110" s="250"/>
      <c r="BG110" s="249"/>
      <c r="BH110" s="250"/>
      <c r="BI110" s="249"/>
      <c r="BJ110" s="250"/>
      <c r="BK110" s="249"/>
    </row>
    <row r="111" spans="1:63" s="301" customFormat="1" ht="21" customHeight="1" outlineLevel="1" x14ac:dyDescent="0.2">
      <c r="A111" s="245">
        <f t="shared" si="86"/>
        <v>98</v>
      </c>
      <c r="B111" s="246" t="s">
        <v>1495</v>
      </c>
      <c r="C111" s="247">
        <f t="shared" ca="1" si="108"/>
        <v>4719978</v>
      </c>
      <c r="D111" s="248">
        <f t="shared" ca="1" si="109"/>
        <v>5922318</v>
      </c>
      <c r="E111" s="249">
        <f t="shared" ca="1" si="110"/>
        <v>0</v>
      </c>
      <c r="F111" s="250" t="str">
        <f t="shared" si="111"/>
        <v/>
      </c>
      <c r="G111" s="249" t="str">
        <f t="shared" si="112"/>
        <v/>
      </c>
      <c r="H111" s="250">
        <f t="shared" si="113"/>
        <v>15362274</v>
      </c>
      <c r="I111" s="249">
        <f t="shared" ca="1" si="114"/>
        <v>0</v>
      </c>
      <c r="J111" s="250" t="str">
        <f t="shared" ca="1" si="115"/>
        <v/>
      </c>
      <c r="K111" s="249" t="str">
        <f t="shared" ca="1" si="116"/>
        <v/>
      </c>
      <c r="L111" s="250" t="str">
        <f t="shared" ca="1" si="117"/>
        <v/>
      </c>
      <c r="M111" s="249" t="str">
        <f t="shared" ca="1" si="118"/>
        <v/>
      </c>
      <c r="N111" s="250" t="str">
        <f t="shared" ca="1" si="119"/>
        <v/>
      </c>
      <c r="O111" s="249" t="str">
        <f t="shared" ca="1" si="120"/>
        <v/>
      </c>
      <c r="P111" s="250" t="str">
        <f t="shared" ca="1" si="121"/>
        <v/>
      </c>
      <c r="Q111" s="249" t="str">
        <f t="shared" ca="1" si="122"/>
        <v/>
      </c>
      <c r="R111" s="250" t="str">
        <f t="shared" ca="1" si="123"/>
        <v/>
      </c>
      <c r="S111" s="249" t="str">
        <f t="shared" ca="1" si="124"/>
        <v/>
      </c>
      <c r="T111" s="250" t="str">
        <f t="shared" ca="1" si="125"/>
        <v/>
      </c>
      <c r="U111" s="249" t="str">
        <f t="shared" ca="1" si="126"/>
        <v/>
      </c>
      <c r="V111" s="250" t="str">
        <f t="shared" ca="1" si="127"/>
        <v/>
      </c>
      <c r="W111" s="249" t="str">
        <f t="shared" ca="1" si="128"/>
        <v/>
      </c>
      <c r="X111" s="250"/>
      <c r="Y111" s="249"/>
      <c r="Z111" s="250"/>
      <c r="AA111" s="249"/>
      <c r="AB111" s="250"/>
      <c r="AC111" s="249"/>
      <c r="AD111" s="250"/>
      <c r="AE111" s="249"/>
      <c r="AF111" s="250"/>
      <c r="AG111" s="249"/>
      <c r="AH111" s="250"/>
      <c r="AI111" s="249"/>
      <c r="AJ111" s="250"/>
      <c r="AK111" s="249"/>
      <c r="AL111" s="250"/>
      <c r="AM111" s="249"/>
      <c r="AN111" s="250"/>
      <c r="AO111" s="249"/>
      <c r="AP111" s="250"/>
      <c r="AQ111" s="249"/>
      <c r="AR111" s="250"/>
      <c r="AS111" s="249"/>
      <c r="AT111" s="250"/>
      <c r="AU111" s="249"/>
      <c r="AV111" s="250"/>
      <c r="AW111" s="249"/>
      <c r="AX111" s="250"/>
      <c r="AY111" s="249"/>
      <c r="AZ111" s="250"/>
      <c r="BA111" s="249"/>
      <c r="BB111" s="250"/>
      <c r="BC111" s="249"/>
      <c r="BD111" s="250"/>
      <c r="BE111" s="249"/>
      <c r="BF111" s="250"/>
      <c r="BG111" s="249"/>
      <c r="BH111" s="250"/>
      <c r="BI111" s="249"/>
      <c r="BJ111" s="250"/>
      <c r="BK111" s="249"/>
    </row>
    <row r="112" spans="1:63" s="301" customFormat="1" ht="21" customHeight="1" outlineLevel="1" x14ac:dyDescent="0.2">
      <c r="A112" s="245">
        <f t="shared" si="86"/>
        <v>99</v>
      </c>
      <c r="B112" s="246" t="s">
        <v>1496</v>
      </c>
      <c r="C112" s="247">
        <f t="shared" ca="1" si="108"/>
        <v>763642.5</v>
      </c>
      <c r="D112" s="248">
        <f t="shared" ca="1" si="109"/>
        <v>5796544</v>
      </c>
      <c r="E112" s="249">
        <f t="shared" ca="1" si="110"/>
        <v>0</v>
      </c>
      <c r="F112" s="250" t="str">
        <f t="shared" si="111"/>
        <v/>
      </c>
      <c r="G112" s="249" t="str">
        <f t="shared" si="112"/>
        <v/>
      </c>
      <c r="H112" s="250">
        <f t="shared" si="113"/>
        <v>7323829</v>
      </c>
      <c r="I112" s="249">
        <f t="shared" ca="1" si="114"/>
        <v>0</v>
      </c>
      <c r="J112" s="250" t="str">
        <f t="shared" ca="1" si="115"/>
        <v/>
      </c>
      <c r="K112" s="249" t="str">
        <f t="shared" ca="1" si="116"/>
        <v/>
      </c>
      <c r="L112" s="250" t="str">
        <f t="shared" ca="1" si="117"/>
        <v/>
      </c>
      <c r="M112" s="249" t="str">
        <f t="shared" ca="1" si="118"/>
        <v/>
      </c>
      <c r="N112" s="250" t="str">
        <f t="shared" ca="1" si="119"/>
        <v/>
      </c>
      <c r="O112" s="249" t="str">
        <f t="shared" ca="1" si="120"/>
        <v/>
      </c>
      <c r="P112" s="250" t="str">
        <f t="shared" ca="1" si="121"/>
        <v/>
      </c>
      <c r="Q112" s="249" t="str">
        <f t="shared" ca="1" si="122"/>
        <v/>
      </c>
      <c r="R112" s="250" t="str">
        <f t="shared" ca="1" si="123"/>
        <v/>
      </c>
      <c r="S112" s="249" t="str">
        <f t="shared" ca="1" si="124"/>
        <v/>
      </c>
      <c r="T112" s="250" t="str">
        <f t="shared" ca="1" si="125"/>
        <v/>
      </c>
      <c r="U112" s="249" t="str">
        <f t="shared" ca="1" si="126"/>
        <v/>
      </c>
      <c r="V112" s="250" t="str">
        <f t="shared" ca="1" si="127"/>
        <v/>
      </c>
      <c r="W112" s="249" t="str">
        <f t="shared" ca="1" si="128"/>
        <v/>
      </c>
      <c r="X112" s="250"/>
      <c r="Y112" s="249"/>
      <c r="Z112" s="250"/>
      <c r="AA112" s="249"/>
      <c r="AB112" s="250"/>
      <c r="AC112" s="249"/>
      <c r="AD112" s="250"/>
      <c r="AE112" s="249"/>
      <c r="AF112" s="250"/>
      <c r="AG112" s="249"/>
      <c r="AH112" s="250"/>
      <c r="AI112" s="249"/>
      <c r="AJ112" s="250"/>
      <c r="AK112" s="249"/>
      <c r="AL112" s="250"/>
      <c r="AM112" s="249"/>
      <c r="AN112" s="250"/>
      <c r="AO112" s="249"/>
      <c r="AP112" s="250"/>
      <c r="AQ112" s="249"/>
      <c r="AR112" s="250"/>
      <c r="AS112" s="249"/>
      <c r="AT112" s="250"/>
      <c r="AU112" s="249"/>
      <c r="AV112" s="250"/>
      <c r="AW112" s="249"/>
      <c r="AX112" s="250"/>
      <c r="AY112" s="249"/>
      <c r="AZ112" s="250"/>
      <c r="BA112" s="249"/>
      <c r="BB112" s="250"/>
      <c r="BC112" s="249"/>
      <c r="BD112" s="250"/>
      <c r="BE112" s="249"/>
      <c r="BF112" s="250"/>
      <c r="BG112" s="249"/>
      <c r="BH112" s="250"/>
      <c r="BI112" s="249"/>
      <c r="BJ112" s="250"/>
      <c r="BK112" s="249"/>
    </row>
    <row r="113" spans="1:63" s="301" customFormat="1" ht="21" customHeight="1" outlineLevel="1" x14ac:dyDescent="0.2">
      <c r="A113" s="245">
        <f t="shared" si="86"/>
        <v>100</v>
      </c>
      <c r="B113" s="246" t="s">
        <v>1497</v>
      </c>
      <c r="C113" s="247">
        <f t="shared" ca="1" si="108"/>
        <v>960745</v>
      </c>
      <c r="D113" s="248">
        <f t="shared" ca="1" si="109"/>
        <v>348700</v>
      </c>
      <c r="E113" s="249">
        <f t="shared" ca="1" si="110"/>
        <v>0</v>
      </c>
      <c r="F113" s="250" t="str">
        <f t="shared" si="111"/>
        <v/>
      </c>
      <c r="G113" s="249" t="str">
        <f t="shared" si="112"/>
        <v/>
      </c>
      <c r="H113" s="250">
        <f t="shared" si="113"/>
        <v>2270190</v>
      </c>
      <c r="I113" s="249">
        <f t="shared" ca="1" si="114"/>
        <v>0</v>
      </c>
      <c r="J113" s="250" t="str">
        <f t="shared" ca="1" si="115"/>
        <v/>
      </c>
      <c r="K113" s="249" t="str">
        <f t="shared" ca="1" si="116"/>
        <v/>
      </c>
      <c r="L113" s="250" t="str">
        <f t="shared" ca="1" si="117"/>
        <v/>
      </c>
      <c r="M113" s="249" t="str">
        <f t="shared" ca="1" si="118"/>
        <v/>
      </c>
      <c r="N113" s="250" t="str">
        <f t="shared" ca="1" si="119"/>
        <v/>
      </c>
      <c r="O113" s="249" t="str">
        <f t="shared" ca="1" si="120"/>
        <v/>
      </c>
      <c r="P113" s="250" t="str">
        <f t="shared" ca="1" si="121"/>
        <v/>
      </c>
      <c r="Q113" s="249" t="str">
        <f t="shared" ca="1" si="122"/>
        <v/>
      </c>
      <c r="R113" s="250" t="str">
        <f t="shared" ca="1" si="123"/>
        <v/>
      </c>
      <c r="S113" s="249" t="str">
        <f t="shared" ca="1" si="124"/>
        <v/>
      </c>
      <c r="T113" s="250" t="str">
        <f t="shared" ca="1" si="125"/>
        <v/>
      </c>
      <c r="U113" s="249" t="str">
        <f t="shared" ca="1" si="126"/>
        <v/>
      </c>
      <c r="V113" s="250" t="str">
        <f t="shared" ca="1" si="127"/>
        <v/>
      </c>
      <c r="W113" s="249" t="str">
        <f t="shared" ca="1" si="128"/>
        <v/>
      </c>
      <c r="X113" s="250"/>
      <c r="Y113" s="249"/>
      <c r="Z113" s="250"/>
      <c r="AA113" s="249"/>
      <c r="AB113" s="250"/>
      <c r="AC113" s="249"/>
      <c r="AD113" s="250"/>
      <c r="AE113" s="249"/>
      <c r="AF113" s="250"/>
      <c r="AG113" s="249"/>
      <c r="AH113" s="250"/>
      <c r="AI113" s="249"/>
      <c r="AJ113" s="250"/>
      <c r="AK113" s="249"/>
      <c r="AL113" s="250"/>
      <c r="AM113" s="249"/>
      <c r="AN113" s="250"/>
      <c r="AO113" s="249"/>
      <c r="AP113" s="250"/>
      <c r="AQ113" s="249"/>
      <c r="AR113" s="250"/>
      <c r="AS113" s="249"/>
      <c r="AT113" s="250"/>
      <c r="AU113" s="249"/>
      <c r="AV113" s="250"/>
      <c r="AW113" s="249"/>
      <c r="AX113" s="250"/>
      <c r="AY113" s="249"/>
      <c r="AZ113" s="250"/>
      <c r="BA113" s="249"/>
      <c r="BB113" s="250"/>
      <c r="BC113" s="249"/>
      <c r="BD113" s="250"/>
      <c r="BE113" s="249"/>
      <c r="BF113" s="250"/>
      <c r="BG113" s="249"/>
      <c r="BH113" s="250"/>
      <c r="BI113" s="249"/>
      <c r="BJ113" s="250"/>
      <c r="BK113" s="249"/>
    </row>
    <row r="114" spans="1:63" s="301" customFormat="1" ht="21" customHeight="1" outlineLevel="1" x14ac:dyDescent="0.2">
      <c r="A114" s="245">
        <f t="shared" si="86"/>
        <v>101</v>
      </c>
      <c r="B114" s="246" t="s">
        <v>1498</v>
      </c>
      <c r="C114" s="247">
        <f t="shared" ca="1" si="108"/>
        <v>390800</v>
      </c>
      <c r="D114" s="248">
        <f t="shared" ca="1" si="109"/>
        <v>3980984</v>
      </c>
      <c r="E114" s="249">
        <f t="shared" ca="1" si="110"/>
        <v>0</v>
      </c>
      <c r="F114" s="250" t="str">
        <f t="shared" si="111"/>
        <v/>
      </c>
      <c r="G114" s="249" t="str">
        <f t="shared" si="112"/>
        <v/>
      </c>
      <c r="H114" s="250">
        <f t="shared" si="113"/>
        <v>4762584</v>
      </c>
      <c r="I114" s="249">
        <f t="shared" ca="1" si="114"/>
        <v>0</v>
      </c>
      <c r="J114" s="250" t="str">
        <f t="shared" ca="1" si="115"/>
        <v/>
      </c>
      <c r="K114" s="249" t="str">
        <f t="shared" ca="1" si="116"/>
        <v/>
      </c>
      <c r="L114" s="250" t="str">
        <f t="shared" ca="1" si="117"/>
        <v/>
      </c>
      <c r="M114" s="249" t="str">
        <f t="shared" ca="1" si="118"/>
        <v/>
      </c>
      <c r="N114" s="250" t="str">
        <f t="shared" ca="1" si="119"/>
        <v/>
      </c>
      <c r="O114" s="249" t="str">
        <f t="shared" ca="1" si="120"/>
        <v/>
      </c>
      <c r="P114" s="250" t="str">
        <f t="shared" ca="1" si="121"/>
        <v/>
      </c>
      <c r="Q114" s="249" t="str">
        <f t="shared" ca="1" si="122"/>
        <v/>
      </c>
      <c r="R114" s="250" t="str">
        <f t="shared" ca="1" si="123"/>
        <v/>
      </c>
      <c r="S114" s="249" t="str">
        <f t="shared" ca="1" si="124"/>
        <v/>
      </c>
      <c r="T114" s="250" t="str">
        <f t="shared" ca="1" si="125"/>
        <v/>
      </c>
      <c r="U114" s="249" t="str">
        <f t="shared" ca="1" si="126"/>
        <v/>
      </c>
      <c r="V114" s="250" t="str">
        <f t="shared" ca="1" si="127"/>
        <v/>
      </c>
      <c r="W114" s="249" t="str">
        <f t="shared" ca="1" si="128"/>
        <v/>
      </c>
      <c r="X114" s="250"/>
      <c r="Y114" s="249"/>
      <c r="Z114" s="250"/>
      <c r="AA114" s="249"/>
      <c r="AB114" s="250"/>
      <c r="AC114" s="249"/>
      <c r="AD114" s="250"/>
      <c r="AE114" s="249"/>
      <c r="AF114" s="250"/>
      <c r="AG114" s="249"/>
      <c r="AH114" s="250"/>
      <c r="AI114" s="249"/>
      <c r="AJ114" s="250"/>
      <c r="AK114" s="249"/>
      <c r="AL114" s="250"/>
      <c r="AM114" s="249"/>
      <c r="AN114" s="250"/>
      <c r="AO114" s="249"/>
      <c r="AP114" s="250"/>
      <c r="AQ114" s="249"/>
      <c r="AR114" s="250"/>
      <c r="AS114" s="249"/>
      <c r="AT114" s="250"/>
      <c r="AU114" s="249"/>
      <c r="AV114" s="250"/>
      <c r="AW114" s="249"/>
      <c r="AX114" s="250"/>
      <c r="AY114" s="249"/>
      <c r="AZ114" s="250"/>
      <c r="BA114" s="249"/>
      <c r="BB114" s="250"/>
      <c r="BC114" s="249"/>
      <c r="BD114" s="250"/>
      <c r="BE114" s="249"/>
      <c r="BF114" s="250"/>
      <c r="BG114" s="249"/>
      <c r="BH114" s="250"/>
      <c r="BI114" s="249"/>
      <c r="BJ114" s="250"/>
      <c r="BK114" s="249"/>
    </row>
    <row r="115" spans="1:63" s="301" customFormat="1" ht="21" customHeight="1" outlineLevel="1" x14ac:dyDescent="0.2">
      <c r="A115" s="245">
        <f t="shared" si="86"/>
        <v>102</v>
      </c>
      <c r="B115" s="246" t="s">
        <v>1499</v>
      </c>
      <c r="C115" s="247">
        <f t="shared" ca="1" si="108"/>
        <v>3207138</v>
      </c>
      <c r="D115" s="248">
        <f t="shared" ca="1" si="109"/>
        <v>3061296</v>
      </c>
      <c r="E115" s="249">
        <f t="shared" ca="1" si="110"/>
        <v>0</v>
      </c>
      <c r="F115" s="250" t="str">
        <f t="shared" si="111"/>
        <v/>
      </c>
      <c r="G115" s="249" t="str">
        <f t="shared" si="112"/>
        <v/>
      </c>
      <c r="H115" s="250">
        <f t="shared" si="113"/>
        <v>9475572</v>
      </c>
      <c r="I115" s="249">
        <f t="shared" ca="1" si="114"/>
        <v>0</v>
      </c>
      <c r="J115" s="250" t="str">
        <f t="shared" ca="1" si="115"/>
        <v/>
      </c>
      <c r="K115" s="249" t="str">
        <f t="shared" ca="1" si="116"/>
        <v/>
      </c>
      <c r="L115" s="250" t="str">
        <f t="shared" ca="1" si="117"/>
        <v/>
      </c>
      <c r="M115" s="249" t="str">
        <f t="shared" ca="1" si="118"/>
        <v/>
      </c>
      <c r="N115" s="250" t="str">
        <f t="shared" ca="1" si="119"/>
        <v/>
      </c>
      <c r="O115" s="249" t="str">
        <f t="shared" ca="1" si="120"/>
        <v/>
      </c>
      <c r="P115" s="250" t="str">
        <f t="shared" ca="1" si="121"/>
        <v/>
      </c>
      <c r="Q115" s="249" t="str">
        <f t="shared" ca="1" si="122"/>
        <v/>
      </c>
      <c r="R115" s="250" t="str">
        <f t="shared" ca="1" si="123"/>
        <v/>
      </c>
      <c r="S115" s="249" t="str">
        <f t="shared" ca="1" si="124"/>
        <v/>
      </c>
      <c r="T115" s="250" t="str">
        <f t="shared" ca="1" si="125"/>
        <v/>
      </c>
      <c r="U115" s="249" t="str">
        <f t="shared" ca="1" si="126"/>
        <v/>
      </c>
      <c r="V115" s="250" t="str">
        <f t="shared" ca="1" si="127"/>
        <v/>
      </c>
      <c r="W115" s="249" t="str">
        <f t="shared" ca="1" si="128"/>
        <v/>
      </c>
      <c r="X115" s="250"/>
      <c r="Y115" s="249"/>
      <c r="Z115" s="250"/>
      <c r="AA115" s="249"/>
      <c r="AB115" s="250"/>
      <c r="AC115" s="249"/>
      <c r="AD115" s="250"/>
      <c r="AE115" s="249"/>
      <c r="AF115" s="250"/>
      <c r="AG115" s="249"/>
      <c r="AH115" s="250"/>
      <c r="AI115" s="249"/>
      <c r="AJ115" s="250"/>
      <c r="AK115" s="249"/>
      <c r="AL115" s="250"/>
      <c r="AM115" s="249"/>
      <c r="AN115" s="250"/>
      <c r="AO115" s="249"/>
      <c r="AP115" s="250"/>
      <c r="AQ115" s="249"/>
      <c r="AR115" s="250"/>
      <c r="AS115" s="249"/>
      <c r="AT115" s="250"/>
      <c r="AU115" s="249"/>
      <c r="AV115" s="250"/>
      <c r="AW115" s="249"/>
      <c r="AX115" s="250"/>
      <c r="AY115" s="249"/>
      <c r="AZ115" s="250"/>
      <c r="BA115" s="249"/>
      <c r="BB115" s="250"/>
      <c r="BC115" s="249"/>
      <c r="BD115" s="250"/>
      <c r="BE115" s="249"/>
      <c r="BF115" s="250"/>
      <c r="BG115" s="249"/>
      <c r="BH115" s="250"/>
      <c r="BI115" s="249"/>
      <c r="BJ115" s="250"/>
      <c r="BK115" s="249"/>
    </row>
    <row r="116" spans="1:63" s="301" customFormat="1" ht="21" customHeight="1" outlineLevel="1" x14ac:dyDescent="0.2">
      <c r="A116" s="245">
        <f t="shared" si="86"/>
        <v>103</v>
      </c>
      <c r="B116" s="246" t="s">
        <v>1500</v>
      </c>
      <c r="C116" s="247">
        <f t="shared" ca="1" si="108"/>
        <v>6311245</v>
      </c>
      <c r="D116" s="248">
        <f t="shared" ca="1" si="109"/>
        <v>2183100</v>
      </c>
      <c r="E116" s="249">
        <f t="shared" ca="1" si="110"/>
        <v>0</v>
      </c>
      <c r="F116" s="250" t="str">
        <f t="shared" si="111"/>
        <v/>
      </c>
      <c r="G116" s="249" t="str">
        <f t="shared" si="112"/>
        <v/>
      </c>
      <c r="H116" s="250">
        <f t="shared" si="113"/>
        <v>14805590</v>
      </c>
      <c r="I116" s="249">
        <f t="shared" ca="1" si="114"/>
        <v>0</v>
      </c>
      <c r="J116" s="250" t="str">
        <f t="shared" ca="1" si="115"/>
        <v/>
      </c>
      <c r="K116" s="249" t="str">
        <f t="shared" ca="1" si="116"/>
        <v/>
      </c>
      <c r="L116" s="250" t="str">
        <f t="shared" ca="1" si="117"/>
        <v/>
      </c>
      <c r="M116" s="249" t="str">
        <f t="shared" ca="1" si="118"/>
        <v/>
      </c>
      <c r="N116" s="250" t="str">
        <f t="shared" ca="1" si="119"/>
        <v/>
      </c>
      <c r="O116" s="249" t="str">
        <f t="shared" ca="1" si="120"/>
        <v/>
      </c>
      <c r="P116" s="250" t="str">
        <f t="shared" ca="1" si="121"/>
        <v/>
      </c>
      <c r="Q116" s="249" t="str">
        <f t="shared" ca="1" si="122"/>
        <v/>
      </c>
      <c r="R116" s="250" t="str">
        <f t="shared" ca="1" si="123"/>
        <v/>
      </c>
      <c r="S116" s="249" t="str">
        <f t="shared" ca="1" si="124"/>
        <v/>
      </c>
      <c r="T116" s="250" t="str">
        <f t="shared" ca="1" si="125"/>
        <v/>
      </c>
      <c r="U116" s="249" t="str">
        <f t="shared" ca="1" si="126"/>
        <v/>
      </c>
      <c r="V116" s="250" t="str">
        <f t="shared" ca="1" si="127"/>
        <v/>
      </c>
      <c r="W116" s="249" t="str">
        <f t="shared" ca="1" si="128"/>
        <v/>
      </c>
      <c r="X116" s="250"/>
      <c r="Y116" s="249"/>
      <c r="Z116" s="250"/>
      <c r="AA116" s="249"/>
      <c r="AB116" s="250"/>
      <c r="AC116" s="249"/>
      <c r="AD116" s="250"/>
      <c r="AE116" s="249"/>
      <c r="AF116" s="250"/>
      <c r="AG116" s="249"/>
      <c r="AH116" s="250"/>
      <c r="AI116" s="249"/>
      <c r="AJ116" s="250"/>
      <c r="AK116" s="249"/>
      <c r="AL116" s="250"/>
      <c r="AM116" s="249"/>
      <c r="AN116" s="250"/>
      <c r="AO116" s="249"/>
      <c r="AP116" s="250"/>
      <c r="AQ116" s="249"/>
      <c r="AR116" s="250"/>
      <c r="AS116" s="249"/>
      <c r="AT116" s="250"/>
      <c r="AU116" s="249"/>
      <c r="AV116" s="250"/>
      <c r="AW116" s="249"/>
      <c r="AX116" s="250"/>
      <c r="AY116" s="249"/>
      <c r="AZ116" s="250"/>
      <c r="BA116" s="249"/>
      <c r="BB116" s="250"/>
      <c r="BC116" s="249"/>
      <c r="BD116" s="250"/>
      <c r="BE116" s="249"/>
      <c r="BF116" s="250"/>
      <c r="BG116" s="249"/>
      <c r="BH116" s="250"/>
      <c r="BI116" s="249"/>
      <c r="BJ116" s="250"/>
      <c r="BK116" s="249"/>
    </row>
    <row r="117" spans="1:63" s="301" customFormat="1" ht="21" hidden="1" customHeight="1" x14ac:dyDescent="0.2">
      <c r="A117" s="245">
        <f t="shared" si="86"/>
        <v>104</v>
      </c>
      <c r="B117" s="246"/>
      <c r="C117" s="247" t="str">
        <f t="shared" si="108"/>
        <v/>
      </c>
      <c r="D117" s="248" t="str">
        <f t="shared" ca="1" si="109"/>
        <v/>
      </c>
      <c r="E117" s="249" t="str">
        <f t="shared" si="110"/>
        <v/>
      </c>
      <c r="F117" s="250" t="str">
        <f t="shared" si="111"/>
        <v/>
      </c>
      <c r="G117" s="249" t="str">
        <f t="shared" si="112"/>
        <v/>
      </c>
      <c r="H117" s="250" t="str">
        <f t="shared" si="113"/>
        <v/>
      </c>
      <c r="I117" s="249" t="str">
        <f t="shared" si="114"/>
        <v/>
      </c>
      <c r="J117" s="250" t="str">
        <f t="shared" ca="1" si="115"/>
        <v/>
      </c>
      <c r="K117" s="249" t="str">
        <f t="shared" si="116"/>
        <v/>
      </c>
      <c r="L117" s="250" t="str">
        <f t="shared" ca="1" si="117"/>
        <v/>
      </c>
      <c r="M117" s="249" t="str">
        <f t="shared" si="118"/>
        <v/>
      </c>
      <c r="N117" s="250" t="str">
        <f t="shared" ca="1" si="119"/>
        <v/>
      </c>
      <c r="O117" s="249" t="str">
        <f t="shared" si="120"/>
        <v/>
      </c>
      <c r="P117" s="250" t="str">
        <f t="shared" ca="1" si="121"/>
        <v/>
      </c>
      <c r="Q117" s="249" t="str">
        <f t="shared" si="122"/>
        <v/>
      </c>
      <c r="R117" s="250" t="str">
        <f t="shared" ca="1" si="123"/>
        <v/>
      </c>
      <c r="S117" s="249" t="str">
        <f t="shared" si="124"/>
        <v/>
      </c>
      <c r="T117" s="250" t="str">
        <f t="shared" ca="1" si="125"/>
        <v/>
      </c>
      <c r="U117" s="249" t="str">
        <f t="shared" si="126"/>
        <v/>
      </c>
      <c r="V117" s="250" t="str">
        <f t="shared" ca="1" si="127"/>
        <v/>
      </c>
      <c r="W117" s="249" t="str">
        <f t="shared" si="128"/>
        <v/>
      </c>
      <c r="X117" s="250"/>
      <c r="Y117" s="249"/>
      <c r="Z117" s="250"/>
      <c r="AA117" s="249"/>
      <c r="AB117" s="250"/>
      <c r="AC117" s="249"/>
      <c r="AD117" s="250"/>
      <c r="AE117" s="249"/>
      <c r="AF117" s="250"/>
      <c r="AG117" s="249"/>
      <c r="AH117" s="250"/>
      <c r="AI117" s="249"/>
      <c r="AJ117" s="250"/>
      <c r="AK117" s="249"/>
      <c r="AL117" s="250"/>
      <c r="AM117" s="249"/>
      <c r="AN117" s="250"/>
      <c r="AO117" s="249"/>
      <c r="AP117" s="250"/>
      <c r="AQ117" s="249"/>
      <c r="AR117" s="250"/>
      <c r="AS117" s="249"/>
      <c r="AT117" s="250"/>
      <c r="AU117" s="249"/>
      <c r="AV117" s="250"/>
      <c r="AW117" s="249"/>
      <c r="AX117" s="250"/>
      <c r="AY117" s="249"/>
      <c r="AZ117" s="250"/>
      <c r="BA117" s="249"/>
      <c r="BB117" s="250"/>
      <c r="BC117" s="249"/>
      <c r="BD117" s="250"/>
      <c r="BE117" s="249"/>
      <c r="BF117" s="250"/>
      <c r="BG117" s="249"/>
      <c r="BH117" s="250"/>
      <c r="BI117" s="249"/>
      <c r="BJ117" s="250"/>
      <c r="BK117" s="249"/>
    </row>
    <row r="118" spans="1:63" s="301" customFormat="1" ht="21" hidden="1" customHeight="1" x14ac:dyDescent="0.2">
      <c r="A118" s="245">
        <f t="shared" si="86"/>
        <v>105</v>
      </c>
      <c r="B118" s="246"/>
      <c r="C118" s="247" t="str">
        <f t="shared" si="108"/>
        <v/>
      </c>
      <c r="D118" s="248" t="str">
        <f t="shared" ca="1" si="109"/>
        <v/>
      </c>
      <c r="E118" s="249" t="str">
        <f t="shared" si="110"/>
        <v/>
      </c>
      <c r="F118" s="250" t="str">
        <f t="shared" si="111"/>
        <v/>
      </c>
      <c r="G118" s="249" t="str">
        <f t="shared" si="112"/>
        <v/>
      </c>
      <c r="H118" s="250" t="str">
        <f t="shared" si="113"/>
        <v/>
      </c>
      <c r="I118" s="249" t="str">
        <f t="shared" si="114"/>
        <v/>
      </c>
      <c r="J118" s="250" t="str">
        <f t="shared" ca="1" si="115"/>
        <v/>
      </c>
      <c r="K118" s="249" t="str">
        <f t="shared" si="116"/>
        <v/>
      </c>
      <c r="L118" s="250" t="str">
        <f t="shared" ca="1" si="117"/>
        <v/>
      </c>
      <c r="M118" s="249" t="str">
        <f t="shared" si="118"/>
        <v/>
      </c>
      <c r="N118" s="250" t="str">
        <f t="shared" ca="1" si="119"/>
        <v/>
      </c>
      <c r="O118" s="249" t="str">
        <f t="shared" si="120"/>
        <v/>
      </c>
      <c r="P118" s="250" t="str">
        <f t="shared" ca="1" si="121"/>
        <v/>
      </c>
      <c r="Q118" s="249" t="str">
        <f t="shared" si="122"/>
        <v/>
      </c>
      <c r="R118" s="250" t="str">
        <f t="shared" ca="1" si="123"/>
        <v/>
      </c>
      <c r="S118" s="249" t="str">
        <f t="shared" si="124"/>
        <v/>
      </c>
      <c r="T118" s="250" t="str">
        <f t="shared" ca="1" si="125"/>
        <v/>
      </c>
      <c r="U118" s="249" t="str">
        <f t="shared" si="126"/>
        <v/>
      </c>
      <c r="V118" s="250" t="str">
        <f t="shared" ca="1" si="127"/>
        <v/>
      </c>
      <c r="W118" s="249" t="str">
        <f t="shared" si="128"/>
        <v/>
      </c>
      <c r="X118" s="250"/>
      <c r="Y118" s="249"/>
      <c r="Z118" s="250"/>
      <c r="AA118" s="249"/>
      <c r="AB118" s="250"/>
      <c r="AC118" s="249"/>
      <c r="AD118" s="250"/>
      <c r="AE118" s="249"/>
      <c r="AF118" s="250"/>
      <c r="AG118" s="249"/>
      <c r="AH118" s="250"/>
      <c r="AI118" s="249"/>
      <c r="AJ118" s="250"/>
      <c r="AK118" s="249"/>
      <c r="AL118" s="250"/>
      <c r="AM118" s="249"/>
      <c r="AN118" s="250"/>
      <c r="AO118" s="249"/>
      <c r="AP118" s="250"/>
      <c r="AQ118" s="249"/>
      <c r="AR118" s="250"/>
      <c r="AS118" s="249"/>
      <c r="AT118" s="250"/>
      <c r="AU118" s="249"/>
      <c r="AV118" s="250"/>
      <c r="AW118" s="249"/>
      <c r="AX118" s="250"/>
      <c r="AY118" s="249"/>
      <c r="AZ118" s="250"/>
      <c r="BA118" s="249"/>
      <c r="BB118" s="250"/>
      <c r="BC118" s="249"/>
      <c r="BD118" s="250"/>
      <c r="BE118" s="249"/>
      <c r="BF118" s="250"/>
      <c r="BG118" s="249"/>
      <c r="BH118" s="250"/>
      <c r="BI118" s="249"/>
      <c r="BJ118" s="250"/>
      <c r="BK118" s="249"/>
    </row>
    <row r="119" spans="1:63" s="301" customFormat="1" ht="21" hidden="1" customHeight="1" x14ac:dyDescent="0.2">
      <c r="A119" s="245">
        <f t="shared" si="86"/>
        <v>106</v>
      </c>
      <c r="B119" s="246"/>
      <c r="C119" s="247" t="str">
        <f t="shared" si="108"/>
        <v/>
      </c>
      <c r="D119" s="248" t="str">
        <f t="shared" ca="1" si="109"/>
        <v/>
      </c>
      <c r="E119" s="249" t="str">
        <f t="shared" si="110"/>
        <v/>
      </c>
      <c r="F119" s="250" t="str">
        <f t="shared" si="111"/>
        <v/>
      </c>
      <c r="G119" s="249" t="str">
        <f t="shared" si="112"/>
        <v/>
      </c>
      <c r="H119" s="250" t="str">
        <f t="shared" si="113"/>
        <v/>
      </c>
      <c r="I119" s="249" t="str">
        <f t="shared" si="114"/>
        <v/>
      </c>
      <c r="J119" s="250" t="str">
        <f t="shared" ca="1" si="115"/>
        <v/>
      </c>
      <c r="K119" s="249" t="str">
        <f t="shared" si="116"/>
        <v/>
      </c>
      <c r="L119" s="250" t="str">
        <f t="shared" ca="1" si="117"/>
        <v/>
      </c>
      <c r="M119" s="249" t="str">
        <f t="shared" si="118"/>
        <v/>
      </c>
      <c r="N119" s="250" t="str">
        <f t="shared" ca="1" si="119"/>
        <v/>
      </c>
      <c r="O119" s="249" t="str">
        <f t="shared" si="120"/>
        <v/>
      </c>
      <c r="P119" s="250" t="str">
        <f t="shared" ca="1" si="121"/>
        <v/>
      </c>
      <c r="Q119" s="249" t="str">
        <f t="shared" si="122"/>
        <v/>
      </c>
      <c r="R119" s="250" t="str">
        <f t="shared" ca="1" si="123"/>
        <v/>
      </c>
      <c r="S119" s="249" t="str">
        <f t="shared" si="124"/>
        <v/>
      </c>
      <c r="T119" s="250" t="str">
        <f t="shared" ca="1" si="125"/>
        <v/>
      </c>
      <c r="U119" s="249" t="str">
        <f t="shared" si="126"/>
        <v/>
      </c>
      <c r="V119" s="250" t="str">
        <f t="shared" ca="1" si="127"/>
        <v/>
      </c>
      <c r="W119" s="249" t="str">
        <f t="shared" si="128"/>
        <v/>
      </c>
      <c r="X119" s="250"/>
      <c r="Y119" s="249"/>
      <c r="Z119" s="250"/>
      <c r="AA119" s="249"/>
      <c r="AB119" s="250"/>
      <c r="AC119" s="249"/>
      <c r="AD119" s="250"/>
      <c r="AE119" s="249"/>
      <c r="AF119" s="250"/>
      <c r="AG119" s="249"/>
      <c r="AH119" s="250"/>
      <c r="AI119" s="249"/>
      <c r="AJ119" s="250"/>
      <c r="AK119" s="249"/>
      <c r="AL119" s="250"/>
      <c r="AM119" s="249"/>
      <c r="AN119" s="250"/>
      <c r="AO119" s="249"/>
      <c r="AP119" s="250"/>
      <c r="AQ119" s="249"/>
      <c r="AR119" s="250"/>
      <c r="AS119" s="249"/>
      <c r="AT119" s="250"/>
      <c r="AU119" s="249"/>
      <c r="AV119" s="250"/>
      <c r="AW119" s="249"/>
      <c r="AX119" s="250"/>
      <c r="AY119" s="249"/>
      <c r="AZ119" s="250"/>
      <c r="BA119" s="249"/>
      <c r="BB119" s="250"/>
      <c r="BC119" s="249"/>
      <c r="BD119" s="250"/>
      <c r="BE119" s="249"/>
      <c r="BF119" s="250"/>
      <c r="BG119" s="249"/>
      <c r="BH119" s="250"/>
      <c r="BI119" s="249"/>
      <c r="BJ119" s="250"/>
      <c r="BK119" s="249"/>
    </row>
    <row r="120" spans="1:63" s="301" customFormat="1" ht="21" hidden="1" customHeight="1" x14ac:dyDescent="0.2">
      <c r="A120" s="245">
        <f t="shared" si="86"/>
        <v>107</v>
      </c>
      <c r="B120" s="246"/>
      <c r="C120" s="247" t="str">
        <f t="shared" si="108"/>
        <v/>
      </c>
      <c r="D120" s="248" t="str">
        <f t="shared" ca="1" si="109"/>
        <v/>
      </c>
      <c r="E120" s="249" t="str">
        <f t="shared" si="110"/>
        <v/>
      </c>
      <c r="F120" s="250" t="str">
        <f t="shared" si="111"/>
        <v/>
      </c>
      <c r="G120" s="249" t="str">
        <f t="shared" si="112"/>
        <v/>
      </c>
      <c r="H120" s="250" t="str">
        <f t="shared" si="113"/>
        <v/>
      </c>
      <c r="I120" s="249" t="str">
        <f t="shared" si="114"/>
        <v/>
      </c>
      <c r="J120" s="250" t="str">
        <f t="shared" ca="1" si="115"/>
        <v/>
      </c>
      <c r="K120" s="249" t="str">
        <f t="shared" si="116"/>
        <v/>
      </c>
      <c r="L120" s="250" t="str">
        <f t="shared" ca="1" si="117"/>
        <v/>
      </c>
      <c r="M120" s="249" t="str">
        <f t="shared" si="118"/>
        <v/>
      </c>
      <c r="N120" s="250" t="str">
        <f t="shared" ca="1" si="119"/>
        <v/>
      </c>
      <c r="O120" s="249" t="str">
        <f t="shared" si="120"/>
        <v/>
      </c>
      <c r="P120" s="250" t="str">
        <f t="shared" ca="1" si="121"/>
        <v/>
      </c>
      <c r="Q120" s="249" t="str">
        <f t="shared" si="122"/>
        <v/>
      </c>
      <c r="R120" s="250" t="str">
        <f t="shared" ca="1" si="123"/>
        <v/>
      </c>
      <c r="S120" s="249" t="str">
        <f t="shared" si="124"/>
        <v/>
      </c>
      <c r="T120" s="250" t="str">
        <f t="shared" ca="1" si="125"/>
        <v/>
      </c>
      <c r="U120" s="249" t="str">
        <f t="shared" si="126"/>
        <v/>
      </c>
      <c r="V120" s="250" t="str">
        <f t="shared" ca="1" si="127"/>
        <v/>
      </c>
      <c r="W120" s="249" t="str">
        <f t="shared" si="128"/>
        <v/>
      </c>
      <c r="X120" s="250"/>
      <c r="Y120" s="249"/>
      <c r="Z120" s="250"/>
      <c r="AA120" s="249"/>
      <c r="AB120" s="250"/>
      <c r="AC120" s="249"/>
      <c r="AD120" s="250"/>
      <c r="AE120" s="249"/>
      <c r="AF120" s="250"/>
      <c r="AG120" s="249"/>
      <c r="AH120" s="250"/>
      <c r="AI120" s="249"/>
      <c r="AJ120" s="250"/>
      <c r="AK120" s="249"/>
      <c r="AL120" s="250"/>
      <c r="AM120" s="249"/>
      <c r="AN120" s="250"/>
      <c r="AO120" s="249"/>
      <c r="AP120" s="250"/>
      <c r="AQ120" s="249"/>
      <c r="AR120" s="250"/>
      <c r="AS120" s="249"/>
      <c r="AT120" s="250"/>
      <c r="AU120" s="249"/>
      <c r="AV120" s="250"/>
      <c r="AW120" s="249"/>
      <c r="AX120" s="250"/>
      <c r="AY120" s="249"/>
      <c r="AZ120" s="250"/>
      <c r="BA120" s="249"/>
      <c r="BB120" s="250"/>
      <c r="BC120" s="249"/>
      <c r="BD120" s="250"/>
      <c r="BE120" s="249"/>
      <c r="BF120" s="250"/>
      <c r="BG120" s="249"/>
      <c r="BH120" s="250"/>
      <c r="BI120" s="249"/>
      <c r="BJ120" s="250"/>
      <c r="BK120" s="249"/>
    </row>
    <row r="121" spans="1:63" s="301" customFormat="1" ht="21" hidden="1" customHeight="1" x14ac:dyDescent="0.2">
      <c r="A121" s="245">
        <f t="shared" si="86"/>
        <v>108</v>
      </c>
      <c r="B121" s="246"/>
      <c r="C121" s="247" t="str">
        <f t="shared" si="108"/>
        <v/>
      </c>
      <c r="D121" s="248" t="str">
        <f t="shared" ca="1" si="109"/>
        <v/>
      </c>
      <c r="E121" s="249" t="str">
        <f t="shared" si="110"/>
        <v/>
      </c>
      <c r="F121" s="250" t="str">
        <f t="shared" si="111"/>
        <v/>
      </c>
      <c r="G121" s="249" t="str">
        <f t="shared" si="112"/>
        <v/>
      </c>
      <c r="H121" s="250" t="str">
        <f t="shared" si="113"/>
        <v/>
      </c>
      <c r="I121" s="249" t="str">
        <f t="shared" si="114"/>
        <v/>
      </c>
      <c r="J121" s="250" t="str">
        <f t="shared" ca="1" si="115"/>
        <v/>
      </c>
      <c r="K121" s="249" t="str">
        <f t="shared" si="116"/>
        <v/>
      </c>
      <c r="L121" s="250" t="str">
        <f t="shared" ca="1" si="117"/>
        <v/>
      </c>
      <c r="M121" s="249" t="str">
        <f t="shared" si="118"/>
        <v/>
      </c>
      <c r="N121" s="250" t="str">
        <f t="shared" ca="1" si="119"/>
        <v/>
      </c>
      <c r="O121" s="249" t="str">
        <f t="shared" si="120"/>
        <v/>
      </c>
      <c r="P121" s="250" t="str">
        <f t="shared" ca="1" si="121"/>
        <v/>
      </c>
      <c r="Q121" s="249" t="str">
        <f t="shared" si="122"/>
        <v/>
      </c>
      <c r="R121" s="250" t="str">
        <f t="shared" ca="1" si="123"/>
        <v/>
      </c>
      <c r="S121" s="249" t="str">
        <f t="shared" si="124"/>
        <v/>
      </c>
      <c r="T121" s="250" t="str">
        <f t="shared" ca="1" si="125"/>
        <v/>
      </c>
      <c r="U121" s="249" t="str">
        <f t="shared" si="126"/>
        <v/>
      </c>
      <c r="V121" s="250" t="str">
        <f t="shared" ca="1" si="127"/>
        <v/>
      </c>
      <c r="W121" s="249" t="str">
        <f t="shared" si="128"/>
        <v/>
      </c>
      <c r="X121" s="250"/>
      <c r="Y121" s="249"/>
      <c r="Z121" s="250"/>
      <c r="AA121" s="249"/>
      <c r="AB121" s="250"/>
      <c r="AC121" s="249"/>
      <c r="AD121" s="250"/>
      <c r="AE121" s="249"/>
      <c r="AF121" s="250"/>
      <c r="AG121" s="249"/>
      <c r="AH121" s="250"/>
      <c r="AI121" s="249"/>
      <c r="AJ121" s="250"/>
      <c r="AK121" s="249"/>
      <c r="AL121" s="250"/>
      <c r="AM121" s="249"/>
      <c r="AN121" s="250"/>
      <c r="AO121" s="249"/>
      <c r="AP121" s="250"/>
      <c r="AQ121" s="249"/>
      <c r="AR121" s="250"/>
      <c r="AS121" s="249"/>
      <c r="AT121" s="250"/>
      <c r="AU121" s="249"/>
      <c r="AV121" s="250"/>
      <c r="AW121" s="249"/>
      <c r="AX121" s="250"/>
      <c r="AY121" s="249"/>
      <c r="AZ121" s="250"/>
      <c r="BA121" s="249"/>
      <c r="BB121" s="250"/>
      <c r="BC121" s="249"/>
      <c r="BD121" s="250"/>
      <c r="BE121" s="249"/>
      <c r="BF121" s="250"/>
      <c r="BG121" s="249"/>
      <c r="BH121" s="250"/>
      <c r="BI121" s="249"/>
      <c r="BJ121" s="250"/>
      <c r="BK121" s="249"/>
    </row>
    <row r="122" spans="1:63" s="301" customFormat="1" ht="21" hidden="1" customHeight="1" x14ac:dyDescent="0.2">
      <c r="A122" s="245">
        <f t="shared" si="86"/>
        <v>109</v>
      </c>
      <c r="B122" s="246"/>
      <c r="C122" s="247" t="str">
        <f t="shared" si="108"/>
        <v/>
      </c>
      <c r="D122" s="248" t="str">
        <f t="shared" ca="1" si="109"/>
        <v/>
      </c>
      <c r="E122" s="249" t="str">
        <f t="shared" si="110"/>
        <v/>
      </c>
      <c r="F122" s="250" t="str">
        <f t="shared" si="111"/>
        <v/>
      </c>
      <c r="G122" s="249" t="str">
        <f t="shared" si="112"/>
        <v/>
      </c>
      <c r="H122" s="250" t="str">
        <f t="shared" si="113"/>
        <v/>
      </c>
      <c r="I122" s="249" t="str">
        <f t="shared" si="114"/>
        <v/>
      </c>
      <c r="J122" s="250" t="str">
        <f t="shared" ca="1" si="115"/>
        <v/>
      </c>
      <c r="K122" s="249" t="str">
        <f t="shared" si="116"/>
        <v/>
      </c>
      <c r="L122" s="250" t="str">
        <f t="shared" ca="1" si="117"/>
        <v/>
      </c>
      <c r="M122" s="249" t="str">
        <f t="shared" si="118"/>
        <v/>
      </c>
      <c r="N122" s="250" t="str">
        <f t="shared" ca="1" si="119"/>
        <v/>
      </c>
      <c r="O122" s="249" t="str">
        <f t="shared" si="120"/>
        <v/>
      </c>
      <c r="P122" s="250" t="str">
        <f t="shared" ca="1" si="121"/>
        <v/>
      </c>
      <c r="Q122" s="249" t="str">
        <f t="shared" si="122"/>
        <v/>
      </c>
      <c r="R122" s="250" t="str">
        <f t="shared" ca="1" si="123"/>
        <v/>
      </c>
      <c r="S122" s="249" t="str">
        <f t="shared" si="124"/>
        <v/>
      </c>
      <c r="T122" s="250" t="str">
        <f t="shared" ca="1" si="125"/>
        <v/>
      </c>
      <c r="U122" s="249" t="str">
        <f t="shared" si="126"/>
        <v/>
      </c>
      <c r="V122" s="250" t="str">
        <f t="shared" ca="1" si="127"/>
        <v/>
      </c>
      <c r="W122" s="249" t="str">
        <f t="shared" si="128"/>
        <v/>
      </c>
      <c r="X122" s="250"/>
      <c r="Y122" s="249"/>
      <c r="Z122" s="250"/>
      <c r="AA122" s="249"/>
      <c r="AB122" s="250"/>
      <c r="AC122" s="249"/>
      <c r="AD122" s="250"/>
      <c r="AE122" s="249"/>
      <c r="AF122" s="250"/>
      <c r="AG122" s="249"/>
      <c r="AH122" s="250"/>
      <c r="AI122" s="249"/>
      <c r="AJ122" s="250"/>
      <c r="AK122" s="249"/>
      <c r="AL122" s="250"/>
      <c r="AM122" s="249"/>
      <c r="AN122" s="250"/>
      <c r="AO122" s="249"/>
      <c r="AP122" s="250"/>
      <c r="AQ122" s="249"/>
      <c r="AR122" s="250"/>
      <c r="AS122" s="249"/>
      <c r="AT122" s="250"/>
      <c r="AU122" s="249"/>
      <c r="AV122" s="250"/>
      <c r="AW122" s="249"/>
      <c r="AX122" s="250"/>
      <c r="AY122" s="249"/>
      <c r="AZ122" s="250"/>
      <c r="BA122" s="249"/>
      <c r="BB122" s="250"/>
      <c r="BC122" s="249"/>
      <c r="BD122" s="250"/>
      <c r="BE122" s="249"/>
      <c r="BF122" s="250"/>
      <c r="BG122" s="249"/>
      <c r="BH122" s="250"/>
      <c r="BI122" s="249"/>
      <c r="BJ122" s="250"/>
      <c r="BK122" s="249"/>
    </row>
    <row r="123" spans="1:63" s="301" customFormat="1" ht="21" hidden="1" customHeight="1" x14ac:dyDescent="0.2">
      <c r="A123" s="245">
        <f t="shared" si="86"/>
        <v>110</v>
      </c>
      <c r="B123" s="246"/>
      <c r="C123" s="247" t="str">
        <f t="shared" si="108"/>
        <v/>
      </c>
      <c r="D123" s="248" t="str">
        <f t="shared" ca="1" si="109"/>
        <v/>
      </c>
      <c r="E123" s="249" t="str">
        <f t="shared" si="110"/>
        <v/>
      </c>
      <c r="F123" s="250" t="str">
        <f t="shared" si="111"/>
        <v/>
      </c>
      <c r="G123" s="249" t="str">
        <f t="shared" si="112"/>
        <v/>
      </c>
      <c r="H123" s="250" t="str">
        <f t="shared" si="113"/>
        <v/>
      </c>
      <c r="I123" s="249" t="str">
        <f t="shared" si="114"/>
        <v/>
      </c>
      <c r="J123" s="250" t="str">
        <f t="shared" ca="1" si="115"/>
        <v/>
      </c>
      <c r="K123" s="249" t="str">
        <f t="shared" si="116"/>
        <v/>
      </c>
      <c r="L123" s="250" t="str">
        <f t="shared" ca="1" si="117"/>
        <v/>
      </c>
      <c r="M123" s="249" t="str">
        <f t="shared" si="118"/>
        <v/>
      </c>
      <c r="N123" s="250" t="str">
        <f t="shared" ca="1" si="119"/>
        <v/>
      </c>
      <c r="O123" s="249" t="str">
        <f t="shared" si="120"/>
        <v/>
      </c>
      <c r="P123" s="250" t="str">
        <f t="shared" ca="1" si="121"/>
        <v/>
      </c>
      <c r="Q123" s="249" t="str">
        <f t="shared" si="122"/>
        <v/>
      </c>
      <c r="R123" s="250" t="str">
        <f t="shared" ca="1" si="123"/>
        <v/>
      </c>
      <c r="S123" s="249" t="str">
        <f t="shared" si="124"/>
        <v/>
      </c>
      <c r="T123" s="250" t="str">
        <f t="shared" ca="1" si="125"/>
        <v/>
      </c>
      <c r="U123" s="249" t="str">
        <f t="shared" si="126"/>
        <v/>
      </c>
      <c r="V123" s="250" t="str">
        <f t="shared" ca="1" si="127"/>
        <v/>
      </c>
      <c r="W123" s="249" t="str">
        <f t="shared" si="128"/>
        <v/>
      </c>
      <c r="X123" s="250"/>
      <c r="Y123" s="249"/>
      <c r="Z123" s="250"/>
      <c r="AA123" s="249"/>
      <c r="AB123" s="250"/>
      <c r="AC123" s="249"/>
      <c r="AD123" s="250"/>
      <c r="AE123" s="249"/>
      <c r="AF123" s="250"/>
      <c r="AG123" s="249"/>
      <c r="AH123" s="250"/>
      <c r="AI123" s="249"/>
      <c r="AJ123" s="250"/>
      <c r="AK123" s="249"/>
      <c r="AL123" s="250"/>
      <c r="AM123" s="249"/>
      <c r="AN123" s="250"/>
      <c r="AO123" s="249"/>
      <c r="AP123" s="250"/>
      <c r="AQ123" s="249"/>
      <c r="AR123" s="250"/>
      <c r="AS123" s="249"/>
      <c r="AT123" s="250"/>
      <c r="AU123" s="249"/>
      <c r="AV123" s="250"/>
      <c r="AW123" s="249"/>
      <c r="AX123" s="250"/>
      <c r="AY123" s="249"/>
      <c r="AZ123" s="250"/>
      <c r="BA123" s="249"/>
      <c r="BB123" s="250"/>
      <c r="BC123" s="249"/>
      <c r="BD123" s="250"/>
      <c r="BE123" s="249"/>
      <c r="BF123" s="250"/>
      <c r="BG123" s="249"/>
      <c r="BH123" s="250"/>
      <c r="BI123" s="249"/>
      <c r="BJ123" s="250"/>
      <c r="BK123" s="249"/>
    </row>
    <row r="124" spans="1:63" s="301" customFormat="1" ht="21" hidden="1" customHeight="1" x14ac:dyDescent="0.2">
      <c r="A124" s="245">
        <f t="shared" si="86"/>
        <v>111</v>
      </c>
      <c r="B124" s="246"/>
      <c r="C124" s="247" t="str">
        <f t="shared" si="108"/>
        <v/>
      </c>
      <c r="D124" s="248" t="str">
        <f t="shared" ca="1" si="109"/>
        <v/>
      </c>
      <c r="E124" s="249" t="str">
        <f t="shared" si="110"/>
        <v/>
      </c>
      <c r="F124" s="250" t="str">
        <f t="shared" si="111"/>
        <v/>
      </c>
      <c r="G124" s="249" t="str">
        <f t="shared" si="112"/>
        <v/>
      </c>
      <c r="H124" s="250" t="str">
        <f t="shared" si="113"/>
        <v/>
      </c>
      <c r="I124" s="249" t="str">
        <f t="shared" si="114"/>
        <v/>
      </c>
      <c r="J124" s="250" t="str">
        <f t="shared" ca="1" si="115"/>
        <v/>
      </c>
      <c r="K124" s="249" t="str">
        <f t="shared" si="116"/>
        <v/>
      </c>
      <c r="L124" s="250" t="str">
        <f t="shared" ca="1" si="117"/>
        <v/>
      </c>
      <c r="M124" s="249" t="str">
        <f t="shared" si="118"/>
        <v/>
      </c>
      <c r="N124" s="250" t="str">
        <f t="shared" ca="1" si="119"/>
        <v/>
      </c>
      <c r="O124" s="249" t="str">
        <f t="shared" si="120"/>
        <v/>
      </c>
      <c r="P124" s="250" t="str">
        <f t="shared" ca="1" si="121"/>
        <v/>
      </c>
      <c r="Q124" s="249" t="str">
        <f t="shared" si="122"/>
        <v/>
      </c>
      <c r="R124" s="250" t="str">
        <f t="shared" ca="1" si="123"/>
        <v/>
      </c>
      <c r="S124" s="249" t="str">
        <f t="shared" si="124"/>
        <v/>
      </c>
      <c r="T124" s="250" t="str">
        <f t="shared" ca="1" si="125"/>
        <v/>
      </c>
      <c r="U124" s="249" t="str">
        <f t="shared" si="126"/>
        <v/>
      </c>
      <c r="V124" s="250" t="str">
        <f t="shared" ca="1" si="127"/>
        <v/>
      </c>
      <c r="W124" s="249" t="str">
        <f t="shared" si="128"/>
        <v/>
      </c>
      <c r="X124" s="250"/>
      <c r="Y124" s="249"/>
      <c r="Z124" s="250"/>
      <c r="AA124" s="249"/>
      <c r="AB124" s="250"/>
      <c r="AC124" s="249"/>
      <c r="AD124" s="250"/>
      <c r="AE124" s="249"/>
      <c r="AF124" s="250"/>
      <c r="AG124" s="249"/>
      <c r="AH124" s="250"/>
      <c r="AI124" s="249"/>
      <c r="AJ124" s="250"/>
      <c r="AK124" s="249"/>
      <c r="AL124" s="250"/>
      <c r="AM124" s="249"/>
      <c r="AN124" s="250"/>
      <c r="AO124" s="249"/>
      <c r="AP124" s="250"/>
      <c r="AQ124" s="249"/>
      <c r="AR124" s="250"/>
      <c r="AS124" s="249"/>
      <c r="AT124" s="250"/>
      <c r="AU124" s="249"/>
      <c r="AV124" s="250"/>
      <c r="AW124" s="249"/>
      <c r="AX124" s="250"/>
      <c r="AY124" s="249"/>
      <c r="AZ124" s="250"/>
      <c r="BA124" s="249"/>
      <c r="BB124" s="250"/>
      <c r="BC124" s="249"/>
      <c r="BD124" s="250"/>
      <c r="BE124" s="249"/>
      <c r="BF124" s="250"/>
      <c r="BG124" s="249"/>
      <c r="BH124" s="250"/>
      <c r="BI124" s="249"/>
      <c r="BJ124" s="250"/>
      <c r="BK124" s="249"/>
    </row>
    <row r="125" spans="1:63" s="301" customFormat="1" ht="21" hidden="1" customHeight="1" x14ac:dyDescent="0.2">
      <c r="A125" s="245">
        <f t="shared" si="86"/>
        <v>112</v>
      </c>
      <c r="B125" s="246"/>
      <c r="C125" s="247" t="str">
        <f t="shared" si="108"/>
        <v/>
      </c>
      <c r="D125" s="248" t="str">
        <f t="shared" ca="1" si="109"/>
        <v/>
      </c>
      <c r="E125" s="249" t="str">
        <f t="shared" si="110"/>
        <v/>
      </c>
      <c r="F125" s="250" t="str">
        <f t="shared" si="111"/>
        <v/>
      </c>
      <c r="G125" s="249" t="str">
        <f t="shared" si="112"/>
        <v/>
      </c>
      <c r="H125" s="250" t="str">
        <f t="shared" si="113"/>
        <v/>
      </c>
      <c r="I125" s="249" t="str">
        <f t="shared" si="114"/>
        <v/>
      </c>
      <c r="J125" s="250" t="str">
        <f t="shared" ca="1" si="115"/>
        <v/>
      </c>
      <c r="K125" s="249" t="str">
        <f t="shared" si="116"/>
        <v/>
      </c>
      <c r="L125" s="250" t="str">
        <f t="shared" ca="1" si="117"/>
        <v/>
      </c>
      <c r="M125" s="249" t="str">
        <f t="shared" si="118"/>
        <v/>
      </c>
      <c r="N125" s="250" t="str">
        <f t="shared" ca="1" si="119"/>
        <v/>
      </c>
      <c r="O125" s="249" t="str">
        <f t="shared" si="120"/>
        <v/>
      </c>
      <c r="P125" s="250" t="str">
        <f t="shared" ca="1" si="121"/>
        <v/>
      </c>
      <c r="Q125" s="249" t="str">
        <f t="shared" si="122"/>
        <v/>
      </c>
      <c r="R125" s="250" t="str">
        <f t="shared" ca="1" si="123"/>
        <v/>
      </c>
      <c r="S125" s="249" t="str">
        <f t="shared" si="124"/>
        <v/>
      </c>
      <c r="T125" s="250" t="str">
        <f t="shared" ca="1" si="125"/>
        <v/>
      </c>
      <c r="U125" s="249" t="str">
        <f t="shared" si="126"/>
        <v/>
      </c>
      <c r="V125" s="250" t="str">
        <f t="shared" ca="1" si="127"/>
        <v/>
      </c>
      <c r="W125" s="249" t="str">
        <f t="shared" si="128"/>
        <v/>
      </c>
      <c r="X125" s="250"/>
      <c r="Y125" s="249"/>
      <c r="Z125" s="250"/>
      <c r="AA125" s="249"/>
      <c r="AB125" s="250"/>
      <c r="AC125" s="249"/>
      <c r="AD125" s="250"/>
      <c r="AE125" s="249"/>
      <c r="AF125" s="250"/>
      <c r="AG125" s="249"/>
      <c r="AH125" s="250"/>
      <c r="AI125" s="249"/>
      <c r="AJ125" s="250"/>
      <c r="AK125" s="249"/>
      <c r="AL125" s="250"/>
      <c r="AM125" s="249"/>
      <c r="AN125" s="250"/>
      <c r="AO125" s="249"/>
      <c r="AP125" s="250"/>
      <c r="AQ125" s="249"/>
      <c r="AR125" s="250"/>
      <c r="AS125" s="249"/>
      <c r="AT125" s="250"/>
      <c r="AU125" s="249"/>
      <c r="AV125" s="250"/>
      <c r="AW125" s="249"/>
      <c r="AX125" s="250"/>
      <c r="AY125" s="249"/>
      <c r="AZ125" s="250"/>
      <c r="BA125" s="249"/>
      <c r="BB125" s="250"/>
      <c r="BC125" s="249"/>
      <c r="BD125" s="250"/>
      <c r="BE125" s="249"/>
      <c r="BF125" s="250"/>
      <c r="BG125" s="249"/>
      <c r="BH125" s="250"/>
      <c r="BI125" s="249"/>
      <c r="BJ125" s="250"/>
      <c r="BK125" s="249"/>
    </row>
    <row r="126" spans="1:63" s="301" customFormat="1" ht="21" hidden="1" customHeight="1" x14ac:dyDescent="0.2">
      <c r="A126" s="245">
        <f t="shared" si="86"/>
        <v>113</v>
      </c>
      <c r="B126" s="246"/>
      <c r="C126" s="247" t="str">
        <f t="shared" si="108"/>
        <v/>
      </c>
      <c r="D126" s="248" t="str">
        <f t="shared" ca="1" si="109"/>
        <v/>
      </c>
      <c r="E126" s="249" t="str">
        <f t="shared" si="110"/>
        <v/>
      </c>
      <c r="F126" s="250" t="str">
        <f t="shared" si="111"/>
        <v/>
      </c>
      <c r="G126" s="249" t="str">
        <f t="shared" si="112"/>
        <v/>
      </c>
      <c r="H126" s="250" t="str">
        <f t="shared" si="113"/>
        <v/>
      </c>
      <c r="I126" s="249" t="str">
        <f t="shared" si="114"/>
        <v/>
      </c>
      <c r="J126" s="250" t="str">
        <f t="shared" ca="1" si="115"/>
        <v/>
      </c>
      <c r="K126" s="249" t="str">
        <f t="shared" si="116"/>
        <v/>
      </c>
      <c r="L126" s="250" t="str">
        <f t="shared" ca="1" si="117"/>
        <v/>
      </c>
      <c r="M126" s="249" t="str">
        <f t="shared" si="118"/>
        <v/>
      </c>
      <c r="N126" s="250" t="str">
        <f t="shared" ca="1" si="119"/>
        <v/>
      </c>
      <c r="O126" s="249" t="str">
        <f t="shared" si="120"/>
        <v/>
      </c>
      <c r="P126" s="250" t="str">
        <f t="shared" ca="1" si="121"/>
        <v/>
      </c>
      <c r="Q126" s="249" t="str">
        <f t="shared" si="122"/>
        <v/>
      </c>
      <c r="R126" s="250" t="str">
        <f t="shared" ca="1" si="123"/>
        <v/>
      </c>
      <c r="S126" s="249" t="str">
        <f t="shared" si="124"/>
        <v/>
      </c>
      <c r="T126" s="250" t="str">
        <f t="shared" ca="1" si="125"/>
        <v/>
      </c>
      <c r="U126" s="249" t="str">
        <f t="shared" si="126"/>
        <v/>
      </c>
      <c r="V126" s="250" t="str">
        <f t="shared" ca="1" si="127"/>
        <v/>
      </c>
      <c r="W126" s="249" t="str">
        <f t="shared" si="128"/>
        <v/>
      </c>
      <c r="X126" s="250"/>
      <c r="Y126" s="249"/>
      <c r="Z126" s="250"/>
      <c r="AA126" s="249"/>
      <c r="AB126" s="250"/>
      <c r="AC126" s="249"/>
      <c r="AD126" s="250"/>
      <c r="AE126" s="249"/>
      <c r="AF126" s="250"/>
      <c r="AG126" s="249"/>
      <c r="AH126" s="250"/>
      <c r="AI126" s="249"/>
      <c r="AJ126" s="250"/>
      <c r="AK126" s="249"/>
      <c r="AL126" s="250"/>
      <c r="AM126" s="249"/>
      <c r="AN126" s="250"/>
      <c r="AO126" s="249"/>
      <c r="AP126" s="250"/>
      <c r="AQ126" s="249"/>
      <c r="AR126" s="250"/>
      <c r="AS126" s="249"/>
      <c r="AT126" s="250"/>
      <c r="AU126" s="249"/>
      <c r="AV126" s="250"/>
      <c r="AW126" s="249"/>
      <c r="AX126" s="250"/>
      <c r="AY126" s="249"/>
      <c r="AZ126" s="250"/>
      <c r="BA126" s="249"/>
      <c r="BB126" s="250"/>
      <c r="BC126" s="249"/>
      <c r="BD126" s="250"/>
      <c r="BE126" s="249"/>
      <c r="BF126" s="250"/>
      <c r="BG126" s="249"/>
      <c r="BH126" s="250"/>
      <c r="BI126" s="249"/>
      <c r="BJ126" s="250"/>
      <c r="BK126" s="249"/>
    </row>
    <row r="127" spans="1:63" s="301" customFormat="1" ht="21" hidden="1" customHeight="1" x14ac:dyDescent="0.2">
      <c r="A127" s="245">
        <f t="shared" si="86"/>
        <v>114</v>
      </c>
      <c r="B127" s="246"/>
      <c r="C127" s="247" t="str">
        <f t="shared" si="108"/>
        <v/>
      </c>
      <c r="D127" s="248" t="str">
        <f t="shared" ca="1" si="109"/>
        <v/>
      </c>
      <c r="E127" s="249" t="str">
        <f t="shared" si="110"/>
        <v/>
      </c>
      <c r="F127" s="250" t="str">
        <f t="shared" si="111"/>
        <v/>
      </c>
      <c r="G127" s="249" t="str">
        <f t="shared" si="112"/>
        <v/>
      </c>
      <c r="H127" s="250" t="str">
        <f t="shared" si="113"/>
        <v/>
      </c>
      <c r="I127" s="249" t="str">
        <f t="shared" si="114"/>
        <v/>
      </c>
      <c r="J127" s="250" t="str">
        <f t="shared" ca="1" si="115"/>
        <v/>
      </c>
      <c r="K127" s="249" t="str">
        <f t="shared" si="116"/>
        <v/>
      </c>
      <c r="L127" s="250" t="str">
        <f t="shared" ca="1" si="117"/>
        <v/>
      </c>
      <c r="M127" s="249" t="str">
        <f t="shared" si="118"/>
        <v/>
      </c>
      <c r="N127" s="250" t="str">
        <f t="shared" ca="1" si="119"/>
        <v/>
      </c>
      <c r="O127" s="249" t="str">
        <f t="shared" si="120"/>
        <v/>
      </c>
      <c r="P127" s="250" t="str">
        <f t="shared" ca="1" si="121"/>
        <v/>
      </c>
      <c r="Q127" s="249" t="str">
        <f t="shared" si="122"/>
        <v/>
      </c>
      <c r="R127" s="250" t="str">
        <f t="shared" ca="1" si="123"/>
        <v/>
      </c>
      <c r="S127" s="249" t="str">
        <f t="shared" si="124"/>
        <v/>
      </c>
      <c r="T127" s="250" t="str">
        <f t="shared" ca="1" si="125"/>
        <v/>
      </c>
      <c r="U127" s="249" t="str">
        <f t="shared" si="126"/>
        <v/>
      </c>
      <c r="V127" s="250" t="str">
        <f t="shared" ca="1" si="127"/>
        <v/>
      </c>
      <c r="W127" s="249" t="str">
        <f t="shared" si="128"/>
        <v/>
      </c>
      <c r="X127" s="250"/>
      <c r="Y127" s="249"/>
      <c r="Z127" s="250"/>
      <c r="AA127" s="249"/>
      <c r="AB127" s="250"/>
      <c r="AC127" s="249"/>
      <c r="AD127" s="250"/>
      <c r="AE127" s="249"/>
      <c r="AF127" s="250"/>
      <c r="AG127" s="249"/>
      <c r="AH127" s="250"/>
      <c r="AI127" s="249"/>
      <c r="AJ127" s="250"/>
      <c r="AK127" s="249"/>
      <c r="AL127" s="250"/>
      <c r="AM127" s="249"/>
      <c r="AN127" s="250"/>
      <c r="AO127" s="249"/>
      <c r="AP127" s="250"/>
      <c r="AQ127" s="249"/>
      <c r="AR127" s="250"/>
      <c r="AS127" s="249"/>
      <c r="AT127" s="250"/>
      <c r="AU127" s="249"/>
      <c r="AV127" s="250"/>
      <c r="AW127" s="249"/>
      <c r="AX127" s="250"/>
      <c r="AY127" s="249"/>
      <c r="AZ127" s="250"/>
      <c r="BA127" s="249"/>
      <c r="BB127" s="250"/>
      <c r="BC127" s="249"/>
      <c r="BD127" s="250"/>
      <c r="BE127" s="249"/>
      <c r="BF127" s="250"/>
      <c r="BG127" s="249"/>
      <c r="BH127" s="250"/>
      <c r="BI127" s="249"/>
      <c r="BJ127" s="250"/>
      <c r="BK127" s="249"/>
    </row>
    <row r="128" spans="1:63" s="301" customFormat="1" ht="21" hidden="1" customHeight="1" x14ac:dyDescent="0.2">
      <c r="A128" s="245">
        <f t="shared" si="86"/>
        <v>115</v>
      </c>
      <c r="B128" s="246"/>
      <c r="C128" s="247" t="str">
        <f t="shared" si="108"/>
        <v/>
      </c>
      <c r="D128" s="248" t="str">
        <f t="shared" ca="1" si="109"/>
        <v/>
      </c>
      <c r="E128" s="249" t="str">
        <f t="shared" si="110"/>
        <v/>
      </c>
      <c r="F128" s="250" t="str">
        <f t="shared" si="111"/>
        <v/>
      </c>
      <c r="G128" s="249" t="str">
        <f t="shared" si="112"/>
        <v/>
      </c>
      <c r="H128" s="250" t="str">
        <f t="shared" si="113"/>
        <v/>
      </c>
      <c r="I128" s="249" t="str">
        <f t="shared" si="114"/>
        <v/>
      </c>
      <c r="J128" s="250" t="str">
        <f t="shared" ca="1" si="115"/>
        <v/>
      </c>
      <c r="K128" s="249" t="str">
        <f t="shared" si="116"/>
        <v/>
      </c>
      <c r="L128" s="250" t="str">
        <f t="shared" ca="1" si="117"/>
        <v/>
      </c>
      <c r="M128" s="249" t="str">
        <f t="shared" si="118"/>
        <v/>
      </c>
      <c r="N128" s="250" t="str">
        <f t="shared" ca="1" si="119"/>
        <v/>
      </c>
      <c r="O128" s="249" t="str">
        <f t="shared" si="120"/>
        <v/>
      </c>
      <c r="P128" s="250" t="str">
        <f t="shared" ca="1" si="121"/>
        <v/>
      </c>
      <c r="Q128" s="249" t="str">
        <f t="shared" si="122"/>
        <v/>
      </c>
      <c r="R128" s="250" t="str">
        <f t="shared" ca="1" si="123"/>
        <v/>
      </c>
      <c r="S128" s="249" t="str">
        <f t="shared" si="124"/>
        <v/>
      </c>
      <c r="T128" s="250" t="str">
        <f t="shared" ca="1" si="125"/>
        <v/>
      </c>
      <c r="U128" s="249" t="str">
        <f t="shared" si="126"/>
        <v/>
      </c>
      <c r="V128" s="250" t="str">
        <f t="shared" ca="1" si="127"/>
        <v/>
      </c>
      <c r="W128" s="249" t="str">
        <f t="shared" si="128"/>
        <v/>
      </c>
      <c r="X128" s="250"/>
      <c r="Y128" s="249"/>
      <c r="Z128" s="250"/>
      <c r="AA128" s="249"/>
      <c r="AB128" s="250"/>
      <c r="AC128" s="249"/>
      <c r="AD128" s="250"/>
      <c r="AE128" s="249"/>
      <c r="AF128" s="250"/>
      <c r="AG128" s="249"/>
      <c r="AH128" s="250"/>
      <c r="AI128" s="249"/>
      <c r="AJ128" s="250"/>
      <c r="AK128" s="249"/>
      <c r="AL128" s="250"/>
      <c r="AM128" s="249"/>
      <c r="AN128" s="250"/>
      <c r="AO128" s="249"/>
      <c r="AP128" s="250"/>
      <c r="AQ128" s="249"/>
      <c r="AR128" s="250"/>
      <c r="AS128" s="249"/>
      <c r="AT128" s="250"/>
      <c r="AU128" s="249"/>
      <c r="AV128" s="250"/>
      <c r="AW128" s="249"/>
      <c r="AX128" s="250"/>
      <c r="AY128" s="249"/>
      <c r="AZ128" s="250"/>
      <c r="BA128" s="249"/>
      <c r="BB128" s="250"/>
      <c r="BC128" s="249"/>
      <c r="BD128" s="250"/>
      <c r="BE128" s="249"/>
      <c r="BF128" s="250"/>
      <c r="BG128" s="249"/>
      <c r="BH128" s="250"/>
      <c r="BI128" s="249"/>
      <c r="BJ128" s="250"/>
      <c r="BK128" s="249"/>
    </row>
    <row r="129" spans="1:63" s="301" customFormat="1" ht="21" hidden="1" customHeight="1" x14ac:dyDescent="0.2">
      <c r="A129" s="245">
        <f t="shared" si="86"/>
        <v>116</v>
      </c>
      <c r="B129" s="246"/>
      <c r="C129" s="247" t="str">
        <f t="shared" si="108"/>
        <v/>
      </c>
      <c r="D129" s="248" t="str">
        <f t="shared" ca="1" si="109"/>
        <v/>
      </c>
      <c r="E129" s="249" t="str">
        <f t="shared" si="110"/>
        <v/>
      </c>
      <c r="F129" s="250" t="str">
        <f t="shared" si="111"/>
        <v/>
      </c>
      <c r="G129" s="249" t="str">
        <f t="shared" si="112"/>
        <v/>
      </c>
      <c r="H129" s="250" t="str">
        <f t="shared" si="113"/>
        <v/>
      </c>
      <c r="I129" s="249" t="str">
        <f t="shared" si="114"/>
        <v/>
      </c>
      <c r="J129" s="250" t="str">
        <f t="shared" ca="1" si="115"/>
        <v/>
      </c>
      <c r="K129" s="249" t="str">
        <f t="shared" si="116"/>
        <v/>
      </c>
      <c r="L129" s="250" t="str">
        <f t="shared" ca="1" si="117"/>
        <v/>
      </c>
      <c r="M129" s="249" t="str">
        <f t="shared" si="118"/>
        <v/>
      </c>
      <c r="N129" s="250" t="str">
        <f t="shared" ca="1" si="119"/>
        <v/>
      </c>
      <c r="O129" s="249" t="str">
        <f t="shared" si="120"/>
        <v/>
      </c>
      <c r="P129" s="250" t="str">
        <f t="shared" ca="1" si="121"/>
        <v/>
      </c>
      <c r="Q129" s="249" t="str">
        <f t="shared" si="122"/>
        <v/>
      </c>
      <c r="R129" s="250" t="str">
        <f t="shared" ca="1" si="123"/>
        <v/>
      </c>
      <c r="S129" s="249" t="str">
        <f t="shared" si="124"/>
        <v/>
      </c>
      <c r="T129" s="250" t="str">
        <f t="shared" ca="1" si="125"/>
        <v/>
      </c>
      <c r="U129" s="249" t="str">
        <f t="shared" si="126"/>
        <v/>
      </c>
      <c r="V129" s="250" t="str">
        <f t="shared" ca="1" si="127"/>
        <v/>
      </c>
      <c r="W129" s="249" t="str">
        <f t="shared" si="128"/>
        <v/>
      </c>
      <c r="X129" s="250"/>
      <c r="Y129" s="249"/>
      <c r="Z129" s="250"/>
      <c r="AA129" s="249"/>
      <c r="AB129" s="250"/>
      <c r="AC129" s="249"/>
      <c r="AD129" s="250"/>
      <c r="AE129" s="249"/>
      <c r="AF129" s="250"/>
      <c r="AG129" s="249"/>
      <c r="AH129" s="250"/>
      <c r="AI129" s="249"/>
      <c r="AJ129" s="250"/>
      <c r="AK129" s="249"/>
      <c r="AL129" s="250"/>
      <c r="AM129" s="249"/>
      <c r="AN129" s="250"/>
      <c r="AO129" s="249"/>
      <c r="AP129" s="250"/>
      <c r="AQ129" s="249"/>
      <c r="AR129" s="250"/>
      <c r="AS129" s="249"/>
      <c r="AT129" s="250"/>
      <c r="AU129" s="249"/>
      <c r="AV129" s="250"/>
      <c r="AW129" s="249"/>
      <c r="AX129" s="250"/>
      <c r="AY129" s="249"/>
      <c r="AZ129" s="250"/>
      <c r="BA129" s="249"/>
      <c r="BB129" s="250"/>
      <c r="BC129" s="249"/>
      <c r="BD129" s="250"/>
      <c r="BE129" s="249"/>
      <c r="BF129" s="250"/>
      <c r="BG129" s="249"/>
      <c r="BH129" s="250"/>
      <c r="BI129" s="249"/>
      <c r="BJ129" s="250"/>
      <c r="BK129" s="249"/>
    </row>
    <row r="130" spans="1:63" s="301" customFormat="1" ht="21" hidden="1" customHeight="1" x14ac:dyDescent="0.2">
      <c r="A130" s="245">
        <f t="shared" si="86"/>
        <v>117</v>
      </c>
      <c r="B130" s="246"/>
      <c r="C130" s="247" t="str">
        <f t="shared" si="108"/>
        <v/>
      </c>
      <c r="D130" s="248" t="str">
        <f t="shared" ca="1" si="109"/>
        <v/>
      </c>
      <c r="E130" s="249" t="str">
        <f t="shared" si="110"/>
        <v/>
      </c>
      <c r="F130" s="250" t="str">
        <f t="shared" si="111"/>
        <v/>
      </c>
      <c r="G130" s="249" t="str">
        <f t="shared" si="112"/>
        <v/>
      </c>
      <c r="H130" s="250" t="str">
        <f t="shared" si="113"/>
        <v/>
      </c>
      <c r="I130" s="249" t="str">
        <f t="shared" si="114"/>
        <v/>
      </c>
      <c r="J130" s="250" t="str">
        <f t="shared" ca="1" si="115"/>
        <v/>
      </c>
      <c r="K130" s="249" t="str">
        <f t="shared" si="116"/>
        <v/>
      </c>
      <c r="L130" s="250" t="str">
        <f t="shared" ca="1" si="117"/>
        <v/>
      </c>
      <c r="M130" s="249" t="str">
        <f t="shared" si="118"/>
        <v/>
      </c>
      <c r="N130" s="250" t="str">
        <f t="shared" ca="1" si="119"/>
        <v/>
      </c>
      <c r="O130" s="249" t="str">
        <f t="shared" si="120"/>
        <v/>
      </c>
      <c r="P130" s="250" t="str">
        <f t="shared" ca="1" si="121"/>
        <v/>
      </c>
      <c r="Q130" s="249" t="str">
        <f t="shared" si="122"/>
        <v/>
      </c>
      <c r="R130" s="250" t="str">
        <f t="shared" ca="1" si="123"/>
        <v/>
      </c>
      <c r="S130" s="249" t="str">
        <f t="shared" si="124"/>
        <v/>
      </c>
      <c r="T130" s="250" t="str">
        <f t="shared" ca="1" si="125"/>
        <v/>
      </c>
      <c r="U130" s="249" t="str">
        <f t="shared" si="126"/>
        <v/>
      </c>
      <c r="V130" s="250" t="str">
        <f t="shared" ca="1" si="127"/>
        <v/>
      </c>
      <c r="W130" s="249" t="str">
        <f t="shared" si="128"/>
        <v/>
      </c>
      <c r="X130" s="250"/>
      <c r="Y130" s="249"/>
      <c r="Z130" s="250"/>
      <c r="AA130" s="249"/>
      <c r="AB130" s="250"/>
      <c r="AC130" s="249"/>
      <c r="AD130" s="250"/>
      <c r="AE130" s="249"/>
      <c r="AF130" s="250"/>
      <c r="AG130" s="249"/>
      <c r="AH130" s="250"/>
      <c r="AI130" s="249"/>
      <c r="AJ130" s="250"/>
      <c r="AK130" s="249"/>
      <c r="AL130" s="250"/>
      <c r="AM130" s="249"/>
      <c r="AN130" s="250"/>
      <c r="AO130" s="249"/>
      <c r="AP130" s="250"/>
      <c r="AQ130" s="249"/>
      <c r="AR130" s="250"/>
      <c r="AS130" s="249"/>
      <c r="AT130" s="250"/>
      <c r="AU130" s="249"/>
      <c r="AV130" s="250"/>
      <c r="AW130" s="249"/>
      <c r="AX130" s="250"/>
      <c r="AY130" s="249"/>
      <c r="AZ130" s="250"/>
      <c r="BA130" s="249"/>
      <c r="BB130" s="250"/>
      <c r="BC130" s="249"/>
      <c r="BD130" s="250"/>
      <c r="BE130" s="249"/>
      <c r="BF130" s="250"/>
      <c r="BG130" s="249"/>
      <c r="BH130" s="250"/>
      <c r="BI130" s="249"/>
      <c r="BJ130" s="250"/>
      <c r="BK130" s="249"/>
    </row>
    <row r="131" spans="1:63" s="301" customFormat="1" ht="21" hidden="1" customHeight="1" x14ac:dyDescent="0.2">
      <c r="A131" s="245">
        <f t="shared" si="86"/>
        <v>118</v>
      </c>
      <c r="B131" s="246"/>
      <c r="C131" s="247" t="str">
        <f t="shared" si="108"/>
        <v/>
      </c>
      <c r="D131" s="248" t="str">
        <f t="shared" ca="1" si="109"/>
        <v/>
      </c>
      <c r="E131" s="249" t="str">
        <f t="shared" si="110"/>
        <v/>
      </c>
      <c r="F131" s="250" t="str">
        <f t="shared" si="111"/>
        <v/>
      </c>
      <c r="G131" s="249" t="str">
        <f t="shared" si="112"/>
        <v/>
      </c>
      <c r="H131" s="250" t="str">
        <f t="shared" si="113"/>
        <v/>
      </c>
      <c r="I131" s="249" t="str">
        <f t="shared" si="114"/>
        <v/>
      </c>
      <c r="J131" s="250" t="str">
        <f t="shared" ca="1" si="115"/>
        <v/>
      </c>
      <c r="K131" s="249" t="str">
        <f t="shared" si="116"/>
        <v/>
      </c>
      <c r="L131" s="250" t="str">
        <f t="shared" ca="1" si="117"/>
        <v/>
      </c>
      <c r="M131" s="249" t="str">
        <f t="shared" si="118"/>
        <v/>
      </c>
      <c r="N131" s="250" t="str">
        <f t="shared" ca="1" si="119"/>
        <v/>
      </c>
      <c r="O131" s="249" t="str">
        <f t="shared" si="120"/>
        <v/>
      </c>
      <c r="P131" s="250" t="str">
        <f t="shared" ca="1" si="121"/>
        <v/>
      </c>
      <c r="Q131" s="249" t="str">
        <f t="shared" si="122"/>
        <v/>
      </c>
      <c r="R131" s="250" t="str">
        <f t="shared" ca="1" si="123"/>
        <v/>
      </c>
      <c r="S131" s="249" t="str">
        <f t="shared" si="124"/>
        <v/>
      </c>
      <c r="T131" s="250" t="str">
        <f t="shared" ca="1" si="125"/>
        <v/>
      </c>
      <c r="U131" s="249" t="str">
        <f t="shared" si="126"/>
        <v/>
      </c>
      <c r="V131" s="250" t="str">
        <f t="shared" ca="1" si="127"/>
        <v/>
      </c>
      <c r="W131" s="249" t="str">
        <f t="shared" si="128"/>
        <v/>
      </c>
      <c r="X131" s="250"/>
      <c r="Y131" s="249"/>
      <c r="Z131" s="250"/>
      <c r="AA131" s="249"/>
      <c r="AB131" s="250"/>
      <c r="AC131" s="249"/>
      <c r="AD131" s="250"/>
      <c r="AE131" s="249"/>
      <c r="AF131" s="250"/>
      <c r="AG131" s="249"/>
      <c r="AH131" s="250"/>
      <c r="AI131" s="249"/>
      <c r="AJ131" s="250"/>
      <c r="AK131" s="249"/>
      <c r="AL131" s="250"/>
      <c r="AM131" s="249"/>
      <c r="AN131" s="250"/>
      <c r="AO131" s="249"/>
      <c r="AP131" s="250"/>
      <c r="AQ131" s="249"/>
      <c r="AR131" s="250"/>
      <c r="AS131" s="249"/>
      <c r="AT131" s="250"/>
      <c r="AU131" s="249"/>
      <c r="AV131" s="250"/>
      <c r="AW131" s="249"/>
      <c r="AX131" s="250"/>
      <c r="AY131" s="249"/>
      <c r="AZ131" s="250"/>
      <c r="BA131" s="249"/>
      <c r="BB131" s="250"/>
      <c r="BC131" s="249"/>
      <c r="BD131" s="250"/>
      <c r="BE131" s="249"/>
      <c r="BF131" s="250"/>
      <c r="BG131" s="249"/>
      <c r="BH131" s="250"/>
      <c r="BI131" s="249"/>
      <c r="BJ131" s="250"/>
      <c r="BK131" s="249"/>
    </row>
    <row r="132" spans="1:63" ht="21" customHeight="1" x14ac:dyDescent="0.2">
      <c r="A132" s="199"/>
      <c r="B132" s="199"/>
      <c r="C132" s="199"/>
      <c r="D132" s="241">
        <f ca="1">SUM(D14:D131)</f>
        <v>4018010923</v>
      </c>
      <c r="E132" s="199"/>
      <c r="F132" s="199"/>
      <c r="G132" s="199"/>
      <c r="H132" s="241">
        <f>SUM(H14:H131)</f>
        <v>4103322142</v>
      </c>
      <c r="I132" s="199"/>
      <c r="J132" s="199"/>
      <c r="K132" s="199"/>
      <c r="L132" s="199"/>
      <c r="M132" s="199"/>
      <c r="N132" s="199"/>
      <c r="O132" s="199"/>
      <c r="P132" s="199"/>
      <c r="Q132" s="199"/>
      <c r="R132" s="199"/>
      <c r="S132" s="199"/>
      <c r="T132" s="199"/>
      <c r="U132" s="199"/>
      <c r="V132" s="199"/>
      <c r="W132" s="199"/>
      <c r="X132" s="199"/>
      <c r="Y132" s="199"/>
      <c r="Z132" s="199"/>
      <c r="AA132" s="199"/>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241">
        <f ca="1">+D132-H132</f>
        <v>-85311219</v>
      </c>
      <c r="BA132" s="199"/>
      <c r="BB132" s="199"/>
      <c r="BC132" s="199"/>
      <c r="BD132" s="199"/>
      <c r="BE132" s="199"/>
      <c r="BF132" s="199"/>
      <c r="BG132" s="199"/>
      <c r="BH132" s="199"/>
      <c r="BI132" s="199"/>
      <c r="BJ132" s="199"/>
      <c r="BK132" s="199"/>
    </row>
    <row r="133" spans="1:63" ht="21.75" customHeight="1" x14ac:dyDescent="0.2">
      <c r="A133" s="199"/>
      <c r="B133" s="1146" t="s">
        <v>232</v>
      </c>
      <c r="C133" s="1147"/>
      <c r="D133" s="1147"/>
      <c r="E133" s="1147"/>
      <c r="F133" s="1147"/>
      <c r="G133" s="1148"/>
      <c r="H133" s="251"/>
      <c r="I133" s="251"/>
      <c r="J133" s="251"/>
      <c r="K133" s="251"/>
      <c r="L133" s="251"/>
      <c r="M133" s="251"/>
      <c r="N133" s="251"/>
      <c r="O133" s="251"/>
      <c r="P133" s="251"/>
      <c r="Q133" s="251"/>
      <c r="R133" s="251"/>
      <c r="S133" s="251"/>
      <c r="T133" s="251"/>
      <c r="U133" s="251"/>
      <c r="V133" s="251"/>
      <c r="W133" s="251"/>
      <c r="X133" s="251"/>
      <c r="Y133" s="251"/>
      <c r="Z133" s="251"/>
      <c r="AA133" s="251"/>
      <c r="AB133" s="251"/>
      <c r="AC133" s="251"/>
      <c r="AD133" s="251"/>
      <c r="AE133" s="251"/>
      <c r="AF133" s="251"/>
      <c r="AG133" s="251"/>
      <c r="AH133" s="251"/>
      <c r="AI133" s="251"/>
      <c r="AJ133" s="251"/>
      <c r="AK133" s="251"/>
      <c r="AL133" s="251"/>
      <c r="AM133" s="251"/>
      <c r="AN133" s="251"/>
      <c r="AO133" s="251"/>
      <c r="AP133" s="251"/>
      <c r="AQ133" s="251"/>
      <c r="AR133" s="251"/>
      <c r="AS133" s="251"/>
      <c r="AT133" s="251"/>
      <c r="AU133" s="251"/>
      <c r="AV133" s="251"/>
      <c r="AW133" s="251"/>
      <c r="AX133" s="251"/>
      <c r="AY133" s="251"/>
      <c r="AZ133" s="251"/>
      <c r="BA133" s="251"/>
      <c r="BB133" s="251"/>
      <c r="BC133" s="251"/>
      <c r="BD133" s="251"/>
      <c r="BE133" s="251"/>
      <c r="BF133" s="251"/>
      <c r="BG133" s="251"/>
      <c r="BH133" s="251"/>
      <c r="BI133" s="251"/>
      <c r="BJ133" s="251"/>
      <c r="BK133" s="251"/>
    </row>
    <row r="134" spans="1:63" ht="21" customHeight="1" x14ac:dyDescent="0.2">
      <c r="A134" s="245">
        <v>1</v>
      </c>
      <c r="B134" s="246" t="s">
        <v>768</v>
      </c>
      <c r="C134" s="247">
        <f t="shared" ref="C134:C197" ca="1" si="129">IF(B134="","",IF($L$4="Media aritmética",ROUND(AVERAGE(D134,F134,H134,J134,L134,N134,P134,R134,T134,V134,X134,Z134,AB134,AF134,AH134,AD134,AJ134,AL134,AN134,AP134,AR134),2),ROUND(_xlfn.STDEV.P(D134,F134,H134,J134,L134,N134,P134,R134,T134,V134,X134,Z134,AB134,AF134,AH134,AD134,AJ134,AL134,AN134,AP134,AR134),2)))</f>
        <v>14616000</v>
      </c>
      <c r="D134" s="250">
        <f t="shared" ref="D134:D197" ca="1" si="130">IF($D$8="Habilitado",IF($B134="","",ROUND(VLOOKUP($B134,UNITARIO_1,17,FALSE),2)),"")</f>
        <v>51232000</v>
      </c>
      <c r="E134" s="249">
        <f ca="1">IF($B134="","",IF(D134="","",IF($L$4="Media aritmética",(D134&lt;=$C134)*($H$5/$C$5)+(D134&gt;$C134)*0,IF(AND(ROUND(AVERAGE($D134,$F134,$H134),2)-$C134/2&lt;=D134,(ROUND(AVERAGE($D134,$F134,$H134),2)+$C134/2&gt;D134)),($H$5/$C$5),0))))</f>
        <v>0</v>
      </c>
      <c r="F134" s="250" t="str">
        <f t="shared" ref="F134:F197" si="131">IF($F$8="Habilitado",IF($B134="","",ROUND(VLOOKUP($B134,UNITARIO_2,17,FALSE),2)),"")</f>
        <v/>
      </c>
      <c r="G134" s="249" t="str">
        <f>IF($B134="","",IF(F134="","",IF($L$4="Media aritmética",(F134&lt;=$C134)*($H$5/$C$5)+(F134&gt;$C134)*0,IF(AND(ROUND(AVERAGE($D134,$F134,$H134),2)-$C134/2&lt;=F134,(ROUND(AVERAGE($D134,$F134,$H134),2)+$C134/2&gt;F134)),($H$5/$C$5),0))))</f>
        <v/>
      </c>
      <c r="H134" s="250">
        <f t="shared" ref="H134:H197" si="132">IF($H$8="Habilitado",IF($B134="","",ROUND(VLOOKUP($B134,UNITARIO_3,17,FALSE),2)),"")</f>
        <v>22000000</v>
      </c>
      <c r="I134" s="249">
        <f ca="1">IF($B134="","",IF(H134="","",IF($L$4="Media aritmética",(H134&lt;=$C134)*($H$5/$C$5)+(H134&gt;$C134)*0,IF(AND(ROUND(AVERAGE($D134,$F134,$H134),2)-$C134/2&lt;=H134,(ROUND(AVERAGE($D134,$F134,$H134),2)+$C134/2&gt;H134)),($H$5/$C$5),0))))</f>
        <v>0</v>
      </c>
      <c r="J134" s="250" t="str">
        <f t="shared" ref="J134:J197" ca="1" si="133">IF($J$8="Habilitado",IF($B134="","",ROUND(VLOOKUP($B134,UNITARIO_4,5,FALSE),2)),"")</f>
        <v/>
      </c>
      <c r="K134" s="249" t="str">
        <f t="shared" ref="K134:K197" ca="1" si="134">IF($B134="","",IF(J134="","",IF($L$4="Media aritmética",(J134&lt;=$C134)*($H$5/$C$5)+(J134&gt;$C134)*0,IF(AND(ROUND(AVERAGE($D134,$F134,$H134,$J134,$L134,$N134,$P134,$R134,$T134,$V134,$X134,$Z134,$AB134,$AD134,$AF134,$AH134,$AJ134,AL134,AN134,AP134,AR134,AT134,AV134,AX134,AZ134,BB134,BD134,BF134,BH134,BJ134),2)-$C134/2&lt;=J134,(ROUND(AVERAGE($D134,$F134,$H134,$J134,$L134,$N134,$P134,$R134,$T134,$V134,$X134,$Z134,$AB134,$AD134,$AF134,$AH134,$AJ134,AL134,AN134,AP134,AR134,AT134,AV134,AX134,AZ134,BB134,BD134,BF134,BH134,BJ134),2)+$C134/2&gt;J134)),($H$5/$C$5),0))))</f>
        <v/>
      </c>
      <c r="L134" s="250" t="str">
        <f t="shared" ref="L134:L197" ca="1" si="135">IF($L$8="Habilitado",IF($B134="","",ROUND(VLOOKUP($B134,UNITARIO_5,5,FALSE),2)),"")</f>
        <v/>
      </c>
      <c r="M134" s="249" t="str">
        <f t="shared" ref="M134:M197" ca="1" si="136">IF($B134="","",IF(L134="","",IF($L$4="Media aritmética",(L134&lt;=$C134)*($H$5/$C$5)+(L134&gt;$C134)*0,IF(AND(ROUND(AVERAGE($D134,$F134,$H134,$J134,$L134,$N134,$P134,$R134,$T134,$V134,$X134,$Z134,$AB134,$AD134,$AF134,$AH134,$AJ134,AL134,AN134,AP134,AR134,AT134,AV134,AX134,AZ134,BB134,BD134,BF134,BH134,BJ134),2)-$C134/2&lt;=L134,(ROUND(AVERAGE($D134,$F134,$H134,$J134,$L134,$N134,$P134,$R134,$T134,$V134,$X134,$Z134,$AB134,$AD134,$AF134,$AH134,$AJ134,AL134,AN134,AP134,AR134,AT134,AV134,AX134,AZ134,BB134,BD134,BF134,BH134,BJ134),2)+$C134/2&gt;L134)),($H$5/$C$5),0))))</f>
        <v/>
      </c>
      <c r="N134" s="250" t="str">
        <f t="shared" ref="N134:N197" ca="1" si="137">IF($N$8="Habilitado",IF($B134="","",ROUND(VLOOKUP($B134,UNITARIO_6,5,FALSE),2)),"")</f>
        <v/>
      </c>
      <c r="O134" s="249" t="str">
        <f t="shared" ref="O134:O197" ca="1" si="138">IF($B134="","",IF(N134="","",IF($L$4="Media aritmética",(N134&lt;=$C134)*($H$5/$C$5)+(N134&gt;$C134)*0,IF(AND(ROUND(AVERAGE($D134,$F134,$H134,$J134,$L134,$N134,$P134,$R134,$T134,$V134,$X134,$Z134,$AB134,$AD134,$AF134,$AH134,$AJ134,AL134,AN134,AP134,AR134,AT134,AV134,AX134,AZ134,BB134,BD134,BF134,BH134,BJ134),2)-$C134/2&lt;=N134,(ROUND(AVERAGE($D134,$F134,$H134,$J134,$L134,$N134,$P134,$R134,$T134,$V134,$X134,$Z134,$AB134,$AD134,$AF134,$AH134,$AJ134,AL134,AN134,AP134,AR134,AT134,AV134,AX134,AZ134,BB134,BD134,BF134,BH134,BJ134),2)+$C134/2&gt;N134)),($H$5/$C$5),0))))</f>
        <v/>
      </c>
      <c r="P134" s="250" t="str">
        <f t="shared" ref="P134:P197" ca="1" si="139">IF($P$8="Habilitado",IF($B134="","",ROUND(VLOOKUP($B134,UNITARIO_7,5,FALSE),2)),"")</f>
        <v/>
      </c>
      <c r="Q134" s="249" t="str">
        <f t="shared" ref="Q134:Q197" ca="1" si="140">IF($B134="","",IF(P134="","",IF($L$4="Media aritmética",(P134&lt;=$C134)*($H$5/$C$5)+(P134&gt;$C134)*0,IF(AND(ROUND(AVERAGE($D134,$F134,$H134,$J134,$L134,$N134,$P134,$R134,$T134,$V134,$X134,$Z134,$AB134,$AD134,$AF134,$AH134,$AJ134,AL134,AN134,AP134,AR134,AT134,AV134,AX134,AZ134,BB134,BD134,BF134,BH134,BJ134),2)-$C134/2&lt;=P134,(ROUND(AVERAGE($D134,$F134,$H134,$J134,$L134,$N134,$P134,$R134,$T134,$V134,$X134,$Z134,$AB134,$AD134,$AF134,$AH134,$AJ134,AL134,AN134,AP134,AR134,AT134,AV134,AX134,AZ134,BB134,BD134,BF134,BH134,BJ134),2)+$C134/2&gt;P134)),($H$5/$C$5),0))))</f>
        <v/>
      </c>
      <c r="R134" s="250" t="str">
        <f t="shared" ref="R134:R197" ca="1" si="141">IF($R$8="Habilitado",IF($B134="","",ROUND(VLOOKUP($B134,UNITARIO_8,5,FALSE),2)),"")</f>
        <v/>
      </c>
      <c r="S134" s="249" t="str">
        <f t="shared" ref="S134:S197" ca="1" si="142">IF($B134="","",IF(R134="","",IF($L$4="Media aritmética",(R134&lt;=$C134)*($H$5/$C$5)+(R134&gt;$C134)*0,IF(AND(ROUND(AVERAGE($D134,$F134,$H134,$J134,$L134,$N134,$P134,$R134,$T134,$V134,$X134,$Z134,$AB134,$AD134,$AF134,$AH134,$AJ134,AL134,AN134,AP134,AR134,AT134,AV134,AX134,AZ134,BB134,BD134,BF134,BH134,BJ134),2)-$C134/2&lt;=R134,(ROUND(AVERAGE($D134,$F134,$H134,$J134,$L134,$N134,$P134,$R134,$T134,$V134,$X134,$Z134,$AB134,$AD134,$AF134,$AH134,$AJ134,AL134,AN134,AP134,AR134,AT134,AV134,AX134,AZ134,BB134,BD134,BF134,BH134,BJ134),2)+$C134/2&gt;R134)),($H$5/$C$5),0))))</f>
        <v/>
      </c>
      <c r="T134" s="250" t="str">
        <f t="shared" ref="T134:T197" ca="1" si="143">IF($T$8="Habilitado",IF($B134="","",ROUND(VLOOKUP($B134,UNITARIO_9,5,FALSE),2)),"")</f>
        <v/>
      </c>
      <c r="U134" s="249" t="str">
        <f t="shared" ref="U134:U197" ca="1" si="144">IF($B134="","",IF(T134="","",IF($L$4="Media aritmética",(T134&lt;=$C134)*($H$5/$C$5)+(T134&gt;$C134)*0,IF(AND(ROUND(AVERAGE($D134,$F134,$H134,$J134,$L134,$N134,$P134,$R134,$T134,$V134,$X134,$Z134,$AB134,$AD134,$AF134,$AH134,$AJ134,AL134,AN134,AP134,AR134,AT134,AV134,AX134,AZ134,BB134,BD134,BF134,BH134,BJ134),2)-$C134/2&lt;=T134,(ROUND(AVERAGE($D134,$F134,$H134,$J134,$L134,$N134,$P134,$R134,$T134,$V134,$X134,$Z134,$AB134,$AD134,$AF134,$AH134,$AJ134,AL134,AN134,AP134,AR134,AT134,AV134,AX134,AZ134,BB134,BD134,BF134,BH134,BJ134),2)+$C134/2&gt;T134)),($H$5/$C$5),0))))</f>
        <v/>
      </c>
      <c r="V134" s="250" t="str">
        <f t="shared" ref="V134:V197" ca="1" si="145">IF($V$8="Habilitado",IF($B134="","",ROUND(VLOOKUP($B134,UNITARIO_10,5,FALSE),2)),"")</f>
        <v/>
      </c>
      <c r="W134" s="249" t="str">
        <f t="shared" ref="W134:W197" ca="1" si="146">IF($B134="","",IF(V134="","",IF($L$4="Media aritmética",(V134&lt;=$C134)*($H$5/$C$5)+(V134&gt;$C134)*0,IF(AND(ROUND(AVERAGE($D134,$F134,$H134,$J134,$L134,$N134,$P134,$R134,$T134,$V134,$X134,$Z134,$AB134,$AD134,$AF134,$AH134,$AJ134,AL134,AN134,AP134,AR134,AT134,AV134,AX134,AZ134,BB134,BD134,BF134,BH134,BJ134),2)-$C134/2&lt;=V134,(ROUND(AVERAGE($D134,$F134,$H134,$J134,$L134,$N134,$P134,$R134,$T134,$V134,$X134,$Z134,$AB134,$AD134,$AF134,$AH134,$AJ134,AL134,AN134,AP134,AR134,AT134,AV134,AX134,AZ134,BB134,BD134,BF134,BH134,BJ134),2)+$C134/2&gt;V134)),($H$5/$C$5),0))))</f>
        <v/>
      </c>
      <c r="X134" s="250" t="str">
        <f>IF($X$8="Habilitado",IF($B134="","",ROUND(VLOOKUP($B134,UNITARIO_11,5,FALSE),2)),"")</f>
        <v/>
      </c>
      <c r="Y134" s="249" t="str">
        <f>IF($B134="","",IF(X134="","",IF($L$4="Media aritmética",(X134&lt;=$C134)*($H$5/$C$5)+(X134&gt;$C134)*0,IF(AND(ROUND(AVERAGE($D134,$F134,$H134,$J134,$L134,$N134,$P134,$R134,$T134,$V134,$X134,$Z134,$AB134,$AD134,$AF134,$AH134,$AJ134,AL134,AN134,AP134,AR134,AT134,AV134,AX134,AZ134,BB134,BD134,BF134,BH134,BJ134),2)-$C134/2&lt;=X134,(ROUND(AVERAGE($D134,$F134,$H134,$J134,$L134,$N134,$P134,$R134,$T134,$V134,$X134,$Z134,$AB134,$AD134,$AF134,$AH134,$AJ134,AL134,AN134,AP134,AR134,AT134,AV134,AX134,AZ134,BB134,BD134,BF134,BH134,BJ134),2)+$C134/2&gt;X134)),($H$5/$C$5),0))))</f>
        <v/>
      </c>
      <c r="Z134" s="250" t="str">
        <f>IF($Z$8="Habilitado",IF($B134="","",ROUND(VLOOKUP($B134,UNITARIO_12,5,FALSE),2)),"")</f>
        <v/>
      </c>
      <c r="AA134" s="249" t="str">
        <f>IF($B134="","",IF(Z134="","",IF($L$4="Media aritmética",(Z134&lt;=$C134)*($H$5/$C$5)+(Z134&gt;$C134)*0,IF(AND(ROUND(AVERAGE($D134,$F134,$H134,$J134,$L134,$N134,$P134,$R134,$T134,$V134,$X134,$Z134,$AB134,$AD134,$AF134,$AH134,$AJ134,AL134,AN134,AP134,AR134,AT134,AV134,AX134,AZ134,BB134,BD134,BF134,BH134,BJ134),2)-$C134/2&lt;=Z134,(ROUND(AVERAGE($D134,$F134,$H134,$J134,$L134,$N134,$P134,$R134,$T134,$V134,$X134,$Z134,$AB134,$AD134,$AF134,$AH134,$AJ134,AL134,AN134,AP134,AR134,AT134,AV134,AX134,AZ134,BB134,BD134,BF134,BH134,BJ134),2)+$C134/2&gt;Z134)),($H$5/$C$5),0))))</f>
        <v/>
      </c>
      <c r="AB134" s="250" t="str">
        <f>IF($AB$8="Habilitado",IF($B134="","",ROUND(VLOOKUP($B134,UNITARIO_13,5,FALSE),2)),"")</f>
        <v/>
      </c>
      <c r="AC134" s="249" t="str">
        <f>IF($B134="","",IF(AB134="","",IF($L$4="Media aritmética",(AB134&lt;=$C134)*($H$5/$C$5)+(AB134&gt;$C134)*0,IF(AND(ROUND(AVERAGE($D134,$F134,$H134,$J134,$L134,$N134,$P134,$R134,$T134,$V134,$X134,$Z134,$AB134,$AD134,$AF134,$AH134,$AJ134,AL134,AN134,AP134,AR134,AT134,AV134,AX134,AZ134,BB134,BD134,BF134,BH134,BJ134),2)-$C134/2&lt;=AB134,(ROUND(AVERAGE($D134,$F134,$H134,$J134,$L134,$N134,$P134,$R134,$T134,$V134,$X134,$Z134,$AB134,$AD134,$AF134,$AH134,$AJ134,AL134,AN134,AP134,AR134,AT134,AV134,AX134,AZ134,BB134,BD134,BF134,BH134,BJ134),2)+$C134/2&gt;AB134)),($H$5/$C$5),0))))</f>
        <v/>
      </c>
      <c r="AD134" s="250" t="str">
        <f>IF($AD$8="Habilitado",IF($B134="","",ROUND(VLOOKUP($B134,UNITARIO_14,5,FALSE),2)),"")</f>
        <v/>
      </c>
      <c r="AE134" s="249" t="str">
        <f>IF($B134="","",IF(AD134="","",IF($L$4="Media aritmética",(AD134&lt;=$C134)*($H$5/$C$5)+(AD134&gt;$C134)*0,IF(AND(ROUND(AVERAGE($D134,$F134,$H134,$J134,$L134,$N134,$P134,$R134,$T134,$V134,$X134,$Z134,$AB134,$AD134,$AF134,$AH134,$AJ134,AL134,AN134,AP134,AR134,AT134,AV134,AX134,AZ134,BB134,BD134,BF134,BH134,BJ134),2)-$C134/2&lt;=AD134,(ROUND(AVERAGE($D134,$F134,$H134,$J134,$L134,$N134,$P134,$R134,$T134,$V134,$X134,$Z134,$AB134,$AD134,$AF134,$AH134,$AJ134,AL134,AN134,AP134,AR134,AT134,AV134,AX134,AZ134,BB134,BD134,BF134,BH134,BJ134),2)+$C134/2&gt;AD134)),($H$5/$C$5),0))))</f>
        <v/>
      </c>
      <c r="AF134" s="250" t="str">
        <f>IF($AF$8="Habilitado",IF($B134="","",ROUND(VLOOKUP($B134,UNITARIO_15,5,FALSE),2)),"")</f>
        <v/>
      </c>
      <c r="AG134" s="249" t="str">
        <f>IF($B134="","",IF(AF134="","",IF($L$4="Media aritmética",(AF134&lt;=$C134)*($H$5/$C$5)+(AF134&gt;$C134)*0,IF(AND(ROUND(AVERAGE($D134,$F134,$H134,$J134,$L134,$N134,$P134,$R134,$T134,$V134,$X134,$Z134,$AB134,$AD134,$AF134,$AH134,$AJ134,AL134,AN134,AP134,AR134,AT134,AV134,AX134,AZ134,BB134,BD134,BF134,BH134,BJ134),2)-$C134/2&lt;=AF134,(ROUND(AVERAGE($D134,$F134,$H134,$J134,$L134,$N134,$P134,$R134,$T134,$V134,$X134,$Z134,$AB134,$AD134,$AF134,$AH134,$AJ134,AL134,AN134,AP134,AR134,AT134,AV134,AX134,AZ134,BB134,BD134,BF134,BH134,BJ134),2)+$C134/2&gt;AF134)),($H$5/$C$5),0))))</f>
        <v/>
      </c>
      <c r="AH134" s="250" t="str">
        <f>IF($AH$8="Habilitado",IF($B134="","",ROUND(VLOOKUP($B134,UNITARIO_16,5,FALSE),2)),"")</f>
        <v/>
      </c>
      <c r="AI134" s="249" t="str">
        <f>IF($B134="","",IF(AH134="","",IF($L$4="Media aritmética",(AH134&lt;=$C134)*($H$5/$C$5)+(AH134&gt;$C134)*0,IF(AND(ROUND(AVERAGE($D134,$F134,$H134,$J134,$L134,$N134,$P134,$R134,$T134,$V134,$X134,$Z134,$AB134,$AD134,$AF134,$AH134,$AJ134,AL134,AN134,AP134,AR134,AT134,AV134,AX134,AZ134,BB134,BD134,BF134,BH134,BJ134),2)-$C134/2&lt;=AH134,(ROUND(AVERAGE($D134,$F134,$H134,$J134,$L134,$N134,$P134,$R134,$T134,$V134,$X134,$Z134,$AB134,$AD134,$AF134,$AH134,$AJ134,AL134,AN134,AP134,AR134,AT134,AV134,AX134,AZ134,BB134,BD134,BF134,BH134,BJ134),2)+$C134/2&gt;AH134)),($H$5/$C$5),0))))</f>
        <v/>
      </c>
      <c r="AJ134" s="250" t="str">
        <f>IF($AJ$8="Habilitado",IF($B134="","",ROUND(VLOOKUP($B134,UNITARIO_17,5,FALSE),2)),"")</f>
        <v/>
      </c>
      <c r="AK134" s="249" t="str">
        <f>IF($B134="","",IF(AJ134="","",IF($L$4="Media aritmética",(AJ134&lt;=$C134)*($H$5/$C$5)+(AJ134&gt;$C134)*0,IF(AND(ROUND(AVERAGE($D134,$F134,$H134,$J134,$L134,$N134,$P134,$R134,$T134,$V134,$X134,$Z134,$AB134,$AD134,$AF134,$AH134,$AJ134,AL134,AN134,AP134,AR134,AT134,AV134,AX134,AZ134,BB134,BD134,BF134,BH134,BJ134),2)-$C134/2&lt;=AJ134,(ROUND(AVERAGE($D134,$F134,$H134,$J134,$L134,$N134,$P134,$R134,$T134,$V134,$X134,$Z134,$AB134,$AD134,$AF134,$AH134,$AJ134,AL134,AN134,AP134,AR134,AT134,AV134,AX134,AZ134,BB134,BD134,BF134,BH134,BJ134),2)+$C134/2&gt;AJ134)),($H$5/$C$5),0))))</f>
        <v/>
      </c>
      <c r="AL134" s="250" t="str">
        <f>IF($AL$8="Habilitado",IF($B134="","",ROUND(VLOOKUP($B134,UNITARIO_18,5,FALSE),2)),"")</f>
        <v/>
      </c>
      <c r="AM134" s="249" t="str">
        <f>IF($B134="","",IF(AL134="","",IF($L$4="Media aritmética",(AL134&lt;=$C134)*($H$5/$C$5)+(AL134&gt;$C134)*0,IF(AND(ROUND(AVERAGE($D134,$F134,$H134,$J134,$L134,$N134,$P134,$R134,$T134,$V134,$X134,$Z134,$AB134,$AD134,$AF134,$AH134,$AJ134,AL134,AN134,AP134,AR134,AT134,AV134,AX134,AZ134,BB134,BD134,BF134,BH134,BJ134),2)-$C134/2&lt;=AL134,(ROUND(AVERAGE($D134,$F134,$H134,$J134,$L134,$N134,$P134,$R134,$T134,$V134,$X134,$Z134,$AB134,$AD134,$AF134,$AH134,$AJ134,AL134,AN134,AP134,AR134,AT134,AV134,AX134,AZ134,BB134,BD134,BF134,BH134,BJ134),2)+$C134/2&gt;AL134)),($H$5/$C$5),0))))</f>
        <v/>
      </c>
      <c r="AN134" s="250" t="str">
        <f>IF($AN$8="Habilitado",IF($B134="","",ROUND(VLOOKUP($B134,UNITARIO_19,5,FALSE),2)),"")</f>
        <v/>
      </c>
      <c r="AO134" s="249" t="str">
        <f>IF($B134="","",IF(AN134="","",IF($L$4="Media aritmética",(AN134&lt;=$C134)*($H$5/$C$5)+(AN134&gt;$C134)*0,IF(AND(ROUND(AVERAGE($D134,$F134,$H134,$J134,$L134,$N134,$P134,$R134,$T134,$V134,$X134,$Z134,$AB134,$AD134,$AF134,$AH134,$AJ134,AL134,AN134,AP134,AR134,AT134,AV134,AX134,AZ134,BB134,BD134,BF134,BH134,BJ134),2)-$C134/2&lt;=AN134,(ROUND(AVERAGE($D134,$F134,$H134,$J134,$L134,$N134,$P134,$R134,$T134,$V134,$X134,$Z134,$AB134,$AD134,$AF134,$AH134,$AJ134,AL134,AN134,AP134,AR134,AT134,AV134,AX134,AZ134,BB134,BD134,BF134,BH134,BJ134),2)+$C134/2&gt;AN134)),($H$5/$C$5),0))))</f>
        <v/>
      </c>
      <c r="AP134" s="250" t="str">
        <f>IF($AP$8="Habilitado",IF($B134="","",ROUND(VLOOKUP($B134,UNITARIO_20,5,FALSE),2)),"")</f>
        <v/>
      </c>
      <c r="AQ134" s="249" t="str">
        <f>IF($B134="","",IF(AP134="","",IF($L$4="Media aritmética",(AP134&lt;=$C134)*($H$5/$C$5)+(AP134&gt;$C134)*0,IF(AND(ROUND(AVERAGE($D134,$F134,$H134,$J134,$L134,$N134,$P134,$R134,$T134,$V134,$X134,$Z134,$AB134,$AD134,$AF134,$AH134,$AJ134,AL134,AN134,AP134,AR134,AT134,AV134,AX134,AZ134,BB134,BD134,BF134,BH134,BJ134),2)-$C134/2&lt;=AP134,(ROUND(AVERAGE($D134,$F134,$H134,$J134,$L134,$N134,$P134,$R134,$T134,$V134,$X134,$Z134,$AB134,$AD134,$AF134,$AH134,$AJ134,AL134,AN134,AP134,AR134,AT134,AV134,AX134,AZ134,BB134,BD134,BF134,BH134,BJ134),2)+$C134/2&gt;AP134)),($H$5/$C$5),0))))</f>
        <v/>
      </c>
      <c r="AR134" s="250" t="str">
        <f>IF($AR$8="Habilitado",IF($B134="","",ROUND(VLOOKUP($B134,UNITARIO_21,5,FALSE),2)),"")</f>
        <v/>
      </c>
      <c r="AS134" s="249" t="str">
        <f>IF($B134="","",IF(AR134="","",IF($L$4="Media aritmética",(AR134&lt;=$C134)*($H$5/$C$5)+(AR134&gt;$C134)*0,IF(AND(ROUND(AVERAGE($D134,$F134,$H134,$J134,$L134,$N134,$P134,$R134,$T134,$V134,$X134,$Z134,$AB134,$AD134,$AF134,$AH134,$AJ134,AL134,AN134,AP134,AR134,AT134,AV134,AX134,AZ134,BB134,BD134,BF134,BH134,BJ134),2)-$C134/2&lt;=AR134,(ROUND(AVERAGE($D134,$F134,$H134,$J134,$L134,$N134,$P134,$R134,$T134,$V134,$X134,$Z134,$AB134,$AD134,$AF134,$AH134,$AJ134,AL134,AN134,AP134,AR134,AT134,AV134,AX134,AZ134,BB134,BD134,BF134,BH134,BJ134),2)+$C134/2&gt;AR134)),($H$5/$C$5),0))))</f>
        <v/>
      </c>
      <c r="AT134" s="250"/>
      <c r="AU134" s="249"/>
      <c r="AV134" s="250"/>
      <c r="AW134" s="249"/>
      <c r="AX134" s="250"/>
      <c r="AY134" s="249"/>
      <c r="AZ134" s="250"/>
      <c r="BA134" s="249"/>
      <c r="BB134" s="250"/>
      <c r="BC134" s="249"/>
      <c r="BD134" s="250"/>
      <c r="BE134" s="249"/>
      <c r="BF134" s="250"/>
      <c r="BG134" s="249"/>
      <c r="BH134" s="250"/>
      <c r="BI134" s="249"/>
      <c r="BJ134" s="250"/>
      <c r="BK134" s="249"/>
    </row>
    <row r="135" spans="1:63" s="301" customFormat="1" ht="19.5" customHeight="1" x14ac:dyDescent="0.2">
      <c r="A135" s="245">
        <f>+A134+1</f>
        <v>2</v>
      </c>
      <c r="B135" s="246" t="s">
        <v>769</v>
      </c>
      <c r="C135" s="247">
        <f t="shared" ca="1" si="129"/>
        <v>4992120</v>
      </c>
      <c r="D135" s="250">
        <f t="shared" ca="1" si="130"/>
        <v>7980000</v>
      </c>
      <c r="E135" s="249">
        <f t="shared" ref="E135:E198" ca="1" si="147">IF($B135="","",IF(D135="","",IF($L$4="Media aritmética",(D135&lt;=$C135)*($H$5/$C$5)+(D135&gt;$C135)*0,IF(AND(ROUND(AVERAGE($D135,$F135,$H135),2)-$C135/2&lt;=D135,(ROUND(AVERAGE($D135,$F135,$H135),2)+$C135/2&gt;D135)),($H$5/$C$5),0))))</f>
        <v>0</v>
      </c>
      <c r="F135" s="250" t="str">
        <f t="shared" si="131"/>
        <v/>
      </c>
      <c r="G135" s="249" t="str">
        <f t="shared" ref="G135:G198" si="148">IF($B135="","",IF(F135="","",IF($L$4="Media aritmética",(F135&lt;=$C135)*($H$5/$C$5)+(F135&gt;$C135)*0,IF(AND(ROUND(AVERAGE($D135,$F135,$H135),2)-$C135/2&lt;=F135,(ROUND(AVERAGE($D135,$F135,$H135),2)+$C135/2&gt;F135)),($H$5/$C$5),0))))</f>
        <v/>
      </c>
      <c r="H135" s="250">
        <f t="shared" si="132"/>
        <v>17964240</v>
      </c>
      <c r="I135" s="249">
        <f t="shared" ref="I135:I198" ca="1" si="149">IF($B135="","",IF(H135="","",IF($L$4="Media aritmética",(H135&lt;=$C135)*($H$5/$C$5)+(H135&gt;$C135)*0,IF(AND(ROUND(AVERAGE($D135,$F135,$H135),2)-$C135/2&lt;=H135,(ROUND(AVERAGE($D135,$F135,$H135),2)+$C135/2&gt;H135)),($H$5/$C$5),0))))</f>
        <v>0</v>
      </c>
      <c r="J135" s="250" t="str">
        <f t="shared" ca="1" si="133"/>
        <v/>
      </c>
      <c r="K135" s="249" t="str">
        <f t="shared" ca="1" si="134"/>
        <v/>
      </c>
      <c r="L135" s="250" t="str">
        <f t="shared" ca="1" si="135"/>
        <v/>
      </c>
      <c r="M135" s="249" t="str">
        <f t="shared" ca="1" si="136"/>
        <v/>
      </c>
      <c r="N135" s="250" t="str">
        <f t="shared" ca="1" si="137"/>
        <v/>
      </c>
      <c r="O135" s="249" t="str">
        <f t="shared" ca="1" si="138"/>
        <v/>
      </c>
      <c r="P135" s="250" t="str">
        <f t="shared" ca="1" si="139"/>
        <v/>
      </c>
      <c r="Q135" s="249" t="str">
        <f t="shared" ca="1" si="140"/>
        <v/>
      </c>
      <c r="R135" s="250" t="str">
        <f t="shared" ca="1" si="141"/>
        <v/>
      </c>
      <c r="S135" s="249" t="str">
        <f t="shared" ca="1" si="142"/>
        <v/>
      </c>
      <c r="T135" s="250" t="str">
        <f t="shared" ca="1" si="143"/>
        <v/>
      </c>
      <c r="U135" s="249" t="str">
        <f t="shared" ca="1" si="144"/>
        <v/>
      </c>
      <c r="V135" s="250" t="str">
        <f t="shared" ca="1" si="145"/>
        <v/>
      </c>
      <c r="W135" s="249" t="str">
        <f t="shared" ca="1" si="146"/>
        <v/>
      </c>
      <c r="X135" s="250"/>
      <c r="Y135" s="249"/>
      <c r="Z135" s="250"/>
      <c r="AA135" s="249"/>
      <c r="AB135" s="250"/>
      <c r="AC135" s="249"/>
      <c r="AD135" s="250"/>
      <c r="AE135" s="249"/>
      <c r="AF135" s="250"/>
      <c r="AG135" s="249"/>
      <c r="AH135" s="250"/>
      <c r="AI135" s="249"/>
      <c r="AJ135" s="250"/>
      <c r="AK135" s="249"/>
      <c r="AL135" s="250"/>
      <c r="AM135" s="249"/>
      <c r="AN135" s="250"/>
      <c r="AO135" s="249"/>
      <c r="AP135" s="250"/>
      <c r="AQ135" s="249"/>
      <c r="AR135" s="250"/>
      <c r="AS135" s="249"/>
      <c r="AT135" s="250"/>
      <c r="AU135" s="249"/>
      <c r="AV135" s="250"/>
      <c r="AW135" s="249"/>
      <c r="AX135" s="250"/>
      <c r="AY135" s="249"/>
      <c r="AZ135" s="250"/>
      <c r="BA135" s="249"/>
      <c r="BB135" s="250"/>
      <c r="BC135" s="249"/>
      <c r="BD135" s="250"/>
      <c r="BE135" s="249"/>
      <c r="BF135" s="250"/>
      <c r="BG135" s="249"/>
      <c r="BH135" s="250"/>
      <c r="BI135" s="249"/>
      <c r="BJ135" s="250"/>
      <c r="BK135" s="249"/>
    </row>
    <row r="136" spans="1:63" s="301" customFormat="1" ht="21.75" customHeight="1" x14ac:dyDescent="0.2">
      <c r="A136" s="245">
        <f t="shared" ref="A136:A199" si="150">+A135+1</f>
        <v>3</v>
      </c>
      <c r="B136" s="246" t="s">
        <v>772</v>
      </c>
      <c r="C136" s="247">
        <f t="shared" ca="1" si="129"/>
        <v>147240</v>
      </c>
      <c r="D136" s="250">
        <f t="shared" ca="1" si="130"/>
        <v>2160000</v>
      </c>
      <c r="E136" s="249">
        <f t="shared" ca="1" si="147"/>
        <v>0</v>
      </c>
      <c r="F136" s="250" t="str">
        <f t="shared" si="131"/>
        <v/>
      </c>
      <c r="G136" s="249" t="str">
        <f t="shared" si="148"/>
        <v/>
      </c>
      <c r="H136" s="250">
        <f t="shared" si="132"/>
        <v>1865520</v>
      </c>
      <c r="I136" s="249">
        <f t="shared" ca="1" si="149"/>
        <v>0</v>
      </c>
      <c r="J136" s="250" t="str">
        <f t="shared" ca="1" si="133"/>
        <v/>
      </c>
      <c r="K136" s="249" t="str">
        <f t="shared" ca="1" si="134"/>
        <v/>
      </c>
      <c r="L136" s="250" t="str">
        <f t="shared" ca="1" si="135"/>
        <v/>
      </c>
      <c r="M136" s="249" t="str">
        <f t="shared" ca="1" si="136"/>
        <v/>
      </c>
      <c r="N136" s="250" t="str">
        <f t="shared" ca="1" si="137"/>
        <v/>
      </c>
      <c r="O136" s="249" t="str">
        <f t="shared" ca="1" si="138"/>
        <v/>
      </c>
      <c r="P136" s="250" t="str">
        <f t="shared" ca="1" si="139"/>
        <v/>
      </c>
      <c r="Q136" s="249" t="str">
        <f t="shared" ca="1" si="140"/>
        <v/>
      </c>
      <c r="R136" s="250" t="str">
        <f t="shared" ca="1" si="141"/>
        <v/>
      </c>
      <c r="S136" s="249" t="str">
        <f t="shared" ca="1" si="142"/>
        <v/>
      </c>
      <c r="T136" s="250" t="str">
        <f t="shared" ca="1" si="143"/>
        <v/>
      </c>
      <c r="U136" s="249" t="str">
        <f t="shared" ca="1" si="144"/>
        <v/>
      </c>
      <c r="V136" s="250" t="str">
        <f t="shared" ca="1" si="145"/>
        <v/>
      </c>
      <c r="W136" s="249" t="str">
        <f t="shared" ca="1" si="146"/>
        <v/>
      </c>
      <c r="X136" s="250"/>
      <c r="Y136" s="249"/>
      <c r="Z136" s="250"/>
      <c r="AA136" s="249"/>
      <c r="AB136" s="250"/>
      <c r="AC136" s="249"/>
      <c r="AD136" s="250"/>
      <c r="AE136" s="249"/>
      <c r="AF136" s="250"/>
      <c r="AG136" s="249"/>
      <c r="AH136" s="250"/>
      <c r="AI136" s="249"/>
      <c r="AJ136" s="250"/>
      <c r="AK136" s="249"/>
      <c r="AL136" s="250"/>
      <c r="AM136" s="249"/>
      <c r="AN136" s="250"/>
      <c r="AO136" s="249"/>
      <c r="AP136" s="250"/>
      <c r="AQ136" s="249"/>
      <c r="AR136" s="250"/>
      <c r="AS136" s="249"/>
      <c r="AT136" s="250"/>
      <c r="AU136" s="249"/>
      <c r="AV136" s="250"/>
      <c r="AW136" s="249"/>
      <c r="AX136" s="250"/>
      <c r="AY136" s="249"/>
      <c r="AZ136" s="250"/>
      <c r="BA136" s="249"/>
      <c r="BB136" s="250"/>
      <c r="BC136" s="249"/>
      <c r="BD136" s="250"/>
      <c r="BE136" s="249"/>
      <c r="BF136" s="250"/>
      <c r="BG136" s="249"/>
      <c r="BH136" s="250"/>
      <c r="BI136" s="249"/>
      <c r="BJ136" s="250"/>
      <c r="BK136" s="249"/>
    </row>
    <row r="137" spans="1:63" s="301" customFormat="1" ht="21.75" customHeight="1" x14ac:dyDescent="0.2">
      <c r="A137" s="245">
        <f t="shared" si="150"/>
        <v>4</v>
      </c>
      <c r="B137" s="246" t="s">
        <v>777</v>
      </c>
      <c r="C137" s="247">
        <f t="shared" ca="1" si="129"/>
        <v>5147902</v>
      </c>
      <c r="D137" s="250">
        <f t="shared" ca="1" si="130"/>
        <v>49777904</v>
      </c>
      <c r="E137" s="249">
        <f t="shared" ca="1" si="147"/>
        <v>0</v>
      </c>
      <c r="F137" s="250" t="str">
        <f t="shared" si="131"/>
        <v/>
      </c>
      <c r="G137" s="249" t="str">
        <f t="shared" si="148"/>
        <v/>
      </c>
      <c r="H137" s="250">
        <f t="shared" si="132"/>
        <v>39482100</v>
      </c>
      <c r="I137" s="249">
        <f t="shared" ca="1" si="149"/>
        <v>0</v>
      </c>
      <c r="J137" s="250" t="str">
        <f t="shared" ca="1" si="133"/>
        <v/>
      </c>
      <c r="K137" s="249" t="str">
        <f t="shared" ca="1" si="134"/>
        <v/>
      </c>
      <c r="L137" s="250" t="str">
        <f t="shared" ca="1" si="135"/>
        <v/>
      </c>
      <c r="M137" s="249" t="str">
        <f t="shared" ca="1" si="136"/>
        <v/>
      </c>
      <c r="N137" s="250" t="str">
        <f t="shared" ca="1" si="137"/>
        <v/>
      </c>
      <c r="O137" s="249" t="str">
        <f t="shared" ca="1" si="138"/>
        <v/>
      </c>
      <c r="P137" s="250" t="str">
        <f t="shared" ca="1" si="139"/>
        <v/>
      </c>
      <c r="Q137" s="249" t="str">
        <f t="shared" ca="1" si="140"/>
        <v/>
      </c>
      <c r="R137" s="250" t="str">
        <f t="shared" ca="1" si="141"/>
        <v/>
      </c>
      <c r="S137" s="249" t="str">
        <f t="shared" ca="1" si="142"/>
        <v/>
      </c>
      <c r="T137" s="250" t="str">
        <f t="shared" ca="1" si="143"/>
        <v/>
      </c>
      <c r="U137" s="249" t="str">
        <f t="shared" ca="1" si="144"/>
        <v/>
      </c>
      <c r="V137" s="250" t="str">
        <f t="shared" ca="1" si="145"/>
        <v/>
      </c>
      <c r="W137" s="249" t="str">
        <f t="shared" ca="1" si="146"/>
        <v/>
      </c>
      <c r="X137" s="250"/>
      <c r="Y137" s="249"/>
      <c r="Z137" s="250"/>
      <c r="AA137" s="249"/>
      <c r="AB137" s="250"/>
      <c r="AC137" s="249"/>
      <c r="AD137" s="250"/>
      <c r="AE137" s="249"/>
      <c r="AF137" s="250"/>
      <c r="AG137" s="249"/>
      <c r="AH137" s="250"/>
      <c r="AI137" s="249"/>
      <c r="AJ137" s="250"/>
      <c r="AK137" s="249"/>
      <c r="AL137" s="250"/>
      <c r="AM137" s="249"/>
      <c r="AN137" s="250"/>
      <c r="AO137" s="249"/>
      <c r="AP137" s="250"/>
      <c r="AQ137" s="249"/>
      <c r="AR137" s="250"/>
      <c r="AS137" s="249"/>
      <c r="AT137" s="250"/>
      <c r="AU137" s="249"/>
      <c r="AV137" s="250"/>
      <c r="AW137" s="249"/>
      <c r="AX137" s="250"/>
      <c r="AY137" s="249"/>
      <c r="AZ137" s="250"/>
      <c r="BA137" s="249"/>
      <c r="BB137" s="250"/>
      <c r="BC137" s="249"/>
      <c r="BD137" s="250"/>
      <c r="BE137" s="249"/>
      <c r="BF137" s="250"/>
      <c r="BG137" s="249"/>
      <c r="BH137" s="250"/>
      <c r="BI137" s="249"/>
      <c r="BJ137" s="250"/>
      <c r="BK137" s="249"/>
    </row>
    <row r="138" spans="1:63" s="301" customFormat="1" ht="21.75" customHeight="1" x14ac:dyDescent="0.2">
      <c r="A138" s="245">
        <f t="shared" si="150"/>
        <v>5</v>
      </c>
      <c r="B138" s="246" t="s">
        <v>778</v>
      </c>
      <c r="C138" s="247">
        <f t="shared" ca="1" si="129"/>
        <v>703360</v>
      </c>
      <c r="D138" s="250">
        <f t="shared" ca="1" si="130"/>
        <v>15006720</v>
      </c>
      <c r="E138" s="249">
        <f t="shared" ca="1" si="147"/>
        <v>0</v>
      </c>
      <c r="F138" s="250" t="str">
        <f t="shared" si="131"/>
        <v/>
      </c>
      <c r="G138" s="249" t="str">
        <f t="shared" si="148"/>
        <v/>
      </c>
      <c r="H138" s="250">
        <f t="shared" si="132"/>
        <v>13600000</v>
      </c>
      <c r="I138" s="249">
        <f t="shared" ca="1" si="149"/>
        <v>0</v>
      </c>
      <c r="J138" s="250" t="str">
        <f t="shared" ca="1" si="133"/>
        <v/>
      </c>
      <c r="K138" s="249" t="str">
        <f t="shared" ca="1" si="134"/>
        <v/>
      </c>
      <c r="L138" s="250" t="str">
        <f t="shared" ca="1" si="135"/>
        <v/>
      </c>
      <c r="M138" s="249" t="str">
        <f t="shared" ca="1" si="136"/>
        <v/>
      </c>
      <c r="N138" s="250" t="str">
        <f t="shared" ca="1" si="137"/>
        <v/>
      </c>
      <c r="O138" s="249" t="str">
        <f t="shared" ca="1" si="138"/>
        <v/>
      </c>
      <c r="P138" s="250" t="str">
        <f t="shared" ca="1" si="139"/>
        <v/>
      </c>
      <c r="Q138" s="249" t="str">
        <f t="shared" ca="1" si="140"/>
        <v/>
      </c>
      <c r="R138" s="250" t="str">
        <f t="shared" ca="1" si="141"/>
        <v/>
      </c>
      <c r="S138" s="249" t="str">
        <f t="shared" ca="1" si="142"/>
        <v/>
      </c>
      <c r="T138" s="250" t="str">
        <f t="shared" ca="1" si="143"/>
        <v/>
      </c>
      <c r="U138" s="249" t="str">
        <f t="shared" ca="1" si="144"/>
        <v/>
      </c>
      <c r="V138" s="250" t="str">
        <f t="shared" ca="1" si="145"/>
        <v/>
      </c>
      <c r="W138" s="249" t="str">
        <f t="shared" ca="1" si="146"/>
        <v/>
      </c>
      <c r="X138" s="250"/>
      <c r="Y138" s="249"/>
      <c r="Z138" s="250"/>
      <c r="AA138" s="249"/>
      <c r="AB138" s="250"/>
      <c r="AC138" s="249"/>
      <c r="AD138" s="250"/>
      <c r="AE138" s="249"/>
      <c r="AF138" s="250"/>
      <c r="AG138" s="249"/>
      <c r="AH138" s="250"/>
      <c r="AI138" s="249"/>
      <c r="AJ138" s="250"/>
      <c r="AK138" s="249"/>
      <c r="AL138" s="250"/>
      <c r="AM138" s="249"/>
      <c r="AN138" s="250"/>
      <c r="AO138" s="249"/>
      <c r="AP138" s="250"/>
      <c r="AQ138" s="249"/>
      <c r="AR138" s="250"/>
      <c r="AS138" s="249"/>
      <c r="AT138" s="250"/>
      <c r="AU138" s="249"/>
      <c r="AV138" s="250"/>
      <c r="AW138" s="249"/>
      <c r="AX138" s="250"/>
      <c r="AY138" s="249"/>
      <c r="AZ138" s="250"/>
      <c r="BA138" s="249"/>
      <c r="BB138" s="250"/>
      <c r="BC138" s="249"/>
      <c r="BD138" s="250"/>
      <c r="BE138" s="249"/>
      <c r="BF138" s="250"/>
      <c r="BG138" s="249"/>
      <c r="BH138" s="250"/>
      <c r="BI138" s="249"/>
      <c r="BJ138" s="250"/>
      <c r="BK138" s="249"/>
    </row>
    <row r="139" spans="1:63" s="301" customFormat="1" ht="21.75" customHeight="1" x14ac:dyDescent="0.2">
      <c r="A139" s="245">
        <f t="shared" si="150"/>
        <v>6</v>
      </c>
      <c r="B139" s="246" t="s">
        <v>782</v>
      </c>
      <c r="C139" s="247">
        <f t="shared" ca="1" si="129"/>
        <v>15320970.5</v>
      </c>
      <c r="D139" s="250">
        <f t="shared" ca="1" si="130"/>
        <v>63244059</v>
      </c>
      <c r="E139" s="249">
        <f t="shared" ca="1" si="147"/>
        <v>0</v>
      </c>
      <c r="F139" s="250" t="str">
        <f t="shared" si="131"/>
        <v/>
      </c>
      <c r="G139" s="249" t="str">
        <f t="shared" si="148"/>
        <v/>
      </c>
      <c r="H139" s="250">
        <f t="shared" si="132"/>
        <v>93886000</v>
      </c>
      <c r="I139" s="249">
        <f t="shared" ca="1" si="149"/>
        <v>0</v>
      </c>
      <c r="J139" s="250" t="str">
        <f t="shared" ca="1" si="133"/>
        <v/>
      </c>
      <c r="K139" s="249" t="str">
        <f t="shared" ca="1" si="134"/>
        <v/>
      </c>
      <c r="L139" s="250" t="str">
        <f t="shared" ca="1" si="135"/>
        <v/>
      </c>
      <c r="M139" s="249" t="str">
        <f t="shared" ca="1" si="136"/>
        <v/>
      </c>
      <c r="N139" s="250" t="str">
        <f t="shared" ca="1" si="137"/>
        <v/>
      </c>
      <c r="O139" s="249" t="str">
        <f t="shared" ca="1" si="138"/>
        <v/>
      </c>
      <c r="P139" s="250" t="str">
        <f t="shared" ca="1" si="139"/>
        <v/>
      </c>
      <c r="Q139" s="249" t="str">
        <f t="shared" ca="1" si="140"/>
        <v/>
      </c>
      <c r="R139" s="250" t="str">
        <f t="shared" ca="1" si="141"/>
        <v/>
      </c>
      <c r="S139" s="249" t="str">
        <f t="shared" ca="1" si="142"/>
        <v/>
      </c>
      <c r="T139" s="250" t="str">
        <f t="shared" ca="1" si="143"/>
        <v/>
      </c>
      <c r="U139" s="249" t="str">
        <f t="shared" ca="1" si="144"/>
        <v/>
      </c>
      <c r="V139" s="250" t="str">
        <f t="shared" ca="1" si="145"/>
        <v/>
      </c>
      <c r="W139" s="249" t="str">
        <f t="shared" ca="1" si="146"/>
        <v/>
      </c>
      <c r="X139" s="250"/>
      <c r="Y139" s="249"/>
      <c r="Z139" s="250"/>
      <c r="AA139" s="249"/>
      <c r="AB139" s="250"/>
      <c r="AC139" s="249"/>
      <c r="AD139" s="250"/>
      <c r="AE139" s="249"/>
      <c r="AF139" s="250"/>
      <c r="AG139" s="249"/>
      <c r="AH139" s="250"/>
      <c r="AI139" s="249"/>
      <c r="AJ139" s="250"/>
      <c r="AK139" s="249"/>
      <c r="AL139" s="250"/>
      <c r="AM139" s="249"/>
      <c r="AN139" s="250"/>
      <c r="AO139" s="249"/>
      <c r="AP139" s="250"/>
      <c r="AQ139" s="249"/>
      <c r="AR139" s="250"/>
      <c r="AS139" s="249"/>
      <c r="AT139" s="250"/>
      <c r="AU139" s="249"/>
      <c r="AV139" s="250"/>
      <c r="AW139" s="249"/>
      <c r="AX139" s="250"/>
      <c r="AY139" s="249"/>
      <c r="AZ139" s="250"/>
      <c r="BA139" s="249"/>
      <c r="BB139" s="250"/>
      <c r="BC139" s="249"/>
      <c r="BD139" s="250"/>
      <c r="BE139" s="249"/>
      <c r="BF139" s="250"/>
      <c r="BG139" s="249"/>
      <c r="BH139" s="250"/>
      <c r="BI139" s="249"/>
      <c r="BJ139" s="250"/>
      <c r="BK139" s="249"/>
    </row>
    <row r="140" spans="1:63" s="301" customFormat="1" ht="21.75" customHeight="1" x14ac:dyDescent="0.2">
      <c r="A140" s="245">
        <f t="shared" si="150"/>
        <v>7</v>
      </c>
      <c r="B140" s="246" t="s">
        <v>783</v>
      </c>
      <c r="C140" s="247">
        <f t="shared" ca="1" si="129"/>
        <v>1123039.5</v>
      </c>
      <c r="D140" s="250">
        <f t="shared" ca="1" si="130"/>
        <v>8923505</v>
      </c>
      <c r="E140" s="249">
        <f t="shared" ca="1" si="147"/>
        <v>0</v>
      </c>
      <c r="F140" s="250" t="str">
        <f t="shared" si="131"/>
        <v/>
      </c>
      <c r="G140" s="249" t="str">
        <f t="shared" si="148"/>
        <v/>
      </c>
      <c r="H140" s="250">
        <f t="shared" si="132"/>
        <v>11169584</v>
      </c>
      <c r="I140" s="249">
        <f t="shared" ca="1" si="149"/>
        <v>0</v>
      </c>
      <c r="J140" s="250" t="str">
        <f t="shared" ca="1" si="133"/>
        <v/>
      </c>
      <c r="K140" s="249" t="str">
        <f t="shared" ca="1" si="134"/>
        <v/>
      </c>
      <c r="L140" s="250" t="str">
        <f t="shared" ca="1" si="135"/>
        <v/>
      </c>
      <c r="M140" s="249" t="str">
        <f t="shared" ca="1" si="136"/>
        <v/>
      </c>
      <c r="N140" s="250" t="str">
        <f t="shared" ca="1" si="137"/>
        <v/>
      </c>
      <c r="O140" s="249" t="str">
        <f t="shared" ca="1" si="138"/>
        <v/>
      </c>
      <c r="P140" s="250" t="str">
        <f t="shared" ca="1" si="139"/>
        <v/>
      </c>
      <c r="Q140" s="249" t="str">
        <f t="shared" ca="1" si="140"/>
        <v/>
      </c>
      <c r="R140" s="250" t="str">
        <f t="shared" ca="1" si="141"/>
        <v/>
      </c>
      <c r="S140" s="249" t="str">
        <f t="shared" ca="1" si="142"/>
        <v/>
      </c>
      <c r="T140" s="250" t="str">
        <f t="shared" ca="1" si="143"/>
        <v/>
      </c>
      <c r="U140" s="249" t="str">
        <f t="shared" ca="1" si="144"/>
        <v/>
      </c>
      <c r="V140" s="250" t="str">
        <f t="shared" ca="1" si="145"/>
        <v/>
      </c>
      <c r="W140" s="249" t="str">
        <f t="shared" ca="1" si="146"/>
        <v/>
      </c>
      <c r="X140" s="250"/>
      <c r="Y140" s="249"/>
      <c r="Z140" s="250"/>
      <c r="AA140" s="249"/>
      <c r="AB140" s="250"/>
      <c r="AC140" s="249"/>
      <c r="AD140" s="250"/>
      <c r="AE140" s="249"/>
      <c r="AF140" s="250"/>
      <c r="AG140" s="249"/>
      <c r="AH140" s="250"/>
      <c r="AI140" s="249"/>
      <c r="AJ140" s="250"/>
      <c r="AK140" s="249"/>
      <c r="AL140" s="250"/>
      <c r="AM140" s="249"/>
      <c r="AN140" s="250"/>
      <c r="AO140" s="249"/>
      <c r="AP140" s="250"/>
      <c r="AQ140" s="249"/>
      <c r="AR140" s="250"/>
      <c r="AS140" s="249"/>
      <c r="AT140" s="250"/>
      <c r="AU140" s="249"/>
      <c r="AV140" s="250"/>
      <c r="AW140" s="249"/>
      <c r="AX140" s="250"/>
      <c r="AY140" s="249"/>
      <c r="AZ140" s="250"/>
      <c r="BA140" s="249"/>
      <c r="BB140" s="250"/>
      <c r="BC140" s="249"/>
      <c r="BD140" s="250"/>
      <c r="BE140" s="249"/>
      <c r="BF140" s="250"/>
      <c r="BG140" s="249"/>
      <c r="BH140" s="250"/>
      <c r="BI140" s="249"/>
      <c r="BJ140" s="250"/>
      <c r="BK140" s="249"/>
    </row>
    <row r="141" spans="1:63" s="301" customFormat="1" ht="21.75" customHeight="1" x14ac:dyDescent="0.2">
      <c r="A141" s="245">
        <f t="shared" si="150"/>
        <v>8</v>
      </c>
      <c r="B141" s="246" t="s">
        <v>785</v>
      </c>
      <c r="C141" s="247">
        <f t="shared" ca="1" si="129"/>
        <v>94441.5</v>
      </c>
      <c r="D141" s="250">
        <f t="shared" ca="1" si="130"/>
        <v>2172020</v>
      </c>
      <c r="E141" s="249">
        <f t="shared" ca="1" si="147"/>
        <v>0</v>
      </c>
      <c r="F141" s="250" t="str">
        <f t="shared" si="131"/>
        <v/>
      </c>
      <c r="G141" s="249" t="str">
        <f t="shared" si="148"/>
        <v/>
      </c>
      <c r="H141" s="250">
        <f t="shared" si="132"/>
        <v>1983137</v>
      </c>
      <c r="I141" s="249">
        <f t="shared" ca="1" si="149"/>
        <v>0</v>
      </c>
      <c r="J141" s="250" t="str">
        <f t="shared" ca="1" si="133"/>
        <v/>
      </c>
      <c r="K141" s="249" t="str">
        <f t="shared" ca="1" si="134"/>
        <v/>
      </c>
      <c r="L141" s="250" t="str">
        <f t="shared" ca="1" si="135"/>
        <v/>
      </c>
      <c r="M141" s="249" t="str">
        <f t="shared" ca="1" si="136"/>
        <v/>
      </c>
      <c r="N141" s="250" t="str">
        <f t="shared" ca="1" si="137"/>
        <v/>
      </c>
      <c r="O141" s="249" t="str">
        <f t="shared" ca="1" si="138"/>
        <v/>
      </c>
      <c r="P141" s="250" t="str">
        <f t="shared" ca="1" si="139"/>
        <v/>
      </c>
      <c r="Q141" s="249" t="str">
        <f t="shared" ca="1" si="140"/>
        <v/>
      </c>
      <c r="R141" s="250" t="str">
        <f t="shared" ca="1" si="141"/>
        <v/>
      </c>
      <c r="S141" s="249" t="str">
        <f t="shared" ca="1" si="142"/>
        <v/>
      </c>
      <c r="T141" s="250" t="str">
        <f t="shared" ca="1" si="143"/>
        <v/>
      </c>
      <c r="U141" s="249" t="str">
        <f t="shared" ca="1" si="144"/>
        <v/>
      </c>
      <c r="V141" s="250" t="str">
        <f t="shared" ca="1" si="145"/>
        <v/>
      </c>
      <c r="W141" s="249" t="str">
        <f t="shared" ca="1" si="146"/>
        <v/>
      </c>
      <c r="X141" s="250"/>
      <c r="Y141" s="249"/>
      <c r="Z141" s="250"/>
      <c r="AA141" s="249"/>
      <c r="AB141" s="250"/>
      <c r="AC141" s="249"/>
      <c r="AD141" s="250"/>
      <c r="AE141" s="249"/>
      <c r="AF141" s="250"/>
      <c r="AG141" s="249"/>
      <c r="AH141" s="250"/>
      <c r="AI141" s="249"/>
      <c r="AJ141" s="250"/>
      <c r="AK141" s="249"/>
      <c r="AL141" s="250"/>
      <c r="AM141" s="249"/>
      <c r="AN141" s="250"/>
      <c r="AO141" s="249"/>
      <c r="AP141" s="250"/>
      <c r="AQ141" s="249"/>
      <c r="AR141" s="250"/>
      <c r="AS141" s="249"/>
      <c r="AT141" s="250"/>
      <c r="AU141" s="249"/>
      <c r="AV141" s="250"/>
      <c r="AW141" s="249"/>
      <c r="AX141" s="250"/>
      <c r="AY141" s="249"/>
      <c r="AZ141" s="250"/>
      <c r="BA141" s="249"/>
      <c r="BB141" s="250"/>
      <c r="BC141" s="249"/>
      <c r="BD141" s="250"/>
      <c r="BE141" s="249"/>
      <c r="BF141" s="250"/>
      <c r="BG141" s="249"/>
      <c r="BH141" s="250"/>
      <c r="BI141" s="249"/>
      <c r="BJ141" s="250"/>
      <c r="BK141" s="249"/>
    </row>
    <row r="142" spans="1:63" s="301" customFormat="1" ht="21.75" customHeight="1" x14ac:dyDescent="0.2">
      <c r="A142" s="245">
        <f t="shared" si="150"/>
        <v>9</v>
      </c>
      <c r="B142" s="246" t="s">
        <v>788</v>
      </c>
      <c r="C142" s="247">
        <f t="shared" ca="1" si="129"/>
        <v>2173667.5</v>
      </c>
      <c r="D142" s="250">
        <f t="shared" ca="1" si="130"/>
        <v>6835009</v>
      </c>
      <c r="E142" s="249">
        <f t="shared" ca="1" si="147"/>
        <v>0</v>
      </c>
      <c r="F142" s="250" t="str">
        <f t="shared" si="131"/>
        <v/>
      </c>
      <c r="G142" s="249" t="str">
        <f t="shared" si="148"/>
        <v/>
      </c>
      <c r="H142" s="250">
        <f t="shared" si="132"/>
        <v>2487674</v>
      </c>
      <c r="I142" s="249">
        <f t="shared" ca="1" si="149"/>
        <v>0</v>
      </c>
      <c r="J142" s="250" t="str">
        <f t="shared" ca="1" si="133"/>
        <v/>
      </c>
      <c r="K142" s="249" t="str">
        <f t="shared" ca="1" si="134"/>
        <v/>
      </c>
      <c r="L142" s="250" t="str">
        <f t="shared" ca="1" si="135"/>
        <v/>
      </c>
      <c r="M142" s="249" t="str">
        <f t="shared" ca="1" si="136"/>
        <v/>
      </c>
      <c r="N142" s="250" t="str">
        <f t="shared" ca="1" si="137"/>
        <v/>
      </c>
      <c r="O142" s="249" t="str">
        <f t="shared" ca="1" si="138"/>
        <v/>
      </c>
      <c r="P142" s="250" t="str">
        <f t="shared" ca="1" si="139"/>
        <v/>
      </c>
      <c r="Q142" s="249" t="str">
        <f t="shared" ca="1" si="140"/>
        <v/>
      </c>
      <c r="R142" s="250" t="str">
        <f t="shared" ca="1" si="141"/>
        <v/>
      </c>
      <c r="S142" s="249" t="str">
        <f t="shared" ca="1" si="142"/>
        <v/>
      </c>
      <c r="T142" s="250" t="str">
        <f t="shared" ca="1" si="143"/>
        <v/>
      </c>
      <c r="U142" s="249" t="str">
        <f t="shared" ca="1" si="144"/>
        <v/>
      </c>
      <c r="V142" s="250" t="str">
        <f t="shared" ca="1" si="145"/>
        <v/>
      </c>
      <c r="W142" s="249" t="str">
        <f t="shared" ca="1" si="146"/>
        <v/>
      </c>
      <c r="X142" s="250"/>
      <c r="Y142" s="249"/>
      <c r="Z142" s="250"/>
      <c r="AA142" s="249"/>
      <c r="AB142" s="250"/>
      <c r="AC142" s="249"/>
      <c r="AD142" s="250"/>
      <c r="AE142" s="249"/>
      <c r="AF142" s="250"/>
      <c r="AG142" s="249"/>
      <c r="AH142" s="250"/>
      <c r="AI142" s="249"/>
      <c r="AJ142" s="250"/>
      <c r="AK142" s="249"/>
      <c r="AL142" s="250"/>
      <c r="AM142" s="249"/>
      <c r="AN142" s="250"/>
      <c r="AO142" s="249"/>
      <c r="AP142" s="250"/>
      <c r="AQ142" s="249"/>
      <c r="AR142" s="250"/>
      <c r="AS142" s="249"/>
      <c r="AT142" s="250"/>
      <c r="AU142" s="249"/>
      <c r="AV142" s="250"/>
      <c r="AW142" s="249"/>
      <c r="AX142" s="250"/>
      <c r="AY142" s="249"/>
      <c r="AZ142" s="250"/>
      <c r="BA142" s="249"/>
      <c r="BB142" s="250"/>
      <c r="BC142" s="249"/>
      <c r="BD142" s="250"/>
      <c r="BE142" s="249"/>
      <c r="BF142" s="250"/>
      <c r="BG142" s="249"/>
      <c r="BH142" s="250"/>
      <c r="BI142" s="249"/>
      <c r="BJ142" s="250"/>
      <c r="BK142" s="249"/>
    </row>
    <row r="143" spans="1:63" s="301" customFormat="1" ht="21.75" customHeight="1" x14ac:dyDescent="0.2">
      <c r="A143" s="245">
        <f t="shared" si="150"/>
        <v>10</v>
      </c>
      <c r="B143" s="246" t="s">
        <v>790</v>
      </c>
      <c r="C143" s="247">
        <f t="shared" ca="1" si="129"/>
        <v>368720</v>
      </c>
      <c r="D143" s="250">
        <f t="shared" ca="1" si="130"/>
        <v>71531680</v>
      </c>
      <c r="E143" s="249">
        <f t="shared" ca="1" si="147"/>
        <v>0</v>
      </c>
      <c r="F143" s="250" t="str">
        <f t="shared" si="131"/>
        <v/>
      </c>
      <c r="G143" s="249" t="str">
        <f t="shared" si="148"/>
        <v/>
      </c>
      <c r="H143" s="250">
        <f t="shared" si="132"/>
        <v>72269120</v>
      </c>
      <c r="I143" s="249">
        <f t="shared" ca="1" si="149"/>
        <v>0</v>
      </c>
      <c r="J143" s="250" t="str">
        <f t="shared" ca="1" si="133"/>
        <v/>
      </c>
      <c r="K143" s="249" t="str">
        <f t="shared" ca="1" si="134"/>
        <v/>
      </c>
      <c r="L143" s="250" t="str">
        <f t="shared" ca="1" si="135"/>
        <v/>
      </c>
      <c r="M143" s="249" t="str">
        <f t="shared" ca="1" si="136"/>
        <v/>
      </c>
      <c r="N143" s="250" t="str">
        <f t="shared" ca="1" si="137"/>
        <v/>
      </c>
      <c r="O143" s="249" t="str">
        <f t="shared" ca="1" si="138"/>
        <v/>
      </c>
      <c r="P143" s="250" t="str">
        <f t="shared" ca="1" si="139"/>
        <v/>
      </c>
      <c r="Q143" s="249" t="str">
        <f t="shared" ca="1" si="140"/>
        <v/>
      </c>
      <c r="R143" s="250" t="str">
        <f t="shared" ca="1" si="141"/>
        <v/>
      </c>
      <c r="S143" s="249" t="str">
        <f t="shared" ca="1" si="142"/>
        <v/>
      </c>
      <c r="T143" s="250" t="str">
        <f t="shared" ca="1" si="143"/>
        <v/>
      </c>
      <c r="U143" s="249" t="str">
        <f t="shared" ca="1" si="144"/>
        <v/>
      </c>
      <c r="V143" s="250" t="str">
        <f t="shared" ca="1" si="145"/>
        <v/>
      </c>
      <c r="W143" s="249" t="str">
        <f t="shared" ca="1" si="146"/>
        <v/>
      </c>
      <c r="X143" s="250"/>
      <c r="Y143" s="249"/>
      <c r="Z143" s="250"/>
      <c r="AA143" s="249"/>
      <c r="AB143" s="250"/>
      <c r="AC143" s="249"/>
      <c r="AD143" s="250"/>
      <c r="AE143" s="249"/>
      <c r="AF143" s="250"/>
      <c r="AG143" s="249"/>
      <c r="AH143" s="250"/>
      <c r="AI143" s="249"/>
      <c r="AJ143" s="250"/>
      <c r="AK143" s="249"/>
      <c r="AL143" s="250"/>
      <c r="AM143" s="249"/>
      <c r="AN143" s="250"/>
      <c r="AO143" s="249"/>
      <c r="AP143" s="250"/>
      <c r="AQ143" s="249"/>
      <c r="AR143" s="250"/>
      <c r="AS143" s="249"/>
      <c r="AT143" s="250"/>
      <c r="AU143" s="249"/>
      <c r="AV143" s="250"/>
      <c r="AW143" s="249"/>
      <c r="AX143" s="250"/>
      <c r="AY143" s="249"/>
      <c r="AZ143" s="250"/>
      <c r="BA143" s="249"/>
      <c r="BB143" s="250"/>
      <c r="BC143" s="249"/>
      <c r="BD143" s="250"/>
      <c r="BE143" s="249"/>
      <c r="BF143" s="250"/>
      <c r="BG143" s="249"/>
      <c r="BH143" s="250"/>
      <c r="BI143" s="249"/>
      <c r="BJ143" s="250"/>
      <c r="BK143" s="249"/>
    </row>
    <row r="144" spans="1:63" s="301" customFormat="1" ht="21.75" customHeight="1" x14ac:dyDescent="0.2">
      <c r="A144" s="245">
        <f t="shared" si="150"/>
        <v>11</v>
      </c>
      <c r="B144" s="246" t="s">
        <v>792</v>
      </c>
      <c r="C144" s="247">
        <f t="shared" ca="1" si="129"/>
        <v>5207818</v>
      </c>
      <c r="D144" s="250">
        <f t="shared" ca="1" si="130"/>
        <v>7900954</v>
      </c>
      <c r="E144" s="249">
        <f t="shared" ca="1" si="147"/>
        <v>0</v>
      </c>
      <c r="F144" s="250" t="str">
        <f t="shared" si="131"/>
        <v/>
      </c>
      <c r="G144" s="249" t="str">
        <f t="shared" si="148"/>
        <v/>
      </c>
      <c r="H144" s="250">
        <f t="shared" si="132"/>
        <v>18316590</v>
      </c>
      <c r="I144" s="249">
        <f t="shared" ca="1" si="149"/>
        <v>0</v>
      </c>
      <c r="J144" s="250" t="str">
        <f t="shared" ca="1" si="133"/>
        <v/>
      </c>
      <c r="K144" s="249" t="str">
        <f t="shared" ca="1" si="134"/>
        <v/>
      </c>
      <c r="L144" s="250" t="str">
        <f t="shared" ca="1" si="135"/>
        <v/>
      </c>
      <c r="M144" s="249" t="str">
        <f t="shared" ca="1" si="136"/>
        <v/>
      </c>
      <c r="N144" s="250" t="str">
        <f t="shared" ca="1" si="137"/>
        <v/>
      </c>
      <c r="O144" s="249" t="str">
        <f t="shared" ca="1" si="138"/>
        <v/>
      </c>
      <c r="P144" s="250" t="str">
        <f t="shared" ca="1" si="139"/>
        <v/>
      </c>
      <c r="Q144" s="249" t="str">
        <f t="shared" ca="1" si="140"/>
        <v/>
      </c>
      <c r="R144" s="250" t="str">
        <f t="shared" ca="1" si="141"/>
        <v/>
      </c>
      <c r="S144" s="249" t="str">
        <f t="shared" ca="1" si="142"/>
        <v/>
      </c>
      <c r="T144" s="250" t="str">
        <f t="shared" ca="1" si="143"/>
        <v/>
      </c>
      <c r="U144" s="249" t="str">
        <f t="shared" ca="1" si="144"/>
        <v/>
      </c>
      <c r="V144" s="250" t="str">
        <f t="shared" ca="1" si="145"/>
        <v/>
      </c>
      <c r="W144" s="249" t="str">
        <f t="shared" ca="1" si="146"/>
        <v/>
      </c>
      <c r="X144" s="250"/>
      <c r="Y144" s="249"/>
      <c r="Z144" s="250"/>
      <c r="AA144" s="249"/>
      <c r="AB144" s="250"/>
      <c r="AC144" s="249"/>
      <c r="AD144" s="250"/>
      <c r="AE144" s="249"/>
      <c r="AF144" s="250"/>
      <c r="AG144" s="249"/>
      <c r="AH144" s="250"/>
      <c r="AI144" s="249"/>
      <c r="AJ144" s="250"/>
      <c r="AK144" s="249"/>
      <c r="AL144" s="250"/>
      <c r="AM144" s="249"/>
      <c r="AN144" s="250"/>
      <c r="AO144" s="249"/>
      <c r="AP144" s="250"/>
      <c r="AQ144" s="249"/>
      <c r="AR144" s="250"/>
      <c r="AS144" s="249"/>
      <c r="AT144" s="250"/>
      <c r="AU144" s="249"/>
      <c r="AV144" s="250"/>
      <c r="AW144" s="249"/>
      <c r="AX144" s="250"/>
      <c r="AY144" s="249"/>
      <c r="AZ144" s="250"/>
      <c r="BA144" s="249"/>
      <c r="BB144" s="250"/>
      <c r="BC144" s="249"/>
      <c r="BD144" s="250"/>
      <c r="BE144" s="249"/>
      <c r="BF144" s="250"/>
      <c r="BG144" s="249"/>
      <c r="BH144" s="250"/>
      <c r="BI144" s="249"/>
      <c r="BJ144" s="250"/>
      <c r="BK144" s="249"/>
    </row>
    <row r="145" spans="1:63" s="301" customFormat="1" ht="21.75" customHeight="1" x14ac:dyDescent="0.2">
      <c r="A145" s="245">
        <f t="shared" si="150"/>
        <v>12</v>
      </c>
      <c r="B145" s="246" t="s">
        <v>794</v>
      </c>
      <c r="C145" s="247">
        <f t="shared" ca="1" si="129"/>
        <v>4742623</v>
      </c>
      <c r="D145" s="250">
        <f t="shared" ca="1" si="130"/>
        <v>7195191</v>
      </c>
      <c r="E145" s="249">
        <f t="shared" ca="1" si="147"/>
        <v>0</v>
      </c>
      <c r="F145" s="250" t="str">
        <f t="shared" si="131"/>
        <v/>
      </c>
      <c r="G145" s="249" t="str">
        <f t="shared" si="148"/>
        <v/>
      </c>
      <c r="H145" s="250">
        <f t="shared" si="132"/>
        <v>16680437</v>
      </c>
      <c r="I145" s="249">
        <f t="shared" ca="1" si="149"/>
        <v>0</v>
      </c>
      <c r="J145" s="250" t="str">
        <f t="shared" ca="1" si="133"/>
        <v/>
      </c>
      <c r="K145" s="249" t="str">
        <f t="shared" ca="1" si="134"/>
        <v/>
      </c>
      <c r="L145" s="250" t="str">
        <f t="shared" ca="1" si="135"/>
        <v/>
      </c>
      <c r="M145" s="249" t="str">
        <f t="shared" ca="1" si="136"/>
        <v/>
      </c>
      <c r="N145" s="250" t="str">
        <f t="shared" ca="1" si="137"/>
        <v/>
      </c>
      <c r="O145" s="249" t="str">
        <f t="shared" ca="1" si="138"/>
        <v/>
      </c>
      <c r="P145" s="250" t="str">
        <f t="shared" ca="1" si="139"/>
        <v/>
      </c>
      <c r="Q145" s="249" t="str">
        <f t="shared" ca="1" si="140"/>
        <v/>
      </c>
      <c r="R145" s="250" t="str">
        <f t="shared" ca="1" si="141"/>
        <v/>
      </c>
      <c r="S145" s="249" t="str">
        <f t="shared" ca="1" si="142"/>
        <v/>
      </c>
      <c r="T145" s="250" t="str">
        <f t="shared" ca="1" si="143"/>
        <v/>
      </c>
      <c r="U145" s="249" t="str">
        <f t="shared" ca="1" si="144"/>
        <v/>
      </c>
      <c r="V145" s="250" t="str">
        <f t="shared" ca="1" si="145"/>
        <v/>
      </c>
      <c r="W145" s="249" t="str">
        <f t="shared" ca="1" si="146"/>
        <v/>
      </c>
      <c r="X145" s="250"/>
      <c r="Y145" s="249"/>
      <c r="Z145" s="250"/>
      <c r="AA145" s="249"/>
      <c r="AB145" s="250"/>
      <c r="AC145" s="249"/>
      <c r="AD145" s="250"/>
      <c r="AE145" s="249"/>
      <c r="AF145" s="250"/>
      <c r="AG145" s="249"/>
      <c r="AH145" s="250"/>
      <c r="AI145" s="249"/>
      <c r="AJ145" s="250"/>
      <c r="AK145" s="249"/>
      <c r="AL145" s="250"/>
      <c r="AM145" s="249"/>
      <c r="AN145" s="250"/>
      <c r="AO145" s="249"/>
      <c r="AP145" s="250"/>
      <c r="AQ145" s="249"/>
      <c r="AR145" s="250"/>
      <c r="AS145" s="249"/>
      <c r="AT145" s="250"/>
      <c r="AU145" s="249"/>
      <c r="AV145" s="250"/>
      <c r="AW145" s="249"/>
      <c r="AX145" s="250"/>
      <c r="AY145" s="249"/>
      <c r="AZ145" s="250"/>
      <c r="BA145" s="249"/>
      <c r="BB145" s="250"/>
      <c r="BC145" s="249"/>
      <c r="BD145" s="250"/>
      <c r="BE145" s="249"/>
      <c r="BF145" s="250"/>
      <c r="BG145" s="249"/>
      <c r="BH145" s="250"/>
      <c r="BI145" s="249"/>
      <c r="BJ145" s="250"/>
      <c r="BK145" s="249"/>
    </row>
    <row r="146" spans="1:63" s="301" customFormat="1" ht="21.75" customHeight="1" x14ac:dyDescent="0.2">
      <c r="A146" s="245">
        <f t="shared" si="150"/>
        <v>13</v>
      </c>
      <c r="B146" s="246" t="s">
        <v>796</v>
      </c>
      <c r="C146" s="247">
        <f t="shared" ca="1" si="129"/>
        <v>1017918</v>
      </c>
      <c r="D146" s="250">
        <f t="shared" ca="1" si="130"/>
        <v>39395788</v>
      </c>
      <c r="E146" s="249">
        <f t="shared" ca="1" si="147"/>
        <v>0</v>
      </c>
      <c r="F146" s="250" t="str">
        <f t="shared" si="131"/>
        <v/>
      </c>
      <c r="G146" s="249" t="str">
        <f t="shared" si="148"/>
        <v/>
      </c>
      <c r="H146" s="250">
        <f t="shared" si="132"/>
        <v>41431624</v>
      </c>
      <c r="I146" s="249">
        <f t="shared" ca="1" si="149"/>
        <v>0</v>
      </c>
      <c r="J146" s="250" t="str">
        <f t="shared" ca="1" si="133"/>
        <v/>
      </c>
      <c r="K146" s="249" t="str">
        <f t="shared" ca="1" si="134"/>
        <v/>
      </c>
      <c r="L146" s="250" t="str">
        <f t="shared" ca="1" si="135"/>
        <v/>
      </c>
      <c r="M146" s="249" t="str">
        <f t="shared" ca="1" si="136"/>
        <v/>
      </c>
      <c r="N146" s="250" t="str">
        <f t="shared" ca="1" si="137"/>
        <v/>
      </c>
      <c r="O146" s="249" t="str">
        <f t="shared" ca="1" si="138"/>
        <v/>
      </c>
      <c r="P146" s="250" t="str">
        <f t="shared" ca="1" si="139"/>
        <v/>
      </c>
      <c r="Q146" s="249" t="str">
        <f t="shared" ca="1" si="140"/>
        <v/>
      </c>
      <c r="R146" s="250" t="str">
        <f t="shared" ca="1" si="141"/>
        <v/>
      </c>
      <c r="S146" s="249" t="str">
        <f t="shared" ca="1" si="142"/>
        <v/>
      </c>
      <c r="T146" s="250" t="str">
        <f t="shared" ca="1" si="143"/>
        <v/>
      </c>
      <c r="U146" s="249" t="str">
        <f t="shared" ca="1" si="144"/>
        <v/>
      </c>
      <c r="V146" s="250" t="str">
        <f t="shared" ca="1" si="145"/>
        <v/>
      </c>
      <c r="W146" s="249" t="str">
        <f t="shared" ca="1" si="146"/>
        <v/>
      </c>
      <c r="X146" s="250"/>
      <c r="Y146" s="249"/>
      <c r="Z146" s="250"/>
      <c r="AA146" s="249"/>
      <c r="AB146" s="250"/>
      <c r="AC146" s="249"/>
      <c r="AD146" s="250"/>
      <c r="AE146" s="249"/>
      <c r="AF146" s="250"/>
      <c r="AG146" s="249"/>
      <c r="AH146" s="250"/>
      <c r="AI146" s="249"/>
      <c r="AJ146" s="250"/>
      <c r="AK146" s="249"/>
      <c r="AL146" s="250"/>
      <c r="AM146" s="249"/>
      <c r="AN146" s="250"/>
      <c r="AO146" s="249"/>
      <c r="AP146" s="250"/>
      <c r="AQ146" s="249"/>
      <c r="AR146" s="250"/>
      <c r="AS146" s="249"/>
      <c r="AT146" s="250"/>
      <c r="AU146" s="249"/>
      <c r="AV146" s="250"/>
      <c r="AW146" s="249"/>
      <c r="AX146" s="250"/>
      <c r="AY146" s="249"/>
      <c r="AZ146" s="250"/>
      <c r="BA146" s="249"/>
      <c r="BB146" s="250"/>
      <c r="BC146" s="249"/>
      <c r="BD146" s="250"/>
      <c r="BE146" s="249"/>
      <c r="BF146" s="250"/>
      <c r="BG146" s="249"/>
      <c r="BH146" s="250"/>
      <c r="BI146" s="249"/>
      <c r="BJ146" s="250"/>
      <c r="BK146" s="249"/>
    </row>
    <row r="147" spans="1:63" s="301" customFormat="1" ht="21.75" customHeight="1" x14ac:dyDescent="0.2">
      <c r="A147" s="245">
        <f t="shared" si="150"/>
        <v>14</v>
      </c>
      <c r="B147" s="246" t="s">
        <v>798</v>
      </c>
      <c r="C147" s="247">
        <f t="shared" ca="1" si="129"/>
        <v>8689583</v>
      </c>
      <c r="D147" s="250">
        <f t="shared" ca="1" si="130"/>
        <v>30121334</v>
      </c>
      <c r="E147" s="249">
        <f t="shared" ca="1" si="147"/>
        <v>0</v>
      </c>
      <c r="F147" s="250" t="str">
        <f t="shared" si="131"/>
        <v/>
      </c>
      <c r="G147" s="249" t="str">
        <f t="shared" si="148"/>
        <v/>
      </c>
      <c r="H147" s="250">
        <f t="shared" si="132"/>
        <v>47500500</v>
      </c>
      <c r="I147" s="249">
        <f t="shared" ca="1" si="149"/>
        <v>0</v>
      </c>
      <c r="J147" s="250" t="str">
        <f t="shared" ca="1" si="133"/>
        <v/>
      </c>
      <c r="K147" s="249" t="str">
        <f t="shared" ca="1" si="134"/>
        <v/>
      </c>
      <c r="L147" s="250" t="str">
        <f t="shared" ca="1" si="135"/>
        <v/>
      </c>
      <c r="M147" s="249" t="str">
        <f t="shared" ca="1" si="136"/>
        <v/>
      </c>
      <c r="N147" s="250" t="str">
        <f t="shared" ca="1" si="137"/>
        <v/>
      </c>
      <c r="O147" s="249" t="str">
        <f t="shared" ca="1" si="138"/>
        <v/>
      </c>
      <c r="P147" s="250" t="str">
        <f t="shared" ca="1" si="139"/>
        <v/>
      </c>
      <c r="Q147" s="249" t="str">
        <f t="shared" ca="1" si="140"/>
        <v/>
      </c>
      <c r="R147" s="250" t="str">
        <f t="shared" ca="1" si="141"/>
        <v/>
      </c>
      <c r="S147" s="249" t="str">
        <f t="shared" ca="1" si="142"/>
        <v/>
      </c>
      <c r="T147" s="250" t="str">
        <f t="shared" ca="1" si="143"/>
        <v/>
      </c>
      <c r="U147" s="249" t="str">
        <f t="shared" ca="1" si="144"/>
        <v/>
      </c>
      <c r="V147" s="250" t="str">
        <f t="shared" ca="1" si="145"/>
        <v/>
      </c>
      <c r="W147" s="249" t="str">
        <f t="shared" ca="1" si="146"/>
        <v/>
      </c>
      <c r="X147" s="250"/>
      <c r="Y147" s="249"/>
      <c r="Z147" s="250"/>
      <c r="AA147" s="249"/>
      <c r="AB147" s="250"/>
      <c r="AC147" s="249"/>
      <c r="AD147" s="250"/>
      <c r="AE147" s="249"/>
      <c r="AF147" s="250"/>
      <c r="AG147" s="249"/>
      <c r="AH147" s="250"/>
      <c r="AI147" s="249"/>
      <c r="AJ147" s="250"/>
      <c r="AK147" s="249"/>
      <c r="AL147" s="250"/>
      <c r="AM147" s="249"/>
      <c r="AN147" s="250"/>
      <c r="AO147" s="249"/>
      <c r="AP147" s="250"/>
      <c r="AQ147" s="249"/>
      <c r="AR147" s="250"/>
      <c r="AS147" s="249"/>
      <c r="AT147" s="250"/>
      <c r="AU147" s="249"/>
      <c r="AV147" s="250"/>
      <c r="AW147" s="249"/>
      <c r="AX147" s="250"/>
      <c r="AY147" s="249"/>
      <c r="AZ147" s="250"/>
      <c r="BA147" s="249"/>
      <c r="BB147" s="250"/>
      <c r="BC147" s="249"/>
      <c r="BD147" s="250"/>
      <c r="BE147" s="249"/>
      <c r="BF147" s="250"/>
      <c r="BG147" s="249"/>
      <c r="BH147" s="250"/>
      <c r="BI147" s="249"/>
      <c r="BJ147" s="250"/>
      <c r="BK147" s="249"/>
    </row>
    <row r="148" spans="1:63" s="301" customFormat="1" ht="21.75" customHeight="1" x14ac:dyDescent="0.2">
      <c r="A148" s="245">
        <f t="shared" si="150"/>
        <v>15</v>
      </c>
      <c r="B148" s="246" t="s">
        <v>806</v>
      </c>
      <c r="C148" s="247">
        <f t="shared" ca="1" si="129"/>
        <v>7454962.5</v>
      </c>
      <c r="D148" s="250">
        <f t="shared" ca="1" si="130"/>
        <v>4353471</v>
      </c>
      <c r="E148" s="249">
        <f t="shared" ca="1" si="147"/>
        <v>0</v>
      </c>
      <c r="F148" s="250" t="str">
        <f t="shared" si="131"/>
        <v/>
      </c>
      <c r="G148" s="249" t="str">
        <f t="shared" si="148"/>
        <v/>
      </c>
      <c r="H148" s="250">
        <f t="shared" si="132"/>
        <v>19263396</v>
      </c>
      <c r="I148" s="249">
        <f t="shared" ca="1" si="149"/>
        <v>0</v>
      </c>
      <c r="J148" s="250" t="str">
        <f t="shared" ca="1" si="133"/>
        <v/>
      </c>
      <c r="K148" s="249" t="str">
        <f t="shared" ca="1" si="134"/>
        <v/>
      </c>
      <c r="L148" s="250" t="str">
        <f t="shared" ca="1" si="135"/>
        <v/>
      </c>
      <c r="M148" s="249" t="str">
        <f t="shared" ca="1" si="136"/>
        <v/>
      </c>
      <c r="N148" s="250" t="str">
        <f t="shared" ca="1" si="137"/>
        <v/>
      </c>
      <c r="O148" s="249" t="str">
        <f t="shared" ca="1" si="138"/>
        <v/>
      </c>
      <c r="P148" s="250" t="str">
        <f t="shared" ca="1" si="139"/>
        <v/>
      </c>
      <c r="Q148" s="249" t="str">
        <f t="shared" ca="1" si="140"/>
        <v/>
      </c>
      <c r="R148" s="250" t="str">
        <f t="shared" ca="1" si="141"/>
        <v/>
      </c>
      <c r="S148" s="249" t="str">
        <f t="shared" ca="1" si="142"/>
        <v/>
      </c>
      <c r="T148" s="250" t="str">
        <f t="shared" ca="1" si="143"/>
        <v/>
      </c>
      <c r="U148" s="249" t="str">
        <f t="shared" ca="1" si="144"/>
        <v/>
      </c>
      <c r="V148" s="250" t="str">
        <f t="shared" ca="1" si="145"/>
        <v/>
      </c>
      <c r="W148" s="249" t="str">
        <f t="shared" ca="1" si="146"/>
        <v/>
      </c>
      <c r="X148" s="250"/>
      <c r="Y148" s="249"/>
      <c r="Z148" s="250"/>
      <c r="AA148" s="249"/>
      <c r="AB148" s="250"/>
      <c r="AC148" s="249"/>
      <c r="AD148" s="250"/>
      <c r="AE148" s="249"/>
      <c r="AF148" s="250"/>
      <c r="AG148" s="249"/>
      <c r="AH148" s="250"/>
      <c r="AI148" s="249"/>
      <c r="AJ148" s="250"/>
      <c r="AK148" s="249"/>
      <c r="AL148" s="250"/>
      <c r="AM148" s="249"/>
      <c r="AN148" s="250"/>
      <c r="AO148" s="249"/>
      <c r="AP148" s="250"/>
      <c r="AQ148" s="249"/>
      <c r="AR148" s="250"/>
      <c r="AS148" s="249"/>
      <c r="AT148" s="250"/>
      <c r="AU148" s="249"/>
      <c r="AV148" s="250"/>
      <c r="AW148" s="249"/>
      <c r="AX148" s="250"/>
      <c r="AY148" s="249"/>
      <c r="AZ148" s="250"/>
      <c r="BA148" s="249"/>
      <c r="BB148" s="250"/>
      <c r="BC148" s="249"/>
      <c r="BD148" s="250"/>
      <c r="BE148" s="249"/>
      <c r="BF148" s="250"/>
      <c r="BG148" s="249"/>
      <c r="BH148" s="250"/>
      <c r="BI148" s="249"/>
      <c r="BJ148" s="250"/>
      <c r="BK148" s="249"/>
    </row>
    <row r="149" spans="1:63" s="301" customFormat="1" ht="21.75" customHeight="1" x14ac:dyDescent="0.2">
      <c r="A149" s="245">
        <f t="shared" si="150"/>
        <v>16</v>
      </c>
      <c r="B149" s="246" t="s">
        <v>808</v>
      </c>
      <c r="C149" s="247">
        <f t="shared" ca="1" si="129"/>
        <v>1012719.5</v>
      </c>
      <c r="D149" s="250">
        <f t="shared" ca="1" si="130"/>
        <v>614494</v>
      </c>
      <c r="E149" s="249">
        <f t="shared" ca="1" si="147"/>
        <v>0</v>
      </c>
      <c r="F149" s="250" t="str">
        <f t="shared" si="131"/>
        <v/>
      </c>
      <c r="G149" s="249" t="str">
        <f t="shared" si="148"/>
        <v/>
      </c>
      <c r="H149" s="250">
        <f t="shared" si="132"/>
        <v>2639933</v>
      </c>
      <c r="I149" s="249">
        <f t="shared" ca="1" si="149"/>
        <v>0</v>
      </c>
      <c r="J149" s="250" t="str">
        <f t="shared" ca="1" si="133"/>
        <v/>
      </c>
      <c r="K149" s="249" t="str">
        <f t="shared" ca="1" si="134"/>
        <v/>
      </c>
      <c r="L149" s="250" t="str">
        <f t="shared" ca="1" si="135"/>
        <v/>
      </c>
      <c r="M149" s="249" t="str">
        <f t="shared" ca="1" si="136"/>
        <v/>
      </c>
      <c r="N149" s="250" t="str">
        <f t="shared" ca="1" si="137"/>
        <v/>
      </c>
      <c r="O149" s="249" t="str">
        <f t="shared" ca="1" si="138"/>
        <v/>
      </c>
      <c r="P149" s="250" t="str">
        <f t="shared" ca="1" si="139"/>
        <v/>
      </c>
      <c r="Q149" s="249" t="str">
        <f t="shared" ca="1" si="140"/>
        <v/>
      </c>
      <c r="R149" s="250" t="str">
        <f t="shared" ca="1" si="141"/>
        <v/>
      </c>
      <c r="S149" s="249" t="str">
        <f t="shared" ca="1" si="142"/>
        <v/>
      </c>
      <c r="T149" s="250" t="str">
        <f t="shared" ca="1" si="143"/>
        <v/>
      </c>
      <c r="U149" s="249" t="str">
        <f t="shared" ca="1" si="144"/>
        <v/>
      </c>
      <c r="V149" s="250" t="str">
        <f t="shared" ca="1" si="145"/>
        <v/>
      </c>
      <c r="W149" s="249" t="str">
        <f t="shared" ca="1" si="146"/>
        <v/>
      </c>
      <c r="X149" s="250"/>
      <c r="Y149" s="249"/>
      <c r="Z149" s="250"/>
      <c r="AA149" s="249"/>
      <c r="AB149" s="250"/>
      <c r="AC149" s="249"/>
      <c r="AD149" s="250"/>
      <c r="AE149" s="249"/>
      <c r="AF149" s="250"/>
      <c r="AG149" s="249"/>
      <c r="AH149" s="250"/>
      <c r="AI149" s="249"/>
      <c r="AJ149" s="250"/>
      <c r="AK149" s="249"/>
      <c r="AL149" s="250"/>
      <c r="AM149" s="249"/>
      <c r="AN149" s="250"/>
      <c r="AO149" s="249"/>
      <c r="AP149" s="250"/>
      <c r="AQ149" s="249"/>
      <c r="AR149" s="250"/>
      <c r="AS149" s="249"/>
      <c r="AT149" s="250"/>
      <c r="AU149" s="249"/>
      <c r="AV149" s="250"/>
      <c r="AW149" s="249"/>
      <c r="AX149" s="250"/>
      <c r="AY149" s="249"/>
      <c r="AZ149" s="250"/>
      <c r="BA149" s="249"/>
      <c r="BB149" s="250"/>
      <c r="BC149" s="249"/>
      <c r="BD149" s="250"/>
      <c r="BE149" s="249"/>
      <c r="BF149" s="250"/>
      <c r="BG149" s="249"/>
      <c r="BH149" s="250"/>
      <c r="BI149" s="249"/>
      <c r="BJ149" s="250"/>
      <c r="BK149" s="249"/>
    </row>
    <row r="150" spans="1:63" s="301" customFormat="1" ht="21.75" customHeight="1" x14ac:dyDescent="0.2">
      <c r="A150" s="245">
        <f t="shared" si="150"/>
        <v>17</v>
      </c>
      <c r="B150" s="246" t="s">
        <v>811</v>
      </c>
      <c r="C150" s="247">
        <f t="shared" ca="1" si="129"/>
        <v>823049</v>
      </c>
      <c r="D150" s="250">
        <f t="shared" ca="1" si="130"/>
        <v>7104923</v>
      </c>
      <c r="E150" s="249">
        <f t="shared" ca="1" si="147"/>
        <v>0</v>
      </c>
      <c r="F150" s="250" t="str">
        <f t="shared" si="131"/>
        <v/>
      </c>
      <c r="G150" s="249" t="str">
        <f t="shared" si="148"/>
        <v/>
      </c>
      <c r="H150" s="250">
        <f t="shared" si="132"/>
        <v>5458825</v>
      </c>
      <c r="I150" s="249">
        <f t="shared" ca="1" si="149"/>
        <v>0</v>
      </c>
      <c r="J150" s="250" t="str">
        <f t="shared" ca="1" si="133"/>
        <v/>
      </c>
      <c r="K150" s="249" t="str">
        <f t="shared" ca="1" si="134"/>
        <v/>
      </c>
      <c r="L150" s="250" t="str">
        <f t="shared" ca="1" si="135"/>
        <v/>
      </c>
      <c r="M150" s="249" t="str">
        <f t="shared" ca="1" si="136"/>
        <v/>
      </c>
      <c r="N150" s="250" t="str">
        <f t="shared" ca="1" si="137"/>
        <v/>
      </c>
      <c r="O150" s="249" t="str">
        <f t="shared" ca="1" si="138"/>
        <v/>
      </c>
      <c r="P150" s="250" t="str">
        <f t="shared" ca="1" si="139"/>
        <v/>
      </c>
      <c r="Q150" s="249" t="str">
        <f t="shared" ca="1" si="140"/>
        <v/>
      </c>
      <c r="R150" s="250" t="str">
        <f t="shared" ca="1" si="141"/>
        <v/>
      </c>
      <c r="S150" s="249" t="str">
        <f t="shared" ca="1" si="142"/>
        <v/>
      </c>
      <c r="T150" s="250" t="str">
        <f t="shared" ca="1" si="143"/>
        <v/>
      </c>
      <c r="U150" s="249" t="str">
        <f t="shared" ca="1" si="144"/>
        <v/>
      </c>
      <c r="V150" s="250" t="str">
        <f t="shared" ca="1" si="145"/>
        <v/>
      </c>
      <c r="W150" s="249" t="str">
        <f t="shared" ca="1" si="146"/>
        <v/>
      </c>
      <c r="X150" s="250"/>
      <c r="Y150" s="249"/>
      <c r="Z150" s="250"/>
      <c r="AA150" s="249"/>
      <c r="AB150" s="250"/>
      <c r="AC150" s="249"/>
      <c r="AD150" s="250"/>
      <c r="AE150" s="249"/>
      <c r="AF150" s="250"/>
      <c r="AG150" s="249"/>
      <c r="AH150" s="250"/>
      <c r="AI150" s="249"/>
      <c r="AJ150" s="250"/>
      <c r="AK150" s="249"/>
      <c r="AL150" s="250"/>
      <c r="AM150" s="249"/>
      <c r="AN150" s="250"/>
      <c r="AO150" s="249"/>
      <c r="AP150" s="250"/>
      <c r="AQ150" s="249"/>
      <c r="AR150" s="250"/>
      <c r="AS150" s="249"/>
      <c r="AT150" s="250"/>
      <c r="AU150" s="249"/>
      <c r="AV150" s="250"/>
      <c r="AW150" s="249"/>
      <c r="AX150" s="250"/>
      <c r="AY150" s="249"/>
      <c r="AZ150" s="250"/>
      <c r="BA150" s="249"/>
      <c r="BB150" s="250"/>
      <c r="BC150" s="249"/>
      <c r="BD150" s="250"/>
      <c r="BE150" s="249"/>
      <c r="BF150" s="250"/>
      <c r="BG150" s="249"/>
      <c r="BH150" s="250"/>
      <c r="BI150" s="249"/>
      <c r="BJ150" s="250"/>
      <c r="BK150" s="249"/>
    </row>
    <row r="151" spans="1:63" s="301" customFormat="1" ht="21.75" customHeight="1" x14ac:dyDescent="0.2">
      <c r="A151" s="245">
        <f t="shared" si="150"/>
        <v>18</v>
      </c>
      <c r="B151" s="246" t="s">
        <v>813</v>
      </c>
      <c r="C151" s="247">
        <f t="shared" ca="1" si="129"/>
        <v>44646</v>
      </c>
      <c r="D151" s="250">
        <f t="shared" ca="1" si="130"/>
        <v>385404</v>
      </c>
      <c r="E151" s="249">
        <f t="shared" ca="1" si="147"/>
        <v>0</v>
      </c>
      <c r="F151" s="250" t="str">
        <f t="shared" si="131"/>
        <v/>
      </c>
      <c r="G151" s="249" t="str">
        <f t="shared" si="148"/>
        <v/>
      </c>
      <c r="H151" s="250">
        <f t="shared" si="132"/>
        <v>296112</v>
      </c>
      <c r="I151" s="249">
        <f t="shared" ca="1" si="149"/>
        <v>0</v>
      </c>
      <c r="J151" s="250" t="str">
        <f t="shared" ca="1" si="133"/>
        <v/>
      </c>
      <c r="K151" s="249" t="str">
        <f t="shared" ca="1" si="134"/>
        <v/>
      </c>
      <c r="L151" s="250" t="str">
        <f t="shared" ca="1" si="135"/>
        <v/>
      </c>
      <c r="M151" s="249" t="str">
        <f t="shared" ca="1" si="136"/>
        <v/>
      </c>
      <c r="N151" s="250" t="str">
        <f t="shared" ca="1" si="137"/>
        <v/>
      </c>
      <c r="O151" s="249" t="str">
        <f t="shared" ca="1" si="138"/>
        <v/>
      </c>
      <c r="P151" s="250" t="str">
        <f t="shared" ca="1" si="139"/>
        <v/>
      </c>
      <c r="Q151" s="249" t="str">
        <f t="shared" ca="1" si="140"/>
        <v/>
      </c>
      <c r="R151" s="250" t="str">
        <f t="shared" ca="1" si="141"/>
        <v/>
      </c>
      <c r="S151" s="249" t="str">
        <f t="shared" ca="1" si="142"/>
        <v/>
      </c>
      <c r="T151" s="250" t="str">
        <f t="shared" ca="1" si="143"/>
        <v/>
      </c>
      <c r="U151" s="249" t="str">
        <f t="shared" ca="1" si="144"/>
        <v/>
      </c>
      <c r="V151" s="250" t="str">
        <f t="shared" ca="1" si="145"/>
        <v/>
      </c>
      <c r="W151" s="249" t="str">
        <f t="shared" ca="1" si="146"/>
        <v/>
      </c>
      <c r="X151" s="250"/>
      <c r="Y151" s="249"/>
      <c r="Z151" s="250"/>
      <c r="AA151" s="249"/>
      <c r="AB151" s="250"/>
      <c r="AC151" s="249"/>
      <c r="AD151" s="250"/>
      <c r="AE151" s="249"/>
      <c r="AF151" s="250"/>
      <c r="AG151" s="249"/>
      <c r="AH151" s="250"/>
      <c r="AI151" s="249"/>
      <c r="AJ151" s="250"/>
      <c r="AK151" s="249"/>
      <c r="AL151" s="250"/>
      <c r="AM151" s="249"/>
      <c r="AN151" s="250"/>
      <c r="AO151" s="249"/>
      <c r="AP151" s="250"/>
      <c r="AQ151" s="249"/>
      <c r="AR151" s="250"/>
      <c r="AS151" s="249"/>
      <c r="AT151" s="250"/>
      <c r="AU151" s="249"/>
      <c r="AV151" s="250"/>
      <c r="AW151" s="249"/>
      <c r="AX151" s="250"/>
      <c r="AY151" s="249"/>
      <c r="AZ151" s="250"/>
      <c r="BA151" s="249"/>
      <c r="BB151" s="250"/>
      <c r="BC151" s="249"/>
      <c r="BD151" s="250"/>
      <c r="BE151" s="249"/>
      <c r="BF151" s="250"/>
      <c r="BG151" s="249"/>
      <c r="BH151" s="250"/>
      <c r="BI151" s="249"/>
      <c r="BJ151" s="250"/>
      <c r="BK151" s="249"/>
    </row>
    <row r="152" spans="1:63" s="301" customFormat="1" ht="21.75" customHeight="1" x14ac:dyDescent="0.2">
      <c r="A152" s="245">
        <f t="shared" si="150"/>
        <v>19</v>
      </c>
      <c r="B152" s="246" t="s">
        <v>815</v>
      </c>
      <c r="C152" s="247">
        <f t="shared" ca="1" si="129"/>
        <v>2002127.5</v>
      </c>
      <c r="D152" s="250">
        <f t="shared" ca="1" si="130"/>
        <v>19926350</v>
      </c>
      <c r="E152" s="249">
        <f t="shared" ca="1" si="147"/>
        <v>0</v>
      </c>
      <c r="F152" s="250" t="str">
        <f t="shared" si="131"/>
        <v/>
      </c>
      <c r="G152" s="249" t="str">
        <f t="shared" si="148"/>
        <v/>
      </c>
      <c r="H152" s="250">
        <f t="shared" si="132"/>
        <v>15922095</v>
      </c>
      <c r="I152" s="249">
        <f t="shared" ca="1" si="149"/>
        <v>0</v>
      </c>
      <c r="J152" s="250" t="str">
        <f t="shared" ca="1" si="133"/>
        <v/>
      </c>
      <c r="K152" s="249" t="str">
        <f t="shared" ca="1" si="134"/>
        <v/>
      </c>
      <c r="L152" s="250" t="str">
        <f t="shared" ca="1" si="135"/>
        <v/>
      </c>
      <c r="M152" s="249" t="str">
        <f t="shared" ca="1" si="136"/>
        <v/>
      </c>
      <c r="N152" s="250" t="str">
        <f t="shared" ca="1" si="137"/>
        <v/>
      </c>
      <c r="O152" s="249" t="str">
        <f t="shared" ca="1" si="138"/>
        <v/>
      </c>
      <c r="P152" s="250" t="str">
        <f t="shared" ca="1" si="139"/>
        <v/>
      </c>
      <c r="Q152" s="249" t="str">
        <f t="shared" ca="1" si="140"/>
        <v/>
      </c>
      <c r="R152" s="250" t="str">
        <f t="shared" ca="1" si="141"/>
        <v/>
      </c>
      <c r="S152" s="249" t="str">
        <f t="shared" ca="1" si="142"/>
        <v/>
      </c>
      <c r="T152" s="250" t="str">
        <f t="shared" ca="1" si="143"/>
        <v/>
      </c>
      <c r="U152" s="249" t="str">
        <f t="shared" ca="1" si="144"/>
        <v/>
      </c>
      <c r="V152" s="250" t="str">
        <f t="shared" ca="1" si="145"/>
        <v/>
      </c>
      <c r="W152" s="249" t="str">
        <f t="shared" ca="1" si="146"/>
        <v/>
      </c>
      <c r="X152" s="250"/>
      <c r="Y152" s="249"/>
      <c r="Z152" s="250"/>
      <c r="AA152" s="249"/>
      <c r="AB152" s="250"/>
      <c r="AC152" s="249"/>
      <c r="AD152" s="250"/>
      <c r="AE152" s="249"/>
      <c r="AF152" s="250"/>
      <c r="AG152" s="249"/>
      <c r="AH152" s="250"/>
      <c r="AI152" s="249"/>
      <c r="AJ152" s="250"/>
      <c r="AK152" s="249"/>
      <c r="AL152" s="250"/>
      <c r="AM152" s="249"/>
      <c r="AN152" s="250"/>
      <c r="AO152" s="249"/>
      <c r="AP152" s="250"/>
      <c r="AQ152" s="249"/>
      <c r="AR152" s="250"/>
      <c r="AS152" s="249"/>
      <c r="AT152" s="250"/>
      <c r="AU152" s="249"/>
      <c r="AV152" s="250"/>
      <c r="AW152" s="249"/>
      <c r="AX152" s="250"/>
      <c r="AY152" s="249"/>
      <c r="AZ152" s="250"/>
      <c r="BA152" s="249"/>
      <c r="BB152" s="250"/>
      <c r="BC152" s="249"/>
      <c r="BD152" s="250"/>
      <c r="BE152" s="249"/>
      <c r="BF152" s="250"/>
      <c r="BG152" s="249"/>
      <c r="BH152" s="250"/>
      <c r="BI152" s="249"/>
      <c r="BJ152" s="250"/>
      <c r="BK152" s="249"/>
    </row>
    <row r="153" spans="1:63" s="301" customFormat="1" ht="21.75" customHeight="1" x14ac:dyDescent="0.2">
      <c r="A153" s="245">
        <f t="shared" si="150"/>
        <v>20</v>
      </c>
      <c r="B153" s="246" t="s">
        <v>817</v>
      </c>
      <c r="C153" s="247">
        <f t="shared" ca="1" si="129"/>
        <v>482878.5</v>
      </c>
      <c r="D153" s="250">
        <f t="shared" ca="1" si="130"/>
        <v>5469402</v>
      </c>
      <c r="E153" s="249">
        <f t="shared" ca="1" si="147"/>
        <v>0</v>
      </c>
      <c r="F153" s="250" t="str">
        <f t="shared" si="131"/>
        <v/>
      </c>
      <c r="G153" s="249" t="str">
        <f t="shared" si="148"/>
        <v/>
      </c>
      <c r="H153" s="250">
        <f t="shared" si="132"/>
        <v>4503645</v>
      </c>
      <c r="I153" s="249">
        <f t="shared" ca="1" si="149"/>
        <v>0</v>
      </c>
      <c r="J153" s="250" t="str">
        <f t="shared" ca="1" si="133"/>
        <v/>
      </c>
      <c r="K153" s="249" t="str">
        <f t="shared" ca="1" si="134"/>
        <v/>
      </c>
      <c r="L153" s="250" t="str">
        <f t="shared" ca="1" si="135"/>
        <v/>
      </c>
      <c r="M153" s="249" t="str">
        <f t="shared" ca="1" si="136"/>
        <v/>
      </c>
      <c r="N153" s="250" t="str">
        <f t="shared" ca="1" si="137"/>
        <v/>
      </c>
      <c r="O153" s="249" t="str">
        <f t="shared" ca="1" si="138"/>
        <v/>
      </c>
      <c r="P153" s="250" t="str">
        <f t="shared" ca="1" si="139"/>
        <v/>
      </c>
      <c r="Q153" s="249" t="str">
        <f t="shared" ca="1" si="140"/>
        <v/>
      </c>
      <c r="R153" s="250" t="str">
        <f t="shared" ca="1" si="141"/>
        <v/>
      </c>
      <c r="S153" s="249" t="str">
        <f t="shared" ca="1" si="142"/>
        <v/>
      </c>
      <c r="T153" s="250" t="str">
        <f t="shared" ca="1" si="143"/>
        <v/>
      </c>
      <c r="U153" s="249" t="str">
        <f t="shared" ca="1" si="144"/>
        <v/>
      </c>
      <c r="V153" s="250" t="str">
        <f t="shared" ca="1" si="145"/>
        <v/>
      </c>
      <c r="W153" s="249" t="str">
        <f t="shared" ca="1" si="146"/>
        <v/>
      </c>
      <c r="X153" s="250"/>
      <c r="Y153" s="249"/>
      <c r="Z153" s="250"/>
      <c r="AA153" s="249"/>
      <c r="AB153" s="250"/>
      <c r="AC153" s="249"/>
      <c r="AD153" s="250"/>
      <c r="AE153" s="249"/>
      <c r="AF153" s="250"/>
      <c r="AG153" s="249"/>
      <c r="AH153" s="250"/>
      <c r="AI153" s="249"/>
      <c r="AJ153" s="250"/>
      <c r="AK153" s="249"/>
      <c r="AL153" s="250"/>
      <c r="AM153" s="249"/>
      <c r="AN153" s="250"/>
      <c r="AO153" s="249"/>
      <c r="AP153" s="250"/>
      <c r="AQ153" s="249"/>
      <c r="AR153" s="250"/>
      <c r="AS153" s="249"/>
      <c r="AT153" s="250"/>
      <c r="AU153" s="249"/>
      <c r="AV153" s="250"/>
      <c r="AW153" s="249"/>
      <c r="AX153" s="250"/>
      <c r="AY153" s="249"/>
      <c r="AZ153" s="250"/>
      <c r="BA153" s="249"/>
      <c r="BB153" s="250"/>
      <c r="BC153" s="249"/>
      <c r="BD153" s="250"/>
      <c r="BE153" s="249"/>
      <c r="BF153" s="250"/>
      <c r="BG153" s="249"/>
      <c r="BH153" s="250"/>
      <c r="BI153" s="249"/>
      <c r="BJ153" s="250"/>
      <c r="BK153" s="249"/>
    </row>
    <row r="154" spans="1:63" s="301" customFormat="1" ht="21.75" customHeight="1" x14ac:dyDescent="0.2">
      <c r="A154" s="245">
        <f t="shared" si="150"/>
        <v>21</v>
      </c>
      <c r="B154" s="246" t="s">
        <v>819</v>
      </c>
      <c r="C154" s="247">
        <f t="shared" ca="1" si="129"/>
        <v>911043.5</v>
      </c>
      <c r="D154" s="250">
        <f t="shared" ca="1" si="130"/>
        <v>14220648</v>
      </c>
      <c r="E154" s="249">
        <f t="shared" ca="1" si="147"/>
        <v>0</v>
      </c>
      <c r="F154" s="250" t="str">
        <f t="shared" si="131"/>
        <v/>
      </c>
      <c r="G154" s="249" t="str">
        <f t="shared" si="148"/>
        <v/>
      </c>
      <c r="H154" s="250">
        <f t="shared" si="132"/>
        <v>12398561</v>
      </c>
      <c r="I154" s="249">
        <f t="shared" ca="1" si="149"/>
        <v>0</v>
      </c>
      <c r="J154" s="250" t="str">
        <f t="shared" ca="1" si="133"/>
        <v/>
      </c>
      <c r="K154" s="249" t="str">
        <f t="shared" ca="1" si="134"/>
        <v/>
      </c>
      <c r="L154" s="250" t="str">
        <f t="shared" ca="1" si="135"/>
        <v/>
      </c>
      <c r="M154" s="249" t="str">
        <f t="shared" ca="1" si="136"/>
        <v/>
      </c>
      <c r="N154" s="250" t="str">
        <f t="shared" ca="1" si="137"/>
        <v/>
      </c>
      <c r="O154" s="249" t="str">
        <f t="shared" ca="1" si="138"/>
        <v/>
      </c>
      <c r="P154" s="250" t="str">
        <f t="shared" ca="1" si="139"/>
        <v/>
      </c>
      <c r="Q154" s="249" t="str">
        <f t="shared" ca="1" si="140"/>
        <v/>
      </c>
      <c r="R154" s="250" t="str">
        <f t="shared" ca="1" si="141"/>
        <v/>
      </c>
      <c r="S154" s="249" t="str">
        <f t="shared" ca="1" si="142"/>
        <v/>
      </c>
      <c r="T154" s="250" t="str">
        <f t="shared" ca="1" si="143"/>
        <v/>
      </c>
      <c r="U154" s="249" t="str">
        <f t="shared" ca="1" si="144"/>
        <v/>
      </c>
      <c r="V154" s="250" t="str">
        <f t="shared" ca="1" si="145"/>
        <v/>
      </c>
      <c r="W154" s="249" t="str">
        <f t="shared" ca="1" si="146"/>
        <v/>
      </c>
      <c r="X154" s="250"/>
      <c r="Y154" s="249"/>
      <c r="Z154" s="250"/>
      <c r="AA154" s="249"/>
      <c r="AB154" s="250"/>
      <c r="AC154" s="249"/>
      <c r="AD154" s="250"/>
      <c r="AE154" s="249"/>
      <c r="AF154" s="250"/>
      <c r="AG154" s="249"/>
      <c r="AH154" s="250"/>
      <c r="AI154" s="249"/>
      <c r="AJ154" s="250"/>
      <c r="AK154" s="249"/>
      <c r="AL154" s="250"/>
      <c r="AM154" s="249"/>
      <c r="AN154" s="250"/>
      <c r="AO154" s="249"/>
      <c r="AP154" s="250"/>
      <c r="AQ154" s="249"/>
      <c r="AR154" s="250"/>
      <c r="AS154" s="249"/>
      <c r="AT154" s="250"/>
      <c r="AU154" s="249"/>
      <c r="AV154" s="250"/>
      <c r="AW154" s="249"/>
      <c r="AX154" s="250"/>
      <c r="AY154" s="249"/>
      <c r="AZ154" s="250"/>
      <c r="BA154" s="249"/>
      <c r="BB154" s="250"/>
      <c r="BC154" s="249"/>
      <c r="BD154" s="250"/>
      <c r="BE154" s="249"/>
      <c r="BF154" s="250"/>
      <c r="BG154" s="249"/>
      <c r="BH154" s="250"/>
      <c r="BI154" s="249"/>
      <c r="BJ154" s="250"/>
      <c r="BK154" s="249"/>
    </row>
    <row r="155" spans="1:63" s="301" customFormat="1" ht="21.75" customHeight="1" x14ac:dyDescent="0.2">
      <c r="A155" s="245">
        <f t="shared" si="150"/>
        <v>22</v>
      </c>
      <c r="B155" s="246" t="s">
        <v>821</v>
      </c>
      <c r="C155" s="247">
        <f t="shared" ca="1" si="129"/>
        <v>4116577.5</v>
      </c>
      <c r="D155" s="250">
        <f t="shared" ca="1" si="130"/>
        <v>78005655</v>
      </c>
      <c r="E155" s="249">
        <f t="shared" ca="1" si="147"/>
        <v>0</v>
      </c>
      <c r="F155" s="250" t="str">
        <f t="shared" si="131"/>
        <v/>
      </c>
      <c r="G155" s="249" t="str">
        <f t="shared" si="148"/>
        <v/>
      </c>
      <c r="H155" s="250">
        <f t="shared" si="132"/>
        <v>69772500</v>
      </c>
      <c r="I155" s="249">
        <f t="shared" ca="1" si="149"/>
        <v>0</v>
      </c>
      <c r="J155" s="250" t="str">
        <f t="shared" ca="1" si="133"/>
        <v/>
      </c>
      <c r="K155" s="249" t="str">
        <f t="shared" ca="1" si="134"/>
        <v/>
      </c>
      <c r="L155" s="250" t="str">
        <f t="shared" ca="1" si="135"/>
        <v/>
      </c>
      <c r="M155" s="249" t="str">
        <f t="shared" ca="1" si="136"/>
        <v/>
      </c>
      <c r="N155" s="250" t="str">
        <f t="shared" ca="1" si="137"/>
        <v/>
      </c>
      <c r="O155" s="249" t="str">
        <f t="shared" ca="1" si="138"/>
        <v/>
      </c>
      <c r="P155" s="250" t="str">
        <f t="shared" ca="1" si="139"/>
        <v/>
      </c>
      <c r="Q155" s="249" t="str">
        <f t="shared" ca="1" si="140"/>
        <v/>
      </c>
      <c r="R155" s="250" t="str">
        <f t="shared" ca="1" si="141"/>
        <v/>
      </c>
      <c r="S155" s="249" t="str">
        <f t="shared" ca="1" si="142"/>
        <v/>
      </c>
      <c r="T155" s="250" t="str">
        <f t="shared" ca="1" si="143"/>
        <v/>
      </c>
      <c r="U155" s="249" t="str">
        <f t="shared" ca="1" si="144"/>
        <v/>
      </c>
      <c r="V155" s="250" t="str">
        <f t="shared" ca="1" si="145"/>
        <v/>
      </c>
      <c r="W155" s="249" t="str">
        <f t="shared" ca="1" si="146"/>
        <v/>
      </c>
      <c r="X155" s="250"/>
      <c r="Y155" s="249"/>
      <c r="Z155" s="250"/>
      <c r="AA155" s="249"/>
      <c r="AB155" s="250"/>
      <c r="AC155" s="249"/>
      <c r="AD155" s="250"/>
      <c r="AE155" s="249"/>
      <c r="AF155" s="250"/>
      <c r="AG155" s="249"/>
      <c r="AH155" s="250"/>
      <c r="AI155" s="249"/>
      <c r="AJ155" s="250"/>
      <c r="AK155" s="249"/>
      <c r="AL155" s="250"/>
      <c r="AM155" s="249"/>
      <c r="AN155" s="250"/>
      <c r="AO155" s="249"/>
      <c r="AP155" s="250"/>
      <c r="AQ155" s="249"/>
      <c r="AR155" s="250"/>
      <c r="AS155" s="249"/>
      <c r="AT155" s="250"/>
      <c r="AU155" s="249"/>
      <c r="AV155" s="250"/>
      <c r="AW155" s="249"/>
      <c r="AX155" s="250"/>
      <c r="AY155" s="249"/>
      <c r="AZ155" s="250"/>
      <c r="BA155" s="249"/>
      <c r="BB155" s="250"/>
      <c r="BC155" s="249"/>
      <c r="BD155" s="250"/>
      <c r="BE155" s="249"/>
      <c r="BF155" s="250"/>
      <c r="BG155" s="249"/>
      <c r="BH155" s="250"/>
      <c r="BI155" s="249"/>
      <c r="BJ155" s="250"/>
      <c r="BK155" s="249"/>
    </row>
    <row r="156" spans="1:63" s="301" customFormat="1" ht="21.75" customHeight="1" x14ac:dyDescent="0.2">
      <c r="A156" s="245">
        <f t="shared" si="150"/>
        <v>23</v>
      </c>
      <c r="B156" s="246" t="s">
        <v>823</v>
      </c>
      <c r="C156" s="247">
        <f t="shared" ca="1" si="129"/>
        <v>250441.5</v>
      </c>
      <c r="D156" s="250">
        <f t="shared" ca="1" si="130"/>
        <v>4796248</v>
      </c>
      <c r="E156" s="249">
        <f t="shared" ca="1" si="147"/>
        <v>0</v>
      </c>
      <c r="F156" s="250" t="str">
        <f t="shared" si="131"/>
        <v/>
      </c>
      <c r="G156" s="249" t="str">
        <f t="shared" si="148"/>
        <v/>
      </c>
      <c r="H156" s="250">
        <f t="shared" si="132"/>
        <v>4295365</v>
      </c>
      <c r="I156" s="249">
        <f t="shared" ca="1" si="149"/>
        <v>0</v>
      </c>
      <c r="J156" s="250" t="str">
        <f t="shared" ca="1" si="133"/>
        <v/>
      </c>
      <c r="K156" s="249" t="str">
        <f t="shared" ca="1" si="134"/>
        <v/>
      </c>
      <c r="L156" s="250" t="str">
        <f t="shared" ca="1" si="135"/>
        <v/>
      </c>
      <c r="M156" s="249" t="str">
        <f t="shared" ca="1" si="136"/>
        <v/>
      </c>
      <c r="N156" s="250" t="str">
        <f t="shared" ca="1" si="137"/>
        <v/>
      </c>
      <c r="O156" s="249" t="str">
        <f t="shared" ca="1" si="138"/>
        <v/>
      </c>
      <c r="P156" s="250" t="str">
        <f t="shared" ca="1" si="139"/>
        <v/>
      </c>
      <c r="Q156" s="249" t="str">
        <f t="shared" ca="1" si="140"/>
        <v/>
      </c>
      <c r="R156" s="250" t="str">
        <f t="shared" ca="1" si="141"/>
        <v/>
      </c>
      <c r="S156" s="249" t="str">
        <f t="shared" ca="1" si="142"/>
        <v/>
      </c>
      <c r="T156" s="250" t="str">
        <f t="shared" ca="1" si="143"/>
        <v/>
      </c>
      <c r="U156" s="249" t="str">
        <f t="shared" ca="1" si="144"/>
        <v/>
      </c>
      <c r="V156" s="250" t="str">
        <f t="shared" ca="1" si="145"/>
        <v/>
      </c>
      <c r="W156" s="249" t="str">
        <f t="shared" ca="1" si="146"/>
        <v/>
      </c>
      <c r="X156" s="250"/>
      <c r="Y156" s="249"/>
      <c r="Z156" s="250"/>
      <c r="AA156" s="249"/>
      <c r="AB156" s="250"/>
      <c r="AC156" s="249"/>
      <c r="AD156" s="250"/>
      <c r="AE156" s="249"/>
      <c r="AF156" s="250"/>
      <c r="AG156" s="249"/>
      <c r="AH156" s="250"/>
      <c r="AI156" s="249"/>
      <c r="AJ156" s="250"/>
      <c r="AK156" s="249"/>
      <c r="AL156" s="250"/>
      <c r="AM156" s="249"/>
      <c r="AN156" s="250"/>
      <c r="AO156" s="249"/>
      <c r="AP156" s="250"/>
      <c r="AQ156" s="249"/>
      <c r="AR156" s="250"/>
      <c r="AS156" s="249"/>
      <c r="AT156" s="250"/>
      <c r="AU156" s="249"/>
      <c r="AV156" s="250"/>
      <c r="AW156" s="249"/>
      <c r="AX156" s="250"/>
      <c r="AY156" s="249"/>
      <c r="AZ156" s="250"/>
      <c r="BA156" s="249"/>
      <c r="BB156" s="250"/>
      <c r="BC156" s="249"/>
      <c r="BD156" s="250"/>
      <c r="BE156" s="249"/>
      <c r="BF156" s="250"/>
      <c r="BG156" s="249"/>
      <c r="BH156" s="250"/>
      <c r="BI156" s="249"/>
      <c r="BJ156" s="250"/>
      <c r="BK156" s="249"/>
    </row>
    <row r="157" spans="1:63" s="301" customFormat="1" ht="21.75" customHeight="1" x14ac:dyDescent="0.2">
      <c r="A157" s="245">
        <f t="shared" si="150"/>
        <v>24</v>
      </c>
      <c r="B157" s="246" t="s">
        <v>827</v>
      </c>
      <c r="C157" s="247">
        <f t="shared" ca="1" si="129"/>
        <v>1396231</v>
      </c>
      <c r="D157" s="250">
        <f t="shared" ca="1" si="130"/>
        <v>6180983</v>
      </c>
      <c r="E157" s="249">
        <f t="shared" ca="1" si="147"/>
        <v>0</v>
      </c>
      <c r="F157" s="250" t="str">
        <f t="shared" si="131"/>
        <v/>
      </c>
      <c r="G157" s="249" t="str">
        <f t="shared" si="148"/>
        <v/>
      </c>
      <c r="H157" s="250">
        <f t="shared" si="132"/>
        <v>8973445</v>
      </c>
      <c r="I157" s="249">
        <f t="shared" ca="1" si="149"/>
        <v>0</v>
      </c>
      <c r="J157" s="250" t="str">
        <f t="shared" ca="1" si="133"/>
        <v/>
      </c>
      <c r="K157" s="249" t="str">
        <f t="shared" ca="1" si="134"/>
        <v/>
      </c>
      <c r="L157" s="250" t="str">
        <f t="shared" ca="1" si="135"/>
        <v/>
      </c>
      <c r="M157" s="249" t="str">
        <f t="shared" ca="1" si="136"/>
        <v/>
      </c>
      <c r="N157" s="250" t="str">
        <f t="shared" ca="1" si="137"/>
        <v/>
      </c>
      <c r="O157" s="249" t="str">
        <f t="shared" ca="1" si="138"/>
        <v/>
      </c>
      <c r="P157" s="250" t="str">
        <f t="shared" ca="1" si="139"/>
        <v/>
      </c>
      <c r="Q157" s="249" t="str">
        <f t="shared" ca="1" si="140"/>
        <v/>
      </c>
      <c r="R157" s="250" t="str">
        <f t="shared" ca="1" si="141"/>
        <v/>
      </c>
      <c r="S157" s="249" t="str">
        <f t="shared" ca="1" si="142"/>
        <v/>
      </c>
      <c r="T157" s="250" t="str">
        <f t="shared" ca="1" si="143"/>
        <v/>
      </c>
      <c r="U157" s="249" t="str">
        <f t="shared" ca="1" si="144"/>
        <v/>
      </c>
      <c r="V157" s="250" t="str">
        <f t="shared" ca="1" si="145"/>
        <v/>
      </c>
      <c r="W157" s="249" t="str">
        <f t="shared" ca="1" si="146"/>
        <v/>
      </c>
      <c r="X157" s="250"/>
      <c r="Y157" s="249"/>
      <c r="Z157" s="250"/>
      <c r="AA157" s="249"/>
      <c r="AB157" s="250"/>
      <c r="AC157" s="249"/>
      <c r="AD157" s="250"/>
      <c r="AE157" s="249"/>
      <c r="AF157" s="250"/>
      <c r="AG157" s="249"/>
      <c r="AH157" s="250"/>
      <c r="AI157" s="249"/>
      <c r="AJ157" s="250"/>
      <c r="AK157" s="249"/>
      <c r="AL157" s="250"/>
      <c r="AM157" s="249"/>
      <c r="AN157" s="250"/>
      <c r="AO157" s="249"/>
      <c r="AP157" s="250"/>
      <c r="AQ157" s="249"/>
      <c r="AR157" s="250"/>
      <c r="AS157" s="249"/>
      <c r="AT157" s="250"/>
      <c r="AU157" s="249"/>
      <c r="AV157" s="250"/>
      <c r="AW157" s="249"/>
      <c r="AX157" s="250"/>
      <c r="AY157" s="249"/>
      <c r="AZ157" s="250"/>
      <c r="BA157" s="249"/>
      <c r="BB157" s="250"/>
      <c r="BC157" s="249"/>
      <c r="BD157" s="250"/>
      <c r="BE157" s="249"/>
      <c r="BF157" s="250"/>
      <c r="BG157" s="249"/>
      <c r="BH157" s="250"/>
      <c r="BI157" s="249"/>
      <c r="BJ157" s="250"/>
      <c r="BK157" s="249"/>
    </row>
    <row r="158" spans="1:63" s="301" customFormat="1" ht="21.75" customHeight="1" x14ac:dyDescent="0.2">
      <c r="A158" s="245">
        <f t="shared" si="150"/>
        <v>25</v>
      </c>
      <c r="B158" s="246" t="s">
        <v>829</v>
      </c>
      <c r="C158" s="247">
        <f t="shared" ca="1" si="129"/>
        <v>1881423.5</v>
      </c>
      <c r="D158" s="250">
        <f t="shared" ca="1" si="130"/>
        <v>7877928</v>
      </c>
      <c r="E158" s="249">
        <f t="shared" ca="1" si="147"/>
        <v>0</v>
      </c>
      <c r="F158" s="250" t="str">
        <f t="shared" si="131"/>
        <v/>
      </c>
      <c r="G158" s="249" t="str">
        <f t="shared" si="148"/>
        <v/>
      </c>
      <c r="H158" s="250">
        <f t="shared" si="132"/>
        <v>11640775</v>
      </c>
      <c r="I158" s="249">
        <f t="shared" ca="1" si="149"/>
        <v>0</v>
      </c>
      <c r="J158" s="250" t="str">
        <f t="shared" ca="1" si="133"/>
        <v/>
      </c>
      <c r="K158" s="249" t="str">
        <f t="shared" ca="1" si="134"/>
        <v/>
      </c>
      <c r="L158" s="250" t="str">
        <f t="shared" ca="1" si="135"/>
        <v/>
      </c>
      <c r="M158" s="249" t="str">
        <f t="shared" ca="1" si="136"/>
        <v/>
      </c>
      <c r="N158" s="250" t="str">
        <f t="shared" ca="1" si="137"/>
        <v/>
      </c>
      <c r="O158" s="249" t="str">
        <f t="shared" ca="1" si="138"/>
        <v/>
      </c>
      <c r="P158" s="250" t="str">
        <f t="shared" ca="1" si="139"/>
        <v/>
      </c>
      <c r="Q158" s="249" t="str">
        <f t="shared" ca="1" si="140"/>
        <v/>
      </c>
      <c r="R158" s="250" t="str">
        <f t="shared" ca="1" si="141"/>
        <v/>
      </c>
      <c r="S158" s="249" t="str">
        <f t="shared" ca="1" si="142"/>
        <v/>
      </c>
      <c r="T158" s="250" t="str">
        <f t="shared" ca="1" si="143"/>
        <v/>
      </c>
      <c r="U158" s="249" t="str">
        <f t="shared" ca="1" si="144"/>
        <v/>
      </c>
      <c r="V158" s="250" t="str">
        <f t="shared" ca="1" si="145"/>
        <v/>
      </c>
      <c r="W158" s="249" t="str">
        <f t="shared" ca="1" si="146"/>
        <v/>
      </c>
      <c r="X158" s="250"/>
      <c r="Y158" s="249"/>
      <c r="Z158" s="250"/>
      <c r="AA158" s="249"/>
      <c r="AB158" s="250"/>
      <c r="AC158" s="249"/>
      <c r="AD158" s="250"/>
      <c r="AE158" s="249"/>
      <c r="AF158" s="250"/>
      <c r="AG158" s="249"/>
      <c r="AH158" s="250"/>
      <c r="AI158" s="249"/>
      <c r="AJ158" s="250"/>
      <c r="AK158" s="249"/>
      <c r="AL158" s="250"/>
      <c r="AM158" s="249"/>
      <c r="AN158" s="250"/>
      <c r="AO158" s="249"/>
      <c r="AP158" s="250"/>
      <c r="AQ158" s="249"/>
      <c r="AR158" s="250"/>
      <c r="AS158" s="249"/>
      <c r="AT158" s="250"/>
      <c r="AU158" s="249"/>
      <c r="AV158" s="250"/>
      <c r="AW158" s="249"/>
      <c r="AX158" s="250"/>
      <c r="AY158" s="249"/>
      <c r="AZ158" s="250"/>
      <c r="BA158" s="249"/>
      <c r="BB158" s="250"/>
      <c r="BC158" s="249"/>
      <c r="BD158" s="250"/>
      <c r="BE158" s="249"/>
      <c r="BF158" s="250"/>
      <c r="BG158" s="249"/>
      <c r="BH158" s="250"/>
      <c r="BI158" s="249"/>
      <c r="BJ158" s="250"/>
      <c r="BK158" s="249"/>
    </row>
    <row r="159" spans="1:63" s="301" customFormat="1" ht="21.75" customHeight="1" x14ac:dyDescent="0.2">
      <c r="A159" s="245">
        <f t="shared" si="150"/>
        <v>26</v>
      </c>
      <c r="B159" s="246" t="s">
        <v>834</v>
      </c>
      <c r="C159" s="247">
        <f t="shared" ca="1" si="129"/>
        <v>2099665</v>
      </c>
      <c r="D159" s="250">
        <f t="shared" ca="1" si="130"/>
        <v>6689687</v>
      </c>
      <c r="E159" s="249">
        <f t="shared" ca="1" si="147"/>
        <v>0</v>
      </c>
      <c r="F159" s="250" t="str">
        <f t="shared" si="131"/>
        <v/>
      </c>
      <c r="G159" s="249" t="str">
        <f t="shared" si="148"/>
        <v/>
      </c>
      <c r="H159" s="250">
        <f t="shared" si="132"/>
        <v>10889017</v>
      </c>
      <c r="I159" s="249">
        <f t="shared" ca="1" si="149"/>
        <v>0</v>
      </c>
      <c r="J159" s="250" t="str">
        <f t="shared" ca="1" si="133"/>
        <v/>
      </c>
      <c r="K159" s="249" t="str">
        <f t="shared" ca="1" si="134"/>
        <v/>
      </c>
      <c r="L159" s="250" t="str">
        <f t="shared" ca="1" si="135"/>
        <v/>
      </c>
      <c r="M159" s="249" t="str">
        <f t="shared" ca="1" si="136"/>
        <v/>
      </c>
      <c r="N159" s="250" t="str">
        <f t="shared" ca="1" si="137"/>
        <v/>
      </c>
      <c r="O159" s="249" t="str">
        <f t="shared" ca="1" si="138"/>
        <v/>
      </c>
      <c r="P159" s="250" t="str">
        <f t="shared" ca="1" si="139"/>
        <v/>
      </c>
      <c r="Q159" s="249" t="str">
        <f t="shared" ca="1" si="140"/>
        <v/>
      </c>
      <c r="R159" s="250" t="str">
        <f t="shared" ca="1" si="141"/>
        <v/>
      </c>
      <c r="S159" s="249" t="str">
        <f t="shared" ca="1" si="142"/>
        <v/>
      </c>
      <c r="T159" s="250" t="str">
        <f t="shared" ca="1" si="143"/>
        <v/>
      </c>
      <c r="U159" s="249" t="str">
        <f t="shared" ca="1" si="144"/>
        <v/>
      </c>
      <c r="V159" s="250" t="str">
        <f t="shared" ca="1" si="145"/>
        <v/>
      </c>
      <c r="W159" s="249" t="str">
        <f t="shared" ca="1" si="146"/>
        <v/>
      </c>
      <c r="X159" s="250"/>
      <c r="Y159" s="249"/>
      <c r="Z159" s="250"/>
      <c r="AA159" s="249"/>
      <c r="AB159" s="250"/>
      <c r="AC159" s="249"/>
      <c r="AD159" s="250"/>
      <c r="AE159" s="249"/>
      <c r="AF159" s="250"/>
      <c r="AG159" s="249"/>
      <c r="AH159" s="250"/>
      <c r="AI159" s="249"/>
      <c r="AJ159" s="250"/>
      <c r="AK159" s="249"/>
      <c r="AL159" s="250"/>
      <c r="AM159" s="249"/>
      <c r="AN159" s="250"/>
      <c r="AO159" s="249"/>
      <c r="AP159" s="250"/>
      <c r="AQ159" s="249"/>
      <c r="AR159" s="250"/>
      <c r="AS159" s="249"/>
      <c r="AT159" s="250"/>
      <c r="AU159" s="249"/>
      <c r="AV159" s="250"/>
      <c r="AW159" s="249"/>
      <c r="AX159" s="250"/>
      <c r="AY159" s="249"/>
      <c r="AZ159" s="250"/>
      <c r="BA159" s="249"/>
      <c r="BB159" s="250"/>
      <c r="BC159" s="249"/>
      <c r="BD159" s="250"/>
      <c r="BE159" s="249"/>
      <c r="BF159" s="250"/>
      <c r="BG159" s="249"/>
      <c r="BH159" s="250"/>
      <c r="BI159" s="249"/>
      <c r="BJ159" s="250"/>
      <c r="BK159" s="249"/>
    </row>
    <row r="160" spans="1:63" s="301" customFormat="1" ht="21.75" customHeight="1" x14ac:dyDescent="0.2">
      <c r="A160" s="245">
        <f t="shared" si="150"/>
        <v>27</v>
      </c>
      <c r="B160" s="246" t="s">
        <v>838</v>
      </c>
      <c r="C160" s="247">
        <f t="shared" ca="1" si="129"/>
        <v>1706256</v>
      </c>
      <c r="D160" s="250">
        <f t="shared" ca="1" si="130"/>
        <v>5648522</v>
      </c>
      <c r="E160" s="249">
        <f t="shared" ca="1" si="147"/>
        <v>0</v>
      </c>
      <c r="F160" s="250" t="str">
        <f t="shared" si="131"/>
        <v/>
      </c>
      <c r="G160" s="249" t="str">
        <f t="shared" si="148"/>
        <v/>
      </c>
      <c r="H160" s="250">
        <f t="shared" si="132"/>
        <v>9061034</v>
      </c>
      <c r="I160" s="249">
        <f t="shared" ca="1" si="149"/>
        <v>0</v>
      </c>
      <c r="J160" s="250" t="str">
        <f t="shared" ca="1" si="133"/>
        <v/>
      </c>
      <c r="K160" s="249" t="str">
        <f t="shared" ca="1" si="134"/>
        <v/>
      </c>
      <c r="L160" s="250" t="str">
        <f t="shared" ca="1" si="135"/>
        <v/>
      </c>
      <c r="M160" s="249" t="str">
        <f t="shared" ca="1" si="136"/>
        <v/>
      </c>
      <c r="N160" s="250" t="str">
        <f t="shared" ca="1" si="137"/>
        <v/>
      </c>
      <c r="O160" s="249" t="str">
        <f t="shared" ca="1" si="138"/>
        <v/>
      </c>
      <c r="P160" s="250" t="str">
        <f t="shared" ca="1" si="139"/>
        <v/>
      </c>
      <c r="Q160" s="249" t="str">
        <f t="shared" ca="1" si="140"/>
        <v/>
      </c>
      <c r="R160" s="250" t="str">
        <f t="shared" ca="1" si="141"/>
        <v/>
      </c>
      <c r="S160" s="249" t="str">
        <f t="shared" ca="1" si="142"/>
        <v/>
      </c>
      <c r="T160" s="250" t="str">
        <f t="shared" ca="1" si="143"/>
        <v/>
      </c>
      <c r="U160" s="249" t="str">
        <f t="shared" ca="1" si="144"/>
        <v/>
      </c>
      <c r="V160" s="250" t="str">
        <f t="shared" ca="1" si="145"/>
        <v/>
      </c>
      <c r="W160" s="249" t="str">
        <f t="shared" ca="1" si="146"/>
        <v/>
      </c>
      <c r="X160" s="250"/>
      <c r="Y160" s="249"/>
      <c r="Z160" s="250"/>
      <c r="AA160" s="249"/>
      <c r="AB160" s="250"/>
      <c r="AC160" s="249"/>
      <c r="AD160" s="250"/>
      <c r="AE160" s="249"/>
      <c r="AF160" s="250"/>
      <c r="AG160" s="249"/>
      <c r="AH160" s="250"/>
      <c r="AI160" s="249"/>
      <c r="AJ160" s="250"/>
      <c r="AK160" s="249"/>
      <c r="AL160" s="250"/>
      <c r="AM160" s="249"/>
      <c r="AN160" s="250"/>
      <c r="AO160" s="249"/>
      <c r="AP160" s="250"/>
      <c r="AQ160" s="249"/>
      <c r="AR160" s="250"/>
      <c r="AS160" s="249"/>
      <c r="AT160" s="250"/>
      <c r="AU160" s="249"/>
      <c r="AV160" s="250"/>
      <c r="AW160" s="249"/>
      <c r="AX160" s="250"/>
      <c r="AY160" s="249"/>
      <c r="AZ160" s="250"/>
      <c r="BA160" s="249"/>
      <c r="BB160" s="250"/>
      <c r="BC160" s="249"/>
      <c r="BD160" s="250"/>
      <c r="BE160" s="249"/>
      <c r="BF160" s="250"/>
      <c r="BG160" s="249"/>
      <c r="BH160" s="250"/>
      <c r="BI160" s="249"/>
      <c r="BJ160" s="250"/>
      <c r="BK160" s="249"/>
    </row>
    <row r="161" spans="1:63" s="301" customFormat="1" ht="21.75" customHeight="1" x14ac:dyDescent="0.2">
      <c r="A161" s="245">
        <f t="shared" si="150"/>
        <v>28</v>
      </c>
      <c r="B161" s="246" t="s">
        <v>840</v>
      </c>
      <c r="C161" s="247">
        <f t="shared" ca="1" si="129"/>
        <v>114358</v>
      </c>
      <c r="D161" s="250">
        <f t="shared" ca="1" si="130"/>
        <v>645306</v>
      </c>
      <c r="E161" s="249">
        <f t="shared" ca="1" si="147"/>
        <v>0</v>
      </c>
      <c r="F161" s="250" t="str">
        <f t="shared" si="131"/>
        <v/>
      </c>
      <c r="G161" s="249" t="str">
        <f t="shared" si="148"/>
        <v/>
      </c>
      <c r="H161" s="250">
        <f t="shared" si="132"/>
        <v>874022</v>
      </c>
      <c r="I161" s="249">
        <f t="shared" ca="1" si="149"/>
        <v>0</v>
      </c>
      <c r="J161" s="250" t="str">
        <f t="shared" ca="1" si="133"/>
        <v/>
      </c>
      <c r="K161" s="249" t="str">
        <f t="shared" ca="1" si="134"/>
        <v/>
      </c>
      <c r="L161" s="250" t="str">
        <f t="shared" ca="1" si="135"/>
        <v/>
      </c>
      <c r="M161" s="249" t="str">
        <f t="shared" ca="1" si="136"/>
        <v/>
      </c>
      <c r="N161" s="250" t="str">
        <f t="shared" ca="1" si="137"/>
        <v/>
      </c>
      <c r="O161" s="249" t="str">
        <f t="shared" ca="1" si="138"/>
        <v/>
      </c>
      <c r="P161" s="250" t="str">
        <f t="shared" ca="1" si="139"/>
        <v/>
      </c>
      <c r="Q161" s="249" t="str">
        <f t="shared" ca="1" si="140"/>
        <v/>
      </c>
      <c r="R161" s="250" t="str">
        <f t="shared" ca="1" si="141"/>
        <v/>
      </c>
      <c r="S161" s="249" t="str">
        <f t="shared" ca="1" si="142"/>
        <v/>
      </c>
      <c r="T161" s="250" t="str">
        <f t="shared" ca="1" si="143"/>
        <v/>
      </c>
      <c r="U161" s="249" t="str">
        <f t="shared" ca="1" si="144"/>
        <v/>
      </c>
      <c r="V161" s="250" t="str">
        <f t="shared" ca="1" si="145"/>
        <v/>
      </c>
      <c r="W161" s="249" t="str">
        <f t="shared" ca="1" si="146"/>
        <v/>
      </c>
      <c r="X161" s="250"/>
      <c r="Y161" s="249"/>
      <c r="Z161" s="250"/>
      <c r="AA161" s="249"/>
      <c r="AB161" s="250"/>
      <c r="AC161" s="249"/>
      <c r="AD161" s="250"/>
      <c r="AE161" s="249"/>
      <c r="AF161" s="250"/>
      <c r="AG161" s="249"/>
      <c r="AH161" s="250"/>
      <c r="AI161" s="249"/>
      <c r="AJ161" s="250"/>
      <c r="AK161" s="249"/>
      <c r="AL161" s="250"/>
      <c r="AM161" s="249"/>
      <c r="AN161" s="250"/>
      <c r="AO161" s="249"/>
      <c r="AP161" s="250"/>
      <c r="AQ161" s="249"/>
      <c r="AR161" s="250"/>
      <c r="AS161" s="249"/>
      <c r="AT161" s="250"/>
      <c r="AU161" s="249"/>
      <c r="AV161" s="250"/>
      <c r="AW161" s="249"/>
      <c r="AX161" s="250"/>
      <c r="AY161" s="249"/>
      <c r="AZ161" s="250"/>
      <c r="BA161" s="249"/>
      <c r="BB161" s="250"/>
      <c r="BC161" s="249"/>
      <c r="BD161" s="250"/>
      <c r="BE161" s="249"/>
      <c r="BF161" s="250"/>
      <c r="BG161" s="249"/>
      <c r="BH161" s="250"/>
      <c r="BI161" s="249"/>
      <c r="BJ161" s="250"/>
      <c r="BK161" s="249"/>
    </row>
    <row r="162" spans="1:63" s="301" customFormat="1" ht="21.75" customHeight="1" x14ac:dyDescent="0.2">
      <c r="A162" s="245">
        <f t="shared" si="150"/>
        <v>29</v>
      </c>
      <c r="B162" s="246" t="s">
        <v>842</v>
      </c>
      <c r="C162" s="247">
        <f t="shared" ca="1" si="129"/>
        <v>498013.5</v>
      </c>
      <c r="D162" s="250">
        <f t="shared" ca="1" si="130"/>
        <v>6311017</v>
      </c>
      <c r="E162" s="249">
        <f t="shared" ca="1" si="147"/>
        <v>0</v>
      </c>
      <c r="F162" s="250" t="str">
        <f t="shared" si="131"/>
        <v/>
      </c>
      <c r="G162" s="249" t="str">
        <f t="shared" si="148"/>
        <v/>
      </c>
      <c r="H162" s="250">
        <f t="shared" si="132"/>
        <v>7307044</v>
      </c>
      <c r="I162" s="249">
        <f t="shared" ca="1" si="149"/>
        <v>0</v>
      </c>
      <c r="J162" s="250" t="str">
        <f t="shared" ca="1" si="133"/>
        <v/>
      </c>
      <c r="K162" s="249" t="str">
        <f t="shared" ca="1" si="134"/>
        <v/>
      </c>
      <c r="L162" s="250" t="str">
        <f t="shared" ca="1" si="135"/>
        <v/>
      </c>
      <c r="M162" s="249" t="str">
        <f t="shared" ca="1" si="136"/>
        <v/>
      </c>
      <c r="N162" s="250" t="str">
        <f t="shared" ca="1" si="137"/>
        <v/>
      </c>
      <c r="O162" s="249" t="str">
        <f t="shared" ca="1" si="138"/>
        <v/>
      </c>
      <c r="P162" s="250" t="str">
        <f t="shared" ca="1" si="139"/>
        <v/>
      </c>
      <c r="Q162" s="249" t="str">
        <f t="shared" ca="1" si="140"/>
        <v/>
      </c>
      <c r="R162" s="250" t="str">
        <f t="shared" ca="1" si="141"/>
        <v/>
      </c>
      <c r="S162" s="249" t="str">
        <f t="shared" ca="1" si="142"/>
        <v/>
      </c>
      <c r="T162" s="250" t="str">
        <f t="shared" ca="1" si="143"/>
        <v/>
      </c>
      <c r="U162" s="249" t="str">
        <f t="shared" ca="1" si="144"/>
        <v/>
      </c>
      <c r="V162" s="250" t="str">
        <f t="shared" ca="1" si="145"/>
        <v/>
      </c>
      <c r="W162" s="249" t="str">
        <f t="shared" ca="1" si="146"/>
        <v/>
      </c>
      <c r="X162" s="250"/>
      <c r="Y162" s="249"/>
      <c r="Z162" s="250"/>
      <c r="AA162" s="249"/>
      <c r="AB162" s="250"/>
      <c r="AC162" s="249"/>
      <c r="AD162" s="250"/>
      <c r="AE162" s="249"/>
      <c r="AF162" s="250"/>
      <c r="AG162" s="249"/>
      <c r="AH162" s="250"/>
      <c r="AI162" s="249"/>
      <c r="AJ162" s="250"/>
      <c r="AK162" s="249"/>
      <c r="AL162" s="250"/>
      <c r="AM162" s="249"/>
      <c r="AN162" s="250"/>
      <c r="AO162" s="249"/>
      <c r="AP162" s="250"/>
      <c r="AQ162" s="249"/>
      <c r="AR162" s="250"/>
      <c r="AS162" s="249"/>
      <c r="AT162" s="250"/>
      <c r="AU162" s="249"/>
      <c r="AV162" s="250"/>
      <c r="AW162" s="249"/>
      <c r="AX162" s="250"/>
      <c r="AY162" s="249"/>
      <c r="AZ162" s="250"/>
      <c r="BA162" s="249"/>
      <c r="BB162" s="250"/>
      <c r="BC162" s="249"/>
      <c r="BD162" s="250"/>
      <c r="BE162" s="249"/>
      <c r="BF162" s="250"/>
      <c r="BG162" s="249"/>
      <c r="BH162" s="250"/>
      <c r="BI162" s="249"/>
      <c r="BJ162" s="250"/>
      <c r="BK162" s="249"/>
    </row>
    <row r="163" spans="1:63" s="301" customFormat="1" ht="21.75" customHeight="1" x14ac:dyDescent="0.2">
      <c r="A163" s="245">
        <f t="shared" si="150"/>
        <v>30</v>
      </c>
      <c r="B163" s="246" t="s">
        <v>845</v>
      </c>
      <c r="C163" s="247">
        <f t="shared" ca="1" si="129"/>
        <v>63144.5</v>
      </c>
      <c r="D163" s="250">
        <f t="shared" ca="1" si="130"/>
        <v>322463</v>
      </c>
      <c r="E163" s="249">
        <f t="shared" ca="1" si="147"/>
        <v>0</v>
      </c>
      <c r="F163" s="250" t="str">
        <f t="shared" si="131"/>
        <v/>
      </c>
      <c r="G163" s="249" t="str">
        <f t="shared" si="148"/>
        <v/>
      </c>
      <c r="H163" s="250">
        <f t="shared" si="132"/>
        <v>196174</v>
      </c>
      <c r="I163" s="249">
        <f t="shared" ca="1" si="149"/>
        <v>0</v>
      </c>
      <c r="J163" s="250" t="str">
        <f t="shared" ca="1" si="133"/>
        <v/>
      </c>
      <c r="K163" s="249" t="str">
        <f t="shared" ca="1" si="134"/>
        <v/>
      </c>
      <c r="L163" s="250" t="str">
        <f t="shared" ca="1" si="135"/>
        <v/>
      </c>
      <c r="M163" s="249" t="str">
        <f t="shared" ca="1" si="136"/>
        <v/>
      </c>
      <c r="N163" s="250" t="str">
        <f t="shared" ca="1" si="137"/>
        <v/>
      </c>
      <c r="O163" s="249" t="str">
        <f t="shared" ca="1" si="138"/>
        <v/>
      </c>
      <c r="P163" s="250" t="str">
        <f t="shared" ca="1" si="139"/>
        <v/>
      </c>
      <c r="Q163" s="249" t="str">
        <f t="shared" ca="1" si="140"/>
        <v/>
      </c>
      <c r="R163" s="250" t="str">
        <f t="shared" ca="1" si="141"/>
        <v/>
      </c>
      <c r="S163" s="249" t="str">
        <f t="shared" ca="1" si="142"/>
        <v/>
      </c>
      <c r="T163" s="250" t="str">
        <f t="shared" ca="1" si="143"/>
        <v/>
      </c>
      <c r="U163" s="249" t="str">
        <f t="shared" ca="1" si="144"/>
        <v/>
      </c>
      <c r="V163" s="250" t="str">
        <f t="shared" ca="1" si="145"/>
        <v/>
      </c>
      <c r="W163" s="249" t="str">
        <f t="shared" ca="1" si="146"/>
        <v/>
      </c>
      <c r="X163" s="250"/>
      <c r="Y163" s="249"/>
      <c r="Z163" s="250"/>
      <c r="AA163" s="249"/>
      <c r="AB163" s="250"/>
      <c r="AC163" s="249"/>
      <c r="AD163" s="250"/>
      <c r="AE163" s="249"/>
      <c r="AF163" s="250"/>
      <c r="AG163" s="249"/>
      <c r="AH163" s="250"/>
      <c r="AI163" s="249"/>
      <c r="AJ163" s="250"/>
      <c r="AK163" s="249"/>
      <c r="AL163" s="250"/>
      <c r="AM163" s="249"/>
      <c r="AN163" s="250"/>
      <c r="AO163" s="249"/>
      <c r="AP163" s="250"/>
      <c r="AQ163" s="249"/>
      <c r="AR163" s="250"/>
      <c r="AS163" s="249"/>
      <c r="AT163" s="250"/>
      <c r="AU163" s="249"/>
      <c r="AV163" s="250"/>
      <c r="AW163" s="249"/>
      <c r="AX163" s="250"/>
      <c r="AY163" s="249"/>
      <c r="AZ163" s="250"/>
      <c r="BA163" s="249"/>
      <c r="BB163" s="250"/>
      <c r="BC163" s="249"/>
      <c r="BD163" s="250"/>
      <c r="BE163" s="249"/>
      <c r="BF163" s="250"/>
      <c r="BG163" s="249"/>
      <c r="BH163" s="250"/>
      <c r="BI163" s="249"/>
      <c r="BJ163" s="250"/>
      <c r="BK163" s="249"/>
    </row>
    <row r="164" spans="1:63" s="301" customFormat="1" ht="21.75" customHeight="1" x14ac:dyDescent="0.2">
      <c r="A164" s="245">
        <f t="shared" si="150"/>
        <v>31</v>
      </c>
      <c r="B164" s="246" t="s">
        <v>847</v>
      </c>
      <c r="C164" s="247">
        <f t="shared" ca="1" si="129"/>
        <v>382810.5</v>
      </c>
      <c r="D164" s="250">
        <f t="shared" ca="1" si="130"/>
        <v>2221251</v>
      </c>
      <c r="E164" s="249">
        <f t="shared" ca="1" si="147"/>
        <v>0</v>
      </c>
      <c r="F164" s="250" t="str">
        <f t="shared" si="131"/>
        <v/>
      </c>
      <c r="G164" s="249" t="str">
        <f t="shared" si="148"/>
        <v/>
      </c>
      <c r="H164" s="250">
        <f t="shared" si="132"/>
        <v>1455630</v>
      </c>
      <c r="I164" s="249">
        <f t="shared" ca="1" si="149"/>
        <v>0</v>
      </c>
      <c r="J164" s="250" t="str">
        <f t="shared" ca="1" si="133"/>
        <v/>
      </c>
      <c r="K164" s="249" t="str">
        <f t="shared" ca="1" si="134"/>
        <v/>
      </c>
      <c r="L164" s="250" t="str">
        <f t="shared" ca="1" si="135"/>
        <v/>
      </c>
      <c r="M164" s="249" t="str">
        <f t="shared" ca="1" si="136"/>
        <v/>
      </c>
      <c r="N164" s="250" t="str">
        <f t="shared" ca="1" si="137"/>
        <v/>
      </c>
      <c r="O164" s="249" t="str">
        <f t="shared" ca="1" si="138"/>
        <v/>
      </c>
      <c r="P164" s="250" t="str">
        <f t="shared" ca="1" si="139"/>
        <v/>
      </c>
      <c r="Q164" s="249" t="str">
        <f t="shared" ca="1" si="140"/>
        <v/>
      </c>
      <c r="R164" s="250" t="str">
        <f t="shared" ca="1" si="141"/>
        <v/>
      </c>
      <c r="S164" s="249" t="str">
        <f t="shared" ca="1" si="142"/>
        <v/>
      </c>
      <c r="T164" s="250" t="str">
        <f t="shared" ca="1" si="143"/>
        <v/>
      </c>
      <c r="U164" s="249" t="str">
        <f t="shared" ca="1" si="144"/>
        <v/>
      </c>
      <c r="V164" s="250" t="str">
        <f t="shared" ca="1" si="145"/>
        <v/>
      </c>
      <c r="W164" s="249" t="str">
        <f t="shared" ca="1" si="146"/>
        <v/>
      </c>
      <c r="X164" s="250"/>
      <c r="Y164" s="249"/>
      <c r="Z164" s="250"/>
      <c r="AA164" s="249"/>
      <c r="AB164" s="250"/>
      <c r="AC164" s="249"/>
      <c r="AD164" s="250"/>
      <c r="AE164" s="249"/>
      <c r="AF164" s="250"/>
      <c r="AG164" s="249"/>
      <c r="AH164" s="250"/>
      <c r="AI164" s="249"/>
      <c r="AJ164" s="250"/>
      <c r="AK164" s="249"/>
      <c r="AL164" s="250"/>
      <c r="AM164" s="249"/>
      <c r="AN164" s="250"/>
      <c r="AO164" s="249"/>
      <c r="AP164" s="250"/>
      <c r="AQ164" s="249"/>
      <c r="AR164" s="250"/>
      <c r="AS164" s="249"/>
      <c r="AT164" s="250"/>
      <c r="AU164" s="249"/>
      <c r="AV164" s="250"/>
      <c r="AW164" s="249"/>
      <c r="AX164" s="250"/>
      <c r="AY164" s="249"/>
      <c r="AZ164" s="250"/>
      <c r="BA164" s="249"/>
      <c r="BB164" s="250"/>
      <c r="BC164" s="249"/>
      <c r="BD164" s="250"/>
      <c r="BE164" s="249"/>
      <c r="BF164" s="250"/>
      <c r="BG164" s="249"/>
      <c r="BH164" s="250"/>
      <c r="BI164" s="249"/>
      <c r="BJ164" s="250"/>
      <c r="BK164" s="249"/>
    </row>
    <row r="165" spans="1:63" s="301" customFormat="1" ht="21.75" customHeight="1" x14ac:dyDescent="0.2">
      <c r="A165" s="245">
        <f t="shared" si="150"/>
        <v>32</v>
      </c>
      <c r="B165" s="246" t="s">
        <v>849</v>
      </c>
      <c r="C165" s="247">
        <f t="shared" ca="1" si="129"/>
        <v>1444225.5</v>
      </c>
      <c r="D165" s="250">
        <f t="shared" ca="1" si="130"/>
        <v>9799226</v>
      </c>
      <c r="E165" s="249">
        <f t="shared" ca="1" si="147"/>
        <v>0</v>
      </c>
      <c r="F165" s="250" t="str">
        <f t="shared" si="131"/>
        <v/>
      </c>
      <c r="G165" s="249" t="str">
        <f t="shared" si="148"/>
        <v/>
      </c>
      <c r="H165" s="250">
        <f t="shared" si="132"/>
        <v>6910775</v>
      </c>
      <c r="I165" s="249">
        <f t="shared" ca="1" si="149"/>
        <v>0</v>
      </c>
      <c r="J165" s="250" t="str">
        <f t="shared" ca="1" si="133"/>
        <v/>
      </c>
      <c r="K165" s="249" t="str">
        <f t="shared" ca="1" si="134"/>
        <v/>
      </c>
      <c r="L165" s="250" t="str">
        <f t="shared" ca="1" si="135"/>
        <v/>
      </c>
      <c r="M165" s="249" t="str">
        <f t="shared" ca="1" si="136"/>
        <v/>
      </c>
      <c r="N165" s="250" t="str">
        <f t="shared" ca="1" si="137"/>
        <v/>
      </c>
      <c r="O165" s="249" t="str">
        <f t="shared" ca="1" si="138"/>
        <v/>
      </c>
      <c r="P165" s="250" t="str">
        <f t="shared" ca="1" si="139"/>
        <v/>
      </c>
      <c r="Q165" s="249" t="str">
        <f t="shared" ca="1" si="140"/>
        <v/>
      </c>
      <c r="R165" s="250" t="str">
        <f t="shared" ca="1" si="141"/>
        <v/>
      </c>
      <c r="S165" s="249" t="str">
        <f t="shared" ca="1" si="142"/>
        <v/>
      </c>
      <c r="T165" s="250" t="str">
        <f t="shared" ca="1" si="143"/>
        <v/>
      </c>
      <c r="U165" s="249" t="str">
        <f t="shared" ca="1" si="144"/>
        <v/>
      </c>
      <c r="V165" s="250" t="str">
        <f t="shared" ca="1" si="145"/>
        <v/>
      </c>
      <c r="W165" s="249" t="str">
        <f t="shared" ca="1" si="146"/>
        <v/>
      </c>
      <c r="X165" s="250"/>
      <c r="Y165" s="249"/>
      <c r="Z165" s="250"/>
      <c r="AA165" s="249"/>
      <c r="AB165" s="250"/>
      <c r="AC165" s="249"/>
      <c r="AD165" s="250"/>
      <c r="AE165" s="249"/>
      <c r="AF165" s="250"/>
      <c r="AG165" s="249"/>
      <c r="AH165" s="250"/>
      <c r="AI165" s="249"/>
      <c r="AJ165" s="250"/>
      <c r="AK165" s="249"/>
      <c r="AL165" s="250"/>
      <c r="AM165" s="249"/>
      <c r="AN165" s="250"/>
      <c r="AO165" s="249"/>
      <c r="AP165" s="250"/>
      <c r="AQ165" s="249"/>
      <c r="AR165" s="250"/>
      <c r="AS165" s="249"/>
      <c r="AT165" s="250"/>
      <c r="AU165" s="249"/>
      <c r="AV165" s="250"/>
      <c r="AW165" s="249"/>
      <c r="AX165" s="250"/>
      <c r="AY165" s="249"/>
      <c r="AZ165" s="250"/>
      <c r="BA165" s="249"/>
      <c r="BB165" s="250"/>
      <c r="BC165" s="249"/>
      <c r="BD165" s="250"/>
      <c r="BE165" s="249"/>
      <c r="BF165" s="250"/>
      <c r="BG165" s="249"/>
      <c r="BH165" s="250"/>
      <c r="BI165" s="249"/>
      <c r="BJ165" s="250"/>
      <c r="BK165" s="249"/>
    </row>
    <row r="166" spans="1:63" s="301" customFormat="1" ht="21.75" customHeight="1" x14ac:dyDescent="0.2">
      <c r="A166" s="245">
        <f t="shared" si="150"/>
        <v>33</v>
      </c>
      <c r="B166" s="246" t="s">
        <v>853</v>
      </c>
      <c r="C166" s="247">
        <f t="shared" ca="1" si="129"/>
        <v>4518194</v>
      </c>
      <c r="D166" s="250">
        <f t="shared" ca="1" si="130"/>
        <v>35647262</v>
      </c>
      <c r="E166" s="249">
        <f t="shared" ca="1" si="147"/>
        <v>0</v>
      </c>
      <c r="F166" s="250" t="str">
        <f t="shared" si="131"/>
        <v/>
      </c>
      <c r="G166" s="249" t="str">
        <f t="shared" si="148"/>
        <v/>
      </c>
      <c r="H166" s="250">
        <f t="shared" si="132"/>
        <v>44683650</v>
      </c>
      <c r="I166" s="249">
        <f t="shared" ca="1" si="149"/>
        <v>0</v>
      </c>
      <c r="J166" s="250" t="str">
        <f t="shared" ca="1" si="133"/>
        <v/>
      </c>
      <c r="K166" s="249" t="str">
        <f t="shared" ca="1" si="134"/>
        <v/>
      </c>
      <c r="L166" s="250" t="str">
        <f t="shared" ca="1" si="135"/>
        <v/>
      </c>
      <c r="M166" s="249" t="str">
        <f t="shared" ca="1" si="136"/>
        <v/>
      </c>
      <c r="N166" s="250" t="str">
        <f t="shared" ca="1" si="137"/>
        <v/>
      </c>
      <c r="O166" s="249" t="str">
        <f t="shared" ca="1" si="138"/>
        <v/>
      </c>
      <c r="P166" s="250" t="str">
        <f t="shared" ca="1" si="139"/>
        <v/>
      </c>
      <c r="Q166" s="249" t="str">
        <f t="shared" ca="1" si="140"/>
        <v/>
      </c>
      <c r="R166" s="250" t="str">
        <f t="shared" ca="1" si="141"/>
        <v/>
      </c>
      <c r="S166" s="249" t="str">
        <f t="shared" ca="1" si="142"/>
        <v/>
      </c>
      <c r="T166" s="250" t="str">
        <f t="shared" ca="1" si="143"/>
        <v/>
      </c>
      <c r="U166" s="249" t="str">
        <f t="shared" ca="1" si="144"/>
        <v/>
      </c>
      <c r="V166" s="250" t="str">
        <f t="shared" ca="1" si="145"/>
        <v/>
      </c>
      <c r="W166" s="249" t="str">
        <f t="shared" ca="1" si="146"/>
        <v/>
      </c>
      <c r="X166" s="250"/>
      <c r="Y166" s="249"/>
      <c r="Z166" s="250"/>
      <c r="AA166" s="249"/>
      <c r="AB166" s="250"/>
      <c r="AC166" s="249"/>
      <c r="AD166" s="250"/>
      <c r="AE166" s="249"/>
      <c r="AF166" s="250"/>
      <c r="AG166" s="249"/>
      <c r="AH166" s="250"/>
      <c r="AI166" s="249"/>
      <c r="AJ166" s="250"/>
      <c r="AK166" s="249"/>
      <c r="AL166" s="250"/>
      <c r="AM166" s="249"/>
      <c r="AN166" s="250"/>
      <c r="AO166" s="249"/>
      <c r="AP166" s="250"/>
      <c r="AQ166" s="249"/>
      <c r="AR166" s="250"/>
      <c r="AS166" s="249"/>
      <c r="AT166" s="250"/>
      <c r="AU166" s="249"/>
      <c r="AV166" s="250"/>
      <c r="AW166" s="249"/>
      <c r="AX166" s="250"/>
      <c r="AY166" s="249"/>
      <c r="AZ166" s="250"/>
      <c r="BA166" s="249"/>
      <c r="BB166" s="250"/>
      <c r="BC166" s="249"/>
      <c r="BD166" s="250"/>
      <c r="BE166" s="249"/>
      <c r="BF166" s="250"/>
      <c r="BG166" s="249"/>
      <c r="BH166" s="250"/>
      <c r="BI166" s="249"/>
      <c r="BJ166" s="250"/>
      <c r="BK166" s="249"/>
    </row>
    <row r="167" spans="1:63" s="301" customFormat="1" ht="21.75" customHeight="1" x14ac:dyDescent="0.2">
      <c r="A167" s="245">
        <f t="shared" si="150"/>
        <v>34</v>
      </c>
      <c r="B167" s="246" t="s">
        <v>855</v>
      </c>
      <c r="C167" s="247">
        <f t="shared" ca="1" si="129"/>
        <v>930034.5</v>
      </c>
      <c r="D167" s="250">
        <f t="shared" ca="1" si="130"/>
        <v>2302194</v>
      </c>
      <c r="E167" s="249">
        <f t="shared" ca="1" si="147"/>
        <v>0</v>
      </c>
      <c r="F167" s="250" t="str">
        <f t="shared" si="131"/>
        <v/>
      </c>
      <c r="G167" s="249" t="str">
        <f t="shared" si="148"/>
        <v/>
      </c>
      <c r="H167" s="250">
        <f t="shared" si="132"/>
        <v>4162263</v>
      </c>
      <c r="I167" s="249">
        <f t="shared" ca="1" si="149"/>
        <v>0</v>
      </c>
      <c r="J167" s="250" t="str">
        <f t="shared" ca="1" si="133"/>
        <v/>
      </c>
      <c r="K167" s="249" t="str">
        <f t="shared" ca="1" si="134"/>
        <v/>
      </c>
      <c r="L167" s="250" t="str">
        <f t="shared" ca="1" si="135"/>
        <v/>
      </c>
      <c r="M167" s="249" t="str">
        <f t="shared" ca="1" si="136"/>
        <v/>
      </c>
      <c r="N167" s="250" t="str">
        <f t="shared" ca="1" si="137"/>
        <v/>
      </c>
      <c r="O167" s="249" t="str">
        <f t="shared" ca="1" si="138"/>
        <v/>
      </c>
      <c r="P167" s="250" t="str">
        <f t="shared" ca="1" si="139"/>
        <v/>
      </c>
      <c r="Q167" s="249" t="str">
        <f t="shared" ca="1" si="140"/>
        <v/>
      </c>
      <c r="R167" s="250" t="str">
        <f t="shared" ca="1" si="141"/>
        <v/>
      </c>
      <c r="S167" s="249" t="str">
        <f t="shared" ca="1" si="142"/>
        <v/>
      </c>
      <c r="T167" s="250" t="str">
        <f t="shared" ca="1" si="143"/>
        <v/>
      </c>
      <c r="U167" s="249" t="str">
        <f t="shared" ca="1" si="144"/>
        <v/>
      </c>
      <c r="V167" s="250" t="str">
        <f t="shared" ca="1" si="145"/>
        <v/>
      </c>
      <c r="W167" s="249" t="str">
        <f t="shared" ca="1" si="146"/>
        <v/>
      </c>
      <c r="X167" s="250"/>
      <c r="Y167" s="249"/>
      <c r="Z167" s="250"/>
      <c r="AA167" s="249"/>
      <c r="AB167" s="250"/>
      <c r="AC167" s="249"/>
      <c r="AD167" s="250"/>
      <c r="AE167" s="249"/>
      <c r="AF167" s="250"/>
      <c r="AG167" s="249"/>
      <c r="AH167" s="250"/>
      <c r="AI167" s="249"/>
      <c r="AJ167" s="250"/>
      <c r="AK167" s="249"/>
      <c r="AL167" s="250"/>
      <c r="AM167" s="249"/>
      <c r="AN167" s="250"/>
      <c r="AO167" s="249"/>
      <c r="AP167" s="250"/>
      <c r="AQ167" s="249"/>
      <c r="AR167" s="250"/>
      <c r="AS167" s="249"/>
      <c r="AT167" s="250"/>
      <c r="AU167" s="249"/>
      <c r="AV167" s="250"/>
      <c r="AW167" s="249"/>
      <c r="AX167" s="250"/>
      <c r="AY167" s="249"/>
      <c r="AZ167" s="250"/>
      <c r="BA167" s="249"/>
      <c r="BB167" s="250"/>
      <c r="BC167" s="249"/>
      <c r="BD167" s="250"/>
      <c r="BE167" s="249"/>
      <c r="BF167" s="250"/>
      <c r="BG167" s="249"/>
      <c r="BH167" s="250"/>
      <c r="BI167" s="249"/>
      <c r="BJ167" s="250"/>
      <c r="BK167" s="249"/>
    </row>
    <row r="168" spans="1:63" s="301" customFormat="1" ht="21.75" customHeight="1" x14ac:dyDescent="0.2">
      <c r="A168" s="245">
        <f t="shared" si="150"/>
        <v>35</v>
      </c>
      <c r="B168" s="246" t="s">
        <v>859</v>
      </c>
      <c r="C168" s="247">
        <f t="shared" ca="1" si="129"/>
        <v>4643137</v>
      </c>
      <c r="D168" s="250">
        <f t="shared" ca="1" si="130"/>
        <v>15289945</v>
      </c>
      <c r="E168" s="249">
        <f t="shared" ca="1" si="147"/>
        <v>0</v>
      </c>
      <c r="F168" s="250" t="str">
        <f t="shared" si="131"/>
        <v/>
      </c>
      <c r="G168" s="249" t="str">
        <f t="shared" si="148"/>
        <v/>
      </c>
      <c r="H168" s="250">
        <f t="shared" si="132"/>
        <v>6003671</v>
      </c>
      <c r="I168" s="249">
        <f t="shared" ca="1" si="149"/>
        <v>0</v>
      </c>
      <c r="J168" s="250" t="str">
        <f t="shared" ca="1" si="133"/>
        <v/>
      </c>
      <c r="K168" s="249" t="str">
        <f t="shared" ca="1" si="134"/>
        <v/>
      </c>
      <c r="L168" s="250" t="str">
        <f t="shared" ca="1" si="135"/>
        <v/>
      </c>
      <c r="M168" s="249" t="str">
        <f t="shared" ca="1" si="136"/>
        <v/>
      </c>
      <c r="N168" s="250" t="str">
        <f t="shared" ca="1" si="137"/>
        <v/>
      </c>
      <c r="O168" s="249" t="str">
        <f t="shared" ca="1" si="138"/>
        <v/>
      </c>
      <c r="P168" s="250" t="str">
        <f t="shared" ca="1" si="139"/>
        <v/>
      </c>
      <c r="Q168" s="249" t="str">
        <f t="shared" ca="1" si="140"/>
        <v/>
      </c>
      <c r="R168" s="250" t="str">
        <f t="shared" ca="1" si="141"/>
        <v/>
      </c>
      <c r="S168" s="249" t="str">
        <f t="shared" ca="1" si="142"/>
        <v/>
      </c>
      <c r="T168" s="250" t="str">
        <f t="shared" ca="1" si="143"/>
        <v/>
      </c>
      <c r="U168" s="249" t="str">
        <f t="shared" ca="1" si="144"/>
        <v/>
      </c>
      <c r="V168" s="250" t="str">
        <f t="shared" ca="1" si="145"/>
        <v/>
      </c>
      <c r="W168" s="249" t="str">
        <f t="shared" ca="1" si="146"/>
        <v/>
      </c>
      <c r="X168" s="250"/>
      <c r="Y168" s="249"/>
      <c r="Z168" s="250"/>
      <c r="AA168" s="249"/>
      <c r="AB168" s="250"/>
      <c r="AC168" s="249"/>
      <c r="AD168" s="250"/>
      <c r="AE168" s="249"/>
      <c r="AF168" s="250"/>
      <c r="AG168" s="249"/>
      <c r="AH168" s="250"/>
      <c r="AI168" s="249"/>
      <c r="AJ168" s="250"/>
      <c r="AK168" s="249"/>
      <c r="AL168" s="250"/>
      <c r="AM168" s="249"/>
      <c r="AN168" s="250"/>
      <c r="AO168" s="249"/>
      <c r="AP168" s="250"/>
      <c r="AQ168" s="249"/>
      <c r="AR168" s="250"/>
      <c r="AS168" s="249"/>
      <c r="AT168" s="250"/>
      <c r="AU168" s="249"/>
      <c r="AV168" s="250"/>
      <c r="AW168" s="249"/>
      <c r="AX168" s="250"/>
      <c r="AY168" s="249"/>
      <c r="AZ168" s="250"/>
      <c r="BA168" s="249"/>
      <c r="BB168" s="250"/>
      <c r="BC168" s="249"/>
      <c r="BD168" s="250"/>
      <c r="BE168" s="249"/>
      <c r="BF168" s="250"/>
      <c r="BG168" s="249"/>
      <c r="BH168" s="250"/>
      <c r="BI168" s="249"/>
      <c r="BJ168" s="250"/>
      <c r="BK168" s="249"/>
    </row>
    <row r="169" spans="1:63" s="301" customFormat="1" ht="21.75" customHeight="1" x14ac:dyDescent="0.2">
      <c r="A169" s="245">
        <f t="shared" si="150"/>
        <v>36</v>
      </c>
      <c r="B169" s="246" t="s">
        <v>861</v>
      </c>
      <c r="C169" s="247">
        <f t="shared" ca="1" si="129"/>
        <v>2105952.5</v>
      </c>
      <c r="D169" s="250">
        <f t="shared" ca="1" si="130"/>
        <v>12164581</v>
      </c>
      <c r="E169" s="249">
        <f t="shared" ca="1" si="147"/>
        <v>0</v>
      </c>
      <c r="F169" s="250" t="str">
        <f t="shared" si="131"/>
        <v/>
      </c>
      <c r="G169" s="249" t="str">
        <f t="shared" si="148"/>
        <v/>
      </c>
      <c r="H169" s="250">
        <f t="shared" si="132"/>
        <v>16376486</v>
      </c>
      <c r="I169" s="249">
        <f t="shared" ca="1" si="149"/>
        <v>0</v>
      </c>
      <c r="J169" s="250" t="str">
        <f t="shared" ca="1" si="133"/>
        <v/>
      </c>
      <c r="K169" s="249" t="str">
        <f t="shared" ca="1" si="134"/>
        <v/>
      </c>
      <c r="L169" s="250" t="str">
        <f t="shared" ca="1" si="135"/>
        <v/>
      </c>
      <c r="M169" s="249" t="str">
        <f t="shared" ca="1" si="136"/>
        <v/>
      </c>
      <c r="N169" s="250" t="str">
        <f t="shared" ca="1" si="137"/>
        <v/>
      </c>
      <c r="O169" s="249" t="str">
        <f t="shared" ca="1" si="138"/>
        <v/>
      </c>
      <c r="P169" s="250" t="str">
        <f t="shared" ca="1" si="139"/>
        <v/>
      </c>
      <c r="Q169" s="249" t="str">
        <f t="shared" ca="1" si="140"/>
        <v/>
      </c>
      <c r="R169" s="250" t="str">
        <f t="shared" ca="1" si="141"/>
        <v/>
      </c>
      <c r="S169" s="249" t="str">
        <f t="shared" ca="1" si="142"/>
        <v/>
      </c>
      <c r="T169" s="250" t="str">
        <f t="shared" ca="1" si="143"/>
        <v/>
      </c>
      <c r="U169" s="249" t="str">
        <f t="shared" ca="1" si="144"/>
        <v/>
      </c>
      <c r="V169" s="250" t="str">
        <f t="shared" ca="1" si="145"/>
        <v/>
      </c>
      <c r="W169" s="249" t="str">
        <f t="shared" ca="1" si="146"/>
        <v/>
      </c>
      <c r="X169" s="250"/>
      <c r="Y169" s="249"/>
      <c r="Z169" s="250"/>
      <c r="AA169" s="249"/>
      <c r="AB169" s="250"/>
      <c r="AC169" s="249"/>
      <c r="AD169" s="250"/>
      <c r="AE169" s="249"/>
      <c r="AF169" s="250"/>
      <c r="AG169" s="249"/>
      <c r="AH169" s="250"/>
      <c r="AI169" s="249"/>
      <c r="AJ169" s="250"/>
      <c r="AK169" s="249"/>
      <c r="AL169" s="250"/>
      <c r="AM169" s="249"/>
      <c r="AN169" s="250"/>
      <c r="AO169" s="249"/>
      <c r="AP169" s="250"/>
      <c r="AQ169" s="249"/>
      <c r="AR169" s="250"/>
      <c r="AS169" s="249"/>
      <c r="AT169" s="250"/>
      <c r="AU169" s="249"/>
      <c r="AV169" s="250"/>
      <c r="AW169" s="249"/>
      <c r="AX169" s="250"/>
      <c r="AY169" s="249"/>
      <c r="AZ169" s="250"/>
      <c r="BA169" s="249"/>
      <c r="BB169" s="250"/>
      <c r="BC169" s="249"/>
      <c r="BD169" s="250"/>
      <c r="BE169" s="249"/>
      <c r="BF169" s="250"/>
      <c r="BG169" s="249"/>
      <c r="BH169" s="250"/>
      <c r="BI169" s="249"/>
      <c r="BJ169" s="250"/>
      <c r="BK169" s="249"/>
    </row>
    <row r="170" spans="1:63" s="301" customFormat="1" ht="21.75" customHeight="1" x14ac:dyDescent="0.2">
      <c r="A170" s="245">
        <f t="shared" si="150"/>
        <v>37</v>
      </c>
      <c r="B170" s="246" t="s">
        <v>864</v>
      </c>
      <c r="C170" s="247">
        <f t="shared" ca="1" si="129"/>
        <v>5655302.5</v>
      </c>
      <c r="D170" s="250">
        <f t="shared" ca="1" si="130"/>
        <v>27035608</v>
      </c>
      <c r="E170" s="249">
        <f t="shared" ca="1" si="147"/>
        <v>0</v>
      </c>
      <c r="F170" s="250" t="str">
        <f t="shared" si="131"/>
        <v/>
      </c>
      <c r="G170" s="249" t="str">
        <f t="shared" si="148"/>
        <v/>
      </c>
      <c r="H170" s="250">
        <f t="shared" si="132"/>
        <v>15725003</v>
      </c>
      <c r="I170" s="249">
        <f t="shared" ca="1" si="149"/>
        <v>0</v>
      </c>
      <c r="J170" s="250" t="str">
        <f t="shared" ca="1" si="133"/>
        <v/>
      </c>
      <c r="K170" s="249" t="str">
        <f t="shared" ca="1" si="134"/>
        <v/>
      </c>
      <c r="L170" s="250" t="str">
        <f t="shared" ca="1" si="135"/>
        <v/>
      </c>
      <c r="M170" s="249" t="str">
        <f t="shared" ca="1" si="136"/>
        <v/>
      </c>
      <c r="N170" s="250" t="str">
        <f t="shared" ca="1" si="137"/>
        <v/>
      </c>
      <c r="O170" s="249" t="str">
        <f t="shared" ca="1" si="138"/>
        <v/>
      </c>
      <c r="P170" s="250" t="str">
        <f t="shared" ca="1" si="139"/>
        <v/>
      </c>
      <c r="Q170" s="249" t="str">
        <f t="shared" ca="1" si="140"/>
        <v/>
      </c>
      <c r="R170" s="250" t="str">
        <f t="shared" ca="1" si="141"/>
        <v/>
      </c>
      <c r="S170" s="249" t="str">
        <f t="shared" ca="1" si="142"/>
        <v/>
      </c>
      <c r="T170" s="250" t="str">
        <f t="shared" ca="1" si="143"/>
        <v/>
      </c>
      <c r="U170" s="249" t="str">
        <f t="shared" ca="1" si="144"/>
        <v/>
      </c>
      <c r="V170" s="250" t="str">
        <f t="shared" ca="1" si="145"/>
        <v/>
      </c>
      <c r="W170" s="249" t="str">
        <f t="shared" ca="1" si="146"/>
        <v/>
      </c>
      <c r="X170" s="250"/>
      <c r="Y170" s="249"/>
      <c r="Z170" s="250"/>
      <c r="AA170" s="249"/>
      <c r="AB170" s="250"/>
      <c r="AC170" s="249"/>
      <c r="AD170" s="250"/>
      <c r="AE170" s="249"/>
      <c r="AF170" s="250"/>
      <c r="AG170" s="249"/>
      <c r="AH170" s="250"/>
      <c r="AI170" s="249"/>
      <c r="AJ170" s="250"/>
      <c r="AK170" s="249"/>
      <c r="AL170" s="250"/>
      <c r="AM170" s="249"/>
      <c r="AN170" s="250"/>
      <c r="AO170" s="249"/>
      <c r="AP170" s="250"/>
      <c r="AQ170" s="249"/>
      <c r="AR170" s="250"/>
      <c r="AS170" s="249"/>
      <c r="AT170" s="250"/>
      <c r="AU170" s="249"/>
      <c r="AV170" s="250"/>
      <c r="AW170" s="249"/>
      <c r="AX170" s="250"/>
      <c r="AY170" s="249"/>
      <c r="AZ170" s="250"/>
      <c r="BA170" s="249"/>
      <c r="BB170" s="250"/>
      <c r="BC170" s="249"/>
      <c r="BD170" s="250"/>
      <c r="BE170" s="249"/>
      <c r="BF170" s="250"/>
      <c r="BG170" s="249"/>
      <c r="BH170" s="250"/>
      <c r="BI170" s="249"/>
      <c r="BJ170" s="250"/>
      <c r="BK170" s="249"/>
    </row>
    <row r="171" spans="1:63" s="301" customFormat="1" ht="21.75" customHeight="1" x14ac:dyDescent="0.2">
      <c r="A171" s="245">
        <f t="shared" si="150"/>
        <v>38</v>
      </c>
      <c r="B171" s="246" t="s">
        <v>866</v>
      </c>
      <c r="C171" s="247">
        <f t="shared" ca="1" si="129"/>
        <v>130480.5</v>
      </c>
      <c r="D171" s="250">
        <f t="shared" ca="1" si="130"/>
        <v>336000</v>
      </c>
      <c r="E171" s="249">
        <f t="shared" ca="1" si="147"/>
        <v>0</v>
      </c>
      <c r="F171" s="250" t="str">
        <f t="shared" si="131"/>
        <v/>
      </c>
      <c r="G171" s="249" t="str">
        <f t="shared" si="148"/>
        <v/>
      </c>
      <c r="H171" s="250">
        <f t="shared" si="132"/>
        <v>596961</v>
      </c>
      <c r="I171" s="249">
        <f t="shared" ca="1" si="149"/>
        <v>0</v>
      </c>
      <c r="J171" s="250" t="str">
        <f t="shared" ca="1" si="133"/>
        <v/>
      </c>
      <c r="K171" s="249" t="str">
        <f t="shared" ca="1" si="134"/>
        <v/>
      </c>
      <c r="L171" s="250" t="str">
        <f t="shared" ca="1" si="135"/>
        <v/>
      </c>
      <c r="M171" s="249" t="str">
        <f t="shared" ca="1" si="136"/>
        <v/>
      </c>
      <c r="N171" s="250" t="str">
        <f t="shared" ca="1" si="137"/>
        <v/>
      </c>
      <c r="O171" s="249" t="str">
        <f t="shared" ca="1" si="138"/>
        <v/>
      </c>
      <c r="P171" s="250" t="str">
        <f t="shared" ca="1" si="139"/>
        <v/>
      </c>
      <c r="Q171" s="249" t="str">
        <f t="shared" ca="1" si="140"/>
        <v/>
      </c>
      <c r="R171" s="250" t="str">
        <f t="shared" ca="1" si="141"/>
        <v/>
      </c>
      <c r="S171" s="249" t="str">
        <f t="shared" ca="1" si="142"/>
        <v/>
      </c>
      <c r="T171" s="250" t="str">
        <f t="shared" ca="1" si="143"/>
        <v/>
      </c>
      <c r="U171" s="249" t="str">
        <f t="shared" ca="1" si="144"/>
        <v/>
      </c>
      <c r="V171" s="250" t="str">
        <f t="shared" ca="1" si="145"/>
        <v/>
      </c>
      <c r="W171" s="249" t="str">
        <f t="shared" ca="1" si="146"/>
        <v/>
      </c>
      <c r="X171" s="250"/>
      <c r="Y171" s="249"/>
      <c r="Z171" s="250"/>
      <c r="AA171" s="249"/>
      <c r="AB171" s="250"/>
      <c r="AC171" s="249"/>
      <c r="AD171" s="250"/>
      <c r="AE171" s="249"/>
      <c r="AF171" s="250"/>
      <c r="AG171" s="249"/>
      <c r="AH171" s="250"/>
      <c r="AI171" s="249"/>
      <c r="AJ171" s="250"/>
      <c r="AK171" s="249"/>
      <c r="AL171" s="250"/>
      <c r="AM171" s="249"/>
      <c r="AN171" s="250"/>
      <c r="AO171" s="249"/>
      <c r="AP171" s="250"/>
      <c r="AQ171" s="249"/>
      <c r="AR171" s="250"/>
      <c r="AS171" s="249"/>
      <c r="AT171" s="250"/>
      <c r="AU171" s="249"/>
      <c r="AV171" s="250"/>
      <c r="AW171" s="249"/>
      <c r="AX171" s="250"/>
      <c r="AY171" s="249"/>
      <c r="AZ171" s="250"/>
      <c r="BA171" s="249"/>
      <c r="BB171" s="250"/>
      <c r="BC171" s="249"/>
      <c r="BD171" s="250"/>
      <c r="BE171" s="249"/>
      <c r="BF171" s="250"/>
      <c r="BG171" s="249"/>
      <c r="BH171" s="250"/>
      <c r="BI171" s="249"/>
      <c r="BJ171" s="250"/>
      <c r="BK171" s="249"/>
    </row>
    <row r="172" spans="1:63" s="301" customFormat="1" ht="21.75" customHeight="1" x14ac:dyDescent="0.2">
      <c r="A172" s="245">
        <f t="shared" si="150"/>
        <v>39</v>
      </c>
      <c r="B172" s="246" t="s">
        <v>869</v>
      </c>
      <c r="C172" s="247">
        <f t="shared" ca="1" si="129"/>
        <v>13620600</v>
      </c>
      <c r="D172" s="250">
        <f t="shared" ca="1" si="130"/>
        <v>16228800</v>
      </c>
      <c r="E172" s="249">
        <f t="shared" ca="1" si="147"/>
        <v>0</v>
      </c>
      <c r="F172" s="250" t="str">
        <f t="shared" si="131"/>
        <v/>
      </c>
      <c r="G172" s="249" t="str">
        <f t="shared" si="148"/>
        <v/>
      </c>
      <c r="H172" s="250">
        <f t="shared" si="132"/>
        <v>43470000</v>
      </c>
      <c r="I172" s="249">
        <f t="shared" ca="1" si="149"/>
        <v>0</v>
      </c>
      <c r="J172" s="250" t="str">
        <f t="shared" ca="1" si="133"/>
        <v/>
      </c>
      <c r="K172" s="249" t="str">
        <f t="shared" ca="1" si="134"/>
        <v/>
      </c>
      <c r="L172" s="250" t="str">
        <f t="shared" ca="1" si="135"/>
        <v/>
      </c>
      <c r="M172" s="249" t="str">
        <f t="shared" ca="1" si="136"/>
        <v/>
      </c>
      <c r="N172" s="250" t="str">
        <f t="shared" ca="1" si="137"/>
        <v/>
      </c>
      <c r="O172" s="249" t="str">
        <f t="shared" ca="1" si="138"/>
        <v/>
      </c>
      <c r="P172" s="250" t="str">
        <f t="shared" ca="1" si="139"/>
        <v/>
      </c>
      <c r="Q172" s="249" t="str">
        <f t="shared" ca="1" si="140"/>
        <v/>
      </c>
      <c r="R172" s="250" t="str">
        <f t="shared" ca="1" si="141"/>
        <v/>
      </c>
      <c r="S172" s="249" t="str">
        <f t="shared" ca="1" si="142"/>
        <v/>
      </c>
      <c r="T172" s="250" t="str">
        <f t="shared" ca="1" si="143"/>
        <v/>
      </c>
      <c r="U172" s="249" t="str">
        <f t="shared" ca="1" si="144"/>
        <v/>
      </c>
      <c r="V172" s="250" t="str">
        <f t="shared" ca="1" si="145"/>
        <v/>
      </c>
      <c r="W172" s="249" t="str">
        <f t="shared" ca="1" si="146"/>
        <v/>
      </c>
      <c r="X172" s="250"/>
      <c r="Y172" s="249"/>
      <c r="Z172" s="250"/>
      <c r="AA172" s="249"/>
      <c r="AB172" s="250"/>
      <c r="AC172" s="249"/>
      <c r="AD172" s="250"/>
      <c r="AE172" s="249"/>
      <c r="AF172" s="250"/>
      <c r="AG172" s="249"/>
      <c r="AH172" s="250"/>
      <c r="AI172" s="249"/>
      <c r="AJ172" s="250"/>
      <c r="AK172" s="249"/>
      <c r="AL172" s="250"/>
      <c r="AM172" s="249"/>
      <c r="AN172" s="250"/>
      <c r="AO172" s="249"/>
      <c r="AP172" s="250"/>
      <c r="AQ172" s="249"/>
      <c r="AR172" s="250"/>
      <c r="AS172" s="249"/>
      <c r="AT172" s="250"/>
      <c r="AU172" s="249"/>
      <c r="AV172" s="250"/>
      <c r="AW172" s="249"/>
      <c r="AX172" s="250"/>
      <c r="AY172" s="249"/>
      <c r="AZ172" s="250"/>
      <c r="BA172" s="249"/>
      <c r="BB172" s="250"/>
      <c r="BC172" s="249"/>
      <c r="BD172" s="250"/>
      <c r="BE172" s="249"/>
      <c r="BF172" s="250"/>
      <c r="BG172" s="249"/>
      <c r="BH172" s="250"/>
      <c r="BI172" s="249"/>
      <c r="BJ172" s="250"/>
      <c r="BK172" s="249"/>
    </row>
    <row r="173" spans="1:63" s="301" customFormat="1" ht="21.75" customHeight="1" x14ac:dyDescent="0.2">
      <c r="A173" s="245">
        <f t="shared" si="150"/>
        <v>40</v>
      </c>
      <c r="B173" s="246" t="s">
        <v>871</v>
      </c>
      <c r="C173" s="247">
        <f t="shared" ca="1" si="129"/>
        <v>27206093.5</v>
      </c>
      <c r="D173" s="250">
        <f t="shared" ca="1" si="130"/>
        <v>6087813</v>
      </c>
      <c r="E173" s="249">
        <f t="shared" ca="1" si="147"/>
        <v>0</v>
      </c>
      <c r="F173" s="250" t="str">
        <f t="shared" si="131"/>
        <v/>
      </c>
      <c r="G173" s="249" t="str">
        <f t="shared" si="148"/>
        <v/>
      </c>
      <c r="H173" s="250">
        <f t="shared" si="132"/>
        <v>60500000</v>
      </c>
      <c r="I173" s="249">
        <f t="shared" ca="1" si="149"/>
        <v>0</v>
      </c>
      <c r="J173" s="250" t="str">
        <f t="shared" ca="1" si="133"/>
        <v/>
      </c>
      <c r="K173" s="249" t="str">
        <f t="shared" ca="1" si="134"/>
        <v/>
      </c>
      <c r="L173" s="250" t="str">
        <f t="shared" ca="1" si="135"/>
        <v/>
      </c>
      <c r="M173" s="249" t="str">
        <f t="shared" ca="1" si="136"/>
        <v/>
      </c>
      <c r="N173" s="250" t="str">
        <f t="shared" ca="1" si="137"/>
        <v/>
      </c>
      <c r="O173" s="249" t="str">
        <f t="shared" ca="1" si="138"/>
        <v/>
      </c>
      <c r="P173" s="250" t="str">
        <f t="shared" ca="1" si="139"/>
        <v/>
      </c>
      <c r="Q173" s="249" t="str">
        <f t="shared" ca="1" si="140"/>
        <v/>
      </c>
      <c r="R173" s="250" t="str">
        <f t="shared" ca="1" si="141"/>
        <v/>
      </c>
      <c r="S173" s="249" t="str">
        <f t="shared" ca="1" si="142"/>
        <v/>
      </c>
      <c r="T173" s="250" t="str">
        <f t="shared" ca="1" si="143"/>
        <v/>
      </c>
      <c r="U173" s="249" t="str">
        <f t="shared" ca="1" si="144"/>
        <v/>
      </c>
      <c r="V173" s="250" t="str">
        <f t="shared" ca="1" si="145"/>
        <v/>
      </c>
      <c r="W173" s="249" t="str">
        <f t="shared" ca="1" si="146"/>
        <v/>
      </c>
      <c r="X173" s="250"/>
      <c r="Y173" s="249"/>
      <c r="Z173" s="250"/>
      <c r="AA173" s="249"/>
      <c r="AB173" s="250"/>
      <c r="AC173" s="249"/>
      <c r="AD173" s="250"/>
      <c r="AE173" s="249"/>
      <c r="AF173" s="250"/>
      <c r="AG173" s="249"/>
      <c r="AH173" s="250"/>
      <c r="AI173" s="249"/>
      <c r="AJ173" s="250"/>
      <c r="AK173" s="249"/>
      <c r="AL173" s="250"/>
      <c r="AM173" s="249"/>
      <c r="AN173" s="250"/>
      <c r="AO173" s="249"/>
      <c r="AP173" s="250"/>
      <c r="AQ173" s="249"/>
      <c r="AR173" s="250"/>
      <c r="AS173" s="249"/>
      <c r="AT173" s="250"/>
      <c r="AU173" s="249"/>
      <c r="AV173" s="250"/>
      <c r="AW173" s="249"/>
      <c r="AX173" s="250"/>
      <c r="AY173" s="249"/>
      <c r="AZ173" s="250"/>
      <c r="BA173" s="249"/>
      <c r="BB173" s="250"/>
      <c r="BC173" s="249"/>
      <c r="BD173" s="250"/>
      <c r="BE173" s="249"/>
      <c r="BF173" s="250"/>
      <c r="BG173" s="249"/>
      <c r="BH173" s="250"/>
      <c r="BI173" s="249"/>
      <c r="BJ173" s="250"/>
      <c r="BK173" s="249"/>
    </row>
    <row r="174" spans="1:63" s="301" customFormat="1" ht="21.75" customHeight="1" x14ac:dyDescent="0.2">
      <c r="A174" s="245">
        <f t="shared" si="150"/>
        <v>41</v>
      </c>
      <c r="B174" s="246" t="s">
        <v>873</v>
      </c>
      <c r="C174" s="247">
        <f t="shared" ca="1" si="129"/>
        <v>1210249.5</v>
      </c>
      <c r="D174" s="250">
        <f t="shared" ca="1" si="130"/>
        <v>6487231</v>
      </c>
      <c r="E174" s="249">
        <f t="shared" ca="1" si="147"/>
        <v>0</v>
      </c>
      <c r="F174" s="250" t="str">
        <f t="shared" si="131"/>
        <v/>
      </c>
      <c r="G174" s="249" t="str">
        <f t="shared" si="148"/>
        <v/>
      </c>
      <c r="H174" s="250">
        <f t="shared" si="132"/>
        <v>8907730</v>
      </c>
      <c r="I174" s="249">
        <f t="shared" ca="1" si="149"/>
        <v>0</v>
      </c>
      <c r="J174" s="250" t="str">
        <f t="shared" ca="1" si="133"/>
        <v/>
      </c>
      <c r="K174" s="249" t="str">
        <f t="shared" ca="1" si="134"/>
        <v/>
      </c>
      <c r="L174" s="250" t="str">
        <f t="shared" ca="1" si="135"/>
        <v/>
      </c>
      <c r="M174" s="249" t="str">
        <f t="shared" ca="1" si="136"/>
        <v/>
      </c>
      <c r="N174" s="250" t="str">
        <f t="shared" ca="1" si="137"/>
        <v/>
      </c>
      <c r="O174" s="249" t="str">
        <f t="shared" ca="1" si="138"/>
        <v/>
      </c>
      <c r="P174" s="250" t="str">
        <f t="shared" ca="1" si="139"/>
        <v/>
      </c>
      <c r="Q174" s="249" t="str">
        <f t="shared" ca="1" si="140"/>
        <v/>
      </c>
      <c r="R174" s="250" t="str">
        <f t="shared" ca="1" si="141"/>
        <v/>
      </c>
      <c r="S174" s="249" t="str">
        <f t="shared" ca="1" si="142"/>
        <v/>
      </c>
      <c r="T174" s="250" t="str">
        <f t="shared" ca="1" si="143"/>
        <v/>
      </c>
      <c r="U174" s="249" t="str">
        <f t="shared" ca="1" si="144"/>
        <v/>
      </c>
      <c r="V174" s="250" t="str">
        <f t="shared" ca="1" si="145"/>
        <v/>
      </c>
      <c r="W174" s="249" t="str">
        <f t="shared" ca="1" si="146"/>
        <v/>
      </c>
      <c r="X174" s="250"/>
      <c r="Y174" s="249"/>
      <c r="Z174" s="250"/>
      <c r="AA174" s="249"/>
      <c r="AB174" s="250"/>
      <c r="AC174" s="249"/>
      <c r="AD174" s="250"/>
      <c r="AE174" s="249"/>
      <c r="AF174" s="250"/>
      <c r="AG174" s="249"/>
      <c r="AH174" s="250"/>
      <c r="AI174" s="249"/>
      <c r="AJ174" s="250"/>
      <c r="AK174" s="249"/>
      <c r="AL174" s="250"/>
      <c r="AM174" s="249"/>
      <c r="AN174" s="250"/>
      <c r="AO174" s="249"/>
      <c r="AP174" s="250"/>
      <c r="AQ174" s="249"/>
      <c r="AR174" s="250"/>
      <c r="AS174" s="249"/>
      <c r="AT174" s="250"/>
      <c r="AU174" s="249"/>
      <c r="AV174" s="250"/>
      <c r="AW174" s="249"/>
      <c r="AX174" s="250"/>
      <c r="AY174" s="249"/>
      <c r="AZ174" s="250"/>
      <c r="BA174" s="249"/>
      <c r="BB174" s="250"/>
      <c r="BC174" s="249"/>
      <c r="BD174" s="250"/>
      <c r="BE174" s="249"/>
      <c r="BF174" s="250"/>
      <c r="BG174" s="249"/>
      <c r="BH174" s="250"/>
      <c r="BI174" s="249"/>
      <c r="BJ174" s="250"/>
      <c r="BK174" s="249"/>
    </row>
    <row r="175" spans="1:63" s="301" customFormat="1" ht="21.75" customHeight="1" x14ac:dyDescent="0.2">
      <c r="A175" s="245">
        <f t="shared" si="150"/>
        <v>42</v>
      </c>
      <c r="B175" s="246" t="s">
        <v>875</v>
      </c>
      <c r="C175" s="247">
        <f t="shared" ca="1" si="129"/>
        <v>12346606.5</v>
      </c>
      <c r="D175" s="250">
        <f t="shared" ca="1" si="130"/>
        <v>3219987</v>
      </c>
      <c r="E175" s="249">
        <f t="shared" ca="1" si="147"/>
        <v>0</v>
      </c>
      <c r="F175" s="250" t="str">
        <f t="shared" si="131"/>
        <v/>
      </c>
      <c r="G175" s="249" t="str">
        <f t="shared" si="148"/>
        <v/>
      </c>
      <c r="H175" s="250">
        <f t="shared" si="132"/>
        <v>27913200</v>
      </c>
      <c r="I175" s="249">
        <f t="shared" ca="1" si="149"/>
        <v>0</v>
      </c>
      <c r="J175" s="250" t="str">
        <f t="shared" ca="1" si="133"/>
        <v/>
      </c>
      <c r="K175" s="249" t="str">
        <f t="shared" ca="1" si="134"/>
        <v/>
      </c>
      <c r="L175" s="250" t="str">
        <f t="shared" ca="1" si="135"/>
        <v/>
      </c>
      <c r="M175" s="249" t="str">
        <f t="shared" ca="1" si="136"/>
        <v/>
      </c>
      <c r="N175" s="250" t="str">
        <f t="shared" ca="1" si="137"/>
        <v/>
      </c>
      <c r="O175" s="249" t="str">
        <f t="shared" ca="1" si="138"/>
        <v/>
      </c>
      <c r="P175" s="250" t="str">
        <f t="shared" ca="1" si="139"/>
        <v/>
      </c>
      <c r="Q175" s="249" t="str">
        <f t="shared" ca="1" si="140"/>
        <v/>
      </c>
      <c r="R175" s="250" t="str">
        <f t="shared" ca="1" si="141"/>
        <v/>
      </c>
      <c r="S175" s="249" t="str">
        <f t="shared" ca="1" si="142"/>
        <v/>
      </c>
      <c r="T175" s="250" t="str">
        <f t="shared" ca="1" si="143"/>
        <v/>
      </c>
      <c r="U175" s="249" t="str">
        <f t="shared" ca="1" si="144"/>
        <v/>
      </c>
      <c r="V175" s="250" t="str">
        <f t="shared" ca="1" si="145"/>
        <v/>
      </c>
      <c r="W175" s="249" t="str">
        <f t="shared" ca="1" si="146"/>
        <v/>
      </c>
      <c r="X175" s="250"/>
      <c r="Y175" s="249"/>
      <c r="Z175" s="250"/>
      <c r="AA175" s="249"/>
      <c r="AB175" s="250"/>
      <c r="AC175" s="249"/>
      <c r="AD175" s="250"/>
      <c r="AE175" s="249"/>
      <c r="AF175" s="250"/>
      <c r="AG175" s="249"/>
      <c r="AH175" s="250"/>
      <c r="AI175" s="249"/>
      <c r="AJ175" s="250"/>
      <c r="AK175" s="249"/>
      <c r="AL175" s="250"/>
      <c r="AM175" s="249"/>
      <c r="AN175" s="250"/>
      <c r="AO175" s="249"/>
      <c r="AP175" s="250"/>
      <c r="AQ175" s="249"/>
      <c r="AR175" s="250"/>
      <c r="AS175" s="249"/>
      <c r="AT175" s="250"/>
      <c r="AU175" s="249"/>
      <c r="AV175" s="250"/>
      <c r="AW175" s="249"/>
      <c r="AX175" s="250"/>
      <c r="AY175" s="249"/>
      <c r="AZ175" s="250"/>
      <c r="BA175" s="249"/>
      <c r="BB175" s="250"/>
      <c r="BC175" s="249"/>
      <c r="BD175" s="250"/>
      <c r="BE175" s="249"/>
      <c r="BF175" s="250"/>
      <c r="BG175" s="249"/>
      <c r="BH175" s="250"/>
      <c r="BI175" s="249"/>
      <c r="BJ175" s="250"/>
      <c r="BK175" s="249"/>
    </row>
    <row r="176" spans="1:63" s="301" customFormat="1" ht="21.75" customHeight="1" x14ac:dyDescent="0.2">
      <c r="A176" s="245">
        <f t="shared" si="150"/>
        <v>43</v>
      </c>
      <c r="B176" s="246" t="s">
        <v>877</v>
      </c>
      <c r="C176" s="247">
        <f t="shared" ca="1" si="129"/>
        <v>6032979</v>
      </c>
      <c r="D176" s="250">
        <f t="shared" ca="1" si="130"/>
        <v>12328224</v>
      </c>
      <c r="E176" s="249">
        <f t="shared" ca="1" si="147"/>
        <v>0</v>
      </c>
      <c r="F176" s="250" t="str">
        <f t="shared" si="131"/>
        <v/>
      </c>
      <c r="G176" s="249" t="str">
        <f t="shared" si="148"/>
        <v/>
      </c>
      <c r="H176" s="250">
        <f t="shared" si="132"/>
        <v>24394182</v>
      </c>
      <c r="I176" s="249">
        <f t="shared" ca="1" si="149"/>
        <v>0</v>
      </c>
      <c r="J176" s="250" t="str">
        <f t="shared" ca="1" si="133"/>
        <v/>
      </c>
      <c r="K176" s="249" t="str">
        <f t="shared" ca="1" si="134"/>
        <v/>
      </c>
      <c r="L176" s="250" t="str">
        <f t="shared" ca="1" si="135"/>
        <v/>
      </c>
      <c r="M176" s="249" t="str">
        <f t="shared" ca="1" si="136"/>
        <v/>
      </c>
      <c r="N176" s="250" t="str">
        <f t="shared" ca="1" si="137"/>
        <v/>
      </c>
      <c r="O176" s="249" t="str">
        <f t="shared" ca="1" si="138"/>
        <v/>
      </c>
      <c r="P176" s="250" t="str">
        <f t="shared" ca="1" si="139"/>
        <v/>
      </c>
      <c r="Q176" s="249" t="str">
        <f t="shared" ca="1" si="140"/>
        <v/>
      </c>
      <c r="R176" s="250" t="str">
        <f t="shared" ca="1" si="141"/>
        <v/>
      </c>
      <c r="S176" s="249" t="str">
        <f t="shared" ca="1" si="142"/>
        <v/>
      </c>
      <c r="T176" s="250" t="str">
        <f t="shared" ca="1" si="143"/>
        <v/>
      </c>
      <c r="U176" s="249" t="str">
        <f t="shared" ca="1" si="144"/>
        <v/>
      </c>
      <c r="V176" s="250" t="str">
        <f t="shared" ca="1" si="145"/>
        <v/>
      </c>
      <c r="W176" s="249" t="str">
        <f t="shared" ca="1" si="146"/>
        <v/>
      </c>
      <c r="X176" s="250"/>
      <c r="Y176" s="249"/>
      <c r="Z176" s="250"/>
      <c r="AA176" s="249"/>
      <c r="AB176" s="250"/>
      <c r="AC176" s="249"/>
      <c r="AD176" s="250"/>
      <c r="AE176" s="249"/>
      <c r="AF176" s="250"/>
      <c r="AG176" s="249"/>
      <c r="AH176" s="250"/>
      <c r="AI176" s="249"/>
      <c r="AJ176" s="250"/>
      <c r="AK176" s="249"/>
      <c r="AL176" s="250"/>
      <c r="AM176" s="249"/>
      <c r="AN176" s="250"/>
      <c r="AO176" s="249"/>
      <c r="AP176" s="250"/>
      <c r="AQ176" s="249"/>
      <c r="AR176" s="250"/>
      <c r="AS176" s="249"/>
      <c r="AT176" s="250"/>
      <c r="AU176" s="249"/>
      <c r="AV176" s="250"/>
      <c r="AW176" s="249"/>
      <c r="AX176" s="250"/>
      <c r="AY176" s="249"/>
      <c r="AZ176" s="250"/>
      <c r="BA176" s="249"/>
      <c r="BB176" s="250"/>
      <c r="BC176" s="249"/>
      <c r="BD176" s="250"/>
      <c r="BE176" s="249"/>
      <c r="BF176" s="250"/>
      <c r="BG176" s="249"/>
      <c r="BH176" s="250"/>
      <c r="BI176" s="249"/>
      <c r="BJ176" s="250"/>
      <c r="BK176" s="249"/>
    </row>
    <row r="177" spans="1:63" s="301" customFormat="1" ht="21.75" customHeight="1" x14ac:dyDescent="0.2">
      <c r="A177" s="245">
        <f t="shared" si="150"/>
        <v>44</v>
      </c>
      <c r="B177" s="246" t="s">
        <v>883</v>
      </c>
      <c r="C177" s="247">
        <f t="shared" ca="1" si="129"/>
        <v>8095357.5</v>
      </c>
      <c r="D177" s="250">
        <f t="shared" ca="1" si="130"/>
        <v>69937390</v>
      </c>
      <c r="E177" s="249">
        <f t="shared" ca="1" si="147"/>
        <v>0</v>
      </c>
      <c r="F177" s="250" t="str">
        <f t="shared" si="131"/>
        <v/>
      </c>
      <c r="G177" s="249" t="str">
        <f t="shared" si="148"/>
        <v/>
      </c>
      <c r="H177" s="250">
        <f t="shared" si="132"/>
        <v>53746675</v>
      </c>
      <c r="I177" s="249">
        <f t="shared" ca="1" si="149"/>
        <v>0</v>
      </c>
      <c r="J177" s="250" t="str">
        <f t="shared" ca="1" si="133"/>
        <v/>
      </c>
      <c r="K177" s="249" t="str">
        <f t="shared" ca="1" si="134"/>
        <v/>
      </c>
      <c r="L177" s="250" t="str">
        <f t="shared" ca="1" si="135"/>
        <v/>
      </c>
      <c r="M177" s="249" t="str">
        <f t="shared" ca="1" si="136"/>
        <v/>
      </c>
      <c r="N177" s="250" t="str">
        <f t="shared" ca="1" si="137"/>
        <v/>
      </c>
      <c r="O177" s="249" t="str">
        <f t="shared" ca="1" si="138"/>
        <v/>
      </c>
      <c r="P177" s="250" t="str">
        <f t="shared" ca="1" si="139"/>
        <v/>
      </c>
      <c r="Q177" s="249" t="str">
        <f t="shared" ca="1" si="140"/>
        <v/>
      </c>
      <c r="R177" s="250" t="str">
        <f t="shared" ca="1" si="141"/>
        <v/>
      </c>
      <c r="S177" s="249" t="str">
        <f t="shared" ca="1" si="142"/>
        <v/>
      </c>
      <c r="T177" s="250" t="str">
        <f t="shared" ca="1" si="143"/>
        <v/>
      </c>
      <c r="U177" s="249" t="str">
        <f t="shared" ca="1" si="144"/>
        <v/>
      </c>
      <c r="V177" s="250" t="str">
        <f t="shared" ca="1" si="145"/>
        <v/>
      </c>
      <c r="W177" s="249" t="str">
        <f t="shared" ca="1" si="146"/>
        <v/>
      </c>
      <c r="X177" s="250"/>
      <c r="Y177" s="249"/>
      <c r="Z177" s="250"/>
      <c r="AA177" s="249"/>
      <c r="AB177" s="250"/>
      <c r="AC177" s="249"/>
      <c r="AD177" s="250"/>
      <c r="AE177" s="249"/>
      <c r="AF177" s="250"/>
      <c r="AG177" s="249"/>
      <c r="AH177" s="250"/>
      <c r="AI177" s="249"/>
      <c r="AJ177" s="250"/>
      <c r="AK177" s="249"/>
      <c r="AL177" s="250"/>
      <c r="AM177" s="249"/>
      <c r="AN177" s="250"/>
      <c r="AO177" s="249"/>
      <c r="AP177" s="250"/>
      <c r="AQ177" s="249"/>
      <c r="AR177" s="250"/>
      <c r="AS177" s="249"/>
      <c r="AT177" s="250"/>
      <c r="AU177" s="249"/>
      <c r="AV177" s="250"/>
      <c r="AW177" s="249"/>
      <c r="AX177" s="250"/>
      <c r="AY177" s="249"/>
      <c r="AZ177" s="250"/>
      <c r="BA177" s="249"/>
      <c r="BB177" s="250"/>
      <c r="BC177" s="249"/>
      <c r="BD177" s="250"/>
      <c r="BE177" s="249"/>
      <c r="BF177" s="250"/>
      <c r="BG177" s="249"/>
      <c r="BH177" s="250"/>
      <c r="BI177" s="249"/>
      <c r="BJ177" s="250"/>
      <c r="BK177" s="249"/>
    </row>
    <row r="178" spans="1:63" s="301" customFormat="1" ht="21.75" customHeight="1" x14ac:dyDescent="0.2">
      <c r="A178" s="245">
        <f t="shared" si="150"/>
        <v>45</v>
      </c>
      <c r="B178" s="246" t="s">
        <v>887</v>
      </c>
      <c r="C178" s="247">
        <f t="shared" ca="1" si="129"/>
        <v>2134731</v>
      </c>
      <c r="D178" s="250">
        <f t="shared" ca="1" si="130"/>
        <v>25174127</v>
      </c>
      <c r="E178" s="249">
        <f t="shared" ca="1" si="147"/>
        <v>0</v>
      </c>
      <c r="F178" s="250" t="str">
        <f t="shared" si="131"/>
        <v/>
      </c>
      <c r="G178" s="249" t="str">
        <f t="shared" si="148"/>
        <v/>
      </c>
      <c r="H178" s="250">
        <f t="shared" si="132"/>
        <v>20904665</v>
      </c>
      <c r="I178" s="249">
        <f t="shared" ca="1" si="149"/>
        <v>0</v>
      </c>
      <c r="J178" s="250" t="str">
        <f t="shared" ca="1" si="133"/>
        <v/>
      </c>
      <c r="K178" s="249" t="str">
        <f t="shared" ca="1" si="134"/>
        <v/>
      </c>
      <c r="L178" s="250" t="str">
        <f t="shared" ca="1" si="135"/>
        <v/>
      </c>
      <c r="M178" s="249" t="str">
        <f t="shared" ca="1" si="136"/>
        <v/>
      </c>
      <c r="N178" s="250" t="str">
        <f t="shared" ca="1" si="137"/>
        <v/>
      </c>
      <c r="O178" s="249" t="str">
        <f t="shared" ca="1" si="138"/>
        <v/>
      </c>
      <c r="P178" s="250" t="str">
        <f t="shared" ca="1" si="139"/>
        <v/>
      </c>
      <c r="Q178" s="249" t="str">
        <f t="shared" ca="1" si="140"/>
        <v/>
      </c>
      <c r="R178" s="250" t="str">
        <f t="shared" ca="1" si="141"/>
        <v/>
      </c>
      <c r="S178" s="249" t="str">
        <f t="shared" ca="1" si="142"/>
        <v/>
      </c>
      <c r="T178" s="250" t="str">
        <f t="shared" ca="1" si="143"/>
        <v/>
      </c>
      <c r="U178" s="249" t="str">
        <f t="shared" ca="1" si="144"/>
        <v/>
      </c>
      <c r="V178" s="250" t="str">
        <f t="shared" ca="1" si="145"/>
        <v/>
      </c>
      <c r="W178" s="249" t="str">
        <f t="shared" ca="1" si="146"/>
        <v/>
      </c>
      <c r="X178" s="250"/>
      <c r="Y178" s="249"/>
      <c r="Z178" s="250"/>
      <c r="AA178" s="249"/>
      <c r="AB178" s="250"/>
      <c r="AC178" s="249"/>
      <c r="AD178" s="250"/>
      <c r="AE178" s="249"/>
      <c r="AF178" s="250"/>
      <c r="AG178" s="249"/>
      <c r="AH178" s="250"/>
      <c r="AI178" s="249"/>
      <c r="AJ178" s="250"/>
      <c r="AK178" s="249"/>
      <c r="AL178" s="250"/>
      <c r="AM178" s="249"/>
      <c r="AN178" s="250"/>
      <c r="AO178" s="249"/>
      <c r="AP178" s="250"/>
      <c r="AQ178" s="249"/>
      <c r="AR178" s="250"/>
      <c r="AS178" s="249"/>
      <c r="AT178" s="250"/>
      <c r="AU178" s="249"/>
      <c r="AV178" s="250"/>
      <c r="AW178" s="249"/>
      <c r="AX178" s="250"/>
      <c r="AY178" s="249"/>
      <c r="AZ178" s="250"/>
      <c r="BA178" s="249"/>
      <c r="BB178" s="250"/>
      <c r="BC178" s="249"/>
      <c r="BD178" s="250"/>
      <c r="BE178" s="249"/>
      <c r="BF178" s="250"/>
      <c r="BG178" s="249"/>
      <c r="BH178" s="250"/>
      <c r="BI178" s="249"/>
      <c r="BJ178" s="250"/>
      <c r="BK178" s="249"/>
    </row>
    <row r="179" spans="1:63" s="301" customFormat="1" ht="21.75" customHeight="1" x14ac:dyDescent="0.2">
      <c r="A179" s="245">
        <f t="shared" si="150"/>
        <v>46</v>
      </c>
      <c r="B179" s="246" t="s">
        <v>891</v>
      </c>
      <c r="C179" s="247">
        <f t="shared" ca="1" si="129"/>
        <v>2341642.5</v>
      </c>
      <c r="D179" s="250">
        <f t="shared" ca="1" si="130"/>
        <v>13500018</v>
      </c>
      <c r="E179" s="249">
        <f t="shared" ca="1" si="147"/>
        <v>0</v>
      </c>
      <c r="F179" s="250" t="str">
        <f t="shared" si="131"/>
        <v/>
      </c>
      <c r="G179" s="249" t="str">
        <f t="shared" si="148"/>
        <v/>
      </c>
      <c r="H179" s="250">
        <f t="shared" si="132"/>
        <v>18183303</v>
      </c>
      <c r="I179" s="249">
        <f t="shared" ca="1" si="149"/>
        <v>0</v>
      </c>
      <c r="J179" s="250" t="str">
        <f t="shared" ca="1" si="133"/>
        <v/>
      </c>
      <c r="K179" s="249" t="str">
        <f t="shared" ca="1" si="134"/>
        <v/>
      </c>
      <c r="L179" s="250" t="str">
        <f t="shared" ca="1" si="135"/>
        <v/>
      </c>
      <c r="M179" s="249" t="str">
        <f t="shared" ca="1" si="136"/>
        <v/>
      </c>
      <c r="N179" s="250" t="str">
        <f t="shared" ca="1" si="137"/>
        <v/>
      </c>
      <c r="O179" s="249" t="str">
        <f t="shared" ca="1" si="138"/>
        <v/>
      </c>
      <c r="P179" s="250" t="str">
        <f t="shared" ca="1" si="139"/>
        <v/>
      </c>
      <c r="Q179" s="249" t="str">
        <f t="shared" ca="1" si="140"/>
        <v/>
      </c>
      <c r="R179" s="250" t="str">
        <f t="shared" ca="1" si="141"/>
        <v/>
      </c>
      <c r="S179" s="249" t="str">
        <f t="shared" ca="1" si="142"/>
        <v/>
      </c>
      <c r="T179" s="250" t="str">
        <f t="shared" ca="1" si="143"/>
        <v/>
      </c>
      <c r="U179" s="249" t="str">
        <f t="shared" ca="1" si="144"/>
        <v/>
      </c>
      <c r="V179" s="250" t="str">
        <f t="shared" ca="1" si="145"/>
        <v/>
      </c>
      <c r="W179" s="249" t="str">
        <f t="shared" ca="1" si="146"/>
        <v/>
      </c>
      <c r="X179" s="250"/>
      <c r="Y179" s="249"/>
      <c r="Z179" s="250"/>
      <c r="AA179" s="249"/>
      <c r="AB179" s="250"/>
      <c r="AC179" s="249"/>
      <c r="AD179" s="250"/>
      <c r="AE179" s="249"/>
      <c r="AF179" s="250"/>
      <c r="AG179" s="249"/>
      <c r="AH179" s="250"/>
      <c r="AI179" s="249"/>
      <c r="AJ179" s="250"/>
      <c r="AK179" s="249"/>
      <c r="AL179" s="250"/>
      <c r="AM179" s="249"/>
      <c r="AN179" s="250"/>
      <c r="AO179" s="249"/>
      <c r="AP179" s="250"/>
      <c r="AQ179" s="249"/>
      <c r="AR179" s="250"/>
      <c r="AS179" s="249"/>
      <c r="AT179" s="250"/>
      <c r="AU179" s="249"/>
      <c r="AV179" s="250"/>
      <c r="AW179" s="249"/>
      <c r="AX179" s="250"/>
      <c r="AY179" s="249"/>
      <c r="AZ179" s="250"/>
      <c r="BA179" s="249"/>
      <c r="BB179" s="250"/>
      <c r="BC179" s="249"/>
      <c r="BD179" s="250"/>
      <c r="BE179" s="249"/>
      <c r="BF179" s="250"/>
      <c r="BG179" s="249"/>
      <c r="BH179" s="250"/>
      <c r="BI179" s="249"/>
      <c r="BJ179" s="250"/>
      <c r="BK179" s="249"/>
    </row>
    <row r="180" spans="1:63" s="301" customFormat="1" ht="21.75" customHeight="1" x14ac:dyDescent="0.2">
      <c r="A180" s="245">
        <f t="shared" si="150"/>
        <v>47</v>
      </c>
      <c r="B180" s="246" t="s">
        <v>892</v>
      </c>
      <c r="C180" s="247">
        <f t="shared" ca="1" si="129"/>
        <v>10619333</v>
      </c>
      <c r="D180" s="250">
        <f t="shared" ca="1" si="130"/>
        <v>43633754</v>
      </c>
      <c r="E180" s="249">
        <f t="shared" ca="1" si="147"/>
        <v>0</v>
      </c>
      <c r="F180" s="250" t="str">
        <f t="shared" si="131"/>
        <v/>
      </c>
      <c r="G180" s="249" t="str">
        <f t="shared" si="148"/>
        <v/>
      </c>
      <c r="H180" s="250">
        <f t="shared" si="132"/>
        <v>64872420</v>
      </c>
      <c r="I180" s="249">
        <f t="shared" ca="1" si="149"/>
        <v>0</v>
      </c>
      <c r="J180" s="250" t="str">
        <f t="shared" ca="1" si="133"/>
        <v/>
      </c>
      <c r="K180" s="249" t="str">
        <f t="shared" ca="1" si="134"/>
        <v/>
      </c>
      <c r="L180" s="250" t="str">
        <f t="shared" ca="1" si="135"/>
        <v/>
      </c>
      <c r="M180" s="249" t="str">
        <f t="shared" ca="1" si="136"/>
        <v/>
      </c>
      <c r="N180" s="250" t="str">
        <f t="shared" ca="1" si="137"/>
        <v/>
      </c>
      <c r="O180" s="249" t="str">
        <f t="shared" ca="1" si="138"/>
        <v/>
      </c>
      <c r="P180" s="250" t="str">
        <f t="shared" ca="1" si="139"/>
        <v/>
      </c>
      <c r="Q180" s="249" t="str">
        <f t="shared" ca="1" si="140"/>
        <v/>
      </c>
      <c r="R180" s="250" t="str">
        <f t="shared" ca="1" si="141"/>
        <v/>
      </c>
      <c r="S180" s="249" t="str">
        <f t="shared" ca="1" si="142"/>
        <v/>
      </c>
      <c r="T180" s="250" t="str">
        <f t="shared" ca="1" si="143"/>
        <v/>
      </c>
      <c r="U180" s="249" t="str">
        <f t="shared" ca="1" si="144"/>
        <v/>
      </c>
      <c r="V180" s="250" t="str">
        <f t="shared" ca="1" si="145"/>
        <v/>
      </c>
      <c r="W180" s="249" t="str">
        <f t="shared" ca="1" si="146"/>
        <v/>
      </c>
      <c r="X180" s="250"/>
      <c r="Y180" s="249"/>
      <c r="Z180" s="250"/>
      <c r="AA180" s="249"/>
      <c r="AB180" s="250"/>
      <c r="AC180" s="249"/>
      <c r="AD180" s="250"/>
      <c r="AE180" s="249"/>
      <c r="AF180" s="250"/>
      <c r="AG180" s="249"/>
      <c r="AH180" s="250"/>
      <c r="AI180" s="249"/>
      <c r="AJ180" s="250"/>
      <c r="AK180" s="249"/>
      <c r="AL180" s="250"/>
      <c r="AM180" s="249"/>
      <c r="AN180" s="250"/>
      <c r="AO180" s="249"/>
      <c r="AP180" s="250"/>
      <c r="AQ180" s="249"/>
      <c r="AR180" s="250"/>
      <c r="AS180" s="249"/>
      <c r="AT180" s="250"/>
      <c r="AU180" s="249"/>
      <c r="AV180" s="250"/>
      <c r="AW180" s="249"/>
      <c r="AX180" s="250"/>
      <c r="AY180" s="249"/>
      <c r="AZ180" s="250"/>
      <c r="BA180" s="249"/>
      <c r="BB180" s="250"/>
      <c r="BC180" s="249"/>
      <c r="BD180" s="250"/>
      <c r="BE180" s="249"/>
      <c r="BF180" s="250"/>
      <c r="BG180" s="249"/>
      <c r="BH180" s="250"/>
      <c r="BI180" s="249"/>
      <c r="BJ180" s="250"/>
      <c r="BK180" s="249"/>
    </row>
    <row r="181" spans="1:63" s="301" customFormat="1" ht="21.75" customHeight="1" x14ac:dyDescent="0.2">
      <c r="A181" s="245">
        <f t="shared" si="150"/>
        <v>48</v>
      </c>
      <c r="B181" s="246" t="s">
        <v>894</v>
      </c>
      <c r="C181" s="247">
        <f t="shared" ca="1" si="129"/>
        <v>5244609.5</v>
      </c>
      <c r="D181" s="250">
        <f t="shared" ca="1" si="130"/>
        <v>19505772</v>
      </c>
      <c r="E181" s="249">
        <f t="shared" ca="1" si="147"/>
        <v>0</v>
      </c>
      <c r="F181" s="250" t="str">
        <f t="shared" si="131"/>
        <v/>
      </c>
      <c r="G181" s="249" t="str">
        <f t="shared" si="148"/>
        <v/>
      </c>
      <c r="H181" s="250">
        <f t="shared" si="132"/>
        <v>29994991</v>
      </c>
      <c r="I181" s="249">
        <f t="shared" ca="1" si="149"/>
        <v>0</v>
      </c>
      <c r="J181" s="250" t="str">
        <f t="shared" ca="1" si="133"/>
        <v/>
      </c>
      <c r="K181" s="249" t="str">
        <f t="shared" ca="1" si="134"/>
        <v/>
      </c>
      <c r="L181" s="250" t="str">
        <f t="shared" ca="1" si="135"/>
        <v/>
      </c>
      <c r="M181" s="249" t="str">
        <f t="shared" ca="1" si="136"/>
        <v/>
      </c>
      <c r="N181" s="250" t="str">
        <f t="shared" ca="1" si="137"/>
        <v/>
      </c>
      <c r="O181" s="249" t="str">
        <f t="shared" ca="1" si="138"/>
        <v/>
      </c>
      <c r="P181" s="250" t="str">
        <f t="shared" ca="1" si="139"/>
        <v/>
      </c>
      <c r="Q181" s="249" t="str">
        <f t="shared" ca="1" si="140"/>
        <v/>
      </c>
      <c r="R181" s="250" t="str">
        <f t="shared" ca="1" si="141"/>
        <v/>
      </c>
      <c r="S181" s="249" t="str">
        <f t="shared" ca="1" si="142"/>
        <v/>
      </c>
      <c r="T181" s="250" t="str">
        <f t="shared" ca="1" si="143"/>
        <v/>
      </c>
      <c r="U181" s="249" t="str">
        <f t="shared" ca="1" si="144"/>
        <v/>
      </c>
      <c r="V181" s="250" t="str">
        <f t="shared" ca="1" si="145"/>
        <v/>
      </c>
      <c r="W181" s="249" t="str">
        <f t="shared" ca="1" si="146"/>
        <v/>
      </c>
      <c r="X181" s="250"/>
      <c r="Y181" s="249"/>
      <c r="Z181" s="250"/>
      <c r="AA181" s="249"/>
      <c r="AB181" s="250"/>
      <c r="AC181" s="249"/>
      <c r="AD181" s="250"/>
      <c r="AE181" s="249"/>
      <c r="AF181" s="250"/>
      <c r="AG181" s="249"/>
      <c r="AH181" s="250"/>
      <c r="AI181" s="249"/>
      <c r="AJ181" s="250"/>
      <c r="AK181" s="249"/>
      <c r="AL181" s="250"/>
      <c r="AM181" s="249"/>
      <c r="AN181" s="250"/>
      <c r="AO181" s="249"/>
      <c r="AP181" s="250"/>
      <c r="AQ181" s="249"/>
      <c r="AR181" s="250"/>
      <c r="AS181" s="249"/>
      <c r="AT181" s="250"/>
      <c r="AU181" s="249"/>
      <c r="AV181" s="250"/>
      <c r="AW181" s="249"/>
      <c r="AX181" s="250"/>
      <c r="AY181" s="249"/>
      <c r="AZ181" s="250"/>
      <c r="BA181" s="249"/>
      <c r="BB181" s="250"/>
      <c r="BC181" s="249"/>
      <c r="BD181" s="250"/>
      <c r="BE181" s="249"/>
      <c r="BF181" s="250"/>
      <c r="BG181" s="249"/>
      <c r="BH181" s="250"/>
      <c r="BI181" s="249"/>
      <c r="BJ181" s="250"/>
      <c r="BK181" s="249"/>
    </row>
    <row r="182" spans="1:63" s="301" customFormat="1" ht="21.75" customHeight="1" x14ac:dyDescent="0.2">
      <c r="A182" s="245">
        <f t="shared" si="150"/>
        <v>49</v>
      </c>
      <c r="B182" s="246" t="s">
        <v>897</v>
      </c>
      <c r="C182" s="247">
        <f t="shared" ca="1" si="129"/>
        <v>7670428.5</v>
      </c>
      <c r="D182" s="250">
        <f t="shared" ca="1" si="130"/>
        <v>114397487</v>
      </c>
      <c r="E182" s="249">
        <f t="shared" ca="1" si="147"/>
        <v>0</v>
      </c>
      <c r="F182" s="250" t="str">
        <f t="shared" si="131"/>
        <v/>
      </c>
      <c r="G182" s="249" t="str">
        <f t="shared" si="148"/>
        <v/>
      </c>
      <c r="H182" s="250">
        <f t="shared" si="132"/>
        <v>99056630</v>
      </c>
      <c r="I182" s="249">
        <f t="shared" ca="1" si="149"/>
        <v>0</v>
      </c>
      <c r="J182" s="250" t="str">
        <f t="shared" ca="1" si="133"/>
        <v/>
      </c>
      <c r="K182" s="249" t="str">
        <f t="shared" ca="1" si="134"/>
        <v/>
      </c>
      <c r="L182" s="250" t="str">
        <f t="shared" ca="1" si="135"/>
        <v/>
      </c>
      <c r="M182" s="249" t="str">
        <f t="shared" ca="1" si="136"/>
        <v/>
      </c>
      <c r="N182" s="250" t="str">
        <f t="shared" ca="1" si="137"/>
        <v/>
      </c>
      <c r="O182" s="249" t="str">
        <f t="shared" ca="1" si="138"/>
        <v/>
      </c>
      <c r="P182" s="250" t="str">
        <f t="shared" ca="1" si="139"/>
        <v/>
      </c>
      <c r="Q182" s="249" t="str">
        <f t="shared" ca="1" si="140"/>
        <v/>
      </c>
      <c r="R182" s="250" t="str">
        <f t="shared" ca="1" si="141"/>
        <v/>
      </c>
      <c r="S182" s="249" t="str">
        <f t="shared" ca="1" si="142"/>
        <v/>
      </c>
      <c r="T182" s="250" t="str">
        <f t="shared" ca="1" si="143"/>
        <v/>
      </c>
      <c r="U182" s="249" t="str">
        <f t="shared" ca="1" si="144"/>
        <v/>
      </c>
      <c r="V182" s="250" t="str">
        <f t="shared" ca="1" si="145"/>
        <v/>
      </c>
      <c r="W182" s="249" t="str">
        <f t="shared" ca="1" si="146"/>
        <v/>
      </c>
      <c r="X182" s="250"/>
      <c r="Y182" s="249"/>
      <c r="Z182" s="250"/>
      <c r="AA182" s="249"/>
      <c r="AB182" s="250"/>
      <c r="AC182" s="249"/>
      <c r="AD182" s="250"/>
      <c r="AE182" s="249"/>
      <c r="AF182" s="250"/>
      <c r="AG182" s="249"/>
      <c r="AH182" s="250"/>
      <c r="AI182" s="249"/>
      <c r="AJ182" s="250"/>
      <c r="AK182" s="249"/>
      <c r="AL182" s="250"/>
      <c r="AM182" s="249"/>
      <c r="AN182" s="250"/>
      <c r="AO182" s="249"/>
      <c r="AP182" s="250"/>
      <c r="AQ182" s="249"/>
      <c r="AR182" s="250"/>
      <c r="AS182" s="249"/>
      <c r="AT182" s="250"/>
      <c r="AU182" s="249"/>
      <c r="AV182" s="250"/>
      <c r="AW182" s="249"/>
      <c r="AX182" s="250"/>
      <c r="AY182" s="249"/>
      <c r="AZ182" s="250"/>
      <c r="BA182" s="249"/>
      <c r="BB182" s="250"/>
      <c r="BC182" s="249"/>
      <c r="BD182" s="250"/>
      <c r="BE182" s="249"/>
      <c r="BF182" s="250"/>
      <c r="BG182" s="249"/>
      <c r="BH182" s="250"/>
      <c r="BI182" s="249"/>
      <c r="BJ182" s="250"/>
      <c r="BK182" s="249"/>
    </row>
    <row r="183" spans="1:63" s="301" customFormat="1" ht="21.75" customHeight="1" x14ac:dyDescent="0.2">
      <c r="A183" s="245">
        <f t="shared" si="150"/>
        <v>50</v>
      </c>
      <c r="B183" s="246" t="s">
        <v>898</v>
      </c>
      <c r="C183" s="247">
        <f t="shared" ca="1" si="129"/>
        <v>3926842</v>
      </c>
      <c r="D183" s="250">
        <f t="shared" ca="1" si="130"/>
        <v>16981747</v>
      </c>
      <c r="E183" s="249">
        <f t="shared" ca="1" si="147"/>
        <v>0</v>
      </c>
      <c r="F183" s="250" t="str">
        <f t="shared" si="131"/>
        <v/>
      </c>
      <c r="G183" s="249" t="str">
        <f t="shared" si="148"/>
        <v/>
      </c>
      <c r="H183" s="250">
        <f t="shared" si="132"/>
        <v>9128063</v>
      </c>
      <c r="I183" s="249">
        <f t="shared" ca="1" si="149"/>
        <v>0</v>
      </c>
      <c r="J183" s="250" t="str">
        <f t="shared" ca="1" si="133"/>
        <v/>
      </c>
      <c r="K183" s="249" t="str">
        <f t="shared" ca="1" si="134"/>
        <v/>
      </c>
      <c r="L183" s="250" t="str">
        <f t="shared" ca="1" si="135"/>
        <v/>
      </c>
      <c r="M183" s="249" t="str">
        <f t="shared" ca="1" si="136"/>
        <v/>
      </c>
      <c r="N183" s="250" t="str">
        <f t="shared" ca="1" si="137"/>
        <v/>
      </c>
      <c r="O183" s="249" t="str">
        <f t="shared" ca="1" si="138"/>
        <v/>
      </c>
      <c r="P183" s="250" t="str">
        <f t="shared" ca="1" si="139"/>
        <v/>
      </c>
      <c r="Q183" s="249" t="str">
        <f t="shared" ca="1" si="140"/>
        <v/>
      </c>
      <c r="R183" s="250" t="str">
        <f t="shared" ca="1" si="141"/>
        <v/>
      </c>
      <c r="S183" s="249" t="str">
        <f t="shared" ca="1" si="142"/>
        <v/>
      </c>
      <c r="T183" s="250" t="str">
        <f t="shared" ca="1" si="143"/>
        <v/>
      </c>
      <c r="U183" s="249" t="str">
        <f t="shared" ca="1" si="144"/>
        <v/>
      </c>
      <c r="V183" s="250" t="str">
        <f t="shared" ca="1" si="145"/>
        <v/>
      </c>
      <c r="W183" s="249" t="str">
        <f t="shared" ca="1" si="146"/>
        <v/>
      </c>
      <c r="X183" s="250"/>
      <c r="Y183" s="249"/>
      <c r="Z183" s="250"/>
      <c r="AA183" s="249"/>
      <c r="AB183" s="250"/>
      <c r="AC183" s="249"/>
      <c r="AD183" s="250"/>
      <c r="AE183" s="249"/>
      <c r="AF183" s="250"/>
      <c r="AG183" s="249"/>
      <c r="AH183" s="250"/>
      <c r="AI183" s="249"/>
      <c r="AJ183" s="250"/>
      <c r="AK183" s="249"/>
      <c r="AL183" s="250"/>
      <c r="AM183" s="249"/>
      <c r="AN183" s="250"/>
      <c r="AO183" s="249"/>
      <c r="AP183" s="250"/>
      <c r="AQ183" s="249"/>
      <c r="AR183" s="250"/>
      <c r="AS183" s="249"/>
      <c r="AT183" s="250"/>
      <c r="AU183" s="249"/>
      <c r="AV183" s="250"/>
      <c r="AW183" s="249"/>
      <c r="AX183" s="250"/>
      <c r="AY183" s="249"/>
      <c r="AZ183" s="250"/>
      <c r="BA183" s="249"/>
      <c r="BB183" s="250"/>
      <c r="BC183" s="249"/>
      <c r="BD183" s="250"/>
      <c r="BE183" s="249"/>
      <c r="BF183" s="250"/>
      <c r="BG183" s="249"/>
      <c r="BH183" s="250"/>
      <c r="BI183" s="249"/>
      <c r="BJ183" s="250"/>
      <c r="BK183" s="249"/>
    </row>
    <row r="184" spans="1:63" s="301" customFormat="1" ht="21.75" customHeight="1" x14ac:dyDescent="0.2">
      <c r="A184" s="245">
        <f t="shared" si="150"/>
        <v>51</v>
      </c>
      <c r="B184" s="246" t="s">
        <v>899</v>
      </c>
      <c r="C184" s="247">
        <f t="shared" ca="1" si="129"/>
        <v>2681125.5</v>
      </c>
      <c r="D184" s="250">
        <f t="shared" ca="1" si="130"/>
        <v>20574742</v>
      </c>
      <c r="E184" s="249">
        <f t="shared" ca="1" si="147"/>
        <v>0</v>
      </c>
      <c r="F184" s="250" t="str">
        <f t="shared" si="131"/>
        <v/>
      </c>
      <c r="G184" s="249" t="str">
        <f t="shared" si="148"/>
        <v/>
      </c>
      <c r="H184" s="250">
        <f t="shared" si="132"/>
        <v>25936993</v>
      </c>
      <c r="I184" s="249">
        <f t="shared" ca="1" si="149"/>
        <v>0</v>
      </c>
      <c r="J184" s="250" t="str">
        <f t="shared" ca="1" si="133"/>
        <v/>
      </c>
      <c r="K184" s="249" t="str">
        <f t="shared" ca="1" si="134"/>
        <v/>
      </c>
      <c r="L184" s="250" t="str">
        <f t="shared" ca="1" si="135"/>
        <v/>
      </c>
      <c r="M184" s="249" t="str">
        <f t="shared" ca="1" si="136"/>
        <v/>
      </c>
      <c r="N184" s="250" t="str">
        <f t="shared" ca="1" si="137"/>
        <v/>
      </c>
      <c r="O184" s="249" t="str">
        <f t="shared" ca="1" si="138"/>
        <v/>
      </c>
      <c r="P184" s="250" t="str">
        <f t="shared" ca="1" si="139"/>
        <v/>
      </c>
      <c r="Q184" s="249" t="str">
        <f t="shared" ca="1" si="140"/>
        <v/>
      </c>
      <c r="R184" s="250" t="str">
        <f t="shared" ca="1" si="141"/>
        <v/>
      </c>
      <c r="S184" s="249" t="str">
        <f t="shared" ca="1" si="142"/>
        <v/>
      </c>
      <c r="T184" s="250" t="str">
        <f t="shared" ca="1" si="143"/>
        <v/>
      </c>
      <c r="U184" s="249" t="str">
        <f t="shared" ca="1" si="144"/>
        <v/>
      </c>
      <c r="V184" s="250" t="str">
        <f t="shared" ca="1" si="145"/>
        <v/>
      </c>
      <c r="W184" s="249" t="str">
        <f t="shared" ca="1" si="146"/>
        <v/>
      </c>
      <c r="X184" s="250"/>
      <c r="Y184" s="249"/>
      <c r="Z184" s="250"/>
      <c r="AA184" s="249"/>
      <c r="AB184" s="250"/>
      <c r="AC184" s="249"/>
      <c r="AD184" s="250"/>
      <c r="AE184" s="249"/>
      <c r="AF184" s="250"/>
      <c r="AG184" s="249"/>
      <c r="AH184" s="250"/>
      <c r="AI184" s="249"/>
      <c r="AJ184" s="250"/>
      <c r="AK184" s="249"/>
      <c r="AL184" s="250"/>
      <c r="AM184" s="249"/>
      <c r="AN184" s="250"/>
      <c r="AO184" s="249"/>
      <c r="AP184" s="250"/>
      <c r="AQ184" s="249"/>
      <c r="AR184" s="250"/>
      <c r="AS184" s="249"/>
      <c r="AT184" s="250"/>
      <c r="AU184" s="249"/>
      <c r="AV184" s="250"/>
      <c r="AW184" s="249"/>
      <c r="AX184" s="250"/>
      <c r="AY184" s="249"/>
      <c r="AZ184" s="250"/>
      <c r="BA184" s="249"/>
      <c r="BB184" s="250"/>
      <c r="BC184" s="249"/>
      <c r="BD184" s="250"/>
      <c r="BE184" s="249"/>
      <c r="BF184" s="250"/>
      <c r="BG184" s="249"/>
      <c r="BH184" s="250"/>
      <c r="BI184" s="249"/>
      <c r="BJ184" s="250"/>
      <c r="BK184" s="249"/>
    </row>
    <row r="185" spans="1:63" s="301" customFormat="1" ht="21" customHeight="1" x14ac:dyDescent="0.2">
      <c r="A185" s="245">
        <f t="shared" si="150"/>
        <v>52</v>
      </c>
      <c r="B185" s="246" t="s">
        <v>902</v>
      </c>
      <c r="C185" s="247">
        <f t="shared" ca="1" si="129"/>
        <v>1777811</v>
      </c>
      <c r="D185" s="250">
        <f t="shared" ca="1" si="130"/>
        <v>17994407</v>
      </c>
      <c r="E185" s="249">
        <f t="shared" ca="1" si="147"/>
        <v>0</v>
      </c>
      <c r="F185" s="250" t="str">
        <f t="shared" si="131"/>
        <v/>
      </c>
      <c r="G185" s="249" t="str">
        <f t="shared" si="148"/>
        <v/>
      </c>
      <c r="H185" s="250">
        <f t="shared" si="132"/>
        <v>14438785</v>
      </c>
      <c r="I185" s="249">
        <f t="shared" ca="1" si="149"/>
        <v>0</v>
      </c>
      <c r="J185" s="250" t="str">
        <f t="shared" ca="1" si="133"/>
        <v/>
      </c>
      <c r="K185" s="249" t="str">
        <f t="shared" ca="1" si="134"/>
        <v/>
      </c>
      <c r="L185" s="250" t="str">
        <f t="shared" ca="1" si="135"/>
        <v/>
      </c>
      <c r="M185" s="249" t="str">
        <f t="shared" ca="1" si="136"/>
        <v/>
      </c>
      <c r="N185" s="250" t="str">
        <f t="shared" ca="1" si="137"/>
        <v/>
      </c>
      <c r="O185" s="249" t="str">
        <f t="shared" ca="1" si="138"/>
        <v/>
      </c>
      <c r="P185" s="250" t="str">
        <f t="shared" ca="1" si="139"/>
        <v/>
      </c>
      <c r="Q185" s="249" t="str">
        <f t="shared" ca="1" si="140"/>
        <v/>
      </c>
      <c r="R185" s="250" t="str">
        <f t="shared" ca="1" si="141"/>
        <v/>
      </c>
      <c r="S185" s="249" t="str">
        <f t="shared" ca="1" si="142"/>
        <v/>
      </c>
      <c r="T185" s="250" t="str">
        <f t="shared" ca="1" si="143"/>
        <v/>
      </c>
      <c r="U185" s="249" t="str">
        <f t="shared" ca="1" si="144"/>
        <v/>
      </c>
      <c r="V185" s="250" t="str">
        <f t="shared" ca="1" si="145"/>
        <v/>
      </c>
      <c r="W185" s="249" t="str">
        <f t="shared" ca="1" si="146"/>
        <v/>
      </c>
      <c r="X185" s="250"/>
      <c r="Y185" s="249"/>
      <c r="Z185" s="250"/>
      <c r="AA185" s="249"/>
      <c r="AB185" s="250"/>
      <c r="AC185" s="249"/>
      <c r="AD185" s="250"/>
      <c r="AE185" s="249"/>
      <c r="AF185" s="250"/>
      <c r="AG185" s="249"/>
      <c r="AH185" s="250"/>
      <c r="AI185" s="249"/>
      <c r="AJ185" s="250"/>
      <c r="AK185" s="249"/>
      <c r="AL185" s="250"/>
      <c r="AM185" s="249"/>
      <c r="AN185" s="250"/>
      <c r="AO185" s="249"/>
      <c r="AP185" s="250"/>
      <c r="AQ185" s="249"/>
      <c r="AR185" s="250"/>
      <c r="AS185" s="249"/>
      <c r="AT185" s="250"/>
      <c r="AU185" s="249"/>
      <c r="AV185" s="250"/>
      <c r="AW185" s="249"/>
      <c r="AX185" s="250"/>
      <c r="AY185" s="249"/>
      <c r="AZ185" s="250"/>
      <c r="BA185" s="249"/>
      <c r="BB185" s="250"/>
      <c r="BC185" s="249"/>
      <c r="BD185" s="250"/>
      <c r="BE185" s="249"/>
      <c r="BF185" s="250"/>
      <c r="BG185" s="249"/>
      <c r="BH185" s="250"/>
      <c r="BI185" s="249"/>
      <c r="BJ185" s="250"/>
      <c r="BK185" s="249"/>
    </row>
    <row r="186" spans="1:63" s="301" customFormat="1" ht="21" customHeight="1" x14ac:dyDescent="0.2">
      <c r="A186" s="245">
        <f t="shared" si="150"/>
        <v>53</v>
      </c>
      <c r="B186" s="246" t="s">
        <v>903</v>
      </c>
      <c r="C186" s="247">
        <f t="shared" ca="1" si="129"/>
        <v>2330968.5</v>
      </c>
      <c r="D186" s="250">
        <f t="shared" ca="1" si="130"/>
        <v>10219060</v>
      </c>
      <c r="E186" s="249">
        <f t="shared" ca="1" si="147"/>
        <v>0</v>
      </c>
      <c r="F186" s="250" t="str">
        <f t="shared" si="131"/>
        <v/>
      </c>
      <c r="G186" s="249" t="str">
        <f t="shared" si="148"/>
        <v/>
      </c>
      <c r="H186" s="250">
        <f t="shared" si="132"/>
        <v>5557123</v>
      </c>
      <c r="I186" s="249">
        <f t="shared" ca="1" si="149"/>
        <v>0</v>
      </c>
      <c r="J186" s="250" t="str">
        <f t="shared" ca="1" si="133"/>
        <v/>
      </c>
      <c r="K186" s="249" t="str">
        <f t="shared" ca="1" si="134"/>
        <v/>
      </c>
      <c r="L186" s="250" t="str">
        <f t="shared" ca="1" si="135"/>
        <v/>
      </c>
      <c r="M186" s="249" t="str">
        <f t="shared" ca="1" si="136"/>
        <v/>
      </c>
      <c r="N186" s="250" t="str">
        <f t="shared" ca="1" si="137"/>
        <v/>
      </c>
      <c r="O186" s="249" t="str">
        <f t="shared" ca="1" si="138"/>
        <v/>
      </c>
      <c r="P186" s="250" t="str">
        <f t="shared" ca="1" si="139"/>
        <v/>
      </c>
      <c r="Q186" s="249" t="str">
        <f t="shared" ca="1" si="140"/>
        <v/>
      </c>
      <c r="R186" s="250" t="str">
        <f t="shared" ca="1" si="141"/>
        <v/>
      </c>
      <c r="S186" s="249" t="str">
        <f t="shared" ca="1" si="142"/>
        <v/>
      </c>
      <c r="T186" s="250" t="str">
        <f t="shared" ca="1" si="143"/>
        <v/>
      </c>
      <c r="U186" s="249" t="str">
        <f t="shared" ca="1" si="144"/>
        <v/>
      </c>
      <c r="V186" s="250" t="str">
        <f t="shared" ca="1" si="145"/>
        <v/>
      </c>
      <c r="W186" s="249" t="str">
        <f t="shared" ca="1" si="146"/>
        <v/>
      </c>
      <c r="X186" s="250"/>
      <c r="Y186" s="249"/>
      <c r="Z186" s="250"/>
      <c r="AA186" s="249"/>
      <c r="AB186" s="250"/>
      <c r="AC186" s="249"/>
      <c r="AD186" s="250"/>
      <c r="AE186" s="249"/>
      <c r="AF186" s="250"/>
      <c r="AG186" s="249"/>
      <c r="AH186" s="250"/>
      <c r="AI186" s="249"/>
      <c r="AJ186" s="250"/>
      <c r="AK186" s="249"/>
      <c r="AL186" s="250"/>
      <c r="AM186" s="249"/>
      <c r="AN186" s="250"/>
      <c r="AO186" s="249"/>
      <c r="AP186" s="250"/>
      <c r="AQ186" s="249"/>
      <c r="AR186" s="250"/>
      <c r="AS186" s="249"/>
      <c r="AT186" s="250"/>
      <c r="AU186" s="249"/>
      <c r="AV186" s="250"/>
      <c r="AW186" s="249"/>
      <c r="AX186" s="250"/>
      <c r="AY186" s="249"/>
      <c r="AZ186" s="250"/>
      <c r="BA186" s="249"/>
      <c r="BB186" s="250"/>
      <c r="BC186" s="249"/>
      <c r="BD186" s="250"/>
      <c r="BE186" s="249"/>
      <c r="BF186" s="250"/>
      <c r="BG186" s="249"/>
      <c r="BH186" s="250"/>
      <c r="BI186" s="249"/>
      <c r="BJ186" s="250"/>
      <c r="BK186" s="249"/>
    </row>
    <row r="187" spans="1:63" s="301" customFormat="1" ht="21" customHeight="1" x14ac:dyDescent="0.2">
      <c r="A187" s="245">
        <f t="shared" si="150"/>
        <v>54</v>
      </c>
      <c r="B187" s="246" t="s">
        <v>908</v>
      </c>
      <c r="C187" s="247">
        <f t="shared" ca="1" si="129"/>
        <v>2581282</v>
      </c>
      <c r="D187" s="250">
        <f t="shared" ca="1" si="130"/>
        <v>40641926</v>
      </c>
      <c r="E187" s="249">
        <f t="shared" ca="1" si="147"/>
        <v>0</v>
      </c>
      <c r="F187" s="250" t="str">
        <f t="shared" si="131"/>
        <v/>
      </c>
      <c r="G187" s="249" t="str">
        <f t="shared" si="148"/>
        <v/>
      </c>
      <c r="H187" s="250">
        <f t="shared" si="132"/>
        <v>35479362</v>
      </c>
      <c r="I187" s="249">
        <f t="shared" ca="1" si="149"/>
        <v>0</v>
      </c>
      <c r="J187" s="250" t="str">
        <f t="shared" ca="1" si="133"/>
        <v/>
      </c>
      <c r="K187" s="249" t="str">
        <f t="shared" ca="1" si="134"/>
        <v/>
      </c>
      <c r="L187" s="250" t="str">
        <f t="shared" ca="1" si="135"/>
        <v/>
      </c>
      <c r="M187" s="249" t="str">
        <f t="shared" ca="1" si="136"/>
        <v/>
      </c>
      <c r="N187" s="250" t="str">
        <f t="shared" ca="1" si="137"/>
        <v/>
      </c>
      <c r="O187" s="249" t="str">
        <f t="shared" ca="1" si="138"/>
        <v/>
      </c>
      <c r="P187" s="250" t="str">
        <f t="shared" ca="1" si="139"/>
        <v/>
      </c>
      <c r="Q187" s="249" t="str">
        <f t="shared" ca="1" si="140"/>
        <v/>
      </c>
      <c r="R187" s="250" t="str">
        <f t="shared" ca="1" si="141"/>
        <v/>
      </c>
      <c r="S187" s="249" t="str">
        <f t="shared" ca="1" si="142"/>
        <v/>
      </c>
      <c r="T187" s="250" t="str">
        <f t="shared" ca="1" si="143"/>
        <v/>
      </c>
      <c r="U187" s="249" t="str">
        <f t="shared" ca="1" si="144"/>
        <v/>
      </c>
      <c r="V187" s="250" t="str">
        <f t="shared" ca="1" si="145"/>
        <v/>
      </c>
      <c r="W187" s="249" t="str">
        <f t="shared" ca="1" si="146"/>
        <v/>
      </c>
      <c r="X187" s="250"/>
      <c r="Y187" s="249"/>
      <c r="Z187" s="250"/>
      <c r="AA187" s="249"/>
      <c r="AB187" s="250"/>
      <c r="AC187" s="249"/>
      <c r="AD187" s="250"/>
      <c r="AE187" s="249"/>
      <c r="AF187" s="250"/>
      <c r="AG187" s="249"/>
      <c r="AH187" s="250"/>
      <c r="AI187" s="249"/>
      <c r="AJ187" s="250"/>
      <c r="AK187" s="249"/>
      <c r="AL187" s="250"/>
      <c r="AM187" s="249"/>
      <c r="AN187" s="250"/>
      <c r="AO187" s="249"/>
      <c r="AP187" s="250"/>
      <c r="AQ187" s="249"/>
      <c r="AR187" s="250"/>
      <c r="AS187" s="249"/>
      <c r="AT187" s="250"/>
      <c r="AU187" s="249"/>
      <c r="AV187" s="250"/>
      <c r="AW187" s="249"/>
      <c r="AX187" s="250"/>
      <c r="AY187" s="249"/>
      <c r="AZ187" s="250"/>
      <c r="BA187" s="249"/>
      <c r="BB187" s="250"/>
      <c r="BC187" s="249"/>
      <c r="BD187" s="250"/>
      <c r="BE187" s="249"/>
      <c r="BF187" s="250"/>
      <c r="BG187" s="249"/>
      <c r="BH187" s="250"/>
      <c r="BI187" s="249"/>
      <c r="BJ187" s="250"/>
      <c r="BK187" s="249"/>
    </row>
    <row r="188" spans="1:63" s="301" customFormat="1" ht="21" customHeight="1" x14ac:dyDescent="0.2">
      <c r="A188" s="245">
        <f t="shared" si="150"/>
        <v>55</v>
      </c>
      <c r="B188" s="246" t="s">
        <v>909</v>
      </c>
      <c r="C188" s="247">
        <f t="shared" ca="1" si="129"/>
        <v>305043</v>
      </c>
      <c r="D188" s="250">
        <f t="shared" ca="1" si="130"/>
        <v>2067559</v>
      </c>
      <c r="E188" s="249">
        <f t="shared" ca="1" si="147"/>
        <v>0</v>
      </c>
      <c r="F188" s="250" t="str">
        <f t="shared" si="131"/>
        <v/>
      </c>
      <c r="G188" s="249" t="str">
        <f t="shared" si="148"/>
        <v/>
      </c>
      <c r="H188" s="250">
        <f t="shared" si="132"/>
        <v>1457473</v>
      </c>
      <c r="I188" s="249">
        <f t="shared" ca="1" si="149"/>
        <v>0</v>
      </c>
      <c r="J188" s="250" t="str">
        <f t="shared" ca="1" si="133"/>
        <v/>
      </c>
      <c r="K188" s="249" t="str">
        <f t="shared" ca="1" si="134"/>
        <v/>
      </c>
      <c r="L188" s="250" t="str">
        <f t="shared" ca="1" si="135"/>
        <v/>
      </c>
      <c r="M188" s="249" t="str">
        <f t="shared" ca="1" si="136"/>
        <v/>
      </c>
      <c r="N188" s="250" t="str">
        <f t="shared" ca="1" si="137"/>
        <v/>
      </c>
      <c r="O188" s="249" t="str">
        <f t="shared" ca="1" si="138"/>
        <v/>
      </c>
      <c r="P188" s="250" t="str">
        <f t="shared" ca="1" si="139"/>
        <v/>
      </c>
      <c r="Q188" s="249" t="str">
        <f t="shared" ca="1" si="140"/>
        <v/>
      </c>
      <c r="R188" s="250" t="str">
        <f t="shared" ca="1" si="141"/>
        <v/>
      </c>
      <c r="S188" s="249" t="str">
        <f t="shared" ca="1" si="142"/>
        <v/>
      </c>
      <c r="T188" s="250" t="str">
        <f t="shared" ca="1" si="143"/>
        <v/>
      </c>
      <c r="U188" s="249" t="str">
        <f t="shared" ca="1" si="144"/>
        <v/>
      </c>
      <c r="V188" s="250" t="str">
        <f t="shared" ca="1" si="145"/>
        <v/>
      </c>
      <c r="W188" s="249" t="str">
        <f t="shared" ca="1" si="146"/>
        <v/>
      </c>
      <c r="X188" s="250"/>
      <c r="Y188" s="249"/>
      <c r="Z188" s="250"/>
      <c r="AA188" s="249"/>
      <c r="AB188" s="250"/>
      <c r="AC188" s="249"/>
      <c r="AD188" s="250"/>
      <c r="AE188" s="249"/>
      <c r="AF188" s="250"/>
      <c r="AG188" s="249"/>
      <c r="AH188" s="250"/>
      <c r="AI188" s="249"/>
      <c r="AJ188" s="250"/>
      <c r="AK188" s="249"/>
      <c r="AL188" s="250"/>
      <c r="AM188" s="249"/>
      <c r="AN188" s="250"/>
      <c r="AO188" s="249"/>
      <c r="AP188" s="250"/>
      <c r="AQ188" s="249"/>
      <c r="AR188" s="250"/>
      <c r="AS188" s="249"/>
      <c r="AT188" s="250"/>
      <c r="AU188" s="249"/>
      <c r="AV188" s="250"/>
      <c r="AW188" s="249"/>
      <c r="AX188" s="250"/>
      <c r="AY188" s="249"/>
      <c r="AZ188" s="250"/>
      <c r="BA188" s="249"/>
      <c r="BB188" s="250"/>
      <c r="BC188" s="249"/>
      <c r="BD188" s="250"/>
      <c r="BE188" s="249"/>
      <c r="BF188" s="250"/>
      <c r="BG188" s="249"/>
      <c r="BH188" s="250"/>
      <c r="BI188" s="249"/>
      <c r="BJ188" s="250"/>
      <c r="BK188" s="249"/>
    </row>
    <row r="189" spans="1:63" s="301" customFormat="1" ht="21" customHeight="1" x14ac:dyDescent="0.2">
      <c r="A189" s="245">
        <f t="shared" si="150"/>
        <v>56</v>
      </c>
      <c r="B189" s="246" t="s">
        <v>914</v>
      </c>
      <c r="C189" s="247">
        <f t="shared" ca="1" si="129"/>
        <v>6262059.5</v>
      </c>
      <c r="D189" s="250">
        <f t="shared" ca="1" si="130"/>
        <v>18980606</v>
      </c>
      <c r="E189" s="249">
        <f t="shared" ca="1" si="147"/>
        <v>0</v>
      </c>
      <c r="F189" s="250" t="str">
        <f t="shared" si="131"/>
        <v/>
      </c>
      <c r="G189" s="249" t="str">
        <f t="shared" si="148"/>
        <v/>
      </c>
      <c r="H189" s="250">
        <f t="shared" si="132"/>
        <v>6456487</v>
      </c>
      <c r="I189" s="249">
        <f t="shared" ca="1" si="149"/>
        <v>0</v>
      </c>
      <c r="J189" s="250" t="str">
        <f t="shared" ca="1" si="133"/>
        <v/>
      </c>
      <c r="K189" s="249" t="str">
        <f t="shared" ca="1" si="134"/>
        <v/>
      </c>
      <c r="L189" s="250" t="str">
        <f t="shared" ca="1" si="135"/>
        <v/>
      </c>
      <c r="M189" s="249" t="str">
        <f t="shared" ca="1" si="136"/>
        <v/>
      </c>
      <c r="N189" s="250" t="str">
        <f t="shared" ca="1" si="137"/>
        <v/>
      </c>
      <c r="O189" s="249" t="str">
        <f t="shared" ca="1" si="138"/>
        <v/>
      </c>
      <c r="P189" s="250" t="str">
        <f t="shared" ca="1" si="139"/>
        <v/>
      </c>
      <c r="Q189" s="249" t="str">
        <f t="shared" ca="1" si="140"/>
        <v/>
      </c>
      <c r="R189" s="250" t="str">
        <f t="shared" ca="1" si="141"/>
        <v/>
      </c>
      <c r="S189" s="249" t="str">
        <f t="shared" ca="1" si="142"/>
        <v/>
      </c>
      <c r="T189" s="250" t="str">
        <f t="shared" ca="1" si="143"/>
        <v/>
      </c>
      <c r="U189" s="249" t="str">
        <f t="shared" ca="1" si="144"/>
        <v/>
      </c>
      <c r="V189" s="250" t="str">
        <f t="shared" ca="1" si="145"/>
        <v/>
      </c>
      <c r="W189" s="249" t="str">
        <f t="shared" ca="1" si="146"/>
        <v/>
      </c>
      <c r="X189" s="250"/>
      <c r="Y189" s="249"/>
      <c r="Z189" s="250"/>
      <c r="AA189" s="249"/>
      <c r="AB189" s="250"/>
      <c r="AC189" s="249"/>
      <c r="AD189" s="250"/>
      <c r="AE189" s="249"/>
      <c r="AF189" s="250"/>
      <c r="AG189" s="249"/>
      <c r="AH189" s="250"/>
      <c r="AI189" s="249"/>
      <c r="AJ189" s="250"/>
      <c r="AK189" s="249"/>
      <c r="AL189" s="250"/>
      <c r="AM189" s="249"/>
      <c r="AN189" s="250"/>
      <c r="AO189" s="249"/>
      <c r="AP189" s="250"/>
      <c r="AQ189" s="249"/>
      <c r="AR189" s="250"/>
      <c r="AS189" s="249"/>
      <c r="AT189" s="250"/>
      <c r="AU189" s="249"/>
      <c r="AV189" s="250"/>
      <c r="AW189" s="249"/>
      <c r="AX189" s="250"/>
      <c r="AY189" s="249"/>
      <c r="AZ189" s="250"/>
      <c r="BA189" s="249"/>
      <c r="BB189" s="250"/>
      <c r="BC189" s="249"/>
      <c r="BD189" s="250"/>
      <c r="BE189" s="249"/>
      <c r="BF189" s="250"/>
      <c r="BG189" s="249"/>
      <c r="BH189" s="250"/>
      <c r="BI189" s="249"/>
      <c r="BJ189" s="250"/>
      <c r="BK189" s="249"/>
    </row>
    <row r="190" spans="1:63" s="301" customFormat="1" ht="21" customHeight="1" x14ac:dyDescent="0.2">
      <c r="A190" s="245">
        <f t="shared" si="150"/>
        <v>57</v>
      </c>
      <c r="B190" s="246" t="s">
        <v>915</v>
      </c>
      <c r="C190" s="247">
        <f t="shared" ca="1" si="129"/>
        <v>121295</v>
      </c>
      <c r="D190" s="250">
        <f t="shared" ca="1" si="130"/>
        <v>15322100</v>
      </c>
      <c r="E190" s="249">
        <f t="shared" ca="1" si="147"/>
        <v>0</v>
      </c>
      <c r="F190" s="250" t="str">
        <f t="shared" si="131"/>
        <v/>
      </c>
      <c r="G190" s="249" t="str">
        <f t="shared" si="148"/>
        <v/>
      </c>
      <c r="H190" s="250">
        <f t="shared" si="132"/>
        <v>15564690</v>
      </c>
      <c r="I190" s="249">
        <f t="shared" ca="1" si="149"/>
        <v>0</v>
      </c>
      <c r="J190" s="250" t="str">
        <f t="shared" ca="1" si="133"/>
        <v/>
      </c>
      <c r="K190" s="249" t="str">
        <f t="shared" ca="1" si="134"/>
        <v/>
      </c>
      <c r="L190" s="250" t="str">
        <f t="shared" ca="1" si="135"/>
        <v/>
      </c>
      <c r="M190" s="249" t="str">
        <f t="shared" ca="1" si="136"/>
        <v/>
      </c>
      <c r="N190" s="250" t="str">
        <f t="shared" ca="1" si="137"/>
        <v/>
      </c>
      <c r="O190" s="249" t="str">
        <f t="shared" ca="1" si="138"/>
        <v/>
      </c>
      <c r="P190" s="250" t="str">
        <f t="shared" ca="1" si="139"/>
        <v/>
      </c>
      <c r="Q190" s="249" t="str">
        <f t="shared" ca="1" si="140"/>
        <v/>
      </c>
      <c r="R190" s="250" t="str">
        <f t="shared" ca="1" si="141"/>
        <v/>
      </c>
      <c r="S190" s="249" t="str">
        <f t="shared" ca="1" si="142"/>
        <v/>
      </c>
      <c r="T190" s="250" t="str">
        <f t="shared" ca="1" si="143"/>
        <v/>
      </c>
      <c r="U190" s="249" t="str">
        <f t="shared" ca="1" si="144"/>
        <v/>
      </c>
      <c r="V190" s="250" t="str">
        <f t="shared" ca="1" si="145"/>
        <v/>
      </c>
      <c r="W190" s="249" t="str">
        <f t="shared" ca="1" si="146"/>
        <v/>
      </c>
      <c r="X190" s="250"/>
      <c r="Y190" s="249"/>
      <c r="Z190" s="250"/>
      <c r="AA190" s="249"/>
      <c r="AB190" s="250"/>
      <c r="AC190" s="249"/>
      <c r="AD190" s="250"/>
      <c r="AE190" s="249"/>
      <c r="AF190" s="250"/>
      <c r="AG190" s="249"/>
      <c r="AH190" s="250"/>
      <c r="AI190" s="249"/>
      <c r="AJ190" s="250"/>
      <c r="AK190" s="249"/>
      <c r="AL190" s="250"/>
      <c r="AM190" s="249"/>
      <c r="AN190" s="250"/>
      <c r="AO190" s="249"/>
      <c r="AP190" s="250"/>
      <c r="AQ190" s="249"/>
      <c r="AR190" s="250"/>
      <c r="AS190" s="249"/>
      <c r="AT190" s="250"/>
      <c r="AU190" s="249"/>
      <c r="AV190" s="250"/>
      <c r="AW190" s="249"/>
      <c r="AX190" s="250"/>
      <c r="AY190" s="249"/>
      <c r="AZ190" s="250"/>
      <c r="BA190" s="249"/>
      <c r="BB190" s="250"/>
      <c r="BC190" s="249"/>
      <c r="BD190" s="250"/>
      <c r="BE190" s="249"/>
      <c r="BF190" s="250"/>
      <c r="BG190" s="249"/>
      <c r="BH190" s="250"/>
      <c r="BI190" s="249"/>
      <c r="BJ190" s="250"/>
      <c r="BK190" s="249"/>
    </row>
    <row r="191" spans="1:63" s="301" customFormat="1" ht="21" customHeight="1" x14ac:dyDescent="0.2">
      <c r="A191" s="245">
        <f t="shared" si="150"/>
        <v>58</v>
      </c>
      <c r="B191" s="246" t="s">
        <v>921</v>
      </c>
      <c r="C191" s="247">
        <f t="shared" ca="1" si="129"/>
        <v>5111157.5</v>
      </c>
      <c r="D191" s="250">
        <f t="shared" ca="1" si="130"/>
        <v>33450813</v>
      </c>
      <c r="E191" s="249">
        <f t="shared" ca="1" si="147"/>
        <v>0</v>
      </c>
      <c r="F191" s="250" t="str">
        <f t="shared" si="131"/>
        <v/>
      </c>
      <c r="G191" s="249" t="str">
        <f t="shared" si="148"/>
        <v/>
      </c>
      <c r="H191" s="250">
        <f t="shared" si="132"/>
        <v>23228498</v>
      </c>
      <c r="I191" s="249">
        <f t="shared" ca="1" si="149"/>
        <v>0</v>
      </c>
      <c r="J191" s="250" t="str">
        <f t="shared" ca="1" si="133"/>
        <v/>
      </c>
      <c r="K191" s="249" t="str">
        <f t="shared" ca="1" si="134"/>
        <v/>
      </c>
      <c r="L191" s="250" t="str">
        <f t="shared" ca="1" si="135"/>
        <v/>
      </c>
      <c r="M191" s="249" t="str">
        <f t="shared" ca="1" si="136"/>
        <v/>
      </c>
      <c r="N191" s="250" t="str">
        <f t="shared" ca="1" si="137"/>
        <v/>
      </c>
      <c r="O191" s="249" t="str">
        <f t="shared" ca="1" si="138"/>
        <v/>
      </c>
      <c r="P191" s="250" t="str">
        <f t="shared" ca="1" si="139"/>
        <v/>
      </c>
      <c r="Q191" s="249" t="str">
        <f t="shared" ca="1" si="140"/>
        <v/>
      </c>
      <c r="R191" s="250" t="str">
        <f t="shared" ca="1" si="141"/>
        <v/>
      </c>
      <c r="S191" s="249" t="str">
        <f t="shared" ca="1" si="142"/>
        <v/>
      </c>
      <c r="T191" s="250" t="str">
        <f t="shared" ca="1" si="143"/>
        <v/>
      </c>
      <c r="U191" s="249" t="str">
        <f t="shared" ca="1" si="144"/>
        <v/>
      </c>
      <c r="V191" s="250" t="str">
        <f t="shared" ca="1" si="145"/>
        <v/>
      </c>
      <c r="W191" s="249" t="str">
        <f t="shared" ca="1" si="146"/>
        <v/>
      </c>
      <c r="X191" s="250"/>
      <c r="Y191" s="249"/>
      <c r="Z191" s="250"/>
      <c r="AA191" s="249"/>
      <c r="AB191" s="250"/>
      <c r="AC191" s="249"/>
      <c r="AD191" s="250"/>
      <c r="AE191" s="249"/>
      <c r="AF191" s="250"/>
      <c r="AG191" s="249"/>
      <c r="AH191" s="250"/>
      <c r="AI191" s="249"/>
      <c r="AJ191" s="250"/>
      <c r="AK191" s="249"/>
      <c r="AL191" s="250"/>
      <c r="AM191" s="249"/>
      <c r="AN191" s="250"/>
      <c r="AO191" s="249"/>
      <c r="AP191" s="250"/>
      <c r="AQ191" s="249"/>
      <c r="AR191" s="250"/>
      <c r="AS191" s="249"/>
      <c r="AT191" s="250"/>
      <c r="AU191" s="249"/>
      <c r="AV191" s="250"/>
      <c r="AW191" s="249"/>
      <c r="AX191" s="250"/>
      <c r="AY191" s="249"/>
      <c r="AZ191" s="250"/>
      <c r="BA191" s="249"/>
      <c r="BB191" s="250"/>
      <c r="BC191" s="249"/>
      <c r="BD191" s="250"/>
      <c r="BE191" s="249"/>
      <c r="BF191" s="250"/>
      <c r="BG191" s="249"/>
      <c r="BH191" s="250"/>
      <c r="BI191" s="249"/>
      <c r="BJ191" s="250"/>
      <c r="BK191" s="249"/>
    </row>
    <row r="192" spans="1:63" s="301" customFormat="1" ht="21" customHeight="1" x14ac:dyDescent="0.2">
      <c r="A192" s="245">
        <f t="shared" si="150"/>
        <v>59</v>
      </c>
      <c r="B192" s="246" t="s">
        <v>923</v>
      </c>
      <c r="C192" s="247">
        <f t="shared" ca="1" si="129"/>
        <v>6704610.5</v>
      </c>
      <c r="D192" s="250">
        <f t="shared" ca="1" si="130"/>
        <v>19288426</v>
      </c>
      <c r="E192" s="249">
        <f t="shared" ca="1" si="147"/>
        <v>0</v>
      </c>
      <c r="F192" s="250" t="str">
        <f t="shared" si="131"/>
        <v/>
      </c>
      <c r="G192" s="249" t="str">
        <f t="shared" si="148"/>
        <v/>
      </c>
      <c r="H192" s="250">
        <f t="shared" si="132"/>
        <v>5879205</v>
      </c>
      <c r="I192" s="249">
        <f t="shared" ca="1" si="149"/>
        <v>0</v>
      </c>
      <c r="J192" s="250" t="str">
        <f t="shared" ca="1" si="133"/>
        <v/>
      </c>
      <c r="K192" s="249" t="str">
        <f t="shared" ca="1" si="134"/>
        <v/>
      </c>
      <c r="L192" s="250" t="str">
        <f t="shared" ca="1" si="135"/>
        <v/>
      </c>
      <c r="M192" s="249" t="str">
        <f t="shared" ca="1" si="136"/>
        <v/>
      </c>
      <c r="N192" s="250" t="str">
        <f t="shared" ca="1" si="137"/>
        <v/>
      </c>
      <c r="O192" s="249" t="str">
        <f t="shared" ca="1" si="138"/>
        <v/>
      </c>
      <c r="P192" s="250" t="str">
        <f t="shared" ca="1" si="139"/>
        <v/>
      </c>
      <c r="Q192" s="249" t="str">
        <f t="shared" ca="1" si="140"/>
        <v/>
      </c>
      <c r="R192" s="250" t="str">
        <f t="shared" ca="1" si="141"/>
        <v/>
      </c>
      <c r="S192" s="249" t="str">
        <f t="shared" ca="1" si="142"/>
        <v/>
      </c>
      <c r="T192" s="250" t="str">
        <f t="shared" ca="1" si="143"/>
        <v/>
      </c>
      <c r="U192" s="249" t="str">
        <f t="shared" ca="1" si="144"/>
        <v/>
      </c>
      <c r="V192" s="250" t="str">
        <f t="shared" ca="1" si="145"/>
        <v/>
      </c>
      <c r="W192" s="249" t="str">
        <f t="shared" ca="1" si="146"/>
        <v/>
      </c>
      <c r="X192" s="250"/>
      <c r="Y192" s="249"/>
      <c r="Z192" s="250"/>
      <c r="AA192" s="249"/>
      <c r="AB192" s="250"/>
      <c r="AC192" s="249"/>
      <c r="AD192" s="250"/>
      <c r="AE192" s="249"/>
      <c r="AF192" s="250"/>
      <c r="AG192" s="249"/>
      <c r="AH192" s="250"/>
      <c r="AI192" s="249"/>
      <c r="AJ192" s="250"/>
      <c r="AK192" s="249"/>
      <c r="AL192" s="250"/>
      <c r="AM192" s="249"/>
      <c r="AN192" s="250"/>
      <c r="AO192" s="249"/>
      <c r="AP192" s="250"/>
      <c r="AQ192" s="249"/>
      <c r="AR192" s="250"/>
      <c r="AS192" s="249"/>
      <c r="AT192" s="250"/>
      <c r="AU192" s="249"/>
      <c r="AV192" s="250"/>
      <c r="AW192" s="249"/>
      <c r="AX192" s="250"/>
      <c r="AY192" s="249"/>
      <c r="AZ192" s="250"/>
      <c r="BA192" s="249"/>
      <c r="BB192" s="250"/>
      <c r="BC192" s="249"/>
      <c r="BD192" s="250"/>
      <c r="BE192" s="249"/>
      <c r="BF192" s="250"/>
      <c r="BG192" s="249"/>
      <c r="BH192" s="250"/>
      <c r="BI192" s="249"/>
      <c r="BJ192" s="250"/>
      <c r="BK192" s="249"/>
    </row>
    <row r="193" spans="1:63" s="301" customFormat="1" ht="21" customHeight="1" x14ac:dyDescent="0.2">
      <c r="A193" s="245">
        <f t="shared" si="150"/>
        <v>60</v>
      </c>
      <c r="B193" s="246" t="s">
        <v>926</v>
      </c>
      <c r="C193" s="247">
        <f t="shared" ca="1" si="129"/>
        <v>1062477</v>
      </c>
      <c r="D193" s="250">
        <f t="shared" ca="1" si="130"/>
        <v>37179350</v>
      </c>
      <c r="E193" s="249">
        <f t="shared" ca="1" si="147"/>
        <v>0</v>
      </c>
      <c r="F193" s="250" t="str">
        <f t="shared" si="131"/>
        <v/>
      </c>
      <c r="G193" s="249" t="str">
        <f t="shared" si="148"/>
        <v/>
      </c>
      <c r="H193" s="250">
        <f t="shared" si="132"/>
        <v>35054396</v>
      </c>
      <c r="I193" s="249">
        <f t="shared" ca="1" si="149"/>
        <v>0</v>
      </c>
      <c r="J193" s="250" t="str">
        <f t="shared" ca="1" si="133"/>
        <v/>
      </c>
      <c r="K193" s="249" t="str">
        <f t="shared" ca="1" si="134"/>
        <v/>
      </c>
      <c r="L193" s="250" t="str">
        <f t="shared" ca="1" si="135"/>
        <v/>
      </c>
      <c r="M193" s="249" t="str">
        <f t="shared" ca="1" si="136"/>
        <v/>
      </c>
      <c r="N193" s="250" t="str">
        <f t="shared" ca="1" si="137"/>
        <v/>
      </c>
      <c r="O193" s="249" t="str">
        <f t="shared" ca="1" si="138"/>
        <v/>
      </c>
      <c r="P193" s="250" t="str">
        <f t="shared" ca="1" si="139"/>
        <v/>
      </c>
      <c r="Q193" s="249" t="str">
        <f t="shared" ca="1" si="140"/>
        <v/>
      </c>
      <c r="R193" s="250" t="str">
        <f t="shared" ca="1" si="141"/>
        <v/>
      </c>
      <c r="S193" s="249" t="str">
        <f t="shared" ca="1" si="142"/>
        <v/>
      </c>
      <c r="T193" s="250" t="str">
        <f t="shared" ca="1" si="143"/>
        <v/>
      </c>
      <c r="U193" s="249" t="str">
        <f t="shared" ca="1" si="144"/>
        <v/>
      </c>
      <c r="V193" s="250" t="str">
        <f t="shared" ca="1" si="145"/>
        <v/>
      </c>
      <c r="W193" s="249" t="str">
        <f t="shared" ca="1" si="146"/>
        <v/>
      </c>
      <c r="X193" s="250"/>
      <c r="Y193" s="249"/>
      <c r="Z193" s="250"/>
      <c r="AA193" s="249"/>
      <c r="AB193" s="250"/>
      <c r="AC193" s="249"/>
      <c r="AD193" s="250"/>
      <c r="AE193" s="249"/>
      <c r="AF193" s="250"/>
      <c r="AG193" s="249"/>
      <c r="AH193" s="250"/>
      <c r="AI193" s="249"/>
      <c r="AJ193" s="250"/>
      <c r="AK193" s="249"/>
      <c r="AL193" s="250"/>
      <c r="AM193" s="249"/>
      <c r="AN193" s="250"/>
      <c r="AO193" s="249"/>
      <c r="AP193" s="250"/>
      <c r="AQ193" s="249"/>
      <c r="AR193" s="250"/>
      <c r="AS193" s="249"/>
      <c r="AT193" s="250"/>
      <c r="AU193" s="249"/>
      <c r="AV193" s="250"/>
      <c r="AW193" s="249"/>
      <c r="AX193" s="250"/>
      <c r="AY193" s="249"/>
      <c r="AZ193" s="250"/>
      <c r="BA193" s="249"/>
      <c r="BB193" s="250"/>
      <c r="BC193" s="249"/>
      <c r="BD193" s="250"/>
      <c r="BE193" s="249"/>
      <c r="BF193" s="250"/>
      <c r="BG193" s="249"/>
      <c r="BH193" s="250"/>
      <c r="BI193" s="249"/>
      <c r="BJ193" s="250"/>
      <c r="BK193" s="249"/>
    </row>
    <row r="194" spans="1:63" s="301" customFormat="1" ht="21" customHeight="1" x14ac:dyDescent="0.2">
      <c r="A194" s="245">
        <f t="shared" si="150"/>
        <v>61</v>
      </c>
      <c r="B194" s="246" t="s">
        <v>928</v>
      </c>
      <c r="C194" s="247">
        <f t="shared" ca="1" si="129"/>
        <v>3817265</v>
      </c>
      <c r="D194" s="250">
        <f t="shared" ca="1" si="130"/>
        <v>13000000</v>
      </c>
      <c r="E194" s="249">
        <f t="shared" ca="1" si="147"/>
        <v>0</v>
      </c>
      <c r="F194" s="250" t="str">
        <f t="shared" si="131"/>
        <v/>
      </c>
      <c r="G194" s="249" t="str">
        <f t="shared" si="148"/>
        <v/>
      </c>
      <c r="H194" s="250">
        <f t="shared" si="132"/>
        <v>5365470</v>
      </c>
      <c r="I194" s="249">
        <f t="shared" ca="1" si="149"/>
        <v>0</v>
      </c>
      <c r="J194" s="250" t="str">
        <f t="shared" ca="1" si="133"/>
        <v/>
      </c>
      <c r="K194" s="249" t="str">
        <f t="shared" ca="1" si="134"/>
        <v/>
      </c>
      <c r="L194" s="250" t="str">
        <f t="shared" ca="1" si="135"/>
        <v/>
      </c>
      <c r="M194" s="249" t="str">
        <f t="shared" ca="1" si="136"/>
        <v/>
      </c>
      <c r="N194" s="250" t="str">
        <f t="shared" ca="1" si="137"/>
        <v/>
      </c>
      <c r="O194" s="249" t="str">
        <f t="shared" ca="1" si="138"/>
        <v/>
      </c>
      <c r="P194" s="250" t="str">
        <f t="shared" ca="1" si="139"/>
        <v/>
      </c>
      <c r="Q194" s="249" t="str">
        <f t="shared" ca="1" si="140"/>
        <v/>
      </c>
      <c r="R194" s="250" t="str">
        <f t="shared" ca="1" si="141"/>
        <v/>
      </c>
      <c r="S194" s="249" t="str">
        <f t="shared" ca="1" si="142"/>
        <v/>
      </c>
      <c r="T194" s="250" t="str">
        <f t="shared" ca="1" si="143"/>
        <v/>
      </c>
      <c r="U194" s="249" t="str">
        <f t="shared" ca="1" si="144"/>
        <v/>
      </c>
      <c r="V194" s="250" t="str">
        <f t="shared" ca="1" si="145"/>
        <v/>
      </c>
      <c r="W194" s="249" t="str">
        <f t="shared" ca="1" si="146"/>
        <v/>
      </c>
      <c r="X194" s="250"/>
      <c r="Y194" s="249"/>
      <c r="Z194" s="250"/>
      <c r="AA194" s="249"/>
      <c r="AB194" s="250"/>
      <c r="AC194" s="249"/>
      <c r="AD194" s="250"/>
      <c r="AE194" s="249"/>
      <c r="AF194" s="250"/>
      <c r="AG194" s="249"/>
      <c r="AH194" s="250"/>
      <c r="AI194" s="249"/>
      <c r="AJ194" s="250"/>
      <c r="AK194" s="249"/>
      <c r="AL194" s="250"/>
      <c r="AM194" s="249"/>
      <c r="AN194" s="250"/>
      <c r="AO194" s="249"/>
      <c r="AP194" s="250"/>
      <c r="AQ194" s="249"/>
      <c r="AR194" s="250"/>
      <c r="AS194" s="249"/>
      <c r="AT194" s="250"/>
      <c r="AU194" s="249"/>
      <c r="AV194" s="250"/>
      <c r="AW194" s="249"/>
      <c r="AX194" s="250"/>
      <c r="AY194" s="249"/>
      <c r="AZ194" s="250"/>
      <c r="BA194" s="249"/>
      <c r="BB194" s="250"/>
      <c r="BC194" s="249"/>
      <c r="BD194" s="250"/>
      <c r="BE194" s="249"/>
      <c r="BF194" s="250"/>
      <c r="BG194" s="249"/>
      <c r="BH194" s="250"/>
      <c r="BI194" s="249"/>
      <c r="BJ194" s="250"/>
      <c r="BK194" s="249"/>
    </row>
    <row r="195" spans="1:63" s="301" customFormat="1" ht="21" customHeight="1" x14ac:dyDescent="0.2">
      <c r="A195" s="245">
        <f t="shared" si="150"/>
        <v>62</v>
      </c>
      <c r="B195" s="246" t="s">
        <v>930</v>
      </c>
      <c r="C195" s="247">
        <f t="shared" ca="1" si="129"/>
        <v>1655168</v>
      </c>
      <c r="D195" s="250">
        <f t="shared" ca="1" si="130"/>
        <v>6400000</v>
      </c>
      <c r="E195" s="249">
        <f t="shared" ca="1" si="147"/>
        <v>0</v>
      </c>
      <c r="F195" s="250" t="str">
        <f t="shared" si="131"/>
        <v/>
      </c>
      <c r="G195" s="249" t="str">
        <f t="shared" si="148"/>
        <v/>
      </c>
      <c r="H195" s="250">
        <f t="shared" si="132"/>
        <v>3089664</v>
      </c>
      <c r="I195" s="249">
        <f t="shared" ca="1" si="149"/>
        <v>0</v>
      </c>
      <c r="J195" s="250" t="str">
        <f t="shared" ca="1" si="133"/>
        <v/>
      </c>
      <c r="K195" s="249" t="str">
        <f t="shared" ca="1" si="134"/>
        <v/>
      </c>
      <c r="L195" s="250" t="str">
        <f t="shared" ca="1" si="135"/>
        <v/>
      </c>
      <c r="M195" s="249" t="str">
        <f t="shared" ca="1" si="136"/>
        <v/>
      </c>
      <c r="N195" s="250" t="str">
        <f t="shared" ca="1" si="137"/>
        <v/>
      </c>
      <c r="O195" s="249" t="str">
        <f t="shared" ca="1" si="138"/>
        <v/>
      </c>
      <c r="P195" s="250" t="str">
        <f t="shared" ca="1" si="139"/>
        <v/>
      </c>
      <c r="Q195" s="249" t="str">
        <f t="shared" ca="1" si="140"/>
        <v/>
      </c>
      <c r="R195" s="250" t="str">
        <f t="shared" ca="1" si="141"/>
        <v/>
      </c>
      <c r="S195" s="249" t="str">
        <f t="shared" ca="1" si="142"/>
        <v/>
      </c>
      <c r="T195" s="250" t="str">
        <f t="shared" ca="1" si="143"/>
        <v/>
      </c>
      <c r="U195" s="249" t="str">
        <f t="shared" ca="1" si="144"/>
        <v/>
      </c>
      <c r="V195" s="250" t="str">
        <f t="shared" ca="1" si="145"/>
        <v/>
      </c>
      <c r="W195" s="249" t="str">
        <f t="shared" ca="1" si="146"/>
        <v/>
      </c>
      <c r="X195" s="250"/>
      <c r="Y195" s="249"/>
      <c r="Z195" s="250"/>
      <c r="AA195" s="249"/>
      <c r="AB195" s="250"/>
      <c r="AC195" s="249"/>
      <c r="AD195" s="250"/>
      <c r="AE195" s="249"/>
      <c r="AF195" s="250"/>
      <c r="AG195" s="249"/>
      <c r="AH195" s="250"/>
      <c r="AI195" s="249"/>
      <c r="AJ195" s="250"/>
      <c r="AK195" s="249"/>
      <c r="AL195" s="250"/>
      <c r="AM195" s="249"/>
      <c r="AN195" s="250"/>
      <c r="AO195" s="249"/>
      <c r="AP195" s="250"/>
      <c r="AQ195" s="249"/>
      <c r="AR195" s="250"/>
      <c r="AS195" s="249"/>
      <c r="AT195" s="250"/>
      <c r="AU195" s="249"/>
      <c r="AV195" s="250"/>
      <c r="AW195" s="249"/>
      <c r="AX195" s="250"/>
      <c r="AY195" s="249"/>
      <c r="AZ195" s="250"/>
      <c r="BA195" s="249"/>
      <c r="BB195" s="250"/>
      <c r="BC195" s="249"/>
      <c r="BD195" s="250"/>
      <c r="BE195" s="249"/>
      <c r="BF195" s="250"/>
      <c r="BG195" s="249"/>
      <c r="BH195" s="250"/>
      <c r="BI195" s="249"/>
      <c r="BJ195" s="250"/>
      <c r="BK195" s="249"/>
    </row>
    <row r="196" spans="1:63" s="301" customFormat="1" ht="21" customHeight="1" x14ac:dyDescent="0.2">
      <c r="A196" s="245">
        <f t="shared" si="150"/>
        <v>63</v>
      </c>
      <c r="B196" s="246" t="s">
        <v>932</v>
      </c>
      <c r="C196" s="247">
        <f t="shared" ca="1" si="129"/>
        <v>477520</v>
      </c>
      <c r="D196" s="250">
        <f t="shared" ca="1" si="130"/>
        <v>5164600</v>
      </c>
      <c r="E196" s="249">
        <f t="shared" ca="1" si="147"/>
        <v>0</v>
      </c>
      <c r="F196" s="250" t="str">
        <f t="shared" si="131"/>
        <v/>
      </c>
      <c r="G196" s="249" t="str">
        <f t="shared" si="148"/>
        <v/>
      </c>
      <c r="H196" s="250">
        <f t="shared" si="132"/>
        <v>6119640</v>
      </c>
      <c r="I196" s="249">
        <f t="shared" ca="1" si="149"/>
        <v>0</v>
      </c>
      <c r="J196" s="250" t="str">
        <f t="shared" ca="1" si="133"/>
        <v/>
      </c>
      <c r="K196" s="249" t="str">
        <f t="shared" ca="1" si="134"/>
        <v/>
      </c>
      <c r="L196" s="250" t="str">
        <f t="shared" ca="1" si="135"/>
        <v/>
      </c>
      <c r="M196" s="249" t="str">
        <f t="shared" ca="1" si="136"/>
        <v/>
      </c>
      <c r="N196" s="250" t="str">
        <f t="shared" ca="1" si="137"/>
        <v/>
      </c>
      <c r="O196" s="249" t="str">
        <f t="shared" ca="1" si="138"/>
        <v/>
      </c>
      <c r="P196" s="250" t="str">
        <f t="shared" ca="1" si="139"/>
        <v/>
      </c>
      <c r="Q196" s="249" t="str">
        <f t="shared" ca="1" si="140"/>
        <v/>
      </c>
      <c r="R196" s="250" t="str">
        <f t="shared" ca="1" si="141"/>
        <v/>
      </c>
      <c r="S196" s="249" t="str">
        <f t="shared" ca="1" si="142"/>
        <v/>
      </c>
      <c r="T196" s="250" t="str">
        <f t="shared" ca="1" si="143"/>
        <v/>
      </c>
      <c r="U196" s="249" t="str">
        <f t="shared" ca="1" si="144"/>
        <v/>
      </c>
      <c r="V196" s="250" t="str">
        <f t="shared" ca="1" si="145"/>
        <v/>
      </c>
      <c r="W196" s="249" t="str">
        <f t="shared" ca="1" si="146"/>
        <v/>
      </c>
      <c r="X196" s="250"/>
      <c r="Y196" s="249"/>
      <c r="Z196" s="250"/>
      <c r="AA196" s="249"/>
      <c r="AB196" s="250"/>
      <c r="AC196" s="249"/>
      <c r="AD196" s="250"/>
      <c r="AE196" s="249"/>
      <c r="AF196" s="250"/>
      <c r="AG196" s="249"/>
      <c r="AH196" s="250"/>
      <c r="AI196" s="249"/>
      <c r="AJ196" s="250"/>
      <c r="AK196" s="249"/>
      <c r="AL196" s="250"/>
      <c r="AM196" s="249"/>
      <c r="AN196" s="250"/>
      <c r="AO196" s="249"/>
      <c r="AP196" s="250"/>
      <c r="AQ196" s="249"/>
      <c r="AR196" s="250"/>
      <c r="AS196" s="249"/>
      <c r="AT196" s="250"/>
      <c r="AU196" s="249"/>
      <c r="AV196" s="250"/>
      <c r="AW196" s="249"/>
      <c r="AX196" s="250"/>
      <c r="AY196" s="249"/>
      <c r="AZ196" s="250"/>
      <c r="BA196" s="249"/>
      <c r="BB196" s="250"/>
      <c r="BC196" s="249"/>
      <c r="BD196" s="250"/>
      <c r="BE196" s="249"/>
      <c r="BF196" s="250"/>
      <c r="BG196" s="249"/>
      <c r="BH196" s="250"/>
      <c r="BI196" s="249"/>
      <c r="BJ196" s="250"/>
      <c r="BK196" s="249"/>
    </row>
    <row r="197" spans="1:63" s="301" customFormat="1" ht="21" customHeight="1" x14ac:dyDescent="0.2">
      <c r="A197" s="245">
        <f t="shared" si="150"/>
        <v>64</v>
      </c>
      <c r="B197" s="246" t="s">
        <v>934</v>
      </c>
      <c r="C197" s="247">
        <f t="shared" ca="1" si="129"/>
        <v>925673.5</v>
      </c>
      <c r="D197" s="250">
        <f t="shared" ca="1" si="130"/>
        <v>14477543</v>
      </c>
      <c r="E197" s="249">
        <f t="shared" ca="1" si="147"/>
        <v>0</v>
      </c>
      <c r="F197" s="250" t="str">
        <f t="shared" si="131"/>
        <v/>
      </c>
      <c r="G197" s="249" t="str">
        <f t="shared" si="148"/>
        <v/>
      </c>
      <c r="H197" s="250">
        <f t="shared" si="132"/>
        <v>12626196</v>
      </c>
      <c r="I197" s="249">
        <f t="shared" ca="1" si="149"/>
        <v>0</v>
      </c>
      <c r="J197" s="250" t="str">
        <f t="shared" ca="1" si="133"/>
        <v/>
      </c>
      <c r="K197" s="249" t="str">
        <f t="shared" ca="1" si="134"/>
        <v/>
      </c>
      <c r="L197" s="250" t="str">
        <f t="shared" ca="1" si="135"/>
        <v/>
      </c>
      <c r="M197" s="249" t="str">
        <f t="shared" ca="1" si="136"/>
        <v/>
      </c>
      <c r="N197" s="250" t="str">
        <f t="shared" ca="1" si="137"/>
        <v/>
      </c>
      <c r="O197" s="249" t="str">
        <f t="shared" ca="1" si="138"/>
        <v/>
      </c>
      <c r="P197" s="250" t="str">
        <f t="shared" ca="1" si="139"/>
        <v/>
      </c>
      <c r="Q197" s="249" t="str">
        <f t="shared" ca="1" si="140"/>
        <v/>
      </c>
      <c r="R197" s="250" t="str">
        <f t="shared" ca="1" si="141"/>
        <v/>
      </c>
      <c r="S197" s="249" t="str">
        <f t="shared" ca="1" si="142"/>
        <v/>
      </c>
      <c r="T197" s="250" t="str">
        <f t="shared" ca="1" si="143"/>
        <v/>
      </c>
      <c r="U197" s="249" t="str">
        <f t="shared" ca="1" si="144"/>
        <v/>
      </c>
      <c r="V197" s="250" t="str">
        <f t="shared" ca="1" si="145"/>
        <v/>
      </c>
      <c r="W197" s="249" t="str">
        <f t="shared" ca="1" si="146"/>
        <v/>
      </c>
      <c r="X197" s="250"/>
      <c r="Y197" s="249"/>
      <c r="Z197" s="250"/>
      <c r="AA197" s="249"/>
      <c r="AB197" s="250"/>
      <c r="AC197" s="249"/>
      <c r="AD197" s="250"/>
      <c r="AE197" s="249"/>
      <c r="AF197" s="250"/>
      <c r="AG197" s="249"/>
      <c r="AH197" s="250"/>
      <c r="AI197" s="249"/>
      <c r="AJ197" s="250"/>
      <c r="AK197" s="249"/>
      <c r="AL197" s="250"/>
      <c r="AM197" s="249"/>
      <c r="AN197" s="250"/>
      <c r="AO197" s="249"/>
      <c r="AP197" s="250"/>
      <c r="AQ197" s="249"/>
      <c r="AR197" s="250"/>
      <c r="AS197" s="249"/>
      <c r="AT197" s="250"/>
      <c r="AU197" s="249"/>
      <c r="AV197" s="250"/>
      <c r="AW197" s="249"/>
      <c r="AX197" s="250"/>
      <c r="AY197" s="249"/>
      <c r="AZ197" s="250"/>
      <c r="BA197" s="249"/>
      <c r="BB197" s="250"/>
      <c r="BC197" s="249"/>
      <c r="BD197" s="250"/>
      <c r="BE197" s="249"/>
      <c r="BF197" s="250"/>
      <c r="BG197" s="249"/>
      <c r="BH197" s="250"/>
      <c r="BI197" s="249"/>
      <c r="BJ197" s="250"/>
      <c r="BK197" s="249"/>
    </row>
    <row r="198" spans="1:63" s="301" customFormat="1" ht="21" customHeight="1" x14ac:dyDescent="0.2">
      <c r="A198" s="245">
        <f t="shared" si="150"/>
        <v>65</v>
      </c>
      <c r="B198" s="246" t="s">
        <v>935</v>
      </c>
      <c r="C198" s="247">
        <f t="shared" ref="C198:C261" ca="1" si="151">IF(B198="","",IF($L$4="Media aritmética",ROUND(AVERAGE(D198,F198,H198,J198,L198,N198,P198,R198,T198,V198,X198,Z198,AB198,AF198,AH198,AD198,AJ198,AL198,AN198,AP198,AR198),2),ROUND(_xlfn.STDEV.P(D198,F198,H198,J198,L198,N198,P198,R198,T198,V198,X198,Z198,AB198,AF198,AH198,AD198,AJ198,AL198,AN198,AP198,AR198),2)))</f>
        <v>17296</v>
      </c>
      <c r="D198" s="250">
        <f t="shared" ref="D198:D261" ca="1" si="152">IF($D$8="Habilitado",IF($B198="","",ROUND(VLOOKUP($B198,UNITARIO_1,17,FALSE),2)),"")</f>
        <v>160000</v>
      </c>
      <c r="E198" s="249">
        <f t="shared" ca="1" si="147"/>
        <v>0</v>
      </c>
      <c r="F198" s="250" t="str">
        <f t="shared" ref="F198:F261" si="153">IF($F$8="Habilitado",IF($B198="","",ROUND(VLOOKUP($B198,UNITARIO_2,17,FALSE),2)),"")</f>
        <v/>
      </c>
      <c r="G198" s="249" t="str">
        <f t="shared" si="148"/>
        <v/>
      </c>
      <c r="H198" s="250">
        <f t="shared" ref="H198:H261" si="154">IF($H$8="Habilitado",IF($B198="","",ROUND(VLOOKUP($B198,UNITARIO_3,17,FALSE),2)),"")</f>
        <v>194592</v>
      </c>
      <c r="I198" s="249">
        <f t="shared" ca="1" si="149"/>
        <v>0</v>
      </c>
      <c r="J198" s="250" t="str">
        <f t="shared" ref="J198:J261" ca="1" si="155">IF($J$8="Habilitado",IF($B198="","",ROUND(VLOOKUP($B198,UNITARIO_4,5,FALSE),2)),"")</f>
        <v/>
      </c>
      <c r="K198" s="249" t="str">
        <f t="shared" ref="K198:K261" ca="1" si="156">IF($B198="","",IF(J198="","",IF($L$4="Media aritmética",(J198&lt;=$C198)*($H$5/$C$5)+(J198&gt;$C198)*0,IF(AND(ROUND(AVERAGE($D198,$F198,$H198,$J198,$L198,$N198,$P198,$R198,$T198,$V198,$X198,$Z198,$AB198,$AD198,$AF198,$AH198,$AJ198,AL198,AN198,AP198,AR198,AT198,AV198,AX198,AZ198,BB198,BD198,BF198,BH198,BJ198),2)-$C198/2&lt;=J198,(ROUND(AVERAGE($D198,$F198,$H198,$J198,$L198,$N198,$P198,$R198,$T198,$V198,$X198,$Z198,$AB198,$AD198,$AF198,$AH198,$AJ198,AL198,AN198,AP198,AR198,AT198,AV198,AX198,AZ198,BB198,BD198,BF198,BH198,BJ198),2)+$C198/2&gt;J198)),($H$5/$C$5),0))))</f>
        <v/>
      </c>
      <c r="L198" s="250" t="str">
        <f t="shared" ref="L198:L261" ca="1" si="157">IF($L$8="Habilitado",IF($B198="","",ROUND(VLOOKUP($B198,UNITARIO_5,5,FALSE),2)),"")</f>
        <v/>
      </c>
      <c r="M198" s="249" t="str">
        <f t="shared" ref="M198:M261" ca="1" si="158">IF($B198="","",IF(L198="","",IF($L$4="Media aritmética",(L198&lt;=$C198)*($H$5/$C$5)+(L198&gt;$C198)*0,IF(AND(ROUND(AVERAGE($D198,$F198,$H198,$J198,$L198,$N198,$P198,$R198,$T198,$V198,$X198,$Z198,$AB198,$AD198,$AF198,$AH198,$AJ198,AL198,AN198,AP198,AR198,AT198,AV198,AX198,AZ198,BB198,BD198,BF198,BH198,BJ198),2)-$C198/2&lt;=L198,(ROUND(AVERAGE($D198,$F198,$H198,$J198,$L198,$N198,$P198,$R198,$T198,$V198,$X198,$Z198,$AB198,$AD198,$AF198,$AH198,$AJ198,AL198,AN198,AP198,AR198,AT198,AV198,AX198,AZ198,BB198,BD198,BF198,BH198,BJ198),2)+$C198/2&gt;L198)),($H$5/$C$5),0))))</f>
        <v/>
      </c>
      <c r="N198" s="250" t="str">
        <f t="shared" ref="N198:N261" ca="1" si="159">IF($N$8="Habilitado",IF($B198="","",ROUND(VLOOKUP($B198,UNITARIO_6,5,FALSE),2)),"")</f>
        <v/>
      </c>
      <c r="O198" s="249" t="str">
        <f t="shared" ref="O198:O261" ca="1" si="160">IF($B198="","",IF(N198="","",IF($L$4="Media aritmética",(N198&lt;=$C198)*($H$5/$C$5)+(N198&gt;$C198)*0,IF(AND(ROUND(AVERAGE($D198,$F198,$H198,$J198,$L198,$N198,$P198,$R198,$T198,$V198,$X198,$Z198,$AB198,$AD198,$AF198,$AH198,$AJ198,AL198,AN198,AP198,AR198,AT198,AV198,AX198,AZ198,BB198,BD198,BF198,BH198,BJ198),2)-$C198/2&lt;=N198,(ROUND(AVERAGE($D198,$F198,$H198,$J198,$L198,$N198,$P198,$R198,$T198,$V198,$X198,$Z198,$AB198,$AD198,$AF198,$AH198,$AJ198,AL198,AN198,AP198,AR198,AT198,AV198,AX198,AZ198,BB198,BD198,BF198,BH198,BJ198),2)+$C198/2&gt;N198)),($H$5/$C$5),0))))</f>
        <v/>
      </c>
      <c r="P198" s="250" t="str">
        <f t="shared" ref="P198:P261" ca="1" si="161">IF($P$8="Habilitado",IF($B198="","",ROUND(VLOOKUP($B198,UNITARIO_7,5,FALSE),2)),"")</f>
        <v/>
      </c>
      <c r="Q198" s="249" t="str">
        <f t="shared" ref="Q198:Q261" ca="1" si="162">IF($B198="","",IF(P198="","",IF($L$4="Media aritmética",(P198&lt;=$C198)*($H$5/$C$5)+(P198&gt;$C198)*0,IF(AND(ROUND(AVERAGE($D198,$F198,$H198,$J198,$L198,$N198,$P198,$R198,$T198,$V198,$X198,$Z198,$AB198,$AD198,$AF198,$AH198,$AJ198,AL198,AN198,AP198,AR198,AT198,AV198,AX198,AZ198,BB198,BD198,BF198,BH198,BJ198),2)-$C198/2&lt;=P198,(ROUND(AVERAGE($D198,$F198,$H198,$J198,$L198,$N198,$P198,$R198,$T198,$V198,$X198,$Z198,$AB198,$AD198,$AF198,$AH198,$AJ198,AL198,AN198,AP198,AR198,AT198,AV198,AX198,AZ198,BB198,BD198,BF198,BH198,BJ198),2)+$C198/2&gt;P198)),($H$5/$C$5),0))))</f>
        <v/>
      </c>
      <c r="R198" s="250" t="str">
        <f t="shared" ref="R198:R261" ca="1" si="163">IF($R$8="Habilitado",IF($B198="","",ROUND(VLOOKUP($B198,UNITARIO_8,5,FALSE),2)),"")</f>
        <v/>
      </c>
      <c r="S198" s="249" t="str">
        <f t="shared" ref="S198:S261" ca="1" si="164">IF($B198="","",IF(R198="","",IF($L$4="Media aritmética",(R198&lt;=$C198)*($H$5/$C$5)+(R198&gt;$C198)*0,IF(AND(ROUND(AVERAGE($D198,$F198,$H198,$J198,$L198,$N198,$P198,$R198,$T198,$V198,$X198,$Z198,$AB198,$AD198,$AF198,$AH198,$AJ198,AL198,AN198,AP198,AR198,AT198,AV198,AX198,AZ198,BB198,BD198,BF198,BH198,BJ198),2)-$C198/2&lt;=R198,(ROUND(AVERAGE($D198,$F198,$H198,$J198,$L198,$N198,$P198,$R198,$T198,$V198,$X198,$Z198,$AB198,$AD198,$AF198,$AH198,$AJ198,AL198,AN198,AP198,AR198,AT198,AV198,AX198,AZ198,BB198,BD198,BF198,BH198,BJ198),2)+$C198/2&gt;R198)),($H$5/$C$5),0))))</f>
        <v/>
      </c>
      <c r="T198" s="250" t="str">
        <f t="shared" ref="T198:T261" ca="1" si="165">IF($T$8="Habilitado",IF($B198="","",ROUND(VLOOKUP($B198,UNITARIO_9,5,FALSE),2)),"")</f>
        <v/>
      </c>
      <c r="U198" s="249" t="str">
        <f t="shared" ref="U198:U261" ca="1" si="166">IF($B198="","",IF(T198="","",IF($L$4="Media aritmética",(T198&lt;=$C198)*($H$5/$C$5)+(T198&gt;$C198)*0,IF(AND(ROUND(AVERAGE($D198,$F198,$H198,$J198,$L198,$N198,$P198,$R198,$T198,$V198,$X198,$Z198,$AB198,$AD198,$AF198,$AH198,$AJ198,AL198,AN198,AP198,AR198,AT198,AV198,AX198,AZ198,BB198,BD198,BF198,BH198,BJ198),2)-$C198/2&lt;=T198,(ROUND(AVERAGE($D198,$F198,$H198,$J198,$L198,$N198,$P198,$R198,$T198,$V198,$X198,$Z198,$AB198,$AD198,$AF198,$AH198,$AJ198,AL198,AN198,AP198,AR198,AT198,AV198,AX198,AZ198,BB198,BD198,BF198,BH198,BJ198),2)+$C198/2&gt;T198)),($H$5/$C$5),0))))</f>
        <v/>
      </c>
      <c r="V198" s="250" t="str">
        <f t="shared" ref="V198:V261" ca="1" si="167">IF($V$8="Habilitado",IF($B198="","",ROUND(VLOOKUP($B198,UNITARIO_10,5,FALSE),2)),"")</f>
        <v/>
      </c>
      <c r="W198" s="249" t="str">
        <f t="shared" ref="W198:W261" ca="1" si="168">IF($B198="","",IF(V198="","",IF($L$4="Media aritmética",(V198&lt;=$C198)*($H$5/$C$5)+(V198&gt;$C198)*0,IF(AND(ROUND(AVERAGE($D198,$F198,$H198,$J198,$L198,$N198,$P198,$R198,$T198,$V198,$X198,$Z198,$AB198,$AD198,$AF198,$AH198,$AJ198,AL198,AN198,AP198,AR198,AT198,AV198,AX198,AZ198,BB198,BD198,BF198,BH198,BJ198),2)-$C198/2&lt;=V198,(ROUND(AVERAGE($D198,$F198,$H198,$J198,$L198,$N198,$P198,$R198,$T198,$V198,$X198,$Z198,$AB198,$AD198,$AF198,$AH198,$AJ198,AL198,AN198,AP198,AR198,AT198,AV198,AX198,AZ198,BB198,BD198,BF198,BH198,BJ198),2)+$C198/2&gt;V198)),($H$5/$C$5),0))))</f>
        <v/>
      </c>
      <c r="X198" s="250"/>
      <c r="Y198" s="249"/>
      <c r="Z198" s="250"/>
      <c r="AA198" s="249"/>
      <c r="AB198" s="250"/>
      <c r="AC198" s="249"/>
      <c r="AD198" s="250"/>
      <c r="AE198" s="249"/>
      <c r="AF198" s="250"/>
      <c r="AG198" s="249"/>
      <c r="AH198" s="250"/>
      <c r="AI198" s="249"/>
      <c r="AJ198" s="250"/>
      <c r="AK198" s="249"/>
      <c r="AL198" s="250"/>
      <c r="AM198" s="249"/>
      <c r="AN198" s="250"/>
      <c r="AO198" s="249"/>
      <c r="AP198" s="250"/>
      <c r="AQ198" s="249"/>
      <c r="AR198" s="250"/>
      <c r="AS198" s="249"/>
      <c r="AT198" s="250"/>
      <c r="AU198" s="249"/>
      <c r="AV198" s="250"/>
      <c r="AW198" s="249"/>
      <c r="AX198" s="250"/>
      <c r="AY198" s="249"/>
      <c r="AZ198" s="250"/>
      <c r="BA198" s="249"/>
      <c r="BB198" s="250"/>
      <c r="BC198" s="249"/>
      <c r="BD198" s="250"/>
      <c r="BE198" s="249"/>
      <c r="BF198" s="250"/>
      <c r="BG198" s="249"/>
      <c r="BH198" s="250"/>
      <c r="BI198" s="249"/>
      <c r="BJ198" s="250"/>
      <c r="BK198" s="249"/>
    </row>
    <row r="199" spans="1:63" s="301" customFormat="1" ht="21" customHeight="1" x14ac:dyDescent="0.2">
      <c r="A199" s="245">
        <f t="shared" si="150"/>
        <v>66</v>
      </c>
      <c r="B199" s="246" t="s">
        <v>936</v>
      </c>
      <c r="C199" s="247">
        <f t="shared" ca="1" si="151"/>
        <v>1465716.5</v>
      </c>
      <c r="D199" s="250">
        <f t="shared" ca="1" si="152"/>
        <v>5655663</v>
      </c>
      <c r="E199" s="249">
        <f t="shared" ref="E199:E262" ca="1" si="169">IF($B199="","",IF(D199="","",IF($L$4="Media aritmética",(D199&lt;=$C199)*($H$5/$C$5)+(D199&gt;$C199)*0,IF(AND(ROUND(AVERAGE($D199,$F199,$H199),2)-$C199/2&lt;=D199,(ROUND(AVERAGE($D199,$F199,$H199),2)+$C199/2&gt;D199)),($H$5/$C$5),0))))</f>
        <v>0</v>
      </c>
      <c r="F199" s="250" t="str">
        <f t="shared" si="153"/>
        <v/>
      </c>
      <c r="G199" s="249" t="str">
        <f t="shared" ref="G199:G262" si="170">IF($B199="","",IF(F199="","",IF($L$4="Media aritmética",(F199&lt;=$C199)*($H$5/$C$5)+(F199&gt;$C199)*0,IF(AND(ROUND(AVERAGE($D199,$F199,$H199),2)-$C199/2&lt;=F199,(ROUND(AVERAGE($D199,$F199,$H199),2)+$C199/2&gt;F199)),($H$5/$C$5),0))))</f>
        <v/>
      </c>
      <c r="H199" s="250">
        <f t="shared" si="154"/>
        <v>2724230</v>
      </c>
      <c r="I199" s="249">
        <f t="shared" ref="I199:I262" ca="1" si="171">IF($B199="","",IF(H199="","",IF($L$4="Media aritmética",(H199&lt;=$C199)*($H$5/$C$5)+(H199&gt;$C199)*0,IF(AND(ROUND(AVERAGE($D199,$F199,$H199),2)-$C199/2&lt;=H199,(ROUND(AVERAGE($D199,$F199,$H199),2)+$C199/2&gt;H199)),($H$5/$C$5),0))))</f>
        <v>0</v>
      </c>
      <c r="J199" s="250" t="str">
        <f t="shared" ca="1" si="155"/>
        <v/>
      </c>
      <c r="K199" s="249" t="str">
        <f t="shared" ca="1" si="156"/>
        <v/>
      </c>
      <c r="L199" s="250" t="str">
        <f t="shared" ca="1" si="157"/>
        <v/>
      </c>
      <c r="M199" s="249" t="str">
        <f t="shared" ca="1" si="158"/>
        <v/>
      </c>
      <c r="N199" s="250" t="str">
        <f t="shared" ca="1" si="159"/>
        <v/>
      </c>
      <c r="O199" s="249" t="str">
        <f t="shared" ca="1" si="160"/>
        <v/>
      </c>
      <c r="P199" s="250" t="str">
        <f t="shared" ca="1" si="161"/>
        <v/>
      </c>
      <c r="Q199" s="249" t="str">
        <f t="shared" ca="1" si="162"/>
        <v/>
      </c>
      <c r="R199" s="250" t="str">
        <f t="shared" ca="1" si="163"/>
        <v/>
      </c>
      <c r="S199" s="249" t="str">
        <f t="shared" ca="1" si="164"/>
        <v/>
      </c>
      <c r="T199" s="250" t="str">
        <f t="shared" ca="1" si="165"/>
        <v/>
      </c>
      <c r="U199" s="249" t="str">
        <f t="shared" ca="1" si="166"/>
        <v/>
      </c>
      <c r="V199" s="250" t="str">
        <f t="shared" ca="1" si="167"/>
        <v/>
      </c>
      <c r="W199" s="249" t="str">
        <f t="shared" ca="1" si="168"/>
        <v/>
      </c>
      <c r="X199" s="250"/>
      <c r="Y199" s="249"/>
      <c r="Z199" s="250"/>
      <c r="AA199" s="249"/>
      <c r="AB199" s="250"/>
      <c r="AC199" s="249"/>
      <c r="AD199" s="250"/>
      <c r="AE199" s="249"/>
      <c r="AF199" s="250"/>
      <c r="AG199" s="249"/>
      <c r="AH199" s="250"/>
      <c r="AI199" s="249"/>
      <c r="AJ199" s="250"/>
      <c r="AK199" s="249"/>
      <c r="AL199" s="250"/>
      <c r="AM199" s="249"/>
      <c r="AN199" s="250"/>
      <c r="AO199" s="249"/>
      <c r="AP199" s="250"/>
      <c r="AQ199" s="249"/>
      <c r="AR199" s="250"/>
      <c r="AS199" s="249"/>
      <c r="AT199" s="250"/>
      <c r="AU199" s="249"/>
      <c r="AV199" s="250"/>
      <c r="AW199" s="249"/>
      <c r="AX199" s="250"/>
      <c r="AY199" s="249"/>
      <c r="AZ199" s="250"/>
      <c r="BA199" s="249"/>
      <c r="BB199" s="250"/>
      <c r="BC199" s="249"/>
      <c r="BD199" s="250"/>
      <c r="BE199" s="249"/>
      <c r="BF199" s="250"/>
      <c r="BG199" s="249"/>
      <c r="BH199" s="250"/>
      <c r="BI199" s="249"/>
      <c r="BJ199" s="250"/>
      <c r="BK199" s="249"/>
    </row>
    <row r="200" spans="1:63" s="301" customFormat="1" ht="21" customHeight="1" x14ac:dyDescent="0.2">
      <c r="A200" s="245">
        <f t="shared" ref="A200:A263" si="172">+A199+1</f>
        <v>67</v>
      </c>
      <c r="B200" s="246" t="s">
        <v>938</v>
      </c>
      <c r="C200" s="247">
        <f t="shared" ca="1" si="151"/>
        <v>1867000</v>
      </c>
      <c r="D200" s="250">
        <f t="shared" ca="1" si="152"/>
        <v>4800000</v>
      </c>
      <c r="E200" s="249">
        <f t="shared" ca="1" si="169"/>
        <v>0</v>
      </c>
      <c r="F200" s="250" t="str">
        <f t="shared" si="153"/>
        <v/>
      </c>
      <c r="G200" s="249" t="str">
        <f t="shared" si="170"/>
        <v/>
      </c>
      <c r="H200" s="250">
        <f t="shared" si="154"/>
        <v>1066000</v>
      </c>
      <c r="I200" s="249">
        <f t="shared" ca="1" si="171"/>
        <v>0</v>
      </c>
      <c r="J200" s="250" t="str">
        <f t="shared" ca="1" si="155"/>
        <v/>
      </c>
      <c r="K200" s="249" t="str">
        <f t="shared" ca="1" si="156"/>
        <v/>
      </c>
      <c r="L200" s="250" t="str">
        <f t="shared" ca="1" si="157"/>
        <v/>
      </c>
      <c r="M200" s="249" t="str">
        <f t="shared" ca="1" si="158"/>
        <v/>
      </c>
      <c r="N200" s="250" t="str">
        <f t="shared" ca="1" si="159"/>
        <v/>
      </c>
      <c r="O200" s="249" t="str">
        <f t="shared" ca="1" si="160"/>
        <v/>
      </c>
      <c r="P200" s="250" t="str">
        <f t="shared" ca="1" si="161"/>
        <v/>
      </c>
      <c r="Q200" s="249" t="str">
        <f t="shared" ca="1" si="162"/>
        <v/>
      </c>
      <c r="R200" s="250" t="str">
        <f t="shared" ca="1" si="163"/>
        <v/>
      </c>
      <c r="S200" s="249" t="str">
        <f t="shared" ca="1" si="164"/>
        <v/>
      </c>
      <c r="T200" s="250" t="str">
        <f t="shared" ca="1" si="165"/>
        <v/>
      </c>
      <c r="U200" s="249" t="str">
        <f t="shared" ca="1" si="166"/>
        <v/>
      </c>
      <c r="V200" s="250" t="str">
        <f t="shared" ca="1" si="167"/>
        <v/>
      </c>
      <c r="W200" s="249" t="str">
        <f t="shared" ca="1" si="168"/>
        <v/>
      </c>
      <c r="X200" s="250"/>
      <c r="Y200" s="249"/>
      <c r="Z200" s="250"/>
      <c r="AA200" s="249"/>
      <c r="AB200" s="250"/>
      <c r="AC200" s="249"/>
      <c r="AD200" s="250"/>
      <c r="AE200" s="249"/>
      <c r="AF200" s="250"/>
      <c r="AG200" s="249"/>
      <c r="AH200" s="250"/>
      <c r="AI200" s="249"/>
      <c r="AJ200" s="250"/>
      <c r="AK200" s="249"/>
      <c r="AL200" s="250"/>
      <c r="AM200" s="249"/>
      <c r="AN200" s="250"/>
      <c r="AO200" s="249"/>
      <c r="AP200" s="250"/>
      <c r="AQ200" s="249"/>
      <c r="AR200" s="250"/>
      <c r="AS200" s="249"/>
      <c r="AT200" s="250"/>
      <c r="AU200" s="249"/>
      <c r="AV200" s="250"/>
      <c r="AW200" s="249"/>
      <c r="AX200" s="250"/>
      <c r="AY200" s="249"/>
      <c r="AZ200" s="250"/>
      <c r="BA200" s="249"/>
      <c r="BB200" s="250"/>
      <c r="BC200" s="249"/>
      <c r="BD200" s="250"/>
      <c r="BE200" s="249"/>
      <c r="BF200" s="250"/>
      <c r="BG200" s="249"/>
      <c r="BH200" s="250"/>
      <c r="BI200" s="249"/>
      <c r="BJ200" s="250"/>
      <c r="BK200" s="249"/>
    </row>
    <row r="201" spans="1:63" s="301" customFormat="1" ht="21" customHeight="1" x14ac:dyDescent="0.2">
      <c r="A201" s="245">
        <f t="shared" si="172"/>
        <v>68</v>
      </c>
      <c r="B201" s="246" t="s">
        <v>939</v>
      </c>
      <c r="C201" s="247">
        <f t="shared" ca="1" si="151"/>
        <v>628352</v>
      </c>
      <c r="D201" s="250">
        <f t="shared" ca="1" si="152"/>
        <v>1920000</v>
      </c>
      <c r="E201" s="249">
        <f t="shared" ca="1" si="169"/>
        <v>0</v>
      </c>
      <c r="F201" s="250" t="str">
        <f t="shared" si="153"/>
        <v/>
      </c>
      <c r="G201" s="249" t="str">
        <f t="shared" si="170"/>
        <v/>
      </c>
      <c r="H201" s="250">
        <f t="shared" si="154"/>
        <v>663296</v>
      </c>
      <c r="I201" s="249">
        <f t="shared" ca="1" si="171"/>
        <v>0</v>
      </c>
      <c r="J201" s="250" t="str">
        <f t="shared" ca="1" si="155"/>
        <v/>
      </c>
      <c r="K201" s="249" t="str">
        <f t="shared" ca="1" si="156"/>
        <v/>
      </c>
      <c r="L201" s="250" t="str">
        <f t="shared" ca="1" si="157"/>
        <v/>
      </c>
      <c r="M201" s="249" t="str">
        <f t="shared" ca="1" si="158"/>
        <v/>
      </c>
      <c r="N201" s="250" t="str">
        <f t="shared" ca="1" si="159"/>
        <v/>
      </c>
      <c r="O201" s="249" t="str">
        <f t="shared" ca="1" si="160"/>
        <v/>
      </c>
      <c r="P201" s="250" t="str">
        <f t="shared" ca="1" si="161"/>
        <v/>
      </c>
      <c r="Q201" s="249" t="str">
        <f t="shared" ca="1" si="162"/>
        <v/>
      </c>
      <c r="R201" s="250" t="str">
        <f t="shared" ca="1" si="163"/>
        <v/>
      </c>
      <c r="S201" s="249" t="str">
        <f t="shared" ca="1" si="164"/>
        <v/>
      </c>
      <c r="T201" s="250" t="str">
        <f t="shared" ca="1" si="165"/>
        <v/>
      </c>
      <c r="U201" s="249" t="str">
        <f t="shared" ca="1" si="166"/>
        <v/>
      </c>
      <c r="V201" s="250" t="str">
        <f t="shared" ca="1" si="167"/>
        <v/>
      </c>
      <c r="W201" s="249" t="str">
        <f t="shared" ca="1" si="168"/>
        <v/>
      </c>
      <c r="X201" s="250"/>
      <c r="Y201" s="249"/>
      <c r="Z201" s="250"/>
      <c r="AA201" s="249"/>
      <c r="AB201" s="250"/>
      <c r="AC201" s="249"/>
      <c r="AD201" s="250"/>
      <c r="AE201" s="249"/>
      <c r="AF201" s="250"/>
      <c r="AG201" s="249"/>
      <c r="AH201" s="250"/>
      <c r="AI201" s="249"/>
      <c r="AJ201" s="250"/>
      <c r="AK201" s="249"/>
      <c r="AL201" s="250"/>
      <c r="AM201" s="249"/>
      <c r="AN201" s="250"/>
      <c r="AO201" s="249"/>
      <c r="AP201" s="250"/>
      <c r="AQ201" s="249"/>
      <c r="AR201" s="250"/>
      <c r="AS201" s="249"/>
      <c r="AT201" s="250"/>
      <c r="AU201" s="249"/>
      <c r="AV201" s="250"/>
      <c r="AW201" s="249"/>
      <c r="AX201" s="250"/>
      <c r="AY201" s="249"/>
      <c r="AZ201" s="250"/>
      <c r="BA201" s="249"/>
      <c r="BB201" s="250"/>
      <c r="BC201" s="249"/>
      <c r="BD201" s="250"/>
      <c r="BE201" s="249"/>
      <c r="BF201" s="250"/>
      <c r="BG201" s="249"/>
      <c r="BH201" s="250"/>
      <c r="BI201" s="249"/>
      <c r="BJ201" s="250"/>
      <c r="BK201" s="249"/>
    </row>
    <row r="202" spans="1:63" s="301" customFormat="1" ht="21" customHeight="1" x14ac:dyDescent="0.2">
      <c r="A202" s="245">
        <f t="shared" si="172"/>
        <v>69</v>
      </c>
      <c r="B202" s="246" t="s">
        <v>941</v>
      </c>
      <c r="C202" s="247">
        <f t="shared" ca="1" si="151"/>
        <v>14596</v>
      </c>
      <c r="D202" s="250">
        <f t="shared" ca="1" si="152"/>
        <v>120000</v>
      </c>
      <c r="E202" s="249">
        <f t="shared" ca="1" si="169"/>
        <v>0</v>
      </c>
      <c r="F202" s="250" t="str">
        <f t="shared" si="153"/>
        <v/>
      </c>
      <c r="G202" s="249" t="str">
        <f t="shared" si="170"/>
        <v/>
      </c>
      <c r="H202" s="250">
        <f t="shared" si="154"/>
        <v>90808</v>
      </c>
      <c r="I202" s="249">
        <f t="shared" ca="1" si="171"/>
        <v>0</v>
      </c>
      <c r="J202" s="250" t="str">
        <f t="shared" ca="1" si="155"/>
        <v/>
      </c>
      <c r="K202" s="249" t="str">
        <f t="shared" ca="1" si="156"/>
        <v/>
      </c>
      <c r="L202" s="250" t="str">
        <f t="shared" ca="1" si="157"/>
        <v/>
      </c>
      <c r="M202" s="249" t="str">
        <f t="shared" ca="1" si="158"/>
        <v/>
      </c>
      <c r="N202" s="250" t="str">
        <f t="shared" ca="1" si="159"/>
        <v/>
      </c>
      <c r="O202" s="249" t="str">
        <f t="shared" ca="1" si="160"/>
        <v/>
      </c>
      <c r="P202" s="250" t="str">
        <f t="shared" ca="1" si="161"/>
        <v/>
      </c>
      <c r="Q202" s="249" t="str">
        <f t="shared" ca="1" si="162"/>
        <v/>
      </c>
      <c r="R202" s="250" t="str">
        <f t="shared" ca="1" si="163"/>
        <v/>
      </c>
      <c r="S202" s="249" t="str">
        <f t="shared" ca="1" si="164"/>
        <v/>
      </c>
      <c r="T202" s="250" t="str">
        <f t="shared" ca="1" si="165"/>
        <v/>
      </c>
      <c r="U202" s="249" t="str">
        <f t="shared" ca="1" si="166"/>
        <v/>
      </c>
      <c r="V202" s="250" t="str">
        <f t="shared" ca="1" si="167"/>
        <v/>
      </c>
      <c r="W202" s="249" t="str">
        <f t="shared" ca="1" si="168"/>
        <v/>
      </c>
      <c r="X202" s="250"/>
      <c r="Y202" s="249"/>
      <c r="Z202" s="250"/>
      <c r="AA202" s="249"/>
      <c r="AB202" s="250"/>
      <c r="AC202" s="249"/>
      <c r="AD202" s="250"/>
      <c r="AE202" s="249"/>
      <c r="AF202" s="250"/>
      <c r="AG202" s="249"/>
      <c r="AH202" s="250"/>
      <c r="AI202" s="249"/>
      <c r="AJ202" s="250"/>
      <c r="AK202" s="249"/>
      <c r="AL202" s="250"/>
      <c r="AM202" s="249"/>
      <c r="AN202" s="250"/>
      <c r="AO202" s="249"/>
      <c r="AP202" s="250"/>
      <c r="AQ202" s="249"/>
      <c r="AR202" s="250"/>
      <c r="AS202" s="249"/>
      <c r="AT202" s="250"/>
      <c r="AU202" s="249"/>
      <c r="AV202" s="250"/>
      <c r="AW202" s="249"/>
      <c r="AX202" s="250"/>
      <c r="AY202" s="249"/>
      <c r="AZ202" s="250"/>
      <c r="BA202" s="249"/>
      <c r="BB202" s="250"/>
      <c r="BC202" s="249"/>
      <c r="BD202" s="250"/>
      <c r="BE202" s="249"/>
      <c r="BF202" s="250"/>
      <c r="BG202" s="249"/>
      <c r="BH202" s="250"/>
      <c r="BI202" s="249"/>
      <c r="BJ202" s="250"/>
      <c r="BK202" s="249"/>
    </row>
    <row r="203" spans="1:63" s="301" customFormat="1" ht="21" customHeight="1" x14ac:dyDescent="0.2">
      <c r="A203" s="245">
        <f t="shared" si="172"/>
        <v>70</v>
      </c>
      <c r="B203" s="246" t="s">
        <v>946</v>
      </c>
      <c r="C203" s="247">
        <f t="shared" ca="1" si="151"/>
        <v>247878</v>
      </c>
      <c r="D203" s="250">
        <f t="shared" ca="1" si="152"/>
        <v>2568591</v>
      </c>
      <c r="E203" s="249">
        <f t="shared" ca="1" si="169"/>
        <v>0</v>
      </c>
      <c r="F203" s="250" t="str">
        <f t="shared" si="153"/>
        <v/>
      </c>
      <c r="G203" s="249" t="str">
        <f t="shared" si="170"/>
        <v/>
      </c>
      <c r="H203" s="250">
        <f t="shared" si="154"/>
        <v>2072835</v>
      </c>
      <c r="I203" s="249">
        <f t="shared" ca="1" si="171"/>
        <v>0</v>
      </c>
      <c r="J203" s="250" t="str">
        <f t="shared" ca="1" si="155"/>
        <v/>
      </c>
      <c r="K203" s="249" t="str">
        <f t="shared" ca="1" si="156"/>
        <v/>
      </c>
      <c r="L203" s="250" t="str">
        <f t="shared" ca="1" si="157"/>
        <v/>
      </c>
      <c r="M203" s="249" t="str">
        <f t="shared" ca="1" si="158"/>
        <v/>
      </c>
      <c r="N203" s="250" t="str">
        <f t="shared" ca="1" si="159"/>
        <v/>
      </c>
      <c r="O203" s="249" t="str">
        <f t="shared" ca="1" si="160"/>
        <v/>
      </c>
      <c r="P203" s="250" t="str">
        <f t="shared" ca="1" si="161"/>
        <v/>
      </c>
      <c r="Q203" s="249" t="str">
        <f t="shared" ca="1" si="162"/>
        <v/>
      </c>
      <c r="R203" s="250" t="str">
        <f t="shared" ca="1" si="163"/>
        <v/>
      </c>
      <c r="S203" s="249" t="str">
        <f t="shared" ca="1" si="164"/>
        <v/>
      </c>
      <c r="T203" s="250" t="str">
        <f t="shared" ca="1" si="165"/>
        <v/>
      </c>
      <c r="U203" s="249" t="str">
        <f t="shared" ca="1" si="166"/>
        <v/>
      </c>
      <c r="V203" s="250" t="str">
        <f t="shared" ca="1" si="167"/>
        <v/>
      </c>
      <c r="W203" s="249" t="str">
        <f t="shared" ca="1" si="168"/>
        <v/>
      </c>
      <c r="X203" s="250"/>
      <c r="Y203" s="249"/>
      <c r="Z203" s="250"/>
      <c r="AA203" s="249"/>
      <c r="AB203" s="250"/>
      <c r="AC203" s="249"/>
      <c r="AD203" s="250"/>
      <c r="AE203" s="249"/>
      <c r="AF203" s="250"/>
      <c r="AG203" s="249"/>
      <c r="AH203" s="250"/>
      <c r="AI203" s="249"/>
      <c r="AJ203" s="250"/>
      <c r="AK203" s="249"/>
      <c r="AL203" s="250"/>
      <c r="AM203" s="249"/>
      <c r="AN203" s="250"/>
      <c r="AO203" s="249"/>
      <c r="AP203" s="250"/>
      <c r="AQ203" s="249"/>
      <c r="AR203" s="250"/>
      <c r="AS203" s="249"/>
      <c r="AT203" s="250"/>
      <c r="AU203" s="249"/>
      <c r="AV203" s="250"/>
      <c r="AW203" s="249"/>
      <c r="AX203" s="250"/>
      <c r="AY203" s="249"/>
      <c r="AZ203" s="250"/>
      <c r="BA203" s="249"/>
      <c r="BB203" s="250"/>
      <c r="BC203" s="249"/>
      <c r="BD203" s="250"/>
      <c r="BE203" s="249"/>
      <c r="BF203" s="250"/>
      <c r="BG203" s="249"/>
      <c r="BH203" s="250"/>
      <c r="BI203" s="249"/>
      <c r="BJ203" s="250"/>
      <c r="BK203" s="249"/>
    </row>
    <row r="204" spans="1:63" s="301" customFormat="1" ht="21" customHeight="1" x14ac:dyDescent="0.2">
      <c r="A204" s="245">
        <f t="shared" si="172"/>
        <v>71</v>
      </c>
      <c r="B204" s="246" t="s">
        <v>947</v>
      </c>
      <c r="C204" s="247">
        <f t="shared" ca="1" si="151"/>
        <v>472210.5</v>
      </c>
      <c r="D204" s="250">
        <f t="shared" ca="1" si="152"/>
        <v>3594719</v>
      </c>
      <c r="E204" s="249">
        <f t="shared" ca="1" si="169"/>
        <v>0</v>
      </c>
      <c r="F204" s="250" t="str">
        <f t="shared" si="153"/>
        <v/>
      </c>
      <c r="G204" s="249" t="str">
        <f t="shared" si="170"/>
        <v/>
      </c>
      <c r="H204" s="250">
        <f t="shared" si="154"/>
        <v>2650298</v>
      </c>
      <c r="I204" s="249">
        <f t="shared" ca="1" si="171"/>
        <v>0</v>
      </c>
      <c r="J204" s="250" t="str">
        <f t="shared" ca="1" si="155"/>
        <v/>
      </c>
      <c r="K204" s="249" t="str">
        <f t="shared" ca="1" si="156"/>
        <v/>
      </c>
      <c r="L204" s="250" t="str">
        <f t="shared" ca="1" si="157"/>
        <v/>
      </c>
      <c r="M204" s="249" t="str">
        <f t="shared" ca="1" si="158"/>
        <v/>
      </c>
      <c r="N204" s="250" t="str">
        <f t="shared" ca="1" si="159"/>
        <v/>
      </c>
      <c r="O204" s="249" t="str">
        <f t="shared" ca="1" si="160"/>
        <v/>
      </c>
      <c r="P204" s="250" t="str">
        <f t="shared" ca="1" si="161"/>
        <v/>
      </c>
      <c r="Q204" s="249" t="str">
        <f t="shared" ca="1" si="162"/>
        <v/>
      </c>
      <c r="R204" s="250" t="str">
        <f t="shared" ca="1" si="163"/>
        <v/>
      </c>
      <c r="S204" s="249" t="str">
        <f t="shared" ca="1" si="164"/>
        <v/>
      </c>
      <c r="T204" s="250" t="str">
        <f t="shared" ca="1" si="165"/>
        <v/>
      </c>
      <c r="U204" s="249" t="str">
        <f t="shared" ca="1" si="166"/>
        <v/>
      </c>
      <c r="V204" s="250" t="str">
        <f t="shared" ca="1" si="167"/>
        <v/>
      </c>
      <c r="W204" s="249" t="str">
        <f t="shared" ca="1" si="168"/>
        <v/>
      </c>
      <c r="X204" s="250"/>
      <c r="Y204" s="249"/>
      <c r="Z204" s="250"/>
      <c r="AA204" s="249"/>
      <c r="AB204" s="250"/>
      <c r="AC204" s="249"/>
      <c r="AD204" s="250"/>
      <c r="AE204" s="249"/>
      <c r="AF204" s="250"/>
      <c r="AG204" s="249"/>
      <c r="AH204" s="250"/>
      <c r="AI204" s="249"/>
      <c r="AJ204" s="250"/>
      <c r="AK204" s="249"/>
      <c r="AL204" s="250"/>
      <c r="AM204" s="249"/>
      <c r="AN204" s="250"/>
      <c r="AO204" s="249"/>
      <c r="AP204" s="250"/>
      <c r="AQ204" s="249"/>
      <c r="AR204" s="250"/>
      <c r="AS204" s="249"/>
      <c r="AT204" s="250"/>
      <c r="AU204" s="249"/>
      <c r="AV204" s="250"/>
      <c r="AW204" s="249"/>
      <c r="AX204" s="250"/>
      <c r="AY204" s="249"/>
      <c r="AZ204" s="250"/>
      <c r="BA204" s="249"/>
      <c r="BB204" s="250"/>
      <c r="BC204" s="249"/>
      <c r="BD204" s="250"/>
      <c r="BE204" s="249"/>
      <c r="BF204" s="250"/>
      <c r="BG204" s="249"/>
      <c r="BH204" s="250"/>
      <c r="BI204" s="249"/>
      <c r="BJ204" s="250"/>
      <c r="BK204" s="249"/>
    </row>
    <row r="205" spans="1:63" s="301" customFormat="1" ht="21" customHeight="1" x14ac:dyDescent="0.2">
      <c r="A205" s="245">
        <f t="shared" si="172"/>
        <v>72</v>
      </c>
      <c r="B205" s="246" t="s">
        <v>949</v>
      </c>
      <c r="C205" s="247">
        <f t="shared" ca="1" si="151"/>
        <v>2128726</v>
      </c>
      <c r="D205" s="250">
        <f t="shared" ca="1" si="152"/>
        <v>9909308</v>
      </c>
      <c r="E205" s="249">
        <f t="shared" ca="1" si="169"/>
        <v>0</v>
      </c>
      <c r="F205" s="250" t="str">
        <f t="shared" si="153"/>
        <v/>
      </c>
      <c r="G205" s="249" t="str">
        <f t="shared" si="170"/>
        <v/>
      </c>
      <c r="H205" s="250">
        <f t="shared" si="154"/>
        <v>5651856</v>
      </c>
      <c r="I205" s="249">
        <f t="shared" ca="1" si="171"/>
        <v>0</v>
      </c>
      <c r="J205" s="250" t="str">
        <f t="shared" ca="1" si="155"/>
        <v/>
      </c>
      <c r="K205" s="249" t="str">
        <f t="shared" ca="1" si="156"/>
        <v/>
      </c>
      <c r="L205" s="250" t="str">
        <f t="shared" ca="1" si="157"/>
        <v/>
      </c>
      <c r="M205" s="249" t="str">
        <f t="shared" ca="1" si="158"/>
        <v/>
      </c>
      <c r="N205" s="250" t="str">
        <f t="shared" ca="1" si="159"/>
        <v/>
      </c>
      <c r="O205" s="249" t="str">
        <f t="shared" ca="1" si="160"/>
        <v/>
      </c>
      <c r="P205" s="250" t="str">
        <f t="shared" ca="1" si="161"/>
        <v/>
      </c>
      <c r="Q205" s="249" t="str">
        <f t="shared" ca="1" si="162"/>
        <v/>
      </c>
      <c r="R205" s="250" t="str">
        <f t="shared" ca="1" si="163"/>
        <v/>
      </c>
      <c r="S205" s="249" t="str">
        <f t="shared" ca="1" si="164"/>
        <v/>
      </c>
      <c r="T205" s="250" t="str">
        <f t="shared" ca="1" si="165"/>
        <v/>
      </c>
      <c r="U205" s="249" t="str">
        <f t="shared" ca="1" si="166"/>
        <v/>
      </c>
      <c r="V205" s="250" t="str">
        <f t="shared" ca="1" si="167"/>
        <v/>
      </c>
      <c r="W205" s="249" t="str">
        <f t="shared" ca="1" si="168"/>
        <v/>
      </c>
      <c r="X205" s="250"/>
      <c r="Y205" s="249"/>
      <c r="Z205" s="250"/>
      <c r="AA205" s="249"/>
      <c r="AB205" s="250"/>
      <c r="AC205" s="249"/>
      <c r="AD205" s="250"/>
      <c r="AE205" s="249"/>
      <c r="AF205" s="250"/>
      <c r="AG205" s="249"/>
      <c r="AH205" s="250"/>
      <c r="AI205" s="249"/>
      <c r="AJ205" s="250"/>
      <c r="AK205" s="249"/>
      <c r="AL205" s="250"/>
      <c r="AM205" s="249"/>
      <c r="AN205" s="250"/>
      <c r="AO205" s="249"/>
      <c r="AP205" s="250"/>
      <c r="AQ205" s="249"/>
      <c r="AR205" s="250"/>
      <c r="AS205" s="249"/>
      <c r="AT205" s="250"/>
      <c r="AU205" s="249"/>
      <c r="AV205" s="250"/>
      <c r="AW205" s="249"/>
      <c r="AX205" s="250"/>
      <c r="AY205" s="249"/>
      <c r="AZ205" s="250"/>
      <c r="BA205" s="249"/>
      <c r="BB205" s="250"/>
      <c r="BC205" s="249"/>
      <c r="BD205" s="250"/>
      <c r="BE205" s="249"/>
      <c r="BF205" s="250"/>
      <c r="BG205" s="249"/>
      <c r="BH205" s="250"/>
      <c r="BI205" s="249"/>
      <c r="BJ205" s="250"/>
      <c r="BK205" s="249"/>
    </row>
    <row r="206" spans="1:63" s="301" customFormat="1" ht="21" customHeight="1" x14ac:dyDescent="0.2">
      <c r="A206" s="245">
        <f t="shared" si="172"/>
        <v>73</v>
      </c>
      <c r="B206" s="246" t="s">
        <v>950</v>
      </c>
      <c r="C206" s="247">
        <f t="shared" ca="1" si="151"/>
        <v>600952</v>
      </c>
      <c r="D206" s="250">
        <f t="shared" ca="1" si="152"/>
        <v>11704000</v>
      </c>
      <c r="E206" s="249">
        <f t="shared" ca="1" si="169"/>
        <v>0</v>
      </c>
      <c r="F206" s="250" t="str">
        <f t="shared" si="153"/>
        <v/>
      </c>
      <c r="G206" s="249" t="str">
        <f t="shared" si="170"/>
        <v/>
      </c>
      <c r="H206" s="250">
        <f t="shared" si="154"/>
        <v>10502096</v>
      </c>
      <c r="I206" s="249">
        <f t="shared" ca="1" si="171"/>
        <v>0</v>
      </c>
      <c r="J206" s="250" t="str">
        <f t="shared" ca="1" si="155"/>
        <v/>
      </c>
      <c r="K206" s="249" t="str">
        <f t="shared" ca="1" si="156"/>
        <v/>
      </c>
      <c r="L206" s="250" t="str">
        <f t="shared" ca="1" si="157"/>
        <v/>
      </c>
      <c r="M206" s="249" t="str">
        <f t="shared" ca="1" si="158"/>
        <v/>
      </c>
      <c r="N206" s="250" t="str">
        <f t="shared" ca="1" si="159"/>
        <v/>
      </c>
      <c r="O206" s="249" t="str">
        <f t="shared" ca="1" si="160"/>
        <v/>
      </c>
      <c r="P206" s="250" t="str">
        <f t="shared" ca="1" si="161"/>
        <v/>
      </c>
      <c r="Q206" s="249" t="str">
        <f t="shared" ca="1" si="162"/>
        <v/>
      </c>
      <c r="R206" s="250" t="str">
        <f t="shared" ca="1" si="163"/>
        <v/>
      </c>
      <c r="S206" s="249" t="str">
        <f t="shared" ca="1" si="164"/>
        <v/>
      </c>
      <c r="T206" s="250" t="str">
        <f t="shared" ca="1" si="165"/>
        <v/>
      </c>
      <c r="U206" s="249" t="str">
        <f t="shared" ca="1" si="166"/>
        <v/>
      </c>
      <c r="V206" s="250" t="str">
        <f t="shared" ca="1" si="167"/>
        <v/>
      </c>
      <c r="W206" s="249" t="str">
        <f t="shared" ca="1" si="168"/>
        <v/>
      </c>
      <c r="X206" s="250"/>
      <c r="Y206" s="249"/>
      <c r="Z206" s="250"/>
      <c r="AA206" s="249"/>
      <c r="AB206" s="250"/>
      <c r="AC206" s="249"/>
      <c r="AD206" s="250"/>
      <c r="AE206" s="249"/>
      <c r="AF206" s="250"/>
      <c r="AG206" s="249"/>
      <c r="AH206" s="250"/>
      <c r="AI206" s="249"/>
      <c r="AJ206" s="250"/>
      <c r="AK206" s="249"/>
      <c r="AL206" s="250"/>
      <c r="AM206" s="249"/>
      <c r="AN206" s="250"/>
      <c r="AO206" s="249"/>
      <c r="AP206" s="250"/>
      <c r="AQ206" s="249"/>
      <c r="AR206" s="250"/>
      <c r="AS206" s="249"/>
      <c r="AT206" s="250"/>
      <c r="AU206" s="249"/>
      <c r="AV206" s="250"/>
      <c r="AW206" s="249"/>
      <c r="AX206" s="250"/>
      <c r="AY206" s="249"/>
      <c r="AZ206" s="250"/>
      <c r="BA206" s="249"/>
      <c r="BB206" s="250"/>
      <c r="BC206" s="249"/>
      <c r="BD206" s="250"/>
      <c r="BE206" s="249"/>
      <c r="BF206" s="250"/>
      <c r="BG206" s="249"/>
      <c r="BH206" s="250"/>
      <c r="BI206" s="249"/>
      <c r="BJ206" s="250"/>
      <c r="BK206" s="249"/>
    </row>
    <row r="207" spans="1:63" s="301" customFormat="1" ht="21" customHeight="1" x14ac:dyDescent="0.2">
      <c r="A207" s="245">
        <f t="shared" si="172"/>
        <v>74</v>
      </c>
      <c r="B207" s="246" t="s">
        <v>951</v>
      </c>
      <c r="C207" s="247">
        <f t="shared" ca="1" si="151"/>
        <v>527288.5</v>
      </c>
      <c r="D207" s="250">
        <f t="shared" ca="1" si="152"/>
        <v>3596400</v>
      </c>
      <c r="E207" s="249">
        <f t="shared" ca="1" si="169"/>
        <v>0</v>
      </c>
      <c r="F207" s="250" t="str">
        <f t="shared" si="153"/>
        <v/>
      </c>
      <c r="G207" s="249" t="str">
        <f t="shared" si="170"/>
        <v/>
      </c>
      <c r="H207" s="250">
        <f t="shared" si="154"/>
        <v>2541823</v>
      </c>
      <c r="I207" s="249">
        <f t="shared" ca="1" si="171"/>
        <v>0</v>
      </c>
      <c r="J207" s="250" t="str">
        <f t="shared" ca="1" si="155"/>
        <v/>
      </c>
      <c r="K207" s="249" t="str">
        <f t="shared" ca="1" si="156"/>
        <v/>
      </c>
      <c r="L207" s="250" t="str">
        <f t="shared" ca="1" si="157"/>
        <v/>
      </c>
      <c r="M207" s="249" t="str">
        <f t="shared" ca="1" si="158"/>
        <v/>
      </c>
      <c r="N207" s="250" t="str">
        <f t="shared" ca="1" si="159"/>
        <v/>
      </c>
      <c r="O207" s="249" t="str">
        <f t="shared" ca="1" si="160"/>
        <v/>
      </c>
      <c r="P207" s="250" t="str">
        <f t="shared" ca="1" si="161"/>
        <v/>
      </c>
      <c r="Q207" s="249" t="str">
        <f t="shared" ca="1" si="162"/>
        <v/>
      </c>
      <c r="R207" s="250" t="str">
        <f t="shared" ca="1" si="163"/>
        <v/>
      </c>
      <c r="S207" s="249" t="str">
        <f t="shared" ca="1" si="164"/>
        <v/>
      </c>
      <c r="T207" s="250" t="str">
        <f t="shared" ca="1" si="165"/>
        <v/>
      </c>
      <c r="U207" s="249" t="str">
        <f t="shared" ca="1" si="166"/>
        <v/>
      </c>
      <c r="V207" s="250" t="str">
        <f t="shared" ca="1" si="167"/>
        <v/>
      </c>
      <c r="W207" s="249" t="str">
        <f t="shared" ca="1" si="168"/>
        <v/>
      </c>
      <c r="X207" s="250"/>
      <c r="Y207" s="249"/>
      <c r="Z207" s="250"/>
      <c r="AA207" s="249"/>
      <c r="AB207" s="250"/>
      <c r="AC207" s="249"/>
      <c r="AD207" s="250"/>
      <c r="AE207" s="249"/>
      <c r="AF207" s="250"/>
      <c r="AG207" s="249"/>
      <c r="AH207" s="250"/>
      <c r="AI207" s="249"/>
      <c r="AJ207" s="250"/>
      <c r="AK207" s="249"/>
      <c r="AL207" s="250"/>
      <c r="AM207" s="249"/>
      <c r="AN207" s="250"/>
      <c r="AO207" s="249"/>
      <c r="AP207" s="250"/>
      <c r="AQ207" s="249"/>
      <c r="AR207" s="250"/>
      <c r="AS207" s="249"/>
      <c r="AT207" s="250"/>
      <c r="AU207" s="249"/>
      <c r="AV207" s="250"/>
      <c r="AW207" s="249"/>
      <c r="AX207" s="250"/>
      <c r="AY207" s="249"/>
      <c r="AZ207" s="250"/>
      <c r="BA207" s="249"/>
      <c r="BB207" s="250"/>
      <c r="BC207" s="249"/>
      <c r="BD207" s="250"/>
      <c r="BE207" s="249"/>
      <c r="BF207" s="250"/>
      <c r="BG207" s="249"/>
      <c r="BH207" s="250"/>
      <c r="BI207" s="249"/>
      <c r="BJ207" s="250"/>
      <c r="BK207" s="249"/>
    </row>
    <row r="208" spans="1:63" s="301" customFormat="1" ht="21" customHeight="1" x14ac:dyDescent="0.2">
      <c r="A208" s="245">
        <f t="shared" si="172"/>
        <v>75</v>
      </c>
      <c r="B208" s="246" t="s">
        <v>953</v>
      </c>
      <c r="C208" s="247">
        <f t="shared" ca="1" si="151"/>
        <v>3244488</v>
      </c>
      <c r="D208" s="250">
        <f t="shared" ca="1" si="152"/>
        <v>22129200</v>
      </c>
      <c r="E208" s="249">
        <f t="shared" ca="1" si="169"/>
        <v>0</v>
      </c>
      <c r="F208" s="250" t="str">
        <f t="shared" si="153"/>
        <v/>
      </c>
      <c r="G208" s="249" t="str">
        <f t="shared" si="170"/>
        <v/>
      </c>
      <c r="H208" s="250">
        <f t="shared" si="154"/>
        <v>15640224</v>
      </c>
      <c r="I208" s="249">
        <f t="shared" ca="1" si="171"/>
        <v>0</v>
      </c>
      <c r="J208" s="250" t="str">
        <f t="shared" ca="1" si="155"/>
        <v/>
      </c>
      <c r="K208" s="249" t="str">
        <f t="shared" ca="1" si="156"/>
        <v/>
      </c>
      <c r="L208" s="250" t="str">
        <f t="shared" ca="1" si="157"/>
        <v/>
      </c>
      <c r="M208" s="249" t="str">
        <f t="shared" ca="1" si="158"/>
        <v/>
      </c>
      <c r="N208" s="250" t="str">
        <f t="shared" ca="1" si="159"/>
        <v/>
      </c>
      <c r="O208" s="249" t="str">
        <f t="shared" ca="1" si="160"/>
        <v/>
      </c>
      <c r="P208" s="250" t="str">
        <f t="shared" ca="1" si="161"/>
        <v/>
      </c>
      <c r="Q208" s="249" t="str">
        <f t="shared" ca="1" si="162"/>
        <v/>
      </c>
      <c r="R208" s="250" t="str">
        <f t="shared" ca="1" si="163"/>
        <v/>
      </c>
      <c r="S208" s="249" t="str">
        <f t="shared" ca="1" si="164"/>
        <v/>
      </c>
      <c r="T208" s="250" t="str">
        <f t="shared" ca="1" si="165"/>
        <v/>
      </c>
      <c r="U208" s="249" t="str">
        <f t="shared" ca="1" si="166"/>
        <v/>
      </c>
      <c r="V208" s="250" t="str">
        <f t="shared" ca="1" si="167"/>
        <v/>
      </c>
      <c r="W208" s="249" t="str">
        <f t="shared" ca="1" si="168"/>
        <v/>
      </c>
      <c r="X208" s="250"/>
      <c r="Y208" s="249"/>
      <c r="Z208" s="250"/>
      <c r="AA208" s="249"/>
      <c r="AB208" s="250"/>
      <c r="AC208" s="249"/>
      <c r="AD208" s="250"/>
      <c r="AE208" s="249"/>
      <c r="AF208" s="250"/>
      <c r="AG208" s="249"/>
      <c r="AH208" s="250"/>
      <c r="AI208" s="249"/>
      <c r="AJ208" s="250"/>
      <c r="AK208" s="249"/>
      <c r="AL208" s="250"/>
      <c r="AM208" s="249"/>
      <c r="AN208" s="250"/>
      <c r="AO208" s="249"/>
      <c r="AP208" s="250"/>
      <c r="AQ208" s="249"/>
      <c r="AR208" s="250"/>
      <c r="AS208" s="249"/>
      <c r="AT208" s="250"/>
      <c r="AU208" s="249"/>
      <c r="AV208" s="250"/>
      <c r="AW208" s="249"/>
      <c r="AX208" s="250"/>
      <c r="AY208" s="249"/>
      <c r="AZ208" s="250"/>
      <c r="BA208" s="249"/>
      <c r="BB208" s="250"/>
      <c r="BC208" s="249"/>
      <c r="BD208" s="250"/>
      <c r="BE208" s="249"/>
      <c r="BF208" s="250"/>
      <c r="BG208" s="249"/>
      <c r="BH208" s="250"/>
      <c r="BI208" s="249"/>
      <c r="BJ208" s="250"/>
      <c r="BK208" s="249"/>
    </row>
    <row r="209" spans="1:63" s="301" customFormat="1" ht="21" customHeight="1" x14ac:dyDescent="0.2">
      <c r="A209" s="245">
        <f t="shared" si="172"/>
        <v>76</v>
      </c>
      <c r="B209" s="246" t="s">
        <v>955</v>
      </c>
      <c r="C209" s="247">
        <f t="shared" ca="1" si="151"/>
        <v>526523.5</v>
      </c>
      <c r="D209" s="250">
        <f t="shared" ca="1" si="152"/>
        <v>3591180</v>
      </c>
      <c r="E209" s="249">
        <f t="shared" ca="1" si="169"/>
        <v>0</v>
      </c>
      <c r="F209" s="250" t="str">
        <f t="shared" si="153"/>
        <v/>
      </c>
      <c r="G209" s="249" t="str">
        <f t="shared" si="170"/>
        <v/>
      </c>
      <c r="H209" s="250">
        <f t="shared" si="154"/>
        <v>2538133</v>
      </c>
      <c r="I209" s="249">
        <f t="shared" ca="1" si="171"/>
        <v>0</v>
      </c>
      <c r="J209" s="250" t="str">
        <f t="shared" ca="1" si="155"/>
        <v/>
      </c>
      <c r="K209" s="249" t="str">
        <f t="shared" ca="1" si="156"/>
        <v/>
      </c>
      <c r="L209" s="250" t="str">
        <f t="shared" ca="1" si="157"/>
        <v/>
      </c>
      <c r="M209" s="249" t="str">
        <f t="shared" ca="1" si="158"/>
        <v/>
      </c>
      <c r="N209" s="250" t="str">
        <f t="shared" ca="1" si="159"/>
        <v/>
      </c>
      <c r="O209" s="249" t="str">
        <f t="shared" ca="1" si="160"/>
        <v/>
      </c>
      <c r="P209" s="250" t="str">
        <f t="shared" ca="1" si="161"/>
        <v/>
      </c>
      <c r="Q209" s="249" t="str">
        <f t="shared" ca="1" si="162"/>
        <v/>
      </c>
      <c r="R209" s="250" t="str">
        <f t="shared" ca="1" si="163"/>
        <v/>
      </c>
      <c r="S209" s="249" t="str">
        <f t="shared" ca="1" si="164"/>
        <v/>
      </c>
      <c r="T209" s="250" t="str">
        <f t="shared" ca="1" si="165"/>
        <v/>
      </c>
      <c r="U209" s="249" t="str">
        <f t="shared" ca="1" si="166"/>
        <v/>
      </c>
      <c r="V209" s="250" t="str">
        <f t="shared" ca="1" si="167"/>
        <v/>
      </c>
      <c r="W209" s="249" t="str">
        <f t="shared" ca="1" si="168"/>
        <v/>
      </c>
      <c r="X209" s="250"/>
      <c r="Y209" s="249"/>
      <c r="Z209" s="250"/>
      <c r="AA209" s="249"/>
      <c r="AB209" s="250"/>
      <c r="AC209" s="249"/>
      <c r="AD209" s="250"/>
      <c r="AE209" s="249"/>
      <c r="AF209" s="250"/>
      <c r="AG209" s="249"/>
      <c r="AH209" s="250"/>
      <c r="AI209" s="249"/>
      <c r="AJ209" s="250"/>
      <c r="AK209" s="249"/>
      <c r="AL209" s="250"/>
      <c r="AM209" s="249"/>
      <c r="AN209" s="250"/>
      <c r="AO209" s="249"/>
      <c r="AP209" s="250"/>
      <c r="AQ209" s="249"/>
      <c r="AR209" s="250"/>
      <c r="AS209" s="249"/>
      <c r="AT209" s="250"/>
      <c r="AU209" s="249"/>
      <c r="AV209" s="250"/>
      <c r="AW209" s="249"/>
      <c r="AX209" s="250"/>
      <c r="AY209" s="249"/>
      <c r="AZ209" s="250"/>
      <c r="BA209" s="249"/>
      <c r="BB209" s="250"/>
      <c r="BC209" s="249"/>
      <c r="BD209" s="250"/>
      <c r="BE209" s="249"/>
      <c r="BF209" s="250"/>
      <c r="BG209" s="249"/>
      <c r="BH209" s="250"/>
      <c r="BI209" s="249"/>
      <c r="BJ209" s="250"/>
      <c r="BK209" s="249"/>
    </row>
    <row r="210" spans="1:63" s="301" customFormat="1" ht="21" customHeight="1" x14ac:dyDescent="0.2">
      <c r="A210" s="245">
        <f t="shared" si="172"/>
        <v>77</v>
      </c>
      <c r="B210" s="246" t="s">
        <v>957</v>
      </c>
      <c r="C210" s="247">
        <f t="shared" ca="1" si="151"/>
        <v>915855</v>
      </c>
      <c r="D210" s="250">
        <f t="shared" ca="1" si="152"/>
        <v>6246630</v>
      </c>
      <c r="E210" s="249">
        <f t="shared" ca="1" si="169"/>
        <v>0</v>
      </c>
      <c r="F210" s="250" t="str">
        <f t="shared" si="153"/>
        <v/>
      </c>
      <c r="G210" s="249" t="str">
        <f t="shared" si="170"/>
        <v/>
      </c>
      <c r="H210" s="250">
        <f t="shared" si="154"/>
        <v>4414920</v>
      </c>
      <c r="I210" s="249">
        <f t="shared" ca="1" si="171"/>
        <v>0</v>
      </c>
      <c r="J210" s="250" t="str">
        <f t="shared" ca="1" si="155"/>
        <v/>
      </c>
      <c r="K210" s="249" t="str">
        <f t="shared" ca="1" si="156"/>
        <v/>
      </c>
      <c r="L210" s="250" t="str">
        <f t="shared" ca="1" si="157"/>
        <v/>
      </c>
      <c r="M210" s="249" t="str">
        <f t="shared" ca="1" si="158"/>
        <v/>
      </c>
      <c r="N210" s="250" t="str">
        <f t="shared" ca="1" si="159"/>
        <v/>
      </c>
      <c r="O210" s="249" t="str">
        <f t="shared" ca="1" si="160"/>
        <v/>
      </c>
      <c r="P210" s="250" t="str">
        <f t="shared" ca="1" si="161"/>
        <v/>
      </c>
      <c r="Q210" s="249" t="str">
        <f t="shared" ca="1" si="162"/>
        <v/>
      </c>
      <c r="R210" s="250" t="str">
        <f t="shared" ca="1" si="163"/>
        <v/>
      </c>
      <c r="S210" s="249" t="str">
        <f t="shared" ca="1" si="164"/>
        <v/>
      </c>
      <c r="T210" s="250" t="str">
        <f t="shared" ca="1" si="165"/>
        <v/>
      </c>
      <c r="U210" s="249" t="str">
        <f t="shared" ca="1" si="166"/>
        <v/>
      </c>
      <c r="V210" s="250" t="str">
        <f t="shared" ca="1" si="167"/>
        <v/>
      </c>
      <c r="W210" s="249" t="str">
        <f t="shared" ca="1" si="168"/>
        <v/>
      </c>
      <c r="X210" s="250"/>
      <c r="Y210" s="249"/>
      <c r="Z210" s="250"/>
      <c r="AA210" s="249"/>
      <c r="AB210" s="250"/>
      <c r="AC210" s="249"/>
      <c r="AD210" s="250"/>
      <c r="AE210" s="249"/>
      <c r="AF210" s="250"/>
      <c r="AG210" s="249"/>
      <c r="AH210" s="250"/>
      <c r="AI210" s="249"/>
      <c r="AJ210" s="250"/>
      <c r="AK210" s="249"/>
      <c r="AL210" s="250"/>
      <c r="AM210" s="249"/>
      <c r="AN210" s="250"/>
      <c r="AO210" s="249"/>
      <c r="AP210" s="250"/>
      <c r="AQ210" s="249"/>
      <c r="AR210" s="250"/>
      <c r="AS210" s="249"/>
      <c r="AT210" s="250"/>
      <c r="AU210" s="249"/>
      <c r="AV210" s="250"/>
      <c r="AW210" s="249"/>
      <c r="AX210" s="250"/>
      <c r="AY210" s="249"/>
      <c r="AZ210" s="250"/>
      <c r="BA210" s="249"/>
      <c r="BB210" s="250"/>
      <c r="BC210" s="249"/>
      <c r="BD210" s="250"/>
      <c r="BE210" s="249"/>
      <c r="BF210" s="250"/>
      <c r="BG210" s="249"/>
      <c r="BH210" s="250"/>
      <c r="BI210" s="249"/>
      <c r="BJ210" s="250"/>
      <c r="BK210" s="249"/>
    </row>
    <row r="211" spans="1:63" s="301" customFormat="1" ht="21" customHeight="1" x14ac:dyDescent="0.2">
      <c r="A211" s="245">
        <f t="shared" si="172"/>
        <v>78</v>
      </c>
      <c r="B211" s="246" t="s">
        <v>959</v>
      </c>
      <c r="C211" s="247">
        <f t="shared" ca="1" si="151"/>
        <v>1803944.5</v>
      </c>
      <c r="D211" s="250">
        <f t="shared" ca="1" si="152"/>
        <v>12303900</v>
      </c>
      <c r="E211" s="249">
        <f t="shared" ca="1" si="169"/>
        <v>0</v>
      </c>
      <c r="F211" s="250" t="str">
        <f t="shared" si="153"/>
        <v/>
      </c>
      <c r="G211" s="249" t="str">
        <f t="shared" si="170"/>
        <v/>
      </c>
      <c r="H211" s="250">
        <f t="shared" si="154"/>
        <v>8696011</v>
      </c>
      <c r="I211" s="249">
        <f t="shared" ca="1" si="171"/>
        <v>0</v>
      </c>
      <c r="J211" s="250" t="str">
        <f t="shared" ca="1" si="155"/>
        <v/>
      </c>
      <c r="K211" s="249" t="str">
        <f t="shared" ca="1" si="156"/>
        <v/>
      </c>
      <c r="L211" s="250" t="str">
        <f t="shared" ca="1" si="157"/>
        <v/>
      </c>
      <c r="M211" s="249" t="str">
        <f t="shared" ca="1" si="158"/>
        <v/>
      </c>
      <c r="N211" s="250" t="str">
        <f t="shared" ca="1" si="159"/>
        <v/>
      </c>
      <c r="O211" s="249" t="str">
        <f t="shared" ca="1" si="160"/>
        <v/>
      </c>
      <c r="P211" s="250" t="str">
        <f t="shared" ca="1" si="161"/>
        <v/>
      </c>
      <c r="Q211" s="249" t="str">
        <f t="shared" ca="1" si="162"/>
        <v/>
      </c>
      <c r="R211" s="250" t="str">
        <f t="shared" ca="1" si="163"/>
        <v/>
      </c>
      <c r="S211" s="249" t="str">
        <f t="shared" ca="1" si="164"/>
        <v/>
      </c>
      <c r="T211" s="250" t="str">
        <f t="shared" ca="1" si="165"/>
        <v/>
      </c>
      <c r="U211" s="249" t="str">
        <f t="shared" ca="1" si="166"/>
        <v/>
      </c>
      <c r="V211" s="250" t="str">
        <f t="shared" ca="1" si="167"/>
        <v/>
      </c>
      <c r="W211" s="249" t="str">
        <f t="shared" ca="1" si="168"/>
        <v/>
      </c>
      <c r="X211" s="250"/>
      <c r="Y211" s="249"/>
      <c r="Z211" s="250"/>
      <c r="AA211" s="249"/>
      <c r="AB211" s="250"/>
      <c r="AC211" s="249"/>
      <c r="AD211" s="250"/>
      <c r="AE211" s="249"/>
      <c r="AF211" s="250"/>
      <c r="AG211" s="249"/>
      <c r="AH211" s="250"/>
      <c r="AI211" s="249"/>
      <c r="AJ211" s="250"/>
      <c r="AK211" s="249"/>
      <c r="AL211" s="250"/>
      <c r="AM211" s="249"/>
      <c r="AN211" s="250"/>
      <c r="AO211" s="249"/>
      <c r="AP211" s="250"/>
      <c r="AQ211" s="249"/>
      <c r="AR211" s="250"/>
      <c r="AS211" s="249"/>
      <c r="AT211" s="250"/>
      <c r="AU211" s="249"/>
      <c r="AV211" s="250"/>
      <c r="AW211" s="249"/>
      <c r="AX211" s="250"/>
      <c r="AY211" s="249"/>
      <c r="AZ211" s="250"/>
      <c r="BA211" s="249"/>
      <c r="BB211" s="250"/>
      <c r="BC211" s="249"/>
      <c r="BD211" s="250"/>
      <c r="BE211" s="249"/>
      <c r="BF211" s="250"/>
      <c r="BG211" s="249"/>
      <c r="BH211" s="250"/>
      <c r="BI211" s="249"/>
      <c r="BJ211" s="250"/>
      <c r="BK211" s="249"/>
    </row>
    <row r="212" spans="1:63" s="301" customFormat="1" ht="21" customHeight="1" x14ac:dyDescent="0.2">
      <c r="A212" s="245">
        <f t="shared" si="172"/>
        <v>79</v>
      </c>
      <c r="B212" s="246" t="s">
        <v>963</v>
      </c>
      <c r="C212" s="247">
        <f t="shared" ca="1" si="151"/>
        <v>5106000</v>
      </c>
      <c r="D212" s="250">
        <f t="shared" ca="1" si="152"/>
        <v>35964000</v>
      </c>
      <c r="E212" s="249">
        <f t="shared" ca="1" si="169"/>
        <v>0</v>
      </c>
      <c r="F212" s="250" t="str">
        <f t="shared" si="153"/>
        <v/>
      </c>
      <c r="G212" s="249" t="str">
        <f t="shared" si="170"/>
        <v/>
      </c>
      <c r="H212" s="250">
        <f t="shared" si="154"/>
        <v>25752000</v>
      </c>
      <c r="I212" s="249">
        <f t="shared" ca="1" si="171"/>
        <v>0</v>
      </c>
      <c r="J212" s="250" t="str">
        <f t="shared" ca="1" si="155"/>
        <v/>
      </c>
      <c r="K212" s="249" t="str">
        <f t="shared" ca="1" si="156"/>
        <v/>
      </c>
      <c r="L212" s="250" t="str">
        <f t="shared" ca="1" si="157"/>
        <v/>
      </c>
      <c r="M212" s="249" t="str">
        <f t="shared" ca="1" si="158"/>
        <v/>
      </c>
      <c r="N212" s="250" t="str">
        <f t="shared" ca="1" si="159"/>
        <v/>
      </c>
      <c r="O212" s="249" t="str">
        <f t="shared" ca="1" si="160"/>
        <v/>
      </c>
      <c r="P212" s="250" t="str">
        <f t="shared" ca="1" si="161"/>
        <v/>
      </c>
      <c r="Q212" s="249" t="str">
        <f t="shared" ca="1" si="162"/>
        <v/>
      </c>
      <c r="R212" s="250" t="str">
        <f t="shared" ca="1" si="163"/>
        <v/>
      </c>
      <c r="S212" s="249" t="str">
        <f t="shared" ca="1" si="164"/>
        <v/>
      </c>
      <c r="T212" s="250" t="str">
        <f t="shared" ca="1" si="165"/>
        <v/>
      </c>
      <c r="U212" s="249" t="str">
        <f t="shared" ca="1" si="166"/>
        <v/>
      </c>
      <c r="V212" s="250" t="str">
        <f t="shared" ca="1" si="167"/>
        <v/>
      </c>
      <c r="W212" s="249" t="str">
        <f t="shared" ca="1" si="168"/>
        <v/>
      </c>
      <c r="X212" s="250"/>
      <c r="Y212" s="249"/>
      <c r="Z212" s="250"/>
      <c r="AA212" s="249"/>
      <c r="AB212" s="250"/>
      <c r="AC212" s="249"/>
      <c r="AD212" s="250"/>
      <c r="AE212" s="249"/>
      <c r="AF212" s="250"/>
      <c r="AG212" s="249"/>
      <c r="AH212" s="250"/>
      <c r="AI212" s="249"/>
      <c r="AJ212" s="250"/>
      <c r="AK212" s="249"/>
      <c r="AL212" s="250"/>
      <c r="AM212" s="249"/>
      <c r="AN212" s="250"/>
      <c r="AO212" s="249"/>
      <c r="AP212" s="250"/>
      <c r="AQ212" s="249"/>
      <c r="AR212" s="250"/>
      <c r="AS212" s="249"/>
      <c r="AT212" s="250"/>
      <c r="AU212" s="249"/>
      <c r="AV212" s="250"/>
      <c r="AW212" s="249"/>
      <c r="AX212" s="250"/>
      <c r="AY212" s="249"/>
      <c r="AZ212" s="250"/>
      <c r="BA212" s="249"/>
      <c r="BB212" s="250"/>
      <c r="BC212" s="249"/>
      <c r="BD212" s="250"/>
      <c r="BE212" s="249"/>
      <c r="BF212" s="250"/>
      <c r="BG212" s="249"/>
      <c r="BH212" s="250"/>
      <c r="BI212" s="249"/>
      <c r="BJ212" s="250"/>
      <c r="BK212" s="249"/>
    </row>
    <row r="213" spans="1:63" s="301" customFormat="1" ht="21" customHeight="1" x14ac:dyDescent="0.2">
      <c r="A213" s="245">
        <f t="shared" si="172"/>
        <v>80</v>
      </c>
      <c r="B213" s="246" t="s">
        <v>965</v>
      </c>
      <c r="C213" s="247">
        <f t="shared" ca="1" si="151"/>
        <v>274647</v>
      </c>
      <c r="D213" s="250">
        <f t="shared" ca="1" si="152"/>
        <v>7434000</v>
      </c>
      <c r="E213" s="249">
        <f t="shared" ca="1" si="169"/>
        <v>0</v>
      </c>
      <c r="F213" s="250" t="str">
        <f t="shared" si="153"/>
        <v/>
      </c>
      <c r="G213" s="249" t="str">
        <f t="shared" si="170"/>
        <v/>
      </c>
      <c r="H213" s="250">
        <f t="shared" si="154"/>
        <v>6884706</v>
      </c>
      <c r="I213" s="249">
        <f t="shared" ca="1" si="171"/>
        <v>0</v>
      </c>
      <c r="J213" s="250" t="str">
        <f t="shared" ca="1" si="155"/>
        <v/>
      </c>
      <c r="K213" s="249" t="str">
        <f t="shared" ca="1" si="156"/>
        <v/>
      </c>
      <c r="L213" s="250" t="str">
        <f t="shared" ca="1" si="157"/>
        <v/>
      </c>
      <c r="M213" s="249" t="str">
        <f t="shared" ca="1" si="158"/>
        <v/>
      </c>
      <c r="N213" s="250" t="str">
        <f t="shared" ca="1" si="159"/>
        <v/>
      </c>
      <c r="O213" s="249" t="str">
        <f t="shared" ca="1" si="160"/>
        <v/>
      </c>
      <c r="P213" s="250" t="str">
        <f t="shared" ca="1" si="161"/>
        <v/>
      </c>
      <c r="Q213" s="249" t="str">
        <f t="shared" ca="1" si="162"/>
        <v/>
      </c>
      <c r="R213" s="250" t="str">
        <f t="shared" ca="1" si="163"/>
        <v/>
      </c>
      <c r="S213" s="249" t="str">
        <f t="shared" ca="1" si="164"/>
        <v/>
      </c>
      <c r="T213" s="250" t="str">
        <f t="shared" ca="1" si="165"/>
        <v/>
      </c>
      <c r="U213" s="249" t="str">
        <f t="shared" ca="1" si="166"/>
        <v/>
      </c>
      <c r="V213" s="250" t="str">
        <f t="shared" ca="1" si="167"/>
        <v/>
      </c>
      <c r="W213" s="249" t="str">
        <f t="shared" ca="1" si="168"/>
        <v/>
      </c>
      <c r="X213" s="250"/>
      <c r="Y213" s="249"/>
      <c r="Z213" s="250"/>
      <c r="AA213" s="249"/>
      <c r="AB213" s="250"/>
      <c r="AC213" s="249"/>
      <c r="AD213" s="250"/>
      <c r="AE213" s="249"/>
      <c r="AF213" s="250"/>
      <c r="AG213" s="249"/>
      <c r="AH213" s="250"/>
      <c r="AI213" s="249"/>
      <c r="AJ213" s="250"/>
      <c r="AK213" s="249"/>
      <c r="AL213" s="250"/>
      <c r="AM213" s="249"/>
      <c r="AN213" s="250"/>
      <c r="AO213" s="249"/>
      <c r="AP213" s="250"/>
      <c r="AQ213" s="249"/>
      <c r="AR213" s="250"/>
      <c r="AS213" s="249"/>
      <c r="AT213" s="250"/>
      <c r="AU213" s="249"/>
      <c r="AV213" s="250"/>
      <c r="AW213" s="249"/>
      <c r="AX213" s="250"/>
      <c r="AY213" s="249"/>
      <c r="AZ213" s="250"/>
      <c r="BA213" s="249"/>
      <c r="BB213" s="250"/>
      <c r="BC213" s="249"/>
      <c r="BD213" s="250"/>
      <c r="BE213" s="249"/>
      <c r="BF213" s="250"/>
      <c r="BG213" s="249"/>
      <c r="BH213" s="250"/>
      <c r="BI213" s="249"/>
      <c r="BJ213" s="250"/>
      <c r="BK213" s="249"/>
    </row>
    <row r="214" spans="1:63" s="301" customFormat="1" ht="21" customHeight="1" x14ac:dyDescent="0.2">
      <c r="A214" s="245">
        <f t="shared" si="172"/>
        <v>81</v>
      </c>
      <c r="B214" s="246" t="s">
        <v>969</v>
      </c>
      <c r="C214" s="247">
        <f t="shared" ca="1" si="151"/>
        <v>1512639.5</v>
      </c>
      <c r="D214" s="250">
        <f t="shared" ca="1" si="152"/>
        <v>13859677</v>
      </c>
      <c r="E214" s="249">
        <f t="shared" ca="1" si="169"/>
        <v>0</v>
      </c>
      <c r="F214" s="250" t="str">
        <f t="shared" si="153"/>
        <v/>
      </c>
      <c r="G214" s="249" t="str">
        <f t="shared" si="170"/>
        <v/>
      </c>
      <c r="H214" s="250">
        <f t="shared" si="154"/>
        <v>10834398</v>
      </c>
      <c r="I214" s="249">
        <f t="shared" ca="1" si="171"/>
        <v>0</v>
      </c>
      <c r="J214" s="250" t="str">
        <f t="shared" ca="1" si="155"/>
        <v/>
      </c>
      <c r="K214" s="249" t="str">
        <f t="shared" ca="1" si="156"/>
        <v/>
      </c>
      <c r="L214" s="250" t="str">
        <f t="shared" ca="1" si="157"/>
        <v/>
      </c>
      <c r="M214" s="249" t="str">
        <f t="shared" ca="1" si="158"/>
        <v/>
      </c>
      <c r="N214" s="250" t="str">
        <f t="shared" ca="1" si="159"/>
        <v/>
      </c>
      <c r="O214" s="249" t="str">
        <f t="shared" ca="1" si="160"/>
        <v/>
      </c>
      <c r="P214" s="250" t="str">
        <f t="shared" ca="1" si="161"/>
        <v/>
      </c>
      <c r="Q214" s="249" t="str">
        <f t="shared" ca="1" si="162"/>
        <v/>
      </c>
      <c r="R214" s="250" t="str">
        <f t="shared" ca="1" si="163"/>
        <v/>
      </c>
      <c r="S214" s="249" t="str">
        <f t="shared" ca="1" si="164"/>
        <v/>
      </c>
      <c r="T214" s="250" t="str">
        <f t="shared" ca="1" si="165"/>
        <v/>
      </c>
      <c r="U214" s="249" t="str">
        <f t="shared" ca="1" si="166"/>
        <v/>
      </c>
      <c r="V214" s="250" t="str">
        <f t="shared" ca="1" si="167"/>
        <v/>
      </c>
      <c r="W214" s="249" t="str">
        <f t="shared" ca="1" si="168"/>
        <v/>
      </c>
      <c r="X214" s="250"/>
      <c r="Y214" s="249"/>
      <c r="Z214" s="250"/>
      <c r="AA214" s="249"/>
      <c r="AB214" s="250"/>
      <c r="AC214" s="249"/>
      <c r="AD214" s="250"/>
      <c r="AE214" s="249"/>
      <c r="AF214" s="250"/>
      <c r="AG214" s="249"/>
      <c r="AH214" s="250"/>
      <c r="AI214" s="249"/>
      <c r="AJ214" s="250"/>
      <c r="AK214" s="249"/>
      <c r="AL214" s="250"/>
      <c r="AM214" s="249"/>
      <c r="AN214" s="250"/>
      <c r="AO214" s="249"/>
      <c r="AP214" s="250"/>
      <c r="AQ214" s="249"/>
      <c r="AR214" s="250"/>
      <c r="AS214" s="249"/>
      <c r="AT214" s="250"/>
      <c r="AU214" s="249"/>
      <c r="AV214" s="250"/>
      <c r="AW214" s="249"/>
      <c r="AX214" s="250"/>
      <c r="AY214" s="249"/>
      <c r="AZ214" s="250"/>
      <c r="BA214" s="249"/>
      <c r="BB214" s="250"/>
      <c r="BC214" s="249"/>
      <c r="BD214" s="250"/>
      <c r="BE214" s="249"/>
      <c r="BF214" s="250"/>
      <c r="BG214" s="249"/>
      <c r="BH214" s="250"/>
      <c r="BI214" s="249"/>
      <c r="BJ214" s="250"/>
      <c r="BK214" s="249"/>
    </row>
    <row r="215" spans="1:63" s="301" customFormat="1" ht="21" customHeight="1" x14ac:dyDescent="0.2">
      <c r="A215" s="245">
        <f t="shared" si="172"/>
        <v>82</v>
      </c>
      <c r="B215" s="246" t="s">
        <v>970</v>
      </c>
      <c r="C215" s="247">
        <f t="shared" ca="1" si="151"/>
        <v>1013774.5</v>
      </c>
      <c r="D215" s="250">
        <f t="shared" ca="1" si="152"/>
        <v>10674596</v>
      </c>
      <c r="E215" s="249">
        <f t="shared" ca="1" si="169"/>
        <v>0</v>
      </c>
      <c r="F215" s="250" t="str">
        <f t="shared" si="153"/>
        <v/>
      </c>
      <c r="G215" s="249" t="str">
        <f t="shared" si="170"/>
        <v/>
      </c>
      <c r="H215" s="250">
        <f t="shared" si="154"/>
        <v>8647047</v>
      </c>
      <c r="I215" s="249">
        <f t="shared" ca="1" si="171"/>
        <v>0</v>
      </c>
      <c r="J215" s="250" t="str">
        <f t="shared" ca="1" si="155"/>
        <v/>
      </c>
      <c r="K215" s="249" t="str">
        <f t="shared" ca="1" si="156"/>
        <v/>
      </c>
      <c r="L215" s="250" t="str">
        <f t="shared" ca="1" si="157"/>
        <v/>
      </c>
      <c r="M215" s="249" t="str">
        <f t="shared" ca="1" si="158"/>
        <v/>
      </c>
      <c r="N215" s="250" t="str">
        <f t="shared" ca="1" si="159"/>
        <v/>
      </c>
      <c r="O215" s="249" t="str">
        <f t="shared" ca="1" si="160"/>
        <v/>
      </c>
      <c r="P215" s="250" t="str">
        <f t="shared" ca="1" si="161"/>
        <v/>
      </c>
      <c r="Q215" s="249" t="str">
        <f t="shared" ca="1" si="162"/>
        <v/>
      </c>
      <c r="R215" s="250" t="str">
        <f t="shared" ca="1" si="163"/>
        <v/>
      </c>
      <c r="S215" s="249" t="str">
        <f t="shared" ca="1" si="164"/>
        <v/>
      </c>
      <c r="T215" s="250" t="str">
        <f t="shared" ca="1" si="165"/>
        <v/>
      </c>
      <c r="U215" s="249" t="str">
        <f t="shared" ca="1" si="166"/>
        <v/>
      </c>
      <c r="V215" s="250" t="str">
        <f t="shared" ca="1" si="167"/>
        <v/>
      </c>
      <c r="W215" s="249" t="str">
        <f t="shared" ca="1" si="168"/>
        <v/>
      </c>
      <c r="X215" s="250"/>
      <c r="Y215" s="249"/>
      <c r="Z215" s="250"/>
      <c r="AA215" s="249"/>
      <c r="AB215" s="250"/>
      <c r="AC215" s="249"/>
      <c r="AD215" s="250"/>
      <c r="AE215" s="249"/>
      <c r="AF215" s="250"/>
      <c r="AG215" s="249"/>
      <c r="AH215" s="250"/>
      <c r="AI215" s="249"/>
      <c r="AJ215" s="250"/>
      <c r="AK215" s="249"/>
      <c r="AL215" s="250"/>
      <c r="AM215" s="249"/>
      <c r="AN215" s="250"/>
      <c r="AO215" s="249"/>
      <c r="AP215" s="250"/>
      <c r="AQ215" s="249"/>
      <c r="AR215" s="250"/>
      <c r="AS215" s="249"/>
      <c r="AT215" s="250"/>
      <c r="AU215" s="249"/>
      <c r="AV215" s="250"/>
      <c r="AW215" s="249"/>
      <c r="AX215" s="250"/>
      <c r="AY215" s="249"/>
      <c r="AZ215" s="250"/>
      <c r="BA215" s="249"/>
      <c r="BB215" s="250"/>
      <c r="BC215" s="249"/>
      <c r="BD215" s="250"/>
      <c r="BE215" s="249"/>
      <c r="BF215" s="250"/>
      <c r="BG215" s="249"/>
      <c r="BH215" s="250"/>
      <c r="BI215" s="249"/>
      <c r="BJ215" s="250"/>
      <c r="BK215" s="249"/>
    </row>
    <row r="216" spans="1:63" s="301" customFormat="1" ht="21" customHeight="1" x14ac:dyDescent="0.2">
      <c r="A216" s="245">
        <f t="shared" si="172"/>
        <v>83</v>
      </c>
      <c r="B216" s="246" t="s">
        <v>971</v>
      </c>
      <c r="C216" s="247">
        <f t="shared" ca="1" si="151"/>
        <v>3846355</v>
      </c>
      <c r="D216" s="250">
        <f t="shared" ca="1" si="152"/>
        <v>90925310</v>
      </c>
      <c r="E216" s="249">
        <f t="shared" ca="1" si="169"/>
        <v>0</v>
      </c>
      <c r="F216" s="250" t="str">
        <f t="shared" si="153"/>
        <v/>
      </c>
      <c r="G216" s="249" t="str">
        <f t="shared" si="170"/>
        <v/>
      </c>
      <c r="H216" s="250">
        <f t="shared" si="154"/>
        <v>83232600</v>
      </c>
      <c r="I216" s="249">
        <f t="shared" ca="1" si="171"/>
        <v>0</v>
      </c>
      <c r="J216" s="250" t="str">
        <f t="shared" ca="1" si="155"/>
        <v/>
      </c>
      <c r="K216" s="249" t="str">
        <f t="shared" ca="1" si="156"/>
        <v/>
      </c>
      <c r="L216" s="250" t="str">
        <f t="shared" ca="1" si="157"/>
        <v/>
      </c>
      <c r="M216" s="249" t="str">
        <f t="shared" ca="1" si="158"/>
        <v/>
      </c>
      <c r="N216" s="250" t="str">
        <f t="shared" ca="1" si="159"/>
        <v/>
      </c>
      <c r="O216" s="249" t="str">
        <f t="shared" ca="1" si="160"/>
        <v/>
      </c>
      <c r="P216" s="250" t="str">
        <f t="shared" ca="1" si="161"/>
        <v/>
      </c>
      <c r="Q216" s="249" t="str">
        <f t="shared" ca="1" si="162"/>
        <v/>
      </c>
      <c r="R216" s="250" t="str">
        <f t="shared" ca="1" si="163"/>
        <v/>
      </c>
      <c r="S216" s="249" t="str">
        <f t="shared" ca="1" si="164"/>
        <v/>
      </c>
      <c r="T216" s="250" t="str">
        <f t="shared" ca="1" si="165"/>
        <v/>
      </c>
      <c r="U216" s="249" t="str">
        <f t="shared" ca="1" si="166"/>
        <v/>
      </c>
      <c r="V216" s="250" t="str">
        <f t="shared" ca="1" si="167"/>
        <v/>
      </c>
      <c r="W216" s="249" t="str">
        <f t="shared" ca="1" si="168"/>
        <v/>
      </c>
      <c r="X216" s="250"/>
      <c r="Y216" s="249"/>
      <c r="Z216" s="250"/>
      <c r="AA216" s="249"/>
      <c r="AB216" s="250"/>
      <c r="AC216" s="249"/>
      <c r="AD216" s="250"/>
      <c r="AE216" s="249"/>
      <c r="AF216" s="250"/>
      <c r="AG216" s="249"/>
      <c r="AH216" s="250"/>
      <c r="AI216" s="249"/>
      <c r="AJ216" s="250"/>
      <c r="AK216" s="249"/>
      <c r="AL216" s="250"/>
      <c r="AM216" s="249"/>
      <c r="AN216" s="250"/>
      <c r="AO216" s="249"/>
      <c r="AP216" s="250"/>
      <c r="AQ216" s="249"/>
      <c r="AR216" s="250"/>
      <c r="AS216" s="249"/>
      <c r="AT216" s="250"/>
      <c r="AU216" s="249"/>
      <c r="AV216" s="250"/>
      <c r="AW216" s="249"/>
      <c r="AX216" s="250"/>
      <c r="AY216" s="249"/>
      <c r="AZ216" s="250"/>
      <c r="BA216" s="249"/>
      <c r="BB216" s="250"/>
      <c r="BC216" s="249"/>
      <c r="BD216" s="250"/>
      <c r="BE216" s="249"/>
      <c r="BF216" s="250"/>
      <c r="BG216" s="249"/>
      <c r="BH216" s="250"/>
      <c r="BI216" s="249"/>
      <c r="BJ216" s="250"/>
      <c r="BK216" s="249"/>
    </row>
    <row r="217" spans="1:63" s="301" customFormat="1" ht="21" customHeight="1" x14ac:dyDescent="0.2">
      <c r="A217" s="245">
        <f t="shared" si="172"/>
        <v>84</v>
      </c>
      <c r="B217" s="246" t="s">
        <v>973</v>
      </c>
      <c r="C217" s="247">
        <f t="shared" ca="1" si="151"/>
        <v>2400096</v>
      </c>
      <c r="D217" s="250">
        <f t="shared" ca="1" si="152"/>
        <v>8027072</v>
      </c>
      <c r="E217" s="249">
        <f t="shared" ca="1" si="169"/>
        <v>0</v>
      </c>
      <c r="F217" s="250" t="str">
        <f t="shared" si="153"/>
        <v/>
      </c>
      <c r="G217" s="249" t="str">
        <f t="shared" si="170"/>
        <v/>
      </c>
      <c r="H217" s="250">
        <f t="shared" si="154"/>
        <v>12827264</v>
      </c>
      <c r="I217" s="249">
        <f t="shared" ca="1" si="171"/>
        <v>0</v>
      </c>
      <c r="J217" s="250" t="str">
        <f t="shared" ca="1" si="155"/>
        <v/>
      </c>
      <c r="K217" s="249" t="str">
        <f t="shared" ca="1" si="156"/>
        <v/>
      </c>
      <c r="L217" s="250" t="str">
        <f t="shared" ca="1" si="157"/>
        <v/>
      </c>
      <c r="M217" s="249" t="str">
        <f t="shared" ca="1" si="158"/>
        <v/>
      </c>
      <c r="N217" s="250" t="str">
        <f t="shared" ca="1" si="159"/>
        <v/>
      </c>
      <c r="O217" s="249" t="str">
        <f t="shared" ca="1" si="160"/>
        <v/>
      </c>
      <c r="P217" s="250" t="str">
        <f t="shared" ca="1" si="161"/>
        <v/>
      </c>
      <c r="Q217" s="249" t="str">
        <f t="shared" ca="1" si="162"/>
        <v/>
      </c>
      <c r="R217" s="250" t="str">
        <f t="shared" ca="1" si="163"/>
        <v/>
      </c>
      <c r="S217" s="249" t="str">
        <f t="shared" ca="1" si="164"/>
        <v/>
      </c>
      <c r="T217" s="250" t="str">
        <f t="shared" ca="1" si="165"/>
        <v/>
      </c>
      <c r="U217" s="249" t="str">
        <f t="shared" ca="1" si="166"/>
        <v/>
      </c>
      <c r="V217" s="250" t="str">
        <f t="shared" ca="1" si="167"/>
        <v/>
      </c>
      <c r="W217" s="249" t="str">
        <f t="shared" ca="1" si="168"/>
        <v/>
      </c>
      <c r="X217" s="250"/>
      <c r="Y217" s="249"/>
      <c r="Z217" s="250"/>
      <c r="AA217" s="249"/>
      <c r="AB217" s="250"/>
      <c r="AC217" s="249"/>
      <c r="AD217" s="250"/>
      <c r="AE217" s="249"/>
      <c r="AF217" s="250"/>
      <c r="AG217" s="249"/>
      <c r="AH217" s="250"/>
      <c r="AI217" s="249"/>
      <c r="AJ217" s="250"/>
      <c r="AK217" s="249"/>
      <c r="AL217" s="250"/>
      <c r="AM217" s="249"/>
      <c r="AN217" s="250"/>
      <c r="AO217" s="249"/>
      <c r="AP217" s="250"/>
      <c r="AQ217" s="249"/>
      <c r="AR217" s="250"/>
      <c r="AS217" s="249"/>
      <c r="AT217" s="250"/>
      <c r="AU217" s="249"/>
      <c r="AV217" s="250"/>
      <c r="AW217" s="249"/>
      <c r="AX217" s="250"/>
      <c r="AY217" s="249"/>
      <c r="AZ217" s="250"/>
      <c r="BA217" s="249"/>
      <c r="BB217" s="250"/>
      <c r="BC217" s="249"/>
      <c r="BD217" s="250"/>
      <c r="BE217" s="249"/>
      <c r="BF217" s="250"/>
      <c r="BG217" s="249"/>
      <c r="BH217" s="250"/>
      <c r="BI217" s="249"/>
      <c r="BJ217" s="250"/>
      <c r="BK217" s="249"/>
    </row>
    <row r="218" spans="1:63" s="301" customFormat="1" ht="21" customHeight="1" x14ac:dyDescent="0.2">
      <c r="A218" s="245">
        <f t="shared" si="172"/>
        <v>85</v>
      </c>
      <c r="B218" s="246" t="s">
        <v>974</v>
      </c>
      <c r="C218" s="247">
        <f t="shared" ca="1" si="151"/>
        <v>6319232</v>
      </c>
      <c r="D218" s="250">
        <f t="shared" ca="1" si="152"/>
        <v>16161536</v>
      </c>
      <c r="E218" s="249">
        <f t="shared" ca="1" si="169"/>
        <v>0</v>
      </c>
      <c r="F218" s="250" t="str">
        <f t="shared" si="153"/>
        <v/>
      </c>
      <c r="G218" s="249" t="str">
        <f t="shared" si="170"/>
        <v/>
      </c>
      <c r="H218" s="250">
        <f t="shared" si="154"/>
        <v>28800000</v>
      </c>
      <c r="I218" s="249">
        <f t="shared" ca="1" si="171"/>
        <v>0</v>
      </c>
      <c r="J218" s="250" t="str">
        <f t="shared" ca="1" si="155"/>
        <v/>
      </c>
      <c r="K218" s="249" t="str">
        <f t="shared" ca="1" si="156"/>
        <v/>
      </c>
      <c r="L218" s="250" t="str">
        <f t="shared" ca="1" si="157"/>
        <v/>
      </c>
      <c r="M218" s="249" t="str">
        <f t="shared" ca="1" si="158"/>
        <v/>
      </c>
      <c r="N218" s="250" t="str">
        <f t="shared" ca="1" si="159"/>
        <v/>
      </c>
      <c r="O218" s="249" t="str">
        <f t="shared" ca="1" si="160"/>
        <v/>
      </c>
      <c r="P218" s="250" t="str">
        <f t="shared" ca="1" si="161"/>
        <v/>
      </c>
      <c r="Q218" s="249" t="str">
        <f t="shared" ca="1" si="162"/>
        <v/>
      </c>
      <c r="R218" s="250" t="str">
        <f t="shared" ca="1" si="163"/>
        <v/>
      </c>
      <c r="S218" s="249" t="str">
        <f t="shared" ca="1" si="164"/>
        <v/>
      </c>
      <c r="T218" s="250" t="str">
        <f t="shared" ca="1" si="165"/>
        <v/>
      </c>
      <c r="U218" s="249" t="str">
        <f t="shared" ca="1" si="166"/>
        <v/>
      </c>
      <c r="V218" s="250" t="str">
        <f t="shared" ca="1" si="167"/>
        <v/>
      </c>
      <c r="W218" s="249" t="str">
        <f t="shared" ca="1" si="168"/>
        <v/>
      </c>
      <c r="X218" s="250"/>
      <c r="Y218" s="249"/>
      <c r="Z218" s="250"/>
      <c r="AA218" s="249"/>
      <c r="AB218" s="250"/>
      <c r="AC218" s="249"/>
      <c r="AD218" s="250"/>
      <c r="AE218" s="249"/>
      <c r="AF218" s="250"/>
      <c r="AG218" s="249"/>
      <c r="AH218" s="250"/>
      <c r="AI218" s="249"/>
      <c r="AJ218" s="250"/>
      <c r="AK218" s="249"/>
      <c r="AL218" s="250"/>
      <c r="AM218" s="249"/>
      <c r="AN218" s="250"/>
      <c r="AO218" s="249"/>
      <c r="AP218" s="250"/>
      <c r="AQ218" s="249"/>
      <c r="AR218" s="250"/>
      <c r="AS218" s="249"/>
      <c r="AT218" s="250"/>
      <c r="AU218" s="249"/>
      <c r="AV218" s="250"/>
      <c r="AW218" s="249"/>
      <c r="AX218" s="250"/>
      <c r="AY218" s="249"/>
      <c r="AZ218" s="250"/>
      <c r="BA218" s="249"/>
      <c r="BB218" s="250"/>
      <c r="BC218" s="249"/>
      <c r="BD218" s="250"/>
      <c r="BE218" s="249"/>
      <c r="BF218" s="250"/>
      <c r="BG218" s="249"/>
      <c r="BH218" s="250"/>
      <c r="BI218" s="249"/>
      <c r="BJ218" s="250"/>
      <c r="BK218" s="249"/>
    </row>
    <row r="219" spans="1:63" s="301" customFormat="1" ht="21" customHeight="1" x14ac:dyDescent="0.2">
      <c r="A219" s="245">
        <f t="shared" si="172"/>
        <v>86</v>
      </c>
      <c r="B219" s="246" t="s">
        <v>975</v>
      </c>
      <c r="C219" s="247">
        <f t="shared" ca="1" si="151"/>
        <v>85137</v>
      </c>
      <c r="D219" s="250">
        <f t="shared" ca="1" si="152"/>
        <v>11895182</v>
      </c>
      <c r="E219" s="249">
        <f t="shared" ca="1" si="169"/>
        <v>0</v>
      </c>
      <c r="F219" s="250" t="str">
        <f t="shared" si="153"/>
        <v/>
      </c>
      <c r="G219" s="249" t="str">
        <f t="shared" si="170"/>
        <v/>
      </c>
      <c r="H219" s="250">
        <f t="shared" si="154"/>
        <v>11724908</v>
      </c>
      <c r="I219" s="249">
        <f t="shared" ca="1" si="171"/>
        <v>0</v>
      </c>
      <c r="J219" s="250" t="str">
        <f t="shared" ca="1" si="155"/>
        <v/>
      </c>
      <c r="K219" s="249" t="str">
        <f t="shared" ca="1" si="156"/>
        <v/>
      </c>
      <c r="L219" s="250" t="str">
        <f t="shared" ca="1" si="157"/>
        <v/>
      </c>
      <c r="M219" s="249" t="str">
        <f t="shared" ca="1" si="158"/>
        <v/>
      </c>
      <c r="N219" s="250" t="str">
        <f t="shared" ca="1" si="159"/>
        <v/>
      </c>
      <c r="O219" s="249" t="str">
        <f t="shared" ca="1" si="160"/>
        <v/>
      </c>
      <c r="P219" s="250" t="str">
        <f t="shared" ca="1" si="161"/>
        <v/>
      </c>
      <c r="Q219" s="249" t="str">
        <f t="shared" ca="1" si="162"/>
        <v/>
      </c>
      <c r="R219" s="250" t="str">
        <f t="shared" ca="1" si="163"/>
        <v/>
      </c>
      <c r="S219" s="249" t="str">
        <f t="shared" ca="1" si="164"/>
        <v/>
      </c>
      <c r="T219" s="250" t="str">
        <f t="shared" ca="1" si="165"/>
        <v/>
      </c>
      <c r="U219" s="249" t="str">
        <f t="shared" ca="1" si="166"/>
        <v/>
      </c>
      <c r="V219" s="250" t="str">
        <f t="shared" ca="1" si="167"/>
        <v/>
      </c>
      <c r="W219" s="249" t="str">
        <f t="shared" ca="1" si="168"/>
        <v/>
      </c>
      <c r="X219" s="250"/>
      <c r="Y219" s="249"/>
      <c r="Z219" s="250"/>
      <c r="AA219" s="249"/>
      <c r="AB219" s="250"/>
      <c r="AC219" s="249"/>
      <c r="AD219" s="250"/>
      <c r="AE219" s="249"/>
      <c r="AF219" s="250"/>
      <c r="AG219" s="249"/>
      <c r="AH219" s="250"/>
      <c r="AI219" s="249"/>
      <c r="AJ219" s="250"/>
      <c r="AK219" s="249"/>
      <c r="AL219" s="250"/>
      <c r="AM219" s="249"/>
      <c r="AN219" s="250"/>
      <c r="AO219" s="249"/>
      <c r="AP219" s="250"/>
      <c r="AQ219" s="249"/>
      <c r="AR219" s="250"/>
      <c r="AS219" s="249"/>
      <c r="AT219" s="250"/>
      <c r="AU219" s="249"/>
      <c r="AV219" s="250"/>
      <c r="AW219" s="249"/>
      <c r="AX219" s="250"/>
      <c r="AY219" s="249"/>
      <c r="AZ219" s="250"/>
      <c r="BA219" s="249"/>
      <c r="BB219" s="250"/>
      <c r="BC219" s="249"/>
      <c r="BD219" s="250"/>
      <c r="BE219" s="249"/>
      <c r="BF219" s="250"/>
      <c r="BG219" s="249"/>
      <c r="BH219" s="250"/>
      <c r="BI219" s="249"/>
      <c r="BJ219" s="250"/>
      <c r="BK219" s="249"/>
    </row>
    <row r="220" spans="1:63" s="301" customFormat="1" ht="21" customHeight="1" x14ac:dyDescent="0.2">
      <c r="A220" s="245">
        <f t="shared" si="172"/>
        <v>87</v>
      </c>
      <c r="B220" s="246" t="s">
        <v>977</v>
      </c>
      <c r="C220" s="247">
        <f t="shared" ca="1" si="151"/>
        <v>7767604</v>
      </c>
      <c r="D220" s="250">
        <f t="shared" ca="1" si="152"/>
        <v>12622272</v>
      </c>
      <c r="E220" s="249">
        <f t="shared" ca="1" si="169"/>
        <v>0</v>
      </c>
      <c r="F220" s="250" t="str">
        <f t="shared" si="153"/>
        <v/>
      </c>
      <c r="G220" s="249" t="str">
        <f t="shared" si="170"/>
        <v/>
      </c>
      <c r="H220" s="250">
        <f t="shared" si="154"/>
        <v>28157480</v>
      </c>
      <c r="I220" s="249">
        <f t="shared" ca="1" si="171"/>
        <v>0</v>
      </c>
      <c r="J220" s="250" t="str">
        <f t="shared" ca="1" si="155"/>
        <v/>
      </c>
      <c r="K220" s="249" t="str">
        <f t="shared" ca="1" si="156"/>
        <v/>
      </c>
      <c r="L220" s="250" t="str">
        <f t="shared" ca="1" si="157"/>
        <v/>
      </c>
      <c r="M220" s="249" t="str">
        <f t="shared" ca="1" si="158"/>
        <v/>
      </c>
      <c r="N220" s="250" t="str">
        <f t="shared" ca="1" si="159"/>
        <v/>
      </c>
      <c r="O220" s="249" t="str">
        <f t="shared" ca="1" si="160"/>
        <v/>
      </c>
      <c r="P220" s="250" t="str">
        <f t="shared" ca="1" si="161"/>
        <v/>
      </c>
      <c r="Q220" s="249" t="str">
        <f t="shared" ca="1" si="162"/>
        <v/>
      </c>
      <c r="R220" s="250" t="str">
        <f t="shared" ca="1" si="163"/>
        <v/>
      </c>
      <c r="S220" s="249" t="str">
        <f t="shared" ca="1" si="164"/>
        <v/>
      </c>
      <c r="T220" s="250" t="str">
        <f t="shared" ca="1" si="165"/>
        <v/>
      </c>
      <c r="U220" s="249" t="str">
        <f t="shared" ca="1" si="166"/>
        <v/>
      </c>
      <c r="V220" s="250" t="str">
        <f t="shared" ca="1" si="167"/>
        <v/>
      </c>
      <c r="W220" s="249" t="str">
        <f t="shared" ca="1" si="168"/>
        <v/>
      </c>
      <c r="X220" s="250"/>
      <c r="Y220" s="249"/>
      <c r="Z220" s="250"/>
      <c r="AA220" s="249"/>
      <c r="AB220" s="250"/>
      <c r="AC220" s="249"/>
      <c r="AD220" s="250"/>
      <c r="AE220" s="249"/>
      <c r="AF220" s="250"/>
      <c r="AG220" s="249"/>
      <c r="AH220" s="250"/>
      <c r="AI220" s="249"/>
      <c r="AJ220" s="250"/>
      <c r="AK220" s="249"/>
      <c r="AL220" s="250"/>
      <c r="AM220" s="249"/>
      <c r="AN220" s="250"/>
      <c r="AO220" s="249"/>
      <c r="AP220" s="250"/>
      <c r="AQ220" s="249"/>
      <c r="AR220" s="250"/>
      <c r="AS220" s="249"/>
      <c r="AT220" s="250"/>
      <c r="AU220" s="249"/>
      <c r="AV220" s="250"/>
      <c r="AW220" s="249"/>
      <c r="AX220" s="250"/>
      <c r="AY220" s="249"/>
      <c r="AZ220" s="250"/>
      <c r="BA220" s="249"/>
      <c r="BB220" s="250"/>
      <c r="BC220" s="249"/>
      <c r="BD220" s="250"/>
      <c r="BE220" s="249"/>
      <c r="BF220" s="250"/>
      <c r="BG220" s="249"/>
      <c r="BH220" s="250"/>
      <c r="BI220" s="249"/>
      <c r="BJ220" s="250"/>
      <c r="BK220" s="249"/>
    </row>
    <row r="221" spans="1:63" s="301" customFormat="1" ht="21" customHeight="1" x14ac:dyDescent="0.2">
      <c r="A221" s="245">
        <f t="shared" si="172"/>
        <v>88</v>
      </c>
      <c r="B221" s="246" t="s">
        <v>978</v>
      </c>
      <c r="C221" s="247">
        <f t="shared" ca="1" si="151"/>
        <v>951938</v>
      </c>
      <c r="D221" s="250">
        <f t="shared" ca="1" si="152"/>
        <v>3440812</v>
      </c>
      <c r="E221" s="249">
        <f t="shared" ca="1" si="169"/>
        <v>0</v>
      </c>
      <c r="F221" s="250" t="str">
        <f t="shared" si="153"/>
        <v/>
      </c>
      <c r="G221" s="249" t="str">
        <f t="shared" si="170"/>
        <v/>
      </c>
      <c r="H221" s="250">
        <f t="shared" si="154"/>
        <v>5344688</v>
      </c>
      <c r="I221" s="249">
        <f t="shared" ca="1" si="171"/>
        <v>0</v>
      </c>
      <c r="J221" s="250" t="str">
        <f t="shared" ca="1" si="155"/>
        <v/>
      </c>
      <c r="K221" s="249" t="str">
        <f t="shared" ca="1" si="156"/>
        <v/>
      </c>
      <c r="L221" s="250" t="str">
        <f t="shared" ca="1" si="157"/>
        <v/>
      </c>
      <c r="M221" s="249" t="str">
        <f t="shared" ca="1" si="158"/>
        <v/>
      </c>
      <c r="N221" s="250" t="str">
        <f t="shared" ca="1" si="159"/>
        <v/>
      </c>
      <c r="O221" s="249" t="str">
        <f t="shared" ca="1" si="160"/>
        <v/>
      </c>
      <c r="P221" s="250" t="str">
        <f t="shared" ca="1" si="161"/>
        <v/>
      </c>
      <c r="Q221" s="249" t="str">
        <f t="shared" ca="1" si="162"/>
        <v/>
      </c>
      <c r="R221" s="250" t="str">
        <f t="shared" ca="1" si="163"/>
        <v/>
      </c>
      <c r="S221" s="249" t="str">
        <f t="shared" ca="1" si="164"/>
        <v/>
      </c>
      <c r="T221" s="250" t="str">
        <f t="shared" ca="1" si="165"/>
        <v/>
      </c>
      <c r="U221" s="249" t="str">
        <f t="shared" ca="1" si="166"/>
        <v/>
      </c>
      <c r="V221" s="250" t="str">
        <f t="shared" ca="1" si="167"/>
        <v/>
      </c>
      <c r="W221" s="249" t="str">
        <f t="shared" ca="1" si="168"/>
        <v/>
      </c>
      <c r="X221" s="250"/>
      <c r="Y221" s="249"/>
      <c r="Z221" s="250"/>
      <c r="AA221" s="249"/>
      <c r="AB221" s="250"/>
      <c r="AC221" s="249"/>
      <c r="AD221" s="250"/>
      <c r="AE221" s="249"/>
      <c r="AF221" s="250"/>
      <c r="AG221" s="249"/>
      <c r="AH221" s="250"/>
      <c r="AI221" s="249"/>
      <c r="AJ221" s="250"/>
      <c r="AK221" s="249"/>
      <c r="AL221" s="250"/>
      <c r="AM221" s="249"/>
      <c r="AN221" s="250"/>
      <c r="AO221" s="249"/>
      <c r="AP221" s="250"/>
      <c r="AQ221" s="249"/>
      <c r="AR221" s="250"/>
      <c r="AS221" s="249"/>
      <c r="AT221" s="250"/>
      <c r="AU221" s="249"/>
      <c r="AV221" s="250"/>
      <c r="AW221" s="249"/>
      <c r="AX221" s="250"/>
      <c r="AY221" s="249"/>
      <c r="AZ221" s="250"/>
      <c r="BA221" s="249"/>
      <c r="BB221" s="250"/>
      <c r="BC221" s="249"/>
      <c r="BD221" s="250"/>
      <c r="BE221" s="249"/>
      <c r="BF221" s="250"/>
      <c r="BG221" s="249"/>
      <c r="BH221" s="250"/>
      <c r="BI221" s="249"/>
      <c r="BJ221" s="250"/>
      <c r="BK221" s="249"/>
    </row>
    <row r="222" spans="1:63" s="301" customFormat="1" ht="21" customHeight="1" x14ac:dyDescent="0.2">
      <c r="A222" s="245">
        <f t="shared" si="172"/>
        <v>89</v>
      </c>
      <c r="B222" s="246" t="s">
        <v>979</v>
      </c>
      <c r="C222" s="247">
        <f t="shared" ca="1" si="151"/>
        <v>437376</v>
      </c>
      <c r="D222" s="250">
        <f t="shared" ca="1" si="152"/>
        <v>2465680</v>
      </c>
      <c r="E222" s="249">
        <f t="shared" ca="1" si="169"/>
        <v>0</v>
      </c>
      <c r="F222" s="250" t="str">
        <f t="shared" si="153"/>
        <v/>
      </c>
      <c r="G222" s="249" t="str">
        <f t="shared" si="170"/>
        <v/>
      </c>
      <c r="H222" s="250">
        <f t="shared" si="154"/>
        <v>3340432</v>
      </c>
      <c r="I222" s="249">
        <f t="shared" ca="1" si="171"/>
        <v>0</v>
      </c>
      <c r="J222" s="250" t="str">
        <f t="shared" ca="1" si="155"/>
        <v/>
      </c>
      <c r="K222" s="249" t="str">
        <f t="shared" ca="1" si="156"/>
        <v/>
      </c>
      <c r="L222" s="250" t="str">
        <f t="shared" ca="1" si="157"/>
        <v/>
      </c>
      <c r="M222" s="249" t="str">
        <f t="shared" ca="1" si="158"/>
        <v/>
      </c>
      <c r="N222" s="250" t="str">
        <f t="shared" ca="1" si="159"/>
        <v/>
      </c>
      <c r="O222" s="249" t="str">
        <f t="shared" ca="1" si="160"/>
        <v/>
      </c>
      <c r="P222" s="250" t="str">
        <f t="shared" ca="1" si="161"/>
        <v/>
      </c>
      <c r="Q222" s="249" t="str">
        <f t="shared" ca="1" si="162"/>
        <v/>
      </c>
      <c r="R222" s="250" t="str">
        <f t="shared" ca="1" si="163"/>
        <v/>
      </c>
      <c r="S222" s="249" t="str">
        <f t="shared" ca="1" si="164"/>
        <v/>
      </c>
      <c r="T222" s="250" t="str">
        <f t="shared" ca="1" si="165"/>
        <v/>
      </c>
      <c r="U222" s="249" t="str">
        <f t="shared" ca="1" si="166"/>
        <v/>
      </c>
      <c r="V222" s="250" t="str">
        <f t="shared" ca="1" si="167"/>
        <v/>
      </c>
      <c r="W222" s="249" t="str">
        <f t="shared" ca="1" si="168"/>
        <v/>
      </c>
      <c r="X222" s="250"/>
      <c r="Y222" s="249"/>
      <c r="Z222" s="250"/>
      <c r="AA222" s="249"/>
      <c r="AB222" s="250"/>
      <c r="AC222" s="249"/>
      <c r="AD222" s="250"/>
      <c r="AE222" s="249"/>
      <c r="AF222" s="250"/>
      <c r="AG222" s="249"/>
      <c r="AH222" s="250"/>
      <c r="AI222" s="249"/>
      <c r="AJ222" s="250"/>
      <c r="AK222" s="249"/>
      <c r="AL222" s="250"/>
      <c r="AM222" s="249"/>
      <c r="AN222" s="250"/>
      <c r="AO222" s="249"/>
      <c r="AP222" s="250"/>
      <c r="AQ222" s="249"/>
      <c r="AR222" s="250"/>
      <c r="AS222" s="249"/>
      <c r="AT222" s="250"/>
      <c r="AU222" s="249"/>
      <c r="AV222" s="250"/>
      <c r="AW222" s="249"/>
      <c r="AX222" s="250"/>
      <c r="AY222" s="249"/>
      <c r="AZ222" s="250"/>
      <c r="BA222" s="249"/>
      <c r="BB222" s="250"/>
      <c r="BC222" s="249"/>
      <c r="BD222" s="250"/>
      <c r="BE222" s="249"/>
      <c r="BF222" s="250"/>
      <c r="BG222" s="249"/>
      <c r="BH222" s="250"/>
      <c r="BI222" s="249"/>
      <c r="BJ222" s="250"/>
      <c r="BK222" s="249"/>
    </row>
    <row r="223" spans="1:63" s="301" customFormat="1" ht="21" customHeight="1" x14ac:dyDescent="0.2">
      <c r="A223" s="245">
        <f t="shared" si="172"/>
        <v>90</v>
      </c>
      <c r="B223" s="246" t="s">
        <v>980</v>
      </c>
      <c r="C223" s="247">
        <f t="shared" ca="1" si="151"/>
        <v>288840</v>
      </c>
      <c r="D223" s="250">
        <f t="shared" ca="1" si="152"/>
        <v>409360</v>
      </c>
      <c r="E223" s="249">
        <f t="shared" ca="1" si="169"/>
        <v>0</v>
      </c>
      <c r="F223" s="250" t="str">
        <f t="shared" si="153"/>
        <v/>
      </c>
      <c r="G223" s="249" t="str">
        <f t="shared" si="170"/>
        <v/>
      </c>
      <c r="H223" s="250">
        <f t="shared" si="154"/>
        <v>987040</v>
      </c>
      <c r="I223" s="249">
        <f t="shared" ca="1" si="171"/>
        <v>0</v>
      </c>
      <c r="J223" s="250" t="str">
        <f t="shared" ca="1" si="155"/>
        <v/>
      </c>
      <c r="K223" s="249" t="str">
        <f t="shared" ca="1" si="156"/>
        <v/>
      </c>
      <c r="L223" s="250" t="str">
        <f t="shared" ca="1" si="157"/>
        <v/>
      </c>
      <c r="M223" s="249" t="str">
        <f t="shared" ca="1" si="158"/>
        <v/>
      </c>
      <c r="N223" s="250" t="str">
        <f t="shared" ca="1" si="159"/>
        <v/>
      </c>
      <c r="O223" s="249" t="str">
        <f t="shared" ca="1" si="160"/>
        <v/>
      </c>
      <c r="P223" s="250" t="str">
        <f t="shared" ca="1" si="161"/>
        <v/>
      </c>
      <c r="Q223" s="249" t="str">
        <f t="shared" ca="1" si="162"/>
        <v/>
      </c>
      <c r="R223" s="250" t="str">
        <f t="shared" ca="1" si="163"/>
        <v/>
      </c>
      <c r="S223" s="249" t="str">
        <f t="shared" ca="1" si="164"/>
        <v/>
      </c>
      <c r="T223" s="250" t="str">
        <f t="shared" ca="1" si="165"/>
        <v/>
      </c>
      <c r="U223" s="249" t="str">
        <f t="shared" ca="1" si="166"/>
        <v/>
      </c>
      <c r="V223" s="250" t="str">
        <f t="shared" ca="1" si="167"/>
        <v/>
      </c>
      <c r="W223" s="249" t="str">
        <f t="shared" ca="1" si="168"/>
        <v/>
      </c>
      <c r="X223" s="250"/>
      <c r="Y223" s="249"/>
      <c r="Z223" s="250"/>
      <c r="AA223" s="249"/>
      <c r="AB223" s="250"/>
      <c r="AC223" s="249"/>
      <c r="AD223" s="250"/>
      <c r="AE223" s="249"/>
      <c r="AF223" s="250"/>
      <c r="AG223" s="249"/>
      <c r="AH223" s="250"/>
      <c r="AI223" s="249"/>
      <c r="AJ223" s="250"/>
      <c r="AK223" s="249"/>
      <c r="AL223" s="250"/>
      <c r="AM223" s="249"/>
      <c r="AN223" s="250"/>
      <c r="AO223" s="249"/>
      <c r="AP223" s="250"/>
      <c r="AQ223" s="249"/>
      <c r="AR223" s="250"/>
      <c r="AS223" s="249"/>
      <c r="AT223" s="250"/>
      <c r="AU223" s="249"/>
      <c r="AV223" s="250"/>
      <c r="AW223" s="249"/>
      <c r="AX223" s="250"/>
      <c r="AY223" s="249"/>
      <c r="AZ223" s="250"/>
      <c r="BA223" s="249"/>
      <c r="BB223" s="250"/>
      <c r="BC223" s="249"/>
      <c r="BD223" s="250"/>
      <c r="BE223" s="249"/>
      <c r="BF223" s="250"/>
      <c r="BG223" s="249"/>
      <c r="BH223" s="250"/>
      <c r="BI223" s="249"/>
      <c r="BJ223" s="250"/>
      <c r="BK223" s="249"/>
    </row>
    <row r="224" spans="1:63" s="301" customFormat="1" ht="21" customHeight="1" x14ac:dyDescent="0.2">
      <c r="A224" s="245">
        <f t="shared" si="172"/>
        <v>91</v>
      </c>
      <c r="B224" s="246" t="s">
        <v>981</v>
      </c>
      <c r="C224" s="247">
        <f t="shared" ca="1" si="151"/>
        <v>1832996</v>
      </c>
      <c r="D224" s="250">
        <f t="shared" ca="1" si="152"/>
        <v>2256240</v>
      </c>
      <c r="E224" s="249">
        <f t="shared" ca="1" si="169"/>
        <v>0</v>
      </c>
      <c r="F224" s="250" t="str">
        <f t="shared" si="153"/>
        <v/>
      </c>
      <c r="G224" s="249" t="str">
        <f t="shared" si="170"/>
        <v/>
      </c>
      <c r="H224" s="250">
        <f t="shared" si="154"/>
        <v>5922232</v>
      </c>
      <c r="I224" s="249">
        <f t="shared" ca="1" si="171"/>
        <v>0</v>
      </c>
      <c r="J224" s="250" t="str">
        <f t="shared" ca="1" si="155"/>
        <v/>
      </c>
      <c r="K224" s="249" t="str">
        <f t="shared" ca="1" si="156"/>
        <v/>
      </c>
      <c r="L224" s="250" t="str">
        <f t="shared" ca="1" si="157"/>
        <v/>
      </c>
      <c r="M224" s="249" t="str">
        <f t="shared" ca="1" si="158"/>
        <v/>
      </c>
      <c r="N224" s="250" t="str">
        <f t="shared" ca="1" si="159"/>
        <v/>
      </c>
      <c r="O224" s="249" t="str">
        <f t="shared" ca="1" si="160"/>
        <v/>
      </c>
      <c r="P224" s="250" t="str">
        <f t="shared" ca="1" si="161"/>
        <v/>
      </c>
      <c r="Q224" s="249" t="str">
        <f t="shared" ca="1" si="162"/>
        <v/>
      </c>
      <c r="R224" s="250" t="str">
        <f t="shared" ca="1" si="163"/>
        <v/>
      </c>
      <c r="S224" s="249" t="str">
        <f t="shared" ca="1" si="164"/>
        <v/>
      </c>
      <c r="T224" s="250" t="str">
        <f t="shared" ca="1" si="165"/>
        <v/>
      </c>
      <c r="U224" s="249" t="str">
        <f t="shared" ca="1" si="166"/>
        <v/>
      </c>
      <c r="V224" s="250" t="str">
        <f t="shared" ca="1" si="167"/>
        <v/>
      </c>
      <c r="W224" s="249" t="str">
        <f t="shared" ca="1" si="168"/>
        <v/>
      </c>
      <c r="X224" s="250"/>
      <c r="Y224" s="249"/>
      <c r="Z224" s="250"/>
      <c r="AA224" s="249"/>
      <c r="AB224" s="250"/>
      <c r="AC224" s="249"/>
      <c r="AD224" s="250"/>
      <c r="AE224" s="249"/>
      <c r="AF224" s="250"/>
      <c r="AG224" s="249"/>
      <c r="AH224" s="250"/>
      <c r="AI224" s="249"/>
      <c r="AJ224" s="250"/>
      <c r="AK224" s="249"/>
      <c r="AL224" s="250"/>
      <c r="AM224" s="249"/>
      <c r="AN224" s="250"/>
      <c r="AO224" s="249"/>
      <c r="AP224" s="250"/>
      <c r="AQ224" s="249"/>
      <c r="AR224" s="250"/>
      <c r="AS224" s="249"/>
      <c r="AT224" s="250"/>
      <c r="AU224" s="249"/>
      <c r="AV224" s="250"/>
      <c r="AW224" s="249"/>
      <c r="AX224" s="250"/>
      <c r="AY224" s="249"/>
      <c r="AZ224" s="250"/>
      <c r="BA224" s="249"/>
      <c r="BB224" s="250"/>
      <c r="BC224" s="249"/>
      <c r="BD224" s="250"/>
      <c r="BE224" s="249"/>
      <c r="BF224" s="250"/>
      <c r="BG224" s="249"/>
      <c r="BH224" s="250"/>
      <c r="BI224" s="249"/>
      <c r="BJ224" s="250"/>
      <c r="BK224" s="249"/>
    </row>
    <row r="225" spans="1:63" s="301" customFormat="1" ht="21" customHeight="1" x14ac:dyDescent="0.2">
      <c r="A225" s="245">
        <f t="shared" si="172"/>
        <v>92</v>
      </c>
      <c r="B225" s="246" t="s">
        <v>985</v>
      </c>
      <c r="C225" s="247">
        <f t="shared" ca="1" si="151"/>
        <v>418567</v>
      </c>
      <c r="D225" s="250">
        <f t="shared" ca="1" si="152"/>
        <v>21420116</v>
      </c>
      <c r="E225" s="249">
        <f t="shared" ca="1" si="169"/>
        <v>0</v>
      </c>
      <c r="F225" s="250" t="str">
        <f t="shared" si="153"/>
        <v/>
      </c>
      <c r="G225" s="249" t="str">
        <f t="shared" si="170"/>
        <v/>
      </c>
      <c r="H225" s="250">
        <f t="shared" si="154"/>
        <v>22257250</v>
      </c>
      <c r="I225" s="249">
        <f t="shared" ca="1" si="171"/>
        <v>0</v>
      </c>
      <c r="J225" s="250" t="str">
        <f t="shared" ca="1" si="155"/>
        <v/>
      </c>
      <c r="K225" s="249" t="str">
        <f t="shared" ca="1" si="156"/>
        <v/>
      </c>
      <c r="L225" s="250" t="str">
        <f t="shared" ca="1" si="157"/>
        <v/>
      </c>
      <c r="M225" s="249" t="str">
        <f t="shared" ca="1" si="158"/>
        <v/>
      </c>
      <c r="N225" s="250" t="str">
        <f t="shared" ca="1" si="159"/>
        <v/>
      </c>
      <c r="O225" s="249" t="str">
        <f t="shared" ca="1" si="160"/>
        <v/>
      </c>
      <c r="P225" s="250" t="str">
        <f t="shared" ca="1" si="161"/>
        <v/>
      </c>
      <c r="Q225" s="249" t="str">
        <f t="shared" ca="1" si="162"/>
        <v/>
      </c>
      <c r="R225" s="250" t="str">
        <f t="shared" ca="1" si="163"/>
        <v/>
      </c>
      <c r="S225" s="249" t="str">
        <f t="shared" ca="1" si="164"/>
        <v/>
      </c>
      <c r="T225" s="250" t="str">
        <f t="shared" ca="1" si="165"/>
        <v/>
      </c>
      <c r="U225" s="249" t="str">
        <f t="shared" ca="1" si="166"/>
        <v/>
      </c>
      <c r="V225" s="250" t="str">
        <f t="shared" ca="1" si="167"/>
        <v/>
      </c>
      <c r="W225" s="249" t="str">
        <f t="shared" ca="1" si="168"/>
        <v/>
      </c>
      <c r="X225" s="250"/>
      <c r="Y225" s="249"/>
      <c r="Z225" s="250"/>
      <c r="AA225" s="249"/>
      <c r="AB225" s="250"/>
      <c r="AC225" s="249"/>
      <c r="AD225" s="250"/>
      <c r="AE225" s="249"/>
      <c r="AF225" s="250"/>
      <c r="AG225" s="249"/>
      <c r="AH225" s="250"/>
      <c r="AI225" s="249"/>
      <c r="AJ225" s="250"/>
      <c r="AK225" s="249"/>
      <c r="AL225" s="250"/>
      <c r="AM225" s="249"/>
      <c r="AN225" s="250"/>
      <c r="AO225" s="249"/>
      <c r="AP225" s="250"/>
      <c r="AQ225" s="249"/>
      <c r="AR225" s="250"/>
      <c r="AS225" s="249"/>
      <c r="AT225" s="250"/>
      <c r="AU225" s="249"/>
      <c r="AV225" s="250"/>
      <c r="AW225" s="249"/>
      <c r="AX225" s="250"/>
      <c r="AY225" s="249"/>
      <c r="AZ225" s="250"/>
      <c r="BA225" s="249"/>
      <c r="BB225" s="250"/>
      <c r="BC225" s="249"/>
      <c r="BD225" s="250"/>
      <c r="BE225" s="249"/>
      <c r="BF225" s="250"/>
      <c r="BG225" s="249"/>
      <c r="BH225" s="250"/>
      <c r="BI225" s="249"/>
      <c r="BJ225" s="250"/>
      <c r="BK225" s="249"/>
    </row>
    <row r="226" spans="1:63" s="301" customFormat="1" ht="21" customHeight="1" x14ac:dyDescent="0.2">
      <c r="A226" s="245">
        <f t="shared" si="172"/>
        <v>93</v>
      </c>
      <c r="B226" s="246" t="s">
        <v>987</v>
      </c>
      <c r="C226" s="247">
        <f t="shared" ca="1" si="151"/>
        <v>1083701</v>
      </c>
      <c r="D226" s="250">
        <f t="shared" ca="1" si="152"/>
        <v>48315774</v>
      </c>
      <c r="E226" s="249">
        <f t="shared" ca="1" si="169"/>
        <v>0</v>
      </c>
      <c r="F226" s="250" t="str">
        <f t="shared" si="153"/>
        <v/>
      </c>
      <c r="G226" s="249" t="str">
        <f t="shared" si="170"/>
        <v/>
      </c>
      <c r="H226" s="250">
        <f t="shared" si="154"/>
        <v>46148372</v>
      </c>
      <c r="I226" s="249">
        <f t="shared" ca="1" si="171"/>
        <v>0</v>
      </c>
      <c r="J226" s="250" t="str">
        <f t="shared" ca="1" si="155"/>
        <v/>
      </c>
      <c r="K226" s="249" t="str">
        <f t="shared" ca="1" si="156"/>
        <v/>
      </c>
      <c r="L226" s="250" t="str">
        <f t="shared" ca="1" si="157"/>
        <v/>
      </c>
      <c r="M226" s="249" t="str">
        <f t="shared" ca="1" si="158"/>
        <v/>
      </c>
      <c r="N226" s="250" t="str">
        <f t="shared" ca="1" si="159"/>
        <v/>
      </c>
      <c r="O226" s="249" t="str">
        <f t="shared" ca="1" si="160"/>
        <v/>
      </c>
      <c r="P226" s="250" t="str">
        <f t="shared" ca="1" si="161"/>
        <v/>
      </c>
      <c r="Q226" s="249" t="str">
        <f t="shared" ca="1" si="162"/>
        <v/>
      </c>
      <c r="R226" s="250" t="str">
        <f t="shared" ca="1" si="163"/>
        <v/>
      </c>
      <c r="S226" s="249" t="str">
        <f t="shared" ca="1" si="164"/>
        <v/>
      </c>
      <c r="T226" s="250" t="str">
        <f t="shared" ca="1" si="165"/>
        <v/>
      </c>
      <c r="U226" s="249" t="str">
        <f t="shared" ca="1" si="166"/>
        <v/>
      </c>
      <c r="V226" s="250" t="str">
        <f t="shared" ca="1" si="167"/>
        <v/>
      </c>
      <c r="W226" s="249" t="str">
        <f t="shared" ca="1" si="168"/>
        <v/>
      </c>
      <c r="X226" s="250"/>
      <c r="Y226" s="249"/>
      <c r="Z226" s="250"/>
      <c r="AA226" s="249"/>
      <c r="AB226" s="250"/>
      <c r="AC226" s="249"/>
      <c r="AD226" s="250"/>
      <c r="AE226" s="249"/>
      <c r="AF226" s="250"/>
      <c r="AG226" s="249"/>
      <c r="AH226" s="250"/>
      <c r="AI226" s="249"/>
      <c r="AJ226" s="250"/>
      <c r="AK226" s="249"/>
      <c r="AL226" s="250"/>
      <c r="AM226" s="249"/>
      <c r="AN226" s="250"/>
      <c r="AO226" s="249"/>
      <c r="AP226" s="250"/>
      <c r="AQ226" s="249"/>
      <c r="AR226" s="250"/>
      <c r="AS226" s="249"/>
      <c r="AT226" s="250"/>
      <c r="AU226" s="249"/>
      <c r="AV226" s="250"/>
      <c r="AW226" s="249"/>
      <c r="AX226" s="250"/>
      <c r="AY226" s="249"/>
      <c r="AZ226" s="250"/>
      <c r="BA226" s="249"/>
      <c r="BB226" s="250"/>
      <c r="BC226" s="249"/>
      <c r="BD226" s="250"/>
      <c r="BE226" s="249"/>
      <c r="BF226" s="250"/>
      <c r="BG226" s="249"/>
      <c r="BH226" s="250"/>
      <c r="BI226" s="249"/>
      <c r="BJ226" s="250"/>
      <c r="BK226" s="249"/>
    </row>
    <row r="227" spans="1:63" s="301" customFormat="1" ht="21" customHeight="1" x14ac:dyDescent="0.2">
      <c r="A227" s="245">
        <f t="shared" si="172"/>
        <v>94</v>
      </c>
      <c r="B227" s="246" t="s">
        <v>988</v>
      </c>
      <c r="C227" s="247">
        <f t="shared" ca="1" si="151"/>
        <v>5558829</v>
      </c>
      <c r="D227" s="250">
        <f t="shared" ca="1" si="152"/>
        <v>48444092</v>
      </c>
      <c r="E227" s="249">
        <f t="shared" ca="1" si="169"/>
        <v>0</v>
      </c>
      <c r="F227" s="250" t="str">
        <f t="shared" si="153"/>
        <v/>
      </c>
      <c r="G227" s="249" t="str">
        <f t="shared" si="170"/>
        <v/>
      </c>
      <c r="H227" s="250">
        <f t="shared" si="154"/>
        <v>59561750</v>
      </c>
      <c r="I227" s="249">
        <f t="shared" ca="1" si="171"/>
        <v>0</v>
      </c>
      <c r="J227" s="250" t="str">
        <f t="shared" ca="1" si="155"/>
        <v/>
      </c>
      <c r="K227" s="249" t="str">
        <f t="shared" ca="1" si="156"/>
        <v/>
      </c>
      <c r="L227" s="250" t="str">
        <f t="shared" ca="1" si="157"/>
        <v/>
      </c>
      <c r="M227" s="249" t="str">
        <f t="shared" ca="1" si="158"/>
        <v/>
      </c>
      <c r="N227" s="250" t="str">
        <f t="shared" ca="1" si="159"/>
        <v/>
      </c>
      <c r="O227" s="249" t="str">
        <f t="shared" ca="1" si="160"/>
        <v/>
      </c>
      <c r="P227" s="250" t="str">
        <f t="shared" ca="1" si="161"/>
        <v/>
      </c>
      <c r="Q227" s="249" t="str">
        <f t="shared" ca="1" si="162"/>
        <v/>
      </c>
      <c r="R227" s="250" t="str">
        <f t="shared" ca="1" si="163"/>
        <v/>
      </c>
      <c r="S227" s="249" t="str">
        <f t="shared" ca="1" si="164"/>
        <v/>
      </c>
      <c r="T227" s="250" t="str">
        <f t="shared" ca="1" si="165"/>
        <v/>
      </c>
      <c r="U227" s="249" t="str">
        <f t="shared" ca="1" si="166"/>
        <v/>
      </c>
      <c r="V227" s="250" t="str">
        <f t="shared" ca="1" si="167"/>
        <v/>
      </c>
      <c r="W227" s="249" t="str">
        <f t="shared" ca="1" si="168"/>
        <v/>
      </c>
      <c r="X227" s="250"/>
      <c r="Y227" s="249"/>
      <c r="Z227" s="250"/>
      <c r="AA227" s="249"/>
      <c r="AB227" s="250"/>
      <c r="AC227" s="249"/>
      <c r="AD227" s="250"/>
      <c r="AE227" s="249"/>
      <c r="AF227" s="250"/>
      <c r="AG227" s="249"/>
      <c r="AH227" s="250"/>
      <c r="AI227" s="249"/>
      <c r="AJ227" s="250"/>
      <c r="AK227" s="249"/>
      <c r="AL227" s="250"/>
      <c r="AM227" s="249"/>
      <c r="AN227" s="250"/>
      <c r="AO227" s="249"/>
      <c r="AP227" s="250"/>
      <c r="AQ227" s="249"/>
      <c r="AR227" s="250"/>
      <c r="AS227" s="249"/>
      <c r="AT227" s="250"/>
      <c r="AU227" s="249"/>
      <c r="AV227" s="250"/>
      <c r="AW227" s="249"/>
      <c r="AX227" s="250"/>
      <c r="AY227" s="249"/>
      <c r="AZ227" s="250"/>
      <c r="BA227" s="249"/>
      <c r="BB227" s="250"/>
      <c r="BC227" s="249"/>
      <c r="BD227" s="250"/>
      <c r="BE227" s="249"/>
      <c r="BF227" s="250"/>
      <c r="BG227" s="249"/>
      <c r="BH227" s="250"/>
      <c r="BI227" s="249"/>
      <c r="BJ227" s="250"/>
      <c r="BK227" s="249"/>
    </row>
    <row r="228" spans="1:63" s="301" customFormat="1" ht="21" customHeight="1" x14ac:dyDescent="0.2">
      <c r="A228" s="245">
        <f t="shared" si="172"/>
        <v>95</v>
      </c>
      <c r="B228" s="246" t="s">
        <v>991</v>
      </c>
      <c r="C228" s="247">
        <f t="shared" ca="1" si="151"/>
        <v>28297356</v>
      </c>
      <c r="D228" s="250">
        <f t="shared" ca="1" si="152"/>
        <v>98408908</v>
      </c>
      <c r="E228" s="249">
        <f t="shared" ca="1" si="169"/>
        <v>0</v>
      </c>
      <c r="F228" s="250" t="str">
        <f t="shared" si="153"/>
        <v/>
      </c>
      <c r="G228" s="249" t="str">
        <f t="shared" si="170"/>
        <v/>
      </c>
      <c r="H228" s="250">
        <f t="shared" si="154"/>
        <v>155003620</v>
      </c>
      <c r="I228" s="249">
        <f t="shared" ca="1" si="171"/>
        <v>0</v>
      </c>
      <c r="J228" s="250" t="str">
        <f t="shared" ca="1" si="155"/>
        <v/>
      </c>
      <c r="K228" s="249" t="str">
        <f t="shared" ca="1" si="156"/>
        <v/>
      </c>
      <c r="L228" s="250" t="str">
        <f t="shared" ca="1" si="157"/>
        <v/>
      </c>
      <c r="M228" s="249" t="str">
        <f t="shared" ca="1" si="158"/>
        <v/>
      </c>
      <c r="N228" s="250" t="str">
        <f t="shared" ca="1" si="159"/>
        <v/>
      </c>
      <c r="O228" s="249" t="str">
        <f t="shared" ca="1" si="160"/>
        <v/>
      </c>
      <c r="P228" s="250" t="str">
        <f t="shared" ca="1" si="161"/>
        <v/>
      </c>
      <c r="Q228" s="249" t="str">
        <f t="shared" ca="1" si="162"/>
        <v/>
      </c>
      <c r="R228" s="250" t="str">
        <f t="shared" ca="1" si="163"/>
        <v/>
      </c>
      <c r="S228" s="249" t="str">
        <f t="shared" ca="1" si="164"/>
        <v/>
      </c>
      <c r="T228" s="250" t="str">
        <f t="shared" ca="1" si="165"/>
        <v/>
      </c>
      <c r="U228" s="249" t="str">
        <f t="shared" ca="1" si="166"/>
        <v/>
      </c>
      <c r="V228" s="250" t="str">
        <f t="shared" ca="1" si="167"/>
        <v/>
      </c>
      <c r="W228" s="249" t="str">
        <f t="shared" ca="1" si="168"/>
        <v/>
      </c>
      <c r="X228" s="250"/>
      <c r="Y228" s="249"/>
      <c r="Z228" s="250"/>
      <c r="AA228" s="249"/>
      <c r="AB228" s="250"/>
      <c r="AC228" s="249"/>
      <c r="AD228" s="250"/>
      <c r="AE228" s="249"/>
      <c r="AF228" s="250"/>
      <c r="AG228" s="249"/>
      <c r="AH228" s="250"/>
      <c r="AI228" s="249"/>
      <c r="AJ228" s="250"/>
      <c r="AK228" s="249"/>
      <c r="AL228" s="250"/>
      <c r="AM228" s="249"/>
      <c r="AN228" s="250"/>
      <c r="AO228" s="249"/>
      <c r="AP228" s="250"/>
      <c r="AQ228" s="249"/>
      <c r="AR228" s="250"/>
      <c r="AS228" s="249"/>
      <c r="AT228" s="250"/>
      <c r="AU228" s="249"/>
      <c r="AV228" s="250"/>
      <c r="AW228" s="249"/>
      <c r="AX228" s="250"/>
      <c r="AY228" s="249"/>
      <c r="AZ228" s="250"/>
      <c r="BA228" s="249"/>
      <c r="BB228" s="250"/>
      <c r="BC228" s="249"/>
      <c r="BD228" s="250"/>
      <c r="BE228" s="249"/>
      <c r="BF228" s="250"/>
      <c r="BG228" s="249"/>
      <c r="BH228" s="250"/>
      <c r="BI228" s="249"/>
      <c r="BJ228" s="250"/>
      <c r="BK228" s="249"/>
    </row>
    <row r="229" spans="1:63" s="301" customFormat="1" ht="21" customHeight="1" x14ac:dyDescent="0.2">
      <c r="A229" s="245" t="s">
        <v>1593</v>
      </c>
      <c r="B229" s="246"/>
      <c r="C229" s="247" t="str">
        <f t="shared" si="151"/>
        <v/>
      </c>
      <c r="D229" s="250" t="str">
        <f t="shared" ca="1" si="152"/>
        <v/>
      </c>
      <c r="E229" s="249" t="str">
        <f t="shared" si="169"/>
        <v/>
      </c>
      <c r="F229" s="250" t="str">
        <f t="shared" si="153"/>
        <v/>
      </c>
      <c r="G229" s="249" t="str">
        <f t="shared" si="170"/>
        <v/>
      </c>
      <c r="H229" s="250" t="str">
        <f t="shared" si="154"/>
        <v/>
      </c>
      <c r="I229" s="249" t="str">
        <f t="shared" si="171"/>
        <v/>
      </c>
      <c r="J229" s="250" t="str">
        <f t="shared" ca="1" si="155"/>
        <v/>
      </c>
      <c r="K229" s="249" t="str">
        <f t="shared" si="156"/>
        <v/>
      </c>
      <c r="L229" s="250" t="str">
        <f t="shared" ca="1" si="157"/>
        <v/>
      </c>
      <c r="M229" s="249" t="str">
        <f t="shared" si="158"/>
        <v/>
      </c>
      <c r="N229" s="250" t="str">
        <f t="shared" ca="1" si="159"/>
        <v/>
      </c>
      <c r="O229" s="249" t="str">
        <f t="shared" si="160"/>
        <v/>
      </c>
      <c r="P229" s="250" t="str">
        <f t="shared" ca="1" si="161"/>
        <v/>
      </c>
      <c r="Q229" s="249" t="str">
        <f t="shared" si="162"/>
        <v/>
      </c>
      <c r="R229" s="250" t="str">
        <f t="shared" ca="1" si="163"/>
        <v/>
      </c>
      <c r="S229" s="249" t="str">
        <f t="shared" si="164"/>
        <v/>
      </c>
      <c r="T229" s="250" t="str">
        <f t="shared" ca="1" si="165"/>
        <v/>
      </c>
      <c r="U229" s="249" t="str">
        <f t="shared" si="166"/>
        <v/>
      </c>
      <c r="V229" s="250" t="str">
        <f t="shared" ca="1" si="167"/>
        <v/>
      </c>
      <c r="W229" s="249" t="str">
        <f t="shared" si="168"/>
        <v/>
      </c>
      <c r="X229" s="250"/>
      <c r="Y229" s="249"/>
      <c r="Z229" s="250"/>
      <c r="AA229" s="249"/>
      <c r="AB229" s="250"/>
      <c r="AC229" s="249"/>
      <c r="AD229" s="250"/>
      <c r="AE229" s="249"/>
      <c r="AF229" s="250"/>
      <c r="AG229" s="249"/>
      <c r="AH229" s="250"/>
      <c r="AI229" s="249"/>
      <c r="AJ229" s="250"/>
      <c r="AK229" s="249"/>
      <c r="AL229" s="250"/>
      <c r="AM229" s="249"/>
      <c r="AN229" s="250"/>
      <c r="AO229" s="249"/>
      <c r="AP229" s="250"/>
      <c r="AQ229" s="249"/>
      <c r="AR229" s="250"/>
      <c r="AS229" s="249"/>
      <c r="AT229" s="250"/>
      <c r="AU229" s="249"/>
      <c r="AV229" s="250"/>
      <c r="AW229" s="249"/>
      <c r="AX229" s="250"/>
      <c r="AY229" s="249"/>
      <c r="AZ229" s="250"/>
      <c r="BA229" s="249"/>
      <c r="BB229" s="250"/>
      <c r="BC229" s="249"/>
      <c r="BD229" s="250"/>
      <c r="BE229" s="249"/>
      <c r="BF229" s="250"/>
      <c r="BG229" s="249"/>
      <c r="BH229" s="250"/>
      <c r="BI229" s="249"/>
      <c r="BJ229" s="250"/>
      <c r="BK229" s="249"/>
    </row>
    <row r="230" spans="1:63" s="301" customFormat="1" ht="21" customHeight="1" x14ac:dyDescent="0.2">
      <c r="A230" s="245" t="e">
        <f t="shared" si="172"/>
        <v>#VALUE!</v>
      </c>
      <c r="B230" s="246" t="s">
        <v>996</v>
      </c>
      <c r="C230" s="247">
        <f t="shared" ca="1" si="151"/>
        <v>338250</v>
      </c>
      <c r="D230" s="250">
        <f t="shared" ca="1" si="152"/>
        <v>2221700</v>
      </c>
      <c r="E230" s="249">
        <f t="shared" ca="1" si="169"/>
        <v>0</v>
      </c>
      <c r="F230" s="250" t="str">
        <f t="shared" si="153"/>
        <v/>
      </c>
      <c r="G230" s="249" t="str">
        <f t="shared" si="170"/>
        <v/>
      </c>
      <c r="H230" s="250">
        <f t="shared" si="154"/>
        <v>2898200</v>
      </c>
      <c r="I230" s="249">
        <f t="shared" ca="1" si="171"/>
        <v>0</v>
      </c>
      <c r="J230" s="250" t="str">
        <f t="shared" ca="1" si="155"/>
        <v/>
      </c>
      <c r="K230" s="249" t="str">
        <f t="shared" ca="1" si="156"/>
        <v/>
      </c>
      <c r="L230" s="250" t="str">
        <f t="shared" ca="1" si="157"/>
        <v/>
      </c>
      <c r="M230" s="249" t="str">
        <f t="shared" ca="1" si="158"/>
        <v/>
      </c>
      <c r="N230" s="250" t="str">
        <f t="shared" ca="1" si="159"/>
        <v/>
      </c>
      <c r="O230" s="249" t="str">
        <f t="shared" ca="1" si="160"/>
        <v/>
      </c>
      <c r="P230" s="250" t="str">
        <f t="shared" ca="1" si="161"/>
        <v/>
      </c>
      <c r="Q230" s="249" t="str">
        <f t="shared" ca="1" si="162"/>
        <v/>
      </c>
      <c r="R230" s="250" t="str">
        <f t="shared" ca="1" si="163"/>
        <v/>
      </c>
      <c r="S230" s="249" t="str">
        <f t="shared" ca="1" si="164"/>
        <v/>
      </c>
      <c r="T230" s="250" t="str">
        <f t="shared" ca="1" si="165"/>
        <v/>
      </c>
      <c r="U230" s="249" t="str">
        <f t="shared" ca="1" si="166"/>
        <v/>
      </c>
      <c r="V230" s="250" t="str">
        <f t="shared" ca="1" si="167"/>
        <v/>
      </c>
      <c r="W230" s="249" t="str">
        <f t="shared" ca="1" si="168"/>
        <v/>
      </c>
      <c r="X230" s="250"/>
      <c r="Y230" s="249"/>
      <c r="Z230" s="250"/>
      <c r="AA230" s="249"/>
      <c r="AB230" s="250"/>
      <c r="AC230" s="249"/>
      <c r="AD230" s="250"/>
      <c r="AE230" s="249"/>
      <c r="AF230" s="250"/>
      <c r="AG230" s="249"/>
      <c r="AH230" s="250"/>
      <c r="AI230" s="249"/>
      <c r="AJ230" s="250"/>
      <c r="AK230" s="249"/>
      <c r="AL230" s="250"/>
      <c r="AM230" s="249"/>
      <c r="AN230" s="250"/>
      <c r="AO230" s="249"/>
      <c r="AP230" s="250"/>
      <c r="AQ230" s="249"/>
      <c r="AR230" s="250"/>
      <c r="AS230" s="249"/>
      <c r="AT230" s="250"/>
      <c r="AU230" s="249"/>
      <c r="AV230" s="250"/>
      <c r="AW230" s="249"/>
      <c r="AX230" s="250"/>
      <c r="AY230" s="249"/>
      <c r="AZ230" s="250"/>
      <c r="BA230" s="249"/>
      <c r="BB230" s="250"/>
      <c r="BC230" s="249"/>
      <c r="BD230" s="250"/>
      <c r="BE230" s="249"/>
      <c r="BF230" s="250"/>
      <c r="BG230" s="249"/>
      <c r="BH230" s="250"/>
      <c r="BI230" s="249"/>
      <c r="BJ230" s="250"/>
      <c r="BK230" s="249"/>
    </row>
    <row r="231" spans="1:63" s="301" customFormat="1" ht="21" customHeight="1" x14ac:dyDescent="0.2">
      <c r="A231" s="245" t="e">
        <f t="shared" si="172"/>
        <v>#VALUE!</v>
      </c>
      <c r="B231" s="246" t="s">
        <v>997</v>
      </c>
      <c r="C231" s="247">
        <f t="shared" ca="1" si="151"/>
        <v>30900</v>
      </c>
      <c r="D231" s="250">
        <f t="shared" ca="1" si="152"/>
        <v>3615900</v>
      </c>
      <c r="E231" s="249">
        <f t="shared" ca="1" si="169"/>
        <v>0</v>
      </c>
      <c r="F231" s="250" t="str">
        <f t="shared" si="153"/>
        <v/>
      </c>
      <c r="G231" s="249" t="str">
        <f t="shared" si="170"/>
        <v/>
      </c>
      <c r="H231" s="250">
        <f t="shared" si="154"/>
        <v>3677700</v>
      </c>
      <c r="I231" s="249">
        <f t="shared" ca="1" si="171"/>
        <v>0</v>
      </c>
      <c r="J231" s="250" t="str">
        <f t="shared" ca="1" si="155"/>
        <v/>
      </c>
      <c r="K231" s="249" t="str">
        <f t="shared" ca="1" si="156"/>
        <v/>
      </c>
      <c r="L231" s="250" t="str">
        <f t="shared" ca="1" si="157"/>
        <v/>
      </c>
      <c r="M231" s="249" t="str">
        <f t="shared" ca="1" si="158"/>
        <v/>
      </c>
      <c r="N231" s="250" t="str">
        <f t="shared" ca="1" si="159"/>
        <v/>
      </c>
      <c r="O231" s="249" t="str">
        <f t="shared" ca="1" si="160"/>
        <v/>
      </c>
      <c r="P231" s="250" t="str">
        <f t="shared" ca="1" si="161"/>
        <v/>
      </c>
      <c r="Q231" s="249" t="str">
        <f t="shared" ca="1" si="162"/>
        <v/>
      </c>
      <c r="R231" s="250" t="str">
        <f t="shared" ca="1" si="163"/>
        <v/>
      </c>
      <c r="S231" s="249" t="str">
        <f t="shared" ca="1" si="164"/>
        <v/>
      </c>
      <c r="T231" s="250" t="str">
        <f t="shared" ca="1" si="165"/>
        <v/>
      </c>
      <c r="U231" s="249" t="str">
        <f t="shared" ca="1" si="166"/>
        <v/>
      </c>
      <c r="V231" s="250" t="str">
        <f t="shared" ca="1" si="167"/>
        <v/>
      </c>
      <c r="W231" s="249" t="str">
        <f t="shared" ca="1" si="168"/>
        <v/>
      </c>
      <c r="X231" s="250"/>
      <c r="Y231" s="249"/>
      <c r="Z231" s="250"/>
      <c r="AA231" s="249"/>
      <c r="AB231" s="250"/>
      <c r="AC231" s="249"/>
      <c r="AD231" s="250"/>
      <c r="AE231" s="249"/>
      <c r="AF231" s="250"/>
      <c r="AG231" s="249"/>
      <c r="AH231" s="250"/>
      <c r="AI231" s="249"/>
      <c r="AJ231" s="250"/>
      <c r="AK231" s="249"/>
      <c r="AL231" s="250"/>
      <c r="AM231" s="249"/>
      <c r="AN231" s="250"/>
      <c r="AO231" s="249"/>
      <c r="AP231" s="250"/>
      <c r="AQ231" s="249"/>
      <c r="AR231" s="250"/>
      <c r="AS231" s="249"/>
      <c r="AT231" s="250"/>
      <c r="AU231" s="249"/>
      <c r="AV231" s="250"/>
      <c r="AW231" s="249"/>
      <c r="AX231" s="250"/>
      <c r="AY231" s="249"/>
      <c r="AZ231" s="250"/>
      <c r="BA231" s="249"/>
      <c r="BB231" s="250"/>
      <c r="BC231" s="249"/>
      <c r="BD231" s="250"/>
      <c r="BE231" s="249"/>
      <c r="BF231" s="250"/>
      <c r="BG231" s="249"/>
      <c r="BH231" s="250"/>
      <c r="BI231" s="249"/>
      <c r="BJ231" s="250"/>
      <c r="BK231" s="249"/>
    </row>
    <row r="232" spans="1:63" s="301" customFormat="1" ht="21" customHeight="1" x14ac:dyDescent="0.2">
      <c r="A232" s="245" t="e">
        <f t="shared" si="172"/>
        <v>#VALUE!</v>
      </c>
      <c r="B232" s="246" t="s">
        <v>998</v>
      </c>
      <c r="C232" s="247">
        <f t="shared" ca="1" si="151"/>
        <v>316739</v>
      </c>
      <c r="D232" s="250">
        <f t="shared" ca="1" si="152"/>
        <v>285948</v>
      </c>
      <c r="E232" s="249">
        <f t="shared" ca="1" si="169"/>
        <v>0</v>
      </c>
      <c r="F232" s="250" t="str">
        <f t="shared" si="153"/>
        <v/>
      </c>
      <c r="G232" s="249" t="str">
        <f t="shared" si="170"/>
        <v/>
      </c>
      <c r="H232" s="250">
        <f t="shared" si="154"/>
        <v>919426</v>
      </c>
      <c r="I232" s="249">
        <f t="shared" ca="1" si="171"/>
        <v>0</v>
      </c>
      <c r="J232" s="250" t="str">
        <f t="shared" ca="1" si="155"/>
        <v/>
      </c>
      <c r="K232" s="249" t="str">
        <f t="shared" ca="1" si="156"/>
        <v/>
      </c>
      <c r="L232" s="250" t="str">
        <f t="shared" ca="1" si="157"/>
        <v/>
      </c>
      <c r="M232" s="249" t="str">
        <f t="shared" ca="1" si="158"/>
        <v/>
      </c>
      <c r="N232" s="250" t="str">
        <f t="shared" ca="1" si="159"/>
        <v/>
      </c>
      <c r="O232" s="249" t="str">
        <f t="shared" ca="1" si="160"/>
        <v/>
      </c>
      <c r="P232" s="250" t="str">
        <f t="shared" ca="1" si="161"/>
        <v/>
      </c>
      <c r="Q232" s="249" t="str">
        <f t="shared" ca="1" si="162"/>
        <v/>
      </c>
      <c r="R232" s="250" t="str">
        <f t="shared" ca="1" si="163"/>
        <v/>
      </c>
      <c r="S232" s="249" t="str">
        <f t="shared" ca="1" si="164"/>
        <v/>
      </c>
      <c r="T232" s="250" t="str">
        <f t="shared" ca="1" si="165"/>
        <v/>
      </c>
      <c r="U232" s="249" t="str">
        <f t="shared" ca="1" si="166"/>
        <v/>
      </c>
      <c r="V232" s="250" t="str">
        <f t="shared" ca="1" si="167"/>
        <v/>
      </c>
      <c r="W232" s="249" t="str">
        <f t="shared" ca="1" si="168"/>
        <v/>
      </c>
      <c r="X232" s="250"/>
      <c r="Y232" s="249"/>
      <c r="Z232" s="250"/>
      <c r="AA232" s="249"/>
      <c r="AB232" s="250"/>
      <c r="AC232" s="249"/>
      <c r="AD232" s="250"/>
      <c r="AE232" s="249"/>
      <c r="AF232" s="250"/>
      <c r="AG232" s="249"/>
      <c r="AH232" s="250"/>
      <c r="AI232" s="249"/>
      <c r="AJ232" s="250"/>
      <c r="AK232" s="249"/>
      <c r="AL232" s="250"/>
      <c r="AM232" s="249"/>
      <c r="AN232" s="250"/>
      <c r="AO232" s="249"/>
      <c r="AP232" s="250"/>
      <c r="AQ232" s="249"/>
      <c r="AR232" s="250"/>
      <c r="AS232" s="249"/>
      <c r="AT232" s="250"/>
      <c r="AU232" s="249"/>
      <c r="AV232" s="250"/>
      <c r="AW232" s="249"/>
      <c r="AX232" s="250"/>
      <c r="AY232" s="249"/>
      <c r="AZ232" s="250"/>
      <c r="BA232" s="249"/>
      <c r="BB232" s="250"/>
      <c r="BC232" s="249"/>
      <c r="BD232" s="250"/>
      <c r="BE232" s="249"/>
      <c r="BF232" s="250"/>
      <c r="BG232" s="249"/>
      <c r="BH232" s="250"/>
      <c r="BI232" s="249"/>
      <c r="BJ232" s="250"/>
      <c r="BK232" s="249"/>
    </row>
    <row r="233" spans="1:63" s="301" customFormat="1" ht="21" customHeight="1" x14ac:dyDescent="0.2">
      <c r="A233" s="245" t="e">
        <f t="shared" si="172"/>
        <v>#VALUE!</v>
      </c>
      <c r="B233" s="246" t="s">
        <v>1001</v>
      </c>
      <c r="C233" s="247">
        <f t="shared" ca="1" si="151"/>
        <v>267411</v>
      </c>
      <c r="D233" s="250">
        <f t="shared" ca="1" si="152"/>
        <v>2700976</v>
      </c>
      <c r="E233" s="249">
        <f t="shared" ca="1" si="169"/>
        <v>0</v>
      </c>
      <c r="F233" s="250" t="str">
        <f t="shared" si="153"/>
        <v/>
      </c>
      <c r="G233" s="249" t="str">
        <f t="shared" si="170"/>
        <v/>
      </c>
      <c r="H233" s="250">
        <f t="shared" si="154"/>
        <v>2166154</v>
      </c>
      <c r="I233" s="249">
        <f t="shared" ca="1" si="171"/>
        <v>0</v>
      </c>
      <c r="J233" s="250" t="str">
        <f t="shared" ca="1" si="155"/>
        <v/>
      </c>
      <c r="K233" s="249" t="str">
        <f t="shared" ca="1" si="156"/>
        <v/>
      </c>
      <c r="L233" s="250" t="str">
        <f t="shared" ca="1" si="157"/>
        <v/>
      </c>
      <c r="M233" s="249" t="str">
        <f t="shared" ca="1" si="158"/>
        <v/>
      </c>
      <c r="N233" s="250" t="str">
        <f t="shared" ca="1" si="159"/>
        <v/>
      </c>
      <c r="O233" s="249" t="str">
        <f t="shared" ca="1" si="160"/>
        <v/>
      </c>
      <c r="P233" s="250" t="str">
        <f t="shared" ca="1" si="161"/>
        <v/>
      </c>
      <c r="Q233" s="249" t="str">
        <f t="shared" ca="1" si="162"/>
        <v/>
      </c>
      <c r="R233" s="250" t="str">
        <f t="shared" ca="1" si="163"/>
        <v/>
      </c>
      <c r="S233" s="249" t="str">
        <f t="shared" ca="1" si="164"/>
        <v/>
      </c>
      <c r="T233" s="250" t="str">
        <f t="shared" ca="1" si="165"/>
        <v/>
      </c>
      <c r="U233" s="249" t="str">
        <f t="shared" ca="1" si="166"/>
        <v/>
      </c>
      <c r="V233" s="250" t="str">
        <f t="shared" ca="1" si="167"/>
        <v/>
      </c>
      <c r="W233" s="249" t="str">
        <f t="shared" ca="1" si="168"/>
        <v/>
      </c>
      <c r="X233" s="250"/>
      <c r="Y233" s="249"/>
      <c r="Z233" s="250"/>
      <c r="AA233" s="249"/>
      <c r="AB233" s="250"/>
      <c r="AC233" s="249"/>
      <c r="AD233" s="250"/>
      <c r="AE233" s="249"/>
      <c r="AF233" s="250"/>
      <c r="AG233" s="249"/>
      <c r="AH233" s="250"/>
      <c r="AI233" s="249"/>
      <c r="AJ233" s="250"/>
      <c r="AK233" s="249"/>
      <c r="AL233" s="250"/>
      <c r="AM233" s="249"/>
      <c r="AN233" s="250"/>
      <c r="AO233" s="249"/>
      <c r="AP233" s="250"/>
      <c r="AQ233" s="249"/>
      <c r="AR233" s="250"/>
      <c r="AS233" s="249"/>
      <c r="AT233" s="250"/>
      <c r="AU233" s="249"/>
      <c r="AV233" s="250"/>
      <c r="AW233" s="249"/>
      <c r="AX233" s="250"/>
      <c r="AY233" s="249"/>
      <c r="AZ233" s="250"/>
      <c r="BA233" s="249"/>
      <c r="BB233" s="250"/>
      <c r="BC233" s="249"/>
      <c r="BD233" s="250"/>
      <c r="BE233" s="249"/>
      <c r="BF233" s="250"/>
      <c r="BG233" s="249"/>
      <c r="BH233" s="250"/>
      <c r="BI233" s="249"/>
      <c r="BJ233" s="250"/>
      <c r="BK233" s="249"/>
    </row>
    <row r="234" spans="1:63" s="301" customFormat="1" ht="21" customHeight="1" x14ac:dyDescent="0.2">
      <c r="A234" s="245" t="e">
        <f t="shared" si="172"/>
        <v>#VALUE!</v>
      </c>
      <c r="B234" s="246" t="s">
        <v>1002</v>
      </c>
      <c r="C234" s="247">
        <f t="shared" ca="1" si="151"/>
        <v>1099236</v>
      </c>
      <c r="D234" s="250">
        <f t="shared" ca="1" si="152"/>
        <v>11129384</v>
      </c>
      <c r="E234" s="249">
        <f t="shared" ca="1" si="169"/>
        <v>0</v>
      </c>
      <c r="F234" s="250" t="str">
        <f t="shared" si="153"/>
        <v/>
      </c>
      <c r="G234" s="249" t="str">
        <f t="shared" si="170"/>
        <v/>
      </c>
      <c r="H234" s="250">
        <f t="shared" si="154"/>
        <v>8930912</v>
      </c>
      <c r="I234" s="249">
        <f t="shared" ca="1" si="171"/>
        <v>0</v>
      </c>
      <c r="J234" s="250" t="str">
        <f t="shared" ca="1" si="155"/>
        <v/>
      </c>
      <c r="K234" s="249" t="str">
        <f t="shared" ca="1" si="156"/>
        <v/>
      </c>
      <c r="L234" s="250" t="str">
        <f t="shared" ca="1" si="157"/>
        <v/>
      </c>
      <c r="M234" s="249" t="str">
        <f t="shared" ca="1" si="158"/>
        <v/>
      </c>
      <c r="N234" s="250" t="str">
        <f t="shared" ca="1" si="159"/>
        <v/>
      </c>
      <c r="O234" s="249" t="str">
        <f t="shared" ca="1" si="160"/>
        <v/>
      </c>
      <c r="P234" s="250" t="str">
        <f t="shared" ca="1" si="161"/>
        <v/>
      </c>
      <c r="Q234" s="249" t="str">
        <f t="shared" ca="1" si="162"/>
        <v/>
      </c>
      <c r="R234" s="250" t="str">
        <f t="shared" ca="1" si="163"/>
        <v/>
      </c>
      <c r="S234" s="249" t="str">
        <f t="shared" ca="1" si="164"/>
        <v/>
      </c>
      <c r="T234" s="250" t="str">
        <f t="shared" ca="1" si="165"/>
        <v/>
      </c>
      <c r="U234" s="249" t="str">
        <f t="shared" ca="1" si="166"/>
        <v/>
      </c>
      <c r="V234" s="250" t="str">
        <f t="shared" ca="1" si="167"/>
        <v/>
      </c>
      <c r="W234" s="249" t="str">
        <f t="shared" ca="1" si="168"/>
        <v/>
      </c>
      <c r="X234" s="250"/>
      <c r="Y234" s="249"/>
      <c r="Z234" s="250"/>
      <c r="AA234" s="249"/>
      <c r="AB234" s="250"/>
      <c r="AC234" s="249"/>
      <c r="AD234" s="250"/>
      <c r="AE234" s="249"/>
      <c r="AF234" s="250"/>
      <c r="AG234" s="249"/>
      <c r="AH234" s="250"/>
      <c r="AI234" s="249"/>
      <c r="AJ234" s="250"/>
      <c r="AK234" s="249"/>
      <c r="AL234" s="250"/>
      <c r="AM234" s="249"/>
      <c r="AN234" s="250"/>
      <c r="AO234" s="249"/>
      <c r="AP234" s="250"/>
      <c r="AQ234" s="249"/>
      <c r="AR234" s="250"/>
      <c r="AS234" s="249"/>
      <c r="AT234" s="250"/>
      <c r="AU234" s="249"/>
      <c r="AV234" s="250"/>
      <c r="AW234" s="249"/>
      <c r="AX234" s="250"/>
      <c r="AY234" s="249"/>
      <c r="AZ234" s="250"/>
      <c r="BA234" s="249"/>
      <c r="BB234" s="250"/>
      <c r="BC234" s="249"/>
      <c r="BD234" s="250"/>
      <c r="BE234" s="249"/>
      <c r="BF234" s="250"/>
      <c r="BG234" s="249"/>
      <c r="BH234" s="250"/>
      <c r="BI234" s="249"/>
      <c r="BJ234" s="250"/>
      <c r="BK234" s="249"/>
    </row>
    <row r="235" spans="1:63" s="301" customFormat="1" ht="21" customHeight="1" x14ac:dyDescent="0.2">
      <c r="A235" s="245" t="e">
        <f t="shared" si="172"/>
        <v>#VALUE!</v>
      </c>
      <c r="B235" s="246" t="s">
        <v>1003</v>
      </c>
      <c r="C235" s="247">
        <f t="shared" ca="1" si="151"/>
        <v>1794711</v>
      </c>
      <c r="D235" s="250">
        <f t="shared" ca="1" si="152"/>
        <v>18326496</v>
      </c>
      <c r="E235" s="249">
        <f t="shared" ca="1" si="169"/>
        <v>0</v>
      </c>
      <c r="F235" s="250" t="str">
        <f t="shared" si="153"/>
        <v/>
      </c>
      <c r="G235" s="249" t="str">
        <f t="shared" si="170"/>
        <v/>
      </c>
      <c r="H235" s="250">
        <f t="shared" si="154"/>
        <v>14737074</v>
      </c>
      <c r="I235" s="249">
        <f t="shared" ca="1" si="171"/>
        <v>0</v>
      </c>
      <c r="J235" s="250" t="str">
        <f t="shared" ca="1" si="155"/>
        <v/>
      </c>
      <c r="K235" s="249" t="str">
        <f t="shared" ca="1" si="156"/>
        <v/>
      </c>
      <c r="L235" s="250" t="str">
        <f t="shared" ca="1" si="157"/>
        <v/>
      </c>
      <c r="M235" s="249" t="str">
        <f t="shared" ca="1" si="158"/>
        <v/>
      </c>
      <c r="N235" s="250" t="str">
        <f t="shared" ca="1" si="159"/>
        <v/>
      </c>
      <c r="O235" s="249" t="str">
        <f t="shared" ca="1" si="160"/>
        <v/>
      </c>
      <c r="P235" s="250" t="str">
        <f t="shared" ca="1" si="161"/>
        <v/>
      </c>
      <c r="Q235" s="249" t="str">
        <f t="shared" ca="1" si="162"/>
        <v/>
      </c>
      <c r="R235" s="250" t="str">
        <f t="shared" ca="1" si="163"/>
        <v/>
      </c>
      <c r="S235" s="249" t="str">
        <f t="shared" ca="1" si="164"/>
        <v/>
      </c>
      <c r="T235" s="250" t="str">
        <f t="shared" ca="1" si="165"/>
        <v/>
      </c>
      <c r="U235" s="249" t="str">
        <f t="shared" ca="1" si="166"/>
        <v/>
      </c>
      <c r="V235" s="250" t="str">
        <f t="shared" ca="1" si="167"/>
        <v/>
      </c>
      <c r="W235" s="249" t="str">
        <f t="shared" ca="1" si="168"/>
        <v/>
      </c>
      <c r="X235" s="250"/>
      <c r="Y235" s="249"/>
      <c r="Z235" s="250"/>
      <c r="AA235" s="249"/>
      <c r="AB235" s="250"/>
      <c r="AC235" s="249"/>
      <c r="AD235" s="250"/>
      <c r="AE235" s="249"/>
      <c r="AF235" s="250"/>
      <c r="AG235" s="249"/>
      <c r="AH235" s="250"/>
      <c r="AI235" s="249"/>
      <c r="AJ235" s="250"/>
      <c r="AK235" s="249"/>
      <c r="AL235" s="250"/>
      <c r="AM235" s="249"/>
      <c r="AN235" s="250"/>
      <c r="AO235" s="249"/>
      <c r="AP235" s="250"/>
      <c r="AQ235" s="249"/>
      <c r="AR235" s="250"/>
      <c r="AS235" s="249"/>
      <c r="AT235" s="250"/>
      <c r="AU235" s="249"/>
      <c r="AV235" s="250"/>
      <c r="AW235" s="249"/>
      <c r="AX235" s="250"/>
      <c r="AY235" s="249"/>
      <c r="AZ235" s="250"/>
      <c r="BA235" s="249"/>
      <c r="BB235" s="250"/>
      <c r="BC235" s="249"/>
      <c r="BD235" s="250"/>
      <c r="BE235" s="249"/>
      <c r="BF235" s="250"/>
      <c r="BG235" s="249"/>
      <c r="BH235" s="250"/>
      <c r="BI235" s="249"/>
      <c r="BJ235" s="250"/>
      <c r="BK235" s="249"/>
    </row>
    <row r="236" spans="1:63" s="301" customFormat="1" ht="21" customHeight="1" x14ac:dyDescent="0.2">
      <c r="A236" s="245" t="e">
        <f t="shared" si="172"/>
        <v>#VALUE!</v>
      </c>
      <c r="B236" s="246" t="s">
        <v>1004</v>
      </c>
      <c r="C236" s="247">
        <f t="shared" ca="1" si="151"/>
        <v>610168</v>
      </c>
      <c r="D236" s="250">
        <f t="shared" ca="1" si="152"/>
        <v>6239024</v>
      </c>
      <c r="E236" s="249">
        <f t="shared" ca="1" si="169"/>
        <v>0</v>
      </c>
      <c r="F236" s="250" t="str">
        <f t="shared" si="153"/>
        <v/>
      </c>
      <c r="G236" s="249" t="str">
        <f t="shared" si="170"/>
        <v/>
      </c>
      <c r="H236" s="250">
        <f t="shared" si="154"/>
        <v>5018688</v>
      </c>
      <c r="I236" s="249">
        <f t="shared" ca="1" si="171"/>
        <v>0</v>
      </c>
      <c r="J236" s="250" t="str">
        <f t="shared" ca="1" si="155"/>
        <v/>
      </c>
      <c r="K236" s="249" t="str">
        <f t="shared" ca="1" si="156"/>
        <v/>
      </c>
      <c r="L236" s="250" t="str">
        <f t="shared" ca="1" si="157"/>
        <v/>
      </c>
      <c r="M236" s="249" t="str">
        <f t="shared" ca="1" si="158"/>
        <v/>
      </c>
      <c r="N236" s="250" t="str">
        <f t="shared" ca="1" si="159"/>
        <v/>
      </c>
      <c r="O236" s="249" t="str">
        <f t="shared" ca="1" si="160"/>
        <v/>
      </c>
      <c r="P236" s="250" t="str">
        <f t="shared" ca="1" si="161"/>
        <v/>
      </c>
      <c r="Q236" s="249" t="str">
        <f t="shared" ca="1" si="162"/>
        <v/>
      </c>
      <c r="R236" s="250" t="str">
        <f t="shared" ca="1" si="163"/>
        <v/>
      </c>
      <c r="S236" s="249" t="str">
        <f t="shared" ca="1" si="164"/>
        <v/>
      </c>
      <c r="T236" s="250" t="str">
        <f t="shared" ca="1" si="165"/>
        <v/>
      </c>
      <c r="U236" s="249" t="str">
        <f t="shared" ca="1" si="166"/>
        <v/>
      </c>
      <c r="V236" s="250" t="str">
        <f t="shared" ca="1" si="167"/>
        <v/>
      </c>
      <c r="W236" s="249" t="str">
        <f t="shared" ca="1" si="168"/>
        <v/>
      </c>
      <c r="X236" s="250"/>
      <c r="Y236" s="249"/>
      <c r="Z236" s="250"/>
      <c r="AA236" s="249"/>
      <c r="AB236" s="250"/>
      <c r="AC236" s="249"/>
      <c r="AD236" s="250"/>
      <c r="AE236" s="249"/>
      <c r="AF236" s="250"/>
      <c r="AG236" s="249"/>
      <c r="AH236" s="250"/>
      <c r="AI236" s="249"/>
      <c r="AJ236" s="250"/>
      <c r="AK236" s="249"/>
      <c r="AL236" s="250"/>
      <c r="AM236" s="249"/>
      <c r="AN236" s="250"/>
      <c r="AO236" s="249"/>
      <c r="AP236" s="250"/>
      <c r="AQ236" s="249"/>
      <c r="AR236" s="250"/>
      <c r="AS236" s="249"/>
      <c r="AT236" s="250"/>
      <c r="AU236" s="249"/>
      <c r="AV236" s="250"/>
      <c r="AW236" s="249"/>
      <c r="AX236" s="250"/>
      <c r="AY236" s="249"/>
      <c r="AZ236" s="250"/>
      <c r="BA236" s="249"/>
      <c r="BB236" s="250"/>
      <c r="BC236" s="249"/>
      <c r="BD236" s="250"/>
      <c r="BE236" s="249"/>
      <c r="BF236" s="250"/>
      <c r="BG236" s="249"/>
      <c r="BH236" s="250"/>
      <c r="BI236" s="249"/>
      <c r="BJ236" s="250"/>
      <c r="BK236" s="249"/>
    </row>
    <row r="237" spans="1:63" s="301" customFormat="1" ht="21" customHeight="1" x14ac:dyDescent="0.2">
      <c r="A237" s="245" t="e">
        <f t="shared" si="172"/>
        <v>#VALUE!</v>
      </c>
      <c r="B237" s="246" t="s">
        <v>1005</v>
      </c>
      <c r="C237" s="247">
        <f t="shared" ca="1" si="151"/>
        <v>126681.5</v>
      </c>
      <c r="D237" s="250">
        <f t="shared" ca="1" si="152"/>
        <v>921638</v>
      </c>
      <c r="E237" s="249">
        <f t="shared" ca="1" si="169"/>
        <v>0</v>
      </c>
      <c r="F237" s="250" t="str">
        <f t="shared" si="153"/>
        <v/>
      </c>
      <c r="G237" s="249" t="str">
        <f t="shared" si="170"/>
        <v/>
      </c>
      <c r="H237" s="250">
        <f t="shared" si="154"/>
        <v>1175001</v>
      </c>
      <c r="I237" s="249">
        <f t="shared" ca="1" si="171"/>
        <v>0</v>
      </c>
      <c r="J237" s="250" t="str">
        <f t="shared" ca="1" si="155"/>
        <v/>
      </c>
      <c r="K237" s="249" t="str">
        <f t="shared" ca="1" si="156"/>
        <v/>
      </c>
      <c r="L237" s="250" t="str">
        <f t="shared" ca="1" si="157"/>
        <v/>
      </c>
      <c r="M237" s="249" t="str">
        <f t="shared" ca="1" si="158"/>
        <v/>
      </c>
      <c r="N237" s="250" t="str">
        <f t="shared" ca="1" si="159"/>
        <v/>
      </c>
      <c r="O237" s="249" t="str">
        <f t="shared" ca="1" si="160"/>
        <v/>
      </c>
      <c r="P237" s="250" t="str">
        <f t="shared" ca="1" si="161"/>
        <v/>
      </c>
      <c r="Q237" s="249" t="str">
        <f t="shared" ca="1" si="162"/>
        <v/>
      </c>
      <c r="R237" s="250" t="str">
        <f t="shared" ca="1" si="163"/>
        <v/>
      </c>
      <c r="S237" s="249" t="str">
        <f t="shared" ca="1" si="164"/>
        <v/>
      </c>
      <c r="T237" s="250" t="str">
        <f t="shared" ca="1" si="165"/>
        <v/>
      </c>
      <c r="U237" s="249" t="str">
        <f t="shared" ca="1" si="166"/>
        <v/>
      </c>
      <c r="V237" s="250" t="str">
        <f t="shared" ca="1" si="167"/>
        <v/>
      </c>
      <c r="W237" s="249" t="str">
        <f t="shared" ca="1" si="168"/>
        <v/>
      </c>
      <c r="X237" s="250"/>
      <c r="Y237" s="249"/>
      <c r="Z237" s="250"/>
      <c r="AA237" s="249"/>
      <c r="AB237" s="250"/>
      <c r="AC237" s="249"/>
      <c r="AD237" s="250"/>
      <c r="AE237" s="249"/>
      <c r="AF237" s="250"/>
      <c r="AG237" s="249"/>
      <c r="AH237" s="250"/>
      <c r="AI237" s="249"/>
      <c r="AJ237" s="250"/>
      <c r="AK237" s="249"/>
      <c r="AL237" s="250"/>
      <c r="AM237" s="249"/>
      <c r="AN237" s="250"/>
      <c r="AO237" s="249"/>
      <c r="AP237" s="250"/>
      <c r="AQ237" s="249"/>
      <c r="AR237" s="250"/>
      <c r="AS237" s="249"/>
      <c r="AT237" s="250"/>
      <c r="AU237" s="249"/>
      <c r="AV237" s="250"/>
      <c r="AW237" s="249"/>
      <c r="AX237" s="250"/>
      <c r="AY237" s="249"/>
      <c r="AZ237" s="250"/>
      <c r="BA237" s="249"/>
      <c r="BB237" s="250"/>
      <c r="BC237" s="249"/>
      <c r="BD237" s="250"/>
      <c r="BE237" s="249"/>
      <c r="BF237" s="250"/>
      <c r="BG237" s="249"/>
      <c r="BH237" s="250"/>
      <c r="BI237" s="249"/>
      <c r="BJ237" s="250"/>
      <c r="BK237" s="249"/>
    </row>
    <row r="238" spans="1:63" s="301" customFormat="1" ht="21" customHeight="1" x14ac:dyDescent="0.2">
      <c r="A238" s="245" t="e">
        <f t="shared" si="172"/>
        <v>#VALUE!</v>
      </c>
      <c r="B238" s="246" t="s">
        <v>1006</v>
      </c>
      <c r="C238" s="247">
        <f t="shared" ca="1" si="151"/>
        <v>1276254</v>
      </c>
      <c r="D238" s="250">
        <f t="shared" ca="1" si="152"/>
        <v>4643004</v>
      </c>
      <c r="E238" s="249">
        <f t="shared" ca="1" si="169"/>
        <v>0</v>
      </c>
      <c r="F238" s="250" t="str">
        <f t="shared" si="153"/>
        <v/>
      </c>
      <c r="G238" s="249" t="str">
        <f t="shared" si="170"/>
        <v/>
      </c>
      <c r="H238" s="250">
        <f t="shared" si="154"/>
        <v>7195512</v>
      </c>
      <c r="I238" s="249">
        <f t="shared" ca="1" si="171"/>
        <v>0</v>
      </c>
      <c r="J238" s="250" t="str">
        <f t="shared" ca="1" si="155"/>
        <v/>
      </c>
      <c r="K238" s="249" t="str">
        <f t="shared" ca="1" si="156"/>
        <v/>
      </c>
      <c r="L238" s="250" t="str">
        <f t="shared" ca="1" si="157"/>
        <v/>
      </c>
      <c r="M238" s="249" t="str">
        <f t="shared" ca="1" si="158"/>
        <v/>
      </c>
      <c r="N238" s="250" t="str">
        <f t="shared" ca="1" si="159"/>
        <v/>
      </c>
      <c r="O238" s="249" t="str">
        <f t="shared" ca="1" si="160"/>
        <v/>
      </c>
      <c r="P238" s="250" t="str">
        <f t="shared" ca="1" si="161"/>
        <v/>
      </c>
      <c r="Q238" s="249" t="str">
        <f t="shared" ca="1" si="162"/>
        <v/>
      </c>
      <c r="R238" s="250" t="str">
        <f t="shared" ca="1" si="163"/>
        <v/>
      </c>
      <c r="S238" s="249" t="str">
        <f t="shared" ca="1" si="164"/>
        <v/>
      </c>
      <c r="T238" s="250" t="str">
        <f t="shared" ca="1" si="165"/>
        <v/>
      </c>
      <c r="U238" s="249" t="str">
        <f t="shared" ca="1" si="166"/>
        <v/>
      </c>
      <c r="V238" s="250" t="str">
        <f t="shared" ca="1" si="167"/>
        <v/>
      </c>
      <c r="W238" s="249" t="str">
        <f t="shared" ca="1" si="168"/>
        <v/>
      </c>
      <c r="X238" s="250"/>
      <c r="Y238" s="249"/>
      <c r="Z238" s="250"/>
      <c r="AA238" s="249"/>
      <c r="AB238" s="250"/>
      <c r="AC238" s="249"/>
      <c r="AD238" s="250"/>
      <c r="AE238" s="249"/>
      <c r="AF238" s="250"/>
      <c r="AG238" s="249"/>
      <c r="AH238" s="250"/>
      <c r="AI238" s="249"/>
      <c r="AJ238" s="250"/>
      <c r="AK238" s="249"/>
      <c r="AL238" s="250"/>
      <c r="AM238" s="249"/>
      <c r="AN238" s="250"/>
      <c r="AO238" s="249"/>
      <c r="AP238" s="250"/>
      <c r="AQ238" s="249"/>
      <c r="AR238" s="250"/>
      <c r="AS238" s="249"/>
      <c r="AT238" s="250"/>
      <c r="AU238" s="249"/>
      <c r="AV238" s="250"/>
      <c r="AW238" s="249"/>
      <c r="AX238" s="250"/>
      <c r="AY238" s="249"/>
      <c r="AZ238" s="250"/>
      <c r="BA238" s="249"/>
      <c r="BB238" s="250"/>
      <c r="BC238" s="249"/>
      <c r="BD238" s="250"/>
      <c r="BE238" s="249"/>
      <c r="BF238" s="250"/>
      <c r="BG238" s="249"/>
      <c r="BH238" s="250"/>
      <c r="BI238" s="249"/>
      <c r="BJ238" s="250"/>
      <c r="BK238" s="249"/>
    </row>
    <row r="239" spans="1:63" s="301" customFormat="1" ht="21" customHeight="1" x14ac:dyDescent="0.2">
      <c r="A239" s="245" t="e">
        <f t="shared" si="172"/>
        <v>#VALUE!</v>
      </c>
      <c r="B239" s="246" t="s">
        <v>1008</v>
      </c>
      <c r="C239" s="247">
        <f t="shared" ca="1" si="151"/>
        <v>11700</v>
      </c>
      <c r="D239" s="250">
        <f t="shared" ca="1" si="152"/>
        <v>1145270</v>
      </c>
      <c r="E239" s="249">
        <f t="shared" ca="1" si="169"/>
        <v>0</v>
      </c>
      <c r="F239" s="250" t="str">
        <f t="shared" si="153"/>
        <v/>
      </c>
      <c r="G239" s="249" t="str">
        <f t="shared" si="170"/>
        <v/>
      </c>
      <c r="H239" s="250">
        <f t="shared" si="154"/>
        <v>1168670</v>
      </c>
      <c r="I239" s="249">
        <f t="shared" ca="1" si="171"/>
        <v>0</v>
      </c>
      <c r="J239" s="250" t="str">
        <f t="shared" ca="1" si="155"/>
        <v/>
      </c>
      <c r="K239" s="249" t="str">
        <f t="shared" ca="1" si="156"/>
        <v/>
      </c>
      <c r="L239" s="250" t="str">
        <f t="shared" ca="1" si="157"/>
        <v/>
      </c>
      <c r="M239" s="249" t="str">
        <f t="shared" ca="1" si="158"/>
        <v/>
      </c>
      <c r="N239" s="250" t="str">
        <f t="shared" ca="1" si="159"/>
        <v/>
      </c>
      <c r="O239" s="249" t="str">
        <f t="shared" ca="1" si="160"/>
        <v/>
      </c>
      <c r="P239" s="250" t="str">
        <f t="shared" ca="1" si="161"/>
        <v/>
      </c>
      <c r="Q239" s="249" t="str">
        <f t="shared" ca="1" si="162"/>
        <v/>
      </c>
      <c r="R239" s="250" t="str">
        <f t="shared" ca="1" si="163"/>
        <v/>
      </c>
      <c r="S239" s="249" t="str">
        <f t="shared" ca="1" si="164"/>
        <v/>
      </c>
      <c r="T239" s="250" t="str">
        <f t="shared" ca="1" si="165"/>
        <v/>
      </c>
      <c r="U239" s="249" t="str">
        <f t="shared" ca="1" si="166"/>
        <v/>
      </c>
      <c r="V239" s="250" t="str">
        <f t="shared" ca="1" si="167"/>
        <v/>
      </c>
      <c r="W239" s="249" t="str">
        <f t="shared" ca="1" si="168"/>
        <v/>
      </c>
      <c r="X239" s="250"/>
      <c r="Y239" s="249"/>
      <c r="Z239" s="250"/>
      <c r="AA239" s="249"/>
      <c r="AB239" s="250"/>
      <c r="AC239" s="249"/>
      <c r="AD239" s="250"/>
      <c r="AE239" s="249"/>
      <c r="AF239" s="250"/>
      <c r="AG239" s="249"/>
      <c r="AH239" s="250"/>
      <c r="AI239" s="249"/>
      <c r="AJ239" s="250"/>
      <c r="AK239" s="249"/>
      <c r="AL239" s="250"/>
      <c r="AM239" s="249"/>
      <c r="AN239" s="250"/>
      <c r="AO239" s="249"/>
      <c r="AP239" s="250"/>
      <c r="AQ239" s="249"/>
      <c r="AR239" s="250"/>
      <c r="AS239" s="249"/>
      <c r="AT239" s="250"/>
      <c r="AU239" s="249"/>
      <c r="AV239" s="250"/>
      <c r="AW239" s="249"/>
      <c r="AX239" s="250"/>
      <c r="AY239" s="249"/>
      <c r="AZ239" s="250"/>
      <c r="BA239" s="249"/>
      <c r="BB239" s="250"/>
      <c r="BC239" s="249"/>
      <c r="BD239" s="250"/>
      <c r="BE239" s="249"/>
      <c r="BF239" s="250"/>
      <c r="BG239" s="249"/>
      <c r="BH239" s="250"/>
      <c r="BI239" s="249"/>
      <c r="BJ239" s="250"/>
      <c r="BK239" s="249"/>
    </row>
    <row r="240" spans="1:63" s="301" customFormat="1" ht="21" customHeight="1" x14ac:dyDescent="0.2">
      <c r="A240" s="245" t="e">
        <f t="shared" si="172"/>
        <v>#VALUE!</v>
      </c>
      <c r="B240" s="246" t="s">
        <v>1009</v>
      </c>
      <c r="C240" s="247">
        <f t="shared" ca="1" si="151"/>
        <v>58005</v>
      </c>
      <c r="D240" s="250">
        <f t="shared" ca="1" si="152"/>
        <v>6508620</v>
      </c>
      <c r="E240" s="249">
        <f t="shared" ca="1" si="169"/>
        <v>0</v>
      </c>
      <c r="F240" s="250" t="str">
        <f t="shared" si="153"/>
        <v/>
      </c>
      <c r="G240" s="249" t="str">
        <f t="shared" si="170"/>
        <v/>
      </c>
      <c r="H240" s="250">
        <f t="shared" si="154"/>
        <v>6624630</v>
      </c>
      <c r="I240" s="249">
        <f t="shared" ca="1" si="171"/>
        <v>0</v>
      </c>
      <c r="J240" s="250" t="str">
        <f t="shared" ca="1" si="155"/>
        <v/>
      </c>
      <c r="K240" s="249" t="str">
        <f t="shared" ca="1" si="156"/>
        <v/>
      </c>
      <c r="L240" s="250" t="str">
        <f t="shared" ca="1" si="157"/>
        <v/>
      </c>
      <c r="M240" s="249" t="str">
        <f t="shared" ca="1" si="158"/>
        <v/>
      </c>
      <c r="N240" s="250" t="str">
        <f t="shared" ca="1" si="159"/>
        <v/>
      </c>
      <c r="O240" s="249" t="str">
        <f t="shared" ca="1" si="160"/>
        <v/>
      </c>
      <c r="P240" s="250" t="str">
        <f t="shared" ca="1" si="161"/>
        <v/>
      </c>
      <c r="Q240" s="249" t="str">
        <f t="shared" ca="1" si="162"/>
        <v/>
      </c>
      <c r="R240" s="250" t="str">
        <f t="shared" ca="1" si="163"/>
        <v/>
      </c>
      <c r="S240" s="249" t="str">
        <f t="shared" ca="1" si="164"/>
        <v/>
      </c>
      <c r="T240" s="250" t="str">
        <f t="shared" ca="1" si="165"/>
        <v/>
      </c>
      <c r="U240" s="249" t="str">
        <f t="shared" ca="1" si="166"/>
        <v/>
      </c>
      <c r="V240" s="250" t="str">
        <f t="shared" ca="1" si="167"/>
        <v/>
      </c>
      <c r="W240" s="249" t="str">
        <f t="shared" ca="1" si="168"/>
        <v/>
      </c>
      <c r="X240" s="250"/>
      <c r="Y240" s="249"/>
      <c r="Z240" s="250"/>
      <c r="AA240" s="249"/>
      <c r="AB240" s="250"/>
      <c r="AC240" s="249"/>
      <c r="AD240" s="250"/>
      <c r="AE240" s="249"/>
      <c r="AF240" s="250"/>
      <c r="AG240" s="249"/>
      <c r="AH240" s="250"/>
      <c r="AI240" s="249"/>
      <c r="AJ240" s="250"/>
      <c r="AK240" s="249"/>
      <c r="AL240" s="250"/>
      <c r="AM240" s="249"/>
      <c r="AN240" s="250"/>
      <c r="AO240" s="249"/>
      <c r="AP240" s="250"/>
      <c r="AQ240" s="249"/>
      <c r="AR240" s="250"/>
      <c r="AS240" s="249"/>
      <c r="AT240" s="250"/>
      <c r="AU240" s="249"/>
      <c r="AV240" s="250"/>
      <c r="AW240" s="249"/>
      <c r="AX240" s="250"/>
      <c r="AY240" s="249"/>
      <c r="AZ240" s="250"/>
      <c r="BA240" s="249"/>
      <c r="BB240" s="250"/>
      <c r="BC240" s="249"/>
      <c r="BD240" s="250"/>
      <c r="BE240" s="249"/>
      <c r="BF240" s="250"/>
      <c r="BG240" s="249"/>
      <c r="BH240" s="250"/>
      <c r="BI240" s="249"/>
      <c r="BJ240" s="250"/>
      <c r="BK240" s="249"/>
    </row>
    <row r="241" spans="1:63" s="301" customFormat="1" ht="21" customHeight="1" x14ac:dyDescent="0.2">
      <c r="A241" s="245" t="e">
        <f t="shared" si="172"/>
        <v>#VALUE!</v>
      </c>
      <c r="B241" s="246" t="s">
        <v>1010</v>
      </c>
      <c r="C241" s="247">
        <f t="shared" ca="1" si="151"/>
        <v>78630</v>
      </c>
      <c r="D241" s="250">
        <f t="shared" ca="1" si="152"/>
        <v>3761880</v>
      </c>
      <c r="E241" s="249">
        <f t="shared" ca="1" si="169"/>
        <v>0</v>
      </c>
      <c r="F241" s="250" t="str">
        <f t="shared" si="153"/>
        <v/>
      </c>
      <c r="G241" s="249" t="str">
        <f t="shared" si="170"/>
        <v/>
      </c>
      <c r="H241" s="250">
        <f t="shared" si="154"/>
        <v>3604620</v>
      </c>
      <c r="I241" s="249">
        <f t="shared" ca="1" si="171"/>
        <v>0</v>
      </c>
      <c r="J241" s="250" t="str">
        <f t="shared" ca="1" si="155"/>
        <v/>
      </c>
      <c r="K241" s="249" t="str">
        <f t="shared" ca="1" si="156"/>
        <v/>
      </c>
      <c r="L241" s="250" t="str">
        <f t="shared" ca="1" si="157"/>
        <v/>
      </c>
      <c r="M241" s="249" t="str">
        <f t="shared" ca="1" si="158"/>
        <v/>
      </c>
      <c r="N241" s="250" t="str">
        <f t="shared" ca="1" si="159"/>
        <v/>
      </c>
      <c r="O241" s="249" t="str">
        <f t="shared" ca="1" si="160"/>
        <v/>
      </c>
      <c r="P241" s="250" t="str">
        <f t="shared" ca="1" si="161"/>
        <v/>
      </c>
      <c r="Q241" s="249" t="str">
        <f t="shared" ca="1" si="162"/>
        <v/>
      </c>
      <c r="R241" s="250" t="str">
        <f t="shared" ca="1" si="163"/>
        <v/>
      </c>
      <c r="S241" s="249" t="str">
        <f t="shared" ca="1" si="164"/>
        <v/>
      </c>
      <c r="T241" s="250" t="str">
        <f t="shared" ca="1" si="165"/>
        <v/>
      </c>
      <c r="U241" s="249" t="str">
        <f t="shared" ca="1" si="166"/>
        <v/>
      </c>
      <c r="V241" s="250" t="str">
        <f t="shared" ca="1" si="167"/>
        <v/>
      </c>
      <c r="W241" s="249" t="str">
        <f t="shared" ca="1" si="168"/>
        <v/>
      </c>
      <c r="X241" s="250"/>
      <c r="Y241" s="249"/>
      <c r="Z241" s="250"/>
      <c r="AA241" s="249"/>
      <c r="AB241" s="250"/>
      <c r="AC241" s="249"/>
      <c r="AD241" s="250"/>
      <c r="AE241" s="249"/>
      <c r="AF241" s="250"/>
      <c r="AG241" s="249"/>
      <c r="AH241" s="250"/>
      <c r="AI241" s="249"/>
      <c r="AJ241" s="250"/>
      <c r="AK241" s="249"/>
      <c r="AL241" s="250"/>
      <c r="AM241" s="249"/>
      <c r="AN241" s="250"/>
      <c r="AO241" s="249"/>
      <c r="AP241" s="250"/>
      <c r="AQ241" s="249"/>
      <c r="AR241" s="250"/>
      <c r="AS241" s="249"/>
      <c r="AT241" s="250"/>
      <c r="AU241" s="249"/>
      <c r="AV241" s="250"/>
      <c r="AW241" s="249"/>
      <c r="AX241" s="250"/>
      <c r="AY241" s="249"/>
      <c r="AZ241" s="250"/>
      <c r="BA241" s="249"/>
      <c r="BB241" s="250"/>
      <c r="BC241" s="249"/>
      <c r="BD241" s="250"/>
      <c r="BE241" s="249"/>
      <c r="BF241" s="250"/>
      <c r="BG241" s="249"/>
      <c r="BH241" s="250"/>
      <c r="BI241" s="249"/>
      <c r="BJ241" s="250"/>
      <c r="BK241" s="249"/>
    </row>
    <row r="242" spans="1:63" s="301" customFormat="1" ht="21" customHeight="1" x14ac:dyDescent="0.2">
      <c r="A242" s="245" t="e">
        <f t="shared" si="172"/>
        <v>#VALUE!</v>
      </c>
      <c r="B242" s="246" t="s">
        <v>1011</v>
      </c>
      <c r="C242" s="247">
        <f t="shared" ca="1" si="151"/>
        <v>404070</v>
      </c>
      <c r="D242" s="250">
        <f t="shared" ca="1" si="152"/>
        <v>2666040</v>
      </c>
      <c r="E242" s="249">
        <f t="shared" ca="1" si="169"/>
        <v>0</v>
      </c>
      <c r="F242" s="250" t="str">
        <f t="shared" si="153"/>
        <v/>
      </c>
      <c r="G242" s="249" t="str">
        <f t="shared" si="170"/>
        <v/>
      </c>
      <c r="H242" s="250">
        <f t="shared" si="154"/>
        <v>3474180</v>
      </c>
      <c r="I242" s="249">
        <f t="shared" ca="1" si="171"/>
        <v>0</v>
      </c>
      <c r="J242" s="250" t="str">
        <f t="shared" ca="1" si="155"/>
        <v/>
      </c>
      <c r="K242" s="249" t="str">
        <f t="shared" ca="1" si="156"/>
        <v/>
      </c>
      <c r="L242" s="250" t="str">
        <f t="shared" ca="1" si="157"/>
        <v/>
      </c>
      <c r="M242" s="249" t="str">
        <f t="shared" ca="1" si="158"/>
        <v/>
      </c>
      <c r="N242" s="250" t="str">
        <f t="shared" ca="1" si="159"/>
        <v/>
      </c>
      <c r="O242" s="249" t="str">
        <f t="shared" ca="1" si="160"/>
        <v/>
      </c>
      <c r="P242" s="250" t="str">
        <f t="shared" ca="1" si="161"/>
        <v/>
      </c>
      <c r="Q242" s="249" t="str">
        <f t="shared" ca="1" si="162"/>
        <v/>
      </c>
      <c r="R242" s="250" t="str">
        <f t="shared" ca="1" si="163"/>
        <v/>
      </c>
      <c r="S242" s="249" t="str">
        <f t="shared" ca="1" si="164"/>
        <v/>
      </c>
      <c r="T242" s="250" t="str">
        <f t="shared" ca="1" si="165"/>
        <v/>
      </c>
      <c r="U242" s="249" t="str">
        <f t="shared" ca="1" si="166"/>
        <v/>
      </c>
      <c r="V242" s="250" t="str">
        <f t="shared" ca="1" si="167"/>
        <v/>
      </c>
      <c r="W242" s="249" t="str">
        <f t="shared" ca="1" si="168"/>
        <v/>
      </c>
      <c r="X242" s="250"/>
      <c r="Y242" s="249"/>
      <c r="Z242" s="250"/>
      <c r="AA242" s="249"/>
      <c r="AB242" s="250"/>
      <c r="AC242" s="249"/>
      <c r="AD242" s="250"/>
      <c r="AE242" s="249"/>
      <c r="AF242" s="250"/>
      <c r="AG242" s="249"/>
      <c r="AH242" s="250"/>
      <c r="AI242" s="249"/>
      <c r="AJ242" s="250"/>
      <c r="AK242" s="249"/>
      <c r="AL242" s="250"/>
      <c r="AM242" s="249"/>
      <c r="AN242" s="250"/>
      <c r="AO242" s="249"/>
      <c r="AP242" s="250"/>
      <c r="AQ242" s="249"/>
      <c r="AR242" s="250"/>
      <c r="AS242" s="249"/>
      <c r="AT242" s="250"/>
      <c r="AU242" s="249"/>
      <c r="AV242" s="250"/>
      <c r="AW242" s="249"/>
      <c r="AX242" s="250"/>
      <c r="AY242" s="249"/>
      <c r="AZ242" s="250"/>
      <c r="BA242" s="249"/>
      <c r="BB242" s="250"/>
      <c r="BC242" s="249"/>
      <c r="BD242" s="250"/>
      <c r="BE242" s="249"/>
      <c r="BF242" s="250"/>
      <c r="BG242" s="249"/>
      <c r="BH242" s="250"/>
      <c r="BI242" s="249"/>
      <c r="BJ242" s="250"/>
      <c r="BK242" s="249"/>
    </row>
    <row r="243" spans="1:63" s="301" customFormat="1" ht="21" customHeight="1" x14ac:dyDescent="0.2">
      <c r="A243" s="245" t="e">
        <f t="shared" si="172"/>
        <v>#VALUE!</v>
      </c>
      <c r="B243" s="246" t="s">
        <v>1012</v>
      </c>
      <c r="C243" s="247">
        <f t="shared" ca="1" si="151"/>
        <v>26070</v>
      </c>
      <c r="D243" s="250">
        <f t="shared" ca="1" si="152"/>
        <v>1970940</v>
      </c>
      <c r="E243" s="249">
        <f t="shared" ca="1" si="169"/>
        <v>0</v>
      </c>
      <c r="F243" s="250" t="str">
        <f t="shared" si="153"/>
        <v/>
      </c>
      <c r="G243" s="249" t="str">
        <f t="shared" si="170"/>
        <v/>
      </c>
      <c r="H243" s="250">
        <f t="shared" si="154"/>
        <v>1918800</v>
      </c>
      <c r="I243" s="249">
        <f t="shared" ca="1" si="171"/>
        <v>0</v>
      </c>
      <c r="J243" s="250" t="str">
        <f t="shared" ca="1" si="155"/>
        <v/>
      </c>
      <c r="K243" s="249" t="str">
        <f t="shared" ca="1" si="156"/>
        <v/>
      </c>
      <c r="L243" s="250" t="str">
        <f t="shared" ca="1" si="157"/>
        <v/>
      </c>
      <c r="M243" s="249" t="str">
        <f t="shared" ca="1" si="158"/>
        <v/>
      </c>
      <c r="N243" s="250" t="str">
        <f t="shared" ca="1" si="159"/>
        <v/>
      </c>
      <c r="O243" s="249" t="str">
        <f t="shared" ca="1" si="160"/>
        <v/>
      </c>
      <c r="P243" s="250" t="str">
        <f t="shared" ca="1" si="161"/>
        <v/>
      </c>
      <c r="Q243" s="249" t="str">
        <f t="shared" ca="1" si="162"/>
        <v/>
      </c>
      <c r="R243" s="250" t="str">
        <f t="shared" ca="1" si="163"/>
        <v/>
      </c>
      <c r="S243" s="249" t="str">
        <f t="shared" ca="1" si="164"/>
        <v/>
      </c>
      <c r="T243" s="250" t="str">
        <f t="shared" ca="1" si="165"/>
        <v/>
      </c>
      <c r="U243" s="249" t="str">
        <f t="shared" ca="1" si="166"/>
        <v/>
      </c>
      <c r="V243" s="250" t="str">
        <f t="shared" ca="1" si="167"/>
        <v/>
      </c>
      <c r="W243" s="249" t="str">
        <f t="shared" ca="1" si="168"/>
        <v/>
      </c>
      <c r="X243" s="250"/>
      <c r="Y243" s="249"/>
      <c r="Z243" s="250"/>
      <c r="AA243" s="249"/>
      <c r="AB243" s="250"/>
      <c r="AC243" s="249"/>
      <c r="AD243" s="250"/>
      <c r="AE243" s="249"/>
      <c r="AF243" s="250"/>
      <c r="AG243" s="249"/>
      <c r="AH243" s="250"/>
      <c r="AI243" s="249"/>
      <c r="AJ243" s="250"/>
      <c r="AK243" s="249"/>
      <c r="AL243" s="250"/>
      <c r="AM243" s="249"/>
      <c r="AN243" s="250"/>
      <c r="AO243" s="249"/>
      <c r="AP243" s="250"/>
      <c r="AQ243" s="249"/>
      <c r="AR243" s="250"/>
      <c r="AS243" s="249"/>
      <c r="AT243" s="250"/>
      <c r="AU243" s="249"/>
      <c r="AV243" s="250"/>
      <c r="AW243" s="249"/>
      <c r="AX243" s="250"/>
      <c r="AY243" s="249"/>
      <c r="AZ243" s="250"/>
      <c r="BA243" s="249"/>
      <c r="BB243" s="250"/>
      <c r="BC243" s="249"/>
      <c r="BD243" s="250"/>
      <c r="BE243" s="249"/>
      <c r="BF243" s="250"/>
      <c r="BG243" s="249"/>
      <c r="BH243" s="250"/>
      <c r="BI243" s="249"/>
      <c r="BJ243" s="250"/>
      <c r="BK243" s="249"/>
    </row>
    <row r="244" spans="1:63" s="301" customFormat="1" ht="21" customHeight="1" x14ac:dyDescent="0.2">
      <c r="A244" s="245" t="e">
        <f t="shared" si="172"/>
        <v>#VALUE!</v>
      </c>
      <c r="B244" s="246" t="s">
        <v>1016</v>
      </c>
      <c r="C244" s="247">
        <f t="shared" ca="1" si="151"/>
        <v>802746</v>
      </c>
      <c r="D244" s="250">
        <f t="shared" ca="1" si="152"/>
        <v>8102928</v>
      </c>
      <c r="E244" s="249">
        <f t="shared" ca="1" si="169"/>
        <v>0</v>
      </c>
      <c r="F244" s="250" t="str">
        <f t="shared" si="153"/>
        <v/>
      </c>
      <c r="G244" s="249" t="str">
        <f t="shared" si="170"/>
        <v/>
      </c>
      <c r="H244" s="250">
        <f t="shared" si="154"/>
        <v>6497436</v>
      </c>
      <c r="I244" s="249">
        <f t="shared" ca="1" si="171"/>
        <v>0</v>
      </c>
      <c r="J244" s="250" t="str">
        <f t="shared" ca="1" si="155"/>
        <v/>
      </c>
      <c r="K244" s="249" t="str">
        <f t="shared" ca="1" si="156"/>
        <v/>
      </c>
      <c r="L244" s="250" t="str">
        <f t="shared" ca="1" si="157"/>
        <v/>
      </c>
      <c r="M244" s="249" t="str">
        <f t="shared" ca="1" si="158"/>
        <v/>
      </c>
      <c r="N244" s="250" t="str">
        <f t="shared" ca="1" si="159"/>
        <v/>
      </c>
      <c r="O244" s="249" t="str">
        <f t="shared" ca="1" si="160"/>
        <v/>
      </c>
      <c r="P244" s="250" t="str">
        <f t="shared" ca="1" si="161"/>
        <v/>
      </c>
      <c r="Q244" s="249" t="str">
        <f t="shared" ca="1" si="162"/>
        <v/>
      </c>
      <c r="R244" s="250" t="str">
        <f t="shared" ca="1" si="163"/>
        <v/>
      </c>
      <c r="S244" s="249" t="str">
        <f t="shared" ca="1" si="164"/>
        <v/>
      </c>
      <c r="T244" s="250" t="str">
        <f t="shared" ca="1" si="165"/>
        <v/>
      </c>
      <c r="U244" s="249" t="str">
        <f t="shared" ca="1" si="166"/>
        <v/>
      </c>
      <c r="V244" s="250" t="str">
        <f t="shared" ca="1" si="167"/>
        <v/>
      </c>
      <c r="W244" s="249" t="str">
        <f t="shared" ca="1" si="168"/>
        <v/>
      </c>
      <c r="X244" s="250"/>
      <c r="Y244" s="249"/>
      <c r="Z244" s="250"/>
      <c r="AA244" s="249"/>
      <c r="AB244" s="250"/>
      <c r="AC244" s="249"/>
      <c r="AD244" s="250"/>
      <c r="AE244" s="249"/>
      <c r="AF244" s="250"/>
      <c r="AG244" s="249"/>
      <c r="AH244" s="250"/>
      <c r="AI244" s="249"/>
      <c r="AJ244" s="250"/>
      <c r="AK244" s="249"/>
      <c r="AL244" s="250"/>
      <c r="AM244" s="249"/>
      <c r="AN244" s="250"/>
      <c r="AO244" s="249"/>
      <c r="AP244" s="250"/>
      <c r="AQ244" s="249"/>
      <c r="AR244" s="250"/>
      <c r="AS244" s="249"/>
      <c r="AT244" s="250"/>
      <c r="AU244" s="249"/>
      <c r="AV244" s="250"/>
      <c r="AW244" s="249"/>
      <c r="AX244" s="250"/>
      <c r="AY244" s="249"/>
      <c r="AZ244" s="250"/>
      <c r="BA244" s="249"/>
      <c r="BB244" s="250"/>
      <c r="BC244" s="249"/>
      <c r="BD244" s="250"/>
      <c r="BE244" s="249"/>
      <c r="BF244" s="250"/>
      <c r="BG244" s="249"/>
      <c r="BH244" s="250"/>
      <c r="BI244" s="249"/>
      <c r="BJ244" s="250"/>
      <c r="BK244" s="249"/>
    </row>
    <row r="245" spans="1:63" s="301" customFormat="1" ht="21" customHeight="1" x14ac:dyDescent="0.2">
      <c r="A245" s="245" t="e">
        <f t="shared" si="172"/>
        <v>#VALUE!</v>
      </c>
      <c r="B245" s="246" t="s">
        <v>1017</v>
      </c>
      <c r="C245" s="247">
        <f t="shared" ca="1" si="151"/>
        <v>549618</v>
      </c>
      <c r="D245" s="250">
        <f t="shared" ca="1" si="152"/>
        <v>5564692</v>
      </c>
      <c r="E245" s="249">
        <f t="shared" ca="1" si="169"/>
        <v>0</v>
      </c>
      <c r="F245" s="250" t="str">
        <f t="shared" si="153"/>
        <v/>
      </c>
      <c r="G245" s="249" t="str">
        <f t="shared" si="170"/>
        <v/>
      </c>
      <c r="H245" s="250">
        <f t="shared" si="154"/>
        <v>4465456</v>
      </c>
      <c r="I245" s="249">
        <f t="shared" ca="1" si="171"/>
        <v>0</v>
      </c>
      <c r="J245" s="250" t="str">
        <f t="shared" ca="1" si="155"/>
        <v/>
      </c>
      <c r="K245" s="249" t="str">
        <f t="shared" ca="1" si="156"/>
        <v/>
      </c>
      <c r="L245" s="250" t="str">
        <f t="shared" ca="1" si="157"/>
        <v/>
      </c>
      <c r="M245" s="249" t="str">
        <f t="shared" ca="1" si="158"/>
        <v/>
      </c>
      <c r="N245" s="250" t="str">
        <f t="shared" ca="1" si="159"/>
        <v/>
      </c>
      <c r="O245" s="249" t="str">
        <f t="shared" ca="1" si="160"/>
        <v/>
      </c>
      <c r="P245" s="250" t="str">
        <f t="shared" ca="1" si="161"/>
        <v/>
      </c>
      <c r="Q245" s="249" t="str">
        <f t="shared" ca="1" si="162"/>
        <v/>
      </c>
      <c r="R245" s="250" t="str">
        <f t="shared" ca="1" si="163"/>
        <v/>
      </c>
      <c r="S245" s="249" t="str">
        <f t="shared" ca="1" si="164"/>
        <v/>
      </c>
      <c r="T245" s="250" t="str">
        <f t="shared" ca="1" si="165"/>
        <v/>
      </c>
      <c r="U245" s="249" t="str">
        <f t="shared" ca="1" si="166"/>
        <v/>
      </c>
      <c r="V245" s="250" t="str">
        <f t="shared" ca="1" si="167"/>
        <v/>
      </c>
      <c r="W245" s="249" t="str">
        <f t="shared" ca="1" si="168"/>
        <v/>
      </c>
      <c r="X245" s="250"/>
      <c r="Y245" s="249"/>
      <c r="Z245" s="250"/>
      <c r="AA245" s="249"/>
      <c r="AB245" s="250"/>
      <c r="AC245" s="249"/>
      <c r="AD245" s="250"/>
      <c r="AE245" s="249"/>
      <c r="AF245" s="250"/>
      <c r="AG245" s="249"/>
      <c r="AH245" s="250"/>
      <c r="AI245" s="249"/>
      <c r="AJ245" s="250"/>
      <c r="AK245" s="249"/>
      <c r="AL245" s="250"/>
      <c r="AM245" s="249"/>
      <c r="AN245" s="250"/>
      <c r="AO245" s="249"/>
      <c r="AP245" s="250"/>
      <c r="AQ245" s="249"/>
      <c r="AR245" s="250"/>
      <c r="AS245" s="249"/>
      <c r="AT245" s="250"/>
      <c r="AU245" s="249"/>
      <c r="AV245" s="250"/>
      <c r="AW245" s="249"/>
      <c r="AX245" s="250"/>
      <c r="AY245" s="249"/>
      <c r="AZ245" s="250"/>
      <c r="BA245" s="249"/>
      <c r="BB245" s="250"/>
      <c r="BC245" s="249"/>
      <c r="BD245" s="250"/>
      <c r="BE245" s="249"/>
      <c r="BF245" s="250"/>
      <c r="BG245" s="249"/>
      <c r="BH245" s="250"/>
      <c r="BI245" s="249"/>
      <c r="BJ245" s="250"/>
      <c r="BK245" s="249"/>
    </row>
    <row r="246" spans="1:63" s="301" customFormat="1" ht="21" customHeight="1" x14ac:dyDescent="0.2">
      <c r="A246" s="245" t="e">
        <f t="shared" si="172"/>
        <v>#VALUE!</v>
      </c>
      <c r="B246" s="246" t="s">
        <v>1018</v>
      </c>
      <c r="C246" s="247">
        <f t="shared" ca="1" si="151"/>
        <v>299333</v>
      </c>
      <c r="D246" s="250">
        <f t="shared" ca="1" si="152"/>
        <v>3054416</v>
      </c>
      <c r="E246" s="249">
        <f t="shared" ca="1" si="169"/>
        <v>0</v>
      </c>
      <c r="F246" s="250" t="str">
        <f t="shared" si="153"/>
        <v/>
      </c>
      <c r="G246" s="249" t="str">
        <f t="shared" si="170"/>
        <v/>
      </c>
      <c r="H246" s="250">
        <f t="shared" si="154"/>
        <v>2455750</v>
      </c>
      <c r="I246" s="249">
        <f t="shared" ca="1" si="171"/>
        <v>0</v>
      </c>
      <c r="J246" s="250" t="str">
        <f t="shared" ca="1" si="155"/>
        <v/>
      </c>
      <c r="K246" s="249" t="str">
        <f t="shared" ca="1" si="156"/>
        <v/>
      </c>
      <c r="L246" s="250" t="str">
        <f t="shared" ca="1" si="157"/>
        <v/>
      </c>
      <c r="M246" s="249" t="str">
        <f t="shared" ca="1" si="158"/>
        <v/>
      </c>
      <c r="N246" s="250" t="str">
        <f t="shared" ca="1" si="159"/>
        <v/>
      </c>
      <c r="O246" s="249" t="str">
        <f t="shared" ca="1" si="160"/>
        <v/>
      </c>
      <c r="P246" s="250" t="str">
        <f t="shared" ca="1" si="161"/>
        <v/>
      </c>
      <c r="Q246" s="249" t="str">
        <f t="shared" ca="1" si="162"/>
        <v/>
      </c>
      <c r="R246" s="250" t="str">
        <f t="shared" ca="1" si="163"/>
        <v/>
      </c>
      <c r="S246" s="249" t="str">
        <f t="shared" ca="1" si="164"/>
        <v/>
      </c>
      <c r="T246" s="250" t="str">
        <f t="shared" ca="1" si="165"/>
        <v/>
      </c>
      <c r="U246" s="249" t="str">
        <f t="shared" ca="1" si="166"/>
        <v/>
      </c>
      <c r="V246" s="250" t="str">
        <f t="shared" ca="1" si="167"/>
        <v/>
      </c>
      <c r="W246" s="249" t="str">
        <f t="shared" ca="1" si="168"/>
        <v/>
      </c>
      <c r="X246" s="250"/>
      <c r="Y246" s="249"/>
      <c r="Z246" s="250"/>
      <c r="AA246" s="249"/>
      <c r="AB246" s="250"/>
      <c r="AC246" s="249"/>
      <c r="AD246" s="250"/>
      <c r="AE246" s="249"/>
      <c r="AF246" s="250"/>
      <c r="AG246" s="249"/>
      <c r="AH246" s="250"/>
      <c r="AI246" s="249"/>
      <c r="AJ246" s="250"/>
      <c r="AK246" s="249"/>
      <c r="AL246" s="250"/>
      <c r="AM246" s="249"/>
      <c r="AN246" s="250"/>
      <c r="AO246" s="249"/>
      <c r="AP246" s="250"/>
      <c r="AQ246" s="249"/>
      <c r="AR246" s="250"/>
      <c r="AS246" s="249"/>
      <c r="AT246" s="250"/>
      <c r="AU246" s="249"/>
      <c r="AV246" s="250"/>
      <c r="AW246" s="249"/>
      <c r="AX246" s="250"/>
      <c r="AY246" s="249"/>
      <c r="AZ246" s="250"/>
      <c r="BA246" s="249"/>
      <c r="BB246" s="250"/>
      <c r="BC246" s="249"/>
      <c r="BD246" s="250"/>
      <c r="BE246" s="249"/>
      <c r="BF246" s="250"/>
      <c r="BG246" s="249"/>
      <c r="BH246" s="250"/>
      <c r="BI246" s="249"/>
      <c r="BJ246" s="250"/>
      <c r="BK246" s="249"/>
    </row>
    <row r="247" spans="1:63" s="301" customFormat="1" ht="21" customHeight="1" x14ac:dyDescent="0.2">
      <c r="A247" s="245" t="e">
        <f t="shared" si="172"/>
        <v>#VALUE!</v>
      </c>
      <c r="B247" s="246" t="s">
        <v>1019</v>
      </c>
      <c r="C247" s="247">
        <f t="shared" ca="1" si="151"/>
        <v>1196474</v>
      </c>
      <c r="D247" s="250">
        <f t="shared" ca="1" si="152"/>
        <v>12217664</v>
      </c>
      <c r="E247" s="249">
        <f t="shared" ca="1" si="169"/>
        <v>0</v>
      </c>
      <c r="F247" s="250" t="str">
        <f t="shared" si="153"/>
        <v/>
      </c>
      <c r="G247" s="249" t="str">
        <f t="shared" si="170"/>
        <v/>
      </c>
      <c r="H247" s="250">
        <f t="shared" si="154"/>
        <v>9824716</v>
      </c>
      <c r="I247" s="249">
        <f t="shared" ca="1" si="171"/>
        <v>0</v>
      </c>
      <c r="J247" s="250" t="str">
        <f t="shared" ca="1" si="155"/>
        <v/>
      </c>
      <c r="K247" s="249" t="str">
        <f t="shared" ca="1" si="156"/>
        <v/>
      </c>
      <c r="L247" s="250" t="str">
        <f t="shared" ca="1" si="157"/>
        <v/>
      </c>
      <c r="M247" s="249" t="str">
        <f t="shared" ca="1" si="158"/>
        <v/>
      </c>
      <c r="N247" s="250" t="str">
        <f t="shared" ca="1" si="159"/>
        <v/>
      </c>
      <c r="O247" s="249" t="str">
        <f t="shared" ca="1" si="160"/>
        <v/>
      </c>
      <c r="P247" s="250" t="str">
        <f t="shared" ca="1" si="161"/>
        <v/>
      </c>
      <c r="Q247" s="249" t="str">
        <f t="shared" ca="1" si="162"/>
        <v/>
      </c>
      <c r="R247" s="250" t="str">
        <f t="shared" ca="1" si="163"/>
        <v/>
      </c>
      <c r="S247" s="249" t="str">
        <f t="shared" ca="1" si="164"/>
        <v/>
      </c>
      <c r="T247" s="250" t="str">
        <f t="shared" ca="1" si="165"/>
        <v/>
      </c>
      <c r="U247" s="249" t="str">
        <f t="shared" ca="1" si="166"/>
        <v/>
      </c>
      <c r="V247" s="250" t="str">
        <f t="shared" ca="1" si="167"/>
        <v/>
      </c>
      <c r="W247" s="249" t="str">
        <f t="shared" ca="1" si="168"/>
        <v/>
      </c>
      <c r="X247" s="250"/>
      <c r="Y247" s="249"/>
      <c r="Z247" s="250"/>
      <c r="AA247" s="249"/>
      <c r="AB247" s="250"/>
      <c r="AC247" s="249"/>
      <c r="AD247" s="250"/>
      <c r="AE247" s="249"/>
      <c r="AF247" s="250"/>
      <c r="AG247" s="249"/>
      <c r="AH247" s="250"/>
      <c r="AI247" s="249"/>
      <c r="AJ247" s="250"/>
      <c r="AK247" s="249"/>
      <c r="AL247" s="250"/>
      <c r="AM247" s="249"/>
      <c r="AN247" s="250"/>
      <c r="AO247" s="249"/>
      <c r="AP247" s="250"/>
      <c r="AQ247" s="249"/>
      <c r="AR247" s="250"/>
      <c r="AS247" s="249"/>
      <c r="AT247" s="250"/>
      <c r="AU247" s="249"/>
      <c r="AV247" s="250"/>
      <c r="AW247" s="249"/>
      <c r="AX247" s="250"/>
      <c r="AY247" s="249"/>
      <c r="AZ247" s="250"/>
      <c r="BA247" s="249"/>
      <c r="BB247" s="250"/>
      <c r="BC247" s="249"/>
      <c r="BD247" s="250"/>
      <c r="BE247" s="249"/>
      <c r="BF247" s="250"/>
      <c r="BG247" s="249"/>
      <c r="BH247" s="250"/>
      <c r="BI247" s="249"/>
      <c r="BJ247" s="250"/>
      <c r="BK247" s="249"/>
    </row>
    <row r="248" spans="1:63" s="301" customFormat="1" ht="21" customHeight="1" x14ac:dyDescent="0.2">
      <c r="A248" s="245" t="e">
        <f t="shared" si="172"/>
        <v>#VALUE!</v>
      </c>
      <c r="B248" s="246" t="s">
        <v>1020</v>
      </c>
      <c r="C248" s="247">
        <f t="shared" ca="1" si="151"/>
        <v>915252</v>
      </c>
      <c r="D248" s="250">
        <f t="shared" ca="1" si="152"/>
        <v>9358536</v>
      </c>
      <c r="E248" s="249">
        <f t="shared" ca="1" si="169"/>
        <v>0</v>
      </c>
      <c r="F248" s="250" t="str">
        <f t="shared" si="153"/>
        <v/>
      </c>
      <c r="G248" s="249" t="str">
        <f t="shared" si="170"/>
        <v/>
      </c>
      <c r="H248" s="250">
        <f t="shared" si="154"/>
        <v>7528032</v>
      </c>
      <c r="I248" s="249">
        <f t="shared" ca="1" si="171"/>
        <v>0</v>
      </c>
      <c r="J248" s="250" t="str">
        <f t="shared" ca="1" si="155"/>
        <v/>
      </c>
      <c r="K248" s="249" t="str">
        <f t="shared" ca="1" si="156"/>
        <v/>
      </c>
      <c r="L248" s="250" t="str">
        <f t="shared" ca="1" si="157"/>
        <v/>
      </c>
      <c r="M248" s="249" t="str">
        <f t="shared" ca="1" si="158"/>
        <v/>
      </c>
      <c r="N248" s="250" t="str">
        <f t="shared" ca="1" si="159"/>
        <v/>
      </c>
      <c r="O248" s="249" t="str">
        <f t="shared" ca="1" si="160"/>
        <v/>
      </c>
      <c r="P248" s="250" t="str">
        <f t="shared" ca="1" si="161"/>
        <v/>
      </c>
      <c r="Q248" s="249" t="str">
        <f t="shared" ca="1" si="162"/>
        <v/>
      </c>
      <c r="R248" s="250" t="str">
        <f t="shared" ca="1" si="163"/>
        <v/>
      </c>
      <c r="S248" s="249" t="str">
        <f t="shared" ca="1" si="164"/>
        <v/>
      </c>
      <c r="T248" s="250" t="str">
        <f t="shared" ca="1" si="165"/>
        <v/>
      </c>
      <c r="U248" s="249" t="str">
        <f t="shared" ca="1" si="166"/>
        <v/>
      </c>
      <c r="V248" s="250" t="str">
        <f t="shared" ca="1" si="167"/>
        <v/>
      </c>
      <c r="W248" s="249" t="str">
        <f t="shared" ca="1" si="168"/>
        <v/>
      </c>
      <c r="X248" s="250"/>
      <c r="Y248" s="249"/>
      <c r="Z248" s="250"/>
      <c r="AA248" s="249"/>
      <c r="AB248" s="250"/>
      <c r="AC248" s="249"/>
      <c r="AD248" s="250"/>
      <c r="AE248" s="249"/>
      <c r="AF248" s="250"/>
      <c r="AG248" s="249"/>
      <c r="AH248" s="250"/>
      <c r="AI248" s="249"/>
      <c r="AJ248" s="250"/>
      <c r="AK248" s="249"/>
      <c r="AL248" s="250"/>
      <c r="AM248" s="249"/>
      <c r="AN248" s="250"/>
      <c r="AO248" s="249"/>
      <c r="AP248" s="250"/>
      <c r="AQ248" s="249"/>
      <c r="AR248" s="250"/>
      <c r="AS248" s="249"/>
      <c r="AT248" s="250"/>
      <c r="AU248" s="249"/>
      <c r="AV248" s="250"/>
      <c r="AW248" s="249"/>
      <c r="AX248" s="250"/>
      <c r="AY248" s="249"/>
      <c r="AZ248" s="250"/>
      <c r="BA248" s="249"/>
      <c r="BB248" s="250"/>
      <c r="BC248" s="249"/>
      <c r="BD248" s="250"/>
      <c r="BE248" s="249"/>
      <c r="BF248" s="250"/>
      <c r="BG248" s="249"/>
      <c r="BH248" s="250"/>
      <c r="BI248" s="249"/>
      <c r="BJ248" s="250"/>
      <c r="BK248" s="249"/>
    </row>
    <row r="249" spans="1:63" s="301" customFormat="1" ht="21" customHeight="1" x14ac:dyDescent="0.2">
      <c r="A249" s="245" t="e">
        <f t="shared" si="172"/>
        <v>#VALUE!</v>
      </c>
      <c r="B249" s="246" t="s">
        <v>1021</v>
      </c>
      <c r="C249" s="247">
        <f t="shared" ca="1" si="151"/>
        <v>350855</v>
      </c>
      <c r="D249" s="250">
        <f t="shared" ca="1" si="152"/>
        <v>3634241</v>
      </c>
      <c r="E249" s="249">
        <f t="shared" ca="1" si="169"/>
        <v>0</v>
      </c>
      <c r="F249" s="250" t="str">
        <f t="shared" si="153"/>
        <v/>
      </c>
      <c r="G249" s="249" t="str">
        <f t="shared" si="170"/>
        <v/>
      </c>
      <c r="H249" s="250">
        <f t="shared" si="154"/>
        <v>2932531</v>
      </c>
      <c r="I249" s="249">
        <f t="shared" ca="1" si="171"/>
        <v>0</v>
      </c>
      <c r="J249" s="250" t="str">
        <f t="shared" ca="1" si="155"/>
        <v/>
      </c>
      <c r="K249" s="249" t="str">
        <f t="shared" ca="1" si="156"/>
        <v/>
      </c>
      <c r="L249" s="250" t="str">
        <f t="shared" ca="1" si="157"/>
        <v/>
      </c>
      <c r="M249" s="249" t="str">
        <f t="shared" ca="1" si="158"/>
        <v/>
      </c>
      <c r="N249" s="250" t="str">
        <f t="shared" ca="1" si="159"/>
        <v/>
      </c>
      <c r="O249" s="249" t="str">
        <f t="shared" ca="1" si="160"/>
        <v/>
      </c>
      <c r="P249" s="250" t="str">
        <f t="shared" ca="1" si="161"/>
        <v/>
      </c>
      <c r="Q249" s="249" t="str">
        <f t="shared" ca="1" si="162"/>
        <v/>
      </c>
      <c r="R249" s="250" t="str">
        <f t="shared" ca="1" si="163"/>
        <v/>
      </c>
      <c r="S249" s="249" t="str">
        <f t="shared" ca="1" si="164"/>
        <v/>
      </c>
      <c r="T249" s="250" t="str">
        <f t="shared" ca="1" si="165"/>
        <v/>
      </c>
      <c r="U249" s="249" t="str">
        <f t="shared" ca="1" si="166"/>
        <v/>
      </c>
      <c r="V249" s="250" t="str">
        <f t="shared" ca="1" si="167"/>
        <v/>
      </c>
      <c r="W249" s="249" t="str">
        <f t="shared" ca="1" si="168"/>
        <v/>
      </c>
      <c r="X249" s="250"/>
      <c r="Y249" s="249"/>
      <c r="Z249" s="250"/>
      <c r="AA249" s="249"/>
      <c r="AB249" s="250"/>
      <c r="AC249" s="249"/>
      <c r="AD249" s="250"/>
      <c r="AE249" s="249"/>
      <c r="AF249" s="250"/>
      <c r="AG249" s="249"/>
      <c r="AH249" s="250"/>
      <c r="AI249" s="249"/>
      <c r="AJ249" s="250"/>
      <c r="AK249" s="249"/>
      <c r="AL249" s="250"/>
      <c r="AM249" s="249"/>
      <c r="AN249" s="250"/>
      <c r="AO249" s="249"/>
      <c r="AP249" s="250"/>
      <c r="AQ249" s="249"/>
      <c r="AR249" s="250"/>
      <c r="AS249" s="249"/>
      <c r="AT249" s="250"/>
      <c r="AU249" s="249"/>
      <c r="AV249" s="250"/>
      <c r="AW249" s="249"/>
      <c r="AX249" s="250"/>
      <c r="AY249" s="249"/>
      <c r="AZ249" s="250"/>
      <c r="BA249" s="249"/>
      <c r="BB249" s="250"/>
      <c r="BC249" s="249"/>
      <c r="BD249" s="250"/>
      <c r="BE249" s="249"/>
      <c r="BF249" s="250"/>
      <c r="BG249" s="249"/>
      <c r="BH249" s="250"/>
      <c r="BI249" s="249"/>
      <c r="BJ249" s="250"/>
      <c r="BK249" s="249"/>
    </row>
    <row r="250" spans="1:63" s="301" customFormat="1" ht="21" customHeight="1" x14ac:dyDescent="0.2">
      <c r="A250" s="245" t="e">
        <f t="shared" si="172"/>
        <v>#VALUE!</v>
      </c>
      <c r="B250" s="246" t="s">
        <v>1022</v>
      </c>
      <c r="C250" s="247">
        <f t="shared" ca="1" si="151"/>
        <v>126681.5</v>
      </c>
      <c r="D250" s="250">
        <f t="shared" ca="1" si="152"/>
        <v>921638</v>
      </c>
      <c r="E250" s="249">
        <f t="shared" ca="1" si="169"/>
        <v>0</v>
      </c>
      <c r="F250" s="250" t="str">
        <f t="shared" si="153"/>
        <v/>
      </c>
      <c r="G250" s="249" t="str">
        <f t="shared" si="170"/>
        <v/>
      </c>
      <c r="H250" s="250">
        <f t="shared" si="154"/>
        <v>1175001</v>
      </c>
      <c r="I250" s="249">
        <f t="shared" ca="1" si="171"/>
        <v>0</v>
      </c>
      <c r="J250" s="250" t="str">
        <f t="shared" ca="1" si="155"/>
        <v/>
      </c>
      <c r="K250" s="249" t="str">
        <f t="shared" ca="1" si="156"/>
        <v/>
      </c>
      <c r="L250" s="250" t="str">
        <f t="shared" ca="1" si="157"/>
        <v/>
      </c>
      <c r="M250" s="249" t="str">
        <f t="shared" ca="1" si="158"/>
        <v/>
      </c>
      <c r="N250" s="250" t="str">
        <f t="shared" ca="1" si="159"/>
        <v/>
      </c>
      <c r="O250" s="249" t="str">
        <f t="shared" ca="1" si="160"/>
        <v/>
      </c>
      <c r="P250" s="250" t="str">
        <f t="shared" ca="1" si="161"/>
        <v/>
      </c>
      <c r="Q250" s="249" t="str">
        <f t="shared" ca="1" si="162"/>
        <v/>
      </c>
      <c r="R250" s="250" t="str">
        <f t="shared" ca="1" si="163"/>
        <v/>
      </c>
      <c r="S250" s="249" t="str">
        <f t="shared" ca="1" si="164"/>
        <v/>
      </c>
      <c r="T250" s="250" t="str">
        <f t="shared" ca="1" si="165"/>
        <v/>
      </c>
      <c r="U250" s="249" t="str">
        <f t="shared" ca="1" si="166"/>
        <v/>
      </c>
      <c r="V250" s="250" t="str">
        <f t="shared" ca="1" si="167"/>
        <v/>
      </c>
      <c r="W250" s="249" t="str">
        <f t="shared" ca="1" si="168"/>
        <v/>
      </c>
      <c r="X250" s="250"/>
      <c r="Y250" s="249"/>
      <c r="Z250" s="250"/>
      <c r="AA250" s="249"/>
      <c r="AB250" s="250"/>
      <c r="AC250" s="249"/>
      <c r="AD250" s="250"/>
      <c r="AE250" s="249"/>
      <c r="AF250" s="250"/>
      <c r="AG250" s="249"/>
      <c r="AH250" s="250"/>
      <c r="AI250" s="249"/>
      <c r="AJ250" s="250"/>
      <c r="AK250" s="249"/>
      <c r="AL250" s="250"/>
      <c r="AM250" s="249"/>
      <c r="AN250" s="250"/>
      <c r="AO250" s="249"/>
      <c r="AP250" s="250"/>
      <c r="AQ250" s="249"/>
      <c r="AR250" s="250"/>
      <c r="AS250" s="249"/>
      <c r="AT250" s="250"/>
      <c r="AU250" s="249"/>
      <c r="AV250" s="250"/>
      <c r="AW250" s="249"/>
      <c r="AX250" s="250"/>
      <c r="AY250" s="249"/>
      <c r="AZ250" s="250"/>
      <c r="BA250" s="249"/>
      <c r="BB250" s="250"/>
      <c r="BC250" s="249"/>
      <c r="BD250" s="250"/>
      <c r="BE250" s="249"/>
      <c r="BF250" s="250"/>
      <c r="BG250" s="249"/>
      <c r="BH250" s="250"/>
      <c r="BI250" s="249"/>
      <c r="BJ250" s="250"/>
      <c r="BK250" s="249"/>
    </row>
    <row r="251" spans="1:63" s="301" customFormat="1" ht="21" customHeight="1" x14ac:dyDescent="0.2">
      <c r="A251" s="245" t="e">
        <f t="shared" si="172"/>
        <v>#VALUE!</v>
      </c>
      <c r="B251" s="246" t="s">
        <v>1023</v>
      </c>
      <c r="C251" s="247">
        <f t="shared" ca="1" si="151"/>
        <v>1382608.5</v>
      </c>
      <c r="D251" s="250">
        <f t="shared" ca="1" si="152"/>
        <v>5029921</v>
      </c>
      <c r="E251" s="249">
        <f t="shared" ca="1" si="169"/>
        <v>0</v>
      </c>
      <c r="F251" s="250" t="str">
        <f t="shared" si="153"/>
        <v/>
      </c>
      <c r="G251" s="249" t="str">
        <f t="shared" si="170"/>
        <v/>
      </c>
      <c r="H251" s="250">
        <f t="shared" si="154"/>
        <v>7795138</v>
      </c>
      <c r="I251" s="249">
        <f t="shared" ca="1" si="171"/>
        <v>0</v>
      </c>
      <c r="J251" s="250" t="str">
        <f t="shared" ca="1" si="155"/>
        <v/>
      </c>
      <c r="K251" s="249" t="str">
        <f t="shared" ca="1" si="156"/>
        <v/>
      </c>
      <c r="L251" s="250" t="str">
        <f t="shared" ca="1" si="157"/>
        <v/>
      </c>
      <c r="M251" s="249" t="str">
        <f t="shared" ca="1" si="158"/>
        <v/>
      </c>
      <c r="N251" s="250" t="str">
        <f t="shared" ca="1" si="159"/>
        <v/>
      </c>
      <c r="O251" s="249" t="str">
        <f t="shared" ca="1" si="160"/>
        <v/>
      </c>
      <c r="P251" s="250" t="str">
        <f t="shared" ca="1" si="161"/>
        <v/>
      </c>
      <c r="Q251" s="249" t="str">
        <f t="shared" ca="1" si="162"/>
        <v/>
      </c>
      <c r="R251" s="250" t="str">
        <f t="shared" ca="1" si="163"/>
        <v/>
      </c>
      <c r="S251" s="249" t="str">
        <f t="shared" ca="1" si="164"/>
        <v/>
      </c>
      <c r="T251" s="250" t="str">
        <f t="shared" ca="1" si="165"/>
        <v/>
      </c>
      <c r="U251" s="249" t="str">
        <f t="shared" ca="1" si="166"/>
        <v/>
      </c>
      <c r="V251" s="250" t="str">
        <f t="shared" ca="1" si="167"/>
        <v/>
      </c>
      <c r="W251" s="249" t="str">
        <f t="shared" ca="1" si="168"/>
        <v/>
      </c>
      <c r="X251" s="250"/>
      <c r="Y251" s="249"/>
      <c r="Z251" s="250"/>
      <c r="AA251" s="249"/>
      <c r="AB251" s="250"/>
      <c r="AC251" s="249"/>
      <c r="AD251" s="250"/>
      <c r="AE251" s="249"/>
      <c r="AF251" s="250"/>
      <c r="AG251" s="249"/>
      <c r="AH251" s="250"/>
      <c r="AI251" s="249"/>
      <c r="AJ251" s="250"/>
      <c r="AK251" s="249"/>
      <c r="AL251" s="250"/>
      <c r="AM251" s="249"/>
      <c r="AN251" s="250"/>
      <c r="AO251" s="249"/>
      <c r="AP251" s="250"/>
      <c r="AQ251" s="249"/>
      <c r="AR251" s="250"/>
      <c r="AS251" s="249"/>
      <c r="AT251" s="250"/>
      <c r="AU251" s="249"/>
      <c r="AV251" s="250"/>
      <c r="AW251" s="249"/>
      <c r="AX251" s="250"/>
      <c r="AY251" s="249"/>
      <c r="AZ251" s="250"/>
      <c r="BA251" s="249"/>
      <c r="BB251" s="250"/>
      <c r="BC251" s="249"/>
      <c r="BD251" s="250"/>
      <c r="BE251" s="249"/>
      <c r="BF251" s="250"/>
      <c r="BG251" s="249"/>
      <c r="BH251" s="250"/>
      <c r="BI251" s="249"/>
      <c r="BJ251" s="250"/>
      <c r="BK251" s="249"/>
    </row>
    <row r="252" spans="1:63" s="301" customFormat="1" ht="21" customHeight="1" x14ac:dyDescent="0.2">
      <c r="A252" s="245" t="e">
        <f t="shared" si="172"/>
        <v>#VALUE!</v>
      </c>
      <c r="B252" s="246" t="s">
        <v>1025</v>
      </c>
      <c r="C252" s="247">
        <f t="shared" ca="1" si="151"/>
        <v>23400</v>
      </c>
      <c r="D252" s="250">
        <f t="shared" ca="1" si="152"/>
        <v>2290540</v>
      </c>
      <c r="E252" s="249">
        <f t="shared" ca="1" si="169"/>
        <v>0</v>
      </c>
      <c r="F252" s="250" t="str">
        <f t="shared" si="153"/>
        <v/>
      </c>
      <c r="G252" s="249" t="str">
        <f t="shared" si="170"/>
        <v/>
      </c>
      <c r="H252" s="250">
        <f t="shared" si="154"/>
        <v>2337340</v>
      </c>
      <c r="I252" s="249">
        <f t="shared" ca="1" si="171"/>
        <v>0</v>
      </c>
      <c r="J252" s="250" t="str">
        <f t="shared" ca="1" si="155"/>
        <v/>
      </c>
      <c r="K252" s="249" t="str">
        <f t="shared" ca="1" si="156"/>
        <v/>
      </c>
      <c r="L252" s="250" t="str">
        <f t="shared" ca="1" si="157"/>
        <v/>
      </c>
      <c r="M252" s="249" t="str">
        <f t="shared" ca="1" si="158"/>
        <v/>
      </c>
      <c r="N252" s="250" t="str">
        <f t="shared" ca="1" si="159"/>
        <v/>
      </c>
      <c r="O252" s="249" t="str">
        <f t="shared" ca="1" si="160"/>
        <v/>
      </c>
      <c r="P252" s="250" t="str">
        <f t="shared" ca="1" si="161"/>
        <v/>
      </c>
      <c r="Q252" s="249" t="str">
        <f t="shared" ca="1" si="162"/>
        <v/>
      </c>
      <c r="R252" s="250" t="str">
        <f t="shared" ca="1" si="163"/>
        <v/>
      </c>
      <c r="S252" s="249" t="str">
        <f t="shared" ca="1" si="164"/>
        <v/>
      </c>
      <c r="T252" s="250" t="str">
        <f t="shared" ca="1" si="165"/>
        <v/>
      </c>
      <c r="U252" s="249" t="str">
        <f t="shared" ca="1" si="166"/>
        <v/>
      </c>
      <c r="V252" s="250" t="str">
        <f t="shared" ca="1" si="167"/>
        <v/>
      </c>
      <c r="W252" s="249" t="str">
        <f t="shared" ca="1" si="168"/>
        <v/>
      </c>
      <c r="X252" s="250"/>
      <c r="Y252" s="249"/>
      <c r="Z252" s="250"/>
      <c r="AA252" s="249"/>
      <c r="AB252" s="250"/>
      <c r="AC252" s="249"/>
      <c r="AD252" s="250"/>
      <c r="AE252" s="249"/>
      <c r="AF252" s="250"/>
      <c r="AG252" s="249"/>
      <c r="AH252" s="250"/>
      <c r="AI252" s="249"/>
      <c r="AJ252" s="250"/>
      <c r="AK252" s="249"/>
      <c r="AL252" s="250"/>
      <c r="AM252" s="249"/>
      <c r="AN252" s="250"/>
      <c r="AO252" s="249"/>
      <c r="AP252" s="250"/>
      <c r="AQ252" s="249"/>
      <c r="AR252" s="250"/>
      <c r="AS252" s="249"/>
      <c r="AT252" s="250"/>
      <c r="AU252" s="249"/>
      <c r="AV252" s="250"/>
      <c r="AW252" s="249"/>
      <c r="AX252" s="250"/>
      <c r="AY252" s="249"/>
      <c r="AZ252" s="250"/>
      <c r="BA252" s="249"/>
      <c r="BB252" s="250"/>
      <c r="BC252" s="249"/>
      <c r="BD252" s="250"/>
      <c r="BE252" s="249"/>
      <c r="BF252" s="250"/>
      <c r="BG252" s="249"/>
      <c r="BH252" s="250"/>
      <c r="BI252" s="249"/>
      <c r="BJ252" s="250"/>
      <c r="BK252" s="249"/>
    </row>
    <row r="253" spans="1:63" s="301" customFormat="1" ht="21" customHeight="1" x14ac:dyDescent="0.2">
      <c r="A253" s="245" t="e">
        <f t="shared" si="172"/>
        <v>#VALUE!</v>
      </c>
      <c r="B253" s="246" t="s">
        <v>1026</v>
      </c>
      <c r="C253" s="247">
        <f t="shared" ca="1" si="151"/>
        <v>4950</v>
      </c>
      <c r="D253" s="250">
        <f t="shared" ca="1" si="152"/>
        <v>1307085</v>
      </c>
      <c r="E253" s="249">
        <f t="shared" ca="1" si="169"/>
        <v>0</v>
      </c>
      <c r="F253" s="250" t="str">
        <f t="shared" si="153"/>
        <v/>
      </c>
      <c r="G253" s="249" t="str">
        <f t="shared" si="170"/>
        <v/>
      </c>
      <c r="H253" s="250">
        <f t="shared" si="154"/>
        <v>1297185</v>
      </c>
      <c r="I253" s="249">
        <f t="shared" ca="1" si="171"/>
        <v>0</v>
      </c>
      <c r="J253" s="250" t="str">
        <f t="shared" ca="1" si="155"/>
        <v/>
      </c>
      <c r="K253" s="249" t="str">
        <f t="shared" ca="1" si="156"/>
        <v/>
      </c>
      <c r="L253" s="250" t="str">
        <f t="shared" ca="1" si="157"/>
        <v/>
      </c>
      <c r="M253" s="249" t="str">
        <f t="shared" ca="1" si="158"/>
        <v/>
      </c>
      <c r="N253" s="250" t="str">
        <f t="shared" ca="1" si="159"/>
        <v/>
      </c>
      <c r="O253" s="249" t="str">
        <f t="shared" ca="1" si="160"/>
        <v/>
      </c>
      <c r="P253" s="250" t="str">
        <f t="shared" ca="1" si="161"/>
        <v/>
      </c>
      <c r="Q253" s="249" t="str">
        <f t="shared" ca="1" si="162"/>
        <v/>
      </c>
      <c r="R253" s="250" t="str">
        <f t="shared" ca="1" si="163"/>
        <v/>
      </c>
      <c r="S253" s="249" t="str">
        <f t="shared" ca="1" si="164"/>
        <v/>
      </c>
      <c r="T253" s="250" t="str">
        <f t="shared" ca="1" si="165"/>
        <v/>
      </c>
      <c r="U253" s="249" t="str">
        <f t="shared" ca="1" si="166"/>
        <v/>
      </c>
      <c r="V253" s="250" t="str">
        <f t="shared" ca="1" si="167"/>
        <v/>
      </c>
      <c r="W253" s="249" t="str">
        <f t="shared" ca="1" si="168"/>
        <v/>
      </c>
      <c r="X253" s="250"/>
      <c r="Y253" s="249"/>
      <c r="Z253" s="250"/>
      <c r="AA253" s="249"/>
      <c r="AB253" s="250"/>
      <c r="AC253" s="249"/>
      <c r="AD253" s="250"/>
      <c r="AE253" s="249"/>
      <c r="AF253" s="250"/>
      <c r="AG253" s="249"/>
      <c r="AH253" s="250"/>
      <c r="AI253" s="249"/>
      <c r="AJ253" s="250"/>
      <c r="AK253" s="249"/>
      <c r="AL253" s="250"/>
      <c r="AM253" s="249"/>
      <c r="AN253" s="250"/>
      <c r="AO253" s="249"/>
      <c r="AP253" s="250"/>
      <c r="AQ253" s="249"/>
      <c r="AR253" s="250"/>
      <c r="AS253" s="249"/>
      <c r="AT253" s="250"/>
      <c r="AU253" s="249"/>
      <c r="AV253" s="250"/>
      <c r="AW253" s="249"/>
      <c r="AX253" s="250"/>
      <c r="AY253" s="249"/>
      <c r="AZ253" s="250"/>
      <c r="BA253" s="249"/>
      <c r="BB253" s="250"/>
      <c r="BC253" s="249"/>
      <c r="BD253" s="250"/>
      <c r="BE253" s="249"/>
      <c r="BF253" s="250"/>
      <c r="BG253" s="249"/>
      <c r="BH253" s="250"/>
      <c r="BI253" s="249"/>
      <c r="BJ253" s="250"/>
      <c r="BK253" s="249"/>
    </row>
    <row r="254" spans="1:63" s="301" customFormat="1" ht="21" customHeight="1" x14ac:dyDescent="0.2">
      <c r="A254" s="245" t="e">
        <f t="shared" si="172"/>
        <v>#VALUE!</v>
      </c>
      <c r="B254" s="246" t="s">
        <v>1027</v>
      </c>
      <c r="C254" s="247">
        <f t="shared" ca="1" si="151"/>
        <v>45115</v>
      </c>
      <c r="D254" s="250">
        <f t="shared" ca="1" si="152"/>
        <v>5062260</v>
      </c>
      <c r="E254" s="249">
        <f t="shared" ca="1" si="169"/>
        <v>0</v>
      </c>
      <c r="F254" s="250" t="str">
        <f t="shared" si="153"/>
        <v/>
      </c>
      <c r="G254" s="249" t="str">
        <f t="shared" si="170"/>
        <v/>
      </c>
      <c r="H254" s="250">
        <f t="shared" si="154"/>
        <v>5152490</v>
      </c>
      <c r="I254" s="249">
        <f t="shared" ca="1" si="171"/>
        <v>0</v>
      </c>
      <c r="J254" s="250" t="str">
        <f t="shared" ca="1" si="155"/>
        <v/>
      </c>
      <c r="K254" s="249" t="str">
        <f t="shared" ca="1" si="156"/>
        <v/>
      </c>
      <c r="L254" s="250" t="str">
        <f t="shared" ca="1" si="157"/>
        <v/>
      </c>
      <c r="M254" s="249" t="str">
        <f t="shared" ca="1" si="158"/>
        <v/>
      </c>
      <c r="N254" s="250" t="str">
        <f t="shared" ca="1" si="159"/>
        <v/>
      </c>
      <c r="O254" s="249" t="str">
        <f t="shared" ca="1" si="160"/>
        <v/>
      </c>
      <c r="P254" s="250" t="str">
        <f t="shared" ca="1" si="161"/>
        <v/>
      </c>
      <c r="Q254" s="249" t="str">
        <f t="shared" ca="1" si="162"/>
        <v/>
      </c>
      <c r="R254" s="250" t="str">
        <f t="shared" ca="1" si="163"/>
        <v/>
      </c>
      <c r="S254" s="249" t="str">
        <f t="shared" ca="1" si="164"/>
        <v/>
      </c>
      <c r="T254" s="250" t="str">
        <f t="shared" ca="1" si="165"/>
        <v/>
      </c>
      <c r="U254" s="249" t="str">
        <f t="shared" ca="1" si="166"/>
        <v/>
      </c>
      <c r="V254" s="250" t="str">
        <f t="shared" ca="1" si="167"/>
        <v/>
      </c>
      <c r="W254" s="249" t="str">
        <f t="shared" ca="1" si="168"/>
        <v/>
      </c>
      <c r="X254" s="250"/>
      <c r="Y254" s="249"/>
      <c r="Z254" s="250"/>
      <c r="AA254" s="249"/>
      <c r="AB254" s="250"/>
      <c r="AC254" s="249"/>
      <c r="AD254" s="250"/>
      <c r="AE254" s="249"/>
      <c r="AF254" s="250"/>
      <c r="AG254" s="249"/>
      <c r="AH254" s="250"/>
      <c r="AI254" s="249"/>
      <c r="AJ254" s="250"/>
      <c r="AK254" s="249"/>
      <c r="AL254" s="250"/>
      <c r="AM254" s="249"/>
      <c r="AN254" s="250"/>
      <c r="AO254" s="249"/>
      <c r="AP254" s="250"/>
      <c r="AQ254" s="249"/>
      <c r="AR254" s="250"/>
      <c r="AS254" s="249"/>
      <c r="AT254" s="250"/>
      <c r="AU254" s="249"/>
      <c r="AV254" s="250"/>
      <c r="AW254" s="249"/>
      <c r="AX254" s="250"/>
      <c r="AY254" s="249"/>
      <c r="AZ254" s="250"/>
      <c r="BA254" s="249"/>
      <c r="BB254" s="250"/>
      <c r="BC254" s="249"/>
      <c r="BD254" s="250"/>
      <c r="BE254" s="249"/>
      <c r="BF254" s="250"/>
      <c r="BG254" s="249"/>
      <c r="BH254" s="250"/>
      <c r="BI254" s="249"/>
      <c r="BJ254" s="250"/>
      <c r="BK254" s="249"/>
    </row>
    <row r="255" spans="1:63" s="301" customFormat="1" ht="21" customHeight="1" x14ac:dyDescent="0.2">
      <c r="A255" s="245" t="e">
        <f t="shared" si="172"/>
        <v>#VALUE!</v>
      </c>
      <c r="B255" s="246" t="s">
        <v>1028</v>
      </c>
      <c r="C255" s="247">
        <f t="shared" ca="1" si="151"/>
        <v>78630</v>
      </c>
      <c r="D255" s="250">
        <f t="shared" ca="1" si="152"/>
        <v>3761880</v>
      </c>
      <c r="E255" s="249">
        <f t="shared" ca="1" si="169"/>
        <v>0</v>
      </c>
      <c r="F255" s="250" t="str">
        <f t="shared" si="153"/>
        <v/>
      </c>
      <c r="G255" s="249" t="str">
        <f t="shared" si="170"/>
        <v/>
      </c>
      <c r="H255" s="250">
        <f t="shared" si="154"/>
        <v>3604620</v>
      </c>
      <c r="I255" s="249">
        <f t="shared" ca="1" si="171"/>
        <v>0</v>
      </c>
      <c r="J255" s="250" t="str">
        <f t="shared" ca="1" si="155"/>
        <v/>
      </c>
      <c r="K255" s="249" t="str">
        <f t="shared" ca="1" si="156"/>
        <v/>
      </c>
      <c r="L255" s="250" t="str">
        <f t="shared" ca="1" si="157"/>
        <v/>
      </c>
      <c r="M255" s="249" t="str">
        <f t="shared" ca="1" si="158"/>
        <v/>
      </c>
      <c r="N255" s="250" t="str">
        <f t="shared" ca="1" si="159"/>
        <v/>
      </c>
      <c r="O255" s="249" t="str">
        <f t="shared" ca="1" si="160"/>
        <v/>
      </c>
      <c r="P255" s="250" t="str">
        <f t="shared" ca="1" si="161"/>
        <v/>
      </c>
      <c r="Q255" s="249" t="str">
        <f t="shared" ca="1" si="162"/>
        <v/>
      </c>
      <c r="R255" s="250" t="str">
        <f t="shared" ca="1" si="163"/>
        <v/>
      </c>
      <c r="S255" s="249" t="str">
        <f t="shared" ca="1" si="164"/>
        <v/>
      </c>
      <c r="T255" s="250" t="str">
        <f t="shared" ca="1" si="165"/>
        <v/>
      </c>
      <c r="U255" s="249" t="str">
        <f t="shared" ca="1" si="166"/>
        <v/>
      </c>
      <c r="V255" s="250" t="str">
        <f t="shared" ca="1" si="167"/>
        <v/>
      </c>
      <c r="W255" s="249" t="str">
        <f t="shared" ca="1" si="168"/>
        <v/>
      </c>
      <c r="X255" s="250"/>
      <c r="Y255" s="249"/>
      <c r="Z255" s="250"/>
      <c r="AA255" s="249"/>
      <c r="AB255" s="250"/>
      <c r="AC255" s="249"/>
      <c r="AD255" s="250"/>
      <c r="AE255" s="249"/>
      <c r="AF255" s="250"/>
      <c r="AG255" s="249"/>
      <c r="AH255" s="250"/>
      <c r="AI255" s="249"/>
      <c r="AJ255" s="250"/>
      <c r="AK255" s="249"/>
      <c r="AL255" s="250"/>
      <c r="AM255" s="249"/>
      <c r="AN255" s="250"/>
      <c r="AO255" s="249"/>
      <c r="AP255" s="250"/>
      <c r="AQ255" s="249"/>
      <c r="AR255" s="250"/>
      <c r="AS255" s="249"/>
      <c r="AT255" s="250"/>
      <c r="AU255" s="249"/>
      <c r="AV255" s="250"/>
      <c r="AW255" s="249"/>
      <c r="AX255" s="250"/>
      <c r="AY255" s="249"/>
      <c r="AZ255" s="250"/>
      <c r="BA255" s="249"/>
      <c r="BB255" s="250"/>
      <c r="BC255" s="249"/>
      <c r="BD255" s="250"/>
      <c r="BE255" s="249"/>
      <c r="BF255" s="250"/>
      <c r="BG255" s="249"/>
      <c r="BH255" s="250"/>
      <c r="BI255" s="249"/>
      <c r="BJ255" s="250"/>
      <c r="BK255" s="249"/>
    </row>
    <row r="256" spans="1:63" s="301" customFormat="1" ht="21" customHeight="1" x14ac:dyDescent="0.2">
      <c r="A256" s="245" t="e">
        <f t="shared" si="172"/>
        <v>#VALUE!</v>
      </c>
      <c r="B256" s="246" t="s">
        <v>1029</v>
      </c>
      <c r="C256" s="247">
        <f t="shared" ca="1" si="151"/>
        <v>404070</v>
      </c>
      <c r="D256" s="250">
        <f t="shared" ca="1" si="152"/>
        <v>2666040</v>
      </c>
      <c r="E256" s="249">
        <f t="shared" ca="1" si="169"/>
        <v>0</v>
      </c>
      <c r="F256" s="250" t="str">
        <f t="shared" si="153"/>
        <v/>
      </c>
      <c r="G256" s="249" t="str">
        <f t="shared" si="170"/>
        <v/>
      </c>
      <c r="H256" s="250">
        <f t="shared" si="154"/>
        <v>3474180</v>
      </c>
      <c r="I256" s="249">
        <f t="shared" ca="1" si="171"/>
        <v>0</v>
      </c>
      <c r="J256" s="250" t="str">
        <f t="shared" ca="1" si="155"/>
        <v/>
      </c>
      <c r="K256" s="249" t="str">
        <f t="shared" ca="1" si="156"/>
        <v/>
      </c>
      <c r="L256" s="250" t="str">
        <f t="shared" ca="1" si="157"/>
        <v/>
      </c>
      <c r="M256" s="249" t="str">
        <f t="shared" ca="1" si="158"/>
        <v/>
      </c>
      <c r="N256" s="250" t="str">
        <f t="shared" ca="1" si="159"/>
        <v/>
      </c>
      <c r="O256" s="249" t="str">
        <f t="shared" ca="1" si="160"/>
        <v/>
      </c>
      <c r="P256" s="250" t="str">
        <f t="shared" ca="1" si="161"/>
        <v/>
      </c>
      <c r="Q256" s="249" t="str">
        <f t="shared" ca="1" si="162"/>
        <v/>
      </c>
      <c r="R256" s="250" t="str">
        <f t="shared" ca="1" si="163"/>
        <v/>
      </c>
      <c r="S256" s="249" t="str">
        <f t="shared" ca="1" si="164"/>
        <v/>
      </c>
      <c r="T256" s="250" t="str">
        <f t="shared" ca="1" si="165"/>
        <v/>
      </c>
      <c r="U256" s="249" t="str">
        <f t="shared" ca="1" si="166"/>
        <v/>
      </c>
      <c r="V256" s="250" t="str">
        <f t="shared" ca="1" si="167"/>
        <v/>
      </c>
      <c r="W256" s="249" t="str">
        <f t="shared" ca="1" si="168"/>
        <v/>
      </c>
      <c r="X256" s="250"/>
      <c r="Y256" s="249"/>
      <c r="Z256" s="250"/>
      <c r="AA256" s="249"/>
      <c r="AB256" s="250"/>
      <c r="AC256" s="249"/>
      <c r="AD256" s="250"/>
      <c r="AE256" s="249"/>
      <c r="AF256" s="250"/>
      <c r="AG256" s="249"/>
      <c r="AH256" s="250"/>
      <c r="AI256" s="249"/>
      <c r="AJ256" s="250"/>
      <c r="AK256" s="249"/>
      <c r="AL256" s="250"/>
      <c r="AM256" s="249"/>
      <c r="AN256" s="250"/>
      <c r="AO256" s="249"/>
      <c r="AP256" s="250"/>
      <c r="AQ256" s="249"/>
      <c r="AR256" s="250"/>
      <c r="AS256" s="249"/>
      <c r="AT256" s="250"/>
      <c r="AU256" s="249"/>
      <c r="AV256" s="250"/>
      <c r="AW256" s="249"/>
      <c r="AX256" s="250"/>
      <c r="AY256" s="249"/>
      <c r="AZ256" s="250"/>
      <c r="BA256" s="249"/>
      <c r="BB256" s="250"/>
      <c r="BC256" s="249"/>
      <c r="BD256" s="250"/>
      <c r="BE256" s="249"/>
      <c r="BF256" s="250"/>
      <c r="BG256" s="249"/>
      <c r="BH256" s="250"/>
      <c r="BI256" s="249"/>
      <c r="BJ256" s="250"/>
      <c r="BK256" s="249"/>
    </row>
    <row r="257" spans="1:63" s="301" customFormat="1" ht="21" customHeight="1" x14ac:dyDescent="0.2">
      <c r="A257" s="245" t="e">
        <f t="shared" si="172"/>
        <v>#VALUE!</v>
      </c>
      <c r="B257" s="246" t="s">
        <v>1030</v>
      </c>
      <c r="C257" s="247">
        <f t="shared" ca="1" si="151"/>
        <v>26070</v>
      </c>
      <c r="D257" s="250">
        <f t="shared" ca="1" si="152"/>
        <v>1970940</v>
      </c>
      <c r="E257" s="249">
        <f t="shared" ca="1" si="169"/>
        <v>0</v>
      </c>
      <c r="F257" s="250" t="str">
        <f t="shared" si="153"/>
        <v/>
      </c>
      <c r="G257" s="249" t="str">
        <f t="shared" si="170"/>
        <v/>
      </c>
      <c r="H257" s="250">
        <f t="shared" si="154"/>
        <v>1918800</v>
      </c>
      <c r="I257" s="249">
        <f t="shared" ca="1" si="171"/>
        <v>0</v>
      </c>
      <c r="J257" s="250" t="str">
        <f t="shared" ca="1" si="155"/>
        <v/>
      </c>
      <c r="K257" s="249" t="str">
        <f t="shared" ca="1" si="156"/>
        <v/>
      </c>
      <c r="L257" s="250" t="str">
        <f t="shared" ca="1" si="157"/>
        <v/>
      </c>
      <c r="M257" s="249" t="str">
        <f t="shared" ca="1" si="158"/>
        <v/>
      </c>
      <c r="N257" s="250" t="str">
        <f t="shared" ca="1" si="159"/>
        <v/>
      </c>
      <c r="O257" s="249" t="str">
        <f t="shared" ca="1" si="160"/>
        <v/>
      </c>
      <c r="P257" s="250" t="str">
        <f t="shared" ca="1" si="161"/>
        <v/>
      </c>
      <c r="Q257" s="249" t="str">
        <f t="shared" ca="1" si="162"/>
        <v/>
      </c>
      <c r="R257" s="250" t="str">
        <f t="shared" ca="1" si="163"/>
        <v/>
      </c>
      <c r="S257" s="249" t="str">
        <f t="shared" ca="1" si="164"/>
        <v/>
      </c>
      <c r="T257" s="250" t="str">
        <f t="shared" ca="1" si="165"/>
        <v/>
      </c>
      <c r="U257" s="249" t="str">
        <f t="shared" ca="1" si="166"/>
        <v/>
      </c>
      <c r="V257" s="250" t="str">
        <f t="shared" ca="1" si="167"/>
        <v/>
      </c>
      <c r="W257" s="249" t="str">
        <f t="shared" ca="1" si="168"/>
        <v/>
      </c>
      <c r="X257" s="250"/>
      <c r="Y257" s="249"/>
      <c r="Z257" s="250"/>
      <c r="AA257" s="249"/>
      <c r="AB257" s="250"/>
      <c r="AC257" s="249"/>
      <c r="AD257" s="250"/>
      <c r="AE257" s="249"/>
      <c r="AF257" s="250"/>
      <c r="AG257" s="249"/>
      <c r="AH257" s="250"/>
      <c r="AI257" s="249"/>
      <c r="AJ257" s="250"/>
      <c r="AK257" s="249"/>
      <c r="AL257" s="250"/>
      <c r="AM257" s="249"/>
      <c r="AN257" s="250"/>
      <c r="AO257" s="249"/>
      <c r="AP257" s="250"/>
      <c r="AQ257" s="249"/>
      <c r="AR257" s="250"/>
      <c r="AS257" s="249"/>
      <c r="AT257" s="250"/>
      <c r="AU257" s="249"/>
      <c r="AV257" s="250"/>
      <c r="AW257" s="249"/>
      <c r="AX257" s="250"/>
      <c r="AY257" s="249"/>
      <c r="AZ257" s="250"/>
      <c r="BA257" s="249"/>
      <c r="BB257" s="250"/>
      <c r="BC257" s="249"/>
      <c r="BD257" s="250"/>
      <c r="BE257" s="249"/>
      <c r="BF257" s="250"/>
      <c r="BG257" s="249"/>
      <c r="BH257" s="250"/>
      <c r="BI257" s="249"/>
      <c r="BJ257" s="250"/>
      <c r="BK257" s="249"/>
    </row>
    <row r="258" spans="1:63" s="301" customFormat="1" ht="21" customHeight="1" x14ac:dyDescent="0.2">
      <c r="A258" s="245" t="e">
        <f t="shared" si="172"/>
        <v>#VALUE!</v>
      </c>
      <c r="B258" s="246" t="s">
        <v>1034</v>
      </c>
      <c r="C258" s="247">
        <f t="shared" ca="1" si="151"/>
        <v>258793</v>
      </c>
      <c r="D258" s="250">
        <f t="shared" ca="1" si="152"/>
        <v>2700976</v>
      </c>
      <c r="E258" s="249">
        <f t="shared" ca="1" si="169"/>
        <v>0</v>
      </c>
      <c r="F258" s="250" t="str">
        <f t="shared" si="153"/>
        <v/>
      </c>
      <c r="G258" s="249" t="str">
        <f t="shared" si="170"/>
        <v/>
      </c>
      <c r="H258" s="250">
        <f t="shared" si="154"/>
        <v>2183390</v>
      </c>
      <c r="I258" s="249">
        <f t="shared" ca="1" si="171"/>
        <v>0</v>
      </c>
      <c r="J258" s="250" t="str">
        <f t="shared" ca="1" si="155"/>
        <v/>
      </c>
      <c r="K258" s="249" t="str">
        <f t="shared" ca="1" si="156"/>
        <v/>
      </c>
      <c r="L258" s="250" t="str">
        <f t="shared" ca="1" si="157"/>
        <v/>
      </c>
      <c r="M258" s="249" t="str">
        <f t="shared" ca="1" si="158"/>
        <v/>
      </c>
      <c r="N258" s="250" t="str">
        <f t="shared" ca="1" si="159"/>
        <v/>
      </c>
      <c r="O258" s="249" t="str">
        <f t="shared" ca="1" si="160"/>
        <v/>
      </c>
      <c r="P258" s="250" t="str">
        <f t="shared" ca="1" si="161"/>
        <v/>
      </c>
      <c r="Q258" s="249" t="str">
        <f t="shared" ca="1" si="162"/>
        <v/>
      </c>
      <c r="R258" s="250" t="str">
        <f t="shared" ca="1" si="163"/>
        <v/>
      </c>
      <c r="S258" s="249" t="str">
        <f t="shared" ca="1" si="164"/>
        <v/>
      </c>
      <c r="T258" s="250" t="str">
        <f t="shared" ca="1" si="165"/>
        <v/>
      </c>
      <c r="U258" s="249" t="str">
        <f t="shared" ca="1" si="166"/>
        <v/>
      </c>
      <c r="V258" s="250" t="str">
        <f t="shared" ca="1" si="167"/>
        <v/>
      </c>
      <c r="W258" s="249" t="str">
        <f t="shared" ca="1" si="168"/>
        <v/>
      </c>
      <c r="X258" s="250"/>
      <c r="Y258" s="249"/>
      <c r="Z258" s="250"/>
      <c r="AA258" s="249"/>
      <c r="AB258" s="250"/>
      <c r="AC258" s="249"/>
      <c r="AD258" s="250"/>
      <c r="AE258" s="249"/>
      <c r="AF258" s="250"/>
      <c r="AG258" s="249"/>
      <c r="AH258" s="250"/>
      <c r="AI258" s="249"/>
      <c r="AJ258" s="250"/>
      <c r="AK258" s="249"/>
      <c r="AL258" s="250"/>
      <c r="AM258" s="249"/>
      <c r="AN258" s="250"/>
      <c r="AO258" s="249"/>
      <c r="AP258" s="250"/>
      <c r="AQ258" s="249"/>
      <c r="AR258" s="250"/>
      <c r="AS258" s="249"/>
      <c r="AT258" s="250"/>
      <c r="AU258" s="249"/>
      <c r="AV258" s="250"/>
      <c r="AW258" s="249"/>
      <c r="AX258" s="250"/>
      <c r="AY258" s="249"/>
      <c r="AZ258" s="250"/>
      <c r="BA258" s="249"/>
      <c r="BB258" s="250"/>
      <c r="BC258" s="249"/>
      <c r="BD258" s="250"/>
      <c r="BE258" s="249"/>
      <c r="BF258" s="250"/>
      <c r="BG258" s="249"/>
      <c r="BH258" s="250"/>
      <c r="BI258" s="249"/>
      <c r="BJ258" s="250"/>
      <c r="BK258" s="249"/>
    </row>
    <row r="259" spans="1:63" s="301" customFormat="1" ht="21" customHeight="1" x14ac:dyDescent="0.2">
      <c r="A259" s="245" t="e">
        <f t="shared" si="172"/>
        <v>#VALUE!</v>
      </c>
      <c r="B259" s="246" t="s">
        <v>1035</v>
      </c>
      <c r="C259" s="247">
        <f t="shared" ca="1" si="151"/>
        <v>976975.5</v>
      </c>
      <c r="D259" s="250">
        <f t="shared" ca="1" si="152"/>
        <v>8249397</v>
      </c>
      <c r="E259" s="249">
        <f t="shared" ca="1" si="169"/>
        <v>0</v>
      </c>
      <c r="F259" s="250" t="str">
        <f t="shared" si="153"/>
        <v/>
      </c>
      <c r="G259" s="249" t="str">
        <f t="shared" si="170"/>
        <v/>
      </c>
      <c r="H259" s="250">
        <f t="shared" si="154"/>
        <v>6295446</v>
      </c>
      <c r="I259" s="249">
        <f t="shared" ca="1" si="171"/>
        <v>0</v>
      </c>
      <c r="J259" s="250" t="str">
        <f t="shared" ca="1" si="155"/>
        <v/>
      </c>
      <c r="K259" s="249" t="str">
        <f t="shared" ca="1" si="156"/>
        <v/>
      </c>
      <c r="L259" s="250" t="str">
        <f t="shared" ca="1" si="157"/>
        <v/>
      </c>
      <c r="M259" s="249" t="str">
        <f t="shared" ca="1" si="158"/>
        <v/>
      </c>
      <c r="N259" s="250" t="str">
        <f t="shared" ca="1" si="159"/>
        <v/>
      </c>
      <c r="O259" s="249" t="str">
        <f t="shared" ca="1" si="160"/>
        <v/>
      </c>
      <c r="P259" s="250" t="str">
        <f t="shared" ca="1" si="161"/>
        <v/>
      </c>
      <c r="Q259" s="249" t="str">
        <f t="shared" ca="1" si="162"/>
        <v/>
      </c>
      <c r="R259" s="250" t="str">
        <f t="shared" ca="1" si="163"/>
        <v/>
      </c>
      <c r="S259" s="249" t="str">
        <f t="shared" ca="1" si="164"/>
        <v/>
      </c>
      <c r="T259" s="250" t="str">
        <f t="shared" ca="1" si="165"/>
        <v/>
      </c>
      <c r="U259" s="249" t="str">
        <f t="shared" ca="1" si="166"/>
        <v/>
      </c>
      <c r="V259" s="250" t="str">
        <f t="shared" ca="1" si="167"/>
        <v/>
      </c>
      <c r="W259" s="249" t="str">
        <f t="shared" ca="1" si="168"/>
        <v/>
      </c>
      <c r="X259" s="250"/>
      <c r="Y259" s="249"/>
      <c r="Z259" s="250"/>
      <c r="AA259" s="249"/>
      <c r="AB259" s="250"/>
      <c r="AC259" s="249"/>
      <c r="AD259" s="250"/>
      <c r="AE259" s="249"/>
      <c r="AF259" s="250"/>
      <c r="AG259" s="249"/>
      <c r="AH259" s="250"/>
      <c r="AI259" s="249"/>
      <c r="AJ259" s="250"/>
      <c r="AK259" s="249"/>
      <c r="AL259" s="250"/>
      <c r="AM259" s="249"/>
      <c r="AN259" s="250"/>
      <c r="AO259" s="249"/>
      <c r="AP259" s="250"/>
      <c r="AQ259" s="249"/>
      <c r="AR259" s="250"/>
      <c r="AS259" s="249"/>
      <c r="AT259" s="250"/>
      <c r="AU259" s="249"/>
      <c r="AV259" s="250"/>
      <c r="AW259" s="249"/>
      <c r="AX259" s="250"/>
      <c r="AY259" s="249"/>
      <c r="AZ259" s="250"/>
      <c r="BA259" s="249"/>
      <c r="BB259" s="250"/>
      <c r="BC259" s="249"/>
      <c r="BD259" s="250"/>
      <c r="BE259" s="249"/>
      <c r="BF259" s="250"/>
      <c r="BG259" s="249"/>
      <c r="BH259" s="250"/>
      <c r="BI259" s="249"/>
      <c r="BJ259" s="250"/>
      <c r="BK259" s="249"/>
    </row>
    <row r="260" spans="1:63" s="301" customFormat="1" ht="21" customHeight="1" x14ac:dyDescent="0.2">
      <c r="A260" s="245" t="e">
        <f t="shared" si="172"/>
        <v>#VALUE!</v>
      </c>
      <c r="B260" s="246" t="s">
        <v>1036</v>
      </c>
      <c r="C260" s="247">
        <f t="shared" ca="1" si="151"/>
        <v>545457</v>
      </c>
      <c r="D260" s="250">
        <f t="shared" ca="1" si="152"/>
        <v>9163248</v>
      </c>
      <c r="E260" s="249">
        <f t="shared" ca="1" si="169"/>
        <v>0</v>
      </c>
      <c r="F260" s="250" t="str">
        <f t="shared" si="153"/>
        <v/>
      </c>
      <c r="G260" s="249" t="str">
        <f t="shared" si="170"/>
        <v/>
      </c>
      <c r="H260" s="250">
        <f t="shared" si="154"/>
        <v>8072334</v>
      </c>
      <c r="I260" s="249">
        <f t="shared" ca="1" si="171"/>
        <v>0</v>
      </c>
      <c r="J260" s="250" t="str">
        <f t="shared" ca="1" si="155"/>
        <v/>
      </c>
      <c r="K260" s="249" t="str">
        <f t="shared" ca="1" si="156"/>
        <v/>
      </c>
      <c r="L260" s="250" t="str">
        <f t="shared" ca="1" si="157"/>
        <v/>
      </c>
      <c r="M260" s="249" t="str">
        <f t="shared" ca="1" si="158"/>
        <v/>
      </c>
      <c r="N260" s="250" t="str">
        <f t="shared" ca="1" si="159"/>
        <v/>
      </c>
      <c r="O260" s="249" t="str">
        <f t="shared" ca="1" si="160"/>
        <v/>
      </c>
      <c r="P260" s="250" t="str">
        <f t="shared" ca="1" si="161"/>
        <v/>
      </c>
      <c r="Q260" s="249" t="str">
        <f t="shared" ca="1" si="162"/>
        <v/>
      </c>
      <c r="R260" s="250" t="str">
        <f t="shared" ca="1" si="163"/>
        <v/>
      </c>
      <c r="S260" s="249" t="str">
        <f t="shared" ca="1" si="164"/>
        <v/>
      </c>
      <c r="T260" s="250" t="str">
        <f t="shared" ca="1" si="165"/>
        <v/>
      </c>
      <c r="U260" s="249" t="str">
        <f t="shared" ca="1" si="166"/>
        <v/>
      </c>
      <c r="V260" s="250" t="str">
        <f t="shared" ca="1" si="167"/>
        <v/>
      </c>
      <c r="W260" s="249" t="str">
        <f t="shared" ca="1" si="168"/>
        <v/>
      </c>
      <c r="X260" s="250"/>
      <c r="Y260" s="249"/>
      <c r="Z260" s="250"/>
      <c r="AA260" s="249"/>
      <c r="AB260" s="250"/>
      <c r="AC260" s="249"/>
      <c r="AD260" s="250"/>
      <c r="AE260" s="249"/>
      <c r="AF260" s="250"/>
      <c r="AG260" s="249"/>
      <c r="AH260" s="250"/>
      <c r="AI260" s="249"/>
      <c r="AJ260" s="250"/>
      <c r="AK260" s="249"/>
      <c r="AL260" s="250"/>
      <c r="AM260" s="249"/>
      <c r="AN260" s="250"/>
      <c r="AO260" s="249"/>
      <c r="AP260" s="250"/>
      <c r="AQ260" s="249"/>
      <c r="AR260" s="250"/>
      <c r="AS260" s="249"/>
      <c r="AT260" s="250"/>
      <c r="AU260" s="249"/>
      <c r="AV260" s="250"/>
      <c r="AW260" s="249"/>
      <c r="AX260" s="250"/>
      <c r="AY260" s="249"/>
      <c r="AZ260" s="250"/>
      <c r="BA260" s="249"/>
      <c r="BB260" s="250"/>
      <c r="BC260" s="249"/>
      <c r="BD260" s="250"/>
      <c r="BE260" s="249"/>
      <c r="BF260" s="250"/>
      <c r="BG260" s="249"/>
      <c r="BH260" s="250"/>
      <c r="BI260" s="249"/>
      <c r="BJ260" s="250"/>
      <c r="BK260" s="249"/>
    </row>
    <row r="261" spans="1:63" s="301" customFormat="1" ht="21" customHeight="1" x14ac:dyDescent="0.2">
      <c r="A261" s="245" t="e">
        <f t="shared" si="172"/>
        <v>#VALUE!</v>
      </c>
      <c r="B261" s="246" t="s">
        <v>1037</v>
      </c>
      <c r="C261" s="247">
        <f t="shared" ca="1" si="151"/>
        <v>363638</v>
      </c>
      <c r="D261" s="250">
        <f t="shared" ca="1" si="152"/>
        <v>6108832</v>
      </c>
      <c r="E261" s="249">
        <f t="shared" ca="1" si="169"/>
        <v>0</v>
      </c>
      <c r="F261" s="250" t="str">
        <f t="shared" si="153"/>
        <v/>
      </c>
      <c r="G261" s="249" t="str">
        <f t="shared" si="170"/>
        <v/>
      </c>
      <c r="H261" s="250">
        <f t="shared" si="154"/>
        <v>5381556</v>
      </c>
      <c r="I261" s="249">
        <f t="shared" ca="1" si="171"/>
        <v>0</v>
      </c>
      <c r="J261" s="250" t="str">
        <f t="shared" ca="1" si="155"/>
        <v/>
      </c>
      <c r="K261" s="249" t="str">
        <f t="shared" ca="1" si="156"/>
        <v/>
      </c>
      <c r="L261" s="250" t="str">
        <f t="shared" ca="1" si="157"/>
        <v/>
      </c>
      <c r="M261" s="249" t="str">
        <f t="shared" ca="1" si="158"/>
        <v/>
      </c>
      <c r="N261" s="250" t="str">
        <f t="shared" ca="1" si="159"/>
        <v/>
      </c>
      <c r="O261" s="249" t="str">
        <f t="shared" ca="1" si="160"/>
        <v/>
      </c>
      <c r="P261" s="250" t="str">
        <f t="shared" ca="1" si="161"/>
        <v/>
      </c>
      <c r="Q261" s="249" t="str">
        <f t="shared" ca="1" si="162"/>
        <v/>
      </c>
      <c r="R261" s="250" t="str">
        <f t="shared" ca="1" si="163"/>
        <v/>
      </c>
      <c r="S261" s="249" t="str">
        <f t="shared" ca="1" si="164"/>
        <v/>
      </c>
      <c r="T261" s="250" t="str">
        <f t="shared" ca="1" si="165"/>
        <v/>
      </c>
      <c r="U261" s="249" t="str">
        <f t="shared" ca="1" si="166"/>
        <v/>
      </c>
      <c r="V261" s="250" t="str">
        <f t="shared" ca="1" si="167"/>
        <v/>
      </c>
      <c r="W261" s="249" t="str">
        <f t="shared" ca="1" si="168"/>
        <v/>
      </c>
      <c r="X261" s="250"/>
      <c r="Y261" s="249"/>
      <c r="Z261" s="250"/>
      <c r="AA261" s="249"/>
      <c r="AB261" s="250"/>
      <c r="AC261" s="249"/>
      <c r="AD261" s="250"/>
      <c r="AE261" s="249"/>
      <c r="AF261" s="250"/>
      <c r="AG261" s="249"/>
      <c r="AH261" s="250"/>
      <c r="AI261" s="249"/>
      <c r="AJ261" s="250"/>
      <c r="AK261" s="249"/>
      <c r="AL261" s="250"/>
      <c r="AM261" s="249"/>
      <c r="AN261" s="250"/>
      <c r="AO261" s="249"/>
      <c r="AP261" s="250"/>
      <c r="AQ261" s="249"/>
      <c r="AR261" s="250"/>
      <c r="AS261" s="249"/>
      <c r="AT261" s="250"/>
      <c r="AU261" s="249"/>
      <c r="AV261" s="250"/>
      <c r="AW261" s="249"/>
      <c r="AX261" s="250"/>
      <c r="AY261" s="249"/>
      <c r="AZ261" s="250"/>
      <c r="BA261" s="249"/>
      <c r="BB261" s="250"/>
      <c r="BC261" s="249"/>
      <c r="BD261" s="250"/>
      <c r="BE261" s="249"/>
      <c r="BF261" s="250"/>
      <c r="BG261" s="249"/>
      <c r="BH261" s="250"/>
      <c r="BI261" s="249"/>
      <c r="BJ261" s="250"/>
      <c r="BK261" s="249"/>
    </row>
    <row r="262" spans="1:63" s="301" customFormat="1" ht="21" customHeight="1" x14ac:dyDescent="0.2">
      <c r="A262" s="245" t="e">
        <f t="shared" si="172"/>
        <v>#VALUE!</v>
      </c>
      <c r="B262" s="246" t="s">
        <v>1038</v>
      </c>
      <c r="C262" s="247">
        <f t="shared" ref="C262:C325" ca="1" si="173">IF(B262="","",IF($L$4="Media aritmética",ROUND(AVERAGE(D262,F262,H262,J262,L262,N262,P262,R262,T262,V262,X262,Z262,AB262,AF262,AH262,AD262,AJ262,AL262,AN262,AP262,AR262),2),ROUND(_xlfn.STDEV.P(D262,F262,H262,J262,L262,N262,P262,R262,T262,V262,X262,Z262,AB262,AF262,AH262,AD262,AJ262,AL262,AN262,AP262,AR262),2)))</f>
        <v>430984.5</v>
      </c>
      <c r="D262" s="250">
        <f t="shared" ref="D262:D325" ca="1" si="174">IF($D$8="Habilitado",IF($B262="","",ROUND(VLOOKUP($B262,UNITARIO_1,17,FALSE),2)),"")</f>
        <v>9358536</v>
      </c>
      <c r="E262" s="249">
        <f t="shared" ca="1" si="169"/>
        <v>0</v>
      </c>
      <c r="F262" s="250" t="str">
        <f t="shared" ref="F262:F325" si="175">IF($F$8="Habilitado",IF($B262="","",ROUND(VLOOKUP($B262,UNITARIO_2,17,FALSE),2)),"")</f>
        <v/>
      </c>
      <c r="G262" s="249" t="str">
        <f t="shared" si="170"/>
        <v/>
      </c>
      <c r="H262" s="250">
        <f t="shared" ref="H262:H325" si="176">IF($H$8="Habilitado",IF($B262="","",ROUND(VLOOKUP($B262,UNITARIO_3,17,FALSE),2)),"")</f>
        <v>8496567</v>
      </c>
      <c r="I262" s="249">
        <f t="shared" ca="1" si="171"/>
        <v>0</v>
      </c>
      <c r="J262" s="250" t="str">
        <f t="shared" ref="J262:J325" ca="1" si="177">IF($J$8="Habilitado",IF($B262="","",ROUND(VLOOKUP($B262,UNITARIO_4,5,FALSE),2)),"")</f>
        <v/>
      </c>
      <c r="K262" s="249" t="str">
        <f t="shared" ref="K262:K325" ca="1" si="178">IF($B262="","",IF(J262="","",IF($L$4="Media aritmética",(J262&lt;=$C262)*($H$5/$C$5)+(J262&gt;$C262)*0,IF(AND(ROUND(AVERAGE($D262,$F262,$H262,$J262,$L262,$N262,$P262,$R262,$T262,$V262,$X262,$Z262,$AB262,$AD262,$AF262,$AH262,$AJ262,AL262,AN262,AP262,AR262,AT262,AV262,AX262,AZ262,BB262,BD262,BF262,BH262,BJ262),2)-$C262/2&lt;=J262,(ROUND(AVERAGE($D262,$F262,$H262,$J262,$L262,$N262,$P262,$R262,$T262,$V262,$X262,$Z262,$AB262,$AD262,$AF262,$AH262,$AJ262,AL262,AN262,AP262,AR262,AT262,AV262,AX262,AZ262,BB262,BD262,BF262,BH262,BJ262),2)+$C262/2&gt;J262)),($H$5/$C$5),0))))</f>
        <v/>
      </c>
      <c r="L262" s="250" t="str">
        <f t="shared" ref="L262:L325" ca="1" si="179">IF($L$8="Habilitado",IF($B262="","",ROUND(VLOOKUP($B262,UNITARIO_5,5,FALSE),2)),"")</f>
        <v/>
      </c>
      <c r="M262" s="249" t="str">
        <f t="shared" ref="M262:M325" ca="1" si="180">IF($B262="","",IF(L262="","",IF($L$4="Media aritmética",(L262&lt;=$C262)*($H$5/$C$5)+(L262&gt;$C262)*0,IF(AND(ROUND(AVERAGE($D262,$F262,$H262,$J262,$L262,$N262,$P262,$R262,$T262,$V262,$X262,$Z262,$AB262,$AD262,$AF262,$AH262,$AJ262,AL262,AN262,AP262,AR262,AT262,AV262,AX262,AZ262,BB262,BD262,BF262,BH262,BJ262),2)-$C262/2&lt;=L262,(ROUND(AVERAGE($D262,$F262,$H262,$J262,$L262,$N262,$P262,$R262,$T262,$V262,$X262,$Z262,$AB262,$AD262,$AF262,$AH262,$AJ262,AL262,AN262,AP262,AR262,AT262,AV262,AX262,AZ262,BB262,BD262,BF262,BH262,BJ262),2)+$C262/2&gt;L262)),($H$5/$C$5),0))))</f>
        <v/>
      </c>
      <c r="N262" s="250" t="str">
        <f t="shared" ref="N262:N325" ca="1" si="181">IF($N$8="Habilitado",IF($B262="","",ROUND(VLOOKUP($B262,UNITARIO_6,5,FALSE),2)),"")</f>
        <v/>
      </c>
      <c r="O262" s="249" t="str">
        <f t="shared" ref="O262:O325" ca="1" si="182">IF($B262="","",IF(N262="","",IF($L$4="Media aritmética",(N262&lt;=$C262)*($H$5/$C$5)+(N262&gt;$C262)*0,IF(AND(ROUND(AVERAGE($D262,$F262,$H262,$J262,$L262,$N262,$P262,$R262,$T262,$V262,$X262,$Z262,$AB262,$AD262,$AF262,$AH262,$AJ262,AL262,AN262,AP262,AR262,AT262,AV262,AX262,AZ262,BB262,BD262,BF262,BH262,BJ262),2)-$C262/2&lt;=N262,(ROUND(AVERAGE($D262,$F262,$H262,$J262,$L262,$N262,$P262,$R262,$T262,$V262,$X262,$Z262,$AB262,$AD262,$AF262,$AH262,$AJ262,AL262,AN262,AP262,AR262,AT262,AV262,AX262,AZ262,BB262,BD262,BF262,BH262,BJ262),2)+$C262/2&gt;N262)),($H$5/$C$5),0))))</f>
        <v/>
      </c>
      <c r="P262" s="250" t="str">
        <f t="shared" ref="P262:P325" ca="1" si="183">IF($P$8="Habilitado",IF($B262="","",ROUND(VLOOKUP($B262,UNITARIO_7,5,FALSE),2)),"")</f>
        <v/>
      </c>
      <c r="Q262" s="249" t="str">
        <f t="shared" ref="Q262:Q325" ca="1" si="184">IF($B262="","",IF(P262="","",IF($L$4="Media aritmética",(P262&lt;=$C262)*($H$5/$C$5)+(P262&gt;$C262)*0,IF(AND(ROUND(AVERAGE($D262,$F262,$H262,$J262,$L262,$N262,$P262,$R262,$T262,$V262,$X262,$Z262,$AB262,$AD262,$AF262,$AH262,$AJ262,AL262,AN262,AP262,AR262,AT262,AV262,AX262,AZ262,BB262,BD262,BF262,BH262,BJ262),2)-$C262/2&lt;=P262,(ROUND(AVERAGE($D262,$F262,$H262,$J262,$L262,$N262,$P262,$R262,$T262,$V262,$X262,$Z262,$AB262,$AD262,$AF262,$AH262,$AJ262,AL262,AN262,AP262,AR262,AT262,AV262,AX262,AZ262,BB262,BD262,BF262,BH262,BJ262),2)+$C262/2&gt;P262)),($H$5/$C$5),0))))</f>
        <v/>
      </c>
      <c r="R262" s="250" t="str">
        <f t="shared" ref="R262:R325" ca="1" si="185">IF($R$8="Habilitado",IF($B262="","",ROUND(VLOOKUP($B262,UNITARIO_8,5,FALSE),2)),"")</f>
        <v/>
      </c>
      <c r="S262" s="249" t="str">
        <f t="shared" ref="S262:S325" ca="1" si="186">IF($B262="","",IF(R262="","",IF($L$4="Media aritmética",(R262&lt;=$C262)*($H$5/$C$5)+(R262&gt;$C262)*0,IF(AND(ROUND(AVERAGE($D262,$F262,$H262,$J262,$L262,$N262,$P262,$R262,$T262,$V262,$X262,$Z262,$AB262,$AD262,$AF262,$AH262,$AJ262,AL262,AN262,AP262,AR262,AT262,AV262,AX262,AZ262,BB262,BD262,BF262,BH262,BJ262),2)-$C262/2&lt;=R262,(ROUND(AVERAGE($D262,$F262,$H262,$J262,$L262,$N262,$P262,$R262,$T262,$V262,$X262,$Z262,$AB262,$AD262,$AF262,$AH262,$AJ262,AL262,AN262,AP262,AR262,AT262,AV262,AX262,AZ262,BB262,BD262,BF262,BH262,BJ262),2)+$C262/2&gt;R262)),($H$5/$C$5),0))))</f>
        <v/>
      </c>
      <c r="T262" s="250" t="str">
        <f t="shared" ref="T262:T325" ca="1" si="187">IF($T$8="Habilitado",IF($B262="","",ROUND(VLOOKUP($B262,UNITARIO_9,5,FALSE),2)),"")</f>
        <v/>
      </c>
      <c r="U262" s="249" t="str">
        <f t="shared" ref="U262:U325" ca="1" si="188">IF($B262="","",IF(T262="","",IF($L$4="Media aritmética",(T262&lt;=$C262)*($H$5/$C$5)+(T262&gt;$C262)*0,IF(AND(ROUND(AVERAGE($D262,$F262,$H262,$J262,$L262,$N262,$P262,$R262,$T262,$V262,$X262,$Z262,$AB262,$AD262,$AF262,$AH262,$AJ262,AL262,AN262,AP262,AR262,AT262,AV262,AX262,AZ262,BB262,BD262,BF262,BH262,BJ262),2)-$C262/2&lt;=T262,(ROUND(AVERAGE($D262,$F262,$H262,$J262,$L262,$N262,$P262,$R262,$T262,$V262,$X262,$Z262,$AB262,$AD262,$AF262,$AH262,$AJ262,AL262,AN262,AP262,AR262,AT262,AV262,AX262,AZ262,BB262,BD262,BF262,BH262,BJ262),2)+$C262/2&gt;T262)),($H$5/$C$5),0))))</f>
        <v/>
      </c>
      <c r="V262" s="250" t="str">
        <f t="shared" ref="V262:V325" ca="1" si="189">IF($V$8="Habilitado",IF($B262="","",ROUND(VLOOKUP($B262,UNITARIO_10,5,FALSE),2)),"")</f>
        <v/>
      </c>
      <c r="W262" s="249" t="str">
        <f t="shared" ref="W262:W325" ca="1" si="190">IF($B262="","",IF(V262="","",IF($L$4="Media aritmética",(V262&lt;=$C262)*($H$5/$C$5)+(V262&gt;$C262)*0,IF(AND(ROUND(AVERAGE($D262,$F262,$H262,$J262,$L262,$N262,$P262,$R262,$T262,$V262,$X262,$Z262,$AB262,$AD262,$AF262,$AH262,$AJ262,AL262,AN262,AP262,AR262,AT262,AV262,AX262,AZ262,BB262,BD262,BF262,BH262,BJ262),2)-$C262/2&lt;=V262,(ROUND(AVERAGE($D262,$F262,$H262,$J262,$L262,$N262,$P262,$R262,$T262,$V262,$X262,$Z262,$AB262,$AD262,$AF262,$AH262,$AJ262,AL262,AN262,AP262,AR262,AT262,AV262,AX262,AZ262,BB262,BD262,BF262,BH262,BJ262),2)+$C262/2&gt;V262)),($H$5/$C$5),0))))</f>
        <v/>
      </c>
      <c r="X262" s="250"/>
      <c r="Y262" s="249"/>
      <c r="Z262" s="250"/>
      <c r="AA262" s="249"/>
      <c r="AB262" s="250"/>
      <c r="AC262" s="249"/>
      <c r="AD262" s="250"/>
      <c r="AE262" s="249"/>
      <c r="AF262" s="250"/>
      <c r="AG262" s="249"/>
      <c r="AH262" s="250"/>
      <c r="AI262" s="249"/>
      <c r="AJ262" s="250"/>
      <c r="AK262" s="249"/>
      <c r="AL262" s="250"/>
      <c r="AM262" s="249"/>
      <c r="AN262" s="250"/>
      <c r="AO262" s="249"/>
      <c r="AP262" s="250"/>
      <c r="AQ262" s="249"/>
      <c r="AR262" s="250"/>
      <c r="AS262" s="249"/>
      <c r="AT262" s="250"/>
      <c r="AU262" s="249"/>
      <c r="AV262" s="250"/>
      <c r="AW262" s="249"/>
      <c r="AX262" s="250"/>
      <c r="AY262" s="249"/>
      <c r="AZ262" s="250"/>
      <c r="BA262" s="249"/>
      <c r="BB262" s="250"/>
      <c r="BC262" s="249"/>
      <c r="BD262" s="250"/>
      <c r="BE262" s="249"/>
      <c r="BF262" s="250"/>
      <c r="BG262" s="249"/>
      <c r="BH262" s="250"/>
      <c r="BI262" s="249"/>
      <c r="BJ262" s="250"/>
      <c r="BK262" s="249"/>
    </row>
    <row r="263" spans="1:63" s="301" customFormat="1" ht="21" customHeight="1" x14ac:dyDescent="0.2">
      <c r="A263" s="245" t="e">
        <f t="shared" si="172"/>
        <v>#VALUE!</v>
      </c>
      <c r="B263" s="246" t="s">
        <v>1039</v>
      </c>
      <c r="C263" s="247">
        <f t="shared" ca="1" si="173"/>
        <v>507166.5</v>
      </c>
      <c r="D263" s="250">
        <f t="shared" ca="1" si="174"/>
        <v>3634241</v>
      </c>
      <c r="E263" s="249">
        <f t="shared" ref="E263:E326" ca="1" si="191">IF($B263="","",IF(D263="","",IF($L$4="Media aritmética",(D263&lt;=$C263)*($H$5/$C$5)+(D263&gt;$C263)*0,IF(AND(ROUND(AVERAGE($D263,$F263,$H263),2)-$C263/2&lt;=D263,(ROUND(AVERAGE($D263,$F263,$H263),2)+$C263/2&gt;D263)),($H$5/$C$5),0))))</f>
        <v>0</v>
      </c>
      <c r="F263" s="250" t="str">
        <f t="shared" si="175"/>
        <v/>
      </c>
      <c r="G263" s="249" t="str">
        <f t="shared" ref="G263:G326" si="192">IF($B263="","",IF(F263="","",IF($L$4="Media aritmética",(F263&lt;=$C263)*($H$5/$C$5)+(F263&gt;$C263)*0,IF(AND(ROUND(AVERAGE($D263,$F263,$H263),2)-$C263/2&lt;=F263,(ROUND(AVERAGE($D263,$F263,$H263),2)+$C263/2&gt;F263)),($H$5/$C$5),0))))</f>
        <v/>
      </c>
      <c r="H263" s="250">
        <f t="shared" si="176"/>
        <v>2619908</v>
      </c>
      <c r="I263" s="249">
        <f t="shared" ref="I263:I326" ca="1" si="193">IF($B263="","",IF(H263="","",IF($L$4="Media aritmética",(H263&lt;=$C263)*($H$5/$C$5)+(H263&gt;$C263)*0,IF(AND(ROUND(AVERAGE($D263,$F263,$H263),2)-$C263/2&lt;=H263,(ROUND(AVERAGE($D263,$F263,$H263),2)+$C263/2&gt;H263)),($H$5/$C$5),0))))</f>
        <v>0</v>
      </c>
      <c r="J263" s="250" t="str">
        <f t="shared" ca="1" si="177"/>
        <v/>
      </c>
      <c r="K263" s="249" t="str">
        <f t="shared" ca="1" si="178"/>
        <v/>
      </c>
      <c r="L263" s="250" t="str">
        <f t="shared" ca="1" si="179"/>
        <v/>
      </c>
      <c r="M263" s="249" t="str">
        <f t="shared" ca="1" si="180"/>
        <v/>
      </c>
      <c r="N263" s="250" t="str">
        <f t="shared" ca="1" si="181"/>
        <v/>
      </c>
      <c r="O263" s="249" t="str">
        <f t="shared" ca="1" si="182"/>
        <v/>
      </c>
      <c r="P263" s="250" t="str">
        <f t="shared" ca="1" si="183"/>
        <v/>
      </c>
      <c r="Q263" s="249" t="str">
        <f t="shared" ca="1" si="184"/>
        <v/>
      </c>
      <c r="R263" s="250" t="str">
        <f t="shared" ca="1" si="185"/>
        <v/>
      </c>
      <c r="S263" s="249" t="str">
        <f t="shared" ca="1" si="186"/>
        <v/>
      </c>
      <c r="T263" s="250" t="str">
        <f t="shared" ca="1" si="187"/>
        <v/>
      </c>
      <c r="U263" s="249" t="str">
        <f t="shared" ca="1" si="188"/>
        <v/>
      </c>
      <c r="V263" s="250" t="str">
        <f t="shared" ca="1" si="189"/>
        <v/>
      </c>
      <c r="W263" s="249" t="str">
        <f t="shared" ca="1" si="190"/>
        <v/>
      </c>
      <c r="X263" s="250"/>
      <c r="Y263" s="249"/>
      <c r="Z263" s="250"/>
      <c r="AA263" s="249"/>
      <c r="AB263" s="250"/>
      <c r="AC263" s="249"/>
      <c r="AD263" s="250"/>
      <c r="AE263" s="249"/>
      <c r="AF263" s="250"/>
      <c r="AG263" s="249"/>
      <c r="AH263" s="250"/>
      <c r="AI263" s="249"/>
      <c r="AJ263" s="250"/>
      <c r="AK263" s="249"/>
      <c r="AL263" s="250"/>
      <c r="AM263" s="249"/>
      <c r="AN263" s="250"/>
      <c r="AO263" s="249"/>
      <c r="AP263" s="250"/>
      <c r="AQ263" s="249"/>
      <c r="AR263" s="250"/>
      <c r="AS263" s="249"/>
      <c r="AT263" s="250"/>
      <c r="AU263" s="249"/>
      <c r="AV263" s="250"/>
      <c r="AW263" s="249"/>
      <c r="AX263" s="250"/>
      <c r="AY263" s="249"/>
      <c r="AZ263" s="250"/>
      <c r="BA263" s="249"/>
      <c r="BB263" s="250"/>
      <c r="BC263" s="249"/>
      <c r="BD263" s="250"/>
      <c r="BE263" s="249"/>
      <c r="BF263" s="250"/>
      <c r="BG263" s="249"/>
      <c r="BH263" s="250"/>
      <c r="BI263" s="249"/>
      <c r="BJ263" s="250"/>
      <c r="BK263" s="249"/>
    </row>
    <row r="264" spans="1:63" s="301" customFormat="1" ht="21" customHeight="1" x14ac:dyDescent="0.2">
      <c r="A264" s="245" t="e">
        <f t="shared" ref="A264:A327" si="194">+A263+1</f>
        <v>#VALUE!</v>
      </c>
      <c r="B264" s="246" t="s">
        <v>1040</v>
      </c>
      <c r="C264" s="247">
        <f t="shared" ca="1" si="173"/>
        <v>266160</v>
      </c>
      <c r="D264" s="250">
        <f t="shared" ca="1" si="174"/>
        <v>921638</v>
      </c>
      <c r="E264" s="249">
        <f t="shared" ca="1" si="191"/>
        <v>0</v>
      </c>
      <c r="F264" s="250" t="str">
        <f t="shared" si="175"/>
        <v/>
      </c>
      <c r="G264" s="249" t="str">
        <f t="shared" si="192"/>
        <v/>
      </c>
      <c r="H264" s="250">
        <f t="shared" si="176"/>
        <v>389318</v>
      </c>
      <c r="I264" s="249">
        <f t="shared" ca="1" si="193"/>
        <v>0</v>
      </c>
      <c r="J264" s="250" t="str">
        <f t="shared" ca="1" si="177"/>
        <v/>
      </c>
      <c r="K264" s="249" t="str">
        <f t="shared" ca="1" si="178"/>
        <v/>
      </c>
      <c r="L264" s="250" t="str">
        <f t="shared" ca="1" si="179"/>
        <v/>
      </c>
      <c r="M264" s="249" t="str">
        <f t="shared" ca="1" si="180"/>
        <v/>
      </c>
      <c r="N264" s="250" t="str">
        <f t="shared" ca="1" si="181"/>
        <v/>
      </c>
      <c r="O264" s="249" t="str">
        <f t="shared" ca="1" si="182"/>
        <v/>
      </c>
      <c r="P264" s="250" t="str">
        <f t="shared" ca="1" si="183"/>
        <v/>
      </c>
      <c r="Q264" s="249" t="str">
        <f t="shared" ca="1" si="184"/>
        <v/>
      </c>
      <c r="R264" s="250" t="str">
        <f t="shared" ca="1" si="185"/>
        <v/>
      </c>
      <c r="S264" s="249" t="str">
        <f t="shared" ca="1" si="186"/>
        <v/>
      </c>
      <c r="T264" s="250" t="str">
        <f t="shared" ca="1" si="187"/>
        <v/>
      </c>
      <c r="U264" s="249" t="str">
        <f t="shared" ca="1" si="188"/>
        <v/>
      </c>
      <c r="V264" s="250" t="str">
        <f t="shared" ca="1" si="189"/>
        <v/>
      </c>
      <c r="W264" s="249" t="str">
        <f t="shared" ca="1" si="190"/>
        <v/>
      </c>
      <c r="X264" s="250"/>
      <c r="Y264" s="249"/>
      <c r="Z264" s="250"/>
      <c r="AA264" s="249"/>
      <c r="AB264" s="250"/>
      <c r="AC264" s="249"/>
      <c r="AD264" s="250"/>
      <c r="AE264" s="249"/>
      <c r="AF264" s="250"/>
      <c r="AG264" s="249"/>
      <c r="AH264" s="250"/>
      <c r="AI264" s="249"/>
      <c r="AJ264" s="250"/>
      <c r="AK264" s="249"/>
      <c r="AL264" s="250"/>
      <c r="AM264" s="249"/>
      <c r="AN264" s="250"/>
      <c r="AO264" s="249"/>
      <c r="AP264" s="250"/>
      <c r="AQ264" s="249"/>
      <c r="AR264" s="250"/>
      <c r="AS264" s="249"/>
      <c r="AT264" s="250"/>
      <c r="AU264" s="249"/>
      <c r="AV264" s="250"/>
      <c r="AW264" s="249"/>
      <c r="AX264" s="250"/>
      <c r="AY264" s="249"/>
      <c r="AZ264" s="250"/>
      <c r="BA264" s="249"/>
      <c r="BB264" s="250"/>
      <c r="BC264" s="249"/>
      <c r="BD264" s="250"/>
      <c r="BE264" s="249"/>
      <c r="BF264" s="250"/>
      <c r="BG264" s="249"/>
      <c r="BH264" s="250"/>
      <c r="BI264" s="249"/>
      <c r="BJ264" s="250"/>
      <c r="BK264" s="249"/>
    </row>
    <row r="265" spans="1:63" s="301" customFormat="1" ht="21" customHeight="1" x14ac:dyDescent="0.2">
      <c r="A265" s="245" t="e">
        <f t="shared" si="194"/>
        <v>#VALUE!</v>
      </c>
      <c r="B265" s="246" t="s">
        <v>1041</v>
      </c>
      <c r="C265" s="247">
        <f t="shared" ca="1" si="173"/>
        <v>14406</v>
      </c>
      <c r="D265" s="250">
        <f t="shared" ca="1" si="174"/>
        <v>4643004</v>
      </c>
      <c r="E265" s="249">
        <f t="shared" ca="1" si="191"/>
        <v>0</v>
      </c>
      <c r="F265" s="250" t="str">
        <f t="shared" si="175"/>
        <v/>
      </c>
      <c r="G265" s="249" t="str">
        <f t="shared" si="192"/>
        <v/>
      </c>
      <c r="H265" s="250">
        <f t="shared" si="176"/>
        <v>4671816</v>
      </c>
      <c r="I265" s="249">
        <f t="shared" ca="1" si="193"/>
        <v>0</v>
      </c>
      <c r="J265" s="250" t="str">
        <f t="shared" ca="1" si="177"/>
        <v/>
      </c>
      <c r="K265" s="249" t="str">
        <f t="shared" ca="1" si="178"/>
        <v/>
      </c>
      <c r="L265" s="250" t="str">
        <f t="shared" ca="1" si="179"/>
        <v/>
      </c>
      <c r="M265" s="249" t="str">
        <f t="shared" ca="1" si="180"/>
        <v/>
      </c>
      <c r="N265" s="250" t="str">
        <f t="shared" ca="1" si="181"/>
        <v/>
      </c>
      <c r="O265" s="249" t="str">
        <f t="shared" ca="1" si="182"/>
        <v/>
      </c>
      <c r="P265" s="250" t="str">
        <f t="shared" ca="1" si="183"/>
        <v/>
      </c>
      <c r="Q265" s="249" t="str">
        <f t="shared" ca="1" si="184"/>
        <v/>
      </c>
      <c r="R265" s="250" t="str">
        <f t="shared" ca="1" si="185"/>
        <v/>
      </c>
      <c r="S265" s="249" t="str">
        <f t="shared" ca="1" si="186"/>
        <v/>
      </c>
      <c r="T265" s="250" t="str">
        <f t="shared" ca="1" si="187"/>
        <v/>
      </c>
      <c r="U265" s="249" t="str">
        <f t="shared" ca="1" si="188"/>
        <v/>
      </c>
      <c r="V265" s="250" t="str">
        <f t="shared" ca="1" si="189"/>
        <v/>
      </c>
      <c r="W265" s="249" t="str">
        <f t="shared" ca="1" si="190"/>
        <v/>
      </c>
      <c r="X265" s="250"/>
      <c r="Y265" s="249"/>
      <c r="Z265" s="250"/>
      <c r="AA265" s="249"/>
      <c r="AB265" s="250"/>
      <c r="AC265" s="249"/>
      <c r="AD265" s="250"/>
      <c r="AE265" s="249"/>
      <c r="AF265" s="250"/>
      <c r="AG265" s="249"/>
      <c r="AH265" s="250"/>
      <c r="AI265" s="249"/>
      <c r="AJ265" s="250"/>
      <c r="AK265" s="249"/>
      <c r="AL265" s="250"/>
      <c r="AM265" s="249"/>
      <c r="AN265" s="250"/>
      <c r="AO265" s="249"/>
      <c r="AP265" s="250"/>
      <c r="AQ265" s="249"/>
      <c r="AR265" s="250"/>
      <c r="AS265" s="249"/>
      <c r="AT265" s="250"/>
      <c r="AU265" s="249"/>
      <c r="AV265" s="250"/>
      <c r="AW265" s="249"/>
      <c r="AX265" s="250"/>
      <c r="AY265" s="249"/>
      <c r="AZ265" s="250"/>
      <c r="BA265" s="249"/>
      <c r="BB265" s="250"/>
      <c r="BC265" s="249"/>
      <c r="BD265" s="250"/>
      <c r="BE265" s="249"/>
      <c r="BF265" s="250"/>
      <c r="BG265" s="249"/>
      <c r="BH265" s="250"/>
      <c r="BI265" s="249"/>
      <c r="BJ265" s="250"/>
      <c r="BK265" s="249"/>
    </row>
    <row r="266" spans="1:63" s="301" customFormat="1" ht="21" customHeight="1" x14ac:dyDescent="0.2">
      <c r="A266" s="245" t="e">
        <f t="shared" si="194"/>
        <v>#VALUE!</v>
      </c>
      <c r="B266" s="246" t="s">
        <v>1043</v>
      </c>
      <c r="C266" s="247">
        <f t="shared" ca="1" si="173"/>
        <v>80705</v>
      </c>
      <c r="D266" s="250">
        <f t="shared" ca="1" si="174"/>
        <v>572635</v>
      </c>
      <c r="E266" s="249">
        <f t="shared" ca="1" si="191"/>
        <v>0</v>
      </c>
      <c r="F266" s="250" t="str">
        <f t="shared" si="175"/>
        <v/>
      </c>
      <c r="G266" s="249" t="str">
        <f t="shared" si="192"/>
        <v/>
      </c>
      <c r="H266" s="250">
        <f t="shared" si="176"/>
        <v>411225</v>
      </c>
      <c r="I266" s="249">
        <f t="shared" ca="1" si="193"/>
        <v>0</v>
      </c>
      <c r="J266" s="250" t="str">
        <f t="shared" ca="1" si="177"/>
        <v/>
      </c>
      <c r="K266" s="249" t="str">
        <f t="shared" ca="1" si="178"/>
        <v/>
      </c>
      <c r="L266" s="250" t="str">
        <f t="shared" ca="1" si="179"/>
        <v/>
      </c>
      <c r="M266" s="249" t="str">
        <f t="shared" ca="1" si="180"/>
        <v/>
      </c>
      <c r="N266" s="250" t="str">
        <f t="shared" ca="1" si="181"/>
        <v/>
      </c>
      <c r="O266" s="249" t="str">
        <f t="shared" ca="1" si="182"/>
        <v/>
      </c>
      <c r="P266" s="250" t="str">
        <f t="shared" ca="1" si="183"/>
        <v/>
      </c>
      <c r="Q266" s="249" t="str">
        <f t="shared" ca="1" si="184"/>
        <v/>
      </c>
      <c r="R266" s="250" t="str">
        <f t="shared" ca="1" si="185"/>
        <v/>
      </c>
      <c r="S266" s="249" t="str">
        <f t="shared" ca="1" si="186"/>
        <v/>
      </c>
      <c r="T266" s="250" t="str">
        <f t="shared" ca="1" si="187"/>
        <v/>
      </c>
      <c r="U266" s="249" t="str">
        <f t="shared" ca="1" si="188"/>
        <v/>
      </c>
      <c r="V266" s="250" t="str">
        <f t="shared" ca="1" si="189"/>
        <v/>
      </c>
      <c r="W266" s="249" t="str">
        <f t="shared" ca="1" si="190"/>
        <v/>
      </c>
      <c r="X266" s="250"/>
      <c r="Y266" s="249"/>
      <c r="Z266" s="250"/>
      <c r="AA266" s="249"/>
      <c r="AB266" s="250"/>
      <c r="AC266" s="249"/>
      <c r="AD266" s="250"/>
      <c r="AE266" s="249"/>
      <c r="AF266" s="250"/>
      <c r="AG266" s="249"/>
      <c r="AH266" s="250"/>
      <c r="AI266" s="249"/>
      <c r="AJ266" s="250"/>
      <c r="AK266" s="249"/>
      <c r="AL266" s="250"/>
      <c r="AM266" s="249"/>
      <c r="AN266" s="250"/>
      <c r="AO266" s="249"/>
      <c r="AP266" s="250"/>
      <c r="AQ266" s="249"/>
      <c r="AR266" s="250"/>
      <c r="AS266" s="249"/>
      <c r="AT266" s="250"/>
      <c r="AU266" s="249"/>
      <c r="AV266" s="250"/>
      <c r="AW266" s="249"/>
      <c r="AX266" s="250"/>
      <c r="AY266" s="249"/>
      <c r="AZ266" s="250"/>
      <c r="BA266" s="249"/>
      <c r="BB266" s="250"/>
      <c r="BC266" s="249"/>
      <c r="BD266" s="250"/>
      <c r="BE266" s="249"/>
      <c r="BF266" s="250"/>
      <c r="BG266" s="249"/>
      <c r="BH266" s="250"/>
      <c r="BI266" s="249"/>
      <c r="BJ266" s="250"/>
      <c r="BK266" s="249"/>
    </row>
    <row r="267" spans="1:63" s="301" customFormat="1" ht="21" customHeight="1" x14ac:dyDescent="0.2">
      <c r="A267" s="245" t="e">
        <f t="shared" si="194"/>
        <v>#VALUE!</v>
      </c>
      <c r="B267" s="246" t="s">
        <v>1044</v>
      </c>
      <c r="C267" s="247">
        <f t="shared" ca="1" si="173"/>
        <v>188250</v>
      </c>
      <c r="D267" s="250">
        <f t="shared" ca="1" si="174"/>
        <v>2178475</v>
      </c>
      <c r="E267" s="249">
        <f t="shared" ca="1" si="191"/>
        <v>0</v>
      </c>
      <c r="F267" s="250" t="str">
        <f t="shared" si="175"/>
        <v/>
      </c>
      <c r="G267" s="249" t="str">
        <f t="shared" si="192"/>
        <v/>
      </c>
      <c r="H267" s="250">
        <f t="shared" si="176"/>
        <v>1801975</v>
      </c>
      <c r="I267" s="249">
        <f t="shared" ca="1" si="193"/>
        <v>0</v>
      </c>
      <c r="J267" s="250" t="str">
        <f t="shared" ca="1" si="177"/>
        <v/>
      </c>
      <c r="K267" s="249" t="str">
        <f t="shared" ca="1" si="178"/>
        <v/>
      </c>
      <c r="L267" s="250" t="str">
        <f t="shared" ca="1" si="179"/>
        <v/>
      </c>
      <c r="M267" s="249" t="str">
        <f t="shared" ca="1" si="180"/>
        <v/>
      </c>
      <c r="N267" s="250" t="str">
        <f t="shared" ca="1" si="181"/>
        <v/>
      </c>
      <c r="O267" s="249" t="str">
        <f t="shared" ca="1" si="182"/>
        <v/>
      </c>
      <c r="P267" s="250" t="str">
        <f t="shared" ca="1" si="183"/>
        <v/>
      </c>
      <c r="Q267" s="249" t="str">
        <f t="shared" ca="1" si="184"/>
        <v/>
      </c>
      <c r="R267" s="250" t="str">
        <f t="shared" ca="1" si="185"/>
        <v/>
      </c>
      <c r="S267" s="249" t="str">
        <f t="shared" ca="1" si="186"/>
        <v/>
      </c>
      <c r="T267" s="250" t="str">
        <f t="shared" ca="1" si="187"/>
        <v/>
      </c>
      <c r="U267" s="249" t="str">
        <f t="shared" ca="1" si="188"/>
        <v/>
      </c>
      <c r="V267" s="250" t="str">
        <f t="shared" ca="1" si="189"/>
        <v/>
      </c>
      <c r="W267" s="249" t="str">
        <f t="shared" ca="1" si="190"/>
        <v/>
      </c>
      <c r="X267" s="250"/>
      <c r="Y267" s="249"/>
      <c r="Z267" s="250"/>
      <c r="AA267" s="249"/>
      <c r="AB267" s="250"/>
      <c r="AC267" s="249"/>
      <c r="AD267" s="250"/>
      <c r="AE267" s="249"/>
      <c r="AF267" s="250"/>
      <c r="AG267" s="249"/>
      <c r="AH267" s="250"/>
      <c r="AI267" s="249"/>
      <c r="AJ267" s="250"/>
      <c r="AK267" s="249"/>
      <c r="AL267" s="250"/>
      <c r="AM267" s="249"/>
      <c r="AN267" s="250"/>
      <c r="AO267" s="249"/>
      <c r="AP267" s="250"/>
      <c r="AQ267" s="249"/>
      <c r="AR267" s="250"/>
      <c r="AS267" s="249"/>
      <c r="AT267" s="250"/>
      <c r="AU267" s="249"/>
      <c r="AV267" s="250"/>
      <c r="AW267" s="249"/>
      <c r="AX267" s="250"/>
      <c r="AY267" s="249"/>
      <c r="AZ267" s="250"/>
      <c r="BA267" s="249"/>
      <c r="BB267" s="250"/>
      <c r="BC267" s="249"/>
      <c r="BD267" s="250"/>
      <c r="BE267" s="249"/>
      <c r="BF267" s="250"/>
      <c r="BG267" s="249"/>
      <c r="BH267" s="250"/>
      <c r="BI267" s="249"/>
      <c r="BJ267" s="250"/>
      <c r="BK267" s="249"/>
    </row>
    <row r="268" spans="1:63" s="301" customFormat="1" ht="21" customHeight="1" x14ac:dyDescent="0.2">
      <c r="A268" s="245" t="e">
        <f t="shared" si="194"/>
        <v>#VALUE!</v>
      </c>
      <c r="B268" s="246" t="s">
        <v>1045</v>
      </c>
      <c r="C268" s="247">
        <f t="shared" ca="1" si="173"/>
        <v>305200</v>
      </c>
      <c r="D268" s="250">
        <f t="shared" ca="1" si="174"/>
        <v>7231800</v>
      </c>
      <c r="E268" s="249">
        <f t="shared" ca="1" si="191"/>
        <v>0</v>
      </c>
      <c r="F268" s="250" t="str">
        <f t="shared" si="175"/>
        <v/>
      </c>
      <c r="G268" s="249" t="str">
        <f t="shared" si="192"/>
        <v/>
      </c>
      <c r="H268" s="250">
        <f t="shared" si="176"/>
        <v>6621400</v>
      </c>
      <c r="I268" s="249">
        <f t="shared" ca="1" si="193"/>
        <v>0</v>
      </c>
      <c r="J268" s="250" t="str">
        <f t="shared" ca="1" si="177"/>
        <v/>
      </c>
      <c r="K268" s="249" t="str">
        <f t="shared" ca="1" si="178"/>
        <v/>
      </c>
      <c r="L268" s="250" t="str">
        <f t="shared" ca="1" si="179"/>
        <v/>
      </c>
      <c r="M268" s="249" t="str">
        <f t="shared" ca="1" si="180"/>
        <v/>
      </c>
      <c r="N268" s="250" t="str">
        <f t="shared" ca="1" si="181"/>
        <v/>
      </c>
      <c r="O268" s="249" t="str">
        <f t="shared" ca="1" si="182"/>
        <v/>
      </c>
      <c r="P268" s="250" t="str">
        <f t="shared" ca="1" si="183"/>
        <v/>
      </c>
      <c r="Q268" s="249" t="str">
        <f t="shared" ca="1" si="184"/>
        <v/>
      </c>
      <c r="R268" s="250" t="str">
        <f t="shared" ca="1" si="185"/>
        <v/>
      </c>
      <c r="S268" s="249" t="str">
        <f t="shared" ca="1" si="186"/>
        <v/>
      </c>
      <c r="T268" s="250" t="str">
        <f t="shared" ca="1" si="187"/>
        <v/>
      </c>
      <c r="U268" s="249" t="str">
        <f t="shared" ca="1" si="188"/>
        <v/>
      </c>
      <c r="V268" s="250" t="str">
        <f t="shared" ca="1" si="189"/>
        <v/>
      </c>
      <c r="W268" s="249" t="str">
        <f t="shared" ca="1" si="190"/>
        <v/>
      </c>
      <c r="X268" s="250"/>
      <c r="Y268" s="249"/>
      <c r="Z268" s="250"/>
      <c r="AA268" s="249"/>
      <c r="AB268" s="250"/>
      <c r="AC268" s="249"/>
      <c r="AD268" s="250"/>
      <c r="AE268" s="249"/>
      <c r="AF268" s="250"/>
      <c r="AG268" s="249"/>
      <c r="AH268" s="250"/>
      <c r="AI268" s="249"/>
      <c r="AJ268" s="250"/>
      <c r="AK268" s="249"/>
      <c r="AL268" s="250"/>
      <c r="AM268" s="249"/>
      <c r="AN268" s="250"/>
      <c r="AO268" s="249"/>
      <c r="AP268" s="250"/>
      <c r="AQ268" s="249"/>
      <c r="AR268" s="250"/>
      <c r="AS268" s="249"/>
      <c r="AT268" s="250"/>
      <c r="AU268" s="249"/>
      <c r="AV268" s="250"/>
      <c r="AW268" s="249"/>
      <c r="AX268" s="250"/>
      <c r="AY268" s="249"/>
      <c r="AZ268" s="250"/>
      <c r="BA268" s="249"/>
      <c r="BB268" s="250"/>
      <c r="BC268" s="249"/>
      <c r="BD268" s="250"/>
      <c r="BE268" s="249"/>
      <c r="BF268" s="250"/>
      <c r="BG268" s="249"/>
      <c r="BH268" s="250"/>
      <c r="BI268" s="249"/>
      <c r="BJ268" s="250"/>
      <c r="BK268" s="249"/>
    </row>
    <row r="269" spans="1:63" s="301" customFormat="1" ht="21" customHeight="1" x14ac:dyDescent="0.2">
      <c r="A269" s="245" t="e">
        <f t="shared" si="194"/>
        <v>#VALUE!</v>
      </c>
      <c r="B269" s="246" t="s">
        <v>1046</v>
      </c>
      <c r="C269" s="247">
        <f t="shared" ca="1" si="173"/>
        <v>1069940</v>
      </c>
      <c r="D269" s="250">
        <f t="shared" ca="1" si="174"/>
        <v>2507920</v>
      </c>
      <c r="E269" s="249">
        <f t="shared" ca="1" si="191"/>
        <v>0</v>
      </c>
      <c r="F269" s="250" t="str">
        <f t="shared" si="175"/>
        <v/>
      </c>
      <c r="G269" s="249" t="str">
        <f t="shared" si="192"/>
        <v/>
      </c>
      <c r="H269" s="250">
        <f t="shared" si="176"/>
        <v>368040</v>
      </c>
      <c r="I269" s="249">
        <f t="shared" ca="1" si="193"/>
        <v>0</v>
      </c>
      <c r="J269" s="250" t="str">
        <f t="shared" ca="1" si="177"/>
        <v/>
      </c>
      <c r="K269" s="249" t="str">
        <f t="shared" ca="1" si="178"/>
        <v/>
      </c>
      <c r="L269" s="250" t="str">
        <f t="shared" ca="1" si="179"/>
        <v/>
      </c>
      <c r="M269" s="249" t="str">
        <f t="shared" ca="1" si="180"/>
        <v/>
      </c>
      <c r="N269" s="250" t="str">
        <f t="shared" ca="1" si="181"/>
        <v/>
      </c>
      <c r="O269" s="249" t="str">
        <f t="shared" ca="1" si="182"/>
        <v/>
      </c>
      <c r="P269" s="250" t="str">
        <f t="shared" ca="1" si="183"/>
        <v/>
      </c>
      <c r="Q269" s="249" t="str">
        <f t="shared" ca="1" si="184"/>
        <v/>
      </c>
      <c r="R269" s="250" t="str">
        <f t="shared" ca="1" si="185"/>
        <v/>
      </c>
      <c r="S269" s="249" t="str">
        <f t="shared" ca="1" si="186"/>
        <v/>
      </c>
      <c r="T269" s="250" t="str">
        <f t="shared" ca="1" si="187"/>
        <v/>
      </c>
      <c r="U269" s="249" t="str">
        <f t="shared" ca="1" si="188"/>
        <v/>
      </c>
      <c r="V269" s="250" t="str">
        <f t="shared" ca="1" si="189"/>
        <v/>
      </c>
      <c r="W269" s="249" t="str">
        <f t="shared" ca="1" si="190"/>
        <v/>
      </c>
      <c r="X269" s="250"/>
      <c r="Y269" s="249"/>
      <c r="Z269" s="250"/>
      <c r="AA269" s="249"/>
      <c r="AB269" s="250"/>
      <c r="AC269" s="249"/>
      <c r="AD269" s="250"/>
      <c r="AE269" s="249"/>
      <c r="AF269" s="250"/>
      <c r="AG269" s="249"/>
      <c r="AH269" s="250"/>
      <c r="AI269" s="249"/>
      <c r="AJ269" s="250"/>
      <c r="AK269" s="249"/>
      <c r="AL269" s="250"/>
      <c r="AM269" s="249"/>
      <c r="AN269" s="250"/>
      <c r="AO269" s="249"/>
      <c r="AP269" s="250"/>
      <c r="AQ269" s="249"/>
      <c r="AR269" s="250"/>
      <c r="AS269" s="249"/>
      <c r="AT269" s="250"/>
      <c r="AU269" s="249"/>
      <c r="AV269" s="250"/>
      <c r="AW269" s="249"/>
      <c r="AX269" s="250"/>
      <c r="AY269" s="249"/>
      <c r="AZ269" s="250"/>
      <c r="BA269" s="249"/>
      <c r="BB269" s="250"/>
      <c r="BC269" s="249"/>
      <c r="BD269" s="250"/>
      <c r="BE269" s="249"/>
      <c r="BF269" s="250"/>
      <c r="BG269" s="249"/>
      <c r="BH269" s="250"/>
      <c r="BI269" s="249"/>
      <c r="BJ269" s="250"/>
      <c r="BK269" s="249"/>
    </row>
    <row r="270" spans="1:63" s="301" customFormat="1" ht="21" customHeight="1" x14ac:dyDescent="0.2">
      <c r="A270" s="245" t="e">
        <f t="shared" si="194"/>
        <v>#VALUE!</v>
      </c>
      <c r="B270" s="246" t="s">
        <v>1047</v>
      </c>
      <c r="C270" s="247">
        <f t="shared" ca="1" si="173"/>
        <v>109232.5</v>
      </c>
      <c r="D270" s="250">
        <f t="shared" ca="1" si="174"/>
        <v>2888210</v>
      </c>
      <c r="E270" s="249">
        <f t="shared" ca="1" si="191"/>
        <v>0</v>
      </c>
      <c r="F270" s="250" t="str">
        <f t="shared" si="175"/>
        <v/>
      </c>
      <c r="G270" s="249" t="str">
        <f t="shared" si="192"/>
        <v/>
      </c>
      <c r="H270" s="250">
        <f t="shared" si="176"/>
        <v>2669745</v>
      </c>
      <c r="I270" s="249">
        <f t="shared" ca="1" si="193"/>
        <v>0</v>
      </c>
      <c r="J270" s="250" t="str">
        <f t="shared" ca="1" si="177"/>
        <v/>
      </c>
      <c r="K270" s="249" t="str">
        <f t="shared" ca="1" si="178"/>
        <v/>
      </c>
      <c r="L270" s="250" t="str">
        <f t="shared" ca="1" si="179"/>
        <v/>
      </c>
      <c r="M270" s="249" t="str">
        <f t="shared" ca="1" si="180"/>
        <v/>
      </c>
      <c r="N270" s="250" t="str">
        <f t="shared" ca="1" si="181"/>
        <v/>
      </c>
      <c r="O270" s="249" t="str">
        <f t="shared" ca="1" si="182"/>
        <v/>
      </c>
      <c r="P270" s="250" t="str">
        <f t="shared" ca="1" si="183"/>
        <v/>
      </c>
      <c r="Q270" s="249" t="str">
        <f t="shared" ca="1" si="184"/>
        <v/>
      </c>
      <c r="R270" s="250" t="str">
        <f t="shared" ca="1" si="185"/>
        <v/>
      </c>
      <c r="S270" s="249" t="str">
        <f t="shared" ca="1" si="186"/>
        <v/>
      </c>
      <c r="T270" s="250" t="str">
        <f t="shared" ca="1" si="187"/>
        <v/>
      </c>
      <c r="U270" s="249" t="str">
        <f t="shared" ca="1" si="188"/>
        <v/>
      </c>
      <c r="V270" s="250" t="str">
        <f t="shared" ca="1" si="189"/>
        <v/>
      </c>
      <c r="W270" s="249" t="str">
        <f t="shared" ca="1" si="190"/>
        <v/>
      </c>
      <c r="X270" s="250"/>
      <c r="Y270" s="249"/>
      <c r="Z270" s="250"/>
      <c r="AA270" s="249"/>
      <c r="AB270" s="250"/>
      <c r="AC270" s="249"/>
      <c r="AD270" s="250"/>
      <c r="AE270" s="249"/>
      <c r="AF270" s="250"/>
      <c r="AG270" s="249"/>
      <c r="AH270" s="250"/>
      <c r="AI270" s="249"/>
      <c r="AJ270" s="250"/>
      <c r="AK270" s="249"/>
      <c r="AL270" s="250"/>
      <c r="AM270" s="249"/>
      <c r="AN270" s="250"/>
      <c r="AO270" s="249"/>
      <c r="AP270" s="250"/>
      <c r="AQ270" s="249"/>
      <c r="AR270" s="250"/>
      <c r="AS270" s="249"/>
      <c r="AT270" s="250"/>
      <c r="AU270" s="249"/>
      <c r="AV270" s="250"/>
      <c r="AW270" s="249"/>
      <c r="AX270" s="250"/>
      <c r="AY270" s="249"/>
      <c r="AZ270" s="250"/>
      <c r="BA270" s="249"/>
      <c r="BB270" s="250"/>
      <c r="BC270" s="249"/>
      <c r="BD270" s="250"/>
      <c r="BE270" s="249"/>
      <c r="BF270" s="250"/>
      <c r="BG270" s="249"/>
      <c r="BH270" s="250"/>
      <c r="BI270" s="249"/>
      <c r="BJ270" s="250"/>
      <c r="BK270" s="249"/>
    </row>
    <row r="271" spans="1:63" s="301" customFormat="1" ht="21" customHeight="1" x14ac:dyDescent="0.2">
      <c r="A271" s="245" t="e">
        <f t="shared" si="194"/>
        <v>#VALUE!</v>
      </c>
      <c r="B271" s="246" t="s">
        <v>1048</v>
      </c>
      <c r="C271" s="247">
        <f t="shared" ca="1" si="173"/>
        <v>21080</v>
      </c>
      <c r="D271" s="250">
        <f t="shared" ca="1" si="174"/>
        <v>1313960</v>
      </c>
      <c r="E271" s="249">
        <f t="shared" ca="1" si="191"/>
        <v>0</v>
      </c>
      <c r="F271" s="250" t="str">
        <f t="shared" si="175"/>
        <v/>
      </c>
      <c r="G271" s="249" t="str">
        <f t="shared" si="192"/>
        <v/>
      </c>
      <c r="H271" s="250">
        <f t="shared" si="176"/>
        <v>1271800</v>
      </c>
      <c r="I271" s="249">
        <f t="shared" ca="1" si="193"/>
        <v>0</v>
      </c>
      <c r="J271" s="250" t="str">
        <f t="shared" ca="1" si="177"/>
        <v/>
      </c>
      <c r="K271" s="249" t="str">
        <f t="shared" ca="1" si="178"/>
        <v/>
      </c>
      <c r="L271" s="250" t="str">
        <f t="shared" ca="1" si="179"/>
        <v/>
      </c>
      <c r="M271" s="249" t="str">
        <f t="shared" ca="1" si="180"/>
        <v/>
      </c>
      <c r="N271" s="250" t="str">
        <f t="shared" ca="1" si="181"/>
        <v/>
      </c>
      <c r="O271" s="249" t="str">
        <f t="shared" ca="1" si="182"/>
        <v/>
      </c>
      <c r="P271" s="250" t="str">
        <f t="shared" ca="1" si="183"/>
        <v/>
      </c>
      <c r="Q271" s="249" t="str">
        <f t="shared" ca="1" si="184"/>
        <v/>
      </c>
      <c r="R271" s="250" t="str">
        <f t="shared" ca="1" si="185"/>
        <v/>
      </c>
      <c r="S271" s="249" t="str">
        <f t="shared" ca="1" si="186"/>
        <v/>
      </c>
      <c r="T271" s="250" t="str">
        <f t="shared" ca="1" si="187"/>
        <v/>
      </c>
      <c r="U271" s="249" t="str">
        <f t="shared" ca="1" si="188"/>
        <v/>
      </c>
      <c r="V271" s="250" t="str">
        <f t="shared" ca="1" si="189"/>
        <v/>
      </c>
      <c r="W271" s="249" t="str">
        <f t="shared" ca="1" si="190"/>
        <v/>
      </c>
      <c r="X271" s="250"/>
      <c r="Y271" s="249"/>
      <c r="Z271" s="250"/>
      <c r="AA271" s="249"/>
      <c r="AB271" s="250"/>
      <c r="AC271" s="249"/>
      <c r="AD271" s="250"/>
      <c r="AE271" s="249"/>
      <c r="AF271" s="250"/>
      <c r="AG271" s="249"/>
      <c r="AH271" s="250"/>
      <c r="AI271" s="249"/>
      <c r="AJ271" s="250"/>
      <c r="AK271" s="249"/>
      <c r="AL271" s="250"/>
      <c r="AM271" s="249"/>
      <c r="AN271" s="250"/>
      <c r="AO271" s="249"/>
      <c r="AP271" s="250"/>
      <c r="AQ271" s="249"/>
      <c r="AR271" s="250"/>
      <c r="AS271" s="249"/>
      <c r="AT271" s="250"/>
      <c r="AU271" s="249"/>
      <c r="AV271" s="250"/>
      <c r="AW271" s="249"/>
      <c r="AX271" s="250"/>
      <c r="AY271" s="249"/>
      <c r="AZ271" s="250"/>
      <c r="BA271" s="249"/>
      <c r="BB271" s="250"/>
      <c r="BC271" s="249"/>
      <c r="BD271" s="250"/>
      <c r="BE271" s="249"/>
      <c r="BF271" s="250"/>
      <c r="BG271" s="249"/>
      <c r="BH271" s="250"/>
      <c r="BI271" s="249"/>
      <c r="BJ271" s="250"/>
      <c r="BK271" s="249"/>
    </row>
    <row r="272" spans="1:63" s="301" customFormat="1" ht="21" customHeight="1" x14ac:dyDescent="0.2">
      <c r="A272" s="245" t="e">
        <f t="shared" si="194"/>
        <v>#VALUE!</v>
      </c>
      <c r="B272" s="246" t="s">
        <v>1055</v>
      </c>
      <c r="C272" s="247">
        <f t="shared" ca="1" si="173"/>
        <v>2121594.5</v>
      </c>
      <c r="D272" s="250">
        <f t="shared" ca="1" si="174"/>
        <v>3258307</v>
      </c>
      <c r="E272" s="249">
        <f t="shared" ca="1" si="191"/>
        <v>0</v>
      </c>
      <c r="F272" s="250" t="str">
        <f t="shared" si="175"/>
        <v/>
      </c>
      <c r="G272" s="249" t="str">
        <f t="shared" si="192"/>
        <v/>
      </c>
      <c r="H272" s="250">
        <f t="shared" si="176"/>
        <v>7501496</v>
      </c>
      <c r="I272" s="249">
        <f t="shared" ca="1" si="193"/>
        <v>0</v>
      </c>
      <c r="J272" s="250" t="str">
        <f t="shared" ca="1" si="177"/>
        <v/>
      </c>
      <c r="K272" s="249" t="str">
        <f t="shared" ca="1" si="178"/>
        <v/>
      </c>
      <c r="L272" s="250" t="str">
        <f t="shared" ca="1" si="179"/>
        <v/>
      </c>
      <c r="M272" s="249" t="str">
        <f t="shared" ca="1" si="180"/>
        <v/>
      </c>
      <c r="N272" s="250" t="str">
        <f t="shared" ca="1" si="181"/>
        <v/>
      </c>
      <c r="O272" s="249" t="str">
        <f t="shared" ca="1" si="182"/>
        <v/>
      </c>
      <c r="P272" s="250" t="str">
        <f t="shared" ca="1" si="183"/>
        <v/>
      </c>
      <c r="Q272" s="249" t="str">
        <f t="shared" ca="1" si="184"/>
        <v/>
      </c>
      <c r="R272" s="250" t="str">
        <f t="shared" ca="1" si="185"/>
        <v/>
      </c>
      <c r="S272" s="249" t="str">
        <f t="shared" ca="1" si="186"/>
        <v/>
      </c>
      <c r="T272" s="250" t="str">
        <f t="shared" ca="1" si="187"/>
        <v/>
      </c>
      <c r="U272" s="249" t="str">
        <f t="shared" ca="1" si="188"/>
        <v/>
      </c>
      <c r="V272" s="250" t="str">
        <f t="shared" ca="1" si="189"/>
        <v/>
      </c>
      <c r="W272" s="249" t="str">
        <f t="shared" ca="1" si="190"/>
        <v/>
      </c>
      <c r="X272" s="250"/>
      <c r="Y272" s="249"/>
      <c r="Z272" s="250"/>
      <c r="AA272" s="249"/>
      <c r="AB272" s="250"/>
      <c r="AC272" s="249"/>
      <c r="AD272" s="250"/>
      <c r="AE272" s="249"/>
      <c r="AF272" s="250"/>
      <c r="AG272" s="249"/>
      <c r="AH272" s="250"/>
      <c r="AI272" s="249"/>
      <c r="AJ272" s="250"/>
      <c r="AK272" s="249"/>
      <c r="AL272" s="250"/>
      <c r="AM272" s="249"/>
      <c r="AN272" s="250"/>
      <c r="AO272" s="249"/>
      <c r="AP272" s="250"/>
      <c r="AQ272" s="249"/>
      <c r="AR272" s="250"/>
      <c r="AS272" s="249"/>
      <c r="AT272" s="250"/>
      <c r="AU272" s="249"/>
      <c r="AV272" s="250"/>
      <c r="AW272" s="249"/>
      <c r="AX272" s="250"/>
      <c r="AY272" s="249"/>
      <c r="AZ272" s="250"/>
      <c r="BA272" s="249"/>
      <c r="BB272" s="250"/>
      <c r="BC272" s="249"/>
      <c r="BD272" s="250"/>
      <c r="BE272" s="249"/>
      <c r="BF272" s="250"/>
      <c r="BG272" s="249"/>
      <c r="BH272" s="250"/>
      <c r="BI272" s="249"/>
      <c r="BJ272" s="250"/>
      <c r="BK272" s="249"/>
    </row>
    <row r="273" spans="1:63" s="301" customFormat="1" ht="21" customHeight="1" x14ac:dyDescent="0.2">
      <c r="A273" s="245" t="e">
        <f t="shared" si="194"/>
        <v>#VALUE!</v>
      </c>
      <c r="B273" s="246" t="s">
        <v>1056</v>
      </c>
      <c r="C273" s="247">
        <f t="shared" ca="1" si="173"/>
        <v>729697.5</v>
      </c>
      <c r="D273" s="250">
        <f t="shared" ca="1" si="174"/>
        <v>9422730</v>
      </c>
      <c r="E273" s="249">
        <f t="shared" ca="1" si="191"/>
        <v>0</v>
      </c>
      <c r="F273" s="250" t="str">
        <f t="shared" si="175"/>
        <v/>
      </c>
      <c r="G273" s="249" t="str">
        <f t="shared" si="192"/>
        <v/>
      </c>
      <c r="H273" s="250">
        <f t="shared" si="176"/>
        <v>10882125</v>
      </c>
      <c r="I273" s="249">
        <f t="shared" ca="1" si="193"/>
        <v>0</v>
      </c>
      <c r="J273" s="250" t="str">
        <f t="shared" ca="1" si="177"/>
        <v/>
      </c>
      <c r="K273" s="249" t="str">
        <f t="shared" ca="1" si="178"/>
        <v/>
      </c>
      <c r="L273" s="250" t="str">
        <f t="shared" ca="1" si="179"/>
        <v/>
      </c>
      <c r="M273" s="249" t="str">
        <f t="shared" ca="1" si="180"/>
        <v/>
      </c>
      <c r="N273" s="250" t="str">
        <f t="shared" ca="1" si="181"/>
        <v/>
      </c>
      <c r="O273" s="249" t="str">
        <f t="shared" ca="1" si="182"/>
        <v/>
      </c>
      <c r="P273" s="250" t="str">
        <f t="shared" ca="1" si="183"/>
        <v/>
      </c>
      <c r="Q273" s="249" t="str">
        <f t="shared" ca="1" si="184"/>
        <v/>
      </c>
      <c r="R273" s="250" t="str">
        <f t="shared" ca="1" si="185"/>
        <v/>
      </c>
      <c r="S273" s="249" t="str">
        <f t="shared" ca="1" si="186"/>
        <v/>
      </c>
      <c r="T273" s="250" t="str">
        <f t="shared" ca="1" si="187"/>
        <v/>
      </c>
      <c r="U273" s="249" t="str">
        <f t="shared" ca="1" si="188"/>
        <v/>
      </c>
      <c r="V273" s="250" t="str">
        <f t="shared" ca="1" si="189"/>
        <v/>
      </c>
      <c r="W273" s="249" t="str">
        <f t="shared" ca="1" si="190"/>
        <v/>
      </c>
      <c r="X273" s="250"/>
      <c r="Y273" s="249"/>
      <c r="Z273" s="250"/>
      <c r="AA273" s="249"/>
      <c r="AB273" s="250"/>
      <c r="AC273" s="249"/>
      <c r="AD273" s="250"/>
      <c r="AE273" s="249"/>
      <c r="AF273" s="250"/>
      <c r="AG273" s="249"/>
      <c r="AH273" s="250"/>
      <c r="AI273" s="249"/>
      <c r="AJ273" s="250"/>
      <c r="AK273" s="249"/>
      <c r="AL273" s="250"/>
      <c r="AM273" s="249"/>
      <c r="AN273" s="250"/>
      <c r="AO273" s="249"/>
      <c r="AP273" s="250"/>
      <c r="AQ273" s="249"/>
      <c r="AR273" s="250"/>
      <c r="AS273" s="249"/>
      <c r="AT273" s="250"/>
      <c r="AU273" s="249"/>
      <c r="AV273" s="250"/>
      <c r="AW273" s="249"/>
      <c r="AX273" s="250"/>
      <c r="AY273" s="249"/>
      <c r="AZ273" s="250"/>
      <c r="BA273" s="249"/>
      <c r="BB273" s="250"/>
      <c r="BC273" s="249"/>
      <c r="BD273" s="250"/>
      <c r="BE273" s="249"/>
      <c r="BF273" s="250"/>
      <c r="BG273" s="249"/>
      <c r="BH273" s="250"/>
      <c r="BI273" s="249"/>
      <c r="BJ273" s="250"/>
      <c r="BK273" s="249"/>
    </row>
    <row r="274" spans="1:63" s="301" customFormat="1" ht="21" customHeight="1" x14ac:dyDescent="0.2">
      <c r="A274" s="245" t="e">
        <f t="shared" si="194"/>
        <v>#VALUE!</v>
      </c>
      <c r="B274" s="246" t="s">
        <v>1057</v>
      </c>
      <c r="C274" s="247">
        <f t="shared" ca="1" si="173"/>
        <v>160576</v>
      </c>
      <c r="D274" s="250">
        <f t="shared" ca="1" si="174"/>
        <v>517831</v>
      </c>
      <c r="E274" s="249">
        <f t="shared" ca="1" si="191"/>
        <v>0</v>
      </c>
      <c r="F274" s="250" t="str">
        <f t="shared" si="175"/>
        <v/>
      </c>
      <c r="G274" s="249" t="str">
        <f t="shared" si="192"/>
        <v/>
      </c>
      <c r="H274" s="250">
        <f t="shared" si="176"/>
        <v>838983</v>
      </c>
      <c r="I274" s="249">
        <f t="shared" ca="1" si="193"/>
        <v>0</v>
      </c>
      <c r="J274" s="250" t="str">
        <f t="shared" ca="1" si="177"/>
        <v/>
      </c>
      <c r="K274" s="249" t="str">
        <f t="shared" ca="1" si="178"/>
        <v/>
      </c>
      <c r="L274" s="250" t="str">
        <f t="shared" ca="1" si="179"/>
        <v/>
      </c>
      <c r="M274" s="249" t="str">
        <f t="shared" ca="1" si="180"/>
        <v/>
      </c>
      <c r="N274" s="250" t="str">
        <f t="shared" ca="1" si="181"/>
        <v/>
      </c>
      <c r="O274" s="249" t="str">
        <f t="shared" ca="1" si="182"/>
        <v/>
      </c>
      <c r="P274" s="250" t="str">
        <f t="shared" ca="1" si="183"/>
        <v/>
      </c>
      <c r="Q274" s="249" t="str">
        <f t="shared" ca="1" si="184"/>
        <v/>
      </c>
      <c r="R274" s="250" t="str">
        <f t="shared" ca="1" si="185"/>
        <v/>
      </c>
      <c r="S274" s="249" t="str">
        <f t="shared" ca="1" si="186"/>
        <v/>
      </c>
      <c r="T274" s="250" t="str">
        <f t="shared" ca="1" si="187"/>
        <v/>
      </c>
      <c r="U274" s="249" t="str">
        <f t="shared" ca="1" si="188"/>
        <v/>
      </c>
      <c r="V274" s="250" t="str">
        <f t="shared" ca="1" si="189"/>
        <v/>
      </c>
      <c r="W274" s="249" t="str">
        <f t="shared" ca="1" si="190"/>
        <v/>
      </c>
      <c r="X274" s="250"/>
      <c r="Y274" s="249"/>
      <c r="Z274" s="250"/>
      <c r="AA274" s="249"/>
      <c r="AB274" s="250"/>
      <c r="AC274" s="249"/>
      <c r="AD274" s="250"/>
      <c r="AE274" s="249"/>
      <c r="AF274" s="250"/>
      <c r="AG274" s="249"/>
      <c r="AH274" s="250"/>
      <c r="AI274" s="249"/>
      <c r="AJ274" s="250"/>
      <c r="AK274" s="249"/>
      <c r="AL274" s="250"/>
      <c r="AM274" s="249"/>
      <c r="AN274" s="250"/>
      <c r="AO274" s="249"/>
      <c r="AP274" s="250"/>
      <c r="AQ274" s="249"/>
      <c r="AR274" s="250"/>
      <c r="AS274" s="249"/>
      <c r="AT274" s="250"/>
      <c r="AU274" s="249"/>
      <c r="AV274" s="250"/>
      <c r="AW274" s="249"/>
      <c r="AX274" s="250"/>
      <c r="AY274" s="249"/>
      <c r="AZ274" s="250"/>
      <c r="BA274" s="249"/>
      <c r="BB274" s="250"/>
      <c r="BC274" s="249"/>
      <c r="BD274" s="250"/>
      <c r="BE274" s="249"/>
      <c r="BF274" s="250"/>
      <c r="BG274" s="249"/>
      <c r="BH274" s="250"/>
      <c r="BI274" s="249"/>
      <c r="BJ274" s="250"/>
      <c r="BK274" s="249"/>
    </row>
    <row r="275" spans="1:63" s="301" customFormat="1" ht="21" customHeight="1" x14ac:dyDescent="0.2">
      <c r="A275" s="245" t="e">
        <f t="shared" si="194"/>
        <v>#VALUE!</v>
      </c>
      <c r="B275" s="246" t="s">
        <v>1058</v>
      </c>
      <c r="C275" s="247">
        <f t="shared" ca="1" si="173"/>
        <v>118365</v>
      </c>
      <c r="D275" s="250">
        <f t="shared" ca="1" si="174"/>
        <v>2487180</v>
      </c>
      <c r="E275" s="249">
        <f t="shared" ca="1" si="191"/>
        <v>0</v>
      </c>
      <c r="F275" s="250" t="str">
        <f t="shared" si="175"/>
        <v/>
      </c>
      <c r="G275" s="249" t="str">
        <f t="shared" si="192"/>
        <v/>
      </c>
      <c r="H275" s="250">
        <f t="shared" si="176"/>
        <v>2250450</v>
      </c>
      <c r="I275" s="249">
        <f t="shared" ca="1" si="193"/>
        <v>0</v>
      </c>
      <c r="J275" s="250" t="str">
        <f t="shared" ca="1" si="177"/>
        <v/>
      </c>
      <c r="K275" s="249" t="str">
        <f t="shared" ca="1" si="178"/>
        <v/>
      </c>
      <c r="L275" s="250" t="str">
        <f t="shared" ca="1" si="179"/>
        <v/>
      </c>
      <c r="M275" s="249" t="str">
        <f t="shared" ca="1" si="180"/>
        <v/>
      </c>
      <c r="N275" s="250" t="str">
        <f t="shared" ca="1" si="181"/>
        <v/>
      </c>
      <c r="O275" s="249" t="str">
        <f t="shared" ca="1" si="182"/>
        <v/>
      </c>
      <c r="P275" s="250" t="str">
        <f t="shared" ca="1" si="183"/>
        <v/>
      </c>
      <c r="Q275" s="249" t="str">
        <f t="shared" ca="1" si="184"/>
        <v/>
      </c>
      <c r="R275" s="250" t="str">
        <f t="shared" ca="1" si="185"/>
        <v/>
      </c>
      <c r="S275" s="249" t="str">
        <f t="shared" ca="1" si="186"/>
        <v/>
      </c>
      <c r="T275" s="250" t="str">
        <f t="shared" ca="1" si="187"/>
        <v/>
      </c>
      <c r="U275" s="249" t="str">
        <f t="shared" ca="1" si="188"/>
        <v/>
      </c>
      <c r="V275" s="250" t="str">
        <f t="shared" ca="1" si="189"/>
        <v/>
      </c>
      <c r="W275" s="249" t="str">
        <f t="shared" ca="1" si="190"/>
        <v/>
      </c>
      <c r="X275" s="250"/>
      <c r="Y275" s="249"/>
      <c r="Z275" s="250"/>
      <c r="AA275" s="249"/>
      <c r="AB275" s="250"/>
      <c r="AC275" s="249"/>
      <c r="AD275" s="250"/>
      <c r="AE275" s="249"/>
      <c r="AF275" s="250"/>
      <c r="AG275" s="249"/>
      <c r="AH275" s="250"/>
      <c r="AI275" s="249"/>
      <c r="AJ275" s="250"/>
      <c r="AK275" s="249"/>
      <c r="AL275" s="250"/>
      <c r="AM275" s="249"/>
      <c r="AN275" s="250"/>
      <c r="AO275" s="249"/>
      <c r="AP275" s="250"/>
      <c r="AQ275" s="249"/>
      <c r="AR275" s="250"/>
      <c r="AS275" s="249"/>
      <c r="AT275" s="250"/>
      <c r="AU275" s="249"/>
      <c r="AV275" s="250"/>
      <c r="AW275" s="249"/>
      <c r="AX275" s="250"/>
      <c r="AY275" s="249"/>
      <c r="AZ275" s="250"/>
      <c r="BA275" s="249"/>
      <c r="BB275" s="250"/>
      <c r="BC275" s="249"/>
      <c r="BD275" s="250"/>
      <c r="BE275" s="249"/>
      <c r="BF275" s="250"/>
      <c r="BG275" s="249"/>
      <c r="BH275" s="250"/>
      <c r="BI275" s="249"/>
      <c r="BJ275" s="250"/>
      <c r="BK275" s="249"/>
    </row>
    <row r="276" spans="1:63" s="301" customFormat="1" ht="21" customHeight="1" x14ac:dyDescent="0.2">
      <c r="A276" s="245" t="e">
        <f t="shared" si="194"/>
        <v>#VALUE!</v>
      </c>
      <c r="B276" s="246" t="s">
        <v>1060</v>
      </c>
      <c r="C276" s="247">
        <f t="shared" ca="1" si="173"/>
        <v>846612</v>
      </c>
      <c r="D276" s="250">
        <f t="shared" ca="1" si="174"/>
        <v>2156228</v>
      </c>
      <c r="E276" s="249">
        <f t="shared" ca="1" si="191"/>
        <v>0</v>
      </c>
      <c r="F276" s="250" t="str">
        <f t="shared" si="175"/>
        <v/>
      </c>
      <c r="G276" s="249" t="str">
        <f t="shared" si="192"/>
        <v/>
      </c>
      <c r="H276" s="250">
        <f t="shared" si="176"/>
        <v>3849452</v>
      </c>
      <c r="I276" s="249">
        <f t="shared" ca="1" si="193"/>
        <v>0</v>
      </c>
      <c r="J276" s="250" t="str">
        <f t="shared" ca="1" si="177"/>
        <v/>
      </c>
      <c r="K276" s="249" t="str">
        <f t="shared" ca="1" si="178"/>
        <v/>
      </c>
      <c r="L276" s="250" t="str">
        <f t="shared" ca="1" si="179"/>
        <v/>
      </c>
      <c r="M276" s="249" t="str">
        <f t="shared" ca="1" si="180"/>
        <v/>
      </c>
      <c r="N276" s="250" t="str">
        <f t="shared" ca="1" si="181"/>
        <v/>
      </c>
      <c r="O276" s="249" t="str">
        <f t="shared" ca="1" si="182"/>
        <v/>
      </c>
      <c r="P276" s="250" t="str">
        <f t="shared" ca="1" si="183"/>
        <v/>
      </c>
      <c r="Q276" s="249" t="str">
        <f t="shared" ca="1" si="184"/>
        <v/>
      </c>
      <c r="R276" s="250" t="str">
        <f t="shared" ca="1" si="185"/>
        <v/>
      </c>
      <c r="S276" s="249" t="str">
        <f t="shared" ca="1" si="186"/>
        <v/>
      </c>
      <c r="T276" s="250" t="str">
        <f t="shared" ca="1" si="187"/>
        <v/>
      </c>
      <c r="U276" s="249" t="str">
        <f t="shared" ca="1" si="188"/>
        <v/>
      </c>
      <c r="V276" s="250" t="str">
        <f t="shared" ca="1" si="189"/>
        <v/>
      </c>
      <c r="W276" s="249" t="str">
        <f t="shared" ca="1" si="190"/>
        <v/>
      </c>
      <c r="X276" s="250"/>
      <c r="Y276" s="249"/>
      <c r="Z276" s="250"/>
      <c r="AA276" s="249"/>
      <c r="AB276" s="250"/>
      <c r="AC276" s="249"/>
      <c r="AD276" s="250"/>
      <c r="AE276" s="249"/>
      <c r="AF276" s="250"/>
      <c r="AG276" s="249"/>
      <c r="AH276" s="250"/>
      <c r="AI276" s="249"/>
      <c r="AJ276" s="250"/>
      <c r="AK276" s="249"/>
      <c r="AL276" s="250"/>
      <c r="AM276" s="249"/>
      <c r="AN276" s="250"/>
      <c r="AO276" s="249"/>
      <c r="AP276" s="250"/>
      <c r="AQ276" s="249"/>
      <c r="AR276" s="250"/>
      <c r="AS276" s="249"/>
      <c r="AT276" s="250"/>
      <c r="AU276" s="249"/>
      <c r="AV276" s="250"/>
      <c r="AW276" s="249"/>
      <c r="AX276" s="250"/>
      <c r="AY276" s="249"/>
      <c r="AZ276" s="250"/>
      <c r="BA276" s="249"/>
      <c r="BB276" s="250"/>
      <c r="BC276" s="249"/>
      <c r="BD276" s="250"/>
      <c r="BE276" s="249"/>
      <c r="BF276" s="250"/>
      <c r="BG276" s="249"/>
      <c r="BH276" s="250"/>
      <c r="BI276" s="249"/>
      <c r="BJ276" s="250"/>
      <c r="BK276" s="249"/>
    </row>
    <row r="277" spans="1:63" s="301" customFormat="1" ht="21" customHeight="1" x14ac:dyDescent="0.2">
      <c r="A277" s="245" t="e">
        <f t="shared" si="194"/>
        <v>#VALUE!</v>
      </c>
      <c r="B277" s="246" t="s">
        <v>1061</v>
      </c>
      <c r="C277" s="247">
        <f t="shared" ca="1" si="173"/>
        <v>6145170</v>
      </c>
      <c r="D277" s="250">
        <f t="shared" ca="1" si="174"/>
        <v>6956920</v>
      </c>
      <c r="E277" s="249">
        <f t="shared" ca="1" si="191"/>
        <v>0</v>
      </c>
      <c r="F277" s="250" t="str">
        <f t="shared" si="175"/>
        <v/>
      </c>
      <c r="G277" s="249" t="str">
        <f t="shared" si="192"/>
        <v/>
      </c>
      <c r="H277" s="250">
        <f t="shared" si="176"/>
        <v>19247260</v>
      </c>
      <c r="I277" s="249">
        <f t="shared" ca="1" si="193"/>
        <v>0</v>
      </c>
      <c r="J277" s="250" t="str">
        <f t="shared" ca="1" si="177"/>
        <v/>
      </c>
      <c r="K277" s="249" t="str">
        <f t="shared" ca="1" si="178"/>
        <v/>
      </c>
      <c r="L277" s="250" t="str">
        <f t="shared" ca="1" si="179"/>
        <v/>
      </c>
      <c r="M277" s="249" t="str">
        <f t="shared" ca="1" si="180"/>
        <v/>
      </c>
      <c r="N277" s="250" t="str">
        <f t="shared" ca="1" si="181"/>
        <v/>
      </c>
      <c r="O277" s="249" t="str">
        <f t="shared" ca="1" si="182"/>
        <v/>
      </c>
      <c r="P277" s="250" t="str">
        <f t="shared" ca="1" si="183"/>
        <v/>
      </c>
      <c r="Q277" s="249" t="str">
        <f t="shared" ca="1" si="184"/>
        <v/>
      </c>
      <c r="R277" s="250" t="str">
        <f t="shared" ca="1" si="185"/>
        <v/>
      </c>
      <c r="S277" s="249" t="str">
        <f t="shared" ca="1" si="186"/>
        <v/>
      </c>
      <c r="T277" s="250" t="str">
        <f t="shared" ca="1" si="187"/>
        <v/>
      </c>
      <c r="U277" s="249" t="str">
        <f t="shared" ca="1" si="188"/>
        <v/>
      </c>
      <c r="V277" s="250" t="str">
        <f t="shared" ca="1" si="189"/>
        <v/>
      </c>
      <c r="W277" s="249" t="str">
        <f t="shared" ca="1" si="190"/>
        <v/>
      </c>
      <c r="X277" s="250"/>
      <c r="Y277" s="249"/>
      <c r="Z277" s="250"/>
      <c r="AA277" s="249"/>
      <c r="AB277" s="250"/>
      <c r="AC277" s="249"/>
      <c r="AD277" s="250"/>
      <c r="AE277" s="249"/>
      <c r="AF277" s="250"/>
      <c r="AG277" s="249"/>
      <c r="AH277" s="250"/>
      <c r="AI277" s="249"/>
      <c r="AJ277" s="250"/>
      <c r="AK277" s="249"/>
      <c r="AL277" s="250"/>
      <c r="AM277" s="249"/>
      <c r="AN277" s="250"/>
      <c r="AO277" s="249"/>
      <c r="AP277" s="250"/>
      <c r="AQ277" s="249"/>
      <c r="AR277" s="250"/>
      <c r="AS277" s="249"/>
      <c r="AT277" s="250"/>
      <c r="AU277" s="249"/>
      <c r="AV277" s="250"/>
      <c r="AW277" s="249"/>
      <c r="AX277" s="250"/>
      <c r="AY277" s="249"/>
      <c r="AZ277" s="250"/>
      <c r="BA277" s="249"/>
      <c r="BB277" s="250"/>
      <c r="BC277" s="249"/>
      <c r="BD277" s="250"/>
      <c r="BE277" s="249"/>
      <c r="BF277" s="250"/>
      <c r="BG277" s="249"/>
      <c r="BH277" s="250"/>
      <c r="BI277" s="249"/>
      <c r="BJ277" s="250"/>
      <c r="BK277" s="249"/>
    </row>
    <row r="278" spans="1:63" s="301" customFormat="1" ht="21" customHeight="1" x14ac:dyDescent="0.2">
      <c r="A278" s="245" t="e">
        <f t="shared" si="194"/>
        <v>#VALUE!</v>
      </c>
      <c r="B278" s="246" t="s">
        <v>1062</v>
      </c>
      <c r="C278" s="247">
        <f t="shared" ca="1" si="173"/>
        <v>269259</v>
      </c>
      <c r="D278" s="250">
        <f t="shared" ca="1" si="174"/>
        <v>1356594</v>
      </c>
      <c r="E278" s="249">
        <f t="shared" ca="1" si="191"/>
        <v>0</v>
      </c>
      <c r="F278" s="250" t="str">
        <f t="shared" si="175"/>
        <v/>
      </c>
      <c r="G278" s="249" t="str">
        <f t="shared" si="192"/>
        <v/>
      </c>
      <c r="H278" s="250">
        <f t="shared" si="176"/>
        <v>1895112</v>
      </c>
      <c r="I278" s="249">
        <f t="shared" ca="1" si="193"/>
        <v>0</v>
      </c>
      <c r="J278" s="250" t="str">
        <f t="shared" ca="1" si="177"/>
        <v/>
      </c>
      <c r="K278" s="249" t="str">
        <f t="shared" ca="1" si="178"/>
        <v/>
      </c>
      <c r="L278" s="250" t="str">
        <f t="shared" ca="1" si="179"/>
        <v/>
      </c>
      <c r="M278" s="249" t="str">
        <f t="shared" ca="1" si="180"/>
        <v/>
      </c>
      <c r="N278" s="250" t="str">
        <f t="shared" ca="1" si="181"/>
        <v/>
      </c>
      <c r="O278" s="249" t="str">
        <f t="shared" ca="1" si="182"/>
        <v/>
      </c>
      <c r="P278" s="250" t="str">
        <f t="shared" ca="1" si="183"/>
        <v/>
      </c>
      <c r="Q278" s="249" t="str">
        <f t="shared" ca="1" si="184"/>
        <v/>
      </c>
      <c r="R278" s="250" t="str">
        <f t="shared" ca="1" si="185"/>
        <v/>
      </c>
      <c r="S278" s="249" t="str">
        <f t="shared" ca="1" si="186"/>
        <v/>
      </c>
      <c r="T278" s="250" t="str">
        <f t="shared" ca="1" si="187"/>
        <v/>
      </c>
      <c r="U278" s="249" t="str">
        <f t="shared" ca="1" si="188"/>
        <v/>
      </c>
      <c r="V278" s="250" t="str">
        <f t="shared" ca="1" si="189"/>
        <v/>
      </c>
      <c r="W278" s="249" t="str">
        <f t="shared" ca="1" si="190"/>
        <v/>
      </c>
      <c r="X278" s="250"/>
      <c r="Y278" s="249"/>
      <c r="Z278" s="250"/>
      <c r="AA278" s="249"/>
      <c r="AB278" s="250"/>
      <c r="AC278" s="249"/>
      <c r="AD278" s="250"/>
      <c r="AE278" s="249"/>
      <c r="AF278" s="250"/>
      <c r="AG278" s="249"/>
      <c r="AH278" s="250"/>
      <c r="AI278" s="249"/>
      <c r="AJ278" s="250"/>
      <c r="AK278" s="249"/>
      <c r="AL278" s="250"/>
      <c r="AM278" s="249"/>
      <c r="AN278" s="250"/>
      <c r="AO278" s="249"/>
      <c r="AP278" s="250"/>
      <c r="AQ278" s="249"/>
      <c r="AR278" s="250"/>
      <c r="AS278" s="249"/>
      <c r="AT278" s="250"/>
      <c r="AU278" s="249"/>
      <c r="AV278" s="250"/>
      <c r="AW278" s="249"/>
      <c r="AX278" s="250"/>
      <c r="AY278" s="249"/>
      <c r="AZ278" s="250"/>
      <c r="BA278" s="249"/>
      <c r="BB278" s="250"/>
      <c r="BC278" s="249"/>
      <c r="BD278" s="250"/>
      <c r="BE278" s="249"/>
      <c r="BF278" s="250"/>
      <c r="BG278" s="249"/>
      <c r="BH278" s="250"/>
      <c r="BI278" s="249"/>
      <c r="BJ278" s="250"/>
      <c r="BK278" s="249"/>
    </row>
    <row r="279" spans="1:63" s="301" customFormat="1" ht="21" customHeight="1" x14ac:dyDescent="0.2">
      <c r="A279" s="245" t="e">
        <f t="shared" si="194"/>
        <v>#VALUE!</v>
      </c>
      <c r="B279" s="246" t="s">
        <v>1063</v>
      </c>
      <c r="C279" s="247">
        <f t="shared" ca="1" si="173"/>
        <v>17756.5</v>
      </c>
      <c r="D279" s="250">
        <f t="shared" ca="1" si="174"/>
        <v>874496</v>
      </c>
      <c r="E279" s="249">
        <f t="shared" ca="1" si="191"/>
        <v>0</v>
      </c>
      <c r="F279" s="250" t="str">
        <f t="shared" si="175"/>
        <v/>
      </c>
      <c r="G279" s="249" t="str">
        <f t="shared" si="192"/>
        <v/>
      </c>
      <c r="H279" s="250">
        <f t="shared" si="176"/>
        <v>838983</v>
      </c>
      <c r="I279" s="249">
        <f t="shared" ca="1" si="193"/>
        <v>0</v>
      </c>
      <c r="J279" s="250" t="str">
        <f t="shared" ca="1" si="177"/>
        <v/>
      </c>
      <c r="K279" s="249" t="str">
        <f t="shared" ca="1" si="178"/>
        <v/>
      </c>
      <c r="L279" s="250" t="str">
        <f t="shared" ca="1" si="179"/>
        <v/>
      </c>
      <c r="M279" s="249" t="str">
        <f t="shared" ca="1" si="180"/>
        <v/>
      </c>
      <c r="N279" s="250" t="str">
        <f t="shared" ca="1" si="181"/>
        <v/>
      </c>
      <c r="O279" s="249" t="str">
        <f t="shared" ca="1" si="182"/>
        <v/>
      </c>
      <c r="P279" s="250" t="str">
        <f t="shared" ca="1" si="183"/>
        <v/>
      </c>
      <c r="Q279" s="249" t="str">
        <f t="shared" ca="1" si="184"/>
        <v/>
      </c>
      <c r="R279" s="250" t="str">
        <f t="shared" ca="1" si="185"/>
        <v/>
      </c>
      <c r="S279" s="249" t="str">
        <f t="shared" ca="1" si="186"/>
        <v/>
      </c>
      <c r="T279" s="250" t="str">
        <f t="shared" ca="1" si="187"/>
        <v/>
      </c>
      <c r="U279" s="249" t="str">
        <f t="shared" ca="1" si="188"/>
        <v/>
      </c>
      <c r="V279" s="250" t="str">
        <f t="shared" ca="1" si="189"/>
        <v/>
      </c>
      <c r="W279" s="249" t="str">
        <f t="shared" ca="1" si="190"/>
        <v/>
      </c>
      <c r="X279" s="250"/>
      <c r="Y279" s="249"/>
      <c r="Z279" s="250"/>
      <c r="AA279" s="249"/>
      <c r="AB279" s="250"/>
      <c r="AC279" s="249"/>
      <c r="AD279" s="250"/>
      <c r="AE279" s="249"/>
      <c r="AF279" s="250"/>
      <c r="AG279" s="249"/>
      <c r="AH279" s="250"/>
      <c r="AI279" s="249"/>
      <c r="AJ279" s="250"/>
      <c r="AK279" s="249"/>
      <c r="AL279" s="250"/>
      <c r="AM279" s="249"/>
      <c r="AN279" s="250"/>
      <c r="AO279" s="249"/>
      <c r="AP279" s="250"/>
      <c r="AQ279" s="249"/>
      <c r="AR279" s="250"/>
      <c r="AS279" s="249"/>
      <c r="AT279" s="250"/>
      <c r="AU279" s="249"/>
      <c r="AV279" s="250"/>
      <c r="AW279" s="249"/>
      <c r="AX279" s="250"/>
      <c r="AY279" s="249"/>
      <c r="AZ279" s="250"/>
      <c r="BA279" s="249"/>
      <c r="BB279" s="250"/>
      <c r="BC279" s="249"/>
      <c r="BD279" s="250"/>
      <c r="BE279" s="249"/>
      <c r="BF279" s="250"/>
      <c r="BG279" s="249"/>
      <c r="BH279" s="250"/>
      <c r="BI279" s="249"/>
      <c r="BJ279" s="250"/>
      <c r="BK279" s="249"/>
    </row>
    <row r="280" spans="1:63" s="301" customFormat="1" ht="21" customHeight="1" x14ac:dyDescent="0.2">
      <c r="A280" s="245" t="e">
        <f t="shared" si="194"/>
        <v>#VALUE!</v>
      </c>
      <c r="B280" s="246" t="s">
        <v>1065</v>
      </c>
      <c r="C280" s="247">
        <f t="shared" ca="1" si="173"/>
        <v>466243.5</v>
      </c>
      <c r="D280" s="250">
        <f t="shared" ca="1" si="174"/>
        <v>1831222</v>
      </c>
      <c r="E280" s="249">
        <f t="shared" ca="1" si="191"/>
        <v>0</v>
      </c>
      <c r="F280" s="250" t="str">
        <f t="shared" si="175"/>
        <v/>
      </c>
      <c r="G280" s="249" t="str">
        <f t="shared" si="192"/>
        <v/>
      </c>
      <c r="H280" s="250">
        <f t="shared" si="176"/>
        <v>2763709</v>
      </c>
      <c r="I280" s="249">
        <f t="shared" ca="1" si="193"/>
        <v>0</v>
      </c>
      <c r="J280" s="250" t="str">
        <f t="shared" ca="1" si="177"/>
        <v/>
      </c>
      <c r="K280" s="249" t="str">
        <f t="shared" ca="1" si="178"/>
        <v/>
      </c>
      <c r="L280" s="250" t="str">
        <f t="shared" ca="1" si="179"/>
        <v/>
      </c>
      <c r="M280" s="249" t="str">
        <f t="shared" ca="1" si="180"/>
        <v/>
      </c>
      <c r="N280" s="250" t="str">
        <f t="shared" ca="1" si="181"/>
        <v/>
      </c>
      <c r="O280" s="249" t="str">
        <f t="shared" ca="1" si="182"/>
        <v/>
      </c>
      <c r="P280" s="250" t="str">
        <f t="shared" ca="1" si="183"/>
        <v/>
      </c>
      <c r="Q280" s="249" t="str">
        <f t="shared" ca="1" si="184"/>
        <v/>
      </c>
      <c r="R280" s="250" t="str">
        <f t="shared" ca="1" si="185"/>
        <v/>
      </c>
      <c r="S280" s="249" t="str">
        <f t="shared" ca="1" si="186"/>
        <v/>
      </c>
      <c r="T280" s="250" t="str">
        <f t="shared" ca="1" si="187"/>
        <v/>
      </c>
      <c r="U280" s="249" t="str">
        <f t="shared" ca="1" si="188"/>
        <v/>
      </c>
      <c r="V280" s="250" t="str">
        <f t="shared" ca="1" si="189"/>
        <v/>
      </c>
      <c r="W280" s="249" t="str">
        <f t="shared" ca="1" si="190"/>
        <v/>
      </c>
      <c r="X280" s="250"/>
      <c r="Y280" s="249"/>
      <c r="Z280" s="250"/>
      <c r="AA280" s="249"/>
      <c r="AB280" s="250"/>
      <c r="AC280" s="249"/>
      <c r="AD280" s="250"/>
      <c r="AE280" s="249"/>
      <c r="AF280" s="250"/>
      <c r="AG280" s="249"/>
      <c r="AH280" s="250"/>
      <c r="AI280" s="249"/>
      <c r="AJ280" s="250"/>
      <c r="AK280" s="249"/>
      <c r="AL280" s="250"/>
      <c r="AM280" s="249"/>
      <c r="AN280" s="250"/>
      <c r="AO280" s="249"/>
      <c r="AP280" s="250"/>
      <c r="AQ280" s="249"/>
      <c r="AR280" s="250"/>
      <c r="AS280" s="249"/>
      <c r="AT280" s="250"/>
      <c r="AU280" s="249"/>
      <c r="AV280" s="250"/>
      <c r="AW280" s="249"/>
      <c r="AX280" s="250"/>
      <c r="AY280" s="249"/>
      <c r="AZ280" s="250"/>
      <c r="BA280" s="249"/>
      <c r="BB280" s="250"/>
      <c r="BC280" s="249"/>
      <c r="BD280" s="250"/>
      <c r="BE280" s="249"/>
      <c r="BF280" s="250"/>
      <c r="BG280" s="249"/>
      <c r="BH280" s="250"/>
      <c r="BI280" s="249"/>
      <c r="BJ280" s="250"/>
      <c r="BK280" s="249"/>
    </row>
    <row r="281" spans="1:63" s="301" customFormat="1" ht="21" customHeight="1" x14ac:dyDescent="0.2">
      <c r="A281" s="245" t="e">
        <f t="shared" si="194"/>
        <v>#VALUE!</v>
      </c>
      <c r="B281" s="246" t="s">
        <v>1067</v>
      </c>
      <c r="C281" s="247">
        <f t="shared" ca="1" si="173"/>
        <v>1398041</v>
      </c>
      <c r="D281" s="250">
        <f t="shared" ca="1" si="174"/>
        <v>5411735</v>
      </c>
      <c r="E281" s="249">
        <f t="shared" ca="1" si="191"/>
        <v>0</v>
      </c>
      <c r="F281" s="250" t="str">
        <f t="shared" si="175"/>
        <v/>
      </c>
      <c r="G281" s="249" t="str">
        <f t="shared" si="192"/>
        <v/>
      </c>
      <c r="H281" s="250">
        <f t="shared" si="176"/>
        <v>2615653</v>
      </c>
      <c r="I281" s="249">
        <f t="shared" ca="1" si="193"/>
        <v>0</v>
      </c>
      <c r="J281" s="250" t="str">
        <f t="shared" ca="1" si="177"/>
        <v/>
      </c>
      <c r="K281" s="249" t="str">
        <f t="shared" ca="1" si="178"/>
        <v/>
      </c>
      <c r="L281" s="250" t="str">
        <f t="shared" ca="1" si="179"/>
        <v/>
      </c>
      <c r="M281" s="249" t="str">
        <f t="shared" ca="1" si="180"/>
        <v/>
      </c>
      <c r="N281" s="250" t="str">
        <f t="shared" ca="1" si="181"/>
        <v/>
      </c>
      <c r="O281" s="249" t="str">
        <f t="shared" ca="1" si="182"/>
        <v/>
      </c>
      <c r="P281" s="250" t="str">
        <f t="shared" ca="1" si="183"/>
        <v/>
      </c>
      <c r="Q281" s="249" t="str">
        <f t="shared" ca="1" si="184"/>
        <v/>
      </c>
      <c r="R281" s="250" t="str">
        <f t="shared" ca="1" si="185"/>
        <v/>
      </c>
      <c r="S281" s="249" t="str">
        <f t="shared" ca="1" si="186"/>
        <v/>
      </c>
      <c r="T281" s="250" t="str">
        <f t="shared" ca="1" si="187"/>
        <v/>
      </c>
      <c r="U281" s="249" t="str">
        <f t="shared" ca="1" si="188"/>
        <v/>
      </c>
      <c r="V281" s="250" t="str">
        <f t="shared" ca="1" si="189"/>
        <v/>
      </c>
      <c r="W281" s="249" t="str">
        <f t="shared" ca="1" si="190"/>
        <v/>
      </c>
      <c r="X281" s="250"/>
      <c r="Y281" s="249"/>
      <c r="Z281" s="250"/>
      <c r="AA281" s="249"/>
      <c r="AB281" s="250"/>
      <c r="AC281" s="249"/>
      <c r="AD281" s="250"/>
      <c r="AE281" s="249"/>
      <c r="AF281" s="250"/>
      <c r="AG281" s="249"/>
      <c r="AH281" s="250"/>
      <c r="AI281" s="249"/>
      <c r="AJ281" s="250"/>
      <c r="AK281" s="249"/>
      <c r="AL281" s="250"/>
      <c r="AM281" s="249"/>
      <c r="AN281" s="250"/>
      <c r="AO281" s="249"/>
      <c r="AP281" s="250"/>
      <c r="AQ281" s="249"/>
      <c r="AR281" s="250"/>
      <c r="AS281" s="249"/>
      <c r="AT281" s="250"/>
      <c r="AU281" s="249"/>
      <c r="AV281" s="250"/>
      <c r="AW281" s="249"/>
      <c r="AX281" s="250"/>
      <c r="AY281" s="249"/>
      <c r="AZ281" s="250"/>
      <c r="BA281" s="249"/>
      <c r="BB281" s="250"/>
      <c r="BC281" s="249"/>
      <c r="BD281" s="250"/>
      <c r="BE281" s="249"/>
      <c r="BF281" s="250"/>
      <c r="BG281" s="249"/>
      <c r="BH281" s="250"/>
      <c r="BI281" s="249"/>
      <c r="BJ281" s="250"/>
      <c r="BK281" s="249"/>
    </row>
    <row r="282" spans="1:63" s="301" customFormat="1" ht="21" customHeight="1" x14ac:dyDescent="0.2">
      <c r="A282" s="245" t="e">
        <f t="shared" si="194"/>
        <v>#VALUE!</v>
      </c>
      <c r="B282" s="246" t="s">
        <v>1070</v>
      </c>
      <c r="C282" s="247">
        <f t="shared" ca="1" si="173"/>
        <v>1687255.5</v>
      </c>
      <c r="D282" s="250">
        <f t="shared" ca="1" si="174"/>
        <v>869757</v>
      </c>
      <c r="E282" s="249">
        <f t="shared" ca="1" si="191"/>
        <v>0</v>
      </c>
      <c r="F282" s="250" t="str">
        <f t="shared" si="175"/>
        <v/>
      </c>
      <c r="G282" s="249" t="str">
        <f t="shared" si="192"/>
        <v/>
      </c>
      <c r="H282" s="250">
        <f t="shared" si="176"/>
        <v>4244268</v>
      </c>
      <c r="I282" s="249">
        <f t="shared" ca="1" si="193"/>
        <v>0</v>
      </c>
      <c r="J282" s="250" t="str">
        <f t="shared" ca="1" si="177"/>
        <v/>
      </c>
      <c r="K282" s="249" t="str">
        <f t="shared" ca="1" si="178"/>
        <v/>
      </c>
      <c r="L282" s="250" t="str">
        <f t="shared" ca="1" si="179"/>
        <v/>
      </c>
      <c r="M282" s="249" t="str">
        <f t="shared" ca="1" si="180"/>
        <v/>
      </c>
      <c r="N282" s="250" t="str">
        <f t="shared" ca="1" si="181"/>
        <v/>
      </c>
      <c r="O282" s="249" t="str">
        <f t="shared" ca="1" si="182"/>
        <v/>
      </c>
      <c r="P282" s="250" t="str">
        <f t="shared" ca="1" si="183"/>
        <v/>
      </c>
      <c r="Q282" s="249" t="str">
        <f t="shared" ca="1" si="184"/>
        <v/>
      </c>
      <c r="R282" s="250" t="str">
        <f t="shared" ca="1" si="185"/>
        <v/>
      </c>
      <c r="S282" s="249" t="str">
        <f t="shared" ca="1" si="186"/>
        <v/>
      </c>
      <c r="T282" s="250" t="str">
        <f t="shared" ca="1" si="187"/>
        <v/>
      </c>
      <c r="U282" s="249" t="str">
        <f t="shared" ca="1" si="188"/>
        <v/>
      </c>
      <c r="V282" s="250" t="str">
        <f t="shared" ca="1" si="189"/>
        <v/>
      </c>
      <c r="W282" s="249" t="str">
        <f t="shared" ca="1" si="190"/>
        <v/>
      </c>
      <c r="X282" s="250"/>
      <c r="Y282" s="249"/>
      <c r="Z282" s="250"/>
      <c r="AA282" s="249"/>
      <c r="AB282" s="250"/>
      <c r="AC282" s="249"/>
      <c r="AD282" s="250"/>
      <c r="AE282" s="249"/>
      <c r="AF282" s="250"/>
      <c r="AG282" s="249"/>
      <c r="AH282" s="250"/>
      <c r="AI282" s="249"/>
      <c r="AJ282" s="250"/>
      <c r="AK282" s="249"/>
      <c r="AL282" s="250"/>
      <c r="AM282" s="249"/>
      <c r="AN282" s="250"/>
      <c r="AO282" s="249"/>
      <c r="AP282" s="250"/>
      <c r="AQ282" s="249"/>
      <c r="AR282" s="250"/>
      <c r="AS282" s="249"/>
      <c r="AT282" s="250"/>
      <c r="AU282" s="249"/>
      <c r="AV282" s="250"/>
      <c r="AW282" s="249"/>
      <c r="AX282" s="250"/>
      <c r="AY282" s="249"/>
      <c r="AZ282" s="250"/>
      <c r="BA282" s="249"/>
      <c r="BB282" s="250"/>
      <c r="BC282" s="249"/>
      <c r="BD282" s="250"/>
      <c r="BE282" s="249"/>
      <c r="BF282" s="250"/>
      <c r="BG282" s="249"/>
      <c r="BH282" s="250"/>
      <c r="BI282" s="249"/>
      <c r="BJ282" s="250"/>
      <c r="BK282" s="249"/>
    </row>
    <row r="283" spans="1:63" s="301" customFormat="1" ht="21" customHeight="1" x14ac:dyDescent="0.2">
      <c r="A283" s="245" t="e">
        <f t="shared" si="194"/>
        <v>#VALUE!</v>
      </c>
      <c r="B283" s="246" t="s">
        <v>1071</v>
      </c>
      <c r="C283" s="247">
        <f t="shared" ca="1" si="173"/>
        <v>2182793</v>
      </c>
      <c r="D283" s="250">
        <f t="shared" ca="1" si="174"/>
        <v>7820223</v>
      </c>
      <c r="E283" s="249">
        <f t="shared" ca="1" si="191"/>
        <v>0</v>
      </c>
      <c r="F283" s="250" t="str">
        <f t="shared" si="175"/>
        <v/>
      </c>
      <c r="G283" s="249" t="str">
        <f t="shared" si="192"/>
        <v/>
      </c>
      <c r="H283" s="250">
        <f t="shared" si="176"/>
        <v>3454637</v>
      </c>
      <c r="I283" s="249">
        <f t="shared" ca="1" si="193"/>
        <v>0</v>
      </c>
      <c r="J283" s="250" t="str">
        <f t="shared" ca="1" si="177"/>
        <v/>
      </c>
      <c r="K283" s="249" t="str">
        <f t="shared" ca="1" si="178"/>
        <v/>
      </c>
      <c r="L283" s="250" t="str">
        <f t="shared" ca="1" si="179"/>
        <v/>
      </c>
      <c r="M283" s="249" t="str">
        <f t="shared" ca="1" si="180"/>
        <v/>
      </c>
      <c r="N283" s="250" t="str">
        <f t="shared" ca="1" si="181"/>
        <v/>
      </c>
      <c r="O283" s="249" t="str">
        <f t="shared" ca="1" si="182"/>
        <v/>
      </c>
      <c r="P283" s="250" t="str">
        <f t="shared" ca="1" si="183"/>
        <v/>
      </c>
      <c r="Q283" s="249" t="str">
        <f t="shared" ca="1" si="184"/>
        <v/>
      </c>
      <c r="R283" s="250" t="str">
        <f t="shared" ca="1" si="185"/>
        <v/>
      </c>
      <c r="S283" s="249" t="str">
        <f t="shared" ca="1" si="186"/>
        <v/>
      </c>
      <c r="T283" s="250" t="str">
        <f t="shared" ca="1" si="187"/>
        <v/>
      </c>
      <c r="U283" s="249" t="str">
        <f t="shared" ca="1" si="188"/>
        <v/>
      </c>
      <c r="V283" s="250" t="str">
        <f t="shared" ca="1" si="189"/>
        <v/>
      </c>
      <c r="W283" s="249" t="str">
        <f t="shared" ca="1" si="190"/>
        <v/>
      </c>
      <c r="X283" s="250"/>
      <c r="Y283" s="249"/>
      <c r="Z283" s="250"/>
      <c r="AA283" s="249"/>
      <c r="AB283" s="250"/>
      <c r="AC283" s="249"/>
      <c r="AD283" s="250"/>
      <c r="AE283" s="249"/>
      <c r="AF283" s="250"/>
      <c r="AG283" s="249"/>
      <c r="AH283" s="250"/>
      <c r="AI283" s="249"/>
      <c r="AJ283" s="250"/>
      <c r="AK283" s="249"/>
      <c r="AL283" s="250"/>
      <c r="AM283" s="249"/>
      <c r="AN283" s="250"/>
      <c r="AO283" s="249"/>
      <c r="AP283" s="250"/>
      <c r="AQ283" s="249"/>
      <c r="AR283" s="250"/>
      <c r="AS283" s="249"/>
      <c r="AT283" s="250"/>
      <c r="AU283" s="249"/>
      <c r="AV283" s="250"/>
      <c r="AW283" s="249"/>
      <c r="AX283" s="250"/>
      <c r="AY283" s="249"/>
      <c r="AZ283" s="250"/>
      <c r="BA283" s="249"/>
      <c r="BB283" s="250"/>
      <c r="BC283" s="249"/>
      <c r="BD283" s="250"/>
      <c r="BE283" s="249"/>
      <c r="BF283" s="250"/>
      <c r="BG283" s="249"/>
      <c r="BH283" s="250"/>
      <c r="BI283" s="249"/>
      <c r="BJ283" s="250"/>
      <c r="BK283" s="249"/>
    </row>
    <row r="284" spans="1:63" s="301" customFormat="1" ht="21" customHeight="1" x14ac:dyDescent="0.2">
      <c r="A284" s="245" t="e">
        <f t="shared" si="194"/>
        <v>#VALUE!</v>
      </c>
      <c r="B284" s="246" t="s">
        <v>1072</v>
      </c>
      <c r="C284" s="247">
        <f t="shared" ca="1" si="173"/>
        <v>2928400</v>
      </c>
      <c r="D284" s="250">
        <f t="shared" ca="1" si="174"/>
        <v>34256800</v>
      </c>
      <c r="E284" s="249">
        <f t="shared" ca="1" si="191"/>
        <v>0</v>
      </c>
      <c r="F284" s="250" t="str">
        <f t="shared" si="175"/>
        <v/>
      </c>
      <c r="G284" s="249" t="str">
        <f t="shared" si="192"/>
        <v/>
      </c>
      <c r="H284" s="250">
        <f t="shared" si="176"/>
        <v>28400000</v>
      </c>
      <c r="I284" s="249">
        <f t="shared" ca="1" si="193"/>
        <v>0</v>
      </c>
      <c r="J284" s="250" t="str">
        <f t="shared" ca="1" si="177"/>
        <v/>
      </c>
      <c r="K284" s="249" t="str">
        <f t="shared" ca="1" si="178"/>
        <v/>
      </c>
      <c r="L284" s="250" t="str">
        <f t="shared" ca="1" si="179"/>
        <v/>
      </c>
      <c r="M284" s="249" t="str">
        <f t="shared" ca="1" si="180"/>
        <v/>
      </c>
      <c r="N284" s="250" t="str">
        <f t="shared" ca="1" si="181"/>
        <v/>
      </c>
      <c r="O284" s="249" t="str">
        <f t="shared" ca="1" si="182"/>
        <v/>
      </c>
      <c r="P284" s="250" t="str">
        <f t="shared" ca="1" si="183"/>
        <v/>
      </c>
      <c r="Q284" s="249" t="str">
        <f t="shared" ca="1" si="184"/>
        <v/>
      </c>
      <c r="R284" s="250" t="str">
        <f t="shared" ca="1" si="185"/>
        <v/>
      </c>
      <c r="S284" s="249" t="str">
        <f t="shared" ca="1" si="186"/>
        <v/>
      </c>
      <c r="T284" s="250" t="str">
        <f t="shared" ca="1" si="187"/>
        <v/>
      </c>
      <c r="U284" s="249" t="str">
        <f t="shared" ca="1" si="188"/>
        <v/>
      </c>
      <c r="V284" s="250" t="str">
        <f t="shared" ca="1" si="189"/>
        <v/>
      </c>
      <c r="W284" s="249" t="str">
        <f t="shared" ca="1" si="190"/>
        <v/>
      </c>
      <c r="X284" s="250"/>
      <c r="Y284" s="249"/>
      <c r="Z284" s="250"/>
      <c r="AA284" s="249"/>
      <c r="AB284" s="250"/>
      <c r="AC284" s="249"/>
      <c r="AD284" s="250"/>
      <c r="AE284" s="249"/>
      <c r="AF284" s="250"/>
      <c r="AG284" s="249"/>
      <c r="AH284" s="250"/>
      <c r="AI284" s="249"/>
      <c r="AJ284" s="250"/>
      <c r="AK284" s="249"/>
      <c r="AL284" s="250"/>
      <c r="AM284" s="249"/>
      <c r="AN284" s="250"/>
      <c r="AO284" s="249"/>
      <c r="AP284" s="250"/>
      <c r="AQ284" s="249"/>
      <c r="AR284" s="250"/>
      <c r="AS284" s="249"/>
      <c r="AT284" s="250"/>
      <c r="AU284" s="249"/>
      <c r="AV284" s="250"/>
      <c r="AW284" s="249"/>
      <c r="AX284" s="250"/>
      <c r="AY284" s="249"/>
      <c r="AZ284" s="250"/>
      <c r="BA284" s="249"/>
      <c r="BB284" s="250"/>
      <c r="BC284" s="249"/>
      <c r="BD284" s="250"/>
      <c r="BE284" s="249"/>
      <c r="BF284" s="250"/>
      <c r="BG284" s="249"/>
      <c r="BH284" s="250"/>
      <c r="BI284" s="249"/>
      <c r="BJ284" s="250"/>
      <c r="BK284" s="249"/>
    </row>
    <row r="285" spans="1:63" s="301" customFormat="1" ht="21" customHeight="1" x14ac:dyDescent="0.2">
      <c r="A285" s="245" t="e">
        <f t="shared" si="194"/>
        <v>#VALUE!</v>
      </c>
      <c r="B285" s="246" t="s">
        <v>1076</v>
      </c>
      <c r="C285" s="247">
        <f t="shared" ca="1" si="173"/>
        <v>4119331.5</v>
      </c>
      <c r="D285" s="250">
        <f t="shared" ca="1" si="174"/>
        <v>14654417</v>
      </c>
      <c r="E285" s="249">
        <f t="shared" ca="1" si="191"/>
        <v>0</v>
      </c>
      <c r="F285" s="250" t="str">
        <f t="shared" si="175"/>
        <v/>
      </c>
      <c r="G285" s="249" t="str">
        <f t="shared" si="192"/>
        <v/>
      </c>
      <c r="H285" s="250">
        <f t="shared" si="176"/>
        <v>6415754</v>
      </c>
      <c r="I285" s="249">
        <f t="shared" ca="1" si="193"/>
        <v>0</v>
      </c>
      <c r="J285" s="250" t="str">
        <f t="shared" ca="1" si="177"/>
        <v/>
      </c>
      <c r="K285" s="249" t="str">
        <f t="shared" ca="1" si="178"/>
        <v/>
      </c>
      <c r="L285" s="250" t="str">
        <f t="shared" ca="1" si="179"/>
        <v/>
      </c>
      <c r="M285" s="249" t="str">
        <f t="shared" ca="1" si="180"/>
        <v/>
      </c>
      <c r="N285" s="250" t="str">
        <f t="shared" ca="1" si="181"/>
        <v/>
      </c>
      <c r="O285" s="249" t="str">
        <f t="shared" ca="1" si="182"/>
        <v/>
      </c>
      <c r="P285" s="250" t="str">
        <f t="shared" ca="1" si="183"/>
        <v/>
      </c>
      <c r="Q285" s="249" t="str">
        <f t="shared" ca="1" si="184"/>
        <v/>
      </c>
      <c r="R285" s="250" t="str">
        <f t="shared" ca="1" si="185"/>
        <v/>
      </c>
      <c r="S285" s="249" t="str">
        <f t="shared" ca="1" si="186"/>
        <v/>
      </c>
      <c r="T285" s="250" t="str">
        <f t="shared" ca="1" si="187"/>
        <v/>
      </c>
      <c r="U285" s="249" t="str">
        <f t="shared" ca="1" si="188"/>
        <v/>
      </c>
      <c r="V285" s="250" t="str">
        <f t="shared" ca="1" si="189"/>
        <v/>
      </c>
      <c r="W285" s="249" t="str">
        <f t="shared" ca="1" si="190"/>
        <v/>
      </c>
      <c r="X285" s="250"/>
      <c r="Y285" s="249"/>
      <c r="Z285" s="250"/>
      <c r="AA285" s="249"/>
      <c r="AB285" s="250"/>
      <c r="AC285" s="249"/>
      <c r="AD285" s="250"/>
      <c r="AE285" s="249"/>
      <c r="AF285" s="250"/>
      <c r="AG285" s="249"/>
      <c r="AH285" s="250"/>
      <c r="AI285" s="249"/>
      <c r="AJ285" s="250"/>
      <c r="AK285" s="249"/>
      <c r="AL285" s="250"/>
      <c r="AM285" s="249"/>
      <c r="AN285" s="250"/>
      <c r="AO285" s="249"/>
      <c r="AP285" s="250"/>
      <c r="AQ285" s="249"/>
      <c r="AR285" s="250"/>
      <c r="AS285" s="249"/>
      <c r="AT285" s="250"/>
      <c r="AU285" s="249"/>
      <c r="AV285" s="250"/>
      <c r="AW285" s="249"/>
      <c r="AX285" s="250"/>
      <c r="AY285" s="249"/>
      <c r="AZ285" s="250"/>
      <c r="BA285" s="249"/>
      <c r="BB285" s="250"/>
      <c r="BC285" s="249"/>
      <c r="BD285" s="250"/>
      <c r="BE285" s="249"/>
      <c r="BF285" s="250"/>
      <c r="BG285" s="249"/>
      <c r="BH285" s="250"/>
      <c r="BI285" s="249"/>
      <c r="BJ285" s="250"/>
      <c r="BK285" s="249"/>
    </row>
    <row r="286" spans="1:63" s="301" customFormat="1" ht="21" customHeight="1" x14ac:dyDescent="0.2">
      <c r="A286" s="245" t="e">
        <f t="shared" si="194"/>
        <v>#VALUE!</v>
      </c>
      <c r="B286" s="246" t="s">
        <v>1077</v>
      </c>
      <c r="C286" s="247">
        <f t="shared" ca="1" si="173"/>
        <v>950973.5</v>
      </c>
      <c r="D286" s="250">
        <f t="shared" ca="1" si="174"/>
        <v>3230656</v>
      </c>
      <c r="E286" s="249">
        <f t="shared" ca="1" si="191"/>
        <v>0</v>
      </c>
      <c r="F286" s="250" t="str">
        <f t="shared" si="175"/>
        <v/>
      </c>
      <c r="G286" s="249" t="str">
        <f t="shared" si="192"/>
        <v/>
      </c>
      <c r="H286" s="250">
        <f t="shared" si="176"/>
        <v>5132603</v>
      </c>
      <c r="I286" s="249">
        <f t="shared" ca="1" si="193"/>
        <v>0</v>
      </c>
      <c r="J286" s="250" t="str">
        <f t="shared" ca="1" si="177"/>
        <v/>
      </c>
      <c r="K286" s="249" t="str">
        <f t="shared" ca="1" si="178"/>
        <v/>
      </c>
      <c r="L286" s="250" t="str">
        <f t="shared" ca="1" si="179"/>
        <v/>
      </c>
      <c r="M286" s="249" t="str">
        <f t="shared" ca="1" si="180"/>
        <v/>
      </c>
      <c r="N286" s="250" t="str">
        <f t="shared" ca="1" si="181"/>
        <v/>
      </c>
      <c r="O286" s="249" t="str">
        <f t="shared" ca="1" si="182"/>
        <v/>
      </c>
      <c r="P286" s="250" t="str">
        <f t="shared" ca="1" si="183"/>
        <v/>
      </c>
      <c r="Q286" s="249" t="str">
        <f t="shared" ca="1" si="184"/>
        <v/>
      </c>
      <c r="R286" s="250" t="str">
        <f t="shared" ca="1" si="185"/>
        <v/>
      </c>
      <c r="S286" s="249" t="str">
        <f t="shared" ca="1" si="186"/>
        <v/>
      </c>
      <c r="T286" s="250" t="str">
        <f t="shared" ca="1" si="187"/>
        <v/>
      </c>
      <c r="U286" s="249" t="str">
        <f t="shared" ca="1" si="188"/>
        <v/>
      </c>
      <c r="V286" s="250" t="str">
        <f t="shared" ca="1" si="189"/>
        <v/>
      </c>
      <c r="W286" s="249" t="str">
        <f t="shared" ca="1" si="190"/>
        <v/>
      </c>
      <c r="X286" s="250"/>
      <c r="Y286" s="249"/>
      <c r="Z286" s="250"/>
      <c r="AA286" s="249"/>
      <c r="AB286" s="250"/>
      <c r="AC286" s="249"/>
      <c r="AD286" s="250"/>
      <c r="AE286" s="249"/>
      <c r="AF286" s="250"/>
      <c r="AG286" s="249"/>
      <c r="AH286" s="250"/>
      <c r="AI286" s="249"/>
      <c r="AJ286" s="250"/>
      <c r="AK286" s="249"/>
      <c r="AL286" s="250"/>
      <c r="AM286" s="249"/>
      <c r="AN286" s="250"/>
      <c r="AO286" s="249"/>
      <c r="AP286" s="250"/>
      <c r="AQ286" s="249"/>
      <c r="AR286" s="250"/>
      <c r="AS286" s="249"/>
      <c r="AT286" s="250"/>
      <c r="AU286" s="249"/>
      <c r="AV286" s="250"/>
      <c r="AW286" s="249"/>
      <c r="AX286" s="250"/>
      <c r="AY286" s="249"/>
      <c r="AZ286" s="250"/>
      <c r="BA286" s="249"/>
      <c r="BB286" s="250"/>
      <c r="BC286" s="249"/>
      <c r="BD286" s="250"/>
      <c r="BE286" s="249"/>
      <c r="BF286" s="250"/>
      <c r="BG286" s="249"/>
      <c r="BH286" s="250"/>
      <c r="BI286" s="249"/>
      <c r="BJ286" s="250"/>
      <c r="BK286" s="249"/>
    </row>
    <row r="287" spans="1:63" s="301" customFormat="1" ht="21" customHeight="1" x14ac:dyDescent="0.2">
      <c r="A287" s="245" t="e">
        <f t="shared" si="194"/>
        <v>#VALUE!</v>
      </c>
      <c r="B287" s="246" t="s">
        <v>1079</v>
      </c>
      <c r="C287" s="247">
        <f t="shared" ca="1" si="173"/>
        <v>307995</v>
      </c>
      <c r="D287" s="250">
        <f t="shared" ca="1" si="174"/>
        <v>3282814</v>
      </c>
      <c r="E287" s="249">
        <f t="shared" ca="1" si="191"/>
        <v>0</v>
      </c>
      <c r="F287" s="250" t="str">
        <f t="shared" si="175"/>
        <v/>
      </c>
      <c r="G287" s="249" t="str">
        <f t="shared" si="192"/>
        <v/>
      </c>
      <c r="H287" s="250">
        <f t="shared" si="176"/>
        <v>3898804</v>
      </c>
      <c r="I287" s="249">
        <f t="shared" ca="1" si="193"/>
        <v>0</v>
      </c>
      <c r="J287" s="250" t="str">
        <f t="shared" ca="1" si="177"/>
        <v/>
      </c>
      <c r="K287" s="249" t="str">
        <f t="shared" ca="1" si="178"/>
        <v/>
      </c>
      <c r="L287" s="250" t="str">
        <f t="shared" ca="1" si="179"/>
        <v/>
      </c>
      <c r="M287" s="249" t="str">
        <f t="shared" ca="1" si="180"/>
        <v/>
      </c>
      <c r="N287" s="250" t="str">
        <f t="shared" ca="1" si="181"/>
        <v/>
      </c>
      <c r="O287" s="249" t="str">
        <f t="shared" ca="1" si="182"/>
        <v/>
      </c>
      <c r="P287" s="250" t="str">
        <f t="shared" ca="1" si="183"/>
        <v/>
      </c>
      <c r="Q287" s="249" t="str">
        <f t="shared" ca="1" si="184"/>
        <v/>
      </c>
      <c r="R287" s="250" t="str">
        <f t="shared" ca="1" si="185"/>
        <v/>
      </c>
      <c r="S287" s="249" t="str">
        <f t="shared" ca="1" si="186"/>
        <v/>
      </c>
      <c r="T287" s="250" t="str">
        <f t="shared" ca="1" si="187"/>
        <v/>
      </c>
      <c r="U287" s="249" t="str">
        <f t="shared" ca="1" si="188"/>
        <v/>
      </c>
      <c r="V287" s="250" t="str">
        <f t="shared" ca="1" si="189"/>
        <v/>
      </c>
      <c r="W287" s="249" t="str">
        <f t="shared" ca="1" si="190"/>
        <v/>
      </c>
      <c r="X287" s="250"/>
      <c r="Y287" s="249"/>
      <c r="Z287" s="250"/>
      <c r="AA287" s="249"/>
      <c r="AB287" s="250"/>
      <c r="AC287" s="249"/>
      <c r="AD287" s="250"/>
      <c r="AE287" s="249"/>
      <c r="AF287" s="250"/>
      <c r="AG287" s="249"/>
      <c r="AH287" s="250"/>
      <c r="AI287" s="249"/>
      <c r="AJ287" s="250"/>
      <c r="AK287" s="249"/>
      <c r="AL287" s="250"/>
      <c r="AM287" s="249"/>
      <c r="AN287" s="250"/>
      <c r="AO287" s="249"/>
      <c r="AP287" s="250"/>
      <c r="AQ287" s="249"/>
      <c r="AR287" s="250"/>
      <c r="AS287" s="249"/>
      <c r="AT287" s="250"/>
      <c r="AU287" s="249"/>
      <c r="AV287" s="250"/>
      <c r="AW287" s="249"/>
      <c r="AX287" s="250"/>
      <c r="AY287" s="249"/>
      <c r="AZ287" s="250"/>
      <c r="BA287" s="249"/>
      <c r="BB287" s="250"/>
      <c r="BC287" s="249"/>
      <c r="BD287" s="250"/>
      <c r="BE287" s="249"/>
      <c r="BF287" s="250"/>
      <c r="BG287" s="249"/>
      <c r="BH287" s="250"/>
      <c r="BI287" s="249"/>
      <c r="BJ287" s="250"/>
      <c r="BK287" s="249"/>
    </row>
    <row r="288" spans="1:63" s="301" customFormat="1" ht="21" customHeight="1" x14ac:dyDescent="0.2">
      <c r="A288" s="245" t="e">
        <f t="shared" si="194"/>
        <v>#VALUE!</v>
      </c>
      <c r="B288" s="246" t="s">
        <v>1081</v>
      </c>
      <c r="C288" s="247">
        <f t="shared" ca="1" si="173"/>
        <v>475921.5</v>
      </c>
      <c r="D288" s="250">
        <f t="shared" ca="1" si="174"/>
        <v>3045665</v>
      </c>
      <c r="E288" s="249">
        <f t="shared" ca="1" si="191"/>
        <v>0</v>
      </c>
      <c r="F288" s="250" t="str">
        <f t="shared" si="175"/>
        <v/>
      </c>
      <c r="G288" s="249" t="str">
        <f t="shared" si="192"/>
        <v/>
      </c>
      <c r="H288" s="250">
        <f t="shared" si="176"/>
        <v>3997508</v>
      </c>
      <c r="I288" s="249">
        <f t="shared" ca="1" si="193"/>
        <v>0</v>
      </c>
      <c r="J288" s="250" t="str">
        <f t="shared" ca="1" si="177"/>
        <v/>
      </c>
      <c r="K288" s="249" t="str">
        <f t="shared" ca="1" si="178"/>
        <v/>
      </c>
      <c r="L288" s="250" t="str">
        <f t="shared" ca="1" si="179"/>
        <v/>
      </c>
      <c r="M288" s="249" t="str">
        <f t="shared" ca="1" si="180"/>
        <v/>
      </c>
      <c r="N288" s="250" t="str">
        <f t="shared" ca="1" si="181"/>
        <v/>
      </c>
      <c r="O288" s="249" t="str">
        <f t="shared" ca="1" si="182"/>
        <v/>
      </c>
      <c r="P288" s="250" t="str">
        <f t="shared" ca="1" si="183"/>
        <v/>
      </c>
      <c r="Q288" s="249" t="str">
        <f t="shared" ca="1" si="184"/>
        <v/>
      </c>
      <c r="R288" s="250" t="str">
        <f t="shared" ca="1" si="185"/>
        <v/>
      </c>
      <c r="S288" s="249" t="str">
        <f t="shared" ca="1" si="186"/>
        <v/>
      </c>
      <c r="T288" s="250" t="str">
        <f t="shared" ca="1" si="187"/>
        <v/>
      </c>
      <c r="U288" s="249" t="str">
        <f t="shared" ca="1" si="188"/>
        <v/>
      </c>
      <c r="V288" s="250" t="str">
        <f t="shared" ca="1" si="189"/>
        <v/>
      </c>
      <c r="W288" s="249" t="str">
        <f t="shared" ca="1" si="190"/>
        <v/>
      </c>
      <c r="X288" s="250"/>
      <c r="Y288" s="249"/>
      <c r="Z288" s="250"/>
      <c r="AA288" s="249"/>
      <c r="AB288" s="250"/>
      <c r="AC288" s="249"/>
      <c r="AD288" s="250"/>
      <c r="AE288" s="249"/>
      <c r="AF288" s="250"/>
      <c r="AG288" s="249"/>
      <c r="AH288" s="250"/>
      <c r="AI288" s="249"/>
      <c r="AJ288" s="250"/>
      <c r="AK288" s="249"/>
      <c r="AL288" s="250"/>
      <c r="AM288" s="249"/>
      <c r="AN288" s="250"/>
      <c r="AO288" s="249"/>
      <c r="AP288" s="250"/>
      <c r="AQ288" s="249"/>
      <c r="AR288" s="250"/>
      <c r="AS288" s="249"/>
      <c r="AT288" s="250"/>
      <c r="AU288" s="249"/>
      <c r="AV288" s="250"/>
      <c r="AW288" s="249"/>
      <c r="AX288" s="250"/>
      <c r="AY288" s="249"/>
      <c r="AZ288" s="250"/>
      <c r="BA288" s="249"/>
      <c r="BB288" s="250"/>
      <c r="BC288" s="249"/>
      <c r="BD288" s="250"/>
      <c r="BE288" s="249"/>
      <c r="BF288" s="250"/>
      <c r="BG288" s="249"/>
      <c r="BH288" s="250"/>
      <c r="BI288" s="249"/>
      <c r="BJ288" s="250"/>
      <c r="BK288" s="249"/>
    </row>
    <row r="289" spans="1:63" s="301" customFormat="1" ht="21" customHeight="1" x14ac:dyDescent="0.2">
      <c r="A289" s="245" t="e">
        <f t="shared" si="194"/>
        <v>#VALUE!</v>
      </c>
      <c r="B289" s="246" t="s">
        <v>1083</v>
      </c>
      <c r="C289" s="247">
        <f t="shared" ca="1" si="173"/>
        <v>307898.5</v>
      </c>
      <c r="D289" s="250">
        <f t="shared" ca="1" si="174"/>
        <v>3283007</v>
      </c>
      <c r="E289" s="249">
        <f t="shared" ca="1" si="191"/>
        <v>0</v>
      </c>
      <c r="F289" s="250" t="str">
        <f t="shared" si="175"/>
        <v/>
      </c>
      <c r="G289" s="249" t="str">
        <f t="shared" si="192"/>
        <v/>
      </c>
      <c r="H289" s="250">
        <f t="shared" si="176"/>
        <v>3898804</v>
      </c>
      <c r="I289" s="249">
        <f t="shared" ca="1" si="193"/>
        <v>0</v>
      </c>
      <c r="J289" s="250" t="str">
        <f t="shared" ca="1" si="177"/>
        <v/>
      </c>
      <c r="K289" s="249" t="str">
        <f t="shared" ca="1" si="178"/>
        <v/>
      </c>
      <c r="L289" s="250" t="str">
        <f t="shared" ca="1" si="179"/>
        <v/>
      </c>
      <c r="M289" s="249" t="str">
        <f t="shared" ca="1" si="180"/>
        <v/>
      </c>
      <c r="N289" s="250" t="str">
        <f t="shared" ca="1" si="181"/>
        <v/>
      </c>
      <c r="O289" s="249" t="str">
        <f t="shared" ca="1" si="182"/>
        <v/>
      </c>
      <c r="P289" s="250" t="str">
        <f t="shared" ca="1" si="183"/>
        <v/>
      </c>
      <c r="Q289" s="249" t="str">
        <f t="shared" ca="1" si="184"/>
        <v/>
      </c>
      <c r="R289" s="250" t="str">
        <f t="shared" ca="1" si="185"/>
        <v/>
      </c>
      <c r="S289" s="249" t="str">
        <f t="shared" ca="1" si="186"/>
        <v/>
      </c>
      <c r="T289" s="250" t="str">
        <f t="shared" ca="1" si="187"/>
        <v/>
      </c>
      <c r="U289" s="249" t="str">
        <f t="shared" ca="1" si="188"/>
        <v/>
      </c>
      <c r="V289" s="250" t="str">
        <f t="shared" ca="1" si="189"/>
        <v/>
      </c>
      <c r="W289" s="249" t="str">
        <f t="shared" ca="1" si="190"/>
        <v/>
      </c>
      <c r="X289" s="250"/>
      <c r="Y289" s="249"/>
      <c r="Z289" s="250"/>
      <c r="AA289" s="249"/>
      <c r="AB289" s="250"/>
      <c r="AC289" s="249"/>
      <c r="AD289" s="250"/>
      <c r="AE289" s="249"/>
      <c r="AF289" s="250"/>
      <c r="AG289" s="249"/>
      <c r="AH289" s="250"/>
      <c r="AI289" s="249"/>
      <c r="AJ289" s="250"/>
      <c r="AK289" s="249"/>
      <c r="AL289" s="250"/>
      <c r="AM289" s="249"/>
      <c r="AN289" s="250"/>
      <c r="AO289" s="249"/>
      <c r="AP289" s="250"/>
      <c r="AQ289" s="249"/>
      <c r="AR289" s="250"/>
      <c r="AS289" s="249"/>
      <c r="AT289" s="250"/>
      <c r="AU289" s="249"/>
      <c r="AV289" s="250"/>
      <c r="AW289" s="249"/>
      <c r="AX289" s="250"/>
      <c r="AY289" s="249"/>
      <c r="AZ289" s="250"/>
      <c r="BA289" s="249"/>
      <c r="BB289" s="250"/>
      <c r="BC289" s="249"/>
      <c r="BD289" s="250"/>
      <c r="BE289" s="249"/>
      <c r="BF289" s="250"/>
      <c r="BG289" s="249"/>
      <c r="BH289" s="250"/>
      <c r="BI289" s="249"/>
      <c r="BJ289" s="250"/>
      <c r="BK289" s="249"/>
    </row>
    <row r="290" spans="1:63" s="301" customFormat="1" ht="21" customHeight="1" x14ac:dyDescent="0.2">
      <c r="A290" s="245" t="e">
        <f t="shared" si="194"/>
        <v>#VALUE!</v>
      </c>
      <c r="B290" s="246" t="s">
        <v>1091</v>
      </c>
      <c r="C290" s="247">
        <f t="shared" ca="1" si="173"/>
        <v>397932.5</v>
      </c>
      <c r="D290" s="250">
        <f t="shared" ca="1" si="174"/>
        <v>882101</v>
      </c>
      <c r="E290" s="249">
        <f t="shared" ca="1" si="191"/>
        <v>0</v>
      </c>
      <c r="F290" s="250" t="str">
        <f t="shared" si="175"/>
        <v/>
      </c>
      <c r="G290" s="249" t="str">
        <f t="shared" si="192"/>
        <v/>
      </c>
      <c r="H290" s="250">
        <f t="shared" si="176"/>
        <v>1677966</v>
      </c>
      <c r="I290" s="249">
        <f t="shared" ca="1" si="193"/>
        <v>0</v>
      </c>
      <c r="J290" s="250" t="str">
        <f t="shared" ca="1" si="177"/>
        <v/>
      </c>
      <c r="K290" s="249" t="str">
        <f t="shared" ca="1" si="178"/>
        <v/>
      </c>
      <c r="L290" s="250" t="str">
        <f t="shared" ca="1" si="179"/>
        <v/>
      </c>
      <c r="M290" s="249" t="str">
        <f t="shared" ca="1" si="180"/>
        <v/>
      </c>
      <c r="N290" s="250" t="str">
        <f t="shared" ca="1" si="181"/>
        <v/>
      </c>
      <c r="O290" s="249" t="str">
        <f t="shared" ca="1" si="182"/>
        <v/>
      </c>
      <c r="P290" s="250" t="str">
        <f t="shared" ca="1" si="183"/>
        <v/>
      </c>
      <c r="Q290" s="249" t="str">
        <f t="shared" ca="1" si="184"/>
        <v/>
      </c>
      <c r="R290" s="250" t="str">
        <f t="shared" ca="1" si="185"/>
        <v/>
      </c>
      <c r="S290" s="249" t="str">
        <f t="shared" ca="1" si="186"/>
        <v/>
      </c>
      <c r="T290" s="250" t="str">
        <f t="shared" ca="1" si="187"/>
        <v/>
      </c>
      <c r="U290" s="249" t="str">
        <f t="shared" ca="1" si="188"/>
        <v/>
      </c>
      <c r="V290" s="250" t="str">
        <f t="shared" ca="1" si="189"/>
        <v/>
      </c>
      <c r="W290" s="249" t="str">
        <f t="shared" ca="1" si="190"/>
        <v/>
      </c>
      <c r="X290" s="250"/>
      <c r="Y290" s="249"/>
      <c r="Z290" s="250"/>
      <c r="AA290" s="249"/>
      <c r="AB290" s="250"/>
      <c r="AC290" s="249"/>
      <c r="AD290" s="250"/>
      <c r="AE290" s="249"/>
      <c r="AF290" s="250"/>
      <c r="AG290" s="249"/>
      <c r="AH290" s="250"/>
      <c r="AI290" s="249"/>
      <c r="AJ290" s="250"/>
      <c r="AK290" s="249"/>
      <c r="AL290" s="250"/>
      <c r="AM290" s="249"/>
      <c r="AN290" s="250"/>
      <c r="AO290" s="249"/>
      <c r="AP290" s="250"/>
      <c r="AQ290" s="249"/>
      <c r="AR290" s="250"/>
      <c r="AS290" s="249"/>
      <c r="AT290" s="250"/>
      <c r="AU290" s="249"/>
      <c r="AV290" s="250"/>
      <c r="AW290" s="249"/>
      <c r="AX290" s="250"/>
      <c r="AY290" s="249"/>
      <c r="AZ290" s="250"/>
      <c r="BA290" s="249"/>
      <c r="BB290" s="250"/>
      <c r="BC290" s="249"/>
      <c r="BD290" s="250"/>
      <c r="BE290" s="249"/>
      <c r="BF290" s="250"/>
      <c r="BG290" s="249"/>
      <c r="BH290" s="250"/>
      <c r="BI290" s="249"/>
      <c r="BJ290" s="250"/>
      <c r="BK290" s="249"/>
    </row>
    <row r="291" spans="1:63" s="301" customFormat="1" ht="21" customHeight="1" x14ac:dyDescent="0.2">
      <c r="A291" s="245" t="e">
        <f t="shared" si="194"/>
        <v>#VALUE!</v>
      </c>
      <c r="B291" s="246" t="s">
        <v>1093</v>
      </c>
      <c r="C291" s="247">
        <f t="shared" ca="1" si="173"/>
        <v>2403438</v>
      </c>
      <c r="D291" s="250">
        <f t="shared" ca="1" si="174"/>
        <v>30050038</v>
      </c>
      <c r="E291" s="249">
        <f t="shared" ca="1" si="191"/>
        <v>0</v>
      </c>
      <c r="F291" s="250" t="str">
        <f t="shared" si="175"/>
        <v/>
      </c>
      <c r="G291" s="249" t="str">
        <f t="shared" si="192"/>
        <v/>
      </c>
      <c r="H291" s="250">
        <f t="shared" si="176"/>
        <v>34856914</v>
      </c>
      <c r="I291" s="249">
        <f t="shared" ca="1" si="193"/>
        <v>0</v>
      </c>
      <c r="J291" s="250" t="str">
        <f t="shared" ca="1" si="177"/>
        <v/>
      </c>
      <c r="K291" s="249" t="str">
        <f t="shared" ca="1" si="178"/>
        <v/>
      </c>
      <c r="L291" s="250" t="str">
        <f t="shared" ca="1" si="179"/>
        <v/>
      </c>
      <c r="M291" s="249" t="str">
        <f t="shared" ca="1" si="180"/>
        <v/>
      </c>
      <c r="N291" s="250" t="str">
        <f t="shared" ca="1" si="181"/>
        <v/>
      </c>
      <c r="O291" s="249" t="str">
        <f t="shared" ca="1" si="182"/>
        <v/>
      </c>
      <c r="P291" s="250" t="str">
        <f t="shared" ca="1" si="183"/>
        <v/>
      </c>
      <c r="Q291" s="249" t="str">
        <f t="shared" ca="1" si="184"/>
        <v/>
      </c>
      <c r="R291" s="250" t="str">
        <f t="shared" ca="1" si="185"/>
        <v/>
      </c>
      <c r="S291" s="249" t="str">
        <f t="shared" ca="1" si="186"/>
        <v/>
      </c>
      <c r="T291" s="250" t="str">
        <f t="shared" ca="1" si="187"/>
        <v/>
      </c>
      <c r="U291" s="249" t="str">
        <f t="shared" ca="1" si="188"/>
        <v/>
      </c>
      <c r="V291" s="250" t="str">
        <f t="shared" ca="1" si="189"/>
        <v/>
      </c>
      <c r="W291" s="249" t="str">
        <f t="shared" ca="1" si="190"/>
        <v/>
      </c>
      <c r="X291" s="250"/>
      <c r="Y291" s="249"/>
      <c r="Z291" s="250"/>
      <c r="AA291" s="249"/>
      <c r="AB291" s="250"/>
      <c r="AC291" s="249"/>
      <c r="AD291" s="250"/>
      <c r="AE291" s="249"/>
      <c r="AF291" s="250"/>
      <c r="AG291" s="249"/>
      <c r="AH291" s="250"/>
      <c r="AI291" s="249"/>
      <c r="AJ291" s="250"/>
      <c r="AK291" s="249"/>
      <c r="AL291" s="250"/>
      <c r="AM291" s="249"/>
      <c r="AN291" s="250"/>
      <c r="AO291" s="249"/>
      <c r="AP291" s="250"/>
      <c r="AQ291" s="249"/>
      <c r="AR291" s="250"/>
      <c r="AS291" s="249"/>
      <c r="AT291" s="250"/>
      <c r="AU291" s="249"/>
      <c r="AV291" s="250"/>
      <c r="AW291" s="249"/>
      <c r="AX291" s="250"/>
      <c r="AY291" s="249"/>
      <c r="AZ291" s="250"/>
      <c r="BA291" s="249"/>
      <c r="BB291" s="250"/>
      <c r="BC291" s="249"/>
      <c r="BD291" s="250"/>
      <c r="BE291" s="249"/>
      <c r="BF291" s="250"/>
      <c r="BG291" s="249"/>
      <c r="BH291" s="250"/>
      <c r="BI291" s="249"/>
      <c r="BJ291" s="250"/>
      <c r="BK291" s="249"/>
    </row>
    <row r="292" spans="1:63" s="301" customFormat="1" ht="21" customHeight="1" x14ac:dyDescent="0.2">
      <c r="A292" s="245" t="e">
        <f t="shared" si="194"/>
        <v>#VALUE!</v>
      </c>
      <c r="B292" s="246" t="s">
        <v>1094</v>
      </c>
      <c r="C292" s="247">
        <f t="shared" ca="1" si="173"/>
        <v>148905</v>
      </c>
      <c r="D292" s="250">
        <f t="shared" ca="1" si="174"/>
        <v>2700270</v>
      </c>
      <c r="E292" s="249">
        <f t="shared" ca="1" si="191"/>
        <v>0</v>
      </c>
      <c r="F292" s="250" t="str">
        <f t="shared" si="175"/>
        <v/>
      </c>
      <c r="G292" s="249" t="str">
        <f t="shared" si="192"/>
        <v/>
      </c>
      <c r="H292" s="250">
        <f t="shared" si="176"/>
        <v>2998080</v>
      </c>
      <c r="I292" s="249">
        <f t="shared" ca="1" si="193"/>
        <v>0</v>
      </c>
      <c r="J292" s="250" t="str">
        <f t="shared" ca="1" si="177"/>
        <v/>
      </c>
      <c r="K292" s="249" t="str">
        <f t="shared" ca="1" si="178"/>
        <v/>
      </c>
      <c r="L292" s="250" t="str">
        <f t="shared" ca="1" si="179"/>
        <v/>
      </c>
      <c r="M292" s="249" t="str">
        <f t="shared" ca="1" si="180"/>
        <v/>
      </c>
      <c r="N292" s="250" t="str">
        <f t="shared" ca="1" si="181"/>
        <v/>
      </c>
      <c r="O292" s="249" t="str">
        <f t="shared" ca="1" si="182"/>
        <v/>
      </c>
      <c r="P292" s="250" t="str">
        <f t="shared" ca="1" si="183"/>
        <v/>
      </c>
      <c r="Q292" s="249" t="str">
        <f t="shared" ca="1" si="184"/>
        <v/>
      </c>
      <c r="R292" s="250" t="str">
        <f t="shared" ca="1" si="185"/>
        <v/>
      </c>
      <c r="S292" s="249" t="str">
        <f t="shared" ca="1" si="186"/>
        <v/>
      </c>
      <c r="T292" s="250" t="str">
        <f t="shared" ca="1" si="187"/>
        <v/>
      </c>
      <c r="U292" s="249" t="str">
        <f t="shared" ca="1" si="188"/>
        <v/>
      </c>
      <c r="V292" s="250" t="str">
        <f t="shared" ca="1" si="189"/>
        <v/>
      </c>
      <c r="W292" s="249" t="str">
        <f t="shared" ca="1" si="190"/>
        <v/>
      </c>
      <c r="X292" s="250"/>
      <c r="Y292" s="249"/>
      <c r="Z292" s="250"/>
      <c r="AA292" s="249"/>
      <c r="AB292" s="250"/>
      <c r="AC292" s="249"/>
      <c r="AD292" s="250"/>
      <c r="AE292" s="249"/>
      <c r="AF292" s="250"/>
      <c r="AG292" s="249"/>
      <c r="AH292" s="250"/>
      <c r="AI292" s="249"/>
      <c r="AJ292" s="250"/>
      <c r="AK292" s="249"/>
      <c r="AL292" s="250"/>
      <c r="AM292" s="249"/>
      <c r="AN292" s="250"/>
      <c r="AO292" s="249"/>
      <c r="AP292" s="250"/>
      <c r="AQ292" s="249"/>
      <c r="AR292" s="250"/>
      <c r="AS292" s="249"/>
      <c r="AT292" s="250"/>
      <c r="AU292" s="249"/>
      <c r="AV292" s="250"/>
      <c r="AW292" s="249"/>
      <c r="AX292" s="250"/>
      <c r="AY292" s="249"/>
      <c r="AZ292" s="250"/>
      <c r="BA292" s="249"/>
      <c r="BB292" s="250"/>
      <c r="BC292" s="249"/>
      <c r="BD292" s="250"/>
      <c r="BE292" s="249"/>
      <c r="BF292" s="250"/>
      <c r="BG292" s="249"/>
      <c r="BH292" s="250"/>
      <c r="BI292" s="249"/>
      <c r="BJ292" s="250"/>
      <c r="BK292" s="249"/>
    </row>
    <row r="293" spans="1:63" s="301" customFormat="1" ht="21" customHeight="1" x14ac:dyDescent="0.2">
      <c r="A293" s="245" t="e">
        <f t="shared" si="194"/>
        <v>#VALUE!</v>
      </c>
      <c r="B293" s="246" t="s">
        <v>1095</v>
      </c>
      <c r="C293" s="247">
        <f t="shared" ca="1" si="173"/>
        <v>56400</v>
      </c>
      <c r="D293" s="250">
        <f t="shared" ca="1" si="174"/>
        <v>586560</v>
      </c>
      <c r="E293" s="249">
        <f t="shared" ca="1" si="191"/>
        <v>0</v>
      </c>
      <c r="F293" s="250" t="str">
        <f t="shared" si="175"/>
        <v/>
      </c>
      <c r="G293" s="249" t="str">
        <f t="shared" si="192"/>
        <v/>
      </c>
      <c r="H293" s="250">
        <f t="shared" si="176"/>
        <v>473760</v>
      </c>
      <c r="I293" s="249">
        <f t="shared" ca="1" si="193"/>
        <v>0</v>
      </c>
      <c r="J293" s="250" t="str">
        <f t="shared" ca="1" si="177"/>
        <v/>
      </c>
      <c r="K293" s="249" t="str">
        <f t="shared" ca="1" si="178"/>
        <v/>
      </c>
      <c r="L293" s="250" t="str">
        <f t="shared" ca="1" si="179"/>
        <v/>
      </c>
      <c r="M293" s="249" t="str">
        <f t="shared" ca="1" si="180"/>
        <v/>
      </c>
      <c r="N293" s="250" t="str">
        <f t="shared" ca="1" si="181"/>
        <v/>
      </c>
      <c r="O293" s="249" t="str">
        <f t="shared" ca="1" si="182"/>
        <v/>
      </c>
      <c r="P293" s="250" t="str">
        <f t="shared" ca="1" si="183"/>
        <v/>
      </c>
      <c r="Q293" s="249" t="str">
        <f t="shared" ca="1" si="184"/>
        <v/>
      </c>
      <c r="R293" s="250" t="str">
        <f t="shared" ca="1" si="185"/>
        <v/>
      </c>
      <c r="S293" s="249" t="str">
        <f t="shared" ca="1" si="186"/>
        <v/>
      </c>
      <c r="T293" s="250" t="str">
        <f t="shared" ca="1" si="187"/>
        <v/>
      </c>
      <c r="U293" s="249" t="str">
        <f t="shared" ca="1" si="188"/>
        <v/>
      </c>
      <c r="V293" s="250" t="str">
        <f t="shared" ca="1" si="189"/>
        <v/>
      </c>
      <c r="W293" s="249" t="str">
        <f t="shared" ca="1" si="190"/>
        <v/>
      </c>
      <c r="X293" s="250"/>
      <c r="Y293" s="249"/>
      <c r="Z293" s="250"/>
      <c r="AA293" s="249"/>
      <c r="AB293" s="250"/>
      <c r="AC293" s="249"/>
      <c r="AD293" s="250"/>
      <c r="AE293" s="249"/>
      <c r="AF293" s="250"/>
      <c r="AG293" s="249"/>
      <c r="AH293" s="250"/>
      <c r="AI293" s="249"/>
      <c r="AJ293" s="250"/>
      <c r="AK293" s="249"/>
      <c r="AL293" s="250"/>
      <c r="AM293" s="249"/>
      <c r="AN293" s="250"/>
      <c r="AO293" s="249"/>
      <c r="AP293" s="250"/>
      <c r="AQ293" s="249"/>
      <c r="AR293" s="250"/>
      <c r="AS293" s="249"/>
      <c r="AT293" s="250"/>
      <c r="AU293" s="249"/>
      <c r="AV293" s="250"/>
      <c r="AW293" s="249"/>
      <c r="AX293" s="250"/>
      <c r="AY293" s="249"/>
      <c r="AZ293" s="250"/>
      <c r="BA293" s="249"/>
      <c r="BB293" s="250"/>
      <c r="BC293" s="249"/>
      <c r="BD293" s="250"/>
      <c r="BE293" s="249"/>
      <c r="BF293" s="250"/>
      <c r="BG293" s="249"/>
      <c r="BH293" s="250"/>
      <c r="BI293" s="249"/>
      <c r="BJ293" s="250"/>
      <c r="BK293" s="249"/>
    </row>
    <row r="294" spans="1:63" s="301" customFormat="1" ht="21" customHeight="1" x14ac:dyDescent="0.2">
      <c r="A294" s="245" t="e">
        <f t="shared" si="194"/>
        <v>#VALUE!</v>
      </c>
      <c r="B294" s="246" t="s">
        <v>1096</v>
      </c>
      <c r="C294" s="247">
        <f t="shared" ca="1" si="173"/>
        <v>19160</v>
      </c>
      <c r="D294" s="250">
        <f t="shared" ca="1" si="174"/>
        <v>132090</v>
      </c>
      <c r="E294" s="249">
        <f t="shared" ca="1" si="191"/>
        <v>0</v>
      </c>
      <c r="F294" s="250" t="str">
        <f t="shared" si="175"/>
        <v/>
      </c>
      <c r="G294" s="249" t="str">
        <f t="shared" si="192"/>
        <v/>
      </c>
      <c r="H294" s="250">
        <f t="shared" si="176"/>
        <v>93770</v>
      </c>
      <c r="I294" s="249">
        <f t="shared" ca="1" si="193"/>
        <v>0</v>
      </c>
      <c r="J294" s="250" t="str">
        <f t="shared" ca="1" si="177"/>
        <v/>
      </c>
      <c r="K294" s="249" t="str">
        <f t="shared" ca="1" si="178"/>
        <v/>
      </c>
      <c r="L294" s="250" t="str">
        <f t="shared" ca="1" si="179"/>
        <v/>
      </c>
      <c r="M294" s="249" t="str">
        <f t="shared" ca="1" si="180"/>
        <v/>
      </c>
      <c r="N294" s="250" t="str">
        <f t="shared" ca="1" si="181"/>
        <v/>
      </c>
      <c r="O294" s="249" t="str">
        <f t="shared" ca="1" si="182"/>
        <v/>
      </c>
      <c r="P294" s="250" t="str">
        <f t="shared" ca="1" si="183"/>
        <v/>
      </c>
      <c r="Q294" s="249" t="str">
        <f t="shared" ca="1" si="184"/>
        <v/>
      </c>
      <c r="R294" s="250" t="str">
        <f t="shared" ca="1" si="185"/>
        <v/>
      </c>
      <c r="S294" s="249" t="str">
        <f t="shared" ca="1" si="186"/>
        <v/>
      </c>
      <c r="T294" s="250" t="str">
        <f t="shared" ca="1" si="187"/>
        <v/>
      </c>
      <c r="U294" s="249" t="str">
        <f t="shared" ca="1" si="188"/>
        <v/>
      </c>
      <c r="V294" s="250" t="str">
        <f t="shared" ca="1" si="189"/>
        <v/>
      </c>
      <c r="W294" s="249" t="str">
        <f t="shared" ca="1" si="190"/>
        <v/>
      </c>
      <c r="X294" s="250"/>
      <c r="Y294" s="249"/>
      <c r="Z294" s="250"/>
      <c r="AA294" s="249"/>
      <c r="AB294" s="250"/>
      <c r="AC294" s="249"/>
      <c r="AD294" s="250"/>
      <c r="AE294" s="249"/>
      <c r="AF294" s="250"/>
      <c r="AG294" s="249"/>
      <c r="AH294" s="250"/>
      <c r="AI294" s="249"/>
      <c r="AJ294" s="250"/>
      <c r="AK294" s="249"/>
      <c r="AL294" s="250"/>
      <c r="AM294" s="249"/>
      <c r="AN294" s="250"/>
      <c r="AO294" s="249"/>
      <c r="AP294" s="250"/>
      <c r="AQ294" s="249"/>
      <c r="AR294" s="250"/>
      <c r="AS294" s="249"/>
      <c r="AT294" s="250"/>
      <c r="AU294" s="249"/>
      <c r="AV294" s="250"/>
      <c r="AW294" s="249"/>
      <c r="AX294" s="250"/>
      <c r="AY294" s="249"/>
      <c r="AZ294" s="250"/>
      <c r="BA294" s="249"/>
      <c r="BB294" s="250"/>
      <c r="BC294" s="249"/>
      <c r="BD294" s="250"/>
      <c r="BE294" s="249"/>
      <c r="BF294" s="250"/>
      <c r="BG294" s="249"/>
      <c r="BH294" s="250"/>
      <c r="BI294" s="249"/>
      <c r="BJ294" s="250"/>
      <c r="BK294" s="249"/>
    </row>
    <row r="295" spans="1:63" s="301" customFormat="1" ht="21" customHeight="1" x14ac:dyDescent="0.2">
      <c r="A295" s="245" t="e">
        <f t="shared" si="194"/>
        <v>#VALUE!</v>
      </c>
      <c r="B295" s="246" t="s">
        <v>1098</v>
      </c>
      <c r="C295" s="247">
        <f t="shared" ca="1" si="173"/>
        <v>3827430</v>
      </c>
      <c r="D295" s="250">
        <f t="shared" ca="1" si="174"/>
        <v>28086680</v>
      </c>
      <c r="E295" s="249">
        <f t="shared" ca="1" si="191"/>
        <v>0</v>
      </c>
      <c r="F295" s="250" t="str">
        <f t="shared" si="175"/>
        <v/>
      </c>
      <c r="G295" s="249" t="str">
        <f t="shared" si="192"/>
        <v/>
      </c>
      <c r="H295" s="250">
        <f t="shared" si="176"/>
        <v>20431820</v>
      </c>
      <c r="I295" s="249">
        <f t="shared" ca="1" si="193"/>
        <v>0</v>
      </c>
      <c r="J295" s="250" t="str">
        <f t="shared" ca="1" si="177"/>
        <v/>
      </c>
      <c r="K295" s="249" t="str">
        <f t="shared" ca="1" si="178"/>
        <v/>
      </c>
      <c r="L295" s="250" t="str">
        <f t="shared" ca="1" si="179"/>
        <v/>
      </c>
      <c r="M295" s="249" t="str">
        <f t="shared" ca="1" si="180"/>
        <v/>
      </c>
      <c r="N295" s="250" t="str">
        <f t="shared" ca="1" si="181"/>
        <v/>
      </c>
      <c r="O295" s="249" t="str">
        <f t="shared" ca="1" si="182"/>
        <v/>
      </c>
      <c r="P295" s="250" t="str">
        <f t="shared" ca="1" si="183"/>
        <v/>
      </c>
      <c r="Q295" s="249" t="str">
        <f t="shared" ca="1" si="184"/>
        <v/>
      </c>
      <c r="R295" s="250" t="str">
        <f t="shared" ca="1" si="185"/>
        <v/>
      </c>
      <c r="S295" s="249" t="str">
        <f t="shared" ca="1" si="186"/>
        <v/>
      </c>
      <c r="T295" s="250" t="str">
        <f t="shared" ca="1" si="187"/>
        <v/>
      </c>
      <c r="U295" s="249" t="str">
        <f t="shared" ca="1" si="188"/>
        <v/>
      </c>
      <c r="V295" s="250" t="str">
        <f t="shared" ca="1" si="189"/>
        <v/>
      </c>
      <c r="W295" s="249" t="str">
        <f t="shared" ca="1" si="190"/>
        <v/>
      </c>
      <c r="X295" s="250"/>
      <c r="Y295" s="249"/>
      <c r="Z295" s="250"/>
      <c r="AA295" s="249"/>
      <c r="AB295" s="250"/>
      <c r="AC295" s="249"/>
      <c r="AD295" s="250"/>
      <c r="AE295" s="249"/>
      <c r="AF295" s="250"/>
      <c r="AG295" s="249"/>
      <c r="AH295" s="250"/>
      <c r="AI295" s="249"/>
      <c r="AJ295" s="250"/>
      <c r="AK295" s="249"/>
      <c r="AL295" s="250"/>
      <c r="AM295" s="249"/>
      <c r="AN295" s="250"/>
      <c r="AO295" s="249"/>
      <c r="AP295" s="250"/>
      <c r="AQ295" s="249"/>
      <c r="AR295" s="250"/>
      <c r="AS295" s="249"/>
      <c r="AT295" s="250"/>
      <c r="AU295" s="249"/>
      <c r="AV295" s="250"/>
      <c r="AW295" s="249"/>
      <c r="AX295" s="250"/>
      <c r="AY295" s="249"/>
      <c r="AZ295" s="250"/>
      <c r="BA295" s="249"/>
      <c r="BB295" s="250"/>
      <c r="BC295" s="249"/>
      <c r="BD295" s="250"/>
      <c r="BE295" s="249"/>
      <c r="BF295" s="250"/>
      <c r="BG295" s="249"/>
      <c r="BH295" s="250"/>
      <c r="BI295" s="249"/>
      <c r="BJ295" s="250"/>
      <c r="BK295" s="249"/>
    </row>
    <row r="296" spans="1:63" s="301" customFormat="1" ht="21" customHeight="1" x14ac:dyDescent="0.2">
      <c r="A296" s="245" t="e">
        <f t="shared" si="194"/>
        <v>#VALUE!</v>
      </c>
      <c r="B296" s="246" t="s">
        <v>1100</v>
      </c>
      <c r="C296" s="247">
        <f t="shared" ca="1" si="173"/>
        <v>52160</v>
      </c>
      <c r="D296" s="250">
        <f t="shared" ca="1" si="174"/>
        <v>2315280</v>
      </c>
      <c r="E296" s="249">
        <f t="shared" ca="1" si="191"/>
        <v>0</v>
      </c>
      <c r="F296" s="250" t="str">
        <f t="shared" si="175"/>
        <v/>
      </c>
      <c r="G296" s="249" t="str">
        <f t="shared" si="192"/>
        <v/>
      </c>
      <c r="H296" s="250">
        <f t="shared" si="176"/>
        <v>2210960</v>
      </c>
      <c r="I296" s="249">
        <f t="shared" ca="1" si="193"/>
        <v>0</v>
      </c>
      <c r="J296" s="250" t="str">
        <f t="shared" ca="1" si="177"/>
        <v/>
      </c>
      <c r="K296" s="249" t="str">
        <f t="shared" ca="1" si="178"/>
        <v/>
      </c>
      <c r="L296" s="250" t="str">
        <f t="shared" ca="1" si="179"/>
        <v/>
      </c>
      <c r="M296" s="249" t="str">
        <f t="shared" ca="1" si="180"/>
        <v/>
      </c>
      <c r="N296" s="250" t="str">
        <f t="shared" ca="1" si="181"/>
        <v/>
      </c>
      <c r="O296" s="249" t="str">
        <f t="shared" ca="1" si="182"/>
        <v/>
      </c>
      <c r="P296" s="250" t="str">
        <f t="shared" ca="1" si="183"/>
        <v/>
      </c>
      <c r="Q296" s="249" t="str">
        <f t="shared" ca="1" si="184"/>
        <v/>
      </c>
      <c r="R296" s="250" t="str">
        <f t="shared" ca="1" si="185"/>
        <v/>
      </c>
      <c r="S296" s="249" t="str">
        <f t="shared" ca="1" si="186"/>
        <v/>
      </c>
      <c r="T296" s="250" t="str">
        <f t="shared" ca="1" si="187"/>
        <v/>
      </c>
      <c r="U296" s="249" t="str">
        <f t="shared" ca="1" si="188"/>
        <v/>
      </c>
      <c r="V296" s="250" t="str">
        <f t="shared" ca="1" si="189"/>
        <v/>
      </c>
      <c r="W296" s="249" t="str">
        <f t="shared" ca="1" si="190"/>
        <v/>
      </c>
      <c r="X296" s="250"/>
      <c r="Y296" s="249"/>
      <c r="Z296" s="250"/>
      <c r="AA296" s="249"/>
      <c r="AB296" s="250"/>
      <c r="AC296" s="249"/>
      <c r="AD296" s="250"/>
      <c r="AE296" s="249"/>
      <c r="AF296" s="250"/>
      <c r="AG296" s="249"/>
      <c r="AH296" s="250"/>
      <c r="AI296" s="249"/>
      <c r="AJ296" s="250"/>
      <c r="AK296" s="249"/>
      <c r="AL296" s="250"/>
      <c r="AM296" s="249"/>
      <c r="AN296" s="250"/>
      <c r="AO296" s="249"/>
      <c r="AP296" s="250"/>
      <c r="AQ296" s="249"/>
      <c r="AR296" s="250"/>
      <c r="AS296" s="249"/>
      <c r="AT296" s="250"/>
      <c r="AU296" s="249"/>
      <c r="AV296" s="250"/>
      <c r="AW296" s="249"/>
      <c r="AX296" s="250"/>
      <c r="AY296" s="249"/>
      <c r="AZ296" s="250"/>
      <c r="BA296" s="249"/>
      <c r="BB296" s="250"/>
      <c r="BC296" s="249"/>
      <c r="BD296" s="250"/>
      <c r="BE296" s="249"/>
      <c r="BF296" s="250"/>
      <c r="BG296" s="249"/>
      <c r="BH296" s="250"/>
      <c r="BI296" s="249"/>
      <c r="BJ296" s="250"/>
      <c r="BK296" s="249"/>
    </row>
    <row r="297" spans="1:63" s="301" customFormat="1" ht="21" customHeight="1" x14ac:dyDescent="0.2">
      <c r="A297" s="245" t="e">
        <f t="shared" si="194"/>
        <v>#VALUE!</v>
      </c>
      <c r="B297" s="246" t="s">
        <v>1102</v>
      </c>
      <c r="C297" s="247">
        <f t="shared" ca="1" si="173"/>
        <v>2936209</v>
      </c>
      <c r="D297" s="250">
        <f t="shared" ca="1" si="174"/>
        <v>7041063</v>
      </c>
      <c r="E297" s="249">
        <f t="shared" ca="1" si="191"/>
        <v>0</v>
      </c>
      <c r="F297" s="250" t="str">
        <f t="shared" si="175"/>
        <v/>
      </c>
      <c r="G297" s="249" t="str">
        <f t="shared" si="192"/>
        <v/>
      </c>
      <c r="H297" s="250">
        <f t="shared" si="176"/>
        <v>1168645</v>
      </c>
      <c r="I297" s="249">
        <f t="shared" ca="1" si="193"/>
        <v>0</v>
      </c>
      <c r="J297" s="250" t="str">
        <f t="shared" ca="1" si="177"/>
        <v/>
      </c>
      <c r="K297" s="249" t="str">
        <f t="shared" ca="1" si="178"/>
        <v/>
      </c>
      <c r="L297" s="250" t="str">
        <f t="shared" ca="1" si="179"/>
        <v/>
      </c>
      <c r="M297" s="249" t="str">
        <f t="shared" ca="1" si="180"/>
        <v/>
      </c>
      <c r="N297" s="250" t="str">
        <f t="shared" ca="1" si="181"/>
        <v/>
      </c>
      <c r="O297" s="249" t="str">
        <f t="shared" ca="1" si="182"/>
        <v/>
      </c>
      <c r="P297" s="250" t="str">
        <f t="shared" ca="1" si="183"/>
        <v/>
      </c>
      <c r="Q297" s="249" t="str">
        <f t="shared" ca="1" si="184"/>
        <v/>
      </c>
      <c r="R297" s="250" t="str">
        <f t="shared" ca="1" si="185"/>
        <v/>
      </c>
      <c r="S297" s="249" t="str">
        <f t="shared" ca="1" si="186"/>
        <v/>
      </c>
      <c r="T297" s="250" t="str">
        <f t="shared" ca="1" si="187"/>
        <v/>
      </c>
      <c r="U297" s="249" t="str">
        <f t="shared" ca="1" si="188"/>
        <v/>
      </c>
      <c r="V297" s="250" t="str">
        <f t="shared" ca="1" si="189"/>
        <v/>
      </c>
      <c r="W297" s="249" t="str">
        <f t="shared" ca="1" si="190"/>
        <v/>
      </c>
      <c r="X297" s="250"/>
      <c r="Y297" s="249"/>
      <c r="Z297" s="250"/>
      <c r="AA297" s="249"/>
      <c r="AB297" s="250"/>
      <c r="AC297" s="249"/>
      <c r="AD297" s="250"/>
      <c r="AE297" s="249"/>
      <c r="AF297" s="250"/>
      <c r="AG297" s="249"/>
      <c r="AH297" s="250"/>
      <c r="AI297" s="249"/>
      <c r="AJ297" s="250"/>
      <c r="AK297" s="249"/>
      <c r="AL297" s="250"/>
      <c r="AM297" s="249"/>
      <c r="AN297" s="250"/>
      <c r="AO297" s="249"/>
      <c r="AP297" s="250"/>
      <c r="AQ297" s="249"/>
      <c r="AR297" s="250"/>
      <c r="AS297" s="249"/>
      <c r="AT297" s="250"/>
      <c r="AU297" s="249"/>
      <c r="AV297" s="250"/>
      <c r="AW297" s="249"/>
      <c r="AX297" s="250"/>
      <c r="AY297" s="249"/>
      <c r="AZ297" s="250"/>
      <c r="BA297" s="249"/>
      <c r="BB297" s="250"/>
      <c r="BC297" s="249"/>
      <c r="BD297" s="250"/>
      <c r="BE297" s="249"/>
      <c r="BF297" s="250"/>
      <c r="BG297" s="249"/>
      <c r="BH297" s="250"/>
      <c r="BI297" s="249"/>
      <c r="BJ297" s="250"/>
      <c r="BK297" s="249"/>
    </row>
    <row r="298" spans="1:63" s="301" customFormat="1" ht="21" customHeight="1" x14ac:dyDescent="0.2">
      <c r="A298" s="245" t="e">
        <f t="shared" si="194"/>
        <v>#VALUE!</v>
      </c>
      <c r="B298" s="246" t="s">
        <v>1103</v>
      </c>
      <c r="C298" s="247">
        <f t="shared" ca="1" si="173"/>
        <v>3003675</v>
      </c>
      <c r="D298" s="250">
        <f t="shared" ca="1" si="174"/>
        <v>14446500</v>
      </c>
      <c r="E298" s="249">
        <f t="shared" ca="1" si="191"/>
        <v>0</v>
      </c>
      <c r="F298" s="250" t="str">
        <f t="shared" si="175"/>
        <v/>
      </c>
      <c r="G298" s="249" t="str">
        <f t="shared" si="192"/>
        <v/>
      </c>
      <c r="H298" s="250">
        <f t="shared" si="176"/>
        <v>8439150</v>
      </c>
      <c r="I298" s="249">
        <f t="shared" ca="1" si="193"/>
        <v>0</v>
      </c>
      <c r="J298" s="250" t="str">
        <f t="shared" ca="1" si="177"/>
        <v/>
      </c>
      <c r="K298" s="249" t="str">
        <f t="shared" ca="1" si="178"/>
        <v/>
      </c>
      <c r="L298" s="250" t="str">
        <f t="shared" ca="1" si="179"/>
        <v/>
      </c>
      <c r="M298" s="249" t="str">
        <f t="shared" ca="1" si="180"/>
        <v/>
      </c>
      <c r="N298" s="250" t="str">
        <f t="shared" ca="1" si="181"/>
        <v/>
      </c>
      <c r="O298" s="249" t="str">
        <f t="shared" ca="1" si="182"/>
        <v/>
      </c>
      <c r="P298" s="250" t="str">
        <f t="shared" ca="1" si="183"/>
        <v/>
      </c>
      <c r="Q298" s="249" t="str">
        <f t="shared" ca="1" si="184"/>
        <v/>
      </c>
      <c r="R298" s="250" t="str">
        <f t="shared" ca="1" si="185"/>
        <v/>
      </c>
      <c r="S298" s="249" t="str">
        <f t="shared" ca="1" si="186"/>
        <v/>
      </c>
      <c r="T298" s="250" t="str">
        <f t="shared" ca="1" si="187"/>
        <v/>
      </c>
      <c r="U298" s="249" t="str">
        <f t="shared" ca="1" si="188"/>
        <v/>
      </c>
      <c r="V298" s="250" t="str">
        <f t="shared" ca="1" si="189"/>
        <v/>
      </c>
      <c r="W298" s="249" t="str">
        <f t="shared" ca="1" si="190"/>
        <v/>
      </c>
      <c r="X298" s="250"/>
      <c r="Y298" s="249"/>
      <c r="Z298" s="250"/>
      <c r="AA298" s="249"/>
      <c r="AB298" s="250"/>
      <c r="AC298" s="249"/>
      <c r="AD298" s="250"/>
      <c r="AE298" s="249"/>
      <c r="AF298" s="250"/>
      <c r="AG298" s="249"/>
      <c r="AH298" s="250"/>
      <c r="AI298" s="249"/>
      <c r="AJ298" s="250"/>
      <c r="AK298" s="249"/>
      <c r="AL298" s="250"/>
      <c r="AM298" s="249"/>
      <c r="AN298" s="250"/>
      <c r="AO298" s="249"/>
      <c r="AP298" s="250"/>
      <c r="AQ298" s="249"/>
      <c r="AR298" s="250"/>
      <c r="AS298" s="249"/>
      <c r="AT298" s="250"/>
      <c r="AU298" s="249"/>
      <c r="AV298" s="250"/>
      <c r="AW298" s="249"/>
      <c r="AX298" s="250"/>
      <c r="AY298" s="249"/>
      <c r="AZ298" s="250"/>
      <c r="BA298" s="249"/>
      <c r="BB298" s="250"/>
      <c r="BC298" s="249"/>
      <c r="BD298" s="250"/>
      <c r="BE298" s="249"/>
      <c r="BF298" s="250"/>
      <c r="BG298" s="249"/>
      <c r="BH298" s="250"/>
      <c r="BI298" s="249"/>
      <c r="BJ298" s="250"/>
      <c r="BK298" s="249"/>
    </row>
    <row r="299" spans="1:63" s="301" customFormat="1" ht="21" customHeight="1" x14ac:dyDescent="0.2">
      <c r="A299" s="245" t="e">
        <f t="shared" si="194"/>
        <v>#VALUE!</v>
      </c>
      <c r="B299" s="246" t="s">
        <v>1105</v>
      </c>
      <c r="C299" s="247">
        <f t="shared" ca="1" si="173"/>
        <v>5027925</v>
      </c>
      <c r="D299" s="250">
        <f t="shared" ca="1" si="174"/>
        <v>21110600</v>
      </c>
      <c r="E299" s="249">
        <f t="shared" ca="1" si="191"/>
        <v>0</v>
      </c>
      <c r="F299" s="250" t="str">
        <f t="shared" si="175"/>
        <v/>
      </c>
      <c r="G299" s="249" t="str">
        <f t="shared" si="192"/>
        <v/>
      </c>
      <c r="H299" s="250">
        <f t="shared" si="176"/>
        <v>11054750</v>
      </c>
      <c r="I299" s="249">
        <f t="shared" ca="1" si="193"/>
        <v>0</v>
      </c>
      <c r="J299" s="250" t="str">
        <f t="shared" ca="1" si="177"/>
        <v/>
      </c>
      <c r="K299" s="249" t="str">
        <f t="shared" ca="1" si="178"/>
        <v/>
      </c>
      <c r="L299" s="250" t="str">
        <f t="shared" ca="1" si="179"/>
        <v/>
      </c>
      <c r="M299" s="249" t="str">
        <f t="shared" ca="1" si="180"/>
        <v/>
      </c>
      <c r="N299" s="250" t="str">
        <f t="shared" ca="1" si="181"/>
        <v/>
      </c>
      <c r="O299" s="249" t="str">
        <f t="shared" ca="1" si="182"/>
        <v/>
      </c>
      <c r="P299" s="250" t="str">
        <f t="shared" ca="1" si="183"/>
        <v/>
      </c>
      <c r="Q299" s="249" t="str">
        <f t="shared" ca="1" si="184"/>
        <v/>
      </c>
      <c r="R299" s="250" t="str">
        <f t="shared" ca="1" si="185"/>
        <v/>
      </c>
      <c r="S299" s="249" t="str">
        <f t="shared" ca="1" si="186"/>
        <v/>
      </c>
      <c r="T299" s="250" t="str">
        <f t="shared" ca="1" si="187"/>
        <v/>
      </c>
      <c r="U299" s="249" t="str">
        <f t="shared" ca="1" si="188"/>
        <v/>
      </c>
      <c r="V299" s="250" t="str">
        <f t="shared" ca="1" si="189"/>
        <v/>
      </c>
      <c r="W299" s="249" t="str">
        <f t="shared" ca="1" si="190"/>
        <v/>
      </c>
      <c r="X299" s="250"/>
      <c r="Y299" s="249"/>
      <c r="Z299" s="250"/>
      <c r="AA299" s="249"/>
      <c r="AB299" s="250"/>
      <c r="AC299" s="249"/>
      <c r="AD299" s="250"/>
      <c r="AE299" s="249"/>
      <c r="AF299" s="250"/>
      <c r="AG299" s="249"/>
      <c r="AH299" s="250"/>
      <c r="AI299" s="249"/>
      <c r="AJ299" s="250"/>
      <c r="AK299" s="249"/>
      <c r="AL299" s="250"/>
      <c r="AM299" s="249"/>
      <c r="AN299" s="250"/>
      <c r="AO299" s="249"/>
      <c r="AP299" s="250"/>
      <c r="AQ299" s="249"/>
      <c r="AR299" s="250"/>
      <c r="AS299" s="249"/>
      <c r="AT299" s="250"/>
      <c r="AU299" s="249"/>
      <c r="AV299" s="250"/>
      <c r="AW299" s="249"/>
      <c r="AX299" s="250"/>
      <c r="AY299" s="249"/>
      <c r="AZ299" s="250"/>
      <c r="BA299" s="249"/>
      <c r="BB299" s="250"/>
      <c r="BC299" s="249"/>
      <c r="BD299" s="250"/>
      <c r="BE299" s="249"/>
      <c r="BF299" s="250"/>
      <c r="BG299" s="249"/>
      <c r="BH299" s="250"/>
      <c r="BI299" s="249"/>
      <c r="BJ299" s="250"/>
      <c r="BK299" s="249"/>
    </row>
    <row r="300" spans="1:63" s="301" customFormat="1" ht="21" customHeight="1" x14ac:dyDescent="0.2">
      <c r="A300" s="245" t="e">
        <f t="shared" si="194"/>
        <v>#VALUE!</v>
      </c>
      <c r="B300" s="246" t="s">
        <v>1107</v>
      </c>
      <c r="C300" s="247">
        <f t="shared" ca="1" si="173"/>
        <v>15479799</v>
      </c>
      <c r="D300" s="250">
        <f t="shared" ca="1" si="174"/>
        <v>27319402</v>
      </c>
      <c r="E300" s="249">
        <f t="shared" ca="1" si="191"/>
        <v>0</v>
      </c>
      <c r="F300" s="250" t="str">
        <f t="shared" si="175"/>
        <v/>
      </c>
      <c r="G300" s="249" t="str">
        <f t="shared" si="192"/>
        <v/>
      </c>
      <c r="H300" s="250">
        <f t="shared" si="176"/>
        <v>58279000</v>
      </c>
      <c r="I300" s="249">
        <f t="shared" ca="1" si="193"/>
        <v>0</v>
      </c>
      <c r="J300" s="250" t="str">
        <f t="shared" ca="1" si="177"/>
        <v/>
      </c>
      <c r="K300" s="249" t="str">
        <f t="shared" ca="1" si="178"/>
        <v/>
      </c>
      <c r="L300" s="250" t="str">
        <f t="shared" ca="1" si="179"/>
        <v/>
      </c>
      <c r="M300" s="249" t="str">
        <f t="shared" ca="1" si="180"/>
        <v/>
      </c>
      <c r="N300" s="250" t="str">
        <f t="shared" ca="1" si="181"/>
        <v/>
      </c>
      <c r="O300" s="249" t="str">
        <f t="shared" ca="1" si="182"/>
        <v/>
      </c>
      <c r="P300" s="250" t="str">
        <f t="shared" ca="1" si="183"/>
        <v/>
      </c>
      <c r="Q300" s="249" t="str">
        <f t="shared" ca="1" si="184"/>
        <v/>
      </c>
      <c r="R300" s="250" t="str">
        <f t="shared" ca="1" si="185"/>
        <v/>
      </c>
      <c r="S300" s="249" t="str">
        <f t="shared" ca="1" si="186"/>
        <v/>
      </c>
      <c r="T300" s="250" t="str">
        <f t="shared" ca="1" si="187"/>
        <v/>
      </c>
      <c r="U300" s="249" t="str">
        <f t="shared" ca="1" si="188"/>
        <v/>
      </c>
      <c r="V300" s="250" t="str">
        <f t="shared" ca="1" si="189"/>
        <v/>
      </c>
      <c r="W300" s="249" t="str">
        <f t="shared" ca="1" si="190"/>
        <v/>
      </c>
      <c r="X300" s="250"/>
      <c r="Y300" s="249"/>
      <c r="Z300" s="250"/>
      <c r="AA300" s="249"/>
      <c r="AB300" s="250"/>
      <c r="AC300" s="249"/>
      <c r="AD300" s="250"/>
      <c r="AE300" s="249"/>
      <c r="AF300" s="250"/>
      <c r="AG300" s="249"/>
      <c r="AH300" s="250"/>
      <c r="AI300" s="249"/>
      <c r="AJ300" s="250"/>
      <c r="AK300" s="249"/>
      <c r="AL300" s="250"/>
      <c r="AM300" s="249"/>
      <c r="AN300" s="250"/>
      <c r="AO300" s="249"/>
      <c r="AP300" s="250"/>
      <c r="AQ300" s="249"/>
      <c r="AR300" s="250"/>
      <c r="AS300" s="249"/>
      <c r="AT300" s="250"/>
      <c r="AU300" s="249"/>
      <c r="AV300" s="250"/>
      <c r="AW300" s="249"/>
      <c r="AX300" s="250"/>
      <c r="AY300" s="249"/>
      <c r="AZ300" s="250"/>
      <c r="BA300" s="249"/>
      <c r="BB300" s="250"/>
      <c r="BC300" s="249"/>
      <c r="BD300" s="250"/>
      <c r="BE300" s="249"/>
      <c r="BF300" s="250"/>
      <c r="BG300" s="249"/>
      <c r="BH300" s="250"/>
      <c r="BI300" s="249"/>
      <c r="BJ300" s="250"/>
      <c r="BK300" s="249"/>
    </row>
    <row r="301" spans="1:63" s="301" customFormat="1" ht="21" customHeight="1" x14ac:dyDescent="0.2">
      <c r="A301" s="245" t="e">
        <f t="shared" si="194"/>
        <v>#VALUE!</v>
      </c>
      <c r="B301" s="246" t="s">
        <v>1108</v>
      </c>
      <c r="C301" s="247">
        <f t="shared" ca="1" si="173"/>
        <v>7918881</v>
      </c>
      <c r="D301" s="250">
        <f t="shared" ca="1" si="174"/>
        <v>22340990</v>
      </c>
      <c r="E301" s="249">
        <f t="shared" ca="1" si="191"/>
        <v>0</v>
      </c>
      <c r="F301" s="250" t="str">
        <f t="shared" si="175"/>
        <v/>
      </c>
      <c r="G301" s="249" t="str">
        <f t="shared" si="192"/>
        <v/>
      </c>
      <c r="H301" s="250">
        <f t="shared" si="176"/>
        <v>38178752</v>
      </c>
      <c r="I301" s="249">
        <f t="shared" ca="1" si="193"/>
        <v>0</v>
      </c>
      <c r="J301" s="250" t="str">
        <f t="shared" ca="1" si="177"/>
        <v/>
      </c>
      <c r="K301" s="249" t="str">
        <f t="shared" ca="1" si="178"/>
        <v/>
      </c>
      <c r="L301" s="250" t="str">
        <f t="shared" ca="1" si="179"/>
        <v/>
      </c>
      <c r="M301" s="249" t="str">
        <f t="shared" ca="1" si="180"/>
        <v/>
      </c>
      <c r="N301" s="250" t="str">
        <f t="shared" ca="1" si="181"/>
        <v/>
      </c>
      <c r="O301" s="249" t="str">
        <f t="shared" ca="1" si="182"/>
        <v/>
      </c>
      <c r="P301" s="250" t="str">
        <f t="shared" ca="1" si="183"/>
        <v/>
      </c>
      <c r="Q301" s="249" t="str">
        <f t="shared" ca="1" si="184"/>
        <v/>
      </c>
      <c r="R301" s="250" t="str">
        <f t="shared" ca="1" si="185"/>
        <v/>
      </c>
      <c r="S301" s="249" t="str">
        <f t="shared" ca="1" si="186"/>
        <v/>
      </c>
      <c r="T301" s="250" t="str">
        <f t="shared" ca="1" si="187"/>
        <v/>
      </c>
      <c r="U301" s="249" t="str">
        <f t="shared" ca="1" si="188"/>
        <v/>
      </c>
      <c r="V301" s="250" t="str">
        <f t="shared" ca="1" si="189"/>
        <v/>
      </c>
      <c r="W301" s="249" t="str">
        <f t="shared" ca="1" si="190"/>
        <v/>
      </c>
      <c r="X301" s="250"/>
      <c r="Y301" s="249"/>
      <c r="Z301" s="250"/>
      <c r="AA301" s="249"/>
      <c r="AB301" s="250"/>
      <c r="AC301" s="249"/>
      <c r="AD301" s="250"/>
      <c r="AE301" s="249"/>
      <c r="AF301" s="250"/>
      <c r="AG301" s="249"/>
      <c r="AH301" s="250"/>
      <c r="AI301" s="249"/>
      <c r="AJ301" s="250"/>
      <c r="AK301" s="249"/>
      <c r="AL301" s="250"/>
      <c r="AM301" s="249"/>
      <c r="AN301" s="250"/>
      <c r="AO301" s="249"/>
      <c r="AP301" s="250"/>
      <c r="AQ301" s="249"/>
      <c r="AR301" s="250"/>
      <c r="AS301" s="249"/>
      <c r="AT301" s="250"/>
      <c r="AU301" s="249"/>
      <c r="AV301" s="250"/>
      <c r="AW301" s="249"/>
      <c r="AX301" s="250"/>
      <c r="AY301" s="249"/>
      <c r="AZ301" s="250"/>
      <c r="BA301" s="249"/>
      <c r="BB301" s="250"/>
      <c r="BC301" s="249"/>
      <c r="BD301" s="250"/>
      <c r="BE301" s="249"/>
      <c r="BF301" s="250"/>
      <c r="BG301" s="249"/>
      <c r="BH301" s="250"/>
      <c r="BI301" s="249"/>
      <c r="BJ301" s="250"/>
      <c r="BK301" s="249"/>
    </row>
    <row r="302" spans="1:63" s="301" customFormat="1" ht="21" customHeight="1" x14ac:dyDescent="0.2">
      <c r="A302" s="245" t="e">
        <f t="shared" si="194"/>
        <v>#VALUE!</v>
      </c>
      <c r="B302" s="246" t="s">
        <v>1109</v>
      </c>
      <c r="C302" s="247">
        <f t="shared" ca="1" si="173"/>
        <v>24727275</v>
      </c>
      <c r="D302" s="250">
        <f t="shared" ca="1" si="174"/>
        <v>70922700</v>
      </c>
      <c r="E302" s="249">
        <f t="shared" ca="1" si="191"/>
        <v>0</v>
      </c>
      <c r="F302" s="250" t="str">
        <f t="shared" si="175"/>
        <v/>
      </c>
      <c r="G302" s="249" t="str">
        <f t="shared" si="192"/>
        <v/>
      </c>
      <c r="H302" s="250">
        <f t="shared" si="176"/>
        <v>21468150</v>
      </c>
      <c r="I302" s="249">
        <f t="shared" ca="1" si="193"/>
        <v>0</v>
      </c>
      <c r="J302" s="250" t="str">
        <f t="shared" ca="1" si="177"/>
        <v/>
      </c>
      <c r="K302" s="249" t="str">
        <f t="shared" ca="1" si="178"/>
        <v/>
      </c>
      <c r="L302" s="250" t="str">
        <f t="shared" ca="1" si="179"/>
        <v/>
      </c>
      <c r="M302" s="249" t="str">
        <f t="shared" ca="1" si="180"/>
        <v/>
      </c>
      <c r="N302" s="250" t="str">
        <f t="shared" ca="1" si="181"/>
        <v/>
      </c>
      <c r="O302" s="249" t="str">
        <f t="shared" ca="1" si="182"/>
        <v/>
      </c>
      <c r="P302" s="250" t="str">
        <f t="shared" ca="1" si="183"/>
        <v/>
      </c>
      <c r="Q302" s="249" t="str">
        <f t="shared" ca="1" si="184"/>
        <v/>
      </c>
      <c r="R302" s="250" t="str">
        <f t="shared" ca="1" si="185"/>
        <v/>
      </c>
      <c r="S302" s="249" t="str">
        <f t="shared" ca="1" si="186"/>
        <v/>
      </c>
      <c r="T302" s="250" t="str">
        <f t="shared" ca="1" si="187"/>
        <v/>
      </c>
      <c r="U302" s="249" t="str">
        <f t="shared" ca="1" si="188"/>
        <v/>
      </c>
      <c r="V302" s="250" t="str">
        <f t="shared" ca="1" si="189"/>
        <v/>
      </c>
      <c r="W302" s="249" t="str">
        <f t="shared" ca="1" si="190"/>
        <v/>
      </c>
      <c r="X302" s="250"/>
      <c r="Y302" s="249"/>
      <c r="Z302" s="250"/>
      <c r="AA302" s="249"/>
      <c r="AB302" s="250"/>
      <c r="AC302" s="249"/>
      <c r="AD302" s="250"/>
      <c r="AE302" s="249"/>
      <c r="AF302" s="250"/>
      <c r="AG302" s="249"/>
      <c r="AH302" s="250"/>
      <c r="AI302" s="249"/>
      <c r="AJ302" s="250"/>
      <c r="AK302" s="249"/>
      <c r="AL302" s="250"/>
      <c r="AM302" s="249"/>
      <c r="AN302" s="250"/>
      <c r="AO302" s="249"/>
      <c r="AP302" s="250"/>
      <c r="AQ302" s="249"/>
      <c r="AR302" s="250"/>
      <c r="AS302" s="249"/>
      <c r="AT302" s="250"/>
      <c r="AU302" s="249"/>
      <c r="AV302" s="250"/>
      <c r="AW302" s="249"/>
      <c r="AX302" s="250"/>
      <c r="AY302" s="249"/>
      <c r="AZ302" s="250"/>
      <c r="BA302" s="249"/>
      <c r="BB302" s="250"/>
      <c r="BC302" s="249"/>
      <c r="BD302" s="250"/>
      <c r="BE302" s="249"/>
      <c r="BF302" s="250"/>
      <c r="BG302" s="249"/>
      <c r="BH302" s="250"/>
      <c r="BI302" s="249"/>
      <c r="BJ302" s="250"/>
      <c r="BK302" s="249"/>
    </row>
    <row r="303" spans="1:63" s="301" customFormat="1" ht="21" customHeight="1" x14ac:dyDescent="0.2">
      <c r="A303" s="245" t="e">
        <f t="shared" si="194"/>
        <v>#VALUE!</v>
      </c>
      <c r="B303" s="246" t="s">
        <v>1110</v>
      </c>
      <c r="C303" s="247">
        <f t="shared" ca="1" si="173"/>
        <v>246215</v>
      </c>
      <c r="D303" s="250">
        <f t="shared" ca="1" si="174"/>
        <v>1109330</v>
      </c>
      <c r="E303" s="249">
        <f t="shared" ca="1" si="191"/>
        <v>0</v>
      </c>
      <c r="F303" s="250" t="str">
        <f t="shared" si="175"/>
        <v/>
      </c>
      <c r="G303" s="249" t="str">
        <f t="shared" si="192"/>
        <v/>
      </c>
      <c r="H303" s="250">
        <f t="shared" si="176"/>
        <v>616900</v>
      </c>
      <c r="I303" s="249">
        <f t="shared" ca="1" si="193"/>
        <v>0</v>
      </c>
      <c r="J303" s="250" t="str">
        <f t="shared" ca="1" si="177"/>
        <v/>
      </c>
      <c r="K303" s="249" t="str">
        <f t="shared" ca="1" si="178"/>
        <v/>
      </c>
      <c r="L303" s="250" t="str">
        <f t="shared" ca="1" si="179"/>
        <v/>
      </c>
      <c r="M303" s="249" t="str">
        <f t="shared" ca="1" si="180"/>
        <v/>
      </c>
      <c r="N303" s="250" t="str">
        <f t="shared" ca="1" si="181"/>
        <v/>
      </c>
      <c r="O303" s="249" t="str">
        <f t="shared" ca="1" si="182"/>
        <v/>
      </c>
      <c r="P303" s="250" t="str">
        <f t="shared" ca="1" si="183"/>
        <v/>
      </c>
      <c r="Q303" s="249" t="str">
        <f t="shared" ca="1" si="184"/>
        <v/>
      </c>
      <c r="R303" s="250" t="str">
        <f t="shared" ca="1" si="185"/>
        <v/>
      </c>
      <c r="S303" s="249" t="str">
        <f t="shared" ca="1" si="186"/>
        <v/>
      </c>
      <c r="T303" s="250" t="str">
        <f t="shared" ca="1" si="187"/>
        <v/>
      </c>
      <c r="U303" s="249" t="str">
        <f t="shared" ca="1" si="188"/>
        <v/>
      </c>
      <c r="V303" s="250" t="str">
        <f t="shared" ca="1" si="189"/>
        <v/>
      </c>
      <c r="W303" s="249" t="str">
        <f t="shared" ca="1" si="190"/>
        <v/>
      </c>
      <c r="X303" s="250"/>
      <c r="Y303" s="249"/>
      <c r="Z303" s="250"/>
      <c r="AA303" s="249"/>
      <c r="AB303" s="250"/>
      <c r="AC303" s="249"/>
      <c r="AD303" s="250"/>
      <c r="AE303" s="249"/>
      <c r="AF303" s="250"/>
      <c r="AG303" s="249"/>
      <c r="AH303" s="250"/>
      <c r="AI303" s="249"/>
      <c r="AJ303" s="250"/>
      <c r="AK303" s="249"/>
      <c r="AL303" s="250"/>
      <c r="AM303" s="249"/>
      <c r="AN303" s="250"/>
      <c r="AO303" s="249"/>
      <c r="AP303" s="250"/>
      <c r="AQ303" s="249"/>
      <c r="AR303" s="250"/>
      <c r="AS303" s="249"/>
      <c r="AT303" s="250"/>
      <c r="AU303" s="249"/>
      <c r="AV303" s="250"/>
      <c r="AW303" s="249"/>
      <c r="AX303" s="250"/>
      <c r="AY303" s="249"/>
      <c r="AZ303" s="250"/>
      <c r="BA303" s="249"/>
      <c r="BB303" s="250"/>
      <c r="BC303" s="249"/>
      <c r="BD303" s="250"/>
      <c r="BE303" s="249"/>
      <c r="BF303" s="250"/>
      <c r="BG303" s="249"/>
      <c r="BH303" s="250"/>
      <c r="BI303" s="249"/>
      <c r="BJ303" s="250"/>
      <c r="BK303" s="249"/>
    </row>
    <row r="304" spans="1:63" s="301" customFormat="1" ht="21" customHeight="1" x14ac:dyDescent="0.2">
      <c r="A304" s="245" t="e">
        <f t="shared" si="194"/>
        <v>#VALUE!</v>
      </c>
      <c r="B304" s="246" t="s">
        <v>1113</v>
      </c>
      <c r="C304" s="247">
        <f t="shared" ca="1" si="173"/>
        <v>9793200</v>
      </c>
      <c r="D304" s="250">
        <f t="shared" ca="1" si="174"/>
        <v>49197600</v>
      </c>
      <c r="E304" s="249">
        <f t="shared" ca="1" si="191"/>
        <v>0</v>
      </c>
      <c r="F304" s="250" t="str">
        <f t="shared" si="175"/>
        <v/>
      </c>
      <c r="G304" s="249" t="str">
        <f t="shared" si="192"/>
        <v/>
      </c>
      <c r="H304" s="250">
        <f t="shared" si="176"/>
        <v>29611200</v>
      </c>
      <c r="I304" s="249">
        <f t="shared" ca="1" si="193"/>
        <v>0</v>
      </c>
      <c r="J304" s="250" t="str">
        <f t="shared" ca="1" si="177"/>
        <v/>
      </c>
      <c r="K304" s="249" t="str">
        <f t="shared" ca="1" si="178"/>
        <v/>
      </c>
      <c r="L304" s="250" t="str">
        <f t="shared" ca="1" si="179"/>
        <v/>
      </c>
      <c r="M304" s="249" t="str">
        <f t="shared" ca="1" si="180"/>
        <v/>
      </c>
      <c r="N304" s="250" t="str">
        <f t="shared" ca="1" si="181"/>
        <v/>
      </c>
      <c r="O304" s="249" t="str">
        <f t="shared" ca="1" si="182"/>
        <v/>
      </c>
      <c r="P304" s="250" t="str">
        <f t="shared" ca="1" si="183"/>
        <v/>
      </c>
      <c r="Q304" s="249" t="str">
        <f t="shared" ca="1" si="184"/>
        <v/>
      </c>
      <c r="R304" s="250" t="str">
        <f t="shared" ca="1" si="185"/>
        <v/>
      </c>
      <c r="S304" s="249" t="str">
        <f t="shared" ca="1" si="186"/>
        <v/>
      </c>
      <c r="T304" s="250" t="str">
        <f t="shared" ca="1" si="187"/>
        <v/>
      </c>
      <c r="U304" s="249" t="str">
        <f t="shared" ca="1" si="188"/>
        <v/>
      </c>
      <c r="V304" s="250" t="str">
        <f t="shared" ca="1" si="189"/>
        <v/>
      </c>
      <c r="W304" s="249" t="str">
        <f t="shared" ca="1" si="190"/>
        <v/>
      </c>
      <c r="X304" s="250"/>
      <c r="Y304" s="249"/>
      <c r="Z304" s="250"/>
      <c r="AA304" s="249"/>
      <c r="AB304" s="250"/>
      <c r="AC304" s="249"/>
      <c r="AD304" s="250"/>
      <c r="AE304" s="249"/>
      <c r="AF304" s="250"/>
      <c r="AG304" s="249"/>
      <c r="AH304" s="250"/>
      <c r="AI304" s="249"/>
      <c r="AJ304" s="250"/>
      <c r="AK304" s="249"/>
      <c r="AL304" s="250"/>
      <c r="AM304" s="249"/>
      <c r="AN304" s="250"/>
      <c r="AO304" s="249"/>
      <c r="AP304" s="250"/>
      <c r="AQ304" s="249"/>
      <c r="AR304" s="250"/>
      <c r="AS304" s="249"/>
      <c r="AT304" s="250"/>
      <c r="AU304" s="249"/>
      <c r="AV304" s="250"/>
      <c r="AW304" s="249"/>
      <c r="AX304" s="250"/>
      <c r="AY304" s="249"/>
      <c r="AZ304" s="250"/>
      <c r="BA304" s="249"/>
      <c r="BB304" s="250"/>
      <c r="BC304" s="249"/>
      <c r="BD304" s="250"/>
      <c r="BE304" s="249"/>
      <c r="BF304" s="250"/>
      <c r="BG304" s="249"/>
      <c r="BH304" s="250"/>
      <c r="BI304" s="249"/>
      <c r="BJ304" s="250"/>
      <c r="BK304" s="249"/>
    </row>
    <row r="305" spans="1:63" s="301" customFormat="1" ht="21" customHeight="1" x14ac:dyDescent="0.2">
      <c r="A305" s="245" t="e">
        <f t="shared" si="194"/>
        <v>#VALUE!</v>
      </c>
      <c r="B305" s="246" t="s">
        <v>1114</v>
      </c>
      <c r="C305" s="247">
        <f t="shared" ca="1" si="173"/>
        <v>11297275</v>
      </c>
      <c r="D305" s="250">
        <f t="shared" ca="1" si="174"/>
        <v>57881450</v>
      </c>
      <c r="E305" s="249">
        <f t="shared" ca="1" si="191"/>
        <v>0</v>
      </c>
      <c r="F305" s="250" t="str">
        <f t="shared" si="175"/>
        <v/>
      </c>
      <c r="G305" s="249" t="str">
        <f t="shared" si="192"/>
        <v/>
      </c>
      <c r="H305" s="250">
        <f t="shared" si="176"/>
        <v>35286900</v>
      </c>
      <c r="I305" s="249">
        <f t="shared" ca="1" si="193"/>
        <v>0</v>
      </c>
      <c r="J305" s="250" t="str">
        <f t="shared" ca="1" si="177"/>
        <v/>
      </c>
      <c r="K305" s="249" t="str">
        <f t="shared" ca="1" si="178"/>
        <v/>
      </c>
      <c r="L305" s="250" t="str">
        <f t="shared" ca="1" si="179"/>
        <v/>
      </c>
      <c r="M305" s="249" t="str">
        <f t="shared" ca="1" si="180"/>
        <v/>
      </c>
      <c r="N305" s="250" t="str">
        <f t="shared" ca="1" si="181"/>
        <v/>
      </c>
      <c r="O305" s="249" t="str">
        <f t="shared" ca="1" si="182"/>
        <v/>
      </c>
      <c r="P305" s="250" t="str">
        <f t="shared" ca="1" si="183"/>
        <v/>
      </c>
      <c r="Q305" s="249" t="str">
        <f t="shared" ca="1" si="184"/>
        <v/>
      </c>
      <c r="R305" s="250" t="str">
        <f t="shared" ca="1" si="185"/>
        <v/>
      </c>
      <c r="S305" s="249" t="str">
        <f t="shared" ca="1" si="186"/>
        <v/>
      </c>
      <c r="T305" s="250" t="str">
        <f t="shared" ca="1" si="187"/>
        <v/>
      </c>
      <c r="U305" s="249" t="str">
        <f t="shared" ca="1" si="188"/>
        <v/>
      </c>
      <c r="V305" s="250" t="str">
        <f t="shared" ca="1" si="189"/>
        <v/>
      </c>
      <c r="W305" s="249" t="str">
        <f t="shared" ca="1" si="190"/>
        <v/>
      </c>
      <c r="X305" s="250"/>
      <c r="Y305" s="249"/>
      <c r="Z305" s="250"/>
      <c r="AA305" s="249"/>
      <c r="AB305" s="250"/>
      <c r="AC305" s="249"/>
      <c r="AD305" s="250"/>
      <c r="AE305" s="249"/>
      <c r="AF305" s="250"/>
      <c r="AG305" s="249"/>
      <c r="AH305" s="250"/>
      <c r="AI305" s="249"/>
      <c r="AJ305" s="250"/>
      <c r="AK305" s="249"/>
      <c r="AL305" s="250"/>
      <c r="AM305" s="249"/>
      <c r="AN305" s="250"/>
      <c r="AO305" s="249"/>
      <c r="AP305" s="250"/>
      <c r="AQ305" s="249"/>
      <c r="AR305" s="250"/>
      <c r="AS305" s="249"/>
      <c r="AT305" s="250"/>
      <c r="AU305" s="249"/>
      <c r="AV305" s="250"/>
      <c r="AW305" s="249"/>
      <c r="AX305" s="250"/>
      <c r="AY305" s="249"/>
      <c r="AZ305" s="250"/>
      <c r="BA305" s="249"/>
      <c r="BB305" s="250"/>
      <c r="BC305" s="249"/>
      <c r="BD305" s="250"/>
      <c r="BE305" s="249"/>
      <c r="BF305" s="250"/>
      <c r="BG305" s="249"/>
      <c r="BH305" s="250"/>
      <c r="BI305" s="249"/>
      <c r="BJ305" s="250"/>
      <c r="BK305" s="249"/>
    </row>
    <row r="306" spans="1:63" s="301" customFormat="1" ht="21" customHeight="1" x14ac:dyDescent="0.2">
      <c r="A306" s="245" t="e">
        <f t="shared" si="194"/>
        <v>#VALUE!</v>
      </c>
      <c r="B306" s="246" t="s">
        <v>1115</v>
      </c>
      <c r="C306" s="247">
        <f t="shared" ca="1" si="173"/>
        <v>3740375</v>
      </c>
      <c r="D306" s="250">
        <f t="shared" ca="1" si="174"/>
        <v>20805750</v>
      </c>
      <c r="E306" s="249">
        <f t="shared" ca="1" si="191"/>
        <v>0</v>
      </c>
      <c r="F306" s="250" t="str">
        <f t="shared" si="175"/>
        <v/>
      </c>
      <c r="G306" s="249" t="str">
        <f t="shared" si="192"/>
        <v/>
      </c>
      <c r="H306" s="250">
        <f t="shared" si="176"/>
        <v>13325000</v>
      </c>
      <c r="I306" s="249">
        <f t="shared" ca="1" si="193"/>
        <v>0</v>
      </c>
      <c r="J306" s="250" t="str">
        <f t="shared" ca="1" si="177"/>
        <v/>
      </c>
      <c r="K306" s="249" t="str">
        <f t="shared" ca="1" si="178"/>
        <v/>
      </c>
      <c r="L306" s="250" t="str">
        <f t="shared" ca="1" si="179"/>
        <v/>
      </c>
      <c r="M306" s="249" t="str">
        <f t="shared" ca="1" si="180"/>
        <v/>
      </c>
      <c r="N306" s="250" t="str">
        <f t="shared" ca="1" si="181"/>
        <v/>
      </c>
      <c r="O306" s="249" t="str">
        <f t="shared" ca="1" si="182"/>
        <v/>
      </c>
      <c r="P306" s="250" t="str">
        <f t="shared" ca="1" si="183"/>
        <v/>
      </c>
      <c r="Q306" s="249" t="str">
        <f t="shared" ca="1" si="184"/>
        <v/>
      </c>
      <c r="R306" s="250" t="str">
        <f t="shared" ca="1" si="185"/>
        <v/>
      </c>
      <c r="S306" s="249" t="str">
        <f t="shared" ca="1" si="186"/>
        <v/>
      </c>
      <c r="T306" s="250" t="str">
        <f t="shared" ca="1" si="187"/>
        <v/>
      </c>
      <c r="U306" s="249" t="str">
        <f t="shared" ca="1" si="188"/>
        <v/>
      </c>
      <c r="V306" s="250" t="str">
        <f t="shared" ca="1" si="189"/>
        <v/>
      </c>
      <c r="W306" s="249" t="str">
        <f t="shared" ca="1" si="190"/>
        <v/>
      </c>
      <c r="X306" s="250"/>
      <c r="Y306" s="249"/>
      <c r="Z306" s="250"/>
      <c r="AA306" s="249"/>
      <c r="AB306" s="250"/>
      <c r="AC306" s="249"/>
      <c r="AD306" s="250"/>
      <c r="AE306" s="249"/>
      <c r="AF306" s="250"/>
      <c r="AG306" s="249"/>
      <c r="AH306" s="250"/>
      <c r="AI306" s="249"/>
      <c r="AJ306" s="250"/>
      <c r="AK306" s="249"/>
      <c r="AL306" s="250"/>
      <c r="AM306" s="249"/>
      <c r="AN306" s="250"/>
      <c r="AO306" s="249"/>
      <c r="AP306" s="250"/>
      <c r="AQ306" s="249"/>
      <c r="AR306" s="250"/>
      <c r="AS306" s="249"/>
      <c r="AT306" s="250"/>
      <c r="AU306" s="249"/>
      <c r="AV306" s="250"/>
      <c r="AW306" s="249"/>
      <c r="AX306" s="250"/>
      <c r="AY306" s="249"/>
      <c r="AZ306" s="250"/>
      <c r="BA306" s="249"/>
      <c r="BB306" s="250"/>
      <c r="BC306" s="249"/>
      <c r="BD306" s="250"/>
      <c r="BE306" s="249"/>
      <c r="BF306" s="250"/>
      <c r="BG306" s="249"/>
      <c r="BH306" s="250"/>
      <c r="BI306" s="249"/>
      <c r="BJ306" s="250"/>
      <c r="BK306" s="249"/>
    </row>
    <row r="307" spans="1:63" s="301" customFormat="1" ht="21" customHeight="1" x14ac:dyDescent="0.2">
      <c r="A307" s="245" t="e">
        <f t="shared" si="194"/>
        <v>#VALUE!</v>
      </c>
      <c r="B307" s="246" t="s">
        <v>1117</v>
      </c>
      <c r="C307" s="247">
        <f t="shared" ca="1" si="173"/>
        <v>9486000</v>
      </c>
      <c r="D307" s="250">
        <f t="shared" ca="1" si="174"/>
        <v>16561500</v>
      </c>
      <c r="E307" s="249">
        <f t="shared" ca="1" si="191"/>
        <v>0</v>
      </c>
      <c r="F307" s="250" t="str">
        <f t="shared" si="175"/>
        <v/>
      </c>
      <c r="G307" s="249" t="str">
        <f t="shared" si="192"/>
        <v/>
      </c>
      <c r="H307" s="250">
        <f t="shared" si="176"/>
        <v>35533500</v>
      </c>
      <c r="I307" s="249">
        <f t="shared" ca="1" si="193"/>
        <v>0</v>
      </c>
      <c r="J307" s="250" t="str">
        <f t="shared" ca="1" si="177"/>
        <v/>
      </c>
      <c r="K307" s="249" t="str">
        <f t="shared" ca="1" si="178"/>
        <v/>
      </c>
      <c r="L307" s="250" t="str">
        <f t="shared" ca="1" si="179"/>
        <v/>
      </c>
      <c r="M307" s="249" t="str">
        <f t="shared" ca="1" si="180"/>
        <v/>
      </c>
      <c r="N307" s="250" t="str">
        <f t="shared" ca="1" si="181"/>
        <v/>
      </c>
      <c r="O307" s="249" t="str">
        <f t="shared" ca="1" si="182"/>
        <v/>
      </c>
      <c r="P307" s="250" t="str">
        <f t="shared" ca="1" si="183"/>
        <v/>
      </c>
      <c r="Q307" s="249" t="str">
        <f t="shared" ca="1" si="184"/>
        <v/>
      </c>
      <c r="R307" s="250" t="str">
        <f t="shared" ca="1" si="185"/>
        <v/>
      </c>
      <c r="S307" s="249" t="str">
        <f t="shared" ca="1" si="186"/>
        <v/>
      </c>
      <c r="T307" s="250" t="str">
        <f t="shared" ca="1" si="187"/>
        <v/>
      </c>
      <c r="U307" s="249" t="str">
        <f t="shared" ca="1" si="188"/>
        <v/>
      </c>
      <c r="V307" s="250" t="str">
        <f t="shared" ca="1" si="189"/>
        <v/>
      </c>
      <c r="W307" s="249" t="str">
        <f t="shared" ca="1" si="190"/>
        <v/>
      </c>
      <c r="X307" s="250"/>
      <c r="Y307" s="249"/>
      <c r="Z307" s="250"/>
      <c r="AA307" s="249"/>
      <c r="AB307" s="250"/>
      <c r="AC307" s="249"/>
      <c r="AD307" s="250"/>
      <c r="AE307" s="249"/>
      <c r="AF307" s="250"/>
      <c r="AG307" s="249"/>
      <c r="AH307" s="250"/>
      <c r="AI307" s="249"/>
      <c r="AJ307" s="250"/>
      <c r="AK307" s="249"/>
      <c r="AL307" s="250"/>
      <c r="AM307" s="249"/>
      <c r="AN307" s="250"/>
      <c r="AO307" s="249"/>
      <c r="AP307" s="250"/>
      <c r="AQ307" s="249"/>
      <c r="AR307" s="250"/>
      <c r="AS307" s="249"/>
      <c r="AT307" s="250"/>
      <c r="AU307" s="249"/>
      <c r="AV307" s="250"/>
      <c r="AW307" s="249"/>
      <c r="AX307" s="250"/>
      <c r="AY307" s="249"/>
      <c r="AZ307" s="250"/>
      <c r="BA307" s="249"/>
      <c r="BB307" s="250"/>
      <c r="BC307" s="249"/>
      <c r="BD307" s="250"/>
      <c r="BE307" s="249"/>
      <c r="BF307" s="250"/>
      <c r="BG307" s="249"/>
      <c r="BH307" s="250"/>
      <c r="BI307" s="249"/>
      <c r="BJ307" s="250"/>
      <c r="BK307" s="249"/>
    </row>
    <row r="308" spans="1:63" s="301" customFormat="1" ht="21" customHeight="1" x14ac:dyDescent="0.2">
      <c r="A308" s="245" t="e">
        <f t="shared" si="194"/>
        <v>#VALUE!</v>
      </c>
      <c r="B308" s="246" t="s">
        <v>1119</v>
      </c>
      <c r="C308" s="247">
        <f t="shared" ca="1" si="173"/>
        <v>286320</v>
      </c>
      <c r="D308" s="250">
        <f t="shared" ca="1" si="174"/>
        <v>2092380</v>
      </c>
      <c r="E308" s="249">
        <f t="shared" ca="1" si="191"/>
        <v>0</v>
      </c>
      <c r="F308" s="250" t="str">
        <f t="shared" si="175"/>
        <v/>
      </c>
      <c r="G308" s="249" t="str">
        <f t="shared" si="192"/>
        <v/>
      </c>
      <c r="H308" s="250">
        <f t="shared" si="176"/>
        <v>2665020</v>
      </c>
      <c r="I308" s="249">
        <f t="shared" ca="1" si="193"/>
        <v>0</v>
      </c>
      <c r="J308" s="250" t="str">
        <f t="shared" ca="1" si="177"/>
        <v/>
      </c>
      <c r="K308" s="249" t="str">
        <f t="shared" ca="1" si="178"/>
        <v/>
      </c>
      <c r="L308" s="250" t="str">
        <f t="shared" ca="1" si="179"/>
        <v/>
      </c>
      <c r="M308" s="249" t="str">
        <f t="shared" ca="1" si="180"/>
        <v/>
      </c>
      <c r="N308" s="250" t="str">
        <f t="shared" ca="1" si="181"/>
        <v/>
      </c>
      <c r="O308" s="249" t="str">
        <f t="shared" ca="1" si="182"/>
        <v/>
      </c>
      <c r="P308" s="250" t="str">
        <f t="shared" ca="1" si="183"/>
        <v/>
      </c>
      <c r="Q308" s="249" t="str">
        <f t="shared" ca="1" si="184"/>
        <v/>
      </c>
      <c r="R308" s="250" t="str">
        <f t="shared" ca="1" si="185"/>
        <v/>
      </c>
      <c r="S308" s="249" t="str">
        <f t="shared" ca="1" si="186"/>
        <v/>
      </c>
      <c r="T308" s="250" t="str">
        <f t="shared" ca="1" si="187"/>
        <v/>
      </c>
      <c r="U308" s="249" t="str">
        <f t="shared" ca="1" si="188"/>
        <v/>
      </c>
      <c r="V308" s="250" t="str">
        <f t="shared" ca="1" si="189"/>
        <v/>
      </c>
      <c r="W308" s="249" t="str">
        <f t="shared" ca="1" si="190"/>
        <v/>
      </c>
      <c r="X308" s="250"/>
      <c r="Y308" s="249"/>
      <c r="Z308" s="250"/>
      <c r="AA308" s="249"/>
      <c r="AB308" s="250"/>
      <c r="AC308" s="249"/>
      <c r="AD308" s="250"/>
      <c r="AE308" s="249"/>
      <c r="AF308" s="250"/>
      <c r="AG308" s="249"/>
      <c r="AH308" s="250"/>
      <c r="AI308" s="249"/>
      <c r="AJ308" s="250"/>
      <c r="AK308" s="249"/>
      <c r="AL308" s="250"/>
      <c r="AM308" s="249"/>
      <c r="AN308" s="250"/>
      <c r="AO308" s="249"/>
      <c r="AP308" s="250"/>
      <c r="AQ308" s="249"/>
      <c r="AR308" s="250"/>
      <c r="AS308" s="249"/>
      <c r="AT308" s="250"/>
      <c r="AU308" s="249"/>
      <c r="AV308" s="250"/>
      <c r="AW308" s="249"/>
      <c r="AX308" s="250"/>
      <c r="AY308" s="249"/>
      <c r="AZ308" s="250"/>
      <c r="BA308" s="249"/>
      <c r="BB308" s="250"/>
      <c r="BC308" s="249"/>
      <c r="BD308" s="250"/>
      <c r="BE308" s="249"/>
      <c r="BF308" s="250"/>
      <c r="BG308" s="249"/>
      <c r="BH308" s="250"/>
      <c r="BI308" s="249"/>
      <c r="BJ308" s="250"/>
      <c r="BK308" s="249"/>
    </row>
    <row r="309" spans="1:63" s="301" customFormat="1" ht="21" customHeight="1" x14ac:dyDescent="0.2">
      <c r="A309" s="245" t="e">
        <f t="shared" si="194"/>
        <v>#VALUE!</v>
      </c>
      <c r="B309" s="246" t="s">
        <v>1123</v>
      </c>
      <c r="C309" s="247">
        <f t="shared" ca="1" si="173"/>
        <v>394049</v>
      </c>
      <c r="D309" s="250">
        <f t="shared" ca="1" si="174"/>
        <v>1498766</v>
      </c>
      <c r="E309" s="249">
        <f t="shared" ca="1" si="191"/>
        <v>0</v>
      </c>
      <c r="F309" s="250" t="str">
        <f t="shared" si="175"/>
        <v/>
      </c>
      <c r="G309" s="249" t="str">
        <f t="shared" si="192"/>
        <v/>
      </c>
      <c r="H309" s="250">
        <f t="shared" si="176"/>
        <v>710668</v>
      </c>
      <c r="I309" s="249">
        <f t="shared" ca="1" si="193"/>
        <v>0</v>
      </c>
      <c r="J309" s="250" t="str">
        <f t="shared" ca="1" si="177"/>
        <v/>
      </c>
      <c r="K309" s="249" t="str">
        <f t="shared" ca="1" si="178"/>
        <v/>
      </c>
      <c r="L309" s="250" t="str">
        <f t="shared" ca="1" si="179"/>
        <v/>
      </c>
      <c r="M309" s="249" t="str">
        <f t="shared" ca="1" si="180"/>
        <v/>
      </c>
      <c r="N309" s="250" t="str">
        <f t="shared" ca="1" si="181"/>
        <v/>
      </c>
      <c r="O309" s="249" t="str">
        <f t="shared" ca="1" si="182"/>
        <v/>
      </c>
      <c r="P309" s="250" t="str">
        <f t="shared" ca="1" si="183"/>
        <v/>
      </c>
      <c r="Q309" s="249" t="str">
        <f t="shared" ca="1" si="184"/>
        <v/>
      </c>
      <c r="R309" s="250" t="str">
        <f t="shared" ca="1" si="185"/>
        <v/>
      </c>
      <c r="S309" s="249" t="str">
        <f t="shared" ca="1" si="186"/>
        <v/>
      </c>
      <c r="T309" s="250" t="str">
        <f t="shared" ca="1" si="187"/>
        <v/>
      </c>
      <c r="U309" s="249" t="str">
        <f t="shared" ca="1" si="188"/>
        <v/>
      </c>
      <c r="V309" s="250" t="str">
        <f t="shared" ca="1" si="189"/>
        <v/>
      </c>
      <c r="W309" s="249" t="str">
        <f t="shared" ca="1" si="190"/>
        <v/>
      </c>
      <c r="X309" s="250"/>
      <c r="Y309" s="249"/>
      <c r="Z309" s="250"/>
      <c r="AA309" s="249"/>
      <c r="AB309" s="250"/>
      <c r="AC309" s="249"/>
      <c r="AD309" s="250"/>
      <c r="AE309" s="249"/>
      <c r="AF309" s="250"/>
      <c r="AG309" s="249"/>
      <c r="AH309" s="250"/>
      <c r="AI309" s="249"/>
      <c r="AJ309" s="250"/>
      <c r="AK309" s="249"/>
      <c r="AL309" s="250"/>
      <c r="AM309" s="249"/>
      <c r="AN309" s="250"/>
      <c r="AO309" s="249"/>
      <c r="AP309" s="250"/>
      <c r="AQ309" s="249"/>
      <c r="AR309" s="250"/>
      <c r="AS309" s="249"/>
      <c r="AT309" s="250"/>
      <c r="AU309" s="249"/>
      <c r="AV309" s="250"/>
      <c r="AW309" s="249"/>
      <c r="AX309" s="250"/>
      <c r="AY309" s="249"/>
      <c r="AZ309" s="250"/>
      <c r="BA309" s="249"/>
      <c r="BB309" s="250"/>
      <c r="BC309" s="249"/>
      <c r="BD309" s="250"/>
      <c r="BE309" s="249"/>
      <c r="BF309" s="250"/>
      <c r="BG309" s="249"/>
      <c r="BH309" s="250"/>
      <c r="BI309" s="249"/>
      <c r="BJ309" s="250"/>
      <c r="BK309" s="249"/>
    </row>
    <row r="310" spans="1:63" s="301" customFormat="1" ht="21" customHeight="1" x14ac:dyDescent="0.2">
      <c r="A310" s="245" t="e">
        <f t="shared" si="194"/>
        <v>#VALUE!</v>
      </c>
      <c r="B310" s="246" t="s">
        <v>1125</v>
      </c>
      <c r="C310" s="247">
        <f t="shared" ca="1" si="173"/>
        <v>188035</v>
      </c>
      <c r="D310" s="250">
        <f t="shared" ca="1" si="174"/>
        <v>928812</v>
      </c>
      <c r="E310" s="249">
        <f t="shared" ca="1" si="191"/>
        <v>0</v>
      </c>
      <c r="F310" s="250" t="str">
        <f t="shared" si="175"/>
        <v/>
      </c>
      <c r="G310" s="249" t="str">
        <f t="shared" si="192"/>
        <v/>
      </c>
      <c r="H310" s="250">
        <f t="shared" si="176"/>
        <v>552742</v>
      </c>
      <c r="I310" s="249">
        <f t="shared" ca="1" si="193"/>
        <v>0</v>
      </c>
      <c r="J310" s="250" t="str">
        <f t="shared" ca="1" si="177"/>
        <v/>
      </c>
      <c r="K310" s="249" t="str">
        <f t="shared" ca="1" si="178"/>
        <v/>
      </c>
      <c r="L310" s="250" t="str">
        <f t="shared" ca="1" si="179"/>
        <v/>
      </c>
      <c r="M310" s="249" t="str">
        <f t="shared" ca="1" si="180"/>
        <v/>
      </c>
      <c r="N310" s="250" t="str">
        <f t="shared" ca="1" si="181"/>
        <v/>
      </c>
      <c r="O310" s="249" t="str">
        <f t="shared" ca="1" si="182"/>
        <v/>
      </c>
      <c r="P310" s="250" t="str">
        <f t="shared" ca="1" si="183"/>
        <v/>
      </c>
      <c r="Q310" s="249" t="str">
        <f t="shared" ca="1" si="184"/>
        <v/>
      </c>
      <c r="R310" s="250" t="str">
        <f t="shared" ca="1" si="185"/>
        <v/>
      </c>
      <c r="S310" s="249" t="str">
        <f t="shared" ca="1" si="186"/>
        <v/>
      </c>
      <c r="T310" s="250" t="str">
        <f t="shared" ca="1" si="187"/>
        <v/>
      </c>
      <c r="U310" s="249" t="str">
        <f t="shared" ca="1" si="188"/>
        <v/>
      </c>
      <c r="V310" s="250" t="str">
        <f t="shared" ca="1" si="189"/>
        <v/>
      </c>
      <c r="W310" s="249" t="str">
        <f t="shared" ca="1" si="190"/>
        <v/>
      </c>
      <c r="X310" s="250"/>
      <c r="Y310" s="249"/>
      <c r="Z310" s="250"/>
      <c r="AA310" s="249"/>
      <c r="AB310" s="250"/>
      <c r="AC310" s="249"/>
      <c r="AD310" s="250"/>
      <c r="AE310" s="249"/>
      <c r="AF310" s="250"/>
      <c r="AG310" s="249"/>
      <c r="AH310" s="250"/>
      <c r="AI310" s="249"/>
      <c r="AJ310" s="250"/>
      <c r="AK310" s="249"/>
      <c r="AL310" s="250"/>
      <c r="AM310" s="249"/>
      <c r="AN310" s="250"/>
      <c r="AO310" s="249"/>
      <c r="AP310" s="250"/>
      <c r="AQ310" s="249"/>
      <c r="AR310" s="250"/>
      <c r="AS310" s="249"/>
      <c r="AT310" s="250"/>
      <c r="AU310" s="249"/>
      <c r="AV310" s="250"/>
      <c r="AW310" s="249"/>
      <c r="AX310" s="250"/>
      <c r="AY310" s="249"/>
      <c r="AZ310" s="250"/>
      <c r="BA310" s="249"/>
      <c r="BB310" s="250"/>
      <c r="BC310" s="249"/>
      <c r="BD310" s="250"/>
      <c r="BE310" s="249"/>
      <c r="BF310" s="250"/>
      <c r="BG310" s="249"/>
      <c r="BH310" s="250"/>
      <c r="BI310" s="249"/>
      <c r="BJ310" s="250"/>
      <c r="BK310" s="249"/>
    </row>
    <row r="311" spans="1:63" s="301" customFormat="1" ht="21" customHeight="1" x14ac:dyDescent="0.2">
      <c r="A311" s="245" t="e">
        <f t="shared" si="194"/>
        <v>#VALUE!</v>
      </c>
      <c r="B311" s="246" t="s">
        <v>1126</v>
      </c>
      <c r="C311" s="247">
        <f t="shared" ca="1" si="173"/>
        <v>1850850</v>
      </c>
      <c r="D311" s="250">
        <f t="shared" ca="1" si="174"/>
        <v>4886175</v>
      </c>
      <c r="E311" s="249">
        <f t="shared" ca="1" si="191"/>
        <v>0</v>
      </c>
      <c r="F311" s="250" t="str">
        <f t="shared" si="175"/>
        <v/>
      </c>
      <c r="G311" s="249" t="str">
        <f t="shared" si="192"/>
        <v/>
      </c>
      <c r="H311" s="250">
        <f t="shared" si="176"/>
        <v>1184475</v>
      </c>
      <c r="I311" s="249">
        <f t="shared" ca="1" si="193"/>
        <v>0</v>
      </c>
      <c r="J311" s="250" t="str">
        <f t="shared" ca="1" si="177"/>
        <v/>
      </c>
      <c r="K311" s="249" t="str">
        <f t="shared" ca="1" si="178"/>
        <v/>
      </c>
      <c r="L311" s="250" t="str">
        <f t="shared" ca="1" si="179"/>
        <v/>
      </c>
      <c r="M311" s="249" t="str">
        <f t="shared" ca="1" si="180"/>
        <v/>
      </c>
      <c r="N311" s="250" t="str">
        <f t="shared" ca="1" si="181"/>
        <v/>
      </c>
      <c r="O311" s="249" t="str">
        <f t="shared" ca="1" si="182"/>
        <v/>
      </c>
      <c r="P311" s="250" t="str">
        <f t="shared" ca="1" si="183"/>
        <v/>
      </c>
      <c r="Q311" s="249" t="str">
        <f t="shared" ca="1" si="184"/>
        <v/>
      </c>
      <c r="R311" s="250" t="str">
        <f t="shared" ca="1" si="185"/>
        <v/>
      </c>
      <c r="S311" s="249" t="str">
        <f t="shared" ca="1" si="186"/>
        <v/>
      </c>
      <c r="T311" s="250" t="str">
        <f t="shared" ca="1" si="187"/>
        <v/>
      </c>
      <c r="U311" s="249" t="str">
        <f t="shared" ca="1" si="188"/>
        <v/>
      </c>
      <c r="V311" s="250" t="str">
        <f t="shared" ca="1" si="189"/>
        <v/>
      </c>
      <c r="W311" s="249" t="str">
        <f t="shared" ca="1" si="190"/>
        <v/>
      </c>
      <c r="X311" s="250"/>
      <c r="Y311" s="249"/>
      <c r="Z311" s="250"/>
      <c r="AA311" s="249"/>
      <c r="AB311" s="250"/>
      <c r="AC311" s="249"/>
      <c r="AD311" s="250"/>
      <c r="AE311" s="249"/>
      <c r="AF311" s="250"/>
      <c r="AG311" s="249"/>
      <c r="AH311" s="250"/>
      <c r="AI311" s="249"/>
      <c r="AJ311" s="250"/>
      <c r="AK311" s="249"/>
      <c r="AL311" s="250"/>
      <c r="AM311" s="249"/>
      <c r="AN311" s="250"/>
      <c r="AO311" s="249"/>
      <c r="AP311" s="250"/>
      <c r="AQ311" s="249"/>
      <c r="AR311" s="250"/>
      <c r="AS311" s="249"/>
      <c r="AT311" s="250"/>
      <c r="AU311" s="249"/>
      <c r="AV311" s="250"/>
      <c r="AW311" s="249"/>
      <c r="AX311" s="250"/>
      <c r="AY311" s="249"/>
      <c r="AZ311" s="250"/>
      <c r="BA311" s="249"/>
      <c r="BB311" s="250"/>
      <c r="BC311" s="249"/>
      <c r="BD311" s="250"/>
      <c r="BE311" s="249"/>
      <c r="BF311" s="250"/>
      <c r="BG311" s="249"/>
      <c r="BH311" s="250"/>
      <c r="BI311" s="249"/>
      <c r="BJ311" s="250"/>
      <c r="BK311" s="249"/>
    </row>
    <row r="312" spans="1:63" s="301" customFormat="1" ht="21" customHeight="1" x14ac:dyDescent="0.2">
      <c r="A312" s="245" t="e">
        <f t="shared" si="194"/>
        <v>#VALUE!</v>
      </c>
      <c r="B312" s="246" t="s">
        <v>1127</v>
      </c>
      <c r="C312" s="247">
        <f t="shared" ca="1" si="173"/>
        <v>2312407.5</v>
      </c>
      <c r="D312" s="250">
        <f t="shared" ca="1" si="174"/>
        <v>14850505</v>
      </c>
      <c r="E312" s="249">
        <f t="shared" ca="1" si="191"/>
        <v>0</v>
      </c>
      <c r="F312" s="250" t="str">
        <f t="shared" si="175"/>
        <v/>
      </c>
      <c r="G312" s="249" t="str">
        <f t="shared" si="192"/>
        <v/>
      </c>
      <c r="H312" s="250">
        <f t="shared" si="176"/>
        <v>10225690</v>
      </c>
      <c r="I312" s="249">
        <f t="shared" ca="1" si="193"/>
        <v>0</v>
      </c>
      <c r="J312" s="250" t="str">
        <f t="shared" ca="1" si="177"/>
        <v/>
      </c>
      <c r="K312" s="249" t="str">
        <f t="shared" ca="1" si="178"/>
        <v/>
      </c>
      <c r="L312" s="250" t="str">
        <f t="shared" ca="1" si="179"/>
        <v/>
      </c>
      <c r="M312" s="249" t="str">
        <f t="shared" ca="1" si="180"/>
        <v/>
      </c>
      <c r="N312" s="250" t="str">
        <f t="shared" ca="1" si="181"/>
        <v/>
      </c>
      <c r="O312" s="249" t="str">
        <f t="shared" ca="1" si="182"/>
        <v/>
      </c>
      <c r="P312" s="250" t="str">
        <f t="shared" ca="1" si="183"/>
        <v/>
      </c>
      <c r="Q312" s="249" t="str">
        <f t="shared" ca="1" si="184"/>
        <v/>
      </c>
      <c r="R312" s="250" t="str">
        <f t="shared" ca="1" si="185"/>
        <v/>
      </c>
      <c r="S312" s="249" t="str">
        <f t="shared" ca="1" si="186"/>
        <v/>
      </c>
      <c r="T312" s="250" t="str">
        <f t="shared" ca="1" si="187"/>
        <v/>
      </c>
      <c r="U312" s="249" t="str">
        <f t="shared" ca="1" si="188"/>
        <v/>
      </c>
      <c r="V312" s="250" t="str">
        <f t="shared" ca="1" si="189"/>
        <v/>
      </c>
      <c r="W312" s="249" t="str">
        <f t="shared" ca="1" si="190"/>
        <v/>
      </c>
      <c r="X312" s="250"/>
      <c r="Y312" s="249"/>
      <c r="Z312" s="250"/>
      <c r="AA312" s="249"/>
      <c r="AB312" s="250"/>
      <c r="AC312" s="249"/>
      <c r="AD312" s="250"/>
      <c r="AE312" s="249"/>
      <c r="AF312" s="250"/>
      <c r="AG312" s="249"/>
      <c r="AH312" s="250"/>
      <c r="AI312" s="249"/>
      <c r="AJ312" s="250"/>
      <c r="AK312" s="249"/>
      <c r="AL312" s="250"/>
      <c r="AM312" s="249"/>
      <c r="AN312" s="250"/>
      <c r="AO312" s="249"/>
      <c r="AP312" s="250"/>
      <c r="AQ312" s="249"/>
      <c r="AR312" s="250"/>
      <c r="AS312" s="249"/>
      <c r="AT312" s="250"/>
      <c r="AU312" s="249"/>
      <c r="AV312" s="250"/>
      <c r="AW312" s="249"/>
      <c r="AX312" s="250"/>
      <c r="AY312" s="249"/>
      <c r="AZ312" s="250"/>
      <c r="BA312" s="249"/>
      <c r="BB312" s="250"/>
      <c r="BC312" s="249"/>
      <c r="BD312" s="250"/>
      <c r="BE312" s="249"/>
      <c r="BF312" s="250"/>
      <c r="BG312" s="249"/>
      <c r="BH312" s="250"/>
      <c r="BI312" s="249"/>
      <c r="BJ312" s="250"/>
      <c r="BK312" s="249"/>
    </row>
    <row r="313" spans="1:63" s="301" customFormat="1" ht="21" customHeight="1" x14ac:dyDescent="0.2">
      <c r="A313" s="245" t="e">
        <f t="shared" si="194"/>
        <v>#VALUE!</v>
      </c>
      <c r="B313" s="246" t="s">
        <v>1129</v>
      </c>
      <c r="C313" s="247">
        <f t="shared" ca="1" si="173"/>
        <v>443625</v>
      </c>
      <c r="D313" s="250">
        <f t="shared" ca="1" si="174"/>
        <v>2000050</v>
      </c>
      <c r="E313" s="249">
        <f t="shared" ca="1" si="191"/>
        <v>0</v>
      </c>
      <c r="F313" s="250" t="str">
        <f t="shared" si="175"/>
        <v/>
      </c>
      <c r="G313" s="249" t="str">
        <f t="shared" si="192"/>
        <v/>
      </c>
      <c r="H313" s="250">
        <f t="shared" si="176"/>
        <v>2887300</v>
      </c>
      <c r="I313" s="249">
        <f t="shared" ca="1" si="193"/>
        <v>0</v>
      </c>
      <c r="J313" s="250" t="str">
        <f t="shared" ca="1" si="177"/>
        <v/>
      </c>
      <c r="K313" s="249" t="str">
        <f t="shared" ca="1" si="178"/>
        <v/>
      </c>
      <c r="L313" s="250" t="str">
        <f t="shared" ca="1" si="179"/>
        <v/>
      </c>
      <c r="M313" s="249" t="str">
        <f t="shared" ca="1" si="180"/>
        <v/>
      </c>
      <c r="N313" s="250" t="str">
        <f t="shared" ca="1" si="181"/>
        <v/>
      </c>
      <c r="O313" s="249" t="str">
        <f t="shared" ca="1" si="182"/>
        <v/>
      </c>
      <c r="P313" s="250" t="str">
        <f t="shared" ca="1" si="183"/>
        <v/>
      </c>
      <c r="Q313" s="249" t="str">
        <f t="shared" ca="1" si="184"/>
        <v/>
      </c>
      <c r="R313" s="250" t="str">
        <f t="shared" ca="1" si="185"/>
        <v/>
      </c>
      <c r="S313" s="249" t="str">
        <f t="shared" ca="1" si="186"/>
        <v/>
      </c>
      <c r="T313" s="250" t="str">
        <f t="shared" ca="1" si="187"/>
        <v/>
      </c>
      <c r="U313" s="249" t="str">
        <f t="shared" ca="1" si="188"/>
        <v/>
      </c>
      <c r="V313" s="250" t="str">
        <f t="shared" ca="1" si="189"/>
        <v/>
      </c>
      <c r="W313" s="249" t="str">
        <f t="shared" ca="1" si="190"/>
        <v/>
      </c>
      <c r="X313" s="250"/>
      <c r="Y313" s="249"/>
      <c r="Z313" s="250"/>
      <c r="AA313" s="249"/>
      <c r="AB313" s="250"/>
      <c r="AC313" s="249"/>
      <c r="AD313" s="250"/>
      <c r="AE313" s="249"/>
      <c r="AF313" s="250"/>
      <c r="AG313" s="249"/>
      <c r="AH313" s="250"/>
      <c r="AI313" s="249"/>
      <c r="AJ313" s="250"/>
      <c r="AK313" s="249"/>
      <c r="AL313" s="250"/>
      <c r="AM313" s="249"/>
      <c r="AN313" s="250"/>
      <c r="AO313" s="249"/>
      <c r="AP313" s="250"/>
      <c r="AQ313" s="249"/>
      <c r="AR313" s="250"/>
      <c r="AS313" s="249"/>
      <c r="AT313" s="250"/>
      <c r="AU313" s="249"/>
      <c r="AV313" s="250"/>
      <c r="AW313" s="249"/>
      <c r="AX313" s="250"/>
      <c r="AY313" s="249"/>
      <c r="AZ313" s="250"/>
      <c r="BA313" s="249"/>
      <c r="BB313" s="250"/>
      <c r="BC313" s="249"/>
      <c r="BD313" s="250"/>
      <c r="BE313" s="249"/>
      <c r="BF313" s="250"/>
      <c r="BG313" s="249"/>
      <c r="BH313" s="250"/>
      <c r="BI313" s="249"/>
      <c r="BJ313" s="250"/>
      <c r="BK313" s="249"/>
    </row>
    <row r="314" spans="1:63" s="301" customFormat="1" ht="21" customHeight="1" x14ac:dyDescent="0.2">
      <c r="A314" s="245" t="e">
        <f t="shared" si="194"/>
        <v>#VALUE!</v>
      </c>
      <c r="B314" s="246" t="s">
        <v>1132</v>
      </c>
      <c r="C314" s="247">
        <f t="shared" ca="1" si="173"/>
        <v>3828945</v>
      </c>
      <c r="D314" s="250">
        <f t="shared" ca="1" si="174"/>
        <v>16080570</v>
      </c>
      <c r="E314" s="249">
        <f t="shared" ca="1" si="191"/>
        <v>0</v>
      </c>
      <c r="F314" s="250" t="str">
        <f t="shared" si="175"/>
        <v/>
      </c>
      <c r="G314" s="249" t="str">
        <f t="shared" si="192"/>
        <v/>
      </c>
      <c r="H314" s="250">
        <f t="shared" si="176"/>
        <v>23738460</v>
      </c>
      <c r="I314" s="249">
        <f t="shared" ca="1" si="193"/>
        <v>0</v>
      </c>
      <c r="J314" s="250" t="str">
        <f t="shared" ca="1" si="177"/>
        <v/>
      </c>
      <c r="K314" s="249" t="str">
        <f t="shared" ca="1" si="178"/>
        <v/>
      </c>
      <c r="L314" s="250" t="str">
        <f t="shared" ca="1" si="179"/>
        <v/>
      </c>
      <c r="M314" s="249" t="str">
        <f t="shared" ca="1" si="180"/>
        <v/>
      </c>
      <c r="N314" s="250" t="str">
        <f t="shared" ca="1" si="181"/>
        <v/>
      </c>
      <c r="O314" s="249" t="str">
        <f t="shared" ca="1" si="182"/>
        <v/>
      </c>
      <c r="P314" s="250" t="str">
        <f t="shared" ca="1" si="183"/>
        <v/>
      </c>
      <c r="Q314" s="249" t="str">
        <f t="shared" ca="1" si="184"/>
        <v/>
      </c>
      <c r="R314" s="250" t="str">
        <f t="shared" ca="1" si="185"/>
        <v/>
      </c>
      <c r="S314" s="249" t="str">
        <f t="shared" ca="1" si="186"/>
        <v/>
      </c>
      <c r="T314" s="250" t="str">
        <f t="shared" ca="1" si="187"/>
        <v/>
      </c>
      <c r="U314" s="249" t="str">
        <f t="shared" ca="1" si="188"/>
        <v/>
      </c>
      <c r="V314" s="250" t="str">
        <f t="shared" ca="1" si="189"/>
        <v/>
      </c>
      <c r="W314" s="249" t="str">
        <f t="shared" ca="1" si="190"/>
        <v/>
      </c>
      <c r="X314" s="250"/>
      <c r="Y314" s="249"/>
      <c r="Z314" s="250"/>
      <c r="AA314" s="249"/>
      <c r="AB314" s="250"/>
      <c r="AC314" s="249"/>
      <c r="AD314" s="250"/>
      <c r="AE314" s="249"/>
      <c r="AF314" s="250"/>
      <c r="AG314" s="249"/>
      <c r="AH314" s="250"/>
      <c r="AI314" s="249"/>
      <c r="AJ314" s="250"/>
      <c r="AK314" s="249"/>
      <c r="AL314" s="250"/>
      <c r="AM314" s="249"/>
      <c r="AN314" s="250"/>
      <c r="AO314" s="249"/>
      <c r="AP314" s="250"/>
      <c r="AQ314" s="249"/>
      <c r="AR314" s="250"/>
      <c r="AS314" s="249"/>
      <c r="AT314" s="250"/>
      <c r="AU314" s="249"/>
      <c r="AV314" s="250"/>
      <c r="AW314" s="249"/>
      <c r="AX314" s="250"/>
      <c r="AY314" s="249"/>
      <c r="AZ314" s="250"/>
      <c r="BA314" s="249"/>
      <c r="BB314" s="250"/>
      <c r="BC314" s="249"/>
      <c r="BD314" s="250"/>
      <c r="BE314" s="249"/>
      <c r="BF314" s="250"/>
      <c r="BG314" s="249"/>
      <c r="BH314" s="250"/>
      <c r="BI314" s="249"/>
      <c r="BJ314" s="250"/>
      <c r="BK314" s="249"/>
    </row>
    <row r="315" spans="1:63" s="301" customFormat="1" ht="21" customHeight="1" x14ac:dyDescent="0.2">
      <c r="A315" s="245" t="e">
        <f t="shared" si="194"/>
        <v>#VALUE!</v>
      </c>
      <c r="B315" s="246" t="s">
        <v>1134</v>
      </c>
      <c r="C315" s="247">
        <f t="shared" ca="1" si="173"/>
        <v>373520</v>
      </c>
      <c r="D315" s="250">
        <f t="shared" ca="1" si="174"/>
        <v>2845808</v>
      </c>
      <c r="E315" s="249">
        <f t="shared" ca="1" si="191"/>
        <v>0</v>
      </c>
      <c r="F315" s="250" t="str">
        <f t="shared" si="175"/>
        <v/>
      </c>
      <c r="G315" s="249" t="str">
        <f t="shared" si="192"/>
        <v/>
      </c>
      <c r="H315" s="250">
        <f t="shared" si="176"/>
        <v>3592848</v>
      </c>
      <c r="I315" s="249">
        <f t="shared" ca="1" si="193"/>
        <v>0</v>
      </c>
      <c r="J315" s="250" t="str">
        <f t="shared" ca="1" si="177"/>
        <v/>
      </c>
      <c r="K315" s="249" t="str">
        <f t="shared" ca="1" si="178"/>
        <v/>
      </c>
      <c r="L315" s="250" t="str">
        <f t="shared" ca="1" si="179"/>
        <v/>
      </c>
      <c r="M315" s="249" t="str">
        <f t="shared" ca="1" si="180"/>
        <v/>
      </c>
      <c r="N315" s="250" t="str">
        <f t="shared" ca="1" si="181"/>
        <v/>
      </c>
      <c r="O315" s="249" t="str">
        <f t="shared" ca="1" si="182"/>
        <v/>
      </c>
      <c r="P315" s="250" t="str">
        <f t="shared" ca="1" si="183"/>
        <v/>
      </c>
      <c r="Q315" s="249" t="str">
        <f t="shared" ca="1" si="184"/>
        <v/>
      </c>
      <c r="R315" s="250" t="str">
        <f t="shared" ca="1" si="185"/>
        <v/>
      </c>
      <c r="S315" s="249" t="str">
        <f t="shared" ca="1" si="186"/>
        <v/>
      </c>
      <c r="T315" s="250" t="str">
        <f t="shared" ca="1" si="187"/>
        <v/>
      </c>
      <c r="U315" s="249" t="str">
        <f t="shared" ca="1" si="188"/>
        <v/>
      </c>
      <c r="V315" s="250" t="str">
        <f t="shared" ca="1" si="189"/>
        <v/>
      </c>
      <c r="W315" s="249" t="str">
        <f t="shared" ca="1" si="190"/>
        <v/>
      </c>
      <c r="X315" s="250"/>
      <c r="Y315" s="249"/>
      <c r="Z315" s="250"/>
      <c r="AA315" s="249"/>
      <c r="AB315" s="250"/>
      <c r="AC315" s="249"/>
      <c r="AD315" s="250"/>
      <c r="AE315" s="249"/>
      <c r="AF315" s="250"/>
      <c r="AG315" s="249"/>
      <c r="AH315" s="250"/>
      <c r="AI315" s="249"/>
      <c r="AJ315" s="250"/>
      <c r="AK315" s="249"/>
      <c r="AL315" s="250"/>
      <c r="AM315" s="249"/>
      <c r="AN315" s="250"/>
      <c r="AO315" s="249"/>
      <c r="AP315" s="250"/>
      <c r="AQ315" s="249"/>
      <c r="AR315" s="250"/>
      <c r="AS315" s="249"/>
      <c r="AT315" s="250"/>
      <c r="AU315" s="249"/>
      <c r="AV315" s="250"/>
      <c r="AW315" s="249"/>
      <c r="AX315" s="250"/>
      <c r="AY315" s="249"/>
      <c r="AZ315" s="250"/>
      <c r="BA315" s="249"/>
      <c r="BB315" s="250"/>
      <c r="BC315" s="249"/>
      <c r="BD315" s="250"/>
      <c r="BE315" s="249"/>
      <c r="BF315" s="250"/>
      <c r="BG315" s="249"/>
      <c r="BH315" s="250"/>
      <c r="BI315" s="249"/>
      <c r="BJ315" s="250"/>
      <c r="BK315" s="249"/>
    </row>
    <row r="316" spans="1:63" s="301" customFormat="1" ht="21" customHeight="1" x14ac:dyDescent="0.2">
      <c r="A316" s="245" t="e">
        <f t="shared" si="194"/>
        <v>#VALUE!</v>
      </c>
      <c r="B316" s="246" t="s">
        <v>1136</v>
      </c>
      <c r="C316" s="247">
        <f t="shared" ca="1" si="173"/>
        <v>4043</v>
      </c>
      <c r="D316" s="250">
        <f t="shared" ca="1" si="174"/>
        <v>56072</v>
      </c>
      <c r="E316" s="249">
        <f t="shared" ca="1" si="191"/>
        <v>0</v>
      </c>
      <c r="F316" s="250" t="str">
        <f t="shared" si="175"/>
        <v/>
      </c>
      <c r="G316" s="249" t="str">
        <f t="shared" si="192"/>
        <v/>
      </c>
      <c r="H316" s="250">
        <f t="shared" si="176"/>
        <v>64158</v>
      </c>
      <c r="I316" s="249">
        <f t="shared" ca="1" si="193"/>
        <v>0</v>
      </c>
      <c r="J316" s="250" t="str">
        <f t="shared" ca="1" si="177"/>
        <v/>
      </c>
      <c r="K316" s="249" t="str">
        <f t="shared" ca="1" si="178"/>
        <v/>
      </c>
      <c r="L316" s="250" t="str">
        <f t="shared" ca="1" si="179"/>
        <v/>
      </c>
      <c r="M316" s="249" t="str">
        <f t="shared" ca="1" si="180"/>
        <v/>
      </c>
      <c r="N316" s="250" t="str">
        <f t="shared" ca="1" si="181"/>
        <v/>
      </c>
      <c r="O316" s="249" t="str">
        <f t="shared" ca="1" si="182"/>
        <v/>
      </c>
      <c r="P316" s="250" t="str">
        <f t="shared" ca="1" si="183"/>
        <v/>
      </c>
      <c r="Q316" s="249" t="str">
        <f t="shared" ca="1" si="184"/>
        <v/>
      </c>
      <c r="R316" s="250" t="str">
        <f t="shared" ca="1" si="185"/>
        <v/>
      </c>
      <c r="S316" s="249" t="str">
        <f t="shared" ca="1" si="186"/>
        <v/>
      </c>
      <c r="T316" s="250" t="str">
        <f t="shared" ca="1" si="187"/>
        <v/>
      </c>
      <c r="U316" s="249" t="str">
        <f t="shared" ca="1" si="188"/>
        <v/>
      </c>
      <c r="V316" s="250" t="str">
        <f t="shared" ca="1" si="189"/>
        <v/>
      </c>
      <c r="W316" s="249" t="str">
        <f t="shared" ca="1" si="190"/>
        <v/>
      </c>
      <c r="X316" s="250"/>
      <c r="Y316" s="249"/>
      <c r="Z316" s="250"/>
      <c r="AA316" s="249"/>
      <c r="AB316" s="250"/>
      <c r="AC316" s="249"/>
      <c r="AD316" s="250"/>
      <c r="AE316" s="249"/>
      <c r="AF316" s="250"/>
      <c r="AG316" s="249"/>
      <c r="AH316" s="250"/>
      <c r="AI316" s="249"/>
      <c r="AJ316" s="250"/>
      <c r="AK316" s="249"/>
      <c r="AL316" s="250"/>
      <c r="AM316" s="249"/>
      <c r="AN316" s="250"/>
      <c r="AO316" s="249"/>
      <c r="AP316" s="250"/>
      <c r="AQ316" s="249"/>
      <c r="AR316" s="250"/>
      <c r="AS316" s="249"/>
      <c r="AT316" s="250"/>
      <c r="AU316" s="249"/>
      <c r="AV316" s="250"/>
      <c r="AW316" s="249"/>
      <c r="AX316" s="250"/>
      <c r="AY316" s="249"/>
      <c r="AZ316" s="250"/>
      <c r="BA316" s="249"/>
      <c r="BB316" s="250"/>
      <c r="BC316" s="249"/>
      <c r="BD316" s="250"/>
      <c r="BE316" s="249"/>
      <c r="BF316" s="250"/>
      <c r="BG316" s="249"/>
      <c r="BH316" s="250"/>
      <c r="BI316" s="249"/>
      <c r="BJ316" s="250"/>
      <c r="BK316" s="249"/>
    </row>
    <row r="317" spans="1:63" s="301" customFormat="1" ht="21" customHeight="1" x14ac:dyDescent="0.2">
      <c r="A317" s="245" t="e">
        <f t="shared" si="194"/>
        <v>#VALUE!</v>
      </c>
      <c r="B317" s="246" t="s">
        <v>1138</v>
      </c>
      <c r="C317" s="247">
        <f t="shared" ca="1" si="173"/>
        <v>299000</v>
      </c>
      <c r="D317" s="250">
        <f t="shared" ca="1" si="174"/>
        <v>1079960</v>
      </c>
      <c r="E317" s="249">
        <f t="shared" ca="1" si="191"/>
        <v>0</v>
      </c>
      <c r="F317" s="250" t="str">
        <f t="shared" si="175"/>
        <v/>
      </c>
      <c r="G317" s="249" t="str">
        <f t="shared" si="192"/>
        <v/>
      </c>
      <c r="H317" s="250">
        <f t="shared" si="176"/>
        <v>1677960</v>
      </c>
      <c r="I317" s="249">
        <f t="shared" ca="1" si="193"/>
        <v>0</v>
      </c>
      <c r="J317" s="250" t="str">
        <f t="shared" ca="1" si="177"/>
        <v/>
      </c>
      <c r="K317" s="249" t="str">
        <f t="shared" ca="1" si="178"/>
        <v/>
      </c>
      <c r="L317" s="250" t="str">
        <f t="shared" ca="1" si="179"/>
        <v/>
      </c>
      <c r="M317" s="249" t="str">
        <f t="shared" ca="1" si="180"/>
        <v/>
      </c>
      <c r="N317" s="250" t="str">
        <f t="shared" ca="1" si="181"/>
        <v/>
      </c>
      <c r="O317" s="249" t="str">
        <f t="shared" ca="1" si="182"/>
        <v/>
      </c>
      <c r="P317" s="250" t="str">
        <f t="shared" ca="1" si="183"/>
        <v/>
      </c>
      <c r="Q317" s="249" t="str">
        <f t="shared" ca="1" si="184"/>
        <v/>
      </c>
      <c r="R317" s="250" t="str">
        <f t="shared" ca="1" si="185"/>
        <v/>
      </c>
      <c r="S317" s="249" t="str">
        <f t="shared" ca="1" si="186"/>
        <v/>
      </c>
      <c r="T317" s="250" t="str">
        <f t="shared" ca="1" si="187"/>
        <v/>
      </c>
      <c r="U317" s="249" t="str">
        <f t="shared" ca="1" si="188"/>
        <v/>
      </c>
      <c r="V317" s="250" t="str">
        <f t="shared" ca="1" si="189"/>
        <v/>
      </c>
      <c r="W317" s="249" t="str">
        <f t="shared" ca="1" si="190"/>
        <v/>
      </c>
      <c r="X317" s="250"/>
      <c r="Y317" s="249"/>
      <c r="Z317" s="250"/>
      <c r="AA317" s="249"/>
      <c r="AB317" s="250"/>
      <c r="AC317" s="249"/>
      <c r="AD317" s="250"/>
      <c r="AE317" s="249"/>
      <c r="AF317" s="250"/>
      <c r="AG317" s="249"/>
      <c r="AH317" s="250"/>
      <c r="AI317" s="249"/>
      <c r="AJ317" s="250"/>
      <c r="AK317" s="249"/>
      <c r="AL317" s="250"/>
      <c r="AM317" s="249"/>
      <c r="AN317" s="250"/>
      <c r="AO317" s="249"/>
      <c r="AP317" s="250"/>
      <c r="AQ317" s="249"/>
      <c r="AR317" s="250"/>
      <c r="AS317" s="249"/>
      <c r="AT317" s="250"/>
      <c r="AU317" s="249"/>
      <c r="AV317" s="250"/>
      <c r="AW317" s="249"/>
      <c r="AX317" s="250"/>
      <c r="AY317" s="249"/>
      <c r="AZ317" s="250"/>
      <c r="BA317" s="249"/>
      <c r="BB317" s="250"/>
      <c r="BC317" s="249"/>
      <c r="BD317" s="250"/>
      <c r="BE317" s="249"/>
      <c r="BF317" s="250"/>
      <c r="BG317" s="249"/>
      <c r="BH317" s="250"/>
      <c r="BI317" s="249"/>
      <c r="BJ317" s="250"/>
      <c r="BK317" s="249"/>
    </row>
    <row r="318" spans="1:63" s="301" customFormat="1" ht="21" customHeight="1" x14ac:dyDescent="0.2">
      <c r="A318" s="245" t="e">
        <f t="shared" si="194"/>
        <v>#VALUE!</v>
      </c>
      <c r="B318" s="246" t="s">
        <v>1140</v>
      </c>
      <c r="C318" s="247">
        <f t="shared" ca="1" si="173"/>
        <v>2318251.5</v>
      </c>
      <c r="D318" s="250">
        <f t="shared" ca="1" si="174"/>
        <v>5736332</v>
      </c>
      <c r="E318" s="249">
        <f t="shared" ca="1" si="191"/>
        <v>0</v>
      </c>
      <c r="F318" s="250" t="str">
        <f t="shared" si="175"/>
        <v/>
      </c>
      <c r="G318" s="249" t="str">
        <f t="shared" si="192"/>
        <v/>
      </c>
      <c r="H318" s="250">
        <f t="shared" si="176"/>
        <v>10372835</v>
      </c>
      <c r="I318" s="249">
        <f t="shared" ca="1" si="193"/>
        <v>0</v>
      </c>
      <c r="J318" s="250" t="str">
        <f t="shared" ca="1" si="177"/>
        <v/>
      </c>
      <c r="K318" s="249" t="str">
        <f t="shared" ca="1" si="178"/>
        <v/>
      </c>
      <c r="L318" s="250" t="str">
        <f t="shared" ca="1" si="179"/>
        <v/>
      </c>
      <c r="M318" s="249" t="str">
        <f t="shared" ca="1" si="180"/>
        <v/>
      </c>
      <c r="N318" s="250" t="str">
        <f t="shared" ca="1" si="181"/>
        <v/>
      </c>
      <c r="O318" s="249" t="str">
        <f t="shared" ca="1" si="182"/>
        <v/>
      </c>
      <c r="P318" s="250" t="str">
        <f t="shared" ca="1" si="183"/>
        <v/>
      </c>
      <c r="Q318" s="249" t="str">
        <f t="shared" ca="1" si="184"/>
        <v/>
      </c>
      <c r="R318" s="250" t="str">
        <f t="shared" ca="1" si="185"/>
        <v/>
      </c>
      <c r="S318" s="249" t="str">
        <f t="shared" ca="1" si="186"/>
        <v/>
      </c>
      <c r="T318" s="250" t="str">
        <f t="shared" ca="1" si="187"/>
        <v/>
      </c>
      <c r="U318" s="249" t="str">
        <f t="shared" ca="1" si="188"/>
        <v/>
      </c>
      <c r="V318" s="250" t="str">
        <f t="shared" ca="1" si="189"/>
        <v/>
      </c>
      <c r="W318" s="249" t="str">
        <f t="shared" ca="1" si="190"/>
        <v/>
      </c>
      <c r="X318" s="250"/>
      <c r="Y318" s="249"/>
      <c r="Z318" s="250"/>
      <c r="AA318" s="249"/>
      <c r="AB318" s="250"/>
      <c r="AC318" s="249"/>
      <c r="AD318" s="250"/>
      <c r="AE318" s="249"/>
      <c r="AF318" s="250"/>
      <c r="AG318" s="249"/>
      <c r="AH318" s="250"/>
      <c r="AI318" s="249"/>
      <c r="AJ318" s="250"/>
      <c r="AK318" s="249"/>
      <c r="AL318" s="250"/>
      <c r="AM318" s="249"/>
      <c r="AN318" s="250"/>
      <c r="AO318" s="249"/>
      <c r="AP318" s="250"/>
      <c r="AQ318" s="249"/>
      <c r="AR318" s="250"/>
      <c r="AS318" s="249"/>
      <c r="AT318" s="250"/>
      <c r="AU318" s="249"/>
      <c r="AV318" s="250"/>
      <c r="AW318" s="249"/>
      <c r="AX318" s="250"/>
      <c r="AY318" s="249"/>
      <c r="AZ318" s="250"/>
      <c r="BA318" s="249"/>
      <c r="BB318" s="250"/>
      <c r="BC318" s="249"/>
      <c r="BD318" s="250"/>
      <c r="BE318" s="249"/>
      <c r="BF318" s="250"/>
      <c r="BG318" s="249"/>
      <c r="BH318" s="250"/>
      <c r="BI318" s="249"/>
      <c r="BJ318" s="250"/>
      <c r="BK318" s="249"/>
    </row>
    <row r="319" spans="1:63" s="301" customFormat="1" ht="21" customHeight="1" x14ac:dyDescent="0.2">
      <c r="A319" s="245" t="e">
        <f t="shared" si="194"/>
        <v>#VALUE!</v>
      </c>
      <c r="B319" s="246" t="s">
        <v>1142</v>
      </c>
      <c r="C319" s="247">
        <f t="shared" ca="1" si="173"/>
        <v>1776960</v>
      </c>
      <c r="D319" s="250">
        <f t="shared" ca="1" si="174"/>
        <v>5258400</v>
      </c>
      <c r="E319" s="249">
        <f t="shared" ca="1" si="191"/>
        <v>0</v>
      </c>
      <c r="F319" s="250" t="str">
        <f t="shared" si="175"/>
        <v/>
      </c>
      <c r="G319" s="249" t="str">
        <f t="shared" si="192"/>
        <v/>
      </c>
      <c r="H319" s="250">
        <f t="shared" si="176"/>
        <v>8812320</v>
      </c>
      <c r="I319" s="249">
        <f t="shared" ca="1" si="193"/>
        <v>0</v>
      </c>
      <c r="J319" s="250" t="str">
        <f t="shared" ca="1" si="177"/>
        <v/>
      </c>
      <c r="K319" s="249" t="str">
        <f t="shared" ca="1" si="178"/>
        <v/>
      </c>
      <c r="L319" s="250" t="str">
        <f t="shared" ca="1" si="179"/>
        <v/>
      </c>
      <c r="M319" s="249" t="str">
        <f t="shared" ca="1" si="180"/>
        <v/>
      </c>
      <c r="N319" s="250" t="str">
        <f t="shared" ca="1" si="181"/>
        <v/>
      </c>
      <c r="O319" s="249" t="str">
        <f t="shared" ca="1" si="182"/>
        <v/>
      </c>
      <c r="P319" s="250" t="str">
        <f t="shared" ca="1" si="183"/>
        <v/>
      </c>
      <c r="Q319" s="249" t="str">
        <f t="shared" ca="1" si="184"/>
        <v/>
      </c>
      <c r="R319" s="250" t="str">
        <f t="shared" ca="1" si="185"/>
        <v/>
      </c>
      <c r="S319" s="249" t="str">
        <f t="shared" ca="1" si="186"/>
        <v/>
      </c>
      <c r="T319" s="250" t="str">
        <f t="shared" ca="1" si="187"/>
        <v/>
      </c>
      <c r="U319" s="249" t="str">
        <f t="shared" ca="1" si="188"/>
        <v/>
      </c>
      <c r="V319" s="250" t="str">
        <f t="shared" ca="1" si="189"/>
        <v/>
      </c>
      <c r="W319" s="249" t="str">
        <f t="shared" ca="1" si="190"/>
        <v/>
      </c>
      <c r="X319" s="250"/>
      <c r="Y319" s="249"/>
      <c r="Z319" s="250"/>
      <c r="AA319" s="249"/>
      <c r="AB319" s="250"/>
      <c r="AC319" s="249"/>
      <c r="AD319" s="250"/>
      <c r="AE319" s="249"/>
      <c r="AF319" s="250"/>
      <c r="AG319" s="249"/>
      <c r="AH319" s="250"/>
      <c r="AI319" s="249"/>
      <c r="AJ319" s="250"/>
      <c r="AK319" s="249"/>
      <c r="AL319" s="250"/>
      <c r="AM319" s="249"/>
      <c r="AN319" s="250"/>
      <c r="AO319" s="249"/>
      <c r="AP319" s="250"/>
      <c r="AQ319" s="249"/>
      <c r="AR319" s="250"/>
      <c r="AS319" s="249"/>
      <c r="AT319" s="250"/>
      <c r="AU319" s="249"/>
      <c r="AV319" s="250"/>
      <c r="AW319" s="249"/>
      <c r="AX319" s="250"/>
      <c r="AY319" s="249"/>
      <c r="AZ319" s="250"/>
      <c r="BA319" s="249"/>
      <c r="BB319" s="250"/>
      <c r="BC319" s="249"/>
      <c r="BD319" s="250"/>
      <c r="BE319" s="249"/>
      <c r="BF319" s="250"/>
      <c r="BG319" s="249"/>
      <c r="BH319" s="250"/>
      <c r="BI319" s="249"/>
      <c r="BJ319" s="250"/>
      <c r="BK319" s="249"/>
    </row>
    <row r="320" spans="1:63" s="301" customFormat="1" ht="21" customHeight="1" x14ac:dyDescent="0.2">
      <c r="A320" s="245" t="e">
        <f t="shared" si="194"/>
        <v>#VALUE!</v>
      </c>
      <c r="B320" s="246" t="s">
        <v>1146</v>
      </c>
      <c r="C320" s="247">
        <f t="shared" ca="1" si="173"/>
        <v>12867</v>
      </c>
      <c r="D320" s="250">
        <f t="shared" ca="1" si="174"/>
        <v>142062</v>
      </c>
      <c r="E320" s="249">
        <f t="shared" ca="1" si="191"/>
        <v>0</v>
      </c>
      <c r="F320" s="250" t="str">
        <f t="shared" si="175"/>
        <v/>
      </c>
      <c r="G320" s="249" t="str">
        <f t="shared" si="192"/>
        <v/>
      </c>
      <c r="H320" s="250">
        <f t="shared" si="176"/>
        <v>167796</v>
      </c>
      <c r="I320" s="249">
        <f t="shared" ca="1" si="193"/>
        <v>0</v>
      </c>
      <c r="J320" s="250" t="str">
        <f t="shared" ca="1" si="177"/>
        <v/>
      </c>
      <c r="K320" s="249" t="str">
        <f t="shared" ca="1" si="178"/>
        <v/>
      </c>
      <c r="L320" s="250" t="str">
        <f t="shared" ca="1" si="179"/>
        <v/>
      </c>
      <c r="M320" s="249" t="str">
        <f t="shared" ca="1" si="180"/>
        <v/>
      </c>
      <c r="N320" s="250" t="str">
        <f t="shared" ca="1" si="181"/>
        <v/>
      </c>
      <c r="O320" s="249" t="str">
        <f t="shared" ca="1" si="182"/>
        <v/>
      </c>
      <c r="P320" s="250" t="str">
        <f t="shared" ca="1" si="183"/>
        <v/>
      </c>
      <c r="Q320" s="249" t="str">
        <f t="shared" ca="1" si="184"/>
        <v/>
      </c>
      <c r="R320" s="250" t="str">
        <f t="shared" ca="1" si="185"/>
        <v/>
      </c>
      <c r="S320" s="249" t="str">
        <f t="shared" ca="1" si="186"/>
        <v/>
      </c>
      <c r="T320" s="250" t="str">
        <f t="shared" ca="1" si="187"/>
        <v/>
      </c>
      <c r="U320" s="249" t="str">
        <f t="shared" ca="1" si="188"/>
        <v/>
      </c>
      <c r="V320" s="250" t="str">
        <f t="shared" ca="1" si="189"/>
        <v/>
      </c>
      <c r="W320" s="249" t="str">
        <f t="shared" ca="1" si="190"/>
        <v/>
      </c>
      <c r="X320" s="250"/>
      <c r="Y320" s="249"/>
      <c r="Z320" s="250"/>
      <c r="AA320" s="249"/>
      <c r="AB320" s="250"/>
      <c r="AC320" s="249"/>
      <c r="AD320" s="250"/>
      <c r="AE320" s="249"/>
      <c r="AF320" s="250"/>
      <c r="AG320" s="249"/>
      <c r="AH320" s="250"/>
      <c r="AI320" s="249"/>
      <c r="AJ320" s="250"/>
      <c r="AK320" s="249"/>
      <c r="AL320" s="250"/>
      <c r="AM320" s="249"/>
      <c r="AN320" s="250"/>
      <c r="AO320" s="249"/>
      <c r="AP320" s="250"/>
      <c r="AQ320" s="249"/>
      <c r="AR320" s="250"/>
      <c r="AS320" s="249"/>
      <c r="AT320" s="250"/>
      <c r="AU320" s="249"/>
      <c r="AV320" s="250"/>
      <c r="AW320" s="249"/>
      <c r="AX320" s="250"/>
      <c r="AY320" s="249"/>
      <c r="AZ320" s="250"/>
      <c r="BA320" s="249"/>
      <c r="BB320" s="250"/>
      <c r="BC320" s="249"/>
      <c r="BD320" s="250"/>
      <c r="BE320" s="249"/>
      <c r="BF320" s="250"/>
      <c r="BG320" s="249"/>
      <c r="BH320" s="250"/>
      <c r="BI320" s="249"/>
      <c r="BJ320" s="250"/>
      <c r="BK320" s="249"/>
    </row>
    <row r="321" spans="1:63" s="301" customFormat="1" ht="21" customHeight="1" x14ac:dyDescent="0.2">
      <c r="A321" s="245" t="e">
        <f t="shared" si="194"/>
        <v>#VALUE!</v>
      </c>
      <c r="B321" s="246" t="s">
        <v>1148</v>
      </c>
      <c r="C321" s="247">
        <f t="shared" ca="1" si="173"/>
        <v>23182</v>
      </c>
      <c r="D321" s="250">
        <f t="shared" ca="1" si="174"/>
        <v>75042</v>
      </c>
      <c r="E321" s="249">
        <f t="shared" ca="1" si="191"/>
        <v>0</v>
      </c>
      <c r="F321" s="250" t="str">
        <f t="shared" si="175"/>
        <v/>
      </c>
      <c r="G321" s="249" t="str">
        <f t="shared" si="192"/>
        <v/>
      </c>
      <c r="H321" s="250">
        <f t="shared" si="176"/>
        <v>121406</v>
      </c>
      <c r="I321" s="249">
        <f t="shared" ca="1" si="193"/>
        <v>0</v>
      </c>
      <c r="J321" s="250" t="str">
        <f t="shared" ca="1" si="177"/>
        <v/>
      </c>
      <c r="K321" s="249" t="str">
        <f t="shared" ca="1" si="178"/>
        <v/>
      </c>
      <c r="L321" s="250" t="str">
        <f t="shared" ca="1" si="179"/>
        <v/>
      </c>
      <c r="M321" s="249" t="str">
        <f t="shared" ca="1" si="180"/>
        <v/>
      </c>
      <c r="N321" s="250" t="str">
        <f t="shared" ca="1" si="181"/>
        <v/>
      </c>
      <c r="O321" s="249" t="str">
        <f t="shared" ca="1" si="182"/>
        <v/>
      </c>
      <c r="P321" s="250" t="str">
        <f t="shared" ca="1" si="183"/>
        <v/>
      </c>
      <c r="Q321" s="249" t="str">
        <f t="shared" ca="1" si="184"/>
        <v/>
      </c>
      <c r="R321" s="250" t="str">
        <f t="shared" ca="1" si="185"/>
        <v/>
      </c>
      <c r="S321" s="249" t="str">
        <f t="shared" ca="1" si="186"/>
        <v/>
      </c>
      <c r="T321" s="250" t="str">
        <f t="shared" ca="1" si="187"/>
        <v/>
      </c>
      <c r="U321" s="249" t="str">
        <f t="shared" ca="1" si="188"/>
        <v/>
      </c>
      <c r="V321" s="250" t="str">
        <f t="shared" ca="1" si="189"/>
        <v/>
      </c>
      <c r="W321" s="249" t="str">
        <f t="shared" ca="1" si="190"/>
        <v/>
      </c>
      <c r="X321" s="250"/>
      <c r="Y321" s="249"/>
      <c r="Z321" s="250"/>
      <c r="AA321" s="249"/>
      <c r="AB321" s="250"/>
      <c r="AC321" s="249"/>
      <c r="AD321" s="250"/>
      <c r="AE321" s="249"/>
      <c r="AF321" s="250"/>
      <c r="AG321" s="249"/>
      <c r="AH321" s="250"/>
      <c r="AI321" s="249"/>
      <c r="AJ321" s="250"/>
      <c r="AK321" s="249"/>
      <c r="AL321" s="250"/>
      <c r="AM321" s="249"/>
      <c r="AN321" s="250"/>
      <c r="AO321" s="249"/>
      <c r="AP321" s="250"/>
      <c r="AQ321" s="249"/>
      <c r="AR321" s="250"/>
      <c r="AS321" s="249"/>
      <c r="AT321" s="250"/>
      <c r="AU321" s="249"/>
      <c r="AV321" s="250"/>
      <c r="AW321" s="249"/>
      <c r="AX321" s="250"/>
      <c r="AY321" s="249"/>
      <c r="AZ321" s="250"/>
      <c r="BA321" s="249"/>
      <c r="BB321" s="250"/>
      <c r="BC321" s="249"/>
      <c r="BD321" s="250"/>
      <c r="BE321" s="249"/>
      <c r="BF321" s="250"/>
      <c r="BG321" s="249"/>
      <c r="BH321" s="250"/>
      <c r="BI321" s="249"/>
      <c r="BJ321" s="250"/>
      <c r="BK321" s="249"/>
    </row>
    <row r="322" spans="1:63" s="301" customFormat="1" ht="21" customHeight="1" x14ac:dyDescent="0.2">
      <c r="A322" s="245" t="e">
        <f t="shared" si="194"/>
        <v>#VALUE!</v>
      </c>
      <c r="B322" s="246" t="s">
        <v>1152</v>
      </c>
      <c r="C322" s="247">
        <f t="shared" ca="1" si="173"/>
        <v>43142.5</v>
      </c>
      <c r="D322" s="250">
        <f t="shared" ca="1" si="174"/>
        <v>293565</v>
      </c>
      <c r="E322" s="249">
        <f t="shared" ca="1" si="191"/>
        <v>0</v>
      </c>
      <c r="F322" s="250" t="str">
        <f t="shared" si="175"/>
        <v/>
      </c>
      <c r="G322" s="249" t="str">
        <f t="shared" si="192"/>
        <v/>
      </c>
      <c r="H322" s="250">
        <f t="shared" si="176"/>
        <v>207280</v>
      </c>
      <c r="I322" s="249">
        <f t="shared" ca="1" si="193"/>
        <v>0</v>
      </c>
      <c r="J322" s="250" t="str">
        <f t="shared" ca="1" si="177"/>
        <v/>
      </c>
      <c r="K322" s="249" t="str">
        <f t="shared" ca="1" si="178"/>
        <v/>
      </c>
      <c r="L322" s="250" t="str">
        <f t="shared" ca="1" si="179"/>
        <v/>
      </c>
      <c r="M322" s="249" t="str">
        <f t="shared" ca="1" si="180"/>
        <v/>
      </c>
      <c r="N322" s="250" t="str">
        <f t="shared" ca="1" si="181"/>
        <v/>
      </c>
      <c r="O322" s="249" t="str">
        <f t="shared" ca="1" si="182"/>
        <v/>
      </c>
      <c r="P322" s="250" t="str">
        <f t="shared" ca="1" si="183"/>
        <v/>
      </c>
      <c r="Q322" s="249" t="str">
        <f t="shared" ca="1" si="184"/>
        <v/>
      </c>
      <c r="R322" s="250" t="str">
        <f t="shared" ca="1" si="185"/>
        <v/>
      </c>
      <c r="S322" s="249" t="str">
        <f t="shared" ca="1" si="186"/>
        <v/>
      </c>
      <c r="T322" s="250" t="str">
        <f t="shared" ca="1" si="187"/>
        <v/>
      </c>
      <c r="U322" s="249" t="str">
        <f t="shared" ca="1" si="188"/>
        <v/>
      </c>
      <c r="V322" s="250" t="str">
        <f t="shared" ca="1" si="189"/>
        <v/>
      </c>
      <c r="W322" s="249" t="str">
        <f t="shared" ca="1" si="190"/>
        <v/>
      </c>
      <c r="X322" s="250"/>
      <c r="Y322" s="249"/>
      <c r="Z322" s="250"/>
      <c r="AA322" s="249"/>
      <c r="AB322" s="250"/>
      <c r="AC322" s="249"/>
      <c r="AD322" s="250"/>
      <c r="AE322" s="249"/>
      <c r="AF322" s="250"/>
      <c r="AG322" s="249"/>
      <c r="AH322" s="250"/>
      <c r="AI322" s="249"/>
      <c r="AJ322" s="250"/>
      <c r="AK322" s="249"/>
      <c r="AL322" s="250"/>
      <c r="AM322" s="249"/>
      <c r="AN322" s="250"/>
      <c r="AO322" s="249"/>
      <c r="AP322" s="250"/>
      <c r="AQ322" s="249"/>
      <c r="AR322" s="250"/>
      <c r="AS322" s="249"/>
      <c r="AT322" s="250"/>
      <c r="AU322" s="249"/>
      <c r="AV322" s="250"/>
      <c r="AW322" s="249"/>
      <c r="AX322" s="250"/>
      <c r="AY322" s="249"/>
      <c r="AZ322" s="250"/>
      <c r="BA322" s="249"/>
      <c r="BB322" s="250"/>
      <c r="BC322" s="249"/>
      <c r="BD322" s="250"/>
      <c r="BE322" s="249"/>
      <c r="BF322" s="250"/>
      <c r="BG322" s="249"/>
      <c r="BH322" s="250"/>
      <c r="BI322" s="249"/>
      <c r="BJ322" s="250"/>
      <c r="BK322" s="249"/>
    </row>
    <row r="323" spans="1:63" s="301" customFormat="1" ht="21" customHeight="1" x14ac:dyDescent="0.2">
      <c r="A323" s="245" t="e">
        <f t="shared" si="194"/>
        <v>#VALUE!</v>
      </c>
      <c r="B323" s="246" t="s">
        <v>1154</v>
      </c>
      <c r="C323" s="247">
        <f t="shared" ca="1" si="173"/>
        <v>2398831</v>
      </c>
      <c r="D323" s="250">
        <f t="shared" ca="1" si="174"/>
        <v>4110365</v>
      </c>
      <c r="E323" s="249">
        <f t="shared" ca="1" si="191"/>
        <v>0</v>
      </c>
      <c r="F323" s="250" t="str">
        <f t="shared" si="175"/>
        <v/>
      </c>
      <c r="G323" s="249" t="str">
        <f t="shared" si="192"/>
        <v/>
      </c>
      <c r="H323" s="250">
        <f t="shared" si="176"/>
        <v>8908027</v>
      </c>
      <c r="I323" s="249">
        <f t="shared" ca="1" si="193"/>
        <v>0</v>
      </c>
      <c r="J323" s="250" t="str">
        <f t="shared" ca="1" si="177"/>
        <v/>
      </c>
      <c r="K323" s="249" t="str">
        <f t="shared" ca="1" si="178"/>
        <v/>
      </c>
      <c r="L323" s="250" t="str">
        <f t="shared" ca="1" si="179"/>
        <v/>
      </c>
      <c r="M323" s="249" t="str">
        <f t="shared" ca="1" si="180"/>
        <v/>
      </c>
      <c r="N323" s="250" t="str">
        <f t="shared" ca="1" si="181"/>
        <v/>
      </c>
      <c r="O323" s="249" t="str">
        <f t="shared" ca="1" si="182"/>
        <v/>
      </c>
      <c r="P323" s="250" t="str">
        <f t="shared" ca="1" si="183"/>
        <v/>
      </c>
      <c r="Q323" s="249" t="str">
        <f t="shared" ca="1" si="184"/>
        <v/>
      </c>
      <c r="R323" s="250" t="str">
        <f t="shared" ca="1" si="185"/>
        <v/>
      </c>
      <c r="S323" s="249" t="str">
        <f t="shared" ca="1" si="186"/>
        <v/>
      </c>
      <c r="T323" s="250" t="str">
        <f t="shared" ca="1" si="187"/>
        <v/>
      </c>
      <c r="U323" s="249" t="str">
        <f t="shared" ca="1" si="188"/>
        <v/>
      </c>
      <c r="V323" s="250" t="str">
        <f t="shared" ca="1" si="189"/>
        <v/>
      </c>
      <c r="W323" s="249" t="str">
        <f t="shared" ca="1" si="190"/>
        <v/>
      </c>
      <c r="X323" s="250"/>
      <c r="Y323" s="249"/>
      <c r="Z323" s="250"/>
      <c r="AA323" s="249"/>
      <c r="AB323" s="250"/>
      <c r="AC323" s="249"/>
      <c r="AD323" s="250"/>
      <c r="AE323" s="249"/>
      <c r="AF323" s="250"/>
      <c r="AG323" s="249"/>
      <c r="AH323" s="250"/>
      <c r="AI323" s="249"/>
      <c r="AJ323" s="250"/>
      <c r="AK323" s="249"/>
      <c r="AL323" s="250"/>
      <c r="AM323" s="249"/>
      <c r="AN323" s="250"/>
      <c r="AO323" s="249"/>
      <c r="AP323" s="250"/>
      <c r="AQ323" s="249"/>
      <c r="AR323" s="250"/>
      <c r="AS323" s="249"/>
      <c r="AT323" s="250"/>
      <c r="AU323" s="249"/>
      <c r="AV323" s="250"/>
      <c r="AW323" s="249"/>
      <c r="AX323" s="250"/>
      <c r="AY323" s="249"/>
      <c r="AZ323" s="250"/>
      <c r="BA323" s="249"/>
      <c r="BB323" s="250"/>
      <c r="BC323" s="249"/>
      <c r="BD323" s="250"/>
      <c r="BE323" s="249"/>
      <c r="BF323" s="250"/>
      <c r="BG323" s="249"/>
      <c r="BH323" s="250"/>
      <c r="BI323" s="249"/>
      <c r="BJ323" s="250"/>
      <c r="BK323" s="249"/>
    </row>
    <row r="324" spans="1:63" s="301" customFormat="1" ht="21" customHeight="1" x14ac:dyDescent="0.2">
      <c r="A324" s="245" t="e">
        <f t="shared" si="194"/>
        <v>#VALUE!</v>
      </c>
      <c r="B324" s="246" t="s">
        <v>1156</v>
      </c>
      <c r="C324" s="247">
        <f t="shared" ca="1" si="173"/>
        <v>796875</v>
      </c>
      <c r="D324" s="250">
        <f t="shared" ca="1" si="174"/>
        <v>5888993</v>
      </c>
      <c r="E324" s="249">
        <f t="shared" ca="1" si="191"/>
        <v>0</v>
      </c>
      <c r="F324" s="250" t="str">
        <f t="shared" si="175"/>
        <v/>
      </c>
      <c r="G324" s="249" t="str">
        <f t="shared" si="192"/>
        <v/>
      </c>
      <c r="H324" s="250">
        <f t="shared" si="176"/>
        <v>7482743</v>
      </c>
      <c r="I324" s="249">
        <f t="shared" ca="1" si="193"/>
        <v>0</v>
      </c>
      <c r="J324" s="250" t="str">
        <f t="shared" ca="1" si="177"/>
        <v/>
      </c>
      <c r="K324" s="249" t="str">
        <f t="shared" ca="1" si="178"/>
        <v/>
      </c>
      <c r="L324" s="250" t="str">
        <f t="shared" ca="1" si="179"/>
        <v/>
      </c>
      <c r="M324" s="249" t="str">
        <f t="shared" ca="1" si="180"/>
        <v/>
      </c>
      <c r="N324" s="250" t="str">
        <f t="shared" ca="1" si="181"/>
        <v/>
      </c>
      <c r="O324" s="249" t="str">
        <f t="shared" ca="1" si="182"/>
        <v/>
      </c>
      <c r="P324" s="250" t="str">
        <f t="shared" ca="1" si="183"/>
        <v/>
      </c>
      <c r="Q324" s="249" t="str">
        <f t="shared" ca="1" si="184"/>
        <v/>
      </c>
      <c r="R324" s="250" t="str">
        <f t="shared" ca="1" si="185"/>
        <v/>
      </c>
      <c r="S324" s="249" t="str">
        <f t="shared" ca="1" si="186"/>
        <v/>
      </c>
      <c r="T324" s="250" t="str">
        <f t="shared" ca="1" si="187"/>
        <v/>
      </c>
      <c r="U324" s="249" t="str">
        <f t="shared" ca="1" si="188"/>
        <v/>
      </c>
      <c r="V324" s="250" t="str">
        <f t="shared" ca="1" si="189"/>
        <v/>
      </c>
      <c r="W324" s="249" t="str">
        <f t="shared" ca="1" si="190"/>
        <v/>
      </c>
      <c r="X324" s="250"/>
      <c r="Y324" s="249"/>
      <c r="Z324" s="250"/>
      <c r="AA324" s="249"/>
      <c r="AB324" s="250"/>
      <c r="AC324" s="249"/>
      <c r="AD324" s="250"/>
      <c r="AE324" s="249"/>
      <c r="AF324" s="250"/>
      <c r="AG324" s="249"/>
      <c r="AH324" s="250"/>
      <c r="AI324" s="249"/>
      <c r="AJ324" s="250"/>
      <c r="AK324" s="249"/>
      <c r="AL324" s="250"/>
      <c r="AM324" s="249"/>
      <c r="AN324" s="250"/>
      <c r="AO324" s="249"/>
      <c r="AP324" s="250"/>
      <c r="AQ324" s="249"/>
      <c r="AR324" s="250"/>
      <c r="AS324" s="249"/>
      <c r="AT324" s="250"/>
      <c r="AU324" s="249"/>
      <c r="AV324" s="250"/>
      <c r="AW324" s="249"/>
      <c r="AX324" s="250"/>
      <c r="AY324" s="249"/>
      <c r="AZ324" s="250"/>
      <c r="BA324" s="249"/>
      <c r="BB324" s="250"/>
      <c r="BC324" s="249"/>
      <c r="BD324" s="250"/>
      <c r="BE324" s="249"/>
      <c r="BF324" s="250"/>
      <c r="BG324" s="249"/>
      <c r="BH324" s="250"/>
      <c r="BI324" s="249"/>
      <c r="BJ324" s="250"/>
      <c r="BK324" s="249"/>
    </row>
    <row r="325" spans="1:63" s="301" customFormat="1" ht="21" customHeight="1" x14ac:dyDescent="0.2">
      <c r="A325" s="245" t="e">
        <f t="shared" si="194"/>
        <v>#VALUE!</v>
      </c>
      <c r="B325" s="246" t="s">
        <v>1158</v>
      </c>
      <c r="C325" s="247">
        <f t="shared" ca="1" si="173"/>
        <v>0</v>
      </c>
      <c r="D325" s="250">
        <f t="shared" ca="1" si="174"/>
        <v>0</v>
      </c>
      <c r="E325" s="249">
        <f t="shared" ca="1" si="191"/>
        <v>0</v>
      </c>
      <c r="F325" s="250" t="str">
        <f t="shared" si="175"/>
        <v/>
      </c>
      <c r="G325" s="249" t="str">
        <f t="shared" si="192"/>
        <v/>
      </c>
      <c r="H325" s="250">
        <f t="shared" si="176"/>
        <v>0</v>
      </c>
      <c r="I325" s="249">
        <f t="shared" ca="1" si="193"/>
        <v>0</v>
      </c>
      <c r="J325" s="250" t="str">
        <f t="shared" ca="1" si="177"/>
        <v/>
      </c>
      <c r="K325" s="249" t="str">
        <f t="shared" ca="1" si="178"/>
        <v/>
      </c>
      <c r="L325" s="250" t="str">
        <f t="shared" ca="1" si="179"/>
        <v/>
      </c>
      <c r="M325" s="249" t="str">
        <f t="shared" ca="1" si="180"/>
        <v/>
      </c>
      <c r="N325" s="250" t="str">
        <f t="shared" ca="1" si="181"/>
        <v/>
      </c>
      <c r="O325" s="249" t="str">
        <f t="shared" ca="1" si="182"/>
        <v/>
      </c>
      <c r="P325" s="250" t="str">
        <f t="shared" ca="1" si="183"/>
        <v/>
      </c>
      <c r="Q325" s="249" t="str">
        <f t="shared" ca="1" si="184"/>
        <v/>
      </c>
      <c r="R325" s="250" t="str">
        <f t="shared" ca="1" si="185"/>
        <v/>
      </c>
      <c r="S325" s="249" t="str">
        <f t="shared" ca="1" si="186"/>
        <v/>
      </c>
      <c r="T325" s="250" t="str">
        <f t="shared" ca="1" si="187"/>
        <v/>
      </c>
      <c r="U325" s="249" t="str">
        <f t="shared" ca="1" si="188"/>
        <v/>
      </c>
      <c r="V325" s="250" t="str">
        <f t="shared" ca="1" si="189"/>
        <v/>
      </c>
      <c r="W325" s="249" t="str">
        <f t="shared" ca="1" si="190"/>
        <v/>
      </c>
      <c r="X325" s="250"/>
      <c r="Y325" s="249"/>
      <c r="Z325" s="250"/>
      <c r="AA325" s="249"/>
      <c r="AB325" s="250"/>
      <c r="AC325" s="249"/>
      <c r="AD325" s="250"/>
      <c r="AE325" s="249"/>
      <c r="AF325" s="250"/>
      <c r="AG325" s="249"/>
      <c r="AH325" s="250"/>
      <c r="AI325" s="249"/>
      <c r="AJ325" s="250"/>
      <c r="AK325" s="249"/>
      <c r="AL325" s="250"/>
      <c r="AM325" s="249"/>
      <c r="AN325" s="250"/>
      <c r="AO325" s="249"/>
      <c r="AP325" s="250"/>
      <c r="AQ325" s="249"/>
      <c r="AR325" s="250"/>
      <c r="AS325" s="249"/>
      <c r="AT325" s="250"/>
      <c r="AU325" s="249"/>
      <c r="AV325" s="250"/>
      <c r="AW325" s="249"/>
      <c r="AX325" s="250"/>
      <c r="AY325" s="249"/>
      <c r="AZ325" s="250"/>
      <c r="BA325" s="249"/>
      <c r="BB325" s="250"/>
      <c r="BC325" s="249"/>
      <c r="BD325" s="250"/>
      <c r="BE325" s="249"/>
      <c r="BF325" s="250"/>
      <c r="BG325" s="249"/>
      <c r="BH325" s="250"/>
      <c r="BI325" s="249"/>
      <c r="BJ325" s="250"/>
      <c r="BK325" s="249"/>
    </row>
    <row r="326" spans="1:63" s="301" customFormat="1" ht="21" customHeight="1" x14ac:dyDescent="0.2">
      <c r="A326" s="245" t="e">
        <f t="shared" si="194"/>
        <v>#VALUE!</v>
      </c>
      <c r="B326" s="246" t="s">
        <v>1160</v>
      </c>
      <c r="C326" s="247">
        <f t="shared" ref="C326:C389" ca="1" si="195">IF(B326="","",IF($L$4="Media aritmética",ROUND(AVERAGE(D326,F326,H326,J326,L326,N326,P326,R326,T326,V326,X326,Z326,AB326,AF326,AH326,AD326,AJ326,AL326,AN326,AP326,AR326),2),ROUND(_xlfn.STDEV.P(D326,F326,H326,J326,L326,N326,P326,R326,T326,V326,X326,Z326,AB326,AF326,AH326,AD326,AJ326,AL326,AN326,AP326,AR326),2)))</f>
        <v>223166.5</v>
      </c>
      <c r="D326" s="250">
        <f t="shared" ref="D326:D389" ca="1" si="196">IF($D$8="Habilitado",IF($B326="","",ROUND(VLOOKUP($B326,UNITARIO_1,17,FALSE),2)),"")</f>
        <v>1897280</v>
      </c>
      <c r="E326" s="249">
        <f t="shared" ca="1" si="191"/>
        <v>0</v>
      </c>
      <c r="F326" s="250" t="str">
        <f t="shared" ref="F326:F389" si="197">IF($F$8="Habilitado",IF($B326="","",ROUND(VLOOKUP($B326,UNITARIO_2,17,FALSE),2)),"")</f>
        <v/>
      </c>
      <c r="G326" s="249" t="str">
        <f t="shared" si="192"/>
        <v/>
      </c>
      <c r="H326" s="250">
        <f t="shared" ref="H326:H389" si="198">IF($H$8="Habilitado",IF($B326="","",ROUND(VLOOKUP($B326,UNITARIO_3,17,FALSE),2)),"")</f>
        <v>1450947</v>
      </c>
      <c r="I326" s="249">
        <f t="shared" ca="1" si="193"/>
        <v>0</v>
      </c>
      <c r="J326" s="250" t="str">
        <f t="shared" ref="J326:J389" ca="1" si="199">IF($J$8="Habilitado",IF($B326="","",ROUND(VLOOKUP($B326,UNITARIO_4,5,FALSE),2)),"")</f>
        <v/>
      </c>
      <c r="K326" s="249" t="str">
        <f t="shared" ref="K326:K389" ca="1" si="200">IF($B326="","",IF(J326="","",IF($L$4="Media aritmética",(J326&lt;=$C326)*($H$5/$C$5)+(J326&gt;$C326)*0,IF(AND(ROUND(AVERAGE($D326,$F326,$H326,$J326,$L326,$N326,$P326,$R326,$T326,$V326,$X326,$Z326,$AB326,$AD326,$AF326,$AH326,$AJ326,AL326,AN326,AP326,AR326,AT326,AV326,AX326,AZ326,BB326,BD326,BF326,BH326,BJ326),2)-$C326/2&lt;=J326,(ROUND(AVERAGE($D326,$F326,$H326,$J326,$L326,$N326,$P326,$R326,$T326,$V326,$X326,$Z326,$AB326,$AD326,$AF326,$AH326,$AJ326,AL326,AN326,AP326,AR326,AT326,AV326,AX326,AZ326,BB326,BD326,BF326,BH326,BJ326),2)+$C326/2&gt;J326)),($H$5/$C$5),0))))</f>
        <v/>
      </c>
      <c r="L326" s="250" t="str">
        <f t="shared" ref="L326:L389" ca="1" si="201">IF($L$8="Habilitado",IF($B326="","",ROUND(VLOOKUP($B326,UNITARIO_5,5,FALSE),2)),"")</f>
        <v/>
      </c>
      <c r="M326" s="249" t="str">
        <f t="shared" ref="M326:M389" ca="1" si="202">IF($B326="","",IF(L326="","",IF($L$4="Media aritmética",(L326&lt;=$C326)*($H$5/$C$5)+(L326&gt;$C326)*0,IF(AND(ROUND(AVERAGE($D326,$F326,$H326,$J326,$L326,$N326,$P326,$R326,$T326,$V326,$X326,$Z326,$AB326,$AD326,$AF326,$AH326,$AJ326,AL326,AN326,AP326,AR326,AT326,AV326,AX326,AZ326,BB326,BD326,BF326,BH326,BJ326),2)-$C326/2&lt;=L326,(ROUND(AVERAGE($D326,$F326,$H326,$J326,$L326,$N326,$P326,$R326,$T326,$V326,$X326,$Z326,$AB326,$AD326,$AF326,$AH326,$AJ326,AL326,AN326,AP326,AR326,AT326,AV326,AX326,AZ326,BB326,BD326,BF326,BH326,BJ326),2)+$C326/2&gt;L326)),($H$5/$C$5),0))))</f>
        <v/>
      </c>
      <c r="N326" s="250" t="str">
        <f t="shared" ref="N326:N389" ca="1" si="203">IF($N$8="Habilitado",IF($B326="","",ROUND(VLOOKUP($B326,UNITARIO_6,5,FALSE),2)),"")</f>
        <v/>
      </c>
      <c r="O326" s="249" t="str">
        <f t="shared" ref="O326:O389" ca="1" si="204">IF($B326="","",IF(N326="","",IF($L$4="Media aritmética",(N326&lt;=$C326)*($H$5/$C$5)+(N326&gt;$C326)*0,IF(AND(ROUND(AVERAGE($D326,$F326,$H326,$J326,$L326,$N326,$P326,$R326,$T326,$V326,$X326,$Z326,$AB326,$AD326,$AF326,$AH326,$AJ326,AL326,AN326,AP326,AR326,AT326,AV326,AX326,AZ326,BB326,BD326,BF326,BH326,BJ326),2)-$C326/2&lt;=N326,(ROUND(AVERAGE($D326,$F326,$H326,$J326,$L326,$N326,$P326,$R326,$T326,$V326,$X326,$Z326,$AB326,$AD326,$AF326,$AH326,$AJ326,AL326,AN326,AP326,AR326,AT326,AV326,AX326,AZ326,BB326,BD326,BF326,BH326,BJ326),2)+$C326/2&gt;N326)),($H$5/$C$5),0))))</f>
        <v/>
      </c>
      <c r="P326" s="250" t="str">
        <f t="shared" ref="P326:P389" ca="1" si="205">IF($P$8="Habilitado",IF($B326="","",ROUND(VLOOKUP($B326,UNITARIO_7,5,FALSE),2)),"")</f>
        <v/>
      </c>
      <c r="Q326" s="249" t="str">
        <f t="shared" ref="Q326:Q389" ca="1" si="206">IF($B326="","",IF(P326="","",IF($L$4="Media aritmética",(P326&lt;=$C326)*($H$5/$C$5)+(P326&gt;$C326)*0,IF(AND(ROUND(AVERAGE($D326,$F326,$H326,$J326,$L326,$N326,$P326,$R326,$T326,$V326,$X326,$Z326,$AB326,$AD326,$AF326,$AH326,$AJ326,AL326,AN326,AP326,AR326,AT326,AV326,AX326,AZ326,BB326,BD326,BF326,BH326,BJ326),2)-$C326/2&lt;=P326,(ROUND(AVERAGE($D326,$F326,$H326,$J326,$L326,$N326,$P326,$R326,$T326,$V326,$X326,$Z326,$AB326,$AD326,$AF326,$AH326,$AJ326,AL326,AN326,AP326,AR326,AT326,AV326,AX326,AZ326,BB326,BD326,BF326,BH326,BJ326),2)+$C326/2&gt;P326)),($H$5/$C$5),0))))</f>
        <v/>
      </c>
      <c r="R326" s="250" t="str">
        <f t="shared" ref="R326:R389" ca="1" si="207">IF($R$8="Habilitado",IF($B326="","",ROUND(VLOOKUP($B326,UNITARIO_8,5,FALSE),2)),"")</f>
        <v/>
      </c>
      <c r="S326" s="249" t="str">
        <f t="shared" ref="S326:S389" ca="1" si="208">IF($B326="","",IF(R326="","",IF($L$4="Media aritmética",(R326&lt;=$C326)*($H$5/$C$5)+(R326&gt;$C326)*0,IF(AND(ROUND(AVERAGE($D326,$F326,$H326,$J326,$L326,$N326,$P326,$R326,$T326,$V326,$X326,$Z326,$AB326,$AD326,$AF326,$AH326,$AJ326,AL326,AN326,AP326,AR326,AT326,AV326,AX326,AZ326,BB326,BD326,BF326,BH326,BJ326),2)-$C326/2&lt;=R326,(ROUND(AVERAGE($D326,$F326,$H326,$J326,$L326,$N326,$P326,$R326,$T326,$V326,$X326,$Z326,$AB326,$AD326,$AF326,$AH326,$AJ326,AL326,AN326,AP326,AR326,AT326,AV326,AX326,AZ326,BB326,BD326,BF326,BH326,BJ326),2)+$C326/2&gt;R326)),($H$5/$C$5),0))))</f>
        <v/>
      </c>
      <c r="T326" s="250" t="str">
        <f t="shared" ref="T326:T389" ca="1" si="209">IF($T$8="Habilitado",IF($B326="","",ROUND(VLOOKUP($B326,UNITARIO_9,5,FALSE),2)),"")</f>
        <v/>
      </c>
      <c r="U326" s="249" t="str">
        <f t="shared" ref="U326:U389" ca="1" si="210">IF($B326="","",IF(T326="","",IF($L$4="Media aritmética",(T326&lt;=$C326)*($H$5/$C$5)+(T326&gt;$C326)*0,IF(AND(ROUND(AVERAGE($D326,$F326,$H326,$J326,$L326,$N326,$P326,$R326,$T326,$V326,$X326,$Z326,$AB326,$AD326,$AF326,$AH326,$AJ326,AL326,AN326,AP326,AR326,AT326,AV326,AX326,AZ326,BB326,BD326,BF326,BH326,BJ326),2)-$C326/2&lt;=T326,(ROUND(AVERAGE($D326,$F326,$H326,$J326,$L326,$N326,$P326,$R326,$T326,$V326,$X326,$Z326,$AB326,$AD326,$AF326,$AH326,$AJ326,AL326,AN326,AP326,AR326,AT326,AV326,AX326,AZ326,BB326,BD326,BF326,BH326,BJ326),2)+$C326/2&gt;T326)),($H$5/$C$5),0))))</f>
        <v/>
      </c>
      <c r="V326" s="250" t="str">
        <f t="shared" ref="V326:V389" ca="1" si="211">IF($V$8="Habilitado",IF($B326="","",ROUND(VLOOKUP($B326,UNITARIO_10,5,FALSE),2)),"")</f>
        <v/>
      </c>
      <c r="W326" s="249" t="str">
        <f t="shared" ref="W326:W389" ca="1" si="212">IF($B326="","",IF(V326="","",IF($L$4="Media aritmética",(V326&lt;=$C326)*($H$5/$C$5)+(V326&gt;$C326)*0,IF(AND(ROUND(AVERAGE($D326,$F326,$H326,$J326,$L326,$N326,$P326,$R326,$T326,$V326,$X326,$Z326,$AB326,$AD326,$AF326,$AH326,$AJ326,AL326,AN326,AP326,AR326,AT326,AV326,AX326,AZ326,BB326,BD326,BF326,BH326,BJ326),2)-$C326/2&lt;=V326,(ROUND(AVERAGE($D326,$F326,$H326,$J326,$L326,$N326,$P326,$R326,$T326,$V326,$X326,$Z326,$AB326,$AD326,$AF326,$AH326,$AJ326,AL326,AN326,AP326,AR326,AT326,AV326,AX326,AZ326,BB326,BD326,BF326,BH326,BJ326),2)+$C326/2&gt;V326)),($H$5/$C$5),0))))</f>
        <v/>
      </c>
      <c r="X326" s="250"/>
      <c r="Y326" s="249"/>
      <c r="Z326" s="250"/>
      <c r="AA326" s="249"/>
      <c r="AB326" s="250"/>
      <c r="AC326" s="249"/>
      <c r="AD326" s="250"/>
      <c r="AE326" s="249"/>
      <c r="AF326" s="250"/>
      <c r="AG326" s="249"/>
      <c r="AH326" s="250"/>
      <c r="AI326" s="249"/>
      <c r="AJ326" s="250"/>
      <c r="AK326" s="249"/>
      <c r="AL326" s="250"/>
      <c r="AM326" s="249"/>
      <c r="AN326" s="250"/>
      <c r="AO326" s="249"/>
      <c r="AP326" s="250"/>
      <c r="AQ326" s="249"/>
      <c r="AR326" s="250"/>
      <c r="AS326" s="249"/>
      <c r="AT326" s="250"/>
      <c r="AU326" s="249"/>
      <c r="AV326" s="250"/>
      <c r="AW326" s="249"/>
      <c r="AX326" s="250"/>
      <c r="AY326" s="249"/>
      <c r="AZ326" s="250"/>
      <c r="BA326" s="249"/>
      <c r="BB326" s="250"/>
      <c r="BC326" s="249"/>
      <c r="BD326" s="250"/>
      <c r="BE326" s="249"/>
      <c r="BF326" s="250"/>
      <c r="BG326" s="249"/>
      <c r="BH326" s="250"/>
      <c r="BI326" s="249"/>
      <c r="BJ326" s="250"/>
      <c r="BK326" s="249"/>
    </row>
    <row r="327" spans="1:63" s="301" customFormat="1" ht="21" customHeight="1" x14ac:dyDescent="0.2">
      <c r="A327" s="245" t="e">
        <f t="shared" si="194"/>
        <v>#VALUE!</v>
      </c>
      <c r="B327" s="246" t="s">
        <v>1163</v>
      </c>
      <c r="C327" s="247">
        <f t="shared" ca="1" si="195"/>
        <v>22328</v>
      </c>
      <c r="D327" s="250">
        <f t="shared" ca="1" si="196"/>
        <v>231715</v>
      </c>
      <c r="E327" s="249">
        <f t="shared" ref="E327:E390" ca="1" si="213">IF($B327="","",IF(D327="","",IF($L$4="Media aritmética",(D327&lt;=$C327)*($H$5/$C$5)+(D327&gt;$C327)*0,IF(AND(ROUND(AVERAGE($D327,$F327,$H327),2)-$C327/2&lt;=D327,(ROUND(AVERAGE($D327,$F327,$H327),2)+$C327/2&gt;D327)),($H$5/$C$5),0))))</f>
        <v>0</v>
      </c>
      <c r="F327" s="250" t="str">
        <f t="shared" si="197"/>
        <v/>
      </c>
      <c r="G327" s="249" t="str">
        <f t="shared" ref="G327:G390" si="214">IF($B327="","",IF(F327="","",IF($L$4="Media aritmética",(F327&lt;=$C327)*($H$5/$C$5)+(F327&gt;$C327)*0,IF(AND(ROUND(AVERAGE($D327,$F327,$H327),2)-$C327/2&lt;=F327,(ROUND(AVERAGE($D327,$F327,$H327),2)+$C327/2&gt;F327)),($H$5/$C$5),0))))</f>
        <v/>
      </c>
      <c r="H327" s="250">
        <f t="shared" si="198"/>
        <v>276371</v>
      </c>
      <c r="I327" s="249">
        <f t="shared" ref="I327:I390" ca="1" si="215">IF($B327="","",IF(H327="","",IF($L$4="Media aritmética",(H327&lt;=$C327)*($H$5/$C$5)+(H327&gt;$C327)*0,IF(AND(ROUND(AVERAGE($D327,$F327,$H327),2)-$C327/2&lt;=H327,(ROUND(AVERAGE($D327,$F327,$H327),2)+$C327/2&gt;H327)),($H$5/$C$5),0))))</f>
        <v>0</v>
      </c>
      <c r="J327" s="250" t="str">
        <f t="shared" ca="1" si="199"/>
        <v/>
      </c>
      <c r="K327" s="249" t="str">
        <f t="shared" ca="1" si="200"/>
        <v/>
      </c>
      <c r="L327" s="250" t="str">
        <f t="shared" ca="1" si="201"/>
        <v/>
      </c>
      <c r="M327" s="249" t="str">
        <f t="shared" ca="1" si="202"/>
        <v/>
      </c>
      <c r="N327" s="250" t="str">
        <f t="shared" ca="1" si="203"/>
        <v/>
      </c>
      <c r="O327" s="249" t="str">
        <f t="shared" ca="1" si="204"/>
        <v/>
      </c>
      <c r="P327" s="250" t="str">
        <f t="shared" ca="1" si="205"/>
        <v/>
      </c>
      <c r="Q327" s="249" t="str">
        <f t="shared" ca="1" si="206"/>
        <v/>
      </c>
      <c r="R327" s="250" t="str">
        <f t="shared" ca="1" si="207"/>
        <v/>
      </c>
      <c r="S327" s="249" t="str">
        <f t="shared" ca="1" si="208"/>
        <v/>
      </c>
      <c r="T327" s="250" t="str">
        <f t="shared" ca="1" si="209"/>
        <v/>
      </c>
      <c r="U327" s="249" t="str">
        <f t="shared" ca="1" si="210"/>
        <v/>
      </c>
      <c r="V327" s="250" t="str">
        <f t="shared" ca="1" si="211"/>
        <v/>
      </c>
      <c r="W327" s="249" t="str">
        <f t="shared" ca="1" si="212"/>
        <v/>
      </c>
      <c r="X327" s="250"/>
      <c r="Y327" s="249"/>
      <c r="Z327" s="250"/>
      <c r="AA327" s="249"/>
      <c r="AB327" s="250"/>
      <c r="AC327" s="249"/>
      <c r="AD327" s="250"/>
      <c r="AE327" s="249"/>
      <c r="AF327" s="250"/>
      <c r="AG327" s="249"/>
      <c r="AH327" s="250"/>
      <c r="AI327" s="249"/>
      <c r="AJ327" s="250"/>
      <c r="AK327" s="249"/>
      <c r="AL327" s="250"/>
      <c r="AM327" s="249"/>
      <c r="AN327" s="250"/>
      <c r="AO327" s="249"/>
      <c r="AP327" s="250"/>
      <c r="AQ327" s="249"/>
      <c r="AR327" s="250"/>
      <c r="AS327" s="249"/>
      <c r="AT327" s="250"/>
      <c r="AU327" s="249"/>
      <c r="AV327" s="250"/>
      <c r="AW327" s="249"/>
      <c r="AX327" s="250"/>
      <c r="AY327" s="249"/>
      <c r="AZ327" s="250"/>
      <c r="BA327" s="249"/>
      <c r="BB327" s="250"/>
      <c r="BC327" s="249"/>
      <c r="BD327" s="250"/>
      <c r="BE327" s="249"/>
      <c r="BF327" s="250"/>
      <c r="BG327" s="249"/>
      <c r="BH327" s="250"/>
      <c r="BI327" s="249"/>
      <c r="BJ327" s="250"/>
      <c r="BK327" s="249"/>
    </row>
    <row r="328" spans="1:63" s="301" customFormat="1" ht="21" customHeight="1" x14ac:dyDescent="0.2">
      <c r="A328" s="245" t="e">
        <f t="shared" ref="A328:A391" si="216">+A327+1</f>
        <v>#VALUE!</v>
      </c>
      <c r="B328" s="246" t="s">
        <v>1164</v>
      </c>
      <c r="C328" s="247">
        <f t="shared" ca="1" si="195"/>
        <v>1152122.5</v>
      </c>
      <c r="D328" s="250">
        <f t="shared" ca="1" si="196"/>
        <v>11956494</v>
      </c>
      <c r="E328" s="249">
        <f t="shared" ca="1" si="213"/>
        <v>0</v>
      </c>
      <c r="F328" s="250" t="str">
        <f t="shared" si="197"/>
        <v/>
      </c>
      <c r="G328" s="249" t="str">
        <f t="shared" si="214"/>
        <v/>
      </c>
      <c r="H328" s="250">
        <f t="shared" si="198"/>
        <v>14260739</v>
      </c>
      <c r="I328" s="249">
        <f t="shared" ca="1" si="215"/>
        <v>0</v>
      </c>
      <c r="J328" s="250" t="str">
        <f t="shared" ca="1" si="199"/>
        <v/>
      </c>
      <c r="K328" s="249" t="str">
        <f t="shared" ca="1" si="200"/>
        <v/>
      </c>
      <c r="L328" s="250" t="str">
        <f t="shared" ca="1" si="201"/>
        <v/>
      </c>
      <c r="M328" s="249" t="str">
        <f t="shared" ca="1" si="202"/>
        <v/>
      </c>
      <c r="N328" s="250" t="str">
        <f t="shared" ca="1" si="203"/>
        <v/>
      </c>
      <c r="O328" s="249" t="str">
        <f t="shared" ca="1" si="204"/>
        <v/>
      </c>
      <c r="P328" s="250" t="str">
        <f t="shared" ca="1" si="205"/>
        <v/>
      </c>
      <c r="Q328" s="249" t="str">
        <f t="shared" ca="1" si="206"/>
        <v/>
      </c>
      <c r="R328" s="250" t="str">
        <f t="shared" ca="1" si="207"/>
        <v/>
      </c>
      <c r="S328" s="249" t="str">
        <f t="shared" ca="1" si="208"/>
        <v/>
      </c>
      <c r="T328" s="250" t="str">
        <f t="shared" ca="1" si="209"/>
        <v/>
      </c>
      <c r="U328" s="249" t="str">
        <f t="shared" ca="1" si="210"/>
        <v/>
      </c>
      <c r="V328" s="250" t="str">
        <f t="shared" ca="1" si="211"/>
        <v/>
      </c>
      <c r="W328" s="249" t="str">
        <f t="shared" ca="1" si="212"/>
        <v/>
      </c>
      <c r="X328" s="250"/>
      <c r="Y328" s="249"/>
      <c r="Z328" s="250"/>
      <c r="AA328" s="249"/>
      <c r="AB328" s="250"/>
      <c r="AC328" s="249"/>
      <c r="AD328" s="250"/>
      <c r="AE328" s="249"/>
      <c r="AF328" s="250"/>
      <c r="AG328" s="249"/>
      <c r="AH328" s="250"/>
      <c r="AI328" s="249"/>
      <c r="AJ328" s="250"/>
      <c r="AK328" s="249"/>
      <c r="AL328" s="250"/>
      <c r="AM328" s="249"/>
      <c r="AN328" s="250"/>
      <c r="AO328" s="249"/>
      <c r="AP328" s="250"/>
      <c r="AQ328" s="249"/>
      <c r="AR328" s="250"/>
      <c r="AS328" s="249"/>
      <c r="AT328" s="250"/>
      <c r="AU328" s="249"/>
      <c r="AV328" s="250"/>
      <c r="AW328" s="249"/>
      <c r="AX328" s="250"/>
      <c r="AY328" s="249"/>
      <c r="AZ328" s="250"/>
      <c r="BA328" s="249"/>
      <c r="BB328" s="250"/>
      <c r="BC328" s="249"/>
      <c r="BD328" s="250"/>
      <c r="BE328" s="249"/>
      <c r="BF328" s="250"/>
      <c r="BG328" s="249"/>
      <c r="BH328" s="250"/>
      <c r="BI328" s="249"/>
      <c r="BJ328" s="250"/>
      <c r="BK328" s="249"/>
    </row>
    <row r="329" spans="1:63" s="301" customFormat="1" ht="21" customHeight="1" x14ac:dyDescent="0.2">
      <c r="A329" s="245" t="e">
        <f t="shared" si="216"/>
        <v>#VALUE!</v>
      </c>
      <c r="B329" s="246" t="s">
        <v>1165</v>
      </c>
      <c r="C329" s="247">
        <f t="shared" ca="1" si="195"/>
        <v>560286</v>
      </c>
      <c r="D329" s="250">
        <f t="shared" ca="1" si="196"/>
        <v>833760</v>
      </c>
      <c r="E329" s="249">
        <f t="shared" ca="1" si="213"/>
        <v>0</v>
      </c>
      <c r="F329" s="250" t="str">
        <f t="shared" si="197"/>
        <v/>
      </c>
      <c r="G329" s="249" t="str">
        <f t="shared" si="214"/>
        <v/>
      </c>
      <c r="H329" s="250">
        <f t="shared" si="198"/>
        <v>1954332</v>
      </c>
      <c r="I329" s="249">
        <f t="shared" ca="1" si="215"/>
        <v>0</v>
      </c>
      <c r="J329" s="250" t="str">
        <f t="shared" ca="1" si="199"/>
        <v/>
      </c>
      <c r="K329" s="249" t="str">
        <f t="shared" ca="1" si="200"/>
        <v/>
      </c>
      <c r="L329" s="250" t="str">
        <f t="shared" ca="1" si="201"/>
        <v/>
      </c>
      <c r="M329" s="249" t="str">
        <f t="shared" ca="1" si="202"/>
        <v/>
      </c>
      <c r="N329" s="250" t="str">
        <f t="shared" ca="1" si="203"/>
        <v/>
      </c>
      <c r="O329" s="249" t="str">
        <f t="shared" ca="1" si="204"/>
        <v/>
      </c>
      <c r="P329" s="250" t="str">
        <f t="shared" ca="1" si="205"/>
        <v/>
      </c>
      <c r="Q329" s="249" t="str">
        <f t="shared" ca="1" si="206"/>
        <v/>
      </c>
      <c r="R329" s="250" t="str">
        <f t="shared" ca="1" si="207"/>
        <v/>
      </c>
      <c r="S329" s="249" t="str">
        <f t="shared" ca="1" si="208"/>
        <v/>
      </c>
      <c r="T329" s="250" t="str">
        <f t="shared" ca="1" si="209"/>
        <v/>
      </c>
      <c r="U329" s="249" t="str">
        <f t="shared" ca="1" si="210"/>
        <v/>
      </c>
      <c r="V329" s="250" t="str">
        <f t="shared" ca="1" si="211"/>
        <v/>
      </c>
      <c r="W329" s="249" t="str">
        <f t="shared" ca="1" si="212"/>
        <v/>
      </c>
      <c r="X329" s="250"/>
      <c r="Y329" s="249"/>
      <c r="Z329" s="250"/>
      <c r="AA329" s="249"/>
      <c r="AB329" s="250"/>
      <c r="AC329" s="249"/>
      <c r="AD329" s="250"/>
      <c r="AE329" s="249"/>
      <c r="AF329" s="250"/>
      <c r="AG329" s="249"/>
      <c r="AH329" s="250"/>
      <c r="AI329" s="249"/>
      <c r="AJ329" s="250"/>
      <c r="AK329" s="249"/>
      <c r="AL329" s="250"/>
      <c r="AM329" s="249"/>
      <c r="AN329" s="250"/>
      <c r="AO329" s="249"/>
      <c r="AP329" s="250"/>
      <c r="AQ329" s="249"/>
      <c r="AR329" s="250"/>
      <c r="AS329" s="249"/>
      <c r="AT329" s="250"/>
      <c r="AU329" s="249"/>
      <c r="AV329" s="250"/>
      <c r="AW329" s="249"/>
      <c r="AX329" s="250"/>
      <c r="AY329" s="249"/>
      <c r="AZ329" s="250"/>
      <c r="BA329" s="249"/>
      <c r="BB329" s="250"/>
      <c r="BC329" s="249"/>
      <c r="BD329" s="250"/>
      <c r="BE329" s="249"/>
      <c r="BF329" s="250"/>
      <c r="BG329" s="249"/>
      <c r="BH329" s="250"/>
      <c r="BI329" s="249"/>
      <c r="BJ329" s="250"/>
      <c r="BK329" s="249"/>
    </row>
    <row r="330" spans="1:63" s="301" customFormat="1" ht="21" customHeight="1" x14ac:dyDescent="0.2">
      <c r="A330" s="245" t="e">
        <f t="shared" si="216"/>
        <v>#VALUE!</v>
      </c>
      <c r="B330" s="246" t="s">
        <v>1166</v>
      </c>
      <c r="C330" s="247">
        <f t="shared" ca="1" si="195"/>
        <v>1071966</v>
      </c>
      <c r="D330" s="250">
        <f t="shared" ca="1" si="196"/>
        <v>2499084</v>
      </c>
      <c r="E330" s="249">
        <f t="shared" ca="1" si="213"/>
        <v>0</v>
      </c>
      <c r="F330" s="250" t="str">
        <f t="shared" si="197"/>
        <v/>
      </c>
      <c r="G330" s="249" t="str">
        <f t="shared" si="214"/>
        <v/>
      </c>
      <c r="H330" s="250">
        <f t="shared" si="198"/>
        <v>4643016</v>
      </c>
      <c r="I330" s="249">
        <f t="shared" ca="1" si="215"/>
        <v>0</v>
      </c>
      <c r="J330" s="250" t="str">
        <f t="shared" ca="1" si="199"/>
        <v/>
      </c>
      <c r="K330" s="249" t="str">
        <f t="shared" ca="1" si="200"/>
        <v/>
      </c>
      <c r="L330" s="250" t="str">
        <f t="shared" ca="1" si="201"/>
        <v/>
      </c>
      <c r="M330" s="249" t="str">
        <f t="shared" ca="1" si="202"/>
        <v/>
      </c>
      <c r="N330" s="250" t="str">
        <f t="shared" ca="1" si="203"/>
        <v/>
      </c>
      <c r="O330" s="249" t="str">
        <f t="shared" ca="1" si="204"/>
        <v/>
      </c>
      <c r="P330" s="250" t="str">
        <f t="shared" ca="1" si="205"/>
        <v/>
      </c>
      <c r="Q330" s="249" t="str">
        <f t="shared" ca="1" si="206"/>
        <v/>
      </c>
      <c r="R330" s="250" t="str">
        <f t="shared" ca="1" si="207"/>
        <v/>
      </c>
      <c r="S330" s="249" t="str">
        <f t="shared" ca="1" si="208"/>
        <v/>
      </c>
      <c r="T330" s="250" t="str">
        <f t="shared" ca="1" si="209"/>
        <v/>
      </c>
      <c r="U330" s="249" t="str">
        <f t="shared" ca="1" si="210"/>
        <v/>
      </c>
      <c r="V330" s="250" t="str">
        <f t="shared" ca="1" si="211"/>
        <v/>
      </c>
      <c r="W330" s="249" t="str">
        <f t="shared" ca="1" si="212"/>
        <v/>
      </c>
      <c r="X330" s="250"/>
      <c r="Y330" s="249"/>
      <c r="Z330" s="250"/>
      <c r="AA330" s="249"/>
      <c r="AB330" s="250"/>
      <c r="AC330" s="249"/>
      <c r="AD330" s="250"/>
      <c r="AE330" s="249"/>
      <c r="AF330" s="250"/>
      <c r="AG330" s="249"/>
      <c r="AH330" s="250"/>
      <c r="AI330" s="249"/>
      <c r="AJ330" s="250"/>
      <c r="AK330" s="249"/>
      <c r="AL330" s="250"/>
      <c r="AM330" s="249"/>
      <c r="AN330" s="250"/>
      <c r="AO330" s="249"/>
      <c r="AP330" s="250"/>
      <c r="AQ330" s="249"/>
      <c r="AR330" s="250"/>
      <c r="AS330" s="249"/>
      <c r="AT330" s="250"/>
      <c r="AU330" s="249"/>
      <c r="AV330" s="250"/>
      <c r="AW330" s="249"/>
      <c r="AX330" s="250"/>
      <c r="AY330" s="249"/>
      <c r="AZ330" s="250"/>
      <c r="BA330" s="249"/>
      <c r="BB330" s="250"/>
      <c r="BC330" s="249"/>
      <c r="BD330" s="250"/>
      <c r="BE330" s="249"/>
      <c r="BF330" s="250"/>
      <c r="BG330" s="249"/>
      <c r="BH330" s="250"/>
      <c r="BI330" s="249"/>
      <c r="BJ330" s="250"/>
      <c r="BK330" s="249"/>
    </row>
    <row r="331" spans="1:63" s="301" customFormat="1" ht="21" customHeight="1" x14ac:dyDescent="0.2">
      <c r="A331" s="245" t="e">
        <f t="shared" si="216"/>
        <v>#VALUE!</v>
      </c>
      <c r="B331" s="246" t="s">
        <v>1167</v>
      </c>
      <c r="C331" s="247">
        <f t="shared" ca="1" si="195"/>
        <v>1377024</v>
      </c>
      <c r="D331" s="250">
        <f t="shared" ca="1" si="196"/>
        <v>783488</v>
      </c>
      <c r="E331" s="249">
        <f t="shared" ca="1" si="213"/>
        <v>0</v>
      </c>
      <c r="F331" s="250" t="str">
        <f t="shared" si="197"/>
        <v/>
      </c>
      <c r="G331" s="249" t="str">
        <f t="shared" si="214"/>
        <v/>
      </c>
      <c r="H331" s="250">
        <f t="shared" si="198"/>
        <v>3537536</v>
      </c>
      <c r="I331" s="249">
        <f t="shared" ca="1" si="215"/>
        <v>0</v>
      </c>
      <c r="J331" s="250" t="str">
        <f t="shared" ca="1" si="199"/>
        <v/>
      </c>
      <c r="K331" s="249" t="str">
        <f t="shared" ca="1" si="200"/>
        <v/>
      </c>
      <c r="L331" s="250" t="str">
        <f t="shared" ca="1" si="201"/>
        <v/>
      </c>
      <c r="M331" s="249" t="str">
        <f t="shared" ca="1" si="202"/>
        <v/>
      </c>
      <c r="N331" s="250" t="str">
        <f t="shared" ca="1" si="203"/>
        <v/>
      </c>
      <c r="O331" s="249" t="str">
        <f t="shared" ca="1" si="204"/>
        <v/>
      </c>
      <c r="P331" s="250" t="str">
        <f t="shared" ca="1" si="205"/>
        <v/>
      </c>
      <c r="Q331" s="249" t="str">
        <f t="shared" ca="1" si="206"/>
        <v/>
      </c>
      <c r="R331" s="250" t="str">
        <f t="shared" ca="1" si="207"/>
        <v/>
      </c>
      <c r="S331" s="249" t="str">
        <f t="shared" ca="1" si="208"/>
        <v/>
      </c>
      <c r="T331" s="250" t="str">
        <f t="shared" ca="1" si="209"/>
        <v/>
      </c>
      <c r="U331" s="249" t="str">
        <f t="shared" ca="1" si="210"/>
        <v/>
      </c>
      <c r="V331" s="250" t="str">
        <f t="shared" ca="1" si="211"/>
        <v/>
      </c>
      <c r="W331" s="249" t="str">
        <f t="shared" ca="1" si="212"/>
        <v/>
      </c>
      <c r="X331" s="250"/>
      <c r="Y331" s="249"/>
      <c r="Z331" s="250"/>
      <c r="AA331" s="249"/>
      <c r="AB331" s="250"/>
      <c r="AC331" s="249"/>
      <c r="AD331" s="250"/>
      <c r="AE331" s="249"/>
      <c r="AF331" s="250"/>
      <c r="AG331" s="249"/>
      <c r="AH331" s="250"/>
      <c r="AI331" s="249"/>
      <c r="AJ331" s="250"/>
      <c r="AK331" s="249"/>
      <c r="AL331" s="250"/>
      <c r="AM331" s="249"/>
      <c r="AN331" s="250"/>
      <c r="AO331" s="249"/>
      <c r="AP331" s="250"/>
      <c r="AQ331" s="249"/>
      <c r="AR331" s="250"/>
      <c r="AS331" s="249"/>
      <c r="AT331" s="250"/>
      <c r="AU331" s="249"/>
      <c r="AV331" s="250"/>
      <c r="AW331" s="249"/>
      <c r="AX331" s="250"/>
      <c r="AY331" s="249"/>
      <c r="AZ331" s="250"/>
      <c r="BA331" s="249"/>
      <c r="BB331" s="250"/>
      <c r="BC331" s="249"/>
      <c r="BD331" s="250"/>
      <c r="BE331" s="249"/>
      <c r="BF331" s="250"/>
      <c r="BG331" s="249"/>
      <c r="BH331" s="250"/>
      <c r="BI331" s="249"/>
      <c r="BJ331" s="250"/>
      <c r="BK331" s="249"/>
    </row>
    <row r="332" spans="1:63" s="301" customFormat="1" ht="21" customHeight="1" x14ac:dyDescent="0.2">
      <c r="A332" s="245" t="e">
        <f t="shared" si="216"/>
        <v>#VALUE!</v>
      </c>
      <c r="B332" s="246" t="s">
        <v>1168</v>
      </c>
      <c r="C332" s="247">
        <f t="shared" ca="1" si="195"/>
        <v>173110</v>
      </c>
      <c r="D332" s="250">
        <f t="shared" ca="1" si="196"/>
        <v>97950</v>
      </c>
      <c r="E332" s="249">
        <f t="shared" ca="1" si="213"/>
        <v>0</v>
      </c>
      <c r="F332" s="250" t="str">
        <f t="shared" si="197"/>
        <v/>
      </c>
      <c r="G332" s="249" t="str">
        <f t="shared" si="214"/>
        <v/>
      </c>
      <c r="H332" s="250">
        <f t="shared" si="198"/>
        <v>444170</v>
      </c>
      <c r="I332" s="249">
        <f t="shared" ca="1" si="215"/>
        <v>0</v>
      </c>
      <c r="J332" s="250" t="str">
        <f t="shared" ca="1" si="199"/>
        <v/>
      </c>
      <c r="K332" s="249" t="str">
        <f t="shared" ca="1" si="200"/>
        <v/>
      </c>
      <c r="L332" s="250" t="str">
        <f t="shared" ca="1" si="201"/>
        <v/>
      </c>
      <c r="M332" s="249" t="str">
        <f t="shared" ca="1" si="202"/>
        <v/>
      </c>
      <c r="N332" s="250" t="str">
        <f t="shared" ca="1" si="203"/>
        <v/>
      </c>
      <c r="O332" s="249" t="str">
        <f t="shared" ca="1" si="204"/>
        <v/>
      </c>
      <c r="P332" s="250" t="str">
        <f t="shared" ca="1" si="205"/>
        <v/>
      </c>
      <c r="Q332" s="249" t="str">
        <f t="shared" ca="1" si="206"/>
        <v/>
      </c>
      <c r="R332" s="250" t="str">
        <f t="shared" ca="1" si="207"/>
        <v/>
      </c>
      <c r="S332" s="249" t="str">
        <f t="shared" ca="1" si="208"/>
        <v/>
      </c>
      <c r="T332" s="250" t="str">
        <f t="shared" ca="1" si="209"/>
        <v/>
      </c>
      <c r="U332" s="249" t="str">
        <f t="shared" ca="1" si="210"/>
        <v/>
      </c>
      <c r="V332" s="250" t="str">
        <f t="shared" ca="1" si="211"/>
        <v/>
      </c>
      <c r="W332" s="249" t="str">
        <f t="shared" ca="1" si="212"/>
        <v/>
      </c>
      <c r="X332" s="250"/>
      <c r="Y332" s="249"/>
      <c r="Z332" s="250"/>
      <c r="AA332" s="249"/>
      <c r="AB332" s="250"/>
      <c r="AC332" s="249"/>
      <c r="AD332" s="250"/>
      <c r="AE332" s="249"/>
      <c r="AF332" s="250"/>
      <c r="AG332" s="249"/>
      <c r="AH332" s="250"/>
      <c r="AI332" s="249"/>
      <c r="AJ332" s="250"/>
      <c r="AK332" s="249"/>
      <c r="AL332" s="250"/>
      <c r="AM332" s="249"/>
      <c r="AN332" s="250"/>
      <c r="AO332" s="249"/>
      <c r="AP332" s="250"/>
      <c r="AQ332" s="249"/>
      <c r="AR332" s="250"/>
      <c r="AS332" s="249"/>
      <c r="AT332" s="250"/>
      <c r="AU332" s="249"/>
      <c r="AV332" s="250"/>
      <c r="AW332" s="249"/>
      <c r="AX332" s="250"/>
      <c r="AY332" s="249"/>
      <c r="AZ332" s="250"/>
      <c r="BA332" s="249"/>
      <c r="BB332" s="250"/>
      <c r="BC332" s="249"/>
      <c r="BD332" s="250"/>
      <c r="BE332" s="249"/>
      <c r="BF332" s="250"/>
      <c r="BG332" s="249"/>
      <c r="BH332" s="250"/>
      <c r="BI332" s="249"/>
      <c r="BJ332" s="250"/>
      <c r="BK332" s="249"/>
    </row>
    <row r="333" spans="1:63" s="301" customFormat="1" ht="21" customHeight="1" x14ac:dyDescent="0.2">
      <c r="A333" s="245" t="e">
        <f t="shared" si="216"/>
        <v>#VALUE!</v>
      </c>
      <c r="B333" s="246" t="s">
        <v>1169</v>
      </c>
      <c r="C333" s="247">
        <f t="shared" ca="1" si="195"/>
        <v>207214</v>
      </c>
      <c r="D333" s="250">
        <f t="shared" ca="1" si="196"/>
        <v>241946</v>
      </c>
      <c r="E333" s="249">
        <f t="shared" ca="1" si="213"/>
        <v>0</v>
      </c>
      <c r="F333" s="250" t="str">
        <f t="shared" si="197"/>
        <v/>
      </c>
      <c r="G333" s="249" t="str">
        <f t="shared" si="214"/>
        <v/>
      </c>
      <c r="H333" s="250">
        <f t="shared" si="198"/>
        <v>656374</v>
      </c>
      <c r="I333" s="249">
        <f t="shared" ca="1" si="215"/>
        <v>0</v>
      </c>
      <c r="J333" s="250" t="str">
        <f t="shared" ca="1" si="199"/>
        <v/>
      </c>
      <c r="K333" s="249" t="str">
        <f t="shared" ca="1" si="200"/>
        <v/>
      </c>
      <c r="L333" s="250" t="str">
        <f t="shared" ca="1" si="201"/>
        <v/>
      </c>
      <c r="M333" s="249" t="str">
        <f t="shared" ca="1" si="202"/>
        <v/>
      </c>
      <c r="N333" s="250" t="str">
        <f t="shared" ca="1" si="203"/>
        <v/>
      </c>
      <c r="O333" s="249" t="str">
        <f t="shared" ca="1" si="204"/>
        <v/>
      </c>
      <c r="P333" s="250" t="str">
        <f t="shared" ca="1" si="205"/>
        <v/>
      </c>
      <c r="Q333" s="249" t="str">
        <f t="shared" ca="1" si="206"/>
        <v/>
      </c>
      <c r="R333" s="250" t="str">
        <f t="shared" ca="1" si="207"/>
        <v/>
      </c>
      <c r="S333" s="249" t="str">
        <f t="shared" ca="1" si="208"/>
        <v/>
      </c>
      <c r="T333" s="250" t="str">
        <f t="shared" ca="1" si="209"/>
        <v/>
      </c>
      <c r="U333" s="249" t="str">
        <f t="shared" ca="1" si="210"/>
        <v/>
      </c>
      <c r="V333" s="250" t="str">
        <f t="shared" ca="1" si="211"/>
        <v/>
      </c>
      <c r="W333" s="249" t="str">
        <f t="shared" ca="1" si="212"/>
        <v/>
      </c>
      <c r="X333" s="250"/>
      <c r="Y333" s="249"/>
      <c r="Z333" s="250"/>
      <c r="AA333" s="249"/>
      <c r="AB333" s="250"/>
      <c r="AC333" s="249"/>
      <c r="AD333" s="250"/>
      <c r="AE333" s="249"/>
      <c r="AF333" s="250"/>
      <c r="AG333" s="249"/>
      <c r="AH333" s="250"/>
      <c r="AI333" s="249"/>
      <c r="AJ333" s="250"/>
      <c r="AK333" s="249"/>
      <c r="AL333" s="250"/>
      <c r="AM333" s="249"/>
      <c r="AN333" s="250"/>
      <c r="AO333" s="249"/>
      <c r="AP333" s="250"/>
      <c r="AQ333" s="249"/>
      <c r="AR333" s="250"/>
      <c r="AS333" s="249"/>
      <c r="AT333" s="250"/>
      <c r="AU333" s="249"/>
      <c r="AV333" s="250"/>
      <c r="AW333" s="249"/>
      <c r="AX333" s="250"/>
      <c r="AY333" s="249"/>
      <c r="AZ333" s="250"/>
      <c r="BA333" s="249"/>
      <c r="BB333" s="250"/>
      <c r="BC333" s="249"/>
      <c r="BD333" s="250"/>
      <c r="BE333" s="249"/>
      <c r="BF333" s="250"/>
      <c r="BG333" s="249"/>
      <c r="BH333" s="250"/>
      <c r="BI333" s="249"/>
      <c r="BJ333" s="250"/>
      <c r="BK333" s="249"/>
    </row>
    <row r="334" spans="1:63" s="301" customFormat="1" ht="21" customHeight="1" x14ac:dyDescent="0.2">
      <c r="A334" s="245" t="e">
        <f t="shared" si="216"/>
        <v>#VALUE!</v>
      </c>
      <c r="B334" s="246" t="s">
        <v>1170</v>
      </c>
      <c r="C334" s="247">
        <f t="shared" ca="1" si="195"/>
        <v>12761.5</v>
      </c>
      <c r="D334" s="250">
        <f t="shared" ca="1" si="196"/>
        <v>29751</v>
      </c>
      <c r="E334" s="249">
        <f t="shared" ca="1" si="213"/>
        <v>0</v>
      </c>
      <c r="F334" s="250" t="str">
        <f t="shared" si="197"/>
        <v/>
      </c>
      <c r="G334" s="249" t="str">
        <f t="shared" si="214"/>
        <v/>
      </c>
      <c r="H334" s="250">
        <f t="shared" si="198"/>
        <v>55274</v>
      </c>
      <c r="I334" s="249">
        <f t="shared" ca="1" si="215"/>
        <v>0</v>
      </c>
      <c r="J334" s="250" t="str">
        <f t="shared" ca="1" si="199"/>
        <v/>
      </c>
      <c r="K334" s="249" t="str">
        <f t="shared" ca="1" si="200"/>
        <v/>
      </c>
      <c r="L334" s="250" t="str">
        <f t="shared" ca="1" si="201"/>
        <v/>
      </c>
      <c r="M334" s="249" t="str">
        <f t="shared" ca="1" si="202"/>
        <v/>
      </c>
      <c r="N334" s="250" t="str">
        <f t="shared" ca="1" si="203"/>
        <v/>
      </c>
      <c r="O334" s="249" t="str">
        <f t="shared" ca="1" si="204"/>
        <v/>
      </c>
      <c r="P334" s="250" t="str">
        <f t="shared" ca="1" si="205"/>
        <v/>
      </c>
      <c r="Q334" s="249" t="str">
        <f t="shared" ca="1" si="206"/>
        <v/>
      </c>
      <c r="R334" s="250" t="str">
        <f t="shared" ca="1" si="207"/>
        <v/>
      </c>
      <c r="S334" s="249" t="str">
        <f t="shared" ca="1" si="208"/>
        <v/>
      </c>
      <c r="T334" s="250" t="str">
        <f t="shared" ca="1" si="209"/>
        <v/>
      </c>
      <c r="U334" s="249" t="str">
        <f t="shared" ca="1" si="210"/>
        <v/>
      </c>
      <c r="V334" s="250" t="str">
        <f t="shared" ca="1" si="211"/>
        <v/>
      </c>
      <c r="W334" s="249" t="str">
        <f t="shared" ca="1" si="212"/>
        <v/>
      </c>
      <c r="X334" s="250"/>
      <c r="Y334" s="249"/>
      <c r="Z334" s="250"/>
      <c r="AA334" s="249"/>
      <c r="AB334" s="250"/>
      <c r="AC334" s="249"/>
      <c r="AD334" s="250"/>
      <c r="AE334" s="249"/>
      <c r="AF334" s="250"/>
      <c r="AG334" s="249"/>
      <c r="AH334" s="250"/>
      <c r="AI334" s="249"/>
      <c r="AJ334" s="250"/>
      <c r="AK334" s="249"/>
      <c r="AL334" s="250"/>
      <c r="AM334" s="249"/>
      <c r="AN334" s="250"/>
      <c r="AO334" s="249"/>
      <c r="AP334" s="250"/>
      <c r="AQ334" s="249"/>
      <c r="AR334" s="250"/>
      <c r="AS334" s="249"/>
      <c r="AT334" s="250"/>
      <c r="AU334" s="249"/>
      <c r="AV334" s="250"/>
      <c r="AW334" s="249"/>
      <c r="AX334" s="250"/>
      <c r="AY334" s="249"/>
      <c r="AZ334" s="250"/>
      <c r="BA334" s="249"/>
      <c r="BB334" s="250"/>
      <c r="BC334" s="249"/>
      <c r="BD334" s="250"/>
      <c r="BE334" s="249"/>
      <c r="BF334" s="250"/>
      <c r="BG334" s="249"/>
      <c r="BH334" s="250"/>
      <c r="BI334" s="249"/>
      <c r="BJ334" s="250"/>
      <c r="BK334" s="249"/>
    </row>
    <row r="335" spans="1:63" s="301" customFormat="1" ht="21" customHeight="1" x14ac:dyDescent="0.2">
      <c r="A335" s="245" t="e">
        <f t="shared" si="216"/>
        <v>#VALUE!</v>
      </c>
      <c r="B335" s="246" t="s">
        <v>1171</v>
      </c>
      <c r="C335" s="247">
        <f t="shared" ca="1" si="195"/>
        <v>13118.5</v>
      </c>
      <c r="D335" s="250">
        <f t="shared" ca="1" si="196"/>
        <v>29037</v>
      </c>
      <c r="E335" s="249">
        <f t="shared" ca="1" si="213"/>
        <v>0</v>
      </c>
      <c r="F335" s="250" t="str">
        <f t="shared" si="197"/>
        <v/>
      </c>
      <c r="G335" s="249" t="str">
        <f t="shared" si="214"/>
        <v/>
      </c>
      <c r="H335" s="250">
        <f t="shared" si="198"/>
        <v>55274</v>
      </c>
      <c r="I335" s="249">
        <f t="shared" ca="1" si="215"/>
        <v>0</v>
      </c>
      <c r="J335" s="250" t="str">
        <f t="shared" ca="1" si="199"/>
        <v/>
      </c>
      <c r="K335" s="249" t="str">
        <f t="shared" ca="1" si="200"/>
        <v/>
      </c>
      <c r="L335" s="250" t="str">
        <f t="shared" ca="1" si="201"/>
        <v/>
      </c>
      <c r="M335" s="249" t="str">
        <f t="shared" ca="1" si="202"/>
        <v/>
      </c>
      <c r="N335" s="250" t="str">
        <f t="shared" ca="1" si="203"/>
        <v/>
      </c>
      <c r="O335" s="249" t="str">
        <f t="shared" ca="1" si="204"/>
        <v/>
      </c>
      <c r="P335" s="250" t="str">
        <f t="shared" ca="1" si="205"/>
        <v/>
      </c>
      <c r="Q335" s="249" t="str">
        <f t="shared" ca="1" si="206"/>
        <v/>
      </c>
      <c r="R335" s="250" t="str">
        <f t="shared" ca="1" si="207"/>
        <v/>
      </c>
      <c r="S335" s="249" t="str">
        <f t="shared" ca="1" si="208"/>
        <v/>
      </c>
      <c r="T335" s="250" t="str">
        <f t="shared" ca="1" si="209"/>
        <v/>
      </c>
      <c r="U335" s="249" t="str">
        <f t="shared" ca="1" si="210"/>
        <v/>
      </c>
      <c r="V335" s="250" t="str">
        <f t="shared" ca="1" si="211"/>
        <v/>
      </c>
      <c r="W335" s="249" t="str">
        <f t="shared" ca="1" si="212"/>
        <v/>
      </c>
      <c r="X335" s="250"/>
      <c r="Y335" s="249"/>
      <c r="Z335" s="250"/>
      <c r="AA335" s="249"/>
      <c r="AB335" s="250"/>
      <c r="AC335" s="249"/>
      <c r="AD335" s="250"/>
      <c r="AE335" s="249"/>
      <c r="AF335" s="250"/>
      <c r="AG335" s="249"/>
      <c r="AH335" s="250"/>
      <c r="AI335" s="249"/>
      <c r="AJ335" s="250"/>
      <c r="AK335" s="249"/>
      <c r="AL335" s="250"/>
      <c r="AM335" s="249"/>
      <c r="AN335" s="250"/>
      <c r="AO335" s="249"/>
      <c r="AP335" s="250"/>
      <c r="AQ335" s="249"/>
      <c r="AR335" s="250"/>
      <c r="AS335" s="249"/>
      <c r="AT335" s="250"/>
      <c r="AU335" s="249"/>
      <c r="AV335" s="250"/>
      <c r="AW335" s="249"/>
      <c r="AX335" s="250"/>
      <c r="AY335" s="249"/>
      <c r="AZ335" s="250"/>
      <c r="BA335" s="249"/>
      <c r="BB335" s="250"/>
      <c r="BC335" s="249"/>
      <c r="BD335" s="250"/>
      <c r="BE335" s="249"/>
      <c r="BF335" s="250"/>
      <c r="BG335" s="249"/>
      <c r="BH335" s="250"/>
      <c r="BI335" s="249"/>
      <c r="BJ335" s="250"/>
      <c r="BK335" s="249"/>
    </row>
    <row r="336" spans="1:63" s="301" customFormat="1" ht="21" customHeight="1" x14ac:dyDescent="0.2">
      <c r="A336" s="245" t="e">
        <f t="shared" si="216"/>
        <v>#VALUE!</v>
      </c>
      <c r="B336" s="246" t="s">
        <v>1172</v>
      </c>
      <c r="C336" s="247">
        <f t="shared" ca="1" si="195"/>
        <v>19067.5</v>
      </c>
      <c r="D336" s="250">
        <f t="shared" ca="1" si="196"/>
        <v>17139</v>
      </c>
      <c r="E336" s="249">
        <f t="shared" ca="1" si="213"/>
        <v>0</v>
      </c>
      <c r="F336" s="250" t="str">
        <f t="shared" si="197"/>
        <v/>
      </c>
      <c r="G336" s="249" t="str">
        <f t="shared" si="214"/>
        <v/>
      </c>
      <c r="H336" s="250">
        <f t="shared" si="198"/>
        <v>55274</v>
      </c>
      <c r="I336" s="249">
        <f t="shared" ca="1" si="215"/>
        <v>0</v>
      </c>
      <c r="J336" s="250" t="str">
        <f t="shared" ca="1" si="199"/>
        <v/>
      </c>
      <c r="K336" s="249" t="str">
        <f t="shared" ca="1" si="200"/>
        <v/>
      </c>
      <c r="L336" s="250" t="str">
        <f t="shared" ca="1" si="201"/>
        <v/>
      </c>
      <c r="M336" s="249" t="str">
        <f t="shared" ca="1" si="202"/>
        <v/>
      </c>
      <c r="N336" s="250" t="str">
        <f t="shared" ca="1" si="203"/>
        <v/>
      </c>
      <c r="O336" s="249" t="str">
        <f t="shared" ca="1" si="204"/>
        <v/>
      </c>
      <c r="P336" s="250" t="str">
        <f t="shared" ca="1" si="205"/>
        <v/>
      </c>
      <c r="Q336" s="249" t="str">
        <f t="shared" ca="1" si="206"/>
        <v/>
      </c>
      <c r="R336" s="250" t="str">
        <f t="shared" ca="1" si="207"/>
        <v/>
      </c>
      <c r="S336" s="249" t="str">
        <f t="shared" ca="1" si="208"/>
        <v/>
      </c>
      <c r="T336" s="250" t="str">
        <f t="shared" ca="1" si="209"/>
        <v/>
      </c>
      <c r="U336" s="249" t="str">
        <f t="shared" ca="1" si="210"/>
        <v/>
      </c>
      <c r="V336" s="250" t="str">
        <f t="shared" ca="1" si="211"/>
        <v/>
      </c>
      <c r="W336" s="249" t="str">
        <f t="shared" ca="1" si="212"/>
        <v/>
      </c>
      <c r="X336" s="250"/>
      <c r="Y336" s="249"/>
      <c r="Z336" s="250"/>
      <c r="AA336" s="249"/>
      <c r="AB336" s="250"/>
      <c r="AC336" s="249"/>
      <c r="AD336" s="250"/>
      <c r="AE336" s="249"/>
      <c r="AF336" s="250"/>
      <c r="AG336" s="249"/>
      <c r="AH336" s="250"/>
      <c r="AI336" s="249"/>
      <c r="AJ336" s="250"/>
      <c r="AK336" s="249"/>
      <c r="AL336" s="250"/>
      <c r="AM336" s="249"/>
      <c r="AN336" s="250"/>
      <c r="AO336" s="249"/>
      <c r="AP336" s="250"/>
      <c r="AQ336" s="249"/>
      <c r="AR336" s="250"/>
      <c r="AS336" s="249"/>
      <c r="AT336" s="250"/>
      <c r="AU336" s="249"/>
      <c r="AV336" s="250"/>
      <c r="AW336" s="249"/>
      <c r="AX336" s="250"/>
      <c r="AY336" s="249"/>
      <c r="AZ336" s="250"/>
      <c r="BA336" s="249"/>
      <c r="BB336" s="250"/>
      <c r="BC336" s="249"/>
      <c r="BD336" s="250"/>
      <c r="BE336" s="249"/>
      <c r="BF336" s="250"/>
      <c r="BG336" s="249"/>
      <c r="BH336" s="250"/>
      <c r="BI336" s="249"/>
      <c r="BJ336" s="250"/>
      <c r="BK336" s="249"/>
    </row>
    <row r="337" spans="1:63" s="301" customFormat="1" ht="21" customHeight="1" x14ac:dyDescent="0.2">
      <c r="A337" s="245" t="e">
        <f t="shared" si="216"/>
        <v>#VALUE!</v>
      </c>
      <c r="B337" s="246" t="s">
        <v>1173</v>
      </c>
      <c r="C337" s="247">
        <f t="shared" ca="1" si="195"/>
        <v>74348</v>
      </c>
      <c r="D337" s="250">
        <f t="shared" ca="1" si="196"/>
        <v>107936</v>
      </c>
      <c r="E337" s="249">
        <f t="shared" ca="1" si="213"/>
        <v>0</v>
      </c>
      <c r="F337" s="250" t="str">
        <f t="shared" si="197"/>
        <v/>
      </c>
      <c r="G337" s="249" t="str">
        <f t="shared" si="214"/>
        <v/>
      </c>
      <c r="H337" s="250">
        <f t="shared" si="198"/>
        <v>256632</v>
      </c>
      <c r="I337" s="249">
        <f t="shared" ca="1" si="215"/>
        <v>0</v>
      </c>
      <c r="J337" s="250" t="str">
        <f t="shared" ca="1" si="199"/>
        <v/>
      </c>
      <c r="K337" s="249" t="str">
        <f t="shared" ca="1" si="200"/>
        <v/>
      </c>
      <c r="L337" s="250" t="str">
        <f t="shared" ca="1" si="201"/>
        <v/>
      </c>
      <c r="M337" s="249" t="str">
        <f t="shared" ca="1" si="202"/>
        <v/>
      </c>
      <c r="N337" s="250" t="str">
        <f t="shared" ca="1" si="203"/>
        <v/>
      </c>
      <c r="O337" s="249" t="str">
        <f t="shared" ca="1" si="204"/>
        <v/>
      </c>
      <c r="P337" s="250" t="str">
        <f t="shared" ca="1" si="205"/>
        <v/>
      </c>
      <c r="Q337" s="249" t="str">
        <f t="shared" ca="1" si="206"/>
        <v/>
      </c>
      <c r="R337" s="250" t="str">
        <f t="shared" ca="1" si="207"/>
        <v/>
      </c>
      <c r="S337" s="249" t="str">
        <f t="shared" ca="1" si="208"/>
        <v/>
      </c>
      <c r="T337" s="250" t="str">
        <f t="shared" ca="1" si="209"/>
        <v/>
      </c>
      <c r="U337" s="249" t="str">
        <f t="shared" ca="1" si="210"/>
        <v/>
      </c>
      <c r="V337" s="250" t="str">
        <f t="shared" ca="1" si="211"/>
        <v/>
      </c>
      <c r="W337" s="249" t="str">
        <f t="shared" ca="1" si="212"/>
        <v/>
      </c>
      <c r="X337" s="250"/>
      <c r="Y337" s="249"/>
      <c r="Z337" s="250"/>
      <c r="AA337" s="249"/>
      <c r="AB337" s="250"/>
      <c r="AC337" s="249"/>
      <c r="AD337" s="250"/>
      <c r="AE337" s="249"/>
      <c r="AF337" s="250"/>
      <c r="AG337" s="249"/>
      <c r="AH337" s="250"/>
      <c r="AI337" s="249"/>
      <c r="AJ337" s="250"/>
      <c r="AK337" s="249"/>
      <c r="AL337" s="250"/>
      <c r="AM337" s="249"/>
      <c r="AN337" s="250"/>
      <c r="AO337" s="249"/>
      <c r="AP337" s="250"/>
      <c r="AQ337" s="249"/>
      <c r="AR337" s="250"/>
      <c r="AS337" s="249"/>
      <c r="AT337" s="250"/>
      <c r="AU337" s="249"/>
      <c r="AV337" s="250"/>
      <c r="AW337" s="249"/>
      <c r="AX337" s="250"/>
      <c r="AY337" s="249"/>
      <c r="AZ337" s="250"/>
      <c r="BA337" s="249"/>
      <c r="BB337" s="250"/>
      <c r="BC337" s="249"/>
      <c r="BD337" s="250"/>
      <c r="BE337" s="249"/>
      <c r="BF337" s="250"/>
      <c r="BG337" s="249"/>
      <c r="BH337" s="250"/>
      <c r="BI337" s="249"/>
      <c r="BJ337" s="250"/>
      <c r="BK337" s="249"/>
    </row>
    <row r="338" spans="1:63" s="301" customFormat="1" ht="21" customHeight="1" x14ac:dyDescent="0.2">
      <c r="A338" s="245" t="e">
        <f t="shared" si="216"/>
        <v>#VALUE!</v>
      </c>
      <c r="B338" s="246" t="s">
        <v>1174</v>
      </c>
      <c r="C338" s="247">
        <f t="shared" ca="1" si="195"/>
        <v>9457.5</v>
      </c>
      <c r="D338" s="250">
        <f t="shared" ca="1" si="196"/>
        <v>45243</v>
      </c>
      <c r="E338" s="249">
        <f t="shared" ca="1" si="213"/>
        <v>0</v>
      </c>
      <c r="F338" s="250" t="str">
        <f t="shared" si="197"/>
        <v/>
      </c>
      <c r="G338" s="249" t="str">
        <f t="shared" si="214"/>
        <v/>
      </c>
      <c r="H338" s="250">
        <f t="shared" si="198"/>
        <v>64158</v>
      </c>
      <c r="I338" s="249">
        <f t="shared" ca="1" si="215"/>
        <v>0</v>
      </c>
      <c r="J338" s="250" t="str">
        <f t="shared" ca="1" si="199"/>
        <v/>
      </c>
      <c r="K338" s="249" t="str">
        <f t="shared" ca="1" si="200"/>
        <v/>
      </c>
      <c r="L338" s="250" t="str">
        <f t="shared" ca="1" si="201"/>
        <v/>
      </c>
      <c r="M338" s="249" t="str">
        <f t="shared" ca="1" si="202"/>
        <v/>
      </c>
      <c r="N338" s="250" t="str">
        <f t="shared" ca="1" si="203"/>
        <v/>
      </c>
      <c r="O338" s="249" t="str">
        <f t="shared" ca="1" si="204"/>
        <v/>
      </c>
      <c r="P338" s="250" t="str">
        <f t="shared" ca="1" si="205"/>
        <v/>
      </c>
      <c r="Q338" s="249" t="str">
        <f t="shared" ca="1" si="206"/>
        <v/>
      </c>
      <c r="R338" s="250" t="str">
        <f t="shared" ca="1" si="207"/>
        <v/>
      </c>
      <c r="S338" s="249" t="str">
        <f t="shared" ca="1" si="208"/>
        <v/>
      </c>
      <c r="T338" s="250" t="str">
        <f t="shared" ca="1" si="209"/>
        <v/>
      </c>
      <c r="U338" s="249" t="str">
        <f t="shared" ca="1" si="210"/>
        <v/>
      </c>
      <c r="V338" s="250" t="str">
        <f t="shared" ca="1" si="211"/>
        <v/>
      </c>
      <c r="W338" s="249" t="str">
        <f t="shared" ca="1" si="212"/>
        <v/>
      </c>
      <c r="X338" s="250"/>
      <c r="Y338" s="249"/>
      <c r="Z338" s="250"/>
      <c r="AA338" s="249"/>
      <c r="AB338" s="250"/>
      <c r="AC338" s="249"/>
      <c r="AD338" s="250"/>
      <c r="AE338" s="249"/>
      <c r="AF338" s="250"/>
      <c r="AG338" s="249"/>
      <c r="AH338" s="250"/>
      <c r="AI338" s="249"/>
      <c r="AJ338" s="250"/>
      <c r="AK338" s="249"/>
      <c r="AL338" s="250"/>
      <c r="AM338" s="249"/>
      <c r="AN338" s="250"/>
      <c r="AO338" s="249"/>
      <c r="AP338" s="250"/>
      <c r="AQ338" s="249"/>
      <c r="AR338" s="250"/>
      <c r="AS338" s="249"/>
      <c r="AT338" s="250"/>
      <c r="AU338" s="249"/>
      <c r="AV338" s="250"/>
      <c r="AW338" s="249"/>
      <c r="AX338" s="250"/>
      <c r="AY338" s="249"/>
      <c r="AZ338" s="250"/>
      <c r="BA338" s="249"/>
      <c r="BB338" s="250"/>
      <c r="BC338" s="249"/>
      <c r="BD338" s="250"/>
      <c r="BE338" s="249"/>
      <c r="BF338" s="250"/>
      <c r="BG338" s="249"/>
      <c r="BH338" s="250"/>
      <c r="BI338" s="249"/>
      <c r="BJ338" s="250"/>
      <c r="BK338" s="249"/>
    </row>
    <row r="339" spans="1:63" s="301" customFormat="1" ht="21" customHeight="1" x14ac:dyDescent="0.2">
      <c r="A339" s="245" t="e">
        <f t="shared" si="216"/>
        <v>#VALUE!</v>
      </c>
      <c r="B339" s="246" t="s">
        <v>1177</v>
      </c>
      <c r="C339" s="247">
        <f t="shared" ca="1" si="195"/>
        <v>816876</v>
      </c>
      <c r="D339" s="250">
        <f t="shared" ca="1" si="196"/>
        <v>1090476</v>
      </c>
      <c r="E339" s="249">
        <f t="shared" ca="1" si="213"/>
        <v>0</v>
      </c>
      <c r="F339" s="250" t="str">
        <f t="shared" si="197"/>
        <v/>
      </c>
      <c r="G339" s="249" t="str">
        <f t="shared" si="214"/>
        <v/>
      </c>
      <c r="H339" s="250">
        <f t="shared" si="198"/>
        <v>2724228</v>
      </c>
      <c r="I339" s="249">
        <f t="shared" ca="1" si="215"/>
        <v>0</v>
      </c>
      <c r="J339" s="250" t="str">
        <f t="shared" ca="1" si="199"/>
        <v/>
      </c>
      <c r="K339" s="249" t="str">
        <f t="shared" ca="1" si="200"/>
        <v/>
      </c>
      <c r="L339" s="250" t="str">
        <f t="shared" ca="1" si="201"/>
        <v/>
      </c>
      <c r="M339" s="249" t="str">
        <f t="shared" ca="1" si="202"/>
        <v/>
      </c>
      <c r="N339" s="250" t="str">
        <f t="shared" ca="1" si="203"/>
        <v/>
      </c>
      <c r="O339" s="249" t="str">
        <f t="shared" ca="1" si="204"/>
        <v/>
      </c>
      <c r="P339" s="250" t="str">
        <f t="shared" ca="1" si="205"/>
        <v/>
      </c>
      <c r="Q339" s="249" t="str">
        <f t="shared" ca="1" si="206"/>
        <v/>
      </c>
      <c r="R339" s="250" t="str">
        <f t="shared" ca="1" si="207"/>
        <v/>
      </c>
      <c r="S339" s="249" t="str">
        <f t="shared" ca="1" si="208"/>
        <v/>
      </c>
      <c r="T339" s="250" t="str">
        <f t="shared" ca="1" si="209"/>
        <v/>
      </c>
      <c r="U339" s="249" t="str">
        <f t="shared" ca="1" si="210"/>
        <v/>
      </c>
      <c r="V339" s="250" t="str">
        <f t="shared" ca="1" si="211"/>
        <v/>
      </c>
      <c r="W339" s="249" t="str">
        <f t="shared" ca="1" si="212"/>
        <v/>
      </c>
      <c r="X339" s="250"/>
      <c r="Y339" s="249"/>
      <c r="Z339" s="250"/>
      <c r="AA339" s="249"/>
      <c r="AB339" s="250"/>
      <c r="AC339" s="249"/>
      <c r="AD339" s="250"/>
      <c r="AE339" s="249"/>
      <c r="AF339" s="250"/>
      <c r="AG339" s="249"/>
      <c r="AH339" s="250"/>
      <c r="AI339" s="249"/>
      <c r="AJ339" s="250"/>
      <c r="AK339" s="249"/>
      <c r="AL339" s="250"/>
      <c r="AM339" s="249"/>
      <c r="AN339" s="250"/>
      <c r="AO339" s="249"/>
      <c r="AP339" s="250"/>
      <c r="AQ339" s="249"/>
      <c r="AR339" s="250"/>
      <c r="AS339" s="249"/>
      <c r="AT339" s="250"/>
      <c r="AU339" s="249"/>
      <c r="AV339" s="250"/>
      <c r="AW339" s="249"/>
      <c r="AX339" s="250"/>
      <c r="AY339" s="249"/>
      <c r="AZ339" s="250"/>
      <c r="BA339" s="249"/>
      <c r="BB339" s="250"/>
      <c r="BC339" s="249"/>
      <c r="BD339" s="250"/>
      <c r="BE339" s="249"/>
      <c r="BF339" s="250"/>
      <c r="BG339" s="249"/>
      <c r="BH339" s="250"/>
      <c r="BI339" s="249"/>
      <c r="BJ339" s="250"/>
      <c r="BK339" s="249"/>
    </row>
    <row r="340" spans="1:63" s="301" customFormat="1" ht="21" customHeight="1" x14ac:dyDescent="0.2">
      <c r="A340" s="245" t="e">
        <f t="shared" si="216"/>
        <v>#VALUE!</v>
      </c>
      <c r="B340" s="246" t="s">
        <v>1178</v>
      </c>
      <c r="C340" s="247">
        <f t="shared" ca="1" si="195"/>
        <v>0</v>
      </c>
      <c r="D340" s="250">
        <f t="shared" ca="1" si="196"/>
        <v>0</v>
      </c>
      <c r="E340" s="249">
        <f t="shared" ca="1" si="213"/>
        <v>0</v>
      </c>
      <c r="F340" s="250" t="str">
        <f t="shared" si="197"/>
        <v/>
      </c>
      <c r="G340" s="249" t="str">
        <f t="shared" si="214"/>
        <v/>
      </c>
      <c r="H340" s="250">
        <f t="shared" si="198"/>
        <v>0</v>
      </c>
      <c r="I340" s="249">
        <f t="shared" ca="1" si="215"/>
        <v>0</v>
      </c>
      <c r="J340" s="250" t="str">
        <f t="shared" ca="1" si="199"/>
        <v/>
      </c>
      <c r="K340" s="249" t="str">
        <f t="shared" ca="1" si="200"/>
        <v/>
      </c>
      <c r="L340" s="250" t="str">
        <f t="shared" ca="1" si="201"/>
        <v/>
      </c>
      <c r="M340" s="249" t="str">
        <f t="shared" ca="1" si="202"/>
        <v/>
      </c>
      <c r="N340" s="250" t="str">
        <f t="shared" ca="1" si="203"/>
        <v/>
      </c>
      <c r="O340" s="249" t="str">
        <f t="shared" ca="1" si="204"/>
        <v/>
      </c>
      <c r="P340" s="250" t="str">
        <f t="shared" ca="1" si="205"/>
        <v/>
      </c>
      <c r="Q340" s="249" t="str">
        <f t="shared" ca="1" si="206"/>
        <v/>
      </c>
      <c r="R340" s="250" t="str">
        <f t="shared" ca="1" si="207"/>
        <v/>
      </c>
      <c r="S340" s="249" t="str">
        <f t="shared" ca="1" si="208"/>
        <v/>
      </c>
      <c r="T340" s="250" t="str">
        <f t="shared" ca="1" si="209"/>
        <v/>
      </c>
      <c r="U340" s="249" t="str">
        <f t="shared" ca="1" si="210"/>
        <v/>
      </c>
      <c r="V340" s="250" t="str">
        <f t="shared" ca="1" si="211"/>
        <v/>
      </c>
      <c r="W340" s="249" t="str">
        <f t="shared" ca="1" si="212"/>
        <v/>
      </c>
      <c r="X340" s="250"/>
      <c r="Y340" s="249"/>
      <c r="Z340" s="250"/>
      <c r="AA340" s="249"/>
      <c r="AB340" s="250"/>
      <c r="AC340" s="249"/>
      <c r="AD340" s="250"/>
      <c r="AE340" s="249"/>
      <c r="AF340" s="250"/>
      <c r="AG340" s="249"/>
      <c r="AH340" s="250"/>
      <c r="AI340" s="249"/>
      <c r="AJ340" s="250"/>
      <c r="AK340" s="249"/>
      <c r="AL340" s="250"/>
      <c r="AM340" s="249"/>
      <c r="AN340" s="250"/>
      <c r="AO340" s="249"/>
      <c r="AP340" s="250"/>
      <c r="AQ340" s="249"/>
      <c r="AR340" s="250"/>
      <c r="AS340" s="249"/>
      <c r="AT340" s="250"/>
      <c r="AU340" s="249"/>
      <c r="AV340" s="250"/>
      <c r="AW340" s="249"/>
      <c r="AX340" s="250"/>
      <c r="AY340" s="249"/>
      <c r="AZ340" s="250"/>
      <c r="BA340" s="249"/>
      <c r="BB340" s="250"/>
      <c r="BC340" s="249"/>
      <c r="BD340" s="250"/>
      <c r="BE340" s="249"/>
      <c r="BF340" s="250"/>
      <c r="BG340" s="249"/>
      <c r="BH340" s="250"/>
      <c r="BI340" s="249"/>
      <c r="BJ340" s="250"/>
      <c r="BK340" s="249"/>
    </row>
    <row r="341" spans="1:63" s="301" customFormat="1" ht="21" customHeight="1" x14ac:dyDescent="0.2">
      <c r="A341" s="245" t="e">
        <f t="shared" si="216"/>
        <v>#VALUE!</v>
      </c>
      <c r="B341" s="246" t="s">
        <v>1180</v>
      </c>
      <c r="C341" s="247">
        <f t="shared" ca="1" si="195"/>
        <v>83297</v>
      </c>
      <c r="D341" s="250">
        <f t="shared" ca="1" si="196"/>
        <v>452836</v>
      </c>
      <c r="E341" s="249">
        <f t="shared" ca="1" si="213"/>
        <v>0</v>
      </c>
      <c r="F341" s="250" t="str">
        <f t="shared" si="197"/>
        <v/>
      </c>
      <c r="G341" s="249" t="str">
        <f t="shared" si="214"/>
        <v/>
      </c>
      <c r="H341" s="250">
        <f t="shared" si="198"/>
        <v>286242</v>
      </c>
      <c r="I341" s="249">
        <f t="shared" ca="1" si="215"/>
        <v>0</v>
      </c>
      <c r="J341" s="250" t="str">
        <f t="shared" ca="1" si="199"/>
        <v/>
      </c>
      <c r="K341" s="249" t="str">
        <f t="shared" ca="1" si="200"/>
        <v/>
      </c>
      <c r="L341" s="250" t="str">
        <f t="shared" ca="1" si="201"/>
        <v/>
      </c>
      <c r="M341" s="249" t="str">
        <f t="shared" ca="1" si="202"/>
        <v/>
      </c>
      <c r="N341" s="250" t="str">
        <f t="shared" ca="1" si="203"/>
        <v/>
      </c>
      <c r="O341" s="249" t="str">
        <f t="shared" ca="1" si="204"/>
        <v/>
      </c>
      <c r="P341" s="250" t="str">
        <f t="shared" ca="1" si="205"/>
        <v/>
      </c>
      <c r="Q341" s="249" t="str">
        <f t="shared" ca="1" si="206"/>
        <v/>
      </c>
      <c r="R341" s="250" t="str">
        <f t="shared" ca="1" si="207"/>
        <v/>
      </c>
      <c r="S341" s="249" t="str">
        <f t="shared" ca="1" si="208"/>
        <v/>
      </c>
      <c r="T341" s="250" t="str">
        <f t="shared" ca="1" si="209"/>
        <v/>
      </c>
      <c r="U341" s="249" t="str">
        <f t="shared" ca="1" si="210"/>
        <v/>
      </c>
      <c r="V341" s="250" t="str">
        <f t="shared" ca="1" si="211"/>
        <v/>
      </c>
      <c r="W341" s="249" t="str">
        <f t="shared" ca="1" si="212"/>
        <v/>
      </c>
      <c r="X341" s="250"/>
      <c r="Y341" s="249"/>
      <c r="Z341" s="250"/>
      <c r="AA341" s="249"/>
      <c r="AB341" s="250"/>
      <c r="AC341" s="249"/>
      <c r="AD341" s="250"/>
      <c r="AE341" s="249"/>
      <c r="AF341" s="250"/>
      <c r="AG341" s="249"/>
      <c r="AH341" s="250"/>
      <c r="AI341" s="249"/>
      <c r="AJ341" s="250"/>
      <c r="AK341" s="249"/>
      <c r="AL341" s="250"/>
      <c r="AM341" s="249"/>
      <c r="AN341" s="250"/>
      <c r="AO341" s="249"/>
      <c r="AP341" s="250"/>
      <c r="AQ341" s="249"/>
      <c r="AR341" s="250"/>
      <c r="AS341" s="249"/>
      <c r="AT341" s="250"/>
      <c r="AU341" s="249"/>
      <c r="AV341" s="250"/>
      <c r="AW341" s="249"/>
      <c r="AX341" s="250"/>
      <c r="AY341" s="249"/>
      <c r="AZ341" s="250"/>
      <c r="BA341" s="249"/>
      <c r="BB341" s="250"/>
      <c r="BC341" s="249"/>
      <c r="BD341" s="250"/>
      <c r="BE341" s="249"/>
      <c r="BF341" s="250"/>
      <c r="BG341" s="249"/>
      <c r="BH341" s="250"/>
      <c r="BI341" s="249"/>
      <c r="BJ341" s="250"/>
      <c r="BK341" s="249"/>
    </row>
    <row r="342" spans="1:63" s="301" customFormat="1" ht="21" customHeight="1" x14ac:dyDescent="0.2">
      <c r="A342" s="245" t="e">
        <f t="shared" si="216"/>
        <v>#VALUE!</v>
      </c>
      <c r="B342" s="246" t="s">
        <v>1181</v>
      </c>
      <c r="C342" s="247">
        <f t="shared" ca="1" si="195"/>
        <v>12761.5</v>
      </c>
      <c r="D342" s="250">
        <f t="shared" ca="1" si="196"/>
        <v>29751</v>
      </c>
      <c r="E342" s="249">
        <f t="shared" ca="1" si="213"/>
        <v>0</v>
      </c>
      <c r="F342" s="250" t="str">
        <f t="shared" si="197"/>
        <v/>
      </c>
      <c r="G342" s="249" t="str">
        <f t="shared" si="214"/>
        <v/>
      </c>
      <c r="H342" s="250">
        <f t="shared" si="198"/>
        <v>55274</v>
      </c>
      <c r="I342" s="249">
        <f t="shared" ca="1" si="215"/>
        <v>0</v>
      </c>
      <c r="J342" s="250" t="str">
        <f t="shared" ca="1" si="199"/>
        <v/>
      </c>
      <c r="K342" s="249" t="str">
        <f t="shared" ca="1" si="200"/>
        <v/>
      </c>
      <c r="L342" s="250" t="str">
        <f t="shared" ca="1" si="201"/>
        <v/>
      </c>
      <c r="M342" s="249" t="str">
        <f t="shared" ca="1" si="202"/>
        <v/>
      </c>
      <c r="N342" s="250" t="str">
        <f t="shared" ca="1" si="203"/>
        <v/>
      </c>
      <c r="O342" s="249" t="str">
        <f t="shared" ca="1" si="204"/>
        <v/>
      </c>
      <c r="P342" s="250" t="str">
        <f t="shared" ca="1" si="205"/>
        <v/>
      </c>
      <c r="Q342" s="249" t="str">
        <f t="shared" ca="1" si="206"/>
        <v/>
      </c>
      <c r="R342" s="250" t="str">
        <f t="shared" ca="1" si="207"/>
        <v/>
      </c>
      <c r="S342" s="249" t="str">
        <f t="shared" ca="1" si="208"/>
        <v/>
      </c>
      <c r="T342" s="250" t="str">
        <f t="shared" ca="1" si="209"/>
        <v/>
      </c>
      <c r="U342" s="249" t="str">
        <f t="shared" ca="1" si="210"/>
        <v/>
      </c>
      <c r="V342" s="250" t="str">
        <f t="shared" ca="1" si="211"/>
        <v/>
      </c>
      <c r="W342" s="249" t="str">
        <f t="shared" ca="1" si="212"/>
        <v/>
      </c>
      <c r="X342" s="250"/>
      <c r="Y342" s="249"/>
      <c r="Z342" s="250"/>
      <c r="AA342" s="249"/>
      <c r="AB342" s="250"/>
      <c r="AC342" s="249"/>
      <c r="AD342" s="250"/>
      <c r="AE342" s="249"/>
      <c r="AF342" s="250"/>
      <c r="AG342" s="249"/>
      <c r="AH342" s="250"/>
      <c r="AI342" s="249"/>
      <c r="AJ342" s="250"/>
      <c r="AK342" s="249"/>
      <c r="AL342" s="250"/>
      <c r="AM342" s="249"/>
      <c r="AN342" s="250"/>
      <c r="AO342" s="249"/>
      <c r="AP342" s="250"/>
      <c r="AQ342" s="249"/>
      <c r="AR342" s="250"/>
      <c r="AS342" s="249"/>
      <c r="AT342" s="250"/>
      <c r="AU342" s="249"/>
      <c r="AV342" s="250"/>
      <c r="AW342" s="249"/>
      <c r="AX342" s="250"/>
      <c r="AY342" s="249"/>
      <c r="AZ342" s="250"/>
      <c r="BA342" s="249"/>
      <c r="BB342" s="250"/>
      <c r="BC342" s="249"/>
      <c r="BD342" s="250"/>
      <c r="BE342" s="249"/>
      <c r="BF342" s="250"/>
      <c r="BG342" s="249"/>
      <c r="BH342" s="250"/>
      <c r="BI342" s="249"/>
      <c r="BJ342" s="250"/>
      <c r="BK342" s="249"/>
    </row>
    <row r="343" spans="1:63" s="301" customFormat="1" ht="21" customHeight="1" x14ac:dyDescent="0.2">
      <c r="A343" s="245" t="e">
        <f t="shared" si="216"/>
        <v>#VALUE!</v>
      </c>
      <c r="B343" s="246" t="s">
        <v>1183</v>
      </c>
      <c r="C343" s="247">
        <f t="shared" ca="1" si="195"/>
        <v>1447250</v>
      </c>
      <c r="D343" s="250">
        <f t="shared" ca="1" si="196"/>
        <v>8950000</v>
      </c>
      <c r="E343" s="249">
        <f t="shared" ca="1" si="213"/>
        <v>0</v>
      </c>
      <c r="F343" s="250" t="str">
        <f t="shared" si="197"/>
        <v/>
      </c>
      <c r="G343" s="249" t="str">
        <f t="shared" si="214"/>
        <v/>
      </c>
      <c r="H343" s="250">
        <f t="shared" si="198"/>
        <v>11844500</v>
      </c>
      <c r="I343" s="249">
        <f t="shared" ca="1" si="215"/>
        <v>0</v>
      </c>
      <c r="J343" s="250" t="str">
        <f t="shared" ca="1" si="199"/>
        <v/>
      </c>
      <c r="K343" s="249" t="str">
        <f t="shared" ca="1" si="200"/>
        <v/>
      </c>
      <c r="L343" s="250" t="str">
        <f t="shared" ca="1" si="201"/>
        <v/>
      </c>
      <c r="M343" s="249" t="str">
        <f t="shared" ca="1" si="202"/>
        <v/>
      </c>
      <c r="N343" s="250" t="str">
        <f t="shared" ca="1" si="203"/>
        <v/>
      </c>
      <c r="O343" s="249" t="str">
        <f t="shared" ca="1" si="204"/>
        <v/>
      </c>
      <c r="P343" s="250" t="str">
        <f t="shared" ca="1" si="205"/>
        <v/>
      </c>
      <c r="Q343" s="249" t="str">
        <f t="shared" ca="1" si="206"/>
        <v/>
      </c>
      <c r="R343" s="250" t="str">
        <f t="shared" ca="1" si="207"/>
        <v/>
      </c>
      <c r="S343" s="249" t="str">
        <f t="shared" ca="1" si="208"/>
        <v/>
      </c>
      <c r="T343" s="250" t="str">
        <f t="shared" ca="1" si="209"/>
        <v/>
      </c>
      <c r="U343" s="249" t="str">
        <f t="shared" ca="1" si="210"/>
        <v/>
      </c>
      <c r="V343" s="250" t="str">
        <f t="shared" ca="1" si="211"/>
        <v/>
      </c>
      <c r="W343" s="249" t="str">
        <f t="shared" ca="1" si="212"/>
        <v/>
      </c>
      <c r="X343" s="250"/>
      <c r="Y343" s="249"/>
      <c r="Z343" s="250"/>
      <c r="AA343" s="249"/>
      <c r="AB343" s="250"/>
      <c r="AC343" s="249"/>
      <c r="AD343" s="250"/>
      <c r="AE343" s="249"/>
      <c r="AF343" s="250"/>
      <c r="AG343" s="249"/>
      <c r="AH343" s="250"/>
      <c r="AI343" s="249"/>
      <c r="AJ343" s="250"/>
      <c r="AK343" s="249"/>
      <c r="AL343" s="250"/>
      <c r="AM343" s="249"/>
      <c r="AN343" s="250"/>
      <c r="AO343" s="249"/>
      <c r="AP343" s="250"/>
      <c r="AQ343" s="249"/>
      <c r="AR343" s="250"/>
      <c r="AS343" s="249"/>
      <c r="AT343" s="250"/>
      <c r="AU343" s="249"/>
      <c r="AV343" s="250"/>
      <c r="AW343" s="249"/>
      <c r="AX343" s="250"/>
      <c r="AY343" s="249"/>
      <c r="AZ343" s="250"/>
      <c r="BA343" s="249"/>
      <c r="BB343" s="250"/>
      <c r="BC343" s="249"/>
      <c r="BD343" s="250"/>
      <c r="BE343" s="249"/>
      <c r="BF343" s="250"/>
      <c r="BG343" s="249"/>
      <c r="BH343" s="250"/>
      <c r="BI343" s="249"/>
      <c r="BJ343" s="250"/>
      <c r="BK343" s="249"/>
    </row>
    <row r="344" spans="1:63" s="301" customFormat="1" ht="21" customHeight="1" x14ac:dyDescent="0.2">
      <c r="A344" s="245" t="e">
        <f t="shared" si="216"/>
        <v>#VALUE!</v>
      </c>
      <c r="B344" s="246" t="s">
        <v>1185</v>
      </c>
      <c r="C344" s="247">
        <f t="shared" ca="1" si="195"/>
        <v>1727592</v>
      </c>
      <c r="D344" s="250">
        <f t="shared" ca="1" si="196"/>
        <v>1045704</v>
      </c>
      <c r="E344" s="249">
        <f t="shared" ca="1" si="213"/>
        <v>0</v>
      </c>
      <c r="F344" s="250" t="str">
        <f t="shared" si="197"/>
        <v/>
      </c>
      <c r="G344" s="249" t="str">
        <f t="shared" si="214"/>
        <v/>
      </c>
      <c r="H344" s="250">
        <f t="shared" si="198"/>
        <v>4500888</v>
      </c>
      <c r="I344" s="249">
        <f t="shared" ca="1" si="215"/>
        <v>0</v>
      </c>
      <c r="J344" s="250" t="str">
        <f t="shared" ca="1" si="199"/>
        <v/>
      </c>
      <c r="K344" s="249" t="str">
        <f t="shared" ca="1" si="200"/>
        <v/>
      </c>
      <c r="L344" s="250" t="str">
        <f t="shared" ca="1" si="201"/>
        <v/>
      </c>
      <c r="M344" s="249" t="str">
        <f t="shared" ca="1" si="202"/>
        <v/>
      </c>
      <c r="N344" s="250" t="str">
        <f t="shared" ca="1" si="203"/>
        <v/>
      </c>
      <c r="O344" s="249" t="str">
        <f t="shared" ca="1" si="204"/>
        <v/>
      </c>
      <c r="P344" s="250" t="str">
        <f t="shared" ca="1" si="205"/>
        <v/>
      </c>
      <c r="Q344" s="249" t="str">
        <f t="shared" ca="1" si="206"/>
        <v/>
      </c>
      <c r="R344" s="250" t="str">
        <f t="shared" ca="1" si="207"/>
        <v/>
      </c>
      <c r="S344" s="249" t="str">
        <f t="shared" ca="1" si="208"/>
        <v/>
      </c>
      <c r="T344" s="250" t="str">
        <f t="shared" ca="1" si="209"/>
        <v/>
      </c>
      <c r="U344" s="249" t="str">
        <f t="shared" ca="1" si="210"/>
        <v/>
      </c>
      <c r="V344" s="250" t="str">
        <f t="shared" ca="1" si="211"/>
        <v/>
      </c>
      <c r="W344" s="249" t="str">
        <f t="shared" ca="1" si="212"/>
        <v/>
      </c>
      <c r="X344" s="250"/>
      <c r="Y344" s="249"/>
      <c r="Z344" s="250"/>
      <c r="AA344" s="249"/>
      <c r="AB344" s="250"/>
      <c r="AC344" s="249"/>
      <c r="AD344" s="250"/>
      <c r="AE344" s="249"/>
      <c r="AF344" s="250"/>
      <c r="AG344" s="249"/>
      <c r="AH344" s="250"/>
      <c r="AI344" s="249"/>
      <c r="AJ344" s="250"/>
      <c r="AK344" s="249"/>
      <c r="AL344" s="250"/>
      <c r="AM344" s="249"/>
      <c r="AN344" s="250"/>
      <c r="AO344" s="249"/>
      <c r="AP344" s="250"/>
      <c r="AQ344" s="249"/>
      <c r="AR344" s="250"/>
      <c r="AS344" s="249"/>
      <c r="AT344" s="250"/>
      <c r="AU344" s="249"/>
      <c r="AV344" s="250"/>
      <c r="AW344" s="249"/>
      <c r="AX344" s="250"/>
      <c r="AY344" s="249"/>
      <c r="AZ344" s="250"/>
      <c r="BA344" s="249"/>
      <c r="BB344" s="250"/>
      <c r="BC344" s="249"/>
      <c r="BD344" s="250"/>
      <c r="BE344" s="249"/>
      <c r="BF344" s="250"/>
      <c r="BG344" s="249"/>
      <c r="BH344" s="250"/>
      <c r="BI344" s="249"/>
      <c r="BJ344" s="250"/>
      <c r="BK344" s="249"/>
    </row>
    <row r="345" spans="1:63" s="301" customFormat="1" ht="21" customHeight="1" x14ac:dyDescent="0.2">
      <c r="A345" s="245" t="e">
        <f t="shared" si="216"/>
        <v>#VALUE!</v>
      </c>
      <c r="B345" s="246" t="s">
        <v>1186</v>
      </c>
      <c r="C345" s="247">
        <f t="shared" ca="1" si="195"/>
        <v>309720</v>
      </c>
      <c r="D345" s="250">
        <f t="shared" ca="1" si="196"/>
        <v>1946880</v>
      </c>
      <c r="E345" s="249">
        <f t="shared" ca="1" si="213"/>
        <v>0</v>
      </c>
      <c r="F345" s="250" t="str">
        <f t="shared" si="197"/>
        <v/>
      </c>
      <c r="G345" s="249" t="str">
        <f t="shared" si="214"/>
        <v/>
      </c>
      <c r="H345" s="250">
        <f t="shared" si="198"/>
        <v>2566320</v>
      </c>
      <c r="I345" s="249">
        <f t="shared" ca="1" si="215"/>
        <v>0</v>
      </c>
      <c r="J345" s="250" t="str">
        <f t="shared" ca="1" si="199"/>
        <v/>
      </c>
      <c r="K345" s="249" t="str">
        <f t="shared" ca="1" si="200"/>
        <v/>
      </c>
      <c r="L345" s="250" t="str">
        <f t="shared" ca="1" si="201"/>
        <v/>
      </c>
      <c r="M345" s="249" t="str">
        <f t="shared" ca="1" si="202"/>
        <v/>
      </c>
      <c r="N345" s="250" t="str">
        <f t="shared" ca="1" si="203"/>
        <v/>
      </c>
      <c r="O345" s="249" t="str">
        <f t="shared" ca="1" si="204"/>
        <v/>
      </c>
      <c r="P345" s="250" t="str">
        <f t="shared" ca="1" si="205"/>
        <v/>
      </c>
      <c r="Q345" s="249" t="str">
        <f t="shared" ca="1" si="206"/>
        <v/>
      </c>
      <c r="R345" s="250" t="str">
        <f t="shared" ca="1" si="207"/>
        <v/>
      </c>
      <c r="S345" s="249" t="str">
        <f t="shared" ca="1" si="208"/>
        <v/>
      </c>
      <c r="T345" s="250" t="str">
        <f t="shared" ca="1" si="209"/>
        <v/>
      </c>
      <c r="U345" s="249" t="str">
        <f t="shared" ca="1" si="210"/>
        <v/>
      </c>
      <c r="V345" s="250" t="str">
        <f t="shared" ca="1" si="211"/>
        <v/>
      </c>
      <c r="W345" s="249" t="str">
        <f t="shared" ca="1" si="212"/>
        <v/>
      </c>
      <c r="X345" s="250"/>
      <c r="Y345" s="249"/>
      <c r="Z345" s="250"/>
      <c r="AA345" s="249"/>
      <c r="AB345" s="250"/>
      <c r="AC345" s="249"/>
      <c r="AD345" s="250"/>
      <c r="AE345" s="249"/>
      <c r="AF345" s="250"/>
      <c r="AG345" s="249"/>
      <c r="AH345" s="250"/>
      <c r="AI345" s="249"/>
      <c r="AJ345" s="250"/>
      <c r="AK345" s="249"/>
      <c r="AL345" s="250"/>
      <c r="AM345" s="249"/>
      <c r="AN345" s="250"/>
      <c r="AO345" s="249"/>
      <c r="AP345" s="250"/>
      <c r="AQ345" s="249"/>
      <c r="AR345" s="250"/>
      <c r="AS345" s="249"/>
      <c r="AT345" s="250"/>
      <c r="AU345" s="249"/>
      <c r="AV345" s="250"/>
      <c r="AW345" s="249"/>
      <c r="AX345" s="250"/>
      <c r="AY345" s="249"/>
      <c r="AZ345" s="250"/>
      <c r="BA345" s="249"/>
      <c r="BB345" s="250"/>
      <c r="BC345" s="249"/>
      <c r="BD345" s="250"/>
      <c r="BE345" s="249"/>
      <c r="BF345" s="250"/>
      <c r="BG345" s="249"/>
      <c r="BH345" s="250"/>
      <c r="BI345" s="249"/>
      <c r="BJ345" s="250"/>
      <c r="BK345" s="249"/>
    </row>
    <row r="346" spans="1:63" s="301" customFormat="1" ht="21" customHeight="1" x14ac:dyDescent="0.2">
      <c r="A346" s="245" t="e">
        <f t="shared" si="216"/>
        <v>#VALUE!</v>
      </c>
      <c r="B346" s="246" t="s">
        <v>1187</v>
      </c>
      <c r="C346" s="247">
        <f t="shared" ca="1" si="195"/>
        <v>39390</v>
      </c>
      <c r="D346" s="250">
        <f t="shared" ca="1" si="196"/>
        <v>552560</v>
      </c>
      <c r="E346" s="249">
        <f t="shared" ca="1" si="213"/>
        <v>0</v>
      </c>
      <c r="F346" s="250" t="str">
        <f t="shared" si="197"/>
        <v/>
      </c>
      <c r="G346" s="249" t="str">
        <f t="shared" si="214"/>
        <v/>
      </c>
      <c r="H346" s="250">
        <f t="shared" si="198"/>
        <v>473780</v>
      </c>
      <c r="I346" s="249">
        <f t="shared" ca="1" si="215"/>
        <v>0</v>
      </c>
      <c r="J346" s="250" t="str">
        <f t="shared" ca="1" si="199"/>
        <v/>
      </c>
      <c r="K346" s="249" t="str">
        <f t="shared" ca="1" si="200"/>
        <v/>
      </c>
      <c r="L346" s="250" t="str">
        <f t="shared" ca="1" si="201"/>
        <v/>
      </c>
      <c r="M346" s="249" t="str">
        <f t="shared" ca="1" si="202"/>
        <v/>
      </c>
      <c r="N346" s="250" t="str">
        <f t="shared" ca="1" si="203"/>
        <v/>
      </c>
      <c r="O346" s="249" t="str">
        <f t="shared" ca="1" si="204"/>
        <v/>
      </c>
      <c r="P346" s="250" t="str">
        <f t="shared" ca="1" si="205"/>
        <v/>
      </c>
      <c r="Q346" s="249" t="str">
        <f t="shared" ca="1" si="206"/>
        <v/>
      </c>
      <c r="R346" s="250" t="str">
        <f t="shared" ca="1" si="207"/>
        <v/>
      </c>
      <c r="S346" s="249" t="str">
        <f t="shared" ca="1" si="208"/>
        <v/>
      </c>
      <c r="T346" s="250" t="str">
        <f t="shared" ca="1" si="209"/>
        <v/>
      </c>
      <c r="U346" s="249" t="str">
        <f t="shared" ca="1" si="210"/>
        <v/>
      </c>
      <c r="V346" s="250" t="str">
        <f t="shared" ca="1" si="211"/>
        <v/>
      </c>
      <c r="W346" s="249" t="str">
        <f t="shared" ca="1" si="212"/>
        <v/>
      </c>
      <c r="X346" s="250"/>
      <c r="Y346" s="249"/>
      <c r="Z346" s="250"/>
      <c r="AA346" s="249"/>
      <c r="AB346" s="250"/>
      <c r="AC346" s="249"/>
      <c r="AD346" s="250"/>
      <c r="AE346" s="249"/>
      <c r="AF346" s="250"/>
      <c r="AG346" s="249"/>
      <c r="AH346" s="250"/>
      <c r="AI346" s="249"/>
      <c r="AJ346" s="250"/>
      <c r="AK346" s="249"/>
      <c r="AL346" s="250"/>
      <c r="AM346" s="249"/>
      <c r="AN346" s="250"/>
      <c r="AO346" s="249"/>
      <c r="AP346" s="250"/>
      <c r="AQ346" s="249"/>
      <c r="AR346" s="250"/>
      <c r="AS346" s="249"/>
      <c r="AT346" s="250"/>
      <c r="AU346" s="249"/>
      <c r="AV346" s="250"/>
      <c r="AW346" s="249"/>
      <c r="AX346" s="250"/>
      <c r="AY346" s="249"/>
      <c r="AZ346" s="250"/>
      <c r="BA346" s="249"/>
      <c r="BB346" s="250"/>
      <c r="BC346" s="249"/>
      <c r="BD346" s="250"/>
      <c r="BE346" s="249"/>
      <c r="BF346" s="250"/>
      <c r="BG346" s="249"/>
      <c r="BH346" s="250"/>
      <c r="BI346" s="249"/>
      <c r="BJ346" s="250"/>
      <c r="BK346" s="249"/>
    </row>
    <row r="347" spans="1:63" s="301" customFormat="1" ht="21" customHeight="1" x14ac:dyDescent="0.2">
      <c r="A347" s="245" t="e">
        <f t="shared" si="216"/>
        <v>#VALUE!</v>
      </c>
      <c r="B347" s="246" t="s">
        <v>1189</v>
      </c>
      <c r="C347" s="247">
        <f t="shared" ca="1" si="195"/>
        <v>11595</v>
      </c>
      <c r="D347" s="250">
        <f t="shared" ca="1" si="196"/>
        <v>33072</v>
      </c>
      <c r="E347" s="249">
        <f t="shared" ca="1" si="213"/>
        <v>0</v>
      </c>
      <c r="F347" s="250" t="str">
        <f t="shared" si="197"/>
        <v/>
      </c>
      <c r="G347" s="249" t="str">
        <f t="shared" si="214"/>
        <v/>
      </c>
      <c r="H347" s="250">
        <f t="shared" si="198"/>
        <v>56262</v>
      </c>
      <c r="I347" s="249">
        <f t="shared" ca="1" si="215"/>
        <v>0</v>
      </c>
      <c r="J347" s="250" t="str">
        <f t="shared" ca="1" si="199"/>
        <v/>
      </c>
      <c r="K347" s="249" t="str">
        <f t="shared" ca="1" si="200"/>
        <v/>
      </c>
      <c r="L347" s="250" t="str">
        <f t="shared" ca="1" si="201"/>
        <v/>
      </c>
      <c r="M347" s="249" t="str">
        <f t="shared" ca="1" si="202"/>
        <v/>
      </c>
      <c r="N347" s="250" t="str">
        <f t="shared" ca="1" si="203"/>
        <v/>
      </c>
      <c r="O347" s="249" t="str">
        <f t="shared" ca="1" si="204"/>
        <v/>
      </c>
      <c r="P347" s="250" t="str">
        <f t="shared" ca="1" si="205"/>
        <v/>
      </c>
      <c r="Q347" s="249" t="str">
        <f t="shared" ca="1" si="206"/>
        <v/>
      </c>
      <c r="R347" s="250" t="str">
        <f t="shared" ca="1" si="207"/>
        <v/>
      </c>
      <c r="S347" s="249" t="str">
        <f t="shared" ca="1" si="208"/>
        <v/>
      </c>
      <c r="T347" s="250" t="str">
        <f t="shared" ca="1" si="209"/>
        <v/>
      </c>
      <c r="U347" s="249" t="str">
        <f t="shared" ca="1" si="210"/>
        <v/>
      </c>
      <c r="V347" s="250" t="str">
        <f t="shared" ca="1" si="211"/>
        <v/>
      </c>
      <c r="W347" s="249" t="str">
        <f t="shared" ca="1" si="212"/>
        <v/>
      </c>
      <c r="X347" s="250"/>
      <c r="Y347" s="249"/>
      <c r="Z347" s="250"/>
      <c r="AA347" s="249"/>
      <c r="AB347" s="250"/>
      <c r="AC347" s="249"/>
      <c r="AD347" s="250"/>
      <c r="AE347" s="249"/>
      <c r="AF347" s="250"/>
      <c r="AG347" s="249"/>
      <c r="AH347" s="250"/>
      <c r="AI347" s="249"/>
      <c r="AJ347" s="250"/>
      <c r="AK347" s="249"/>
      <c r="AL347" s="250"/>
      <c r="AM347" s="249"/>
      <c r="AN347" s="250"/>
      <c r="AO347" s="249"/>
      <c r="AP347" s="250"/>
      <c r="AQ347" s="249"/>
      <c r="AR347" s="250"/>
      <c r="AS347" s="249"/>
      <c r="AT347" s="250"/>
      <c r="AU347" s="249"/>
      <c r="AV347" s="250"/>
      <c r="AW347" s="249"/>
      <c r="AX347" s="250"/>
      <c r="AY347" s="249"/>
      <c r="AZ347" s="250"/>
      <c r="BA347" s="249"/>
      <c r="BB347" s="250"/>
      <c r="BC347" s="249"/>
      <c r="BD347" s="250"/>
      <c r="BE347" s="249"/>
      <c r="BF347" s="250"/>
      <c r="BG347" s="249"/>
      <c r="BH347" s="250"/>
      <c r="BI347" s="249"/>
      <c r="BJ347" s="250"/>
      <c r="BK347" s="249"/>
    </row>
    <row r="348" spans="1:63" s="301" customFormat="1" ht="21" customHeight="1" x14ac:dyDescent="0.2">
      <c r="A348" s="245" t="e">
        <f t="shared" si="216"/>
        <v>#VALUE!</v>
      </c>
      <c r="B348" s="246" t="s">
        <v>1190</v>
      </c>
      <c r="C348" s="247">
        <f t="shared" ca="1" si="195"/>
        <v>135616</v>
      </c>
      <c r="D348" s="250">
        <f t="shared" ca="1" si="196"/>
        <v>2295072</v>
      </c>
      <c r="E348" s="249">
        <f t="shared" ca="1" si="213"/>
        <v>0</v>
      </c>
      <c r="F348" s="250" t="str">
        <f t="shared" si="197"/>
        <v/>
      </c>
      <c r="G348" s="249" t="str">
        <f t="shared" si="214"/>
        <v/>
      </c>
      <c r="H348" s="250">
        <f t="shared" si="198"/>
        <v>2566304</v>
      </c>
      <c r="I348" s="249">
        <f t="shared" ca="1" si="215"/>
        <v>0</v>
      </c>
      <c r="J348" s="250" t="str">
        <f t="shared" ca="1" si="199"/>
        <v/>
      </c>
      <c r="K348" s="249" t="str">
        <f t="shared" ca="1" si="200"/>
        <v/>
      </c>
      <c r="L348" s="250" t="str">
        <f t="shared" ca="1" si="201"/>
        <v/>
      </c>
      <c r="M348" s="249" t="str">
        <f t="shared" ca="1" si="202"/>
        <v/>
      </c>
      <c r="N348" s="250" t="str">
        <f t="shared" ca="1" si="203"/>
        <v/>
      </c>
      <c r="O348" s="249" t="str">
        <f t="shared" ca="1" si="204"/>
        <v/>
      </c>
      <c r="P348" s="250" t="str">
        <f t="shared" ca="1" si="205"/>
        <v/>
      </c>
      <c r="Q348" s="249" t="str">
        <f t="shared" ca="1" si="206"/>
        <v/>
      </c>
      <c r="R348" s="250" t="str">
        <f t="shared" ca="1" si="207"/>
        <v/>
      </c>
      <c r="S348" s="249" t="str">
        <f t="shared" ca="1" si="208"/>
        <v/>
      </c>
      <c r="T348" s="250" t="str">
        <f t="shared" ca="1" si="209"/>
        <v/>
      </c>
      <c r="U348" s="249" t="str">
        <f t="shared" ca="1" si="210"/>
        <v/>
      </c>
      <c r="V348" s="250" t="str">
        <f t="shared" ca="1" si="211"/>
        <v/>
      </c>
      <c r="W348" s="249" t="str">
        <f t="shared" ca="1" si="212"/>
        <v/>
      </c>
      <c r="X348" s="250"/>
      <c r="Y348" s="249"/>
      <c r="Z348" s="250"/>
      <c r="AA348" s="249"/>
      <c r="AB348" s="250"/>
      <c r="AC348" s="249"/>
      <c r="AD348" s="250"/>
      <c r="AE348" s="249"/>
      <c r="AF348" s="250"/>
      <c r="AG348" s="249"/>
      <c r="AH348" s="250"/>
      <c r="AI348" s="249"/>
      <c r="AJ348" s="250"/>
      <c r="AK348" s="249"/>
      <c r="AL348" s="250"/>
      <c r="AM348" s="249"/>
      <c r="AN348" s="250"/>
      <c r="AO348" s="249"/>
      <c r="AP348" s="250"/>
      <c r="AQ348" s="249"/>
      <c r="AR348" s="250"/>
      <c r="AS348" s="249"/>
      <c r="AT348" s="250"/>
      <c r="AU348" s="249"/>
      <c r="AV348" s="250"/>
      <c r="AW348" s="249"/>
      <c r="AX348" s="250"/>
      <c r="AY348" s="249"/>
      <c r="AZ348" s="250"/>
      <c r="BA348" s="249"/>
      <c r="BB348" s="250"/>
      <c r="BC348" s="249"/>
      <c r="BD348" s="250"/>
      <c r="BE348" s="249"/>
      <c r="BF348" s="250"/>
      <c r="BG348" s="249"/>
      <c r="BH348" s="250"/>
      <c r="BI348" s="249"/>
      <c r="BJ348" s="250"/>
      <c r="BK348" s="249"/>
    </row>
    <row r="349" spans="1:63" s="301" customFormat="1" ht="21" customHeight="1" x14ac:dyDescent="0.2">
      <c r="A349" s="245" t="e">
        <f t="shared" si="216"/>
        <v>#VALUE!</v>
      </c>
      <c r="B349" s="246" t="s">
        <v>1191</v>
      </c>
      <c r="C349" s="247">
        <f t="shared" ca="1" si="195"/>
        <v>121812</v>
      </c>
      <c r="D349" s="250">
        <f t="shared" ca="1" si="196"/>
        <v>98676</v>
      </c>
      <c r="E349" s="249">
        <f t="shared" ca="1" si="213"/>
        <v>0</v>
      </c>
      <c r="F349" s="250" t="str">
        <f t="shared" si="197"/>
        <v/>
      </c>
      <c r="G349" s="249" t="str">
        <f t="shared" si="214"/>
        <v/>
      </c>
      <c r="H349" s="250">
        <f t="shared" si="198"/>
        <v>342300</v>
      </c>
      <c r="I349" s="249">
        <f t="shared" ca="1" si="215"/>
        <v>0</v>
      </c>
      <c r="J349" s="250" t="str">
        <f t="shared" ca="1" si="199"/>
        <v/>
      </c>
      <c r="K349" s="249" t="str">
        <f t="shared" ca="1" si="200"/>
        <v/>
      </c>
      <c r="L349" s="250" t="str">
        <f t="shared" ca="1" si="201"/>
        <v/>
      </c>
      <c r="M349" s="249" t="str">
        <f t="shared" ca="1" si="202"/>
        <v/>
      </c>
      <c r="N349" s="250" t="str">
        <f t="shared" ca="1" si="203"/>
        <v/>
      </c>
      <c r="O349" s="249" t="str">
        <f t="shared" ca="1" si="204"/>
        <v/>
      </c>
      <c r="P349" s="250" t="str">
        <f t="shared" ca="1" si="205"/>
        <v/>
      </c>
      <c r="Q349" s="249" t="str">
        <f t="shared" ca="1" si="206"/>
        <v/>
      </c>
      <c r="R349" s="250" t="str">
        <f t="shared" ca="1" si="207"/>
        <v/>
      </c>
      <c r="S349" s="249" t="str">
        <f t="shared" ca="1" si="208"/>
        <v/>
      </c>
      <c r="T349" s="250" t="str">
        <f t="shared" ca="1" si="209"/>
        <v/>
      </c>
      <c r="U349" s="249" t="str">
        <f t="shared" ca="1" si="210"/>
        <v/>
      </c>
      <c r="V349" s="250" t="str">
        <f t="shared" ca="1" si="211"/>
        <v/>
      </c>
      <c r="W349" s="249" t="str">
        <f t="shared" ca="1" si="212"/>
        <v/>
      </c>
      <c r="X349" s="250"/>
      <c r="Y349" s="249"/>
      <c r="Z349" s="250"/>
      <c r="AA349" s="249"/>
      <c r="AB349" s="250"/>
      <c r="AC349" s="249"/>
      <c r="AD349" s="250"/>
      <c r="AE349" s="249"/>
      <c r="AF349" s="250"/>
      <c r="AG349" s="249"/>
      <c r="AH349" s="250"/>
      <c r="AI349" s="249"/>
      <c r="AJ349" s="250"/>
      <c r="AK349" s="249"/>
      <c r="AL349" s="250"/>
      <c r="AM349" s="249"/>
      <c r="AN349" s="250"/>
      <c r="AO349" s="249"/>
      <c r="AP349" s="250"/>
      <c r="AQ349" s="249"/>
      <c r="AR349" s="250"/>
      <c r="AS349" s="249"/>
      <c r="AT349" s="250"/>
      <c r="AU349" s="249"/>
      <c r="AV349" s="250"/>
      <c r="AW349" s="249"/>
      <c r="AX349" s="250"/>
      <c r="AY349" s="249"/>
      <c r="AZ349" s="250"/>
      <c r="BA349" s="249"/>
      <c r="BB349" s="250"/>
      <c r="BC349" s="249"/>
      <c r="BD349" s="250"/>
      <c r="BE349" s="249"/>
      <c r="BF349" s="250"/>
      <c r="BG349" s="249"/>
      <c r="BH349" s="250"/>
      <c r="BI349" s="249"/>
      <c r="BJ349" s="250"/>
      <c r="BK349" s="249"/>
    </row>
    <row r="350" spans="1:63" s="301" customFormat="1" ht="21" customHeight="1" x14ac:dyDescent="0.2">
      <c r="A350" s="245" t="e">
        <f t="shared" si="216"/>
        <v>#VALUE!</v>
      </c>
      <c r="B350" s="246" t="s">
        <v>1192</v>
      </c>
      <c r="C350" s="247">
        <f t="shared" ca="1" si="195"/>
        <v>272857.5</v>
      </c>
      <c r="D350" s="250">
        <f t="shared" ca="1" si="196"/>
        <v>120540</v>
      </c>
      <c r="E350" s="249">
        <f t="shared" ca="1" si="213"/>
        <v>0</v>
      </c>
      <c r="F350" s="250" t="str">
        <f t="shared" si="197"/>
        <v/>
      </c>
      <c r="G350" s="249" t="str">
        <f t="shared" si="214"/>
        <v/>
      </c>
      <c r="H350" s="250">
        <f t="shared" si="198"/>
        <v>666255</v>
      </c>
      <c r="I350" s="249">
        <f t="shared" ca="1" si="215"/>
        <v>0</v>
      </c>
      <c r="J350" s="250" t="str">
        <f t="shared" ca="1" si="199"/>
        <v/>
      </c>
      <c r="K350" s="249" t="str">
        <f t="shared" ca="1" si="200"/>
        <v/>
      </c>
      <c r="L350" s="250" t="str">
        <f t="shared" ca="1" si="201"/>
        <v/>
      </c>
      <c r="M350" s="249" t="str">
        <f t="shared" ca="1" si="202"/>
        <v/>
      </c>
      <c r="N350" s="250" t="str">
        <f t="shared" ca="1" si="203"/>
        <v/>
      </c>
      <c r="O350" s="249" t="str">
        <f t="shared" ca="1" si="204"/>
        <v/>
      </c>
      <c r="P350" s="250" t="str">
        <f t="shared" ca="1" si="205"/>
        <v/>
      </c>
      <c r="Q350" s="249" t="str">
        <f t="shared" ca="1" si="206"/>
        <v/>
      </c>
      <c r="R350" s="250" t="str">
        <f t="shared" ca="1" si="207"/>
        <v/>
      </c>
      <c r="S350" s="249" t="str">
        <f t="shared" ca="1" si="208"/>
        <v/>
      </c>
      <c r="T350" s="250" t="str">
        <f t="shared" ca="1" si="209"/>
        <v/>
      </c>
      <c r="U350" s="249" t="str">
        <f t="shared" ca="1" si="210"/>
        <v/>
      </c>
      <c r="V350" s="250" t="str">
        <f t="shared" ca="1" si="211"/>
        <v/>
      </c>
      <c r="W350" s="249" t="str">
        <f t="shared" ca="1" si="212"/>
        <v/>
      </c>
      <c r="X350" s="250"/>
      <c r="Y350" s="249"/>
      <c r="Z350" s="250"/>
      <c r="AA350" s="249"/>
      <c r="AB350" s="250"/>
      <c r="AC350" s="249"/>
      <c r="AD350" s="250"/>
      <c r="AE350" s="249"/>
      <c r="AF350" s="250"/>
      <c r="AG350" s="249"/>
      <c r="AH350" s="250"/>
      <c r="AI350" s="249"/>
      <c r="AJ350" s="250"/>
      <c r="AK350" s="249"/>
      <c r="AL350" s="250"/>
      <c r="AM350" s="249"/>
      <c r="AN350" s="250"/>
      <c r="AO350" s="249"/>
      <c r="AP350" s="250"/>
      <c r="AQ350" s="249"/>
      <c r="AR350" s="250"/>
      <c r="AS350" s="249"/>
      <c r="AT350" s="250"/>
      <c r="AU350" s="249"/>
      <c r="AV350" s="250"/>
      <c r="AW350" s="249"/>
      <c r="AX350" s="250"/>
      <c r="AY350" s="249"/>
      <c r="AZ350" s="250"/>
      <c r="BA350" s="249"/>
      <c r="BB350" s="250"/>
      <c r="BC350" s="249"/>
      <c r="BD350" s="250"/>
      <c r="BE350" s="249"/>
      <c r="BF350" s="250"/>
      <c r="BG350" s="249"/>
      <c r="BH350" s="250"/>
      <c r="BI350" s="249"/>
      <c r="BJ350" s="250"/>
      <c r="BK350" s="249"/>
    </row>
    <row r="351" spans="1:63" s="301" customFormat="1" ht="21" customHeight="1" x14ac:dyDescent="0.2">
      <c r="A351" s="245" t="e">
        <f t="shared" si="216"/>
        <v>#VALUE!</v>
      </c>
      <c r="B351" s="246" t="s">
        <v>1193</v>
      </c>
      <c r="C351" s="247">
        <f t="shared" ca="1" si="195"/>
        <v>0</v>
      </c>
      <c r="D351" s="250">
        <f t="shared" ca="1" si="196"/>
        <v>0</v>
      </c>
      <c r="E351" s="249">
        <f t="shared" ca="1" si="213"/>
        <v>0</v>
      </c>
      <c r="F351" s="250" t="str">
        <f t="shared" si="197"/>
        <v/>
      </c>
      <c r="G351" s="249" t="str">
        <f t="shared" si="214"/>
        <v/>
      </c>
      <c r="H351" s="250">
        <f t="shared" si="198"/>
        <v>0</v>
      </c>
      <c r="I351" s="249">
        <f t="shared" ca="1" si="215"/>
        <v>0</v>
      </c>
      <c r="J351" s="250" t="str">
        <f t="shared" ca="1" si="199"/>
        <v/>
      </c>
      <c r="K351" s="249" t="str">
        <f t="shared" ca="1" si="200"/>
        <v/>
      </c>
      <c r="L351" s="250" t="str">
        <f t="shared" ca="1" si="201"/>
        <v/>
      </c>
      <c r="M351" s="249" t="str">
        <f t="shared" ca="1" si="202"/>
        <v/>
      </c>
      <c r="N351" s="250" t="str">
        <f t="shared" ca="1" si="203"/>
        <v/>
      </c>
      <c r="O351" s="249" t="str">
        <f t="shared" ca="1" si="204"/>
        <v/>
      </c>
      <c r="P351" s="250" t="str">
        <f t="shared" ca="1" si="205"/>
        <v/>
      </c>
      <c r="Q351" s="249" t="str">
        <f t="shared" ca="1" si="206"/>
        <v/>
      </c>
      <c r="R351" s="250" t="str">
        <f t="shared" ca="1" si="207"/>
        <v/>
      </c>
      <c r="S351" s="249" t="str">
        <f t="shared" ca="1" si="208"/>
        <v/>
      </c>
      <c r="T351" s="250" t="str">
        <f t="shared" ca="1" si="209"/>
        <v/>
      </c>
      <c r="U351" s="249" t="str">
        <f t="shared" ca="1" si="210"/>
        <v/>
      </c>
      <c r="V351" s="250" t="str">
        <f t="shared" ca="1" si="211"/>
        <v/>
      </c>
      <c r="W351" s="249" t="str">
        <f t="shared" ca="1" si="212"/>
        <v/>
      </c>
      <c r="X351" s="250"/>
      <c r="Y351" s="249"/>
      <c r="Z351" s="250"/>
      <c r="AA351" s="249"/>
      <c r="AB351" s="250"/>
      <c r="AC351" s="249"/>
      <c r="AD351" s="250"/>
      <c r="AE351" s="249"/>
      <c r="AF351" s="250"/>
      <c r="AG351" s="249"/>
      <c r="AH351" s="250"/>
      <c r="AI351" s="249"/>
      <c r="AJ351" s="250"/>
      <c r="AK351" s="249"/>
      <c r="AL351" s="250"/>
      <c r="AM351" s="249"/>
      <c r="AN351" s="250"/>
      <c r="AO351" s="249"/>
      <c r="AP351" s="250"/>
      <c r="AQ351" s="249"/>
      <c r="AR351" s="250"/>
      <c r="AS351" s="249"/>
      <c r="AT351" s="250"/>
      <c r="AU351" s="249"/>
      <c r="AV351" s="250"/>
      <c r="AW351" s="249"/>
      <c r="AX351" s="250"/>
      <c r="AY351" s="249"/>
      <c r="AZ351" s="250"/>
      <c r="BA351" s="249"/>
      <c r="BB351" s="250"/>
      <c r="BC351" s="249"/>
      <c r="BD351" s="250"/>
      <c r="BE351" s="249"/>
      <c r="BF351" s="250"/>
      <c r="BG351" s="249"/>
      <c r="BH351" s="250"/>
      <c r="BI351" s="249"/>
      <c r="BJ351" s="250"/>
      <c r="BK351" s="249"/>
    </row>
    <row r="352" spans="1:63" s="301" customFormat="1" ht="21" customHeight="1" x14ac:dyDescent="0.2">
      <c r="A352" s="245" t="e">
        <f t="shared" si="216"/>
        <v>#VALUE!</v>
      </c>
      <c r="B352" s="246" t="s">
        <v>1194</v>
      </c>
      <c r="C352" s="247">
        <f t="shared" ca="1" si="195"/>
        <v>194442.5</v>
      </c>
      <c r="D352" s="250">
        <f t="shared" ca="1" si="196"/>
        <v>1442070</v>
      </c>
      <c r="E352" s="249">
        <f t="shared" ca="1" si="213"/>
        <v>0</v>
      </c>
      <c r="F352" s="250" t="str">
        <f t="shared" si="197"/>
        <v/>
      </c>
      <c r="G352" s="249" t="str">
        <f t="shared" si="214"/>
        <v/>
      </c>
      <c r="H352" s="250">
        <f t="shared" si="198"/>
        <v>1830955</v>
      </c>
      <c r="I352" s="249">
        <f t="shared" ca="1" si="215"/>
        <v>0</v>
      </c>
      <c r="J352" s="250" t="str">
        <f t="shared" ca="1" si="199"/>
        <v/>
      </c>
      <c r="K352" s="249" t="str">
        <f t="shared" ca="1" si="200"/>
        <v/>
      </c>
      <c r="L352" s="250" t="str">
        <f t="shared" ca="1" si="201"/>
        <v/>
      </c>
      <c r="M352" s="249" t="str">
        <f t="shared" ca="1" si="202"/>
        <v/>
      </c>
      <c r="N352" s="250" t="str">
        <f t="shared" ca="1" si="203"/>
        <v/>
      </c>
      <c r="O352" s="249" t="str">
        <f t="shared" ca="1" si="204"/>
        <v/>
      </c>
      <c r="P352" s="250" t="str">
        <f t="shared" ca="1" si="205"/>
        <v/>
      </c>
      <c r="Q352" s="249" t="str">
        <f t="shared" ca="1" si="206"/>
        <v/>
      </c>
      <c r="R352" s="250" t="str">
        <f t="shared" ca="1" si="207"/>
        <v/>
      </c>
      <c r="S352" s="249" t="str">
        <f t="shared" ca="1" si="208"/>
        <v/>
      </c>
      <c r="T352" s="250" t="str">
        <f t="shared" ca="1" si="209"/>
        <v/>
      </c>
      <c r="U352" s="249" t="str">
        <f t="shared" ca="1" si="210"/>
        <v/>
      </c>
      <c r="V352" s="250" t="str">
        <f t="shared" ca="1" si="211"/>
        <v/>
      </c>
      <c r="W352" s="249" t="str">
        <f t="shared" ca="1" si="212"/>
        <v/>
      </c>
      <c r="X352" s="250"/>
      <c r="Y352" s="249"/>
      <c r="Z352" s="250"/>
      <c r="AA352" s="249"/>
      <c r="AB352" s="250"/>
      <c r="AC352" s="249"/>
      <c r="AD352" s="250"/>
      <c r="AE352" s="249"/>
      <c r="AF352" s="250"/>
      <c r="AG352" s="249"/>
      <c r="AH352" s="250"/>
      <c r="AI352" s="249"/>
      <c r="AJ352" s="250"/>
      <c r="AK352" s="249"/>
      <c r="AL352" s="250"/>
      <c r="AM352" s="249"/>
      <c r="AN352" s="250"/>
      <c r="AO352" s="249"/>
      <c r="AP352" s="250"/>
      <c r="AQ352" s="249"/>
      <c r="AR352" s="250"/>
      <c r="AS352" s="249"/>
      <c r="AT352" s="250"/>
      <c r="AU352" s="249"/>
      <c r="AV352" s="250"/>
      <c r="AW352" s="249"/>
      <c r="AX352" s="250"/>
      <c r="AY352" s="249"/>
      <c r="AZ352" s="250"/>
      <c r="BA352" s="249"/>
      <c r="BB352" s="250"/>
      <c r="BC352" s="249"/>
      <c r="BD352" s="250"/>
      <c r="BE352" s="249"/>
      <c r="BF352" s="250"/>
      <c r="BG352" s="249"/>
      <c r="BH352" s="250"/>
      <c r="BI352" s="249"/>
      <c r="BJ352" s="250"/>
      <c r="BK352" s="249"/>
    </row>
    <row r="353" spans="1:63" s="301" customFormat="1" ht="21" customHeight="1" x14ac:dyDescent="0.2">
      <c r="A353" s="245" t="e">
        <f t="shared" si="216"/>
        <v>#VALUE!</v>
      </c>
      <c r="B353" s="246" t="s">
        <v>1205</v>
      </c>
      <c r="C353" s="247">
        <f t="shared" ca="1" si="195"/>
        <v>186437.5</v>
      </c>
      <c r="D353" s="250">
        <f t="shared" ca="1" si="196"/>
        <v>1017500</v>
      </c>
      <c r="E353" s="249">
        <f t="shared" ca="1" si="213"/>
        <v>0</v>
      </c>
      <c r="F353" s="250" t="str">
        <f t="shared" si="197"/>
        <v/>
      </c>
      <c r="G353" s="249" t="str">
        <f t="shared" si="214"/>
        <v/>
      </c>
      <c r="H353" s="250">
        <f t="shared" si="198"/>
        <v>644625</v>
      </c>
      <c r="I353" s="249">
        <f t="shared" ca="1" si="215"/>
        <v>0</v>
      </c>
      <c r="J353" s="250" t="str">
        <f t="shared" ca="1" si="199"/>
        <v/>
      </c>
      <c r="K353" s="249" t="str">
        <f t="shared" ca="1" si="200"/>
        <v/>
      </c>
      <c r="L353" s="250" t="str">
        <f t="shared" ca="1" si="201"/>
        <v/>
      </c>
      <c r="M353" s="249" t="str">
        <f t="shared" ca="1" si="202"/>
        <v/>
      </c>
      <c r="N353" s="250" t="str">
        <f t="shared" ca="1" si="203"/>
        <v/>
      </c>
      <c r="O353" s="249" t="str">
        <f t="shared" ca="1" si="204"/>
        <v/>
      </c>
      <c r="P353" s="250" t="str">
        <f t="shared" ca="1" si="205"/>
        <v/>
      </c>
      <c r="Q353" s="249" t="str">
        <f t="shared" ca="1" si="206"/>
        <v/>
      </c>
      <c r="R353" s="250" t="str">
        <f t="shared" ca="1" si="207"/>
        <v/>
      </c>
      <c r="S353" s="249" t="str">
        <f t="shared" ca="1" si="208"/>
        <v/>
      </c>
      <c r="T353" s="250" t="str">
        <f t="shared" ca="1" si="209"/>
        <v/>
      </c>
      <c r="U353" s="249" t="str">
        <f t="shared" ca="1" si="210"/>
        <v/>
      </c>
      <c r="V353" s="250" t="str">
        <f t="shared" ca="1" si="211"/>
        <v/>
      </c>
      <c r="W353" s="249" t="str">
        <f t="shared" ca="1" si="212"/>
        <v/>
      </c>
      <c r="X353" s="250"/>
      <c r="Y353" s="249"/>
      <c r="Z353" s="250"/>
      <c r="AA353" s="249"/>
      <c r="AB353" s="250"/>
      <c r="AC353" s="249"/>
      <c r="AD353" s="250"/>
      <c r="AE353" s="249"/>
      <c r="AF353" s="250"/>
      <c r="AG353" s="249"/>
      <c r="AH353" s="250"/>
      <c r="AI353" s="249"/>
      <c r="AJ353" s="250"/>
      <c r="AK353" s="249"/>
      <c r="AL353" s="250"/>
      <c r="AM353" s="249"/>
      <c r="AN353" s="250"/>
      <c r="AO353" s="249"/>
      <c r="AP353" s="250"/>
      <c r="AQ353" s="249"/>
      <c r="AR353" s="250"/>
      <c r="AS353" s="249"/>
      <c r="AT353" s="250"/>
      <c r="AU353" s="249"/>
      <c r="AV353" s="250"/>
      <c r="AW353" s="249"/>
      <c r="AX353" s="250"/>
      <c r="AY353" s="249"/>
      <c r="AZ353" s="250"/>
      <c r="BA353" s="249"/>
      <c r="BB353" s="250"/>
      <c r="BC353" s="249"/>
      <c r="BD353" s="250"/>
      <c r="BE353" s="249"/>
      <c r="BF353" s="250"/>
      <c r="BG353" s="249"/>
      <c r="BH353" s="250"/>
      <c r="BI353" s="249"/>
      <c r="BJ353" s="250"/>
      <c r="BK353" s="249"/>
    </row>
    <row r="354" spans="1:63" s="301" customFormat="1" ht="21" customHeight="1" x14ac:dyDescent="0.2">
      <c r="A354" s="245" t="e">
        <f t="shared" si="216"/>
        <v>#VALUE!</v>
      </c>
      <c r="B354" s="246" t="s">
        <v>1206</v>
      </c>
      <c r="C354" s="247">
        <f t="shared" ca="1" si="195"/>
        <v>43312.5</v>
      </c>
      <c r="D354" s="250">
        <f t="shared" ca="1" si="196"/>
        <v>326970</v>
      </c>
      <c r="E354" s="249">
        <f t="shared" ca="1" si="213"/>
        <v>0</v>
      </c>
      <c r="F354" s="250" t="str">
        <f t="shared" si="197"/>
        <v/>
      </c>
      <c r="G354" s="249" t="str">
        <f t="shared" si="214"/>
        <v/>
      </c>
      <c r="H354" s="250">
        <f t="shared" si="198"/>
        <v>240345</v>
      </c>
      <c r="I354" s="249">
        <f t="shared" ca="1" si="215"/>
        <v>0</v>
      </c>
      <c r="J354" s="250" t="str">
        <f t="shared" ca="1" si="199"/>
        <v/>
      </c>
      <c r="K354" s="249" t="str">
        <f t="shared" ca="1" si="200"/>
        <v/>
      </c>
      <c r="L354" s="250" t="str">
        <f t="shared" ca="1" si="201"/>
        <v/>
      </c>
      <c r="M354" s="249" t="str">
        <f t="shared" ca="1" si="202"/>
        <v/>
      </c>
      <c r="N354" s="250" t="str">
        <f t="shared" ca="1" si="203"/>
        <v/>
      </c>
      <c r="O354" s="249" t="str">
        <f t="shared" ca="1" si="204"/>
        <v/>
      </c>
      <c r="P354" s="250" t="str">
        <f t="shared" ca="1" si="205"/>
        <v/>
      </c>
      <c r="Q354" s="249" t="str">
        <f t="shared" ca="1" si="206"/>
        <v/>
      </c>
      <c r="R354" s="250" t="str">
        <f t="shared" ca="1" si="207"/>
        <v/>
      </c>
      <c r="S354" s="249" t="str">
        <f t="shared" ca="1" si="208"/>
        <v/>
      </c>
      <c r="T354" s="250" t="str">
        <f t="shared" ca="1" si="209"/>
        <v/>
      </c>
      <c r="U354" s="249" t="str">
        <f t="shared" ca="1" si="210"/>
        <v/>
      </c>
      <c r="V354" s="250" t="str">
        <f t="shared" ca="1" si="211"/>
        <v/>
      </c>
      <c r="W354" s="249" t="str">
        <f t="shared" ca="1" si="212"/>
        <v/>
      </c>
      <c r="X354" s="250"/>
      <c r="Y354" s="249"/>
      <c r="Z354" s="250"/>
      <c r="AA354" s="249"/>
      <c r="AB354" s="250"/>
      <c r="AC354" s="249"/>
      <c r="AD354" s="250"/>
      <c r="AE354" s="249"/>
      <c r="AF354" s="250"/>
      <c r="AG354" s="249"/>
      <c r="AH354" s="250"/>
      <c r="AI354" s="249"/>
      <c r="AJ354" s="250"/>
      <c r="AK354" s="249"/>
      <c r="AL354" s="250"/>
      <c r="AM354" s="249"/>
      <c r="AN354" s="250"/>
      <c r="AO354" s="249"/>
      <c r="AP354" s="250"/>
      <c r="AQ354" s="249"/>
      <c r="AR354" s="250"/>
      <c r="AS354" s="249"/>
      <c r="AT354" s="250"/>
      <c r="AU354" s="249"/>
      <c r="AV354" s="250"/>
      <c r="AW354" s="249"/>
      <c r="AX354" s="250"/>
      <c r="AY354" s="249"/>
      <c r="AZ354" s="250"/>
      <c r="BA354" s="249"/>
      <c r="BB354" s="250"/>
      <c r="BC354" s="249"/>
      <c r="BD354" s="250"/>
      <c r="BE354" s="249"/>
      <c r="BF354" s="250"/>
      <c r="BG354" s="249"/>
      <c r="BH354" s="250"/>
      <c r="BI354" s="249"/>
      <c r="BJ354" s="250"/>
      <c r="BK354" s="249"/>
    </row>
    <row r="355" spans="1:63" s="301" customFormat="1" ht="21" customHeight="1" x14ac:dyDescent="0.2">
      <c r="A355" s="245" t="e">
        <f t="shared" si="216"/>
        <v>#VALUE!</v>
      </c>
      <c r="B355" s="246" t="s">
        <v>1207</v>
      </c>
      <c r="C355" s="247">
        <f t="shared" ca="1" si="195"/>
        <v>25927.5</v>
      </c>
      <c r="D355" s="250">
        <f t="shared" ca="1" si="196"/>
        <v>107055</v>
      </c>
      <c r="E355" s="249">
        <f t="shared" ca="1" si="213"/>
        <v>0</v>
      </c>
      <c r="F355" s="250" t="str">
        <f t="shared" si="197"/>
        <v/>
      </c>
      <c r="G355" s="249" t="str">
        <f t="shared" si="214"/>
        <v/>
      </c>
      <c r="H355" s="250">
        <f t="shared" si="198"/>
        <v>55200</v>
      </c>
      <c r="I355" s="249">
        <f t="shared" ca="1" si="215"/>
        <v>0</v>
      </c>
      <c r="J355" s="250" t="str">
        <f t="shared" ca="1" si="199"/>
        <v/>
      </c>
      <c r="K355" s="249" t="str">
        <f t="shared" ca="1" si="200"/>
        <v/>
      </c>
      <c r="L355" s="250" t="str">
        <f t="shared" ca="1" si="201"/>
        <v/>
      </c>
      <c r="M355" s="249" t="str">
        <f t="shared" ca="1" si="202"/>
        <v/>
      </c>
      <c r="N355" s="250" t="str">
        <f t="shared" ca="1" si="203"/>
        <v/>
      </c>
      <c r="O355" s="249" t="str">
        <f t="shared" ca="1" si="204"/>
        <v/>
      </c>
      <c r="P355" s="250" t="str">
        <f t="shared" ca="1" si="205"/>
        <v/>
      </c>
      <c r="Q355" s="249" t="str">
        <f t="shared" ca="1" si="206"/>
        <v/>
      </c>
      <c r="R355" s="250" t="str">
        <f t="shared" ca="1" si="207"/>
        <v/>
      </c>
      <c r="S355" s="249" t="str">
        <f t="shared" ca="1" si="208"/>
        <v/>
      </c>
      <c r="T355" s="250" t="str">
        <f t="shared" ca="1" si="209"/>
        <v/>
      </c>
      <c r="U355" s="249" t="str">
        <f t="shared" ca="1" si="210"/>
        <v/>
      </c>
      <c r="V355" s="250" t="str">
        <f t="shared" ca="1" si="211"/>
        <v/>
      </c>
      <c r="W355" s="249" t="str">
        <f t="shared" ca="1" si="212"/>
        <v/>
      </c>
      <c r="X355" s="250"/>
      <c r="Y355" s="249"/>
      <c r="Z355" s="250"/>
      <c r="AA355" s="249"/>
      <c r="AB355" s="250"/>
      <c r="AC355" s="249"/>
      <c r="AD355" s="250"/>
      <c r="AE355" s="249"/>
      <c r="AF355" s="250"/>
      <c r="AG355" s="249"/>
      <c r="AH355" s="250"/>
      <c r="AI355" s="249"/>
      <c r="AJ355" s="250"/>
      <c r="AK355" s="249"/>
      <c r="AL355" s="250"/>
      <c r="AM355" s="249"/>
      <c r="AN355" s="250"/>
      <c r="AO355" s="249"/>
      <c r="AP355" s="250"/>
      <c r="AQ355" s="249"/>
      <c r="AR355" s="250"/>
      <c r="AS355" s="249"/>
      <c r="AT355" s="250"/>
      <c r="AU355" s="249"/>
      <c r="AV355" s="250"/>
      <c r="AW355" s="249"/>
      <c r="AX355" s="250"/>
      <c r="AY355" s="249"/>
      <c r="AZ355" s="250"/>
      <c r="BA355" s="249"/>
      <c r="BB355" s="250"/>
      <c r="BC355" s="249"/>
      <c r="BD355" s="250"/>
      <c r="BE355" s="249"/>
      <c r="BF355" s="250"/>
      <c r="BG355" s="249"/>
      <c r="BH355" s="250"/>
      <c r="BI355" s="249"/>
      <c r="BJ355" s="250"/>
      <c r="BK355" s="249"/>
    </row>
    <row r="356" spans="1:63" s="301" customFormat="1" ht="21" customHeight="1" x14ac:dyDescent="0.2">
      <c r="A356" s="245" t="e">
        <f t="shared" si="216"/>
        <v>#VALUE!</v>
      </c>
      <c r="B356" s="246" t="s">
        <v>1208</v>
      </c>
      <c r="C356" s="247">
        <f t="shared" ca="1" si="195"/>
        <v>97700</v>
      </c>
      <c r="D356" s="250">
        <f t="shared" ca="1" si="196"/>
        <v>1121900</v>
      </c>
      <c r="E356" s="249">
        <f t="shared" ca="1" si="213"/>
        <v>0</v>
      </c>
      <c r="F356" s="250" t="str">
        <f t="shared" si="197"/>
        <v/>
      </c>
      <c r="G356" s="249" t="str">
        <f t="shared" si="214"/>
        <v/>
      </c>
      <c r="H356" s="250">
        <f t="shared" si="198"/>
        <v>926500</v>
      </c>
      <c r="I356" s="249">
        <f t="shared" ca="1" si="215"/>
        <v>0</v>
      </c>
      <c r="J356" s="250" t="str">
        <f t="shared" ca="1" si="199"/>
        <v/>
      </c>
      <c r="K356" s="249" t="str">
        <f t="shared" ca="1" si="200"/>
        <v/>
      </c>
      <c r="L356" s="250" t="str">
        <f t="shared" ca="1" si="201"/>
        <v/>
      </c>
      <c r="M356" s="249" t="str">
        <f t="shared" ca="1" si="202"/>
        <v/>
      </c>
      <c r="N356" s="250" t="str">
        <f t="shared" ca="1" si="203"/>
        <v/>
      </c>
      <c r="O356" s="249" t="str">
        <f t="shared" ca="1" si="204"/>
        <v/>
      </c>
      <c r="P356" s="250" t="str">
        <f t="shared" ca="1" si="205"/>
        <v/>
      </c>
      <c r="Q356" s="249" t="str">
        <f t="shared" ca="1" si="206"/>
        <v/>
      </c>
      <c r="R356" s="250" t="str">
        <f t="shared" ca="1" si="207"/>
        <v/>
      </c>
      <c r="S356" s="249" t="str">
        <f t="shared" ca="1" si="208"/>
        <v/>
      </c>
      <c r="T356" s="250" t="str">
        <f t="shared" ca="1" si="209"/>
        <v/>
      </c>
      <c r="U356" s="249" t="str">
        <f t="shared" ca="1" si="210"/>
        <v/>
      </c>
      <c r="V356" s="250" t="str">
        <f t="shared" ca="1" si="211"/>
        <v/>
      </c>
      <c r="W356" s="249" t="str">
        <f t="shared" ca="1" si="212"/>
        <v/>
      </c>
      <c r="X356" s="250"/>
      <c r="Y356" s="249"/>
      <c r="Z356" s="250"/>
      <c r="AA356" s="249"/>
      <c r="AB356" s="250"/>
      <c r="AC356" s="249"/>
      <c r="AD356" s="250"/>
      <c r="AE356" s="249"/>
      <c r="AF356" s="250"/>
      <c r="AG356" s="249"/>
      <c r="AH356" s="250"/>
      <c r="AI356" s="249"/>
      <c r="AJ356" s="250"/>
      <c r="AK356" s="249"/>
      <c r="AL356" s="250"/>
      <c r="AM356" s="249"/>
      <c r="AN356" s="250"/>
      <c r="AO356" s="249"/>
      <c r="AP356" s="250"/>
      <c r="AQ356" s="249"/>
      <c r="AR356" s="250"/>
      <c r="AS356" s="249"/>
      <c r="AT356" s="250"/>
      <c r="AU356" s="249"/>
      <c r="AV356" s="250"/>
      <c r="AW356" s="249"/>
      <c r="AX356" s="250"/>
      <c r="AY356" s="249"/>
      <c r="AZ356" s="250"/>
      <c r="BA356" s="249"/>
      <c r="BB356" s="250"/>
      <c r="BC356" s="249"/>
      <c r="BD356" s="250"/>
      <c r="BE356" s="249"/>
      <c r="BF356" s="250"/>
      <c r="BG356" s="249"/>
      <c r="BH356" s="250"/>
      <c r="BI356" s="249"/>
      <c r="BJ356" s="250"/>
      <c r="BK356" s="249"/>
    </row>
    <row r="357" spans="1:63" s="301" customFormat="1" ht="21" customHeight="1" x14ac:dyDescent="0.2">
      <c r="A357" s="245" t="e">
        <f t="shared" si="216"/>
        <v>#VALUE!</v>
      </c>
      <c r="B357" s="246" t="s">
        <v>1209</v>
      </c>
      <c r="C357" s="247">
        <f t="shared" ca="1" si="195"/>
        <v>21112.5</v>
      </c>
      <c r="D357" s="250">
        <f t="shared" ca="1" si="196"/>
        <v>138210</v>
      </c>
      <c r="E357" s="249">
        <f t="shared" ca="1" si="213"/>
        <v>0</v>
      </c>
      <c r="F357" s="250" t="str">
        <f t="shared" si="197"/>
        <v/>
      </c>
      <c r="G357" s="249" t="str">
        <f t="shared" si="214"/>
        <v/>
      </c>
      <c r="H357" s="250">
        <f t="shared" si="198"/>
        <v>95985</v>
      </c>
      <c r="I357" s="249">
        <f t="shared" ca="1" si="215"/>
        <v>0</v>
      </c>
      <c r="J357" s="250" t="str">
        <f t="shared" ca="1" si="199"/>
        <v/>
      </c>
      <c r="K357" s="249" t="str">
        <f t="shared" ca="1" si="200"/>
        <v/>
      </c>
      <c r="L357" s="250" t="str">
        <f t="shared" ca="1" si="201"/>
        <v/>
      </c>
      <c r="M357" s="249" t="str">
        <f t="shared" ca="1" si="202"/>
        <v/>
      </c>
      <c r="N357" s="250" t="str">
        <f t="shared" ca="1" si="203"/>
        <v/>
      </c>
      <c r="O357" s="249" t="str">
        <f t="shared" ca="1" si="204"/>
        <v/>
      </c>
      <c r="P357" s="250" t="str">
        <f t="shared" ca="1" si="205"/>
        <v/>
      </c>
      <c r="Q357" s="249" t="str">
        <f t="shared" ca="1" si="206"/>
        <v/>
      </c>
      <c r="R357" s="250" t="str">
        <f t="shared" ca="1" si="207"/>
        <v/>
      </c>
      <c r="S357" s="249" t="str">
        <f t="shared" ca="1" si="208"/>
        <v/>
      </c>
      <c r="T357" s="250" t="str">
        <f t="shared" ca="1" si="209"/>
        <v/>
      </c>
      <c r="U357" s="249" t="str">
        <f t="shared" ca="1" si="210"/>
        <v/>
      </c>
      <c r="V357" s="250" t="str">
        <f t="shared" ca="1" si="211"/>
        <v/>
      </c>
      <c r="W357" s="249" t="str">
        <f t="shared" ca="1" si="212"/>
        <v/>
      </c>
      <c r="X357" s="250"/>
      <c r="Y357" s="249"/>
      <c r="Z357" s="250"/>
      <c r="AA357" s="249"/>
      <c r="AB357" s="250"/>
      <c r="AC357" s="249"/>
      <c r="AD357" s="250"/>
      <c r="AE357" s="249"/>
      <c r="AF357" s="250"/>
      <c r="AG357" s="249"/>
      <c r="AH357" s="250"/>
      <c r="AI357" s="249"/>
      <c r="AJ357" s="250"/>
      <c r="AK357" s="249"/>
      <c r="AL357" s="250"/>
      <c r="AM357" s="249"/>
      <c r="AN357" s="250"/>
      <c r="AO357" s="249"/>
      <c r="AP357" s="250"/>
      <c r="AQ357" s="249"/>
      <c r="AR357" s="250"/>
      <c r="AS357" s="249"/>
      <c r="AT357" s="250"/>
      <c r="AU357" s="249"/>
      <c r="AV357" s="250"/>
      <c r="AW357" s="249"/>
      <c r="AX357" s="250"/>
      <c r="AY357" s="249"/>
      <c r="AZ357" s="250"/>
      <c r="BA357" s="249"/>
      <c r="BB357" s="250"/>
      <c r="BC357" s="249"/>
      <c r="BD357" s="250"/>
      <c r="BE357" s="249"/>
      <c r="BF357" s="250"/>
      <c r="BG357" s="249"/>
      <c r="BH357" s="250"/>
      <c r="BI357" s="249"/>
      <c r="BJ357" s="250"/>
      <c r="BK357" s="249"/>
    </row>
    <row r="358" spans="1:63" s="301" customFormat="1" ht="21" customHeight="1" x14ac:dyDescent="0.2">
      <c r="A358" s="245" t="e">
        <f t="shared" si="216"/>
        <v>#VALUE!</v>
      </c>
      <c r="B358" s="246" t="s">
        <v>1210</v>
      </c>
      <c r="C358" s="247">
        <f t="shared" ca="1" si="195"/>
        <v>4592</v>
      </c>
      <c r="D358" s="250">
        <f t="shared" ca="1" si="196"/>
        <v>55288</v>
      </c>
      <c r="E358" s="249">
        <f t="shared" ca="1" si="213"/>
        <v>0</v>
      </c>
      <c r="F358" s="250" t="str">
        <f t="shared" si="197"/>
        <v/>
      </c>
      <c r="G358" s="249" t="str">
        <f t="shared" si="214"/>
        <v/>
      </c>
      <c r="H358" s="250">
        <f t="shared" si="198"/>
        <v>46104</v>
      </c>
      <c r="I358" s="249">
        <f t="shared" ca="1" si="215"/>
        <v>0</v>
      </c>
      <c r="J358" s="250" t="str">
        <f t="shared" ca="1" si="199"/>
        <v/>
      </c>
      <c r="K358" s="249" t="str">
        <f t="shared" ca="1" si="200"/>
        <v/>
      </c>
      <c r="L358" s="250" t="str">
        <f t="shared" ca="1" si="201"/>
        <v/>
      </c>
      <c r="M358" s="249" t="str">
        <f t="shared" ca="1" si="202"/>
        <v/>
      </c>
      <c r="N358" s="250" t="str">
        <f t="shared" ca="1" si="203"/>
        <v/>
      </c>
      <c r="O358" s="249" t="str">
        <f t="shared" ca="1" si="204"/>
        <v/>
      </c>
      <c r="P358" s="250" t="str">
        <f t="shared" ca="1" si="205"/>
        <v/>
      </c>
      <c r="Q358" s="249" t="str">
        <f t="shared" ca="1" si="206"/>
        <v/>
      </c>
      <c r="R358" s="250" t="str">
        <f t="shared" ca="1" si="207"/>
        <v/>
      </c>
      <c r="S358" s="249" t="str">
        <f t="shared" ca="1" si="208"/>
        <v/>
      </c>
      <c r="T358" s="250" t="str">
        <f t="shared" ca="1" si="209"/>
        <v/>
      </c>
      <c r="U358" s="249" t="str">
        <f t="shared" ca="1" si="210"/>
        <v/>
      </c>
      <c r="V358" s="250" t="str">
        <f t="shared" ca="1" si="211"/>
        <v/>
      </c>
      <c r="W358" s="249" t="str">
        <f t="shared" ca="1" si="212"/>
        <v/>
      </c>
      <c r="X358" s="250"/>
      <c r="Y358" s="249"/>
      <c r="Z358" s="250"/>
      <c r="AA358" s="249"/>
      <c r="AB358" s="250"/>
      <c r="AC358" s="249"/>
      <c r="AD358" s="250"/>
      <c r="AE358" s="249"/>
      <c r="AF358" s="250"/>
      <c r="AG358" s="249"/>
      <c r="AH358" s="250"/>
      <c r="AI358" s="249"/>
      <c r="AJ358" s="250"/>
      <c r="AK358" s="249"/>
      <c r="AL358" s="250"/>
      <c r="AM358" s="249"/>
      <c r="AN358" s="250"/>
      <c r="AO358" s="249"/>
      <c r="AP358" s="250"/>
      <c r="AQ358" s="249"/>
      <c r="AR358" s="250"/>
      <c r="AS358" s="249"/>
      <c r="AT358" s="250"/>
      <c r="AU358" s="249"/>
      <c r="AV358" s="250"/>
      <c r="AW358" s="249"/>
      <c r="AX358" s="250"/>
      <c r="AY358" s="249"/>
      <c r="AZ358" s="250"/>
      <c r="BA358" s="249"/>
      <c r="BB358" s="250"/>
      <c r="BC358" s="249"/>
      <c r="BD358" s="250"/>
      <c r="BE358" s="249"/>
      <c r="BF358" s="250"/>
      <c r="BG358" s="249"/>
      <c r="BH358" s="250"/>
      <c r="BI358" s="249"/>
      <c r="BJ358" s="250"/>
      <c r="BK358" s="249"/>
    </row>
    <row r="359" spans="1:63" s="301" customFormat="1" ht="21" customHeight="1" x14ac:dyDescent="0.2">
      <c r="A359" s="245" t="e">
        <f t="shared" si="216"/>
        <v>#VALUE!</v>
      </c>
      <c r="B359" s="246" t="s">
        <v>1211</v>
      </c>
      <c r="C359" s="247">
        <f t="shared" ca="1" si="195"/>
        <v>18765</v>
      </c>
      <c r="D359" s="250">
        <f t="shared" ca="1" si="196"/>
        <v>489030</v>
      </c>
      <c r="E359" s="249">
        <f t="shared" ca="1" si="213"/>
        <v>0</v>
      </c>
      <c r="F359" s="250" t="str">
        <f t="shared" si="197"/>
        <v/>
      </c>
      <c r="G359" s="249" t="str">
        <f t="shared" si="214"/>
        <v/>
      </c>
      <c r="H359" s="250">
        <f t="shared" si="198"/>
        <v>451500</v>
      </c>
      <c r="I359" s="249">
        <f t="shared" ca="1" si="215"/>
        <v>0</v>
      </c>
      <c r="J359" s="250" t="str">
        <f t="shared" ca="1" si="199"/>
        <v/>
      </c>
      <c r="K359" s="249" t="str">
        <f t="shared" ca="1" si="200"/>
        <v/>
      </c>
      <c r="L359" s="250" t="str">
        <f t="shared" ca="1" si="201"/>
        <v/>
      </c>
      <c r="M359" s="249" t="str">
        <f t="shared" ca="1" si="202"/>
        <v/>
      </c>
      <c r="N359" s="250" t="str">
        <f t="shared" ca="1" si="203"/>
        <v/>
      </c>
      <c r="O359" s="249" t="str">
        <f t="shared" ca="1" si="204"/>
        <v/>
      </c>
      <c r="P359" s="250" t="str">
        <f t="shared" ca="1" si="205"/>
        <v/>
      </c>
      <c r="Q359" s="249" t="str">
        <f t="shared" ca="1" si="206"/>
        <v/>
      </c>
      <c r="R359" s="250" t="str">
        <f t="shared" ca="1" si="207"/>
        <v/>
      </c>
      <c r="S359" s="249" t="str">
        <f t="shared" ca="1" si="208"/>
        <v/>
      </c>
      <c r="T359" s="250" t="str">
        <f t="shared" ca="1" si="209"/>
        <v/>
      </c>
      <c r="U359" s="249" t="str">
        <f t="shared" ca="1" si="210"/>
        <v/>
      </c>
      <c r="V359" s="250" t="str">
        <f t="shared" ca="1" si="211"/>
        <v/>
      </c>
      <c r="W359" s="249" t="str">
        <f t="shared" ca="1" si="212"/>
        <v/>
      </c>
      <c r="X359" s="250"/>
      <c r="Y359" s="249"/>
      <c r="Z359" s="250"/>
      <c r="AA359" s="249"/>
      <c r="AB359" s="250"/>
      <c r="AC359" s="249"/>
      <c r="AD359" s="250"/>
      <c r="AE359" s="249"/>
      <c r="AF359" s="250"/>
      <c r="AG359" s="249"/>
      <c r="AH359" s="250"/>
      <c r="AI359" s="249"/>
      <c r="AJ359" s="250"/>
      <c r="AK359" s="249"/>
      <c r="AL359" s="250"/>
      <c r="AM359" s="249"/>
      <c r="AN359" s="250"/>
      <c r="AO359" s="249"/>
      <c r="AP359" s="250"/>
      <c r="AQ359" s="249"/>
      <c r="AR359" s="250"/>
      <c r="AS359" s="249"/>
      <c r="AT359" s="250"/>
      <c r="AU359" s="249"/>
      <c r="AV359" s="250"/>
      <c r="AW359" s="249"/>
      <c r="AX359" s="250"/>
      <c r="AY359" s="249"/>
      <c r="AZ359" s="250"/>
      <c r="BA359" s="249"/>
      <c r="BB359" s="250"/>
      <c r="BC359" s="249"/>
      <c r="BD359" s="250"/>
      <c r="BE359" s="249"/>
      <c r="BF359" s="250"/>
      <c r="BG359" s="249"/>
      <c r="BH359" s="250"/>
      <c r="BI359" s="249"/>
      <c r="BJ359" s="250"/>
      <c r="BK359" s="249"/>
    </row>
    <row r="360" spans="1:63" s="301" customFormat="1" ht="21" customHeight="1" x14ac:dyDescent="0.2">
      <c r="A360" s="245" t="e">
        <f t="shared" si="216"/>
        <v>#VALUE!</v>
      </c>
      <c r="B360" s="246" t="s">
        <v>1212</v>
      </c>
      <c r="C360" s="247">
        <f t="shared" ca="1" si="195"/>
        <v>16600</v>
      </c>
      <c r="D360" s="250">
        <f t="shared" ca="1" si="196"/>
        <v>889920</v>
      </c>
      <c r="E360" s="249">
        <f t="shared" ca="1" si="213"/>
        <v>0</v>
      </c>
      <c r="F360" s="250" t="str">
        <f t="shared" si="197"/>
        <v/>
      </c>
      <c r="G360" s="249" t="str">
        <f t="shared" si="214"/>
        <v/>
      </c>
      <c r="H360" s="250">
        <f t="shared" si="198"/>
        <v>923120</v>
      </c>
      <c r="I360" s="249">
        <f t="shared" ca="1" si="215"/>
        <v>0</v>
      </c>
      <c r="J360" s="250" t="str">
        <f t="shared" ca="1" si="199"/>
        <v/>
      </c>
      <c r="K360" s="249" t="str">
        <f t="shared" ca="1" si="200"/>
        <v/>
      </c>
      <c r="L360" s="250" t="str">
        <f t="shared" ca="1" si="201"/>
        <v/>
      </c>
      <c r="M360" s="249" t="str">
        <f t="shared" ca="1" si="202"/>
        <v/>
      </c>
      <c r="N360" s="250" t="str">
        <f t="shared" ca="1" si="203"/>
        <v/>
      </c>
      <c r="O360" s="249" t="str">
        <f t="shared" ca="1" si="204"/>
        <v/>
      </c>
      <c r="P360" s="250" t="str">
        <f t="shared" ca="1" si="205"/>
        <v/>
      </c>
      <c r="Q360" s="249" t="str">
        <f t="shared" ca="1" si="206"/>
        <v/>
      </c>
      <c r="R360" s="250" t="str">
        <f t="shared" ca="1" si="207"/>
        <v/>
      </c>
      <c r="S360" s="249" t="str">
        <f t="shared" ca="1" si="208"/>
        <v/>
      </c>
      <c r="T360" s="250" t="str">
        <f t="shared" ca="1" si="209"/>
        <v/>
      </c>
      <c r="U360" s="249" t="str">
        <f t="shared" ca="1" si="210"/>
        <v/>
      </c>
      <c r="V360" s="250" t="str">
        <f t="shared" ca="1" si="211"/>
        <v/>
      </c>
      <c r="W360" s="249" t="str">
        <f t="shared" ca="1" si="212"/>
        <v/>
      </c>
      <c r="X360" s="250"/>
      <c r="Y360" s="249"/>
      <c r="Z360" s="250"/>
      <c r="AA360" s="249"/>
      <c r="AB360" s="250"/>
      <c r="AC360" s="249"/>
      <c r="AD360" s="250"/>
      <c r="AE360" s="249"/>
      <c r="AF360" s="250"/>
      <c r="AG360" s="249"/>
      <c r="AH360" s="250"/>
      <c r="AI360" s="249"/>
      <c r="AJ360" s="250"/>
      <c r="AK360" s="249"/>
      <c r="AL360" s="250"/>
      <c r="AM360" s="249"/>
      <c r="AN360" s="250"/>
      <c r="AO360" s="249"/>
      <c r="AP360" s="250"/>
      <c r="AQ360" s="249"/>
      <c r="AR360" s="250"/>
      <c r="AS360" s="249"/>
      <c r="AT360" s="250"/>
      <c r="AU360" s="249"/>
      <c r="AV360" s="250"/>
      <c r="AW360" s="249"/>
      <c r="AX360" s="250"/>
      <c r="AY360" s="249"/>
      <c r="AZ360" s="250"/>
      <c r="BA360" s="249"/>
      <c r="BB360" s="250"/>
      <c r="BC360" s="249"/>
      <c r="BD360" s="250"/>
      <c r="BE360" s="249"/>
      <c r="BF360" s="250"/>
      <c r="BG360" s="249"/>
      <c r="BH360" s="250"/>
      <c r="BI360" s="249"/>
      <c r="BJ360" s="250"/>
      <c r="BK360" s="249"/>
    </row>
    <row r="361" spans="1:63" s="301" customFormat="1" ht="21" customHeight="1" x14ac:dyDescent="0.2">
      <c r="A361" s="245" t="e">
        <f t="shared" si="216"/>
        <v>#VALUE!</v>
      </c>
      <c r="B361" s="246" t="s">
        <v>1213</v>
      </c>
      <c r="C361" s="247">
        <f t="shared" ca="1" si="195"/>
        <v>171080</v>
      </c>
      <c r="D361" s="250">
        <f t="shared" ca="1" si="196"/>
        <v>2650000</v>
      </c>
      <c r="E361" s="249">
        <f t="shared" ca="1" si="213"/>
        <v>0</v>
      </c>
      <c r="F361" s="250" t="str">
        <f t="shared" si="197"/>
        <v/>
      </c>
      <c r="G361" s="249" t="str">
        <f t="shared" si="214"/>
        <v/>
      </c>
      <c r="H361" s="250">
        <f t="shared" si="198"/>
        <v>2992160</v>
      </c>
      <c r="I361" s="249">
        <f t="shared" ca="1" si="215"/>
        <v>0</v>
      </c>
      <c r="J361" s="250" t="str">
        <f t="shared" ca="1" si="199"/>
        <v/>
      </c>
      <c r="K361" s="249" t="str">
        <f t="shared" ca="1" si="200"/>
        <v/>
      </c>
      <c r="L361" s="250" t="str">
        <f t="shared" ca="1" si="201"/>
        <v/>
      </c>
      <c r="M361" s="249" t="str">
        <f t="shared" ca="1" si="202"/>
        <v/>
      </c>
      <c r="N361" s="250" t="str">
        <f t="shared" ca="1" si="203"/>
        <v/>
      </c>
      <c r="O361" s="249" t="str">
        <f t="shared" ca="1" si="204"/>
        <v/>
      </c>
      <c r="P361" s="250" t="str">
        <f t="shared" ca="1" si="205"/>
        <v/>
      </c>
      <c r="Q361" s="249" t="str">
        <f t="shared" ca="1" si="206"/>
        <v/>
      </c>
      <c r="R361" s="250" t="str">
        <f t="shared" ca="1" si="207"/>
        <v/>
      </c>
      <c r="S361" s="249" t="str">
        <f t="shared" ca="1" si="208"/>
        <v/>
      </c>
      <c r="T361" s="250" t="str">
        <f t="shared" ca="1" si="209"/>
        <v/>
      </c>
      <c r="U361" s="249" t="str">
        <f t="shared" ca="1" si="210"/>
        <v/>
      </c>
      <c r="V361" s="250" t="str">
        <f t="shared" ca="1" si="211"/>
        <v/>
      </c>
      <c r="W361" s="249" t="str">
        <f t="shared" ca="1" si="212"/>
        <v/>
      </c>
      <c r="X361" s="250"/>
      <c r="Y361" s="249"/>
      <c r="Z361" s="250"/>
      <c r="AA361" s="249"/>
      <c r="AB361" s="250"/>
      <c r="AC361" s="249"/>
      <c r="AD361" s="250"/>
      <c r="AE361" s="249"/>
      <c r="AF361" s="250"/>
      <c r="AG361" s="249"/>
      <c r="AH361" s="250"/>
      <c r="AI361" s="249"/>
      <c r="AJ361" s="250"/>
      <c r="AK361" s="249"/>
      <c r="AL361" s="250"/>
      <c r="AM361" s="249"/>
      <c r="AN361" s="250"/>
      <c r="AO361" s="249"/>
      <c r="AP361" s="250"/>
      <c r="AQ361" s="249"/>
      <c r="AR361" s="250"/>
      <c r="AS361" s="249"/>
      <c r="AT361" s="250"/>
      <c r="AU361" s="249"/>
      <c r="AV361" s="250"/>
      <c r="AW361" s="249"/>
      <c r="AX361" s="250"/>
      <c r="AY361" s="249"/>
      <c r="AZ361" s="250"/>
      <c r="BA361" s="249"/>
      <c r="BB361" s="250"/>
      <c r="BC361" s="249"/>
      <c r="BD361" s="250"/>
      <c r="BE361" s="249"/>
      <c r="BF361" s="250"/>
      <c r="BG361" s="249"/>
      <c r="BH361" s="250"/>
      <c r="BI361" s="249"/>
      <c r="BJ361" s="250"/>
      <c r="BK361" s="249"/>
    </row>
    <row r="362" spans="1:63" s="301" customFormat="1" ht="21" customHeight="1" x14ac:dyDescent="0.2">
      <c r="A362" s="245" t="e">
        <f t="shared" si="216"/>
        <v>#VALUE!</v>
      </c>
      <c r="B362" s="246" t="s">
        <v>1214</v>
      </c>
      <c r="C362" s="247">
        <f t="shared" ca="1" si="195"/>
        <v>338360</v>
      </c>
      <c r="D362" s="250">
        <f t="shared" ca="1" si="196"/>
        <v>3379360</v>
      </c>
      <c r="E362" s="249">
        <f t="shared" ca="1" si="213"/>
        <v>0</v>
      </c>
      <c r="F362" s="250" t="str">
        <f t="shared" si="197"/>
        <v/>
      </c>
      <c r="G362" s="249" t="str">
        <f t="shared" si="214"/>
        <v/>
      </c>
      <c r="H362" s="250">
        <f t="shared" si="198"/>
        <v>4056080</v>
      </c>
      <c r="I362" s="249">
        <f t="shared" ca="1" si="215"/>
        <v>0</v>
      </c>
      <c r="J362" s="250" t="str">
        <f t="shared" ca="1" si="199"/>
        <v/>
      </c>
      <c r="K362" s="249" t="str">
        <f t="shared" ca="1" si="200"/>
        <v/>
      </c>
      <c r="L362" s="250" t="str">
        <f t="shared" ca="1" si="201"/>
        <v/>
      </c>
      <c r="M362" s="249" t="str">
        <f t="shared" ca="1" si="202"/>
        <v/>
      </c>
      <c r="N362" s="250" t="str">
        <f t="shared" ca="1" si="203"/>
        <v/>
      </c>
      <c r="O362" s="249" t="str">
        <f t="shared" ca="1" si="204"/>
        <v/>
      </c>
      <c r="P362" s="250" t="str">
        <f t="shared" ca="1" si="205"/>
        <v/>
      </c>
      <c r="Q362" s="249" t="str">
        <f t="shared" ca="1" si="206"/>
        <v/>
      </c>
      <c r="R362" s="250" t="str">
        <f t="shared" ca="1" si="207"/>
        <v/>
      </c>
      <c r="S362" s="249" t="str">
        <f t="shared" ca="1" si="208"/>
        <v/>
      </c>
      <c r="T362" s="250" t="str">
        <f t="shared" ca="1" si="209"/>
        <v/>
      </c>
      <c r="U362" s="249" t="str">
        <f t="shared" ca="1" si="210"/>
        <v/>
      </c>
      <c r="V362" s="250" t="str">
        <f t="shared" ca="1" si="211"/>
        <v/>
      </c>
      <c r="W362" s="249" t="str">
        <f t="shared" ca="1" si="212"/>
        <v/>
      </c>
      <c r="X362" s="250"/>
      <c r="Y362" s="249"/>
      <c r="Z362" s="250"/>
      <c r="AA362" s="249"/>
      <c r="AB362" s="250"/>
      <c r="AC362" s="249"/>
      <c r="AD362" s="250"/>
      <c r="AE362" s="249"/>
      <c r="AF362" s="250"/>
      <c r="AG362" s="249"/>
      <c r="AH362" s="250"/>
      <c r="AI362" s="249"/>
      <c r="AJ362" s="250"/>
      <c r="AK362" s="249"/>
      <c r="AL362" s="250"/>
      <c r="AM362" s="249"/>
      <c r="AN362" s="250"/>
      <c r="AO362" s="249"/>
      <c r="AP362" s="250"/>
      <c r="AQ362" s="249"/>
      <c r="AR362" s="250"/>
      <c r="AS362" s="249"/>
      <c r="AT362" s="250"/>
      <c r="AU362" s="249"/>
      <c r="AV362" s="250"/>
      <c r="AW362" s="249"/>
      <c r="AX362" s="250"/>
      <c r="AY362" s="249"/>
      <c r="AZ362" s="250"/>
      <c r="BA362" s="249"/>
      <c r="BB362" s="250"/>
      <c r="BC362" s="249"/>
      <c r="BD362" s="250"/>
      <c r="BE362" s="249"/>
      <c r="BF362" s="250"/>
      <c r="BG362" s="249"/>
      <c r="BH362" s="250"/>
      <c r="BI362" s="249"/>
      <c r="BJ362" s="250"/>
      <c r="BK362" s="249"/>
    </row>
    <row r="363" spans="1:63" s="301" customFormat="1" ht="21" customHeight="1" x14ac:dyDescent="0.2">
      <c r="A363" s="245" t="e">
        <f t="shared" si="216"/>
        <v>#VALUE!</v>
      </c>
      <c r="B363" s="246" t="s">
        <v>1216</v>
      </c>
      <c r="C363" s="247">
        <f t="shared" ca="1" si="195"/>
        <v>46820</v>
      </c>
      <c r="D363" s="250">
        <f t="shared" ca="1" si="196"/>
        <v>149780</v>
      </c>
      <c r="E363" s="249">
        <f t="shared" ca="1" si="213"/>
        <v>0</v>
      </c>
      <c r="F363" s="250" t="str">
        <f t="shared" si="197"/>
        <v/>
      </c>
      <c r="G363" s="249" t="str">
        <f t="shared" si="214"/>
        <v/>
      </c>
      <c r="H363" s="250">
        <f t="shared" si="198"/>
        <v>56140</v>
      </c>
      <c r="I363" s="249">
        <f t="shared" ca="1" si="215"/>
        <v>0</v>
      </c>
      <c r="J363" s="250" t="str">
        <f t="shared" ca="1" si="199"/>
        <v/>
      </c>
      <c r="K363" s="249" t="str">
        <f t="shared" ca="1" si="200"/>
        <v/>
      </c>
      <c r="L363" s="250" t="str">
        <f t="shared" ca="1" si="201"/>
        <v/>
      </c>
      <c r="M363" s="249" t="str">
        <f t="shared" ca="1" si="202"/>
        <v/>
      </c>
      <c r="N363" s="250" t="str">
        <f t="shared" ca="1" si="203"/>
        <v/>
      </c>
      <c r="O363" s="249" t="str">
        <f t="shared" ca="1" si="204"/>
        <v/>
      </c>
      <c r="P363" s="250" t="str">
        <f t="shared" ca="1" si="205"/>
        <v/>
      </c>
      <c r="Q363" s="249" t="str">
        <f t="shared" ca="1" si="206"/>
        <v/>
      </c>
      <c r="R363" s="250" t="str">
        <f t="shared" ca="1" si="207"/>
        <v/>
      </c>
      <c r="S363" s="249" t="str">
        <f t="shared" ca="1" si="208"/>
        <v/>
      </c>
      <c r="T363" s="250" t="str">
        <f t="shared" ca="1" si="209"/>
        <v/>
      </c>
      <c r="U363" s="249" t="str">
        <f t="shared" ca="1" si="210"/>
        <v/>
      </c>
      <c r="V363" s="250" t="str">
        <f t="shared" ca="1" si="211"/>
        <v/>
      </c>
      <c r="W363" s="249" t="str">
        <f t="shared" ca="1" si="212"/>
        <v/>
      </c>
      <c r="X363" s="250"/>
      <c r="Y363" s="249"/>
      <c r="Z363" s="250"/>
      <c r="AA363" s="249"/>
      <c r="AB363" s="250"/>
      <c r="AC363" s="249"/>
      <c r="AD363" s="250"/>
      <c r="AE363" s="249"/>
      <c r="AF363" s="250"/>
      <c r="AG363" s="249"/>
      <c r="AH363" s="250"/>
      <c r="AI363" s="249"/>
      <c r="AJ363" s="250"/>
      <c r="AK363" s="249"/>
      <c r="AL363" s="250"/>
      <c r="AM363" s="249"/>
      <c r="AN363" s="250"/>
      <c r="AO363" s="249"/>
      <c r="AP363" s="250"/>
      <c r="AQ363" s="249"/>
      <c r="AR363" s="250"/>
      <c r="AS363" s="249"/>
      <c r="AT363" s="250"/>
      <c r="AU363" s="249"/>
      <c r="AV363" s="250"/>
      <c r="AW363" s="249"/>
      <c r="AX363" s="250"/>
      <c r="AY363" s="249"/>
      <c r="AZ363" s="250"/>
      <c r="BA363" s="249"/>
      <c r="BB363" s="250"/>
      <c r="BC363" s="249"/>
      <c r="BD363" s="250"/>
      <c r="BE363" s="249"/>
      <c r="BF363" s="250"/>
      <c r="BG363" s="249"/>
      <c r="BH363" s="250"/>
      <c r="BI363" s="249"/>
      <c r="BJ363" s="250"/>
      <c r="BK363" s="249"/>
    </row>
    <row r="364" spans="1:63" s="301" customFormat="1" ht="21" customHeight="1" x14ac:dyDescent="0.2">
      <c r="A364" s="245" t="e">
        <f t="shared" si="216"/>
        <v>#VALUE!</v>
      </c>
      <c r="B364" s="246" t="s">
        <v>1217</v>
      </c>
      <c r="C364" s="247">
        <f t="shared" ca="1" si="195"/>
        <v>73140</v>
      </c>
      <c r="D364" s="250">
        <f t="shared" ca="1" si="196"/>
        <v>312330</v>
      </c>
      <c r="E364" s="249">
        <f t="shared" ca="1" si="213"/>
        <v>0</v>
      </c>
      <c r="F364" s="250" t="str">
        <f t="shared" si="197"/>
        <v/>
      </c>
      <c r="G364" s="249" t="str">
        <f t="shared" si="214"/>
        <v/>
      </c>
      <c r="H364" s="250">
        <f t="shared" si="198"/>
        <v>166050</v>
      </c>
      <c r="I364" s="249">
        <f t="shared" ca="1" si="215"/>
        <v>0</v>
      </c>
      <c r="J364" s="250" t="str">
        <f t="shared" ca="1" si="199"/>
        <v/>
      </c>
      <c r="K364" s="249" t="str">
        <f t="shared" ca="1" si="200"/>
        <v/>
      </c>
      <c r="L364" s="250" t="str">
        <f t="shared" ca="1" si="201"/>
        <v/>
      </c>
      <c r="M364" s="249" t="str">
        <f t="shared" ca="1" si="202"/>
        <v/>
      </c>
      <c r="N364" s="250" t="str">
        <f t="shared" ca="1" si="203"/>
        <v/>
      </c>
      <c r="O364" s="249" t="str">
        <f t="shared" ca="1" si="204"/>
        <v/>
      </c>
      <c r="P364" s="250" t="str">
        <f t="shared" ca="1" si="205"/>
        <v/>
      </c>
      <c r="Q364" s="249" t="str">
        <f t="shared" ca="1" si="206"/>
        <v/>
      </c>
      <c r="R364" s="250" t="str">
        <f t="shared" ca="1" si="207"/>
        <v/>
      </c>
      <c r="S364" s="249" t="str">
        <f t="shared" ca="1" si="208"/>
        <v/>
      </c>
      <c r="T364" s="250" t="str">
        <f t="shared" ca="1" si="209"/>
        <v/>
      </c>
      <c r="U364" s="249" t="str">
        <f t="shared" ca="1" si="210"/>
        <v/>
      </c>
      <c r="V364" s="250" t="str">
        <f t="shared" ca="1" si="211"/>
        <v/>
      </c>
      <c r="W364" s="249" t="str">
        <f t="shared" ca="1" si="212"/>
        <v/>
      </c>
      <c r="X364" s="250"/>
      <c r="Y364" s="249"/>
      <c r="Z364" s="250"/>
      <c r="AA364" s="249"/>
      <c r="AB364" s="250"/>
      <c r="AC364" s="249"/>
      <c r="AD364" s="250"/>
      <c r="AE364" s="249"/>
      <c r="AF364" s="250"/>
      <c r="AG364" s="249"/>
      <c r="AH364" s="250"/>
      <c r="AI364" s="249"/>
      <c r="AJ364" s="250"/>
      <c r="AK364" s="249"/>
      <c r="AL364" s="250"/>
      <c r="AM364" s="249"/>
      <c r="AN364" s="250"/>
      <c r="AO364" s="249"/>
      <c r="AP364" s="250"/>
      <c r="AQ364" s="249"/>
      <c r="AR364" s="250"/>
      <c r="AS364" s="249"/>
      <c r="AT364" s="250"/>
      <c r="AU364" s="249"/>
      <c r="AV364" s="250"/>
      <c r="AW364" s="249"/>
      <c r="AX364" s="250"/>
      <c r="AY364" s="249"/>
      <c r="AZ364" s="250"/>
      <c r="BA364" s="249"/>
      <c r="BB364" s="250"/>
      <c r="BC364" s="249"/>
      <c r="BD364" s="250"/>
      <c r="BE364" s="249"/>
      <c r="BF364" s="250"/>
      <c r="BG364" s="249"/>
      <c r="BH364" s="250"/>
      <c r="BI364" s="249"/>
      <c r="BJ364" s="250"/>
      <c r="BK364" s="249"/>
    </row>
    <row r="365" spans="1:63" s="301" customFormat="1" ht="21" customHeight="1" x14ac:dyDescent="0.2">
      <c r="A365" s="245" t="e">
        <f t="shared" si="216"/>
        <v>#VALUE!</v>
      </c>
      <c r="B365" s="246" t="s">
        <v>1218</v>
      </c>
      <c r="C365" s="247">
        <f t="shared" ca="1" si="195"/>
        <v>97520</v>
      </c>
      <c r="D365" s="250">
        <f t="shared" ca="1" si="196"/>
        <v>416440</v>
      </c>
      <c r="E365" s="249">
        <f t="shared" ca="1" si="213"/>
        <v>0</v>
      </c>
      <c r="F365" s="250" t="str">
        <f t="shared" si="197"/>
        <v/>
      </c>
      <c r="G365" s="249" t="str">
        <f t="shared" si="214"/>
        <v/>
      </c>
      <c r="H365" s="250">
        <f t="shared" si="198"/>
        <v>221400</v>
      </c>
      <c r="I365" s="249">
        <f t="shared" ca="1" si="215"/>
        <v>0</v>
      </c>
      <c r="J365" s="250" t="str">
        <f t="shared" ca="1" si="199"/>
        <v/>
      </c>
      <c r="K365" s="249" t="str">
        <f t="shared" ca="1" si="200"/>
        <v/>
      </c>
      <c r="L365" s="250" t="str">
        <f t="shared" ca="1" si="201"/>
        <v/>
      </c>
      <c r="M365" s="249" t="str">
        <f t="shared" ca="1" si="202"/>
        <v/>
      </c>
      <c r="N365" s="250" t="str">
        <f t="shared" ca="1" si="203"/>
        <v/>
      </c>
      <c r="O365" s="249" t="str">
        <f t="shared" ca="1" si="204"/>
        <v/>
      </c>
      <c r="P365" s="250" t="str">
        <f t="shared" ca="1" si="205"/>
        <v/>
      </c>
      <c r="Q365" s="249" t="str">
        <f t="shared" ca="1" si="206"/>
        <v/>
      </c>
      <c r="R365" s="250" t="str">
        <f t="shared" ca="1" si="207"/>
        <v/>
      </c>
      <c r="S365" s="249" t="str">
        <f t="shared" ca="1" si="208"/>
        <v/>
      </c>
      <c r="T365" s="250" t="str">
        <f t="shared" ca="1" si="209"/>
        <v/>
      </c>
      <c r="U365" s="249" t="str">
        <f t="shared" ca="1" si="210"/>
        <v/>
      </c>
      <c r="V365" s="250" t="str">
        <f t="shared" ca="1" si="211"/>
        <v/>
      </c>
      <c r="W365" s="249" t="str">
        <f t="shared" ca="1" si="212"/>
        <v/>
      </c>
      <c r="X365" s="250"/>
      <c r="Y365" s="249"/>
      <c r="Z365" s="250"/>
      <c r="AA365" s="249"/>
      <c r="AB365" s="250"/>
      <c r="AC365" s="249"/>
      <c r="AD365" s="250"/>
      <c r="AE365" s="249"/>
      <c r="AF365" s="250"/>
      <c r="AG365" s="249"/>
      <c r="AH365" s="250"/>
      <c r="AI365" s="249"/>
      <c r="AJ365" s="250"/>
      <c r="AK365" s="249"/>
      <c r="AL365" s="250"/>
      <c r="AM365" s="249"/>
      <c r="AN365" s="250"/>
      <c r="AO365" s="249"/>
      <c r="AP365" s="250"/>
      <c r="AQ365" s="249"/>
      <c r="AR365" s="250"/>
      <c r="AS365" s="249"/>
      <c r="AT365" s="250"/>
      <c r="AU365" s="249"/>
      <c r="AV365" s="250"/>
      <c r="AW365" s="249"/>
      <c r="AX365" s="250"/>
      <c r="AY365" s="249"/>
      <c r="AZ365" s="250"/>
      <c r="BA365" s="249"/>
      <c r="BB365" s="250"/>
      <c r="BC365" s="249"/>
      <c r="BD365" s="250"/>
      <c r="BE365" s="249"/>
      <c r="BF365" s="250"/>
      <c r="BG365" s="249"/>
      <c r="BH365" s="250"/>
      <c r="BI365" s="249"/>
      <c r="BJ365" s="250"/>
      <c r="BK365" s="249"/>
    </row>
    <row r="366" spans="1:63" s="301" customFormat="1" ht="21" customHeight="1" x14ac:dyDescent="0.2">
      <c r="A366" s="245" t="e">
        <f t="shared" si="216"/>
        <v>#VALUE!</v>
      </c>
      <c r="B366" s="246" t="s">
        <v>1219</v>
      </c>
      <c r="C366" s="247">
        <f t="shared" ca="1" si="195"/>
        <v>170360</v>
      </c>
      <c r="D366" s="250">
        <f t="shared" ca="1" si="196"/>
        <v>409120</v>
      </c>
      <c r="E366" s="249">
        <f t="shared" ca="1" si="213"/>
        <v>0</v>
      </c>
      <c r="F366" s="250" t="str">
        <f t="shared" si="197"/>
        <v/>
      </c>
      <c r="G366" s="249" t="str">
        <f t="shared" si="214"/>
        <v/>
      </c>
      <c r="H366" s="250">
        <f t="shared" si="198"/>
        <v>68400</v>
      </c>
      <c r="I366" s="249">
        <f t="shared" ca="1" si="215"/>
        <v>0</v>
      </c>
      <c r="J366" s="250" t="str">
        <f t="shared" ca="1" si="199"/>
        <v/>
      </c>
      <c r="K366" s="249" t="str">
        <f t="shared" ca="1" si="200"/>
        <v/>
      </c>
      <c r="L366" s="250" t="str">
        <f t="shared" ca="1" si="201"/>
        <v/>
      </c>
      <c r="M366" s="249" t="str">
        <f t="shared" ca="1" si="202"/>
        <v/>
      </c>
      <c r="N366" s="250" t="str">
        <f t="shared" ca="1" si="203"/>
        <v/>
      </c>
      <c r="O366" s="249" t="str">
        <f t="shared" ca="1" si="204"/>
        <v/>
      </c>
      <c r="P366" s="250" t="str">
        <f t="shared" ca="1" si="205"/>
        <v/>
      </c>
      <c r="Q366" s="249" t="str">
        <f t="shared" ca="1" si="206"/>
        <v/>
      </c>
      <c r="R366" s="250" t="str">
        <f t="shared" ca="1" si="207"/>
        <v/>
      </c>
      <c r="S366" s="249" t="str">
        <f t="shared" ca="1" si="208"/>
        <v/>
      </c>
      <c r="T366" s="250" t="str">
        <f t="shared" ca="1" si="209"/>
        <v/>
      </c>
      <c r="U366" s="249" t="str">
        <f t="shared" ca="1" si="210"/>
        <v/>
      </c>
      <c r="V366" s="250" t="str">
        <f t="shared" ca="1" si="211"/>
        <v/>
      </c>
      <c r="W366" s="249" t="str">
        <f t="shared" ca="1" si="212"/>
        <v/>
      </c>
      <c r="X366" s="250"/>
      <c r="Y366" s="249"/>
      <c r="Z366" s="250"/>
      <c r="AA366" s="249"/>
      <c r="AB366" s="250"/>
      <c r="AC366" s="249"/>
      <c r="AD366" s="250"/>
      <c r="AE366" s="249"/>
      <c r="AF366" s="250"/>
      <c r="AG366" s="249"/>
      <c r="AH366" s="250"/>
      <c r="AI366" s="249"/>
      <c r="AJ366" s="250"/>
      <c r="AK366" s="249"/>
      <c r="AL366" s="250"/>
      <c r="AM366" s="249"/>
      <c r="AN366" s="250"/>
      <c r="AO366" s="249"/>
      <c r="AP366" s="250"/>
      <c r="AQ366" s="249"/>
      <c r="AR366" s="250"/>
      <c r="AS366" s="249"/>
      <c r="AT366" s="250"/>
      <c r="AU366" s="249"/>
      <c r="AV366" s="250"/>
      <c r="AW366" s="249"/>
      <c r="AX366" s="250"/>
      <c r="AY366" s="249"/>
      <c r="AZ366" s="250"/>
      <c r="BA366" s="249"/>
      <c r="BB366" s="250"/>
      <c r="BC366" s="249"/>
      <c r="BD366" s="250"/>
      <c r="BE366" s="249"/>
      <c r="BF366" s="250"/>
      <c r="BG366" s="249"/>
      <c r="BH366" s="250"/>
      <c r="BI366" s="249"/>
      <c r="BJ366" s="250"/>
      <c r="BK366" s="249"/>
    </row>
    <row r="367" spans="1:63" s="301" customFormat="1" ht="21" customHeight="1" x14ac:dyDescent="0.2">
      <c r="A367" s="245" t="e">
        <f t="shared" si="216"/>
        <v>#VALUE!</v>
      </c>
      <c r="B367" s="246" t="s">
        <v>1220</v>
      </c>
      <c r="C367" s="247">
        <f t="shared" ca="1" si="195"/>
        <v>26670</v>
      </c>
      <c r="D367" s="250">
        <f t="shared" ca="1" si="196"/>
        <v>109480</v>
      </c>
      <c r="E367" s="249">
        <f t="shared" ca="1" si="213"/>
        <v>0</v>
      </c>
      <c r="F367" s="250" t="str">
        <f t="shared" si="197"/>
        <v/>
      </c>
      <c r="G367" s="249" t="str">
        <f t="shared" si="214"/>
        <v/>
      </c>
      <c r="H367" s="250">
        <f t="shared" si="198"/>
        <v>56140</v>
      </c>
      <c r="I367" s="249">
        <f t="shared" ca="1" si="215"/>
        <v>0</v>
      </c>
      <c r="J367" s="250" t="str">
        <f t="shared" ca="1" si="199"/>
        <v/>
      </c>
      <c r="K367" s="249" t="str">
        <f t="shared" ca="1" si="200"/>
        <v/>
      </c>
      <c r="L367" s="250" t="str">
        <f t="shared" ca="1" si="201"/>
        <v/>
      </c>
      <c r="M367" s="249" t="str">
        <f t="shared" ca="1" si="202"/>
        <v/>
      </c>
      <c r="N367" s="250" t="str">
        <f t="shared" ca="1" si="203"/>
        <v/>
      </c>
      <c r="O367" s="249" t="str">
        <f t="shared" ca="1" si="204"/>
        <v/>
      </c>
      <c r="P367" s="250" t="str">
        <f t="shared" ca="1" si="205"/>
        <v/>
      </c>
      <c r="Q367" s="249" t="str">
        <f t="shared" ca="1" si="206"/>
        <v/>
      </c>
      <c r="R367" s="250" t="str">
        <f t="shared" ca="1" si="207"/>
        <v/>
      </c>
      <c r="S367" s="249" t="str">
        <f t="shared" ca="1" si="208"/>
        <v/>
      </c>
      <c r="T367" s="250" t="str">
        <f t="shared" ca="1" si="209"/>
        <v/>
      </c>
      <c r="U367" s="249" t="str">
        <f t="shared" ca="1" si="210"/>
        <v/>
      </c>
      <c r="V367" s="250" t="str">
        <f t="shared" ca="1" si="211"/>
        <v/>
      </c>
      <c r="W367" s="249" t="str">
        <f t="shared" ca="1" si="212"/>
        <v/>
      </c>
      <c r="X367" s="250"/>
      <c r="Y367" s="249"/>
      <c r="Z367" s="250"/>
      <c r="AA367" s="249"/>
      <c r="AB367" s="250"/>
      <c r="AC367" s="249"/>
      <c r="AD367" s="250"/>
      <c r="AE367" s="249"/>
      <c r="AF367" s="250"/>
      <c r="AG367" s="249"/>
      <c r="AH367" s="250"/>
      <c r="AI367" s="249"/>
      <c r="AJ367" s="250"/>
      <c r="AK367" s="249"/>
      <c r="AL367" s="250"/>
      <c r="AM367" s="249"/>
      <c r="AN367" s="250"/>
      <c r="AO367" s="249"/>
      <c r="AP367" s="250"/>
      <c r="AQ367" s="249"/>
      <c r="AR367" s="250"/>
      <c r="AS367" s="249"/>
      <c r="AT367" s="250"/>
      <c r="AU367" s="249"/>
      <c r="AV367" s="250"/>
      <c r="AW367" s="249"/>
      <c r="AX367" s="250"/>
      <c r="AY367" s="249"/>
      <c r="AZ367" s="250"/>
      <c r="BA367" s="249"/>
      <c r="BB367" s="250"/>
      <c r="BC367" s="249"/>
      <c r="BD367" s="250"/>
      <c r="BE367" s="249"/>
      <c r="BF367" s="250"/>
      <c r="BG367" s="249"/>
      <c r="BH367" s="250"/>
      <c r="BI367" s="249"/>
      <c r="BJ367" s="250"/>
      <c r="BK367" s="249"/>
    </row>
    <row r="368" spans="1:63" s="301" customFormat="1" ht="21" customHeight="1" x14ac:dyDescent="0.2">
      <c r="A368" s="245" t="e">
        <f t="shared" si="216"/>
        <v>#VALUE!</v>
      </c>
      <c r="B368" s="246" t="s">
        <v>1221</v>
      </c>
      <c r="C368" s="247">
        <f t="shared" ca="1" si="195"/>
        <v>92740</v>
      </c>
      <c r="D368" s="250">
        <f t="shared" ca="1" si="196"/>
        <v>295800</v>
      </c>
      <c r="E368" s="249">
        <f t="shared" ca="1" si="213"/>
        <v>0</v>
      </c>
      <c r="F368" s="250" t="str">
        <f t="shared" si="197"/>
        <v/>
      </c>
      <c r="G368" s="249" t="str">
        <f t="shared" si="214"/>
        <v/>
      </c>
      <c r="H368" s="250">
        <f t="shared" si="198"/>
        <v>110320</v>
      </c>
      <c r="I368" s="249">
        <f t="shared" ca="1" si="215"/>
        <v>0</v>
      </c>
      <c r="J368" s="250" t="str">
        <f t="shared" ca="1" si="199"/>
        <v/>
      </c>
      <c r="K368" s="249" t="str">
        <f t="shared" ca="1" si="200"/>
        <v/>
      </c>
      <c r="L368" s="250" t="str">
        <f t="shared" ca="1" si="201"/>
        <v/>
      </c>
      <c r="M368" s="249" t="str">
        <f t="shared" ca="1" si="202"/>
        <v/>
      </c>
      <c r="N368" s="250" t="str">
        <f t="shared" ca="1" si="203"/>
        <v/>
      </c>
      <c r="O368" s="249" t="str">
        <f t="shared" ca="1" si="204"/>
        <v/>
      </c>
      <c r="P368" s="250" t="str">
        <f t="shared" ca="1" si="205"/>
        <v/>
      </c>
      <c r="Q368" s="249" t="str">
        <f t="shared" ca="1" si="206"/>
        <v/>
      </c>
      <c r="R368" s="250" t="str">
        <f t="shared" ca="1" si="207"/>
        <v/>
      </c>
      <c r="S368" s="249" t="str">
        <f t="shared" ca="1" si="208"/>
        <v/>
      </c>
      <c r="T368" s="250" t="str">
        <f t="shared" ca="1" si="209"/>
        <v/>
      </c>
      <c r="U368" s="249" t="str">
        <f t="shared" ca="1" si="210"/>
        <v/>
      </c>
      <c r="V368" s="250" t="str">
        <f t="shared" ca="1" si="211"/>
        <v/>
      </c>
      <c r="W368" s="249" t="str">
        <f t="shared" ca="1" si="212"/>
        <v/>
      </c>
      <c r="X368" s="250"/>
      <c r="Y368" s="249"/>
      <c r="Z368" s="250"/>
      <c r="AA368" s="249"/>
      <c r="AB368" s="250"/>
      <c r="AC368" s="249"/>
      <c r="AD368" s="250"/>
      <c r="AE368" s="249"/>
      <c r="AF368" s="250"/>
      <c r="AG368" s="249"/>
      <c r="AH368" s="250"/>
      <c r="AI368" s="249"/>
      <c r="AJ368" s="250"/>
      <c r="AK368" s="249"/>
      <c r="AL368" s="250"/>
      <c r="AM368" s="249"/>
      <c r="AN368" s="250"/>
      <c r="AO368" s="249"/>
      <c r="AP368" s="250"/>
      <c r="AQ368" s="249"/>
      <c r="AR368" s="250"/>
      <c r="AS368" s="249"/>
      <c r="AT368" s="250"/>
      <c r="AU368" s="249"/>
      <c r="AV368" s="250"/>
      <c r="AW368" s="249"/>
      <c r="AX368" s="250"/>
      <c r="AY368" s="249"/>
      <c r="AZ368" s="250"/>
      <c r="BA368" s="249"/>
      <c r="BB368" s="250"/>
      <c r="BC368" s="249"/>
      <c r="BD368" s="250"/>
      <c r="BE368" s="249"/>
      <c r="BF368" s="250"/>
      <c r="BG368" s="249"/>
      <c r="BH368" s="250"/>
      <c r="BI368" s="249"/>
      <c r="BJ368" s="250"/>
      <c r="BK368" s="249"/>
    </row>
    <row r="369" spans="1:63" s="301" customFormat="1" ht="21" customHeight="1" x14ac:dyDescent="0.2">
      <c r="A369" s="245" t="e">
        <f t="shared" si="216"/>
        <v>#VALUE!</v>
      </c>
      <c r="B369" s="246" t="s">
        <v>1222</v>
      </c>
      <c r="C369" s="247">
        <f t="shared" ca="1" si="195"/>
        <v>9532.5</v>
      </c>
      <c r="D369" s="250">
        <f t="shared" ca="1" si="196"/>
        <v>45645</v>
      </c>
      <c r="E369" s="249">
        <f t="shared" ca="1" si="213"/>
        <v>0</v>
      </c>
      <c r="F369" s="250" t="str">
        <f t="shared" si="197"/>
        <v/>
      </c>
      <c r="G369" s="249" t="str">
        <f t="shared" si="214"/>
        <v/>
      </c>
      <c r="H369" s="250">
        <f t="shared" si="198"/>
        <v>26580</v>
      </c>
      <c r="I369" s="249">
        <f t="shared" ca="1" si="215"/>
        <v>0</v>
      </c>
      <c r="J369" s="250" t="str">
        <f t="shared" ca="1" si="199"/>
        <v/>
      </c>
      <c r="K369" s="249" t="str">
        <f t="shared" ca="1" si="200"/>
        <v/>
      </c>
      <c r="L369" s="250" t="str">
        <f t="shared" ca="1" si="201"/>
        <v/>
      </c>
      <c r="M369" s="249" t="str">
        <f t="shared" ca="1" si="202"/>
        <v/>
      </c>
      <c r="N369" s="250" t="str">
        <f t="shared" ca="1" si="203"/>
        <v/>
      </c>
      <c r="O369" s="249" t="str">
        <f t="shared" ca="1" si="204"/>
        <v/>
      </c>
      <c r="P369" s="250" t="str">
        <f t="shared" ca="1" si="205"/>
        <v/>
      </c>
      <c r="Q369" s="249" t="str">
        <f t="shared" ca="1" si="206"/>
        <v/>
      </c>
      <c r="R369" s="250" t="str">
        <f t="shared" ca="1" si="207"/>
        <v/>
      </c>
      <c r="S369" s="249" t="str">
        <f t="shared" ca="1" si="208"/>
        <v/>
      </c>
      <c r="T369" s="250" t="str">
        <f t="shared" ca="1" si="209"/>
        <v/>
      </c>
      <c r="U369" s="249" t="str">
        <f t="shared" ca="1" si="210"/>
        <v/>
      </c>
      <c r="V369" s="250" t="str">
        <f t="shared" ca="1" si="211"/>
        <v/>
      </c>
      <c r="W369" s="249" t="str">
        <f t="shared" ca="1" si="212"/>
        <v/>
      </c>
      <c r="X369" s="250"/>
      <c r="Y369" s="249"/>
      <c r="Z369" s="250"/>
      <c r="AA369" s="249"/>
      <c r="AB369" s="250"/>
      <c r="AC369" s="249"/>
      <c r="AD369" s="250"/>
      <c r="AE369" s="249"/>
      <c r="AF369" s="250"/>
      <c r="AG369" s="249"/>
      <c r="AH369" s="250"/>
      <c r="AI369" s="249"/>
      <c r="AJ369" s="250"/>
      <c r="AK369" s="249"/>
      <c r="AL369" s="250"/>
      <c r="AM369" s="249"/>
      <c r="AN369" s="250"/>
      <c r="AO369" s="249"/>
      <c r="AP369" s="250"/>
      <c r="AQ369" s="249"/>
      <c r="AR369" s="250"/>
      <c r="AS369" s="249"/>
      <c r="AT369" s="250"/>
      <c r="AU369" s="249"/>
      <c r="AV369" s="250"/>
      <c r="AW369" s="249"/>
      <c r="AX369" s="250"/>
      <c r="AY369" s="249"/>
      <c r="AZ369" s="250"/>
      <c r="BA369" s="249"/>
      <c r="BB369" s="250"/>
      <c r="BC369" s="249"/>
      <c r="BD369" s="250"/>
      <c r="BE369" s="249"/>
      <c r="BF369" s="250"/>
      <c r="BG369" s="249"/>
      <c r="BH369" s="250"/>
      <c r="BI369" s="249"/>
      <c r="BJ369" s="250"/>
      <c r="BK369" s="249"/>
    </row>
    <row r="370" spans="1:63" s="301" customFormat="1" ht="21" customHeight="1" x14ac:dyDescent="0.2">
      <c r="A370" s="245" t="e">
        <f t="shared" si="216"/>
        <v>#VALUE!</v>
      </c>
      <c r="B370" s="246" t="s">
        <v>1223</v>
      </c>
      <c r="C370" s="247">
        <f t="shared" ca="1" si="195"/>
        <v>23520</v>
      </c>
      <c r="D370" s="250">
        <f t="shared" ca="1" si="196"/>
        <v>195945</v>
      </c>
      <c r="E370" s="249">
        <f t="shared" ca="1" si="213"/>
        <v>0</v>
      </c>
      <c r="F370" s="250" t="str">
        <f t="shared" si="197"/>
        <v/>
      </c>
      <c r="G370" s="249" t="str">
        <f t="shared" si="214"/>
        <v/>
      </c>
      <c r="H370" s="250">
        <f t="shared" si="198"/>
        <v>148905</v>
      </c>
      <c r="I370" s="249">
        <f t="shared" ca="1" si="215"/>
        <v>0</v>
      </c>
      <c r="J370" s="250" t="str">
        <f t="shared" ca="1" si="199"/>
        <v/>
      </c>
      <c r="K370" s="249" t="str">
        <f t="shared" ca="1" si="200"/>
        <v/>
      </c>
      <c r="L370" s="250" t="str">
        <f t="shared" ca="1" si="201"/>
        <v/>
      </c>
      <c r="M370" s="249" t="str">
        <f t="shared" ca="1" si="202"/>
        <v/>
      </c>
      <c r="N370" s="250" t="str">
        <f t="shared" ca="1" si="203"/>
        <v/>
      </c>
      <c r="O370" s="249" t="str">
        <f t="shared" ca="1" si="204"/>
        <v/>
      </c>
      <c r="P370" s="250" t="str">
        <f t="shared" ca="1" si="205"/>
        <v/>
      </c>
      <c r="Q370" s="249" t="str">
        <f t="shared" ca="1" si="206"/>
        <v/>
      </c>
      <c r="R370" s="250" t="str">
        <f t="shared" ca="1" si="207"/>
        <v/>
      </c>
      <c r="S370" s="249" t="str">
        <f t="shared" ca="1" si="208"/>
        <v/>
      </c>
      <c r="T370" s="250" t="str">
        <f t="shared" ca="1" si="209"/>
        <v/>
      </c>
      <c r="U370" s="249" t="str">
        <f t="shared" ca="1" si="210"/>
        <v/>
      </c>
      <c r="V370" s="250" t="str">
        <f t="shared" ca="1" si="211"/>
        <v/>
      </c>
      <c r="W370" s="249" t="str">
        <f t="shared" ca="1" si="212"/>
        <v/>
      </c>
      <c r="X370" s="250"/>
      <c r="Y370" s="249"/>
      <c r="Z370" s="250"/>
      <c r="AA370" s="249"/>
      <c r="AB370" s="250"/>
      <c r="AC370" s="249"/>
      <c r="AD370" s="250"/>
      <c r="AE370" s="249"/>
      <c r="AF370" s="250"/>
      <c r="AG370" s="249"/>
      <c r="AH370" s="250"/>
      <c r="AI370" s="249"/>
      <c r="AJ370" s="250"/>
      <c r="AK370" s="249"/>
      <c r="AL370" s="250"/>
      <c r="AM370" s="249"/>
      <c r="AN370" s="250"/>
      <c r="AO370" s="249"/>
      <c r="AP370" s="250"/>
      <c r="AQ370" s="249"/>
      <c r="AR370" s="250"/>
      <c r="AS370" s="249"/>
      <c r="AT370" s="250"/>
      <c r="AU370" s="249"/>
      <c r="AV370" s="250"/>
      <c r="AW370" s="249"/>
      <c r="AX370" s="250"/>
      <c r="AY370" s="249"/>
      <c r="AZ370" s="250"/>
      <c r="BA370" s="249"/>
      <c r="BB370" s="250"/>
      <c r="BC370" s="249"/>
      <c r="BD370" s="250"/>
      <c r="BE370" s="249"/>
      <c r="BF370" s="250"/>
      <c r="BG370" s="249"/>
      <c r="BH370" s="250"/>
      <c r="BI370" s="249"/>
      <c r="BJ370" s="250"/>
      <c r="BK370" s="249"/>
    </row>
    <row r="371" spans="1:63" s="301" customFormat="1" ht="21" customHeight="1" x14ac:dyDescent="0.2">
      <c r="A371" s="245" t="e">
        <f t="shared" si="216"/>
        <v>#VALUE!</v>
      </c>
      <c r="B371" s="246" t="s">
        <v>1224</v>
      </c>
      <c r="C371" s="247">
        <f t="shared" ca="1" si="195"/>
        <v>18170</v>
      </c>
      <c r="D371" s="250">
        <f t="shared" ca="1" si="196"/>
        <v>361480</v>
      </c>
      <c r="E371" s="249">
        <f t="shared" ca="1" si="213"/>
        <v>0</v>
      </c>
      <c r="F371" s="250" t="str">
        <f t="shared" si="197"/>
        <v/>
      </c>
      <c r="G371" s="249" t="str">
        <f t="shared" si="214"/>
        <v/>
      </c>
      <c r="H371" s="250">
        <f t="shared" si="198"/>
        <v>325140</v>
      </c>
      <c r="I371" s="249">
        <f t="shared" ca="1" si="215"/>
        <v>0</v>
      </c>
      <c r="J371" s="250" t="str">
        <f t="shared" ca="1" si="199"/>
        <v/>
      </c>
      <c r="K371" s="249" t="str">
        <f t="shared" ca="1" si="200"/>
        <v/>
      </c>
      <c r="L371" s="250" t="str">
        <f t="shared" ca="1" si="201"/>
        <v/>
      </c>
      <c r="M371" s="249" t="str">
        <f t="shared" ca="1" si="202"/>
        <v/>
      </c>
      <c r="N371" s="250" t="str">
        <f t="shared" ca="1" si="203"/>
        <v/>
      </c>
      <c r="O371" s="249" t="str">
        <f t="shared" ca="1" si="204"/>
        <v/>
      </c>
      <c r="P371" s="250" t="str">
        <f t="shared" ca="1" si="205"/>
        <v/>
      </c>
      <c r="Q371" s="249" t="str">
        <f t="shared" ca="1" si="206"/>
        <v/>
      </c>
      <c r="R371" s="250" t="str">
        <f t="shared" ca="1" si="207"/>
        <v/>
      </c>
      <c r="S371" s="249" t="str">
        <f t="shared" ca="1" si="208"/>
        <v/>
      </c>
      <c r="T371" s="250" t="str">
        <f t="shared" ca="1" si="209"/>
        <v/>
      </c>
      <c r="U371" s="249" t="str">
        <f t="shared" ca="1" si="210"/>
        <v/>
      </c>
      <c r="V371" s="250" t="str">
        <f t="shared" ca="1" si="211"/>
        <v/>
      </c>
      <c r="W371" s="249" t="str">
        <f t="shared" ca="1" si="212"/>
        <v/>
      </c>
      <c r="X371" s="250"/>
      <c r="Y371" s="249"/>
      <c r="Z371" s="250"/>
      <c r="AA371" s="249"/>
      <c r="AB371" s="250"/>
      <c r="AC371" s="249"/>
      <c r="AD371" s="250"/>
      <c r="AE371" s="249"/>
      <c r="AF371" s="250"/>
      <c r="AG371" s="249"/>
      <c r="AH371" s="250"/>
      <c r="AI371" s="249"/>
      <c r="AJ371" s="250"/>
      <c r="AK371" s="249"/>
      <c r="AL371" s="250"/>
      <c r="AM371" s="249"/>
      <c r="AN371" s="250"/>
      <c r="AO371" s="249"/>
      <c r="AP371" s="250"/>
      <c r="AQ371" s="249"/>
      <c r="AR371" s="250"/>
      <c r="AS371" s="249"/>
      <c r="AT371" s="250"/>
      <c r="AU371" s="249"/>
      <c r="AV371" s="250"/>
      <c r="AW371" s="249"/>
      <c r="AX371" s="250"/>
      <c r="AY371" s="249"/>
      <c r="AZ371" s="250"/>
      <c r="BA371" s="249"/>
      <c r="BB371" s="250"/>
      <c r="BC371" s="249"/>
      <c r="BD371" s="250"/>
      <c r="BE371" s="249"/>
      <c r="BF371" s="250"/>
      <c r="BG371" s="249"/>
      <c r="BH371" s="250"/>
      <c r="BI371" s="249"/>
      <c r="BJ371" s="250"/>
      <c r="BK371" s="249"/>
    </row>
    <row r="372" spans="1:63" s="301" customFormat="1" ht="21" customHeight="1" x14ac:dyDescent="0.2">
      <c r="A372" s="245" t="e">
        <f t="shared" si="216"/>
        <v>#VALUE!</v>
      </c>
      <c r="B372" s="246" t="s">
        <v>1225</v>
      </c>
      <c r="C372" s="247">
        <f t="shared" ca="1" si="195"/>
        <v>119500</v>
      </c>
      <c r="D372" s="250">
        <f t="shared" ca="1" si="196"/>
        <v>1634480</v>
      </c>
      <c r="E372" s="249">
        <f t="shared" ca="1" si="213"/>
        <v>0</v>
      </c>
      <c r="F372" s="250" t="str">
        <f t="shared" si="197"/>
        <v/>
      </c>
      <c r="G372" s="249" t="str">
        <f t="shared" si="214"/>
        <v/>
      </c>
      <c r="H372" s="250">
        <f t="shared" si="198"/>
        <v>1873480</v>
      </c>
      <c r="I372" s="249">
        <f t="shared" ca="1" si="215"/>
        <v>0</v>
      </c>
      <c r="J372" s="250" t="str">
        <f t="shared" ca="1" si="199"/>
        <v/>
      </c>
      <c r="K372" s="249" t="str">
        <f t="shared" ca="1" si="200"/>
        <v/>
      </c>
      <c r="L372" s="250" t="str">
        <f t="shared" ca="1" si="201"/>
        <v/>
      </c>
      <c r="M372" s="249" t="str">
        <f t="shared" ca="1" si="202"/>
        <v/>
      </c>
      <c r="N372" s="250" t="str">
        <f t="shared" ca="1" si="203"/>
        <v/>
      </c>
      <c r="O372" s="249" t="str">
        <f t="shared" ca="1" si="204"/>
        <v/>
      </c>
      <c r="P372" s="250" t="str">
        <f t="shared" ca="1" si="205"/>
        <v/>
      </c>
      <c r="Q372" s="249" t="str">
        <f t="shared" ca="1" si="206"/>
        <v/>
      </c>
      <c r="R372" s="250" t="str">
        <f t="shared" ca="1" si="207"/>
        <v/>
      </c>
      <c r="S372" s="249" t="str">
        <f t="shared" ca="1" si="208"/>
        <v/>
      </c>
      <c r="T372" s="250" t="str">
        <f t="shared" ca="1" si="209"/>
        <v/>
      </c>
      <c r="U372" s="249" t="str">
        <f t="shared" ca="1" si="210"/>
        <v/>
      </c>
      <c r="V372" s="250" t="str">
        <f t="shared" ca="1" si="211"/>
        <v/>
      </c>
      <c r="W372" s="249" t="str">
        <f t="shared" ca="1" si="212"/>
        <v/>
      </c>
      <c r="X372" s="250"/>
      <c r="Y372" s="249"/>
      <c r="Z372" s="250"/>
      <c r="AA372" s="249"/>
      <c r="AB372" s="250"/>
      <c r="AC372" s="249"/>
      <c r="AD372" s="250"/>
      <c r="AE372" s="249"/>
      <c r="AF372" s="250"/>
      <c r="AG372" s="249"/>
      <c r="AH372" s="250"/>
      <c r="AI372" s="249"/>
      <c r="AJ372" s="250"/>
      <c r="AK372" s="249"/>
      <c r="AL372" s="250"/>
      <c r="AM372" s="249"/>
      <c r="AN372" s="250"/>
      <c r="AO372" s="249"/>
      <c r="AP372" s="250"/>
      <c r="AQ372" s="249"/>
      <c r="AR372" s="250"/>
      <c r="AS372" s="249"/>
      <c r="AT372" s="250"/>
      <c r="AU372" s="249"/>
      <c r="AV372" s="250"/>
      <c r="AW372" s="249"/>
      <c r="AX372" s="250"/>
      <c r="AY372" s="249"/>
      <c r="AZ372" s="250"/>
      <c r="BA372" s="249"/>
      <c r="BB372" s="250"/>
      <c r="BC372" s="249"/>
      <c r="BD372" s="250"/>
      <c r="BE372" s="249"/>
      <c r="BF372" s="250"/>
      <c r="BG372" s="249"/>
      <c r="BH372" s="250"/>
      <c r="BI372" s="249"/>
      <c r="BJ372" s="250"/>
      <c r="BK372" s="249"/>
    </row>
    <row r="373" spans="1:63" s="301" customFormat="1" ht="21" customHeight="1" x14ac:dyDescent="0.2">
      <c r="A373" s="245" t="e">
        <f t="shared" si="216"/>
        <v>#VALUE!</v>
      </c>
      <c r="B373" s="246" t="s">
        <v>1226</v>
      </c>
      <c r="C373" s="247">
        <f t="shared" ca="1" si="195"/>
        <v>27750</v>
      </c>
      <c r="D373" s="250">
        <f t="shared" ca="1" si="196"/>
        <v>528330</v>
      </c>
      <c r="E373" s="249">
        <f t="shared" ca="1" si="213"/>
        <v>0</v>
      </c>
      <c r="F373" s="250" t="str">
        <f t="shared" si="197"/>
        <v/>
      </c>
      <c r="G373" s="249" t="str">
        <f t="shared" si="214"/>
        <v/>
      </c>
      <c r="H373" s="250">
        <f t="shared" si="198"/>
        <v>583830</v>
      </c>
      <c r="I373" s="249">
        <f t="shared" ca="1" si="215"/>
        <v>0</v>
      </c>
      <c r="J373" s="250" t="str">
        <f t="shared" ca="1" si="199"/>
        <v/>
      </c>
      <c r="K373" s="249" t="str">
        <f t="shared" ca="1" si="200"/>
        <v/>
      </c>
      <c r="L373" s="250" t="str">
        <f t="shared" ca="1" si="201"/>
        <v/>
      </c>
      <c r="M373" s="249" t="str">
        <f t="shared" ca="1" si="202"/>
        <v/>
      </c>
      <c r="N373" s="250" t="str">
        <f t="shared" ca="1" si="203"/>
        <v/>
      </c>
      <c r="O373" s="249" t="str">
        <f t="shared" ca="1" si="204"/>
        <v/>
      </c>
      <c r="P373" s="250" t="str">
        <f t="shared" ca="1" si="205"/>
        <v/>
      </c>
      <c r="Q373" s="249" t="str">
        <f t="shared" ca="1" si="206"/>
        <v/>
      </c>
      <c r="R373" s="250" t="str">
        <f t="shared" ca="1" si="207"/>
        <v/>
      </c>
      <c r="S373" s="249" t="str">
        <f t="shared" ca="1" si="208"/>
        <v/>
      </c>
      <c r="T373" s="250" t="str">
        <f t="shared" ca="1" si="209"/>
        <v/>
      </c>
      <c r="U373" s="249" t="str">
        <f t="shared" ca="1" si="210"/>
        <v/>
      </c>
      <c r="V373" s="250" t="str">
        <f t="shared" ca="1" si="211"/>
        <v/>
      </c>
      <c r="W373" s="249" t="str">
        <f t="shared" ca="1" si="212"/>
        <v/>
      </c>
      <c r="X373" s="250"/>
      <c r="Y373" s="249"/>
      <c r="Z373" s="250"/>
      <c r="AA373" s="249"/>
      <c r="AB373" s="250"/>
      <c r="AC373" s="249"/>
      <c r="AD373" s="250"/>
      <c r="AE373" s="249"/>
      <c r="AF373" s="250"/>
      <c r="AG373" s="249"/>
      <c r="AH373" s="250"/>
      <c r="AI373" s="249"/>
      <c r="AJ373" s="250"/>
      <c r="AK373" s="249"/>
      <c r="AL373" s="250"/>
      <c r="AM373" s="249"/>
      <c r="AN373" s="250"/>
      <c r="AO373" s="249"/>
      <c r="AP373" s="250"/>
      <c r="AQ373" s="249"/>
      <c r="AR373" s="250"/>
      <c r="AS373" s="249"/>
      <c r="AT373" s="250"/>
      <c r="AU373" s="249"/>
      <c r="AV373" s="250"/>
      <c r="AW373" s="249"/>
      <c r="AX373" s="250"/>
      <c r="AY373" s="249"/>
      <c r="AZ373" s="250"/>
      <c r="BA373" s="249"/>
      <c r="BB373" s="250"/>
      <c r="BC373" s="249"/>
      <c r="BD373" s="250"/>
      <c r="BE373" s="249"/>
      <c r="BF373" s="250"/>
      <c r="BG373" s="249"/>
      <c r="BH373" s="250"/>
      <c r="BI373" s="249"/>
      <c r="BJ373" s="250"/>
      <c r="BK373" s="249"/>
    </row>
    <row r="374" spans="1:63" s="301" customFormat="1" ht="21" customHeight="1" x14ac:dyDescent="0.2">
      <c r="A374" s="245" t="e">
        <f t="shared" si="216"/>
        <v>#VALUE!</v>
      </c>
      <c r="B374" s="246" t="s">
        <v>1228</v>
      </c>
      <c r="C374" s="247">
        <f t="shared" ca="1" si="195"/>
        <v>60735</v>
      </c>
      <c r="D374" s="250">
        <f t="shared" ca="1" si="196"/>
        <v>165150</v>
      </c>
      <c r="E374" s="249">
        <f t="shared" ca="1" si="213"/>
        <v>0</v>
      </c>
      <c r="F374" s="250" t="str">
        <f t="shared" si="197"/>
        <v/>
      </c>
      <c r="G374" s="249" t="str">
        <f t="shared" si="214"/>
        <v/>
      </c>
      <c r="H374" s="250">
        <f t="shared" si="198"/>
        <v>43680</v>
      </c>
      <c r="I374" s="249">
        <f t="shared" ca="1" si="215"/>
        <v>0</v>
      </c>
      <c r="J374" s="250" t="str">
        <f t="shared" ca="1" si="199"/>
        <v/>
      </c>
      <c r="K374" s="249" t="str">
        <f t="shared" ca="1" si="200"/>
        <v/>
      </c>
      <c r="L374" s="250" t="str">
        <f t="shared" ca="1" si="201"/>
        <v/>
      </c>
      <c r="M374" s="249" t="str">
        <f t="shared" ca="1" si="202"/>
        <v/>
      </c>
      <c r="N374" s="250" t="str">
        <f t="shared" ca="1" si="203"/>
        <v/>
      </c>
      <c r="O374" s="249" t="str">
        <f t="shared" ca="1" si="204"/>
        <v/>
      </c>
      <c r="P374" s="250" t="str">
        <f t="shared" ca="1" si="205"/>
        <v/>
      </c>
      <c r="Q374" s="249" t="str">
        <f t="shared" ca="1" si="206"/>
        <v/>
      </c>
      <c r="R374" s="250" t="str">
        <f t="shared" ca="1" si="207"/>
        <v/>
      </c>
      <c r="S374" s="249" t="str">
        <f t="shared" ca="1" si="208"/>
        <v/>
      </c>
      <c r="T374" s="250" t="str">
        <f t="shared" ca="1" si="209"/>
        <v/>
      </c>
      <c r="U374" s="249" t="str">
        <f t="shared" ca="1" si="210"/>
        <v/>
      </c>
      <c r="V374" s="250" t="str">
        <f t="shared" ca="1" si="211"/>
        <v/>
      </c>
      <c r="W374" s="249" t="str">
        <f t="shared" ca="1" si="212"/>
        <v/>
      </c>
      <c r="X374" s="250"/>
      <c r="Y374" s="249"/>
      <c r="Z374" s="250"/>
      <c r="AA374" s="249"/>
      <c r="AB374" s="250"/>
      <c r="AC374" s="249"/>
      <c r="AD374" s="250"/>
      <c r="AE374" s="249"/>
      <c r="AF374" s="250"/>
      <c r="AG374" s="249"/>
      <c r="AH374" s="250"/>
      <c r="AI374" s="249"/>
      <c r="AJ374" s="250"/>
      <c r="AK374" s="249"/>
      <c r="AL374" s="250"/>
      <c r="AM374" s="249"/>
      <c r="AN374" s="250"/>
      <c r="AO374" s="249"/>
      <c r="AP374" s="250"/>
      <c r="AQ374" s="249"/>
      <c r="AR374" s="250"/>
      <c r="AS374" s="249"/>
      <c r="AT374" s="250"/>
      <c r="AU374" s="249"/>
      <c r="AV374" s="250"/>
      <c r="AW374" s="249"/>
      <c r="AX374" s="250"/>
      <c r="AY374" s="249"/>
      <c r="AZ374" s="250"/>
      <c r="BA374" s="249"/>
      <c r="BB374" s="250"/>
      <c r="BC374" s="249"/>
      <c r="BD374" s="250"/>
      <c r="BE374" s="249"/>
      <c r="BF374" s="250"/>
      <c r="BG374" s="249"/>
      <c r="BH374" s="250"/>
      <c r="BI374" s="249"/>
      <c r="BJ374" s="250"/>
      <c r="BK374" s="249"/>
    </row>
    <row r="375" spans="1:63" s="301" customFormat="1" ht="21" customHeight="1" x14ac:dyDescent="0.2">
      <c r="A375" s="245" t="e">
        <f t="shared" si="216"/>
        <v>#VALUE!</v>
      </c>
      <c r="B375" s="246" t="s">
        <v>1229</v>
      </c>
      <c r="C375" s="247">
        <f t="shared" ca="1" si="195"/>
        <v>18825</v>
      </c>
      <c r="D375" s="250">
        <f t="shared" ca="1" si="196"/>
        <v>60990</v>
      </c>
      <c r="E375" s="249">
        <f t="shared" ca="1" si="213"/>
        <v>0</v>
      </c>
      <c r="F375" s="250" t="str">
        <f t="shared" si="197"/>
        <v/>
      </c>
      <c r="G375" s="249" t="str">
        <f t="shared" si="214"/>
        <v/>
      </c>
      <c r="H375" s="250">
        <f t="shared" si="198"/>
        <v>23340</v>
      </c>
      <c r="I375" s="249">
        <f t="shared" ca="1" si="215"/>
        <v>0</v>
      </c>
      <c r="J375" s="250" t="str">
        <f t="shared" ca="1" si="199"/>
        <v/>
      </c>
      <c r="K375" s="249" t="str">
        <f t="shared" ca="1" si="200"/>
        <v/>
      </c>
      <c r="L375" s="250" t="str">
        <f t="shared" ca="1" si="201"/>
        <v/>
      </c>
      <c r="M375" s="249" t="str">
        <f t="shared" ca="1" si="202"/>
        <v/>
      </c>
      <c r="N375" s="250" t="str">
        <f t="shared" ca="1" si="203"/>
        <v/>
      </c>
      <c r="O375" s="249" t="str">
        <f t="shared" ca="1" si="204"/>
        <v/>
      </c>
      <c r="P375" s="250" t="str">
        <f t="shared" ca="1" si="205"/>
        <v/>
      </c>
      <c r="Q375" s="249" t="str">
        <f t="shared" ca="1" si="206"/>
        <v/>
      </c>
      <c r="R375" s="250" t="str">
        <f t="shared" ca="1" si="207"/>
        <v/>
      </c>
      <c r="S375" s="249" t="str">
        <f t="shared" ca="1" si="208"/>
        <v/>
      </c>
      <c r="T375" s="250" t="str">
        <f t="shared" ca="1" si="209"/>
        <v/>
      </c>
      <c r="U375" s="249" t="str">
        <f t="shared" ca="1" si="210"/>
        <v/>
      </c>
      <c r="V375" s="250" t="str">
        <f t="shared" ca="1" si="211"/>
        <v/>
      </c>
      <c r="W375" s="249" t="str">
        <f t="shared" ca="1" si="212"/>
        <v/>
      </c>
      <c r="X375" s="250"/>
      <c r="Y375" s="249"/>
      <c r="Z375" s="250"/>
      <c r="AA375" s="249"/>
      <c r="AB375" s="250"/>
      <c r="AC375" s="249"/>
      <c r="AD375" s="250"/>
      <c r="AE375" s="249"/>
      <c r="AF375" s="250"/>
      <c r="AG375" s="249"/>
      <c r="AH375" s="250"/>
      <c r="AI375" s="249"/>
      <c r="AJ375" s="250"/>
      <c r="AK375" s="249"/>
      <c r="AL375" s="250"/>
      <c r="AM375" s="249"/>
      <c r="AN375" s="250"/>
      <c r="AO375" s="249"/>
      <c r="AP375" s="250"/>
      <c r="AQ375" s="249"/>
      <c r="AR375" s="250"/>
      <c r="AS375" s="249"/>
      <c r="AT375" s="250"/>
      <c r="AU375" s="249"/>
      <c r="AV375" s="250"/>
      <c r="AW375" s="249"/>
      <c r="AX375" s="250"/>
      <c r="AY375" s="249"/>
      <c r="AZ375" s="250"/>
      <c r="BA375" s="249"/>
      <c r="BB375" s="250"/>
      <c r="BC375" s="249"/>
      <c r="BD375" s="250"/>
      <c r="BE375" s="249"/>
      <c r="BF375" s="250"/>
      <c r="BG375" s="249"/>
      <c r="BH375" s="250"/>
      <c r="BI375" s="249"/>
      <c r="BJ375" s="250"/>
      <c r="BK375" s="249"/>
    </row>
    <row r="376" spans="1:63" s="301" customFormat="1" ht="21" customHeight="1" x14ac:dyDescent="0.2">
      <c r="A376" s="245" t="e">
        <f t="shared" si="216"/>
        <v>#VALUE!</v>
      </c>
      <c r="B376" s="246" t="s">
        <v>1230</v>
      </c>
      <c r="C376" s="247">
        <f t="shared" ca="1" si="195"/>
        <v>20500</v>
      </c>
      <c r="D376" s="250">
        <f t="shared" ca="1" si="196"/>
        <v>85370</v>
      </c>
      <c r="E376" s="249">
        <f t="shared" ca="1" si="213"/>
        <v>0</v>
      </c>
      <c r="F376" s="250" t="str">
        <f t="shared" si="197"/>
        <v/>
      </c>
      <c r="G376" s="249" t="str">
        <f t="shared" si="214"/>
        <v/>
      </c>
      <c r="H376" s="250">
        <f t="shared" si="198"/>
        <v>44370</v>
      </c>
      <c r="I376" s="249">
        <f t="shared" ca="1" si="215"/>
        <v>0</v>
      </c>
      <c r="J376" s="250" t="str">
        <f t="shared" ca="1" si="199"/>
        <v/>
      </c>
      <c r="K376" s="249" t="str">
        <f t="shared" ca="1" si="200"/>
        <v/>
      </c>
      <c r="L376" s="250" t="str">
        <f t="shared" ca="1" si="201"/>
        <v/>
      </c>
      <c r="M376" s="249" t="str">
        <f t="shared" ca="1" si="202"/>
        <v/>
      </c>
      <c r="N376" s="250" t="str">
        <f t="shared" ca="1" si="203"/>
        <v/>
      </c>
      <c r="O376" s="249" t="str">
        <f t="shared" ca="1" si="204"/>
        <v/>
      </c>
      <c r="P376" s="250" t="str">
        <f t="shared" ca="1" si="205"/>
        <v/>
      </c>
      <c r="Q376" s="249" t="str">
        <f t="shared" ca="1" si="206"/>
        <v/>
      </c>
      <c r="R376" s="250" t="str">
        <f t="shared" ca="1" si="207"/>
        <v/>
      </c>
      <c r="S376" s="249" t="str">
        <f t="shared" ca="1" si="208"/>
        <v/>
      </c>
      <c r="T376" s="250" t="str">
        <f t="shared" ca="1" si="209"/>
        <v/>
      </c>
      <c r="U376" s="249" t="str">
        <f t="shared" ca="1" si="210"/>
        <v/>
      </c>
      <c r="V376" s="250" t="str">
        <f t="shared" ca="1" si="211"/>
        <v/>
      </c>
      <c r="W376" s="249" t="str">
        <f t="shared" ca="1" si="212"/>
        <v/>
      </c>
      <c r="X376" s="250"/>
      <c r="Y376" s="249"/>
      <c r="Z376" s="250"/>
      <c r="AA376" s="249"/>
      <c r="AB376" s="250"/>
      <c r="AC376" s="249"/>
      <c r="AD376" s="250"/>
      <c r="AE376" s="249"/>
      <c r="AF376" s="250"/>
      <c r="AG376" s="249"/>
      <c r="AH376" s="250"/>
      <c r="AI376" s="249"/>
      <c r="AJ376" s="250"/>
      <c r="AK376" s="249"/>
      <c r="AL376" s="250"/>
      <c r="AM376" s="249"/>
      <c r="AN376" s="250"/>
      <c r="AO376" s="249"/>
      <c r="AP376" s="250"/>
      <c r="AQ376" s="249"/>
      <c r="AR376" s="250"/>
      <c r="AS376" s="249"/>
      <c r="AT376" s="250"/>
      <c r="AU376" s="249"/>
      <c r="AV376" s="250"/>
      <c r="AW376" s="249"/>
      <c r="AX376" s="250"/>
      <c r="AY376" s="249"/>
      <c r="AZ376" s="250"/>
      <c r="BA376" s="249"/>
      <c r="BB376" s="250"/>
      <c r="BC376" s="249"/>
      <c r="BD376" s="250"/>
      <c r="BE376" s="249"/>
      <c r="BF376" s="250"/>
      <c r="BG376" s="249"/>
      <c r="BH376" s="250"/>
      <c r="BI376" s="249"/>
      <c r="BJ376" s="250"/>
      <c r="BK376" s="249"/>
    </row>
    <row r="377" spans="1:63" s="301" customFormat="1" ht="21" customHeight="1" x14ac:dyDescent="0.2">
      <c r="A377" s="245" t="e">
        <f t="shared" si="216"/>
        <v>#VALUE!</v>
      </c>
      <c r="B377" s="246" t="s">
        <v>1231</v>
      </c>
      <c r="C377" s="247">
        <f t="shared" ca="1" si="195"/>
        <v>5964</v>
      </c>
      <c r="D377" s="250">
        <f t="shared" ca="1" si="196"/>
        <v>43908</v>
      </c>
      <c r="E377" s="249">
        <f t="shared" ca="1" si="213"/>
        <v>0</v>
      </c>
      <c r="F377" s="250" t="str">
        <f t="shared" si="197"/>
        <v/>
      </c>
      <c r="G377" s="249" t="str">
        <f t="shared" si="214"/>
        <v/>
      </c>
      <c r="H377" s="250">
        <f t="shared" si="198"/>
        <v>31980</v>
      </c>
      <c r="I377" s="249">
        <f t="shared" ca="1" si="215"/>
        <v>0</v>
      </c>
      <c r="J377" s="250" t="str">
        <f t="shared" ca="1" si="199"/>
        <v/>
      </c>
      <c r="K377" s="249" t="str">
        <f t="shared" ca="1" si="200"/>
        <v/>
      </c>
      <c r="L377" s="250" t="str">
        <f t="shared" ca="1" si="201"/>
        <v/>
      </c>
      <c r="M377" s="249" t="str">
        <f t="shared" ca="1" si="202"/>
        <v/>
      </c>
      <c r="N377" s="250" t="str">
        <f t="shared" ca="1" si="203"/>
        <v/>
      </c>
      <c r="O377" s="249" t="str">
        <f t="shared" ca="1" si="204"/>
        <v/>
      </c>
      <c r="P377" s="250" t="str">
        <f t="shared" ca="1" si="205"/>
        <v/>
      </c>
      <c r="Q377" s="249" t="str">
        <f t="shared" ca="1" si="206"/>
        <v/>
      </c>
      <c r="R377" s="250" t="str">
        <f t="shared" ca="1" si="207"/>
        <v/>
      </c>
      <c r="S377" s="249" t="str">
        <f t="shared" ca="1" si="208"/>
        <v/>
      </c>
      <c r="T377" s="250" t="str">
        <f t="shared" ca="1" si="209"/>
        <v/>
      </c>
      <c r="U377" s="249" t="str">
        <f t="shared" ca="1" si="210"/>
        <v/>
      </c>
      <c r="V377" s="250" t="str">
        <f t="shared" ca="1" si="211"/>
        <v/>
      </c>
      <c r="W377" s="249" t="str">
        <f t="shared" ca="1" si="212"/>
        <v/>
      </c>
      <c r="X377" s="250"/>
      <c r="Y377" s="249"/>
      <c r="Z377" s="250"/>
      <c r="AA377" s="249"/>
      <c r="AB377" s="250"/>
      <c r="AC377" s="249"/>
      <c r="AD377" s="250"/>
      <c r="AE377" s="249"/>
      <c r="AF377" s="250"/>
      <c r="AG377" s="249"/>
      <c r="AH377" s="250"/>
      <c r="AI377" s="249"/>
      <c r="AJ377" s="250"/>
      <c r="AK377" s="249"/>
      <c r="AL377" s="250"/>
      <c r="AM377" s="249"/>
      <c r="AN377" s="250"/>
      <c r="AO377" s="249"/>
      <c r="AP377" s="250"/>
      <c r="AQ377" s="249"/>
      <c r="AR377" s="250"/>
      <c r="AS377" s="249"/>
      <c r="AT377" s="250"/>
      <c r="AU377" s="249"/>
      <c r="AV377" s="250"/>
      <c r="AW377" s="249"/>
      <c r="AX377" s="250"/>
      <c r="AY377" s="249"/>
      <c r="AZ377" s="250"/>
      <c r="BA377" s="249"/>
      <c r="BB377" s="250"/>
      <c r="BC377" s="249"/>
      <c r="BD377" s="250"/>
      <c r="BE377" s="249"/>
      <c r="BF377" s="250"/>
      <c r="BG377" s="249"/>
      <c r="BH377" s="250"/>
      <c r="BI377" s="249"/>
      <c r="BJ377" s="250"/>
      <c r="BK377" s="249"/>
    </row>
    <row r="378" spans="1:63" s="301" customFormat="1" ht="21" customHeight="1" x14ac:dyDescent="0.2">
      <c r="A378" s="245" t="e">
        <f t="shared" si="216"/>
        <v>#VALUE!</v>
      </c>
      <c r="B378" s="246" t="s">
        <v>1232</v>
      </c>
      <c r="C378" s="247">
        <f t="shared" ca="1" si="195"/>
        <v>8703</v>
      </c>
      <c r="D378" s="250">
        <f t="shared" ca="1" si="196"/>
        <v>81846</v>
      </c>
      <c r="E378" s="249">
        <f t="shared" ca="1" si="213"/>
        <v>0</v>
      </c>
      <c r="F378" s="250" t="str">
        <f t="shared" si="197"/>
        <v/>
      </c>
      <c r="G378" s="249" t="str">
        <f t="shared" si="214"/>
        <v/>
      </c>
      <c r="H378" s="250">
        <f t="shared" si="198"/>
        <v>64440</v>
      </c>
      <c r="I378" s="249">
        <f t="shared" ca="1" si="215"/>
        <v>0</v>
      </c>
      <c r="J378" s="250" t="str">
        <f t="shared" ca="1" si="199"/>
        <v/>
      </c>
      <c r="K378" s="249" t="str">
        <f t="shared" ca="1" si="200"/>
        <v/>
      </c>
      <c r="L378" s="250" t="str">
        <f t="shared" ca="1" si="201"/>
        <v/>
      </c>
      <c r="M378" s="249" t="str">
        <f t="shared" ca="1" si="202"/>
        <v/>
      </c>
      <c r="N378" s="250" t="str">
        <f t="shared" ca="1" si="203"/>
        <v/>
      </c>
      <c r="O378" s="249" t="str">
        <f t="shared" ca="1" si="204"/>
        <v/>
      </c>
      <c r="P378" s="250" t="str">
        <f t="shared" ca="1" si="205"/>
        <v/>
      </c>
      <c r="Q378" s="249" t="str">
        <f t="shared" ca="1" si="206"/>
        <v/>
      </c>
      <c r="R378" s="250" t="str">
        <f t="shared" ca="1" si="207"/>
        <v/>
      </c>
      <c r="S378" s="249" t="str">
        <f t="shared" ca="1" si="208"/>
        <v/>
      </c>
      <c r="T378" s="250" t="str">
        <f t="shared" ca="1" si="209"/>
        <v/>
      </c>
      <c r="U378" s="249" t="str">
        <f t="shared" ca="1" si="210"/>
        <v/>
      </c>
      <c r="V378" s="250" t="str">
        <f t="shared" ca="1" si="211"/>
        <v/>
      </c>
      <c r="W378" s="249" t="str">
        <f t="shared" ca="1" si="212"/>
        <v/>
      </c>
      <c r="X378" s="250"/>
      <c r="Y378" s="249"/>
      <c r="Z378" s="250"/>
      <c r="AA378" s="249"/>
      <c r="AB378" s="250"/>
      <c r="AC378" s="249"/>
      <c r="AD378" s="250"/>
      <c r="AE378" s="249"/>
      <c r="AF378" s="250"/>
      <c r="AG378" s="249"/>
      <c r="AH378" s="250"/>
      <c r="AI378" s="249"/>
      <c r="AJ378" s="250"/>
      <c r="AK378" s="249"/>
      <c r="AL378" s="250"/>
      <c r="AM378" s="249"/>
      <c r="AN378" s="250"/>
      <c r="AO378" s="249"/>
      <c r="AP378" s="250"/>
      <c r="AQ378" s="249"/>
      <c r="AR378" s="250"/>
      <c r="AS378" s="249"/>
      <c r="AT378" s="250"/>
      <c r="AU378" s="249"/>
      <c r="AV378" s="250"/>
      <c r="AW378" s="249"/>
      <c r="AX378" s="250"/>
      <c r="AY378" s="249"/>
      <c r="AZ378" s="250"/>
      <c r="BA378" s="249"/>
      <c r="BB378" s="250"/>
      <c r="BC378" s="249"/>
      <c r="BD378" s="250"/>
      <c r="BE378" s="249"/>
      <c r="BF378" s="250"/>
      <c r="BG378" s="249"/>
      <c r="BH378" s="250"/>
      <c r="BI378" s="249"/>
      <c r="BJ378" s="250"/>
      <c r="BK378" s="249"/>
    </row>
    <row r="379" spans="1:63" s="301" customFormat="1" ht="21" customHeight="1" x14ac:dyDescent="0.2">
      <c r="A379" s="245" t="e">
        <f t="shared" si="216"/>
        <v>#VALUE!</v>
      </c>
      <c r="B379" s="246" t="s">
        <v>1233</v>
      </c>
      <c r="C379" s="247">
        <f t="shared" ca="1" si="195"/>
        <v>10425</v>
      </c>
      <c r="D379" s="250">
        <f t="shared" ca="1" si="196"/>
        <v>191310</v>
      </c>
      <c r="E379" s="249">
        <f t="shared" ca="1" si="213"/>
        <v>0</v>
      </c>
      <c r="F379" s="250" t="str">
        <f t="shared" si="197"/>
        <v/>
      </c>
      <c r="G379" s="249" t="str">
        <f t="shared" si="214"/>
        <v/>
      </c>
      <c r="H379" s="250">
        <f t="shared" si="198"/>
        <v>170460</v>
      </c>
      <c r="I379" s="249">
        <f t="shared" ca="1" si="215"/>
        <v>0</v>
      </c>
      <c r="J379" s="250" t="str">
        <f t="shared" ca="1" si="199"/>
        <v/>
      </c>
      <c r="K379" s="249" t="str">
        <f t="shared" ca="1" si="200"/>
        <v/>
      </c>
      <c r="L379" s="250" t="str">
        <f t="shared" ca="1" si="201"/>
        <v/>
      </c>
      <c r="M379" s="249" t="str">
        <f t="shared" ca="1" si="202"/>
        <v/>
      </c>
      <c r="N379" s="250" t="str">
        <f t="shared" ca="1" si="203"/>
        <v/>
      </c>
      <c r="O379" s="249" t="str">
        <f t="shared" ca="1" si="204"/>
        <v/>
      </c>
      <c r="P379" s="250" t="str">
        <f t="shared" ca="1" si="205"/>
        <v/>
      </c>
      <c r="Q379" s="249" t="str">
        <f t="shared" ca="1" si="206"/>
        <v/>
      </c>
      <c r="R379" s="250" t="str">
        <f t="shared" ca="1" si="207"/>
        <v/>
      </c>
      <c r="S379" s="249" t="str">
        <f t="shared" ca="1" si="208"/>
        <v/>
      </c>
      <c r="T379" s="250" t="str">
        <f t="shared" ca="1" si="209"/>
        <v/>
      </c>
      <c r="U379" s="249" t="str">
        <f t="shared" ca="1" si="210"/>
        <v/>
      </c>
      <c r="V379" s="250" t="str">
        <f t="shared" ca="1" si="211"/>
        <v/>
      </c>
      <c r="W379" s="249" t="str">
        <f t="shared" ca="1" si="212"/>
        <v/>
      </c>
      <c r="X379" s="250"/>
      <c r="Y379" s="249"/>
      <c r="Z379" s="250"/>
      <c r="AA379" s="249"/>
      <c r="AB379" s="250"/>
      <c r="AC379" s="249"/>
      <c r="AD379" s="250"/>
      <c r="AE379" s="249"/>
      <c r="AF379" s="250"/>
      <c r="AG379" s="249"/>
      <c r="AH379" s="250"/>
      <c r="AI379" s="249"/>
      <c r="AJ379" s="250"/>
      <c r="AK379" s="249"/>
      <c r="AL379" s="250"/>
      <c r="AM379" s="249"/>
      <c r="AN379" s="250"/>
      <c r="AO379" s="249"/>
      <c r="AP379" s="250"/>
      <c r="AQ379" s="249"/>
      <c r="AR379" s="250"/>
      <c r="AS379" s="249"/>
      <c r="AT379" s="250"/>
      <c r="AU379" s="249"/>
      <c r="AV379" s="250"/>
      <c r="AW379" s="249"/>
      <c r="AX379" s="250"/>
      <c r="AY379" s="249"/>
      <c r="AZ379" s="250"/>
      <c r="BA379" s="249"/>
      <c r="BB379" s="250"/>
      <c r="BC379" s="249"/>
      <c r="BD379" s="250"/>
      <c r="BE379" s="249"/>
      <c r="BF379" s="250"/>
      <c r="BG379" s="249"/>
      <c r="BH379" s="250"/>
      <c r="BI379" s="249"/>
      <c r="BJ379" s="250"/>
      <c r="BK379" s="249"/>
    </row>
    <row r="380" spans="1:63" s="301" customFormat="1" ht="21" customHeight="1" x14ac:dyDescent="0.2">
      <c r="A380" s="245" t="e">
        <f t="shared" si="216"/>
        <v>#VALUE!</v>
      </c>
      <c r="B380" s="246" t="s">
        <v>1234</v>
      </c>
      <c r="C380" s="247">
        <f t="shared" ca="1" si="195"/>
        <v>26035</v>
      </c>
      <c r="D380" s="250">
        <f t="shared" ca="1" si="196"/>
        <v>431680</v>
      </c>
      <c r="E380" s="249">
        <f t="shared" ca="1" si="213"/>
        <v>0</v>
      </c>
      <c r="F380" s="250" t="str">
        <f t="shared" si="197"/>
        <v/>
      </c>
      <c r="G380" s="249" t="str">
        <f t="shared" si="214"/>
        <v/>
      </c>
      <c r="H380" s="250">
        <f t="shared" si="198"/>
        <v>483750</v>
      </c>
      <c r="I380" s="249">
        <f t="shared" ca="1" si="215"/>
        <v>0</v>
      </c>
      <c r="J380" s="250" t="str">
        <f t="shared" ca="1" si="199"/>
        <v/>
      </c>
      <c r="K380" s="249" t="str">
        <f t="shared" ca="1" si="200"/>
        <v/>
      </c>
      <c r="L380" s="250" t="str">
        <f t="shared" ca="1" si="201"/>
        <v/>
      </c>
      <c r="M380" s="249" t="str">
        <f t="shared" ca="1" si="202"/>
        <v/>
      </c>
      <c r="N380" s="250" t="str">
        <f t="shared" ca="1" si="203"/>
        <v/>
      </c>
      <c r="O380" s="249" t="str">
        <f t="shared" ca="1" si="204"/>
        <v/>
      </c>
      <c r="P380" s="250" t="str">
        <f t="shared" ca="1" si="205"/>
        <v/>
      </c>
      <c r="Q380" s="249" t="str">
        <f t="shared" ca="1" si="206"/>
        <v/>
      </c>
      <c r="R380" s="250" t="str">
        <f t="shared" ca="1" si="207"/>
        <v/>
      </c>
      <c r="S380" s="249" t="str">
        <f t="shared" ca="1" si="208"/>
        <v/>
      </c>
      <c r="T380" s="250" t="str">
        <f t="shared" ca="1" si="209"/>
        <v/>
      </c>
      <c r="U380" s="249" t="str">
        <f t="shared" ca="1" si="210"/>
        <v/>
      </c>
      <c r="V380" s="250" t="str">
        <f t="shared" ca="1" si="211"/>
        <v/>
      </c>
      <c r="W380" s="249" t="str">
        <f t="shared" ca="1" si="212"/>
        <v/>
      </c>
      <c r="X380" s="250"/>
      <c r="Y380" s="249"/>
      <c r="Z380" s="250"/>
      <c r="AA380" s="249"/>
      <c r="AB380" s="250"/>
      <c r="AC380" s="249"/>
      <c r="AD380" s="250"/>
      <c r="AE380" s="249"/>
      <c r="AF380" s="250"/>
      <c r="AG380" s="249"/>
      <c r="AH380" s="250"/>
      <c r="AI380" s="249"/>
      <c r="AJ380" s="250"/>
      <c r="AK380" s="249"/>
      <c r="AL380" s="250"/>
      <c r="AM380" s="249"/>
      <c r="AN380" s="250"/>
      <c r="AO380" s="249"/>
      <c r="AP380" s="250"/>
      <c r="AQ380" s="249"/>
      <c r="AR380" s="250"/>
      <c r="AS380" s="249"/>
      <c r="AT380" s="250"/>
      <c r="AU380" s="249"/>
      <c r="AV380" s="250"/>
      <c r="AW380" s="249"/>
      <c r="AX380" s="250"/>
      <c r="AY380" s="249"/>
      <c r="AZ380" s="250"/>
      <c r="BA380" s="249"/>
      <c r="BB380" s="250"/>
      <c r="BC380" s="249"/>
      <c r="BD380" s="250"/>
      <c r="BE380" s="249"/>
      <c r="BF380" s="250"/>
      <c r="BG380" s="249"/>
      <c r="BH380" s="250"/>
      <c r="BI380" s="249"/>
      <c r="BJ380" s="250"/>
      <c r="BK380" s="249"/>
    </row>
    <row r="381" spans="1:63" s="301" customFormat="1" ht="21" customHeight="1" x14ac:dyDescent="0.2">
      <c r="A381" s="245" t="e">
        <f t="shared" si="216"/>
        <v>#VALUE!</v>
      </c>
      <c r="B381" s="246" t="s">
        <v>1235</v>
      </c>
      <c r="C381" s="247">
        <f t="shared" ca="1" si="195"/>
        <v>23070</v>
      </c>
      <c r="D381" s="250">
        <f t="shared" ca="1" si="196"/>
        <v>506260</v>
      </c>
      <c r="E381" s="249">
        <f t="shared" ca="1" si="213"/>
        <v>0</v>
      </c>
      <c r="F381" s="250" t="str">
        <f t="shared" si="197"/>
        <v/>
      </c>
      <c r="G381" s="249" t="str">
        <f t="shared" si="214"/>
        <v/>
      </c>
      <c r="H381" s="250">
        <f t="shared" si="198"/>
        <v>552400</v>
      </c>
      <c r="I381" s="249">
        <f t="shared" ca="1" si="215"/>
        <v>0</v>
      </c>
      <c r="J381" s="250" t="str">
        <f t="shared" ca="1" si="199"/>
        <v/>
      </c>
      <c r="K381" s="249" t="str">
        <f t="shared" ca="1" si="200"/>
        <v/>
      </c>
      <c r="L381" s="250" t="str">
        <f t="shared" ca="1" si="201"/>
        <v/>
      </c>
      <c r="M381" s="249" t="str">
        <f t="shared" ca="1" si="202"/>
        <v/>
      </c>
      <c r="N381" s="250" t="str">
        <f t="shared" ca="1" si="203"/>
        <v/>
      </c>
      <c r="O381" s="249" t="str">
        <f t="shared" ca="1" si="204"/>
        <v/>
      </c>
      <c r="P381" s="250" t="str">
        <f t="shared" ca="1" si="205"/>
        <v/>
      </c>
      <c r="Q381" s="249" t="str">
        <f t="shared" ca="1" si="206"/>
        <v/>
      </c>
      <c r="R381" s="250" t="str">
        <f t="shared" ca="1" si="207"/>
        <v/>
      </c>
      <c r="S381" s="249" t="str">
        <f t="shared" ca="1" si="208"/>
        <v/>
      </c>
      <c r="T381" s="250" t="str">
        <f t="shared" ca="1" si="209"/>
        <v/>
      </c>
      <c r="U381" s="249" t="str">
        <f t="shared" ca="1" si="210"/>
        <v/>
      </c>
      <c r="V381" s="250" t="str">
        <f t="shared" ca="1" si="211"/>
        <v/>
      </c>
      <c r="W381" s="249" t="str">
        <f t="shared" ca="1" si="212"/>
        <v/>
      </c>
      <c r="X381" s="250"/>
      <c r="Y381" s="249"/>
      <c r="Z381" s="250"/>
      <c r="AA381" s="249"/>
      <c r="AB381" s="250"/>
      <c r="AC381" s="249"/>
      <c r="AD381" s="250"/>
      <c r="AE381" s="249"/>
      <c r="AF381" s="250"/>
      <c r="AG381" s="249"/>
      <c r="AH381" s="250"/>
      <c r="AI381" s="249"/>
      <c r="AJ381" s="250"/>
      <c r="AK381" s="249"/>
      <c r="AL381" s="250"/>
      <c r="AM381" s="249"/>
      <c r="AN381" s="250"/>
      <c r="AO381" s="249"/>
      <c r="AP381" s="250"/>
      <c r="AQ381" s="249"/>
      <c r="AR381" s="250"/>
      <c r="AS381" s="249"/>
      <c r="AT381" s="250"/>
      <c r="AU381" s="249"/>
      <c r="AV381" s="250"/>
      <c r="AW381" s="249"/>
      <c r="AX381" s="250"/>
      <c r="AY381" s="249"/>
      <c r="AZ381" s="250"/>
      <c r="BA381" s="249"/>
      <c r="BB381" s="250"/>
      <c r="BC381" s="249"/>
      <c r="BD381" s="250"/>
      <c r="BE381" s="249"/>
      <c r="BF381" s="250"/>
      <c r="BG381" s="249"/>
      <c r="BH381" s="250"/>
      <c r="BI381" s="249"/>
      <c r="BJ381" s="250"/>
      <c r="BK381" s="249"/>
    </row>
    <row r="382" spans="1:63" s="301" customFormat="1" ht="21" customHeight="1" x14ac:dyDescent="0.2">
      <c r="A382" s="245" t="e">
        <f t="shared" si="216"/>
        <v>#VALUE!</v>
      </c>
      <c r="B382" s="246" t="s">
        <v>1237</v>
      </c>
      <c r="C382" s="247">
        <f t="shared" ca="1" si="195"/>
        <v>77640</v>
      </c>
      <c r="D382" s="250">
        <f t="shared" ca="1" si="196"/>
        <v>177000</v>
      </c>
      <c r="E382" s="249">
        <f t="shared" ca="1" si="213"/>
        <v>0</v>
      </c>
      <c r="F382" s="250" t="str">
        <f t="shared" si="197"/>
        <v/>
      </c>
      <c r="G382" s="249" t="str">
        <f t="shared" si="214"/>
        <v/>
      </c>
      <c r="H382" s="250">
        <f t="shared" si="198"/>
        <v>21720</v>
      </c>
      <c r="I382" s="249">
        <f t="shared" ca="1" si="215"/>
        <v>0</v>
      </c>
      <c r="J382" s="250" t="str">
        <f t="shared" ca="1" si="199"/>
        <v/>
      </c>
      <c r="K382" s="249" t="str">
        <f t="shared" ca="1" si="200"/>
        <v/>
      </c>
      <c r="L382" s="250" t="str">
        <f t="shared" ca="1" si="201"/>
        <v/>
      </c>
      <c r="M382" s="249" t="str">
        <f t="shared" ca="1" si="202"/>
        <v/>
      </c>
      <c r="N382" s="250" t="str">
        <f t="shared" ca="1" si="203"/>
        <v/>
      </c>
      <c r="O382" s="249" t="str">
        <f t="shared" ca="1" si="204"/>
        <v/>
      </c>
      <c r="P382" s="250" t="str">
        <f t="shared" ca="1" si="205"/>
        <v/>
      </c>
      <c r="Q382" s="249" t="str">
        <f t="shared" ca="1" si="206"/>
        <v/>
      </c>
      <c r="R382" s="250" t="str">
        <f t="shared" ca="1" si="207"/>
        <v/>
      </c>
      <c r="S382" s="249" t="str">
        <f t="shared" ca="1" si="208"/>
        <v/>
      </c>
      <c r="T382" s="250" t="str">
        <f t="shared" ca="1" si="209"/>
        <v/>
      </c>
      <c r="U382" s="249" t="str">
        <f t="shared" ca="1" si="210"/>
        <v/>
      </c>
      <c r="V382" s="250" t="str">
        <f t="shared" ca="1" si="211"/>
        <v/>
      </c>
      <c r="W382" s="249" t="str">
        <f t="shared" ca="1" si="212"/>
        <v/>
      </c>
      <c r="X382" s="250"/>
      <c r="Y382" s="249"/>
      <c r="Z382" s="250"/>
      <c r="AA382" s="249"/>
      <c r="AB382" s="250"/>
      <c r="AC382" s="249"/>
      <c r="AD382" s="250"/>
      <c r="AE382" s="249"/>
      <c r="AF382" s="250"/>
      <c r="AG382" s="249"/>
      <c r="AH382" s="250"/>
      <c r="AI382" s="249"/>
      <c r="AJ382" s="250"/>
      <c r="AK382" s="249"/>
      <c r="AL382" s="250"/>
      <c r="AM382" s="249"/>
      <c r="AN382" s="250"/>
      <c r="AO382" s="249"/>
      <c r="AP382" s="250"/>
      <c r="AQ382" s="249"/>
      <c r="AR382" s="250"/>
      <c r="AS382" s="249"/>
      <c r="AT382" s="250"/>
      <c r="AU382" s="249"/>
      <c r="AV382" s="250"/>
      <c r="AW382" s="249"/>
      <c r="AX382" s="250"/>
      <c r="AY382" s="249"/>
      <c r="AZ382" s="250"/>
      <c r="BA382" s="249"/>
      <c r="BB382" s="250"/>
      <c r="BC382" s="249"/>
      <c r="BD382" s="250"/>
      <c r="BE382" s="249"/>
      <c r="BF382" s="250"/>
      <c r="BG382" s="249"/>
      <c r="BH382" s="250"/>
      <c r="BI382" s="249"/>
      <c r="BJ382" s="250"/>
      <c r="BK382" s="249"/>
    </row>
    <row r="383" spans="1:63" s="301" customFormat="1" ht="21" customHeight="1" x14ac:dyDescent="0.2">
      <c r="A383" s="245" t="e">
        <f t="shared" si="216"/>
        <v>#VALUE!</v>
      </c>
      <c r="B383" s="246" t="s">
        <v>1238</v>
      </c>
      <c r="C383" s="247">
        <f t="shared" ca="1" si="195"/>
        <v>10336</v>
      </c>
      <c r="D383" s="250">
        <f t="shared" ca="1" si="196"/>
        <v>24484</v>
      </c>
      <c r="E383" s="249">
        <f t="shared" ca="1" si="213"/>
        <v>0</v>
      </c>
      <c r="F383" s="250" t="str">
        <f t="shared" si="197"/>
        <v/>
      </c>
      <c r="G383" s="249" t="str">
        <f t="shared" si="214"/>
        <v/>
      </c>
      <c r="H383" s="250">
        <f t="shared" si="198"/>
        <v>3812</v>
      </c>
      <c r="I383" s="249">
        <f t="shared" ca="1" si="215"/>
        <v>0</v>
      </c>
      <c r="J383" s="250" t="str">
        <f t="shared" ca="1" si="199"/>
        <v/>
      </c>
      <c r="K383" s="249" t="str">
        <f t="shared" ca="1" si="200"/>
        <v/>
      </c>
      <c r="L383" s="250" t="str">
        <f t="shared" ca="1" si="201"/>
        <v/>
      </c>
      <c r="M383" s="249" t="str">
        <f t="shared" ca="1" si="202"/>
        <v/>
      </c>
      <c r="N383" s="250" t="str">
        <f t="shared" ca="1" si="203"/>
        <v/>
      </c>
      <c r="O383" s="249" t="str">
        <f t="shared" ca="1" si="204"/>
        <v/>
      </c>
      <c r="P383" s="250" t="str">
        <f t="shared" ca="1" si="205"/>
        <v/>
      </c>
      <c r="Q383" s="249" t="str">
        <f t="shared" ca="1" si="206"/>
        <v/>
      </c>
      <c r="R383" s="250" t="str">
        <f t="shared" ca="1" si="207"/>
        <v/>
      </c>
      <c r="S383" s="249" t="str">
        <f t="shared" ca="1" si="208"/>
        <v/>
      </c>
      <c r="T383" s="250" t="str">
        <f t="shared" ca="1" si="209"/>
        <v/>
      </c>
      <c r="U383" s="249" t="str">
        <f t="shared" ca="1" si="210"/>
        <v/>
      </c>
      <c r="V383" s="250" t="str">
        <f t="shared" ca="1" si="211"/>
        <v/>
      </c>
      <c r="W383" s="249" t="str">
        <f t="shared" ca="1" si="212"/>
        <v/>
      </c>
      <c r="X383" s="250"/>
      <c r="Y383" s="249"/>
      <c r="Z383" s="250"/>
      <c r="AA383" s="249"/>
      <c r="AB383" s="250"/>
      <c r="AC383" s="249"/>
      <c r="AD383" s="250"/>
      <c r="AE383" s="249"/>
      <c r="AF383" s="250"/>
      <c r="AG383" s="249"/>
      <c r="AH383" s="250"/>
      <c r="AI383" s="249"/>
      <c r="AJ383" s="250"/>
      <c r="AK383" s="249"/>
      <c r="AL383" s="250"/>
      <c r="AM383" s="249"/>
      <c r="AN383" s="250"/>
      <c r="AO383" s="249"/>
      <c r="AP383" s="250"/>
      <c r="AQ383" s="249"/>
      <c r="AR383" s="250"/>
      <c r="AS383" s="249"/>
      <c r="AT383" s="250"/>
      <c r="AU383" s="249"/>
      <c r="AV383" s="250"/>
      <c r="AW383" s="249"/>
      <c r="AX383" s="250"/>
      <c r="AY383" s="249"/>
      <c r="AZ383" s="250"/>
      <c r="BA383" s="249"/>
      <c r="BB383" s="250"/>
      <c r="BC383" s="249"/>
      <c r="BD383" s="250"/>
      <c r="BE383" s="249"/>
      <c r="BF383" s="250"/>
      <c r="BG383" s="249"/>
      <c r="BH383" s="250"/>
      <c r="BI383" s="249"/>
      <c r="BJ383" s="250"/>
      <c r="BK383" s="249"/>
    </row>
    <row r="384" spans="1:63" s="301" customFormat="1" ht="21" customHeight="1" x14ac:dyDescent="0.2">
      <c r="A384" s="245" t="e">
        <f t="shared" si="216"/>
        <v>#VALUE!</v>
      </c>
      <c r="B384" s="246" t="s">
        <v>1239</v>
      </c>
      <c r="C384" s="247">
        <f t="shared" ca="1" si="195"/>
        <v>74640</v>
      </c>
      <c r="D384" s="250">
        <f t="shared" ca="1" si="196"/>
        <v>195240</v>
      </c>
      <c r="E384" s="249">
        <f t="shared" ca="1" si="213"/>
        <v>0</v>
      </c>
      <c r="F384" s="250" t="str">
        <f t="shared" si="197"/>
        <v/>
      </c>
      <c r="G384" s="249" t="str">
        <f t="shared" si="214"/>
        <v/>
      </c>
      <c r="H384" s="250">
        <f t="shared" si="198"/>
        <v>45960</v>
      </c>
      <c r="I384" s="249">
        <f t="shared" ca="1" si="215"/>
        <v>0</v>
      </c>
      <c r="J384" s="250" t="str">
        <f t="shared" ca="1" si="199"/>
        <v/>
      </c>
      <c r="K384" s="249" t="str">
        <f t="shared" ca="1" si="200"/>
        <v/>
      </c>
      <c r="L384" s="250" t="str">
        <f t="shared" ca="1" si="201"/>
        <v/>
      </c>
      <c r="M384" s="249" t="str">
        <f t="shared" ca="1" si="202"/>
        <v/>
      </c>
      <c r="N384" s="250" t="str">
        <f t="shared" ca="1" si="203"/>
        <v/>
      </c>
      <c r="O384" s="249" t="str">
        <f t="shared" ca="1" si="204"/>
        <v/>
      </c>
      <c r="P384" s="250" t="str">
        <f t="shared" ca="1" si="205"/>
        <v/>
      </c>
      <c r="Q384" s="249" t="str">
        <f t="shared" ca="1" si="206"/>
        <v/>
      </c>
      <c r="R384" s="250" t="str">
        <f t="shared" ca="1" si="207"/>
        <v/>
      </c>
      <c r="S384" s="249" t="str">
        <f t="shared" ca="1" si="208"/>
        <v/>
      </c>
      <c r="T384" s="250" t="str">
        <f t="shared" ca="1" si="209"/>
        <v/>
      </c>
      <c r="U384" s="249" t="str">
        <f t="shared" ca="1" si="210"/>
        <v/>
      </c>
      <c r="V384" s="250" t="str">
        <f t="shared" ca="1" si="211"/>
        <v/>
      </c>
      <c r="W384" s="249" t="str">
        <f t="shared" ca="1" si="212"/>
        <v/>
      </c>
      <c r="X384" s="250"/>
      <c r="Y384" s="249"/>
      <c r="Z384" s="250"/>
      <c r="AA384" s="249"/>
      <c r="AB384" s="250"/>
      <c r="AC384" s="249"/>
      <c r="AD384" s="250"/>
      <c r="AE384" s="249"/>
      <c r="AF384" s="250"/>
      <c r="AG384" s="249"/>
      <c r="AH384" s="250"/>
      <c r="AI384" s="249"/>
      <c r="AJ384" s="250"/>
      <c r="AK384" s="249"/>
      <c r="AL384" s="250"/>
      <c r="AM384" s="249"/>
      <c r="AN384" s="250"/>
      <c r="AO384" s="249"/>
      <c r="AP384" s="250"/>
      <c r="AQ384" s="249"/>
      <c r="AR384" s="250"/>
      <c r="AS384" s="249"/>
      <c r="AT384" s="250"/>
      <c r="AU384" s="249"/>
      <c r="AV384" s="250"/>
      <c r="AW384" s="249"/>
      <c r="AX384" s="250"/>
      <c r="AY384" s="249"/>
      <c r="AZ384" s="250"/>
      <c r="BA384" s="249"/>
      <c r="BB384" s="250"/>
      <c r="BC384" s="249"/>
      <c r="BD384" s="250"/>
      <c r="BE384" s="249"/>
      <c r="BF384" s="250"/>
      <c r="BG384" s="249"/>
      <c r="BH384" s="250"/>
      <c r="BI384" s="249"/>
      <c r="BJ384" s="250"/>
      <c r="BK384" s="249"/>
    </row>
    <row r="385" spans="1:63" s="301" customFormat="1" ht="21" customHeight="1" x14ac:dyDescent="0.2">
      <c r="A385" s="245" t="e">
        <f t="shared" si="216"/>
        <v>#VALUE!</v>
      </c>
      <c r="B385" s="246" t="s">
        <v>1240</v>
      </c>
      <c r="C385" s="247">
        <f t="shared" ca="1" si="195"/>
        <v>11368</v>
      </c>
      <c r="D385" s="250">
        <f t="shared" ca="1" si="196"/>
        <v>33340</v>
      </c>
      <c r="E385" s="249">
        <f t="shared" ca="1" si="213"/>
        <v>0</v>
      </c>
      <c r="F385" s="250" t="str">
        <f t="shared" si="197"/>
        <v/>
      </c>
      <c r="G385" s="249" t="str">
        <f t="shared" si="214"/>
        <v/>
      </c>
      <c r="H385" s="250">
        <f t="shared" si="198"/>
        <v>10604</v>
      </c>
      <c r="I385" s="249">
        <f t="shared" ca="1" si="215"/>
        <v>0</v>
      </c>
      <c r="J385" s="250" t="str">
        <f t="shared" ca="1" si="199"/>
        <v/>
      </c>
      <c r="K385" s="249" t="str">
        <f t="shared" ca="1" si="200"/>
        <v/>
      </c>
      <c r="L385" s="250" t="str">
        <f t="shared" ca="1" si="201"/>
        <v/>
      </c>
      <c r="M385" s="249" t="str">
        <f t="shared" ca="1" si="202"/>
        <v/>
      </c>
      <c r="N385" s="250" t="str">
        <f t="shared" ca="1" si="203"/>
        <v/>
      </c>
      <c r="O385" s="249" t="str">
        <f t="shared" ca="1" si="204"/>
        <v/>
      </c>
      <c r="P385" s="250" t="str">
        <f t="shared" ca="1" si="205"/>
        <v/>
      </c>
      <c r="Q385" s="249" t="str">
        <f t="shared" ca="1" si="206"/>
        <v/>
      </c>
      <c r="R385" s="250" t="str">
        <f t="shared" ca="1" si="207"/>
        <v/>
      </c>
      <c r="S385" s="249" t="str">
        <f t="shared" ca="1" si="208"/>
        <v/>
      </c>
      <c r="T385" s="250" t="str">
        <f t="shared" ca="1" si="209"/>
        <v/>
      </c>
      <c r="U385" s="249" t="str">
        <f t="shared" ca="1" si="210"/>
        <v/>
      </c>
      <c r="V385" s="250" t="str">
        <f t="shared" ca="1" si="211"/>
        <v/>
      </c>
      <c r="W385" s="249" t="str">
        <f t="shared" ca="1" si="212"/>
        <v/>
      </c>
      <c r="X385" s="250"/>
      <c r="Y385" s="249"/>
      <c r="Z385" s="250"/>
      <c r="AA385" s="249"/>
      <c r="AB385" s="250"/>
      <c r="AC385" s="249"/>
      <c r="AD385" s="250"/>
      <c r="AE385" s="249"/>
      <c r="AF385" s="250"/>
      <c r="AG385" s="249"/>
      <c r="AH385" s="250"/>
      <c r="AI385" s="249"/>
      <c r="AJ385" s="250"/>
      <c r="AK385" s="249"/>
      <c r="AL385" s="250"/>
      <c r="AM385" s="249"/>
      <c r="AN385" s="250"/>
      <c r="AO385" s="249"/>
      <c r="AP385" s="250"/>
      <c r="AQ385" s="249"/>
      <c r="AR385" s="250"/>
      <c r="AS385" s="249"/>
      <c r="AT385" s="250"/>
      <c r="AU385" s="249"/>
      <c r="AV385" s="250"/>
      <c r="AW385" s="249"/>
      <c r="AX385" s="250"/>
      <c r="AY385" s="249"/>
      <c r="AZ385" s="250"/>
      <c r="BA385" s="249"/>
      <c r="BB385" s="250"/>
      <c r="BC385" s="249"/>
      <c r="BD385" s="250"/>
      <c r="BE385" s="249"/>
      <c r="BF385" s="250"/>
      <c r="BG385" s="249"/>
      <c r="BH385" s="250"/>
      <c r="BI385" s="249"/>
      <c r="BJ385" s="250"/>
      <c r="BK385" s="249"/>
    </row>
    <row r="386" spans="1:63" s="301" customFormat="1" ht="21" customHeight="1" x14ac:dyDescent="0.2">
      <c r="A386" s="245" t="e">
        <f t="shared" si="216"/>
        <v>#VALUE!</v>
      </c>
      <c r="B386" s="246" t="s">
        <v>1241</v>
      </c>
      <c r="C386" s="247">
        <f t="shared" ca="1" si="195"/>
        <v>26885</v>
      </c>
      <c r="D386" s="250">
        <f t="shared" ca="1" si="196"/>
        <v>90000</v>
      </c>
      <c r="E386" s="249">
        <f t="shared" ca="1" si="213"/>
        <v>0</v>
      </c>
      <c r="F386" s="250" t="str">
        <f t="shared" si="197"/>
        <v/>
      </c>
      <c r="G386" s="249" t="str">
        <f t="shared" si="214"/>
        <v/>
      </c>
      <c r="H386" s="250">
        <f t="shared" si="198"/>
        <v>36230</v>
      </c>
      <c r="I386" s="249">
        <f t="shared" ca="1" si="215"/>
        <v>0</v>
      </c>
      <c r="J386" s="250" t="str">
        <f t="shared" ca="1" si="199"/>
        <v/>
      </c>
      <c r="K386" s="249" t="str">
        <f t="shared" ca="1" si="200"/>
        <v/>
      </c>
      <c r="L386" s="250" t="str">
        <f t="shared" ca="1" si="201"/>
        <v/>
      </c>
      <c r="M386" s="249" t="str">
        <f t="shared" ca="1" si="202"/>
        <v/>
      </c>
      <c r="N386" s="250" t="str">
        <f t="shared" ca="1" si="203"/>
        <v/>
      </c>
      <c r="O386" s="249" t="str">
        <f t="shared" ca="1" si="204"/>
        <v/>
      </c>
      <c r="P386" s="250" t="str">
        <f t="shared" ca="1" si="205"/>
        <v/>
      </c>
      <c r="Q386" s="249" t="str">
        <f t="shared" ca="1" si="206"/>
        <v/>
      </c>
      <c r="R386" s="250" t="str">
        <f t="shared" ca="1" si="207"/>
        <v/>
      </c>
      <c r="S386" s="249" t="str">
        <f t="shared" ca="1" si="208"/>
        <v/>
      </c>
      <c r="T386" s="250" t="str">
        <f t="shared" ca="1" si="209"/>
        <v/>
      </c>
      <c r="U386" s="249" t="str">
        <f t="shared" ca="1" si="210"/>
        <v/>
      </c>
      <c r="V386" s="250" t="str">
        <f t="shared" ca="1" si="211"/>
        <v/>
      </c>
      <c r="W386" s="249" t="str">
        <f t="shared" ca="1" si="212"/>
        <v/>
      </c>
      <c r="X386" s="250"/>
      <c r="Y386" s="249"/>
      <c r="Z386" s="250"/>
      <c r="AA386" s="249"/>
      <c r="AB386" s="250"/>
      <c r="AC386" s="249"/>
      <c r="AD386" s="250"/>
      <c r="AE386" s="249"/>
      <c r="AF386" s="250"/>
      <c r="AG386" s="249"/>
      <c r="AH386" s="250"/>
      <c r="AI386" s="249"/>
      <c r="AJ386" s="250"/>
      <c r="AK386" s="249"/>
      <c r="AL386" s="250"/>
      <c r="AM386" s="249"/>
      <c r="AN386" s="250"/>
      <c r="AO386" s="249"/>
      <c r="AP386" s="250"/>
      <c r="AQ386" s="249"/>
      <c r="AR386" s="250"/>
      <c r="AS386" s="249"/>
      <c r="AT386" s="250"/>
      <c r="AU386" s="249"/>
      <c r="AV386" s="250"/>
      <c r="AW386" s="249"/>
      <c r="AX386" s="250"/>
      <c r="AY386" s="249"/>
      <c r="AZ386" s="250"/>
      <c r="BA386" s="249"/>
      <c r="BB386" s="250"/>
      <c r="BC386" s="249"/>
      <c r="BD386" s="250"/>
      <c r="BE386" s="249"/>
      <c r="BF386" s="250"/>
      <c r="BG386" s="249"/>
      <c r="BH386" s="250"/>
      <c r="BI386" s="249"/>
      <c r="BJ386" s="250"/>
      <c r="BK386" s="249"/>
    </row>
    <row r="387" spans="1:63" s="301" customFormat="1" ht="21" customHeight="1" x14ac:dyDescent="0.2">
      <c r="A387" s="245" t="e">
        <f t="shared" si="216"/>
        <v>#VALUE!</v>
      </c>
      <c r="B387" s="246" t="s">
        <v>1242</v>
      </c>
      <c r="C387" s="247">
        <f t="shared" ca="1" si="195"/>
        <v>28025</v>
      </c>
      <c r="D387" s="250">
        <f t="shared" ca="1" si="196"/>
        <v>115870</v>
      </c>
      <c r="E387" s="249">
        <f t="shared" ca="1" si="213"/>
        <v>0</v>
      </c>
      <c r="F387" s="250" t="str">
        <f t="shared" si="197"/>
        <v/>
      </c>
      <c r="G387" s="249" t="str">
        <f t="shared" si="214"/>
        <v/>
      </c>
      <c r="H387" s="250">
        <f t="shared" si="198"/>
        <v>59820</v>
      </c>
      <c r="I387" s="249">
        <f t="shared" ca="1" si="215"/>
        <v>0</v>
      </c>
      <c r="J387" s="250" t="str">
        <f t="shared" ca="1" si="199"/>
        <v/>
      </c>
      <c r="K387" s="249" t="str">
        <f t="shared" ca="1" si="200"/>
        <v/>
      </c>
      <c r="L387" s="250" t="str">
        <f t="shared" ca="1" si="201"/>
        <v/>
      </c>
      <c r="M387" s="249" t="str">
        <f t="shared" ca="1" si="202"/>
        <v/>
      </c>
      <c r="N387" s="250" t="str">
        <f t="shared" ca="1" si="203"/>
        <v/>
      </c>
      <c r="O387" s="249" t="str">
        <f t="shared" ca="1" si="204"/>
        <v/>
      </c>
      <c r="P387" s="250" t="str">
        <f t="shared" ca="1" si="205"/>
        <v/>
      </c>
      <c r="Q387" s="249" t="str">
        <f t="shared" ca="1" si="206"/>
        <v/>
      </c>
      <c r="R387" s="250" t="str">
        <f t="shared" ca="1" si="207"/>
        <v/>
      </c>
      <c r="S387" s="249" t="str">
        <f t="shared" ca="1" si="208"/>
        <v/>
      </c>
      <c r="T387" s="250" t="str">
        <f t="shared" ca="1" si="209"/>
        <v/>
      </c>
      <c r="U387" s="249" t="str">
        <f t="shared" ca="1" si="210"/>
        <v/>
      </c>
      <c r="V387" s="250" t="str">
        <f t="shared" ca="1" si="211"/>
        <v/>
      </c>
      <c r="W387" s="249" t="str">
        <f t="shared" ca="1" si="212"/>
        <v/>
      </c>
      <c r="X387" s="250"/>
      <c r="Y387" s="249"/>
      <c r="Z387" s="250"/>
      <c r="AA387" s="249"/>
      <c r="AB387" s="250"/>
      <c r="AC387" s="249"/>
      <c r="AD387" s="250"/>
      <c r="AE387" s="249"/>
      <c r="AF387" s="250"/>
      <c r="AG387" s="249"/>
      <c r="AH387" s="250"/>
      <c r="AI387" s="249"/>
      <c r="AJ387" s="250"/>
      <c r="AK387" s="249"/>
      <c r="AL387" s="250"/>
      <c r="AM387" s="249"/>
      <c r="AN387" s="250"/>
      <c r="AO387" s="249"/>
      <c r="AP387" s="250"/>
      <c r="AQ387" s="249"/>
      <c r="AR387" s="250"/>
      <c r="AS387" s="249"/>
      <c r="AT387" s="250"/>
      <c r="AU387" s="249"/>
      <c r="AV387" s="250"/>
      <c r="AW387" s="249"/>
      <c r="AX387" s="250"/>
      <c r="AY387" s="249"/>
      <c r="AZ387" s="250"/>
      <c r="BA387" s="249"/>
      <c r="BB387" s="250"/>
      <c r="BC387" s="249"/>
      <c r="BD387" s="250"/>
      <c r="BE387" s="249"/>
      <c r="BF387" s="250"/>
      <c r="BG387" s="249"/>
      <c r="BH387" s="250"/>
      <c r="BI387" s="249"/>
      <c r="BJ387" s="250"/>
      <c r="BK387" s="249"/>
    </row>
    <row r="388" spans="1:63" s="301" customFormat="1" ht="21" customHeight="1" x14ac:dyDescent="0.2">
      <c r="A388" s="245" t="e">
        <f t="shared" si="216"/>
        <v>#VALUE!</v>
      </c>
      <c r="B388" s="246" t="s">
        <v>1243</v>
      </c>
      <c r="C388" s="247">
        <f t="shared" ca="1" si="195"/>
        <v>3600</v>
      </c>
      <c r="D388" s="250">
        <f t="shared" ca="1" si="196"/>
        <v>188896</v>
      </c>
      <c r="E388" s="249">
        <f t="shared" ca="1" si="213"/>
        <v>0</v>
      </c>
      <c r="F388" s="250" t="str">
        <f t="shared" si="197"/>
        <v/>
      </c>
      <c r="G388" s="249" t="str">
        <f t="shared" si="214"/>
        <v/>
      </c>
      <c r="H388" s="250">
        <f t="shared" si="198"/>
        <v>181696</v>
      </c>
      <c r="I388" s="249">
        <f t="shared" ca="1" si="215"/>
        <v>0</v>
      </c>
      <c r="J388" s="250" t="str">
        <f t="shared" ca="1" si="199"/>
        <v/>
      </c>
      <c r="K388" s="249" t="str">
        <f t="shared" ca="1" si="200"/>
        <v/>
      </c>
      <c r="L388" s="250" t="str">
        <f t="shared" ca="1" si="201"/>
        <v/>
      </c>
      <c r="M388" s="249" t="str">
        <f t="shared" ca="1" si="202"/>
        <v/>
      </c>
      <c r="N388" s="250" t="str">
        <f t="shared" ca="1" si="203"/>
        <v/>
      </c>
      <c r="O388" s="249" t="str">
        <f t="shared" ca="1" si="204"/>
        <v/>
      </c>
      <c r="P388" s="250" t="str">
        <f t="shared" ca="1" si="205"/>
        <v/>
      </c>
      <c r="Q388" s="249" t="str">
        <f t="shared" ca="1" si="206"/>
        <v/>
      </c>
      <c r="R388" s="250" t="str">
        <f t="shared" ca="1" si="207"/>
        <v/>
      </c>
      <c r="S388" s="249" t="str">
        <f t="shared" ca="1" si="208"/>
        <v/>
      </c>
      <c r="T388" s="250" t="str">
        <f t="shared" ca="1" si="209"/>
        <v/>
      </c>
      <c r="U388" s="249" t="str">
        <f t="shared" ca="1" si="210"/>
        <v/>
      </c>
      <c r="V388" s="250" t="str">
        <f t="shared" ca="1" si="211"/>
        <v/>
      </c>
      <c r="W388" s="249" t="str">
        <f t="shared" ca="1" si="212"/>
        <v/>
      </c>
      <c r="X388" s="250"/>
      <c r="Y388" s="249"/>
      <c r="Z388" s="250"/>
      <c r="AA388" s="249"/>
      <c r="AB388" s="250"/>
      <c r="AC388" s="249"/>
      <c r="AD388" s="250"/>
      <c r="AE388" s="249"/>
      <c r="AF388" s="250"/>
      <c r="AG388" s="249"/>
      <c r="AH388" s="250"/>
      <c r="AI388" s="249"/>
      <c r="AJ388" s="250"/>
      <c r="AK388" s="249"/>
      <c r="AL388" s="250"/>
      <c r="AM388" s="249"/>
      <c r="AN388" s="250"/>
      <c r="AO388" s="249"/>
      <c r="AP388" s="250"/>
      <c r="AQ388" s="249"/>
      <c r="AR388" s="250"/>
      <c r="AS388" s="249"/>
      <c r="AT388" s="250"/>
      <c r="AU388" s="249"/>
      <c r="AV388" s="250"/>
      <c r="AW388" s="249"/>
      <c r="AX388" s="250"/>
      <c r="AY388" s="249"/>
      <c r="AZ388" s="250"/>
      <c r="BA388" s="249"/>
      <c r="BB388" s="250"/>
      <c r="BC388" s="249"/>
      <c r="BD388" s="250"/>
      <c r="BE388" s="249"/>
      <c r="BF388" s="250"/>
      <c r="BG388" s="249"/>
      <c r="BH388" s="250"/>
      <c r="BI388" s="249"/>
      <c r="BJ388" s="250"/>
      <c r="BK388" s="249"/>
    </row>
    <row r="389" spans="1:63" s="301" customFormat="1" ht="21" customHeight="1" x14ac:dyDescent="0.2">
      <c r="A389" s="245" t="e">
        <f t="shared" si="216"/>
        <v>#VALUE!</v>
      </c>
      <c r="B389" s="246" t="s">
        <v>1244</v>
      </c>
      <c r="C389" s="247">
        <f t="shared" ca="1" si="195"/>
        <v>50220</v>
      </c>
      <c r="D389" s="250">
        <f t="shared" ca="1" si="196"/>
        <v>946920</v>
      </c>
      <c r="E389" s="249">
        <f t="shared" ca="1" si="213"/>
        <v>0</v>
      </c>
      <c r="F389" s="250" t="str">
        <f t="shared" si="197"/>
        <v/>
      </c>
      <c r="G389" s="249" t="str">
        <f t="shared" si="214"/>
        <v/>
      </c>
      <c r="H389" s="250">
        <f t="shared" si="198"/>
        <v>846480</v>
      </c>
      <c r="I389" s="249">
        <f t="shared" ca="1" si="215"/>
        <v>0</v>
      </c>
      <c r="J389" s="250" t="str">
        <f t="shared" ca="1" si="199"/>
        <v/>
      </c>
      <c r="K389" s="249" t="str">
        <f t="shared" ca="1" si="200"/>
        <v/>
      </c>
      <c r="L389" s="250" t="str">
        <f t="shared" ca="1" si="201"/>
        <v/>
      </c>
      <c r="M389" s="249" t="str">
        <f t="shared" ca="1" si="202"/>
        <v/>
      </c>
      <c r="N389" s="250" t="str">
        <f t="shared" ca="1" si="203"/>
        <v/>
      </c>
      <c r="O389" s="249" t="str">
        <f t="shared" ca="1" si="204"/>
        <v/>
      </c>
      <c r="P389" s="250" t="str">
        <f t="shared" ca="1" si="205"/>
        <v/>
      </c>
      <c r="Q389" s="249" t="str">
        <f t="shared" ca="1" si="206"/>
        <v/>
      </c>
      <c r="R389" s="250" t="str">
        <f t="shared" ca="1" si="207"/>
        <v/>
      </c>
      <c r="S389" s="249" t="str">
        <f t="shared" ca="1" si="208"/>
        <v/>
      </c>
      <c r="T389" s="250" t="str">
        <f t="shared" ca="1" si="209"/>
        <v/>
      </c>
      <c r="U389" s="249" t="str">
        <f t="shared" ca="1" si="210"/>
        <v/>
      </c>
      <c r="V389" s="250" t="str">
        <f t="shared" ca="1" si="211"/>
        <v/>
      </c>
      <c r="W389" s="249" t="str">
        <f t="shared" ca="1" si="212"/>
        <v/>
      </c>
      <c r="X389" s="250"/>
      <c r="Y389" s="249"/>
      <c r="Z389" s="250"/>
      <c r="AA389" s="249"/>
      <c r="AB389" s="250"/>
      <c r="AC389" s="249"/>
      <c r="AD389" s="250"/>
      <c r="AE389" s="249"/>
      <c r="AF389" s="250"/>
      <c r="AG389" s="249"/>
      <c r="AH389" s="250"/>
      <c r="AI389" s="249"/>
      <c r="AJ389" s="250"/>
      <c r="AK389" s="249"/>
      <c r="AL389" s="250"/>
      <c r="AM389" s="249"/>
      <c r="AN389" s="250"/>
      <c r="AO389" s="249"/>
      <c r="AP389" s="250"/>
      <c r="AQ389" s="249"/>
      <c r="AR389" s="250"/>
      <c r="AS389" s="249"/>
      <c r="AT389" s="250"/>
      <c r="AU389" s="249"/>
      <c r="AV389" s="250"/>
      <c r="AW389" s="249"/>
      <c r="AX389" s="250"/>
      <c r="AY389" s="249"/>
      <c r="AZ389" s="250"/>
      <c r="BA389" s="249"/>
      <c r="BB389" s="250"/>
      <c r="BC389" s="249"/>
      <c r="BD389" s="250"/>
      <c r="BE389" s="249"/>
      <c r="BF389" s="250"/>
      <c r="BG389" s="249"/>
      <c r="BH389" s="250"/>
      <c r="BI389" s="249"/>
      <c r="BJ389" s="250"/>
      <c r="BK389" s="249"/>
    </row>
    <row r="390" spans="1:63" s="301" customFormat="1" ht="21" customHeight="1" x14ac:dyDescent="0.2">
      <c r="A390" s="245" t="e">
        <f t="shared" si="216"/>
        <v>#VALUE!</v>
      </c>
      <c r="B390" s="246" t="s">
        <v>1245</v>
      </c>
      <c r="C390" s="247">
        <f t="shared" ref="C390:C453" ca="1" si="217">IF(B390="","",IF($L$4="Media aritmética",ROUND(AVERAGE(D390,F390,H390,J390,L390,N390,P390,R390,T390,V390,X390,Z390,AB390,AF390,AH390,AD390,AJ390,AL390,AN390,AP390,AR390),2),ROUND(_xlfn.STDEV.P(D390,F390,H390,J390,L390,N390,P390,R390,T390,V390,X390,Z390,AB390,AF390,AH390,AD390,AJ390,AL390,AN390,AP390,AR390),2)))</f>
        <v>8985</v>
      </c>
      <c r="D390" s="250">
        <f t="shared" ref="D390:D453" ca="1" si="218">IF($D$8="Habilitado",IF($B390="","",ROUND(VLOOKUP($B390,UNITARIO_1,17,FALSE),2)),"")</f>
        <v>350040</v>
      </c>
      <c r="E390" s="249">
        <f t="shared" ca="1" si="213"/>
        <v>0</v>
      </c>
      <c r="F390" s="250" t="str">
        <f t="shared" ref="F390:F453" si="219">IF($F$8="Habilitado",IF($B390="","",ROUND(VLOOKUP($B390,UNITARIO_2,17,FALSE),2)),"")</f>
        <v/>
      </c>
      <c r="G390" s="249" t="str">
        <f t="shared" si="214"/>
        <v/>
      </c>
      <c r="H390" s="250">
        <f t="shared" ref="H390:H453" si="220">IF($H$8="Habilitado",IF($B390="","",ROUND(VLOOKUP($B390,UNITARIO_3,17,FALSE),2)),"")</f>
        <v>368010</v>
      </c>
      <c r="I390" s="249">
        <f t="shared" ca="1" si="215"/>
        <v>0</v>
      </c>
      <c r="J390" s="250" t="str">
        <f t="shared" ref="J390:J453" ca="1" si="221">IF($J$8="Habilitado",IF($B390="","",ROUND(VLOOKUP($B390,UNITARIO_4,5,FALSE),2)),"")</f>
        <v/>
      </c>
      <c r="K390" s="249" t="str">
        <f t="shared" ref="K390:K453" ca="1" si="222">IF($B390="","",IF(J390="","",IF($L$4="Media aritmética",(J390&lt;=$C390)*($H$5/$C$5)+(J390&gt;$C390)*0,IF(AND(ROUND(AVERAGE($D390,$F390,$H390,$J390,$L390,$N390,$P390,$R390,$T390,$V390,$X390,$Z390,$AB390,$AD390,$AF390,$AH390,$AJ390,AL390,AN390,AP390,AR390,AT390,AV390,AX390,AZ390,BB390,BD390,BF390,BH390,BJ390),2)-$C390/2&lt;=J390,(ROUND(AVERAGE($D390,$F390,$H390,$J390,$L390,$N390,$P390,$R390,$T390,$V390,$X390,$Z390,$AB390,$AD390,$AF390,$AH390,$AJ390,AL390,AN390,AP390,AR390,AT390,AV390,AX390,AZ390,BB390,BD390,BF390,BH390,BJ390),2)+$C390/2&gt;J390)),($H$5/$C$5),0))))</f>
        <v/>
      </c>
      <c r="L390" s="250" t="str">
        <f t="shared" ref="L390:L453" ca="1" si="223">IF($L$8="Habilitado",IF($B390="","",ROUND(VLOOKUP($B390,UNITARIO_5,5,FALSE),2)),"")</f>
        <v/>
      </c>
      <c r="M390" s="249" t="str">
        <f t="shared" ref="M390:M453" ca="1" si="224">IF($B390="","",IF(L390="","",IF($L$4="Media aritmética",(L390&lt;=$C390)*($H$5/$C$5)+(L390&gt;$C390)*0,IF(AND(ROUND(AVERAGE($D390,$F390,$H390,$J390,$L390,$N390,$P390,$R390,$T390,$V390,$X390,$Z390,$AB390,$AD390,$AF390,$AH390,$AJ390,AL390,AN390,AP390,AR390,AT390,AV390,AX390,AZ390,BB390,BD390,BF390,BH390,BJ390),2)-$C390/2&lt;=L390,(ROUND(AVERAGE($D390,$F390,$H390,$J390,$L390,$N390,$P390,$R390,$T390,$V390,$X390,$Z390,$AB390,$AD390,$AF390,$AH390,$AJ390,AL390,AN390,AP390,AR390,AT390,AV390,AX390,AZ390,BB390,BD390,BF390,BH390,BJ390),2)+$C390/2&gt;L390)),($H$5/$C$5),0))))</f>
        <v/>
      </c>
      <c r="N390" s="250" t="str">
        <f t="shared" ref="N390:N453" ca="1" si="225">IF($N$8="Habilitado",IF($B390="","",ROUND(VLOOKUP($B390,UNITARIO_6,5,FALSE),2)),"")</f>
        <v/>
      </c>
      <c r="O390" s="249" t="str">
        <f t="shared" ref="O390:O453" ca="1" si="226">IF($B390="","",IF(N390="","",IF($L$4="Media aritmética",(N390&lt;=$C390)*($H$5/$C$5)+(N390&gt;$C390)*0,IF(AND(ROUND(AVERAGE($D390,$F390,$H390,$J390,$L390,$N390,$P390,$R390,$T390,$V390,$X390,$Z390,$AB390,$AD390,$AF390,$AH390,$AJ390,AL390,AN390,AP390,AR390,AT390,AV390,AX390,AZ390,BB390,BD390,BF390,BH390,BJ390),2)-$C390/2&lt;=N390,(ROUND(AVERAGE($D390,$F390,$H390,$J390,$L390,$N390,$P390,$R390,$T390,$V390,$X390,$Z390,$AB390,$AD390,$AF390,$AH390,$AJ390,AL390,AN390,AP390,AR390,AT390,AV390,AX390,AZ390,BB390,BD390,BF390,BH390,BJ390),2)+$C390/2&gt;N390)),($H$5/$C$5),0))))</f>
        <v/>
      </c>
      <c r="P390" s="250" t="str">
        <f t="shared" ref="P390:P453" ca="1" si="227">IF($P$8="Habilitado",IF($B390="","",ROUND(VLOOKUP($B390,UNITARIO_7,5,FALSE),2)),"")</f>
        <v/>
      </c>
      <c r="Q390" s="249" t="str">
        <f t="shared" ref="Q390:Q453" ca="1" si="228">IF($B390="","",IF(P390="","",IF($L$4="Media aritmética",(P390&lt;=$C390)*($H$5/$C$5)+(P390&gt;$C390)*0,IF(AND(ROUND(AVERAGE($D390,$F390,$H390,$J390,$L390,$N390,$P390,$R390,$T390,$V390,$X390,$Z390,$AB390,$AD390,$AF390,$AH390,$AJ390,AL390,AN390,AP390,AR390,AT390,AV390,AX390,AZ390,BB390,BD390,BF390,BH390,BJ390),2)-$C390/2&lt;=P390,(ROUND(AVERAGE($D390,$F390,$H390,$J390,$L390,$N390,$P390,$R390,$T390,$V390,$X390,$Z390,$AB390,$AD390,$AF390,$AH390,$AJ390,AL390,AN390,AP390,AR390,AT390,AV390,AX390,AZ390,BB390,BD390,BF390,BH390,BJ390),2)+$C390/2&gt;P390)),($H$5/$C$5),0))))</f>
        <v/>
      </c>
      <c r="R390" s="250" t="str">
        <f t="shared" ref="R390:R453" ca="1" si="229">IF($R$8="Habilitado",IF($B390="","",ROUND(VLOOKUP($B390,UNITARIO_8,5,FALSE),2)),"")</f>
        <v/>
      </c>
      <c r="S390" s="249" t="str">
        <f t="shared" ref="S390:S453" ca="1" si="230">IF($B390="","",IF(R390="","",IF($L$4="Media aritmética",(R390&lt;=$C390)*($H$5/$C$5)+(R390&gt;$C390)*0,IF(AND(ROUND(AVERAGE($D390,$F390,$H390,$J390,$L390,$N390,$P390,$R390,$T390,$V390,$X390,$Z390,$AB390,$AD390,$AF390,$AH390,$AJ390,AL390,AN390,AP390,AR390,AT390,AV390,AX390,AZ390,BB390,BD390,BF390,BH390,BJ390),2)-$C390/2&lt;=R390,(ROUND(AVERAGE($D390,$F390,$H390,$J390,$L390,$N390,$P390,$R390,$T390,$V390,$X390,$Z390,$AB390,$AD390,$AF390,$AH390,$AJ390,AL390,AN390,AP390,AR390,AT390,AV390,AX390,AZ390,BB390,BD390,BF390,BH390,BJ390),2)+$C390/2&gt;R390)),($H$5/$C$5),0))))</f>
        <v/>
      </c>
      <c r="T390" s="250" t="str">
        <f t="shared" ref="T390:T453" ca="1" si="231">IF($T$8="Habilitado",IF($B390="","",ROUND(VLOOKUP($B390,UNITARIO_9,5,FALSE),2)),"")</f>
        <v/>
      </c>
      <c r="U390" s="249" t="str">
        <f t="shared" ref="U390:U453" ca="1" si="232">IF($B390="","",IF(T390="","",IF($L$4="Media aritmética",(T390&lt;=$C390)*($H$5/$C$5)+(T390&gt;$C390)*0,IF(AND(ROUND(AVERAGE($D390,$F390,$H390,$J390,$L390,$N390,$P390,$R390,$T390,$V390,$X390,$Z390,$AB390,$AD390,$AF390,$AH390,$AJ390,AL390,AN390,AP390,AR390,AT390,AV390,AX390,AZ390,BB390,BD390,BF390,BH390,BJ390),2)-$C390/2&lt;=T390,(ROUND(AVERAGE($D390,$F390,$H390,$J390,$L390,$N390,$P390,$R390,$T390,$V390,$X390,$Z390,$AB390,$AD390,$AF390,$AH390,$AJ390,AL390,AN390,AP390,AR390,AT390,AV390,AX390,AZ390,BB390,BD390,BF390,BH390,BJ390),2)+$C390/2&gt;T390)),($H$5/$C$5),0))))</f>
        <v/>
      </c>
      <c r="V390" s="250" t="str">
        <f t="shared" ref="V390:V453" ca="1" si="233">IF($V$8="Habilitado",IF($B390="","",ROUND(VLOOKUP($B390,UNITARIO_10,5,FALSE),2)),"")</f>
        <v/>
      </c>
      <c r="W390" s="249" t="str">
        <f t="shared" ref="W390:W453" ca="1" si="234">IF($B390="","",IF(V390="","",IF($L$4="Media aritmética",(V390&lt;=$C390)*($H$5/$C$5)+(V390&gt;$C390)*0,IF(AND(ROUND(AVERAGE($D390,$F390,$H390,$J390,$L390,$N390,$P390,$R390,$T390,$V390,$X390,$Z390,$AB390,$AD390,$AF390,$AH390,$AJ390,AL390,AN390,AP390,AR390,AT390,AV390,AX390,AZ390,BB390,BD390,BF390,BH390,BJ390),2)-$C390/2&lt;=V390,(ROUND(AVERAGE($D390,$F390,$H390,$J390,$L390,$N390,$P390,$R390,$T390,$V390,$X390,$Z390,$AB390,$AD390,$AF390,$AH390,$AJ390,AL390,AN390,AP390,AR390,AT390,AV390,AX390,AZ390,BB390,BD390,BF390,BH390,BJ390),2)+$C390/2&gt;V390)),($H$5/$C$5),0))))</f>
        <v/>
      </c>
      <c r="X390" s="250"/>
      <c r="Y390" s="249"/>
      <c r="Z390" s="250"/>
      <c r="AA390" s="249"/>
      <c r="AB390" s="250"/>
      <c r="AC390" s="249"/>
      <c r="AD390" s="250"/>
      <c r="AE390" s="249"/>
      <c r="AF390" s="250"/>
      <c r="AG390" s="249"/>
      <c r="AH390" s="250"/>
      <c r="AI390" s="249"/>
      <c r="AJ390" s="250"/>
      <c r="AK390" s="249"/>
      <c r="AL390" s="250"/>
      <c r="AM390" s="249"/>
      <c r="AN390" s="250"/>
      <c r="AO390" s="249"/>
      <c r="AP390" s="250"/>
      <c r="AQ390" s="249"/>
      <c r="AR390" s="250"/>
      <c r="AS390" s="249"/>
      <c r="AT390" s="250"/>
      <c r="AU390" s="249"/>
      <c r="AV390" s="250"/>
      <c r="AW390" s="249"/>
      <c r="AX390" s="250"/>
      <c r="AY390" s="249"/>
      <c r="AZ390" s="250"/>
      <c r="BA390" s="249"/>
      <c r="BB390" s="250"/>
      <c r="BC390" s="249"/>
      <c r="BD390" s="250"/>
      <c r="BE390" s="249"/>
      <c r="BF390" s="250"/>
      <c r="BG390" s="249"/>
      <c r="BH390" s="250"/>
      <c r="BI390" s="249"/>
      <c r="BJ390" s="250"/>
      <c r="BK390" s="249"/>
    </row>
    <row r="391" spans="1:63" s="301" customFormat="1" ht="21" customHeight="1" x14ac:dyDescent="0.2">
      <c r="A391" s="245" t="e">
        <f t="shared" si="216"/>
        <v>#VALUE!</v>
      </c>
      <c r="B391" s="246" t="s">
        <v>1246</v>
      </c>
      <c r="C391" s="247">
        <f t="shared" ca="1" si="217"/>
        <v>56330</v>
      </c>
      <c r="D391" s="250">
        <f t="shared" ca="1" si="218"/>
        <v>128600</v>
      </c>
      <c r="E391" s="249">
        <f t="shared" ref="E391:E454" ca="1" si="235">IF($B391="","",IF(D391="","",IF($L$4="Media aritmética",(D391&lt;=$C391)*($H$5/$C$5)+(D391&gt;$C391)*0,IF(AND(ROUND(AVERAGE($D391,$F391,$H391),2)-$C391/2&lt;=D391,(ROUND(AVERAGE($D391,$F391,$H391),2)+$C391/2&gt;D391)),($H$5/$C$5),0))))</f>
        <v>0</v>
      </c>
      <c r="F391" s="250" t="str">
        <f t="shared" si="219"/>
        <v/>
      </c>
      <c r="G391" s="249" t="str">
        <f t="shared" ref="G391:G454" si="236">IF($B391="","",IF(F391="","",IF($L$4="Media aritmética",(F391&lt;=$C391)*($H$5/$C$5)+(F391&gt;$C391)*0,IF(AND(ROUND(AVERAGE($D391,$F391,$H391),2)-$C391/2&lt;=F391,(ROUND(AVERAGE($D391,$F391,$H391),2)+$C391/2&gt;F391)),($H$5/$C$5),0))))</f>
        <v/>
      </c>
      <c r="H391" s="250">
        <f t="shared" si="220"/>
        <v>15940</v>
      </c>
      <c r="I391" s="249">
        <f t="shared" ref="I391:I454" ca="1" si="237">IF($B391="","",IF(H391="","",IF($L$4="Media aritmética",(H391&lt;=$C391)*($H$5/$C$5)+(H391&gt;$C391)*0,IF(AND(ROUND(AVERAGE($D391,$F391,$H391),2)-$C391/2&lt;=H391,(ROUND(AVERAGE($D391,$F391,$H391),2)+$C391/2&gt;H391)),($H$5/$C$5),0))))</f>
        <v>0</v>
      </c>
      <c r="J391" s="250" t="str">
        <f t="shared" ca="1" si="221"/>
        <v/>
      </c>
      <c r="K391" s="249" t="str">
        <f t="shared" ca="1" si="222"/>
        <v/>
      </c>
      <c r="L391" s="250" t="str">
        <f t="shared" ca="1" si="223"/>
        <v/>
      </c>
      <c r="M391" s="249" t="str">
        <f t="shared" ca="1" si="224"/>
        <v/>
      </c>
      <c r="N391" s="250" t="str">
        <f t="shared" ca="1" si="225"/>
        <v/>
      </c>
      <c r="O391" s="249" t="str">
        <f t="shared" ca="1" si="226"/>
        <v/>
      </c>
      <c r="P391" s="250" t="str">
        <f t="shared" ca="1" si="227"/>
        <v/>
      </c>
      <c r="Q391" s="249" t="str">
        <f t="shared" ca="1" si="228"/>
        <v/>
      </c>
      <c r="R391" s="250" t="str">
        <f t="shared" ca="1" si="229"/>
        <v/>
      </c>
      <c r="S391" s="249" t="str">
        <f t="shared" ca="1" si="230"/>
        <v/>
      </c>
      <c r="T391" s="250" t="str">
        <f t="shared" ca="1" si="231"/>
        <v/>
      </c>
      <c r="U391" s="249" t="str">
        <f t="shared" ca="1" si="232"/>
        <v/>
      </c>
      <c r="V391" s="250" t="str">
        <f t="shared" ca="1" si="233"/>
        <v/>
      </c>
      <c r="W391" s="249" t="str">
        <f t="shared" ca="1" si="234"/>
        <v/>
      </c>
      <c r="X391" s="250"/>
      <c r="Y391" s="249"/>
      <c r="Z391" s="250"/>
      <c r="AA391" s="249"/>
      <c r="AB391" s="250"/>
      <c r="AC391" s="249"/>
      <c r="AD391" s="250"/>
      <c r="AE391" s="249"/>
      <c r="AF391" s="250"/>
      <c r="AG391" s="249"/>
      <c r="AH391" s="250"/>
      <c r="AI391" s="249"/>
      <c r="AJ391" s="250"/>
      <c r="AK391" s="249"/>
      <c r="AL391" s="250"/>
      <c r="AM391" s="249"/>
      <c r="AN391" s="250"/>
      <c r="AO391" s="249"/>
      <c r="AP391" s="250"/>
      <c r="AQ391" s="249"/>
      <c r="AR391" s="250"/>
      <c r="AS391" s="249"/>
      <c r="AT391" s="250"/>
      <c r="AU391" s="249"/>
      <c r="AV391" s="250"/>
      <c r="AW391" s="249"/>
      <c r="AX391" s="250"/>
      <c r="AY391" s="249"/>
      <c r="AZ391" s="250"/>
      <c r="BA391" s="249"/>
      <c r="BB391" s="250"/>
      <c r="BC391" s="249"/>
      <c r="BD391" s="250"/>
      <c r="BE391" s="249"/>
      <c r="BF391" s="250"/>
      <c r="BG391" s="249"/>
      <c r="BH391" s="250"/>
      <c r="BI391" s="249"/>
      <c r="BJ391" s="250"/>
      <c r="BK391" s="249"/>
    </row>
    <row r="392" spans="1:63" s="301" customFormat="1" ht="21" customHeight="1" x14ac:dyDescent="0.2">
      <c r="A392" s="245" t="e">
        <f t="shared" ref="A392:A455" si="238">+A391+1</f>
        <v>#VALUE!</v>
      </c>
      <c r="B392" s="246" t="s">
        <v>1247</v>
      </c>
      <c r="C392" s="247">
        <f t="shared" ca="1" si="217"/>
        <v>56340</v>
      </c>
      <c r="D392" s="250">
        <f t="shared" ca="1" si="218"/>
        <v>135340</v>
      </c>
      <c r="E392" s="249">
        <f t="shared" ca="1" si="235"/>
        <v>0</v>
      </c>
      <c r="F392" s="250" t="str">
        <f t="shared" si="219"/>
        <v/>
      </c>
      <c r="G392" s="249" t="str">
        <f t="shared" si="236"/>
        <v/>
      </c>
      <c r="H392" s="250">
        <f t="shared" si="220"/>
        <v>22660</v>
      </c>
      <c r="I392" s="249">
        <f t="shared" ca="1" si="237"/>
        <v>0</v>
      </c>
      <c r="J392" s="250" t="str">
        <f t="shared" ca="1" si="221"/>
        <v/>
      </c>
      <c r="K392" s="249" t="str">
        <f t="shared" ca="1" si="222"/>
        <v/>
      </c>
      <c r="L392" s="250" t="str">
        <f t="shared" ca="1" si="223"/>
        <v/>
      </c>
      <c r="M392" s="249" t="str">
        <f t="shared" ca="1" si="224"/>
        <v/>
      </c>
      <c r="N392" s="250" t="str">
        <f t="shared" ca="1" si="225"/>
        <v/>
      </c>
      <c r="O392" s="249" t="str">
        <f t="shared" ca="1" si="226"/>
        <v/>
      </c>
      <c r="P392" s="250" t="str">
        <f t="shared" ca="1" si="227"/>
        <v/>
      </c>
      <c r="Q392" s="249" t="str">
        <f t="shared" ca="1" si="228"/>
        <v/>
      </c>
      <c r="R392" s="250" t="str">
        <f t="shared" ca="1" si="229"/>
        <v/>
      </c>
      <c r="S392" s="249" t="str">
        <f t="shared" ca="1" si="230"/>
        <v/>
      </c>
      <c r="T392" s="250" t="str">
        <f t="shared" ca="1" si="231"/>
        <v/>
      </c>
      <c r="U392" s="249" t="str">
        <f t="shared" ca="1" si="232"/>
        <v/>
      </c>
      <c r="V392" s="250" t="str">
        <f t="shared" ca="1" si="233"/>
        <v/>
      </c>
      <c r="W392" s="249" t="str">
        <f t="shared" ca="1" si="234"/>
        <v/>
      </c>
      <c r="X392" s="250"/>
      <c r="Y392" s="249"/>
      <c r="Z392" s="250"/>
      <c r="AA392" s="249"/>
      <c r="AB392" s="250"/>
      <c r="AC392" s="249"/>
      <c r="AD392" s="250"/>
      <c r="AE392" s="249"/>
      <c r="AF392" s="250"/>
      <c r="AG392" s="249"/>
      <c r="AH392" s="250"/>
      <c r="AI392" s="249"/>
      <c r="AJ392" s="250"/>
      <c r="AK392" s="249"/>
      <c r="AL392" s="250"/>
      <c r="AM392" s="249"/>
      <c r="AN392" s="250"/>
      <c r="AO392" s="249"/>
      <c r="AP392" s="250"/>
      <c r="AQ392" s="249"/>
      <c r="AR392" s="250"/>
      <c r="AS392" s="249"/>
      <c r="AT392" s="250"/>
      <c r="AU392" s="249"/>
      <c r="AV392" s="250"/>
      <c r="AW392" s="249"/>
      <c r="AX392" s="250"/>
      <c r="AY392" s="249"/>
      <c r="AZ392" s="250"/>
      <c r="BA392" s="249"/>
      <c r="BB392" s="250"/>
      <c r="BC392" s="249"/>
      <c r="BD392" s="250"/>
      <c r="BE392" s="249"/>
      <c r="BF392" s="250"/>
      <c r="BG392" s="249"/>
      <c r="BH392" s="250"/>
      <c r="BI392" s="249"/>
      <c r="BJ392" s="250"/>
      <c r="BK392" s="249"/>
    </row>
    <row r="393" spans="1:63" s="301" customFormat="1" ht="21" customHeight="1" x14ac:dyDescent="0.2">
      <c r="A393" s="245" t="e">
        <f t="shared" si="238"/>
        <v>#VALUE!</v>
      </c>
      <c r="B393" s="246" t="s">
        <v>1248</v>
      </c>
      <c r="C393" s="247">
        <f t="shared" ca="1" si="217"/>
        <v>55200</v>
      </c>
      <c r="D393" s="250">
        <f t="shared" ca="1" si="218"/>
        <v>155700</v>
      </c>
      <c r="E393" s="249">
        <f t="shared" ca="1" si="235"/>
        <v>0</v>
      </c>
      <c r="F393" s="250" t="str">
        <f t="shared" si="219"/>
        <v/>
      </c>
      <c r="G393" s="249" t="str">
        <f t="shared" si="236"/>
        <v/>
      </c>
      <c r="H393" s="250">
        <f t="shared" si="220"/>
        <v>45300</v>
      </c>
      <c r="I393" s="249">
        <f t="shared" ca="1" si="237"/>
        <v>0</v>
      </c>
      <c r="J393" s="250" t="str">
        <f t="shared" ca="1" si="221"/>
        <v/>
      </c>
      <c r="K393" s="249" t="str">
        <f t="shared" ca="1" si="222"/>
        <v/>
      </c>
      <c r="L393" s="250" t="str">
        <f t="shared" ca="1" si="223"/>
        <v/>
      </c>
      <c r="M393" s="249" t="str">
        <f t="shared" ca="1" si="224"/>
        <v/>
      </c>
      <c r="N393" s="250" t="str">
        <f t="shared" ca="1" si="225"/>
        <v/>
      </c>
      <c r="O393" s="249" t="str">
        <f t="shared" ca="1" si="226"/>
        <v/>
      </c>
      <c r="P393" s="250" t="str">
        <f t="shared" ca="1" si="227"/>
        <v/>
      </c>
      <c r="Q393" s="249" t="str">
        <f t="shared" ca="1" si="228"/>
        <v/>
      </c>
      <c r="R393" s="250" t="str">
        <f t="shared" ca="1" si="229"/>
        <v/>
      </c>
      <c r="S393" s="249" t="str">
        <f t="shared" ca="1" si="230"/>
        <v/>
      </c>
      <c r="T393" s="250" t="str">
        <f t="shared" ca="1" si="231"/>
        <v/>
      </c>
      <c r="U393" s="249" t="str">
        <f t="shared" ca="1" si="232"/>
        <v/>
      </c>
      <c r="V393" s="250" t="str">
        <f t="shared" ca="1" si="233"/>
        <v/>
      </c>
      <c r="W393" s="249" t="str">
        <f t="shared" ca="1" si="234"/>
        <v/>
      </c>
      <c r="X393" s="250"/>
      <c r="Y393" s="249"/>
      <c r="Z393" s="250"/>
      <c r="AA393" s="249"/>
      <c r="AB393" s="250"/>
      <c r="AC393" s="249"/>
      <c r="AD393" s="250"/>
      <c r="AE393" s="249"/>
      <c r="AF393" s="250"/>
      <c r="AG393" s="249"/>
      <c r="AH393" s="250"/>
      <c r="AI393" s="249"/>
      <c r="AJ393" s="250"/>
      <c r="AK393" s="249"/>
      <c r="AL393" s="250"/>
      <c r="AM393" s="249"/>
      <c r="AN393" s="250"/>
      <c r="AO393" s="249"/>
      <c r="AP393" s="250"/>
      <c r="AQ393" s="249"/>
      <c r="AR393" s="250"/>
      <c r="AS393" s="249"/>
      <c r="AT393" s="250"/>
      <c r="AU393" s="249"/>
      <c r="AV393" s="250"/>
      <c r="AW393" s="249"/>
      <c r="AX393" s="250"/>
      <c r="AY393" s="249"/>
      <c r="AZ393" s="250"/>
      <c r="BA393" s="249"/>
      <c r="BB393" s="250"/>
      <c r="BC393" s="249"/>
      <c r="BD393" s="250"/>
      <c r="BE393" s="249"/>
      <c r="BF393" s="250"/>
      <c r="BG393" s="249"/>
      <c r="BH393" s="250"/>
      <c r="BI393" s="249"/>
      <c r="BJ393" s="250"/>
      <c r="BK393" s="249"/>
    </row>
    <row r="394" spans="1:63" s="301" customFormat="1" ht="21" customHeight="1" x14ac:dyDescent="0.2">
      <c r="A394" s="245" t="e">
        <f t="shared" si="238"/>
        <v>#VALUE!</v>
      </c>
      <c r="B394" s="246" t="s">
        <v>1249</v>
      </c>
      <c r="C394" s="247">
        <f t="shared" ca="1" si="217"/>
        <v>29850</v>
      </c>
      <c r="D394" s="250">
        <f t="shared" ca="1" si="218"/>
        <v>108200</v>
      </c>
      <c r="E394" s="249">
        <f t="shared" ca="1" si="235"/>
        <v>0</v>
      </c>
      <c r="F394" s="250" t="str">
        <f t="shared" si="219"/>
        <v/>
      </c>
      <c r="G394" s="249" t="str">
        <f t="shared" si="236"/>
        <v/>
      </c>
      <c r="H394" s="250">
        <f t="shared" si="220"/>
        <v>48500</v>
      </c>
      <c r="I394" s="249">
        <f t="shared" ca="1" si="237"/>
        <v>0</v>
      </c>
      <c r="J394" s="250" t="str">
        <f t="shared" ca="1" si="221"/>
        <v/>
      </c>
      <c r="K394" s="249" t="str">
        <f t="shared" ca="1" si="222"/>
        <v/>
      </c>
      <c r="L394" s="250" t="str">
        <f t="shared" ca="1" si="223"/>
        <v/>
      </c>
      <c r="M394" s="249" t="str">
        <f t="shared" ca="1" si="224"/>
        <v/>
      </c>
      <c r="N394" s="250" t="str">
        <f t="shared" ca="1" si="225"/>
        <v/>
      </c>
      <c r="O394" s="249" t="str">
        <f t="shared" ca="1" si="226"/>
        <v/>
      </c>
      <c r="P394" s="250" t="str">
        <f t="shared" ca="1" si="227"/>
        <v/>
      </c>
      <c r="Q394" s="249" t="str">
        <f t="shared" ca="1" si="228"/>
        <v/>
      </c>
      <c r="R394" s="250" t="str">
        <f t="shared" ca="1" si="229"/>
        <v/>
      </c>
      <c r="S394" s="249" t="str">
        <f t="shared" ca="1" si="230"/>
        <v/>
      </c>
      <c r="T394" s="250" t="str">
        <f t="shared" ca="1" si="231"/>
        <v/>
      </c>
      <c r="U394" s="249" t="str">
        <f t="shared" ca="1" si="232"/>
        <v/>
      </c>
      <c r="V394" s="250" t="str">
        <f t="shared" ca="1" si="233"/>
        <v/>
      </c>
      <c r="W394" s="249" t="str">
        <f t="shared" ca="1" si="234"/>
        <v/>
      </c>
      <c r="X394" s="250"/>
      <c r="Y394" s="249"/>
      <c r="Z394" s="250"/>
      <c r="AA394" s="249"/>
      <c r="AB394" s="250"/>
      <c r="AC394" s="249"/>
      <c r="AD394" s="250"/>
      <c r="AE394" s="249"/>
      <c r="AF394" s="250"/>
      <c r="AG394" s="249"/>
      <c r="AH394" s="250"/>
      <c r="AI394" s="249"/>
      <c r="AJ394" s="250"/>
      <c r="AK394" s="249"/>
      <c r="AL394" s="250"/>
      <c r="AM394" s="249"/>
      <c r="AN394" s="250"/>
      <c r="AO394" s="249"/>
      <c r="AP394" s="250"/>
      <c r="AQ394" s="249"/>
      <c r="AR394" s="250"/>
      <c r="AS394" s="249"/>
      <c r="AT394" s="250"/>
      <c r="AU394" s="249"/>
      <c r="AV394" s="250"/>
      <c r="AW394" s="249"/>
      <c r="AX394" s="250"/>
      <c r="AY394" s="249"/>
      <c r="AZ394" s="250"/>
      <c r="BA394" s="249"/>
      <c r="BB394" s="250"/>
      <c r="BC394" s="249"/>
      <c r="BD394" s="250"/>
      <c r="BE394" s="249"/>
      <c r="BF394" s="250"/>
      <c r="BG394" s="249"/>
      <c r="BH394" s="250"/>
      <c r="BI394" s="249"/>
      <c r="BJ394" s="250"/>
      <c r="BK394" s="249"/>
    </row>
    <row r="395" spans="1:63" s="301" customFormat="1" ht="21" customHeight="1" x14ac:dyDescent="0.2">
      <c r="A395" s="245" t="e">
        <f t="shared" si="238"/>
        <v>#VALUE!</v>
      </c>
      <c r="B395" s="246" t="s">
        <v>1250</v>
      </c>
      <c r="C395" s="247">
        <f t="shared" ca="1" si="217"/>
        <v>6433</v>
      </c>
      <c r="D395" s="250">
        <f t="shared" ca="1" si="218"/>
        <v>23772</v>
      </c>
      <c r="E395" s="249">
        <f t="shared" ca="1" si="235"/>
        <v>0</v>
      </c>
      <c r="F395" s="250" t="str">
        <f t="shared" si="219"/>
        <v/>
      </c>
      <c r="G395" s="249" t="str">
        <f t="shared" si="236"/>
        <v/>
      </c>
      <c r="H395" s="250">
        <f t="shared" si="220"/>
        <v>10906</v>
      </c>
      <c r="I395" s="249">
        <f t="shared" ca="1" si="237"/>
        <v>0</v>
      </c>
      <c r="J395" s="250" t="str">
        <f t="shared" ca="1" si="221"/>
        <v/>
      </c>
      <c r="K395" s="249" t="str">
        <f t="shared" ca="1" si="222"/>
        <v/>
      </c>
      <c r="L395" s="250" t="str">
        <f t="shared" ca="1" si="223"/>
        <v/>
      </c>
      <c r="M395" s="249" t="str">
        <f t="shared" ca="1" si="224"/>
        <v/>
      </c>
      <c r="N395" s="250" t="str">
        <f t="shared" ca="1" si="225"/>
        <v/>
      </c>
      <c r="O395" s="249" t="str">
        <f t="shared" ca="1" si="226"/>
        <v/>
      </c>
      <c r="P395" s="250" t="str">
        <f t="shared" ca="1" si="227"/>
        <v/>
      </c>
      <c r="Q395" s="249" t="str">
        <f t="shared" ca="1" si="228"/>
        <v/>
      </c>
      <c r="R395" s="250" t="str">
        <f t="shared" ca="1" si="229"/>
        <v/>
      </c>
      <c r="S395" s="249" t="str">
        <f t="shared" ca="1" si="230"/>
        <v/>
      </c>
      <c r="T395" s="250" t="str">
        <f t="shared" ca="1" si="231"/>
        <v/>
      </c>
      <c r="U395" s="249" t="str">
        <f t="shared" ca="1" si="232"/>
        <v/>
      </c>
      <c r="V395" s="250" t="str">
        <f t="shared" ca="1" si="233"/>
        <v/>
      </c>
      <c r="W395" s="249" t="str">
        <f t="shared" ca="1" si="234"/>
        <v/>
      </c>
      <c r="X395" s="250"/>
      <c r="Y395" s="249"/>
      <c r="Z395" s="250"/>
      <c r="AA395" s="249"/>
      <c r="AB395" s="250"/>
      <c r="AC395" s="249"/>
      <c r="AD395" s="250"/>
      <c r="AE395" s="249"/>
      <c r="AF395" s="250"/>
      <c r="AG395" s="249"/>
      <c r="AH395" s="250"/>
      <c r="AI395" s="249"/>
      <c r="AJ395" s="250"/>
      <c r="AK395" s="249"/>
      <c r="AL395" s="250"/>
      <c r="AM395" s="249"/>
      <c r="AN395" s="250"/>
      <c r="AO395" s="249"/>
      <c r="AP395" s="250"/>
      <c r="AQ395" s="249"/>
      <c r="AR395" s="250"/>
      <c r="AS395" s="249"/>
      <c r="AT395" s="250"/>
      <c r="AU395" s="249"/>
      <c r="AV395" s="250"/>
      <c r="AW395" s="249"/>
      <c r="AX395" s="250"/>
      <c r="AY395" s="249"/>
      <c r="AZ395" s="250"/>
      <c r="BA395" s="249"/>
      <c r="BB395" s="250"/>
      <c r="BC395" s="249"/>
      <c r="BD395" s="250"/>
      <c r="BE395" s="249"/>
      <c r="BF395" s="250"/>
      <c r="BG395" s="249"/>
      <c r="BH395" s="250"/>
      <c r="BI395" s="249"/>
      <c r="BJ395" s="250"/>
      <c r="BK395" s="249"/>
    </row>
    <row r="396" spans="1:63" s="301" customFormat="1" ht="21" customHeight="1" x14ac:dyDescent="0.2">
      <c r="A396" s="245" t="e">
        <f t="shared" si="238"/>
        <v>#VALUE!</v>
      </c>
      <c r="B396" s="246" t="s">
        <v>1251</v>
      </c>
      <c r="C396" s="247">
        <f t="shared" ca="1" si="217"/>
        <v>15874</v>
      </c>
      <c r="D396" s="250">
        <f t="shared" ca="1" si="218"/>
        <v>64204</v>
      </c>
      <c r="E396" s="249">
        <f t="shared" ca="1" si="235"/>
        <v>0</v>
      </c>
      <c r="F396" s="250" t="str">
        <f t="shared" si="219"/>
        <v/>
      </c>
      <c r="G396" s="249" t="str">
        <f t="shared" si="236"/>
        <v/>
      </c>
      <c r="H396" s="250">
        <f t="shared" si="220"/>
        <v>32456</v>
      </c>
      <c r="I396" s="249">
        <f t="shared" ca="1" si="237"/>
        <v>0</v>
      </c>
      <c r="J396" s="250" t="str">
        <f t="shared" ca="1" si="221"/>
        <v/>
      </c>
      <c r="K396" s="249" t="str">
        <f t="shared" ca="1" si="222"/>
        <v/>
      </c>
      <c r="L396" s="250" t="str">
        <f t="shared" ca="1" si="223"/>
        <v/>
      </c>
      <c r="M396" s="249" t="str">
        <f t="shared" ca="1" si="224"/>
        <v/>
      </c>
      <c r="N396" s="250" t="str">
        <f t="shared" ca="1" si="225"/>
        <v/>
      </c>
      <c r="O396" s="249" t="str">
        <f t="shared" ca="1" si="226"/>
        <v/>
      </c>
      <c r="P396" s="250" t="str">
        <f t="shared" ca="1" si="227"/>
        <v/>
      </c>
      <c r="Q396" s="249" t="str">
        <f t="shared" ca="1" si="228"/>
        <v/>
      </c>
      <c r="R396" s="250" t="str">
        <f t="shared" ca="1" si="229"/>
        <v/>
      </c>
      <c r="S396" s="249" t="str">
        <f t="shared" ca="1" si="230"/>
        <v/>
      </c>
      <c r="T396" s="250" t="str">
        <f t="shared" ca="1" si="231"/>
        <v/>
      </c>
      <c r="U396" s="249" t="str">
        <f t="shared" ca="1" si="232"/>
        <v/>
      </c>
      <c r="V396" s="250" t="str">
        <f t="shared" ca="1" si="233"/>
        <v/>
      </c>
      <c r="W396" s="249" t="str">
        <f t="shared" ca="1" si="234"/>
        <v/>
      </c>
      <c r="X396" s="250"/>
      <c r="Y396" s="249"/>
      <c r="Z396" s="250"/>
      <c r="AA396" s="249"/>
      <c r="AB396" s="250"/>
      <c r="AC396" s="249"/>
      <c r="AD396" s="250"/>
      <c r="AE396" s="249"/>
      <c r="AF396" s="250"/>
      <c r="AG396" s="249"/>
      <c r="AH396" s="250"/>
      <c r="AI396" s="249"/>
      <c r="AJ396" s="250"/>
      <c r="AK396" s="249"/>
      <c r="AL396" s="250"/>
      <c r="AM396" s="249"/>
      <c r="AN396" s="250"/>
      <c r="AO396" s="249"/>
      <c r="AP396" s="250"/>
      <c r="AQ396" s="249"/>
      <c r="AR396" s="250"/>
      <c r="AS396" s="249"/>
      <c r="AT396" s="250"/>
      <c r="AU396" s="249"/>
      <c r="AV396" s="250"/>
      <c r="AW396" s="249"/>
      <c r="AX396" s="250"/>
      <c r="AY396" s="249"/>
      <c r="AZ396" s="250"/>
      <c r="BA396" s="249"/>
      <c r="BB396" s="250"/>
      <c r="BC396" s="249"/>
      <c r="BD396" s="250"/>
      <c r="BE396" s="249"/>
      <c r="BF396" s="250"/>
      <c r="BG396" s="249"/>
      <c r="BH396" s="250"/>
      <c r="BI396" s="249"/>
      <c r="BJ396" s="250"/>
      <c r="BK396" s="249"/>
    </row>
    <row r="397" spans="1:63" s="301" customFormat="1" ht="21" customHeight="1" x14ac:dyDescent="0.2">
      <c r="A397" s="245" t="e">
        <f t="shared" si="238"/>
        <v>#VALUE!</v>
      </c>
      <c r="B397" s="246" t="s">
        <v>1252</v>
      </c>
      <c r="C397" s="247">
        <f t="shared" ca="1" si="217"/>
        <v>76710</v>
      </c>
      <c r="D397" s="250">
        <f t="shared" ca="1" si="218"/>
        <v>189240</v>
      </c>
      <c r="E397" s="249">
        <f t="shared" ca="1" si="235"/>
        <v>0</v>
      </c>
      <c r="F397" s="250" t="str">
        <f t="shared" si="219"/>
        <v/>
      </c>
      <c r="G397" s="249" t="str">
        <f t="shared" si="236"/>
        <v/>
      </c>
      <c r="H397" s="250">
        <f t="shared" si="220"/>
        <v>35820</v>
      </c>
      <c r="I397" s="249">
        <f t="shared" ca="1" si="237"/>
        <v>0</v>
      </c>
      <c r="J397" s="250" t="str">
        <f t="shared" ca="1" si="221"/>
        <v/>
      </c>
      <c r="K397" s="249" t="str">
        <f t="shared" ca="1" si="222"/>
        <v/>
      </c>
      <c r="L397" s="250" t="str">
        <f t="shared" ca="1" si="223"/>
        <v/>
      </c>
      <c r="M397" s="249" t="str">
        <f t="shared" ca="1" si="224"/>
        <v/>
      </c>
      <c r="N397" s="250" t="str">
        <f t="shared" ca="1" si="225"/>
        <v/>
      </c>
      <c r="O397" s="249" t="str">
        <f t="shared" ca="1" si="226"/>
        <v/>
      </c>
      <c r="P397" s="250" t="str">
        <f t="shared" ca="1" si="227"/>
        <v/>
      </c>
      <c r="Q397" s="249" t="str">
        <f t="shared" ca="1" si="228"/>
        <v/>
      </c>
      <c r="R397" s="250" t="str">
        <f t="shared" ca="1" si="229"/>
        <v/>
      </c>
      <c r="S397" s="249" t="str">
        <f t="shared" ca="1" si="230"/>
        <v/>
      </c>
      <c r="T397" s="250" t="str">
        <f t="shared" ca="1" si="231"/>
        <v/>
      </c>
      <c r="U397" s="249" t="str">
        <f t="shared" ca="1" si="232"/>
        <v/>
      </c>
      <c r="V397" s="250" t="str">
        <f t="shared" ca="1" si="233"/>
        <v/>
      </c>
      <c r="W397" s="249" t="str">
        <f t="shared" ca="1" si="234"/>
        <v/>
      </c>
      <c r="X397" s="250"/>
      <c r="Y397" s="249"/>
      <c r="Z397" s="250"/>
      <c r="AA397" s="249"/>
      <c r="AB397" s="250"/>
      <c r="AC397" s="249"/>
      <c r="AD397" s="250"/>
      <c r="AE397" s="249"/>
      <c r="AF397" s="250"/>
      <c r="AG397" s="249"/>
      <c r="AH397" s="250"/>
      <c r="AI397" s="249"/>
      <c r="AJ397" s="250"/>
      <c r="AK397" s="249"/>
      <c r="AL397" s="250"/>
      <c r="AM397" s="249"/>
      <c r="AN397" s="250"/>
      <c r="AO397" s="249"/>
      <c r="AP397" s="250"/>
      <c r="AQ397" s="249"/>
      <c r="AR397" s="250"/>
      <c r="AS397" s="249"/>
      <c r="AT397" s="250"/>
      <c r="AU397" s="249"/>
      <c r="AV397" s="250"/>
      <c r="AW397" s="249"/>
      <c r="AX397" s="250"/>
      <c r="AY397" s="249"/>
      <c r="AZ397" s="250"/>
      <c r="BA397" s="249"/>
      <c r="BB397" s="250"/>
      <c r="BC397" s="249"/>
      <c r="BD397" s="250"/>
      <c r="BE397" s="249"/>
      <c r="BF397" s="250"/>
      <c r="BG397" s="249"/>
      <c r="BH397" s="250"/>
      <c r="BI397" s="249"/>
      <c r="BJ397" s="250"/>
      <c r="BK397" s="249"/>
    </row>
    <row r="398" spans="1:63" s="301" customFormat="1" ht="21" customHeight="1" x14ac:dyDescent="0.2">
      <c r="A398" s="245" t="e">
        <f t="shared" si="238"/>
        <v>#VALUE!</v>
      </c>
      <c r="B398" s="246" t="s">
        <v>1253</v>
      </c>
      <c r="C398" s="247">
        <f t="shared" ca="1" si="217"/>
        <v>48490</v>
      </c>
      <c r="D398" s="250">
        <f t="shared" ca="1" si="218"/>
        <v>137060</v>
      </c>
      <c r="E398" s="249">
        <f t="shared" ca="1" si="235"/>
        <v>0</v>
      </c>
      <c r="F398" s="250" t="str">
        <f t="shared" si="219"/>
        <v/>
      </c>
      <c r="G398" s="249" t="str">
        <f t="shared" si="236"/>
        <v/>
      </c>
      <c r="H398" s="250">
        <f t="shared" si="220"/>
        <v>40080</v>
      </c>
      <c r="I398" s="249">
        <f t="shared" ca="1" si="237"/>
        <v>0</v>
      </c>
      <c r="J398" s="250" t="str">
        <f t="shared" ca="1" si="221"/>
        <v/>
      </c>
      <c r="K398" s="249" t="str">
        <f t="shared" ca="1" si="222"/>
        <v/>
      </c>
      <c r="L398" s="250" t="str">
        <f t="shared" ca="1" si="223"/>
        <v/>
      </c>
      <c r="M398" s="249" t="str">
        <f t="shared" ca="1" si="224"/>
        <v/>
      </c>
      <c r="N398" s="250" t="str">
        <f t="shared" ca="1" si="225"/>
        <v/>
      </c>
      <c r="O398" s="249" t="str">
        <f t="shared" ca="1" si="226"/>
        <v/>
      </c>
      <c r="P398" s="250" t="str">
        <f t="shared" ca="1" si="227"/>
        <v/>
      </c>
      <c r="Q398" s="249" t="str">
        <f t="shared" ca="1" si="228"/>
        <v/>
      </c>
      <c r="R398" s="250" t="str">
        <f t="shared" ca="1" si="229"/>
        <v/>
      </c>
      <c r="S398" s="249" t="str">
        <f t="shared" ca="1" si="230"/>
        <v/>
      </c>
      <c r="T398" s="250" t="str">
        <f t="shared" ca="1" si="231"/>
        <v/>
      </c>
      <c r="U398" s="249" t="str">
        <f t="shared" ca="1" si="232"/>
        <v/>
      </c>
      <c r="V398" s="250" t="str">
        <f t="shared" ca="1" si="233"/>
        <v/>
      </c>
      <c r="W398" s="249" t="str">
        <f t="shared" ca="1" si="234"/>
        <v/>
      </c>
      <c r="X398" s="250"/>
      <c r="Y398" s="249"/>
      <c r="Z398" s="250"/>
      <c r="AA398" s="249"/>
      <c r="AB398" s="250"/>
      <c r="AC398" s="249"/>
      <c r="AD398" s="250"/>
      <c r="AE398" s="249"/>
      <c r="AF398" s="250"/>
      <c r="AG398" s="249"/>
      <c r="AH398" s="250"/>
      <c r="AI398" s="249"/>
      <c r="AJ398" s="250"/>
      <c r="AK398" s="249"/>
      <c r="AL398" s="250"/>
      <c r="AM398" s="249"/>
      <c r="AN398" s="250"/>
      <c r="AO398" s="249"/>
      <c r="AP398" s="250"/>
      <c r="AQ398" s="249"/>
      <c r="AR398" s="250"/>
      <c r="AS398" s="249"/>
      <c r="AT398" s="250"/>
      <c r="AU398" s="249"/>
      <c r="AV398" s="250"/>
      <c r="AW398" s="249"/>
      <c r="AX398" s="250"/>
      <c r="AY398" s="249"/>
      <c r="AZ398" s="250"/>
      <c r="BA398" s="249"/>
      <c r="BB398" s="250"/>
      <c r="BC398" s="249"/>
      <c r="BD398" s="250"/>
      <c r="BE398" s="249"/>
      <c r="BF398" s="250"/>
      <c r="BG398" s="249"/>
      <c r="BH398" s="250"/>
      <c r="BI398" s="249"/>
      <c r="BJ398" s="250"/>
      <c r="BK398" s="249"/>
    </row>
    <row r="399" spans="1:63" s="301" customFormat="1" ht="21" customHeight="1" x14ac:dyDescent="0.2">
      <c r="A399" s="245" t="e">
        <f t="shared" si="238"/>
        <v>#VALUE!</v>
      </c>
      <c r="B399" s="246" t="s">
        <v>1254</v>
      </c>
      <c r="C399" s="247">
        <f t="shared" ca="1" si="217"/>
        <v>74985</v>
      </c>
      <c r="D399" s="250">
        <f t="shared" ca="1" si="218"/>
        <v>274050</v>
      </c>
      <c r="E399" s="249">
        <f t="shared" ca="1" si="235"/>
        <v>0</v>
      </c>
      <c r="F399" s="250" t="str">
        <f t="shared" si="219"/>
        <v/>
      </c>
      <c r="G399" s="249" t="str">
        <f t="shared" si="236"/>
        <v/>
      </c>
      <c r="H399" s="250">
        <f t="shared" si="220"/>
        <v>124080</v>
      </c>
      <c r="I399" s="249">
        <f t="shared" ca="1" si="237"/>
        <v>0</v>
      </c>
      <c r="J399" s="250" t="str">
        <f t="shared" ca="1" si="221"/>
        <v/>
      </c>
      <c r="K399" s="249" t="str">
        <f t="shared" ca="1" si="222"/>
        <v/>
      </c>
      <c r="L399" s="250" t="str">
        <f t="shared" ca="1" si="223"/>
        <v/>
      </c>
      <c r="M399" s="249" t="str">
        <f t="shared" ca="1" si="224"/>
        <v/>
      </c>
      <c r="N399" s="250" t="str">
        <f t="shared" ca="1" si="225"/>
        <v/>
      </c>
      <c r="O399" s="249" t="str">
        <f t="shared" ca="1" si="226"/>
        <v/>
      </c>
      <c r="P399" s="250" t="str">
        <f t="shared" ca="1" si="227"/>
        <v/>
      </c>
      <c r="Q399" s="249" t="str">
        <f t="shared" ca="1" si="228"/>
        <v/>
      </c>
      <c r="R399" s="250" t="str">
        <f t="shared" ca="1" si="229"/>
        <v/>
      </c>
      <c r="S399" s="249" t="str">
        <f t="shared" ca="1" si="230"/>
        <v/>
      </c>
      <c r="T399" s="250" t="str">
        <f t="shared" ca="1" si="231"/>
        <v/>
      </c>
      <c r="U399" s="249" t="str">
        <f t="shared" ca="1" si="232"/>
        <v/>
      </c>
      <c r="V399" s="250" t="str">
        <f t="shared" ca="1" si="233"/>
        <v/>
      </c>
      <c r="W399" s="249" t="str">
        <f t="shared" ca="1" si="234"/>
        <v/>
      </c>
      <c r="X399" s="250"/>
      <c r="Y399" s="249"/>
      <c r="Z399" s="250"/>
      <c r="AA399" s="249"/>
      <c r="AB399" s="250"/>
      <c r="AC399" s="249"/>
      <c r="AD399" s="250"/>
      <c r="AE399" s="249"/>
      <c r="AF399" s="250"/>
      <c r="AG399" s="249"/>
      <c r="AH399" s="250"/>
      <c r="AI399" s="249"/>
      <c r="AJ399" s="250"/>
      <c r="AK399" s="249"/>
      <c r="AL399" s="250"/>
      <c r="AM399" s="249"/>
      <c r="AN399" s="250"/>
      <c r="AO399" s="249"/>
      <c r="AP399" s="250"/>
      <c r="AQ399" s="249"/>
      <c r="AR399" s="250"/>
      <c r="AS399" s="249"/>
      <c r="AT399" s="250"/>
      <c r="AU399" s="249"/>
      <c r="AV399" s="250"/>
      <c r="AW399" s="249"/>
      <c r="AX399" s="250"/>
      <c r="AY399" s="249"/>
      <c r="AZ399" s="250"/>
      <c r="BA399" s="249"/>
      <c r="BB399" s="250"/>
      <c r="BC399" s="249"/>
      <c r="BD399" s="250"/>
      <c r="BE399" s="249"/>
      <c r="BF399" s="250"/>
      <c r="BG399" s="249"/>
      <c r="BH399" s="250"/>
      <c r="BI399" s="249"/>
      <c r="BJ399" s="250"/>
      <c r="BK399" s="249"/>
    </row>
    <row r="400" spans="1:63" s="301" customFormat="1" ht="21" customHeight="1" x14ac:dyDescent="0.2">
      <c r="A400" s="245" t="e">
        <f t="shared" si="238"/>
        <v>#VALUE!</v>
      </c>
      <c r="B400" s="246" t="s">
        <v>1255</v>
      </c>
      <c r="C400" s="247">
        <f t="shared" ca="1" si="217"/>
        <v>8705</v>
      </c>
      <c r="D400" s="250">
        <f t="shared" ca="1" si="218"/>
        <v>68885</v>
      </c>
      <c r="E400" s="249">
        <f t="shared" ca="1" si="235"/>
        <v>0</v>
      </c>
      <c r="F400" s="250" t="str">
        <f t="shared" si="219"/>
        <v/>
      </c>
      <c r="G400" s="249" t="str">
        <f t="shared" si="236"/>
        <v/>
      </c>
      <c r="H400" s="250">
        <f t="shared" si="220"/>
        <v>51475</v>
      </c>
      <c r="I400" s="249">
        <f t="shared" ca="1" si="237"/>
        <v>0</v>
      </c>
      <c r="J400" s="250" t="str">
        <f t="shared" ca="1" si="221"/>
        <v/>
      </c>
      <c r="K400" s="249" t="str">
        <f t="shared" ca="1" si="222"/>
        <v/>
      </c>
      <c r="L400" s="250" t="str">
        <f t="shared" ca="1" si="223"/>
        <v/>
      </c>
      <c r="M400" s="249" t="str">
        <f t="shared" ca="1" si="224"/>
        <v/>
      </c>
      <c r="N400" s="250" t="str">
        <f t="shared" ca="1" si="225"/>
        <v/>
      </c>
      <c r="O400" s="249" t="str">
        <f t="shared" ca="1" si="226"/>
        <v/>
      </c>
      <c r="P400" s="250" t="str">
        <f t="shared" ca="1" si="227"/>
        <v/>
      </c>
      <c r="Q400" s="249" t="str">
        <f t="shared" ca="1" si="228"/>
        <v/>
      </c>
      <c r="R400" s="250" t="str">
        <f t="shared" ca="1" si="229"/>
        <v/>
      </c>
      <c r="S400" s="249" t="str">
        <f t="shared" ca="1" si="230"/>
        <v/>
      </c>
      <c r="T400" s="250" t="str">
        <f t="shared" ca="1" si="231"/>
        <v/>
      </c>
      <c r="U400" s="249" t="str">
        <f t="shared" ca="1" si="232"/>
        <v/>
      </c>
      <c r="V400" s="250" t="str">
        <f t="shared" ca="1" si="233"/>
        <v/>
      </c>
      <c r="W400" s="249" t="str">
        <f t="shared" ca="1" si="234"/>
        <v/>
      </c>
      <c r="X400" s="250"/>
      <c r="Y400" s="249"/>
      <c r="Z400" s="250"/>
      <c r="AA400" s="249"/>
      <c r="AB400" s="250"/>
      <c r="AC400" s="249"/>
      <c r="AD400" s="250"/>
      <c r="AE400" s="249"/>
      <c r="AF400" s="250"/>
      <c r="AG400" s="249"/>
      <c r="AH400" s="250"/>
      <c r="AI400" s="249"/>
      <c r="AJ400" s="250"/>
      <c r="AK400" s="249"/>
      <c r="AL400" s="250"/>
      <c r="AM400" s="249"/>
      <c r="AN400" s="250"/>
      <c r="AO400" s="249"/>
      <c r="AP400" s="250"/>
      <c r="AQ400" s="249"/>
      <c r="AR400" s="250"/>
      <c r="AS400" s="249"/>
      <c r="AT400" s="250"/>
      <c r="AU400" s="249"/>
      <c r="AV400" s="250"/>
      <c r="AW400" s="249"/>
      <c r="AX400" s="250"/>
      <c r="AY400" s="249"/>
      <c r="AZ400" s="250"/>
      <c r="BA400" s="249"/>
      <c r="BB400" s="250"/>
      <c r="BC400" s="249"/>
      <c r="BD400" s="250"/>
      <c r="BE400" s="249"/>
      <c r="BF400" s="250"/>
      <c r="BG400" s="249"/>
      <c r="BH400" s="250"/>
      <c r="BI400" s="249"/>
      <c r="BJ400" s="250"/>
      <c r="BK400" s="249"/>
    </row>
    <row r="401" spans="1:63" s="301" customFormat="1" ht="21" customHeight="1" x14ac:dyDescent="0.2">
      <c r="A401" s="245" t="e">
        <f t="shared" si="238"/>
        <v>#VALUE!</v>
      </c>
      <c r="B401" s="246" t="s">
        <v>1256</v>
      </c>
      <c r="C401" s="247">
        <f t="shared" ca="1" si="217"/>
        <v>58210</v>
      </c>
      <c r="D401" s="250">
        <f t="shared" ca="1" si="218"/>
        <v>367920</v>
      </c>
      <c r="E401" s="249">
        <f t="shared" ca="1" si="235"/>
        <v>0</v>
      </c>
      <c r="F401" s="250" t="str">
        <f t="shared" si="219"/>
        <v/>
      </c>
      <c r="G401" s="249" t="str">
        <f t="shared" si="236"/>
        <v/>
      </c>
      <c r="H401" s="250">
        <f t="shared" si="220"/>
        <v>251500</v>
      </c>
      <c r="I401" s="249">
        <f t="shared" ca="1" si="237"/>
        <v>0</v>
      </c>
      <c r="J401" s="250" t="str">
        <f t="shared" ca="1" si="221"/>
        <v/>
      </c>
      <c r="K401" s="249" t="str">
        <f t="shared" ca="1" si="222"/>
        <v/>
      </c>
      <c r="L401" s="250" t="str">
        <f t="shared" ca="1" si="223"/>
        <v/>
      </c>
      <c r="M401" s="249" t="str">
        <f t="shared" ca="1" si="224"/>
        <v/>
      </c>
      <c r="N401" s="250" t="str">
        <f t="shared" ca="1" si="225"/>
        <v/>
      </c>
      <c r="O401" s="249" t="str">
        <f t="shared" ca="1" si="226"/>
        <v/>
      </c>
      <c r="P401" s="250" t="str">
        <f t="shared" ca="1" si="227"/>
        <v/>
      </c>
      <c r="Q401" s="249" t="str">
        <f t="shared" ca="1" si="228"/>
        <v/>
      </c>
      <c r="R401" s="250" t="str">
        <f t="shared" ca="1" si="229"/>
        <v/>
      </c>
      <c r="S401" s="249" t="str">
        <f t="shared" ca="1" si="230"/>
        <v/>
      </c>
      <c r="T401" s="250" t="str">
        <f t="shared" ca="1" si="231"/>
        <v/>
      </c>
      <c r="U401" s="249" t="str">
        <f t="shared" ca="1" si="232"/>
        <v/>
      </c>
      <c r="V401" s="250" t="str">
        <f t="shared" ca="1" si="233"/>
        <v/>
      </c>
      <c r="W401" s="249" t="str">
        <f t="shared" ca="1" si="234"/>
        <v/>
      </c>
      <c r="X401" s="250"/>
      <c r="Y401" s="249"/>
      <c r="Z401" s="250"/>
      <c r="AA401" s="249"/>
      <c r="AB401" s="250"/>
      <c r="AC401" s="249"/>
      <c r="AD401" s="250"/>
      <c r="AE401" s="249"/>
      <c r="AF401" s="250"/>
      <c r="AG401" s="249"/>
      <c r="AH401" s="250"/>
      <c r="AI401" s="249"/>
      <c r="AJ401" s="250"/>
      <c r="AK401" s="249"/>
      <c r="AL401" s="250"/>
      <c r="AM401" s="249"/>
      <c r="AN401" s="250"/>
      <c r="AO401" s="249"/>
      <c r="AP401" s="250"/>
      <c r="AQ401" s="249"/>
      <c r="AR401" s="250"/>
      <c r="AS401" s="249"/>
      <c r="AT401" s="250"/>
      <c r="AU401" s="249"/>
      <c r="AV401" s="250"/>
      <c r="AW401" s="249"/>
      <c r="AX401" s="250"/>
      <c r="AY401" s="249"/>
      <c r="AZ401" s="250"/>
      <c r="BA401" s="249"/>
      <c r="BB401" s="250"/>
      <c r="BC401" s="249"/>
      <c r="BD401" s="250"/>
      <c r="BE401" s="249"/>
      <c r="BF401" s="250"/>
      <c r="BG401" s="249"/>
      <c r="BH401" s="250"/>
      <c r="BI401" s="249"/>
      <c r="BJ401" s="250"/>
      <c r="BK401" s="249"/>
    </row>
    <row r="402" spans="1:63" s="301" customFormat="1" ht="21" customHeight="1" x14ac:dyDescent="0.2">
      <c r="A402" s="245" t="e">
        <f t="shared" si="238"/>
        <v>#VALUE!</v>
      </c>
      <c r="B402" s="246" t="s">
        <v>1257</v>
      </c>
      <c r="C402" s="247">
        <f t="shared" ca="1" si="217"/>
        <v>78990</v>
      </c>
      <c r="D402" s="250">
        <f t="shared" ca="1" si="218"/>
        <v>754650</v>
      </c>
      <c r="E402" s="249">
        <f t="shared" ca="1" si="235"/>
        <v>0</v>
      </c>
      <c r="F402" s="250" t="str">
        <f t="shared" si="219"/>
        <v/>
      </c>
      <c r="G402" s="249" t="str">
        <f t="shared" si="236"/>
        <v/>
      </c>
      <c r="H402" s="250">
        <f t="shared" si="220"/>
        <v>596670</v>
      </c>
      <c r="I402" s="249">
        <f t="shared" ca="1" si="237"/>
        <v>0</v>
      </c>
      <c r="J402" s="250" t="str">
        <f t="shared" ca="1" si="221"/>
        <v/>
      </c>
      <c r="K402" s="249" t="str">
        <f t="shared" ca="1" si="222"/>
        <v/>
      </c>
      <c r="L402" s="250" t="str">
        <f t="shared" ca="1" si="223"/>
        <v/>
      </c>
      <c r="M402" s="249" t="str">
        <f t="shared" ca="1" si="224"/>
        <v/>
      </c>
      <c r="N402" s="250" t="str">
        <f t="shared" ca="1" si="225"/>
        <v/>
      </c>
      <c r="O402" s="249" t="str">
        <f t="shared" ca="1" si="226"/>
        <v/>
      </c>
      <c r="P402" s="250" t="str">
        <f t="shared" ca="1" si="227"/>
        <v/>
      </c>
      <c r="Q402" s="249" t="str">
        <f t="shared" ca="1" si="228"/>
        <v/>
      </c>
      <c r="R402" s="250" t="str">
        <f t="shared" ca="1" si="229"/>
        <v/>
      </c>
      <c r="S402" s="249" t="str">
        <f t="shared" ca="1" si="230"/>
        <v/>
      </c>
      <c r="T402" s="250" t="str">
        <f t="shared" ca="1" si="231"/>
        <v/>
      </c>
      <c r="U402" s="249" t="str">
        <f t="shared" ca="1" si="232"/>
        <v/>
      </c>
      <c r="V402" s="250" t="str">
        <f t="shared" ca="1" si="233"/>
        <v/>
      </c>
      <c r="W402" s="249" t="str">
        <f t="shared" ca="1" si="234"/>
        <v/>
      </c>
      <c r="X402" s="250"/>
      <c r="Y402" s="249"/>
      <c r="Z402" s="250"/>
      <c r="AA402" s="249"/>
      <c r="AB402" s="250"/>
      <c r="AC402" s="249"/>
      <c r="AD402" s="250"/>
      <c r="AE402" s="249"/>
      <c r="AF402" s="250"/>
      <c r="AG402" s="249"/>
      <c r="AH402" s="250"/>
      <c r="AI402" s="249"/>
      <c r="AJ402" s="250"/>
      <c r="AK402" s="249"/>
      <c r="AL402" s="250"/>
      <c r="AM402" s="249"/>
      <c r="AN402" s="250"/>
      <c r="AO402" s="249"/>
      <c r="AP402" s="250"/>
      <c r="AQ402" s="249"/>
      <c r="AR402" s="250"/>
      <c r="AS402" s="249"/>
      <c r="AT402" s="250"/>
      <c r="AU402" s="249"/>
      <c r="AV402" s="250"/>
      <c r="AW402" s="249"/>
      <c r="AX402" s="250"/>
      <c r="AY402" s="249"/>
      <c r="AZ402" s="250"/>
      <c r="BA402" s="249"/>
      <c r="BB402" s="250"/>
      <c r="BC402" s="249"/>
      <c r="BD402" s="250"/>
      <c r="BE402" s="249"/>
      <c r="BF402" s="250"/>
      <c r="BG402" s="249"/>
      <c r="BH402" s="250"/>
      <c r="BI402" s="249"/>
      <c r="BJ402" s="250"/>
      <c r="BK402" s="249"/>
    </row>
    <row r="403" spans="1:63" s="301" customFormat="1" ht="21" customHeight="1" x14ac:dyDescent="0.2">
      <c r="A403" s="245" t="e">
        <f t="shared" si="238"/>
        <v>#VALUE!</v>
      </c>
      <c r="B403" s="246" t="s">
        <v>1258</v>
      </c>
      <c r="C403" s="247">
        <f t="shared" ca="1" si="217"/>
        <v>5910</v>
      </c>
      <c r="D403" s="250">
        <f t="shared" ca="1" si="218"/>
        <v>460380</v>
      </c>
      <c r="E403" s="249">
        <f t="shared" ca="1" si="235"/>
        <v>0</v>
      </c>
      <c r="F403" s="250" t="str">
        <f t="shared" si="219"/>
        <v/>
      </c>
      <c r="G403" s="249" t="str">
        <f t="shared" si="236"/>
        <v/>
      </c>
      <c r="H403" s="250">
        <f t="shared" si="220"/>
        <v>472200</v>
      </c>
      <c r="I403" s="249">
        <f t="shared" ca="1" si="237"/>
        <v>0</v>
      </c>
      <c r="J403" s="250" t="str">
        <f t="shared" ca="1" si="221"/>
        <v/>
      </c>
      <c r="K403" s="249" t="str">
        <f t="shared" ca="1" si="222"/>
        <v/>
      </c>
      <c r="L403" s="250" t="str">
        <f t="shared" ca="1" si="223"/>
        <v/>
      </c>
      <c r="M403" s="249" t="str">
        <f t="shared" ca="1" si="224"/>
        <v/>
      </c>
      <c r="N403" s="250" t="str">
        <f t="shared" ca="1" si="225"/>
        <v/>
      </c>
      <c r="O403" s="249" t="str">
        <f t="shared" ca="1" si="226"/>
        <v/>
      </c>
      <c r="P403" s="250" t="str">
        <f t="shared" ca="1" si="227"/>
        <v/>
      </c>
      <c r="Q403" s="249" t="str">
        <f t="shared" ca="1" si="228"/>
        <v/>
      </c>
      <c r="R403" s="250" t="str">
        <f t="shared" ca="1" si="229"/>
        <v/>
      </c>
      <c r="S403" s="249" t="str">
        <f t="shared" ca="1" si="230"/>
        <v/>
      </c>
      <c r="T403" s="250" t="str">
        <f t="shared" ca="1" si="231"/>
        <v/>
      </c>
      <c r="U403" s="249" t="str">
        <f t="shared" ca="1" si="232"/>
        <v/>
      </c>
      <c r="V403" s="250" t="str">
        <f t="shared" ca="1" si="233"/>
        <v/>
      </c>
      <c r="W403" s="249" t="str">
        <f t="shared" ca="1" si="234"/>
        <v/>
      </c>
      <c r="X403" s="250"/>
      <c r="Y403" s="249"/>
      <c r="Z403" s="250"/>
      <c r="AA403" s="249"/>
      <c r="AB403" s="250"/>
      <c r="AC403" s="249"/>
      <c r="AD403" s="250"/>
      <c r="AE403" s="249"/>
      <c r="AF403" s="250"/>
      <c r="AG403" s="249"/>
      <c r="AH403" s="250"/>
      <c r="AI403" s="249"/>
      <c r="AJ403" s="250"/>
      <c r="AK403" s="249"/>
      <c r="AL403" s="250"/>
      <c r="AM403" s="249"/>
      <c r="AN403" s="250"/>
      <c r="AO403" s="249"/>
      <c r="AP403" s="250"/>
      <c r="AQ403" s="249"/>
      <c r="AR403" s="250"/>
      <c r="AS403" s="249"/>
      <c r="AT403" s="250"/>
      <c r="AU403" s="249"/>
      <c r="AV403" s="250"/>
      <c r="AW403" s="249"/>
      <c r="AX403" s="250"/>
      <c r="AY403" s="249"/>
      <c r="AZ403" s="250"/>
      <c r="BA403" s="249"/>
      <c r="BB403" s="250"/>
      <c r="BC403" s="249"/>
      <c r="BD403" s="250"/>
      <c r="BE403" s="249"/>
      <c r="BF403" s="250"/>
      <c r="BG403" s="249"/>
      <c r="BH403" s="250"/>
      <c r="BI403" s="249"/>
      <c r="BJ403" s="250"/>
      <c r="BK403" s="249"/>
    </row>
    <row r="404" spans="1:63" s="301" customFormat="1" ht="21" customHeight="1" x14ac:dyDescent="0.2">
      <c r="A404" s="245" t="e">
        <f t="shared" si="238"/>
        <v>#VALUE!</v>
      </c>
      <c r="B404" s="246" t="s">
        <v>1261</v>
      </c>
      <c r="C404" s="247">
        <f t="shared" ca="1" si="217"/>
        <v>47770</v>
      </c>
      <c r="D404" s="250">
        <f t="shared" ca="1" si="218"/>
        <v>109640</v>
      </c>
      <c r="E404" s="249">
        <f t="shared" ca="1" si="235"/>
        <v>0</v>
      </c>
      <c r="F404" s="250" t="str">
        <f t="shared" si="219"/>
        <v/>
      </c>
      <c r="G404" s="249" t="str">
        <f t="shared" si="236"/>
        <v/>
      </c>
      <c r="H404" s="250">
        <f t="shared" si="220"/>
        <v>14100</v>
      </c>
      <c r="I404" s="249">
        <f t="shared" ca="1" si="237"/>
        <v>0</v>
      </c>
      <c r="J404" s="250" t="str">
        <f t="shared" ca="1" si="221"/>
        <v/>
      </c>
      <c r="K404" s="249" t="str">
        <f t="shared" ca="1" si="222"/>
        <v/>
      </c>
      <c r="L404" s="250" t="str">
        <f t="shared" ca="1" si="223"/>
        <v/>
      </c>
      <c r="M404" s="249" t="str">
        <f t="shared" ca="1" si="224"/>
        <v/>
      </c>
      <c r="N404" s="250" t="str">
        <f t="shared" ca="1" si="225"/>
        <v/>
      </c>
      <c r="O404" s="249" t="str">
        <f t="shared" ca="1" si="226"/>
        <v/>
      </c>
      <c r="P404" s="250" t="str">
        <f t="shared" ca="1" si="227"/>
        <v/>
      </c>
      <c r="Q404" s="249" t="str">
        <f t="shared" ca="1" si="228"/>
        <v/>
      </c>
      <c r="R404" s="250" t="str">
        <f t="shared" ca="1" si="229"/>
        <v/>
      </c>
      <c r="S404" s="249" t="str">
        <f t="shared" ca="1" si="230"/>
        <v/>
      </c>
      <c r="T404" s="250" t="str">
        <f t="shared" ca="1" si="231"/>
        <v/>
      </c>
      <c r="U404" s="249" t="str">
        <f t="shared" ca="1" si="232"/>
        <v/>
      </c>
      <c r="V404" s="250" t="str">
        <f t="shared" ca="1" si="233"/>
        <v/>
      </c>
      <c r="W404" s="249" t="str">
        <f t="shared" ca="1" si="234"/>
        <v/>
      </c>
      <c r="X404" s="250"/>
      <c r="Y404" s="249"/>
      <c r="Z404" s="250"/>
      <c r="AA404" s="249"/>
      <c r="AB404" s="250"/>
      <c r="AC404" s="249"/>
      <c r="AD404" s="250"/>
      <c r="AE404" s="249"/>
      <c r="AF404" s="250"/>
      <c r="AG404" s="249"/>
      <c r="AH404" s="250"/>
      <c r="AI404" s="249"/>
      <c r="AJ404" s="250"/>
      <c r="AK404" s="249"/>
      <c r="AL404" s="250"/>
      <c r="AM404" s="249"/>
      <c r="AN404" s="250"/>
      <c r="AO404" s="249"/>
      <c r="AP404" s="250"/>
      <c r="AQ404" s="249"/>
      <c r="AR404" s="250"/>
      <c r="AS404" s="249"/>
      <c r="AT404" s="250"/>
      <c r="AU404" s="249"/>
      <c r="AV404" s="250"/>
      <c r="AW404" s="249"/>
      <c r="AX404" s="250"/>
      <c r="AY404" s="249"/>
      <c r="AZ404" s="250"/>
      <c r="BA404" s="249"/>
      <c r="BB404" s="250"/>
      <c r="BC404" s="249"/>
      <c r="BD404" s="250"/>
      <c r="BE404" s="249"/>
      <c r="BF404" s="250"/>
      <c r="BG404" s="249"/>
      <c r="BH404" s="250"/>
      <c r="BI404" s="249"/>
      <c r="BJ404" s="250"/>
      <c r="BK404" s="249"/>
    </row>
    <row r="405" spans="1:63" s="301" customFormat="1" ht="21" customHeight="1" x14ac:dyDescent="0.2">
      <c r="A405" s="245" t="e">
        <f t="shared" si="238"/>
        <v>#VALUE!</v>
      </c>
      <c r="B405" s="246" t="s">
        <v>1262</v>
      </c>
      <c r="C405" s="247">
        <f t="shared" ca="1" si="217"/>
        <v>46300</v>
      </c>
      <c r="D405" s="250">
        <f t="shared" ca="1" si="218"/>
        <v>117120</v>
      </c>
      <c r="E405" s="249">
        <f t="shared" ca="1" si="235"/>
        <v>0</v>
      </c>
      <c r="F405" s="250" t="str">
        <f t="shared" si="219"/>
        <v/>
      </c>
      <c r="G405" s="249" t="str">
        <f t="shared" si="236"/>
        <v/>
      </c>
      <c r="H405" s="250">
        <f t="shared" si="220"/>
        <v>24520</v>
      </c>
      <c r="I405" s="249">
        <f t="shared" ca="1" si="237"/>
        <v>0</v>
      </c>
      <c r="J405" s="250" t="str">
        <f t="shared" ca="1" si="221"/>
        <v/>
      </c>
      <c r="K405" s="249" t="str">
        <f t="shared" ca="1" si="222"/>
        <v/>
      </c>
      <c r="L405" s="250" t="str">
        <f t="shared" ca="1" si="223"/>
        <v/>
      </c>
      <c r="M405" s="249" t="str">
        <f t="shared" ca="1" si="224"/>
        <v/>
      </c>
      <c r="N405" s="250" t="str">
        <f t="shared" ca="1" si="225"/>
        <v/>
      </c>
      <c r="O405" s="249" t="str">
        <f t="shared" ca="1" si="226"/>
        <v/>
      </c>
      <c r="P405" s="250" t="str">
        <f t="shared" ca="1" si="227"/>
        <v/>
      </c>
      <c r="Q405" s="249" t="str">
        <f t="shared" ca="1" si="228"/>
        <v/>
      </c>
      <c r="R405" s="250" t="str">
        <f t="shared" ca="1" si="229"/>
        <v/>
      </c>
      <c r="S405" s="249" t="str">
        <f t="shared" ca="1" si="230"/>
        <v/>
      </c>
      <c r="T405" s="250" t="str">
        <f t="shared" ca="1" si="231"/>
        <v/>
      </c>
      <c r="U405" s="249" t="str">
        <f t="shared" ca="1" si="232"/>
        <v/>
      </c>
      <c r="V405" s="250" t="str">
        <f t="shared" ca="1" si="233"/>
        <v/>
      </c>
      <c r="W405" s="249" t="str">
        <f t="shared" ca="1" si="234"/>
        <v/>
      </c>
      <c r="X405" s="250"/>
      <c r="Y405" s="249"/>
      <c r="Z405" s="250"/>
      <c r="AA405" s="249"/>
      <c r="AB405" s="250"/>
      <c r="AC405" s="249"/>
      <c r="AD405" s="250"/>
      <c r="AE405" s="249"/>
      <c r="AF405" s="250"/>
      <c r="AG405" s="249"/>
      <c r="AH405" s="250"/>
      <c r="AI405" s="249"/>
      <c r="AJ405" s="250"/>
      <c r="AK405" s="249"/>
      <c r="AL405" s="250"/>
      <c r="AM405" s="249"/>
      <c r="AN405" s="250"/>
      <c r="AO405" s="249"/>
      <c r="AP405" s="250"/>
      <c r="AQ405" s="249"/>
      <c r="AR405" s="250"/>
      <c r="AS405" s="249"/>
      <c r="AT405" s="250"/>
      <c r="AU405" s="249"/>
      <c r="AV405" s="250"/>
      <c r="AW405" s="249"/>
      <c r="AX405" s="250"/>
      <c r="AY405" s="249"/>
      <c r="AZ405" s="250"/>
      <c r="BA405" s="249"/>
      <c r="BB405" s="250"/>
      <c r="BC405" s="249"/>
      <c r="BD405" s="250"/>
      <c r="BE405" s="249"/>
      <c r="BF405" s="250"/>
      <c r="BG405" s="249"/>
      <c r="BH405" s="250"/>
      <c r="BI405" s="249"/>
      <c r="BJ405" s="250"/>
      <c r="BK405" s="249"/>
    </row>
    <row r="406" spans="1:63" s="301" customFormat="1" ht="21" customHeight="1" x14ac:dyDescent="0.2">
      <c r="A406" s="245" t="e">
        <f t="shared" si="238"/>
        <v>#VALUE!</v>
      </c>
      <c r="B406" s="246" t="s">
        <v>1263</v>
      </c>
      <c r="C406" s="247">
        <f t="shared" ca="1" si="217"/>
        <v>43620</v>
      </c>
      <c r="D406" s="250">
        <f t="shared" ca="1" si="218"/>
        <v>141860</v>
      </c>
      <c r="E406" s="249">
        <f t="shared" ca="1" si="235"/>
        <v>0</v>
      </c>
      <c r="F406" s="250" t="str">
        <f t="shared" si="219"/>
        <v/>
      </c>
      <c r="G406" s="249" t="str">
        <f t="shared" si="236"/>
        <v/>
      </c>
      <c r="H406" s="250">
        <f t="shared" si="220"/>
        <v>54620</v>
      </c>
      <c r="I406" s="249">
        <f t="shared" ca="1" si="237"/>
        <v>0</v>
      </c>
      <c r="J406" s="250" t="str">
        <f t="shared" ca="1" si="221"/>
        <v/>
      </c>
      <c r="K406" s="249" t="str">
        <f t="shared" ca="1" si="222"/>
        <v/>
      </c>
      <c r="L406" s="250" t="str">
        <f t="shared" ca="1" si="223"/>
        <v/>
      </c>
      <c r="M406" s="249" t="str">
        <f t="shared" ca="1" si="224"/>
        <v/>
      </c>
      <c r="N406" s="250" t="str">
        <f t="shared" ca="1" si="225"/>
        <v/>
      </c>
      <c r="O406" s="249" t="str">
        <f t="shared" ca="1" si="226"/>
        <v/>
      </c>
      <c r="P406" s="250" t="str">
        <f t="shared" ca="1" si="227"/>
        <v/>
      </c>
      <c r="Q406" s="249" t="str">
        <f t="shared" ca="1" si="228"/>
        <v/>
      </c>
      <c r="R406" s="250" t="str">
        <f t="shared" ca="1" si="229"/>
        <v/>
      </c>
      <c r="S406" s="249" t="str">
        <f t="shared" ca="1" si="230"/>
        <v/>
      </c>
      <c r="T406" s="250" t="str">
        <f t="shared" ca="1" si="231"/>
        <v/>
      </c>
      <c r="U406" s="249" t="str">
        <f t="shared" ca="1" si="232"/>
        <v/>
      </c>
      <c r="V406" s="250" t="str">
        <f t="shared" ca="1" si="233"/>
        <v/>
      </c>
      <c r="W406" s="249" t="str">
        <f t="shared" ca="1" si="234"/>
        <v/>
      </c>
      <c r="X406" s="250"/>
      <c r="Y406" s="249"/>
      <c r="Z406" s="250"/>
      <c r="AA406" s="249"/>
      <c r="AB406" s="250"/>
      <c r="AC406" s="249"/>
      <c r="AD406" s="250"/>
      <c r="AE406" s="249"/>
      <c r="AF406" s="250"/>
      <c r="AG406" s="249"/>
      <c r="AH406" s="250"/>
      <c r="AI406" s="249"/>
      <c r="AJ406" s="250"/>
      <c r="AK406" s="249"/>
      <c r="AL406" s="250"/>
      <c r="AM406" s="249"/>
      <c r="AN406" s="250"/>
      <c r="AO406" s="249"/>
      <c r="AP406" s="250"/>
      <c r="AQ406" s="249"/>
      <c r="AR406" s="250"/>
      <c r="AS406" s="249"/>
      <c r="AT406" s="250"/>
      <c r="AU406" s="249"/>
      <c r="AV406" s="250"/>
      <c r="AW406" s="249"/>
      <c r="AX406" s="250"/>
      <c r="AY406" s="249"/>
      <c r="AZ406" s="250"/>
      <c r="BA406" s="249"/>
      <c r="BB406" s="250"/>
      <c r="BC406" s="249"/>
      <c r="BD406" s="250"/>
      <c r="BE406" s="249"/>
      <c r="BF406" s="250"/>
      <c r="BG406" s="249"/>
      <c r="BH406" s="250"/>
      <c r="BI406" s="249"/>
      <c r="BJ406" s="250"/>
      <c r="BK406" s="249"/>
    </row>
    <row r="407" spans="1:63" s="301" customFormat="1" ht="21" customHeight="1" x14ac:dyDescent="0.2">
      <c r="A407" s="245" t="e">
        <f t="shared" si="238"/>
        <v>#VALUE!</v>
      </c>
      <c r="B407" s="246" t="s">
        <v>1264</v>
      </c>
      <c r="C407" s="247">
        <f t="shared" ca="1" si="217"/>
        <v>10302.5</v>
      </c>
      <c r="D407" s="250">
        <f t="shared" ca="1" si="218"/>
        <v>42920</v>
      </c>
      <c r="E407" s="249">
        <f t="shared" ca="1" si="235"/>
        <v>0</v>
      </c>
      <c r="F407" s="250" t="str">
        <f t="shared" si="219"/>
        <v/>
      </c>
      <c r="G407" s="249" t="str">
        <f t="shared" si="236"/>
        <v/>
      </c>
      <c r="H407" s="250">
        <f t="shared" si="220"/>
        <v>22315</v>
      </c>
      <c r="I407" s="249">
        <f t="shared" ca="1" si="237"/>
        <v>0</v>
      </c>
      <c r="J407" s="250" t="str">
        <f t="shared" ca="1" si="221"/>
        <v/>
      </c>
      <c r="K407" s="249" t="str">
        <f t="shared" ca="1" si="222"/>
        <v/>
      </c>
      <c r="L407" s="250" t="str">
        <f t="shared" ca="1" si="223"/>
        <v/>
      </c>
      <c r="M407" s="249" t="str">
        <f t="shared" ca="1" si="224"/>
        <v/>
      </c>
      <c r="N407" s="250" t="str">
        <f t="shared" ca="1" si="225"/>
        <v/>
      </c>
      <c r="O407" s="249" t="str">
        <f t="shared" ca="1" si="226"/>
        <v/>
      </c>
      <c r="P407" s="250" t="str">
        <f t="shared" ca="1" si="227"/>
        <v/>
      </c>
      <c r="Q407" s="249" t="str">
        <f t="shared" ca="1" si="228"/>
        <v/>
      </c>
      <c r="R407" s="250" t="str">
        <f t="shared" ca="1" si="229"/>
        <v/>
      </c>
      <c r="S407" s="249" t="str">
        <f t="shared" ca="1" si="230"/>
        <v/>
      </c>
      <c r="T407" s="250" t="str">
        <f t="shared" ca="1" si="231"/>
        <v/>
      </c>
      <c r="U407" s="249" t="str">
        <f t="shared" ca="1" si="232"/>
        <v/>
      </c>
      <c r="V407" s="250" t="str">
        <f t="shared" ca="1" si="233"/>
        <v/>
      </c>
      <c r="W407" s="249" t="str">
        <f t="shared" ca="1" si="234"/>
        <v/>
      </c>
      <c r="X407" s="250"/>
      <c r="Y407" s="249"/>
      <c r="Z407" s="250"/>
      <c r="AA407" s="249"/>
      <c r="AB407" s="250"/>
      <c r="AC407" s="249"/>
      <c r="AD407" s="250"/>
      <c r="AE407" s="249"/>
      <c r="AF407" s="250"/>
      <c r="AG407" s="249"/>
      <c r="AH407" s="250"/>
      <c r="AI407" s="249"/>
      <c r="AJ407" s="250"/>
      <c r="AK407" s="249"/>
      <c r="AL407" s="250"/>
      <c r="AM407" s="249"/>
      <c r="AN407" s="250"/>
      <c r="AO407" s="249"/>
      <c r="AP407" s="250"/>
      <c r="AQ407" s="249"/>
      <c r="AR407" s="250"/>
      <c r="AS407" s="249"/>
      <c r="AT407" s="250"/>
      <c r="AU407" s="249"/>
      <c r="AV407" s="250"/>
      <c r="AW407" s="249"/>
      <c r="AX407" s="250"/>
      <c r="AY407" s="249"/>
      <c r="AZ407" s="250"/>
      <c r="BA407" s="249"/>
      <c r="BB407" s="250"/>
      <c r="BC407" s="249"/>
      <c r="BD407" s="250"/>
      <c r="BE407" s="249"/>
      <c r="BF407" s="250"/>
      <c r="BG407" s="249"/>
      <c r="BH407" s="250"/>
      <c r="BI407" s="249"/>
      <c r="BJ407" s="250"/>
      <c r="BK407" s="249"/>
    </row>
    <row r="408" spans="1:63" s="301" customFormat="1" ht="21" customHeight="1" x14ac:dyDescent="0.2">
      <c r="A408" s="245" t="e">
        <f t="shared" si="238"/>
        <v>#VALUE!</v>
      </c>
      <c r="B408" s="246" t="s">
        <v>1265</v>
      </c>
      <c r="C408" s="247">
        <f t="shared" ca="1" si="217"/>
        <v>27067.5</v>
      </c>
      <c r="D408" s="250">
        <f t="shared" ca="1" si="218"/>
        <v>168060</v>
      </c>
      <c r="E408" s="249">
        <f t="shared" ca="1" si="235"/>
        <v>0</v>
      </c>
      <c r="F408" s="250" t="str">
        <f t="shared" si="219"/>
        <v/>
      </c>
      <c r="G408" s="249" t="str">
        <f t="shared" si="236"/>
        <v/>
      </c>
      <c r="H408" s="250">
        <f t="shared" si="220"/>
        <v>113925</v>
      </c>
      <c r="I408" s="249">
        <f t="shared" ca="1" si="237"/>
        <v>0</v>
      </c>
      <c r="J408" s="250" t="str">
        <f t="shared" ca="1" si="221"/>
        <v/>
      </c>
      <c r="K408" s="249" t="str">
        <f t="shared" ca="1" si="222"/>
        <v/>
      </c>
      <c r="L408" s="250" t="str">
        <f t="shared" ca="1" si="223"/>
        <v/>
      </c>
      <c r="M408" s="249" t="str">
        <f t="shared" ca="1" si="224"/>
        <v/>
      </c>
      <c r="N408" s="250" t="str">
        <f t="shared" ca="1" si="225"/>
        <v/>
      </c>
      <c r="O408" s="249" t="str">
        <f t="shared" ca="1" si="226"/>
        <v/>
      </c>
      <c r="P408" s="250" t="str">
        <f t="shared" ca="1" si="227"/>
        <v/>
      </c>
      <c r="Q408" s="249" t="str">
        <f t="shared" ca="1" si="228"/>
        <v/>
      </c>
      <c r="R408" s="250" t="str">
        <f t="shared" ca="1" si="229"/>
        <v/>
      </c>
      <c r="S408" s="249" t="str">
        <f t="shared" ca="1" si="230"/>
        <v/>
      </c>
      <c r="T408" s="250" t="str">
        <f t="shared" ca="1" si="231"/>
        <v/>
      </c>
      <c r="U408" s="249" t="str">
        <f t="shared" ca="1" si="232"/>
        <v/>
      </c>
      <c r="V408" s="250" t="str">
        <f t="shared" ca="1" si="233"/>
        <v/>
      </c>
      <c r="W408" s="249" t="str">
        <f t="shared" ca="1" si="234"/>
        <v/>
      </c>
      <c r="X408" s="250"/>
      <c r="Y408" s="249"/>
      <c r="Z408" s="250"/>
      <c r="AA408" s="249"/>
      <c r="AB408" s="250"/>
      <c r="AC408" s="249"/>
      <c r="AD408" s="250"/>
      <c r="AE408" s="249"/>
      <c r="AF408" s="250"/>
      <c r="AG408" s="249"/>
      <c r="AH408" s="250"/>
      <c r="AI408" s="249"/>
      <c r="AJ408" s="250"/>
      <c r="AK408" s="249"/>
      <c r="AL408" s="250"/>
      <c r="AM408" s="249"/>
      <c r="AN408" s="250"/>
      <c r="AO408" s="249"/>
      <c r="AP408" s="250"/>
      <c r="AQ408" s="249"/>
      <c r="AR408" s="250"/>
      <c r="AS408" s="249"/>
      <c r="AT408" s="250"/>
      <c r="AU408" s="249"/>
      <c r="AV408" s="250"/>
      <c r="AW408" s="249"/>
      <c r="AX408" s="250"/>
      <c r="AY408" s="249"/>
      <c r="AZ408" s="250"/>
      <c r="BA408" s="249"/>
      <c r="BB408" s="250"/>
      <c r="BC408" s="249"/>
      <c r="BD408" s="250"/>
      <c r="BE408" s="249"/>
      <c r="BF408" s="250"/>
      <c r="BG408" s="249"/>
      <c r="BH408" s="250"/>
      <c r="BI408" s="249"/>
      <c r="BJ408" s="250"/>
      <c r="BK408" s="249"/>
    </row>
    <row r="409" spans="1:63" s="301" customFormat="1" ht="21" customHeight="1" x14ac:dyDescent="0.2">
      <c r="A409" s="245" t="e">
        <f t="shared" si="238"/>
        <v>#VALUE!</v>
      </c>
      <c r="B409" s="246" t="s">
        <v>1266</v>
      </c>
      <c r="C409" s="247">
        <f t="shared" ca="1" si="217"/>
        <v>31660</v>
      </c>
      <c r="D409" s="250">
        <f t="shared" ca="1" si="218"/>
        <v>335160</v>
      </c>
      <c r="E409" s="249">
        <f t="shared" ca="1" si="235"/>
        <v>0</v>
      </c>
      <c r="F409" s="250" t="str">
        <f t="shared" si="219"/>
        <v/>
      </c>
      <c r="G409" s="249" t="str">
        <f t="shared" si="236"/>
        <v/>
      </c>
      <c r="H409" s="250">
        <f t="shared" si="220"/>
        <v>271840</v>
      </c>
      <c r="I409" s="249">
        <f t="shared" ca="1" si="237"/>
        <v>0</v>
      </c>
      <c r="J409" s="250" t="str">
        <f t="shared" ca="1" si="221"/>
        <v/>
      </c>
      <c r="K409" s="249" t="str">
        <f t="shared" ca="1" si="222"/>
        <v/>
      </c>
      <c r="L409" s="250" t="str">
        <f t="shared" ca="1" si="223"/>
        <v/>
      </c>
      <c r="M409" s="249" t="str">
        <f t="shared" ca="1" si="224"/>
        <v/>
      </c>
      <c r="N409" s="250" t="str">
        <f t="shared" ca="1" si="225"/>
        <v/>
      </c>
      <c r="O409" s="249" t="str">
        <f t="shared" ca="1" si="226"/>
        <v/>
      </c>
      <c r="P409" s="250" t="str">
        <f t="shared" ca="1" si="227"/>
        <v/>
      </c>
      <c r="Q409" s="249" t="str">
        <f t="shared" ca="1" si="228"/>
        <v/>
      </c>
      <c r="R409" s="250" t="str">
        <f t="shared" ca="1" si="229"/>
        <v/>
      </c>
      <c r="S409" s="249" t="str">
        <f t="shared" ca="1" si="230"/>
        <v/>
      </c>
      <c r="T409" s="250" t="str">
        <f t="shared" ca="1" si="231"/>
        <v/>
      </c>
      <c r="U409" s="249" t="str">
        <f t="shared" ca="1" si="232"/>
        <v/>
      </c>
      <c r="V409" s="250" t="str">
        <f t="shared" ca="1" si="233"/>
        <v/>
      </c>
      <c r="W409" s="249" t="str">
        <f t="shared" ca="1" si="234"/>
        <v/>
      </c>
      <c r="X409" s="250"/>
      <c r="Y409" s="249"/>
      <c r="Z409" s="250"/>
      <c r="AA409" s="249"/>
      <c r="AB409" s="250"/>
      <c r="AC409" s="249"/>
      <c r="AD409" s="250"/>
      <c r="AE409" s="249"/>
      <c r="AF409" s="250"/>
      <c r="AG409" s="249"/>
      <c r="AH409" s="250"/>
      <c r="AI409" s="249"/>
      <c r="AJ409" s="250"/>
      <c r="AK409" s="249"/>
      <c r="AL409" s="250"/>
      <c r="AM409" s="249"/>
      <c r="AN409" s="250"/>
      <c r="AO409" s="249"/>
      <c r="AP409" s="250"/>
      <c r="AQ409" s="249"/>
      <c r="AR409" s="250"/>
      <c r="AS409" s="249"/>
      <c r="AT409" s="250"/>
      <c r="AU409" s="249"/>
      <c r="AV409" s="250"/>
      <c r="AW409" s="249"/>
      <c r="AX409" s="250"/>
      <c r="AY409" s="249"/>
      <c r="AZ409" s="250"/>
      <c r="BA409" s="249"/>
      <c r="BB409" s="250"/>
      <c r="BC409" s="249"/>
      <c r="BD409" s="250"/>
      <c r="BE409" s="249"/>
      <c r="BF409" s="250"/>
      <c r="BG409" s="249"/>
      <c r="BH409" s="250"/>
      <c r="BI409" s="249"/>
      <c r="BJ409" s="250"/>
      <c r="BK409" s="249"/>
    </row>
    <row r="410" spans="1:63" s="301" customFormat="1" ht="21" customHeight="1" x14ac:dyDescent="0.2">
      <c r="A410" s="245" t="e">
        <f t="shared" si="238"/>
        <v>#VALUE!</v>
      </c>
      <c r="B410" s="246" t="s">
        <v>1267</v>
      </c>
      <c r="C410" s="247">
        <f t="shared" ca="1" si="217"/>
        <v>202.5</v>
      </c>
      <c r="D410" s="250">
        <f t="shared" ca="1" si="218"/>
        <v>25709</v>
      </c>
      <c r="E410" s="249">
        <f t="shared" ca="1" si="235"/>
        <v>0</v>
      </c>
      <c r="F410" s="250" t="str">
        <f t="shared" si="219"/>
        <v/>
      </c>
      <c r="G410" s="249" t="str">
        <f t="shared" si="236"/>
        <v/>
      </c>
      <c r="H410" s="250">
        <f t="shared" si="220"/>
        <v>25304</v>
      </c>
      <c r="I410" s="249">
        <f t="shared" ca="1" si="237"/>
        <v>0</v>
      </c>
      <c r="J410" s="250" t="str">
        <f t="shared" ca="1" si="221"/>
        <v/>
      </c>
      <c r="K410" s="249" t="str">
        <f t="shared" ca="1" si="222"/>
        <v/>
      </c>
      <c r="L410" s="250" t="str">
        <f t="shared" ca="1" si="223"/>
        <v/>
      </c>
      <c r="M410" s="249" t="str">
        <f t="shared" ca="1" si="224"/>
        <v/>
      </c>
      <c r="N410" s="250" t="str">
        <f t="shared" ca="1" si="225"/>
        <v/>
      </c>
      <c r="O410" s="249" t="str">
        <f t="shared" ca="1" si="226"/>
        <v/>
      </c>
      <c r="P410" s="250" t="str">
        <f t="shared" ca="1" si="227"/>
        <v/>
      </c>
      <c r="Q410" s="249" t="str">
        <f t="shared" ca="1" si="228"/>
        <v/>
      </c>
      <c r="R410" s="250" t="str">
        <f t="shared" ca="1" si="229"/>
        <v/>
      </c>
      <c r="S410" s="249" t="str">
        <f t="shared" ca="1" si="230"/>
        <v/>
      </c>
      <c r="T410" s="250" t="str">
        <f t="shared" ca="1" si="231"/>
        <v/>
      </c>
      <c r="U410" s="249" t="str">
        <f t="shared" ca="1" si="232"/>
        <v/>
      </c>
      <c r="V410" s="250" t="str">
        <f t="shared" ca="1" si="233"/>
        <v/>
      </c>
      <c r="W410" s="249" t="str">
        <f t="shared" ca="1" si="234"/>
        <v/>
      </c>
      <c r="X410" s="250"/>
      <c r="Y410" s="249"/>
      <c r="Z410" s="250"/>
      <c r="AA410" s="249"/>
      <c r="AB410" s="250"/>
      <c r="AC410" s="249"/>
      <c r="AD410" s="250"/>
      <c r="AE410" s="249"/>
      <c r="AF410" s="250"/>
      <c r="AG410" s="249"/>
      <c r="AH410" s="250"/>
      <c r="AI410" s="249"/>
      <c r="AJ410" s="250"/>
      <c r="AK410" s="249"/>
      <c r="AL410" s="250"/>
      <c r="AM410" s="249"/>
      <c r="AN410" s="250"/>
      <c r="AO410" s="249"/>
      <c r="AP410" s="250"/>
      <c r="AQ410" s="249"/>
      <c r="AR410" s="250"/>
      <c r="AS410" s="249"/>
      <c r="AT410" s="250"/>
      <c r="AU410" s="249"/>
      <c r="AV410" s="250"/>
      <c r="AW410" s="249"/>
      <c r="AX410" s="250"/>
      <c r="AY410" s="249"/>
      <c r="AZ410" s="250"/>
      <c r="BA410" s="249"/>
      <c r="BB410" s="250"/>
      <c r="BC410" s="249"/>
      <c r="BD410" s="250"/>
      <c r="BE410" s="249"/>
      <c r="BF410" s="250"/>
      <c r="BG410" s="249"/>
      <c r="BH410" s="250"/>
      <c r="BI410" s="249"/>
      <c r="BJ410" s="250"/>
      <c r="BK410" s="249"/>
    </row>
    <row r="411" spans="1:63" s="301" customFormat="1" ht="21" customHeight="1" x14ac:dyDescent="0.2">
      <c r="A411" s="245" t="e">
        <f t="shared" si="238"/>
        <v>#VALUE!</v>
      </c>
      <c r="B411" s="246" t="s">
        <v>1268</v>
      </c>
      <c r="C411" s="247">
        <f t="shared" ca="1" si="217"/>
        <v>53140</v>
      </c>
      <c r="D411" s="250">
        <f t="shared" ca="1" si="218"/>
        <v>117160</v>
      </c>
      <c r="E411" s="249">
        <f t="shared" ca="1" si="235"/>
        <v>0</v>
      </c>
      <c r="F411" s="250" t="str">
        <f t="shared" si="219"/>
        <v/>
      </c>
      <c r="G411" s="249" t="str">
        <f t="shared" si="236"/>
        <v/>
      </c>
      <c r="H411" s="250">
        <f t="shared" si="220"/>
        <v>10880</v>
      </c>
      <c r="I411" s="249">
        <f t="shared" ca="1" si="237"/>
        <v>0</v>
      </c>
      <c r="J411" s="250" t="str">
        <f t="shared" ca="1" si="221"/>
        <v/>
      </c>
      <c r="K411" s="249" t="str">
        <f t="shared" ca="1" si="222"/>
        <v/>
      </c>
      <c r="L411" s="250" t="str">
        <f t="shared" ca="1" si="223"/>
        <v/>
      </c>
      <c r="M411" s="249" t="str">
        <f t="shared" ca="1" si="224"/>
        <v/>
      </c>
      <c r="N411" s="250" t="str">
        <f t="shared" ca="1" si="225"/>
        <v/>
      </c>
      <c r="O411" s="249" t="str">
        <f t="shared" ca="1" si="226"/>
        <v/>
      </c>
      <c r="P411" s="250" t="str">
        <f t="shared" ca="1" si="227"/>
        <v/>
      </c>
      <c r="Q411" s="249" t="str">
        <f t="shared" ca="1" si="228"/>
        <v/>
      </c>
      <c r="R411" s="250" t="str">
        <f t="shared" ca="1" si="229"/>
        <v/>
      </c>
      <c r="S411" s="249" t="str">
        <f t="shared" ca="1" si="230"/>
        <v/>
      </c>
      <c r="T411" s="250" t="str">
        <f t="shared" ca="1" si="231"/>
        <v/>
      </c>
      <c r="U411" s="249" t="str">
        <f t="shared" ca="1" si="232"/>
        <v/>
      </c>
      <c r="V411" s="250" t="str">
        <f t="shared" ca="1" si="233"/>
        <v/>
      </c>
      <c r="W411" s="249" t="str">
        <f t="shared" ca="1" si="234"/>
        <v/>
      </c>
      <c r="X411" s="250"/>
      <c r="Y411" s="249"/>
      <c r="Z411" s="250"/>
      <c r="AA411" s="249"/>
      <c r="AB411" s="250"/>
      <c r="AC411" s="249"/>
      <c r="AD411" s="250"/>
      <c r="AE411" s="249"/>
      <c r="AF411" s="250"/>
      <c r="AG411" s="249"/>
      <c r="AH411" s="250"/>
      <c r="AI411" s="249"/>
      <c r="AJ411" s="250"/>
      <c r="AK411" s="249"/>
      <c r="AL411" s="250"/>
      <c r="AM411" s="249"/>
      <c r="AN411" s="250"/>
      <c r="AO411" s="249"/>
      <c r="AP411" s="250"/>
      <c r="AQ411" s="249"/>
      <c r="AR411" s="250"/>
      <c r="AS411" s="249"/>
      <c r="AT411" s="250"/>
      <c r="AU411" s="249"/>
      <c r="AV411" s="250"/>
      <c r="AW411" s="249"/>
      <c r="AX411" s="250"/>
      <c r="AY411" s="249"/>
      <c r="AZ411" s="250"/>
      <c r="BA411" s="249"/>
      <c r="BB411" s="250"/>
      <c r="BC411" s="249"/>
      <c r="BD411" s="250"/>
      <c r="BE411" s="249"/>
      <c r="BF411" s="250"/>
      <c r="BG411" s="249"/>
      <c r="BH411" s="250"/>
      <c r="BI411" s="249"/>
      <c r="BJ411" s="250"/>
      <c r="BK411" s="249"/>
    </row>
    <row r="412" spans="1:63" s="301" customFormat="1" ht="21" customHeight="1" x14ac:dyDescent="0.2">
      <c r="A412" s="245" t="e">
        <f t="shared" si="238"/>
        <v>#VALUE!</v>
      </c>
      <c r="B412" s="246" t="s">
        <v>1269</v>
      </c>
      <c r="C412" s="247">
        <f t="shared" ca="1" si="217"/>
        <v>51520</v>
      </c>
      <c r="D412" s="250">
        <f t="shared" ca="1" si="218"/>
        <v>124040</v>
      </c>
      <c r="E412" s="249">
        <f t="shared" ca="1" si="235"/>
        <v>0</v>
      </c>
      <c r="F412" s="250" t="str">
        <f t="shared" si="219"/>
        <v/>
      </c>
      <c r="G412" s="249" t="str">
        <f t="shared" si="236"/>
        <v/>
      </c>
      <c r="H412" s="250">
        <f t="shared" si="220"/>
        <v>21000</v>
      </c>
      <c r="I412" s="249">
        <f t="shared" ca="1" si="237"/>
        <v>0</v>
      </c>
      <c r="J412" s="250" t="str">
        <f t="shared" ca="1" si="221"/>
        <v/>
      </c>
      <c r="K412" s="249" t="str">
        <f t="shared" ca="1" si="222"/>
        <v/>
      </c>
      <c r="L412" s="250" t="str">
        <f t="shared" ca="1" si="223"/>
        <v/>
      </c>
      <c r="M412" s="249" t="str">
        <f t="shared" ca="1" si="224"/>
        <v/>
      </c>
      <c r="N412" s="250" t="str">
        <f t="shared" ca="1" si="225"/>
        <v/>
      </c>
      <c r="O412" s="249" t="str">
        <f t="shared" ca="1" si="226"/>
        <v/>
      </c>
      <c r="P412" s="250" t="str">
        <f t="shared" ca="1" si="227"/>
        <v/>
      </c>
      <c r="Q412" s="249" t="str">
        <f t="shared" ca="1" si="228"/>
        <v/>
      </c>
      <c r="R412" s="250" t="str">
        <f t="shared" ca="1" si="229"/>
        <v/>
      </c>
      <c r="S412" s="249" t="str">
        <f t="shared" ca="1" si="230"/>
        <v/>
      </c>
      <c r="T412" s="250" t="str">
        <f t="shared" ca="1" si="231"/>
        <v/>
      </c>
      <c r="U412" s="249" t="str">
        <f t="shared" ca="1" si="232"/>
        <v/>
      </c>
      <c r="V412" s="250" t="str">
        <f t="shared" ca="1" si="233"/>
        <v/>
      </c>
      <c r="W412" s="249" t="str">
        <f t="shared" ca="1" si="234"/>
        <v/>
      </c>
      <c r="X412" s="250"/>
      <c r="Y412" s="249"/>
      <c r="Z412" s="250"/>
      <c r="AA412" s="249"/>
      <c r="AB412" s="250"/>
      <c r="AC412" s="249"/>
      <c r="AD412" s="250"/>
      <c r="AE412" s="249"/>
      <c r="AF412" s="250"/>
      <c r="AG412" s="249"/>
      <c r="AH412" s="250"/>
      <c r="AI412" s="249"/>
      <c r="AJ412" s="250"/>
      <c r="AK412" s="249"/>
      <c r="AL412" s="250"/>
      <c r="AM412" s="249"/>
      <c r="AN412" s="250"/>
      <c r="AO412" s="249"/>
      <c r="AP412" s="250"/>
      <c r="AQ412" s="249"/>
      <c r="AR412" s="250"/>
      <c r="AS412" s="249"/>
      <c r="AT412" s="250"/>
      <c r="AU412" s="249"/>
      <c r="AV412" s="250"/>
      <c r="AW412" s="249"/>
      <c r="AX412" s="250"/>
      <c r="AY412" s="249"/>
      <c r="AZ412" s="250"/>
      <c r="BA412" s="249"/>
      <c r="BB412" s="250"/>
      <c r="BC412" s="249"/>
      <c r="BD412" s="250"/>
      <c r="BE412" s="249"/>
      <c r="BF412" s="250"/>
      <c r="BG412" s="249"/>
      <c r="BH412" s="250"/>
      <c r="BI412" s="249"/>
      <c r="BJ412" s="250"/>
      <c r="BK412" s="249"/>
    </row>
    <row r="413" spans="1:63" s="301" customFormat="1" ht="21" customHeight="1" x14ac:dyDescent="0.2">
      <c r="A413" s="245" t="e">
        <f t="shared" si="238"/>
        <v>#VALUE!</v>
      </c>
      <c r="B413" s="246" t="s">
        <v>1270</v>
      </c>
      <c r="C413" s="247">
        <f t="shared" ca="1" si="217"/>
        <v>54130</v>
      </c>
      <c r="D413" s="250">
        <f t="shared" ca="1" si="218"/>
        <v>143360</v>
      </c>
      <c r="E413" s="249">
        <f t="shared" ca="1" si="235"/>
        <v>0</v>
      </c>
      <c r="F413" s="250" t="str">
        <f t="shared" si="219"/>
        <v/>
      </c>
      <c r="G413" s="249" t="str">
        <f t="shared" si="236"/>
        <v/>
      </c>
      <c r="H413" s="250">
        <f t="shared" si="220"/>
        <v>35100</v>
      </c>
      <c r="I413" s="249">
        <f t="shared" ca="1" si="237"/>
        <v>0</v>
      </c>
      <c r="J413" s="250" t="str">
        <f t="shared" ca="1" si="221"/>
        <v/>
      </c>
      <c r="K413" s="249" t="str">
        <f t="shared" ca="1" si="222"/>
        <v/>
      </c>
      <c r="L413" s="250" t="str">
        <f t="shared" ca="1" si="223"/>
        <v/>
      </c>
      <c r="M413" s="249" t="str">
        <f t="shared" ca="1" si="224"/>
        <v/>
      </c>
      <c r="N413" s="250" t="str">
        <f t="shared" ca="1" si="225"/>
        <v/>
      </c>
      <c r="O413" s="249" t="str">
        <f t="shared" ca="1" si="226"/>
        <v/>
      </c>
      <c r="P413" s="250" t="str">
        <f t="shared" ca="1" si="227"/>
        <v/>
      </c>
      <c r="Q413" s="249" t="str">
        <f t="shared" ca="1" si="228"/>
        <v/>
      </c>
      <c r="R413" s="250" t="str">
        <f t="shared" ca="1" si="229"/>
        <v/>
      </c>
      <c r="S413" s="249" t="str">
        <f t="shared" ca="1" si="230"/>
        <v/>
      </c>
      <c r="T413" s="250" t="str">
        <f t="shared" ca="1" si="231"/>
        <v/>
      </c>
      <c r="U413" s="249" t="str">
        <f t="shared" ca="1" si="232"/>
        <v/>
      </c>
      <c r="V413" s="250" t="str">
        <f t="shared" ca="1" si="233"/>
        <v/>
      </c>
      <c r="W413" s="249" t="str">
        <f t="shared" ca="1" si="234"/>
        <v/>
      </c>
      <c r="X413" s="250"/>
      <c r="Y413" s="249"/>
      <c r="Z413" s="250"/>
      <c r="AA413" s="249"/>
      <c r="AB413" s="250"/>
      <c r="AC413" s="249"/>
      <c r="AD413" s="250"/>
      <c r="AE413" s="249"/>
      <c r="AF413" s="250"/>
      <c r="AG413" s="249"/>
      <c r="AH413" s="250"/>
      <c r="AI413" s="249"/>
      <c r="AJ413" s="250"/>
      <c r="AK413" s="249"/>
      <c r="AL413" s="250"/>
      <c r="AM413" s="249"/>
      <c r="AN413" s="250"/>
      <c r="AO413" s="249"/>
      <c r="AP413" s="250"/>
      <c r="AQ413" s="249"/>
      <c r="AR413" s="250"/>
      <c r="AS413" s="249"/>
      <c r="AT413" s="250"/>
      <c r="AU413" s="249"/>
      <c r="AV413" s="250"/>
      <c r="AW413" s="249"/>
      <c r="AX413" s="250"/>
      <c r="AY413" s="249"/>
      <c r="AZ413" s="250"/>
      <c r="BA413" s="249"/>
      <c r="BB413" s="250"/>
      <c r="BC413" s="249"/>
      <c r="BD413" s="250"/>
      <c r="BE413" s="249"/>
      <c r="BF413" s="250"/>
      <c r="BG413" s="249"/>
      <c r="BH413" s="250"/>
      <c r="BI413" s="249"/>
      <c r="BJ413" s="250"/>
      <c r="BK413" s="249"/>
    </row>
    <row r="414" spans="1:63" s="301" customFormat="1" ht="21" customHeight="1" x14ac:dyDescent="0.2">
      <c r="A414" s="245" t="e">
        <f t="shared" si="238"/>
        <v>#VALUE!</v>
      </c>
      <c r="B414" s="246" t="s">
        <v>1271</v>
      </c>
      <c r="C414" s="247">
        <f t="shared" ca="1" si="217"/>
        <v>47240</v>
      </c>
      <c r="D414" s="250">
        <f t="shared" ca="1" si="218"/>
        <v>175760</v>
      </c>
      <c r="E414" s="249">
        <f t="shared" ca="1" si="235"/>
        <v>0</v>
      </c>
      <c r="F414" s="250" t="str">
        <f t="shared" si="219"/>
        <v/>
      </c>
      <c r="G414" s="249" t="str">
        <f t="shared" si="236"/>
        <v/>
      </c>
      <c r="H414" s="250">
        <f t="shared" si="220"/>
        <v>81280</v>
      </c>
      <c r="I414" s="249">
        <f t="shared" ca="1" si="237"/>
        <v>0</v>
      </c>
      <c r="J414" s="250" t="str">
        <f t="shared" ca="1" si="221"/>
        <v/>
      </c>
      <c r="K414" s="249" t="str">
        <f t="shared" ca="1" si="222"/>
        <v/>
      </c>
      <c r="L414" s="250" t="str">
        <f t="shared" ca="1" si="223"/>
        <v/>
      </c>
      <c r="M414" s="249" t="str">
        <f t="shared" ca="1" si="224"/>
        <v/>
      </c>
      <c r="N414" s="250" t="str">
        <f t="shared" ca="1" si="225"/>
        <v/>
      </c>
      <c r="O414" s="249" t="str">
        <f t="shared" ca="1" si="226"/>
        <v/>
      </c>
      <c r="P414" s="250" t="str">
        <f t="shared" ca="1" si="227"/>
        <v/>
      </c>
      <c r="Q414" s="249" t="str">
        <f t="shared" ca="1" si="228"/>
        <v/>
      </c>
      <c r="R414" s="250" t="str">
        <f t="shared" ca="1" si="229"/>
        <v/>
      </c>
      <c r="S414" s="249" t="str">
        <f t="shared" ca="1" si="230"/>
        <v/>
      </c>
      <c r="T414" s="250" t="str">
        <f t="shared" ca="1" si="231"/>
        <v/>
      </c>
      <c r="U414" s="249" t="str">
        <f t="shared" ca="1" si="232"/>
        <v/>
      </c>
      <c r="V414" s="250" t="str">
        <f t="shared" ca="1" si="233"/>
        <v/>
      </c>
      <c r="W414" s="249" t="str">
        <f t="shared" ca="1" si="234"/>
        <v/>
      </c>
      <c r="X414" s="250"/>
      <c r="Y414" s="249"/>
      <c r="Z414" s="250"/>
      <c r="AA414" s="249"/>
      <c r="AB414" s="250"/>
      <c r="AC414" s="249"/>
      <c r="AD414" s="250"/>
      <c r="AE414" s="249"/>
      <c r="AF414" s="250"/>
      <c r="AG414" s="249"/>
      <c r="AH414" s="250"/>
      <c r="AI414" s="249"/>
      <c r="AJ414" s="250"/>
      <c r="AK414" s="249"/>
      <c r="AL414" s="250"/>
      <c r="AM414" s="249"/>
      <c r="AN414" s="250"/>
      <c r="AO414" s="249"/>
      <c r="AP414" s="250"/>
      <c r="AQ414" s="249"/>
      <c r="AR414" s="250"/>
      <c r="AS414" s="249"/>
      <c r="AT414" s="250"/>
      <c r="AU414" s="249"/>
      <c r="AV414" s="250"/>
      <c r="AW414" s="249"/>
      <c r="AX414" s="250"/>
      <c r="AY414" s="249"/>
      <c r="AZ414" s="250"/>
      <c r="BA414" s="249"/>
      <c r="BB414" s="250"/>
      <c r="BC414" s="249"/>
      <c r="BD414" s="250"/>
      <c r="BE414" s="249"/>
      <c r="BF414" s="250"/>
      <c r="BG414" s="249"/>
      <c r="BH414" s="250"/>
      <c r="BI414" s="249"/>
      <c r="BJ414" s="250"/>
      <c r="BK414" s="249"/>
    </row>
    <row r="415" spans="1:63" s="301" customFormat="1" ht="21" customHeight="1" x14ac:dyDescent="0.2">
      <c r="A415" s="245" t="e">
        <f t="shared" si="238"/>
        <v>#VALUE!</v>
      </c>
      <c r="B415" s="246" t="s">
        <v>1272</v>
      </c>
      <c r="C415" s="247">
        <f t="shared" ca="1" si="217"/>
        <v>53220</v>
      </c>
      <c r="D415" s="250">
        <f t="shared" ca="1" si="218"/>
        <v>212540</v>
      </c>
      <c r="E415" s="249">
        <f t="shared" ca="1" si="235"/>
        <v>0</v>
      </c>
      <c r="F415" s="250" t="str">
        <f t="shared" si="219"/>
        <v/>
      </c>
      <c r="G415" s="249" t="str">
        <f t="shared" si="236"/>
        <v/>
      </c>
      <c r="H415" s="250">
        <f t="shared" si="220"/>
        <v>106100</v>
      </c>
      <c r="I415" s="249">
        <f t="shared" ca="1" si="237"/>
        <v>0</v>
      </c>
      <c r="J415" s="250" t="str">
        <f t="shared" ca="1" si="221"/>
        <v/>
      </c>
      <c r="K415" s="249" t="str">
        <f t="shared" ca="1" si="222"/>
        <v/>
      </c>
      <c r="L415" s="250" t="str">
        <f t="shared" ca="1" si="223"/>
        <v/>
      </c>
      <c r="M415" s="249" t="str">
        <f t="shared" ca="1" si="224"/>
        <v/>
      </c>
      <c r="N415" s="250" t="str">
        <f t="shared" ca="1" si="225"/>
        <v/>
      </c>
      <c r="O415" s="249" t="str">
        <f t="shared" ca="1" si="226"/>
        <v/>
      </c>
      <c r="P415" s="250" t="str">
        <f t="shared" ca="1" si="227"/>
        <v/>
      </c>
      <c r="Q415" s="249" t="str">
        <f t="shared" ca="1" si="228"/>
        <v/>
      </c>
      <c r="R415" s="250" t="str">
        <f t="shared" ca="1" si="229"/>
        <v/>
      </c>
      <c r="S415" s="249" t="str">
        <f t="shared" ca="1" si="230"/>
        <v/>
      </c>
      <c r="T415" s="250" t="str">
        <f t="shared" ca="1" si="231"/>
        <v/>
      </c>
      <c r="U415" s="249" t="str">
        <f t="shared" ca="1" si="232"/>
        <v/>
      </c>
      <c r="V415" s="250" t="str">
        <f t="shared" ca="1" si="233"/>
        <v/>
      </c>
      <c r="W415" s="249" t="str">
        <f t="shared" ca="1" si="234"/>
        <v/>
      </c>
      <c r="X415" s="250"/>
      <c r="Y415" s="249"/>
      <c r="Z415" s="250"/>
      <c r="AA415" s="249"/>
      <c r="AB415" s="250"/>
      <c r="AC415" s="249"/>
      <c r="AD415" s="250"/>
      <c r="AE415" s="249"/>
      <c r="AF415" s="250"/>
      <c r="AG415" s="249"/>
      <c r="AH415" s="250"/>
      <c r="AI415" s="249"/>
      <c r="AJ415" s="250"/>
      <c r="AK415" s="249"/>
      <c r="AL415" s="250"/>
      <c r="AM415" s="249"/>
      <c r="AN415" s="250"/>
      <c r="AO415" s="249"/>
      <c r="AP415" s="250"/>
      <c r="AQ415" s="249"/>
      <c r="AR415" s="250"/>
      <c r="AS415" s="249"/>
      <c r="AT415" s="250"/>
      <c r="AU415" s="249"/>
      <c r="AV415" s="250"/>
      <c r="AW415" s="249"/>
      <c r="AX415" s="250"/>
      <c r="AY415" s="249"/>
      <c r="AZ415" s="250"/>
      <c r="BA415" s="249"/>
      <c r="BB415" s="250"/>
      <c r="BC415" s="249"/>
      <c r="BD415" s="250"/>
      <c r="BE415" s="249"/>
      <c r="BF415" s="250"/>
      <c r="BG415" s="249"/>
      <c r="BH415" s="250"/>
      <c r="BI415" s="249"/>
      <c r="BJ415" s="250"/>
      <c r="BK415" s="249"/>
    </row>
    <row r="416" spans="1:63" s="301" customFormat="1" ht="21" customHeight="1" x14ac:dyDescent="0.2">
      <c r="A416" s="245" t="e">
        <f t="shared" si="238"/>
        <v>#VALUE!</v>
      </c>
      <c r="B416" s="246" t="s">
        <v>1273</v>
      </c>
      <c r="C416" s="247">
        <f t="shared" ca="1" si="217"/>
        <v>40050</v>
      </c>
      <c r="D416" s="250">
        <f t="shared" ca="1" si="218"/>
        <v>255040</v>
      </c>
      <c r="E416" s="249">
        <f t="shared" ca="1" si="235"/>
        <v>0</v>
      </c>
      <c r="F416" s="250" t="str">
        <f t="shared" si="219"/>
        <v/>
      </c>
      <c r="G416" s="249" t="str">
        <f t="shared" si="236"/>
        <v/>
      </c>
      <c r="H416" s="250">
        <f t="shared" si="220"/>
        <v>174940</v>
      </c>
      <c r="I416" s="249">
        <f t="shared" ca="1" si="237"/>
        <v>0</v>
      </c>
      <c r="J416" s="250" t="str">
        <f t="shared" ca="1" si="221"/>
        <v/>
      </c>
      <c r="K416" s="249" t="str">
        <f t="shared" ca="1" si="222"/>
        <v/>
      </c>
      <c r="L416" s="250" t="str">
        <f t="shared" ca="1" si="223"/>
        <v/>
      </c>
      <c r="M416" s="249" t="str">
        <f t="shared" ca="1" si="224"/>
        <v/>
      </c>
      <c r="N416" s="250" t="str">
        <f t="shared" ca="1" si="225"/>
        <v/>
      </c>
      <c r="O416" s="249" t="str">
        <f t="shared" ca="1" si="226"/>
        <v/>
      </c>
      <c r="P416" s="250" t="str">
        <f t="shared" ca="1" si="227"/>
        <v/>
      </c>
      <c r="Q416" s="249" t="str">
        <f t="shared" ca="1" si="228"/>
        <v/>
      </c>
      <c r="R416" s="250" t="str">
        <f t="shared" ca="1" si="229"/>
        <v/>
      </c>
      <c r="S416" s="249" t="str">
        <f t="shared" ca="1" si="230"/>
        <v/>
      </c>
      <c r="T416" s="250" t="str">
        <f t="shared" ca="1" si="231"/>
        <v/>
      </c>
      <c r="U416" s="249" t="str">
        <f t="shared" ca="1" si="232"/>
        <v/>
      </c>
      <c r="V416" s="250" t="str">
        <f t="shared" ca="1" si="233"/>
        <v/>
      </c>
      <c r="W416" s="249" t="str">
        <f t="shared" ca="1" si="234"/>
        <v/>
      </c>
      <c r="X416" s="250"/>
      <c r="Y416" s="249"/>
      <c r="Z416" s="250"/>
      <c r="AA416" s="249"/>
      <c r="AB416" s="250"/>
      <c r="AC416" s="249"/>
      <c r="AD416" s="250"/>
      <c r="AE416" s="249"/>
      <c r="AF416" s="250"/>
      <c r="AG416" s="249"/>
      <c r="AH416" s="250"/>
      <c r="AI416" s="249"/>
      <c r="AJ416" s="250"/>
      <c r="AK416" s="249"/>
      <c r="AL416" s="250"/>
      <c r="AM416" s="249"/>
      <c r="AN416" s="250"/>
      <c r="AO416" s="249"/>
      <c r="AP416" s="250"/>
      <c r="AQ416" s="249"/>
      <c r="AR416" s="250"/>
      <c r="AS416" s="249"/>
      <c r="AT416" s="250"/>
      <c r="AU416" s="249"/>
      <c r="AV416" s="250"/>
      <c r="AW416" s="249"/>
      <c r="AX416" s="250"/>
      <c r="AY416" s="249"/>
      <c r="AZ416" s="250"/>
      <c r="BA416" s="249"/>
      <c r="BB416" s="250"/>
      <c r="BC416" s="249"/>
      <c r="BD416" s="250"/>
      <c r="BE416" s="249"/>
      <c r="BF416" s="250"/>
      <c r="BG416" s="249"/>
      <c r="BH416" s="250"/>
      <c r="BI416" s="249"/>
      <c r="BJ416" s="250"/>
      <c r="BK416" s="249"/>
    </row>
    <row r="417" spans="1:63" s="301" customFormat="1" ht="21" customHeight="1" x14ac:dyDescent="0.2">
      <c r="A417" s="245" t="e">
        <f t="shared" si="238"/>
        <v>#VALUE!</v>
      </c>
      <c r="B417" s="246" t="s">
        <v>1274</v>
      </c>
      <c r="C417" s="247">
        <f t="shared" ca="1" si="217"/>
        <v>16600</v>
      </c>
      <c r="D417" s="250">
        <f t="shared" ca="1" si="218"/>
        <v>430280</v>
      </c>
      <c r="E417" s="249">
        <f t="shared" ca="1" si="235"/>
        <v>0</v>
      </c>
      <c r="F417" s="250" t="str">
        <f t="shared" si="219"/>
        <v/>
      </c>
      <c r="G417" s="249" t="str">
        <f t="shared" si="236"/>
        <v/>
      </c>
      <c r="H417" s="250">
        <f t="shared" si="220"/>
        <v>397080</v>
      </c>
      <c r="I417" s="249">
        <f t="shared" ca="1" si="237"/>
        <v>0</v>
      </c>
      <c r="J417" s="250" t="str">
        <f t="shared" ca="1" si="221"/>
        <v/>
      </c>
      <c r="K417" s="249" t="str">
        <f t="shared" ca="1" si="222"/>
        <v/>
      </c>
      <c r="L417" s="250" t="str">
        <f t="shared" ca="1" si="223"/>
        <v/>
      </c>
      <c r="M417" s="249" t="str">
        <f t="shared" ca="1" si="224"/>
        <v/>
      </c>
      <c r="N417" s="250" t="str">
        <f t="shared" ca="1" si="225"/>
        <v/>
      </c>
      <c r="O417" s="249" t="str">
        <f t="shared" ca="1" si="226"/>
        <v/>
      </c>
      <c r="P417" s="250" t="str">
        <f t="shared" ca="1" si="227"/>
        <v/>
      </c>
      <c r="Q417" s="249" t="str">
        <f t="shared" ca="1" si="228"/>
        <v/>
      </c>
      <c r="R417" s="250" t="str">
        <f t="shared" ca="1" si="229"/>
        <v/>
      </c>
      <c r="S417" s="249" t="str">
        <f t="shared" ca="1" si="230"/>
        <v/>
      </c>
      <c r="T417" s="250" t="str">
        <f t="shared" ca="1" si="231"/>
        <v/>
      </c>
      <c r="U417" s="249" t="str">
        <f t="shared" ca="1" si="232"/>
        <v/>
      </c>
      <c r="V417" s="250" t="str">
        <f t="shared" ca="1" si="233"/>
        <v/>
      </c>
      <c r="W417" s="249" t="str">
        <f t="shared" ca="1" si="234"/>
        <v/>
      </c>
      <c r="X417" s="250"/>
      <c r="Y417" s="249"/>
      <c r="Z417" s="250"/>
      <c r="AA417" s="249"/>
      <c r="AB417" s="250"/>
      <c r="AC417" s="249"/>
      <c r="AD417" s="250"/>
      <c r="AE417" s="249"/>
      <c r="AF417" s="250"/>
      <c r="AG417" s="249"/>
      <c r="AH417" s="250"/>
      <c r="AI417" s="249"/>
      <c r="AJ417" s="250"/>
      <c r="AK417" s="249"/>
      <c r="AL417" s="250"/>
      <c r="AM417" s="249"/>
      <c r="AN417" s="250"/>
      <c r="AO417" s="249"/>
      <c r="AP417" s="250"/>
      <c r="AQ417" s="249"/>
      <c r="AR417" s="250"/>
      <c r="AS417" s="249"/>
      <c r="AT417" s="250"/>
      <c r="AU417" s="249"/>
      <c r="AV417" s="250"/>
      <c r="AW417" s="249"/>
      <c r="AX417" s="250"/>
      <c r="AY417" s="249"/>
      <c r="AZ417" s="250"/>
      <c r="BA417" s="249"/>
      <c r="BB417" s="250"/>
      <c r="BC417" s="249"/>
      <c r="BD417" s="250"/>
      <c r="BE417" s="249"/>
      <c r="BF417" s="250"/>
      <c r="BG417" s="249"/>
      <c r="BH417" s="250"/>
      <c r="BI417" s="249"/>
      <c r="BJ417" s="250"/>
      <c r="BK417" s="249"/>
    </row>
    <row r="418" spans="1:63" s="301" customFormat="1" ht="21" customHeight="1" x14ac:dyDescent="0.2">
      <c r="A418" s="245" t="e">
        <f t="shared" si="238"/>
        <v>#VALUE!</v>
      </c>
      <c r="B418" s="246" t="s">
        <v>1275</v>
      </c>
      <c r="C418" s="247">
        <f t="shared" ca="1" si="217"/>
        <v>2890</v>
      </c>
      <c r="D418" s="250">
        <f t="shared" ca="1" si="218"/>
        <v>639160</v>
      </c>
      <c r="E418" s="249">
        <f t="shared" ca="1" si="235"/>
        <v>0</v>
      </c>
      <c r="F418" s="250" t="str">
        <f t="shared" si="219"/>
        <v/>
      </c>
      <c r="G418" s="249" t="str">
        <f t="shared" si="236"/>
        <v/>
      </c>
      <c r="H418" s="250">
        <f t="shared" si="220"/>
        <v>644940</v>
      </c>
      <c r="I418" s="249">
        <f t="shared" ca="1" si="237"/>
        <v>0</v>
      </c>
      <c r="J418" s="250" t="str">
        <f t="shared" ca="1" si="221"/>
        <v/>
      </c>
      <c r="K418" s="249" t="str">
        <f t="shared" ca="1" si="222"/>
        <v/>
      </c>
      <c r="L418" s="250" t="str">
        <f t="shared" ca="1" si="223"/>
        <v/>
      </c>
      <c r="M418" s="249" t="str">
        <f t="shared" ca="1" si="224"/>
        <v/>
      </c>
      <c r="N418" s="250" t="str">
        <f t="shared" ca="1" si="225"/>
        <v/>
      </c>
      <c r="O418" s="249" t="str">
        <f t="shared" ca="1" si="226"/>
        <v/>
      </c>
      <c r="P418" s="250" t="str">
        <f t="shared" ca="1" si="227"/>
        <v/>
      </c>
      <c r="Q418" s="249" t="str">
        <f t="shared" ca="1" si="228"/>
        <v/>
      </c>
      <c r="R418" s="250" t="str">
        <f t="shared" ca="1" si="229"/>
        <v/>
      </c>
      <c r="S418" s="249" t="str">
        <f t="shared" ca="1" si="230"/>
        <v/>
      </c>
      <c r="T418" s="250" t="str">
        <f t="shared" ca="1" si="231"/>
        <v/>
      </c>
      <c r="U418" s="249" t="str">
        <f t="shared" ca="1" si="232"/>
        <v/>
      </c>
      <c r="V418" s="250" t="str">
        <f t="shared" ca="1" si="233"/>
        <v/>
      </c>
      <c r="W418" s="249" t="str">
        <f t="shared" ca="1" si="234"/>
        <v/>
      </c>
      <c r="X418" s="250"/>
      <c r="Y418" s="249"/>
      <c r="Z418" s="250"/>
      <c r="AA418" s="249"/>
      <c r="AB418" s="250"/>
      <c r="AC418" s="249"/>
      <c r="AD418" s="250"/>
      <c r="AE418" s="249"/>
      <c r="AF418" s="250"/>
      <c r="AG418" s="249"/>
      <c r="AH418" s="250"/>
      <c r="AI418" s="249"/>
      <c r="AJ418" s="250"/>
      <c r="AK418" s="249"/>
      <c r="AL418" s="250"/>
      <c r="AM418" s="249"/>
      <c r="AN418" s="250"/>
      <c r="AO418" s="249"/>
      <c r="AP418" s="250"/>
      <c r="AQ418" s="249"/>
      <c r="AR418" s="250"/>
      <c r="AS418" s="249"/>
      <c r="AT418" s="250"/>
      <c r="AU418" s="249"/>
      <c r="AV418" s="250"/>
      <c r="AW418" s="249"/>
      <c r="AX418" s="250"/>
      <c r="AY418" s="249"/>
      <c r="AZ418" s="250"/>
      <c r="BA418" s="249"/>
      <c r="BB418" s="250"/>
      <c r="BC418" s="249"/>
      <c r="BD418" s="250"/>
      <c r="BE418" s="249"/>
      <c r="BF418" s="250"/>
      <c r="BG418" s="249"/>
      <c r="BH418" s="250"/>
      <c r="BI418" s="249"/>
      <c r="BJ418" s="250"/>
      <c r="BK418" s="249"/>
    </row>
    <row r="419" spans="1:63" s="301" customFormat="1" ht="21" customHeight="1" x14ac:dyDescent="0.2">
      <c r="A419" s="245" t="e">
        <f t="shared" si="238"/>
        <v>#VALUE!</v>
      </c>
      <c r="B419" s="246" t="s">
        <v>1276</v>
      </c>
      <c r="C419" s="247">
        <f t="shared" ca="1" si="217"/>
        <v>16508</v>
      </c>
      <c r="D419" s="250">
        <f t="shared" ca="1" si="218"/>
        <v>201504</v>
      </c>
      <c r="E419" s="249">
        <f t="shared" ca="1" si="235"/>
        <v>0</v>
      </c>
      <c r="F419" s="250" t="str">
        <f t="shared" si="219"/>
        <v/>
      </c>
      <c r="G419" s="249" t="str">
        <f t="shared" si="236"/>
        <v/>
      </c>
      <c r="H419" s="250">
        <f t="shared" si="220"/>
        <v>234520</v>
      </c>
      <c r="I419" s="249">
        <f t="shared" ca="1" si="237"/>
        <v>0</v>
      </c>
      <c r="J419" s="250" t="str">
        <f t="shared" ca="1" si="221"/>
        <v/>
      </c>
      <c r="K419" s="249" t="str">
        <f t="shared" ca="1" si="222"/>
        <v/>
      </c>
      <c r="L419" s="250" t="str">
        <f t="shared" ca="1" si="223"/>
        <v/>
      </c>
      <c r="M419" s="249" t="str">
        <f t="shared" ca="1" si="224"/>
        <v/>
      </c>
      <c r="N419" s="250" t="str">
        <f t="shared" ca="1" si="225"/>
        <v/>
      </c>
      <c r="O419" s="249" t="str">
        <f t="shared" ca="1" si="226"/>
        <v/>
      </c>
      <c r="P419" s="250" t="str">
        <f t="shared" ca="1" si="227"/>
        <v/>
      </c>
      <c r="Q419" s="249" t="str">
        <f t="shared" ca="1" si="228"/>
        <v/>
      </c>
      <c r="R419" s="250" t="str">
        <f t="shared" ca="1" si="229"/>
        <v/>
      </c>
      <c r="S419" s="249" t="str">
        <f t="shared" ca="1" si="230"/>
        <v/>
      </c>
      <c r="T419" s="250" t="str">
        <f t="shared" ca="1" si="231"/>
        <v/>
      </c>
      <c r="U419" s="249" t="str">
        <f t="shared" ca="1" si="232"/>
        <v/>
      </c>
      <c r="V419" s="250" t="str">
        <f t="shared" ca="1" si="233"/>
        <v/>
      </c>
      <c r="W419" s="249" t="str">
        <f t="shared" ca="1" si="234"/>
        <v/>
      </c>
      <c r="X419" s="250"/>
      <c r="Y419" s="249"/>
      <c r="Z419" s="250"/>
      <c r="AA419" s="249"/>
      <c r="AB419" s="250"/>
      <c r="AC419" s="249"/>
      <c r="AD419" s="250"/>
      <c r="AE419" s="249"/>
      <c r="AF419" s="250"/>
      <c r="AG419" s="249"/>
      <c r="AH419" s="250"/>
      <c r="AI419" s="249"/>
      <c r="AJ419" s="250"/>
      <c r="AK419" s="249"/>
      <c r="AL419" s="250"/>
      <c r="AM419" s="249"/>
      <c r="AN419" s="250"/>
      <c r="AO419" s="249"/>
      <c r="AP419" s="250"/>
      <c r="AQ419" s="249"/>
      <c r="AR419" s="250"/>
      <c r="AS419" s="249"/>
      <c r="AT419" s="250"/>
      <c r="AU419" s="249"/>
      <c r="AV419" s="250"/>
      <c r="AW419" s="249"/>
      <c r="AX419" s="250"/>
      <c r="AY419" s="249"/>
      <c r="AZ419" s="250"/>
      <c r="BA419" s="249"/>
      <c r="BB419" s="250"/>
      <c r="BC419" s="249"/>
      <c r="BD419" s="250"/>
      <c r="BE419" s="249"/>
      <c r="BF419" s="250"/>
      <c r="BG419" s="249"/>
      <c r="BH419" s="250"/>
      <c r="BI419" s="249"/>
      <c r="BJ419" s="250"/>
      <c r="BK419" s="249"/>
    </row>
    <row r="420" spans="1:63" s="301" customFormat="1" ht="21" customHeight="1" x14ac:dyDescent="0.2">
      <c r="A420" s="245" t="e">
        <f t="shared" si="238"/>
        <v>#VALUE!</v>
      </c>
      <c r="B420" s="246" t="s">
        <v>1277</v>
      </c>
      <c r="C420" s="247">
        <f t="shared" ca="1" si="217"/>
        <v>52140</v>
      </c>
      <c r="D420" s="250">
        <f t="shared" ca="1" si="218"/>
        <v>121960</v>
      </c>
      <c r="E420" s="249">
        <f t="shared" ca="1" si="235"/>
        <v>0</v>
      </c>
      <c r="F420" s="250" t="str">
        <f t="shared" si="219"/>
        <v/>
      </c>
      <c r="G420" s="249" t="str">
        <f t="shared" si="236"/>
        <v/>
      </c>
      <c r="H420" s="250">
        <f t="shared" si="220"/>
        <v>17680</v>
      </c>
      <c r="I420" s="249">
        <f t="shared" ca="1" si="237"/>
        <v>0</v>
      </c>
      <c r="J420" s="250" t="str">
        <f t="shared" ca="1" si="221"/>
        <v/>
      </c>
      <c r="K420" s="249" t="str">
        <f t="shared" ca="1" si="222"/>
        <v/>
      </c>
      <c r="L420" s="250" t="str">
        <f t="shared" ca="1" si="223"/>
        <v/>
      </c>
      <c r="M420" s="249" t="str">
        <f t="shared" ca="1" si="224"/>
        <v/>
      </c>
      <c r="N420" s="250" t="str">
        <f t="shared" ca="1" si="225"/>
        <v/>
      </c>
      <c r="O420" s="249" t="str">
        <f t="shared" ca="1" si="226"/>
        <v/>
      </c>
      <c r="P420" s="250" t="str">
        <f t="shared" ca="1" si="227"/>
        <v/>
      </c>
      <c r="Q420" s="249" t="str">
        <f t="shared" ca="1" si="228"/>
        <v/>
      </c>
      <c r="R420" s="250" t="str">
        <f t="shared" ca="1" si="229"/>
        <v/>
      </c>
      <c r="S420" s="249" t="str">
        <f t="shared" ca="1" si="230"/>
        <v/>
      </c>
      <c r="T420" s="250" t="str">
        <f t="shared" ca="1" si="231"/>
        <v/>
      </c>
      <c r="U420" s="249" t="str">
        <f t="shared" ca="1" si="232"/>
        <v/>
      </c>
      <c r="V420" s="250" t="str">
        <f t="shared" ca="1" si="233"/>
        <v/>
      </c>
      <c r="W420" s="249" t="str">
        <f t="shared" ca="1" si="234"/>
        <v/>
      </c>
      <c r="X420" s="250"/>
      <c r="Y420" s="249"/>
      <c r="Z420" s="250"/>
      <c r="AA420" s="249"/>
      <c r="AB420" s="250"/>
      <c r="AC420" s="249"/>
      <c r="AD420" s="250"/>
      <c r="AE420" s="249"/>
      <c r="AF420" s="250"/>
      <c r="AG420" s="249"/>
      <c r="AH420" s="250"/>
      <c r="AI420" s="249"/>
      <c r="AJ420" s="250"/>
      <c r="AK420" s="249"/>
      <c r="AL420" s="250"/>
      <c r="AM420" s="249"/>
      <c r="AN420" s="250"/>
      <c r="AO420" s="249"/>
      <c r="AP420" s="250"/>
      <c r="AQ420" s="249"/>
      <c r="AR420" s="250"/>
      <c r="AS420" s="249"/>
      <c r="AT420" s="250"/>
      <c r="AU420" s="249"/>
      <c r="AV420" s="250"/>
      <c r="AW420" s="249"/>
      <c r="AX420" s="250"/>
      <c r="AY420" s="249"/>
      <c r="AZ420" s="250"/>
      <c r="BA420" s="249"/>
      <c r="BB420" s="250"/>
      <c r="BC420" s="249"/>
      <c r="BD420" s="250"/>
      <c r="BE420" s="249"/>
      <c r="BF420" s="250"/>
      <c r="BG420" s="249"/>
      <c r="BH420" s="250"/>
      <c r="BI420" s="249"/>
      <c r="BJ420" s="250"/>
      <c r="BK420" s="249"/>
    </row>
    <row r="421" spans="1:63" s="301" customFormat="1" ht="21" customHeight="1" x14ac:dyDescent="0.2">
      <c r="A421" s="245" t="e">
        <f t="shared" si="238"/>
        <v>#VALUE!</v>
      </c>
      <c r="B421" s="246" t="s">
        <v>1278</v>
      </c>
      <c r="C421" s="247">
        <f t="shared" ca="1" si="217"/>
        <v>49320</v>
      </c>
      <c r="D421" s="250">
        <f t="shared" ca="1" si="218"/>
        <v>133460</v>
      </c>
      <c r="E421" s="249">
        <f t="shared" ca="1" si="235"/>
        <v>0</v>
      </c>
      <c r="F421" s="250" t="str">
        <f t="shared" si="219"/>
        <v/>
      </c>
      <c r="G421" s="249" t="str">
        <f t="shared" si="236"/>
        <v/>
      </c>
      <c r="H421" s="250">
        <f t="shared" si="220"/>
        <v>34820</v>
      </c>
      <c r="I421" s="249">
        <f t="shared" ca="1" si="237"/>
        <v>0</v>
      </c>
      <c r="J421" s="250" t="str">
        <f t="shared" ca="1" si="221"/>
        <v/>
      </c>
      <c r="K421" s="249" t="str">
        <f t="shared" ca="1" si="222"/>
        <v/>
      </c>
      <c r="L421" s="250" t="str">
        <f t="shared" ca="1" si="223"/>
        <v/>
      </c>
      <c r="M421" s="249" t="str">
        <f t="shared" ca="1" si="224"/>
        <v/>
      </c>
      <c r="N421" s="250" t="str">
        <f t="shared" ca="1" si="225"/>
        <v/>
      </c>
      <c r="O421" s="249" t="str">
        <f t="shared" ca="1" si="226"/>
        <v/>
      </c>
      <c r="P421" s="250" t="str">
        <f t="shared" ca="1" si="227"/>
        <v/>
      </c>
      <c r="Q421" s="249" t="str">
        <f t="shared" ca="1" si="228"/>
        <v/>
      </c>
      <c r="R421" s="250" t="str">
        <f t="shared" ca="1" si="229"/>
        <v/>
      </c>
      <c r="S421" s="249" t="str">
        <f t="shared" ca="1" si="230"/>
        <v/>
      </c>
      <c r="T421" s="250" t="str">
        <f t="shared" ca="1" si="231"/>
        <v/>
      </c>
      <c r="U421" s="249" t="str">
        <f t="shared" ca="1" si="232"/>
        <v/>
      </c>
      <c r="V421" s="250" t="str">
        <f t="shared" ca="1" si="233"/>
        <v/>
      </c>
      <c r="W421" s="249" t="str">
        <f t="shared" ca="1" si="234"/>
        <v/>
      </c>
      <c r="X421" s="250"/>
      <c r="Y421" s="249"/>
      <c r="Z421" s="250"/>
      <c r="AA421" s="249"/>
      <c r="AB421" s="250"/>
      <c r="AC421" s="249"/>
      <c r="AD421" s="250"/>
      <c r="AE421" s="249"/>
      <c r="AF421" s="250"/>
      <c r="AG421" s="249"/>
      <c r="AH421" s="250"/>
      <c r="AI421" s="249"/>
      <c r="AJ421" s="250"/>
      <c r="AK421" s="249"/>
      <c r="AL421" s="250"/>
      <c r="AM421" s="249"/>
      <c r="AN421" s="250"/>
      <c r="AO421" s="249"/>
      <c r="AP421" s="250"/>
      <c r="AQ421" s="249"/>
      <c r="AR421" s="250"/>
      <c r="AS421" s="249"/>
      <c r="AT421" s="250"/>
      <c r="AU421" s="249"/>
      <c r="AV421" s="250"/>
      <c r="AW421" s="249"/>
      <c r="AX421" s="250"/>
      <c r="AY421" s="249"/>
      <c r="AZ421" s="250"/>
      <c r="BA421" s="249"/>
      <c r="BB421" s="250"/>
      <c r="BC421" s="249"/>
      <c r="BD421" s="250"/>
      <c r="BE421" s="249"/>
      <c r="BF421" s="250"/>
      <c r="BG421" s="249"/>
      <c r="BH421" s="250"/>
      <c r="BI421" s="249"/>
      <c r="BJ421" s="250"/>
      <c r="BK421" s="249"/>
    </row>
    <row r="422" spans="1:63" s="301" customFormat="1" ht="21" customHeight="1" x14ac:dyDescent="0.2">
      <c r="A422" s="245" t="e">
        <f t="shared" si="238"/>
        <v>#VALUE!</v>
      </c>
      <c r="B422" s="246" t="s">
        <v>1279</v>
      </c>
      <c r="C422" s="247">
        <f t="shared" ca="1" si="217"/>
        <v>73770</v>
      </c>
      <c r="D422" s="250">
        <f t="shared" ca="1" si="218"/>
        <v>200190</v>
      </c>
      <c r="E422" s="249">
        <f t="shared" ca="1" si="235"/>
        <v>0</v>
      </c>
      <c r="F422" s="250" t="str">
        <f t="shared" si="219"/>
        <v/>
      </c>
      <c r="G422" s="249" t="str">
        <f t="shared" si="236"/>
        <v/>
      </c>
      <c r="H422" s="250">
        <f t="shared" si="220"/>
        <v>52650</v>
      </c>
      <c r="I422" s="249">
        <f t="shared" ca="1" si="237"/>
        <v>0</v>
      </c>
      <c r="J422" s="250" t="str">
        <f t="shared" ca="1" si="221"/>
        <v/>
      </c>
      <c r="K422" s="249" t="str">
        <f t="shared" ca="1" si="222"/>
        <v/>
      </c>
      <c r="L422" s="250" t="str">
        <f t="shared" ca="1" si="223"/>
        <v/>
      </c>
      <c r="M422" s="249" t="str">
        <f t="shared" ca="1" si="224"/>
        <v/>
      </c>
      <c r="N422" s="250" t="str">
        <f t="shared" ca="1" si="225"/>
        <v/>
      </c>
      <c r="O422" s="249" t="str">
        <f t="shared" ca="1" si="226"/>
        <v/>
      </c>
      <c r="P422" s="250" t="str">
        <f t="shared" ca="1" si="227"/>
        <v/>
      </c>
      <c r="Q422" s="249" t="str">
        <f t="shared" ca="1" si="228"/>
        <v/>
      </c>
      <c r="R422" s="250" t="str">
        <f t="shared" ca="1" si="229"/>
        <v/>
      </c>
      <c r="S422" s="249" t="str">
        <f t="shared" ca="1" si="230"/>
        <v/>
      </c>
      <c r="T422" s="250" t="str">
        <f t="shared" ca="1" si="231"/>
        <v/>
      </c>
      <c r="U422" s="249" t="str">
        <f t="shared" ca="1" si="232"/>
        <v/>
      </c>
      <c r="V422" s="250" t="str">
        <f t="shared" ca="1" si="233"/>
        <v/>
      </c>
      <c r="W422" s="249" t="str">
        <f t="shared" ca="1" si="234"/>
        <v/>
      </c>
      <c r="X422" s="250"/>
      <c r="Y422" s="249"/>
      <c r="Z422" s="250"/>
      <c r="AA422" s="249"/>
      <c r="AB422" s="250"/>
      <c r="AC422" s="249"/>
      <c r="AD422" s="250"/>
      <c r="AE422" s="249"/>
      <c r="AF422" s="250"/>
      <c r="AG422" s="249"/>
      <c r="AH422" s="250"/>
      <c r="AI422" s="249"/>
      <c r="AJ422" s="250"/>
      <c r="AK422" s="249"/>
      <c r="AL422" s="250"/>
      <c r="AM422" s="249"/>
      <c r="AN422" s="250"/>
      <c r="AO422" s="249"/>
      <c r="AP422" s="250"/>
      <c r="AQ422" s="249"/>
      <c r="AR422" s="250"/>
      <c r="AS422" s="249"/>
      <c r="AT422" s="250"/>
      <c r="AU422" s="249"/>
      <c r="AV422" s="250"/>
      <c r="AW422" s="249"/>
      <c r="AX422" s="250"/>
      <c r="AY422" s="249"/>
      <c r="AZ422" s="250"/>
      <c r="BA422" s="249"/>
      <c r="BB422" s="250"/>
      <c r="BC422" s="249"/>
      <c r="BD422" s="250"/>
      <c r="BE422" s="249"/>
      <c r="BF422" s="250"/>
      <c r="BG422" s="249"/>
      <c r="BH422" s="250"/>
      <c r="BI422" s="249"/>
      <c r="BJ422" s="250"/>
      <c r="BK422" s="249"/>
    </row>
    <row r="423" spans="1:63" s="301" customFormat="1" ht="21" customHeight="1" x14ac:dyDescent="0.2">
      <c r="A423" s="245" t="e">
        <f t="shared" si="238"/>
        <v>#VALUE!</v>
      </c>
      <c r="B423" s="246" t="s">
        <v>1280</v>
      </c>
      <c r="C423" s="247">
        <f t="shared" ca="1" si="217"/>
        <v>16380</v>
      </c>
      <c r="D423" s="250">
        <f t="shared" ca="1" si="218"/>
        <v>298560</v>
      </c>
      <c r="E423" s="249">
        <f t="shared" ca="1" si="235"/>
        <v>0</v>
      </c>
      <c r="F423" s="250" t="str">
        <f t="shared" si="219"/>
        <v/>
      </c>
      <c r="G423" s="249" t="str">
        <f t="shared" si="236"/>
        <v/>
      </c>
      <c r="H423" s="250">
        <f t="shared" si="220"/>
        <v>265800</v>
      </c>
      <c r="I423" s="249">
        <f t="shared" ca="1" si="237"/>
        <v>0</v>
      </c>
      <c r="J423" s="250" t="str">
        <f t="shared" ca="1" si="221"/>
        <v/>
      </c>
      <c r="K423" s="249" t="str">
        <f t="shared" ca="1" si="222"/>
        <v/>
      </c>
      <c r="L423" s="250" t="str">
        <f t="shared" ca="1" si="223"/>
        <v/>
      </c>
      <c r="M423" s="249" t="str">
        <f t="shared" ca="1" si="224"/>
        <v/>
      </c>
      <c r="N423" s="250" t="str">
        <f t="shared" ca="1" si="225"/>
        <v/>
      </c>
      <c r="O423" s="249" t="str">
        <f t="shared" ca="1" si="226"/>
        <v/>
      </c>
      <c r="P423" s="250" t="str">
        <f t="shared" ca="1" si="227"/>
        <v/>
      </c>
      <c r="Q423" s="249" t="str">
        <f t="shared" ca="1" si="228"/>
        <v/>
      </c>
      <c r="R423" s="250" t="str">
        <f t="shared" ca="1" si="229"/>
        <v/>
      </c>
      <c r="S423" s="249" t="str">
        <f t="shared" ca="1" si="230"/>
        <v/>
      </c>
      <c r="T423" s="250" t="str">
        <f t="shared" ca="1" si="231"/>
        <v/>
      </c>
      <c r="U423" s="249" t="str">
        <f t="shared" ca="1" si="232"/>
        <v/>
      </c>
      <c r="V423" s="250" t="str">
        <f t="shared" ca="1" si="233"/>
        <v/>
      </c>
      <c r="W423" s="249" t="str">
        <f t="shared" ca="1" si="234"/>
        <v/>
      </c>
      <c r="X423" s="250"/>
      <c r="Y423" s="249"/>
      <c r="Z423" s="250"/>
      <c r="AA423" s="249"/>
      <c r="AB423" s="250"/>
      <c r="AC423" s="249"/>
      <c r="AD423" s="250"/>
      <c r="AE423" s="249"/>
      <c r="AF423" s="250"/>
      <c r="AG423" s="249"/>
      <c r="AH423" s="250"/>
      <c r="AI423" s="249"/>
      <c r="AJ423" s="250"/>
      <c r="AK423" s="249"/>
      <c r="AL423" s="250"/>
      <c r="AM423" s="249"/>
      <c r="AN423" s="250"/>
      <c r="AO423" s="249"/>
      <c r="AP423" s="250"/>
      <c r="AQ423" s="249"/>
      <c r="AR423" s="250"/>
      <c r="AS423" s="249"/>
      <c r="AT423" s="250"/>
      <c r="AU423" s="249"/>
      <c r="AV423" s="250"/>
      <c r="AW423" s="249"/>
      <c r="AX423" s="250"/>
      <c r="AY423" s="249"/>
      <c r="AZ423" s="250"/>
      <c r="BA423" s="249"/>
      <c r="BB423" s="250"/>
      <c r="BC423" s="249"/>
      <c r="BD423" s="250"/>
      <c r="BE423" s="249"/>
      <c r="BF423" s="250"/>
      <c r="BG423" s="249"/>
      <c r="BH423" s="250"/>
      <c r="BI423" s="249"/>
      <c r="BJ423" s="250"/>
      <c r="BK423" s="249"/>
    </row>
    <row r="424" spans="1:63" s="301" customFormat="1" ht="21" customHeight="1" x14ac:dyDescent="0.2">
      <c r="A424" s="245" t="e">
        <f t="shared" si="238"/>
        <v>#VALUE!</v>
      </c>
      <c r="B424" s="246" t="s">
        <v>1281</v>
      </c>
      <c r="C424" s="247">
        <f t="shared" ca="1" si="217"/>
        <v>47700</v>
      </c>
      <c r="D424" s="250">
        <f t="shared" ca="1" si="218"/>
        <v>199040</v>
      </c>
      <c r="E424" s="249">
        <f t="shared" ca="1" si="235"/>
        <v>0</v>
      </c>
      <c r="F424" s="250" t="str">
        <f t="shared" si="219"/>
        <v/>
      </c>
      <c r="G424" s="249" t="str">
        <f t="shared" si="236"/>
        <v/>
      </c>
      <c r="H424" s="250">
        <f t="shared" si="220"/>
        <v>103640</v>
      </c>
      <c r="I424" s="249">
        <f t="shared" ca="1" si="237"/>
        <v>0</v>
      </c>
      <c r="J424" s="250" t="str">
        <f t="shared" ca="1" si="221"/>
        <v/>
      </c>
      <c r="K424" s="249" t="str">
        <f t="shared" ca="1" si="222"/>
        <v/>
      </c>
      <c r="L424" s="250" t="str">
        <f t="shared" ca="1" si="223"/>
        <v/>
      </c>
      <c r="M424" s="249" t="str">
        <f t="shared" ca="1" si="224"/>
        <v/>
      </c>
      <c r="N424" s="250" t="str">
        <f t="shared" ca="1" si="225"/>
        <v/>
      </c>
      <c r="O424" s="249" t="str">
        <f t="shared" ca="1" si="226"/>
        <v/>
      </c>
      <c r="P424" s="250" t="str">
        <f t="shared" ca="1" si="227"/>
        <v/>
      </c>
      <c r="Q424" s="249" t="str">
        <f t="shared" ca="1" si="228"/>
        <v/>
      </c>
      <c r="R424" s="250" t="str">
        <f t="shared" ca="1" si="229"/>
        <v/>
      </c>
      <c r="S424" s="249" t="str">
        <f t="shared" ca="1" si="230"/>
        <v/>
      </c>
      <c r="T424" s="250" t="str">
        <f t="shared" ca="1" si="231"/>
        <v/>
      </c>
      <c r="U424" s="249" t="str">
        <f t="shared" ca="1" si="232"/>
        <v/>
      </c>
      <c r="V424" s="250" t="str">
        <f t="shared" ca="1" si="233"/>
        <v/>
      </c>
      <c r="W424" s="249" t="str">
        <f t="shared" ca="1" si="234"/>
        <v/>
      </c>
      <c r="X424" s="250"/>
      <c r="Y424" s="249"/>
      <c r="Z424" s="250"/>
      <c r="AA424" s="249"/>
      <c r="AB424" s="250"/>
      <c r="AC424" s="249"/>
      <c r="AD424" s="250"/>
      <c r="AE424" s="249"/>
      <c r="AF424" s="250"/>
      <c r="AG424" s="249"/>
      <c r="AH424" s="250"/>
      <c r="AI424" s="249"/>
      <c r="AJ424" s="250"/>
      <c r="AK424" s="249"/>
      <c r="AL424" s="250"/>
      <c r="AM424" s="249"/>
      <c r="AN424" s="250"/>
      <c r="AO424" s="249"/>
      <c r="AP424" s="250"/>
      <c r="AQ424" s="249"/>
      <c r="AR424" s="250"/>
      <c r="AS424" s="249"/>
      <c r="AT424" s="250"/>
      <c r="AU424" s="249"/>
      <c r="AV424" s="250"/>
      <c r="AW424" s="249"/>
      <c r="AX424" s="250"/>
      <c r="AY424" s="249"/>
      <c r="AZ424" s="250"/>
      <c r="BA424" s="249"/>
      <c r="BB424" s="250"/>
      <c r="BC424" s="249"/>
      <c r="BD424" s="250"/>
      <c r="BE424" s="249"/>
      <c r="BF424" s="250"/>
      <c r="BG424" s="249"/>
      <c r="BH424" s="250"/>
      <c r="BI424" s="249"/>
      <c r="BJ424" s="250"/>
      <c r="BK424" s="249"/>
    </row>
    <row r="425" spans="1:63" s="301" customFormat="1" ht="21" customHeight="1" x14ac:dyDescent="0.2">
      <c r="A425" s="245" t="e">
        <f t="shared" si="238"/>
        <v>#VALUE!</v>
      </c>
      <c r="B425" s="246" t="s">
        <v>1282</v>
      </c>
      <c r="C425" s="247">
        <f t="shared" ca="1" si="217"/>
        <v>71340</v>
      </c>
      <c r="D425" s="250">
        <f t="shared" ca="1" si="218"/>
        <v>298560</v>
      </c>
      <c r="E425" s="249">
        <f t="shared" ca="1" si="235"/>
        <v>0</v>
      </c>
      <c r="F425" s="250" t="str">
        <f t="shared" si="219"/>
        <v/>
      </c>
      <c r="G425" s="249" t="str">
        <f t="shared" si="236"/>
        <v/>
      </c>
      <c r="H425" s="250">
        <f t="shared" si="220"/>
        <v>155880</v>
      </c>
      <c r="I425" s="249">
        <f t="shared" ca="1" si="237"/>
        <v>0</v>
      </c>
      <c r="J425" s="250" t="str">
        <f t="shared" ca="1" si="221"/>
        <v/>
      </c>
      <c r="K425" s="249" t="str">
        <f t="shared" ca="1" si="222"/>
        <v/>
      </c>
      <c r="L425" s="250" t="str">
        <f t="shared" ca="1" si="223"/>
        <v/>
      </c>
      <c r="M425" s="249" t="str">
        <f t="shared" ca="1" si="224"/>
        <v/>
      </c>
      <c r="N425" s="250" t="str">
        <f t="shared" ca="1" si="225"/>
        <v/>
      </c>
      <c r="O425" s="249" t="str">
        <f t="shared" ca="1" si="226"/>
        <v/>
      </c>
      <c r="P425" s="250" t="str">
        <f t="shared" ca="1" si="227"/>
        <v/>
      </c>
      <c r="Q425" s="249" t="str">
        <f t="shared" ca="1" si="228"/>
        <v/>
      </c>
      <c r="R425" s="250" t="str">
        <f t="shared" ca="1" si="229"/>
        <v/>
      </c>
      <c r="S425" s="249" t="str">
        <f t="shared" ca="1" si="230"/>
        <v/>
      </c>
      <c r="T425" s="250" t="str">
        <f t="shared" ca="1" si="231"/>
        <v/>
      </c>
      <c r="U425" s="249" t="str">
        <f t="shared" ca="1" si="232"/>
        <v/>
      </c>
      <c r="V425" s="250" t="str">
        <f t="shared" ca="1" si="233"/>
        <v/>
      </c>
      <c r="W425" s="249" t="str">
        <f t="shared" ca="1" si="234"/>
        <v/>
      </c>
      <c r="X425" s="250"/>
      <c r="Y425" s="249"/>
      <c r="Z425" s="250"/>
      <c r="AA425" s="249"/>
      <c r="AB425" s="250"/>
      <c r="AC425" s="249"/>
      <c r="AD425" s="250"/>
      <c r="AE425" s="249"/>
      <c r="AF425" s="250"/>
      <c r="AG425" s="249"/>
      <c r="AH425" s="250"/>
      <c r="AI425" s="249"/>
      <c r="AJ425" s="250"/>
      <c r="AK425" s="249"/>
      <c r="AL425" s="250"/>
      <c r="AM425" s="249"/>
      <c r="AN425" s="250"/>
      <c r="AO425" s="249"/>
      <c r="AP425" s="250"/>
      <c r="AQ425" s="249"/>
      <c r="AR425" s="250"/>
      <c r="AS425" s="249"/>
      <c r="AT425" s="250"/>
      <c r="AU425" s="249"/>
      <c r="AV425" s="250"/>
      <c r="AW425" s="249"/>
      <c r="AX425" s="250"/>
      <c r="AY425" s="249"/>
      <c r="AZ425" s="250"/>
      <c r="BA425" s="249"/>
      <c r="BB425" s="250"/>
      <c r="BC425" s="249"/>
      <c r="BD425" s="250"/>
      <c r="BE425" s="249"/>
      <c r="BF425" s="250"/>
      <c r="BG425" s="249"/>
      <c r="BH425" s="250"/>
      <c r="BI425" s="249"/>
      <c r="BJ425" s="250"/>
      <c r="BK425" s="249"/>
    </row>
    <row r="426" spans="1:63" s="301" customFormat="1" ht="21" customHeight="1" x14ac:dyDescent="0.2">
      <c r="A426" s="245" t="e">
        <f t="shared" si="238"/>
        <v>#VALUE!</v>
      </c>
      <c r="B426" s="246" t="s">
        <v>1283</v>
      </c>
      <c r="C426" s="247">
        <f t="shared" ca="1" si="217"/>
        <v>58980</v>
      </c>
      <c r="D426" s="250">
        <f t="shared" ca="1" si="218"/>
        <v>275500</v>
      </c>
      <c r="E426" s="249">
        <f t="shared" ca="1" si="235"/>
        <v>0</v>
      </c>
      <c r="F426" s="250" t="str">
        <f t="shared" si="219"/>
        <v/>
      </c>
      <c r="G426" s="249" t="str">
        <f t="shared" si="236"/>
        <v/>
      </c>
      <c r="H426" s="250">
        <f t="shared" si="220"/>
        <v>157540</v>
      </c>
      <c r="I426" s="249">
        <f t="shared" ca="1" si="237"/>
        <v>0</v>
      </c>
      <c r="J426" s="250" t="str">
        <f t="shared" ca="1" si="221"/>
        <v/>
      </c>
      <c r="K426" s="249" t="str">
        <f t="shared" ca="1" si="222"/>
        <v/>
      </c>
      <c r="L426" s="250" t="str">
        <f t="shared" ca="1" si="223"/>
        <v/>
      </c>
      <c r="M426" s="249" t="str">
        <f t="shared" ca="1" si="224"/>
        <v/>
      </c>
      <c r="N426" s="250" t="str">
        <f t="shared" ca="1" si="225"/>
        <v/>
      </c>
      <c r="O426" s="249" t="str">
        <f t="shared" ca="1" si="226"/>
        <v/>
      </c>
      <c r="P426" s="250" t="str">
        <f t="shared" ca="1" si="227"/>
        <v/>
      </c>
      <c r="Q426" s="249" t="str">
        <f t="shared" ca="1" si="228"/>
        <v/>
      </c>
      <c r="R426" s="250" t="str">
        <f t="shared" ca="1" si="229"/>
        <v/>
      </c>
      <c r="S426" s="249" t="str">
        <f t="shared" ca="1" si="230"/>
        <v/>
      </c>
      <c r="T426" s="250" t="str">
        <f t="shared" ca="1" si="231"/>
        <v/>
      </c>
      <c r="U426" s="249" t="str">
        <f t="shared" ca="1" si="232"/>
        <v/>
      </c>
      <c r="V426" s="250" t="str">
        <f t="shared" ca="1" si="233"/>
        <v/>
      </c>
      <c r="W426" s="249" t="str">
        <f t="shared" ca="1" si="234"/>
        <v/>
      </c>
      <c r="X426" s="250"/>
      <c r="Y426" s="249"/>
      <c r="Z426" s="250"/>
      <c r="AA426" s="249"/>
      <c r="AB426" s="250"/>
      <c r="AC426" s="249"/>
      <c r="AD426" s="250"/>
      <c r="AE426" s="249"/>
      <c r="AF426" s="250"/>
      <c r="AG426" s="249"/>
      <c r="AH426" s="250"/>
      <c r="AI426" s="249"/>
      <c r="AJ426" s="250"/>
      <c r="AK426" s="249"/>
      <c r="AL426" s="250"/>
      <c r="AM426" s="249"/>
      <c r="AN426" s="250"/>
      <c r="AO426" s="249"/>
      <c r="AP426" s="250"/>
      <c r="AQ426" s="249"/>
      <c r="AR426" s="250"/>
      <c r="AS426" s="249"/>
      <c r="AT426" s="250"/>
      <c r="AU426" s="249"/>
      <c r="AV426" s="250"/>
      <c r="AW426" s="249"/>
      <c r="AX426" s="250"/>
      <c r="AY426" s="249"/>
      <c r="AZ426" s="250"/>
      <c r="BA426" s="249"/>
      <c r="BB426" s="250"/>
      <c r="BC426" s="249"/>
      <c r="BD426" s="250"/>
      <c r="BE426" s="249"/>
      <c r="BF426" s="250"/>
      <c r="BG426" s="249"/>
      <c r="BH426" s="250"/>
      <c r="BI426" s="249"/>
      <c r="BJ426" s="250"/>
      <c r="BK426" s="249"/>
    </row>
    <row r="427" spans="1:63" s="301" customFormat="1" ht="21" customHeight="1" x14ac:dyDescent="0.2">
      <c r="A427" s="245" t="e">
        <f t="shared" si="238"/>
        <v>#VALUE!</v>
      </c>
      <c r="B427" s="246" t="s">
        <v>1284</v>
      </c>
      <c r="C427" s="247">
        <f t="shared" ca="1" si="217"/>
        <v>58290</v>
      </c>
      <c r="D427" s="250">
        <f t="shared" ca="1" si="218"/>
        <v>275500</v>
      </c>
      <c r="E427" s="249">
        <f t="shared" ca="1" si="235"/>
        <v>0</v>
      </c>
      <c r="F427" s="250" t="str">
        <f t="shared" si="219"/>
        <v/>
      </c>
      <c r="G427" s="249" t="str">
        <f t="shared" si="236"/>
        <v/>
      </c>
      <c r="H427" s="250">
        <f t="shared" si="220"/>
        <v>158920</v>
      </c>
      <c r="I427" s="249">
        <f t="shared" ca="1" si="237"/>
        <v>0</v>
      </c>
      <c r="J427" s="250" t="str">
        <f t="shared" ca="1" si="221"/>
        <v/>
      </c>
      <c r="K427" s="249" t="str">
        <f t="shared" ca="1" si="222"/>
        <v/>
      </c>
      <c r="L427" s="250" t="str">
        <f t="shared" ca="1" si="223"/>
        <v/>
      </c>
      <c r="M427" s="249" t="str">
        <f t="shared" ca="1" si="224"/>
        <v/>
      </c>
      <c r="N427" s="250" t="str">
        <f t="shared" ca="1" si="225"/>
        <v/>
      </c>
      <c r="O427" s="249" t="str">
        <f t="shared" ca="1" si="226"/>
        <v/>
      </c>
      <c r="P427" s="250" t="str">
        <f t="shared" ca="1" si="227"/>
        <v/>
      </c>
      <c r="Q427" s="249" t="str">
        <f t="shared" ca="1" si="228"/>
        <v/>
      </c>
      <c r="R427" s="250" t="str">
        <f t="shared" ca="1" si="229"/>
        <v/>
      </c>
      <c r="S427" s="249" t="str">
        <f t="shared" ca="1" si="230"/>
        <v/>
      </c>
      <c r="T427" s="250" t="str">
        <f t="shared" ca="1" si="231"/>
        <v/>
      </c>
      <c r="U427" s="249" t="str">
        <f t="shared" ca="1" si="232"/>
        <v/>
      </c>
      <c r="V427" s="250" t="str">
        <f t="shared" ca="1" si="233"/>
        <v/>
      </c>
      <c r="W427" s="249" t="str">
        <f t="shared" ca="1" si="234"/>
        <v/>
      </c>
      <c r="X427" s="250"/>
      <c r="Y427" s="249"/>
      <c r="Z427" s="250"/>
      <c r="AA427" s="249"/>
      <c r="AB427" s="250"/>
      <c r="AC427" s="249"/>
      <c r="AD427" s="250"/>
      <c r="AE427" s="249"/>
      <c r="AF427" s="250"/>
      <c r="AG427" s="249"/>
      <c r="AH427" s="250"/>
      <c r="AI427" s="249"/>
      <c r="AJ427" s="250"/>
      <c r="AK427" s="249"/>
      <c r="AL427" s="250"/>
      <c r="AM427" s="249"/>
      <c r="AN427" s="250"/>
      <c r="AO427" s="249"/>
      <c r="AP427" s="250"/>
      <c r="AQ427" s="249"/>
      <c r="AR427" s="250"/>
      <c r="AS427" s="249"/>
      <c r="AT427" s="250"/>
      <c r="AU427" s="249"/>
      <c r="AV427" s="250"/>
      <c r="AW427" s="249"/>
      <c r="AX427" s="250"/>
      <c r="AY427" s="249"/>
      <c r="AZ427" s="250"/>
      <c r="BA427" s="249"/>
      <c r="BB427" s="250"/>
      <c r="BC427" s="249"/>
      <c r="BD427" s="250"/>
      <c r="BE427" s="249"/>
      <c r="BF427" s="250"/>
      <c r="BG427" s="249"/>
      <c r="BH427" s="250"/>
      <c r="BI427" s="249"/>
      <c r="BJ427" s="250"/>
      <c r="BK427" s="249"/>
    </row>
    <row r="428" spans="1:63" s="301" customFormat="1" ht="21" customHeight="1" x14ac:dyDescent="0.2">
      <c r="A428" s="245" t="e">
        <f t="shared" si="238"/>
        <v>#VALUE!</v>
      </c>
      <c r="B428" s="246" t="s">
        <v>1285</v>
      </c>
      <c r="C428" s="247">
        <f t="shared" ca="1" si="217"/>
        <v>56810</v>
      </c>
      <c r="D428" s="250">
        <f t="shared" ca="1" si="218"/>
        <v>275500</v>
      </c>
      <c r="E428" s="249">
        <f t="shared" ca="1" si="235"/>
        <v>0</v>
      </c>
      <c r="F428" s="250" t="str">
        <f t="shared" si="219"/>
        <v/>
      </c>
      <c r="G428" s="249" t="str">
        <f t="shared" si="236"/>
        <v/>
      </c>
      <c r="H428" s="250">
        <f t="shared" si="220"/>
        <v>161880</v>
      </c>
      <c r="I428" s="249">
        <f t="shared" ca="1" si="237"/>
        <v>0</v>
      </c>
      <c r="J428" s="250" t="str">
        <f t="shared" ca="1" si="221"/>
        <v/>
      </c>
      <c r="K428" s="249" t="str">
        <f t="shared" ca="1" si="222"/>
        <v/>
      </c>
      <c r="L428" s="250" t="str">
        <f t="shared" ca="1" si="223"/>
        <v/>
      </c>
      <c r="M428" s="249" t="str">
        <f t="shared" ca="1" si="224"/>
        <v/>
      </c>
      <c r="N428" s="250" t="str">
        <f t="shared" ca="1" si="225"/>
        <v/>
      </c>
      <c r="O428" s="249" t="str">
        <f t="shared" ca="1" si="226"/>
        <v/>
      </c>
      <c r="P428" s="250" t="str">
        <f t="shared" ca="1" si="227"/>
        <v/>
      </c>
      <c r="Q428" s="249" t="str">
        <f t="shared" ca="1" si="228"/>
        <v/>
      </c>
      <c r="R428" s="250" t="str">
        <f t="shared" ca="1" si="229"/>
        <v/>
      </c>
      <c r="S428" s="249" t="str">
        <f t="shared" ca="1" si="230"/>
        <v/>
      </c>
      <c r="T428" s="250" t="str">
        <f t="shared" ca="1" si="231"/>
        <v/>
      </c>
      <c r="U428" s="249" t="str">
        <f t="shared" ca="1" si="232"/>
        <v/>
      </c>
      <c r="V428" s="250" t="str">
        <f t="shared" ca="1" si="233"/>
        <v/>
      </c>
      <c r="W428" s="249" t="str">
        <f t="shared" ca="1" si="234"/>
        <v/>
      </c>
      <c r="X428" s="250"/>
      <c r="Y428" s="249"/>
      <c r="Z428" s="250"/>
      <c r="AA428" s="249"/>
      <c r="AB428" s="250"/>
      <c r="AC428" s="249"/>
      <c r="AD428" s="250"/>
      <c r="AE428" s="249"/>
      <c r="AF428" s="250"/>
      <c r="AG428" s="249"/>
      <c r="AH428" s="250"/>
      <c r="AI428" s="249"/>
      <c r="AJ428" s="250"/>
      <c r="AK428" s="249"/>
      <c r="AL428" s="250"/>
      <c r="AM428" s="249"/>
      <c r="AN428" s="250"/>
      <c r="AO428" s="249"/>
      <c r="AP428" s="250"/>
      <c r="AQ428" s="249"/>
      <c r="AR428" s="250"/>
      <c r="AS428" s="249"/>
      <c r="AT428" s="250"/>
      <c r="AU428" s="249"/>
      <c r="AV428" s="250"/>
      <c r="AW428" s="249"/>
      <c r="AX428" s="250"/>
      <c r="AY428" s="249"/>
      <c r="AZ428" s="250"/>
      <c r="BA428" s="249"/>
      <c r="BB428" s="250"/>
      <c r="BC428" s="249"/>
      <c r="BD428" s="250"/>
      <c r="BE428" s="249"/>
      <c r="BF428" s="250"/>
      <c r="BG428" s="249"/>
      <c r="BH428" s="250"/>
      <c r="BI428" s="249"/>
      <c r="BJ428" s="250"/>
      <c r="BK428" s="249"/>
    </row>
    <row r="429" spans="1:63" s="301" customFormat="1" ht="21" customHeight="1" x14ac:dyDescent="0.2">
      <c r="A429" s="245" t="e">
        <f t="shared" si="238"/>
        <v>#VALUE!</v>
      </c>
      <c r="B429" s="246" t="s">
        <v>1286</v>
      </c>
      <c r="C429" s="247">
        <f t="shared" ca="1" si="217"/>
        <v>10790</v>
      </c>
      <c r="D429" s="250">
        <f t="shared" ca="1" si="218"/>
        <v>221950</v>
      </c>
      <c r="E429" s="249">
        <f t="shared" ca="1" si="235"/>
        <v>0</v>
      </c>
      <c r="F429" s="250" t="str">
        <f t="shared" si="219"/>
        <v/>
      </c>
      <c r="G429" s="249" t="str">
        <f t="shared" si="236"/>
        <v/>
      </c>
      <c r="H429" s="250">
        <f t="shared" si="220"/>
        <v>200370</v>
      </c>
      <c r="I429" s="249">
        <f t="shared" ca="1" si="237"/>
        <v>0</v>
      </c>
      <c r="J429" s="250" t="str">
        <f t="shared" ca="1" si="221"/>
        <v/>
      </c>
      <c r="K429" s="249" t="str">
        <f t="shared" ca="1" si="222"/>
        <v/>
      </c>
      <c r="L429" s="250" t="str">
        <f t="shared" ca="1" si="223"/>
        <v/>
      </c>
      <c r="M429" s="249" t="str">
        <f t="shared" ca="1" si="224"/>
        <v/>
      </c>
      <c r="N429" s="250" t="str">
        <f t="shared" ca="1" si="225"/>
        <v/>
      </c>
      <c r="O429" s="249" t="str">
        <f t="shared" ca="1" si="226"/>
        <v/>
      </c>
      <c r="P429" s="250" t="str">
        <f t="shared" ca="1" si="227"/>
        <v/>
      </c>
      <c r="Q429" s="249" t="str">
        <f t="shared" ca="1" si="228"/>
        <v/>
      </c>
      <c r="R429" s="250" t="str">
        <f t="shared" ca="1" si="229"/>
        <v/>
      </c>
      <c r="S429" s="249" t="str">
        <f t="shared" ca="1" si="230"/>
        <v/>
      </c>
      <c r="T429" s="250" t="str">
        <f t="shared" ca="1" si="231"/>
        <v/>
      </c>
      <c r="U429" s="249" t="str">
        <f t="shared" ca="1" si="232"/>
        <v/>
      </c>
      <c r="V429" s="250" t="str">
        <f t="shared" ca="1" si="233"/>
        <v/>
      </c>
      <c r="W429" s="249" t="str">
        <f t="shared" ca="1" si="234"/>
        <v/>
      </c>
      <c r="X429" s="250"/>
      <c r="Y429" s="249"/>
      <c r="Z429" s="250"/>
      <c r="AA429" s="249"/>
      <c r="AB429" s="250"/>
      <c r="AC429" s="249"/>
      <c r="AD429" s="250"/>
      <c r="AE429" s="249"/>
      <c r="AF429" s="250"/>
      <c r="AG429" s="249"/>
      <c r="AH429" s="250"/>
      <c r="AI429" s="249"/>
      <c r="AJ429" s="250"/>
      <c r="AK429" s="249"/>
      <c r="AL429" s="250"/>
      <c r="AM429" s="249"/>
      <c r="AN429" s="250"/>
      <c r="AO429" s="249"/>
      <c r="AP429" s="250"/>
      <c r="AQ429" s="249"/>
      <c r="AR429" s="250"/>
      <c r="AS429" s="249"/>
      <c r="AT429" s="250"/>
      <c r="AU429" s="249"/>
      <c r="AV429" s="250"/>
      <c r="AW429" s="249"/>
      <c r="AX429" s="250"/>
      <c r="AY429" s="249"/>
      <c r="AZ429" s="250"/>
      <c r="BA429" s="249"/>
      <c r="BB429" s="250"/>
      <c r="BC429" s="249"/>
      <c r="BD429" s="250"/>
      <c r="BE429" s="249"/>
      <c r="BF429" s="250"/>
      <c r="BG429" s="249"/>
      <c r="BH429" s="250"/>
      <c r="BI429" s="249"/>
      <c r="BJ429" s="250"/>
      <c r="BK429" s="249"/>
    </row>
    <row r="430" spans="1:63" s="301" customFormat="1" ht="21" customHeight="1" x14ac:dyDescent="0.2">
      <c r="A430" s="245" t="e">
        <f t="shared" si="238"/>
        <v>#VALUE!</v>
      </c>
      <c r="B430" s="246" t="s">
        <v>1287</v>
      </c>
      <c r="C430" s="247">
        <f t="shared" ca="1" si="217"/>
        <v>21580</v>
      </c>
      <c r="D430" s="250">
        <f t="shared" ca="1" si="218"/>
        <v>443900</v>
      </c>
      <c r="E430" s="249">
        <f t="shared" ca="1" si="235"/>
        <v>0</v>
      </c>
      <c r="F430" s="250" t="str">
        <f t="shared" si="219"/>
        <v/>
      </c>
      <c r="G430" s="249" t="str">
        <f t="shared" si="236"/>
        <v/>
      </c>
      <c r="H430" s="250">
        <f t="shared" si="220"/>
        <v>400740</v>
      </c>
      <c r="I430" s="249">
        <f t="shared" ca="1" si="237"/>
        <v>0</v>
      </c>
      <c r="J430" s="250" t="str">
        <f t="shared" ca="1" si="221"/>
        <v/>
      </c>
      <c r="K430" s="249" t="str">
        <f t="shared" ca="1" si="222"/>
        <v/>
      </c>
      <c r="L430" s="250" t="str">
        <f t="shared" ca="1" si="223"/>
        <v/>
      </c>
      <c r="M430" s="249" t="str">
        <f t="shared" ca="1" si="224"/>
        <v/>
      </c>
      <c r="N430" s="250" t="str">
        <f t="shared" ca="1" si="225"/>
        <v/>
      </c>
      <c r="O430" s="249" t="str">
        <f t="shared" ca="1" si="226"/>
        <v/>
      </c>
      <c r="P430" s="250" t="str">
        <f t="shared" ca="1" si="227"/>
        <v/>
      </c>
      <c r="Q430" s="249" t="str">
        <f t="shared" ca="1" si="228"/>
        <v/>
      </c>
      <c r="R430" s="250" t="str">
        <f t="shared" ca="1" si="229"/>
        <v/>
      </c>
      <c r="S430" s="249" t="str">
        <f t="shared" ca="1" si="230"/>
        <v/>
      </c>
      <c r="T430" s="250" t="str">
        <f t="shared" ca="1" si="231"/>
        <v/>
      </c>
      <c r="U430" s="249" t="str">
        <f t="shared" ca="1" si="232"/>
        <v/>
      </c>
      <c r="V430" s="250" t="str">
        <f t="shared" ca="1" si="233"/>
        <v/>
      </c>
      <c r="W430" s="249" t="str">
        <f t="shared" ca="1" si="234"/>
        <v/>
      </c>
      <c r="X430" s="250"/>
      <c r="Y430" s="249"/>
      <c r="Z430" s="250"/>
      <c r="AA430" s="249"/>
      <c r="AB430" s="250"/>
      <c r="AC430" s="249"/>
      <c r="AD430" s="250"/>
      <c r="AE430" s="249"/>
      <c r="AF430" s="250"/>
      <c r="AG430" s="249"/>
      <c r="AH430" s="250"/>
      <c r="AI430" s="249"/>
      <c r="AJ430" s="250"/>
      <c r="AK430" s="249"/>
      <c r="AL430" s="250"/>
      <c r="AM430" s="249"/>
      <c r="AN430" s="250"/>
      <c r="AO430" s="249"/>
      <c r="AP430" s="250"/>
      <c r="AQ430" s="249"/>
      <c r="AR430" s="250"/>
      <c r="AS430" s="249"/>
      <c r="AT430" s="250"/>
      <c r="AU430" s="249"/>
      <c r="AV430" s="250"/>
      <c r="AW430" s="249"/>
      <c r="AX430" s="250"/>
      <c r="AY430" s="249"/>
      <c r="AZ430" s="250"/>
      <c r="BA430" s="249"/>
      <c r="BB430" s="250"/>
      <c r="BC430" s="249"/>
      <c r="BD430" s="250"/>
      <c r="BE430" s="249"/>
      <c r="BF430" s="250"/>
      <c r="BG430" s="249"/>
      <c r="BH430" s="250"/>
      <c r="BI430" s="249"/>
      <c r="BJ430" s="250"/>
      <c r="BK430" s="249"/>
    </row>
    <row r="431" spans="1:63" s="301" customFormat="1" ht="21" customHeight="1" x14ac:dyDescent="0.2">
      <c r="A431" s="245" t="e">
        <f t="shared" si="238"/>
        <v>#VALUE!</v>
      </c>
      <c r="B431" s="246" t="s">
        <v>1288</v>
      </c>
      <c r="C431" s="247">
        <f t="shared" ca="1" si="217"/>
        <v>8465</v>
      </c>
      <c r="D431" s="250">
        <f t="shared" ca="1" si="218"/>
        <v>304440</v>
      </c>
      <c r="E431" s="249">
        <f t="shared" ca="1" si="235"/>
        <v>0</v>
      </c>
      <c r="F431" s="250" t="str">
        <f t="shared" si="219"/>
        <v/>
      </c>
      <c r="G431" s="249" t="str">
        <f t="shared" si="236"/>
        <v/>
      </c>
      <c r="H431" s="250">
        <f t="shared" si="220"/>
        <v>287510</v>
      </c>
      <c r="I431" s="249">
        <f t="shared" ca="1" si="237"/>
        <v>0</v>
      </c>
      <c r="J431" s="250" t="str">
        <f t="shared" ca="1" si="221"/>
        <v/>
      </c>
      <c r="K431" s="249" t="str">
        <f t="shared" ca="1" si="222"/>
        <v/>
      </c>
      <c r="L431" s="250" t="str">
        <f t="shared" ca="1" si="223"/>
        <v/>
      </c>
      <c r="M431" s="249" t="str">
        <f t="shared" ca="1" si="224"/>
        <v/>
      </c>
      <c r="N431" s="250" t="str">
        <f t="shared" ca="1" si="225"/>
        <v/>
      </c>
      <c r="O431" s="249" t="str">
        <f t="shared" ca="1" si="226"/>
        <v/>
      </c>
      <c r="P431" s="250" t="str">
        <f t="shared" ca="1" si="227"/>
        <v/>
      </c>
      <c r="Q431" s="249" t="str">
        <f t="shared" ca="1" si="228"/>
        <v/>
      </c>
      <c r="R431" s="250" t="str">
        <f t="shared" ca="1" si="229"/>
        <v/>
      </c>
      <c r="S431" s="249" t="str">
        <f t="shared" ca="1" si="230"/>
        <v/>
      </c>
      <c r="T431" s="250" t="str">
        <f t="shared" ca="1" si="231"/>
        <v/>
      </c>
      <c r="U431" s="249" t="str">
        <f t="shared" ca="1" si="232"/>
        <v/>
      </c>
      <c r="V431" s="250" t="str">
        <f t="shared" ca="1" si="233"/>
        <v/>
      </c>
      <c r="W431" s="249" t="str">
        <f t="shared" ca="1" si="234"/>
        <v/>
      </c>
      <c r="X431" s="250"/>
      <c r="Y431" s="249"/>
      <c r="Z431" s="250"/>
      <c r="AA431" s="249"/>
      <c r="AB431" s="250"/>
      <c r="AC431" s="249"/>
      <c r="AD431" s="250"/>
      <c r="AE431" s="249"/>
      <c r="AF431" s="250"/>
      <c r="AG431" s="249"/>
      <c r="AH431" s="250"/>
      <c r="AI431" s="249"/>
      <c r="AJ431" s="250"/>
      <c r="AK431" s="249"/>
      <c r="AL431" s="250"/>
      <c r="AM431" s="249"/>
      <c r="AN431" s="250"/>
      <c r="AO431" s="249"/>
      <c r="AP431" s="250"/>
      <c r="AQ431" s="249"/>
      <c r="AR431" s="250"/>
      <c r="AS431" s="249"/>
      <c r="AT431" s="250"/>
      <c r="AU431" s="249"/>
      <c r="AV431" s="250"/>
      <c r="AW431" s="249"/>
      <c r="AX431" s="250"/>
      <c r="AY431" s="249"/>
      <c r="AZ431" s="250"/>
      <c r="BA431" s="249"/>
      <c r="BB431" s="250"/>
      <c r="BC431" s="249"/>
      <c r="BD431" s="250"/>
      <c r="BE431" s="249"/>
      <c r="BF431" s="250"/>
      <c r="BG431" s="249"/>
      <c r="BH431" s="250"/>
      <c r="BI431" s="249"/>
      <c r="BJ431" s="250"/>
      <c r="BK431" s="249"/>
    </row>
    <row r="432" spans="1:63" s="301" customFormat="1" ht="21" customHeight="1" x14ac:dyDescent="0.2">
      <c r="A432" s="245" t="e">
        <f t="shared" si="238"/>
        <v>#VALUE!</v>
      </c>
      <c r="B432" s="246" t="s">
        <v>1289</v>
      </c>
      <c r="C432" s="247">
        <f t="shared" ca="1" si="217"/>
        <v>8465</v>
      </c>
      <c r="D432" s="250">
        <f t="shared" ca="1" si="218"/>
        <v>304440</v>
      </c>
      <c r="E432" s="249">
        <f t="shared" ca="1" si="235"/>
        <v>0</v>
      </c>
      <c r="F432" s="250" t="str">
        <f t="shared" si="219"/>
        <v/>
      </c>
      <c r="G432" s="249" t="str">
        <f t="shared" si="236"/>
        <v/>
      </c>
      <c r="H432" s="250">
        <f t="shared" si="220"/>
        <v>287510</v>
      </c>
      <c r="I432" s="249">
        <f t="shared" ca="1" si="237"/>
        <v>0</v>
      </c>
      <c r="J432" s="250" t="str">
        <f t="shared" ca="1" si="221"/>
        <v/>
      </c>
      <c r="K432" s="249" t="str">
        <f t="shared" ca="1" si="222"/>
        <v/>
      </c>
      <c r="L432" s="250" t="str">
        <f t="shared" ca="1" si="223"/>
        <v/>
      </c>
      <c r="M432" s="249" t="str">
        <f t="shared" ca="1" si="224"/>
        <v/>
      </c>
      <c r="N432" s="250" t="str">
        <f t="shared" ca="1" si="225"/>
        <v/>
      </c>
      <c r="O432" s="249" t="str">
        <f t="shared" ca="1" si="226"/>
        <v/>
      </c>
      <c r="P432" s="250" t="str">
        <f t="shared" ca="1" si="227"/>
        <v/>
      </c>
      <c r="Q432" s="249" t="str">
        <f t="shared" ca="1" si="228"/>
        <v/>
      </c>
      <c r="R432" s="250" t="str">
        <f t="shared" ca="1" si="229"/>
        <v/>
      </c>
      <c r="S432" s="249" t="str">
        <f t="shared" ca="1" si="230"/>
        <v/>
      </c>
      <c r="T432" s="250" t="str">
        <f t="shared" ca="1" si="231"/>
        <v/>
      </c>
      <c r="U432" s="249" t="str">
        <f t="shared" ca="1" si="232"/>
        <v/>
      </c>
      <c r="V432" s="250" t="str">
        <f t="shared" ca="1" si="233"/>
        <v/>
      </c>
      <c r="W432" s="249" t="str">
        <f t="shared" ca="1" si="234"/>
        <v/>
      </c>
      <c r="X432" s="250"/>
      <c r="Y432" s="249"/>
      <c r="Z432" s="250"/>
      <c r="AA432" s="249"/>
      <c r="AB432" s="250"/>
      <c r="AC432" s="249"/>
      <c r="AD432" s="250"/>
      <c r="AE432" s="249"/>
      <c r="AF432" s="250"/>
      <c r="AG432" s="249"/>
      <c r="AH432" s="250"/>
      <c r="AI432" s="249"/>
      <c r="AJ432" s="250"/>
      <c r="AK432" s="249"/>
      <c r="AL432" s="250"/>
      <c r="AM432" s="249"/>
      <c r="AN432" s="250"/>
      <c r="AO432" s="249"/>
      <c r="AP432" s="250"/>
      <c r="AQ432" s="249"/>
      <c r="AR432" s="250"/>
      <c r="AS432" s="249"/>
      <c r="AT432" s="250"/>
      <c r="AU432" s="249"/>
      <c r="AV432" s="250"/>
      <c r="AW432" s="249"/>
      <c r="AX432" s="250"/>
      <c r="AY432" s="249"/>
      <c r="AZ432" s="250"/>
      <c r="BA432" s="249"/>
      <c r="BB432" s="250"/>
      <c r="BC432" s="249"/>
      <c r="BD432" s="250"/>
      <c r="BE432" s="249"/>
      <c r="BF432" s="250"/>
      <c r="BG432" s="249"/>
      <c r="BH432" s="250"/>
      <c r="BI432" s="249"/>
      <c r="BJ432" s="250"/>
      <c r="BK432" s="249"/>
    </row>
    <row r="433" spans="1:63" s="301" customFormat="1" ht="21" customHeight="1" x14ac:dyDescent="0.2">
      <c r="A433" s="245" t="e">
        <f t="shared" si="238"/>
        <v>#VALUE!</v>
      </c>
      <c r="B433" s="246" t="s">
        <v>1290</v>
      </c>
      <c r="C433" s="247">
        <f t="shared" ca="1" si="217"/>
        <v>14722.5</v>
      </c>
      <c r="D433" s="250">
        <f t="shared" ca="1" si="218"/>
        <v>650430</v>
      </c>
      <c r="E433" s="249">
        <f t="shared" ca="1" si="235"/>
        <v>0</v>
      </c>
      <c r="F433" s="250" t="str">
        <f t="shared" si="219"/>
        <v/>
      </c>
      <c r="G433" s="249" t="str">
        <f t="shared" si="236"/>
        <v/>
      </c>
      <c r="H433" s="250">
        <f t="shared" si="220"/>
        <v>679875</v>
      </c>
      <c r="I433" s="249">
        <f t="shared" ca="1" si="237"/>
        <v>0</v>
      </c>
      <c r="J433" s="250" t="str">
        <f t="shared" ca="1" si="221"/>
        <v/>
      </c>
      <c r="K433" s="249" t="str">
        <f t="shared" ca="1" si="222"/>
        <v/>
      </c>
      <c r="L433" s="250" t="str">
        <f t="shared" ca="1" si="223"/>
        <v/>
      </c>
      <c r="M433" s="249" t="str">
        <f t="shared" ca="1" si="224"/>
        <v/>
      </c>
      <c r="N433" s="250" t="str">
        <f t="shared" ca="1" si="225"/>
        <v/>
      </c>
      <c r="O433" s="249" t="str">
        <f t="shared" ca="1" si="226"/>
        <v/>
      </c>
      <c r="P433" s="250" t="str">
        <f t="shared" ca="1" si="227"/>
        <v/>
      </c>
      <c r="Q433" s="249" t="str">
        <f t="shared" ca="1" si="228"/>
        <v/>
      </c>
      <c r="R433" s="250" t="str">
        <f t="shared" ca="1" si="229"/>
        <v/>
      </c>
      <c r="S433" s="249" t="str">
        <f t="shared" ca="1" si="230"/>
        <v/>
      </c>
      <c r="T433" s="250" t="str">
        <f t="shared" ca="1" si="231"/>
        <v/>
      </c>
      <c r="U433" s="249" t="str">
        <f t="shared" ca="1" si="232"/>
        <v/>
      </c>
      <c r="V433" s="250" t="str">
        <f t="shared" ca="1" si="233"/>
        <v/>
      </c>
      <c r="W433" s="249" t="str">
        <f t="shared" ca="1" si="234"/>
        <v/>
      </c>
      <c r="X433" s="250"/>
      <c r="Y433" s="249"/>
      <c r="Z433" s="250"/>
      <c r="AA433" s="249"/>
      <c r="AB433" s="250"/>
      <c r="AC433" s="249"/>
      <c r="AD433" s="250"/>
      <c r="AE433" s="249"/>
      <c r="AF433" s="250"/>
      <c r="AG433" s="249"/>
      <c r="AH433" s="250"/>
      <c r="AI433" s="249"/>
      <c r="AJ433" s="250"/>
      <c r="AK433" s="249"/>
      <c r="AL433" s="250"/>
      <c r="AM433" s="249"/>
      <c r="AN433" s="250"/>
      <c r="AO433" s="249"/>
      <c r="AP433" s="250"/>
      <c r="AQ433" s="249"/>
      <c r="AR433" s="250"/>
      <c r="AS433" s="249"/>
      <c r="AT433" s="250"/>
      <c r="AU433" s="249"/>
      <c r="AV433" s="250"/>
      <c r="AW433" s="249"/>
      <c r="AX433" s="250"/>
      <c r="AY433" s="249"/>
      <c r="AZ433" s="250"/>
      <c r="BA433" s="249"/>
      <c r="BB433" s="250"/>
      <c r="BC433" s="249"/>
      <c r="BD433" s="250"/>
      <c r="BE433" s="249"/>
      <c r="BF433" s="250"/>
      <c r="BG433" s="249"/>
      <c r="BH433" s="250"/>
      <c r="BI433" s="249"/>
      <c r="BJ433" s="250"/>
      <c r="BK433" s="249"/>
    </row>
    <row r="434" spans="1:63" s="301" customFormat="1" ht="21" customHeight="1" x14ac:dyDescent="0.2">
      <c r="A434" s="245" t="e">
        <f t="shared" si="238"/>
        <v>#VALUE!</v>
      </c>
      <c r="B434" s="246" t="s">
        <v>1291</v>
      </c>
      <c r="C434" s="247">
        <f t="shared" ca="1" si="217"/>
        <v>9815</v>
      </c>
      <c r="D434" s="250">
        <f t="shared" ca="1" si="218"/>
        <v>433620</v>
      </c>
      <c r="E434" s="249">
        <f t="shared" ca="1" si="235"/>
        <v>0</v>
      </c>
      <c r="F434" s="250" t="str">
        <f t="shared" si="219"/>
        <v/>
      </c>
      <c r="G434" s="249" t="str">
        <f t="shared" si="236"/>
        <v/>
      </c>
      <c r="H434" s="250">
        <f t="shared" si="220"/>
        <v>453250</v>
      </c>
      <c r="I434" s="249">
        <f t="shared" ca="1" si="237"/>
        <v>0</v>
      </c>
      <c r="J434" s="250" t="str">
        <f t="shared" ca="1" si="221"/>
        <v/>
      </c>
      <c r="K434" s="249" t="str">
        <f t="shared" ca="1" si="222"/>
        <v/>
      </c>
      <c r="L434" s="250" t="str">
        <f t="shared" ca="1" si="223"/>
        <v/>
      </c>
      <c r="M434" s="249" t="str">
        <f t="shared" ca="1" si="224"/>
        <v/>
      </c>
      <c r="N434" s="250" t="str">
        <f t="shared" ca="1" si="225"/>
        <v/>
      </c>
      <c r="O434" s="249" t="str">
        <f t="shared" ca="1" si="226"/>
        <v/>
      </c>
      <c r="P434" s="250" t="str">
        <f t="shared" ca="1" si="227"/>
        <v/>
      </c>
      <c r="Q434" s="249" t="str">
        <f t="shared" ca="1" si="228"/>
        <v/>
      </c>
      <c r="R434" s="250" t="str">
        <f t="shared" ca="1" si="229"/>
        <v/>
      </c>
      <c r="S434" s="249" t="str">
        <f t="shared" ca="1" si="230"/>
        <v/>
      </c>
      <c r="T434" s="250" t="str">
        <f t="shared" ca="1" si="231"/>
        <v/>
      </c>
      <c r="U434" s="249" t="str">
        <f t="shared" ca="1" si="232"/>
        <v/>
      </c>
      <c r="V434" s="250" t="str">
        <f t="shared" ca="1" si="233"/>
        <v/>
      </c>
      <c r="W434" s="249" t="str">
        <f t="shared" ca="1" si="234"/>
        <v/>
      </c>
      <c r="X434" s="250"/>
      <c r="Y434" s="249"/>
      <c r="Z434" s="250"/>
      <c r="AA434" s="249"/>
      <c r="AB434" s="250"/>
      <c r="AC434" s="249"/>
      <c r="AD434" s="250"/>
      <c r="AE434" s="249"/>
      <c r="AF434" s="250"/>
      <c r="AG434" s="249"/>
      <c r="AH434" s="250"/>
      <c r="AI434" s="249"/>
      <c r="AJ434" s="250"/>
      <c r="AK434" s="249"/>
      <c r="AL434" s="250"/>
      <c r="AM434" s="249"/>
      <c r="AN434" s="250"/>
      <c r="AO434" s="249"/>
      <c r="AP434" s="250"/>
      <c r="AQ434" s="249"/>
      <c r="AR434" s="250"/>
      <c r="AS434" s="249"/>
      <c r="AT434" s="250"/>
      <c r="AU434" s="249"/>
      <c r="AV434" s="250"/>
      <c r="AW434" s="249"/>
      <c r="AX434" s="250"/>
      <c r="AY434" s="249"/>
      <c r="AZ434" s="250"/>
      <c r="BA434" s="249"/>
      <c r="BB434" s="250"/>
      <c r="BC434" s="249"/>
      <c r="BD434" s="250"/>
      <c r="BE434" s="249"/>
      <c r="BF434" s="250"/>
      <c r="BG434" s="249"/>
      <c r="BH434" s="250"/>
      <c r="BI434" s="249"/>
      <c r="BJ434" s="250"/>
      <c r="BK434" s="249"/>
    </row>
    <row r="435" spans="1:63" s="301" customFormat="1" ht="21" customHeight="1" x14ac:dyDescent="0.2">
      <c r="A435" s="245" t="e">
        <f t="shared" si="238"/>
        <v>#VALUE!</v>
      </c>
      <c r="B435" s="246" t="s">
        <v>1292</v>
      </c>
      <c r="C435" s="247">
        <f t="shared" ca="1" si="217"/>
        <v>9815</v>
      </c>
      <c r="D435" s="250">
        <f t="shared" ca="1" si="218"/>
        <v>433620</v>
      </c>
      <c r="E435" s="249">
        <f t="shared" ca="1" si="235"/>
        <v>0</v>
      </c>
      <c r="F435" s="250" t="str">
        <f t="shared" si="219"/>
        <v/>
      </c>
      <c r="G435" s="249" t="str">
        <f t="shared" si="236"/>
        <v/>
      </c>
      <c r="H435" s="250">
        <f t="shared" si="220"/>
        <v>453250</v>
      </c>
      <c r="I435" s="249">
        <f t="shared" ca="1" si="237"/>
        <v>0</v>
      </c>
      <c r="J435" s="250" t="str">
        <f t="shared" ca="1" si="221"/>
        <v/>
      </c>
      <c r="K435" s="249" t="str">
        <f t="shared" ca="1" si="222"/>
        <v/>
      </c>
      <c r="L435" s="250" t="str">
        <f t="shared" ca="1" si="223"/>
        <v/>
      </c>
      <c r="M435" s="249" t="str">
        <f t="shared" ca="1" si="224"/>
        <v/>
      </c>
      <c r="N435" s="250" t="str">
        <f t="shared" ca="1" si="225"/>
        <v/>
      </c>
      <c r="O435" s="249" t="str">
        <f t="shared" ca="1" si="226"/>
        <v/>
      </c>
      <c r="P435" s="250" t="str">
        <f t="shared" ca="1" si="227"/>
        <v/>
      </c>
      <c r="Q435" s="249" t="str">
        <f t="shared" ca="1" si="228"/>
        <v/>
      </c>
      <c r="R435" s="250" t="str">
        <f t="shared" ca="1" si="229"/>
        <v/>
      </c>
      <c r="S435" s="249" t="str">
        <f t="shared" ca="1" si="230"/>
        <v/>
      </c>
      <c r="T435" s="250" t="str">
        <f t="shared" ca="1" si="231"/>
        <v/>
      </c>
      <c r="U435" s="249" t="str">
        <f t="shared" ca="1" si="232"/>
        <v/>
      </c>
      <c r="V435" s="250" t="str">
        <f t="shared" ca="1" si="233"/>
        <v/>
      </c>
      <c r="W435" s="249" t="str">
        <f t="shared" ca="1" si="234"/>
        <v/>
      </c>
      <c r="X435" s="250"/>
      <c r="Y435" s="249"/>
      <c r="Z435" s="250"/>
      <c r="AA435" s="249"/>
      <c r="AB435" s="250"/>
      <c r="AC435" s="249"/>
      <c r="AD435" s="250"/>
      <c r="AE435" s="249"/>
      <c r="AF435" s="250"/>
      <c r="AG435" s="249"/>
      <c r="AH435" s="250"/>
      <c r="AI435" s="249"/>
      <c r="AJ435" s="250"/>
      <c r="AK435" s="249"/>
      <c r="AL435" s="250"/>
      <c r="AM435" s="249"/>
      <c r="AN435" s="250"/>
      <c r="AO435" s="249"/>
      <c r="AP435" s="250"/>
      <c r="AQ435" s="249"/>
      <c r="AR435" s="250"/>
      <c r="AS435" s="249"/>
      <c r="AT435" s="250"/>
      <c r="AU435" s="249"/>
      <c r="AV435" s="250"/>
      <c r="AW435" s="249"/>
      <c r="AX435" s="250"/>
      <c r="AY435" s="249"/>
      <c r="AZ435" s="250"/>
      <c r="BA435" s="249"/>
      <c r="BB435" s="250"/>
      <c r="BC435" s="249"/>
      <c r="BD435" s="250"/>
      <c r="BE435" s="249"/>
      <c r="BF435" s="250"/>
      <c r="BG435" s="249"/>
      <c r="BH435" s="250"/>
      <c r="BI435" s="249"/>
      <c r="BJ435" s="250"/>
      <c r="BK435" s="249"/>
    </row>
    <row r="436" spans="1:63" s="301" customFormat="1" ht="21" customHeight="1" x14ac:dyDescent="0.2">
      <c r="A436" s="245" t="e">
        <f t="shared" si="238"/>
        <v>#VALUE!</v>
      </c>
      <c r="B436" s="246" t="s">
        <v>1293</v>
      </c>
      <c r="C436" s="247">
        <f t="shared" ca="1" si="217"/>
        <v>46950</v>
      </c>
      <c r="D436" s="250">
        <f t="shared" ca="1" si="218"/>
        <v>109660</v>
      </c>
      <c r="E436" s="249">
        <f t="shared" ca="1" si="235"/>
        <v>0</v>
      </c>
      <c r="F436" s="250" t="str">
        <f t="shared" si="219"/>
        <v/>
      </c>
      <c r="G436" s="249" t="str">
        <f t="shared" si="236"/>
        <v/>
      </c>
      <c r="H436" s="250">
        <f t="shared" si="220"/>
        <v>15760</v>
      </c>
      <c r="I436" s="249">
        <f t="shared" ca="1" si="237"/>
        <v>0</v>
      </c>
      <c r="J436" s="250" t="str">
        <f t="shared" ca="1" si="221"/>
        <v/>
      </c>
      <c r="K436" s="249" t="str">
        <f t="shared" ca="1" si="222"/>
        <v/>
      </c>
      <c r="L436" s="250" t="str">
        <f t="shared" ca="1" si="223"/>
        <v/>
      </c>
      <c r="M436" s="249" t="str">
        <f t="shared" ca="1" si="224"/>
        <v/>
      </c>
      <c r="N436" s="250" t="str">
        <f t="shared" ca="1" si="225"/>
        <v/>
      </c>
      <c r="O436" s="249" t="str">
        <f t="shared" ca="1" si="226"/>
        <v/>
      </c>
      <c r="P436" s="250" t="str">
        <f t="shared" ca="1" si="227"/>
        <v/>
      </c>
      <c r="Q436" s="249" t="str">
        <f t="shared" ca="1" si="228"/>
        <v/>
      </c>
      <c r="R436" s="250" t="str">
        <f t="shared" ca="1" si="229"/>
        <v/>
      </c>
      <c r="S436" s="249" t="str">
        <f t="shared" ca="1" si="230"/>
        <v/>
      </c>
      <c r="T436" s="250" t="str">
        <f t="shared" ca="1" si="231"/>
        <v/>
      </c>
      <c r="U436" s="249" t="str">
        <f t="shared" ca="1" si="232"/>
        <v/>
      </c>
      <c r="V436" s="250" t="str">
        <f t="shared" ca="1" si="233"/>
        <v/>
      </c>
      <c r="W436" s="249" t="str">
        <f t="shared" ca="1" si="234"/>
        <v/>
      </c>
      <c r="X436" s="250"/>
      <c r="Y436" s="249"/>
      <c r="Z436" s="250"/>
      <c r="AA436" s="249"/>
      <c r="AB436" s="250"/>
      <c r="AC436" s="249"/>
      <c r="AD436" s="250"/>
      <c r="AE436" s="249"/>
      <c r="AF436" s="250"/>
      <c r="AG436" s="249"/>
      <c r="AH436" s="250"/>
      <c r="AI436" s="249"/>
      <c r="AJ436" s="250"/>
      <c r="AK436" s="249"/>
      <c r="AL436" s="250"/>
      <c r="AM436" s="249"/>
      <c r="AN436" s="250"/>
      <c r="AO436" s="249"/>
      <c r="AP436" s="250"/>
      <c r="AQ436" s="249"/>
      <c r="AR436" s="250"/>
      <c r="AS436" s="249"/>
      <c r="AT436" s="250"/>
      <c r="AU436" s="249"/>
      <c r="AV436" s="250"/>
      <c r="AW436" s="249"/>
      <c r="AX436" s="250"/>
      <c r="AY436" s="249"/>
      <c r="AZ436" s="250"/>
      <c r="BA436" s="249"/>
      <c r="BB436" s="250"/>
      <c r="BC436" s="249"/>
      <c r="BD436" s="250"/>
      <c r="BE436" s="249"/>
      <c r="BF436" s="250"/>
      <c r="BG436" s="249"/>
      <c r="BH436" s="250"/>
      <c r="BI436" s="249"/>
      <c r="BJ436" s="250"/>
      <c r="BK436" s="249"/>
    </row>
    <row r="437" spans="1:63" s="301" customFormat="1" ht="21" customHeight="1" x14ac:dyDescent="0.2">
      <c r="A437" s="245" t="e">
        <f t="shared" si="238"/>
        <v>#VALUE!</v>
      </c>
      <c r="B437" s="246" t="s">
        <v>1294</v>
      </c>
      <c r="C437" s="247">
        <f t="shared" ca="1" si="217"/>
        <v>43010</v>
      </c>
      <c r="D437" s="250">
        <f t="shared" ca="1" si="218"/>
        <v>127760</v>
      </c>
      <c r="E437" s="249">
        <f t="shared" ca="1" si="235"/>
        <v>0</v>
      </c>
      <c r="F437" s="250" t="str">
        <f t="shared" si="219"/>
        <v/>
      </c>
      <c r="G437" s="249" t="str">
        <f t="shared" si="236"/>
        <v/>
      </c>
      <c r="H437" s="250">
        <f t="shared" si="220"/>
        <v>41740</v>
      </c>
      <c r="I437" s="249">
        <f t="shared" ca="1" si="237"/>
        <v>0</v>
      </c>
      <c r="J437" s="250" t="str">
        <f t="shared" ca="1" si="221"/>
        <v/>
      </c>
      <c r="K437" s="249" t="str">
        <f t="shared" ca="1" si="222"/>
        <v/>
      </c>
      <c r="L437" s="250" t="str">
        <f t="shared" ca="1" si="223"/>
        <v/>
      </c>
      <c r="M437" s="249" t="str">
        <f t="shared" ca="1" si="224"/>
        <v/>
      </c>
      <c r="N437" s="250" t="str">
        <f t="shared" ca="1" si="225"/>
        <v/>
      </c>
      <c r="O437" s="249" t="str">
        <f t="shared" ca="1" si="226"/>
        <v/>
      </c>
      <c r="P437" s="250" t="str">
        <f t="shared" ca="1" si="227"/>
        <v/>
      </c>
      <c r="Q437" s="249" t="str">
        <f t="shared" ca="1" si="228"/>
        <v/>
      </c>
      <c r="R437" s="250" t="str">
        <f t="shared" ca="1" si="229"/>
        <v/>
      </c>
      <c r="S437" s="249" t="str">
        <f t="shared" ca="1" si="230"/>
        <v/>
      </c>
      <c r="T437" s="250" t="str">
        <f t="shared" ca="1" si="231"/>
        <v/>
      </c>
      <c r="U437" s="249" t="str">
        <f t="shared" ca="1" si="232"/>
        <v/>
      </c>
      <c r="V437" s="250" t="str">
        <f t="shared" ca="1" si="233"/>
        <v/>
      </c>
      <c r="W437" s="249" t="str">
        <f t="shared" ca="1" si="234"/>
        <v/>
      </c>
      <c r="X437" s="250"/>
      <c r="Y437" s="249"/>
      <c r="Z437" s="250"/>
      <c r="AA437" s="249"/>
      <c r="AB437" s="250"/>
      <c r="AC437" s="249"/>
      <c r="AD437" s="250"/>
      <c r="AE437" s="249"/>
      <c r="AF437" s="250"/>
      <c r="AG437" s="249"/>
      <c r="AH437" s="250"/>
      <c r="AI437" s="249"/>
      <c r="AJ437" s="250"/>
      <c r="AK437" s="249"/>
      <c r="AL437" s="250"/>
      <c r="AM437" s="249"/>
      <c r="AN437" s="250"/>
      <c r="AO437" s="249"/>
      <c r="AP437" s="250"/>
      <c r="AQ437" s="249"/>
      <c r="AR437" s="250"/>
      <c r="AS437" s="249"/>
      <c r="AT437" s="250"/>
      <c r="AU437" s="249"/>
      <c r="AV437" s="250"/>
      <c r="AW437" s="249"/>
      <c r="AX437" s="250"/>
      <c r="AY437" s="249"/>
      <c r="AZ437" s="250"/>
      <c r="BA437" s="249"/>
      <c r="BB437" s="250"/>
      <c r="BC437" s="249"/>
      <c r="BD437" s="250"/>
      <c r="BE437" s="249"/>
      <c r="BF437" s="250"/>
      <c r="BG437" s="249"/>
      <c r="BH437" s="250"/>
      <c r="BI437" s="249"/>
      <c r="BJ437" s="250"/>
      <c r="BK437" s="249"/>
    </row>
    <row r="438" spans="1:63" s="301" customFormat="1" ht="21" customHeight="1" x14ac:dyDescent="0.2">
      <c r="A438" s="245" t="e">
        <f t="shared" si="238"/>
        <v>#VALUE!</v>
      </c>
      <c r="B438" s="246" t="s">
        <v>1295</v>
      </c>
      <c r="C438" s="247">
        <f t="shared" ca="1" si="217"/>
        <v>39990</v>
      </c>
      <c r="D438" s="250">
        <f t="shared" ca="1" si="218"/>
        <v>139400</v>
      </c>
      <c r="E438" s="249">
        <f t="shared" ca="1" si="235"/>
        <v>0</v>
      </c>
      <c r="F438" s="250" t="str">
        <f t="shared" si="219"/>
        <v/>
      </c>
      <c r="G438" s="249" t="str">
        <f t="shared" si="236"/>
        <v/>
      </c>
      <c r="H438" s="250">
        <f t="shared" si="220"/>
        <v>59420</v>
      </c>
      <c r="I438" s="249">
        <f t="shared" ca="1" si="237"/>
        <v>0</v>
      </c>
      <c r="J438" s="250" t="str">
        <f t="shared" ca="1" si="221"/>
        <v/>
      </c>
      <c r="K438" s="249" t="str">
        <f t="shared" ca="1" si="222"/>
        <v/>
      </c>
      <c r="L438" s="250" t="str">
        <f t="shared" ca="1" si="223"/>
        <v/>
      </c>
      <c r="M438" s="249" t="str">
        <f t="shared" ca="1" si="224"/>
        <v/>
      </c>
      <c r="N438" s="250" t="str">
        <f t="shared" ca="1" si="225"/>
        <v/>
      </c>
      <c r="O438" s="249" t="str">
        <f t="shared" ca="1" si="226"/>
        <v/>
      </c>
      <c r="P438" s="250" t="str">
        <f t="shared" ca="1" si="227"/>
        <v/>
      </c>
      <c r="Q438" s="249" t="str">
        <f t="shared" ca="1" si="228"/>
        <v/>
      </c>
      <c r="R438" s="250" t="str">
        <f t="shared" ca="1" si="229"/>
        <v/>
      </c>
      <c r="S438" s="249" t="str">
        <f t="shared" ca="1" si="230"/>
        <v/>
      </c>
      <c r="T438" s="250" t="str">
        <f t="shared" ca="1" si="231"/>
        <v/>
      </c>
      <c r="U438" s="249" t="str">
        <f t="shared" ca="1" si="232"/>
        <v/>
      </c>
      <c r="V438" s="250" t="str">
        <f t="shared" ca="1" si="233"/>
        <v/>
      </c>
      <c r="W438" s="249" t="str">
        <f t="shared" ca="1" si="234"/>
        <v/>
      </c>
      <c r="X438" s="250"/>
      <c r="Y438" s="249"/>
      <c r="Z438" s="250"/>
      <c r="AA438" s="249"/>
      <c r="AB438" s="250"/>
      <c r="AC438" s="249"/>
      <c r="AD438" s="250"/>
      <c r="AE438" s="249"/>
      <c r="AF438" s="250"/>
      <c r="AG438" s="249"/>
      <c r="AH438" s="250"/>
      <c r="AI438" s="249"/>
      <c r="AJ438" s="250"/>
      <c r="AK438" s="249"/>
      <c r="AL438" s="250"/>
      <c r="AM438" s="249"/>
      <c r="AN438" s="250"/>
      <c r="AO438" s="249"/>
      <c r="AP438" s="250"/>
      <c r="AQ438" s="249"/>
      <c r="AR438" s="250"/>
      <c r="AS438" s="249"/>
      <c r="AT438" s="250"/>
      <c r="AU438" s="249"/>
      <c r="AV438" s="250"/>
      <c r="AW438" s="249"/>
      <c r="AX438" s="250"/>
      <c r="AY438" s="249"/>
      <c r="AZ438" s="250"/>
      <c r="BA438" s="249"/>
      <c r="BB438" s="250"/>
      <c r="BC438" s="249"/>
      <c r="BD438" s="250"/>
      <c r="BE438" s="249"/>
      <c r="BF438" s="250"/>
      <c r="BG438" s="249"/>
      <c r="BH438" s="250"/>
      <c r="BI438" s="249"/>
      <c r="BJ438" s="250"/>
      <c r="BK438" s="249"/>
    </row>
    <row r="439" spans="1:63" s="301" customFormat="1" ht="21" customHeight="1" x14ac:dyDescent="0.2">
      <c r="A439" s="245" t="e">
        <f t="shared" si="238"/>
        <v>#VALUE!</v>
      </c>
      <c r="B439" s="246" t="s">
        <v>1296</v>
      </c>
      <c r="C439" s="247">
        <f t="shared" ca="1" si="217"/>
        <v>16000</v>
      </c>
      <c r="D439" s="250">
        <f t="shared" ca="1" si="218"/>
        <v>100950</v>
      </c>
      <c r="E439" s="249">
        <f t="shared" ca="1" si="235"/>
        <v>0</v>
      </c>
      <c r="F439" s="250" t="str">
        <f t="shared" si="219"/>
        <v/>
      </c>
      <c r="G439" s="249" t="str">
        <f t="shared" si="236"/>
        <v/>
      </c>
      <c r="H439" s="250">
        <f t="shared" si="220"/>
        <v>68950</v>
      </c>
      <c r="I439" s="249">
        <f t="shared" ca="1" si="237"/>
        <v>0</v>
      </c>
      <c r="J439" s="250" t="str">
        <f t="shared" ca="1" si="221"/>
        <v/>
      </c>
      <c r="K439" s="249" t="str">
        <f t="shared" ca="1" si="222"/>
        <v/>
      </c>
      <c r="L439" s="250" t="str">
        <f t="shared" ca="1" si="223"/>
        <v/>
      </c>
      <c r="M439" s="249" t="str">
        <f t="shared" ca="1" si="224"/>
        <v/>
      </c>
      <c r="N439" s="250" t="str">
        <f t="shared" ca="1" si="225"/>
        <v/>
      </c>
      <c r="O439" s="249" t="str">
        <f t="shared" ca="1" si="226"/>
        <v/>
      </c>
      <c r="P439" s="250" t="str">
        <f t="shared" ca="1" si="227"/>
        <v/>
      </c>
      <c r="Q439" s="249" t="str">
        <f t="shared" ca="1" si="228"/>
        <v/>
      </c>
      <c r="R439" s="250" t="str">
        <f t="shared" ca="1" si="229"/>
        <v/>
      </c>
      <c r="S439" s="249" t="str">
        <f t="shared" ca="1" si="230"/>
        <v/>
      </c>
      <c r="T439" s="250" t="str">
        <f t="shared" ca="1" si="231"/>
        <v/>
      </c>
      <c r="U439" s="249" t="str">
        <f t="shared" ca="1" si="232"/>
        <v/>
      </c>
      <c r="V439" s="250" t="str">
        <f t="shared" ca="1" si="233"/>
        <v/>
      </c>
      <c r="W439" s="249" t="str">
        <f t="shared" ca="1" si="234"/>
        <v/>
      </c>
      <c r="X439" s="250"/>
      <c r="Y439" s="249"/>
      <c r="Z439" s="250"/>
      <c r="AA439" s="249"/>
      <c r="AB439" s="250"/>
      <c r="AC439" s="249"/>
      <c r="AD439" s="250"/>
      <c r="AE439" s="249"/>
      <c r="AF439" s="250"/>
      <c r="AG439" s="249"/>
      <c r="AH439" s="250"/>
      <c r="AI439" s="249"/>
      <c r="AJ439" s="250"/>
      <c r="AK439" s="249"/>
      <c r="AL439" s="250"/>
      <c r="AM439" s="249"/>
      <c r="AN439" s="250"/>
      <c r="AO439" s="249"/>
      <c r="AP439" s="250"/>
      <c r="AQ439" s="249"/>
      <c r="AR439" s="250"/>
      <c r="AS439" s="249"/>
      <c r="AT439" s="250"/>
      <c r="AU439" s="249"/>
      <c r="AV439" s="250"/>
      <c r="AW439" s="249"/>
      <c r="AX439" s="250"/>
      <c r="AY439" s="249"/>
      <c r="AZ439" s="250"/>
      <c r="BA439" s="249"/>
      <c r="BB439" s="250"/>
      <c r="BC439" s="249"/>
      <c r="BD439" s="250"/>
      <c r="BE439" s="249"/>
      <c r="BF439" s="250"/>
      <c r="BG439" s="249"/>
      <c r="BH439" s="250"/>
      <c r="BI439" s="249"/>
      <c r="BJ439" s="250"/>
      <c r="BK439" s="249"/>
    </row>
    <row r="440" spans="1:63" s="301" customFormat="1" ht="21" customHeight="1" x14ac:dyDescent="0.2">
      <c r="A440" s="245" t="e">
        <f t="shared" si="238"/>
        <v>#VALUE!</v>
      </c>
      <c r="B440" s="246" t="s">
        <v>1297</v>
      </c>
      <c r="C440" s="247">
        <f t="shared" ca="1" si="217"/>
        <v>16740</v>
      </c>
      <c r="D440" s="250">
        <f t="shared" ca="1" si="218"/>
        <v>260100</v>
      </c>
      <c r="E440" s="249">
        <f t="shared" ca="1" si="235"/>
        <v>0</v>
      </c>
      <c r="F440" s="250" t="str">
        <f t="shared" si="219"/>
        <v/>
      </c>
      <c r="G440" s="249" t="str">
        <f t="shared" si="236"/>
        <v/>
      </c>
      <c r="H440" s="250">
        <f t="shared" si="220"/>
        <v>226620</v>
      </c>
      <c r="I440" s="249">
        <f t="shared" ca="1" si="237"/>
        <v>0</v>
      </c>
      <c r="J440" s="250" t="str">
        <f t="shared" ca="1" si="221"/>
        <v/>
      </c>
      <c r="K440" s="249" t="str">
        <f t="shared" ca="1" si="222"/>
        <v/>
      </c>
      <c r="L440" s="250" t="str">
        <f t="shared" ca="1" si="223"/>
        <v/>
      </c>
      <c r="M440" s="249" t="str">
        <f t="shared" ca="1" si="224"/>
        <v/>
      </c>
      <c r="N440" s="250" t="str">
        <f t="shared" ca="1" si="225"/>
        <v/>
      </c>
      <c r="O440" s="249" t="str">
        <f t="shared" ca="1" si="226"/>
        <v/>
      </c>
      <c r="P440" s="250" t="str">
        <f t="shared" ca="1" si="227"/>
        <v/>
      </c>
      <c r="Q440" s="249" t="str">
        <f t="shared" ca="1" si="228"/>
        <v/>
      </c>
      <c r="R440" s="250" t="str">
        <f t="shared" ca="1" si="229"/>
        <v/>
      </c>
      <c r="S440" s="249" t="str">
        <f t="shared" ca="1" si="230"/>
        <v/>
      </c>
      <c r="T440" s="250" t="str">
        <f t="shared" ca="1" si="231"/>
        <v/>
      </c>
      <c r="U440" s="249" t="str">
        <f t="shared" ca="1" si="232"/>
        <v/>
      </c>
      <c r="V440" s="250" t="str">
        <f t="shared" ca="1" si="233"/>
        <v/>
      </c>
      <c r="W440" s="249" t="str">
        <f t="shared" ca="1" si="234"/>
        <v/>
      </c>
      <c r="X440" s="250"/>
      <c r="Y440" s="249"/>
      <c r="Z440" s="250"/>
      <c r="AA440" s="249"/>
      <c r="AB440" s="250"/>
      <c r="AC440" s="249"/>
      <c r="AD440" s="250"/>
      <c r="AE440" s="249"/>
      <c r="AF440" s="250"/>
      <c r="AG440" s="249"/>
      <c r="AH440" s="250"/>
      <c r="AI440" s="249"/>
      <c r="AJ440" s="250"/>
      <c r="AK440" s="249"/>
      <c r="AL440" s="250"/>
      <c r="AM440" s="249"/>
      <c r="AN440" s="250"/>
      <c r="AO440" s="249"/>
      <c r="AP440" s="250"/>
      <c r="AQ440" s="249"/>
      <c r="AR440" s="250"/>
      <c r="AS440" s="249"/>
      <c r="AT440" s="250"/>
      <c r="AU440" s="249"/>
      <c r="AV440" s="250"/>
      <c r="AW440" s="249"/>
      <c r="AX440" s="250"/>
      <c r="AY440" s="249"/>
      <c r="AZ440" s="250"/>
      <c r="BA440" s="249"/>
      <c r="BB440" s="250"/>
      <c r="BC440" s="249"/>
      <c r="BD440" s="250"/>
      <c r="BE440" s="249"/>
      <c r="BF440" s="250"/>
      <c r="BG440" s="249"/>
      <c r="BH440" s="250"/>
      <c r="BI440" s="249"/>
      <c r="BJ440" s="250"/>
      <c r="BK440" s="249"/>
    </row>
    <row r="441" spans="1:63" s="301" customFormat="1" ht="21" customHeight="1" x14ac:dyDescent="0.2">
      <c r="A441" s="245" t="e">
        <f t="shared" si="238"/>
        <v>#VALUE!</v>
      </c>
      <c r="B441" s="246" t="s">
        <v>1298</v>
      </c>
      <c r="C441" s="247">
        <f t="shared" ca="1" si="217"/>
        <v>14195</v>
      </c>
      <c r="D441" s="250">
        <f t="shared" ca="1" si="218"/>
        <v>232780</v>
      </c>
      <c r="E441" s="249">
        <f t="shared" ca="1" si="235"/>
        <v>0</v>
      </c>
      <c r="F441" s="250" t="str">
        <f t="shared" si="219"/>
        <v/>
      </c>
      <c r="G441" s="249" t="str">
        <f t="shared" si="236"/>
        <v/>
      </c>
      <c r="H441" s="250">
        <f t="shared" si="220"/>
        <v>261170</v>
      </c>
      <c r="I441" s="249">
        <f t="shared" ca="1" si="237"/>
        <v>0</v>
      </c>
      <c r="J441" s="250" t="str">
        <f t="shared" ca="1" si="221"/>
        <v/>
      </c>
      <c r="K441" s="249" t="str">
        <f t="shared" ca="1" si="222"/>
        <v/>
      </c>
      <c r="L441" s="250" t="str">
        <f t="shared" ca="1" si="223"/>
        <v/>
      </c>
      <c r="M441" s="249" t="str">
        <f t="shared" ca="1" si="224"/>
        <v/>
      </c>
      <c r="N441" s="250" t="str">
        <f t="shared" ca="1" si="225"/>
        <v/>
      </c>
      <c r="O441" s="249" t="str">
        <f t="shared" ca="1" si="226"/>
        <v/>
      </c>
      <c r="P441" s="250" t="str">
        <f t="shared" ca="1" si="227"/>
        <v/>
      </c>
      <c r="Q441" s="249" t="str">
        <f t="shared" ca="1" si="228"/>
        <v/>
      </c>
      <c r="R441" s="250" t="str">
        <f t="shared" ca="1" si="229"/>
        <v/>
      </c>
      <c r="S441" s="249" t="str">
        <f t="shared" ca="1" si="230"/>
        <v/>
      </c>
      <c r="T441" s="250" t="str">
        <f t="shared" ca="1" si="231"/>
        <v/>
      </c>
      <c r="U441" s="249" t="str">
        <f t="shared" ca="1" si="232"/>
        <v/>
      </c>
      <c r="V441" s="250" t="str">
        <f t="shared" ca="1" si="233"/>
        <v/>
      </c>
      <c r="W441" s="249" t="str">
        <f t="shared" ca="1" si="234"/>
        <v/>
      </c>
      <c r="X441" s="250"/>
      <c r="Y441" s="249"/>
      <c r="Z441" s="250"/>
      <c r="AA441" s="249"/>
      <c r="AB441" s="250"/>
      <c r="AC441" s="249"/>
      <c r="AD441" s="250"/>
      <c r="AE441" s="249"/>
      <c r="AF441" s="250"/>
      <c r="AG441" s="249"/>
      <c r="AH441" s="250"/>
      <c r="AI441" s="249"/>
      <c r="AJ441" s="250"/>
      <c r="AK441" s="249"/>
      <c r="AL441" s="250"/>
      <c r="AM441" s="249"/>
      <c r="AN441" s="250"/>
      <c r="AO441" s="249"/>
      <c r="AP441" s="250"/>
      <c r="AQ441" s="249"/>
      <c r="AR441" s="250"/>
      <c r="AS441" s="249"/>
      <c r="AT441" s="250"/>
      <c r="AU441" s="249"/>
      <c r="AV441" s="250"/>
      <c r="AW441" s="249"/>
      <c r="AX441" s="250"/>
      <c r="AY441" s="249"/>
      <c r="AZ441" s="250"/>
      <c r="BA441" s="249"/>
      <c r="BB441" s="250"/>
      <c r="BC441" s="249"/>
      <c r="BD441" s="250"/>
      <c r="BE441" s="249"/>
      <c r="BF441" s="250"/>
      <c r="BG441" s="249"/>
      <c r="BH441" s="250"/>
      <c r="BI441" s="249"/>
      <c r="BJ441" s="250"/>
      <c r="BK441" s="249"/>
    </row>
    <row r="442" spans="1:63" s="301" customFormat="1" ht="21" customHeight="1" x14ac:dyDescent="0.2">
      <c r="A442" s="245" t="e">
        <f t="shared" si="238"/>
        <v>#VALUE!</v>
      </c>
      <c r="B442" s="246" t="s">
        <v>1299</v>
      </c>
      <c r="C442" s="247">
        <f t="shared" ca="1" si="217"/>
        <v>6872</v>
      </c>
      <c r="D442" s="250">
        <f t="shared" ca="1" si="218"/>
        <v>69996</v>
      </c>
      <c r="E442" s="249">
        <f t="shared" ca="1" si="235"/>
        <v>0</v>
      </c>
      <c r="F442" s="250" t="str">
        <f t="shared" si="219"/>
        <v/>
      </c>
      <c r="G442" s="249" t="str">
        <f t="shared" si="236"/>
        <v/>
      </c>
      <c r="H442" s="250">
        <f t="shared" si="220"/>
        <v>83740</v>
      </c>
      <c r="I442" s="249">
        <f t="shared" ca="1" si="237"/>
        <v>0</v>
      </c>
      <c r="J442" s="250" t="str">
        <f t="shared" ca="1" si="221"/>
        <v/>
      </c>
      <c r="K442" s="249" t="str">
        <f t="shared" ca="1" si="222"/>
        <v/>
      </c>
      <c r="L442" s="250" t="str">
        <f t="shared" ca="1" si="223"/>
        <v/>
      </c>
      <c r="M442" s="249" t="str">
        <f t="shared" ca="1" si="224"/>
        <v/>
      </c>
      <c r="N442" s="250" t="str">
        <f t="shared" ca="1" si="225"/>
        <v/>
      </c>
      <c r="O442" s="249" t="str">
        <f t="shared" ca="1" si="226"/>
        <v/>
      </c>
      <c r="P442" s="250" t="str">
        <f t="shared" ca="1" si="227"/>
        <v/>
      </c>
      <c r="Q442" s="249" t="str">
        <f t="shared" ca="1" si="228"/>
        <v/>
      </c>
      <c r="R442" s="250" t="str">
        <f t="shared" ca="1" si="229"/>
        <v/>
      </c>
      <c r="S442" s="249" t="str">
        <f t="shared" ca="1" si="230"/>
        <v/>
      </c>
      <c r="T442" s="250" t="str">
        <f t="shared" ca="1" si="231"/>
        <v/>
      </c>
      <c r="U442" s="249" t="str">
        <f t="shared" ca="1" si="232"/>
        <v/>
      </c>
      <c r="V442" s="250" t="str">
        <f t="shared" ca="1" si="233"/>
        <v/>
      </c>
      <c r="W442" s="249" t="str">
        <f t="shared" ca="1" si="234"/>
        <v/>
      </c>
      <c r="X442" s="250"/>
      <c r="Y442" s="249"/>
      <c r="Z442" s="250"/>
      <c r="AA442" s="249"/>
      <c r="AB442" s="250"/>
      <c r="AC442" s="249"/>
      <c r="AD442" s="250"/>
      <c r="AE442" s="249"/>
      <c r="AF442" s="250"/>
      <c r="AG442" s="249"/>
      <c r="AH442" s="250"/>
      <c r="AI442" s="249"/>
      <c r="AJ442" s="250"/>
      <c r="AK442" s="249"/>
      <c r="AL442" s="250"/>
      <c r="AM442" s="249"/>
      <c r="AN442" s="250"/>
      <c r="AO442" s="249"/>
      <c r="AP442" s="250"/>
      <c r="AQ442" s="249"/>
      <c r="AR442" s="250"/>
      <c r="AS442" s="249"/>
      <c r="AT442" s="250"/>
      <c r="AU442" s="249"/>
      <c r="AV442" s="250"/>
      <c r="AW442" s="249"/>
      <c r="AX442" s="250"/>
      <c r="AY442" s="249"/>
      <c r="AZ442" s="250"/>
      <c r="BA442" s="249"/>
      <c r="BB442" s="250"/>
      <c r="BC442" s="249"/>
      <c r="BD442" s="250"/>
      <c r="BE442" s="249"/>
      <c r="BF442" s="250"/>
      <c r="BG442" s="249"/>
      <c r="BH442" s="250"/>
      <c r="BI442" s="249"/>
      <c r="BJ442" s="250"/>
      <c r="BK442" s="249"/>
    </row>
    <row r="443" spans="1:63" s="301" customFormat="1" ht="21" customHeight="1" x14ac:dyDescent="0.2">
      <c r="A443" s="245" t="e">
        <f t="shared" si="238"/>
        <v>#VALUE!</v>
      </c>
      <c r="B443" s="246" t="s">
        <v>1300</v>
      </c>
      <c r="C443" s="247">
        <f t="shared" ca="1" si="217"/>
        <v>19131</v>
      </c>
      <c r="D443" s="250">
        <f t="shared" ca="1" si="218"/>
        <v>116506</v>
      </c>
      <c r="E443" s="249">
        <f t="shared" ca="1" si="235"/>
        <v>0</v>
      </c>
      <c r="F443" s="250" t="str">
        <f t="shared" si="219"/>
        <v/>
      </c>
      <c r="G443" s="249" t="str">
        <f t="shared" si="236"/>
        <v/>
      </c>
      <c r="H443" s="250">
        <f t="shared" si="220"/>
        <v>154768</v>
      </c>
      <c r="I443" s="249">
        <f t="shared" ca="1" si="237"/>
        <v>0</v>
      </c>
      <c r="J443" s="250" t="str">
        <f t="shared" ca="1" si="221"/>
        <v/>
      </c>
      <c r="K443" s="249" t="str">
        <f t="shared" ca="1" si="222"/>
        <v/>
      </c>
      <c r="L443" s="250" t="str">
        <f t="shared" ca="1" si="223"/>
        <v/>
      </c>
      <c r="M443" s="249" t="str">
        <f t="shared" ca="1" si="224"/>
        <v/>
      </c>
      <c r="N443" s="250" t="str">
        <f t="shared" ca="1" si="225"/>
        <v/>
      </c>
      <c r="O443" s="249" t="str">
        <f t="shared" ca="1" si="226"/>
        <v/>
      </c>
      <c r="P443" s="250" t="str">
        <f t="shared" ca="1" si="227"/>
        <v/>
      </c>
      <c r="Q443" s="249" t="str">
        <f t="shared" ca="1" si="228"/>
        <v/>
      </c>
      <c r="R443" s="250" t="str">
        <f t="shared" ca="1" si="229"/>
        <v/>
      </c>
      <c r="S443" s="249" t="str">
        <f t="shared" ca="1" si="230"/>
        <v/>
      </c>
      <c r="T443" s="250" t="str">
        <f t="shared" ca="1" si="231"/>
        <v/>
      </c>
      <c r="U443" s="249" t="str">
        <f t="shared" ca="1" si="232"/>
        <v/>
      </c>
      <c r="V443" s="250" t="str">
        <f t="shared" ca="1" si="233"/>
        <v/>
      </c>
      <c r="W443" s="249" t="str">
        <f t="shared" ca="1" si="234"/>
        <v/>
      </c>
      <c r="X443" s="250"/>
      <c r="Y443" s="249"/>
      <c r="Z443" s="250"/>
      <c r="AA443" s="249"/>
      <c r="AB443" s="250"/>
      <c r="AC443" s="249"/>
      <c r="AD443" s="250"/>
      <c r="AE443" s="249"/>
      <c r="AF443" s="250"/>
      <c r="AG443" s="249"/>
      <c r="AH443" s="250"/>
      <c r="AI443" s="249"/>
      <c r="AJ443" s="250"/>
      <c r="AK443" s="249"/>
      <c r="AL443" s="250"/>
      <c r="AM443" s="249"/>
      <c r="AN443" s="250"/>
      <c r="AO443" s="249"/>
      <c r="AP443" s="250"/>
      <c r="AQ443" s="249"/>
      <c r="AR443" s="250"/>
      <c r="AS443" s="249"/>
      <c r="AT443" s="250"/>
      <c r="AU443" s="249"/>
      <c r="AV443" s="250"/>
      <c r="AW443" s="249"/>
      <c r="AX443" s="250"/>
      <c r="AY443" s="249"/>
      <c r="AZ443" s="250"/>
      <c r="BA443" s="249"/>
      <c r="BB443" s="250"/>
      <c r="BC443" s="249"/>
      <c r="BD443" s="250"/>
      <c r="BE443" s="249"/>
      <c r="BF443" s="250"/>
      <c r="BG443" s="249"/>
      <c r="BH443" s="250"/>
      <c r="BI443" s="249"/>
      <c r="BJ443" s="250"/>
      <c r="BK443" s="249"/>
    </row>
    <row r="444" spans="1:63" s="301" customFormat="1" ht="21" customHeight="1" x14ac:dyDescent="0.2">
      <c r="A444" s="245" t="e">
        <f t="shared" si="238"/>
        <v>#VALUE!</v>
      </c>
      <c r="B444" s="246" t="s">
        <v>1301</v>
      </c>
      <c r="C444" s="247">
        <f t="shared" ca="1" si="217"/>
        <v>10200</v>
      </c>
      <c r="D444" s="250">
        <f t="shared" ca="1" si="218"/>
        <v>1134840</v>
      </c>
      <c r="E444" s="249">
        <f t="shared" ca="1" si="235"/>
        <v>0</v>
      </c>
      <c r="F444" s="250" t="str">
        <f t="shared" si="219"/>
        <v/>
      </c>
      <c r="G444" s="249" t="str">
        <f t="shared" si="236"/>
        <v/>
      </c>
      <c r="H444" s="250">
        <f t="shared" si="220"/>
        <v>1155240</v>
      </c>
      <c r="I444" s="249">
        <f t="shared" ca="1" si="237"/>
        <v>0</v>
      </c>
      <c r="J444" s="250" t="str">
        <f t="shared" ca="1" si="221"/>
        <v/>
      </c>
      <c r="K444" s="249" t="str">
        <f t="shared" ca="1" si="222"/>
        <v/>
      </c>
      <c r="L444" s="250" t="str">
        <f t="shared" ca="1" si="223"/>
        <v/>
      </c>
      <c r="M444" s="249" t="str">
        <f t="shared" ca="1" si="224"/>
        <v/>
      </c>
      <c r="N444" s="250" t="str">
        <f t="shared" ca="1" si="225"/>
        <v/>
      </c>
      <c r="O444" s="249" t="str">
        <f t="shared" ca="1" si="226"/>
        <v/>
      </c>
      <c r="P444" s="250" t="str">
        <f t="shared" ca="1" si="227"/>
        <v/>
      </c>
      <c r="Q444" s="249" t="str">
        <f t="shared" ca="1" si="228"/>
        <v/>
      </c>
      <c r="R444" s="250" t="str">
        <f t="shared" ca="1" si="229"/>
        <v/>
      </c>
      <c r="S444" s="249" t="str">
        <f t="shared" ca="1" si="230"/>
        <v/>
      </c>
      <c r="T444" s="250" t="str">
        <f t="shared" ca="1" si="231"/>
        <v/>
      </c>
      <c r="U444" s="249" t="str">
        <f t="shared" ca="1" si="232"/>
        <v/>
      </c>
      <c r="V444" s="250" t="str">
        <f t="shared" ca="1" si="233"/>
        <v/>
      </c>
      <c r="W444" s="249" t="str">
        <f t="shared" ca="1" si="234"/>
        <v/>
      </c>
      <c r="X444" s="250"/>
      <c r="Y444" s="249"/>
      <c r="Z444" s="250"/>
      <c r="AA444" s="249"/>
      <c r="AB444" s="250"/>
      <c r="AC444" s="249"/>
      <c r="AD444" s="250"/>
      <c r="AE444" s="249"/>
      <c r="AF444" s="250"/>
      <c r="AG444" s="249"/>
      <c r="AH444" s="250"/>
      <c r="AI444" s="249"/>
      <c r="AJ444" s="250"/>
      <c r="AK444" s="249"/>
      <c r="AL444" s="250"/>
      <c r="AM444" s="249"/>
      <c r="AN444" s="250"/>
      <c r="AO444" s="249"/>
      <c r="AP444" s="250"/>
      <c r="AQ444" s="249"/>
      <c r="AR444" s="250"/>
      <c r="AS444" s="249"/>
      <c r="AT444" s="250"/>
      <c r="AU444" s="249"/>
      <c r="AV444" s="250"/>
      <c r="AW444" s="249"/>
      <c r="AX444" s="250"/>
      <c r="AY444" s="249"/>
      <c r="AZ444" s="250"/>
      <c r="BA444" s="249"/>
      <c r="BB444" s="250"/>
      <c r="BC444" s="249"/>
      <c r="BD444" s="250"/>
      <c r="BE444" s="249"/>
      <c r="BF444" s="250"/>
      <c r="BG444" s="249"/>
      <c r="BH444" s="250"/>
      <c r="BI444" s="249"/>
      <c r="BJ444" s="250"/>
      <c r="BK444" s="249"/>
    </row>
    <row r="445" spans="1:63" s="301" customFormat="1" ht="21" customHeight="1" x14ac:dyDescent="0.2">
      <c r="A445" s="245" t="e">
        <f t="shared" si="238"/>
        <v>#VALUE!</v>
      </c>
      <c r="B445" s="246" t="s">
        <v>1302</v>
      </c>
      <c r="C445" s="247">
        <f t="shared" ca="1" si="217"/>
        <v>1780</v>
      </c>
      <c r="D445" s="250">
        <f t="shared" ca="1" si="218"/>
        <v>326700</v>
      </c>
      <c r="E445" s="249">
        <f t="shared" ca="1" si="235"/>
        <v>0</v>
      </c>
      <c r="F445" s="250" t="str">
        <f t="shared" si="219"/>
        <v/>
      </c>
      <c r="G445" s="249" t="str">
        <f t="shared" si="236"/>
        <v/>
      </c>
      <c r="H445" s="250">
        <f t="shared" si="220"/>
        <v>330260</v>
      </c>
      <c r="I445" s="249">
        <f t="shared" ca="1" si="237"/>
        <v>0</v>
      </c>
      <c r="J445" s="250" t="str">
        <f t="shared" ca="1" si="221"/>
        <v/>
      </c>
      <c r="K445" s="249" t="str">
        <f t="shared" ca="1" si="222"/>
        <v/>
      </c>
      <c r="L445" s="250" t="str">
        <f t="shared" ca="1" si="223"/>
        <v/>
      </c>
      <c r="M445" s="249" t="str">
        <f t="shared" ca="1" si="224"/>
        <v/>
      </c>
      <c r="N445" s="250" t="str">
        <f t="shared" ca="1" si="225"/>
        <v/>
      </c>
      <c r="O445" s="249" t="str">
        <f t="shared" ca="1" si="226"/>
        <v/>
      </c>
      <c r="P445" s="250" t="str">
        <f t="shared" ca="1" si="227"/>
        <v/>
      </c>
      <c r="Q445" s="249" t="str">
        <f t="shared" ca="1" si="228"/>
        <v/>
      </c>
      <c r="R445" s="250" t="str">
        <f t="shared" ca="1" si="229"/>
        <v/>
      </c>
      <c r="S445" s="249" t="str">
        <f t="shared" ca="1" si="230"/>
        <v/>
      </c>
      <c r="T445" s="250" t="str">
        <f t="shared" ca="1" si="231"/>
        <v/>
      </c>
      <c r="U445" s="249" t="str">
        <f t="shared" ca="1" si="232"/>
        <v/>
      </c>
      <c r="V445" s="250" t="str">
        <f t="shared" ca="1" si="233"/>
        <v/>
      </c>
      <c r="W445" s="249" t="str">
        <f t="shared" ca="1" si="234"/>
        <v/>
      </c>
      <c r="X445" s="250"/>
      <c r="Y445" s="249"/>
      <c r="Z445" s="250"/>
      <c r="AA445" s="249"/>
      <c r="AB445" s="250"/>
      <c r="AC445" s="249"/>
      <c r="AD445" s="250"/>
      <c r="AE445" s="249"/>
      <c r="AF445" s="250"/>
      <c r="AG445" s="249"/>
      <c r="AH445" s="250"/>
      <c r="AI445" s="249"/>
      <c r="AJ445" s="250"/>
      <c r="AK445" s="249"/>
      <c r="AL445" s="250"/>
      <c r="AM445" s="249"/>
      <c r="AN445" s="250"/>
      <c r="AO445" s="249"/>
      <c r="AP445" s="250"/>
      <c r="AQ445" s="249"/>
      <c r="AR445" s="250"/>
      <c r="AS445" s="249"/>
      <c r="AT445" s="250"/>
      <c r="AU445" s="249"/>
      <c r="AV445" s="250"/>
      <c r="AW445" s="249"/>
      <c r="AX445" s="250"/>
      <c r="AY445" s="249"/>
      <c r="AZ445" s="250"/>
      <c r="BA445" s="249"/>
      <c r="BB445" s="250"/>
      <c r="BC445" s="249"/>
      <c r="BD445" s="250"/>
      <c r="BE445" s="249"/>
      <c r="BF445" s="250"/>
      <c r="BG445" s="249"/>
      <c r="BH445" s="250"/>
      <c r="BI445" s="249"/>
      <c r="BJ445" s="250"/>
      <c r="BK445" s="249"/>
    </row>
    <row r="446" spans="1:63" s="301" customFormat="1" ht="21" customHeight="1" x14ac:dyDescent="0.2">
      <c r="A446" s="245" t="e">
        <f t="shared" si="238"/>
        <v>#VALUE!</v>
      </c>
      <c r="B446" s="246" t="s">
        <v>1303</v>
      </c>
      <c r="C446" s="247">
        <f t="shared" ca="1" si="217"/>
        <v>48080</v>
      </c>
      <c r="D446" s="250">
        <f t="shared" ca="1" si="218"/>
        <v>392720</v>
      </c>
      <c r="E446" s="249">
        <f t="shared" ca="1" si="235"/>
        <v>0</v>
      </c>
      <c r="F446" s="250" t="str">
        <f t="shared" si="219"/>
        <v/>
      </c>
      <c r="G446" s="249" t="str">
        <f t="shared" si="236"/>
        <v/>
      </c>
      <c r="H446" s="250">
        <f t="shared" si="220"/>
        <v>488880</v>
      </c>
      <c r="I446" s="249">
        <f t="shared" ca="1" si="237"/>
        <v>0</v>
      </c>
      <c r="J446" s="250" t="str">
        <f t="shared" ca="1" si="221"/>
        <v/>
      </c>
      <c r="K446" s="249" t="str">
        <f t="shared" ca="1" si="222"/>
        <v/>
      </c>
      <c r="L446" s="250" t="str">
        <f t="shared" ca="1" si="223"/>
        <v/>
      </c>
      <c r="M446" s="249" t="str">
        <f t="shared" ca="1" si="224"/>
        <v/>
      </c>
      <c r="N446" s="250" t="str">
        <f t="shared" ca="1" si="225"/>
        <v/>
      </c>
      <c r="O446" s="249" t="str">
        <f t="shared" ca="1" si="226"/>
        <v/>
      </c>
      <c r="P446" s="250" t="str">
        <f t="shared" ca="1" si="227"/>
        <v/>
      </c>
      <c r="Q446" s="249" t="str">
        <f t="shared" ca="1" si="228"/>
        <v/>
      </c>
      <c r="R446" s="250" t="str">
        <f t="shared" ca="1" si="229"/>
        <v/>
      </c>
      <c r="S446" s="249" t="str">
        <f t="shared" ca="1" si="230"/>
        <v/>
      </c>
      <c r="T446" s="250" t="str">
        <f t="shared" ca="1" si="231"/>
        <v/>
      </c>
      <c r="U446" s="249" t="str">
        <f t="shared" ca="1" si="232"/>
        <v/>
      </c>
      <c r="V446" s="250" t="str">
        <f t="shared" ca="1" si="233"/>
        <v/>
      </c>
      <c r="W446" s="249" t="str">
        <f t="shared" ca="1" si="234"/>
        <v/>
      </c>
      <c r="X446" s="250"/>
      <c r="Y446" s="249"/>
      <c r="Z446" s="250"/>
      <c r="AA446" s="249"/>
      <c r="AB446" s="250"/>
      <c r="AC446" s="249"/>
      <c r="AD446" s="250"/>
      <c r="AE446" s="249"/>
      <c r="AF446" s="250"/>
      <c r="AG446" s="249"/>
      <c r="AH446" s="250"/>
      <c r="AI446" s="249"/>
      <c r="AJ446" s="250"/>
      <c r="AK446" s="249"/>
      <c r="AL446" s="250"/>
      <c r="AM446" s="249"/>
      <c r="AN446" s="250"/>
      <c r="AO446" s="249"/>
      <c r="AP446" s="250"/>
      <c r="AQ446" s="249"/>
      <c r="AR446" s="250"/>
      <c r="AS446" s="249"/>
      <c r="AT446" s="250"/>
      <c r="AU446" s="249"/>
      <c r="AV446" s="250"/>
      <c r="AW446" s="249"/>
      <c r="AX446" s="250"/>
      <c r="AY446" s="249"/>
      <c r="AZ446" s="250"/>
      <c r="BA446" s="249"/>
      <c r="BB446" s="250"/>
      <c r="BC446" s="249"/>
      <c r="BD446" s="250"/>
      <c r="BE446" s="249"/>
      <c r="BF446" s="250"/>
      <c r="BG446" s="249"/>
      <c r="BH446" s="250"/>
      <c r="BI446" s="249"/>
      <c r="BJ446" s="250"/>
      <c r="BK446" s="249"/>
    </row>
    <row r="447" spans="1:63" s="301" customFormat="1" ht="21" customHeight="1" x14ac:dyDescent="0.2">
      <c r="A447" s="245" t="e">
        <f t="shared" si="238"/>
        <v>#VALUE!</v>
      </c>
      <c r="B447" s="246" t="s">
        <v>1304</v>
      </c>
      <c r="C447" s="247">
        <f t="shared" ca="1" si="217"/>
        <v>12167.5</v>
      </c>
      <c r="D447" s="250">
        <f t="shared" ca="1" si="218"/>
        <v>299710</v>
      </c>
      <c r="E447" s="249">
        <f t="shared" ca="1" si="235"/>
        <v>0</v>
      </c>
      <c r="F447" s="250" t="str">
        <f t="shared" si="219"/>
        <v/>
      </c>
      <c r="G447" s="249" t="str">
        <f t="shared" si="236"/>
        <v/>
      </c>
      <c r="H447" s="250">
        <f t="shared" si="220"/>
        <v>324045</v>
      </c>
      <c r="I447" s="249">
        <f t="shared" ca="1" si="237"/>
        <v>0</v>
      </c>
      <c r="J447" s="250" t="str">
        <f t="shared" ca="1" si="221"/>
        <v/>
      </c>
      <c r="K447" s="249" t="str">
        <f t="shared" ca="1" si="222"/>
        <v/>
      </c>
      <c r="L447" s="250" t="str">
        <f t="shared" ca="1" si="223"/>
        <v/>
      </c>
      <c r="M447" s="249" t="str">
        <f t="shared" ca="1" si="224"/>
        <v/>
      </c>
      <c r="N447" s="250" t="str">
        <f t="shared" ca="1" si="225"/>
        <v/>
      </c>
      <c r="O447" s="249" t="str">
        <f t="shared" ca="1" si="226"/>
        <v/>
      </c>
      <c r="P447" s="250" t="str">
        <f t="shared" ca="1" si="227"/>
        <v/>
      </c>
      <c r="Q447" s="249" t="str">
        <f t="shared" ca="1" si="228"/>
        <v/>
      </c>
      <c r="R447" s="250" t="str">
        <f t="shared" ca="1" si="229"/>
        <v/>
      </c>
      <c r="S447" s="249" t="str">
        <f t="shared" ca="1" si="230"/>
        <v/>
      </c>
      <c r="T447" s="250" t="str">
        <f t="shared" ca="1" si="231"/>
        <v/>
      </c>
      <c r="U447" s="249" t="str">
        <f t="shared" ca="1" si="232"/>
        <v/>
      </c>
      <c r="V447" s="250" t="str">
        <f t="shared" ca="1" si="233"/>
        <v/>
      </c>
      <c r="W447" s="249" t="str">
        <f t="shared" ca="1" si="234"/>
        <v/>
      </c>
      <c r="X447" s="250"/>
      <c r="Y447" s="249"/>
      <c r="Z447" s="250"/>
      <c r="AA447" s="249"/>
      <c r="AB447" s="250"/>
      <c r="AC447" s="249"/>
      <c r="AD447" s="250"/>
      <c r="AE447" s="249"/>
      <c r="AF447" s="250"/>
      <c r="AG447" s="249"/>
      <c r="AH447" s="250"/>
      <c r="AI447" s="249"/>
      <c r="AJ447" s="250"/>
      <c r="AK447" s="249"/>
      <c r="AL447" s="250"/>
      <c r="AM447" s="249"/>
      <c r="AN447" s="250"/>
      <c r="AO447" s="249"/>
      <c r="AP447" s="250"/>
      <c r="AQ447" s="249"/>
      <c r="AR447" s="250"/>
      <c r="AS447" s="249"/>
      <c r="AT447" s="250"/>
      <c r="AU447" s="249"/>
      <c r="AV447" s="250"/>
      <c r="AW447" s="249"/>
      <c r="AX447" s="250"/>
      <c r="AY447" s="249"/>
      <c r="AZ447" s="250"/>
      <c r="BA447" s="249"/>
      <c r="BB447" s="250"/>
      <c r="BC447" s="249"/>
      <c r="BD447" s="250"/>
      <c r="BE447" s="249"/>
      <c r="BF447" s="250"/>
      <c r="BG447" s="249"/>
      <c r="BH447" s="250"/>
      <c r="BI447" s="249"/>
      <c r="BJ447" s="250"/>
      <c r="BK447" s="249"/>
    </row>
    <row r="448" spans="1:63" s="301" customFormat="1" ht="21" customHeight="1" x14ac:dyDescent="0.2">
      <c r="A448" s="245" t="e">
        <f t="shared" si="238"/>
        <v>#VALUE!</v>
      </c>
      <c r="B448" s="246" t="s">
        <v>1310</v>
      </c>
      <c r="C448" s="247">
        <f t="shared" ca="1" si="217"/>
        <v>626400</v>
      </c>
      <c r="D448" s="250">
        <f t="shared" ca="1" si="218"/>
        <v>5280000</v>
      </c>
      <c r="E448" s="249">
        <f t="shared" ca="1" si="235"/>
        <v>0</v>
      </c>
      <c r="F448" s="250" t="str">
        <f t="shared" si="219"/>
        <v/>
      </c>
      <c r="G448" s="249" t="str">
        <f t="shared" si="236"/>
        <v/>
      </c>
      <c r="H448" s="250">
        <f t="shared" si="220"/>
        <v>4027200</v>
      </c>
      <c r="I448" s="249">
        <f t="shared" ca="1" si="237"/>
        <v>0</v>
      </c>
      <c r="J448" s="250" t="str">
        <f t="shared" ca="1" si="221"/>
        <v/>
      </c>
      <c r="K448" s="249" t="str">
        <f t="shared" ca="1" si="222"/>
        <v/>
      </c>
      <c r="L448" s="250" t="str">
        <f t="shared" ca="1" si="223"/>
        <v/>
      </c>
      <c r="M448" s="249" t="str">
        <f t="shared" ca="1" si="224"/>
        <v/>
      </c>
      <c r="N448" s="250" t="str">
        <f t="shared" ca="1" si="225"/>
        <v/>
      </c>
      <c r="O448" s="249" t="str">
        <f t="shared" ca="1" si="226"/>
        <v/>
      </c>
      <c r="P448" s="250" t="str">
        <f t="shared" ca="1" si="227"/>
        <v/>
      </c>
      <c r="Q448" s="249" t="str">
        <f t="shared" ca="1" si="228"/>
        <v/>
      </c>
      <c r="R448" s="250" t="str">
        <f t="shared" ca="1" si="229"/>
        <v/>
      </c>
      <c r="S448" s="249" t="str">
        <f t="shared" ca="1" si="230"/>
        <v/>
      </c>
      <c r="T448" s="250" t="str">
        <f t="shared" ca="1" si="231"/>
        <v/>
      </c>
      <c r="U448" s="249" t="str">
        <f t="shared" ca="1" si="232"/>
        <v/>
      </c>
      <c r="V448" s="250" t="str">
        <f t="shared" ca="1" si="233"/>
        <v/>
      </c>
      <c r="W448" s="249" t="str">
        <f t="shared" ca="1" si="234"/>
        <v/>
      </c>
      <c r="X448" s="250"/>
      <c r="Y448" s="249"/>
      <c r="Z448" s="250"/>
      <c r="AA448" s="249"/>
      <c r="AB448" s="250"/>
      <c r="AC448" s="249"/>
      <c r="AD448" s="250"/>
      <c r="AE448" s="249"/>
      <c r="AF448" s="250"/>
      <c r="AG448" s="249"/>
      <c r="AH448" s="250"/>
      <c r="AI448" s="249"/>
      <c r="AJ448" s="250"/>
      <c r="AK448" s="249"/>
      <c r="AL448" s="250"/>
      <c r="AM448" s="249"/>
      <c r="AN448" s="250"/>
      <c r="AO448" s="249"/>
      <c r="AP448" s="250"/>
      <c r="AQ448" s="249"/>
      <c r="AR448" s="250"/>
      <c r="AS448" s="249"/>
      <c r="AT448" s="250"/>
      <c r="AU448" s="249"/>
      <c r="AV448" s="250"/>
      <c r="AW448" s="249"/>
      <c r="AX448" s="250"/>
      <c r="AY448" s="249"/>
      <c r="AZ448" s="250"/>
      <c r="BA448" s="249"/>
      <c r="BB448" s="250"/>
      <c r="BC448" s="249"/>
      <c r="BD448" s="250"/>
      <c r="BE448" s="249"/>
      <c r="BF448" s="250"/>
      <c r="BG448" s="249"/>
      <c r="BH448" s="250"/>
      <c r="BI448" s="249"/>
      <c r="BJ448" s="250"/>
      <c r="BK448" s="249"/>
    </row>
    <row r="449" spans="1:63" s="301" customFormat="1" ht="21" customHeight="1" x14ac:dyDescent="0.2">
      <c r="A449" s="245" t="e">
        <f t="shared" si="238"/>
        <v>#VALUE!</v>
      </c>
      <c r="B449" s="246" t="s">
        <v>1312</v>
      </c>
      <c r="C449" s="247">
        <f t="shared" ca="1" si="217"/>
        <v>8254200</v>
      </c>
      <c r="D449" s="250">
        <f t="shared" ca="1" si="218"/>
        <v>35301600</v>
      </c>
      <c r="E449" s="249">
        <f t="shared" ca="1" si="235"/>
        <v>0</v>
      </c>
      <c r="F449" s="250" t="str">
        <f t="shared" si="219"/>
        <v/>
      </c>
      <c r="G449" s="249" t="str">
        <f t="shared" si="236"/>
        <v/>
      </c>
      <c r="H449" s="250">
        <f t="shared" si="220"/>
        <v>18793200</v>
      </c>
      <c r="I449" s="249">
        <f t="shared" ca="1" si="237"/>
        <v>0</v>
      </c>
      <c r="J449" s="250" t="str">
        <f t="shared" ca="1" si="221"/>
        <v/>
      </c>
      <c r="K449" s="249" t="str">
        <f t="shared" ca="1" si="222"/>
        <v/>
      </c>
      <c r="L449" s="250" t="str">
        <f t="shared" ca="1" si="223"/>
        <v/>
      </c>
      <c r="M449" s="249" t="str">
        <f t="shared" ca="1" si="224"/>
        <v/>
      </c>
      <c r="N449" s="250" t="str">
        <f t="shared" ca="1" si="225"/>
        <v/>
      </c>
      <c r="O449" s="249" t="str">
        <f t="shared" ca="1" si="226"/>
        <v/>
      </c>
      <c r="P449" s="250" t="str">
        <f t="shared" ca="1" si="227"/>
        <v/>
      </c>
      <c r="Q449" s="249" t="str">
        <f t="shared" ca="1" si="228"/>
        <v/>
      </c>
      <c r="R449" s="250" t="str">
        <f t="shared" ca="1" si="229"/>
        <v/>
      </c>
      <c r="S449" s="249" t="str">
        <f t="shared" ca="1" si="230"/>
        <v/>
      </c>
      <c r="T449" s="250" t="str">
        <f t="shared" ca="1" si="231"/>
        <v/>
      </c>
      <c r="U449" s="249" t="str">
        <f t="shared" ca="1" si="232"/>
        <v/>
      </c>
      <c r="V449" s="250" t="str">
        <f t="shared" ca="1" si="233"/>
        <v/>
      </c>
      <c r="W449" s="249" t="str">
        <f t="shared" ca="1" si="234"/>
        <v/>
      </c>
      <c r="X449" s="250"/>
      <c r="Y449" s="249"/>
      <c r="Z449" s="250"/>
      <c r="AA449" s="249"/>
      <c r="AB449" s="250"/>
      <c r="AC449" s="249"/>
      <c r="AD449" s="250"/>
      <c r="AE449" s="249"/>
      <c r="AF449" s="250"/>
      <c r="AG449" s="249"/>
      <c r="AH449" s="250"/>
      <c r="AI449" s="249"/>
      <c r="AJ449" s="250"/>
      <c r="AK449" s="249"/>
      <c r="AL449" s="250"/>
      <c r="AM449" s="249"/>
      <c r="AN449" s="250"/>
      <c r="AO449" s="249"/>
      <c r="AP449" s="250"/>
      <c r="AQ449" s="249"/>
      <c r="AR449" s="250"/>
      <c r="AS449" s="249"/>
      <c r="AT449" s="250"/>
      <c r="AU449" s="249"/>
      <c r="AV449" s="250"/>
      <c r="AW449" s="249"/>
      <c r="AX449" s="250"/>
      <c r="AY449" s="249"/>
      <c r="AZ449" s="250"/>
      <c r="BA449" s="249"/>
      <c r="BB449" s="250"/>
      <c r="BC449" s="249"/>
      <c r="BD449" s="250"/>
      <c r="BE449" s="249"/>
      <c r="BF449" s="250"/>
      <c r="BG449" s="249"/>
      <c r="BH449" s="250"/>
      <c r="BI449" s="249"/>
      <c r="BJ449" s="250"/>
      <c r="BK449" s="249"/>
    </row>
    <row r="450" spans="1:63" s="301" customFormat="1" ht="21" customHeight="1" x14ac:dyDescent="0.2">
      <c r="A450" s="245" t="e">
        <f t="shared" si="238"/>
        <v>#VALUE!</v>
      </c>
      <c r="B450" s="246" t="s">
        <v>1313</v>
      </c>
      <c r="C450" s="247">
        <f t="shared" ca="1" si="217"/>
        <v>1504400</v>
      </c>
      <c r="D450" s="250">
        <f t="shared" ca="1" si="218"/>
        <v>6069920</v>
      </c>
      <c r="E450" s="249">
        <f t="shared" ca="1" si="235"/>
        <v>0</v>
      </c>
      <c r="F450" s="250" t="str">
        <f t="shared" si="219"/>
        <v/>
      </c>
      <c r="G450" s="249" t="str">
        <f t="shared" si="236"/>
        <v/>
      </c>
      <c r="H450" s="250">
        <f t="shared" si="220"/>
        <v>9078720</v>
      </c>
      <c r="I450" s="249">
        <f t="shared" ca="1" si="237"/>
        <v>0</v>
      </c>
      <c r="J450" s="250" t="str">
        <f t="shared" ca="1" si="221"/>
        <v/>
      </c>
      <c r="K450" s="249" t="str">
        <f t="shared" ca="1" si="222"/>
        <v/>
      </c>
      <c r="L450" s="250" t="str">
        <f t="shared" ca="1" si="223"/>
        <v/>
      </c>
      <c r="M450" s="249" t="str">
        <f t="shared" ca="1" si="224"/>
        <v/>
      </c>
      <c r="N450" s="250" t="str">
        <f t="shared" ca="1" si="225"/>
        <v/>
      </c>
      <c r="O450" s="249" t="str">
        <f t="shared" ca="1" si="226"/>
        <v/>
      </c>
      <c r="P450" s="250" t="str">
        <f t="shared" ca="1" si="227"/>
        <v/>
      </c>
      <c r="Q450" s="249" t="str">
        <f t="shared" ca="1" si="228"/>
        <v/>
      </c>
      <c r="R450" s="250" t="str">
        <f t="shared" ca="1" si="229"/>
        <v/>
      </c>
      <c r="S450" s="249" t="str">
        <f t="shared" ca="1" si="230"/>
        <v/>
      </c>
      <c r="T450" s="250" t="str">
        <f t="shared" ca="1" si="231"/>
        <v/>
      </c>
      <c r="U450" s="249" t="str">
        <f t="shared" ca="1" si="232"/>
        <v/>
      </c>
      <c r="V450" s="250" t="str">
        <f t="shared" ca="1" si="233"/>
        <v/>
      </c>
      <c r="W450" s="249" t="str">
        <f t="shared" ca="1" si="234"/>
        <v/>
      </c>
      <c r="X450" s="250"/>
      <c r="Y450" s="249"/>
      <c r="Z450" s="250"/>
      <c r="AA450" s="249"/>
      <c r="AB450" s="250"/>
      <c r="AC450" s="249"/>
      <c r="AD450" s="250"/>
      <c r="AE450" s="249"/>
      <c r="AF450" s="250"/>
      <c r="AG450" s="249"/>
      <c r="AH450" s="250"/>
      <c r="AI450" s="249"/>
      <c r="AJ450" s="250"/>
      <c r="AK450" s="249"/>
      <c r="AL450" s="250"/>
      <c r="AM450" s="249"/>
      <c r="AN450" s="250"/>
      <c r="AO450" s="249"/>
      <c r="AP450" s="250"/>
      <c r="AQ450" s="249"/>
      <c r="AR450" s="250"/>
      <c r="AS450" s="249"/>
      <c r="AT450" s="250"/>
      <c r="AU450" s="249"/>
      <c r="AV450" s="250"/>
      <c r="AW450" s="249"/>
      <c r="AX450" s="250"/>
      <c r="AY450" s="249"/>
      <c r="AZ450" s="250"/>
      <c r="BA450" s="249"/>
      <c r="BB450" s="250"/>
      <c r="BC450" s="249"/>
      <c r="BD450" s="250"/>
      <c r="BE450" s="249"/>
      <c r="BF450" s="250"/>
      <c r="BG450" s="249"/>
      <c r="BH450" s="250"/>
      <c r="BI450" s="249"/>
      <c r="BJ450" s="250"/>
      <c r="BK450" s="249"/>
    </row>
    <row r="451" spans="1:63" s="301" customFormat="1" ht="21" customHeight="1" x14ac:dyDescent="0.2">
      <c r="A451" s="245" t="e">
        <f t="shared" si="238"/>
        <v>#VALUE!</v>
      </c>
      <c r="B451" s="246" t="s">
        <v>1315</v>
      </c>
      <c r="C451" s="247">
        <f t="shared" ca="1" si="217"/>
        <v>192920</v>
      </c>
      <c r="D451" s="250">
        <f t="shared" ca="1" si="218"/>
        <v>2120272</v>
      </c>
      <c r="E451" s="249">
        <f t="shared" ca="1" si="235"/>
        <v>0</v>
      </c>
      <c r="F451" s="250" t="str">
        <f t="shared" si="219"/>
        <v/>
      </c>
      <c r="G451" s="249" t="str">
        <f t="shared" si="236"/>
        <v/>
      </c>
      <c r="H451" s="250">
        <f t="shared" si="220"/>
        <v>2506112</v>
      </c>
      <c r="I451" s="249">
        <f t="shared" ca="1" si="237"/>
        <v>0</v>
      </c>
      <c r="J451" s="250" t="str">
        <f t="shared" ca="1" si="221"/>
        <v/>
      </c>
      <c r="K451" s="249" t="str">
        <f t="shared" ca="1" si="222"/>
        <v/>
      </c>
      <c r="L451" s="250" t="str">
        <f t="shared" ca="1" si="223"/>
        <v/>
      </c>
      <c r="M451" s="249" t="str">
        <f t="shared" ca="1" si="224"/>
        <v/>
      </c>
      <c r="N451" s="250" t="str">
        <f t="shared" ca="1" si="225"/>
        <v/>
      </c>
      <c r="O451" s="249" t="str">
        <f t="shared" ca="1" si="226"/>
        <v/>
      </c>
      <c r="P451" s="250" t="str">
        <f t="shared" ca="1" si="227"/>
        <v/>
      </c>
      <c r="Q451" s="249" t="str">
        <f t="shared" ca="1" si="228"/>
        <v/>
      </c>
      <c r="R451" s="250" t="str">
        <f t="shared" ca="1" si="229"/>
        <v/>
      </c>
      <c r="S451" s="249" t="str">
        <f t="shared" ca="1" si="230"/>
        <v/>
      </c>
      <c r="T451" s="250" t="str">
        <f t="shared" ca="1" si="231"/>
        <v/>
      </c>
      <c r="U451" s="249" t="str">
        <f t="shared" ca="1" si="232"/>
        <v/>
      </c>
      <c r="V451" s="250" t="str">
        <f t="shared" ca="1" si="233"/>
        <v/>
      </c>
      <c r="W451" s="249" t="str">
        <f t="shared" ca="1" si="234"/>
        <v/>
      </c>
      <c r="X451" s="250"/>
      <c r="Y451" s="249"/>
      <c r="Z451" s="250"/>
      <c r="AA451" s="249"/>
      <c r="AB451" s="250"/>
      <c r="AC451" s="249"/>
      <c r="AD451" s="250"/>
      <c r="AE451" s="249"/>
      <c r="AF451" s="250"/>
      <c r="AG451" s="249"/>
      <c r="AH451" s="250"/>
      <c r="AI451" s="249"/>
      <c r="AJ451" s="250"/>
      <c r="AK451" s="249"/>
      <c r="AL451" s="250"/>
      <c r="AM451" s="249"/>
      <c r="AN451" s="250"/>
      <c r="AO451" s="249"/>
      <c r="AP451" s="250"/>
      <c r="AQ451" s="249"/>
      <c r="AR451" s="250"/>
      <c r="AS451" s="249"/>
      <c r="AT451" s="250"/>
      <c r="AU451" s="249"/>
      <c r="AV451" s="250"/>
      <c r="AW451" s="249"/>
      <c r="AX451" s="250"/>
      <c r="AY451" s="249"/>
      <c r="AZ451" s="250"/>
      <c r="BA451" s="249"/>
      <c r="BB451" s="250"/>
      <c r="BC451" s="249"/>
      <c r="BD451" s="250"/>
      <c r="BE451" s="249"/>
      <c r="BF451" s="250"/>
      <c r="BG451" s="249"/>
      <c r="BH451" s="250"/>
      <c r="BI451" s="249"/>
      <c r="BJ451" s="250"/>
      <c r="BK451" s="249"/>
    </row>
    <row r="452" spans="1:63" s="301" customFormat="1" ht="21" customHeight="1" x14ac:dyDescent="0.2">
      <c r="A452" s="245" t="e">
        <f t="shared" si="238"/>
        <v>#VALUE!</v>
      </c>
      <c r="B452" s="246" t="s">
        <v>1316</v>
      </c>
      <c r="C452" s="247">
        <f t="shared" ca="1" si="217"/>
        <v>675.5</v>
      </c>
      <c r="D452" s="250">
        <f t="shared" ca="1" si="218"/>
        <v>3851</v>
      </c>
      <c r="E452" s="249">
        <f t="shared" ca="1" si="235"/>
        <v>0</v>
      </c>
      <c r="F452" s="250" t="str">
        <f t="shared" si="219"/>
        <v/>
      </c>
      <c r="G452" s="249" t="str">
        <f t="shared" si="236"/>
        <v/>
      </c>
      <c r="H452" s="250">
        <f t="shared" si="220"/>
        <v>5202</v>
      </c>
      <c r="I452" s="249">
        <f t="shared" ca="1" si="237"/>
        <v>0</v>
      </c>
      <c r="J452" s="250" t="str">
        <f t="shared" ca="1" si="221"/>
        <v/>
      </c>
      <c r="K452" s="249" t="str">
        <f t="shared" ca="1" si="222"/>
        <v/>
      </c>
      <c r="L452" s="250" t="str">
        <f t="shared" ca="1" si="223"/>
        <v/>
      </c>
      <c r="M452" s="249" t="str">
        <f t="shared" ca="1" si="224"/>
        <v/>
      </c>
      <c r="N452" s="250" t="str">
        <f t="shared" ca="1" si="225"/>
        <v/>
      </c>
      <c r="O452" s="249" t="str">
        <f t="shared" ca="1" si="226"/>
        <v/>
      </c>
      <c r="P452" s="250" t="str">
        <f t="shared" ca="1" si="227"/>
        <v/>
      </c>
      <c r="Q452" s="249" t="str">
        <f t="shared" ca="1" si="228"/>
        <v/>
      </c>
      <c r="R452" s="250" t="str">
        <f t="shared" ca="1" si="229"/>
        <v/>
      </c>
      <c r="S452" s="249" t="str">
        <f t="shared" ca="1" si="230"/>
        <v/>
      </c>
      <c r="T452" s="250" t="str">
        <f t="shared" ca="1" si="231"/>
        <v/>
      </c>
      <c r="U452" s="249" t="str">
        <f t="shared" ca="1" si="232"/>
        <v/>
      </c>
      <c r="V452" s="250" t="str">
        <f t="shared" ca="1" si="233"/>
        <v/>
      </c>
      <c r="W452" s="249" t="str">
        <f t="shared" ca="1" si="234"/>
        <v/>
      </c>
      <c r="X452" s="250"/>
      <c r="Y452" s="249"/>
      <c r="Z452" s="250"/>
      <c r="AA452" s="249"/>
      <c r="AB452" s="250"/>
      <c r="AC452" s="249"/>
      <c r="AD452" s="250"/>
      <c r="AE452" s="249"/>
      <c r="AF452" s="250"/>
      <c r="AG452" s="249"/>
      <c r="AH452" s="250"/>
      <c r="AI452" s="249"/>
      <c r="AJ452" s="250"/>
      <c r="AK452" s="249"/>
      <c r="AL452" s="250"/>
      <c r="AM452" s="249"/>
      <c r="AN452" s="250"/>
      <c r="AO452" s="249"/>
      <c r="AP452" s="250"/>
      <c r="AQ452" s="249"/>
      <c r="AR452" s="250"/>
      <c r="AS452" s="249"/>
      <c r="AT452" s="250"/>
      <c r="AU452" s="249"/>
      <c r="AV452" s="250"/>
      <c r="AW452" s="249"/>
      <c r="AX452" s="250"/>
      <c r="AY452" s="249"/>
      <c r="AZ452" s="250"/>
      <c r="BA452" s="249"/>
      <c r="BB452" s="250"/>
      <c r="BC452" s="249"/>
      <c r="BD452" s="250"/>
      <c r="BE452" s="249"/>
      <c r="BF452" s="250"/>
      <c r="BG452" s="249"/>
      <c r="BH452" s="250"/>
      <c r="BI452" s="249"/>
      <c r="BJ452" s="250"/>
      <c r="BK452" s="249"/>
    </row>
    <row r="453" spans="1:63" s="301" customFormat="1" ht="21" customHeight="1" x14ac:dyDescent="0.2">
      <c r="A453" s="245" t="e">
        <f t="shared" si="238"/>
        <v>#VALUE!</v>
      </c>
      <c r="B453" s="246" t="s">
        <v>1325</v>
      </c>
      <c r="C453" s="247">
        <f t="shared" ca="1" si="217"/>
        <v>17775</v>
      </c>
      <c r="D453" s="250">
        <f t="shared" ca="1" si="218"/>
        <v>423360</v>
      </c>
      <c r="E453" s="249">
        <f t="shared" ca="1" si="235"/>
        <v>0</v>
      </c>
      <c r="F453" s="250" t="str">
        <f t="shared" si="219"/>
        <v/>
      </c>
      <c r="G453" s="249" t="str">
        <f t="shared" si="236"/>
        <v/>
      </c>
      <c r="H453" s="250">
        <f t="shared" si="220"/>
        <v>387810</v>
      </c>
      <c r="I453" s="249">
        <f t="shared" ca="1" si="237"/>
        <v>0</v>
      </c>
      <c r="J453" s="250" t="str">
        <f t="shared" ca="1" si="221"/>
        <v/>
      </c>
      <c r="K453" s="249" t="str">
        <f t="shared" ca="1" si="222"/>
        <v/>
      </c>
      <c r="L453" s="250" t="str">
        <f t="shared" ca="1" si="223"/>
        <v/>
      </c>
      <c r="M453" s="249" t="str">
        <f t="shared" ca="1" si="224"/>
        <v/>
      </c>
      <c r="N453" s="250" t="str">
        <f t="shared" ca="1" si="225"/>
        <v/>
      </c>
      <c r="O453" s="249" t="str">
        <f t="shared" ca="1" si="226"/>
        <v/>
      </c>
      <c r="P453" s="250" t="str">
        <f t="shared" ca="1" si="227"/>
        <v/>
      </c>
      <c r="Q453" s="249" t="str">
        <f t="shared" ca="1" si="228"/>
        <v/>
      </c>
      <c r="R453" s="250" t="str">
        <f t="shared" ca="1" si="229"/>
        <v/>
      </c>
      <c r="S453" s="249" t="str">
        <f t="shared" ca="1" si="230"/>
        <v/>
      </c>
      <c r="T453" s="250" t="str">
        <f t="shared" ca="1" si="231"/>
        <v/>
      </c>
      <c r="U453" s="249" t="str">
        <f t="shared" ca="1" si="232"/>
        <v/>
      </c>
      <c r="V453" s="250" t="str">
        <f t="shared" ca="1" si="233"/>
        <v/>
      </c>
      <c r="W453" s="249" t="str">
        <f t="shared" ca="1" si="234"/>
        <v/>
      </c>
      <c r="X453" s="250"/>
      <c r="Y453" s="249"/>
      <c r="Z453" s="250"/>
      <c r="AA453" s="249"/>
      <c r="AB453" s="250"/>
      <c r="AC453" s="249"/>
      <c r="AD453" s="250"/>
      <c r="AE453" s="249"/>
      <c r="AF453" s="250"/>
      <c r="AG453" s="249"/>
      <c r="AH453" s="250"/>
      <c r="AI453" s="249"/>
      <c r="AJ453" s="250"/>
      <c r="AK453" s="249"/>
      <c r="AL453" s="250"/>
      <c r="AM453" s="249"/>
      <c r="AN453" s="250"/>
      <c r="AO453" s="249"/>
      <c r="AP453" s="250"/>
      <c r="AQ453" s="249"/>
      <c r="AR453" s="250"/>
      <c r="AS453" s="249"/>
      <c r="AT453" s="250"/>
      <c r="AU453" s="249"/>
      <c r="AV453" s="250"/>
      <c r="AW453" s="249"/>
      <c r="AX453" s="250"/>
      <c r="AY453" s="249"/>
      <c r="AZ453" s="250"/>
      <c r="BA453" s="249"/>
      <c r="BB453" s="250"/>
      <c r="BC453" s="249"/>
      <c r="BD453" s="250"/>
      <c r="BE453" s="249"/>
      <c r="BF453" s="250"/>
      <c r="BG453" s="249"/>
      <c r="BH453" s="250"/>
      <c r="BI453" s="249"/>
      <c r="BJ453" s="250"/>
      <c r="BK453" s="249"/>
    </row>
    <row r="454" spans="1:63" s="301" customFormat="1" ht="21" customHeight="1" x14ac:dyDescent="0.2">
      <c r="A454" s="245" t="e">
        <f t="shared" si="238"/>
        <v>#VALUE!</v>
      </c>
      <c r="B454" s="246" t="s">
        <v>1326</v>
      </c>
      <c r="C454" s="247">
        <f t="shared" ref="C454:C517" ca="1" si="239">IF(B454="","",IF($L$4="Media aritmética",ROUND(AVERAGE(D454,F454,H454,J454,L454,N454,P454,R454,T454,V454,X454,Z454,AB454,AF454,AH454,AD454,AJ454,AL454,AN454,AP454,AR454),2),ROUND(_xlfn.STDEV.P(D454,F454,H454,J454,L454,N454,P454,R454,T454,V454,X454,Z454,AB454,AF454,AH454,AD454,AJ454,AL454,AN454,AP454,AR454),2)))</f>
        <v>46500</v>
      </c>
      <c r="D454" s="250">
        <f t="shared" ref="D454:D517" ca="1" si="240">IF($D$8="Habilitado",IF($B454="","",ROUND(VLOOKUP($B454,UNITARIO_1,17,FALSE),2)),"")</f>
        <v>3298800</v>
      </c>
      <c r="E454" s="249">
        <f t="shared" ca="1" si="235"/>
        <v>0</v>
      </c>
      <c r="F454" s="250" t="str">
        <f t="shared" ref="F454:F517" si="241">IF($F$8="Habilitado",IF($B454="","",ROUND(VLOOKUP($B454,UNITARIO_2,17,FALSE),2)),"")</f>
        <v/>
      </c>
      <c r="G454" s="249" t="str">
        <f t="shared" si="236"/>
        <v/>
      </c>
      <c r="H454" s="250">
        <f t="shared" ref="H454:H517" si="242">IF($H$8="Habilitado",IF($B454="","",ROUND(VLOOKUP($B454,UNITARIO_3,17,FALSE),2)),"")</f>
        <v>3205800</v>
      </c>
      <c r="I454" s="249">
        <f t="shared" ca="1" si="237"/>
        <v>0</v>
      </c>
      <c r="J454" s="250" t="str">
        <f t="shared" ref="J454:J517" ca="1" si="243">IF($J$8="Habilitado",IF($B454="","",ROUND(VLOOKUP($B454,UNITARIO_4,5,FALSE),2)),"")</f>
        <v/>
      </c>
      <c r="K454" s="249" t="str">
        <f t="shared" ref="K454:K517" ca="1" si="244">IF($B454="","",IF(J454="","",IF($L$4="Media aritmética",(J454&lt;=$C454)*($H$5/$C$5)+(J454&gt;$C454)*0,IF(AND(ROUND(AVERAGE($D454,$F454,$H454,$J454,$L454,$N454,$P454,$R454,$T454,$V454,$X454,$Z454,$AB454,$AD454,$AF454,$AH454,$AJ454,AL454,AN454,AP454,AR454,AT454,AV454,AX454,AZ454,BB454,BD454,BF454,BH454,BJ454),2)-$C454/2&lt;=J454,(ROUND(AVERAGE($D454,$F454,$H454,$J454,$L454,$N454,$P454,$R454,$T454,$V454,$X454,$Z454,$AB454,$AD454,$AF454,$AH454,$AJ454,AL454,AN454,AP454,AR454,AT454,AV454,AX454,AZ454,BB454,BD454,BF454,BH454,BJ454),2)+$C454/2&gt;J454)),($H$5/$C$5),0))))</f>
        <v/>
      </c>
      <c r="L454" s="250" t="str">
        <f t="shared" ref="L454:L517" ca="1" si="245">IF($L$8="Habilitado",IF($B454="","",ROUND(VLOOKUP($B454,UNITARIO_5,5,FALSE),2)),"")</f>
        <v/>
      </c>
      <c r="M454" s="249" t="str">
        <f t="shared" ref="M454:M517" ca="1" si="246">IF($B454="","",IF(L454="","",IF($L$4="Media aritmética",(L454&lt;=$C454)*($H$5/$C$5)+(L454&gt;$C454)*0,IF(AND(ROUND(AVERAGE($D454,$F454,$H454,$J454,$L454,$N454,$P454,$R454,$T454,$V454,$X454,$Z454,$AB454,$AD454,$AF454,$AH454,$AJ454,AL454,AN454,AP454,AR454,AT454,AV454,AX454,AZ454,BB454,BD454,BF454,BH454,BJ454),2)-$C454/2&lt;=L454,(ROUND(AVERAGE($D454,$F454,$H454,$J454,$L454,$N454,$P454,$R454,$T454,$V454,$X454,$Z454,$AB454,$AD454,$AF454,$AH454,$AJ454,AL454,AN454,AP454,AR454,AT454,AV454,AX454,AZ454,BB454,BD454,BF454,BH454,BJ454),2)+$C454/2&gt;L454)),($H$5/$C$5),0))))</f>
        <v/>
      </c>
      <c r="N454" s="250" t="str">
        <f t="shared" ref="N454:N517" ca="1" si="247">IF($N$8="Habilitado",IF($B454="","",ROUND(VLOOKUP($B454,UNITARIO_6,5,FALSE),2)),"")</f>
        <v/>
      </c>
      <c r="O454" s="249" t="str">
        <f t="shared" ref="O454:O517" ca="1" si="248">IF($B454="","",IF(N454="","",IF($L$4="Media aritmética",(N454&lt;=$C454)*($H$5/$C$5)+(N454&gt;$C454)*0,IF(AND(ROUND(AVERAGE($D454,$F454,$H454,$J454,$L454,$N454,$P454,$R454,$T454,$V454,$X454,$Z454,$AB454,$AD454,$AF454,$AH454,$AJ454,AL454,AN454,AP454,AR454,AT454,AV454,AX454,AZ454,BB454,BD454,BF454,BH454,BJ454),2)-$C454/2&lt;=N454,(ROUND(AVERAGE($D454,$F454,$H454,$J454,$L454,$N454,$P454,$R454,$T454,$V454,$X454,$Z454,$AB454,$AD454,$AF454,$AH454,$AJ454,AL454,AN454,AP454,AR454,AT454,AV454,AX454,AZ454,BB454,BD454,BF454,BH454,BJ454),2)+$C454/2&gt;N454)),($H$5/$C$5),0))))</f>
        <v/>
      </c>
      <c r="P454" s="250" t="str">
        <f t="shared" ref="P454:P517" ca="1" si="249">IF($P$8="Habilitado",IF($B454="","",ROUND(VLOOKUP($B454,UNITARIO_7,5,FALSE),2)),"")</f>
        <v/>
      </c>
      <c r="Q454" s="249" t="str">
        <f t="shared" ref="Q454:Q517" ca="1" si="250">IF($B454="","",IF(P454="","",IF($L$4="Media aritmética",(P454&lt;=$C454)*($H$5/$C$5)+(P454&gt;$C454)*0,IF(AND(ROUND(AVERAGE($D454,$F454,$H454,$J454,$L454,$N454,$P454,$R454,$T454,$V454,$X454,$Z454,$AB454,$AD454,$AF454,$AH454,$AJ454,AL454,AN454,AP454,AR454,AT454,AV454,AX454,AZ454,BB454,BD454,BF454,BH454,BJ454),2)-$C454/2&lt;=P454,(ROUND(AVERAGE($D454,$F454,$H454,$J454,$L454,$N454,$P454,$R454,$T454,$V454,$X454,$Z454,$AB454,$AD454,$AF454,$AH454,$AJ454,AL454,AN454,AP454,AR454,AT454,AV454,AX454,AZ454,BB454,BD454,BF454,BH454,BJ454),2)+$C454/2&gt;P454)),($H$5/$C$5),0))))</f>
        <v/>
      </c>
      <c r="R454" s="250" t="str">
        <f t="shared" ref="R454:R517" ca="1" si="251">IF($R$8="Habilitado",IF($B454="","",ROUND(VLOOKUP($B454,UNITARIO_8,5,FALSE),2)),"")</f>
        <v/>
      </c>
      <c r="S454" s="249" t="str">
        <f t="shared" ref="S454:S517" ca="1" si="252">IF($B454="","",IF(R454="","",IF($L$4="Media aritmética",(R454&lt;=$C454)*($H$5/$C$5)+(R454&gt;$C454)*0,IF(AND(ROUND(AVERAGE($D454,$F454,$H454,$J454,$L454,$N454,$P454,$R454,$T454,$V454,$X454,$Z454,$AB454,$AD454,$AF454,$AH454,$AJ454,AL454,AN454,AP454,AR454,AT454,AV454,AX454,AZ454,BB454,BD454,BF454,BH454,BJ454),2)-$C454/2&lt;=R454,(ROUND(AVERAGE($D454,$F454,$H454,$J454,$L454,$N454,$P454,$R454,$T454,$V454,$X454,$Z454,$AB454,$AD454,$AF454,$AH454,$AJ454,AL454,AN454,AP454,AR454,AT454,AV454,AX454,AZ454,BB454,BD454,BF454,BH454,BJ454),2)+$C454/2&gt;R454)),($H$5/$C$5),0))))</f>
        <v/>
      </c>
      <c r="T454" s="250" t="str">
        <f t="shared" ref="T454:T517" ca="1" si="253">IF($T$8="Habilitado",IF($B454="","",ROUND(VLOOKUP($B454,UNITARIO_9,5,FALSE),2)),"")</f>
        <v/>
      </c>
      <c r="U454" s="249" t="str">
        <f t="shared" ref="U454:U517" ca="1" si="254">IF($B454="","",IF(T454="","",IF($L$4="Media aritmética",(T454&lt;=$C454)*($H$5/$C$5)+(T454&gt;$C454)*0,IF(AND(ROUND(AVERAGE($D454,$F454,$H454,$J454,$L454,$N454,$P454,$R454,$T454,$V454,$X454,$Z454,$AB454,$AD454,$AF454,$AH454,$AJ454,AL454,AN454,AP454,AR454,AT454,AV454,AX454,AZ454,BB454,BD454,BF454,BH454,BJ454),2)-$C454/2&lt;=T454,(ROUND(AVERAGE($D454,$F454,$H454,$J454,$L454,$N454,$P454,$R454,$T454,$V454,$X454,$Z454,$AB454,$AD454,$AF454,$AH454,$AJ454,AL454,AN454,AP454,AR454,AT454,AV454,AX454,AZ454,BB454,BD454,BF454,BH454,BJ454),2)+$C454/2&gt;T454)),($H$5/$C$5),0))))</f>
        <v/>
      </c>
      <c r="V454" s="250" t="str">
        <f t="shared" ref="V454:V517" ca="1" si="255">IF($V$8="Habilitado",IF($B454="","",ROUND(VLOOKUP($B454,UNITARIO_10,5,FALSE),2)),"")</f>
        <v/>
      </c>
      <c r="W454" s="249" t="str">
        <f t="shared" ref="W454:W517" ca="1" si="256">IF($B454="","",IF(V454="","",IF($L$4="Media aritmética",(V454&lt;=$C454)*($H$5/$C$5)+(V454&gt;$C454)*0,IF(AND(ROUND(AVERAGE($D454,$F454,$H454,$J454,$L454,$N454,$P454,$R454,$T454,$V454,$X454,$Z454,$AB454,$AD454,$AF454,$AH454,$AJ454,AL454,AN454,AP454,AR454,AT454,AV454,AX454,AZ454,BB454,BD454,BF454,BH454,BJ454),2)-$C454/2&lt;=V454,(ROUND(AVERAGE($D454,$F454,$H454,$J454,$L454,$N454,$P454,$R454,$T454,$V454,$X454,$Z454,$AB454,$AD454,$AF454,$AH454,$AJ454,AL454,AN454,AP454,AR454,AT454,AV454,AX454,AZ454,BB454,BD454,BF454,BH454,BJ454),2)+$C454/2&gt;V454)),($H$5/$C$5),0))))</f>
        <v/>
      </c>
      <c r="X454" s="250"/>
      <c r="Y454" s="249"/>
      <c r="Z454" s="250"/>
      <c r="AA454" s="249"/>
      <c r="AB454" s="250"/>
      <c r="AC454" s="249"/>
      <c r="AD454" s="250"/>
      <c r="AE454" s="249"/>
      <c r="AF454" s="250"/>
      <c r="AG454" s="249"/>
      <c r="AH454" s="250"/>
      <c r="AI454" s="249"/>
      <c r="AJ454" s="250"/>
      <c r="AK454" s="249"/>
      <c r="AL454" s="250"/>
      <c r="AM454" s="249"/>
      <c r="AN454" s="250"/>
      <c r="AO454" s="249"/>
      <c r="AP454" s="250"/>
      <c r="AQ454" s="249"/>
      <c r="AR454" s="250"/>
      <c r="AS454" s="249"/>
      <c r="AT454" s="250"/>
      <c r="AU454" s="249"/>
      <c r="AV454" s="250"/>
      <c r="AW454" s="249"/>
      <c r="AX454" s="250"/>
      <c r="AY454" s="249"/>
      <c r="AZ454" s="250"/>
      <c r="BA454" s="249"/>
      <c r="BB454" s="250"/>
      <c r="BC454" s="249"/>
      <c r="BD454" s="250"/>
      <c r="BE454" s="249"/>
      <c r="BF454" s="250"/>
      <c r="BG454" s="249"/>
      <c r="BH454" s="250"/>
      <c r="BI454" s="249"/>
      <c r="BJ454" s="250"/>
      <c r="BK454" s="249"/>
    </row>
    <row r="455" spans="1:63" s="301" customFormat="1" ht="21" customHeight="1" x14ac:dyDescent="0.2">
      <c r="A455" s="245" t="e">
        <f t="shared" si="238"/>
        <v>#VALUE!</v>
      </c>
      <c r="B455" s="246" t="s">
        <v>1327</v>
      </c>
      <c r="C455" s="247">
        <f t="shared" ca="1" si="239"/>
        <v>29740</v>
      </c>
      <c r="D455" s="250">
        <f t="shared" ca="1" si="240"/>
        <v>898520</v>
      </c>
      <c r="E455" s="249">
        <f t="shared" ref="E455:E518" ca="1" si="257">IF($B455="","",IF(D455="","",IF($L$4="Media aritmética",(D455&lt;=$C455)*($H$5/$C$5)+(D455&gt;$C455)*0,IF(AND(ROUND(AVERAGE($D455,$F455,$H455),2)-$C455/2&lt;=D455,(ROUND(AVERAGE($D455,$F455,$H455),2)+$C455/2&gt;D455)),($H$5/$C$5),0))))</f>
        <v>0</v>
      </c>
      <c r="F455" s="250" t="str">
        <f t="shared" si="241"/>
        <v/>
      </c>
      <c r="G455" s="249" t="str">
        <f t="shared" ref="G455:G518" si="258">IF($B455="","",IF(F455="","",IF($L$4="Media aritmética",(F455&lt;=$C455)*($H$5/$C$5)+(F455&gt;$C455)*0,IF(AND(ROUND(AVERAGE($D455,$F455,$H455),2)-$C455/2&lt;=F455,(ROUND(AVERAGE($D455,$F455,$H455),2)+$C455/2&gt;F455)),($H$5/$C$5),0))))</f>
        <v/>
      </c>
      <c r="H455" s="250">
        <f t="shared" si="242"/>
        <v>958000</v>
      </c>
      <c r="I455" s="249">
        <f t="shared" ref="I455:I518" ca="1" si="259">IF($B455="","",IF(H455="","",IF($L$4="Media aritmética",(H455&lt;=$C455)*($H$5/$C$5)+(H455&gt;$C455)*0,IF(AND(ROUND(AVERAGE($D455,$F455,$H455),2)-$C455/2&lt;=H455,(ROUND(AVERAGE($D455,$F455,$H455),2)+$C455/2&gt;H455)),($H$5/$C$5),0))))</f>
        <v>0</v>
      </c>
      <c r="J455" s="250" t="str">
        <f t="shared" ca="1" si="243"/>
        <v/>
      </c>
      <c r="K455" s="249" t="str">
        <f t="shared" ca="1" si="244"/>
        <v/>
      </c>
      <c r="L455" s="250" t="str">
        <f t="shared" ca="1" si="245"/>
        <v/>
      </c>
      <c r="M455" s="249" t="str">
        <f t="shared" ca="1" si="246"/>
        <v/>
      </c>
      <c r="N455" s="250" t="str">
        <f t="shared" ca="1" si="247"/>
        <v/>
      </c>
      <c r="O455" s="249" t="str">
        <f t="shared" ca="1" si="248"/>
        <v/>
      </c>
      <c r="P455" s="250" t="str">
        <f t="shared" ca="1" si="249"/>
        <v/>
      </c>
      <c r="Q455" s="249" t="str">
        <f t="shared" ca="1" si="250"/>
        <v/>
      </c>
      <c r="R455" s="250" t="str">
        <f t="shared" ca="1" si="251"/>
        <v/>
      </c>
      <c r="S455" s="249" t="str">
        <f t="shared" ca="1" si="252"/>
        <v/>
      </c>
      <c r="T455" s="250" t="str">
        <f t="shared" ca="1" si="253"/>
        <v/>
      </c>
      <c r="U455" s="249" t="str">
        <f t="shared" ca="1" si="254"/>
        <v/>
      </c>
      <c r="V455" s="250" t="str">
        <f t="shared" ca="1" si="255"/>
        <v/>
      </c>
      <c r="W455" s="249" t="str">
        <f t="shared" ca="1" si="256"/>
        <v/>
      </c>
      <c r="X455" s="250"/>
      <c r="Y455" s="249"/>
      <c r="Z455" s="250"/>
      <c r="AA455" s="249"/>
      <c r="AB455" s="250"/>
      <c r="AC455" s="249"/>
      <c r="AD455" s="250"/>
      <c r="AE455" s="249"/>
      <c r="AF455" s="250"/>
      <c r="AG455" s="249"/>
      <c r="AH455" s="250"/>
      <c r="AI455" s="249"/>
      <c r="AJ455" s="250"/>
      <c r="AK455" s="249"/>
      <c r="AL455" s="250"/>
      <c r="AM455" s="249"/>
      <c r="AN455" s="250"/>
      <c r="AO455" s="249"/>
      <c r="AP455" s="250"/>
      <c r="AQ455" s="249"/>
      <c r="AR455" s="250"/>
      <c r="AS455" s="249"/>
      <c r="AT455" s="250"/>
      <c r="AU455" s="249"/>
      <c r="AV455" s="250"/>
      <c r="AW455" s="249"/>
      <c r="AX455" s="250"/>
      <c r="AY455" s="249"/>
      <c r="AZ455" s="250"/>
      <c r="BA455" s="249"/>
      <c r="BB455" s="250"/>
      <c r="BC455" s="249"/>
      <c r="BD455" s="250"/>
      <c r="BE455" s="249"/>
      <c r="BF455" s="250"/>
      <c r="BG455" s="249"/>
      <c r="BH455" s="250"/>
      <c r="BI455" s="249"/>
      <c r="BJ455" s="250"/>
      <c r="BK455" s="249"/>
    </row>
    <row r="456" spans="1:63" s="301" customFormat="1" ht="21" customHeight="1" x14ac:dyDescent="0.2">
      <c r="A456" s="245" t="e">
        <f t="shared" ref="A456:A519" si="260">+A455+1</f>
        <v>#VALUE!</v>
      </c>
      <c r="B456" s="246" t="s">
        <v>1328</v>
      </c>
      <c r="C456" s="247">
        <f t="shared" ca="1" si="239"/>
        <v>482375</v>
      </c>
      <c r="D456" s="250">
        <f t="shared" ca="1" si="240"/>
        <v>7348750</v>
      </c>
      <c r="E456" s="249">
        <f t="shared" ca="1" si="257"/>
        <v>0</v>
      </c>
      <c r="F456" s="250" t="str">
        <f t="shared" si="241"/>
        <v/>
      </c>
      <c r="G456" s="249" t="str">
        <f t="shared" si="258"/>
        <v/>
      </c>
      <c r="H456" s="250">
        <f t="shared" si="242"/>
        <v>8313500</v>
      </c>
      <c r="I456" s="249">
        <f t="shared" ca="1" si="259"/>
        <v>0</v>
      </c>
      <c r="J456" s="250" t="str">
        <f t="shared" ca="1" si="243"/>
        <v/>
      </c>
      <c r="K456" s="249" t="str">
        <f t="shared" ca="1" si="244"/>
        <v/>
      </c>
      <c r="L456" s="250" t="str">
        <f t="shared" ca="1" si="245"/>
        <v/>
      </c>
      <c r="M456" s="249" t="str">
        <f t="shared" ca="1" si="246"/>
        <v/>
      </c>
      <c r="N456" s="250" t="str">
        <f t="shared" ca="1" si="247"/>
        <v/>
      </c>
      <c r="O456" s="249" t="str">
        <f t="shared" ca="1" si="248"/>
        <v/>
      </c>
      <c r="P456" s="250" t="str">
        <f t="shared" ca="1" si="249"/>
        <v/>
      </c>
      <c r="Q456" s="249" t="str">
        <f t="shared" ca="1" si="250"/>
        <v/>
      </c>
      <c r="R456" s="250" t="str">
        <f t="shared" ca="1" si="251"/>
        <v/>
      </c>
      <c r="S456" s="249" t="str">
        <f t="shared" ca="1" si="252"/>
        <v/>
      </c>
      <c r="T456" s="250" t="str">
        <f t="shared" ca="1" si="253"/>
        <v/>
      </c>
      <c r="U456" s="249" t="str">
        <f t="shared" ca="1" si="254"/>
        <v/>
      </c>
      <c r="V456" s="250" t="str">
        <f t="shared" ca="1" si="255"/>
        <v/>
      </c>
      <c r="W456" s="249" t="str">
        <f t="shared" ca="1" si="256"/>
        <v/>
      </c>
      <c r="X456" s="250"/>
      <c r="Y456" s="249"/>
      <c r="Z456" s="250"/>
      <c r="AA456" s="249"/>
      <c r="AB456" s="250"/>
      <c r="AC456" s="249"/>
      <c r="AD456" s="250"/>
      <c r="AE456" s="249"/>
      <c r="AF456" s="250"/>
      <c r="AG456" s="249"/>
      <c r="AH456" s="250"/>
      <c r="AI456" s="249"/>
      <c r="AJ456" s="250"/>
      <c r="AK456" s="249"/>
      <c r="AL456" s="250"/>
      <c r="AM456" s="249"/>
      <c r="AN456" s="250"/>
      <c r="AO456" s="249"/>
      <c r="AP456" s="250"/>
      <c r="AQ456" s="249"/>
      <c r="AR456" s="250"/>
      <c r="AS456" s="249"/>
      <c r="AT456" s="250"/>
      <c r="AU456" s="249"/>
      <c r="AV456" s="250"/>
      <c r="AW456" s="249"/>
      <c r="AX456" s="250"/>
      <c r="AY456" s="249"/>
      <c r="AZ456" s="250"/>
      <c r="BA456" s="249"/>
      <c r="BB456" s="250"/>
      <c r="BC456" s="249"/>
      <c r="BD456" s="250"/>
      <c r="BE456" s="249"/>
      <c r="BF456" s="250"/>
      <c r="BG456" s="249"/>
      <c r="BH456" s="250"/>
      <c r="BI456" s="249"/>
      <c r="BJ456" s="250"/>
      <c r="BK456" s="249"/>
    </row>
    <row r="457" spans="1:63" s="301" customFormat="1" ht="21" customHeight="1" x14ac:dyDescent="0.2">
      <c r="A457" s="245" t="e">
        <f t="shared" si="260"/>
        <v>#VALUE!</v>
      </c>
      <c r="B457" s="246" t="s">
        <v>1330</v>
      </c>
      <c r="C457" s="247">
        <f t="shared" ca="1" si="239"/>
        <v>283200</v>
      </c>
      <c r="D457" s="250">
        <f t="shared" ca="1" si="240"/>
        <v>1890750</v>
      </c>
      <c r="E457" s="249">
        <f t="shared" ca="1" si="257"/>
        <v>0</v>
      </c>
      <c r="F457" s="250" t="str">
        <f t="shared" si="241"/>
        <v/>
      </c>
      <c r="G457" s="249" t="str">
        <f t="shared" si="258"/>
        <v/>
      </c>
      <c r="H457" s="250">
        <f t="shared" si="242"/>
        <v>1324350</v>
      </c>
      <c r="I457" s="249">
        <f t="shared" ca="1" si="259"/>
        <v>0</v>
      </c>
      <c r="J457" s="250" t="str">
        <f t="shared" ca="1" si="243"/>
        <v/>
      </c>
      <c r="K457" s="249" t="str">
        <f t="shared" ca="1" si="244"/>
        <v/>
      </c>
      <c r="L457" s="250" t="str">
        <f t="shared" ca="1" si="245"/>
        <v/>
      </c>
      <c r="M457" s="249" t="str">
        <f t="shared" ca="1" si="246"/>
        <v/>
      </c>
      <c r="N457" s="250" t="str">
        <f t="shared" ca="1" si="247"/>
        <v/>
      </c>
      <c r="O457" s="249" t="str">
        <f t="shared" ca="1" si="248"/>
        <v/>
      </c>
      <c r="P457" s="250" t="str">
        <f t="shared" ca="1" si="249"/>
        <v/>
      </c>
      <c r="Q457" s="249" t="str">
        <f t="shared" ca="1" si="250"/>
        <v/>
      </c>
      <c r="R457" s="250" t="str">
        <f t="shared" ca="1" si="251"/>
        <v/>
      </c>
      <c r="S457" s="249" t="str">
        <f t="shared" ca="1" si="252"/>
        <v/>
      </c>
      <c r="T457" s="250" t="str">
        <f t="shared" ca="1" si="253"/>
        <v/>
      </c>
      <c r="U457" s="249" t="str">
        <f t="shared" ca="1" si="254"/>
        <v/>
      </c>
      <c r="V457" s="250" t="str">
        <f t="shared" ca="1" si="255"/>
        <v/>
      </c>
      <c r="W457" s="249" t="str">
        <f t="shared" ca="1" si="256"/>
        <v/>
      </c>
      <c r="X457" s="250"/>
      <c r="Y457" s="249"/>
      <c r="Z457" s="250"/>
      <c r="AA457" s="249"/>
      <c r="AB457" s="250"/>
      <c r="AC457" s="249"/>
      <c r="AD457" s="250"/>
      <c r="AE457" s="249"/>
      <c r="AF457" s="250"/>
      <c r="AG457" s="249"/>
      <c r="AH457" s="250"/>
      <c r="AI457" s="249"/>
      <c r="AJ457" s="250"/>
      <c r="AK457" s="249"/>
      <c r="AL457" s="250"/>
      <c r="AM457" s="249"/>
      <c r="AN457" s="250"/>
      <c r="AO457" s="249"/>
      <c r="AP457" s="250"/>
      <c r="AQ457" s="249"/>
      <c r="AR457" s="250"/>
      <c r="AS457" s="249"/>
      <c r="AT457" s="250"/>
      <c r="AU457" s="249"/>
      <c r="AV457" s="250"/>
      <c r="AW457" s="249"/>
      <c r="AX457" s="250"/>
      <c r="AY457" s="249"/>
      <c r="AZ457" s="250"/>
      <c r="BA457" s="249"/>
      <c r="BB457" s="250"/>
      <c r="BC457" s="249"/>
      <c r="BD457" s="250"/>
      <c r="BE457" s="249"/>
      <c r="BF457" s="250"/>
      <c r="BG457" s="249"/>
      <c r="BH457" s="250"/>
      <c r="BI457" s="249"/>
      <c r="BJ457" s="250"/>
      <c r="BK457" s="249"/>
    </row>
    <row r="458" spans="1:63" s="301" customFormat="1" ht="21" customHeight="1" x14ac:dyDescent="0.2">
      <c r="A458" s="245" t="e">
        <f t="shared" si="260"/>
        <v>#VALUE!</v>
      </c>
      <c r="B458" s="246" t="s">
        <v>1331</v>
      </c>
      <c r="C458" s="247">
        <f t="shared" ca="1" si="239"/>
        <v>21810</v>
      </c>
      <c r="D458" s="250">
        <f t="shared" ca="1" si="240"/>
        <v>464370</v>
      </c>
      <c r="E458" s="249">
        <f t="shared" ca="1" si="257"/>
        <v>0</v>
      </c>
      <c r="F458" s="250" t="str">
        <f t="shared" si="241"/>
        <v/>
      </c>
      <c r="G458" s="249" t="str">
        <f t="shared" si="258"/>
        <v/>
      </c>
      <c r="H458" s="250">
        <f t="shared" si="242"/>
        <v>420750</v>
      </c>
      <c r="I458" s="249">
        <f t="shared" ca="1" si="259"/>
        <v>0</v>
      </c>
      <c r="J458" s="250" t="str">
        <f t="shared" ca="1" si="243"/>
        <v/>
      </c>
      <c r="K458" s="249" t="str">
        <f t="shared" ca="1" si="244"/>
        <v/>
      </c>
      <c r="L458" s="250" t="str">
        <f t="shared" ca="1" si="245"/>
        <v/>
      </c>
      <c r="M458" s="249" t="str">
        <f t="shared" ca="1" si="246"/>
        <v/>
      </c>
      <c r="N458" s="250" t="str">
        <f t="shared" ca="1" si="247"/>
        <v/>
      </c>
      <c r="O458" s="249" t="str">
        <f t="shared" ca="1" si="248"/>
        <v/>
      </c>
      <c r="P458" s="250" t="str">
        <f t="shared" ca="1" si="249"/>
        <v/>
      </c>
      <c r="Q458" s="249" t="str">
        <f t="shared" ca="1" si="250"/>
        <v/>
      </c>
      <c r="R458" s="250" t="str">
        <f t="shared" ca="1" si="251"/>
        <v/>
      </c>
      <c r="S458" s="249" t="str">
        <f t="shared" ca="1" si="252"/>
        <v/>
      </c>
      <c r="T458" s="250" t="str">
        <f t="shared" ca="1" si="253"/>
        <v/>
      </c>
      <c r="U458" s="249" t="str">
        <f t="shared" ca="1" si="254"/>
        <v/>
      </c>
      <c r="V458" s="250" t="str">
        <f t="shared" ca="1" si="255"/>
        <v/>
      </c>
      <c r="W458" s="249" t="str">
        <f t="shared" ca="1" si="256"/>
        <v/>
      </c>
      <c r="X458" s="250"/>
      <c r="Y458" s="249"/>
      <c r="Z458" s="250"/>
      <c r="AA458" s="249"/>
      <c r="AB458" s="250"/>
      <c r="AC458" s="249"/>
      <c r="AD458" s="250"/>
      <c r="AE458" s="249"/>
      <c r="AF458" s="250"/>
      <c r="AG458" s="249"/>
      <c r="AH458" s="250"/>
      <c r="AI458" s="249"/>
      <c r="AJ458" s="250"/>
      <c r="AK458" s="249"/>
      <c r="AL458" s="250"/>
      <c r="AM458" s="249"/>
      <c r="AN458" s="250"/>
      <c r="AO458" s="249"/>
      <c r="AP458" s="250"/>
      <c r="AQ458" s="249"/>
      <c r="AR458" s="250"/>
      <c r="AS458" s="249"/>
      <c r="AT458" s="250"/>
      <c r="AU458" s="249"/>
      <c r="AV458" s="250"/>
      <c r="AW458" s="249"/>
      <c r="AX458" s="250"/>
      <c r="AY458" s="249"/>
      <c r="AZ458" s="250"/>
      <c r="BA458" s="249"/>
      <c r="BB458" s="250"/>
      <c r="BC458" s="249"/>
      <c r="BD458" s="250"/>
      <c r="BE458" s="249"/>
      <c r="BF458" s="250"/>
      <c r="BG458" s="249"/>
      <c r="BH458" s="250"/>
      <c r="BI458" s="249"/>
      <c r="BJ458" s="250"/>
      <c r="BK458" s="249"/>
    </row>
    <row r="459" spans="1:63" s="301" customFormat="1" ht="21" customHeight="1" x14ac:dyDescent="0.2">
      <c r="A459" s="245" t="e">
        <f t="shared" si="260"/>
        <v>#VALUE!</v>
      </c>
      <c r="B459" s="246" t="s">
        <v>1333</v>
      </c>
      <c r="C459" s="247">
        <f t="shared" ca="1" si="239"/>
        <v>44300</v>
      </c>
      <c r="D459" s="250">
        <f t="shared" ca="1" si="240"/>
        <v>163020</v>
      </c>
      <c r="E459" s="249">
        <f t="shared" ca="1" si="257"/>
        <v>0</v>
      </c>
      <c r="F459" s="250" t="str">
        <f t="shared" si="241"/>
        <v/>
      </c>
      <c r="G459" s="249" t="str">
        <f t="shared" si="258"/>
        <v/>
      </c>
      <c r="H459" s="250">
        <f t="shared" si="242"/>
        <v>74420</v>
      </c>
      <c r="I459" s="249">
        <f t="shared" ca="1" si="259"/>
        <v>0</v>
      </c>
      <c r="J459" s="250" t="str">
        <f t="shared" ca="1" si="243"/>
        <v/>
      </c>
      <c r="K459" s="249" t="str">
        <f t="shared" ca="1" si="244"/>
        <v/>
      </c>
      <c r="L459" s="250" t="str">
        <f t="shared" ca="1" si="245"/>
        <v/>
      </c>
      <c r="M459" s="249" t="str">
        <f t="shared" ca="1" si="246"/>
        <v/>
      </c>
      <c r="N459" s="250" t="str">
        <f t="shared" ca="1" si="247"/>
        <v/>
      </c>
      <c r="O459" s="249" t="str">
        <f t="shared" ca="1" si="248"/>
        <v/>
      </c>
      <c r="P459" s="250" t="str">
        <f t="shared" ca="1" si="249"/>
        <v/>
      </c>
      <c r="Q459" s="249" t="str">
        <f t="shared" ca="1" si="250"/>
        <v/>
      </c>
      <c r="R459" s="250" t="str">
        <f t="shared" ca="1" si="251"/>
        <v/>
      </c>
      <c r="S459" s="249" t="str">
        <f t="shared" ca="1" si="252"/>
        <v/>
      </c>
      <c r="T459" s="250" t="str">
        <f t="shared" ca="1" si="253"/>
        <v/>
      </c>
      <c r="U459" s="249" t="str">
        <f t="shared" ca="1" si="254"/>
        <v/>
      </c>
      <c r="V459" s="250" t="str">
        <f t="shared" ca="1" si="255"/>
        <v/>
      </c>
      <c r="W459" s="249" t="str">
        <f t="shared" ca="1" si="256"/>
        <v/>
      </c>
      <c r="X459" s="250"/>
      <c r="Y459" s="249"/>
      <c r="Z459" s="250"/>
      <c r="AA459" s="249"/>
      <c r="AB459" s="250"/>
      <c r="AC459" s="249"/>
      <c r="AD459" s="250"/>
      <c r="AE459" s="249"/>
      <c r="AF459" s="250"/>
      <c r="AG459" s="249"/>
      <c r="AH459" s="250"/>
      <c r="AI459" s="249"/>
      <c r="AJ459" s="250"/>
      <c r="AK459" s="249"/>
      <c r="AL459" s="250"/>
      <c r="AM459" s="249"/>
      <c r="AN459" s="250"/>
      <c r="AO459" s="249"/>
      <c r="AP459" s="250"/>
      <c r="AQ459" s="249"/>
      <c r="AR459" s="250"/>
      <c r="AS459" s="249"/>
      <c r="AT459" s="250"/>
      <c r="AU459" s="249"/>
      <c r="AV459" s="250"/>
      <c r="AW459" s="249"/>
      <c r="AX459" s="250"/>
      <c r="AY459" s="249"/>
      <c r="AZ459" s="250"/>
      <c r="BA459" s="249"/>
      <c r="BB459" s="250"/>
      <c r="BC459" s="249"/>
      <c r="BD459" s="250"/>
      <c r="BE459" s="249"/>
      <c r="BF459" s="250"/>
      <c r="BG459" s="249"/>
      <c r="BH459" s="250"/>
      <c r="BI459" s="249"/>
      <c r="BJ459" s="250"/>
      <c r="BK459" s="249"/>
    </row>
    <row r="460" spans="1:63" s="301" customFormat="1" ht="21" customHeight="1" x14ac:dyDescent="0.2">
      <c r="A460" s="245" t="e">
        <f t="shared" si="260"/>
        <v>#VALUE!</v>
      </c>
      <c r="B460" s="246" t="s">
        <v>1334</v>
      </c>
      <c r="C460" s="247">
        <f t="shared" ca="1" si="239"/>
        <v>57460</v>
      </c>
      <c r="D460" s="250">
        <f t="shared" ca="1" si="240"/>
        <v>202180</v>
      </c>
      <c r="E460" s="249">
        <f t="shared" ca="1" si="257"/>
        <v>0</v>
      </c>
      <c r="F460" s="250" t="str">
        <f t="shared" si="241"/>
        <v/>
      </c>
      <c r="G460" s="249" t="str">
        <f t="shared" si="258"/>
        <v/>
      </c>
      <c r="H460" s="250">
        <f t="shared" si="242"/>
        <v>87260</v>
      </c>
      <c r="I460" s="249">
        <f t="shared" ca="1" si="259"/>
        <v>0</v>
      </c>
      <c r="J460" s="250" t="str">
        <f t="shared" ca="1" si="243"/>
        <v/>
      </c>
      <c r="K460" s="249" t="str">
        <f t="shared" ca="1" si="244"/>
        <v/>
      </c>
      <c r="L460" s="250" t="str">
        <f t="shared" ca="1" si="245"/>
        <v/>
      </c>
      <c r="M460" s="249" t="str">
        <f t="shared" ca="1" si="246"/>
        <v/>
      </c>
      <c r="N460" s="250" t="str">
        <f t="shared" ca="1" si="247"/>
        <v/>
      </c>
      <c r="O460" s="249" t="str">
        <f t="shared" ca="1" si="248"/>
        <v/>
      </c>
      <c r="P460" s="250" t="str">
        <f t="shared" ca="1" si="249"/>
        <v/>
      </c>
      <c r="Q460" s="249" t="str">
        <f t="shared" ca="1" si="250"/>
        <v/>
      </c>
      <c r="R460" s="250" t="str">
        <f t="shared" ca="1" si="251"/>
        <v/>
      </c>
      <c r="S460" s="249" t="str">
        <f t="shared" ca="1" si="252"/>
        <v/>
      </c>
      <c r="T460" s="250" t="str">
        <f t="shared" ca="1" si="253"/>
        <v/>
      </c>
      <c r="U460" s="249" t="str">
        <f t="shared" ca="1" si="254"/>
        <v/>
      </c>
      <c r="V460" s="250" t="str">
        <f t="shared" ca="1" si="255"/>
        <v/>
      </c>
      <c r="W460" s="249" t="str">
        <f t="shared" ca="1" si="256"/>
        <v/>
      </c>
      <c r="X460" s="250"/>
      <c r="Y460" s="249"/>
      <c r="Z460" s="250"/>
      <c r="AA460" s="249"/>
      <c r="AB460" s="250"/>
      <c r="AC460" s="249"/>
      <c r="AD460" s="250"/>
      <c r="AE460" s="249"/>
      <c r="AF460" s="250"/>
      <c r="AG460" s="249"/>
      <c r="AH460" s="250"/>
      <c r="AI460" s="249"/>
      <c r="AJ460" s="250"/>
      <c r="AK460" s="249"/>
      <c r="AL460" s="250"/>
      <c r="AM460" s="249"/>
      <c r="AN460" s="250"/>
      <c r="AO460" s="249"/>
      <c r="AP460" s="250"/>
      <c r="AQ460" s="249"/>
      <c r="AR460" s="250"/>
      <c r="AS460" s="249"/>
      <c r="AT460" s="250"/>
      <c r="AU460" s="249"/>
      <c r="AV460" s="250"/>
      <c r="AW460" s="249"/>
      <c r="AX460" s="250"/>
      <c r="AY460" s="249"/>
      <c r="AZ460" s="250"/>
      <c r="BA460" s="249"/>
      <c r="BB460" s="250"/>
      <c r="BC460" s="249"/>
      <c r="BD460" s="250"/>
      <c r="BE460" s="249"/>
      <c r="BF460" s="250"/>
      <c r="BG460" s="249"/>
      <c r="BH460" s="250"/>
      <c r="BI460" s="249"/>
      <c r="BJ460" s="250"/>
      <c r="BK460" s="249"/>
    </row>
    <row r="461" spans="1:63" s="301" customFormat="1" ht="21" customHeight="1" x14ac:dyDescent="0.2">
      <c r="A461" s="245" t="e">
        <f t="shared" si="260"/>
        <v>#VALUE!</v>
      </c>
      <c r="B461" s="246" t="s">
        <v>1335</v>
      </c>
      <c r="C461" s="247">
        <f t="shared" ca="1" si="239"/>
        <v>45410</v>
      </c>
      <c r="D461" s="250">
        <f t="shared" ca="1" si="240"/>
        <v>293560</v>
      </c>
      <c r="E461" s="249">
        <f t="shared" ca="1" si="257"/>
        <v>0</v>
      </c>
      <c r="F461" s="250" t="str">
        <f t="shared" si="241"/>
        <v/>
      </c>
      <c r="G461" s="249" t="str">
        <f t="shared" si="258"/>
        <v/>
      </c>
      <c r="H461" s="250">
        <f t="shared" si="242"/>
        <v>202740</v>
      </c>
      <c r="I461" s="249">
        <f t="shared" ca="1" si="259"/>
        <v>0</v>
      </c>
      <c r="J461" s="250" t="str">
        <f t="shared" ca="1" si="243"/>
        <v/>
      </c>
      <c r="K461" s="249" t="str">
        <f t="shared" ca="1" si="244"/>
        <v/>
      </c>
      <c r="L461" s="250" t="str">
        <f t="shared" ca="1" si="245"/>
        <v/>
      </c>
      <c r="M461" s="249" t="str">
        <f t="shared" ca="1" si="246"/>
        <v/>
      </c>
      <c r="N461" s="250" t="str">
        <f t="shared" ca="1" si="247"/>
        <v/>
      </c>
      <c r="O461" s="249" t="str">
        <f t="shared" ca="1" si="248"/>
        <v/>
      </c>
      <c r="P461" s="250" t="str">
        <f t="shared" ca="1" si="249"/>
        <v/>
      </c>
      <c r="Q461" s="249" t="str">
        <f t="shared" ca="1" si="250"/>
        <v/>
      </c>
      <c r="R461" s="250" t="str">
        <f t="shared" ca="1" si="251"/>
        <v/>
      </c>
      <c r="S461" s="249" t="str">
        <f t="shared" ca="1" si="252"/>
        <v/>
      </c>
      <c r="T461" s="250" t="str">
        <f t="shared" ca="1" si="253"/>
        <v/>
      </c>
      <c r="U461" s="249" t="str">
        <f t="shared" ca="1" si="254"/>
        <v/>
      </c>
      <c r="V461" s="250" t="str">
        <f t="shared" ca="1" si="255"/>
        <v/>
      </c>
      <c r="W461" s="249" t="str">
        <f t="shared" ca="1" si="256"/>
        <v/>
      </c>
      <c r="X461" s="250"/>
      <c r="Y461" s="249"/>
      <c r="Z461" s="250"/>
      <c r="AA461" s="249"/>
      <c r="AB461" s="250"/>
      <c r="AC461" s="249"/>
      <c r="AD461" s="250"/>
      <c r="AE461" s="249"/>
      <c r="AF461" s="250"/>
      <c r="AG461" s="249"/>
      <c r="AH461" s="250"/>
      <c r="AI461" s="249"/>
      <c r="AJ461" s="250"/>
      <c r="AK461" s="249"/>
      <c r="AL461" s="250"/>
      <c r="AM461" s="249"/>
      <c r="AN461" s="250"/>
      <c r="AO461" s="249"/>
      <c r="AP461" s="250"/>
      <c r="AQ461" s="249"/>
      <c r="AR461" s="250"/>
      <c r="AS461" s="249"/>
      <c r="AT461" s="250"/>
      <c r="AU461" s="249"/>
      <c r="AV461" s="250"/>
      <c r="AW461" s="249"/>
      <c r="AX461" s="250"/>
      <c r="AY461" s="249"/>
      <c r="AZ461" s="250"/>
      <c r="BA461" s="249"/>
      <c r="BB461" s="250"/>
      <c r="BC461" s="249"/>
      <c r="BD461" s="250"/>
      <c r="BE461" s="249"/>
      <c r="BF461" s="250"/>
      <c r="BG461" s="249"/>
      <c r="BH461" s="250"/>
      <c r="BI461" s="249"/>
      <c r="BJ461" s="250"/>
      <c r="BK461" s="249"/>
    </row>
    <row r="462" spans="1:63" s="301" customFormat="1" ht="21" customHeight="1" x14ac:dyDescent="0.2">
      <c r="A462" s="245" t="e">
        <f t="shared" si="260"/>
        <v>#VALUE!</v>
      </c>
      <c r="B462" s="246" t="s">
        <v>1336</v>
      </c>
      <c r="C462" s="247">
        <f t="shared" ca="1" si="239"/>
        <v>34070</v>
      </c>
      <c r="D462" s="250">
        <f t="shared" ca="1" si="240"/>
        <v>417160</v>
      </c>
      <c r="E462" s="249">
        <f t="shared" ca="1" si="257"/>
        <v>0</v>
      </c>
      <c r="F462" s="250" t="str">
        <f t="shared" si="241"/>
        <v/>
      </c>
      <c r="G462" s="249" t="str">
        <f t="shared" si="258"/>
        <v/>
      </c>
      <c r="H462" s="250">
        <f t="shared" si="242"/>
        <v>349020</v>
      </c>
      <c r="I462" s="249">
        <f t="shared" ca="1" si="259"/>
        <v>0</v>
      </c>
      <c r="J462" s="250" t="str">
        <f t="shared" ca="1" si="243"/>
        <v/>
      </c>
      <c r="K462" s="249" t="str">
        <f t="shared" ca="1" si="244"/>
        <v/>
      </c>
      <c r="L462" s="250" t="str">
        <f t="shared" ca="1" si="245"/>
        <v/>
      </c>
      <c r="M462" s="249" t="str">
        <f t="shared" ca="1" si="246"/>
        <v/>
      </c>
      <c r="N462" s="250" t="str">
        <f t="shared" ca="1" si="247"/>
        <v/>
      </c>
      <c r="O462" s="249" t="str">
        <f t="shared" ca="1" si="248"/>
        <v/>
      </c>
      <c r="P462" s="250" t="str">
        <f t="shared" ca="1" si="249"/>
        <v/>
      </c>
      <c r="Q462" s="249" t="str">
        <f t="shared" ca="1" si="250"/>
        <v/>
      </c>
      <c r="R462" s="250" t="str">
        <f t="shared" ca="1" si="251"/>
        <v/>
      </c>
      <c r="S462" s="249" t="str">
        <f t="shared" ca="1" si="252"/>
        <v/>
      </c>
      <c r="T462" s="250" t="str">
        <f t="shared" ca="1" si="253"/>
        <v/>
      </c>
      <c r="U462" s="249" t="str">
        <f t="shared" ca="1" si="254"/>
        <v/>
      </c>
      <c r="V462" s="250" t="str">
        <f t="shared" ca="1" si="255"/>
        <v/>
      </c>
      <c r="W462" s="249" t="str">
        <f t="shared" ca="1" si="256"/>
        <v/>
      </c>
      <c r="X462" s="250"/>
      <c r="Y462" s="249"/>
      <c r="Z462" s="250"/>
      <c r="AA462" s="249"/>
      <c r="AB462" s="250"/>
      <c r="AC462" s="249"/>
      <c r="AD462" s="250"/>
      <c r="AE462" s="249"/>
      <c r="AF462" s="250"/>
      <c r="AG462" s="249"/>
      <c r="AH462" s="250"/>
      <c r="AI462" s="249"/>
      <c r="AJ462" s="250"/>
      <c r="AK462" s="249"/>
      <c r="AL462" s="250"/>
      <c r="AM462" s="249"/>
      <c r="AN462" s="250"/>
      <c r="AO462" s="249"/>
      <c r="AP462" s="250"/>
      <c r="AQ462" s="249"/>
      <c r="AR462" s="250"/>
      <c r="AS462" s="249"/>
      <c r="AT462" s="250"/>
      <c r="AU462" s="249"/>
      <c r="AV462" s="250"/>
      <c r="AW462" s="249"/>
      <c r="AX462" s="250"/>
      <c r="AY462" s="249"/>
      <c r="AZ462" s="250"/>
      <c r="BA462" s="249"/>
      <c r="BB462" s="250"/>
      <c r="BC462" s="249"/>
      <c r="BD462" s="250"/>
      <c r="BE462" s="249"/>
      <c r="BF462" s="250"/>
      <c r="BG462" s="249"/>
      <c r="BH462" s="250"/>
      <c r="BI462" s="249"/>
      <c r="BJ462" s="250"/>
      <c r="BK462" s="249"/>
    </row>
    <row r="463" spans="1:63" s="301" customFormat="1" ht="21" customHeight="1" x14ac:dyDescent="0.2">
      <c r="A463" s="245" t="e">
        <f t="shared" si="260"/>
        <v>#VALUE!</v>
      </c>
      <c r="B463" s="246" t="s">
        <v>1338</v>
      </c>
      <c r="C463" s="247">
        <f t="shared" ca="1" si="239"/>
        <v>42540</v>
      </c>
      <c r="D463" s="250">
        <f t="shared" ca="1" si="240"/>
        <v>171300</v>
      </c>
      <c r="E463" s="249">
        <f t="shared" ca="1" si="257"/>
        <v>0</v>
      </c>
      <c r="F463" s="250" t="str">
        <f t="shared" si="241"/>
        <v/>
      </c>
      <c r="G463" s="249" t="str">
        <f t="shared" si="258"/>
        <v/>
      </c>
      <c r="H463" s="250">
        <f t="shared" si="242"/>
        <v>86220</v>
      </c>
      <c r="I463" s="249">
        <f t="shared" ca="1" si="259"/>
        <v>0</v>
      </c>
      <c r="J463" s="250" t="str">
        <f t="shared" ca="1" si="243"/>
        <v/>
      </c>
      <c r="K463" s="249" t="str">
        <f t="shared" ca="1" si="244"/>
        <v/>
      </c>
      <c r="L463" s="250" t="str">
        <f t="shared" ca="1" si="245"/>
        <v/>
      </c>
      <c r="M463" s="249" t="str">
        <f t="shared" ca="1" si="246"/>
        <v/>
      </c>
      <c r="N463" s="250" t="str">
        <f t="shared" ca="1" si="247"/>
        <v/>
      </c>
      <c r="O463" s="249" t="str">
        <f t="shared" ca="1" si="248"/>
        <v/>
      </c>
      <c r="P463" s="250" t="str">
        <f t="shared" ca="1" si="249"/>
        <v/>
      </c>
      <c r="Q463" s="249" t="str">
        <f t="shared" ca="1" si="250"/>
        <v/>
      </c>
      <c r="R463" s="250" t="str">
        <f t="shared" ca="1" si="251"/>
        <v/>
      </c>
      <c r="S463" s="249" t="str">
        <f t="shared" ca="1" si="252"/>
        <v/>
      </c>
      <c r="T463" s="250" t="str">
        <f t="shared" ca="1" si="253"/>
        <v/>
      </c>
      <c r="U463" s="249" t="str">
        <f t="shared" ca="1" si="254"/>
        <v/>
      </c>
      <c r="V463" s="250" t="str">
        <f t="shared" ca="1" si="255"/>
        <v/>
      </c>
      <c r="W463" s="249" t="str">
        <f t="shared" ca="1" si="256"/>
        <v/>
      </c>
      <c r="X463" s="250"/>
      <c r="Y463" s="249"/>
      <c r="Z463" s="250"/>
      <c r="AA463" s="249"/>
      <c r="AB463" s="250"/>
      <c r="AC463" s="249"/>
      <c r="AD463" s="250"/>
      <c r="AE463" s="249"/>
      <c r="AF463" s="250"/>
      <c r="AG463" s="249"/>
      <c r="AH463" s="250"/>
      <c r="AI463" s="249"/>
      <c r="AJ463" s="250"/>
      <c r="AK463" s="249"/>
      <c r="AL463" s="250"/>
      <c r="AM463" s="249"/>
      <c r="AN463" s="250"/>
      <c r="AO463" s="249"/>
      <c r="AP463" s="250"/>
      <c r="AQ463" s="249"/>
      <c r="AR463" s="250"/>
      <c r="AS463" s="249"/>
      <c r="AT463" s="250"/>
      <c r="AU463" s="249"/>
      <c r="AV463" s="250"/>
      <c r="AW463" s="249"/>
      <c r="AX463" s="250"/>
      <c r="AY463" s="249"/>
      <c r="AZ463" s="250"/>
      <c r="BA463" s="249"/>
      <c r="BB463" s="250"/>
      <c r="BC463" s="249"/>
      <c r="BD463" s="250"/>
      <c r="BE463" s="249"/>
      <c r="BF463" s="250"/>
      <c r="BG463" s="249"/>
      <c r="BH463" s="250"/>
      <c r="BI463" s="249"/>
      <c r="BJ463" s="250"/>
      <c r="BK463" s="249"/>
    </row>
    <row r="464" spans="1:63" s="301" customFormat="1" ht="21" customHeight="1" x14ac:dyDescent="0.2">
      <c r="A464" s="245" t="e">
        <f t="shared" si="260"/>
        <v>#VALUE!</v>
      </c>
      <c r="B464" s="246" t="s">
        <v>1339</v>
      </c>
      <c r="C464" s="247">
        <f t="shared" ca="1" si="239"/>
        <v>54840</v>
      </c>
      <c r="D464" s="250">
        <f t="shared" ca="1" si="240"/>
        <v>214380</v>
      </c>
      <c r="E464" s="249">
        <f t="shared" ca="1" si="257"/>
        <v>0</v>
      </c>
      <c r="F464" s="250" t="str">
        <f t="shared" si="241"/>
        <v/>
      </c>
      <c r="G464" s="249" t="str">
        <f t="shared" si="258"/>
        <v/>
      </c>
      <c r="H464" s="250">
        <f t="shared" si="242"/>
        <v>104700</v>
      </c>
      <c r="I464" s="249">
        <f t="shared" ca="1" si="259"/>
        <v>0</v>
      </c>
      <c r="J464" s="250" t="str">
        <f t="shared" ca="1" si="243"/>
        <v/>
      </c>
      <c r="K464" s="249" t="str">
        <f t="shared" ca="1" si="244"/>
        <v/>
      </c>
      <c r="L464" s="250" t="str">
        <f t="shared" ca="1" si="245"/>
        <v/>
      </c>
      <c r="M464" s="249" t="str">
        <f t="shared" ca="1" si="246"/>
        <v/>
      </c>
      <c r="N464" s="250" t="str">
        <f t="shared" ca="1" si="247"/>
        <v/>
      </c>
      <c r="O464" s="249" t="str">
        <f t="shared" ca="1" si="248"/>
        <v/>
      </c>
      <c r="P464" s="250" t="str">
        <f t="shared" ca="1" si="249"/>
        <v/>
      </c>
      <c r="Q464" s="249" t="str">
        <f t="shared" ca="1" si="250"/>
        <v/>
      </c>
      <c r="R464" s="250" t="str">
        <f t="shared" ca="1" si="251"/>
        <v/>
      </c>
      <c r="S464" s="249" t="str">
        <f t="shared" ca="1" si="252"/>
        <v/>
      </c>
      <c r="T464" s="250" t="str">
        <f t="shared" ca="1" si="253"/>
        <v/>
      </c>
      <c r="U464" s="249" t="str">
        <f t="shared" ca="1" si="254"/>
        <v/>
      </c>
      <c r="V464" s="250" t="str">
        <f t="shared" ca="1" si="255"/>
        <v/>
      </c>
      <c r="W464" s="249" t="str">
        <f t="shared" ca="1" si="256"/>
        <v/>
      </c>
      <c r="X464" s="250"/>
      <c r="Y464" s="249"/>
      <c r="Z464" s="250"/>
      <c r="AA464" s="249"/>
      <c r="AB464" s="250"/>
      <c r="AC464" s="249"/>
      <c r="AD464" s="250"/>
      <c r="AE464" s="249"/>
      <c r="AF464" s="250"/>
      <c r="AG464" s="249"/>
      <c r="AH464" s="250"/>
      <c r="AI464" s="249"/>
      <c r="AJ464" s="250"/>
      <c r="AK464" s="249"/>
      <c r="AL464" s="250"/>
      <c r="AM464" s="249"/>
      <c r="AN464" s="250"/>
      <c r="AO464" s="249"/>
      <c r="AP464" s="250"/>
      <c r="AQ464" s="249"/>
      <c r="AR464" s="250"/>
      <c r="AS464" s="249"/>
      <c r="AT464" s="250"/>
      <c r="AU464" s="249"/>
      <c r="AV464" s="250"/>
      <c r="AW464" s="249"/>
      <c r="AX464" s="250"/>
      <c r="AY464" s="249"/>
      <c r="AZ464" s="250"/>
      <c r="BA464" s="249"/>
      <c r="BB464" s="250"/>
      <c r="BC464" s="249"/>
      <c r="BD464" s="250"/>
      <c r="BE464" s="249"/>
      <c r="BF464" s="250"/>
      <c r="BG464" s="249"/>
      <c r="BH464" s="250"/>
      <c r="BI464" s="249"/>
      <c r="BJ464" s="250"/>
      <c r="BK464" s="249"/>
    </row>
    <row r="465" spans="1:63" s="301" customFormat="1" ht="21" customHeight="1" x14ac:dyDescent="0.2">
      <c r="A465" s="245" t="e">
        <f t="shared" si="260"/>
        <v>#VALUE!</v>
      </c>
      <c r="B465" s="246" t="s">
        <v>1340</v>
      </c>
      <c r="C465" s="247">
        <f t="shared" ca="1" si="239"/>
        <v>42430</v>
      </c>
      <c r="D465" s="250">
        <f t="shared" ca="1" si="240"/>
        <v>309420</v>
      </c>
      <c r="E465" s="249">
        <f t="shared" ca="1" si="257"/>
        <v>0</v>
      </c>
      <c r="F465" s="250" t="str">
        <f t="shared" si="241"/>
        <v/>
      </c>
      <c r="G465" s="249" t="str">
        <f t="shared" si="258"/>
        <v/>
      </c>
      <c r="H465" s="250">
        <f t="shared" si="242"/>
        <v>224560</v>
      </c>
      <c r="I465" s="249">
        <f t="shared" ca="1" si="259"/>
        <v>0</v>
      </c>
      <c r="J465" s="250" t="str">
        <f t="shared" ca="1" si="243"/>
        <v/>
      </c>
      <c r="K465" s="249" t="str">
        <f t="shared" ca="1" si="244"/>
        <v/>
      </c>
      <c r="L465" s="250" t="str">
        <f t="shared" ca="1" si="245"/>
        <v/>
      </c>
      <c r="M465" s="249" t="str">
        <f t="shared" ca="1" si="246"/>
        <v/>
      </c>
      <c r="N465" s="250" t="str">
        <f t="shared" ca="1" si="247"/>
        <v/>
      </c>
      <c r="O465" s="249" t="str">
        <f t="shared" ca="1" si="248"/>
        <v/>
      </c>
      <c r="P465" s="250" t="str">
        <f t="shared" ca="1" si="249"/>
        <v/>
      </c>
      <c r="Q465" s="249" t="str">
        <f t="shared" ca="1" si="250"/>
        <v/>
      </c>
      <c r="R465" s="250" t="str">
        <f t="shared" ca="1" si="251"/>
        <v/>
      </c>
      <c r="S465" s="249" t="str">
        <f t="shared" ca="1" si="252"/>
        <v/>
      </c>
      <c r="T465" s="250" t="str">
        <f t="shared" ca="1" si="253"/>
        <v/>
      </c>
      <c r="U465" s="249" t="str">
        <f t="shared" ca="1" si="254"/>
        <v/>
      </c>
      <c r="V465" s="250" t="str">
        <f t="shared" ca="1" si="255"/>
        <v/>
      </c>
      <c r="W465" s="249" t="str">
        <f t="shared" ca="1" si="256"/>
        <v/>
      </c>
      <c r="X465" s="250"/>
      <c r="Y465" s="249"/>
      <c r="Z465" s="250"/>
      <c r="AA465" s="249"/>
      <c r="AB465" s="250"/>
      <c r="AC465" s="249"/>
      <c r="AD465" s="250"/>
      <c r="AE465" s="249"/>
      <c r="AF465" s="250"/>
      <c r="AG465" s="249"/>
      <c r="AH465" s="250"/>
      <c r="AI465" s="249"/>
      <c r="AJ465" s="250"/>
      <c r="AK465" s="249"/>
      <c r="AL465" s="250"/>
      <c r="AM465" s="249"/>
      <c r="AN465" s="250"/>
      <c r="AO465" s="249"/>
      <c r="AP465" s="250"/>
      <c r="AQ465" s="249"/>
      <c r="AR465" s="250"/>
      <c r="AS465" s="249"/>
      <c r="AT465" s="250"/>
      <c r="AU465" s="249"/>
      <c r="AV465" s="250"/>
      <c r="AW465" s="249"/>
      <c r="AX465" s="250"/>
      <c r="AY465" s="249"/>
      <c r="AZ465" s="250"/>
      <c r="BA465" s="249"/>
      <c r="BB465" s="250"/>
      <c r="BC465" s="249"/>
      <c r="BD465" s="250"/>
      <c r="BE465" s="249"/>
      <c r="BF465" s="250"/>
      <c r="BG465" s="249"/>
      <c r="BH465" s="250"/>
      <c r="BI465" s="249"/>
      <c r="BJ465" s="250"/>
      <c r="BK465" s="249"/>
    </row>
    <row r="466" spans="1:63" s="301" customFormat="1" ht="21" customHeight="1" x14ac:dyDescent="0.2">
      <c r="A466" s="245" t="e">
        <f t="shared" si="260"/>
        <v>#VALUE!</v>
      </c>
      <c r="B466" s="246" t="s">
        <v>1341</v>
      </c>
      <c r="C466" s="247">
        <f t="shared" ca="1" si="239"/>
        <v>28960</v>
      </c>
      <c r="D466" s="250">
        <f t="shared" ca="1" si="240"/>
        <v>448000</v>
      </c>
      <c r="E466" s="249">
        <f t="shared" ca="1" si="257"/>
        <v>0</v>
      </c>
      <c r="F466" s="250" t="str">
        <f t="shared" si="241"/>
        <v/>
      </c>
      <c r="G466" s="249" t="str">
        <f t="shared" si="258"/>
        <v/>
      </c>
      <c r="H466" s="250">
        <f t="shared" si="242"/>
        <v>390080</v>
      </c>
      <c r="I466" s="249">
        <f t="shared" ca="1" si="259"/>
        <v>0</v>
      </c>
      <c r="J466" s="250" t="str">
        <f t="shared" ca="1" si="243"/>
        <v/>
      </c>
      <c r="K466" s="249" t="str">
        <f t="shared" ca="1" si="244"/>
        <v/>
      </c>
      <c r="L466" s="250" t="str">
        <f t="shared" ca="1" si="245"/>
        <v/>
      </c>
      <c r="M466" s="249" t="str">
        <f t="shared" ca="1" si="246"/>
        <v/>
      </c>
      <c r="N466" s="250" t="str">
        <f t="shared" ca="1" si="247"/>
        <v/>
      </c>
      <c r="O466" s="249" t="str">
        <f t="shared" ca="1" si="248"/>
        <v/>
      </c>
      <c r="P466" s="250" t="str">
        <f t="shared" ca="1" si="249"/>
        <v/>
      </c>
      <c r="Q466" s="249" t="str">
        <f t="shared" ca="1" si="250"/>
        <v/>
      </c>
      <c r="R466" s="250" t="str">
        <f t="shared" ca="1" si="251"/>
        <v/>
      </c>
      <c r="S466" s="249" t="str">
        <f t="shared" ca="1" si="252"/>
        <v/>
      </c>
      <c r="T466" s="250" t="str">
        <f t="shared" ca="1" si="253"/>
        <v/>
      </c>
      <c r="U466" s="249" t="str">
        <f t="shared" ca="1" si="254"/>
        <v/>
      </c>
      <c r="V466" s="250" t="str">
        <f t="shared" ca="1" si="255"/>
        <v/>
      </c>
      <c r="W466" s="249" t="str">
        <f t="shared" ca="1" si="256"/>
        <v/>
      </c>
      <c r="X466" s="250"/>
      <c r="Y466" s="249"/>
      <c r="Z466" s="250"/>
      <c r="AA466" s="249"/>
      <c r="AB466" s="250"/>
      <c r="AC466" s="249"/>
      <c r="AD466" s="250"/>
      <c r="AE466" s="249"/>
      <c r="AF466" s="250"/>
      <c r="AG466" s="249"/>
      <c r="AH466" s="250"/>
      <c r="AI466" s="249"/>
      <c r="AJ466" s="250"/>
      <c r="AK466" s="249"/>
      <c r="AL466" s="250"/>
      <c r="AM466" s="249"/>
      <c r="AN466" s="250"/>
      <c r="AO466" s="249"/>
      <c r="AP466" s="250"/>
      <c r="AQ466" s="249"/>
      <c r="AR466" s="250"/>
      <c r="AS466" s="249"/>
      <c r="AT466" s="250"/>
      <c r="AU466" s="249"/>
      <c r="AV466" s="250"/>
      <c r="AW466" s="249"/>
      <c r="AX466" s="250"/>
      <c r="AY466" s="249"/>
      <c r="AZ466" s="250"/>
      <c r="BA466" s="249"/>
      <c r="BB466" s="250"/>
      <c r="BC466" s="249"/>
      <c r="BD466" s="250"/>
      <c r="BE466" s="249"/>
      <c r="BF466" s="250"/>
      <c r="BG466" s="249"/>
      <c r="BH466" s="250"/>
      <c r="BI466" s="249"/>
      <c r="BJ466" s="250"/>
      <c r="BK466" s="249"/>
    </row>
    <row r="467" spans="1:63" s="301" customFormat="1" ht="21" customHeight="1" x14ac:dyDescent="0.2">
      <c r="A467" s="245" t="e">
        <f t="shared" si="260"/>
        <v>#VALUE!</v>
      </c>
      <c r="B467" s="246" t="s">
        <v>1343</v>
      </c>
      <c r="C467" s="247">
        <f t="shared" ca="1" si="239"/>
        <v>46020</v>
      </c>
      <c r="D467" s="250">
        <f t="shared" ca="1" si="240"/>
        <v>292220</v>
      </c>
      <c r="E467" s="249">
        <f t="shared" ca="1" si="257"/>
        <v>0</v>
      </c>
      <c r="F467" s="250" t="str">
        <f t="shared" si="241"/>
        <v/>
      </c>
      <c r="G467" s="249" t="str">
        <f t="shared" si="258"/>
        <v/>
      </c>
      <c r="H467" s="250">
        <f t="shared" si="242"/>
        <v>200180</v>
      </c>
      <c r="I467" s="249">
        <f t="shared" ca="1" si="259"/>
        <v>0</v>
      </c>
      <c r="J467" s="250" t="str">
        <f t="shared" ca="1" si="243"/>
        <v/>
      </c>
      <c r="K467" s="249" t="str">
        <f t="shared" ca="1" si="244"/>
        <v/>
      </c>
      <c r="L467" s="250" t="str">
        <f t="shared" ca="1" si="245"/>
        <v/>
      </c>
      <c r="M467" s="249" t="str">
        <f t="shared" ca="1" si="246"/>
        <v/>
      </c>
      <c r="N467" s="250" t="str">
        <f t="shared" ca="1" si="247"/>
        <v/>
      </c>
      <c r="O467" s="249" t="str">
        <f t="shared" ca="1" si="248"/>
        <v/>
      </c>
      <c r="P467" s="250" t="str">
        <f t="shared" ca="1" si="249"/>
        <v/>
      </c>
      <c r="Q467" s="249" t="str">
        <f t="shared" ca="1" si="250"/>
        <v/>
      </c>
      <c r="R467" s="250" t="str">
        <f t="shared" ca="1" si="251"/>
        <v/>
      </c>
      <c r="S467" s="249" t="str">
        <f t="shared" ca="1" si="252"/>
        <v/>
      </c>
      <c r="T467" s="250" t="str">
        <f t="shared" ca="1" si="253"/>
        <v/>
      </c>
      <c r="U467" s="249" t="str">
        <f t="shared" ca="1" si="254"/>
        <v/>
      </c>
      <c r="V467" s="250" t="str">
        <f t="shared" ca="1" si="255"/>
        <v/>
      </c>
      <c r="W467" s="249" t="str">
        <f t="shared" ca="1" si="256"/>
        <v/>
      </c>
      <c r="X467" s="250"/>
      <c r="Y467" s="249"/>
      <c r="Z467" s="250"/>
      <c r="AA467" s="249"/>
      <c r="AB467" s="250"/>
      <c r="AC467" s="249"/>
      <c r="AD467" s="250"/>
      <c r="AE467" s="249"/>
      <c r="AF467" s="250"/>
      <c r="AG467" s="249"/>
      <c r="AH467" s="250"/>
      <c r="AI467" s="249"/>
      <c r="AJ467" s="250"/>
      <c r="AK467" s="249"/>
      <c r="AL467" s="250"/>
      <c r="AM467" s="249"/>
      <c r="AN467" s="250"/>
      <c r="AO467" s="249"/>
      <c r="AP467" s="250"/>
      <c r="AQ467" s="249"/>
      <c r="AR467" s="250"/>
      <c r="AS467" s="249"/>
      <c r="AT467" s="250"/>
      <c r="AU467" s="249"/>
      <c r="AV467" s="250"/>
      <c r="AW467" s="249"/>
      <c r="AX467" s="250"/>
      <c r="AY467" s="249"/>
      <c r="AZ467" s="250"/>
      <c r="BA467" s="249"/>
      <c r="BB467" s="250"/>
      <c r="BC467" s="249"/>
      <c r="BD467" s="250"/>
      <c r="BE467" s="249"/>
      <c r="BF467" s="250"/>
      <c r="BG467" s="249"/>
      <c r="BH467" s="250"/>
      <c r="BI467" s="249"/>
      <c r="BJ467" s="250"/>
      <c r="BK467" s="249"/>
    </row>
    <row r="468" spans="1:63" s="301" customFormat="1" ht="21" customHeight="1" x14ac:dyDescent="0.2">
      <c r="A468" s="245" t="e">
        <f t="shared" si="260"/>
        <v>#VALUE!</v>
      </c>
      <c r="B468" s="246" t="s">
        <v>1344</v>
      </c>
      <c r="C468" s="247">
        <f t="shared" ca="1" si="239"/>
        <v>30700</v>
      </c>
      <c r="D468" s="250">
        <f t="shared" ca="1" si="240"/>
        <v>471760</v>
      </c>
      <c r="E468" s="249">
        <f t="shared" ca="1" si="257"/>
        <v>0</v>
      </c>
      <c r="F468" s="250" t="str">
        <f t="shared" si="241"/>
        <v/>
      </c>
      <c r="G468" s="249" t="str">
        <f t="shared" si="258"/>
        <v/>
      </c>
      <c r="H468" s="250">
        <f t="shared" si="242"/>
        <v>410360</v>
      </c>
      <c r="I468" s="249">
        <f t="shared" ca="1" si="259"/>
        <v>0</v>
      </c>
      <c r="J468" s="250" t="str">
        <f t="shared" ca="1" si="243"/>
        <v/>
      </c>
      <c r="K468" s="249" t="str">
        <f t="shared" ca="1" si="244"/>
        <v/>
      </c>
      <c r="L468" s="250" t="str">
        <f t="shared" ca="1" si="245"/>
        <v/>
      </c>
      <c r="M468" s="249" t="str">
        <f t="shared" ca="1" si="246"/>
        <v/>
      </c>
      <c r="N468" s="250" t="str">
        <f t="shared" ca="1" si="247"/>
        <v/>
      </c>
      <c r="O468" s="249" t="str">
        <f t="shared" ca="1" si="248"/>
        <v/>
      </c>
      <c r="P468" s="250" t="str">
        <f t="shared" ca="1" si="249"/>
        <v/>
      </c>
      <c r="Q468" s="249" t="str">
        <f t="shared" ca="1" si="250"/>
        <v/>
      </c>
      <c r="R468" s="250" t="str">
        <f t="shared" ca="1" si="251"/>
        <v/>
      </c>
      <c r="S468" s="249" t="str">
        <f t="shared" ca="1" si="252"/>
        <v/>
      </c>
      <c r="T468" s="250" t="str">
        <f t="shared" ca="1" si="253"/>
        <v/>
      </c>
      <c r="U468" s="249" t="str">
        <f t="shared" ca="1" si="254"/>
        <v/>
      </c>
      <c r="V468" s="250" t="str">
        <f t="shared" ca="1" si="255"/>
        <v/>
      </c>
      <c r="W468" s="249" t="str">
        <f t="shared" ca="1" si="256"/>
        <v/>
      </c>
      <c r="X468" s="250"/>
      <c r="Y468" s="249"/>
      <c r="Z468" s="250"/>
      <c r="AA468" s="249"/>
      <c r="AB468" s="250"/>
      <c r="AC468" s="249"/>
      <c r="AD468" s="250"/>
      <c r="AE468" s="249"/>
      <c r="AF468" s="250"/>
      <c r="AG468" s="249"/>
      <c r="AH468" s="250"/>
      <c r="AI468" s="249"/>
      <c r="AJ468" s="250"/>
      <c r="AK468" s="249"/>
      <c r="AL468" s="250"/>
      <c r="AM468" s="249"/>
      <c r="AN468" s="250"/>
      <c r="AO468" s="249"/>
      <c r="AP468" s="250"/>
      <c r="AQ468" s="249"/>
      <c r="AR468" s="250"/>
      <c r="AS468" s="249"/>
      <c r="AT468" s="250"/>
      <c r="AU468" s="249"/>
      <c r="AV468" s="250"/>
      <c r="AW468" s="249"/>
      <c r="AX468" s="250"/>
      <c r="AY468" s="249"/>
      <c r="AZ468" s="250"/>
      <c r="BA468" s="249"/>
      <c r="BB468" s="250"/>
      <c r="BC468" s="249"/>
      <c r="BD468" s="250"/>
      <c r="BE468" s="249"/>
      <c r="BF468" s="250"/>
      <c r="BG468" s="249"/>
      <c r="BH468" s="250"/>
      <c r="BI468" s="249"/>
      <c r="BJ468" s="250"/>
      <c r="BK468" s="249"/>
    </row>
    <row r="469" spans="1:63" s="301" customFormat="1" ht="21" customHeight="1" x14ac:dyDescent="0.2">
      <c r="A469" s="245" t="e">
        <f t="shared" si="260"/>
        <v>#VALUE!</v>
      </c>
      <c r="B469" s="246" t="s">
        <v>1345</v>
      </c>
      <c r="C469" s="247">
        <f t="shared" ca="1" si="239"/>
        <v>15990</v>
      </c>
      <c r="D469" s="250">
        <f t="shared" ca="1" si="240"/>
        <v>742840</v>
      </c>
      <c r="E469" s="249">
        <f t="shared" ca="1" si="257"/>
        <v>0</v>
      </c>
      <c r="F469" s="250" t="str">
        <f t="shared" si="241"/>
        <v/>
      </c>
      <c r="G469" s="249" t="str">
        <f t="shared" si="258"/>
        <v/>
      </c>
      <c r="H469" s="250">
        <f t="shared" si="242"/>
        <v>710860</v>
      </c>
      <c r="I469" s="249">
        <f t="shared" ca="1" si="259"/>
        <v>0</v>
      </c>
      <c r="J469" s="250" t="str">
        <f t="shared" ca="1" si="243"/>
        <v/>
      </c>
      <c r="K469" s="249" t="str">
        <f t="shared" ca="1" si="244"/>
        <v/>
      </c>
      <c r="L469" s="250" t="str">
        <f t="shared" ca="1" si="245"/>
        <v/>
      </c>
      <c r="M469" s="249" t="str">
        <f t="shared" ca="1" si="246"/>
        <v/>
      </c>
      <c r="N469" s="250" t="str">
        <f t="shared" ca="1" si="247"/>
        <v/>
      </c>
      <c r="O469" s="249" t="str">
        <f t="shared" ca="1" si="248"/>
        <v/>
      </c>
      <c r="P469" s="250" t="str">
        <f t="shared" ca="1" si="249"/>
        <v/>
      </c>
      <c r="Q469" s="249" t="str">
        <f t="shared" ca="1" si="250"/>
        <v/>
      </c>
      <c r="R469" s="250" t="str">
        <f t="shared" ca="1" si="251"/>
        <v/>
      </c>
      <c r="S469" s="249" t="str">
        <f t="shared" ca="1" si="252"/>
        <v/>
      </c>
      <c r="T469" s="250" t="str">
        <f t="shared" ca="1" si="253"/>
        <v/>
      </c>
      <c r="U469" s="249" t="str">
        <f t="shared" ca="1" si="254"/>
        <v/>
      </c>
      <c r="V469" s="250" t="str">
        <f t="shared" ca="1" si="255"/>
        <v/>
      </c>
      <c r="W469" s="249" t="str">
        <f t="shared" ca="1" si="256"/>
        <v/>
      </c>
      <c r="X469" s="250"/>
      <c r="Y469" s="249"/>
      <c r="Z469" s="250"/>
      <c r="AA469" s="249"/>
      <c r="AB469" s="250"/>
      <c r="AC469" s="249"/>
      <c r="AD469" s="250"/>
      <c r="AE469" s="249"/>
      <c r="AF469" s="250"/>
      <c r="AG469" s="249"/>
      <c r="AH469" s="250"/>
      <c r="AI469" s="249"/>
      <c r="AJ469" s="250"/>
      <c r="AK469" s="249"/>
      <c r="AL469" s="250"/>
      <c r="AM469" s="249"/>
      <c r="AN469" s="250"/>
      <c r="AO469" s="249"/>
      <c r="AP469" s="250"/>
      <c r="AQ469" s="249"/>
      <c r="AR469" s="250"/>
      <c r="AS469" s="249"/>
      <c r="AT469" s="250"/>
      <c r="AU469" s="249"/>
      <c r="AV469" s="250"/>
      <c r="AW469" s="249"/>
      <c r="AX469" s="250"/>
      <c r="AY469" s="249"/>
      <c r="AZ469" s="250"/>
      <c r="BA469" s="249"/>
      <c r="BB469" s="250"/>
      <c r="BC469" s="249"/>
      <c r="BD469" s="250"/>
      <c r="BE469" s="249"/>
      <c r="BF469" s="250"/>
      <c r="BG469" s="249"/>
      <c r="BH469" s="250"/>
      <c r="BI469" s="249"/>
      <c r="BJ469" s="250"/>
      <c r="BK469" s="249"/>
    </row>
    <row r="470" spans="1:63" s="301" customFormat="1" ht="21" customHeight="1" x14ac:dyDescent="0.2">
      <c r="A470" s="245" t="e">
        <f t="shared" si="260"/>
        <v>#VALUE!</v>
      </c>
      <c r="B470" s="246" t="s">
        <v>1347</v>
      </c>
      <c r="C470" s="247">
        <f t="shared" ca="1" si="239"/>
        <v>33400</v>
      </c>
      <c r="D470" s="250">
        <f t="shared" ca="1" si="240"/>
        <v>455600</v>
      </c>
      <c r="E470" s="249">
        <f t="shared" ca="1" si="257"/>
        <v>0</v>
      </c>
      <c r="F470" s="250" t="str">
        <f t="shared" si="241"/>
        <v/>
      </c>
      <c r="G470" s="249" t="str">
        <f t="shared" si="258"/>
        <v/>
      </c>
      <c r="H470" s="250">
        <f t="shared" si="242"/>
        <v>388800</v>
      </c>
      <c r="I470" s="249">
        <f t="shared" ca="1" si="259"/>
        <v>0</v>
      </c>
      <c r="J470" s="250" t="str">
        <f t="shared" ca="1" si="243"/>
        <v/>
      </c>
      <c r="K470" s="249" t="str">
        <f t="shared" ca="1" si="244"/>
        <v/>
      </c>
      <c r="L470" s="250" t="str">
        <f t="shared" ca="1" si="245"/>
        <v/>
      </c>
      <c r="M470" s="249" t="str">
        <f t="shared" ca="1" si="246"/>
        <v/>
      </c>
      <c r="N470" s="250" t="str">
        <f t="shared" ca="1" si="247"/>
        <v/>
      </c>
      <c r="O470" s="249" t="str">
        <f t="shared" ca="1" si="248"/>
        <v/>
      </c>
      <c r="P470" s="250" t="str">
        <f t="shared" ca="1" si="249"/>
        <v/>
      </c>
      <c r="Q470" s="249" t="str">
        <f t="shared" ca="1" si="250"/>
        <v/>
      </c>
      <c r="R470" s="250" t="str">
        <f t="shared" ca="1" si="251"/>
        <v/>
      </c>
      <c r="S470" s="249" t="str">
        <f t="shared" ca="1" si="252"/>
        <v/>
      </c>
      <c r="T470" s="250" t="str">
        <f t="shared" ca="1" si="253"/>
        <v/>
      </c>
      <c r="U470" s="249" t="str">
        <f t="shared" ca="1" si="254"/>
        <v/>
      </c>
      <c r="V470" s="250" t="str">
        <f t="shared" ca="1" si="255"/>
        <v/>
      </c>
      <c r="W470" s="249" t="str">
        <f t="shared" ca="1" si="256"/>
        <v/>
      </c>
      <c r="X470" s="250"/>
      <c r="Y470" s="249"/>
      <c r="Z470" s="250"/>
      <c r="AA470" s="249"/>
      <c r="AB470" s="250"/>
      <c r="AC470" s="249"/>
      <c r="AD470" s="250"/>
      <c r="AE470" s="249"/>
      <c r="AF470" s="250"/>
      <c r="AG470" s="249"/>
      <c r="AH470" s="250"/>
      <c r="AI470" s="249"/>
      <c r="AJ470" s="250"/>
      <c r="AK470" s="249"/>
      <c r="AL470" s="250"/>
      <c r="AM470" s="249"/>
      <c r="AN470" s="250"/>
      <c r="AO470" s="249"/>
      <c r="AP470" s="250"/>
      <c r="AQ470" s="249"/>
      <c r="AR470" s="250"/>
      <c r="AS470" s="249"/>
      <c r="AT470" s="250"/>
      <c r="AU470" s="249"/>
      <c r="AV470" s="250"/>
      <c r="AW470" s="249"/>
      <c r="AX470" s="250"/>
      <c r="AY470" s="249"/>
      <c r="AZ470" s="250"/>
      <c r="BA470" s="249"/>
      <c r="BB470" s="250"/>
      <c r="BC470" s="249"/>
      <c r="BD470" s="250"/>
      <c r="BE470" s="249"/>
      <c r="BF470" s="250"/>
      <c r="BG470" s="249"/>
      <c r="BH470" s="250"/>
      <c r="BI470" s="249"/>
      <c r="BJ470" s="250"/>
      <c r="BK470" s="249"/>
    </row>
    <row r="471" spans="1:63" s="301" customFormat="1" ht="21" customHeight="1" x14ac:dyDescent="0.2">
      <c r="A471" s="245" t="e">
        <f t="shared" si="260"/>
        <v>#VALUE!</v>
      </c>
      <c r="B471" s="246" t="s">
        <v>1348</v>
      </c>
      <c r="C471" s="247">
        <f t="shared" ca="1" si="239"/>
        <v>31110</v>
      </c>
      <c r="D471" s="250">
        <f t="shared" ca="1" si="240"/>
        <v>671720</v>
      </c>
      <c r="E471" s="249">
        <f t="shared" ca="1" si="257"/>
        <v>0</v>
      </c>
      <c r="F471" s="250" t="str">
        <f t="shared" si="241"/>
        <v/>
      </c>
      <c r="G471" s="249" t="str">
        <f t="shared" si="258"/>
        <v/>
      </c>
      <c r="H471" s="250">
        <f t="shared" si="242"/>
        <v>609500</v>
      </c>
      <c r="I471" s="249">
        <f t="shared" ca="1" si="259"/>
        <v>0</v>
      </c>
      <c r="J471" s="250" t="str">
        <f t="shared" ca="1" si="243"/>
        <v/>
      </c>
      <c r="K471" s="249" t="str">
        <f t="shared" ca="1" si="244"/>
        <v/>
      </c>
      <c r="L471" s="250" t="str">
        <f t="shared" ca="1" si="245"/>
        <v/>
      </c>
      <c r="M471" s="249" t="str">
        <f t="shared" ca="1" si="246"/>
        <v/>
      </c>
      <c r="N471" s="250" t="str">
        <f t="shared" ca="1" si="247"/>
        <v/>
      </c>
      <c r="O471" s="249" t="str">
        <f t="shared" ca="1" si="248"/>
        <v/>
      </c>
      <c r="P471" s="250" t="str">
        <f t="shared" ca="1" si="249"/>
        <v/>
      </c>
      <c r="Q471" s="249" t="str">
        <f t="shared" ca="1" si="250"/>
        <v/>
      </c>
      <c r="R471" s="250" t="str">
        <f t="shared" ca="1" si="251"/>
        <v/>
      </c>
      <c r="S471" s="249" t="str">
        <f t="shared" ca="1" si="252"/>
        <v/>
      </c>
      <c r="T471" s="250" t="str">
        <f t="shared" ca="1" si="253"/>
        <v/>
      </c>
      <c r="U471" s="249" t="str">
        <f t="shared" ca="1" si="254"/>
        <v/>
      </c>
      <c r="V471" s="250" t="str">
        <f t="shared" ca="1" si="255"/>
        <v/>
      </c>
      <c r="W471" s="249" t="str">
        <f t="shared" ca="1" si="256"/>
        <v/>
      </c>
      <c r="X471" s="250"/>
      <c r="Y471" s="249"/>
      <c r="Z471" s="250"/>
      <c r="AA471" s="249"/>
      <c r="AB471" s="250"/>
      <c r="AC471" s="249"/>
      <c r="AD471" s="250"/>
      <c r="AE471" s="249"/>
      <c r="AF471" s="250"/>
      <c r="AG471" s="249"/>
      <c r="AH471" s="250"/>
      <c r="AI471" s="249"/>
      <c r="AJ471" s="250"/>
      <c r="AK471" s="249"/>
      <c r="AL471" s="250"/>
      <c r="AM471" s="249"/>
      <c r="AN471" s="250"/>
      <c r="AO471" s="249"/>
      <c r="AP471" s="250"/>
      <c r="AQ471" s="249"/>
      <c r="AR471" s="250"/>
      <c r="AS471" s="249"/>
      <c r="AT471" s="250"/>
      <c r="AU471" s="249"/>
      <c r="AV471" s="250"/>
      <c r="AW471" s="249"/>
      <c r="AX471" s="250"/>
      <c r="AY471" s="249"/>
      <c r="AZ471" s="250"/>
      <c r="BA471" s="249"/>
      <c r="BB471" s="250"/>
      <c r="BC471" s="249"/>
      <c r="BD471" s="250"/>
      <c r="BE471" s="249"/>
      <c r="BF471" s="250"/>
      <c r="BG471" s="249"/>
      <c r="BH471" s="250"/>
      <c r="BI471" s="249"/>
      <c r="BJ471" s="250"/>
      <c r="BK471" s="249"/>
    </row>
    <row r="472" spans="1:63" s="301" customFormat="1" ht="21" customHeight="1" x14ac:dyDescent="0.2">
      <c r="A472" s="245" t="e">
        <f t="shared" si="260"/>
        <v>#VALUE!</v>
      </c>
      <c r="B472" s="246" t="s">
        <v>1349</v>
      </c>
      <c r="C472" s="247">
        <f t="shared" ca="1" si="239"/>
        <v>31110</v>
      </c>
      <c r="D472" s="250">
        <f t="shared" ca="1" si="240"/>
        <v>671720</v>
      </c>
      <c r="E472" s="249">
        <f t="shared" ca="1" si="257"/>
        <v>0</v>
      </c>
      <c r="F472" s="250" t="str">
        <f t="shared" si="241"/>
        <v/>
      </c>
      <c r="G472" s="249" t="str">
        <f t="shared" si="258"/>
        <v/>
      </c>
      <c r="H472" s="250">
        <f t="shared" si="242"/>
        <v>609500</v>
      </c>
      <c r="I472" s="249">
        <f t="shared" ca="1" si="259"/>
        <v>0</v>
      </c>
      <c r="J472" s="250" t="str">
        <f t="shared" ca="1" si="243"/>
        <v/>
      </c>
      <c r="K472" s="249" t="str">
        <f t="shared" ca="1" si="244"/>
        <v/>
      </c>
      <c r="L472" s="250" t="str">
        <f t="shared" ca="1" si="245"/>
        <v/>
      </c>
      <c r="M472" s="249" t="str">
        <f t="shared" ca="1" si="246"/>
        <v/>
      </c>
      <c r="N472" s="250" t="str">
        <f t="shared" ca="1" si="247"/>
        <v/>
      </c>
      <c r="O472" s="249" t="str">
        <f t="shared" ca="1" si="248"/>
        <v/>
      </c>
      <c r="P472" s="250" t="str">
        <f t="shared" ca="1" si="249"/>
        <v/>
      </c>
      <c r="Q472" s="249" t="str">
        <f t="shared" ca="1" si="250"/>
        <v/>
      </c>
      <c r="R472" s="250" t="str">
        <f t="shared" ca="1" si="251"/>
        <v/>
      </c>
      <c r="S472" s="249" t="str">
        <f t="shared" ca="1" si="252"/>
        <v/>
      </c>
      <c r="T472" s="250" t="str">
        <f t="shared" ca="1" si="253"/>
        <v/>
      </c>
      <c r="U472" s="249" t="str">
        <f t="shared" ca="1" si="254"/>
        <v/>
      </c>
      <c r="V472" s="250" t="str">
        <f t="shared" ca="1" si="255"/>
        <v/>
      </c>
      <c r="W472" s="249" t="str">
        <f t="shared" ca="1" si="256"/>
        <v/>
      </c>
      <c r="X472" s="250"/>
      <c r="Y472" s="249"/>
      <c r="Z472" s="250"/>
      <c r="AA472" s="249"/>
      <c r="AB472" s="250"/>
      <c r="AC472" s="249"/>
      <c r="AD472" s="250"/>
      <c r="AE472" s="249"/>
      <c r="AF472" s="250"/>
      <c r="AG472" s="249"/>
      <c r="AH472" s="250"/>
      <c r="AI472" s="249"/>
      <c r="AJ472" s="250"/>
      <c r="AK472" s="249"/>
      <c r="AL472" s="250"/>
      <c r="AM472" s="249"/>
      <c r="AN472" s="250"/>
      <c r="AO472" s="249"/>
      <c r="AP472" s="250"/>
      <c r="AQ472" s="249"/>
      <c r="AR472" s="250"/>
      <c r="AS472" s="249"/>
      <c r="AT472" s="250"/>
      <c r="AU472" s="249"/>
      <c r="AV472" s="250"/>
      <c r="AW472" s="249"/>
      <c r="AX472" s="250"/>
      <c r="AY472" s="249"/>
      <c r="AZ472" s="250"/>
      <c r="BA472" s="249"/>
      <c r="BB472" s="250"/>
      <c r="BC472" s="249"/>
      <c r="BD472" s="250"/>
      <c r="BE472" s="249"/>
      <c r="BF472" s="250"/>
      <c r="BG472" s="249"/>
      <c r="BH472" s="250"/>
      <c r="BI472" s="249"/>
      <c r="BJ472" s="250"/>
      <c r="BK472" s="249"/>
    </row>
    <row r="473" spans="1:63" s="301" customFormat="1" ht="21" customHeight="1" x14ac:dyDescent="0.2">
      <c r="A473" s="245" t="e">
        <f t="shared" si="260"/>
        <v>#VALUE!</v>
      </c>
      <c r="B473" s="246" t="s">
        <v>1350</v>
      </c>
      <c r="C473" s="247">
        <f t="shared" ca="1" si="239"/>
        <v>174120</v>
      </c>
      <c r="D473" s="250">
        <f t="shared" ca="1" si="240"/>
        <v>2885300</v>
      </c>
      <c r="E473" s="249">
        <f t="shared" ca="1" si="257"/>
        <v>0</v>
      </c>
      <c r="F473" s="250" t="str">
        <f t="shared" si="241"/>
        <v/>
      </c>
      <c r="G473" s="249" t="str">
        <f t="shared" si="258"/>
        <v/>
      </c>
      <c r="H473" s="250">
        <f t="shared" si="242"/>
        <v>3233540</v>
      </c>
      <c r="I473" s="249">
        <f t="shared" ca="1" si="259"/>
        <v>0</v>
      </c>
      <c r="J473" s="250" t="str">
        <f t="shared" ca="1" si="243"/>
        <v/>
      </c>
      <c r="K473" s="249" t="str">
        <f t="shared" ca="1" si="244"/>
        <v/>
      </c>
      <c r="L473" s="250" t="str">
        <f t="shared" ca="1" si="245"/>
        <v/>
      </c>
      <c r="M473" s="249" t="str">
        <f t="shared" ca="1" si="246"/>
        <v/>
      </c>
      <c r="N473" s="250" t="str">
        <f t="shared" ca="1" si="247"/>
        <v/>
      </c>
      <c r="O473" s="249" t="str">
        <f t="shared" ca="1" si="248"/>
        <v/>
      </c>
      <c r="P473" s="250" t="str">
        <f t="shared" ca="1" si="249"/>
        <v/>
      </c>
      <c r="Q473" s="249" t="str">
        <f t="shared" ca="1" si="250"/>
        <v/>
      </c>
      <c r="R473" s="250" t="str">
        <f t="shared" ca="1" si="251"/>
        <v/>
      </c>
      <c r="S473" s="249" t="str">
        <f t="shared" ca="1" si="252"/>
        <v/>
      </c>
      <c r="T473" s="250" t="str">
        <f t="shared" ca="1" si="253"/>
        <v/>
      </c>
      <c r="U473" s="249" t="str">
        <f t="shared" ca="1" si="254"/>
        <v/>
      </c>
      <c r="V473" s="250" t="str">
        <f t="shared" ca="1" si="255"/>
        <v/>
      </c>
      <c r="W473" s="249" t="str">
        <f t="shared" ca="1" si="256"/>
        <v/>
      </c>
      <c r="X473" s="250"/>
      <c r="Y473" s="249"/>
      <c r="Z473" s="250"/>
      <c r="AA473" s="249"/>
      <c r="AB473" s="250"/>
      <c r="AC473" s="249"/>
      <c r="AD473" s="250"/>
      <c r="AE473" s="249"/>
      <c r="AF473" s="250"/>
      <c r="AG473" s="249"/>
      <c r="AH473" s="250"/>
      <c r="AI473" s="249"/>
      <c r="AJ473" s="250"/>
      <c r="AK473" s="249"/>
      <c r="AL473" s="250"/>
      <c r="AM473" s="249"/>
      <c r="AN473" s="250"/>
      <c r="AO473" s="249"/>
      <c r="AP473" s="250"/>
      <c r="AQ473" s="249"/>
      <c r="AR473" s="250"/>
      <c r="AS473" s="249"/>
      <c r="AT473" s="250"/>
      <c r="AU473" s="249"/>
      <c r="AV473" s="250"/>
      <c r="AW473" s="249"/>
      <c r="AX473" s="250"/>
      <c r="AY473" s="249"/>
      <c r="AZ473" s="250"/>
      <c r="BA473" s="249"/>
      <c r="BB473" s="250"/>
      <c r="BC473" s="249"/>
      <c r="BD473" s="250"/>
      <c r="BE473" s="249"/>
      <c r="BF473" s="250"/>
      <c r="BG473" s="249"/>
      <c r="BH473" s="250"/>
      <c r="BI473" s="249"/>
      <c r="BJ473" s="250"/>
      <c r="BK473" s="249"/>
    </row>
    <row r="474" spans="1:63" s="301" customFormat="1" ht="21" customHeight="1" x14ac:dyDescent="0.2">
      <c r="A474" s="245" t="e">
        <f t="shared" si="260"/>
        <v>#VALUE!</v>
      </c>
      <c r="B474" s="246" t="s">
        <v>1351</v>
      </c>
      <c r="C474" s="247">
        <f t="shared" ca="1" si="239"/>
        <v>43270</v>
      </c>
      <c r="D474" s="250">
        <f t="shared" ca="1" si="240"/>
        <v>407320</v>
      </c>
      <c r="E474" s="249">
        <f t="shared" ca="1" si="257"/>
        <v>0</v>
      </c>
      <c r="F474" s="250" t="str">
        <f t="shared" si="241"/>
        <v/>
      </c>
      <c r="G474" s="249" t="str">
        <f t="shared" si="258"/>
        <v/>
      </c>
      <c r="H474" s="250">
        <f t="shared" si="242"/>
        <v>320780</v>
      </c>
      <c r="I474" s="249">
        <f t="shared" ca="1" si="259"/>
        <v>0</v>
      </c>
      <c r="J474" s="250" t="str">
        <f t="shared" ca="1" si="243"/>
        <v/>
      </c>
      <c r="K474" s="249" t="str">
        <f t="shared" ca="1" si="244"/>
        <v/>
      </c>
      <c r="L474" s="250" t="str">
        <f t="shared" ca="1" si="245"/>
        <v/>
      </c>
      <c r="M474" s="249" t="str">
        <f t="shared" ca="1" si="246"/>
        <v/>
      </c>
      <c r="N474" s="250" t="str">
        <f t="shared" ca="1" si="247"/>
        <v/>
      </c>
      <c r="O474" s="249" t="str">
        <f t="shared" ca="1" si="248"/>
        <v/>
      </c>
      <c r="P474" s="250" t="str">
        <f t="shared" ca="1" si="249"/>
        <v/>
      </c>
      <c r="Q474" s="249" t="str">
        <f t="shared" ca="1" si="250"/>
        <v/>
      </c>
      <c r="R474" s="250" t="str">
        <f t="shared" ca="1" si="251"/>
        <v/>
      </c>
      <c r="S474" s="249" t="str">
        <f t="shared" ca="1" si="252"/>
        <v/>
      </c>
      <c r="T474" s="250" t="str">
        <f t="shared" ca="1" si="253"/>
        <v/>
      </c>
      <c r="U474" s="249" t="str">
        <f t="shared" ca="1" si="254"/>
        <v/>
      </c>
      <c r="V474" s="250" t="str">
        <f t="shared" ca="1" si="255"/>
        <v/>
      </c>
      <c r="W474" s="249" t="str">
        <f t="shared" ca="1" si="256"/>
        <v/>
      </c>
      <c r="X474" s="250"/>
      <c r="Y474" s="249"/>
      <c r="Z474" s="250"/>
      <c r="AA474" s="249"/>
      <c r="AB474" s="250"/>
      <c r="AC474" s="249"/>
      <c r="AD474" s="250"/>
      <c r="AE474" s="249"/>
      <c r="AF474" s="250"/>
      <c r="AG474" s="249"/>
      <c r="AH474" s="250"/>
      <c r="AI474" s="249"/>
      <c r="AJ474" s="250"/>
      <c r="AK474" s="249"/>
      <c r="AL474" s="250"/>
      <c r="AM474" s="249"/>
      <c r="AN474" s="250"/>
      <c r="AO474" s="249"/>
      <c r="AP474" s="250"/>
      <c r="AQ474" s="249"/>
      <c r="AR474" s="250"/>
      <c r="AS474" s="249"/>
      <c r="AT474" s="250"/>
      <c r="AU474" s="249"/>
      <c r="AV474" s="250"/>
      <c r="AW474" s="249"/>
      <c r="AX474" s="250"/>
      <c r="AY474" s="249"/>
      <c r="AZ474" s="250"/>
      <c r="BA474" s="249"/>
      <c r="BB474" s="250"/>
      <c r="BC474" s="249"/>
      <c r="BD474" s="250"/>
      <c r="BE474" s="249"/>
      <c r="BF474" s="250"/>
      <c r="BG474" s="249"/>
      <c r="BH474" s="250"/>
      <c r="BI474" s="249"/>
      <c r="BJ474" s="250"/>
      <c r="BK474" s="249"/>
    </row>
    <row r="475" spans="1:63" s="301" customFormat="1" ht="21" customHeight="1" x14ac:dyDescent="0.2">
      <c r="A475" s="245" t="e">
        <f t="shared" si="260"/>
        <v>#VALUE!</v>
      </c>
      <c r="B475" s="246" t="s">
        <v>1352</v>
      </c>
      <c r="C475" s="247">
        <f t="shared" ca="1" si="239"/>
        <v>8460</v>
      </c>
      <c r="D475" s="250">
        <f t="shared" ca="1" si="240"/>
        <v>765800</v>
      </c>
      <c r="E475" s="249">
        <f t="shared" ca="1" si="257"/>
        <v>0</v>
      </c>
      <c r="F475" s="250" t="str">
        <f t="shared" si="241"/>
        <v/>
      </c>
      <c r="G475" s="249" t="str">
        <f t="shared" si="258"/>
        <v/>
      </c>
      <c r="H475" s="250">
        <f t="shared" si="242"/>
        <v>782720</v>
      </c>
      <c r="I475" s="249">
        <f t="shared" ca="1" si="259"/>
        <v>0</v>
      </c>
      <c r="J475" s="250" t="str">
        <f t="shared" ca="1" si="243"/>
        <v/>
      </c>
      <c r="K475" s="249" t="str">
        <f t="shared" ca="1" si="244"/>
        <v/>
      </c>
      <c r="L475" s="250" t="str">
        <f t="shared" ca="1" si="245"/>
        <v/>
      </c>
      <c r="M475" s="249" t="str">
        <f t="shared" ca="1" si="246"/>
        <v/>
      </c>
      <c r="N475" s="250" t="str">
        <f t="shared" ca="1" si="247"/>
        <v/>
      </c>
      <c r="O475" s="249" t="str">
        <f t="shared" ca="1" si="248"/>
        <v/>
      </c>
      <c r="P475" s="250" t="str">
        <f t="shared" ca="1" si="249"/>
        <v/>
      </c>
      <c r="Q475" s="249" t="str">
        <f t="shared" ca="1" si="250"/>
        <v/>
      </c>
      <c r="R475" s="250" t="str">
        <f t="shared" ca="1" si="251"/>
        <v/>
      </c>
      <c r="S475" s="249" t="str">
        <f t="shared" ca="1" si="252"/>
        <v/>
      </c>
      <c r="T475" s="250" t="str">
        <f t="shared" ca="1" si="253"/>
        <v/>
      </c>
      <c r="U475" s="249" t="str">
        <f t="shared" ca="1" si="254"/>
        <v/>
      </c>
      <c r="V475" s="250" t="str">
        <f t="shared" ca="1" si="255"/>
        <v/>
      </c>
      <c r="W475" s="249" t="str">
        <f t="shared" ca="1" si="256"/>
        <v/>
      </c>
      <c r="X475" s="250"/>
      <c r="Y475" s="249"/>
      <c r="Z475" s="250"/>
      <c r="AA475" s="249"/>
      <c r="AB475" s="250"/>
      <c r="AC475" s="249"/>
      <c r="AD475" s="250"/>
      <c r="AE475" s="249"/>
      <c r="AF475" s="250"/>
      <c r="AG475" s="249"/>
      <c r="AH475" s="250"/>
      <c r="AI475" s="249"/>
      <c r="AJ475" s="250"/>
      <c r="AK475" s="249"/>
      <c r="AL475" s="250"/>
      <c r="AM475" s="249"/>
      <c r="AN475" s="250"/>
      <c r="AO475" s="249"/>
      <c r="AP475" s="250"/>
      <c r="AQ475" s="249"/>
      <c r="AR475" s="250"/>
      <c r="AS475" s="249"/>
      <c r="AT475" s="250"/>
      <c r="AU475" s="249"/>
      <c r="AV475" s="250"/>
      <c r="AW475" s="249"/>
      <c r="AX475" s="250"/>
      <c r="AY475" s="249"/>
      <c r="AZ475" s="250"/>
      <c r="BA475" s="249"/>
      <c r="BB475" s="250"/>
      <c r="BC475" s="249"/>
      <c r="BD475" s="250"/>
      <c r="BE475" s="249"/>
      <c r="BF475" s="250"/>
      <c r="BG475" s="249"/>
      <c r="BH475" s="250"/>
      <c r="BI475" s="249"/>
      <c r="BJ475" s="250"/>
      <c r="BK475" s="249"/>
    </row>
    <row r="476" spans="1:63" s="301" customFormat="1" ht="21" customHeight="1" x14ac:dyDescent="0.2">
      <c r="A476" s="245" t="e">
        <f t="shared" si="260"/>
        <v>#VALUE!</v>
      </c>
      <c r="B476" s="246" t="s">
        <v>1353</v>
      </c>
      <c r="C476" s="247">
        <f t="shared" ca="1" si="239"/>
        <v>54540</v>
      </c>
      <c r="D476" s="250">
        <f t="shared" ca="1" si="240"/>
        <v>1145840</v>
      </c>
      <c r="E476" s="249">
        <f t="shared" ca="1" si="257"/>
        <v>0</v>
      </c>
      <c r="F476" s="250" t="str">
        <f t="shared" si="241"/>
        <v/>
      </c>
      <c r="G476" s="249" t="str">
        <f t="shared" si="258"/>
        <v/>
      </c>
      <c r="H476" s="250">
        <f t="shared" si="242"/>
        <v>1254920</v>
      </c>
      <c r="I476" s="249">
        <f t="shared" ca="1" si="259"/>
        <v>0</v>
      </c>
      <c r="J476" s="250" t="str">
        <f t="shared" ca="1" si="243"/>
        <v/>
      </c>
      <c r="K476" s="249" t="str">
        <f t="shared" ca="1" si="244"/>
        <v/>
      </c>
      <c r="L476" s="250" t="str">
        <f t="shared" ca="1" si="245"/>
        <v/>
      </c>
      <c r="M476" s="249" t="str">
        <f t="shared" ca="1" si="246"/>
        <v/>
      </c>
      <c r="N476" s="250" t="str">
        <f t="shared" ca="1" si="247"/>
        <v/>
      </c>
      <c r="O476" s="249" t="str">
        <f t="shared" ca="1" si="248"/>
        <v/>
      </c>
      <c r="P476" s="250" t="str">
        <f t="shared" ca="1" si="249"/>
        <v/>
      </c>
      <c r="Q476" s="249" t="str">
        <f t="shared" ca="1" si="250"/>
        <v/>
      </c>
      <c r="R476" s="250" t="str">
        <f t="shared" ca="1" si="251"/>
        <v/>
      </c>
      <c r="S476" s="249" t="str">
        <f t="shared" ca="1" si="252"/>
        <v/>
      </c>
      <c r="T476" s="250" t="str">
        <f t="shared" ca="1" si="253"/>
        <v/>
      </c>
      <c r="U476" s="249" t="str">
        <f t="shared" ca="1" si="254"/>
        <v/>
      </c>
      <c r="V476" s="250" t="str">
        <f t="shared" ca="1" si="255"/>
        <v/>
      </c>
      <c r="W476" s="249" t="str">
        <f t="shared" ca="1" si="256"/>
        <v/>
      </c>
      <c r="X476" s="250"/>
      <c r="Y476" s="249"/>
      <c r="Z476" s="250"/>
      <c r="AA476" s="249"/>
      <c r="AB476" s="250"/>
      <c r="AC476" s="249"/>
      <c r="AD476" s="250"/>
      <c r="AE476" s="249"/>
      <c r="AF476" s="250"/>
      <c r="AG476" s="249"/>
      <c r="AH476" s="250"/>
      <c r="AI476" s="249"/>
      <c r="AJ476" s="250"/>
      <c r="AK476" s="249"/>
      <c r="AL476" s="250"/>
      <c r="AM476" s="249"/>
      <c r="AN476" s="250"/>
      <c r="AO476" s="249"/>
      <c r="AP476" s="250"/>
      <c r="AQ476" s="249"/>
      <c r="AR476" s="250"/>
      <c r="AS476" s="249"/>
      <c r="AT476" s="250"/>
      <c r="AU476" s="249"/>
      <c r="AV476" s="250"/>
      <c r="AW476" s="249"/>
      <c r="AX476" s="250"/>
      <c r="AY476" s="249"/>
      <c r="AZ476" s="250"/>
      <c r="BA476" s="249"/>
      <c r="BB476" s="250"/>
      <c r="BC476" s="249"/>
      <c r="BD476" s="250"/>
      <c r="BE476" s="249"/>
      <c r="BF476" s="250"/>
      <c r="BG476" s="249"/>
      <c r="BH476" s="250"/>
      <c r="BI476" s="249"/>
      <c r="BJ476" s="250"/>
      <c r="BK476" s="249"/>
    </row>
    <row r="477" spans="1:63" s="301" customFormat="1" ht="21" customHeight="1" x14ac:dyDescent="0.2">
      <c r="A477" s="245" t="e">
        <f t="shared" si="260"/>
        <v>#VALUE!</v>
      </c>
      <c r="B477" s="246" t="s">
        <v>1354</v>
      </c>
      <c r="C477" s="247">
        <f t="shared" ca="1" si="239"/>
        <v>256520</v>
      </c>
      <c r="D477" s="250">
        <f t="shared" ca="1" si="240"/>
        <v>658380</v>
      </c>
      <c r="E477" s="249">
        <f t="shared" ca="1" si="257"/>
        <v>0</v>
      </c>
      <c r="F477" s="250" t="str">
        <f t="shared" si="241"/>
        <v/>
      </c>
      <c r="G477" s="249" t="str">
        <f t="shared" si="258"/>
        <v/>
      </c>
      <c r="H477" s="250">
        <f t="shared" si="242"/>
        <v>1171420</v>
      </c>
      <c r="I477" s="249">
        <f t="shared" ca="1" si="259"/>
        <v>0</v>
      </c>
      <c r="J477" s="250" t="str">
        <f t="shared" ca="1" si="243"/>
        <v/>
      </c>
      <c r="K477" s="249" t="str">
        <f t="shared" ca="1" si="244"/>
        <v/>
      </c>
      <c r="L477" s="250" t="str">
        <f t="shared" ca="1" si="245"/>
        <v/>
      </c>
      <c r="M477" s="249" t="str">
        <f t="shared" ca="1" si="246"/>
        <v/>
      </c>
      <c r="N477" s="250" t="str">
        <f t="shared" ca="1" si="247"/>
        <v/>
      </c>
      <c r="O477" s="249" t="str">
        <f t="shared" ca="1" si="248"/>
        <v/>
      </c>
      <c r="P477" s="250" t="str">
        <f t="shared" ca="1" si="249"/>
        <v/>
      </c>
      <c r="Q477" s="249" t="str">
        <f t="shared" ca="1" si="250"/>
        <v/>
      </c>
      <c r="R477" s="250" t="str">
        <f t="shared" ca="1" si="251"/>
        <v/>
      </c>
      <c r="S477" s="249" t="str">
        <f t="shared" ca="1" si="252"/>
        <v/>
      </c>
      <c r="T477" s="250" t="str">
        <f t="shared" ca="1" si="253"/>
        <v/>
      </c>
      <c r="U477" s="249" t="str">
        <f t="shared" ca="1" si="254"/>
        <v/>
      </c>
      <c r="V477" s="250" t="str">
        <f t="shared" ca="1" si="255"/>
        <v/>
      </c>
      <c r="W477" s="249" t="str">
        <f t="shared" ca="1" si="256"/>
        <v/>
      </c>
      <c r="X477" s="250"/>
      <c r="Y477" s="249"/>
      <c r="Z477" s="250"/>
      <c r="AA477" s="249"/>
      <c r="AB477" s="250"/>
      <c r="AC477" s="249"/>
      <c r="AD477" s="250"/>
      <c r="AE477" s="249"/>
      <c r="AF477" s="250"/>
      <c r="AG477" s="249"/>
      <c r="AH477" s="250"/>
      <c r="AI477" s="249"/>
      <c r="AJ477" s="250"/>
      <c r="AK477" s="249"/>
      <c r="AL477" s="250"/>
      <c r="AM477" s="249"/>
      <c r="AN477" s="250"/>
      <c r="AO477" s="249"/>
      <c r="AP477" s="250"/>
      <c r="AQ477" s="249"/>
      <c r="AR477" s="250"/>
      <c r="AS477" s="249"/>
      <c r="AT477" s="250"/>
      <c r="AU477" s="249"/>
      <c r="AV477" s="250"/>
      <c r="AW477" s="249"/>
      <c r="AX477" s="250"/>
      <c r="AY477" s="249"/>
      <c r="AZ477" s="250"/>
      <c r="BA477" s="249"/>
      <c r="BB477" s="250"/>
      <c r="BC477" s="249"/>
      <c r="BD477" s="250"/>
      <c r="BE477" s="249"/>
      <c r="BF477" s="250"/>
      <c r="BG477" s="249"/>
      <c r="BH477" s="250"/>
      <c r="BI477" s="249"/>
      <c r="BJ477" s="250"/>
      <c r="BK477" s="249"/>
    </row>
    <row r="478" spans="1:63" s="301" customFormat="1" ht="21" customHeight="1" x14ac:dyDescent="0.2">
      <c r="A478" s="245" t="e">
        <f t="shared" si="260"/>
        <v>#VALUE!</v>
      </c>
      <c r="B478" s="246" t="s">
        <v>1355</v>
      </c>
      <c r="C478" s="247">
        <f t="shared" ca="1" si="239"/>
        <v>6510</v>
      </c>
      <c r="D478" s="250">
        <f t="shared" ca="1" si="240"/>
        <v>821400</v>
      </c>
      <c r="E478" s="249">
        <f t="shared" ca="1" si="257"/>
        <v>0</v>
      </c>
      <c r="F478" s="250" t="str">
        <f t="shared" si="241"/>
        <v/>
      </c>
      <c r="G478" s="249" t="str">
        <f t="shared" si="258"/>
        <v/>
      </c>
      <c r="H478" s="250">
        <f t="shared" si="242"/>
        <v>808380</v>
      </c>
      <c r="I478" s="249">
        <f t="shared" ca="1" si="259"/>
        <v>0</v>
      </c>
      <c r="J478" s="250" t="str">
        <f t="shared" ca="1" si="243"/>
        <v/>
      </c>
      <c r="K478" s="249" t="str">
        <f t="shared" ca="1" si="244"/>
        <v/>
      </c>
      <c r="L478" s="250" t="str">
        <f t="shared" ca="1" si="245"/>
        <v/>
      </c>
      <c r="M478" s="249" t="str">
        <f t="shared" ca="1" si="246"/>
        <v/>
      </c>
      <c r="N478" s="250" t="str">
        <f t="shared" ca="1" si="247"/>
        <v/>
      </c>
      <c r="O478" s="249" t="str">
        <f t="shared" ca="1" si="248"/>
        <v/>
      </c>
      <c r="P478" s="250" t="str">
        <f t="shared" ca="1" si="249"/>
        <v/>
      </c>
      <c r="Q478" s="249" t="str">
        <f t="shared" ca="1" si="250"/>
        <v/>
      </c>
      <c r="R478" s="250" t="str">
        <f t="shared" ca="1" si="251"/>
        <v/>
      </c>
      <c r="S478" s="249" t="str">
        <f t="shared" ca="1" si="252"/>
        <v/>
      </c>
      <c r="T478" s="250" t="str">
        <f t="shared" ca="1" si="253"/>
        <v/>
      </c>
      <c r="U478" s="249" t="str">
        <f t="shared" ca="1" si="254"/>
        <v/>
      </c>
      <c r="V478" s="250" t="str">
        <f t="shared" ca="1" si="255"/>
        <v/>
      </c>
      <c r="W478" s="249" t="str">
        <f t="shared" ca="1" si="256"/>
        <v/>
      </c>
      <c r="X478" s="250"/>
      <c r="Y478" s="249"/>
      <c r="Z478" s="250"/>
      <c r="AA478" s="249"/>
      <c r="AB478" s="250"/>
      <c r="AC478" s="249"/>
      <c r="AD478" s="250"/>
      <c r="AE478" s="249"/>
      <c r="AF478" s="250"/>
      <c r="AG478" s="249"/>
      <c r="AH478" s="250"/>
      <c r="AI478" s="249"/>
      <c r="AJ478" s="250"/>
      <c r="AK478" s="249"/>
      <c r="AL478" s="250"/>
      <c r="AM478" s="249"/>
      <c r="AN478" s="250"/>
      <c r="AO478" s="249"/>
      <c r="AP478" s="250"/>
      <c r="AQ478" s="249"/>
      <c r="AR478" s="250"/>
      <c r="AS478" s="249"/>
      <c r="AT478" s="250"/>
      <c r="AU478" s="249"/>
      <c r="AV478" s="250"/>
      <c r="AW478" s="249"/>
      <c r="AX478" s="250"/>
      <c r="AY478" s="249"/>
      <c r="AZ478" s="250"/>
      <c r="BA478" s="249"/>
      <c r="BB478" s="250"/>
      <c r="BC478" s="249"/>
      <c r="BD478" s="250"/>
      <c r="BE478" s="249"/>
      <c r="BF478" s="250"/>
      <c r="BG478" s="249"/>
      <c r="BH478" s="250"/>
      <c r="BI478" s="249"/>
      <c r="BJ478" s="250"/>
      <c r="BK478" s="249"/>
    </row>
    <row r="479" spans="1:63" s="301" customFormat="1" ht="21" customHeight="1" x14ac:dyDescent="0.2">
      <c r="A479" s="245" t="e">
        <f t="shared" si="260"/>
        <v>#VALUE!</v>
      </c>
      <c r="B479" s="246" t="s">
        <v>1356</v>
      </c>
      <c r="C479" s="247">
        <f t="shared" ca="1" si="239"/>
        <v>13800</v>
      </c>
      <c r="D479" s="250">
        <f t="shared" ca="1" si="240"/>
        <v>986080</v>
      </c>
      <c r="E479" s="249">
        <f t="shared" ca="1" si="257"/>
        <v>0</v>
      </c>
      <c r="F479" s="250" t="str">
        <f t="shared" si="241"/>
        <v/>
      </c>
      <c r="G479" s="249" t="str">
        <f t="shared" si="258"/>
        <v/>
      </c>
      <c r="H479" s="250">
        <f t="shared" si="242"/>
        <v>1013680</v>
      </c>
      <c r="I479" s="249">
        <f t="shared" ca="1" si="259"/>
        <v>0</v>
      </c>
      <c r="J479" s="250" t="str">
        <f t="shared" ca="1" si="243"/>
        <v/>
      </c>
      <c r="K479" s="249" t="str">
        <f t="shared" ca="1" si="244"/>
        <v/>
      </c>
      <c r="L479" s="250" t="str">
        <f t="shared" ca="1" si="245"/>
        <v/>
      </c>
      <c r="M479" s="249" t="str">
        <f t="shared" ca="1" si="246"/>
        <v/>
      </c>
      <c r="N479" s="250" t="str">
        <f t="shared" ca="1" si="247"/>
        <v/>
      </c>
      <c r="O479" s="249" t="str">
        <f t="shared" ca="1" si="248"/>
        <v/>
      </c>
      <c r="P479" s="250" t="str">
        <f t="shared" ca="1" si="249"/>
        <v/>
      </c>
      <c r="Q479" s="249" t="str">
        <f t="shared" ca="1" si="250"/>
        <v/>
      </c>
      <c r="R479" s="250" t="str">
        <f t="shared" ca="1" si="251"/>
        <v/>
      </c>
      <c r="S479" s="249" t="str">
        <f t="shared" ca="1" si="252"/>
        <v/>
      </c>
      <c r="T479" s="250" t="str">
        <f t="shared" ca="1" si="253"/>
        <v/>
      </c>
      <c r="U479" s="249" t="str">
        <f t="shared" ca="1" si="254"/>
        <v/>
      </c>
      <c r="V479" s="250" t="str">
        <f t="shared" ca="1" si="255"/>
        <v/>
      </c>
      <c r="W479" s="249" t="str">
        <f t="shared" ca="1" si="256"/>
        <v/>
      </c>
      <c r="X479" s="250"/>
      <c r="Y479" s="249"/>
      <c r="Z479" s="250"/>
      <c r="AA479" s="249"/>
      <c r="AB479" s="250"/>
      <c r="AC479" s="249"/>
      <c r="AD479" s="250"/>
      <c r="AE479" s="249"/>
      <c r="AF479" s="250"/>
      <c r="AG479" s="249"/>
      <c r="AH479" s="250"/>
      <c r="AI479" s="249"/>
      <c r="AJ479" s="250"/>
      <c r="AK479" s="249"/>
      <c r="AL479" s="250"/>
      <c r="AM479" s="249"/>
      <c r="AN479" s="250"/>
      <c r="AO479" s="249"/>
      <c r="AP479" s="250"/>
      <c r="AQ479" s="249"/>
      <c r="AR479" s="250"/>
      <c r="AS479" s="249"/>
      <c r="AT479" s="250"/>
      <c r="AU479" s="249"/>
      <c r="AV479" s="250"/>
      <c r="AW479" s="249"/>
      <c r="AX479" s="250"/>
      <c r="AY479" s="249"/>
      <c r="AZ479" s="250"/>
      <c r="BA479" s="249"/>
      <c r="BB479" s="250"/>
      <c r="BC479" s="249"/>
      <c r="BD479" s="250"/>
      <c r="BE479" s="249"/>
      <c r="BF479" s="250"/>
      <c r="BG479" s="249"/>
      <c r="BH479" s="250"/>
      <c r="BI479" s="249"/>
      <c r="BJ479" s="250"/>
      <c r="BK479" s="249"/>
    </row>
    <row r="480" spans="1:63" s="301" customFormat="1" ht="21" customHeight="1" x14ac:dyDescent="0.2">
      <c r="A480" s="245" t="e">
        <f t="shared" si="260"/>
        <v>#VALUE!</v>
      </c>
      <c r="B480" s="246" t="s">
        <v>1357</v>
      </c>
      <c r="C480" s="247">
        <f t="shared" ca="1" si="239"/>
        <v>43760</v>
      </c>
      <c r="D480" s="250">
        <f t="shared" ca="1" si="240"/>
        <v>153840</v>
      </c>
      <c r="E480" s="249">
        <f t="shared" ca="1" si="257"/>
        <v>0</v>
      </c>
      <c r="F480" s="250" t="str">
        <f t="shared" si="241"/>
        <v/>
      </c>
      <c r="G480" s="249" t="str">
        <f t="shared" si="258"/>
        <v/>
      </c>
      <c r="H480" s="250">
        <f t="shared" si="242"/>
        <v>66320</v>
      </c>
      <c r="I480" s="249">
        <f t="shared" ca="1" si="259"/>
        <v>0</v>
      </c>
      <c r="J480" s="250" t="str">
        <f t="shared" ca="1" si="243"/>
        <v/>
      </c>
      <c r="K480" s="249" t="str">
        <f t="shared" ca="1" si="244"/>
        <v/>
      </c>
      <c r="L480" s="250" t="str">
        <f t="shared" ca="1" si="245"/>
        <v/>
      </c>
      <c r="M480" s="249" t="str">
        <f t="shared" ca="1" si="246"/>
        <v/>
      </c>
      <c r="N480" s="250" t="str">
        <f t="shared" ca="1" si="247"/>
        <v/>
      </c>
      <c r="O480" s="249" t="str">
        <f t="shared" ca="1" si="248"/>
        <v/>
      </c>
      <c r="P480" s="250" t="str">
        <f t="shared" ca="1" si="249"/>
        <v/>
      </c>
      <c r="Q480" s="249" t="str">
        <f t="shared" ca="1" si="250"/>
        <v/>
      </c>
      <c r="R480" s="250" t="str">
        <f t="shared" ca="1" si="251"/>
        <v/>
      </c>
      <c r="S480" s="249" t="str">
        <f t="shared" ca="1" si="252"/>
        <v/>
      </c>
      <c r="T480" s="250" t="str">
        <f t="shared" ca="1" si="253"/>
        <v/>
      </c>
      <c r="U480" s="249" t="str">
        <f t="shared" ca="1" si="254"/>
        <v/>
      </c>
      <c r="V480" s="250" t="str">
        <f t="shared" ca="1" si="255"/>
        <v/>
      </c>
      <c r="W480" s="249" t="str">
        <f t="shared" ca="1" si="256"/>
        <v/>
      </c>
      <c r="X480" s="250"/>
      <c r="Y480" s="249"/>
      <c r="Z480" s="250"/>
      <c r="AA480" s="249"/>
      <c r="AB480" s="250"/>
      <c r="AC480" s="249"/>
      <c r="AD480" s="250"/>
      <c r="AE480" s="249"/>
      <c r="AF480" s="250"/>
      <c r="AG480" s="249"/>
      <c r="AH480" s="250"/>
      <c r="AI480" s="249"/>
      <c r="AJ480" s="250"/>
      <c r="AK480" s="249"/>
      <c r="AL480" s="250"/>
      <c r="AM480" s="249"/>
      <c r="AN480" s="250"/>
      <c r="AO480" s="249"/>
      <c r="AP480" s="250"/>
      <c r="AQ480" s="249"/>
      <c r="AR480" s="250"/>
      <c r="AS480" s="249"/>
      <c r="AT480" s="250"/>
      <c r="AU480" s="249"/>
      <c r="AV480" s="250"/>
      <c r="AW480" s="249"/>
      <c r="AX480" s="250"/>
      <c r="AY480" s="249"/>
      <c r="AZ480" s="250"/>
      <c r="BA480" s="249"/>
      <c r="BB480" s="250"/>
      <c r="BC480" s="249"/>
      <c r="BD480" s="250"/>
      <c r="BE480" s="249"/>
      <c r="BF480" s="250"/>
      <c r="BG480" s="249"/>
      <c r="BH480" s="250"/>
      <c r="BI480" s="249"/>
      <c r="BJ480" s="250"/>
      <c r="BK480" s="249"/>
    </row>
    <row r="481" spans="1:63" s="301" customFormat="1" ht="21" customHeight="1" x14ac:dyDescent="0.2">
      <c r="A481" s="245" t="e">
        <f t="shared" si="260"/>
        <v>#VALUE!</v>
      </c>
      <c r="B481" s="246" t="s">
        <v>1358</v>
      </c>
      <c r="C481" s="247">
        <f t="shared" ca="1" si="239"/>
        <v>47100</v>
      </c>
      <c r="D481" s="250">
        <f t="shared" ca="1" si="240"/>
        <v>170200</v>
      </c>
      <c r="E481" s="249">
        <f t="shared" ca="1" si="257"/>
        <v>0</v>
      </c>
      <c r="F481" s="250" t="str">
        <f t="shared" si="241"/>
        <v/>
      </c>
      <c r="G481" s="249" t="str">
        <f t="shared" si="258"/>
        <v/>
      </c>
      <c r="H481" s="250">
        <f t="shared" si="242"/>
        <v>76000</v>
      </c>
      <c r="I481" s="249">
        <f t="shared" ca="1" si="259"/>
        <v>0</v>
      </c>
      <c r="J481" s="250" t="str">
        <f t="shared" ca="1" si="243"/>
        <v/>
      </c>
      <c r="K481" s="249" t="str">
        <f t="shared" ca="1" si="244"/>
        <v/>
      </c>
      <c r="L481" s="250" t="str">
        <f t="shared" ca="1" si="245"/>
        <v/>
      </c>
      <c r="M481" s="249" t="str">
        <f t="shared" ca="1" si="246"/>
        <v/>
      </c>
      <c r="N481" s="250" t="str">
        <f t="shared" ca="1" si="247"/>
        <v/>
      </c>
      <c r="O481" s="249" t="str">
        <f t="shared" ca="1" si="248"/>
        <v/>
      </c>
      <c r="P481" s="250" t="str">
        <f t="shared" ca="1" si="249"/>
        <v/>
      </c>
      <c r="Q481" s="249" t="str">
        <f t="shared" ca="1" si="250"/>
        <v/>
      </c>
      <c r="R481" s="250" t="str">
        <f t="shared" ca="1" si="251"/>
        <v/>
      </c>
      <c r="S481" s="249" t="str">
        <f t="shared" ca="1" si="252"/>
        <v/>
      </c>
      <c r="T481" s="250" t="str">
        <f t="shared" ca="1" si="253"/>
        <v/>
      </c>
      <c r="U481" s="249" t="str">
        <f t="shared" ca="1" si="254"/>
        <v/>
      </c>
      <c r="V481" s="250" t="str">
        <f t="shared" ca="1" si="255"/>
        <v/>
      </c>
      <c r="W481" s="249" t="str">
        <f t="shared" ca="1" si="256"/>
        <v/>
      </c>
      <c r="X481" s="250"/>
      <c r="Y481" s="249"/>
      <c r="Z481" s="250"/>
      <c r="AA481" s="249"/>
      <c r="AB481" s="250"/>
      <c r="AC481" s="249"/>
      <c r="AD481" s="250"/>
      <c r="AE481" s="249"/>
      <c r="AF481" s="250"/>
      <c r="AG481" s="249"/>
      <c r="AH481" s="250"/>
      <c r="AI481" s="249"/>
      <c r="AJ481" s="250"/>
      <c r="AK481" s="249"/>
      <c r="AL481" s="250"/>
      <c r="AM481" s="249"/>
      <c r="AN481" s="250"/>
      <c r="AO481" s="249"/>
      <c r="AP481" s="250"/>
      <c r="AQ481" s="249"/>
      <c r="AR481" s="250"/>
      <c r="AS481" s="249"/>
      <c r="AT481" s="250"/>
      <c r="AU481" s="249"/>
      <c r="AV481" s="250"/>
      <c r="AW481" s="249"/>
      <c r="AX481" s="250"/>
      <c r="AY481" s="249"/>
      <c r="AZ481" s="250"/>
      <c r="BA481" s="249"/>
      <c r="BB481" s="250"/>
      <c r="BC481" s="249"/>
      <c r="BD481" s="250"/>
      <c r="BE481" s="249"/>
      <c r="BF481" s="250"/>
      <c r="BG481" s="249"/>
      <c r="BH481" s="250"/>
      <c r="BI481" s="249"/>
      <c r="BJ481" s="250"/>
      <c r="BK481" s="249"/>
    </row>
    <row r="482" spans="1:63" s="301" customFormat="1" ht="21" customHeight="1" x14ac:dyDescent="0.2">
      <c r="A482" s="245" t="e">
        <f t="shared" si="260"/>
        <v>#VALUE!</v>
      </c>
      <c r="B482" s="246" t="s">
        <v>1359</v>
      </c>
      <c r="C482" s="247">
        <f t="shared" ca="1" si="239"/>
        <v>50480</v>
      </c>
      <c r="D482" s="250">
        <f t="shared" ca="1" si="240"/>
        <v>202320</v>
      </c>
      <c r="E482" s="249">
        <f t="shared" ca="1" si="257"/>
        <v>0</v>
      </c>
      <c r="F482" s="250" t="str">
        <f t="shared" si="241"/>
        <v/>
      </c>
      <c r="G482" s="249" t="str">
        <f t="shared" si="258"/>
        <v/>
      </c>
      <c r="H482" s="250">
        <f t="shared" si="242"/>
        <v>101360</v>
      </c>
      <c r="I482" s="249">
        <f t="shared" ca="1" si="259"/>
        <v>0</v>
      </c>
      <c r="J482" s="250" t="str">
        <f t="shared" ca="1" si="243"/>
        <v/>
      </c>
      <c r="K482" s="249" t="str">
        <f t="shared" ca="1" si="244"/>
        <v/>
      </c>
      <c r="L482" s="250" t="str">
        <f t="shared" ca="1" si="245"/>
        <v/>
      </c>
      <c r="M482" s="249" t="str">
        <f t="shared" ca="1" si="246"/>
        <v/>
      </c>
      <c r="N482" s="250" t="str">
        <f t="shared" ca="1" si="247"/>
        <v/>
      </c>
      <c r="O482" s="249" t="str">
        <f t="shared" ca="1" si="248"/>
        <v/>
      </c>
      <c r="P482" s="250" t="str">
        <f t="shared" ca="1" si="249"/>
        <v/>
      </c>
      <c r="Q482" s="249" t="str">
        <f t="shared" ca="1" si="250"/>
        <v/>
      </c>
      <c r="R482" s="250" t="str">
        <f t="shared" ca="1" si="251"/>
        <v/>
      </c>
      <c r="S482" s="249" t="str">
        <f t="shared" ca="1" si="252"/>
        <v/>
      </c>
      <c r="T482" s="250" t="str">
        <f t="shared" ca="1" si="253"/>
        <v/>
      </c>
      <c r="U482" s="249" t="str">
        <f t="shared" ca="1" si="254"/>
        <v/>
      </c>
      <c r="V482" s="250" t="str">
        <f t="shared" ca="1" si="255"/>
        <v/>
      </c>
      <c r="W482" s="249" t="str">
        <f t="shared" ca="1" si="256"/>
        <v/>
      </c>
      <c r="X482" s="250"/>
      <c r="Y482" s="249"/>
      <c r="Z482" s="250"/>
      <c r="AA482" s="249"/>
      <c r="AB482" s="250"/>
      <c r="AC482" s="249"/>
      <c r="AD482" s="250"/>
      <c r="AE482" s="249"/>
      <c r="AF482" s="250"/>
      <c r="AG482" s="249"/>
      <c r="AH482" s="250"/>
      <c r="AI482" s="249"/>
      <c r="AJ482" s="250"/>
      <c r="AK482" s="249"/>
      <c r="AL482" s="250"/>
      <c r="AM482" s="249"/>
      <c r="AN482" s="250"/>
      <c r="AO482" s="249"/>
      <c r="AP482" s="250"/>
      <c r="AQ482" s="249"/>
      <c r="AR482" s="250"/>
      <c r="AS482" s="249"/>
      <c r="AT482" s="250"/>
      <c r="AU482" s="249"/>
      <c r="AV482" s="250"/>
      <c r="AW482" s="249"/>
      <c r="AX482" s="250"/>
      <c r="AY482" s="249"/>
      <c r="AZ482" s="250"/>
      <c r="BA482" s="249"/>
      <c r="BB482" s="250"/>
      <c r="BC482" s="249"/>
      <c r="BD482" s="250"/>
      <c r="BE482" s="249"/>
      <c r="BF482" s="250"/>
      <c r="BG482" s="249"/>
      <c r="BH482" s="250"/>
      <c r="BI482" s="249"/>
      <c r="BJ482" s="250"/>
      <c r="BK482" s="249"/>
    </row>
    <row r="483" spans="1:63" s="301" customFormat="1" ht="21" customHeight="1" x14ac:dyDescent="0.2">
      <c r="A483" s="245" t="e">
        <f t="shared" si="260"/>
        <v>#VALUE!</v>
      </c>
      <c r="B483" s="246" t="s">
        <v>1360</v>
      </c>
      <c r="C483" s="247">
        <f t="shared" ca="1" si="239"/>
        <v>37900</v>
      </c>
      <c r="D483" s="250">
        <f t="shared" ca="1" si="240"/>
        <v>294140</v>
      </c>
      <c r="E483" s="249">
        <f t="shared" ca="1" si="257"/>
        <v>0</v>
      </c>
      <c r="F483" s="250" t="str">
        <f t="shared" si="241"/>
        <v/>
      </c>
      <c r="G483" s="249" t="str">
        <f t="shared" si="258"/>
        <v/>
      </c>
      <c r="H483" s="250">
        <f t="shared" si="242"/>
        <v>218340</v>
      </c>
      <c r="I483" s="249">
        <f t="shared" ca="1" si="259"/>
        <v>0</v>
      </c>
      <c r="J483" s="250" t="str">
        <f t="shared" ca="1" si="243"/>
        <v/>
      </c>
      <c r="K483" s="249" t="str">
        <f t="shared" ca="1" si="244"/>
        <v/>
      </c>
      <c r="L483" s="250" t="str">
        <f t="shared" ca="1" si="245"/>
        <v/>
      </c>
      <c r="M483" s="249" t="str">
        <f t="shared" ca="1" si="246"/>
        <v/>
      </c>
      <c r="N483" s="250" t="str">
        <f t="shared" ca="1" si="247"/>
        <v/>
      </c>
      <c r="O483" s="249" t="str">
        <f t="shared" ca="1" si="248"/>
        <v/>
      </c>
      <c r="P483" s="250" t="str">
        <f t="shared" ca="1" si="249"/>
        <v/>
      </c>
      <c r="Q483" s="249" t="str">
        <f t="shared" ca="1" si="250"/>
        <v/>
      </c>
      <c r="R483" s="250" t="str">
        <f t="shared" ca="1" si="251"/>
        <v/>
      </c>
      <c r="S483" s="249" t="str">
        <f t="shared" ca="1" si="252"/>
        <v/>
      </c>
      <c r="T483" s="250" t="str">
        <f t="shared" ca="1" si="253"/>
        <v/>
      </c>
      <c r="U483" s="249" t="str">
        <f t="shared" ca="1" si="254"/>
        <v/>
      </c>
      <c r="V483" s="250" t="str">
        <f t="shared" ca="1" si="255"/>
        <v/>
      </c>
      <c r="W483" s="249" t="str">
        <f t="shared" ca="1" si="256"/>
        <v/>
      </c>
      <c r="X483" s="250"/>
      <c r="Y483" s="249"/>
      <c r="Z483" s="250"/>
      <c r="AA483" s="249"/>
      <c r="AB483" s="250"/>
      <c r="AC483" s="249"/>
      <c r="AD483" s="250"/>
      <c r="AE483" s="249"/>
      <c r="AF483" s="250"/>
      <c r="AG483" s="249"/>
      <c r="AH483" s="250"/>
      <c r="AI483" s="249"/>
      <c r="AJ483" s="250"/>
      <c r="AK483" s="249"/>
      <c r="AL483" s="250"/>
      <c r="AM483" s="249"/>
      <c r="AN483" s="250"/>
      <c r="AO483" s="249"/>
      <c r="AP483" s="250"/>
      <c r="AQ483" s="249"/>
      <c r="AR483" s="250"/>
      <c r="AS483" s="249"/>
      <c r="AT483" s="250"/>
      <c r="AU483" s="249"/>
      <c r="AV483" s="250"/>
      <c r="AW483" s="249"/>
      <c r="AX483" s="250"/>
      <c r="AY483" s="249"/>
      <c r="AZ483" s="250"/>
      <c r="BA483" s="249"/>
      <c r="BB483" s="250"/>
      <c r="BC483" s="249"/>
      <c r="BD483" s="250"/>
      <c r="BE483" s="249"/>
      <c r="BF483" s="250"/>
      <c r="BG483" s="249"/>
      <c r="BH483" s="250"/>
      <c r="BI483" s="249"/>
      <c r="BJ483" s="250"/>
      <c r="BK483" s="249"/>
    </row>
    <row r="484" spans="1:63" s="301" customFormat="1" ht="21" customHeight="1" x14ac:dyDescent="0.2">
      <c r="A484" s="245" t="e">
        <f t="shared" si="260"/>
        <v>#VALUE!</v>
      </c>
      <c r="B484" s="246" t="s">
        <v>1361</v>
      </c>
      <c r="C484" s="247">
        <f t="shared" ca="1" si="239"/>
        <v>65620</v>
      </c>
      <c r="D484" s="250">
        <f t="shared" ca="1" si="240"/>
        <v>830540</v>
      </c>
      <c r="E484" s="249">
        <f t="shared" ca="1" si="257"/>
        <v>0</v>
      </c>
      <c r="F484" s="250" t="str">
        <f t="shared" si="241"/>
        <v/>
      </c>
      <c r="G484" s="249" t="str">
        <f t="shared" si="258"/>
        <v/>
      </c>
      <c r="H484" s="250">
        <f t="shared" si="242"/>
        <v>961780</v>
      </c>
      <c r="I484" s="249">
        <f t="shared" ca="1" si="259"/>
        <v>0</v>
      </c>
      <c r="J484" s="250" t="str">
        <f t="shared" ca="1" si="243"/>
        <v/>
      </c>
      <c r="K484" s="249" t="str">
        <f t="shared" ca="1" si="244"/>
        <v/>
      </c>
      <c r="L484" s="250" t="str">
        <f t="shared" ca="1" si="245"/>
        <v/>
      </c>
      <c r="M484" s="249" t="str">
        <f t="shared" ca="1" si="246"/>
        <v/>
      </c>
      <c r="N484" s="250" t="str">
        <f t="shared" ca="1" si="247"/>
        <v/>
      </c>
      <c r="O484" s="249" t="str">
        <f t="shared" ca="1" si="248"/>
        <v/>
      </c>
      <c r="P484" s="250" t="str">
        <f t="shared" ca="1" si="249"/>
        <v/>
      </c>
      <c r="Q484" s="249" t="str">
        <f t="shared" ca="1" si="250"/>
        <v/>
      </c>
      <c r="R484" s="250" t="str">
        <f t="shared" ca="1" si="251"/>
        <v/>
      </c>
      <c r="S484" s="249" t="str">
        <f t="shared" ca="1" si="252"/>
        <v/>
      </c>
      <c r="T484" s="250" t="str">
        <f t="shared" ca="1" si="253"/>
        <v/>
      </c>
      <c r="U484" s="249" t="str">
        <f t="shared" ca="1" si="254"/>
        <v/>
      </c>
      <c r="V484" s="250" t="str">
        <f t="shared" ca="1" si="255"/>
        <v/>
      </c>
      <c r="W484" s="249" t="str">
        <f t="shared" ca="1" si="256"/>
        <v/>
      </c>
      <c r="X484" s="250"/>
      <c r="Y484" s="249"/>
      <c r="Z484" s="250"/>
      <c r="AA484" s="249"/>
      <c r="AB484" s="250"/>
      <c r="AC484" s="249"/>
      <c r="AD484" s="250"/>
      <c r="AE484" s="249"/>
      <c r="AF484" s="250"/>
      <c r="AG484" s="249"/>
      <c r="AH484" s="250"/>
      <c r="AI484" s="249"/>
      <c r="AJ484" s="250"/>
      <c r="AK484" s="249"/>
      <c r="AL484" s="250"/>
      <c r="AM484" s="249"/>
      <c r="AN484" s="250"/>
      <c r="AO484" s="249"/>
      <c r="AP484" s="250"/>
      <c r="AQ484" s="249"/>
      <c r="AR484" s="250"/>
      <c r="AS484" s="249"/>
      <c r="AT484" s="250"/>
      <c r="AU484" s="249"/>
      <c r="AV484" s="250"/>
      <c r="AW484" s="249"/>
      <c r="AX484" s="250"/>
      <c r="AY484" s="249"/>
      <c r="AZ484" s="250"/>
      <c r="BA484" s="249"/>
      <c r="BB484" s="250"/>
      <c r="BC484" s="249"/>
      <c r="BD484" s="250"/>
      <c r="BE484" s="249"/>
      <c r="BF484" s="250"/>
      <c r="BG484" s="249"/>
      <c r="BH484" s="250"/>
      <c r="BI484" s="249"/>
      <c r="BJ484" s="250"/>
      <c r="BK484" s="249"/>
    </row>
    <row r="485" spans="1:63" s="301" customFormat="1" ht="21" customHeight="1" x14ac:dyDescent="0.2">
      <c r="A485" s="245" t="e">
        <f t="shared" si="260"/>
        <v>#VALUE!</v>
      </c>
      <c r="B485" s="246" t="s">
        <v>1362</v>
      </c>
      <c r="C485" s="247">
        <f t="shared" ca="1" si="239"/>
        <v>39010</v>
      </c>
      <c r="D485" s="250">
        <f t="shared" ca="1" si="240"/>
        <v>148640</v>
      </c>
      <c r="E485" s="249">
        <f t="shared" ca="1" si="257"/>
        <v>0</v>
      </c>
      <c r="F485" s="250" t="str">
        <f t="shared" si="241"/>
        <v/>
      </c>
      <c r="G485" s="249" t="str">
        <f t="shared" si="258"/>
        <v/>
      </c>
      <c r="H485" s="250">
        <f t="shared" si="242"/>
        <v>70620</v>
      </c>
      <c r="I485" s="249">
        <f t="shared" ca="1" si="259"/>
        <v>0</v>
      </c>
      <c r="J485" s="250" t="str">
        <f t="shared" ca="1" si="243"/>
        <v/>
      </c>
      <c r="K485" s="249" t="str">
        <f t="shared" ca="1" si="244"/>
        <v/>
      </c>
      <c r="L485" s="250" t="str">
        <f t="shared" ca="1" si="245"/>
        <v/>
      </c>
      <c r="M485" s="249" t="str">
        <f t="shared" ca="1" si="246"/>
        <v/>
      </c>
      <c r="N485" s="250" t="str">
        <f t="shared" ca="1" si="247"/>
        <v/>
      </c>
      <c r="O485" s="249" t="str">
        <f t="shared" ca="1" si="248"/>
        <v/>
      </c>
      <c r="P485" s="250" t="str">
        <f t="shared" ca="1" si="249"/>
        <v/>
      </c>
      <c r="Q485" s="249" t="str">
        <f t="shared" ca="1" si="250"/>
        <v/>
      </c>
      <c r="R485" s="250" t="str">
        <f t="shared" ca="1" si="251"/>
        <v/>
      </c>
      <c r="S485" s="249" t="str">
        <f t="shared" ca="1" si="252"/>
        <v/>
      </c>
      <c r="T485" s="250" t="str">
        <f t="shared" ca="1" si="253"/>
        <v/>
      </c>
      <c r="U485" s="249" t="str">
        <f t="shared" ca="1" si="254"/>
        <v/>
      </c>
      <c r="V485" s="250" t="str">
        <f t="shared" ca="1" si="255"/>
        <v/>
      </c>
      <c r="W485" s="249" t="str">
        <f t="shared" ca="1" si="256"/>
        <v/>
      </c>
      <c r="X485" s="250"/>
      <c r="Y485" s="249"/>
      <c r="Z485" s="250"/>
      <c r="AA485" s="249"/>
      <c r="AB485" s="250"/>
      <c r="AC485" s="249"/>
      <c r="AD485" s="250"/>
      <c r="AE485" s="249"/>
      <c r="AF485" s="250"/>
      <c r="AG485" s="249"/>
      <c r="AH485" s="250"/>
      <c r="AI485" s="249"/>
      <c r="AJ485" s="250"/>
      <c r="AK485" s="249"/>
      <c r="AL485" s="250"/>
      <c r="AM485" s="249"/>
      <c r="AN485" s="250"/>
      <c r="AO485" s="249"/>
      <c r="AP485" s="250"/>
      <c r="AQ485" s="249"/>
      <c r="AR485" s="250"/>
      <c r="AS485" s="249"/>
      <c r="AT485" s="250"/>
      <c r="AU485" s="249"/>
      <c r="AV485" s="250"/>
      <c r="AW485" s="249"/>
      <c r="AX485" s="250"/>
      <c r="AY485" s="249"/>
      <c r="AZ485" s="250"/>
      <c r="BA485" s="249"/>
      <c r="BB485" s="250"/>
      <c r="BC485" s="249"/>
      <c r="BD485" s="250"/>
      <c r="BE485" s="249"/>
      <c r="BF485" s="250"/>
      <c r="BG485" s="249"/>
      <c r="BH485" s="250"/>
      <c r="BI485" s="249"/>
      <c r="BJ485" s="250"/>
      <c r="BK485" s="249"/>
    </row>
    <row r="486" spans="1:63" s="301" customFormat="1" ht="21" customHeight="1" x14ac:dyDescent="0.2">
      <c r="A486" s="245" t="e">
        <f t="shared" si="260"/>
        <v>#VALUE!</v>
      </c>
      <c r="B486" s="246" t="s">
        <v>1363</v>
      </c>
      <c r="C486" s="247">
        <f t="shared" ca="1" si="239"/>
        <v>33880</v>
      </c>
      <c r="D486" s="250">
        <f t="shared" ca="1" si="240"/>
        <v>225300</v>
      </c>
      <c r="E486" s="249">
        <f t="shared" ca="1" si="257"/>
        <v>0</v>
      </c>
      <c r="F486" s="250" t="str">
        <f t="shared" si="241"/>
        <v/>
      </c>
      <c r="G486" s="249" t="str">
        <f t="shared" si="258"/>
        <v/>
      </c>
      <c r="H486" s="250">
        <f t="shared" si="242"/>
        <v>157540</v>
      </c>
      <c r="I486" s="249">
        <f t="shared" ca="1" si="259"/>
        <v>0</v>
      </c>
      <c r="J486" s="250" t="str">
        <f t="shared" ca="1" si="243"/>
        <v/>
      </c>
      <c r="K486" s="249" t="str">
        <f t="shared" ca="1" si="244"/>
        <v/>
      </c>
      <c r="L486" s="250" t="str">
        <f t="shared" ca="1" si="245"/>
        <v/>
      </c>
      <c r="M486" s="249" t="str">
        <f t="shared" ca="1" si="246"/>
        <v/>
      </c>
      <c r="N486" s="250" t="str">
        <f t="shared" ca="1" si="247"/>
        <v/>
      </c>
      <c r="O486" s="249" t="str">
        <f t="shared" ca="1" si="248"/>
        <v/>
      </c>
      <c r="P486" s="250" t="str">
        <f t="shared" ca="1" si="249"/>
        <v/>
      </c>
      <c r="Q486" s="249" t="str">
        <f t="shared" ca="1" si="250"/>
        <v/>
      </c>
      <c r="R486" s="250" t="str">
        <f t="shared" ca="1" si="251"/>
        <v/>
      </c>
      <c r="S486" s="249" t="str">
        <f t="shared" ca="1" si="252"/>
        <v/>
      </c>
      <c r="T486" s="250" t="str">
        <f t="shared" ca="1" si="253"/>
        <v/>
      </c>
      <c r="U486" s="249" t="str">
        <f t="shared" ca="1" si="254"/>
        <v/>
      </c>
      <c r="V486" s="250" t="str">
        <f t="shared" ca="1" si="255"/>
        <v/>
      </c>
      <c r="W486" s="249" t="str">
        <f t="shared" ca="1" si="256"/>
        <v/>
      </c>
      <c r="X486" s="250"/>
      <c r="Y486" s="249"/>
      <c r="Z486" s="250"/>
      <c r="AA486" s="249"/>
      <c r="AB486" s="250"/>
      <c r="AC486" s="249"/>
      <c r="AD486" s="250"/>
      <c r="AE486" s="249"/>
      <c r="AF486" s="250"/>
      <c r="AG486" s="249"/>
      <c r="AH486" s="250"/>
      <c r="AI486" s="249"/>
      <c r="AJ486" s="250"/>
      <c r="AK486" s="249"/>
      <c r="AL486" s="250"/>
      <c r="AM486" s="249"/>
      <c r="AN486" s="250"/>
      <c r="AO486" s="249"/>
      <c r="AP486" s="250"/>
      <c r="AQ486" s="249"/>
      <c r="AR486" s="250"/>
      <c r="AS486" s="249"/>
      <c r="AT486" s="250"/>
      <c r="AU486" s="249"/>
      <c r="AV486" s="250"/>
      <c r="AW486" s="249"/>
      <c r="AX486" s="250"/>
      <c r="AY486" s="249"/>
      <c r="AZ486" s="250"/>
      <c r="BA486" s="249"/>
      <c r="BB486" s="250"/>
      <c r="BC486" s="249"/>
      <c r="BD486" s="250"/>
      <c r="BE486" s="249"/>
      <c r="BF486" s="250"/>
      <c r="BG486" s="249"/>
      <c r="BH486" s="250"/>
      <c r="BI486" s="249"/>
      <c r="BJ486" s="250"/>
      <c r="BK486" s="249"/>
    </row>
    <row r="487" spans="1:63" s="301" customFormat="1" ht="21" customHeight="1" x14ac:dyDescent="0.2">
      <c r="A487" s="245" t="e">
        <f t="shared" si="260"/>
        <v>#VALUE!</v>
      </c>
      <c r="B487" s="246" t="s">
        <v>1364</v>
      </c>
      <c r="C487" s="247">
        <f t="shared" ca="1" si="239"/>
        <v>34780</v>
      </c>
      <c r="D487" s="250">
        <f t="shared" ca="1" si="240"/>
        <v>323620</v>
      </c>
      <c r="E487" s="249">
        <f t="shared" ca="1" si="257"/>
        <v>0</v>
      </c>
      <c r="F487" s="250" t="str">
        <f t="shared" si="241"/>
        <v/>
      </c>
      <c r="G487" s="249" t="str">
        <f t="shared" si="258"/>
        <v/>
      </c>
      <c r="H487" s="250">
        <f t="shared" si="242"/>
        <v>254060</v>
      </c>
      <c r="I487" s="249">
        <f t="shared" ca="1" si="259"/>
        <v>0</v>
      </c>
      <c r="J487" s="250" t="str">
        <f t="shared" ca="1" si="243"/>
        <v/>
      </c>
      <c r="K487" s="249" t="str">
        <f t="shared" ca="1" si="244"/>
        <v/>
      </c>
      <c r="L487" s="250" t="str">
        <f t="shared" ca="1" si="245"/>
        <v/>
      </c>
      <c r="M487" s="249" t="str">
        <f t="shared" ca="1" si="246"/>
        <v/>
      </c>
      <c r="N487" s="250" t="str">
        <f t="shared" ca="1" si="247"/>
        <v/>
      </c>
      <c r="O487" s="249" t="str">
        <f t="shared" ca="1" si="248"/>
        <v/>
      </c>
      <c r="P487" s="250" t="str">
        <f t="shared" ca="1" si="249"/>
        <v/>
      </c>
      <c r="Q487" s="249" t="str">
        <f t="shared" ca="1" si="250"/>
        <v/>
      </c>
      <c r="R487" s="250" t="str">
        <f t="shared" ca="1" si="251"/>
        <v/>
      </c>
      <c r="S487" s="249" t="str">
        <f t="shared" ca="1" si="252"/>
        <v/>
      </c>
      <c r="T487" s="250" t="str">
        <f t="shared" ca="1" si="253"/>
        <v/>
      </c>
      <c r="U487" s="249" t="str">
        <f t="shared" ca="1" si="254"/>
        <v/>
      </c>
      <c r="V487" s="250" t="str">
        <f t="shared" ca="1" si="255"/>
        <v/>
      </c>
      <c r="W487" s="249" t="str">
        <f t="shared" ca="1" si="256"/>
        <v/>
      </c>
      <c r="X487" s="250"/>
      <c r="Y487" s="249"/>
      <c r="Z487" s="250"/>
      <c r="AA487" s="249"/>
      <c r="AB487" s="250"/>
      <c r="AC487" s="249"/>
      <c r="AD487" s="250"/>
      <c r="AE487" s="249"/>
      <c r="AF487" s="250"/>
      <c r="AG487" s="249"/>
      <c r="AH487" s="250"/>
      <c r="AI487" s="249"/>
      <c r="AJ487" s="250"/>
      <c r="AK487" s="249"/>
      <c r="AL487" s="250"/>
      <c r="AM487" s="249"/>
      <c r="AN487" s="250"/>
      <c r="AO487" s="249"/>
      <c r="AP487" s="250"/>
      <c r="AQ487" s="249"/>
      <c r="AR487" s="250"/>
      <c r="AS487" s="249"/>
      <c r="AT487" s="250"/>
      <c r="AU487" s="249"/>
      <c r="AV487" s="250"/>
      <c r="AW487" s="249"/>
      <c r="AX487" s="250"/>
      <c r="AY487" s="249"/>
      <c r="AZ487" s="250"/>
      <c r="BA487" s="249"/>
      <c r="BB487" s="250"/>
      <c r="BC487" s="249"/>
      <c r="BD487" s="250"/>
      <c r="BE487" s="249"/>
      <c r="BF487" s="250"/>
      <c r="BG487" s="249"/>
      <c r="BH487" s="250"/>
      <c r="BI487" s="249"/>
      <c r="BJ487" s="250"/>
      <c r="BK487" s="249"/>
    </row>
    <row r="488" spans="1:63" s="301" customFormat="1" ht="21" customHeight="1" x14ac:dyDescent="0.2">
      <c r="A488" s="245" t="e">
        <f t="shared" si="260"/>
        <v>#VALUE!</v>
      </c>
      <c r="B488" s="246" t="s">
        <v>1365</v>
      </c>
      <c r="C488" s="247">
        <f t="shared" ca="1" si="239"/>
        <v>37230</v>
      </c>
      <c r="D488" s="250">
        <f t="shared" ca="1" si="240"/>
        <v>333660</v>
      </c>
      <c r="E488" s="249">
        <f t="shared" ca="1" si="257"/>
        <v>0</v>
      </c>
      <c r="F488" s="250" t="str">
        <f t="shared" si="241"/>
        <v/>
      </c>
      <c r="G488" s="249" t="str">
        <f t="shared" si="258"/>
        <v/>
      </c>
      <c r="H488" s="250">
        <f t="shared" si="242"/>
        <v>259200</v>
      </c>
      <c r="I488" s="249">
        <f t="shared" ca="1" si="259"/>
        <v>0</v>
      </c>
      <c r="J488" s="250" t="str">
        <f t="shared" ca="1" si="243"/>
        <v/>
      </c>
      <c r="K488" s="249" t="str">
        <f t="shared" ca="1" si="244"/>
        <v/>
      </c>
      <c r="L488" s="250" t="str">
        <f t="shared" ca="1" si="245"/>
        <v/>
      </c>
      <c r="M488" s="249" t="str">
        <f t="shared" ca="1" si="246"/>
        <v/>
      </c>
      <c r="N488" s="250" t="str">
        <f t="shared" ca="1" si="247"/>
        <v/>
      </c>
      <c r="O488" s="249" t="str">
        <f t="shared" ca="1" si="248"/>
        <v/>
      </c>
      <c r="P488" s="250" t="str">
        <f t="shared" ca="1" si="249"/>
        <v/>
      </c>
      <c r="Q488" s="249" t="str">
        <f t="shared" ca="1" si="250"/>
        <v/>
      </c>
      <c r="R488" s="250" t="str">
        <f t="shared" ca="1" si="251"/>
        <v/>
      </c>
      <c r="S488" s="249" t="str">
        <f t="shared" ca="1" si="252"/>
        <v/>
      </c>
      <c r="T488" s="250" t="str">
        <f t="shared" ca="1" si="253"/>
        <v/>
      </c>
      <c r="U488" s="249" t="str">
        <f t="shared" ca="1" si="254"/>
        <v/>
      </c>
      <c r="V488" s="250" t="str">
        <f t="shared" ca="1" si="255"/>
        <v/>
      </c>
      <c r="W488" s="249" t="str">
        <f t="shared" ca="1" si="256"/>
        <v/>
      </c>
      <c r="X488" s="250"/>
      <c r="Y488" s="249"/>
      <c r="Z488" s="250"/>
      <c r="AA488" s="249"/>
      <c r="AB488" s="250"/>
      <c r="AC488" s="249"/>
      <c r="AD488" s="250"/>
      <c r="AE488" s="249"/>
      <c r="AF488" s="250"/>
      <c r="AG488" s="249"/>
      <c r="AH488" s="250"/>
      <c r="AI488" s="249"/>
      <c r="AJ488" s="250"/>
      <c r="AK488" s="249"/>
      <c r="AL488" s="250"/>
      <c r="AM488" s="249"/>
      <c r="AN488" s="250"/>
      <c r="AO488" s="249"/>
      <c r="AP488" s="250"/>
      <c r="AQ488" s="249"/>
      <c r="AR488" s="250"/>
      <c r="AS488" s="249"/>
      <c r="AT488" s="250"/>
      <c r="AU488" s="249"/>
      <c r="AV488" s="250"/>
      <c r="AW488" s="249"/>
      <c r="AX488" s="250"/>
      <c r="AY488" s="249"/>
      <c r="AZ488" s="250"/>
      <c r="BA488" s="249"/>
      <c r="BB488" s="250"/>
      <c r="BC488" s="249"/>
      <c r="BD488" s="250"/>
      <c r="BE488" s="249"/>
      <c r="BF488" s="250"/>
      <c r="BG488" s="249"/>
      <c r="BH488" s="250"/>
      <c r="BI488" s="249"/>
      <c r="BJ488" s="250"/>
      <c r="BK488" s="249"/>
    </row>
    <row r="489" spans="1:63" s="301" customFormat="1" ht="21" customHeight="1" x14ac:dyDescent="0.2">
      <c r="A489" s="245" t="e">
        <f t="shared" si="260"/>
        <v>#VALUE!</v>
      </c>
      <c r="B489" s="246" t="s">
        <v>1366</v>
      </c>
      <c r="C489" s="247">
        <f t="shared" ca="1" si="239"/>
        <v>77690</v>
      </c>
      <c r="D489" s="250">
        <f t="shared" ca="1" si="240"/>
        <v>905880</v>
      </c>
      <c r="E489" s="249">
        <f t="shared" ca="1" si="257"/>
        <v>0</v>
      </c>
      <c r="F489" s="250" t="str">
        <f t="shared" si="241"/>
        <v/>
      </c>
      <c r="G489" s="249" t="str">
        <f t="shared" si="258"/>
        <v/>
      </c>
      <c r="H489" s="250">
        <f t="shared" si="242"/>
        <v>1061260</v>
      </c>
      <c r="I489" s="249">
        <f t="shared" ca="1" si="259"/>
        <v>0</v>
      </c>
      <c r="J489" s="250" t="str">
        <f t="shared" ca="1" si="243"/>
        <v/>
      </c>
      <c r="K489" s="249" t="str">
        <f t="shared" ca="1" si="244"/>
        <v/>
      </c>
      <c r="L489" s="250" t="str">
        <f t="shared" ca="1" si="245"/>
        <v/>
      </c>
      <c r="M489" s="249" t="str">
        <f t="shared" ca="1" si="246"/>
        <v/>
      </c>
      <c r="N489" s="250" t="str">
        <f t="shared" ca="1" si="247"/>
        <v/>
      </c>
      <c r="O489" s="249" t="str">
        <f t="shared" ca="1" si="248"/>
        <v/>
      </c>
      <c r="P489" s="250" t="str">
        <f t="shared" ca="1" si="249"/>
        <v/>
      </c>
      <c r="Q489" s="249" t="str">
        <f t="shared" ca="1" si="250"/>
        <v/>
      </c>
      <c r="R489" s="250" t="str">
        <f t="shared" ca="1" si="251"/>
        <v/>
      </c>
      <c r="S489" s="249" t="str">
        <f t="shared" ca="1" si="252"/>
        <v/>
      </c>
      <c r="T489" s="250" t="str">
        <f t="shared" ca="1" si="253"/>
        <v/>
      </c>
      <c r="U489" s="249" t="str">
        <f t="shared" ca="1" si="254"/>
        <v/>
      </c>
      <c r="V489" s="250" t="str">
        <f t="shared" ca="1" si="255"/>
        <v/>
      </c>
      <c r="W489" s="249" t="str">
        <f t="shared" ca="1" si="256"/>
        <v/>
      </c>
      <c r="X489" s="250"/>
      <c r="Y489" s="249"/>
      <c r="Z489" s="250"/>
      <c r="AA489" s="249"/>
      <c r="AB489" s="250"/>
      <c r="AC489" s="249"/>
      <c r="AD489" s="250"/>
      <c r="AE489" s="249"/>
      <c r="AF489" s="250"/>
      <c r="AG489" s="249"/>
      <c r="AH489" s="250"/>
      <c r="AI489" s="249"/>
      <c r="AJ489" s="250"/>
      <c r="AK489" s="249"/>
      <c r="AL489" s="250"/>
      <c r="AM489" s="249"/>
      <c r="AN489" s="250"/>
      <c r="AO489" s="249"/>
      <c r="AP489" s="250"/>
      <c r="AQ489" s="249"/>
      <c r="AR489" s="250"/>
      <c r="AS489" s="249"/>
      <c r="AT489" s="250"/>
      <c r="AU489" s="249"/>
      <c r="AV489" s="250"/>
      <c r="AW489" s="249"/>
      <c r="AX489" s="250"/>
      <c r="AY489" s="249"/>
      <c r="AZ489" s="250"/>
      <c r="BA489" s="249"/>
      <c r="BB489" s="250"/>
      <c r="BC489" s="249"/>
      <c r="BD489" s="250"/>
      <c r="BE489" s="249"/>
      <c r="BF489" s="250"/>
      <c r="BG489" s="249"/>
      <c r="BH489" s="250"/>
      <c r="BI489" s="249"/>
      <c r="BJ489" s="250"/>
      <c r="BK489" s="249"/>
    </row>
    <row r="490" spans="1:63" s="301" customFormat="1" ht="21" customHeight="1" x14ac:dyDescent="0.2">
      <c r="A490" s="245" t="e">
        <f t="shared" si="260"/>
        <v>#VALUE!</v>
      </c>
      <c r="B490" s="246" t="s">
        <v>1367</v>
      </c>
      <c r="C490" s="247">
        <f t="shared" ca="1" si="239"/>
        <v>30370</v>
      </c>
      <c r="D490" s="250">
        <f t="shared" ca="1" si="240"/>
        <v>279620</v>
      </c>
      <c r="E490" s="249">
        <f t="shared" ca="1" si="257"/>
        <v>0</v>
      </c>
      <c r="F490" s="250" t="str">
        <f t="shared" si="241"/>
        <v/>
      </c>
      <c r="G490" s="249" t="str">
        <f t="shared" si="258"/>
        <v/>
      </c>
      <c r="H490" s="250">
        <f t="shared" si="242"/>
        <v>340360</v>
      </c>
      <c r="I490" s="249">
        <f t="shared" ca="1" si="259"/>
        <v>0</v>
      </c>
      <c r="J490" s="250" t="str">
        <f t="shared" ca="1" si="243"/>
        <v/>
      </c>
      <c r="K490" s="249" t="str">
        <f t="shared" ca="1" si="244"/>
        <v/>
      </c>
      <c r="L490" s="250" t="str">
        <f t="shared" ca="1" si="245"/>
        <v/>
      </c>
      <c r="M490" s="249" t="str">
        <f t="shared" ca="1" si="246"/>
        <v/>
      </c>
      <c r="N490" s="250" t="str">
        <f t="shared" ca="1" si="247"/>
        <v/>
      </c>
      <c r="O490" s="249" t="str">
        <f t="shared" ca="1" si="248"/>
        <v/>
      </c>
      <c r="P490" s="250" t="str">
        <f t="shared" ca="1" si="249"/>
        <v/>
      </c>
      <c r="Q490" s="249" t="str">
        <f t="shared" ca="1" si="250"/>
        <v/>
      </c>
      <c r="R490" s="250" t="str">
        <f t="shared" ca="1" si="251"/>
        <v/>
      </c>
      <c r="S490" s="249" t="str">
        <f t="shared" ca="1" si="252"/>
        <v/>
      </c>
      <c r="T490" s="250" t="str">
        <f t="shared" ca="1" si="253"/>
        <v/>
      </c>
      <c r="U490" s="249" t="str">
        <f t="shared" ca="1" si="254"/>
        <v/>
      </c>
      <c r="V490" s="250" t="str">
        <f t="shared" ca="1" si="255"/>
        <v/>
      </c>
      <c r="W490" s="249" t="str">
        <f t="shared" ca="1" si="256"/>
        <v/>
      </c>
      <c r="X490" s="250"/>
      <c r="Y490" s="249"/>
      <c r="Z490" s="250"/>
      <c r="AA490" s="249"/>
      <c r="AB490" s="250"/>
      <c r="AC490" s="249"/>
      <c r="AD490" s="250"/>
      <c r="AE490" s="249"/>
      <c r="AF490" s="250"/>
      <c r="AG490" s="249"/>
      <c r="AH490" s="250"/>
      <c r="AI490" s="249"/>
      <c r="AJ490" s="250"/>
      <c r="AK490" s="249"/>
      <c r="AL490" s="250"/>
      <c r="AM490" s="249"/>
      <c r="AN490" s="250"/>
      <c r="AO490" s="249"/>
      <c r="AP490" s="250"/>
      <c r="AQ490" s="249"/>
      <c r="AR490" s="250"/>
      <c r="AS490" s="249"/>
      <c r="AT490" s="250"/>
      <c r="AU490" s="249"/>
      <c r="AV490" s="250"/>
      <c r="AW490" s="249"/>
      <c r="AX490" s="250"/>
      <c r="AY490" s="249"/>
      <c r="AZ490" s="250"/>
      <c r="BA490" s="249"/>
      <c r="BB490" s="250"/>
      <c r="BC490" s="249"/>
      <c r="BD490" s="250"/>
      <c r="BE490" s="249"/>
      <c r="BF490" s="250"/>
      <c r="BG490" s="249"/>
      <c r="BH490" s="250"/>
      <c r="BI490" s="249"/>
      <c r="BJ490" s="250"/>
      <c r="BK490" s="249"/>
    </row>
    <row r="491" spans="1:63" s="301" customFormat="1" ht="21" customHeight="1" x14ac:dyDescent="0.2">
      <c r="A491" s="245" t="e">
        <f t="shared" si="260"/>
        <v>#VALUE!</v>
      </c>
      <c r="B491" s="246" t="s">
        <v>1368</v>
      </c>
      <c r="C491" s="247">
        <f t="shared" ca="1" si="239"/>
        <v>17090</v>
      </c>
      <c r="D491" s="250">
        <f t="shared" ca="1" si="240"/>
        <v>458400</v>
      </c>
      <c r="E491" s="249">
        <f t="shared" ca="1" si="257"/>
        <v>0</v>
      </c>
      <c r="F491" s="250" t="str">
        <f t="shared" si="241"/>
        <v/>
      </c>
      <c r="G491" s="249" t="str">
        <f t="shared" si="258"/>
        <v/>
      </c>
      <c r="H491" s="250">
        <f t="shared" si="242"/>
        <v>424220</v>
      </c>
      <c r="I491" s="249">
        <f t="shared" ca="1" si="259"/>
        <v>0</v>
      </c>
      <c r="J491" s="250" t="str">
        <f t="shared" ca="1" si="243"/>
        <v/>
      </c>
      <c r="K491" s="249" t="str">
        <f t="shared" ca="1" si="244"/>
        <v/>
      </c>
      <c r="L491" s="250" t="str">
        <f t="shared" ca="1" si="245"/>
        <v/>
      </c>
      <c r="M491" s="249" t="str">
        <f t="shared" ca="1" si="246"/>
        <v/>
      </c>
      <c r="N491" s="250" t="str">
        <f t="shared" ca="1" si="247"/>
        <v/>
      </c>
      <c r="O491" s="249" t="str">
        <f t="shared" ca="1" si="248"/>
        <v/>
      </c>
      <c r="P491" s="250" t="str">
        <f t="shared" ca="1" si="249"/>
        <v/>
      </c>
      <c r="Q491" s="249" t="str">
        <f t="shared" ca="1" si="250"/>
        <v/>
      </c>
      <c r="R491" s="250" t="str">
        <f t="shared" ca="1" si="251"/>
        <v/>
      </c>
      <c r="S491" s="249" t="str">
        <f t="shared" ca="1" si="252"/>
        <v/>
      </c>
      <c r="T491" s="250" t="str">
        <f t="shared" ca="1" si="253"/>
        <v/>
      </c>
      <c r="U491" s="249" t="str">
        <f t="shared" ca="1" si="254"/>
        <v/>
      </c>
      <c r="V491" s="250" t="str">
        <f t="shared" ca="1" si="255"/>
        <v/>
      </c>
      <c r="W491" s="249" t="str">
        <f t="shared" ca="1" si="256"/>
        <v/>
      </c>
      <c r="X491" s="250"/>
      <c r="Y491" s="249"/>
      <c r="Z491" s="250"/>
      <c r="AA491" s="249"/>
      <c r="AB491" s="250"/>
      <c r="AC491" s="249"/>
      <c r="AD491" s="250"/>
      <c r="AE491" s="249"/>
      <c r="AF491" s="250"/>
      <c r="AG491" s="249"/>
      <c r="AH491" s="250"/>
      <c r="AI491" s="249"/>
      <c r="AJ491" s="250"/>
      <c r="AK491" s="249"/>
      <c r="AL491" s="250"/>
      <c r="AM491" s="249"/>
      <c r="AN491" s="250"/>
      <c r="AO491" s="249"/>
      <c r="AP491" s="250"/>
      <c r="AQ491" s="249"/>
      <c r="AR491" s="250"/>
      <c r="AS491" s="249"/>
      <c r="AT491" s="250"/>
      <c r="AU491" s="249"/>
      <c r="AV491" s="250"/>
      <c r="AW491" s="249"/>
      <c r="AX491" s="250"/>
      <c r="AY491" s="249"/>
      <c r="AZ491" s="250"/>
      <c r="BA491" s="249"/>
      <c r="BB491" s="250"/>
      <c r="BC491" s="249"/>
      <c r="BD491" s="250"/>
      <c r="BE491" s="249"/>
      <c r="BF491" s="250"/>
      <c r="BG491" s="249"/>
      <c r="BH491" s="250"/>
      <c r="BI491" s="249"/>
      <c r="BJ491" s="250"/>
      <c r="BK491" s="249"/>
    </row>
    <row r="492" spans="1:63" s="301" customFormat="1" ht="21" customHeight="1" x14ac:dyDescent="0.2">
      <c r="A492" s="245" t="e">
        <f t="shared" si="260"/>
        <v>#VALUE!</v>
      </c>
      <c r="B492" s="246" t="s">
        <v>1369</v>
      </c>
      <c r="C492" s="247">
        <f t="shared" ca="1" si="239"/>
        <v>2300</v>
      </c>
      <c r="D492" s="250">
        <f t="shared" ca="1" si="240"/>
        <v>620000</v>
      </c>
      <c r="E492" s="249">
        <f t="shared" ca="1" si="257"/>
        <v>0</v>
      </c>
      <c r="F492" s="250" t="str">
        <f t="shared" si="241"/>
        <v/>
      </c>
      <c r="G492" s="249" t="str">
        <f t="shared" si="258"/>
        <v/>
      </c>
      <c r="H492" s="250">
        <f t="shared" si="242"/>
        <v>624600</v>
      </c>
      <c r="I492" s="249">
        <f t="shared" ca="1" si="259"/>
        <v>0</v>
      </c>
      <c r="J492" s="250" t="str">
        <f t="shared" ca="1" si="243"/>
        <v/>
      </c>
      <c r="K492" s="249" t="str">
        <f t="shared" ca="1" si="244"/>
        <v/>
      </c>
      <c r="L492" s="250" t="str">
        <f t="shared" ca="1" si="245"/>
        <v/>
      </c>
      <c r="M492" s="249" t="str">
        <f t="shared" ca="1" si="246"/>
        <v/>
      </c>
      <c r="N492" s="250" t="str">
        <f t="shared" ca="1" si="247"/>
        <v/>
      </c>
      <c r="O492" s="249" t="str">
        <f t="shared" ca="1" si="248"/>
        <v/>
      </c>
      <c r="P492" s="250" t="str">
        <f t="shared" ca="1" si="249"/>
        <v/>
      </c>
      <c r="Q492" s="249" t="str">
        <f t="shared" ca="1" si="250"/>
        <v/>
      </c>
      <c r="R492" s="250" t="str">
        <f t="shared" ca="1" si="251"/>
        <v/>
      </c>
      <c r="S492" s="249" t="str">
        <f t="shared" ca="1" si="252"/>
        <v/>
      </c>
      <c r="T492" s="250" t="str">
        <f t="shared" ca="1" si="253"/>
        <v/>
      </c>
      <c r="U492" s="249" t="str">
        <f t="shared" ca="1" si="254"/>
        <v/>
      </c>
      <c r="V492" s="250" t="str">
        <f t="shared" ca="1" si="255"/>
        <v/>
      </c>
      <c r="W492" s="249" t="str">
        <f t="shared" ca="1" si="256"/>
        <v/>
      </c>
      <c r="X492" s="250"/>
      <c r="Y492" s="249"/>
      <c r="Z492" s="250"/>
      <c r="AA492" s="249"/>
      <c r="AB492" s="250"/>
      <c r="AC492" s="249"/>
      <c r="AD492" s="250"/>
      <c r="AE492" s="249"/>
      <c r="AF492" s="250"/>
      <c r="AG492" s="249"/>
      <c r="AH492" s="250"/>
      <c r="AI492" s="249"/>
      <c r="AJ492" s="250"/>
      <c r="AK492" s="249"/>
      <c r="AL492" s="250"/>
      <c r="AM492" s="249"/>
      <c r="AN492" s="250"/>
      <c r="AO492" s="249"/>
      <c r="AP492" s="250"/>
      <c r="AQ492" s="249"/>
      <c r="AR492" s="250"/>
      <c r="AS492" s="249"/>
      <c r="AT492" s="250"/>
      <c r="AU492" s="249"/>
      <c r="AV492" s="250"/>
      <c r="AW492" s="249"/>
      <c r="AX492" s="250"/>
      <c r="AY492" s="249"/>
      <c r="AZ492" s="250"/>
      <c r="BA492" s="249"/>
      <c r="BB492" s="250"/>
      <c r="BC492" s="249"/>
      <c r="BD492" s="250"/>
      <c r="BE492" s="249"/>
      <c r="BF492" s="250"/>
      <c r="BG492" s="249"/>
      <c r="BH492" s="250"/>
      <c r="BI492" s="249"/>
      <c r="BJ492" s="250"/>
      <c r="BK492" s="249"/>
    </row>
    <row r="493" spans="1:63" s="301" customFormat="1" ht="21" customHeight="1" x14ac:dyDescent="0.2">
      <c r="A493" s="245" t="e">
        <f t="shared" si="260"/>
        <v>#VALUE!</v>
      </c>
      <c r="B493" s="246" t="s">
        <v>1371</v>
      </c>
      <c r="C493" s="247">
        <f t="shared" ca="1" si="239"/>
        <v>40600</v>
      </c>
      <c r="D493" s="250">
        <f t="shared" ca="1" si="240"/>
        <v>107740</v>
      </c>
      <c r="E493" s="249">
        <f t="shared" ca="1" si="257"/>
        <v>0</v>
      </c>
      <c r="F493" s="250" t="str">
        <f t="shared" si="241"/>
        <v/>
      </c>
      <c r="G493" s="249" t="str">
        <f t="shared" si="258"/>
        <v/>
      </c>
      <c r="H493" s="250">
        <f t="shared" si="242"/>
        <v>26540</v>
      </c>
      <c r="I493" s="249">
        <f t="shared" ca="1" si="259"/>
        <v>0</v>
      </c>
      <c r="J493" s="250" t="str">
        <f t="shared" ca="1" si="243"/>
        <v/>
      </c>
      <c r="K493" s="249" t="str">
        <f t="shared" ca="1" si="244"/>
        <v/>
      </c>
      <c r="L493" s="250" t="str">
        <f t="shared" ca="1" si="245"/>
        <v/>
      </c>
      <c r="M493" s="249" t="str">
        <f t="shared" ca="1" si="246"/>
        <v/>
      </c>
      <c r="N493" s="250" t="str">
        <f t="shared" ca="1" si="247"/>
        <v/>
      </c>
      <c r="O493" s="249" t="str">
        <f t="shared" ca="1" si="248"/>
        <v/>
      </c>
      <c r="P493" s="250" t="str">
        <f t="shared" ca="1" si="249"/>
        <v/>
      </c>
      <c r="Q493" s="249" t="str">
        <f t="shared" ca="1" si="250"/>
        <v/>
      </c>
      <c r="R493" s="250" t="str">
        <f t="shared" ca="1" si="251"/>
        <v/>
      </c>
      <c r="S493" s="249" t="str">
        <f t="shared" ca="1" si="252"/>
        <v/>
      </c>
      <c r="T493" s="250" t="str">
        <f t="shared" ca="1" si="253"/>
        <v/>
      </c>
      <c r="U493" s="249" t="str">
        <f t="shared" ca="1" si="254"/>
        <v/>
      </c>
      <c r="V493" s="250" t="str">
        <f t="shared" ca="1" si="255"/>
        <v/>
      </c>
      <c r="W493" s="249" t="str">
        <f t="shared" ca="1" si="256"/>
        <v/>
      </c>
      <c r="X493" s="250"/>
      <c r="Y493" s="249"/>
      <c r="Z493" s="250"/>
      <c r="AA493" s="249"/>
      <c r="AB493" s="250"/>
      <c r="AC493" s="249"/>
      <c r="AD493" s="250"/>
      <c r="AE493" s="249"/>
      <c r="AF493" s="250"/>
      <c r="AG493" s="249"/>
      <c r="AH493" s="250"/>
      <c r="AI493" s="249"/>
      <c r="AJ493" s="250"/>
      <c r="AK493" s="249"/>
      <c r="AL493" s="250"/>
      <c r="AM493" s="249"/>
      <c r="AN493" s="250"/>
      <c r="AO493" s="249"/>
      <c r="AP493" s="250"/>
      <c r="AQ493" s="249"/>
      <c r="AR493" s="250"/>
      <c r="AS493" s="249"/>
      <c r="AT493" s="250"/>
      <c r="AU493" s="249"/>
      <c r="AV493" s="250"/>
      <c r="AW493" s="249"/>
      <c r="AX493" s="250"/>
      <c r="AY493" s="249"/>
      <c r="AZ493" s="250"/>
      <c r="BA493" s="249"/>
      <c r="BB493" s="250"/>
      <c r="BC493" s="249"/>
      <c r="BD493" s="250"/>
      <c r="BE493" s="249"/>
      <c r="BF493" s="250"/>
      <c r="BG493" s="249"/>
      <c r="BH493" s="250"/>
      <c r="BI493" s="249"/>
      <c r="BJ493" s="250"/>
      <c r="BK493" s="249"/>
    </row>
    <row r="494" spans="1:63" s="301" customFormat="1" ht="21" customHeight="1" x14ac:dyDescent="0.2">
      <c r="A494" s="245" t="e">
        <f t="shared" si="260"/>
        <v>#VALUE!</v>
      </c>
      <c r="B494" s="246" t="s">
        <v>1372</v>
      </c>
      <c r="C494" s="247">
        <f t="shared" ca="1" si="239"/>
        <v>44160</v>
      </c>
      <c r="D494" s="250">
        <f t="shared" ca="1" si="240"/>
        <v>123140</v>
      </c>
      <c r="E494" s="249">
        <f t="shared" ca="1" si="257"/>
        <v>0</v>
      </c>
      <c r="F494" s="250" t="str">
        <f t="shared" si="241"/>
        <v/>
      </c>
      <c r="G494" s="249" t="str">
        <f t="shared" si="258"/>
        <v/>
      </c>
      <c r="H494" s="250">
        <f t="shared" si="242"/>
        <v>34820</v>
      </c>
      <c r="I494" s="249">
        <f t="shared" ca="1" si="259"/>
        <v>0</v>
      </c>
      <c r="J494" s="250" t="str">
        <f t="shared" ca="1" si="243"/>
        <v/>
      </c>
      <c r="K494" s="249" t="str">
        <f t="shared" ca="1" si="244"/>
        <v/>
      </c>
      <c r="L494" s="250" t="str">
        <f t="shared" ca="1" si="245"/>
        <v/>
      </c>
      <c r="M494" s="249" t="str">
        <f t="shared" ca="1" si="246"/>
        <v/>
      </c>
      <c r="N494" s="250" t="str">
        <f t="shared" ca="1" si="247"/>
        <v/>
      </c>
      <c r="O494" s="249" t="str">
        <f t="shared" ca="1" si="248"/>
        <v/>
      </c>
      <c r="P494" s="250" t="str">
        <f t="shared" ca="1" si="249"/>
        <v/>
      </c>
      <c r="Q494" s="249" t="str">
        <f t="shared" ca="1" si="250"/>
        <v/>
      </c>
      <c r="R494" s="250" t="str">
        <f t="shared" ca="1" si="251"/>
        <v/>
      </c>
      <c r="S494" s="249" t="str">
        <f t="shared" ca="1" si="252"/>
        <v/>
      </c>
      <c r="T494" s="250" t="str">
        <f t="shared" ca="1" si="253"/>
        <v/>
      </c>
      <c r="U494" s="249" t="str">
        <f t="shared" ca="1" si="254"/>
        <v/>
      </c>
      <c r="V494" s="250" t="str">
        <f t="shared" ca="1" si="255"/>
        <v/>
      </c>
      <c r="W494" s="249" t="str">
        <f t="shared" ca="1" si="256"/>
        <v/>
      </c>
      <c r="X494" s="250"/>
      <c r="Y494" s="249"/>
      <c r="Z494" s="250"/>
      <c r="AA494" s="249"/>
      <c r="AB494" s="250"/>
      <c r="AC494" s="249"/>
      <c r="AD494" s="250"/>
      <c r="AE494" s="249"/>
      <c r="AF494" s="250"/>
      <c r="AG494" s="249"/>
      <c r="AH494" s="250"/>
      <c r="AI494" s="249"/>
      <c r="AJ494" s="250"/>
      <c r="AK494" s="249"/>
      <c r="AL494" s="250"/>
      <c r="AM494" s="249"/>
      <c r="AN494" s="250"/>
      <c r="AO494" s="249"/>
      <c r="AP494" s="250"/>
      <c r="AQ494" s="249"/>
      <c r="AR494" s="250"/>
      <c r="AS494" s="249"/>
      <c r="AT494" s="250"/>
      <c r="AU494" s="249"/>
      <c r="AV494" s="250"/>
      <c r="AW494" s="249"/>
      <c r="AX494" s="250"/>
      <c r="AY494" s="249"/>
      <c r="AZ494" s="250"/>
      <c r="BA494" s="249"/>
      <c r="BB494" s="250"/>
      <c r="BC494" s="249"/>
      <c r="BD494" s="250"/>
      <c r="BE494" s="249"/>
      <c r="BF494" s="250"/>
      <c r="BG494" s="249"/>
      <c r="BH494" s="250"/>
      <c r="BI494" s="249"/>
      <c r="BJ494" s="250"/>
      <c r="BK494" s="249"/>
    </row>
    <row r="495" spans="1:63" s="301" customFormat="1" ht="21" customHeight="1" x14ac:dyDescent="0.2">
      <c r="A495" s="245" t="e">
        <f t="shared" si="260"/>
        <v>#VALUE!</v>
      </c>
      <c r="B495" s="246" t="s">
        <v>1373</v>
      </c>
      <c r="C495" s="247">
        <f t="shared" ca="1" si="239"/>
        <v>52580</v>
      </c>
      <c r="D495" s="250">
        <f t="shared" ca="1" si="240"/>
        <v>149380</v>
      </c>
      <c r="E495" s="249">
        <f t="shared" ca="1" si="257"/>
        <v>0</v>
      </c>
      <c r="F495" s="250" t="str">
        <f t="shared" si="241"/>
        <v/>
      </c>
      <c r="G495" s="249" t="str">
        <f t="shared" si="258"/>
        <v/>
      </c>
      <c r="H495" s="250">
        <f t="shared" si="242"/>
        <v>44220</v>
      </c>
      <c r="I495" s="249">
        <f t="shared" ca="1" si="259"/>
        <v>0</v>
      </c>
      <c r="J495" s="250" t="str">
        <f t="shared" ca="1" si="243"/>
        <v/>
      </c>
      <c r="K495" s="249" t="str">
        <f t="shared" ca="1" si="244"/>
        <v/>
      </c>
      <c r="L495" s="250" t="str">
        <f t="shared" ca="1" si="245"/>
        <v/>
      </c>
      <c r="M495" s="249" t="str">
        <f t="shared" ca="1" si="246"/>
        <v/>
      </c>
      <c r="N495" s="250" t="str">
        <f t="shared" ca="1" si="247"/>
        <v/>
      </c>
      <c r="O495" s="249" t="str">
        <f t="shared" ca="1" si="248"/>
        <v/>
      </c>
      <c r="P495" s="250" t="str">
        <f t="shared" ca="1" si="249"/>
        <v/>
      </c>
      <c r="Q495" s="249" t="str">
        <f t="shared" ca="1" si="250"/>
        <v/>
      </c>
      <c r="R495" s="250" t="str">
        <f t="shared" ca="1" si="251"/>
        <v/>
      </c>
      <c r="S495" s="249" t="str">
        <f t="shared" ca="1" si="252"/>
        <v/>
      </c>
      <c r="T495" s="250" t="str">
        <f t="shared" ca="1" si="253"/>
        <v/>
      </c>
      <c r="U495" s="249" t="str">
        <f t="shared" ca="1" si="254"/>
        <v/>
      </c>
      <c r="V495" s="250" t="str">
        <f t="shared" ca="1" si="255"/>
        <v/>
      </c>
      <c r="W495" s="249" t="str">
        <f t="shared" ca="1" si="256"/>
        <v/>
      </c>
      <c r="X495" s="250"/>
      <c r="Y495" s="249"/>
      <c r="Z495" s="250"/>
      <c r="AA495" s="249"/>
      <c r="AB495" s="250"/>
      <c r="AC495" s="249"/>
      <c r="AD495" s="250"/>
      <c r="AE495" s="249"/>
      <c r="AF495" s="250"/>
      <c r="AG495" s="249"/>
      <c r="AH495" s="250"/>
      <c r="AI495" s="249"/>
      <c r="AJ495" s="250"/>
      <c r="AK495" s="249"/>
      <c r="AL495" s="250"/>
      <c r="AM495" s="249"/>
      <c r="AN495" s="250"/>
      <c r="AO495" s="249"/>
      <c r="AP495" s="250"/>
      <c r="AQ495" s="249"/>
      <c r="AR495" s="250"/>
      <c r="AS495" s="249"/>
      <c r="AT495" s="250"/>
      <c r="AU495" s="249"/>
      <c r="AV495" s="250"/>
      <c r="AW495" s="249"/>
      <c r="AX495" s="250"/>
      <c r="AY495" s="249"/>
      <c r="AZ495" s="250"/>
      <c r="BA495" s="249"/>
      <c r="BB495" s="250"/>
      <c r="BC495" s="249"/>
      <c r="BD495" s="250"/>
      <c r="BE495" s="249"/>
      <c r="BF495" s="250"/>
      <c r="BG495" s="249"/>
      <c r="BH495" s="250"/>
      <c r="BI495" s="249"/>
      <c r="BJ495" s="250"/>
      <c r="BK495" s="249"/>
    </row>
    <row r="496" spans="1:63" s="301" customFormat="1" ht="21" customHeight="1" x14ac:dyDescent="0.2">
      <c r="A496" s="245" t="e">
        <f t="shared" si="260"/>
        <v>#VALUE!</v>
      </c>
      <c r="B496" s="246" t="s">
        <v>1374</v>
      </c>
      <c r="C496" s="247">
        <f t="shared" ca="1" si="239"/>
        <v>55220</v>
      </c>
      <c r="D496" s="250">
        <f t="shared" ca="1" si="240"/>
        <v>197500</v>
      </c>
      <c r="E496" s="249">
        <f t="shared" ca="1" si="257"/>
        <v>0</v>
      </c>
      <c r="F496" s="250" t="str">
        <f t="shared" si="241"/>
        <v/>
      </c>
      <c r="G496" s="249" t="str">
        <f t="shared" si="258"/>
        <v/>
      </c>
      <c r="H496" s="250">
        <f t="shared" si="242"/>
        <v>87060</v>
      </c>
      <c r="I496" s="249">
        <f t="shared" ca="1" si="259"/>
        <v>0</v>
      </c>
      <c r="J496" s="250" t="str">
        <f t="shared" ca="1" si="243"/>
        <v/>
      </c>
      <c r="K496" s="249" t="str">
        <f t="shared" ca="1" si="244"/>
        <v/>
      </c>
      <c r="L496" s="250" t="str">
        <f t="shared" ca="1" si="245"/>
        <v/>
      </c>
      <c r="M496" s="249" t="str">
        <f t="shared" ca="1" si="246"/>
        <v/>
      </c>
      <c r="N496" s="250" t="str">
        <f t="shared" ca="1" si="247"/>
        <v/>
      </c>
      <c r="O496" s="249" t="str">
        <f t="shared" ca="1" si="248"/>
        <v/>
      </c>
      <c r="P496" s="250" t="str">
        <f t="shared" ca="1" si="249"/>
        <v/>
      </c>
      <c r="Q496" s="249" t="str">
        <f t="shared" ca="1" si="250"/>
        <v/>
      </c>
      <c r="R496" s="250" t="str">
        <f t="shared" ca="1" si="251"/>
        <v/>
      </c>
      <c r="S496" s="249" t="str">
        <f t="shared" ca="1" si="252"/>
        <v/>
      </c>
      <c r="T496" s="250" t="str">
        <f t="shared" ca="1" si="253"/>
        <v/>
      </c>
      <c r="U496" s="249" t="str">
        <f t="shared" ca="1" si="254"/>
        <v/>
      </c>
      <c r="V496" s="250" t="str">
        <f t="shared" ca="1" si="255"/>
        <v/>
      </c>
      <c r="W496" s="249" t="str">
        <f t="shared" ca="1" si="256"/>
        <v/>
      </c>
      <c r="X496" s="250"/>
      <c r="Y496" s="249"/>
      <c r="Z496" s="250"/>
      <c r="AA496" s="249"/>
      <c r="AB496" s="250"/>
      <c r="AC496" s="249"/>
      <c r="AD496" s="250"/>
      <c r="AE496" s="249"/>
      <c r="AF496" s="250"/>
      <c r="AG496" s="249"/>
      <c r="AH496" s="250"/>
      <c r="AI496" s="249"/>
      <c r="AJ496" s="250"/>
      <c r="AK496" s="249"/>
      <c r="AL496" s="250"/>
      <c r="AM496" s="249"/>
      <c r="AN496" s="250"/>
      <c r="AO496" s="249"/>
      <c r="AP496" s="250"/>
      <c r="AQ496" s="249"/>
      <c r="AR496" s="250"/>
      <c r="AS496" s="249"/>
      <c r="AT496" s="250"/>
      <c r="AU496" s="249"/>
      <c r="AV496" s="250"/>
      <c r="AW496" s="249"/>
      <c r="AX496" s="250"/>
      <c r="AY496" s="249"/>
      <c r="AZ496" s="250"/>
      <c r="BA496" s="249"/>
      <c r="BB496" s="250"/>
      <c r="BC496" s="249"/>
      <c r="BD496" s="250"/>
      <c r="BE496" s="249"/>
      <c r="BF496" s="250"/>
      <c r="BG496" s="249"/>
      <c r="BH496" s="250"/>
      <c r="BI496" s="249"/>
      <c r="BJ496" s="250"/>
      <c r="BK496" s="249"/>
    </row>
    <row r="497" spans="1:63" s="301" customFormat="1" ht="21" customHeight="1" x14ac:dyDescent="0.2">
      <c r="A497" s="245" t="e">
        <f t="shared" si="260"/>
        <v>#VALUE!</v>
      </c>
      <c r="B497" s="246" t="s">
        <v>1375</v>
      </c>
      <c r="C497" s="247">
        <f t="shared" ca="1" si="239"/>
        <v>116130</v>
      </c>
      <c r="D497" s="250">
        <f t="shared" ca="1" si="240"/>
        <v>419800</v>
      </c>
      <c r="E497" s="249">
        <f t="shared" ca="1" si="257"/>
        <v>0</v>
      </c>
      <c r="F497" s="250" t="str">
        <f t="shared" si="241"/>
        <v/>
      </c>
      <c r="G497" s="249" t="str">
        <f t="shared" si="258"/>
        <v/>
      </c>
      <c r="H497" s="250">
        <f t="shared" si="242"/>
        <v>187540</v>
      </c>
      <c r="I497" s="249">
        <f t="shared" ca="1" si="259"/>
        <v>0</v>
      </c>
      <c r="J497" s="250" t="str">
        <f t="shared" ca="1" si="243"/>
        <v/>
      </c>
      <c r="K497" s="249" t="str">
        <f t="shared" ca="1" si="244"/>
        <v/>
      </c>
      <c r="L497" s="250" t="str">
        <f t="shared" ca="1" si="245"/>
        <v/>
      </c>
      <c r="M497" s="249" t="str">
        <f t="shared" ca="1" si="246"/>
        <v/>
      </c>
      <c r="N497" s="250" t="str">
        <f t="shared" ca="1" si="247"/>
        <v/>
      </c>
      <c r="O497" s="249" t="str">
        <f t="shared" ca="1" si="248"/>
        <v/>
      </c>
      <c r="P497" s="250" t="str">
        <f t="shared" ca="1" si="249"/>
        <v/>
      </c>
      <c r="Q497" s="249" t="str">
        <f t="shared" ca="1" si="250"/>
        <v/>
      </c>
      <c r="R497" s="250" t="str">
        <f t="shared" ca="1" si="251"/>
        <v/>
      </c>
      <c r="S497" s="249" t="str">
        <f t="shared" ca="1" si="252"/>
        <v/>
      </c>
      <c r="T497" s="250" t="str">
        <f t="shared" ca="1" si="253"/>
        <v/>
      </c>
      <c r="U497" s="249" t="str">
        <f t="shared" ca="1" si="254"/>
        <v/>
      </c>
      <c r="V497" s="250" t="str">
        <f t="shared" ca="1" si="255"/>
        <v/>
      </c>
      <c r="W497" s="249" t="str">
        <f t="shared" ca="1" si="256"/>
        <v/>
      </c>
      <c r="X497" s="250"/>
      <c r="Y497" s="249"/>
      <c r="Z497" s="250"/>
      <c r="AA497" s="249"/>
      <c r="AB497" s="250"/>
      <c r="AC497" s="249"/>
      <c r="AD497" s="250"/>
      <c r="AE497" s="249"/>
      <c r="AF497" s="250"/>
      <c r="AG497" s="249"/>
      <c r="AH497" s="250"/>
      <c r="AI497" s="249"/>
      <c r="AJ497" s="250"/>
      <c r="AK497" s="249"/>
      <c r="AL497" s="250"/>
      <c r="AM497" s="249"/>
      <c r="AN497" s="250"/>
      <c r="AO497" s="249"/>
      <c r="AP497" s="250"/>
      <c r="AQ497" s="249"/>
      <c r="AR497" s="250"/>
      <c r="AS497" s="249"/>
      <c r="AT497" s="250"/>
      <c r="AU497" s="249"/>
      <c r="AV497" s="250"/>
      <c r="AW497" s="249"/>
      <c r="AX497" s="250"/>
      <c r="AY497" s="249"/>
      <c r="AZ497" s="250"/>
      <c r="BA497" s="249"/>
      <c r="BB497" s="250"/>
      <c r="BC497" s="249"/>
      <c r="BD497" s="250"/>
      <c r="BE497" s="249"/>
      <c r="BF497" s="250"/>
      <c r="BG497" s="249"/>
      <c r="BH497" s="250"/>
      <c r="BI497" s="249"/>
      <c r="BJ497" s="250"/>
      <c r="BK497" s="249"/>
    </row>
    <row r="498" spans="1:63" s="301" customFormat="1" ht="21" customHeight="1" x14ac:dyDescent="0.2">
      <c r="A498" s="245" t="e">
        <f t="shared" si="260"/>
        <v>#VALUE!</v>
      </c>
      <c r="B498" s="246" t="s">
        <v>1376</v>
      </c>
      <c r="C498" s="247">
        <f t="shared" ca="1" si="239"/>
        <v>7180</v>
      </c>
      <c r="D498" s="250">
        <f t="shared" ca="1" si="240"/>
        <v>242660</v>
      </c>
      <c r="E498" s="249">
        <f t="shared" ca="1" si="257"/>
        <v>0</v>
      </c>
      <c r="F498" s="250" t="str">
        <f t="shared" si="241"/>
        <v/>
      </c>
      <c r="G498" s="249" t="str">
        <f t="shared" si="258"/>
        <v/>
      </c>
      <c r="H498" s="250">
        <f t="shared" si="242"/>
        <v>257020</v>
      </c>
      <c r="I498" s="249">
        <f t="shared" ca="1" si="259"/>
        <v>0</v>
      </c>
      <c r="J498" s="250" t="str">
        <f t="shared" ca="1" si="243"/>
        <v/>
      </c>
      <c r="K498" s="249" t="str">
        <f t="shared" ca="1" si="244"/>
        <v/>
      </c>
      <c r="L498" s="250" t="str">
        <f t="shared" ca="1" si="245"/>
        <v/>
      </c>
      <c r="M498" s="249" t="str">
        <f t="shared" ca="1" si="246"/>
        <v/>
      </c>
      <c r="N498" s="250" t="str">
        <f t="shared" ca="1" si="247"/>
        <v/>
      </c>
      <c r="O498" s="249" t="str">
        <f t="shared" ca="1" si="248"/>
        <v/>
      </c>
      <c r="P498" s="250" t="str">
        <f t="shared" ca="1" si="249"/>
        <v/>
      </c>
      <c r="Q498" s="249" t="str">
        <f t="shared" ca="1" si="250"/>
        <v/>
      </c>
      <c r="R498" s="250" t="str">
        <f t="shared" ca="1" si="251"/>
        <v/>
      </c>
      <c r="S498" s="249" t="str">
        <f t="shared" ca="1" si="252"/>
        <v/>
      </c>
      <c r="T498" s="250" t="str">
        <f t="shared" ca="1" si="253"/>
        <v/>
      </c>
      <c r="U498" s="249" t="str">
        <f t="shared" ca="1" si="254"/>
        <v/>
      </c>
      <c r="V498" s="250" t="str">
        <f t="shared" ca="1" si="255"/>
        <v/>
      </c>
      <c r="W498" s="249" t="str">
        <f t="shared" ca="1" si="256"/>
        <v/>
      </c>
      <c r="X498" s="250"/>
      <c r="Y498" s="249"/>
      <c r="Z498" s="250"/>
      <c r="AA498" s="249"/>
      <c r="AB498" s="250"/>
      <c r="AC498" s="249"/>
      <c r="AD498" s="250"/>
      <c r="AE498" s="249"/>
      <c r="AF498" s="250"/>
      <c r="AG498" s="249"/>
      <c r="AH498" s="250"/>
      <c r="AI498" s="249"/>
      <c r="AJ498" s="250"/>
      <c r="AK498" s="249"/>
      <c r="AL498" s="250"/>
      <c r="AM498" s="249"/>
      <c r="AN498" s="250"/>
      <c r="AO498" s="249"/>
      <c r="AP498" s="250"/>
      <c r="AQ498" s="249"/>
      <c r="AR498" s="250"/>
      <c r="AS498" s="249"/>
      <c r="AT498" s="250"/>
      <c r="AU498" s="249"/>
      <c r="AV498" s="250"/>
      <c r="AW498" s="249"/>
      <c r="AX498" s="250"/>
      <c r="AY498" s="249"/>
      <c r="AZ498" s="250"/>
      <c r="BA498" s="249"/>
      <c r="BB498" s="250"/>
      <c r="BC498" s="249"/>
      <c r="BD498" s="250"/>
      <c r="BE498" s="249"/>
      <c r="BF498" s="250"/>
      <c r="BG498" s="249"/>
      <c r="BH498" s="250"/>
      <c r="BI498" s="249"/>
      <c r="BJ498" s="250"/>
      <c r="BK498" s="249"/>
    </row>
    <row r="499" spans="1:63" s="301" customFormat="1" ht="21" customHeight="1" x14ac:dyDescent="0.2">
      <c r="A499" s="245" t="e">
        <f t="shared" si="260"/>
        <v>#VALUE!</v>
      </c>
      <c r="B499" s="246" t="s">
        <v>1377</v>
      </c>
      <c r="C499" s="247">
        <f t="shared" ca="1" si="239"/>
        <v>49560</v>
      </c>
      <c r="D499" s="250">
        <f t="shared" ca="1" si="240"/>
        <v>416940</v>
      </c>
      <c r="E499" s="249">
        <f t="shared" ca="1" si="257"/>
        <v>0</v>
      </c>
      <c r="F499" s="250" t="str">
        <f t="shared" si="241"/>
        <v/>
      </c>
      <c r="G499" s="249" t="str">
        <f t="shared" si="258"/>
        <v/>
      </c>
      <c r="H499" s="250">
        <f t="shared" si="242"/>
        <v>317820</v>
      </c>
      <c r="I499" s="249">
        <f t="shared" ca="1" si="259"/>
        <v>0</v>
      </c>
      <c r="J499" s="250" t="str">
        <f t="shared" ca="1" si="243"/>
        <v/>
      </c>
      <c r="K499" s="249" t="str">
        <f t="shared" ca="1" si="244"/>
        <v/>
      </c>
      <c r="L499" s="250" t="str">
        <f t="shared" ca="1" si="245"/>
        <v/>
      </c>
      <c r="M499" s="249" t="str">
        <f t="shared" ca="1" si="246"/>
        <v/>
      </c>
      <c r="N499" s="250" t="str">
        <f t="shared" ca="1" si="247"/>
        <v/>
      </c>
      <c r="O499" s="249" t="str">
        <f t="shared" ca="1" si="248"/>
        <v/>
      </c>
      <c r="P499" s="250" t="str">
        <f t="shared" ca="1" si="249"/>
        <v/>
      </c>
      <c r="Q499" s="249" t="str">
        <f t="shared" ca="1" si="250"/>
        <v/>
      </c>
      <c r="R499" s="250" t="str">
        <f t="shared" ca="1" si="251"/>
        <v/>
      </c>
      <c r="S499" s="249" t="str">
        <f t="shared" ca="1" si="252"/>
        <v/>
      </c>
      <c r="T499" s="250" t="str">
        <f t="shared" ca="1" si="253"/>
        <v/>
      </c>
      <c r="U499" s="249" t="str">
        <f t="shared" ca="1" si="254"/>
        <v/>
      </c>
      <c r="V499" s="250" t="str">
        <f t="shared" ca="1" si="255"/>
        <v/>
      </c>
      <c r="W499" s="249" t="str">
        <f t="shared" ca="1" si="256"/>
        <v/>
      </c>
      <c r="X499" s="250"/>
      <c r="Y499" s="249"/>
      <c r="Z499" s="250"/>
      <c r="AA499" s="249"/>
      <c r="AB499" s="250"/>
      <c r="AC499" s="249"/>
      <c r="AD499" s="250"/>
      <c r="AE499" s="249"/>
      <c r="AF499" s="250"/>
      <c r="AG499" s="249"/>
      <c r="AH499" s="250"/>
      <c r="AI499" s="249"/>
      <c r="AJ499" s="250"/>
      <c r="AK499" s="249"/>
      <c r="AL499" s="250"/>
      <c r="AM499" s="249"/>
      <c r="AN499" s="250"/>
      <c r="AO499" s="249"/>
      <c r="AP499" s="250"/>
      <c r="AQ499" s="249"/>
      <c r="AR499" s="250"/>
      <c r="AS499" s="249"/>
      <c r="AT499" s="250"/>
      <c r="AU499" s="249"/>
      <c r="AV499" s="250"/>
      <c r="AW499" s="249"/>
      <c r="AX499" s="250"/>
      <c r="AY499" s="249"/>
      <c r="AZ499" s="250"/>
      <c r="BA499" s="249"/>
      <c r="BB499" s="250"/>
      <c r="BC499" s="249"/>
      <c r="BD499" s="250"/>
      <c r="BE499" s="249"/>
      <c r="BF499" s="250"/>
      <c r="BG499" s="249"/>
      <c r="BH499" s="250"/>
      <c r="BI499" s="249"/>
      <c r="BJ499" s="250"/>
      <c r="BK499" s="249"/>
    </row>
    <row r="500" spans="1:63" s="301" customFormat="1" ht="21" customHeight="1" x14ac:dyDescent="0.2">
      <c r="A500" s="245" t="e">
        <f t="shared" si="260"/>
        <v>#VALUE!</v>
      </c>
      <c r="B500" s="246" t="s">
        <v>1378</v>
      </c>
      <c r="C500" s="247">
        <f t="shared" ca="1" si="239"/>
        <v>6560</v>
      </c>
      <c r="D500" s="250">
        <f t="shared" ca="1" si="240"/>
        <v>677580</v>
      </c>
      <c r="E500" s="249">
        <f t="shared" ca="1" si="257"/>
        <v>0</v>
      </c>
      <c r="F500" s="250" t="str">
        <f t="shared" si="241"/>
        <v/>
      </c>
      <c r="G500" s="249" t="str">
        <f t="shared" si="258"/>
        <v/>
      </c>
      <c r="H500" s="250">
        <f t="shared" si="242"/>
        <v>690700</v>
      </c>
      <c r="I500" s="249">
        <f t="shared" ca="1" si="259"/>
        <v>0</v>
      </c>
      <c r="J500" s="250" t="str">
        <f t="shared" ca="1" si="243"/>
        <v/>
      </c>
      <c r="K500" s="249" t="str">
        <f t="shared" ca="1" si="244"/>
        <v/>
      </c>
      <c r="L500" s="250" t="str">
        <f t="shared" ca="1" si="245"/>
        <v/>
      </c>
      <c r="M500" s="249" t="str">
        <f t="shared" ca="1" si="246"/>
        <v/>
      </c>
      <c r="N500" s="250" t="str">
        <f t="shared" ca="1" si="247"/>
        <v/>
      </c>
      <c r="O500" s="249" t="str">
        <f t="shared" ca="1" si="248"/>
        <v/>
      </c>
      <c r="P500" s="250" t="str">
        <f t="shared" ca="1" si="249"/>
        <v/>
      </c>
      <c r="Q500" s="249" t="str">
        <f t="shared" ca="1" si="250"/>
        <v/>
      </c>
      <c r="R500" s="250" t="str">
        <f t="shared" ca="1" si="251"/>
        <v/>
      </c>
      <c r="S500" s="249" t="str">
        <f t="shared" ca="1" si="252"/>
        <v/>
      </c>
      <c r="T500" s="250" t="str">
        <f t="shared" ca="1" si="253"/>
        <v/>
      </c>
      <c r="U500" s="249" t="str">
        <f t="shared" ca="1" si="254"/>
        <v/>
      </c>
      <c r="V500" s="250" t="str">
        <f t="shared" ca="1" si="255"/>
        <v/>
      </c>
      <c r="W500" s="249" t="str">
        <f t="shared" ca="1" si="256"/>
        <v/>
      </c>
      <c r="X500" s="250"/>
      <c r="Y500" s="249"/>
      <c r="Z500" s="250"/>
      <c r="AA500" s="249"/>
      <c r="AB500" s="250"/>
      <c r="AC500" s="249"/>
      <c r="AD500" s="250"/>
      <c r="AE500" s="249"/>
      <c r="AF500" s="250"/>
      <c r="AG500" s="249"/>
      <c r="AH500" s="250"/>
      <c r="AI500" s="249"/>
      <c r="AJ500" s="250"/>
      <c r="AK500" s="249"/>
      <c r="AL500" s="250"/>
      <c r="AM500" s="249"/>
      <c r="AN500" s="250"/>
      <c r="AO500" s="249"/>
      <c r="AP500" s="250"/>
      <c r="AQ500" s="249"/>
      <c r="AR500" s="250"/>
      <c r="AS500" s="249"/>
      <c r="AT500" s="250"/>
      <c r="AU500" s="249"/>
      <c r="AV500" s="250"/>
      <c r="AW500" s="249"/>
      <c r="AX500" s="250"/>
      <c r="AY500" s="249"/>
      <c r="AZ500" s="250"/>
      <c r="BA500" s="249"/>
      <c r="BB500" s="250"/>
      <c r="BC500" s="249"/>
      <c r="BD500" s="250"/>
      <c r="BE500" s="249"/>
      <c r="BF500" s="250"/>
      <c r="BG500" s="249"/>
      <c r="BH500" s="250"/>
      <c r="BI500" s="249"/>
      <c r="BJ500" s="250"/>
      <c r="BK500" s="249"/>
    </row>
    <row r="501" spans="1:63" s="301" customFormat="1" ht="21" customHeight="1" x14ac:dyDescent="0.2">
      <c r="A501" s="245" t="e">
        <f t="shared" si="260"/>
        <v>#VALUE!</v>
      </c>
      <c r="B501" s="246" t="s">
        <v>1379</v>
      </c>
      <c r="C501" s="247">
        <f t="shared" ca="1" si="239"/>
        <v>271404</v>
      </c>
      <c r="D501" s="250">
        <f t="shared" ca="1" si="240"/>
        <v>11901708</v>
      </c>
      <c r="E501" s="249">
        <f t="shared" ca="1" si="257"/>
        <v>0</v>
      </c>
      <c r="F501" s="250" t="str">
        <f t="shared" si="241"/>
        <v/>
      </c>
      <c r="G501" s="249" t="str">
        <f t="shared" si="258"/>
        <v/>
      </c>
      <c r="H501" s="250">
        <f t="shared" si="242"/>
        <v>12444516</v>
      </c>
      <c r="I501" s="249">
        <f t="shared" ca="1" si="259"/>
        <v>0</v>
      </c>
      <c r="J501" s="250" t="str">
        <f t="shared" ca="1" si="243"/>
        <v/>
      </c>
      <c r="K501" s="249" t="str">
        <f t="shared" ca="1" si="244"/>
        <v/>
      </c>
      <c r="L501" s="250" t="str">
        <f t="shared" ca="1" si="245"/>
        <v/>
      </c>
      <c r="M501" s="249" t="str">
        <f t="shared" ca="1" si="246"/>
        <v/>
      </c>
      <c r="N501" s="250" t="str">
        <f t="shared" ca="1" si="247"/>
        <v/>
      </c>
      <c r="O501" s="249" t="str">
        <f t="shared" ca="1" si="248"/>
        <v/>
      </c>
      <c r="P501" s="250" t="str">
        <f t="shared" ca="1" si="249"/>
        <v/>
      </c>
      <c r="Q501" s="249" t="str">
        <f t="shared" ca="1" si="250"/>
        <v/>
      </c>
      <c r="R501" s="250" t="str">
        <f t="shared" ca="1" si="251"/>
        <v/>
      </c>
      <c r="S501" s="249" t="str">
        <f t="shared" ca="1" si="252"/>
        <v/>
      </c>
      <c r="T501" s="250" t="str">
        <f t="shared" ca="1" si="253"/>
        <v/>
      </c>
      <c r="U501" s="249" t="str">
        <f t="shared" ca="1" si="254"/>
        <v/>
      </c>
      <c r="V501" s="250" t="str">
        <f t="shared" ca="1" si="255"/>
        <v/>
      </c>
      <c r="W501" s="249" t="str">
        <f t="shared" ca="1" si="256"/>
        <v/>
      </c>
      <c r="X501" s="250"/>
      <c r="Y501" s="249"/>
      <c r="Z501" s="250"/>
      <c r="AA501" s="249"/>
      <c r="AB501" s="250"/>
      <c r="AC501" s="249"/>
      <c r="AD501" s="250"/>
      <c r="AE501" s="249"/>
      <c r="AF501" s="250"/>
      <c r="AG501" s="249"/>
      <c r="AH501" s="250"/>
      <c r="AI501" s="249"/>
      <c r="AJ501" s="250"/>
      <c r="AK501" s="249"/>
      <c r="AL501" s="250"/>
      <c r="AM501" s="249"/>
      <c r="AN501" s="250"/>
      <c r="AO501" s="249"/>
      <c r="AP501" s="250"/>
      <c r="AQ501" s="249"/>
      <c r="AR501" s="250"/>
      <c r="AS501" s="249"/>
      <c r="AT501" s="250"/>
      <c r="AU501" s="249"/>
      <c r="AV501" s="250"/>
      <c r="AW501" s="249"/>
      <c r="AX501" s="250"/>
      <c r="AY501" s="249"/>
      <c r="AZ501" s="250"/>
      <c r="BA501" s="249"/>
      <c r="BB501" s="250"/>
      <c r="BC501" s="249"/>
      <c r="BD501" s="250"/>
      <c r="BE501" s="249"/>
      <c r="BF501" s="250"/>
      <c r="BG501" s="249"/>
      <c r="BH501" s="250"/>
      <c r="BI501" s="249"/>
      <c r="BJ501" s="250"/>
      <c r="BK501" s="249"/>
    </row>
    <row r="502" spans="1:63" s="301" customFormat="1" ht="21" customHeight="1" x14ac:dyDescent="0.2">
      <c r="A502" s="245" t="e">
        <f t="shared" si="260"/>
        <v>#VALUE!</v>
      </c>
      <c r="B502" s="246" t="s">
        <v>1382</v>
      </c>
      <c r="C502" s="247">
        <f t="shared" ca="1" si="239"/>
        <v>44048</v>
      </c>
      <c r="D502" s="250">
        <f t="shared" ca="1" si="240"/>
        <v>275912</v>
      </c>
      <c r="E502" s="249">
        <f t="shared" ca="1" si="257"/>
        <v>0</v>
      </c>
      <c r="F502" s="250" t="str">
        <f t="shared" si="241"/>
        <v/>
      </c>
      <c r="G502" s="249" t="str">
        <f t="shared" si="258"/>
        <v/>
      </c>
      <c r="H502" s="250">
        <f t="shared" si="242"/>
        <v>187816</v>
      </c>
      <c r="I502" s="249">
        <f t="shared" ca="1" si="259"/>
        <v>0</v>
      </c>
      <c r="J502" s="250" t="str">
        <f t="shared" ca="1" si="243"/>
        <v/>
      </c>
      <c r="K502" s="249" t="str">
        <f t="shared" ca="1" si="244"/>
        <v/>
      </c>
      <c r="L502" s="250" t="str">
        <f t="shared" ca="1" si="245"/>
        <v/>
      </c>
      <c r="M502" s="249" t="str">
        <f t="shared" ca="1" si="246"/>
        <v/>
      </c>
      <c r="N502" s="250" t="str">
        <f t="shared" ca="1" si="247"/>
        <v/>
      </c>
      <c r="O502" s="249" t="str">
        <f t="shared" ca="1" si="248"/>
        <v/>
      </c>
      <c r="P502" s="250" t="str">
        <f t="shared" ca="1" si="249"/>
        <v/>
      </c>
      <c r="Q502" s="249" t="str">
        <f t="shared" ca="1" si="250"/>
        <v/>
      </c>
      <c r="R502" s="250" t="str">
        <f t="shared" ca="1" si="251"/>
        <v/>
      </c>
      <c r="S502" s="249" t="str">
        <f t="shared" ca="1" si="252"/>
        <v/>
      </c>
      <c r="T502" s="250" t="str">
        <f t="shared" ca="1" si="253"/>
        <v/>
      </c>
      <c r="U502" s="249" t="str">
        <f t="shared" ca="1" si="254"/>
        <v/>
      </c>
      <c r="V502" s="250" t="str">
        <f t="shared" ca="1" si="255"/>
        <v/>
      </c>
      <c r="W502" s="249" t="str">
        <f t="shared" ca="1" si="256"/>
        <v/>
      </c>
      <c r="X502" s="250"/>
      <c r="Y502" s="249"/>
      <c r="Z502" s="250"/>
      <c r="AA502" s="249"/>
      <c r="AB502" s="250"/>
      <c r="AC502" s="249"/>
      <c r="AD502" s="250"/>
      <c r="AE502" s="249"/>
      <c r="AF502" s="250"/>
      <c r="AG502" s="249"/>
      <c r="AH502" s="250"/>
      <c r="AI502" s="249"/>
      <c r="AJ502" s="250"/>
      <c r="AK502" s="249"/>
      <c r="AL502" s="250"/>
      <c r="AM502" s="249"/>
      <c r="AN502" s="250"/>
      <c r="AO502" s="249"/>
      <c r="AP502" s="250"/>
      <c r="AQ502" s="249"/>
      <c r="AR502" s="250"/>
      <c r="AS502" s="249"/>
      <c r="AT502" s="250"/>
      <c r="AU502" s="249"/>
      <c r="AV502" s="250"/>
      <c r="AW502" s="249"/>
      <c r="AX502" s="250"/>
      <c r="AY502" s="249"/>
      <c r="AZ502" s="250"/>
      <c r="BA502" s="249"/>
      <c r="BB502" s="250"/>
      <c r="BC502" s="249"/>
      <c r="BD502" s="250"/>
      <c r="BE502" s="249"/>
      <c r="BF502" s="250"/>
      <c r="BG502" s="249"/>
      <c r="BH502" s="250"/>
      <c r="BI502" s="249"/>
      <c r="BJ502" s="250"/>
      <c r="BK502" s="249"/>
    </row>
    <row r="503" spans="1:63" s="301" customFormat="1" ht="21" customHeight="1" x14ac:dyDescent="0.2">
      <c r="A503" s="245" t="e">
        <f t="shared" si="260"/>
        <v>#VALUE!</v>
      </c>
      <c r="B503" s="246" t="s">
        <v>1383</v>
      </c>
      <c r="C503" s="247">
        <f t="shared" ca="1" si="239"/>
        <v>1212</v>
      </c>
      <c r="D503" s="250">
        <f t="shared" ca="1" si="240"/>
        <v>65170</v>
      </c>
      <c r="E503" s="249">
        <f t="shared" ca="1" si="257"/>
        <v>0</v>
      </c>
      <c r="F503" s="250" t="str">
        <f t="shared" si="241"/>
        <v/>
      </c>
      <c r="G503" s="249" t="str">
        <f t="shared" si="258"/>
        <v/>
      </c>
      <c r="H503" s="250">
        <f t="shared" si="242"/>
        <v>62746</v>
      </c>
      <c r="I503" s="249">
        <f t="shared" ca="1" si="259"/>
        <v>0</v>
      </c>
      <c r="J503" s="250" t="str">
        <f t="shared" ca="1" si="243"/>
        <v/>
      </c>
      <c r="K503" s="249" t="str">
        <f t="shared" ca="1" si="244"/>
        <v/>
      </c>
      <c r="L503" s="250" t="str">
        <f t="shared" ca="1" si="245"/>
        <v/>
      </c>
      <c r="M503" s="249" t="str">
        <f t="shared" ca="1" si="246"/>
        <v/>
      </c>
      <c r="N503" s="250" t="str">
        <f t="shared" ca="1" si="247"/>
        <v/>
      </c>
      <c r="O503" s="249" t="str">
        <f t="shared" ca="1" si="248"/>
        <v/>
      </c>
      <c r="P503" s="250" t="str">
        <f t="shared" ca="1" si="249"/>
        <v/>
      </c>
      <c r="Q503" s="249" t="str">
        <f t="shared" ca="1" si="250"/>
        <v/>
      </c>
      <c r="R503" s="250" t="str">
        <f t="shared" ca="1" si="251"/>
        <v/>
      </c>
      <c r="S503" s="249" t="str">
        <f t="shared" ca="1" si="252"/>
        <v/>
      </c>
      <c r="T503" s="250" t="str">
        <f t="shared" ca="1" si="253"/>
        <v/>
      </c>
      <c r="U503" s="249" t="str">
        <f t="shared" ca="1" si="254"/>
        <v/>
      </c>
      <c r="V503" s="250" t="str">
        <f t="shared" ca="1" si="255"/>
        <v/>
      </c>
      <c r="W503" s="249" t="str">
        <f t="shared" ca="1" si="256"/>
        <v/>
      </c>
      <c r="X503" s="250"/>
      <c r="Y503" s="249"/>
      <c r="Z503" s="250"/>
      <c r="AA503" s="249"/>
      <c r="AB503" s="250"/>
      <c r="AC503" s="249"/>
      <c r="AD503" s="250"/>
      <c r="AE503" s="249"/>
      <c r="AF503" s="250"/>
      <c r="AG503" s="249"/>
      <c r="AH503" s="250"/>
      <c r="AI503" s="249"/>
      <c r="AJ503" s="250"/>
      <c r="AK503" s="249"/>
      <c r="AL503" s="250"/>
      <c r="AM503" s="249"/>
      <c r="AN503" s="250"/>
      <c r="AO503" s="249"/>
      <c r="AP503" s="250"/>
      <c r="AQ503" s="249"/>
      <c r="AR503" s="250"/>
      <c r="AS503" s="249"/>
      <c r="AT503" s="250"/>
      <c r="AU503" s="249"/>
      <c r="AV503" s="250"/>
      <c r="AW503" s="249"/>
      <c r="AX503" s="250"/>
      <c r="AY503" s="249"/>
      <c r="AZ503" s="250"/>
      <c r="BA503" s="249"/>
      <c r="BB503" s="250"/>
      <c r="BC503" s="249"/>
      <c r="BD503" s="250"/>
      <c r="BE503" s="249"/>
      <c r="BF503" s="250"/>
      <c r="BG503" s="249"/>
      <c r="BH503" s="250"/>
      <c r="BI503" s="249"/>
      <c r="BJ503" s="250"/>
      <c r="BK503" s="249"/>
    </row>
    <row r="504" spans="1:63" s="301" customFormat="1" ht="21" customHeight="1" x14ac:dyDescent="0.2">
      <c r="A504" s="245" t="e">
        <f t="shared" si="260"/>
        <v>#VALUE!</v>
      </c>
      <c r="B504" s="246" t="s">
        <v>1384</v>
      </c>
      <c r="C504" s="247">
        <f t="shared" ca="1" si="239"/>
        <v>204785</v>
      </c>
      <c r="D504" s="250">
        <f t="shared" ca="1" si="240"/>
        <v>1947540</v>
      </c>
      <c r="E504" s="249">
        <f t="shared" ca="1" si="257"/>
        <v>0</v>
      </c>
      <c r="F504" s="250" t="str">
        <f t="shared" si="241"/>
        <v/>
      </c>
      <c r="G504" s="249" t="str">
        <f t="shared" si="258"/>
        <v/>
      </c>
      <c r="H504" s="250">
        <f t="shared" si="242"/>
        <v>1537970</v>
      </c>
      <c r="I504" s="249">
        <f t="shared" ca="1" si="259"/>
        <v>0</v>
      </c>
      <c r="J504" s="250" t="str">
        <f t="shared" ca="1" si="243"/>
        <v/>
      </c>
      <c r="K504" s="249" t="str">
        <f t="shared" ca="1" si="244"/>
        <v/>
      </c>
      <c r="L504" s="250" t="str">
        <f t="shared" ca="1" si="245"/>
        <v/>
      </c>
      <c r="M504" s="249" t="str">
        <f t="shared" ca="1" si="246"/>
        <v/>
      </c>
      <c r="N504" s="250" t="str">
        <f t="shared" ca="1" si="247"/>
        <v/>
      </c>
      <c r="O504" s="249" t="str">
        <f t="shared" ca="1" si="248"/>
        <v/>
      </c>
      <c r="P504" s="250" t="str">
        <f t="shared" ca="1" si="249"/>
        <v/>
      </c>
      <c r="Q504" s="249" t="str">
        <f t="shared" ca="1" si="250"/>
        <v/>
      </c>
      <c r="R504" s="250" t="str">
        <f t="shared" ca="1" si="251"/>
        <v/>
      </c>
      <c r="S504" s="249" t="str">
        <f t="shared" ca="1" si="252"/>
        <v/>
      </c>
      <c r="T504" s="250" t="str">
        <f t="shared" ca="1" si="253"/>
        <v/>
      </c>
      <c r="U504" s="249" t="str">
        <f t="shared" ca="1" si="254"/>
        <v/>
      </c>
      <c r="V504" s="250" t="str">
        <f t="shared" ca="1" si="255"/>
        <v/>
      </c>
      <c r="W504" s="249" t="str">
        <f t="shared" ca="1" si="256"/>
        <v/>
      </c>
      <c r="X504" s="250"/>
      <c r="Y504" s="249"/>
      <c r="Z504" s="250"/>
      <c r="AA504" s="249"/>
      <c r="AB504" s="250"/>
      <c r="AC504" s="249"/>
      <c r="AD504" s="250"/>
      <c r="AE504" s="249"/>
      <c r="AF504" s="250"/>
      <c r="AG504" s="249"/>
      <c r="AH504" s="250"/>
      <c r="AI504" s="249"/>
      <c r="AJ504" s="250"/>
      <c r="AK504" s="249"/>
      <c r="AL504" s="250"/>
      <c r="AM504" s="249"/>
      <c r="AN504" s="250"/>
      <c r="AO504" s="249"/>
      <c r="AP504" s="250"/>
      <c r="AQ504" s="249"/>
      <c r="AR504" s="250"/>
      <c r="AS504" s="249"/>
      <c r="AT504" s="250"/>
      <c r="AU504" s="249"/>
      <c r="AV504" s="250"/>
      <c r="AW504" s="249"/>
      <c r="AX504" s="250"/>
      <c r="AY504" s="249"/>
      <c r="AZ504" s="250"/>
      <c r="BA504" s="249"/>
      <c r="BB504" s="250"/>
      <c r="BC504" s="249"/>
      <c r="BD504" s="250"/>
      <c r="BE504" s="249"/>
      <c r="BF504" s="250"/>
      <c r="BG504" s="249"/>
      <c r="BH504" s="250"/>
      <c r="BI504" s="249"/>
      <c r="BJ504" s="250"/>
      <c r="BK504" s="249"/>
    </row>
    <row r="505" spans="1:63" s="301" customFormat="1" ht="21" customHeight="1" x14ac:dyDescent="0.2">
      <c r="A505" s="245" t="e">
        <f t="shared" si="260"/>
        <v>#VALUE!</v>
      </c>
      <c r="B505" s="246" t="s">
        <v>1385</v>
      </c>
      <c r="C505" s="247">
        <f t="shared" ca="1" si="239"/>
        <v>51595.5</v>
      </c>
      <c r="D505" s="250">
        <f t="shared" ca="1" si="240"/>
        <v>1922515</v>
      </c>
      <c r="E505" s="249">
        <f t="shared" ca="1" si="257"/>
        <v>0</v>
      </c>
      <c r="F505" s="250" t="str">
        <f t="shared" si="241"/>
        <v/>
      </c>
      <c r="G505" s="249" t="str">
        <f t="shared" si="258"/>
        <v/>
      </c>
      <c r="H505" s="250">
        <f t="shared" si="242"/>
        <v>2025706</v>
      </c>
      <c r="I505" s="249">
        <f t="shared" ca="1" si="259"/>
        <v>0</v>
      </c>
      <c r="J505" s="250" t="str">
        <f t="shared" ca="1" si="243"/>
        <v/>
      </c>
      <c r="K505" s="249" t="str">
        <f t="shared" ca="1" si="244"/>
        <v/>
      </c>
      <c r="L505" s="250" t="str">
        <f t="shared" ca="1" si="245"/>
        <v/>
      </c>
      <c r="M505" s="249" t="str">
        <f t="shared" ca="1" si="246"/>
        <v/>
      </c>
      <c r="N505" s="250" t="str">
        <f t="shared" ca="1" si="247"/>
        <v/>
      </c>
      <c r="O505" s="249" t="str">
        <f t="shared" ca="1" si="248"/>
        <v/>
      </c>
      <c r="P505" s="250" t="str">
        <f t="shared" ca="1" si="249"/>
        <v/>
      </c>
      <c r="Q505" s="249" t="str">
        <f t="shared" ca="1" si="250"/>
        <v/>
      </c>
      <c r="R505" s="250" t="str">
        <f t="shared" ca="1" si="251"/>
        <v/>
      </c>
      <c r="S505" s="249" t="str">
        <f t="shared" ca="1" si="252"/>
        <v/>
      </c>
      <c r="T505" s="250" t="str">
        <f t="shared" ca="1" si="253"/>
        <v/>
      </c>
      <c r="U505" s="249" t="str">
        <f t="shared" ca="1" si="254"/>
        <v/>
      </c>
      <c r="V505" s="250" t="str">
        <f t="shared" ca="1" si="255"/>
        <v/>
      </c>
      <c r="W505" s="249" t="str">
        <f t="shared" ca="1" si="256"/>
        <v/>
      </c>
      <c r="X505" s="250"/>
      <c r="Y505" s="249"/>
      <c r="Z505" s="250"/>
      <c r="AA505" s="249"/>
      <c r="AB505" s="250"/>
      <c r="AC505" s="249"/>
      <c r="AD505" s="250"/>
      <c r="AE505" s="249"/>
      <c r="AF505" s="250"/>
      <c r="AG505" s="249"/>
      <c r="AH505" s="250"/>
      <c r="AI505" s="249"/>
      <c r="AJ505" s="250"/>
      <c r="AK505" s="249"/>
      <c r="AL505" s="250"/>
      <c r="AM505" s="249"/>
      <c r="AN505" s="250"/>
      <c r="AO505" s="249"/>
      <c r="AP505" s="250"/>
      <c r="AQ505" s="249"/>
      <c r="AR505" s="250"/>
      <c r="AS505" s="249"/>
      <c r="AT505" s="250"/>
      <c r="AU505" s="249"/>
      <c r="AV505" s="250"/>
      <c r="AW505" s="249"/>
      <c r="AX505" s="250"/>
      <c r="AY505" s="249"/>
      <c r="AZ505" s="250"/>
      <c r="BA505" s="249"/>
      <c r="BB505" s="250"/>
      <c r="BC505" s="249"/>
      <c r="BD505" s="250"/>
      <c r="BE505" s="249"/>
      <c r="BF505" s="250"/>
      <c r="BG505" s="249"/>
      <c r="BH505" s="250"/>
      <c r="BI505" s="249"/>
      <c r="BJ505" s="250"/>
      <c r="BK505" s="249"/>
    </row>
    <row r="506" spans="1:63" s="301" customFormat="1" ht="21" customHeight="1" x14ac:dyDescent="0.2">
      <c r="A506" s="245" t="e">
        <f t="shared" si="260"/>
        <v>#VALUE!</v>
      </c>
      <c r="B506" s="246" t="s">
        <v>1386</v>
      </c>
      <c r="C506" s="247">
        <f t="shared" ca="1" si="239"/>
        <v>588176</v>
      </c>
      <c r="D506" s="250">
        <f t="shared" ca="1" si="240"/>
        <v>428576</v>
      </c>
      <c r="E506" s="249">
        <f t="shared" ca="1" si="257"/>
        <v>0</v>
      </c>
      <c r="F506" s="250" t="str">
        <f t="shared" si="241"/>
        <v/>
      </c>
      <c r="G506" s="249" t="str">
        <f t="shared" si="258"/>
        <v/>
      </c>
      <c r="H506" s="250">
        <f t="shared" si="242"/>
        <v>1604928</v>
      </c>
      <c r="I506" s="249">
        <f t="shared" ca="1" si="259"/>
        <v>0</v>
      </c>
      <c r="J506" s="250" t="str">
        <f t="shared" ca="1" si="243"/>
        <v/>
      </c>
      <c r="K506" s="249" t="str">
        <f t="shared" ca="1" si="244"/>
        <v/>
      </c>
      <c r="L506" s="250" t="str">
        <f t="shared" ca="1" si="245"/>
        <v/>
      </c>
      <c r="M506" s="249" t="str">
        <f t="shared" ca="1" si="246"/>
        <v/>
      </c>
      <c r="N506" s="250" t="str">
        <f t="shared" ca="1" si="247"/>
        <v/>
      </c>
      <c r="O506" s="249" t="str">
        <f t="shared" ca="1" si="248"/>
        <v/>
      </c>
      <c r="P506" s="250" t="str">
        <f t="shared" ca="1" si="249"/>
        <v/>
      </c>
      <c r="Q506" s="249" t="str">
        <f t="shared" ca="1" si="250"/>
        <v/>
      </c>
      <c r="R506" s="250" t="str">
        <f t="shared" ca="1" si="251"/>
        <v/>
      </c>
      <c r="S506" s="249" t="str">
        <f t="shared" ca="1" si="252"/>
        <v/>
      </c>
      <c r="T506" s="250" t="str">
        <f t="shared" ca="1" si="253"/>
        <v/>
      </c>
      <c r="U506" s="249" t="str">
        <f t="shared" ca="1" si="254"/>
        <v/>
      </c>
      <c r="V506" s="250" t="str">
        <f t="shared" ca="1" si="255"/>
        <v/>
      </c>
      <c r="W506" s="249" t="str">
        <f t="shared" ca="1" si="256"/>
        <v/>
      </c>
      <c r="X506" s="250"/>
      <c r="Y506" s="249"/>
      <c r="Z506" s="250"/>
      <c r="AA506" s="249"/>
      <c r="AB506" s="250"/>
      <c r="AC506" s="249"/>
      <c r="AD506" s="250"/>
      <c r="AE506" s="249"/>
      <c r="AF506" s="250"/>
      <c r="AG506" s="249"/>
      <c r="AH506" s="250"/>
      <c r="AI506" s="249"/>
      <c r="AJ506" s="250"/>
      <c r="AK506" s="249"/>
      <c r="AL506" s="250"/>
      <c r="AM506" s="249"/>
      <c r="AN506" s="250"/>
      <c r="AO506" s="249"/>
      <c r="AP506" s="250"/>
      <c r="AQ506" s="249"/>
      <c r="AR506" s="250"/>
      <c r="AS506" s="249"/>
      <c r="AT506" s="250"/>
      <c r="AU506" s="249"/>
      <c r="AV506" s="250"/>
      <c r="AW506" s="249"/>
      <c r="AX506" s="250"/>
      <c r="AY506" s="249"/>
      <c r="AZ506" s="250"/>
      <c r="BA506" s="249"/>
      <c r="BB506" s="250"/>
      <c r="BC506" s="249"/>
      <c r="BD506" s="250"/>
      <c r="BE506" s="249"/>
      <c r="BF506" s="250"/>
      <c r="BG506" s="249"/>
      <c r="BH506" s="250"/>
      <c r="BI506" s="249"/>
      <c r="BJ506" s="250"/>
      <c r="BK506" s="249"/>
    </row>
    <row r="507" spans="1:63" s="301" customFormat="1" ht="21" customHeight="1" x14ac:dyDescent="0.2">
      <c r="A507" s="245" t="e">
        <f t="shared" si="260"/>
        <v>#VALUE!</v>
      </c>
      <c r="B507" s="246" t="s">
        <v>1387</v>
      </c>
      <c r="C507" s="247">
        <f t="shared" ca="1" si="239"/>
        <v>50770</v>
      </c>
      <c r="D507" s="250">
        <f t="shared" ca="1" si="240"/>
        <v>2651100</v>
      </c>
      <c r="E507" s="249">
        <f t="shared" ca="1" si="257"/>
        <v>0</v>
      </c>
      <c r="F507" s="250" t="str">
        <f t="shared" si="241"/>
        <v/>
      </c>
      <c r="G507" s="249" t="str">
        <f t="shared" si="258"/>
        <v/>
      </c>
      <c r="H507" s="250">
        <f t="shared" si="242"/>
        <v>2752640</v>
      </c>
      <c r="I507" s="249">
        <f t="shared" ca="1" si="259"/>
        <v>0</v>
      </c>
      <c r="J507" s="250" t="str">
        <f t="shared" ca="1" si="243"/>
        <v/>
      </c>
      <c r="K507" s="249" t="str">
        <f t="shared" ca="1" si="244"/>
        <v/>
      </c>
      <c r="L507" s="250" t="str">
        <f t="shared" ca="1" si="245"/>
        <v/>
      </c>
      <c r="M507" s="249" t="str">
        <f t="shared" ca="1" si="246"/>
        <v/>
      </c>
      <c r="N507" s="250" t="str">
        <f t="shared" ca="1" si="247"/>
        <v/>
      </c>
      <c r="O507" s="249" t="str">
        <f t="shared" ca="1" si="248"/>
        <v/>
      </c>
      <c r="P507" s="250" t="str">
        <f t="shared" ca="1" si="249"/>
        <v/>
      </c>
      <c r="Q507" s="249" t="str">
        <f t="shared" ca="1" si="250"/>
        <v/>
      </c>
      <c r="R507" s="250" t="str">
        <f t="shared" ca="1" si="251"/>
        <v/>
      </c>
      <c r="S507" s="249" t="str">
        <f t="shared" ca="1" si="252"/>
        <v/>
      </c>
      <c r="T507" s="250" t="str">
        <f t="shared" ca="1" si="253"/>
        <v/>
      </c>
      <c r="U507" s="249" t="str">
        <f t="shared" ca="1" si="254"/>
        <v/>
      </c>
      <c r="V507" s="250" t="str">
        <f t="shared" ca="1" si="255"/>
        <v/>
      </c>
      <c r="W507" s="249" t="str">
        <f t="shared" ca="1" si="256"/>
        <v/>
      </c>
      <c r="X507" s="250"/>
      <c r="Y507" s="249"/>
      <c r="Z507" s="250"/>
      <c r="AA507" s="249"/>
      <c r="AB507" s="250"/>
      <c r="AC507" s="249"/>
      <c r="AD507" s="250"/>
      <c r="AE507" s="249"/>
      <c r="AF507" s="250"/>
      <c r="AG507" s="249"/>
      <c r="AH507" s="250"/>
      <c r="AI507" s="249"/>
      <c r="AJ507" s="250"/>
      <c r="AK507" s="249"/>
      <c r="AL507" s="250"/>
      <c r="AM507" s="249"/>
      <c r="AN507" s="250"/>
      <c r="AO507" s="249"/>
      <c r="AP507" s="250"/>
      <c r="AQ507" s="249"/>
      <c r="AR507" s="250"/>
      <c r="AS507" s="249"/>
      <c r="AT507" s="250"/>
      <c r="AU507" s="249"/>
      <c r="AV507" s="250"/>
      <c r="AW507" s="249"/>
      <c r="AX507" s="250"/>
      <c r="AY507" s="249"/>
      <c r="AZ507" s="250"/>
      <c r="BA507" s="249"/>
      <c r="BB507" s="250"/>
      <c r="BC507" s="249"/>
      <c r="BD507" s="250"/>
      <c r="BE507" s="249"/>
      <c r="BF507" s="250"/>
      <c r="BG507" s="249"/>
      <c r="BH507" s="250"/>
      <c r="BI507" s="249"/>
      <c r="BJ507" s="250"/>
      <c r="BK507" s="249"/>
    </row>
    <row r="508" spans="1:63" s="301" customFormat="1" ht="21" customHeight="1" x14ac:dyDescent="0.2">
      <c r="A508" s="245" t="e">
        <f t="shared" si="260"/>
        <v>#VALUE!</v>
      </c>
      <c r="B508" s="246" t="s">
        <v>1388</v>
      </c>
      <c r="C508" s="247">
        <f t="shared" ca="1" si="239"/>
        <v>22890</v>
      </c>
      <c r="D508" s="250">
        <f t="shared" ca="1" si="240"/>
        <v>861160</v>
      </c>
      <c r="E508" s="249">
        <f t="shared" ca="1" si="257"/>
        <v>0</v>
      </c>
      <c r="F508" s="250" t="str">
        <f t="shared" si="241"/>
        <v/>
      </c>
      <c r="G508" s="249" t="str">
        <f t="shared" si="258"/>
        <v/>
      </c>
      <c r="H508" s="250">
        <f t="shared" si="242"/>
        <v>815380</v>
      </c>
      <c r="I508" s="249">
        <f t="shared" ca="1" si="259"/>
        <v>0</v>
      </c>
      <c r="J508" s="250" t="str">
        <f t="shared" ca="1" si="243"/>
        <v/>
      </c>
      <c r="K508" s="249" t="str">
        <f t="shared" ca="1" si="244"/>
        <v/>
      </c>
      <c r="L508" s="250" t="str">
        <f t="shared" ca="1" si="245"/>
        <v/>
      </c>
      <c r="M508" s="249" t="str">
        <f t="shared" ca="1" si="246"/>
        <v/>
      </c>
      <c r="N508" s="250" t="str">
        <f t="shared" ca="1" si="247"/>
        <v/>
      </c>
      <c r="O508" s="249" t="str">
        <f t="shared" ca="1" si="248"/>
        <v/>
      </c>
      <c r="P508" s="250" t="str">
        <f t="shared" ca="1" si="249"/>
        <v/>
      </c>
      <c r="Q508" s="249" t="str">
        <f t="shared" ca="1" si="250"/>
        <v/>
      </c>
      <c r="R508" s="250" t="str">
        <f t="shared" ca="1" si="251"/>
        <v/>
      </c>
      <c r="S508" s="249" t="str">
        <f t="shared" ca="1" si="252"/>
        <v/>
      </c>
      <c r="T508" s="250" t="str">
        <f t="shared" ca="1" si="253"/>
        <v/>
      </c>
      <c r="U508" s="249" t="str">
        <f t="shared" ca="1" si="254"/>
        <v/>
      </c>
      <c r="V508" s="250" t="str">
        <f t="shared" ca="1" si="255"/>
        <v/>
      </c>
      <c r="W508" s="249" t="str">
        <f t="shared" ca="1" si="256"/>
        <v/>
      </c>
      <c r="X508" s="250"/>
      <c r="Y508" s="249"/>
      <c r="Z508" s="250"/>
      <c r="AA508" s="249"/>
      <c r="AB508" s="250"/>
      <c r="AC508" s="249"/>
      <c r="AD508" s="250"/>
      <c r="AE508" s="249"/>
      <c r="AF508" s="250"/>
      <c r="AG508" s="249"/>
      <c r="AH508" s="250"/>
      <c r="AI508" s="249"/>
      <c r="AJ508" s="250"/>
      <c r="AK508" s="249"/>
      <c r="AL508" s="250"/>
      <c r="AM508" s="249"/>
      <c r="AN508" s="250"/>
      <c r="AO508" s="249"/>
      <c r="AP508" s="250"/>
      <c r="AQ508" s="249"/>
      <c r="AR508" s="250"/>
      <c r="AS508" s="249"/>
      <c r="AT508" s="250"/>
      <c r="AU508" s="249"/>
      <c r="AV508" s="250"/>
      <c r="AW508" s="249"/>
      <c r="AX508" s="250"/>
      <c r="AY508" s="249"/>
      <c r="AZ508" s="250"/>
      <c r="BA508" s="249"/>
      <c r="BB508" s="250"/>
      <c r="BC508" s="249"/>
      <c r="BD508" s="250"/>
      <c r="BE508" s="249"/>
      <c r="BF508" s="250"/>
      <c r="BG508" s="249"/>
      <c r="BH508" s="250"/>
      <c r="BI508" s="249"/>
      <c r="BJ508" s="250"/>
      <c r="BK508" s="249"/>
    </row>
    <row r="509" spans="1:63" s="301" customFormat="1" ht="21" customHeight="1" x14ac:dyDescent="0.2">
      <c r="A509" s="245" t="e">
        <f t="shared" si="260"/>
        <v>#VALUE!</v>
      </c>
      <c r="B509" s="246" t="s">
        <v>1389</v>
      </c>
      <c r="C509" s="247">
        <f t="shared" ca="1" si="239"/>
        <v>7859</v>
      </c>
      <c r="D509" s="250">
        <f t="shared" ca="1" si="240"/>
        <v>84401</v>
      </c>
      <c r="E509" s="249">
        <f t="shared" ca="1" si="257"/>
        <v>0</v>
      </c>
      <c r="F509" s="250" t="str">
        <f t="shared" si="241"/>
        <v/>
      </c>
      <c r="G509" s="249" t="str">
        <f t="shared" si="258"/>
        <v/>
      </c>
      <c r="H509" s="250">
        <f t="shared" si="242"/>
        <v>100119</v>
      </c>
      <c r="I509" s="249">
        <f t="shared" ca="1" si="259"/>
        <v>0</v>
      </c>
      <c r="J509" s="250" t="str">
        <f t="shared" ca="1" si="243"/>
        <v/>
      </c>
      <c r="K509" s="249" t="str">
        <f t="shared" ca="1" si="244"/>
        <v/>
      </c>
      <c r="L509" s="250" t="str">
        <f t="shared" ca="1" si="245"/>
        <v/>
      </c>
      <c r="M509" s="249" t="str">
        <f t="shared" ca="1" si="246"/>
        <v/>
      </c>
      <c r="N509" s="250" t="str">
        <f t="shared" ca="1" si="247"/>
        <v/>
      </c>
      <c r="O509" s="249" t="str">
        <f t="shared" ca="1" si="248"/>
        <v/>
      </c>
      <c r="P509" s="250" t="str">
        <f t="shared" ca="1" si="249"/>
        <v/>
      </c>
      <c r="Q509" s="249" t="str">
        <f t="shared" ca="1" si="250"/>
        <v/>
      </c>
      <c r="R509" s="250" t="str">
        <f t="shared" ca="1" si="251"/>
        <v/>
      </c>
      <c r="S509" s="249" t="str">
        <f t="shared" ca="1" si="252"/>
        <v/>
      </c>
      <c r="T509" s="250" t="str">
        <f t="shared" ca="1" si="253"/>
        <v/>
      </c>
      <c r="U509" s="249" t="str">
        <f t="shared" ca="1" si="254"/>
        <v/>
      </c>
      <c r="V509" s="250" t="str">
        <f t="shared" ca="1" si="255"/>
        <v/>
      </c>
      <c r="W509" s="249" t="str">
        <f t="shared" ca="1" si="256"/>
        <v/>
      </c>
      <c r="X509" s="250"/>
      <c r="Y509" s="249"/>
      <c r="Z509" s="250"/>
      <c r="AA509" s="249"/>
      <c r="AB509" s="250"/>
      <c r="AC509" s="249"/>
      <c r="AD509" s="250"/>
      <c r="AE509" s="249"/>
      <c r="AF509" s="250"/>
      <c r="AG509" s="249"/>
      <c r="AH509" s="250"/>
      <c r="AI509" s="249"/>
      <c r="AJ509" s="250"/>
      <c r="AK509" s="249"/>
      <c r="AL509" s="250"/>
      <c r="AM509" s="249"/>
      <c r="AN509" s="250"/>
      <c r="AO509" s="249"/>
      <c r="AP509" s="250"/>
      <c r="AQ509" s="249"/>
      <c r="AR509" s="250"/>
      <c r="AS509" s="249"/>
      <c r="AT509" s="250"/>
      <c r="AU509" s="249"/>
      <c r="AV509" s="250"/>
      <c r="AW509" s="249"/>
      <c r="AX509" s="250"/>
      <c r="AY509" s="249"/>
      <c r="AZ509" s="250"/>
      <c r="BA509" s="249"/>
      <c r="BB509" s="250"/>
      <c r="BC509" s="249"/>
      <c r="BD509" s="250"/>
      <c r="BE509" s="249"/>
      <c r="BF509" s="250"/>
      <c r="BG509" s="249"/>
      <c r="BH509" s="250"/>
      <c r="BI509" s="249"/>
      <c r="BJ509" s="250"/>
      <c r="BK509" s="249"/>
    </row>
    <row r="510" spans="1:63" s="301" customFormat="1" ht="21" customHeight="1" x14ac:dyDescent="0.2">
      <c r="A510" s="245" t="e">
        <f t="shared" si="260"/>
        <v>#VALUE!</v>
      </c>
      <c r="B510" s="246" t="s">
        <v>1390</v>
      </c>
      <c r="C510" s="247">
        <f t="shared" ca="1" si="239"/>
        <v>586816</v>
      </c>
      <c r="D510" s="250">
        <f t="shared" ca="1" si="240"/>
        <v>14050830</v>
      </c>
      <c r="E510" s="249">
        <f t="shared" ca="1" si="257"/>
        <v>0</v>
      </c>
      <c r="F510" s="250" t="str">
        <f t="shared" si="241"/>
        <v/>
      </c>
      <c r="G510" s="249" t="str">
        <f t="shared" si="258"/>
        <v/>
      </c>
      <c r="H510" s="250">
        <f t="shared" si="242"/>
        <v>12877198</v>
      </c>
      <c r="I510" s="249">
        <f t="shared" ca="1" si="259"/>
        <v>0</v>
      </c>
      <c r="J510" s="250" t="str">
        <f t="shared" ca="1" si="243"/>
        <v/>
      </c>
      <c r="K510" s="249" t="str">
        <f t="shared" ca="1" si="244"/>
        <v/>
      </c>
      <c r="L510" s="250" t="str">
        <f t="shared" ca="1" si="245"/>
        <v/>
      </c>
      <c r="M510" s="249" t="str">
        <f t="shared" ca="1" si="246"/>
        <v/>
      </c>
      <c r="N510" s="250" t="str">
        <f t="shared" ca="1" si="247"/>
        <v/>
      </c>
      <c r="O510" s="249" t="str">
        <f t="shared" ca="1" si="248"/>
        <v/>
      </c>
      <c r="P510" s="250" t="str">
        <f t="shared" ca="1" si="249"/>
        <v/>
      </c>
      <c r="Q510" s="249" t="str">
        <f t="shared" ca="1" si="250"/>
        <v/>
      </c>
      <c r="R510" s="250" t="str">
        <f t="shared" ca="1" si="251"/>
        <v/>
      </c>
      <c r="S510" s="249" t="str">
        <f t="shared" ca="1" si="252"/>
        <v/>
      </c>
      <c r="T510" s="250" t="str">
        <f t="shared" ca="1" si="253"/>
        <v/>
      </c>
      <c r="U510" s="249" t="str">
        <f t="shared" ca="1" si="254"/>
        <v/>
      </c>
      <c r="V510" s="250" t="str">
        <f t="shared" ca="1" si="255"/>
        <v/>
      </c>
      <c r="W510" s="249" t="str">
        <f t="shared" ca="1" si="256"/>
        <v/>
      </c>
      <c r="X510" s="250"/>
      <c r="Y510" s="249"/>
      <c r="Z510" s="250"/>
      <c r="AA510" s="249"/>
      <c r="AB510" s="250"/>
      <c r="AC510" s="249"/>
      <c r="AD510" s="250"/>
      <c r="AE510" s="249"/>
      <c r="AF510" s="250"/>
      <c r="AG510" s="249"/>
      <c r="AH510" s="250"/>
      <c r="AI510" s="249"/>
      <c r="AJ510" s="250"/>
      <c r="AK510" s="249"/>
      <c r="AL510" s="250"/>
      <c r="AM510" s="249"/>
      <c r="AN510" s="250"/>
      <c r="AO510" s="249"/>
      <c r="AP510" s="250"/>
      <c r="AQ510" s="249"/>
      <c r="AR510" s="250"/>
      <c r="AS510" s="249"/>
      <c r="AT510" s="250"/>
      <c r="AU510" s="249"/>
      <c r="AV510" s="250"/>
      <c r="AW510" s="249"/>
      <c r="AX510" s="250"/>
      <c r="AY510" s="249"/>
      <c r="AZ510" s="250"/>
      <c r="BA510" s="249"/>
      <c r="BB510" s="250"/>
      <c r="BC510" s="249"/>
      <c r="BD510" s="250"/>
      <c r="BE510" s="249"/>
      <c r="BF510" s="250"/>
      <c r="BG510" s="249"/>
      <c r="BH510" s="250"/>
      <c r="BI510" s="249"/>
      <c r="BJ510" s="250"/>
      <c r="BK510" s="249"/>
    </row>
    <row r="511" spans="1:63" s="301" customFormat="1" ht="21" customHeight="1" x14ac:dyDescent="0.2">
      <c r="A511" s="245" t="e">
        <f t="shared" si="260"/>
        <v>#VALUE!</v>
      </c>
      <c r="B511" s="246" t="s">
        <v>1391</v>
      </c>
      <c r="C511" s="247">
        <f t="shared" ca="1" si="239"/>
        <v>452900</v>
      </c>
      <c r="D511" s="250">
        <f t="shared" ca="1" si="240"/>
        <v>4305800</v>
      </c>
      <c r="E511" s="249">
        <f t="shared" ca="1" si="257"/>
        <v>0</v>
      </c>
      <c r="F511" s="250" t="str">
        <f t="shared" si="241"/>
        <v/>
      </c>
      <c r="G511" s="249" t="str">
        <f t="shared" si="258"/>
        <v/>
      </c>
      <c r="H511" s="250">
        <f t="shared" si="242"/>
        <v>5211600</v>
      </c>
      <c r="I511" s="249">
        <f t="shared" ca="1" si="259"/>
        <v>0</v>
      </c>
      <c r="J511" s="250" t="str">
        <f t="shared" ca="1" si="243"/>
        <v/>
      </c>
      <c r="K511" s="249" t="str">
        <f t="shared" ca="1" si="244"/>
        <v/>
      </c>
      <c r="L511" s="250" t="str">
        <f t="shared" ca="1" si="245"/>
        <v/>
      </c>
      <c r="M511" s="249" t="str">
        <f t="shared" ca="1" si="246"/>
        <v/>
      </c>
      <c r="N511" s="250" t="str">
        <f t="shared" ca="1" si="247"/>
        <v/>
      </c>
      <c r="O511" s="249" t="str">
        <f t="shared" ca="1" si="248"/>
        <v/>
      </c>
      <c r="P511" s="250" t="str">
        <f t="shared" ca="1" si="249"/>
        <v/>
      </c>
      <c r="Q511" s="249" t="str">
        <f t="shared" ca="1" si="250"/>
        <v/>
      </c>
      <c r="R511" s="250" t="str">
        <f t="shared" ca="1" si="251"/>
        <v/>
      </c>
      <c r="S511" s="249" t="str">
        <f t="shared" ca="1" si="252"/>
        <v/>
      </c>
      <c r="T511" s="250" t="str">
        <f t="shared" ca="1" si="253"/>
        <v/>
      </c>
      <c r="U511" s="249" t="str">
        <f t="shared" ca="1" si="254"/>
        <v/>
      </c>
      <c r="V511" s="250" t="str">
        <f t="shared" ca="1" si="255"/>
        <v/>
      </c>
      <c r="W511" s="249" t="str">
        <f t="shared" ca="1" si="256"/>
        <v/>
      </c>
      <c r="X511" s="250"/>
      <c r="Y511" s="249"/>
      <c r="Z511" s="250"/>
      <c r="AA511" s="249"/>
      <c r="AB511" s="250"/>
      <c r="AC511" s="249"/>
      <c r="AD511" s="250"/>
      <c r="AE511" s="249"/>
      <c r="AF511" s="250"/>
      <c r="AG511" s="249"/>
      <c r="AH511" s="250"/>
      <c r="AI511" s="249"/>
      <c r="AJ511" s="250"/>
      <c r="AK511" s="249"/>
      <c r="AL511" s="250"/>
      <c r="AM511" s="249"/>
      <c r="AN511" s="250"/>
      <c r="AO511" s="249"/>
      <c r="AP511" s="250"/>
      <c r="AQ511" s="249"/>
      <c r="AR511" s="250"/>
      <c r="AS511" s="249"/>
      <c r="AT511" s="250"/>
      <c r="AU511" s="249"/>
      <c r="AV511" s="250"/>
      <c r="AW511" s="249"/>
      <c r="AX511" s="250"/>
      <c r="AY511" s="249"/>
      <c r="AZ511" s="250"/>
      <c r="BA511" s="249"/>
      <c r="BB511" s="250"/>
      <c r="BC511" s="249"/>
      <c r="BD511" s="250"/>
      <c r="BE511" s="249"/>
      <c r="BF511" s="250"/>
      <c r="BG511" s="249"/>
      <c r="BH511" s="250"/>
      <c r="BI511" s="249"/>
      <c r="BJ511" s="250"/>
      <c r="BK511" s="249"/>
    </row>
    <row r="512" spans="1:63" s="301" customFormat="1" ht="21" customHeight="1" x14ac:dyDescent="0.2">
      <c r="A512" s="245" t="e">
        <f t="shared" si="260"/>
        <v>#VALUE!</v>
      </c>
      <c r="B512" s="246" t="s">
        <v>1392</v>
      </c>
      <c r="C512" s="247">
        <f t="shared" ca="1" si="239"/>
        <v>218614</v>
      </c>
      <c r="D512" s="250">
        <f t="shared" ca="1" si="240"/>
        <v>1046958</v>
      </c>
      <c r="E512" s="249">
        <f t="shared" ca="1" si="257"/>
        <v>0</v>
      </c>
      <c r="F512" s="250" t="str">
        <f t="shared" si="241"/>
        <v/>
      </c>
      <c r="G512" s="249" t="str">
        <f t="shared" si="258"/>
        <v/>
      </c>
      <c r="H512" s="250">
        <f t="shared" si="242"/>
        <v>609730</v>
      </c>
      <c r="I512" s="249">
        <f t="shared" ca="1" si="259"/>
        <v>0</v>
      </c>
      <c r="J512" s="250" t="str">
        <f t="shared" ca="1" si="243"/>
        <v/>
      </c>
      <c r="K512" s="249" t="str">
        <f t="shared" ca="1" si="244"/>
        <v/>
      </c>
      <c r="L512" s="250" t="str">
        <f t="shared" ca="1" si="245"/>
        <v/>
      </c>
      <c r="M512" s="249" t="str">
        <f t="shared" ca="1" si="246"/>
        <v/>
      </c>
      <c r="N512" s="250" t="str">
        <f t="shared" ca="1" si="247"/>
        <v/>
      </c>
      <c r="O512" s="249" t="str">
        <f t="shared" ca="1" si="248"/>
        <v/>
      </c>
      <c r="P512" s="250" t="str">
        <f t="shared" ca="1" si="249"/>
        <v/>
      </c>
      <c r="Q512" s="249" t="str">
        <f t="shared" ca="1" si="250"/>
        <v/>
      </c>
      <c r="R512" s="250" t="str">
        <f t="shared" ca="1" si="251"/>
        <v/>
      </c>
      <c r="S512" s="249" t="str">
        <f t="shared" ca="1" si="252"/>
        <v/>
      </c>
      <c r="T512" s="250" t="str">
        <f t="shared" ca="1" si="253"/>
        <v/>
      </c>
      <c r="U512" s="249" t="str">
        <f t="shared" ca="1" si="254"/>
        <v/>
      </c>
      <c r="V512" s="250" t="str">
        <f t="shared" ca="1" si="255"/>
        <v/>
      </c>
      <c r="W512" s="249" t="str">
        <f t="shared" ca="1" si="256"/>
        <v/>
      </c>
      <c r="X512" s="250"/>
      <c r="Y512" s="249"/>
      <c r="Z512" s="250"/>
      <c r="AA512" s="249"/>
      <c r="AB512" s="250"/>
      <c r="AC512" s="249"/>
      <c r="AD512" s="250"/>
      <c r="AE512" s="249"/>
      <c r="AF512" s="250"/>
      <c r="AG512" s="249"/>
      <c r="AH512" s="250"/>
      <c r="AI512" s="249"/>
      <c r="AJ512" s="250"/>
      <c r="AK512" s="249"/>
      <c r="AL512" s="250"/>
      <c r="AM512" s="249"/>
      <c r="AN512" s="250"/>
      <c r="AO512" s="249"/>
      <c r="AP512" s="250"/>
      <c r="AQ512" s="249"/>
      <c r="AR512" s="250"/>
      <c r="AS512" s="249"/>
      <c r="AT512" s="250"/>
      <c r="AU512" s="249"/>
      <c r="AV512" s="250"/>
      <c r="AW512" s="249"/>
      <c r="AX512" s="250"/>
      <c r="AY512" s="249"/>
      <c r="AZ512" s="250"/>
      <c r="BA512" s="249"/>
      <c r="BB512" s="250"/>
      <c r="BC512" s="249"/>
      <c r="BD512" s="250"/>
      <c r="BE512" s="249"/>
      <c r="BF512" s="250"/>
      <c r="BG512" s="249"/>
      <c r="BH512" s="250"/>
      <c r="BI512" s="249"/>
      <c r="BJ512" s="250"/>
      <c r="BK512" s="249"/>
    </row>
    <row r="513" spans="1:63" s="301" customFormat="1" ht="21" customHeight="1" x14ac:dyDescent="0.2">
      <c r="A513" s="245" t="e">
        <f t="shared" si="260"/>
        <v>#VALUE!</v>
      </c>
      <c r="B513" s="246" t="s">
        <v>1393</v>
      </c>
      <c r="C513" s="247">
        <f t="shared" ca="1" si="239"/>
        <v>202065</v>
      </c>
      <c r="D513" s="250">
        <f t="shared" ca="1" si="240"/>
        <v>718602</v>
      </c>
      <c r="E513" s="249">
        <f t="shared" ca="1" si="257"/>
        <v>0</v>
      </c>
      <c r="F513" s="250" t="str">
        <f t="shared" si="241"/>
        <v/>
      </c>
      <c r="G513" s="249" t="str">
        <f t="shared" si="258"/>
        <v/>
      </c>
      <c r="H513" s="250">
        <f t="shared" si="242"/>
        <v>314472</v>
      </c>
      <c r="I513" s="249">
        <f t="shared" ca="1" si="259"/>
        <v>0</v>
      </c>
      <c r="J513" s="250" t="str">
        <f t="shared" ca="1" si="243"/>
        <v/>
      </c>
      <c r="K513" s="249" t="str">
        <f t="shared" ca="1" si="244"/>
        <v/>
      </c>
      <c r="L513" s="250" t="str">
        <f t="shared" ca="1" si="245"/>
        <v/>
      </c>
      <c r="M513" s="249" t="str">
        <f t="shared" ca="1" si="246"/>
        <v/>
      </c>
      <c r="N513" s="250" t="str">
        <f t="shared" ca="1" si="247"/>
        <v/>
      </c>
      <c r="O513" s="249" t="str">
        <f t="shared" ca="1" si="248"/>
        <v/>
      </c>
      <c r="P513" s="250" t="str">
        <f t="shared" ca="1" si="249"/>
        <v/>
      </c>
      <c r="Q513" s="249" t="str">
        <f t="shared" ca="1" si="250"/>
        <v/>
      </c>
      <c r="R513" s="250" t="str">
        <f t="shared" ca="1" si="251"/>
        <v/>
      </c>
      <c r="S513" s="249" t="str">
        <f t="shared" ca="1" si="252"/>
        <v/>
      </c>
      <c r="T513" s="250" t="str">
        <f t="shared" ca="1" si="253"/>
        <v/>
      </c>
      <c r="U513" s="249" t="str">
        <f t="shared" ca="1" si="254"/>
        <v/>
      </c>
      <c r="V513" s="250" t="str">
        <f t="shared" ca="1" si="255"/>
        <v/>
      </c>
      <c r="W513" s="249" t="str">
        <f t="shared" ca="1" si="256"/>
        <v/>
      </c>
      <c r="X513" s="250"/>
      <c r="Y513" s="249"/>
      <c r="Z513" s="250"/>
      <c r="AA513" s="249"/>
      <c r="AB513" s="250"/>
      <c r="AC513" s="249"/>
      <c r="AD513" s="250"/>
      <c r="AE513" s="249"/>
      <c r="AF513" s="250"/>
      <c r="AG513" s="249"/>
      <c r="AH513" s="250"/>
      <c r="AI513" s="249"/>
      <c r="AJ513" s="250"/>
      <c r="AK513" s="249"/>
      <c r="AL513" s="250"/>
      <c r="AM513" s="249"/>
      <c r="AN513" s="250"/>
      <c r="AO513" s="249"/>
      <c r="AP513" s="250"/>
      <c r="AQ513" s="249"/>
      <c r="AR513" s="250"/>
      <c r="AS513" s="249"/>
      <c r="AT513" s="250"/>
      <c r="AU513" s="249"/>
      <c r="AV513" s="250"/>
      <c r="AW513" s="249"/>
      <c r="AX513" s="250"/>
      <c r="AY513" s="249"/>
      <c r="AZ513" s="250"/>
      <c r="BA513" s="249"/>
      <c r="BB513" s="250"/>
      <c r="BC513" s="249"/>
      <c r="BD513" s="250"/>
      <c r="BE513" s="249"/>
      <c r="BF513" s="250"/>
      <c r="BG513" s="249"/>
      <c r="BH513" s="250"/>
      <c r="BI513" s="249"/>
      <c r="BJ513" s="250"/>
      <c r="BK513" s="249"/>
    </row>
    <row r="514" spans="1:63" s="301" customFormat="1" ht="21" customHeight="1" x14ac:dyDescent="0.2">
      <c r="A514" s="245" t="e">
        <f t="shared" si="260"/>
        <v>#VALUE!</v>
      </c>
      <c r="B514" s="246" t="s">
        <v>1394</v>
      </c>
      <c r="C514" s="247">
        <f t="shared" ca="1" si="239"/>
        <v>44789</v>
      </c>
      <c r="D514" s="250">
        <f t="shared" ca="1" si="240"/>
        <v>223762</v>
      </c>
      <c r="E514" s="249">
        <f t="shared" ca="1" si="257"/>
        <v>0</v>
      </c>
      <c r="F514" s="250" t="str">
        <f t="shared" si="241"/>
        <v/>
      </c>
      <c r="G514" s="249" t="str">
        <f t="shared" si="258"/>
        <v/>
      </c>
      <c r="H514" s="250">
        <f t="shared" si="242"/>
        <v>134184</v>
      </c>
      <c r="I514" s="249">
        <f t="shared" ca="1" si="259"/>
        <v>0</v>
      </c>
      <c r="J514" s="250" t="str">
        <f t="shared" ca="1" si="243"/>
        <v/>
      </c>
      <c r="K514" s="249" t="str">
        <f t="shared" ca="1" si="244"/>
        <v/>
      </c>
      <c r="L514" s="250" t="str">
        <f t="shared" ca="1" si="245"/>
        <v/>
      </c>
      <c r="M514" s="249" t="str">
        <f t="shared" ca="1" si="246"/>
        <v/>
      </c>
      <c r="N514" s="250" t="str">
        <f t="shared" ca="1" si="247"/>
        <v/>
      </c>
      <c r="O514" s="249" t="str">
        <f t="shared" ca="1" si="248"/>
        <v/>
      </c>
      <c r="P514" s="250" t="str">
        <f t="shared" ca="1" si="249"/>
        <v/>
      </c>
      <c r="Q514" s="249" t="str">
        <f t="shared" ca="1" si="250"/>
        <v/>
      </c>
      <c r="R514" s="250" t="str">
        <f t="shared" ca="1" si="251"/>
        <v/>
      </c>
      <c r="S514" s="249" t="str">
        <f t="shared" ca="1" si="252"/>
        <v/>
      </c>
      <c r="T514" s="250" t="str">
        <f t="shared" ca="1" si="253"/>
        <v/>
      </c>
      <c r="U514" s="249" t="str">
        <f t="shared" ca="1" si="254"/>
        <v/>
      </c>
      <c r="V514" s="250" t="str">
        <f t="shared" ca="1" si="255"/>
        <v/>
      </c>
      <c r="W514" s="249" t="str">
        <f t="shared" ca="1" si="256"/>
        <v/>
      </c>
      <c r="X514" s="250"/>
      <c r="Y514" s="249"/>
      <c r="Z514" s="250"/>
      <c r="AA514" s="249"/>
      <c r="AB514" s="250"/>
      <c r="AC514" s="249"/>
      <c r="AD514" s="250"/>
      <c r="AE514" s="249"/>
      <c r="AF514" s="250"/>
      <c r="AG514" s="249"/>
      <c r="AH514" s="250"/>
      <c r="AI514" s="249"/>
      <c r="AJ514" s="250"/>
      <c r="AK514" s="249"/>
      <c r="AL514" s="250"/>
      <c r="AM514" s="249"/>
      <c r="AN514" s="250"/>
      <c r="AO514" s="249"/>
      <c r="AP514" s="250"/>
      <c r="AQ514" s="249"/>
      <c r="AR514" s="250"/>
      <c r="AS514" s="249"/>
      <c r="AT514" s="250"/>
      <c r="AU514" s="249"/>
      <c r="AV514" s="250"/>
      <c r="AW514" s="249"/>
      <c r="AX514" s="250"/>
      <c r="AY514" s="249"/>
      <c r="AZ514" s="250"/>
      <c r="BA514" s="249"/>
      <c r="BB514" s="250"/>
      <c r="BC514" s="249"/>
      <c r="BD514" s="250"/>
      <c r="BE514" s="249"/>
      <c r="BF514" s="250"/>
      <c r="BG514" s="249"/>
      <c r="BH514" s="250"/>
      <c r="BI514" s="249"/>
      <c r="BJ514" s="250"/>
      <c r="BK514" s="249"/>
    </row>
    <row r="515" spans="1:63" s="301" customFormat="1" ht="21" customHeight="1" x14ac:dyDescent="0.2">
      <c r="A515" s="245" t="e">
        <f t="shared" si="260"/>
        <v>#VALUE!</v>
      </c>
      <c r="B515" s="246" t="s">
        <v>1395</v>
      </c>
      <c r="C515" s="247">
        <f t="shared" ca="1" si="239"/>
        <v>96079</v>
      </c>
      <c r="D515" s="250">
        <f t="shared" ca="1" si="240"/>
        <v>374264</v>
      </c>
      <c r="E515" s="249">
        <f t="shared" ca="1" si="257"/>
        <v>0</v>
      </c>
      <c r="F515" s="250" t="str">
        <f t="shared" si="241"/>
        <v/>
      </c>
      <c r="G515" s="249" t="str">
        <f t="shared" si="258"/>
        <v/>
      </c>
      <c r="H515" s="250">
        <f t="shared" si="242"/>
        <v>182106</v>
      </c>
      <c r="I515" s="249">
        <f t="shared" ca="1" si="259"/>
        <v>0</v>
      </c>
      <c r="J515" s="250" t="str">
        <f t="shared" ca="1" si="243"/>
        <v/>
      </c>
      <c r="K515" s="249" t="str">
        <f t="shared" ca="1" si="244"/>
        <v/>
      </c>
      <c r="L515" s="250" t="str">
        <f t="shared" ca="1" si="245"/>
        <v/>
      </c>
      <c r="M515" s="249" t="str">
        <f t="shared" ca="1" si="246"/>
        <v/>
      </c>
      <c r="N515" s="250" t="str">
        <f t="shared" ca="1" si="247"/>
        <v/>
      </c>
      <c r="O515" s="249" t="str">
        <f t="shared" ca="1" si="248"/>
        <v/>
      </c>
      <c r="P515" s="250" t="str">
        <f t="shared" ca="1" si="249"/>
        <v/>
      </c>
      <c r="Q515" s="249" t="str">
        <f t="shared" ca="1" si="250"/>
        <v/>
      </c>
      <c r="R515" s="250" t="str">
        <f t="shared" ca="1" si="251"/>
        <v/>
      </c>
      <c r="S515" s="249" t="str">
        <f t="shared" ca="1" si="252"/>
        <v/>
      </c>
      <c r="T515" s="250" t="str">
        <f t="shared" ca="1" si="253"/>
        <v/>
      </c>
      <c r="U515" s="249" t="str">
        <f t="shared" ca="1" si="254"/>
        <v/>
      </c>
      <c r="V515" s="250" t="str">
        <f t="shared" ca="1" si="255"/>
        <v/>
      </c>
      <c r="W515" s="249" t="str">
        <f t="shared" ca="1" si="256"/>
        <v/>
      </c>
      <c r="X515" s="250"/>
      <c r="Y515" s="249"/>
      <c r="Z515" s="250"/>
      <c r="AA515" s="249"/>
      <c r="AB515" s="250"/>
      <c r="AC515" s="249"/>
      <c r="AD515" s="250"/>
      <c r="AE515" s="249"/>
      <c r="AF515" s="250"/>
      <c r="AG515" s="249"/>
      <c r="AH515" s="250"/>
      <c r="AI515" s="249"/>
      <c r="AJ515" s="250"/>
      <c r="AK515" s="249"/>
      <c r="AL515" s="250"/>
      <c r="AM515" s="249"/>
      <c r="AN515" s="250"/>
      <c r="AO515" s="249"/>
      <c r="AP515" s="250"/>
      <c r="AQ515" s="249"/>
      <c r="AR515" s="250"/>
      <c r="AS515" s="249"/>
      <c r="AT515" s="250"/>
      <c r="AU515" s="249"/>
      <c r="AV515" s="250"/>
      <c r="AW515" s="249"/>
      <c r="AX515" s="250"/>
      <c r="AY515" s="249"/>
      <c r="AZ515" s="250"/>
      <c r="BA515" s="249"/>
      <c r="BB515" s="250"/>
      <c r="BC515" s="249"/>
      <c r="BD515" s="250"/>
      <c r="BE515" s="249"/>
      <c r="BF515" s="250"/>
      <c r="BG515" s="249"/>
      <c r="BH515" s="250"/>
      <c r="BI515" s="249"/>
      <c r="BJ515" s="250"/>
      <c r="BK515" s="249"/>
    </row>
    <row r="516" spans="1:63" s="301" customFormat="1" ht="21" customHeight="1" x14ac:dyDescent="0.2">
      <c r="A516" s="245" t="e">
        <f t="shared" si="260"/>
        <v>#VALUE!</v>
      </c>
      <c r="B516" s="246" t="s">
        <v>1396</v>
      </c>
      <c r="C516" s="247">
        <f t="shared" ca="1" si="239"/>
        <v>95195</v>
      </c>
      <c r="D516" s="250">
        <f t="shared" ca="1" si="240"/>
        <v>293924</v>
      </c>
      <c r="E516" s="249">
        <f t="shared" ca="1" si="257"/>
        <v>0</v>
      </c>
      <c r="F516" s="250" t="str">
        <f t="shared" si="241"/>
        <v/>
      </c>
      <c r="G516" s="249" t="str">
        <f t="shared" si="258"/>
        <v/>
      </c>
      <c r="H516" s="250">
        <f t="shared" si="242"/>
        <v>103534</v>
      </c>
      <c r="I516" s="249">
        <f t="shared" ca="1" si="259"/>
        <v>0</v>
      </c>
      <c r="J516" s="250" t="str">
        <f t="shared" ca="1" si="243"/>
        <v/>
      </c>
      <c r="K516" s="249" t="str">
        <f t="shared" ca="1" si="244"/>
        <v/>
      </c>
      <c r="L516" s="250" t="str">
        <f t="shared" ca="1" si="245"/>
        <v/>
      </c>
      <c r="M516" s="249" t="str">
        <f t="shared" ca="1" si="246"/>
        <v/>
      </c>
      <c r="N516" s="250" t="str">
        <f t="shared" ca="1" si="247"/>
        <v/>
      </c>
      <c r="O516" s="249" t="str">
        <f t="shared" ca="1" si="248"/>
        <v/>
      </c>
      <c r="P516" s="250" t="str">
        <f t="shared" ca="1" si="249"/>
        <v/>
      </c>
      <c r="Q516" s="249" t="str">
        <f t="shared" ca="1" si="250"/>
        <v/>
      </c>
      <c r="R516" s="250" t="str">
        <f t="shared" ca="1" si="251"/>
        <v/>
      </c>
      <c r="S516" s="249" t="str">
        <f t="shared" ca="1" si="252"/>
        <v/>
      </c>
      <c r="T516" s="250" t="str">
        <f t="shared" ca="1" si="253"/>
        <v/>
      </c>
      <c r="U516" s="249" t="str">
        <f t="shared" ca="1" si="254"/>
        <v/>
      </c>
      <c r="V516" s="250" t="str">
        <f t="shared" ca="1" si="255"/>
        <v/>
      </c>
      <c r="W516" s="249" t="str">
        <f t="shared" ca="1" si="256"/>
        <v/>
      </c>
      <c r="X516" s="250"/>
      <c r="Y516" s="249"/>
      <c r="Z516" s="250"/>
      <c r="AA516" s="249"/>
      <c r="AB516" s="250"/>
      <c r="AC516" s="249"/>
      <c r="AD516" s="250"/>
      <c r="AE516" s="249"/>
      <c r="AF516" s="250"/>
      <c r="AG516" s="249"/>
      <c r="AH516" s="250"/>
      <c r="AI516" s="249"/>
      <c r="AJ516" s="250"/>
      <c r="AK516" s="249"/>
      <c r="AL516" s="250"/>
      <c r="AM516" s="249"/>
      <c r="AN516" s="250"/>
      <c r="AO516" s="249"/>
      <c r="AP516" s="250"/>
      <c r="AQ516" s="249"/>
      <c r="AR516" s="250"/>
      <c r="AS516" s="249"/>
      <c r="AT516" s="250"/>
      <c r="AU516" s="249"/>
      <c r="AV516" s="250"/>
      <c r="AW516" s="249"/>
      <c r="AX516" s="250"/>
      <c r="AY516" s="249"/>
      <c r="AZ516" s="250"/>
      <c r="BA516" s="249"/>
      <c r="BB516" s="250"/>
      <c r="BC516" s="249"/>
      <c r="BD516" s="250"/>
      <c r="BE516" s="249"/>
      <c r="BF516" s="250"/>
      <c r="BG516" s="249"/>
      <c r="BH516" s="250"/>
      <c r="BI516" s="249"/>
      <c r="BJ516" s="250"/>
      <c r="BK516" s="249"/>
    </row>
    <row r="517" spans="1:63" s="301" customFormat="1" ht="21" customHeight="1" x14ac:dyDescent="0.2">
      <c r="A517" s="245" t="e">
        <f t="shared" si="260"/>
        <v>#VALUE!</v>
      </c>
      <c r="B517" s="246" t="s">
        <v>1397</v>
      </c>
      <c r="C517" s="247">
        <f t="shared" ca="1" si="239"/>
        <v>47287.5</v>
      </c>
      <c r="D517" s="250">
        <f t="shared" ca="1" si="240"/>
        <v>152065</v>
      </c>
      <c r="E517" s="249">
        <f t="shared" ca="1" si="257"/>
        <v>0</v>
      </c>
      <c r="F517" s="250" t="str">
        <f t="shared" si="241"/>
        <v/>
      </c>
      <c r="G517" s="249" t="str">
        <f t="shared" si="258"/>
        <v/>
      </c>
      <c r="H517" s="250">
        <f t="shared" si="242"/>
        <v>57490</v>
      </c>
      <c r="I517" s="249">
        <f t="shared" ca="1" si="259"/>
        <v>0</v>
      </c>
      <c r="J517" s="250" t="str">
        <f t="shared" ca="1" si="243"/>
        <v/>
      </c>
      <c r="K517" s="249" t="str">
        <f t="shared" ca="1" si="244"/>
        <v/>
      </c>
      <c r="L517" s="250" t="str">
        <f t="shared" ca="1" si="245"/>
        <v/>
      </c>
      <c r="M517" s="249" t="str">
        <f t="shared" ca="1" si="246"/>
        <v/>
      </c>
      <c r="N517" s="250" t="str">
        <f t="shared" ca="1" si="247"/>
        <v/>
      </c>
      <c r="O517" s="249" t="str">
        <f t="shared" ca="1" si="248"/>
        <v/>
      </c>
      <c r="P517" s="250" t="str">
        <f t="shared" ca="1" si="249"/>
        <v/>
      </c>
      <c r="Q517" s="249" t="str">
        <f t="shared" ca="1" si="250"/>
        <v/>
      </c>
      <c r="R517" s="250" t="str">
        <f t="shared" ca="1" si="251"/>
        <v/>
      </c>
      <c r="S517" s="249" t="str">
        <f t="shared" ca="1" si="252"/>
        <v/>
      </c>
      <c r="T517" s="250" t="str">
        <f t="shared" ca="1" si="253"/>
        <v/>
      </c>
      <c r="U517" s="249" t="str">
        <f t="shared" ca="1" si="254"/>
        <v/>
      </c>
      <c r="V517" s="250" t="str">
        <f t="shared" ca="1" si="255"/>
        <v/>
      </c>
      <c r="W517" s="249" t="str">
        <f t="shared" ca="1" si="256"/>
        <v/>
      </c>
      <c r="X517" s="250"/>
      <c r="Y517" s="249"/>
      <c r="Z517" s="250"/>
      <c r="AA517" s="249"/>
      <c r="AB517" s="250"/>
      <c r="AC517" s="249"/>
      <c r="AD517" s="250"/>
      <c r="AE517" s="249"/>
      <c r="AF517" s="250"/>
      <c r="AG517" s="249"/>
      <c r="AH517" s="250"/>
      <c r="AI517" s="249"/>
      <c r="AJ517" s="250"/>
      <c r="AK517" s="249"/>
      <c r="AL517" s="250"/>
      <c r="AM517" s="249"/>
      <c r="AN517" s="250"/>
      <c r="AO517" s="249"/>
      <c r="AP517" s="250"/>
      <c r="AQ517" s="249"/>
      <c r="AR517" s="250"/>
      <c r="AS517" s="249"/>
      <c r="AT517" s="250"/>
      <c r="AU517" s="249"/>
      <c r="AV517" s="250"/>
      <c r="AW517" s="249"/>
      <c r="AX517" s="250"/>
      <c r="AY517" s="249"/>
      <c r="AZ517" s="250"/>
      <c r="BA517" s="249"/>
      <c r="BB517" s="250"/>
      <c r="BC517" s="249"/>
      <c r="BD517" s="250"/>
      <c r="BE517" s="249"/>
      <c r="BF517" s="250"/>
      <c r="BG517" s="249"/>
      <c r="BH517" s="250"/>
      <c r="BI517" s="249"/>
      <c r="BJ517" s="250"/>
      <c r="BK517" s="249"/>
    </row>
    <row r="518" spans="1:63" s="301" customFormat="1" ht="21" customHeight="1" x14ac:dyDescent="0.2">
      <c r="A518" s="245" t="e">
        <f t="shared" si="260"/>
        <v>#VALUE!</v>
      </c>
      <c r="B518" s="246" t="s">
        <v>1398</v>
      </c>
      <c r="C518" s="247">
        <f t="shared" ref="C518:C581" ca="1" si="261">IF(B518="","",IF($L$4="Media aritmética",ROUND(AVERAGE(D518,F518,H518,J518,L518,N518,P518,R518,T518,V518,X518,Z518,AB518,AF518,AH518,AD518,AJ518,AL518,AN518,AP518,AR518),2),ROUND(_xlfn.STDEV.P(D518,F518,H518,J518,L518,N518,P518,R518,T518,V518,X518,Z518,AB518,AF518,AH518,AD518,AJ518,AL518,AN518,AP518,AR518),2)))</f>
        <v>47287.5</v>
      </c>
      <c r="D518" s="250">
        <f t="shared" ref="D518:D581" ca="1" si="262">IF($D$8="Habilitado",IF($B518="","",ROUND(VLOOKUP($B518,UNITARIO_1,17,FALSE),2)),"")</f>
        <v>152065</v>
      </c>
      <c r="E518" s="249">
        <f t="shared" ca="1" si="257"/>
        <v>0</v>
      </c>
      <c r="F518" s="250" t="str">
        <f t="shared" ref="F518:F581" si="263">IF($F$8="Habilitado",IF($B518="","",ROUND(VLOOKUP($B518,UNITARIO_2,17,FALSE),2)),"")</f>
        <v/>
      </c>
      <c r="G518" s="249" t="str">
        <f t="shared" si="258"/>
        <v/>
      </c>
      <c r="H518" s="250">
        <f t="shared" ref="H518:H581" si="264">IF($H$8="Habilitado",IF($B518="","",ROUND(VLOOKUP($B518,UNITARIO_3,17,FALSE),2)),"")</f>
        <v>57490</v>
      </c>
      <c r="I518" s="249">
        <f t="shared" ca="1" si="259"/>
        <v>0</v>
      </c>
      <c r="J518" s="250" t="str">
        <f t="shared" ref="J518:J581" ca="1" si="265">IF($J$8="Habilitado",IF($B518="","",ROUND(VLOOKUP($B518,UNITARIO_4,5,FALSE),2)),"")</f>
        <v/>
      </c>
      <c r="K518" s="249" t="str">
        <f t="shared" ref="K518:K581" ca="1" si="266">IF($B518="","",IF(J518="","",IF($L$4="Media aritmética",(J518&lt;=$C518)*($H$5/$C$5)+(J518&gt;$C518)*0,IF(AND(ROUND(AVERAGE($D518,$F518,$H518,$J518,$L518,$N518,$P518,$R518,$T518,$V518,$X518,$Z518,$AB518,$AD518,$AF518,$AH518,$AJ518,AL518,AN518,AP518,AR518,AT518,AV518,AX518,AZ518,BB518,BD518,BF518,BH518,BJ518),2)-$C518/2&lt;=J518,(ROUND(AVERAGE($D518,$F518,$H518,$J518,$L518,$N518,$P518,$R518,$T518,$V518,$X518,$Z518,$AB518,$AD518,$AF518,$AH518,$AJ518,AL518,AN518,AP518,AR518,AT518,AV518,AX518,AZ518,BB518,BD518,BF518,BH518,BJ518),2)+$C518/2&gt;J518)),($H$5/$C$5),0))))</f>
        <v/>
      </c>
      <c r="L518" s="250" t="str">
        <f t="shared" ref="L518:L581" ca="1" si="267">IF($L$8="Habilitado",IF($B518="","",ROUND(VLOOKUP($B518,UNITARIO_5,5,FALSE),2)),"")</f>
        <v/>
      </c>
      <c r="M518" s="249" t="str">
        <f t="shared" ref="M518:M581" ca="1" si="268">IF($B518="","",IF(L518="","",IF($L$4="Media aritmética",(L518&lt;=$C518)*($H$5/$C$5)+(L518&gt;$C518)*0,IF(AND(ROUND(AVERAGE($D518,$F518,$H518,$J518,$L518,$N518,$P518,$R518,$T518,$V518,$X518,$Z518,$AB518,$AD518,$AF518,$AH518,$AJ518,AL518,AN518,AP518,AR518,AT518,AV518,AX518,AZ518,BB518,BD518,BF518,BH518,BJ518),2)-$C518/2&lt;=L518,(ROUND(AVERAGE($D518,$F518,$H518,$J518,$L518,$N518,$P518,$R518,$T518,$V518,$X518,$Z518,$AB518,$AD518,$AF518,$AH518,$AJ518,AL518,AN518,AP518,AR518,AT518,AV518,AX518,AZ518,BB518,BD518,BF518,BH518,BJ518),2)+$C518/2&gt;L518)),($H$5/$C$5),0))))</f>
        <v/>
      </c>
      <c r="N518" s="250" t="str">
        <f t="shared" ref="N518:N581" ca="1" si="269">IF($N$8="Habilitado",IF($B518="","",ROUND(VLOOKUP($B518,UNITARIO_6,5,FALSE),2)),"")</f>
        <v/>
      </c>
      <c r="O518" s="249" t="str">
        <f t="shared" ref="O518:O581" ca="1" si="270">IF($B518="","",IF(N518="","",IF($L$4="Media aritmética",(N518&lt;=$C518)*($H$5/$C$5)+(N518&gt;$C518)*0,IF(AND(ROUND(AVERAGE($D518,$F518,$H518,$J518,$L518,$N518,$P518,$R518,$T518,$V518,$X518,$Z518,$AB518,$AD518,$AF518,$AH518,$AJ518,AL518,AN518,AP518,AR518,AT518,AV518,AX518,AZ518,BB518,BD518,BF518,BH518,BJ518),2)-$C518/2&lt;=N518,(ROUND(AVERAGE($D518,$F518,$H518,$J518,$L518,$N518,$P518,$R518,$T518,$V518,$X518,$Z518,$AB518,$AD518,$AF518,$AH518,$AJ518,AL518,AN518,AP518,AR518,AT518,AV518,AX518,AZ518,BB518,BD518,BF518,BH518,BJ518),2)+$C518/2&gt;N518)),($H$5/$C$5),0))))</f>
        <v/>
      </c>
      <c r="P518" s="250" t="str">
        <f t="shared" ref="P518:P581" ca="1" si="271">IF($P$8="Habilitado",IF($B518="","",ROUND(VLOOKUP($B518,UNITARIO_7,5,FALSE),2)),"")</f>
        <v/>
      </c>
      <c r="Q518" s="249" t="str">
        <f t="shared" ref="Q518:Q581" ca="1" si="272">IF($B518="","",IF(P518="","",IF($L$4="Media aritmética",(P518&lt;=$C518)*($H$5/$C$5)+(P518&gt;$C518)*0,IF(AND(ROUND(AVERAGE($D518,$F518,$H518,$J518,$L518,$N518,$P518,$R518,$T518,$V518,$X518,$Z518,$AB518,$AD518,$AF518,$AH518,$AJ518,AL518,AN518,AP518,AR518,AT518,AV518,AX518,AZ518,BB518,BD518,BF518,BH518,BJ518),2)-$C518/2&lt;=P518,(ROUND(AVERAGE($D518,$F518,$H518,$J518,$L518,$N518,$P518,$R518,$T518,$V518,$X518,$Z518,$AB518,$AD518,$AF518,$AH518,$AJ518,AL518,AN518,AP518,AR518,AT518,AV518,AX518,AZ518,BB518,BD518,BF518,BH518,BJ518),2)+$C518/2&gt;P518)),($H$5/$C$5),0))))</f>
        <v/>
      </c>
      <c r="R518" s="250" t="str">
        <f t="shared" ref="R518:R581" ca="1" si="273">IF($R$8="Habilitado",IF($B518="","",ROUND(VLOOKUP($B518,UNITARIO_8,5,FALSE),2)),"")</f>
        <v/>
      </c>
      <c r="S518" s="249" t="str">
        <f t="shared" ref="S518:S581" ca="1" si="274">IF($B518="","",IF(R518="","",IF($L$4="Media aritmética",(R518&lt;=$C518)*($H$5/$C$5)+(R518&gt;$C518)*0,IF(AND(ROUND(AVERAGE($D518,$F518,$H518,$J518,$L518,$N518,$P518,$R518,$T518,$V518,$X518,$Z518,$AB518,$AD518,$AF518,$AH518,$AJ518,AL518,AN518,AP518,AR518,AT518,AV518,AX518,AZ518,BB518,BD518,BF518,BH518,BJ518),2)-$C518/2&lt;=R518,(ROUND(AVERAGE($D518,$F518,$H518,$J518,$L518,$N518,$P518,$R518,$T518,$V518,$X518,$Z518,$AB518,$AD518,$AF518,$AH518,$AJ518,AL518,AN518,AP518,AR518,AT518,AV518,AX518,AZ518,BB518,BD518,BF518,BH518,BJ518),2)+$C518/2&gt;R518)),($H$5/$C$5),0))))</f>
        <v/>
      </c>
      <c r="T518" s="250" t="str">
        <f t="shared" ref="T518:T581" ca="1" si="275">IF($T$8="Habilitado",IF($B518="","",ROUND(VLOOKUP($B518,UNITARIO_9,5,FALSE),2)),"")</f>
        <v/>
      </c>
      <c r="U518" s="249" t="str">
        <f t="shared" ref="U518:U581" ca="1" si="276">IF($B518="","",IF(T518="","",IF($L$4="Media aritmética",(T518&lt;=$C518)*($H$5/$C$5)+(T518&gt;$C518)*0,IF(AND(ROUND(AVERAGE($D518,$F518,$H518,$J518,$L518,$N518,$P518,$R518,$T518,$V518,$X518,$Z518,$AB518,$AD518,$AF518,$AH518,$AJ518,AL518,AN518,AP518,AR518,AT518,AV518,AX518,AZ518,BB518,BD518,BF518,BH518,BJ518),2)-$C518/2&lt;=T518,(ROUND(AVERAGE($D518,$F518,$H518,$J518,$L518,$N518,$P518,$R518,$T518,$V518,$X518,$Z518,$AB518,$AD518,$AF518,$AH518,$AJ518,AL518,AN518,AP518,AR518,AT518,AV518,AX518,AZ518,BB518,BD518,BF518,BH518,BJ518),2)+$C518/2&gt;T518)),($H$5/$C$5),0))))</f>
        <v/>
      </c>
      <c r="V518" s="250" t="str">
        <f t="shared" ref="V518:V581" ca="1" si="277">IF($V$8="Habilitado",IF($B518="","",ROUND(VLOOKUP($B518,UNITARIO_10,5,FALSE),2)),"")</f>
        <v/>
      </c>
      <c r="W518" s="249" t="str">
        <f t="shared" ref="W518:W581" ca="1" si="278">IF($B518="","",IF(V518="","",IF($L$4="Media aritmética",(V518&lt;=$C518)*($H$5/$C$5)+(V518&gt;$C518)*0,IF(AND(ROUND(AVERAGE($D518,$F518,$H518,$J518,$L518,$N518,$P518,$R518,$T518,$V518,$X518,$Z518,$AB518,$AD518,$AF518,$AH518,$AJ518,AL518,AN518,AP518,AR518,AT518,AV518,AX518,AZ518,BB518,BD518,BF518,BH518,BJ518),2)-$C518/2&lt;=V518,(ROUND(AVERAGE($D518,$F518,$H518,$J518,$L518,$N518,$P518,$R518,$T518,$V518,$X518,$Z518,$AB518,$AD518,$AF518,$AH518,$AJ518,AL518,AN518,AP518,AR518,AT518,AV518,AX518,AZ518,BB518,BD518,BF518,BH518,BJ518),2)+$C518/2&gt;V518)),($H$5/$C$5),0))))</f>
        <v/>
      </c>
      <c r="X518" s="250"/>
      <c r="Y518" s="249"/>
      <c r="Z518" s="250"/>
      <c r="AA518" s="249"/>
      <c r="AB518" s="250"/>
      <c r="AC518" s="249"/>
      <c r="AD518" s="250"/>
      <c r="AE518" s="249"/>
      <c r="AF518" s="250"/>
      <c r="AG518" s="249"/>
      <c r="AH518" s="250"/>
      <c r="AI518" s="249"/>
      <c r="AJ518" s="250"/>
      <c r="AK518" s="249"/>
      <c r="AL518" s="250"/>
      <c r="AM518" s="249"/>
      <c r="AN518" s="250"/>
      <c r="AO518" s="249"/>
      <c r="AP518" s="250"/>
      <c r="AQ518" s="249"/>
      <c r="AR518" s="250"/>
      <c r="AS518" s="249"/>
      <c r="AT518" s="250"/>
      <c r="AU518" s="249"/>
      <c r="AV518" s="250"/>
      <c r="AW518" s="249"/>
      <c r="AX518" s="250"/>
      <c r="AY518" s="249"/>
      <c r="AZ518" s="250"/>
      <c r="BA518" s="249"/>
      <c r="BB518" s="250"/>
      <c r="BC518" s="249"/>
      <c r="BD518" s="250"/>
      <c r="BE518" s="249"/>
      <c r="BF518" s="250"/>
      <c r="BG518" s="249"/>
      <c r="BH518" s="250"/>
      <c r="BI518" s="249"/>
      <c r="BJ518" s="250"/>
      <c r="BK518" s="249"/>
    </row>
    <row r="519" spans="1:63" s="301" customFormat="1" ht="21" customHeight="1" x14ac:dyDescent="0.2">
      <c r="A519" s="245" t="e">
        <f t="shared" si="260"/>
        <v>#VALUE!</v>
      </c>
      <c r="B519" s="246" t="s">
        <v>1399</v>
      </c>
      <c r="C519" s="247">
        <f t="shared" ca="1" si="261"/>
        <v>60888</v>
      </c>
      <c r="D519" s="250">
        <f t="shared" ca="1" si="262"/>
        <v>193692</v>
      </c>
      <c r="E519" s="249">
        <f t="shared" ref="E519:E582" ca="1" si="279">IF($B519="","",IF(D519="","",IF($L$4="Media aritmética",(D519&lt;=$C519)*($H$5/$C$5)+(D519&gt;$C519)*0,IF(AND(ROUND(AVERAGE($D519,$F519,$H519),2)-$C519/2&lt;=D519,(ROUND(AVERAGE($D519,$F519,$H519),2)+$C519/2&gt;D519)),($H$5/$C$5),0))))</f>
        <v>0</v>
      </c>
      <c r="F519" s="250" t="str">
        <f t="shared" si="263"/>
        <v/>
      </c>
      <c r="G519" s="249" t="str">
        <f t="shared" ref="G519:G582" si="280">IF($B519="","",IF(F519="","",IF($L$4="Media aritmética",(F519&lt;=$C519)*($H$5/$C$5)+(F519&gt;$C519)*0,IF(AND(ROUND(AVERAGE($D519,$F519,$H519),2)-$C519/2&lt;=F519,(ROUND(AVERAGE($D519,$F519,$H519),2)+$C519/2&gt;F519)),($H$5/$C$5),0))))</f>
        <v/>
      </c>
      <c r="H519" s="250">
        <f t="shared" si="264"/>
        <v>71916</v>
      </c>
      <c r="I519" s="249">
        <f t="shared" ref="I519:I582" ca="1" si="281">IF($B519="","",IF(H519="","",IF($L$4="Media aritmética",(H519&lt;=$C519)*($H$5/$C$5)+(H519&gt;$C519)*0,IF(AND(ROUND(AVERAGE($D519,$F519,$H519),2)-$C519/2&lt;=H519,(ROUND(AVERAGE($D519,$F519,$H519),2)+$C519/2&gt;H519)),($H$5/$C$5),0))))</f>
        <v>0</v>
      </c>
      <c r="J519" s="250" t="str">
        <f t="shared" ca="1" si="265"/>
        <v/>
      </c>
      <c r="K519" s="249" t="str">
        <f t="shared" ca="1" si="266"/>
        <v/>
      </c>
      <c r="L519" s="250" t="str">
        <f t="shared" ca="1" si="267"/>
        <v/>
      </c>
      <c r="M519" s="249" t="str">
        <f t="shared" ca="1" si="268"/>
        <v/>
      </c>
      <c r="N519" s="250" t="str">
        <f t="shared" ca="1" si="269"/>
        <v/>
      </c>
      <c r="O519" s="249" t="str">
        <f t="shared" ca="1" si="270"/>
        <v/>
      </c>
      <c r="P519" s="250" t="str">
        <f t="shared" ca="1" si="271"/>
        <v/>
      </c>
      <c r="Q519" s="249" t="str">
        <f t="shared" ca="1" si="272"/>
        <v/>
      </c>
      <c r="R519" s="250" t="str">
        <f t="shared" ca="1" si="273"/>
        <v/>
      </c>
      <c r="S519" s="249" t="str">
        <f t="shared" ca="1" si="274"/>
        <v/>
      </c>
      <c r="T519" s="250" t="str">
        <f t="shared" ca="1" si="275"/>
        <v/>
      </c>
      <c r="U519" s="249" t="str">
        <f t="shared" ca="1" si="276"/>
        <v/>
      </c>
      <c r="V519" s="250" t="str">
        <f t="shared" ca="1" si="277"/>
        <v/>
      </c>
      <c r="W519" s="249" t="str">
        <f t="shared" ca="1" si="278"/>
        <v/>
      </c>
      <c r="X519" s="250"/>
      <c r="Y519" s="249"/>
      <c r="Z519" s="250"/>
      <c r="AA519" s="249"/>
      <c r="AB519" s="250"/>
      <c r="AC519" s="249"/>
      <c r="AD519" s="250"/>
      <c r="AE519" s="249"/>
      <c r="AF519" s="250"/>
      <c r="AG519" s="249"/>
      <c r="AH519" s="250"/>
      <c r="AI519" s="249"/>
      <c r="AJ519" s="250"/>
      <c r="AK519" s="249"/>
      <c r="AL519" s="250"/>
      <c r="AM519" s="249"/>
      <c r="AN519" s="250"/>
      <c r="AO519" s="249"/>
      <c r="AP519" s="250"/>
      <c r="AQ519" s="249"/>
      <c r="AR519" s="250"/>
      <c r="AS519" s="249"/>
      <c r="AT519" s="250"/>
      <c r="AU519" s="249"/>
      <c r="AV519" s="250"/>
      <c r="AW519" s="249"/>
      <c r="AX519" s="250"/>
      <c r="AY519" s="249"/>
      <c r="AZ519" s="250"/>
      <c r="BA519" s="249"/>
      <c r="BB519" s="250"/>
      <c r="BC519" s="249"/>
      <c r="BD519" s="250"/>
      <c r="BE519" s="249"/>
      <c r="BF519" s="250"/>
      <c r="BG519" s="249"/>
      <c r="BH519" s="250"/>
      <c r="BI519" s="249"/>
      <c r="BJ519" s="250"/>
      <c r="BK519" s="249"/>
    </row>
    <row r="520" spans="1:63" s="301" customFormat="1" ht="21" customHeight="1" x14ac:dyDescent="0.2">
      <c r="A520" s="245" t="e">
        <f t="shared" ref="A520:A583" si="282">+A519+1</f>
        <v>#VALUE!</v>
      </c>
      <c r="B520" s="246" t="s">
        <v>1400</v>
      </c>
      <c r="C520" s="247">
        <f t="shared" ca="1" si="261"/>
        <v>75744</v>
      </c>
      <c r="D520" s="250">
        <f t="shared" ca="1" si="262"/>
        <v>359486</v>
      </c>
      <c r="E520" s="249">
        <f t="shared" ca="1" si="279"/>
        <v>0</v>
      </c>
      <c r="F520" s="250" t="str">
        <f t="shared" si="263"/>
        <v/>
      </c>
      <c r="G520" s="249" t="str">
        <f t="shared" si="280"/>
        <v/>
      </c>
      <c r="H520" s="250">
        <f t="shared" si="264"/>
        <v>207998</v>
      </c>
      <c r="I520" s="249">
        <f t="shared" ca="1" si="281"/>
        <v>0</v>
      </c>
      <c r="J520" s="250" t="str">
        <f t="shared" ca="1" si="265"/>
        <v/>
      </c>
      <c r="K520" s="249" t="str">
        <f t="shared" ca="1" si="266"/>
        <v/>
      </c>
      <c r="L520" s="250" t="str">
        <f t="shared" ca="1" si="267"/>
        <v/>
      </c>
      <c r="M520" s="249" t="str">
        <f t="shared" ca="1" si="268"/>
        <v/>
      </c>
      <c r="N520" s="250" t="str">
        <f t="shared" ca="1" si="269"/>
        <v/>
      </c>
      <c r="O520" s="249" t="str">
        <f t="shared" ca="1" si="270"/>
        <v/>
      </c>
      <c r="P520" s="250" t="str">
        <f t="shared" ca="1" si="271"/>
        <v/>
      </c>
      <c r="Q520" s="249" t="str">
        <f t="shared" ca="1" si="272"/>
        <v/>
      </c>
      <c r="R520" s="250" t="str">
        <f t="shared" ca="1" si="273"/>
        <v/>
      </c>
      <c r="S520" s="249" t="str">
        <f t="shared" ca="1" si="274"/>
        <v/>
      </c>
      <c r="T520" s="250" t="str">
        <f t="shared" ca="1" si="275"/>
        <v/>
      </c>
      <c r="U520" s="249" t="str">
        <f t="shared" ca="1" si="276"/>
        <v/>
      </c>
      <c r="V520" s="250" t="str">
        <f t="shared" ca="1" si="277"/>
        <v/>
      </c>
      <c r="W520" s="249" t="str">
        <f t="shared" ca="1" si="278"/>
        <v/>
      </c>
      <c r="X520" s="250"/>
      <c r="Y520" s="249"/>
      <c r="Z520" s="250"/>
      <c r="AA520" s="249"/>
      <c r="AB520" s="250"/>
      <c r="AC520" s="249"/>
      <c r="AD520" s="250"/>
      <c r="AE520" s="249"/>
      <c r="AF520" s="250"/>
      <c r="AG520" s="249"/>
      <c r="AH520" s="250"/>
      <c r="AI520" s="249"/>
      <c r="AJ520" s="250"/>
      <c r="AK520" s="249"/>
      <c r="AL520" s="250"/>
      <c r="AM520" s="249"/>
      <c r="AN520" s="250"/>
      <c r="AO520" s="249"/>
      <c r="AP520" s="250"/>
      <c r="AQ520" s="249"/>
      <c r="AR520" s="250"/>
      <c r="AS520" s="249"/>
      <c r="AT520" s="250"/>
      <c r="AU520" s="249"/>
      <c r="AV520" s="250"/>
      <c r="AW520" s="249"/>
      <c r="AX520" s="250"/>
      <c r="AY520" s="249"/>
      <c r="AZ520" s="250"/>
      <c r="BA520" s="249"/>
      <c r="BB520" s="250"/>
      <c r="BC520" s="249"/>
      <c r="BD520" s="250"/>
      <c r="BE520" s="249"/>
      <c r="BF520" s="250"/>
      <c r="BG520" s="249"/>
      <c r="BH520" s="250"/>
      <c r="BI520" s="249"/>
      <c r="BJ520" s="250"/>
      <c r="BK520" s="249"/>
    </row>
    <row r="521" spans="1:63" s="301" customFormat="1" ht="21" customHeight="1" x14ac:dyDescent="0.2">
      <c r="A521" s="245" t="e">
        <f t="shared" si="282"/>
        <v>#VALUE!</v>
      </c>
      <c r="B521" s="246" t="s">
        <v>1401</v>
      </c>
      <c r="C521" s="247">
        <f t="shared" ca="1" si="261"/>
        <v>131308</v>
      </c>
      <c r="D521" s="250">
        <f t="shared" ca="1" si="262"/>
        <v>610216</v>
      </c>
      <c r="E521" s="249">
        <f t="shared" ca="1" si="279"/>
        <v>0</v>
      </c>
      <c r="F521" s="250" t="str">
        <f t="shared" si="263"/>
        <v/>
      </c>
      <c r="G521" s="249" t="str">
        <f t="shared" si="280"/>
        <v/>
      </c>
      <c r="H521" s="250">
        <f t="shared" si="264"/>
        <v>347600</v>
      </c>
      <c r="I521" s="249">
        <f t="shared" ca="1" si="281"/>
        <v>0</v>
      </c>
      <c r="J521" s="250" t="str">
        <f t="shared" ca="1" si="265"/>
        <v/>
      </c>
      <c r="K521" s="249" t="str">
        <f t="shared" ca="1" si="266"/>
        <v/>
      </c>
      <c r="L521" s="250" t="str">
        <f t="shared" ca="1" si="267"/>
        <v/>
      </c>
      <c r="M521" s="249" t="str">
        <f t="shared" ca="1" si="268"/>
        <v/>
      </c>
      <c r="N521" s="250" t="str">
        <f t="shared" ca="1" si="269"/>
        <v/>
      </c>
      <c r="O521" s="249" t="str">
        <f t="shared" ca="1" si="270"/>
        <v/>
      </c>
      <c r="P521" s="250" t="str">
        <f t="shared" ca="1" si="271"/>
        <v/>
      </c>
      <c r="Q521" s="249" t="str">
        <f t="shared" ca="1" si="272"/>
        <v/>
      </c>
      <c r="R521" s="250" t="str">
        <f t="shared" ca="1" si="273"/>
        <v/>
      </c>
      <c r="S521" s="249" t="str">
        <f t="shared" ca="1" si="274"/>
        <v/>
      </c>
      <c r="T521" s="250" t="str">
        <f t="shared" ca="1" si="275"/>
        <v/>
      </c>
      <c r="U521" s="249" t="str">
        <f t="shared" ca="1" si="276"/>
        <v/>
      </c>
      <c r="V521" s="250" t="str">
        <f t="shared" ca="1" si="277"/>
        <v/>
      </c>
      <c r="W521" s="249" t="str">
        <f t="shared" ca="1" si="278"/>
        <v/>
      </c>
      <c r="X521" s="250"/>
      <c r="Y521" s="249"/>
      <c r="Z521" s="250"/>
      <c r="AA521" s="249"/>
      <c r="AB521" s="250"/>
      <c r="AC521" s="249"/>
      <c r="AD521" s="250"/>
      <c r="AE521" s="249"/>
      <c r="AF521" s="250"/>
      <c r="AG521" s="249"/>
      <c r="AH521" s="250"/>
      <c r="AI521" s="249"/>
      <c r="AJ521" s="250"/>
      <c r="AK521" s="249"/>
      <c r="AL521" s="250"/>
      <c r="AM521" s="249"/>
      <c r="AN521" s="250"/>
      <c r="AO521" s="249"/>
      <c r="AP521" s="250"/>
      <c r="AQ521" s="249"/>
      <c r="AR521" s="250"/>
      <c r="AS521" s="249"/>
      <c r="AT521" s="250"/>
      <c r="AU521" s="249"/>
      <c r="AV521" s="250"/>
      <c r="AW521" s="249"/>
      <c r="AX521" s="250"/>
      <c r="AY521" s="249"/>
      <c r="AZ521" s="250"/>
      <c r="BA521" s="249"/>
      <c r="BB521" s="250"/>
      <c r="BC521" s="249"/>
      <c r="BD521" s="250"/>
      <c r="BE521" s="249"/>
      <c r="BF521" s="250"/>
      <c r="BG521" s="249"/>
      <c r="BH521" s="250"/>
      <c r="BI521" s="249"/>
      <c r="BJ521" s="250"/>
      <c r="BK521" s="249"/>
    </row>
    <row r="522" spans="1:63" s="301" customFormat="1" ht="21" customHeight="1" x14ac:dyDescent="0.2">
      <c r="A522" s="245" t="e">
        <f t="shared" si="282"/>
        <v>#VALUE!</v>
      </c>
      <c r="B522" s="246" t="s">
        <v>1402</v>
      </c>
      <c r="C522" s="247">
        <f t="shared" ca="1" si="261"/>
        <v>67830</v>
      </c>
      <c r="D522" s="250">
        <f t="shared" ca="1" si="262"/>
        <v>189045</v>
      </c>
      <c r="E522" s="249">
        <f t="shared" ca="1" si="279"/>
        <v>0</v>
      </c>
      <c r="F522" s="250" t="str">
        <f t="shared" si="263"/>
        <v/>
      </c>
      <c r="G522" s="249" t="str">
        <f t="shared" si="280"/>
        <v/>
      </c>
      <c r="H522" s="250">
        <f t="shared" si="264"/>
        <v>53385</v>
      </c>
      <c r="I522" s="249">
        <f t="shared" ca="1" si="281"/>
        <v>0</v>
      </c>
      <c r="J522" s="250" t="str">
        <f t="shared" ca="1" si="265"/>
        <v/>
      </c>
      <c r="K522" s="249" t="str">
        <f t="shared" ca="1" si="266"/>
        <v/>
      </c>
      <c r="L522" s="250" t="str">
        <f t="shared" ca="1" si="267"/>
        <v/>
      </c>
      <c r="M522" s="249" t="str">
        <f t="shared" ca="1" si="268"/>
        <v/>
      </c>
      <c r="N522" s="250" t="str">
        <f t="shared" ca="1" si="269"/>
        <v/>
      </c>
      <c r="O522" s="249" t="str">
        <f t="shared" ca="1" si="270"/>
        <v/>
      </c>
      <c r="P522" s="250" t="str">
        <f t="shared" ca="1" si="271"/>
        <v/>
      </c>
      <c r="Q522" s="249" t="str">
        <f t="shared" ca="1" si="272"/>
        <v/>
      </c>
      <c r="R522" s="250" t="str">
        <f t="shared" ca="1" si="273"/>
        <v/>
      </c>
      <c r="S522" s="249" t="str">
        <f t="shared" ca="1" si="274"/>
        <v/>
      </c>
      <c r="T522" s="250" t="str">
        <f t="shared" ca="1" si="275"/>
        <v/>
      </c>
      <c r="U522" s="249" t="str">
        <f t="shared" ca="1" si="276"/>
        <v/>
      </c>
      <c r="V522" s="250" t="str">
        <f t="shared" ca="1" si="277"/>
        <v/>
      </c>
      <c r="W522" s="249" t="str">
        <f t="shared" ca="1" si="278"/>
        <v/>
      </c>
      <c r="X522" s="250"/>
      <c r="Y522" s="249"/>
      <c r="Z522" s="250"/>
      <c r="AA522" s="249"/>
      <c r="AB522" s="250"/>
      <c r="AC522" s="249"/>
      <c r="AD522" s="250"/>
      <c r="AE522" s="249"/>
      <c r="AF522" s="250"/>
      <c r="AG522" s="249"/>
      <c r="AH522" s="250"/>
      <c r="AI522" s="249"/>
      <c r="AJ522" s="250"/>
      <c r="AK522" s="249"/>
      <c r="AL522" s="250"/>
      <c r="AM522" s="249"/>
      <c r="AN522" s="250"/>
      <c r="AO522" s="249"/>
      <c r="AP522" s="250"/>
      <c r="AQ522" s="249"/>
      <c r="AR522" s="250"/>
      <c r="AS522" s="249"/>
      <c r="AT522" s="250"/>
      <c r="AU522" s="249"/>
      <c r="AV522" s="250"/>
      <c r="AW522" s="249"/>
      <c r="AX522" s="250"/>
      <c r="AY522" s="249"/>
      <c r="AZ522" s="250"/>
      <c r="BA522" s="249"/>
      <c r="BB522" s="250"/>
      <c r="BC522" s="249"/>
      <c r="BD522" s="250"/>
      <c r="BE522" s="249"/>
      <c r="BF522" s="250"/>
      <c r="BG522" s="249"/>
      <c r="BH522" s="250"/>
      <c r="BI522" s="249"/>
      <c r="BJ522" s="250"/>
      <c r="BK522" s="249"/>
    </row>
    <row r="523" spans="1:63" s="301" customFormat="1" ht="21" customHeight="1" x14ac:dyDescent="0.2">
      <c r="A523" s="245" t="e">
        <f t="shared" si="282"/>
        <v>#VALUE!</v>
      </c>
      <c r="B523" s="246" t="s">
        <v>1403</v>
      </c>
      <c r="C523" s="247">
        <f t="shared" ca="1" si="261"/>
        <v>23817</v>
      </c>
      <c r="D523" s="250">
        <f t="shared" ca="1" si="262"/>
        <v>71057</v>
      </c>
      <c r="E523" s="249">
        <f t="shared" ca="1" si="279"/>
        <v>0</v>
      </c>
      <c r="F523" s="250" t="str">
        <f t="shared" si="263"/>
        <v/>
      </c>
      <c r="G523" s="249" t="str">
        <f t="shared" si="280"/>
        <v/>
      </c>
      <c r="H523" s="250">
        <f t="shared" si="264"/>
        <v>23423</v>
      </c>
      <c r="I523" s="249">
        <f t="shared" ca="1" si="281"/>
        <v>0</v>
      </c>
      <c r="J523" s="250" t="str">
        <f t="shared" ca="1" si="265"/>
        <v/>
      </c>
      <c r="K523" s="249" t="str">
        <f t="shared" ca="1" si="266"/>
        <v/>
      </c>
      <c r="L523" s="250" t="str">
        <f t="shared" ca="1" si="267"/>
        <v/>
      </c>
      <c r="M523" s="249" t="str">
        <f t="shared" ca="1" si="268"/>
        <v/>
      </c>
      <c r="N523" s="250" t="str">
        <f t="shared" ca="1" si="269"/>
        <v/>
      </c>
      <c r="O523" s="249" t="str">
        <f t="shared" ca="1" si="270"/>
        <v/>
      </c>
      <c r="P523" s="250" t="str">
        <f t="shared" ca="1" si="271"/>
        <v/>
      </c>
      <c r="Q523" s="249" t="str">
        <f t="shared" ca="1" si="272"/>
        <v/>
      </c>
      <c r="R523" s="250" t="str">
        <f t="shared" ca="1" si="273"/>
        <v/>
      </c>
      <c r="S523" s="249" t="str">
        <f t="shared" ca="1" si="274"/>
        <v/>
      </c>
      <c r="T523" s="250" t="str">
        <f t="shared" ca="1" si="275"/>
        <v/>
      </c>
      <c r="U523" s="249" t="str">
        <f t="shared" ca="1" si="276"/>
        <v/>
      </c>
      <c r="V523" s="250" t="str">
        <f t="shared" ca="1" si="277"/>
        <v/>
      </c>
      <c r="W523" s="249" t="str">
        <f t="shared" ca="1" si="278"/>
        <v/>
      </c>
      <c r="X523" s="250"/>
      <c r="Y523" s="249"/>
      <c r="Z523" s="250"/>
      <c r="AA523" s="249"/>
      <c r="AB523" s="250"/>
      <c r="AC523" s="249"/>
      <c r="AD523" s="250"/>
      <c r="AE523" s="249"/>
      <c r="AF523" s="250"/>
      <c r="AG523" s="249"/>
      <c r="AH523" s="250"/>
      <c r="AI523" s="249"/>
      <c r="AJ523" s="250"/>
      <c r="AK523" s="249"/>
      <c r="AL523" s="250"/>
      <c r="AM523" s="249"/>
      <c r="AN523" s="250"/>
      <c r="AO523" s="249"/>
      <c r="AP523" s="250"/>
      <c r="AQ523" s="249"/>
      <c r="AR523" s="250"/>
      <c r="AS523" s="249"/>
      <c r="AT523" s="250"/>
      <c r="AU523" s="249"/>
      <c r="AV523" s="250"/>
      <c r="AW523" s="249"/>
      <c r="AX523" s="250"/>
      <c r="AY523" s="249"/>
      <c r="AZ523" s="250"/>
      <c r="BA523" s="249"/>
      <c r="BB523" s="250"/>
      <c r="BC523" s="249"/>
      <c r="BD523" s="250"/>
      <c r="BE523" s="249"/>
      <c r="BF523" s="250"/>
      <c r="BG523" s="249"/>
      <c r="BH523" s="250"/>
      <c r="BI523" s="249"/>
      <c r="BJ523" s="250"/>
      <c r="BK523" s="249"/>
    </row>
    <row r="524" spans="1:63" s="301" customFormat="1" ht="21" customHeight="1" x14ac:dyDescent="0.2">
      <c r="A524" s="245" t="e">
        <f t="shared" si="282"/>
        <v>#VALUE!</v>
      </c>
      <c r="B524" s="246" t="s">
        <v>1404</v>
      </c>
      <c r="C524" s="247">
        <f t="shared" ca="1" si="261"/>
        <v>618507</v>
      </c>
      <c r="D524" s="250">
        <f t="shared" ca="1" si="262"/>
        <v>1729170</v>
      </c>
      <c r="E524" s="249">
        <f t="shared" ca="1" si="279"/>
        <v>0</v>
      </c>
      <c r="F524" s="250" t="str">
        <f t="shared" si="263"/>
        <v/>
      </c>
      <c r="G524" s="249" t="str">
        <f t="shared" si="280"/>
        <v/>
      </c>
      <c r="H524" s="250">
        <f t="shared" si="264"/>
        <v>492156</v>
      </c>
      <c r="I524" s="249">
        <f t="shared" ca="1" si="281"/>
        <v>0</v>
      </c>
      <c r="J524" s="250" t="str">
        <f t="shared" ca="1" si="265"/>
        <v/>
      </c>
      <c r="K524" s="249" t="str">
        <f t="shared" ca="1" si="266"/>
        <v/>
      </c>
      <c r="L524" s="250" t="str">
        <f t="shared" ca="1" si="267"/>
        <v/>
      </c>
      <c r="M524" s="249" t="str">
        <f t="shared" ca="1" si="268"/>
        <v/>
      </c>
      <c r="N524" s="250" t="str">
        <f t="shared" ca="1" si="269"/>
        <v/>
      </c>
      <c r="O524" s="249" t="str">
        <f t="shared" ca="1" si="270"/>
        <v/>
      </c>
      <c r="P524" s="250" t="str">
        <f t="shared" ca="1" si="271"/>
        <v/>
      </c>
      <c r="Q524" s="249" t="str">
        <f t="shared" ca="1" si="272"/>
        <v/>
      </c>
      <c r="R524" s="250" t="str">
        <f t="shared" ca="1" si="273"/>
        <v/>
      </c>
      <c r="S524" s="249" t="str">
        <f t="shared" ca="1" si="274"/>
        <v/>
      </c>
      <c r="T524" s="250" t="str">
        <f t="shared" ca="1" si="275"/>
        <v/>
      </c>
      <c r="U524" s="249" t="str">
        <f t="shared" ca="1" si="276"/>
        <v/>
      </c>
      <c r="V524" s="250" t="str">
        <f t="shared" ca="1" si="277"/>
        <v/>
      </c>
      <c r="W524" s="249" t="str">
        <f t="shared" ca="1" si="278"/>
        <v/>
      </c>
      <c r="X524" s="250"/>
      <c r="Y524" s="249"/>
      <c r="Z524" s="250"/>
      <c r="AA524" s="249"/>
      <c r="AB524" s="250"/>
      <c r="AC524" s="249"/>
      <c r="AD524" s="250"/>
      <c r="AE524" s="249"/>
      <c r="AF524" s="250"/>
      <c r="AG524" s="249"/>
      <c r="AH524" s="250"/>
      <c r="AI524" s="249"/>
      <c r="AJ524" s="250"/>
      <c r="AK524" s="249"/>
      <c r="AL524" s="250"/>
      <c r="AM524" s="249"/>
      <c r="AN524" s="250"/>
      <c r="AO524" s="249"/>
      <c r="AP524" s="250"/>
      <c r="AQ524" s="249"/>
      <c r="AR524" s="250"/>
      <c r="AS524" s="249"/>
      <c r="AT524" s="250"/>
      <c r="AU524" s="249"/>
      <c r="AV524" s="250"/>
      <c r="AW524" s="249"/>
      <c r="AX524" s="250"/>
      <c r="AY524" s="249"/>
      <c r="AZ524" s="250"/>
      <c r="BA524" s="249"/>
      <c r="BB524" s="250"/>
      <c r="BC524" s="249"/>
      <c r="BD524" s="250"/>
      <c r="BE524" s="249"/>
      <c r="BF524" s="250"/>
      <c r="BG524" s="249"/>
      <c r="BH524" s="250"/>
      <c r="BI524" s="249"/>
      <c r="BJ524" s="250"/>
      <c r="BK524" s="249"/>
    </row>
    <row r="525" spans="1:63" s="301" customFormat="1" ht="21" customHeight="1" x14ac:dyDescent="0.2">
      <c r="A525" s="245" t="e">
        <f t="shared" si="282"/>
        <v>#VALUE!</v>
      </c>
      <c r="B525" s="246" t="s">
        <v>1405</v>
      </c>
      <c r="C525" s="247">
        <f t="shared" ca="1" si="261"/>
        <v>147591</v>
      </c>
      <c r="D525" s="250">
        <f t="shared" ca="1" si="262"/>
        <v>453900</v>
      </c>
      <c r="E525" s="249">
        <f t="shared" ca="1" si="279"/>
        <v>0</v>
      </c>
      <c r="F525" s="250" t="str">
        <f t="shared" si="263"/>
        <v/>
      </c>
      <c r="G525" s="249" t="str">
        <f t="shared" si="280"/>
        <v/>
      </c>
      <c r="H525" s="250">
        <f t="shared" si="264"/>
        <v>158718</v>
      </c>
      <c r="I525" s="249">
        <f t="shared" ca="1" si="281"/>
        <v>0</v>
      </c>
      <c r="J525" s="250" t="str">
        <f t="shared" ca="1" si="265"/>
        <v/>
      </c>
      <c r="K525" s="249" t="str">
        <f t="shared" ca="1" si="266"/>
        <v/>
      </c>
      <c r="L525" s="250" t="str">
        <f t="shared" ca="1" si="267"/>
        <v/>
      </c>
      <c r="M525" s="249" t="str">
        <f t="shared" ca="1" si="268"/>
        <v/>
      </c>
      <c r="N525" s="250" t="str">
        <f t="shared" ca="1" si="269"/>
        <v/>
      </c>
      <c r="O525" s="249" t="str">
        <f t="shared" ca="1" si="270"/>
        <v/>
      </c>
      <c r="P525" s="250" t="str">
        <f t="shared" ca="1" si="271"/>
        <v/>
      </c>
      <c r="Q525" s="249" t="str">
        <f t="shared" ca="1" si="272"/>
        <v/>
      </c>
      <c r="R525" s="250" t="str">
        <f t="shared" ca="1" si="273"/>
        <v/>
      </c>
      <c r="S525" s="249" t="str">
        <f t="shared" ca="1" si="274"/>
        <v/>
      </c>
      <c r="T525" s="250" t="str">
        <f t="shared" ca="1" si="275"/>
        <v/>
      </c>
      <c r="U525" s="249" t="str">
        <f t="shared" ca="1" si="276"/>
        <v/>
      </c>
      <c r="V525" s="250" t="str">
        <f t="shared" ca="1" si="277"/>
        <v/>
      </c>
      <c r="W525" s="249" t="str">
        <f t="shared" ca="1" si="278"/>
        <v/>
      </c>
      <c r="X525" s="250"/>
      <c r="Y525" s="249"/>
      <c r="Z525" s="250"/>
      <c r="AA525" s="249"/>
      <c r="AB525" s="250"/>
      <c r="AC525" s="249"/>
      <c r="AD525" s="250"/>
      <c r="AE525" s="249"/>
      <c r="AF525" s="250"/>
      <c r="AG525" s="249"/>
      <c r="AH525" s="250"/>
      <c r="AI525" s="249"/>
      <c r="AJ525" s="250"/>
      <c r="AK525" s="249"/>
      <c r="AL525" s="250"/>
      <c r="AM525" s="249"/>
      <c r="AN525" s="250"/>
      <c r="AO525" s="249"/>
      <c r="AP525" s="250"/>
      <c r="AQ525" s="249"/>
      <c r="AR525" s="250"/>
      <c r="AS525" s="249"/>
      <c r="AT525" s="250"/>
      <c r="AU525" s="249"/>
      <c r="AV525" s="250"/>
      <c r="AW525" s="249"/>
      <c r="AX525" s="250"/>
      <c r="AY525" s="249"/>
      <c r="AZ525" s="250"/>
      <c r="BA525" s="249"/>
      <c r="BB525" s="250"/>
      <c r="BC525" s="249"/>
      <c r="BD525" s="250"/>
      <c r="BE525" s="249"/>
      <c r="BF525" s="250"/>
      <c r="BG525" s="249"/>
      <c r="BH525" s="250"/>
      <c r="BI525" s="249"/>
      <c r="BJ525" s="250"/>
      <c r="BK525" s="249"/>
    </row>
    <row r="526" spans="1:63" s="301" customFormat="1" ht="21" customHeight="1" x14ac:dyDescent="0.2">
      <c r="A526" s="245" t="e">
        <f t="shared" si="282"/>
        <v>#VALUE!</v>
      </c>
      <c r="B526" s="246" t="s">
        <v>1406</v>
      </c>
      <c r="C526" s="247">
        <f t="shared" ca="1" si="261"/>
        <v>36658.5</v>
      </c>
      <c r="D526" s="250">
        <f t="shared" ca="1" si="262"/>
        <v>100659</v>
      </c>
      <c r="E526" s="249">
        <f t="shared" ca="1" si="279"/>
        <v>0</v>
      </c>
      <c r="F526" s="250" t="str">
        <f t="shared" si="263"/>
        <v/>
      </c>
      <c r="G526" s="249" t="str">
        <f t="shared" si="280"/>
        <v/>
      </c>
      <c r="H526" s="250">
        <f t="shared" si="264"/>
        <v>27342</v>
      </c>
      <c r="I526" s="249">
        <f t="shared" ca="1" si="281"/>
        <v>0</v>
      </c>
      <c r="J526" s="250" t="str">
        <f t="shared" ca="1" si="265"/>
        <v/>
      </c>
      <c r="K526" s="249" t="str">
        <f t="shared" ca="1" si="266"/>
        <v/>
      </c>
      <c r="L526" s="250" t="str">
        <f t="shared" ca="1" si="267"/>
        <v/>
      </c>
      <c r="M526" s="249" t="str">
        <f t="shared" ca="1" si="268"/>
        <v/>
      </c>
      <c r="N526" s="250" t="str">
        <f t="shared" ca="1" si="269"/>
        <v/>
      </c>
      <c r="O526" s="249" t="str">
        <f t="shared" ca="1" si="270"/>
        <v/>
      </c>
      <c r="P526" s="250" t="str">
        <f t="shared" ca="1" si="271"/>
        <v/>
      </c>
      <c r="Q526" s="249" t="str">
        <f t="shared" ca="1" si="272"/>
        <v/>
      </c>
      <c r="R526" s="250" t="str">
        <f t="shared" ca="1" si="273"/>
        <v/>
      </c>
      <c r="S526" s="249" t="str">
        <f t="shared" ca="1" si="274"/>
        <v/>
      </c>
      <c r="T526" s="250" t="str">
        <f t="shared" ca="1" si="275"/>
        <v/>
      </c>
      <c r="U526" s="249" t="str">
        <f t="shared" ca="1" si="276"/>
        <v/>
      </c>
      <c r="V526" s="250" t="str">
        <f t="shared" ca="1" si="277"/>
        <v/>
      </c>
      <c r="W526" s="249" t="str">
        <f t="shared" ca="1" si="278"/>
        <v/>
      </c>
      <c r="X526" s="250"/>
      <c r="Y526" s="249"/>
      <c r="Z526" s="250"/>
      <c r="AA526" s="249"/>
      <c r="AB526" s="250"/>
      <c r="AC526" s="249"/>
      <c r="AD526" s="250"/>
      <c r="AE526" s="249"/>
      <c r="AF526" s="250"/>
      <c r="AG526" s="249"/>
      <c r="AH526" s="250"/>
      <c r="AI526" s="249"/>
      <c r="AJ526" s="250"/>
      <c r="AK526" s="249"/>
      <c r="AL526" s="250"/>
      <c r="AM526" s="249"/>
      <c r="AN526" s="250"/>
      <c r="AO526" s="249"/>
      <c r="AP526" s="250"/>
      <c r="AQ526" s="249"/>
      <c r="AR526" s="250"/>
      <c r="AS526" s="249"/>
      <c r="AT526" s="250"/>
      <c r="AU526" s="249"/>
      <c r="AV526" s="250"/>
      <c r="AW526" s="249"/>
      <c r="AX526" s="250"/>
      <c r="AY526" s="249"/>
      <c r="AZ526" s="250"/>
      <c r="BA526" s="249"/>
      <c r="BB526" s="250"/>
      <c r="BC526" s="249"/>
      <c r="BD526" s="250"/>
      <c r="BE526" s="249"/>
      <c r="BF526" s="250"/>
      <c r="BG526" s="249"/>
      <c r="BH526" s="250"/>
      <c r="BI526" s="249"/>
      <c r="BJ526" s="250"/>
      <c r="BK526" s="249"/>
    </row>
    <row r="527" spans="1:63" s="301" customFormat="1" ht="21" customHeight="1" x14ac:dyDescent="0.2">
      <c r="A527" s="245" t="e">
        <f t="shared" si="282"/>
        <v>#VALUE!</v>
      </c>
      <c r="B527" s="246" t="s">
        <v>1407</v>
      </c>
      <c r="C527" s="247">
        <f t="shared" ca="1" si="261"/>
        <v>48676.5</v>
      </c>
      <c r="D527" s="250">
        <f t="shared" ca="1" si="262"/>
        <v>150259</v>
      </c>
      <c r="E527" s="249">
        <f t="shared" ca="1" si="279"/>
        <v>0</v>
      </c>
      <c r="F527" s="250" t="str">
        <f t="shared" si="263"/>
        <v/>
      </c>
      <c r="G527" s="249" t="str">
        <f t="shared" si="280"/>
        <v/>
      </c>
      <c r="H527" s="250">
        <f t="shared" si="264"/>
        <v>52906</v>
      </c>
      <c r="I527" s="249">
        <f t="shared" ca="1" si="281"/>
        <v>0</v>
      </c>
      <c r="J527" s="250" t="str">
        <f t="shared" ca="1" si="265"/>
        <v/>
      </c>
      <c r="K527" s="249" t="str">
        <f t="shared" ca="1" si="266"/>
        <v/>
      </c>
      <c r="L527" s="250" t="str">
        <f t="shared" ca="1" si="267"/>
        <v/>
      </c>
      <c r="M527" s="249" t="str">
        <f t="shared" ca="1" si="268"/>
        <v/>
      </c>
      <c r="N527" s="250" t="str">
        <f t="shared" ca="1" si="269"/>
        <v/>
      </c>
      <c r="O527" s="249" t="str">
        <f t="shared" ca="1" si="270"/>
        <v/>
      </c>
      <c r="P527" s="250" t="str">
        <f t="shared" ca="1" si="271"/>
        <v/>
      </c>
      <c r="Q527" s="249" t="str">
        <f t="shared" ca="1" si="272"/>
        <v/>
      </c>
      <c r="R527" s="250" t="str">
        <f t="shared" ca="1" si="273"/>
        <v/>
      </c>
      <c r="S527" s="249" t="str">
        <f t="shared" ca="1" si="274"/>
        <v/>
      </c>
      <c r="T527" s="250" t="str">
        <f t="shared" ca="1" si="275"/>
        <v/>
      </c>
      <c r="U527" s="249" t="str">
        <f t="shared" ca="1" si="276"/>
        <v/>
      </c>
      <c r="V527" s="250" t="str">
        <f t="shared" ca="1" si="277"/>
        <v/>
      </c>
      <c r="W527" s="249" t="str">
        <f t="shared" ca="1" si="278"/>
        <v/>
      </c>
      <c r="X527" s="250"/>
      <c r="Y527" s="249"/>
      <c r="Z527" s="250"/>
      <c r="AA527" s="249"/>
      <c r="AB527" s="250"/>
      <c r="AC527" s="249"/>
      <c r="AD527" s="250"/>
      <c r="AE527" s="249"/>
      <c r="AF527" s="250"/>
      <c r="AG527" s="249"/>
      <c r="AH527" s="250"/>
      <c r="AI527" s="249"/>
      <c r="AJ527" s="250"/>
      <c r="AK527" s="249"/>
      <c r="AL527" s="250"/>
      <c r="AM527" s="249"/>
      <c r="AN527" s="250"/>
      <c r="AO527" s="249"/>
      <c r="AP527" s="250"/>
      <c r="AQ527" s="249"/>
      <c r="AR527" s="250"/>
      <c r="AS527" s="249"/>
      <c r="AT527" s="250"/>
      <c r="AU527" s="249"/>
      <c r="AV527" s="250"/>
      <c r="AW527" s="249"/>
      <c r="AX527" s="250"/>
      <c r="AY527" s="249"/>
      <c r="AZ527" s="250"/>
      <c r="BA527" s="249"/>
      <c r="BB527" s="250"/>
      <c r="BC527" s="249"/>
      <c r="BD527" s="250"/>
      <c r="BE527" s="249"/>
      <c r="BF527" s="250"/>
      <c r="BG527" s="249"/>
      <c r="BH527" s="250"/>
      <c r="BI527" s="249"/>
      <c r="BJ527" s="250"/>
      <c r="BK527" s="249"/>
    </row>
    <row r="528" spans="1:63" s="301" customFormat="1" ht="21" customHeight="1" x14ac:dyDescent="0.2">
      <c r="A528" s="245" t="e">
        <f t="shared" si="282"/>
        <v>#VALUE!</v>
      </c>
      <c r="B528" s="246" t="s">
        <v>1408</v>
      </c>
      <c r="C528" s="247">
        <f t="shared" ca="1" si="261"/>
        <v>322405</v>
      </c>
      <c r="D528" s="250">
        <f t="shared" ca="1" si="262"/>
        <v>715490</v>
      </c>
      <c r="E528" s="249">
        <f t="shared" ca="1" si="279"/>
        <v>0</v>
      </c>
      <c r="F528" s="250" t="str">
        <f t="shared" si="263"/>
        <v/>
      </c>
      <c r="G528" s="249" t="str">
        <f t="shared" si="280"/>
        <v/>
      </c>
      <c r="H528" s="250">
        <f t="shared" si="264"/>
        <v>1360300</v>
      </c>
      <c r="I528" s="249">
        <f t="shared" ca="1" si="281"/>
        <v>0</v>
      </c>
      <c r="J528" s="250" t="str">
        <f t="shared" ca="1" si="265"/>
        <v/>
      </c>
      <c r="K528" s="249" t="str">
        <f t="shared" ca="1" si="266"/>
        <v/>
      </c>
      <c r="L528" s="250" t="str">
        <f t="shared" ca="1" si="267"/>
        <v/>
      </c>
      <c r="M528" s="249" t="str">
        <f t="shared" ca="1" si="268"/>
        <v/>
      </c>
      <c r="N528" s="250" t="str">
        <f t="shared" ca="1" si="269"/>
        <v/>
      </c>
      <c r="O528" s="249" t="str">
        <f t="shared" ca="1" si="270"/>
        <v/>
      </c>
      <c r="P528" s="250" t="str">
        <f t="shared" ca="1" si="271"/>
        <v/>
      </c>
      <c r="Q528" s="249" t="str">
        <f t="shared" ca="1" si="272"/>
        <v/>
      </c>
      <c r="R528" s="250" t="str">
        <f t="shared" ca="1" si="273"/>
        <v/>
      </c>
      <c r="S528" s="249" t="str">
        <f t="shared" ca="1" si="274"/>
        <v/>
      </c>
      <c r="T528" s="250" t="str">
        <f t="shared" ca="1" si="275"/>
        <v/>
      </c>
      <c r="U528" s="249" t="str">
        <f t="shared" ca="1" si="276"/>
        <v/>
      </c>
      <c r="V528" s="250" t="str">
        <f t="shared" ca="1" si="277"/>
        <v/>
      </c>
      <c r="W528" s="249" t="str">
        <f t="shared" ca="1" si="278"/>
        <v/>
      </c>
      <c r="X528" s="250"/>
      <c r="Y528" s="249"/>
      <c r="Z528" s="250"/>
      <c r="AA528" s="249"/>
      <c r="AB528" s="250"/>
      <c r="AC528" s="249"/>
      <c r="AD528" s="250"/>
      <c r="AE528" s="249"/>
      <c r="AF528" s="250"/>
      <c r="AG528" s="249"/>
      <c r="AH528" s="250"/>
      <c r="AI528" s="249"/>
      <c r="AJ528" s="250"/>
      <c r="AK528" s="249"/>
      <c r="AL528" s="250"/>
      <c r="AM528" s="249"/>
      <c r="AN528" s="250"/>
      <c r="AO528" s="249"/>
      <c r="AP528" s="250"/>
      <c r="AQ528" s="249"/>
      <c r="AR528" s="250"/>
      <c r="AS528" s="249"/>
      <c r="AT528" s="250"/>
      <c r="AU528" s="249"/>
      <c r="AV528" s="250"/>
      <c r="AW528" s="249"/>
      <c r="AX528" s="250"/>
      <c r="AY528" s="249"/>
      <c r="AZ528" s="250"/>
      <c r="BA528" s="249"/>
      <c r="BB528" s="250"/>
      <c r="BC528" s="249"/>
      <c r="BD528" s="250"/>
      <c r="BE528" s="249"/>
      <c r="BF528" s="250"/>
      <c r="BG528" s="249"/>
      <c r="BH528" s="250"/>
      <c r="BI528" s="249"/>
      <c r="BJ528" s="250"/>
      <c r="BK528" s="249"/>
    </row>
    <row r="529" spans="1:63" s="301" customFormat="1" ht="21" customHeight="1" x14ac:dyDescent="0.2">
      <c r="A529" s="245" t="e">
        <f t="shared" si="282"/>
        <v>#VALUE!</v>
      </c>
      <c r="B529" s="246" t="s">
        <v>1409</v>
      </c>
      <c r="C529" s="247">
        <f t="shared" ca="1" si="261"/>
        <v>96398.5</v>
      </c>
      <c r="D529" s="250">
        <f t="shared" ca="1" si="262"/>
        <v>163207</v>
      </c>
      <c r="E529" s="249">
        <f t="shared" ca="1" si="279"/>
        <v>0</v>
      </c>
      <c r="F529" s="250" t="str">
        <f t="shared" si="263"/>
        <v/>
      </c>
      <c r="G529" s="249" t="str">
        <f t="shared" si="280"/>
        <v/>
      </c>
      <c r="H529" s="250">
        <f t="shared" si="264"/>
        <v>356004</v>
      </c>
      <c r="I529" s="249">
        <f t="shared" ca="1" si="281"/>
        <v>0</v>
      </c>
      <c r="J529" s="250" t="str">
        <f t="shared" ca="1" si="265"/>
        <v/>
      </c>
      <c r="K529" s="249" t="str">
        <f t="shared" ca="1" si="266"/>
        <v/>
      </c>
      <c r="L529" s="250" t="str">
        <f t="shared" ca="1" si="267"/>
        <v/>
      </c>
      <c r="M529" s="249" t="str">
        <f t="shared" ca="1" si="268"/>
        <v/>
      </c>
      <c r="N529" s="250" t="str">
        <f t="shared" ca="1" si="269"/>
        <v/>
      </c>
      <c r="O529" s="249" t="str">
        <f t="shared" ca="1" si="270"/>
        <v/>
      </c>
      <c r="P529" s="250" t="str">
        <f t="shared" ca="1" si="271"/>
        <v/>
      </c>
      <c r="Q529" s="249" t="str">
        <f t="shared" ca="1" si="272"/>
        <v/>
      </c>
      <c r="R529" s="250" t="str">
        <f t="shared" ca="1" si="273"/>
        <v/>
      </c>
      <c r="S529" s="249" t="str">
        <f t="shared" ca="1" si="274"/>
        <v/>
      </c>
      <c r="T529" s="250" t="str">
        <f t="shared" ca="1" si="275"/>
        <v/>
      </c>
      <c r="U529" s="249" t="str">
        <f t="shared" ca="1" si="276"/>
        <v/>
      </c>
      <c r="V529" s="250" t="str">
        <f t="shared" ca="1" si="277"/>
        <v/>
      </c>
      <c r="W529" s="249" t="str">
        <f t="shared" ca="1" si="278"/>
        <v/>
      </c>
      <c r="X529" s="250"/>
      <c r="Y529" s="249"/>
      <c r="Z529" s="250"/>
      <c r="AA529" s="249"/>
      <c r="AB529" s="250"/>
      <c r="AC529" s="249"/>
      <c r="AD529" s="250"/>
      <c r="AE529" s="249"/>
      <c r="AF529" s="250"/>
      <c r="AG529" s="249"/>
      <c r="AH529" s="250"/>
      <c r="AI529" s="249"/>
      <c r="AJ529" s="250"/>
      <c r="AK529" s="249"/>
      <c r="AL529" s="250"/>
      <c r="AM529" s="249"/>
      <c r="AN529" s="250"/>
      <c r="AO529" s="249"/>
      <c r="AP529" s="250"/>
      <c r="AQ529" s="249"/>
      <c r="AR529" s="250"/>
      <c r="AS529" s="249"/>
      <c r="AT529" s="250"/>
      <c r="AU529" s="249"/>
      <c r="AV529" s="250"/>
      <c r="AW529" s="249"/>
      <c r="AX529" s="250"/>
      <c r="AY529" s="249"/>
      <c r="AZ529" s="250"/>
      <c r="BA529" s="249"/>
      <c r="BB529" s="250"/>
      <c r="BC529" s="249"/>
      <c r="BD529" s="250"/>
      <c r="BE529" s="249"/>
      <c r="BF529" s="250"/>
      <c r="BG529" s="249"/>
      <c r="BH529" s="250"/>
      <c r="BI529" s="249"/>
      <c r="BJ529" s="250"/>
      <c r="BK529" s="249"/>
    </row>
    <row r="530" spans="1:63" s="301" customFormat="1" ht="21" customHeight="1" x14ac:dyDescent="0.2">
      <c r="A530" s="245" t="e">
        <f t="shared" si="282"/>
        <v>#VALUE!</v>
      </c>
      <c r="B530" s="246" t="s">
        <v>1410</v>
      </c>
      <c r="C530" s="247">
        <f t="shared" ca="1" si="261"/>
        <v>1400008</v>
      </c>
      <c r="D530" s="250">
        <f t="shared" ca="1" si="262"/>
        <v>1521968</v>
      </c>
      <c r="E530" s="249">
        <f t="shared" ca="1" si="279"/>
        <v>0</v>
      </c>
      <c r="F530" s="250" t="str">
        <f t="shared" si="263"/>
        <v/>
      </c>
      <c r="G530" s="249" t="str">
        <f t="shared" si="280"/>
        <v/>
      </c>
      <c r="H530" s="250">
        <f t="shared" si="264"/>
        <v>4321984</v>
      </c>
      <c r="I530" s="249">
        <f t="shared" ca="1" si="281"/>
        <v>0</v>
      </c>
      <c r="J530" s="250" t="str">
        <f t="shared" ca="1" si="265"/>
        <v/>
      </c>
      <c r="K530" s="249" t="str">
        <f t="shared" ca="1" si="266"/>
        <v/>
      </c>
      <c r="L530" s="250" t="str">
        <f t="shared" ca="1" si="267"/>
        <v/>
      </c>
      <c r="M530" s="249" t="str">
        <f t="shared" ca="1" si="268"/>
        <v/>
      </c>
      <c r="N530" s="250" t="str">
        <f t="shared" ca="1" si="269"/>
        <v/>
      </c>
      <c r="O530" s="249" t="str">
        <f t="shared" ca="1" si="270"/>
        <v/>
      </c>
      <c r="P530" s="250" t="str">
        <f t="shared" ca="1" si="271"/>
        <v/>
      </c>
      <c r="Q530" s="249" t="str">
        <f t="shared" ca="1" si="272"/>
        <v/>
      </c>
      <c r="R530" s="250" t="str">
        <f t="shared" ca="1" si="273"/>
        <v/>
      </c>
      <c r="S530" s="249" t="str">
        <f t="shared" ca="1" si="274"/>
        <v/>
      </c>
      <c r="T530" s="250" t="str">
        <f t="shared" ca="1" si="275"/>
        <v/>
      </c>
      <c r="U530" s="249" t="str">
        <f t="shared" ca="1" si="276"/>
        <v/>
      </c>
      <c r="V530" s="250" t="str">
        <f t="shared" ca="1" si="277"/>
        <v/>
      </c>
      <c r="W530" s="249" t="str">
        <f t="shared" ca="1" si="278"/>
        <v/>
      </c>
      <c r="X530" s="250"/>
      <c r="Y530" s="249"/>
      <c r="Z530" s="250"/>
      <c r="AA530" s="249"/>
      <c r="AB530" s="250"/>
      <c r="AC530" s="249"/>
      <c r="AD530" s="250"/>
      <c r="AE530" s="249"/>
      <c r="AF530" s="250"/>
      <c r="AG530" s="249"/>
      <c r="AH530" s="250"/>
      <c r="AI530" s="249"/>
      <c r="AJ530" s="250"/>
      <c r="AK530" s="249"/>
      <c r="AL530" s="250"/>
      <c r="AM530" s="249"/>
      <c r="AN530" s="250"/>
      <c r="AO530" s="249"/>
      <c r="AP530" s="250"/>
      <c r="AQ530" s="249"/>
      <c r="AR530" s="250"/>
      <c r="AS530" s="249"/>
      <c r="AT530" s="250"/>
      <c r="AU530" s="249"/>
      <c r="AV530" s="250"/>
      <c r="AW530" s="249"/>
      <c r="AX530" s="250"/>
      <c r="AY530" s="249"/>
      <c r="AZ530" s="250"/>
      <c r="BA530" s="249"/>
      <c r="BB530" s="250"/>
      <c r="BC530" s="249"/>
      <c r="BD530" s="250"/>
      <c r="BE530" s="249"/>
      <c r="BF530" s="250"/>
      <c r="BG530" s="249"/>
      <c r="BH530" s="250"/>
      <c r="BI530" s="249"/>
      <c r="BJ530" s="250"/>
      <c r="BK530" s="249"/>
    </row>
    <row r="531" spans="1:63" s="301" customFormat="1" ht="21" customHeight="1" x14ac:dyDescent="0.2">
      <c r="A531" s="245" t="e">
        <f t="shared" si="282"/>
        <v>#VALUE!</v>
      </c>
      <c r="B531" s="246" t="s">
        <v>1411</v>
      </c>
      <c r="C531" s="247">
        <f t="shared" ca="1" si="261"/>
        <v>580030</v>
      </c>
      <c r="D531" s="250">
        <f t="shared" ca="1" si="262"/>
        <v>437204</v>
      </c>
      <c r="E531" s="249">
        <f t="shared" ca="1" si="279"/>
        <v>0</v>
      </c>
      <c r="F531" s="250" t="str">
        <f t="shared" si="263"/>
        <v/>
      </c>
      <c r="G531" s="249" t="str">
        <f t="shared" si="280"/>
        <v/>
      </c>
      <c r="H531" s="250">
        <f t="shared" si="264"/>
        <v>1597264</v>
      </c>
      <c r="I531" s="249">
        <f t="shared" ca="1" si="281"/>
        <v>0</v>
      </c>
      <c r="J531" s="250" t="str">
        <f t="shared" ca="1" si="265"/>
        <v/>
      </c>
      <c r="K531" s="249" t="str">
        <f t="shared" ca="1" si="266"/>
        <v/>
      </c>
      <c r="L531" s="250" t="str">
        <f t="shared" ca="1" si="267"/>
        <v/>
      </c>
      <c r="M531" s="249" t="str">
        <f t="shared" ca="1" si="268"/>
        <v/>
      </c>
      <c r="N531" s="250" t="str">
        <f t="shared" ca="1" si="269"/>
        <v/>
      </c>
      <c r="O531" s="249" t="str">
        <f t="shared" ca="1" si="270"/>
        <v/>
      </c>
      <c r="P531" s="250" t="str">
        <f t="shared" ca="1" si="271"/>
        <v/>
      </c>
      <c r="Q531" s="249" t="str">
        <f t="shared" ca="1" si="272"/>
        <v/>
      </c>
      <c r="R531" s="250" t="str">
        <f t="shared" ca="1" si="273"/>
        <v/>
      </c>
      <c r="S531" s="249" t="str">
        <f t="shared" ca="1" si="274"/>
        <v/>
      </c>
      <c r="T531" s="250" t="str">
        <f t="shared" ca="1" si="275"/>
        <v/>
      </c>
      <c r="U531" s="249" t="str">
        <f t="shared" ca="1" si="276"/>
        <v/>
      </c>
      <c r="V531" s="250" t="str">
        <f t="shared" ca="1" si="277"/>
        <v/>
      </c>
      <c r="W531" s="249" t="str">
        <f t="shared" ca="1" si="278"/>
        <v/>
      </c>
      <c r="X531" s="250"/>
      <c r="Y531" s="249"/>
      <c r="Z531" s="250"/>
      <c r="AA531" s="249"/>
      <c r="AB531" s="250"/>
      <c r="AC531" s="249"/>
      <c r="AD531" s="250"/>
      <c r="AE531" s="249"/>
      <c r="AF531" s="250"/>
      <c r="AG531" s="249"/>
      <c r="AH531" s="250"/>
      <c r="AI531" s="249"/>
      <c r="AJ531" s="250"/>
      <c r="AK531" s="249"/>
      <c r="AL531" s="250"/>
      <c r="AM531" s="249"/>
      <c r="AN531" s="250"/>
      <c r="AO531" s="249"/>
      <c r="AP531" s="250"/>
      <c r="AQ531" s="249"/>
      <c r="AR531" s="250"/>
      <c r="AS531" s="249"/>
      <c r="AT531" s="250"/>
      <c r="AU531" s="249"/>
      <c r="AV531" s="250"/>
      <c r="AW531" s="249"/>
      <c r="AX531" s="250"/>
      <c r="AY531" s="249"/>
      <c r="AZ531" s="250"/>
      <c r="BA531" s="249"/>
      <c r="BB531" s="250"/>
      <c r="BC531" s="249"/>
      <c r="BD531" s="250"/>
      <c r="BE531" s="249"/>
      <c r="BF531" s="250"/>
      <c r="BG531" s="249"/>
      <c r="BH531" s="250"/>
      <c r="BI531" s="249"/>
      <c r="BJ531" s="250"/>
      <c r="BK531" s="249"/>
    </row>
    <row r="532" spans="1:63" s="301" customFormat="1" ht="21" customHeight="1" x14ac:dyDescent="0.2">
      <c r="A532" s="245" t="e">
        <f t="shared" si="282"/>
        <v>#VALUE!</v>
      </c>
      <c r="B532" s="246" t="s">
        <v>1412</v>
      </c>
      <c r="C532" s="247">
        <f t="shared" ca="1" si="261"/>
        <v>282808</v>
      </c>
      <c r="D532" s="250">
        <f t="shared" ca="1" si="262"/>
        <v>438364</v>
      </c>
      <c r="E532" s="249">
        <f t="shared" ca="1" si="279"/>
        <v>0</v>
      </c>
      <c r="F532" s="250" t="str">
        <f t="shared" si="263"/>
        <v/>
      </c>
      <c r="G532" s="249" t="str">
        <f t="shared" si="280"/>
        <v/>
      </c>
      <c r="H532" s="250">
        <f t="shared" si="264"/>
        <v>1003980</v>
      </c>
      <c r="I532" s="249">
        <f t="shared" ca="1" si="281"/>
        <v>0</v>
      </c>
      <c r="J532" s="250" t="str">
        <f t="shared" ca="1" si="265"/>
        <v/>
      </c>
      <c r="K532" s="249" t="str">
        <f t="shared" ca="1" si="266"/>
        <v/>
      </c>
      <c r="L532" s="250" t="str">
        <f t="shared" ca="1" si="267"/>
        <v/>
      </c>
      <c r="M532" s="249" t="str">
        <f t="shared" ca="1" si="268"/>
        <v/>
      </c>
      <c r="N532" s="250" t="str">
        <f t="shared" ca="1" si="269"/>
        <v/>
      </c>
      <c r="O532" s="249" t="str">
        <f t="shared" ca="1" si="270"/>
        <v/>
      </c>
      <c r="P532" s="250" t="str">
        <f t="shared" ca="1" si="271"/>
        <v/>
      </c>
      <c r="Q532" s="249" t="str">
        <f t="shared" ca="1" si="272"/>
        <v/>
      </c>
      <c r="R532" s="250" t="str">
        <f t="shared" ca="1" si="273"/>
        <v/>
      </c>
      <c r="S532" s="249" t="str">
        <f t="shared" ca="1" si="274"/>
        <v/>
      </c>
      <c r="T532" s="250" t="str">
        <f t="shared" ca="1" si="275"/>
        <v/>
      </c>
      <c r="U532" s="249" t="str">
        <f t="shared" ca="1" si="276"/>
        <v/>
      </c>
      <c r="V532" s="250" t="str">
        <f t="shared" ca="1" si="277"/>
        <v/>
      </c>
      <c r="W532" s="249" t="str">
        <f t="shared" ca="1" si="278"/>
        <v/>
      </c>
      <c r="X532" s="250"/>
      <c r="Y532" s="249"/>
      <c r="Z532" s="250"/>
      <c r="AA532" s="249"/>
      <c r="AB532" s="250"/>
      <c r="AC532" s="249"/>
      <c r="AD532" s="250"/>
      <c r="AE532" s="249"/>
      <c r="AF532" s="250"/>
      <c r="AG532" s="249"/>
      <c r="AH532" s="250"/>
      <c r="AI532" s="249"/>
      <c r="AJ532" s="250"/>
      <c r="AK532" s="249"/>
      <c r="AL532" s="250"/>
      <c r="AM532" s="249"/>
      <c r="AN532" s="250"/>
      <c r="AO532" s="249"/>
      <c r="AP532" s="250"/>
      <c r="AQ532" s="249"/>
      <c r="AR532" s="250"/>
      <c r="AS532" s="249"/>
      <c r="AT532" s="250"/>
      <c r="AU532" s="249"/>
      <c r="AV532" s="250"/>
      <c r="AW532" s="249"/>
      <c r="AX532" s="250"/>
      <c r="AY532" s="249"/>
      <c r="AZ532" s="250"/>
      <c r="BA532" s="249"/>
      <c r="BB532" s="250"/>
      <c r="BC532" s="249"/>
      <c r="BD532" s="250"/>
      <c r="BE532" s="249"/>
      <c r="BF532" s="250"/>
      <c r="BG532" s="249"/>
      <c r="BH532" s="250"/>
      <c r="BI532" s="249"/>
      <c r="BJ532" s="250"/>
      <c r="BK532" s="249"/>
    </row>
    <row r="533" spans="1:63" s="301" customFormat="1" ht="21" customHeight="1" x14ac:dyDescent="0.2">
      <c r="A533" s="245" t="e">
        <f t="shared" si="282"/>
        <v>#VALUE!</v>
      </c>
      <c r="B533" s="246" t="s">
        <v>1413</v>
      </c>
      <c r="C533" s="247">
        <f t="shared" ca="1" si="261"/>
        <v>164425</v>
      </c>
      <c r="D533" s="250">
        <f t="shared" ca="1" si="262"/>
        <v>251884</v>
      </c>
      <c r="E533" s="249">
        <f t="shared" ca="1" si="279"/>
        <v>0</v>
      </c>
      <c r="F533" s="250" t="str">
        <f t="shared" si="263"/>
        <v/>
      </c>
      <c r="G533" s="249" t="str">
        <f t="shared" si="280"/>
        <v/>
      </c>
      <c r="H533" s="250">
        <f t="shared" si="264"/>
        <v>580734</v>
      </c>
      <c r="I533" s="249">
        <f t="shared" ca="1" si="281"/>
        <v>0</v>
      </c>
      <c r="J533" s="250" t="str">
        <f t="shared" ca="1" si="265"/>
        <v/>
      </c>
      <c r="K533" s="249" t="str">
        <f t="shared" ca="1" si="266"/>
        <v/>
      </c>
      <c r="L533" s="250" t="str">
        <f t="shared" ca="1" si="267"/>
        <v/>
      </c>
      <c r="M533" s="249" t="str">
        <f t="shared" ca="1" si="268"/>
        <v/>
      </c>
      <c r="N533" s="250" t="str">
        <f t="shared" ca="1" si="269"/>
        <v/>
      </c>
      <c r="O533" s="249" t="str">
        <f t="shared" ca="1" si="270"/>
        <v/>
      </c>
      <c r="P533" s="250" t="str">
        <f t="shared" ca="1" si="271"/>
        <v/>
      </c>
      <c r="Q533" s="249" t="str">
        <f t="shared" ca="1" si="272"/>
        <v/>
      </c>
      <c r="R533" s="250" t="str">
        <f t="shared" ca="1" si="273"/>
        <v/>
      </c>
      <c r="S533" s="249" t="str">
        <f t="shared" ca="1" si="274"/>
        <v/>
      </c>
      <c r="T533" s="250" t="str">
        <f t="shared" ca="1" si="275"/>
        <v/>
      </c>
      <c r="U533" s="249" t="str">
        <f t="shared" ca="1" si="276"/>
        <v/>
      </c>
      <c r="V533" s="250" t="str">
        <f t="shared" ca="1" si="277"/>
        <v/>
      </c>
      <c r="W533" s="249" t="str">
        <f t="shared" ca="1" si="278"/>
        <v/>
      </c>
      <c r="X533" s="250"/>
      <c r="Y533" s="249"/>
      <c r="Z533" s="250"/>
      <c r="AA533" s="249"/>
      <c r="AB533" s="250"/>
      <c r="AC533" s="249"/>
      <c r="AD533" s="250"/>
      <c r="AE533" s="249"/>
      <c r="AF533" s="250"/>
      <c r="AG533" s="249"/>
      <c r="AH533" s="250"/>
      <c r="AI533" s="249"/>
      <c r="AJ533" s="250"/>
      <c r="AK533" s="249"/>
      <c r="AL533" s="250"/>
      <c r="AM533" s="249"/>
      <c r="AN533" s="250"/>
      <c r="AO533" s="249"/>
      <c r="AP533" s="250"/>
      <c r="AQ533" s="249"/>
      <c r="AR533" s="250"/>
      <c r="AS533" s="249"/>
      <c r="AT533" s="250"/>
      <c r="AU533" s="249"/>
      <c r="AV533" s="250"/>
      <c r="AW533" s="249"/>
      <c r="AX533" s="250"/>
      <c r="AY533" s="249"/>
      <c r="AZ533" s="250"/>
      <c r="BA533" s="249"/>
      <c r="BB533" s="250"/>
      <c r="BC533" s="249"/>
      <c r="BD533" s="250"/>
      <c r="BE533" s="249"/>
      <c r="BF533" s="250"/>
      <c r="BG533" s="249"/>
      <c r="BH533" s="250"/>
      <c r="BI533" s="249"/>
      <c r="BJ533" s="250"/>
      <c r="BK533" s="249"/>
    </row>
    <row r="534" spans="1:63" s="301" customFormat="1" ht="21" customHeight="1" x14ac:dyDescent="0.2">
      <c r="A534" s="245" t="e">
        <f t="shared" si="282"/>
        <v>#VALUE!</v>
      </c>
      <c r="B534" s="246" t="s">
        <v>1414</v>
      </c>
      <c r="C534" s="247">
        <f t="shared" ca="1" si="261"/>
        <v>66825</v>
      </c>
      <c r="D534" s="250">
        <f t="shared" ca="1" si="262"/>
        <v>385250</v>
      </c>
      <c r="E534" s="249">
        <f t="shared" ca="1" si="279"/>
        <v>0</v>
      </c>
      <c r="F534" s="250" t="str">
        <f t="shared" si="263"/>
        <v/>
      </c>
      <c r="G534" s="249" t="str">
        <f t="shared" si="280"/>
        <v/>
      </c>
      <c r="H534" s="250">
        <f t="shared" si="264"/>
        <v>251600</v>
      </c>
      <c r="I534" s="249">
        <f t="shared" ca="1" si="281"/>
        <v>0</v>
      </c>
      <c r="J534" s="250" t="str">
        <f t="shared" ca="1" si="265"/>
        <v/>
      </c>
      <c r="K534" s="249" t="str">
        <f t="shared" ca="1" si="266"/>
        <v/>
      </c>
      <c r="L534" s="250" t="str">
        <f t="shared" ca="1" si="267"/>
        <v/>
      </c>
      <c r="M534" s="249" t="str">
        <f t="shared" ca="1" si="268"/>
        <v/>
      </c>
      <c r="N534" s="250" t="str">
        <f t="shared" ca="1" si="269"/>
        <v/>
      </c>
      <c r="O534" s="249" t="str">
        <f t="shared" ca="1" si="270"/>
        <v/>
      </c>
      <c r="P534" s="250" t="str">
        <f t="shared" ca="1" si="271"/>
        <v/>
      </c>
      <c r="Q534" s="249" t="str">
        <f t="shared" ca="1" si="272"/>
        <v/>
      </c>
      <c r="R534" s="250" t="str">
        <f t="shared" ca="1" si="273"/>
        <v/>
      </c>
      <c r="S534" s="249" t="str">
        <f t="shared" ca="1" si="274"/>
        <v/>
      </c>
      <c r="T534" s="250" t="str">
        <f t="shared" ca="1" si="275"/>
        <v/>
      </c>
      <c r="U534" s="249" t="str">
        <f t="shared" ca="1" si="276"/>
        <v/>
      </c>
      <c r="V534" s="250" t="str">
        <f t="shared" ca="1" si="277"/>
        <v/>
      </c>
      <c r="W534" s="249" t="str">
        <f t="shared" ca="1" si="278"/>
        <v/>
      </c>
      <c r="X534" s="250"/>
      <c r="Y534" s="249"/>
      <c r="Z534" s="250"/>
      <c r="AA534" s="249"/>
      <c r="AB534" s="250"/>
      <c r="AC534" s="249"/>
      <c r="AD534" s="250"/>
      <c r="AE534" s="249"/>
      <c r="AF534" s="250"/>
      <c r="AG534" s="249"/>
      <c r="AH534" s="250"/>
      <c r="AI534" s="249"/>
      <c r="AJ534" s="250"/>
      <c r="AK534" s="249"/>
      <c r="AL534" s="250"/>
      <c r="AM534" s="249"/>
      <c r="AN534" s="250"/>
      <c r="AO534" s="249"/>
      <c r="AP534" s="250"/>
      <c r="AQ534" s="249"/>
      <c r="AR534" s="250"/>
      <c r="AS534" s="249"/>
      <c r="AT534" s="250"/>
      <c r="AU534" s="249"/>
      <c r="AV534" s="250"/>
      <c r="AW534" s="249"/>
      <c r="AX534" s="250"/>
      <c r="AY534" s="249"/>
      <c r="AZ534" s="250"/>
      <c r="BA534" s="249"/>
      <c r="BB534" s="250"/>
      <c r="BC534" s="249"/>
      <c r="BD534" s="250"/>
      <c r="BE534" s="249"/>
      <c r="BF534" s="250"/>
      <c r="BG534" s="249"/>
      <c r="BH534" s="250"/>
      <c r="BI534" s="249"/>
      <c r="BJ534" s="250"/>
      <c r="BK534" s="249"/>
    </row>
    <row r="535" spans="1:63" s="301" customFormat="1" ht="21" customHeight="1" x14ac:dyDescent="0.2">
      <c r="A535" s="245" t="e">
        <f t="shared" si="282"/>
        <v>#VALUE!</v>
      </c>
      <c r="B535" s="246" t="s">
        <v>1415</v>
      </c>
      <c r="C535" s="247">
        <f t="shared" ca="1" si="261"/>
        <v>28992.5</v>
      </c>
      <c r="D535" s="250">
        <f t="shared" ca="1" si="262"/>
        <v>128075</v>
      </c>
      <c r="E535" s="249">
        <f t="shared" ca="1" si="279"/>
        <v>0</v>
      </c>
      <c r="F535" s="250" t="str">
        <f t="shared" si="263"/>
        <v/>
      </c>
      <c r="G535" s="249" t="str">
        <f t="shared" si="280"/>
        <v/>
      </c>
      <c r="H535" s="250">
        <f t="shared" si="264"/>
        <v>70090</v>
      </c>
      <c r="I535" s="249">
        <f t="shared" ca="1" si="281"/>
        <v>0</v>
      </c>
      <c r="J535" s="250" t="str">
        <f t="shared" ca="1" si="265"/>
        <v/>
      </c>
      <c r="K535" s="249" t="str">
        <f t="shared" ca="1" si="266"/>
        <v/>
      </c>
      <c r="L535" s="250" t="str">
        <f t="shared" ca="1" si="267"/>
        <v/>
      </c>
      <c r="M535" s="249" t="str">
        <f t="shared" ca="1" si="268"/>
        <v/>
      </c>
      <c r="N535" s="250" t="str">
        <f t="shared" ca="1" si="269"/>
        <v/>
      </c>
      <c r="O535" s="249" t="str">
        <f t="shared" ca="1" si="270"/>
        <v/>
      </c>
      <c r="P535" s="250" t="str">
        <f t="shared" ca="1" si="271"/>
        <v/>
      </c>
      <c r="Q535" s="249" t="str">
        <f t="shared" ca="1" si="272"/>
        <v/>
      </c>
      <c r="R535" s="250" t="str">
        <f t="shared" ca="1" si="273"/>
        <v/>
      </c>
      <c r="S535" s="249" t="str">
        <f t="shared" ca="1" si="274"/>
        <v/>
      </c>
      <c r="T535" s="250" t="str">
        <f t="shared" ca="1" si="275"/>
        <v/>
      </c>
      <c r="U535" s="249" t="str">
        <f t="shared" ca="1" si="276"/>
        <v/>
      </c>
      <c r="V535" s="250" t="str">
        <f t="shared" ca="1" si="277"/>
        <v/>
      </c>
      <c r="W535" s="249" t="str">
        <f t="shared" ca="1" si="278"/>
        <v/>
      </c>
      <c r="X535" s="250"/>
      <c r="Y535" s="249"/>
      <c r="Z535" s="250"/>
      <c r="AA535" s="249"/>
      <c r="AB535" s="250"/>
      <c r="AC535" s="249"/>
      <c r="AD535" s="250"/>
      <c r="AE535" s="249"/>
      <c r="AF535" s="250"/>
      <c r="AG535" s="249"/>
      <c r="AH535" s="250"/>
      <c r="AI535" s="249"/>
      <c r="AJ535" s="250"/>
      <c r="AK535" s="249"/>
      <c r="AL535" s="250"/>
      <c r="AM535" s="249"/>
      <c r="AN535" s="250"/>
      <c r="AO535" s="249"/>
      <c r="AP535" s="250"/>
      <c r="AQ535" s="249"/>
      <c r="AR535" s="250"/>
      <c r="AS535" s="249"/>
      <c r="AT535" s="250"/>
      <c r="AU535" s="249"/>
      <c r="AV535" s="250"/>
      <c r="AW535" s="249"/>
      <c r="AX535" s="250"/>
      <c r="AY535" s="249"/>
      <c r="AZ535" s="250"/>
      <c r="BA535" s="249"/>
      <c r="BB535" s="250"/>
      <c r="BC535" s="249"/>
      <c r="BD535" s="250"/>
      <c r="BE535" s="249"/>
      <c r="BF535" s="250"/>
      <c r="BG535" s="249"/>
      <c r="BH535" s="250"/>
      <c r="BI535" s="249"/>
      <c r="BJ535" s="250"/>
      <c r="BK535" s="249"/>
    </row>
    <row r="536" spans="1:63" s="301" customFormat="1" ht="21" customHeight="1" x14ac:dyDescent="0.2">
      <c r="A536" s="245" t="e">
        <f t="shared" si="282"/>
        <v>#VALUE!</v>
      </c>
      <c r="B536" s="246" t="s">
        <v>1416</v>
      </c>
      <c r="C536" s="247">
        <f t="shared" ca="1" si="261"/>
        <v>108955</v>
      </c>
      <c r="D536" s="250">
        <f t="shared" ca="1" si="262"/>
        <v>122724</v>
      </c>
      <c r="E536" s="249">
        <f t="shared" ca="1" si="279"/>
        <v>0</v>
      </c>
      <c r="F536" s="250" t="str">
        <f t="shared" si="263"/>
        <v/>
      </c>
      <c r="G536" s="249" t="str">
        <f t="shared" si="280"/>
        <v/>
      </c>
      <c r="H536" s="250">
        <f t="shared" si="264"/>
        <v>340634</v>
      </c>
      <c r="I536" s="249">
        <f t="shared" ca="1" si="281"/>
        <v>0</v>
      </c>
      <c r="J536" s="250" t="str">
        <f t="shared" ca="1" si="265"/>
        <v/>
      </c>
      <c r="K536" s="249" t="str">
        <f t="shared" ca="1" si="266"/>
        <v/>
      </c>
      <c r="L536" s="250" t="str">
        <f t="shared" ca="1" si="267"/>
        <v/>
      </c>
      <c r="M536" s="249" t="str">
        <f t="shared" ca="1" si="268"/>
        <v/>
      </c>
      <c r="N536" s="250" t="str">
        <f t="shared" ca="1" si="269"/>
        <v/>
      </c>
      <c r="O536" s="249" t="str">
        <f t="shared" ca="1" si="270"/>
        <v/>
      </c>
      <c r="P536" s="250" t="str">
        <f t="shared" ca="1" si="271"/>
        <v/>
      </c>
      <c r="Q536" s="249" t="str">
        <f t="shared" ca="1" si="272"/>
        <v/>
      </c>
      <c r="R536" s="250" t="str">
        <f t="shared" ca="1" si="273"/>
        <v/>
      </c>
      <c r="S536" s="249" t="str">
        <f t="shared" ca="1" si="274"/>
        <v/>
      </c>
      <c r="T536" s="250" t="str">
        <f t="shared" ca="1" si="275"/>
        <v/>
      </c>
      <c r="U536" s="249" t="str">
        <f t="shared" ca="1" si="276"/>
        <v/>
      </c>
      <c r="V536" s="250" t="str">
        <f t="shared" ca="1" si="277"/>
        <v/>
      </c>
      <c r="W536" s="249" t="str">
        <f t="shared" ca="1" si="278"/>
        <v/>
      </c>
      <c r="X536" s="250"/>
      <c r="Y536" s="249"/>
      <c r="Z536" s="250"/>
      <c r="AA536" s="249"/>
      <c r="AB536" s="250"/>
      <c r="AC536" s="249"/>
      <c r="AD536" s="250"/>
      <c r="AE536" s="249"/>
      <c r="AF536" s="250"/>
      <c r="AG536" s="249"/>
      <c r="AH536" s="250"/>
      <c r="AI536" s="249"/>
      <c r="AJ536" s="250"/>
      <c r="AK536" s="249"/>
      <c r="AL536" s="250"/>
      <c r="AM536" s="249"/>
      <c r="AN536" s="250"/>
      <c r="AO536" s="249"/>
      <c r="AP536" s="250"/>
      <c r="AQ536" s="249"/>
      <c r="AR536" s="250"/>
      <c r="AS536" s="249"/>
      <c r="AT536" s="250"/>
      <c r="AU536" s="249"/>
      <c r="AV536" s="250"/>
      <c r="AW536" s="249"/>
      <c r="AX536" s="250"/>
      <c r="AY536" s="249"/>
      <c r="AZ536" s="250"/>
      <c r="BA536" s="249"/>
      <c r="BB536" s="250"/>
      <c r="BC536" s="249"/>
      <c r="BD536" s="250"/>
      <c r="BE536" s="249"/>
      <c r="BF536" s="250"/>
      <c r="BG536" s="249"/>
      <c r="BH536" s="250"/>
      <c r="BI536" s="249"/>
      <c r="BJ536" s="250"/>
      <c r="BK536" s="249"/>
    </row>
    <row r="537" spans="1:63" s="301" customFormat="1" ht="21" customHeight="1" x14ac:dyDescent="0.2">
      <c r="A537" s="245" t="e">
        <f t="shared" si="282"/>
        <v>#VALUE!</v>
      </c>
      <c r="B537" s="246" t="s">
        <v>1417</v>
      </c>
      <c r="C537" s="247">
        <f t="shared" ca="1" si="261"/>
        <v>11217</v>
      </c>
      <c r="D537" s="250">
        <f t="shared" ca="1" si="262"/>
        <v>37974</v>
      </c>
      <c r="E537" s="249">
        <f t="shared" ca="1" si="279"/>
        <v>0</v>
      </c>
      <c r="F537" s="250" t="str">
        <f t="shared" si="263"/>
        <v/>
      </c>
      <c r="G537" s="249" t="str">
        <f t="shared" si="280"/>
        <v/>
      </c>
      <c r="H537" s="250">
        <f t="shared" si="264"/>
        <v>60408</v>
      </c>
      <c r="I537" s="249">
        <f t="shared" ca="1" si="281"/>
        <v>0</v>
      </c>
      <c r="J537" s="250" t="str">
        <f t="shared" ca="1" si="265"/>
        <v/>
      </c>
      <c r="K537" s="249" t="str">
        <f t="shared" ca="1" si="266"/>
        <v/>
      </c>
      <c r="L537" s="250" t="str">
        <f t="shared" ca="1" si="267"/>
        <v/>
      </c>
      <c r="M537" s="249" t="str">
        <f t="shared" ca="1" si="268"/>
        <v/>
      </c>
      <c r="N537" s="250" t="str">
        <f t="shared" ca="1" si="269"/>
        <v/>
      </c>
      <c r="O537" s="249" t="str">
        <f t="shared" ca="1" si="270"/>
        <v/>
      </c>
      <c r="P537" s="250" t="str">
        <f t="shared" ca="1" si="271"/>
        <v/>
      </c>
      <c r="Q537" s="249" t="str">
        <f t="shared" ca="1" si="272"/>
        <v/>
      </c>
      <c r="R537" s="250" t="str">
        <f t="shared" ca="1" si="273"/>
        <v/>
      </c>
      <c r="S537" s="249" t="str">
        <f t="shared" ca="1" si="274"/>
        <v/>
      </c>
      <c r="T537" s="250" t="str">
        <f t="shared" ca="1" si="275"/>
        <v/>
      </c>
      <c r="U537" s="249" t="str">
        <f t="shared" ca="1" si="276"/>
        <v/>
      </c>
      <c r="V537" s="250" t="str">
        <f t="shared" ca="1" si="277"/>
        <v/>
      </c>
      <c r="W537" s="249" t="str">
        <f t="shared" ca="1" si="278"/>
        <v/>
      </c>
      <c r="X537" s="250"/>
      <c r="Y537" s="249"/>
      <c r="Z537" s="250"/>
      <c r="AA537" s="249"/>
      <c r="AB537" s="250"/>
      <c r="AC537" s="249"/>
      <c r="AD537" s="250"/>
      <c r="AE537" s="249"/>
      <c r="AF537" s="250"/>
      <c r="AG537" s="249"/>
      <c r="AH537" s="250"/>
      <c r="AI537" s="249"/>
      <c r="AJ537" s="250"/>
      <c r="AK537" s="249"/>
      <c r="AL537" s="250"/>
      <c r="AM537" s="249"/>
      <c r="AN537" s="250"/>
      <c r="AO537" s="249"/>
      <c r="AP537" s="250"/>
      <c r="AQ537" s="249"/>
      <c r="AR537" s="250"/>
      <c r="AS537" s="249"/>
      <c r="AT537" s="250"/>
      <c r="AU537" s="249"/>
      <c r="AV537" s="250"/>
      <c r="AW537" s="249"/>
      <c r="AX537" s="250"/>
      <c r="AY537" s="249"/>
      <c r="AZ537" s="250"/>
      <c r="BA537" s="249"/>
      <c r="BB537" s="250"/>
      <c r="BC537" s="249"/>
      <c r="BD537" s="250"/>
      <c r="BE537" s="249"/>
      <c r="BF537" s="250"/>
      <c r="BG537" s="249"/>
      <c r="BH537" s="250"/>
      <c r="BI537" s="249"/>
      <c r="BJ537" s="250"/>
      <c r="BK537" s="249"/>
    </row>
    <row r="538" spans="1:63" s="301" customFormat="1" ht="21" customHeight="1" x14ac:dyDescent="0.2">
      <c r="A538" s="245" t="e">
        <f t="shared" si="282"/>
        <v>#VALUE!</v>
      </c>
      <c r="B538" s="246" t="s">
        <v>1421</v>
      </c>
      <c r="C538" s="247">
        <f t="shared" ca="1" si="261"/>
        <v>22144</v>
      </c>
      <c r="D538" s="250">
        <f t="shared" ca="1" si="262"/>
        <v>530220</v>
      </c>
      <c r="E538" s="249">
        <f t="shared" ca="1" si="279"/>
        <v>0</v>
      </c>
      <c r="F538" s="250" t="str">
        <f t="shared" si="263"/>
        <v/>
      </c>
      <c r="G538" s="249" t="str">
        <f t="shared" si="280"/>
        <v/>
      </c>
      <c r="H538" s="250">
        <f t="shared" si="264"/>
        <v>485932</v>
      </c>
      <c r="I538" s="249">
        <f t="shared" ca="1" si="281"/>
        <v>0</v>
      </c>
      <c r="J538" s="250" t="str">
        <f t="shared" ca="1" si="265"/>
        <v/>
      </c>
      <c r="K538" s="249" t="str">
        <f t="shared" ca="1" si="266"/>
        <v/>
      </c>
      <c r="L538" s="250" t="str">
        <f t="shared" ca="1" si="267"/>
        <v/>
      </c>
      <c r="M538" s="249" t="str">
        <f t="shared" ca="1" si="268"/>
        <v/>
      </c>
      <c r="N538" s="250" t="str">
        <f t="shared" ca="1" si="269"/>
        <v/>
      </c>
      <c r="O538" s="249" t="str">
        <f t="shared" ca="1" si="270"/>
        <v/>
      </c>
      <c r="P538" s="250" t="str">
        <f t="shared" ca="1" si="271"/>
        <v/>
      </c>
      <c r="Q538" s="249" t="str">
        <f t="shared" ca="1" si="272"/>
        <v/>
      </c>
      <c r="R538" s="250" t="str">
        <f t="shared" ca="1" si="273"/>
        <v/>
      </c>
      <c r="S538" s="249" t="str">
        <f t="shared" ca="1" si="274"/>
        <v/>
      </c>
      <c r="T538" s="250" t="str">
        <f t="shared" ca="1" si="275"/>
        <v/>
      </c>
      <c r="U538" s="249" t="str">
        <f t="shared" ca="1" si="276"/>
        <v/>
      </c>
      <c r="V538" s="250" t="str">
        <f t="shared" ca="1" si="277"/>
        <v/>
      </c>
      <c r="W538" s="249" t="str">
        <f t="shared" ca="1" si="278"/>
        <v/>
      </c>
      <c r="X538" s="250"/>
      <c r="Y538" s="249"/>
      <c r="Z538" s="250"/>
      <c r="AA538" s="249"/>
      <c r="AB538" s="250"/>
      <c r="AC538" s="249"/>
      <c r="AD538" s="250"/>
      <c r="AE538" s="249"/>
      <c r="AF538" s="250"/>
      <c r="AG538" s="249"/>
      <c r="AH538" s="250"/>
      <c r="AI538" s="249"/>
      <c r="AJ538" s="250"/>
      <c r="AK538" s="249"/>
      <c r="AL538" s="250"/>
      <c r="AM538" s="249"/>
      <c r="AN538" s="250"/>
      <c r="AO538" s="249"/>
      <c r="AP538" s="250"/>
      <c r="AQ538" s="249"/>
      <c r="AR538" s="250"/>
      <c r="AS538" s="249"/>
      <c r="AT538" s="250"/>
      <c r="AU538" s="249"/>
      <c r="AV538" s="250"/>
      <c r="AW538" s="249"/>
      <c r="AX538" s="250"/>
      <c r="AY538" s="249"/>
      <c r="AZ538" s="250"/>
      <c r="BA538" s="249"/>
      <c r="BB538" s="250"/>
      <c r="BC538" s="249"/>
      <c r="BD538" s="250"/>
      <c r="BE538" s="249"/>
      <c r="BF538" s="250"/>
      <c r="BG538" s="249"/>
      <c r="BH538" s="250"/>
      <c r="BI538" s="249"/>
      <c r="BJ538" s="250"/>
      <c r="BK538" s="249"/>
    </row>
    <row r="539" spans="1:63" s="301" customFormat="1" ht="21" customHeight="1" x14ac:dyDescent="0.2">
      <c r="A539" s="245" t="e">
        <f t="shared" si="282"/>
        <v>#VALUE!</v>
      </c>
      <c r="B539" s="246" t="s">
        <v>1422</v>
      </c>
      <c r="C539" s="247">
        <f t="shared" ca="1" si="261"/>
        <v>251125</v>
      </c>
      <c r="D539" s="250">
        <f t="shared" ca="1" si="262"/>
        <v>4605580</v>
      </c>
      <c r="E539" s="249">
        <f t="shared" ca="1" si="279"/>
        <v>0</v>
      </c>
      <c r="F539" s="250" t="str">
        <f t="shared" si="263"/>
        <v/>
      </c>
      <c r="G539" s="249" t="str">
        <f t="shared" si="280"/>
        <v/>
      </c>
      <c r="H539" s="250">
        <f t="shared" si="264"/>
        <v>4103330</v>
      </c>
      <c r="I539" s="249">
        <f t="shared" ca="1" si="281"/>
        <v>0</v>
      </c>
      <c r="J539" s="250" t="str">
        <f t="shared" ca="1" si="265"/>
        <v/>
      </c>
      <c r="K539" s="249" t="str">
        <f t="shared" ca="1" si="266"/>
        <v/>
      </c>
      <c r="L539" s="250" t="str">
        <f t="shared" ca="1" si="267"/>
        <v/>
      </c>
      <c r="M539" s="249" t="str">
        <f t="shared" ca="1" si="268"/>
        <v/>
      </c>
      <c r="N539" s="250" t="str">
        <f t="shared" ca="1" si="269"/>
        <v/>
      </c>
      <c r="O539" s="249" t="str">
        <f t="shared" ca="1" si="270"/>
        <v/>
      </c>
      <c r="P539" s="250" t="str">
        <f t="shared" ca="1" si="271"/>
        <v/>
      </c>
      <c r="Q539" s="249" t="str">
        <f t="shared" ca="1" si="272"/>
        <v/>
      </c>
      <c r="R539" s="250" t="str">
        <f t="shared" ca="1" si="273"/>
        <v/>
      </c>
      <c r="S539" s="249" t="str">
        <f t="shared" ca="1" si="274"/>
        <v/>
      </c>
      <c r="T539" s="250" t="str">
        <f t="shared" ca="1" si="275"/>
        <v/>
      </c>
      <c r="U539" s="249" t="str">
        <f t="shared" ca="1" si="276"/>
        <v/>
      </c>
      <c r="V539" s="250" t="str">
        <f t="shared" ca="1" si="277"/>
        <v/>
      </c>
      <c r="W539" s="249" t="str">
        <f t="shared" ca="1" si="278"/>
        <v/>
      </c>
      <c r="X539" s="250"/>
      <c r="Y539" s="249"/>
      <c r="Z539" s="250"/>
      <c r="AA539" s="249"/>
      <c r="AB539" s="250"/>
      <c r="AC539" s="249"/>
      <c r="AD539" s="250"/>
      <c r="AE539" s="249"/>
      <c r="AF539" s="250"/>
      <c r="AG539" s="249"/>
      <c r="AH539" s="250"/>
      <c r="AI539" s="249"/>
      <c r="AJ539" s="250"/>
      <c r="AK539" s="249"/>
      <c r="AL539" s="250"/>
      <c r="AM539" s="249"/>
      <c r="AN539" s="250"/>
      <c r="AO539" s="249"/>
      <c r="AP539" s="250"/>
      <c r="AQ539" s="249"/>
      <c r="AR539" s="250"/>
      <c r="AS539" s="249"/>
      <c r="AT539" s="250"/>
      <c r="AU539" s="249"/>
      <c r="AV539" s="250"/>
      <c r="AW539" s="249"/>
      <c r="AX539" s="250"/>
      <c r="AY539" s="249"/>
      <c r="AZ539" s="250"/>
      <c r="BA539" s="249"/>
      <c r="BB539" s="250"/>
      <c r="BC539" s="249"/>
      <c r="BD539" s="250"/>
      <c r="BE539" s="249"/>
      <c r="BF539" s="250"/>
      <c r="BG539" s="249"/>
      <c r="BH539" s="250"/>
      <c r="BI539" s="249"/>
      <c r="BJ539" s="250"/>
      <c r="BK539" s="249"/>
    </row>
    <row r="540" spans="1:63" s="301" customFormat="1" ht="21" customHeight="1" x14ac:dyDescent="0.2">
      <c r="A540" s="245" t="e">
        <f t="shared" si="282"/>
        <v>#VALUE!</v>
      </c>
      <c r="B540" s="246" t="s">
        <v>1423</v>
      </c>
      <c r="C540" s="247">
        <f t="shared" ca="1" si="261"/>
        <v>241150</v>
      </c>
      <c r="D540" s="250">
        <f t="shared" ca="1" si="262"/>
        <v>2788450</v>
      </c>
      <c r="E540" s="249">
        <f t="shared" ca="1" si="279"/>
        <v>0</v>
      </c>
      <c r="F540" s="250" t="str">
        <f t="shared" si="263"/>
        <v/>
      </c>
      <c r="G540" s="249" t="str">
        <f t="shared" si="280"/>
        <v/>
      </c>
      <c r="H540" s="250">
        <f t="shared" si="264"/>
        <v>3270750</v>
      </c>
      <c r="I540" s="249">
        <f t="shared" ca="1" si="281"/>
        <v>0</v>
      </c>
      <c r="J540" s="250" t="str">
        <f t="shared" ca="1" si="265"/>
        <v/>
      </c>
      <c r="K540" s="249" t="str">
        <f t="shared" ca="1" si="266"/>
        <v/>
      </c>
      <c r="L540" s="250" t="str">
        <f t="shared" ca="1" si="267"/>
        <v/>
      </c>
      <c r="M540" s="249" t="str">
        <f t="shared" ca="1" si="268"/>
        <v/>
      </c>
      <c r="N540" s="250" t="str">
        <f t="shared" ca="1" si="269"/>
        <v/>
      </c>
      <c r="O540" s="249" t="str">
        <f t="shared" ca="1" si="270"/>
        <v/>
      </c>
      <c r="P540" s="250" t="str">
        <f t="shared" ca="1" si="271"/>
        <v/>
      </c>
      <c r="Q540" s="249" t="str">
        <f t="shared" ca="1" si="272"/>
        <v/>
      </c>
      <c r="R540" s="250" t="str">
        <f t="shared" ca="1" si="273"/>
        <v/>
      </c>
      <c r="S540" s="249" t="str">
        <f t="shared" ca="1" si="274"/>
        <v/>
      </c>
      <c r="T540" s="250" t="str">
        <f t="shared" ca="1" si="275"/>
        <v/>
      </c>
      <c r="U540" s="249" t="str">
        <f t="shared" ca="1" si="276"/>
        <v/>
      </c>
      <c r="V540" s="250" t="str">
        <f t="shared" ca="1" si="277"/>
        <v/>
      </c>
      <c r="W540" s="249" t="str">
        <f t="shared" ca="1" si="278"/>
        <v/>
      </c>
      <c r="X540" s="250"/>
      <c r="Y540" s="249"/>
      <c r="Z540" s="250"/>
      <c r="AA540" s="249"/>
      <c r="AB540" s="250"/>
      <c r="AC540" s="249"/>
      <c r="AD540" s="250"/>
      <c r="AE540" s="249"/>
      <c r="AF540" s="250"/>
      <c r="AG540" s="249"/>
      <c r="AH540" s="250"/>
      <c r="AI540" s="249"/>
      <c r="AJ540" s="250"/>
      <c r="AK540" s="249"/>
      <c r="AL540" s="250"/>
      <c r="AM540" s="249"/>
      <c r="AN540" s="250"/>
      <c r="AO540" s="249"/>
      <c r="AP540" s="250"/>
      <c r="AQ540" s="249"/>
      <c r="AR540" s="250"/>
      <c r="AS540" s="249"/>
      <c r="AT540" s="250"/>
      <c r="AU540" s="249"/>
      <c r="AV540" s="250"/>
      <c r="AW540" s="249"/>
      <c r="AX540" s="250"/>
      <c r="AY540" s="249"/>
      <c r="AZ540" s="250"/>
      <c r="BA540" s="249"/>
      <c r="BB540" s="250"/>
      <c r="BC540" s="249"/>
      <c r="BD540" s="250"/>
      <c r="BE540" s="249"/>
      <c r="BF540" s="250"/>
      <c r="BG540" s="249"/>
      <c r="BH540" s="250"/>
      <c r="BI540" s="249"/>
      <c r="BJ540" s="250"/>
      <c r="BK540" s="249"/>
    </row>
    <row r="541" spans="1:63" s="301" customFormat="1" ht="21" customHeight="1" x14ac:dyDescent="0.2">
      <c r="A541" s="245" t="e">
        <f t="shared" si="282"/>
        <v>#VALUE!</v>
      </c>
      <c r="B541" s="246" t="s">
        <v>1424</v>
      </c>
      <c r="C541" s="247">
        <f t="shared" ca="1" si="261"/>
        <v>3010000</v>
      </c>
      <c r="D541" s="250">
        <f t="shared" ca="1" si="262"/>
        <v>29454600</v>
      </c>
      <c r="E541" s="249">
        <f t="shared" ca="1" si="279"/>
        <v>0</v>
      </c>
      <c r="F541" s="250" t="str">
        <f t="shared" si="263"/>
        <v/>
      </c>
      <c r="G541" s="249" t="str">
        <f t="shared" si="280"/>
        <v/>
      </c>
      <c r="H541" s="250">
        <f t="shared" si="264"/>
        <v>35474600</v>
      </c>
      <c r="I541" s="249">
        <f t="shared" ca="1" si="281"/>
        <v>0</v>
      </c>
      <c r="J541" s="250" t="str">
        <f t="shared" ca="1" si="265"/>
        <v/>
      </c>
      <c r="K541" s="249" t="str">
        <f t="shared" ca="1" si="266"/>
        <v/>
      </c>
      <c r="L541" s="250" t="str">
        <f t="shared" ca="1" si="267"/>
        <v/>
      </c>
      <c r="M541" s="249" t="str">
        <f t="shared" ca="1" si="268"/>
        <v/>
      </c>
      <c r="N541" s="250" t="str">
        <f t="shared" ca="1" si="269"/>
        <v/>
      </c>
      <c r="O541" s="249" t="str">
        <f t="shared" ca="1" si="270"/>
        <v/>
      </c>
      <c r="P541" s="250" t="str">
        <f t="shared" ca="1" si="271"/>
        <v/>
      </c>
      <c r="Q541" s="249" t="str">
        <f t="shared" ca="1" si="272"/>
        <v/>
      </c>
      <c r="R541" s="250" t="str">
        <f t="shared" ca="1" si="273"/>
        <v/>
      </c>
      <c r="S541" s="249" t="str">
        <f t="shared" ca="1" si="274"/>
        <v/>
      </c>
      <c r="T541" s="250" t="str">
        <f t="shared" ca="1" si="275"/>
        <v/>
      </c>
      <c r="U541" s="249" t="str">
        <f t="shared" ca="1" si="276"/>
        <v/>
      </c>
      <c r="V541" s="250" t="str">
        <f t="shared" ca="1" si="277"/>
        <v/>
      </c>
      <c r="W541" s="249" t="str">
        <f t="shared" ca="1" si="278"/>
        <v/>
      </c>
      <c r="X541" s="250"/>
      <c r="Y541" s="249"/>
      <c r="Z541" s="250"/>
      <c r="AA541" s="249"/>
      <c r="AB541" s="250"/>
      <c r="AC541" s="249"/>
      <c r="AD541" s="250"/>
      <c r="AE541" s="249"/>
      <c r="AF541" s="250"/>
      <c r="AG541" s="249"/>
      <c r="AH541" s="250"/>
      <c r="AI541" s="249"/>
      <c r="AJ541" s="250"/>
      <c r="AK541" s="249"/>
      <c r="AL541" s="250"/>
      <c r="AM541" s="249"/>
      <c r="AN541" s="250"/>
      <c r="AO541" s="249"/>
      <c r="AP541" s="250"/>
      <c r="AQ541" s="249"/>
      <c r="AR541" s="250"/>
      <c r="AS541" s="249"/>
      <c r="AT541" s="250"/>
      <c r="AU541" s="249"/>
      <c r="AV541" s="250"/>
      <c r="AW541" s="249"/>
      <c r="AX541" s="250"/>
      <c r="AY541" s="249"/>
      <c r="AZ541" s="250"/>
      <c r="BA541" s="249"/>
      <c r="BB541" s="250"/>
      <c r="BC541" s="249"/>
      <c r="BD541" s="250"/>
      <c r="BE541" s="249"/>
      <c r="BF541" s="250"/>
      <c r="BG541" s="249"/>
      <c r="BH541" s="250"/>
      <c r="BI541" s="249"/>
      <c r="BJ541" s="250"/>
      <c r="BK541" s="249"/>
    </row>
    <row r="542" spans="1:63" s="301" customFormat="1" ht="21" customHeight="1" x14ac:dyDescent="0.2">
      <c r="A542" s="245" t="e">
        <f t="shared" si="282"/>
        <v>#VALUE!</v>
      </c>
      <c r="B542" s="246" t="s">
        <v>1425</v>
      </c>
      <c r="C542" s="247">
        <f t="shared" ca="1" si="261"/>
        <v>296020</v>
      </c>
      <c r="D542" s="250">
        <f t="shared" ca="1" si="262"/>
        <v>3460441</v>
      </c>
      <c r="E542" s="249">
        <f t="shared" ca="1" si="279"/>
        <v>0</v>
      </c>
      <c r="F542" s="250" t="str">
        <f t="shared" si="263"/>
        <v/>
      </c>
      <c r="G542" s="249" t="str">
        <f t="shared" si="280"/>
        <v/>
      </c>
      <c r="H542" s="250">
        <f t="shared" si="264"/>
        <v>4052481</v>
      </c>
      <c r="I542" s="249">
        <f t="shared" ca="1" si="281"/>
        <v>0</v>
      </c>
      <c r="J542" s="250" t="str">
        <f t="shared" ca="1" si="265"/>
        <v/>
      </c>
      <c r="K542" s="249" t="str">
        <f t="shared" ca="1" si="266"/>
        <v/>
      </c>
      <c r="L542" s="250" t="str">
        <f t="shared" ca="1" si="267"/>
        <v/>
      </c>
      <c r="M542" s="249" t="str">
        <f t="shared" ca="1" si="268"/>
        <v/>
      </c>
      <c r="N542" s="250" t="str">
        <f t="shared" ca="1" si="269"/>
        <v/>
      </c>
      <c r="O542" s="249" t="str">
        <f t="shared" ca="1" si="270"/>
        <v/>
      </c>
      <c r="P542" s="250" t="str">
        <f t="shared" ca="1" si="271"/>
        <v/>
      </c>
      <c r="Q542" s="249" t="str">
        <f t="shared" ca="1" si="272"/>
        <v/>
      </c>
      <c r="R542" s="250" t="str">
        <f t="shared" ca="1" si="273"/>
        <v/>
      </c>
      <c r="S542" s="249" t="str">
        <f t="shared" ca="1" si="274"/>
        <v/>
      </c>
      <c r="T542" s="250" t="str">
        <f t="shared" ca="1" si="275"/>
        <v/>
      </c>
      <c r="U542" s="249" t="str">
        <f t="shared" ca="1" si="276"/>
        <v/>
      </c>
      <c r="V542" s="250" t="str">
        <f t="shared" ca="1" si="277"/>
        <v/>
      </c>
      <c r="W542" s="249" t="str">
        <f t="shared" ca="1" si="278"/>
        <v/>
      </c>
      <c r="X542" s="250"/>
      <c r="Y542" s="249"/>
      <c r="Z542" s="250"/>
      <c r="AA542" s="249"/>
      <c r="AB542" s="250"/>
      <c r="AC542" s="249"/>
      <c r="AD542" s="250"/>
      <c r="AE542" s="249"/>
      <c r="AF542" s="250"/>
      <c r="AG542" s="249"/>
      <c r="AH542" s="250"/>
      <c r="AI542" s="249"/>
      <c r="AJ542" s="250"/>
      <c r="AK542" s="249"/>
      <c r="AL542" s="250"/>
      <c r="AM542" s="249"/>
      <c r="AN542" s="250"/>
      <c r="AO542" s="249"/>
      <c r="AP542" s="250"/>
      <c r="AQ542" s="249"/>
      <c r="AR542" s="250"/>
      <c r="AS542" s="249"/>
      <c r="AT542" s="250"/>
      <c r="AU542" s="249"/>
      <c r="AV542" s="250"/>
      <c r="AW542" s="249"/>
      <c r="AX542" s="250"/>
      <c r="AY542" s="249"/>
      <c r="AZ542" s="250"/>
      <c r="BA542" s="249"/>
      <c r="BB542" s="250"/>
      <c r="BC542" s="249"/>
      <c r="BD542" s="250"/>
      <c r="BE542" s="249"/>
      <c r="BF542" s="250"/>
      <c r="BG542" s="249"/>
      <c r="BH542" s="250"/>
      <c r="BI542" s="249"/>
      <c r="BJ542" s="250"/>
      <c r="BK542" s="249"/>
    </row>
    <row r="543" spans="1:63" s="301" customFormat="1" ht="21" customHeight="1" x14ac:dyDescent="0.2">
      <c r="A543" s="245" t="e">
        <f t="shared" si="282"/>
        <v>#VALUE!</v>
      </c>
      <c r="B543" s="246" t="s">
        <v>1426</v>
      </c>
      <c r="C543" s="247">
        <f t="shared" ca="1" si="261"/>
        <v>1860480</v>
      </c>
      <c r="D543" s="250">
        <f t="shared" ca="1" si="262"/>
        <v>17602560</v>
      </c>
      <c r="E543" s="249">
        <f t="shared" ca="1" si="279"/>
        <v>0</v>
      </c>
      <c r="F543" s="250" t="str">
        <f t="shared" si="263"/>
        <v/>
      </c>
      <c r="G543" s="249" t="str">
        <f t="shared" si="280"/>
        <v/>
      </c>
      <c r="H543" s="250">
        <f t="shared" si="264"/>
        <v>21323520</v>
      </c>
      <c r="I543" s="249">
        <f t="shared" ca="1" si="281"/>
        <v>0</v>
      </c>
      <c r="J543" s="250" t="str">
        <f t="shared" ca="1" si="265"/>
        <v/>
      </c>
      <c r="K543" s="249" t="str">
        <f t="shared" ca="1" si="266"/>
        <v/>
      </c>
      <c r="L543" s="250" t="str">
        <f t="shared" ca="1" si="267"/>
        <v/>
      </c>
      <c r="M543" s="249" t="str">
        <f t="shared" ca="1" si="268"/>
        <v/>
      </c>
      <c r="N543" s="250" t="str">
        <f t="shared" ca="1" si="269"/>
        <v/>
      </c>
      <c r="O543" s="249" t="str">
        <f t="shared" ca="1" si="270"/>
        <v/>
      </c>
      <c r="P543" s="250" t="str">
        <f t="shared" ca="1" si="271"/>
        <v/>
      </c>
      <c r="Q543" s="249" t="str">
        <f t="shared" ca="1" si="272"/>
        <v/>
      </c>
      <c r="R543" s="250" t="str">
        <f t="shared" ca="1" si="273"/>
        <v/>
      </c>
      <c r="S543" s="249" t="str">
        <f t="shared" ca="1" si="274"/>
        <v/>
      </c>
      <c r="T543" s="250" t="str">
        <f t="shared" ca="1" si="275"/>
        <v/>
      </c>
      <c r="U543" s="249" t="str">
        <f t="shared" ca="1" si="276"/>
        <v/>
      </c>
      <c r="V543" s="250" t="str">
        <f t="shared" ca="1" si="277"/>
        <v/>
      </c>
      <c r="W543" s="249" t="str">
        <f t="shared" ca="1" si="278"/>
        <v/>
      </c>
      <c r="X543" s="250"/>
      <c r="Y543" s="249"/>
      <c r="Z543" s="250"/>
      <c r="AA543" s="249"/>
      <c r="AB543" s="250"/>
      <c r="AC543" s="249"/>
      <c r="AD543" s="250"/>
      <c r="AE543" s="249"/>
      <c r="AF543" s="250"/>
      <c r="AG543" s="249"/>
      <c r="AH543" s="250"/>
      <c r="AI543" s="249"/>
      <c r="AJ543" s="250"/>
      <c r="AK543" s="249"/>
      <c r="AL543" s="250"/>
      <c r="AM543" s="249"/>
      <c r="AN543" s="250"/>
      <c r="AO543" s="249"/>
      <c r="AP543" s="250"/>
      <c r="AQ543" s="249"/>
      <c r="AR543" s="250"/>
      <c r="AS543" s="249"/>
      <c r="AT543" s="250"/>
      <c r="AU543" s="249"/>
      <c r="AV543" s="250"/>
      <c r="AW543" s="249"/>
      <c r="AX543" s="250"/>
      <c r="AY543" s="249"/>
      <c r="AZ543" s="250"/>
      <c r="BA543" s="249"/>
      <c r="BB543" s="250"/>
      <c r="BC543" s="249"/>
      <c r="BD543" s="250"/>
      <c r="BE543" s="249"/>
      <c r="BF543" s="250"/>
      <c r="BG543" s="249"/>
      <c r="BH543" s="250"/>
      <c r="BI543" s="249"/>
      <c r="BJ543" s="250"/>
      <c r="BK543" s="249"/>
    </row>
    <row r="544" spans="1:63" s="301" customFormat="1" ht="21" customHeight="1" x14ac:dyDescent="0.2">
      <c r="A544" s="245" t="e">
        <f t="shared" si="282"/>
        <v>#VALUE!</v>
      </c>
      <c r="B544" s="246" t="s">
        <v>1427</v>
      </c>
      <c r="C544" s="247">
        <f t="shared" ca="1" si="261"/>
        <v>37455</v>
      </c>
      <c r="D544" s="250">
        <f t="shared" ca="1" si="262"/>
        <v>532505</v>
      </c>
      <c r="E544" s="249">
        <f t="shared" ca="1" si="279"/>
        <v>0</v>
      </c>
      <c r="F544" s="250" t="str">
        <f t="shared" si="263"/>
        <v/>
      </c>
      <c r="G544" s="249" t="str">
        <f t="shared" si="280"/>
        <v/>
      </c>
      <c r="H544" s="250">
        <f t="shared" si="264"/>
        <v>607415</v>
      </c>
      <c r="I544" s="249">
        <f t="shared" ca="1" si="281"/>
        <v>0</v>
      </c>
      <c r="J544" s="250" t="str">
        <f t="shared" ca="1" si="265"/>
        <v/>
      </c>
      <c r="K544" s="249" t="str">
        <f t="shared" ca="1" si="266"/>
        <v/>
      </c>
      <c r="L544" s="250" t="str">
        <f t="shared" ca="1" si="267"/>
        <v/>
      </c>
      <c r="M544" s="249" t="str">
        <f t="shared" ca="1" si="268"/>
        <v/>
      </c>
      <c r="N544" s="250" t="str">
        <f t="shared" ca="1" si="269"/>
        <v/>
      </c>
      <c r="O544" s="249" t="str">
        <f t="shared" ca="1" si="270"/>
        <v/>
      </c>
      <c r="P544" s="250" t="str">
        <f t="shared" ca="1" si="271"/>
        <v/>
      </c>
      <c r="Q544" s="249" t="str">
        <f t="shared" ca="1" si="272"/>
        <v/>
      </c>
      <c r="R544" s="250" t="str">
        <f t="shared" ca="1" si="273"/>
        <v/>
      </c>
      <c r="S544" s="249" t="str">
        <f t="shared" ca="1" si="274"/>
        <v/>
      </c>
      <c r="T544" s="250" t="str">
        <f t="shared" ca="1" si="275"/>
        <v/>
      </c>
      <c r="U544" s="249" t="str">
        <f t="shared" ca="1" si="276"/>
        <v/>
      </c>
      <c r="V544" s="250" t="str">
        <f t="shared" ca="1" si="277"/>
        <v/>
      </c>
      <c r="W544" s="249" t="str">
        <f t="shared" ca="1" si="278"/>
        <v/>
      </c>
      <c r="X544" s="250"/>
      <c r="Y544" s="249"/>
      <c r="Z544" s="250"/>
      <c r="AA544" s="249"/>
      <c r="AB544" s="250"/>
      <c r="AC544" s="249"/>
      <c r="AD544" s="250"/>
      <c r="AE544" s="249"/>
      <c r="AF544" s="250"/>
      <c r="AG544" s="249"/>
      <c r="AH544" s="250"/>
      <c r="AI544" s="249"/>
      <c r="AJ544" s="250"/>
      <c r="AK544" s="249"/>
      <c r="AL544" s="250"/>
      <c r="AM544" s="249"/>
      <c r="AN544" s="250"/>
      <c r="AO544" s="249"/>
      <c r="AP544" s="250"/>
      <c r="AQ544" s="249"/>
      <c r="AR544" s="250"/>
      <c r="AS544" s="249"/>
      <c r="AT544" s="250"/>
      <c r="AU544" s="249"/>
      <c r="AV544" s="250"/>
      <c r="AW544" s="249"/>
      <c r="AX544" s="250"/>
      <c r="AY544" s="249"/>
      <c r="AZ544" s="250"/>
      <c r="BA544" s="249"/>
      <c r="BB544" s="250"/>
      <c r="BC544" s="249"/>
      <c r="BD544" s="250"/>
      <c r="BE544" s="249"/>
      <c r="BF544" s="250"/>
      <c r="BG544" s="249"/>
      <c r="BH544" s="250"/>
      <c r="BI544" s="249"/>
      <c r="BJ544" s="250"/>
      <c r="BK544" s="249"/>
    </row>
    <row r="545" spans="1:63" s="301" customFormat="1" ht="21" customHeight="1" x14ac:dyDescent="0.2">
      <c r="A545" s="245" t="e">
        <f t="shared" si="282"/>
        <v>#VALUE!</v>
      </c>
      <c r="B545" s="246" t="s">
        <v>1428</v>
      </c>
      <c r="C545" s="247">
        <f t="shared" ca="1" si="261"/>
        <v>70102.5</v>
      </c>
      <c r="D545" s="250">
        <f t="shared" ca="1" si="262"/>
        <v>306795</v>
      </c>
      <c r="E545" s="249">
        <f t="shared" ca="1" si="279"/>
        <v>0</v>
      </c>
      <c r="F545" s="250" t="str">
        <f t="shared" si="263"/>
        <v/>
      </c>
      <c r="G545" s="249" t="str">
        <f t="shared" si="280"/>
        <v/>
      </c>
      <c r="H545" s="250">
        <f t="shared" si="264"/>
        <v>166590</v>
      </c>
      <c r="I545" s="249">
        <f t="shared" ca="1" si="281"/>
        <v>0</v>
      </c>
      <c r="J545" s="250" t="str">
        <f t="shared" ca="1" si="265"/>
        <v/>
      </c>
      <c r="K545" s="249" t="str">
        <f t="shared" ca="1" si="266"/>
        <v/>
      </c>
      <c r="L545" s="250" t="str">
        <f t="shared" ca="1" si="267"/>
        <v/>
      </c>
      <c r="M545" s="249" t="str">
        <f t="shared" ca="1" si="268"/>
        <v/>
      </c>
      <c r="N545" s="250" t="str">
        <f t="shared" ca="1" si="269"/>
        <v/>
      </c>
      <c r="O545" s="249" t="str">
        <f t="shared" ca="1" si="270"/>
        <v/>
      </c>
      <c r="P545" s="250" t="str">
        <f t="shared" ca="1" si="271"/>
        <v/>
      </c>
      <c r="Q545" s="249" t="str">
        <f t="shared" ca="1" si="272"/>
        <v/>
      </c>
      <c r="R545" s="250" t="str">
        <f t="shared" ca="1" si="273"/>
        <v/>
      </c>
      <c r="S545" s="249" t="str">
        <f t="shared" ca="1" si="274"/>
        <v/>
      </c>
      <c r="T545" s="250" t="str">
        <f t="shared" ca="1" si="275"/>
        <v/>
      </c>
      <c r="U545" s="249" t="str">
        <f t="shared" ca="1" si="276"/>
        <v/>
      </c>
      <c r="V545" s="250" t="str">
        <f t="shared" ca="1" si="277"/>
        <v/>
      </c>
      <c r="W545" s="249" t="str">
        <f t="shared" ca="1" si="278"/>
        <v/>
      </c>
      <c r="X545" s="250"/>
      <c r="Y545" s="249"/>
      <c r="Z545" s="250"/>
      <c r="AA545" s="249"/>
      <c r="AB545" s="250"/>
      <c r="AC545" s="249"/>
      <c r="AD545" s="250"/>
      <c r="AE545" s="249"/>
      <c r="AF545" s="250"/>
      <c r="AG545" s="249"/>
      <c r="AH545" s="250"/>
      <c r="AI545" s="249"/>
      <c r="AJ545" s="250"/>
      <c r="AK545" s="249"/>
      <c r="AL545" s="250"/>
      <c r="AM545" s="249"/>
      <c r="AN545" s="250"/>
      <c r="AO545" s="249"/>
      <c r="AP545" s="250"/>
      <c r="AQ545" s="249"/>
      <c r="AR545" s="250"/>
      <c r="AS545" s="249"/>
      <c r="AT545" s="250"/>
      <c r="AU545" s="249"/>
      <c r="AV545" s="250"/>
      <c r="AW545" s="249"/>
      <c r="AX545" s="250"/>
      <c r="AY545" s="249"/>
      <c r="AZ545" s="250"/>
      <c r="BA545" s="249"/>
      <c r="BB545" s="250"/>
      <c r="BC545" s="249"/>
      <c r="BD545" s="250"/>
      <c r="BE545" s="249"/>
      <c r="BF545" s="250"/>
      <c r="BG545" s="249"/>
      <c r="BH545" s="250"/>
      <c r="BI545" s="249"/>
      <c r="BJ545" s="250"/>
      <c r="BK545" s="249"/>
    </row>
    <row r="546" spans="1:63" s="301" customFormat="1" ht="21" customHeight="1" x14ac:dyDescent="0.2">
      <c r="A546" s="245" t="e">
        <f t="shared" si="282"/>
        <v>#VALUE!</v>
      </c>
      <c r="B546" s="246" t="s">
        <v>1429</v>
      </c>
      <c r="C546" s="247">
        <f t="shared" ca="1" si="261"/>
        <v>81608.5</v>
      </c>
      <c r="D546" s="250">
        <f t="shared" ca="1" si="262"/>
        <v>671024</v>
      </c>
      <c r="E546" s="249">
        <f t="shared" ca="1" si="279"/>
        <v>0</v>
      </c>
      <c r="F546" s="250" t="str">
        <f t="shared" si="263"/>
        <v/>
      </c>
      <c r="G546" s="249" t="str">
        <f t="shared" si="280"/>
        <v/>
      </c>
      <c r="H546" s="250">
        <f t="shared" si="264"/>
        <v>507807</v>
      </c>
      <c r="I546" s="249">
        <f t="shared" ca="1" si="281"/>
        <v>0</v>
      </c>
      <c r="J546" s="250" t="str">
        <f t="shared" ca="1" si="265"/>
        <v/>
      </c>
      <c r="K546" s="249" t="str">
        <f t="shared" ca="1" si="266"/>
        <v/>
      </c>
      <c r="L546" s="250" t="str">
        <f t="shared" ca="1" si="267"/>
        <v/>
      </c>
      <c r="M546" s="249" t="str">
        <f t="shared" ca="1" si="268"/>
        <v/>
      </c>
      <c r="N546" s="250" t="str">
        <f t="shared" ca="1" si="269"/>
        <v/>
      </c>
      <c r="O546" s="249" t="str">
        <f t="shared" ca="1" si="270"/>
        <v/>
      </c>
      <c r="P546" s="250" t="str">
        <f t="shared" ca="1" si="271"/>
        <v/>
      </c>
      <c r="Q546" s="249" t="str">
        <f t="shared" ca="1" si="272"/>
        <v/>
      </c>
      <c r="R546" s="250" t="str">
        <f t="shared" ca="1" si="273"/>
        <v/>
      </c>
      <c r="S546" s="249" t="str">
        <f t="shared" ca="1" si="274"/>
        <v/>
      </c>
      <c r="T546" s="250" t="str">
        <f t="shared" ca="1" si="275"/>
        <v/>
      </c>
      <c r="U546" s="249" t="str">
        <f t="shared" ca="1" si="276"/>
        <v/>
      </c>
      <c r="V546" s="250" t="str">
        <f t="shared" ca="1" si="277"/>
        <v/>
      </c>
      <c r="W546" s="249" t="str">
        <f t="shared" ca="1" si="278"/>
        <v/>
      </c>
      <c r="X546" s="250"/>
      <c r="Y546" s="249"/>
      <c r="Z546" s="250"/>
      <c r="AA546" s="249"/>
      <c r="AB546" s="250"/>
      <c r="AC546" s="249"/>
      <c r="AD546" s="250"/>
      <c r="AE546" s="249"/>
      <c r="AF546" s="250"/>
      <c r="AG546" s="249"/>
      <c r="AH546" s="250"/>
      <c r="AI546" s="249"/>
      <c r="AJ546" s="250"/>
      <c r="AK546" s="249"/>
      <c r="AL546" s="250"/>
      <c r="AM546" s="249"/>
      <c r="AN546" s="250"/>
      <c r="AO546" s="249"/>
      <c r="AP546" s="250"/>
      <c r="AQ546" s="249"/>
      <c r="AR546" s="250"/>
      <c r="AS546" s="249"/>
      <c r="AT546" s="250"/>
      <c r="AU546" s="249"/>
      <c r="AV546" s="250"/>
      <c r="AW546" s="249"/>
      <c r="AX546" s="250"/>
      <c r="AY546" s="249"/>
      <c r="AZ546" s="250"/>
      <c r="BA546" s="249"/>
      <c r="BB546" s="250"/>
      <c r="BC546" s="249"/>
      <c r="BD546" s="250"/>
      <c r="BE546" s="249"/>
      <c r="BF546" s="250"/>
      <c r="BG546" s="249"/>
      <c r="BH546" s="250"/>
      <c r="BI546" s="249"/>
      <c r="BJ546" s="250"/>
      <c r="BK546" s="249"/>
    </row>
    <row r="547" spans="1:63" s="301" customFormat="1" ht="21" customHeight="1" x14ac:dyDescent="0.2">
      <c r="A547" s="245" t="e">
        <f t="shared" si="282"/>
        <v>#VALUE!</v>
      </c>
      <c r="B547" s="246" t="s">
        <v>1430</v>
      </c>
      <c r="C547" s="247">
        <f t="shared" ca="1" si="261"/>
        <v>14188</v>
      </c>
      <c r="D547" s="250">
        <f t="shared" ca="1" si="262"/>
        <v>110536</v>
      </c>
      <c r="E547" s="249">
        <f t="shared" ca="1" si="279"/>
        <v>0</v>
      </c>
      <c r="F547" s="250" t="str">
        <f t="shared" si="263"/>
        <v/>
      </c>
      <c r="G547" s="249" t="str">
        <f t="shared" si="280"/>
        <v/>
      </c>
      <c r="H547" s="250">
        <f t="shared" si="264"/>
        <v>82160</v>
      </c>
      <c r="I547" s="249">
        <f t="shared" ca="1" si="281"/>
        <v>0</v>
      </c>
      <c r="J547" s="250" t="str">
        <f t="shared" ca="1" si="265"/>
        <v/>
      </c>
      <c r="K547" s="249" t="str">
        <f t="shared" ca="1" si="266"/>
        <v/>
      </c>
      <c r="L547" s="250" t="str">
        <f t="shared" ca="1" si="267"/>
        <v/>
      </c>
      <c r="M547" s="249" t="str">
        <f t="shared" ca="1" si="268"/>
        <v/>
      </c>
      <c r="N547" s="250" t="str">
        <f t="shared" ca="1" si="269"/>
        <v/>
      </c>
      <c r="O547" s="249" t="str">
        <f t="shared" ca="1" si="270"/>
        <v/>
      </c>
      <c r="P547" s="250" t="str">
        <f t="shared" ca="1" si="271"/>
        <v/>
      </c>
      <c r="Q547" s="249" t="str">
        <f t="shared" ca="1" si="272"/>
        <v/>
      </c>
      <c r="R547" s="250" t="str">
        <f t="shared" ca="1" si="273"/>
        <v/>
      </c>
      <c r="S547" s="249" t="str">
        <f t="shared" ca="1" si="274"/>
        <v/>
      </c>
      <c r="T547" s="250" t="str">
        <f t="shared" ca="1" si="275"/>
        <v/>
      </c>
      <c r="U547" s="249" t="str">
        <f t="shared" ca="1" si="276"/>
        <v/>
      </c>
      <c r="V547" s="250" t="str">
        <f t="shared" ca="1" si="277"/>
        <v/>
      </c>
      <c r="W547" s="249" t="str">
        <f t="shared" ca="1" si="278"/>
        <v/>
      </c>
      <c r="X547" s="250"/>
      <c r="Y547" s="249"/>
      <c r="Z547" s="250"/>
      <c r="AA547" s="249"/>
      <c r="AB547" s="250"/>
      <c r="AC547" s="249"/>
      <c r="AD547" s="250"/>
      <c r="AE547" s="249"/>
      <c r="AF547" s="250"/>
      <c r="AG547" s="249"/>
      <c r="AH547" s="250"/>
      <c r="AI547" s="249"/>
      <c r="AJ547" s="250"/>
      <c r="AK547" s="249"/>
      <c r="AL547" s="250"/>
      <c r="AM547" s="249"/>
      <c r="AN547" s="250"/>
      <c r="AO547" s="249"/>
      <c r="AP547" s="250"/>
      <c r="AQ547" s="249"/>
      <c r="AR547" s="250"/>
      <c r="AS547" s="249"/>
      <c r="AT547" s="250"/>
      <c r="AU547" s="249"/>
      <c r="AV547" s="250"/>
      <c r="AW547" s="249"/>
      <c r="AX547" s="250"/>
      <c r="AY547" s="249"/>
      <c r="AZ547" s="250"/>
      <c r="BA547" s="249"/>
      <c r="BB547" s="250"/>
      <c r="BC547" s="249"/>
      <c r="BD547" s="250"/>
      <c r="BE547" s="249"/>
      <c r="BF547" s="250"/>
      <c r="BG547" s="249"/>
      <c r="BH547" s="250"/>
      <c r="BI547" s="249"/>
      <c r="BJ547" s="250"/>
      <c r="BK547" s="249"/>
    </row>
    <row r="548" spans="1:63" s="301" customFormat="1" ht="21" customHeight="1" x14ac:dyDescent="0.2">
      <c r="A548" s="245" t="e">
        <f t="shared" si="282"/>
        <v>#VALUE!</v>
      </c>
      <c r="B548" s="246" t="s">
        <v>1431</v>
      </c>
      <c r="C548" s="247">
        <f t="shared" ca="1" si="261"/>
        <v>12072</v>
      </c>
      <c r="D548" s="250">
        <f t="shared" ca="1" si="262"/>
        <v>69664</v>
      </c>
      <c r="E548" s="249">
        <f t="shared" ca="1" si="279"/>
        <v>0</v>
      </c>
      <c r="F548" s="250" t="str">
        <f t="shared" si="263"/>
        <v/>
      </c>
      <c r="G548" s="249" t="str">
        <f t="shared" si="280"/>
        <v/>
      </c>
      <c r="H548" s="250">
        <f t="shared" si="264"/>
        <v>45520</v>
      </c>
      <c r="I548" s="249">
        <f t="shared" ca="1" si="281"/>
        <v>0</v>
      </c>
      <c r="J548" s="250" t="str">
        <f t="shared" ca="1" si="265"/>
        <v/>
      </c>
      <c r="K548" s="249" t="str">
        <f t="shared" ca="1" si="266"/>
        <v/>
      </c>
      <c r="L548" s="250" t="str">
        <f t="shared" ca="1" si="267"/>
        <v/>
      </c>
      <c r="M548" s="249" t="str">
        <f t="shared" ca="1" si="268"/>
        <v/>
      </c>
      <c r="N548" s="250" t="str">
        <f t="shared" ca="1" si="269"/>
        <v/>
      </c>
      <c r="O548" s="249" t="str">
        <f t="shared" ca="1" si="270"/>
        <v/>
      </c>
      <c r="P548" s="250" t="str">
        <f t="shared" ca="1" si="271"/>
        <v/>
      </c>
      <c r="Q548" s="249" t="str">
        <f t="shared" ca="1" si="272"/>
        <v/>
      </c>
      <c r="R548" s="250" t="str">
        <f t="shared" ca="1" si="273"/>
        <v/>
      </c>
      <c r="S548" s="249" t="str">
        <f t="shared" ca="1" si="274"/>
        <v/>
      </c>
      <c r="T548" s="250" t="str">
        <f t="shared" ca="1" si="275"/>
        <v/>
      </c>
      <c r="U548" s="249" t="str">
        <f t="shared" ca="1" si="276"/>
        <v/>
      </c>
      <c r="V548" s="250" t="str">
        <f t="shared" ca="1" si="277"/>
        <v/>
      </c>
      <c r="W548" s="249" t="str">
        <f t="shared" ca="1" si="278"/>
        <v/>
      </c>
      <c r="X548" s="250"/>
      <c r="Y548" s="249"/>
      <c r="Z548" s="250"/>
      <c r="AA548" s="249"/>
      <c r="AB548" s="250"/>
      <c r="AC548" s="249"/>
      <c r="AD548" s="250"/>
      <c r="AE548" s="249"/>
      <c r="AF548" s="250"/>
      <c r="AG548" s="249"/>
      <c r="AH548" s="250"/>
      <c r="AI548" s="249"/>
      <c r="AJ548" s="250"/>
      <c r="AK548" s="249"/>
      <c r="AL548" s="250"/>
      <c r="AM548" s="249"/>
      <c r="AN548" s="250"/>
      <c r="AO548" s="249"/>
      <c r="AP548" s="250"/>
      <c r="AQ548" s="249"/>
      <c r="AR548" s="250"/>
      <c r="AS548" s="249"/>
      <c r="AT548" s="250"/>
      <c r="AU548" s="249"/>
      <c r="AV548" s="250"/>
      <c r="AW548" s="249"/>
      <c r="AX548" s="250"/>
      <c r="AY548" s="249"/>
      <c r="AZ548" s="250"/>
      <c r="BA548" s="249"/>
      <c r="BB548" s="250"/>
      <c r="BC548" s="249"/>
      <c r="BD548" s="250"/>
      <c r="BE548" s="249"/>
      <c r="BF548" s="250"/>
      <c r="BG548" s="249"/>
      <c r="BH548" s="250"/>
      <c r="BI548" s="249"/>
      <c r="BJ548" s="250"/>
      <c r="BK548" s="249"/>
    </row>
    <row r="549" spans="1:63" s="301" customFormat="1" ht="21" customHeight="1" x14ac:dyDescent="0.2">
      <c r="A549" s="245" t="e">
        <f t="shared" si="282"/>
        <v>#VALUE!</v>
      </c>
      <c r="B549" s="246" t="s">
        <v>1432</v>
      </c>
      <c r="C549" s="247">
        <f t="shared" ca="1" si="261"/>
        <v>19874</v>
      </c>
      <c r="D549" s="250">
        <f t="shared" ca="1" si="262"/>
        <v>95178</v>
      </c>
      <c r="E549" s="249">
        <f t="shared" ca="1" si="279"/>
        <v>0</v>
      </c>
      <c r="F549" s="250" t="str">
        <f t="shared" si="263"/>
        <v/>
      </c>
      <c r="G549" s="249" t="str">
        <f t="shared" si="280"/>
        <v/>
      </c>
      <c r="H549" s="250">
        <f t="shared" si="264"/>
        <v>55430</v>
      </c>
      <c r="I549" s="249">
        <f t="shared" ca="1" si="281"/>
        <v>0</v>
      </c>
      <c r="J549" s="250" t="str">
        <f t="shared" ca="1" si="265"/>
        <v/>
      </c>
      <c r="K549" s="249" t="str">
        <f t="shared" ca="1" si="266"/>
        <v/>
      </c>
      <c r="L549" s="250" t="str">
        <f t="shared" ca="1" si="267"/>
        <v/>
      </c>
      <c r="M549" s="249" t="str">
        <f t="shared" ca="1" si="268"/>
        <v/>
      </c>
      <c r="N549" s="250" t="str">
        <f t="shared" ca="1" si="269"/>
        <v/>
      </c>
      <c r="O549" s="249" t="str">
        <f t="shared" ca="1" si="270"/>
        <v/>
      </c>
      <c r="P549" s="250" t="str">
        <f t="shared" ca="1" si="271"/>
        <v/>
      </c>
      <c r="Q549" s="249" t="str">
        <f t="shared" ca="1" si="272"/>
        <v/>
      </c>
      <c r="R549" s="250" t="str">
        <f t="shared" ca="1" si="273"/>
        <v/>
      </c>
      <c r="S549" s="249" t="str">
        <f t="shared" ca="1" si="274"/>
        <v/>
      </c>
      <c r="T549" s="250" t="str">
        <f t="shared" ca="1" si="275"/>
        <v/>
      </c>
      <c r="U549" s="249" t="str">
        <f t="shared" ca="1" si="276"/>
        <v/>
      </c>
      <c r="V549" s="250" t="str">
        <f t="shared" ca="1" si="277"/>
        <v/>
      </c>
      <c r="W549" s="249" t="str">
        <f t="shared" ca="1" si="278"/>
        <v/>
      </c>
      <c r="X549" s="250"/>
      <c r="Y549" s="249"/>
      <c r="Z549" s="250"/>
      <c r="AA549" s="249"/>
      <c r="AB549" s="250"/>
      <c r="AC549" s="249"/>
      <c r="AD549" s="250"/>
      <c r="AE549" s="249"/>
      <c r="AF549" s="250"/>
      <c r="AG549" s="249"/>
      <c r="AH549" s="250"/>
      <c r="AI549" s="249"/>
      <c r="AJ549" s="250"/>
      <c r="AK549" s="249"/>
      <c r="AL549" s="250"/>
      <c r="AM549" s="249"/>
      <c r="AN549" s="250"/>
      <c r="AO549" s="249"/>
      <c r="AP549" s="250"/>
      <c r="AQ549" s="249"/>
      <c r="AR549" s="250"/>
      <c r="AS549" s="249"/>
      <c r="AT549" s="250"/>
      <c r="AU549" s="249"/>
      <c r="AV549" s="250"/>
      <c r="AW549" s="249"/>
      <c r="AX549" s="250"/>
      <c r="AY549" s="249"/>
      <c r="AZ549" s="250"/>
      <c r="BA549" s="249"/>
      <c r="BB549" s="250"/>
      <c r="BC549" s="249"/>
      <c r="BD549" s="250"/>
      <c r="BE549" s="249"/>
      <c r="BF549" s="250"/>
      <c r="BG549" s="249"/>
      <c r="BH549" s="250"/>
      <c r="BI549" s="249"/>
      <c r="BJ549" s="250"/>
      <c r="BK549" s="249"/>
    </row>
    <row r="550" spans="1:63" s="301" customFormat="1" ht="21" customHeight="1" x14ac:dyDescent="0.2">
      <c r="A550" s="245" t="e">
        <f t="shared" si="282"/>
        <v>#VALUE!</v>
      </c>
      <c r="B550" s="246" t="s">
        <v>1433</v>
      </c>
      <c r="C550" s="247">
        <f t="shared" ca="1" si="261"/>
        <v>207810</v>
      </c>
      <c r="D550" s="250">
        <f t="shared" ca="1" si="262"/>
        <v>449205</v>
      </c>
      <c r="E550" s="249">
        <f t="shared" ca="1" si="279"/>
        <v>0</v>
      </c>
      <c r="F550" s="250" t="str">
        <f t="shared" si="263"/>
        <v/>
      </c>
      <c r="G550" s="249" t="str">
        <f t="shared" si="280"/>
        <v/>
      </c>
      <c r="H550" s="250">
        <f t="shared" si="264"/>
        <v>33585</v>
      </c>
      <c r="I550" s="249">
        <f t="shared" ca="1" si="281"/>
        <v>0</v>
      </c>
      <c r="J550" s="250" t="str">
        <f t="shared" ca="1" si="265"/>
        <v/>
      </c>
      <c r="K550" s="249" t="str">
        <f t="shared" ca="1" si="266"/>
        <v/>
      </c>
      <c r="L550" s="250" t="str">
        <f t="shared" ca="1" si="267"/>
        <v/>
      </c>
      <c r="M550" s="249" t="str">
        <f t="shared" ca="1" si="268"/>
        <v/>
      </c>
      <c r="N550" s="250" t="str">
        <f t="shared" ca="1" si="269"/>
        <v/>
      </c>
      <c r="O550" s="249" t="str">
        <f t="shared" ca="1" si="270"/>
        <v/>
      </c>
      <c r="P550" s="250" t="str">
        <f t="shared" ca="1" si="271"/>
        <v/>
      </c>
      <c r="Q550" s="249" t="str">
        <f t="shared" ca="1" si="272"/>
        <v/>
      </c>
      <c r="R550" s="250" t="str">
        <f t="shared" ca="1" si="273"/>
        <v/>
      </c>
      <c r="S550" s="249" t="str">
        <f t="shared" ca="1" si="274"/>
        <v/>
      </c>
      <c r="T550" s="250" t="str">
        <f t="shared" ca="1" si="275"/>
        <v/>
      </c>
      <c r="U550" s="249" t="str">
        <f t="shared" ca="1" si="276"/>
        <v/>
      </c>
      <c r="V550" s="250" t="str">
        <f t="shared" ca="1" si="277"/>
        <v/>
      </c>
      <c r="W550" s="249" t="str">
        <f t="shared" ca="1" si="278"/>
        <v/>
      </c>
      <c r="X550" s="250"/>
      <c r="Y550" s="249"/>
      <c r="Z550" s="250"/>
      <c r="AA550" s="249"/>
      <c r="AB550" s="250"/>
      <c r="AC550" s="249"/>
      <c r="AD550" s="250"/>
      <c r="AE550" s="249"/>
      <c r="AF550" s="250"/>
      <c r="AG550" s="249"/>
      <c r="AH550" s="250"/>
      <c r="AI550" s="249"/>
      <c r="AJ550" s="250"/>
      <c r="AK550" s="249"/>
      <c r="AL550" s="250"/>
      <c r="AM550" s="249"/>
      <c r="AN550" s="250"/>
      <c r="AO550" s="249"/>
      <c r="AP550" s="250"/>
      <c r="AQ550" s="249"/>
      <c r="AR550" s="250"/>
      <c r="AS550" s="249"/>
      <c r="AT550" s="250"/>
      <c r="AU550" s="249"/>
      <c r="AV550" s="250"/>
      <c r="AW550" s="249"/>
      <c r="AX550" s="250"/>
      <c r="AY550" s="249"/>
      <c r="AZ550" s="250"/>
      <c r="BA550" s="249"/>
      <c r="BB550" s="250"/>
      <c r="BC550" s="249"/>
      <c r="BD550" s="250"/>
      <c r="BE550" s="249"/>
      <c r="BF550" s="250"/>
      <c r="BG550" s="249"/>
      <c r="BH550" s="250"/>
      <c r="BI550" s="249"/>
      <c r="BJ550" s="250"/>
      <c r="BK550" s="249"/>
    </row>
    <row r="551" spans="1:63" s="301" customFormat="1" ht="21" customHeight="1" x14ac:dyDescent="0.2">
      <c r="A551" s="245" t="e">
        <f t="shared" si="282"/>
        <v>#VALUE!</v>
      </c>
      <c r="B551" s="246" t="s">
        <v>1434</v>
      </c>
      <c r="C551" s="247">
        <f t="shared" ca="1" si="261"/>
        <v>300648</v>
      </c>
      <c r="D551" s="250">
        <f t="shared" ca="1" si="262"/>
        <v>647300</v>
      </c>
      <c r="E551" s="249">
        <f t="shared" ca="1" si="279"/>
        <v>0</v>
      </c>
      <c r="F551" s="250" t="str">
        <f t="shared" si="263"/>
        <v/>
      </c>
      <c r="G551" s="249" t="str">
        <f t="shared" si="280"/>
        <v/>
      </c>
      <c r="H551" s="250">
        <f t="shared" si="264"/>
        <v>46004</v>
      </c>
      <c r="I551" s="249">
        <f t="shared" ca="1" si="281"/>
        <v>0</v>
      </c>
      <c r="J551" s="250" t="str">
        <f t="shared" ca="1" si="265"/>
        <v/>
      </c>
      <c r="K551" s="249" t="str">
        <f t="shared" ca="1" si="266"/>
        <v/>
      </c>
      <c r="L551" s="250" t="str">
        <f t="shared" ca="1" si="267"/>
        <v/>
      </c>
      <c r="M551" s="249" t="str">
        <f t="shared" ca="1" si="268"/>
        <v/>
      </c>
      <c r="N551" s="250" t="str">
        <f t="shared" ca="1" si="269"/>
        <v/>
      </c>
      <c r="O551" s="249" t="str">
        <f t="shared" ca="1" si="270"/>
        <v/>
      </c>
      <c r="P551" s="250" t="str">
        <f t="shared" ca="1" si="271"/>
        <v/>
      </c>
      <c r="Q551" s="249" t="str">
        <f t="shared" ca="1" si="272"/>
        <v/>
      </c>
      <c r="R551" s="250" t="str">
        <f t="shared" ca="1" si="273"/>
        <v/>
      </c>
      <c r="S551" s="249" t="str">
        <f t="shared" ca="1" si="274"/>
        <v/>
      </c>
      <c r="T551" s="250" t="str">
        <f t="shared" ca="1" si="275"/>
        <v/>
      </c>
      <c r="U551" s="249" t="str">
        <f t="shared" ca="1" si="276"/>
        <v/>
      </c>
      <c r="V551" s="250" t="str">
        <f t="shared" ca="1" si="277"/>
        <v/>
      </c>
      <c r="W551" s="249" t="str">
        <f t="shared" ca="1" si="278"/>
        <v/>
      </c>
      <c r="X551" s="250"/>
      <c r="Y551" s="249"/>
      <c r="Z551" s="250"/>
      <c r="AA551" s="249"/>
      <c r="AB551" s="250"/>
      <c r="AC551" s="249"/>
      <c r="AD551" s="250"/>
      <c r="AE551" s="249"/>
      <c r="AF551" s="250"/>
      <c r="AG551" s="249"/>
      <c r="AH551" s="250"/>
      <c r="AI551" s="249"/>
      <c r="AJ551" s="250"/>
      <c r="AK551" s="249"/>
      <c r="AL551" s="250"/>
      <c r="AM551" s="249"/>
      <c r="AN551" s="250"/>
      <c r="AO551" s="249"/>
      <c r="AP551" s="250"/>
      <c r="AQ551" s="249"/>
      <c r="AR551" s="250"/>
      <c r="AS551" s="249"/>
      <c r="AT551" s="250"/>
      <c r="AU551" s="249"/>
      <c r="AV551" s="250"/>
      <c r="AW551" s="249"/>
      <c r="AX551" s="250"/>
      <c r="AY551" s="249"/>
      <c r="AZ551" s="250"/>
      <c r="BA551" s="249"/>
      <c r="BB551" s="250"/>
      <c r="BC551" s="249"/>
      <c r="BD551" s="250"/>
      <c r="BE551" s="249"/>
      <c r="BF551" s="250"/>
      <c r="BG551" s="249"/>
      <c r="BH551" s="250"/>
      <c r="BI551" s="249"/>
      <c r="BJ551" s="250"/>
      <c r="BK551" s="249"/>
    </row>
    <row r="552" spans="1:63" s="301" customFormat="1" ht="21" customHeight="1" x14ac:dyDescent="0.2">
      <c r="A552" s="245" t="e">
        <f t="shared" si="282"/>
        <v>#VALUE!</v>
      </c>
      <c r="B552" s="246" t="s">
        <v>1435</v>
      </c>
      <c r="C552" s="247">
        <f t="shared" ca="1" si="261"/>
        <v>80848.5</v>
      </c>
      <c r="D552" s="250">
        <f t="shared" ca="1" si="262"/>
        <v>171095</v>
      </c>
      <c r="E552" s="249">
        <f t="shared" ca="1" si="279"/>
        <v>0</v>
      </c>
      <c r="F552" s="250" t="str">
        <f t="shared" si="263"/>
        <v/>
      </c>
      <c r="G552" s="249" t="str">
        <f t="shared" si="280"/>
        <v/>
      </c>
      <c r="H552" s="250">
        <f t="shared" si="264"/>
        <v>9398</v>
      </c>
      <c r="I552" s="249">
        <f t="shared" ca="1" si="281"/>
        <v>0</v>
      </c>
      <c r="J552" s="250" t="str">
        <f t="shared" ca="1" si="265"/>
        <v/>
      </c>
      <c r="K552" s="249" t="str">
        <f t="shared" ca="1" si="266"/>
        <v/>
      </c>
      <c r="L552" s="250" t="str">
        <f t="shared" ca="1" si="267"/>
        <v/>
      </c>
      <c r="M552" s="249" t="str">
        <f t="shared" ca="1" si="268"/>
        <v/>
      </c>
      <c r="N552" s="250" t="str">
        <f t="shared" ca="1" si="269"/>
        <v/>
      </c>
      <c r="O552" s="249" t="str">
        <f t="shared" ca="1" si="270"/>
        <v/>
      </c>
      <c r="P552" s="250" t="str">
        <f t="shared" ca="1" si="271"/>
        <v/>
      </c>
      <c r="Q552" s="249" t="str">
        <f t="shared" ca="1" si="272"/>
        <v/>
      </c>
      <c r="R552" s="250" t="str">
        <f t="shared" ca="1" si="273"/>
        <v/>
      </c>
      <c r="S552" s="249" t="str">
        <f t="shared" ca="1" si="274"/>
        <v/>
      </c>
      <c r="T552" s="250" t="str">
        <f t="shared" ca="1" si="275"/>
        <v/>
      </c>
      <c r="U552" s="249" t="str">
        <f t="shared" ca="1" si="276"/>
        <v/>
      </c>
      <c r="V552" s="250" t="str">
        <f t="shared" ca="1" si="277"/>
        <v/>
      </c>
      <c r="W552" s="249" t="str">
        <f t="shared" ca="1" si="278"/>
        <v/>
      </c>
      <c r="X552" s="250"/>
      <c r="Y552" s="249"/>
      <c r="Z552" s="250"/>
      <c r="AA552" s="249"/>
      <c r="AB552" s="250"/>
      <c r="AC552" s="249"/>
      <c r="AD552" s="250"/>
      <c r="AE552" s="249"/>
      <c r="AF552" s="250"/>
      <c r="AG552" s="249"/>
      <c r="AH552" s="250"/>
      <c r="AI552" s="249"/>
      <c r="AJ552" s="250"/>
      <c r="AK552" s="249"/>
      <c r="AL552" s="250"/>
      <c r="AM552" s="249"/>
      <c r="AN552" s="250"/>
      <c r="AO552" s="249"/>
      <c r="AP552" s="250"/>
      <c r="AQ552" s="249"/>
      <c r="AR552" s="250"/>
      <c r="AS552" s="249"/>
      <c r="AT552" s="250"/>
      <c r="AU552" s="249"/>
      <c r="AV552" s="250"/>
      <c r="AW552" s="249"/>
      <c r="AX552" s="250"/>
      <c r="AY552" s="249"/>
      <c r="AZ552" s="250"/>
      <c r="BA552" s="249"/>
      <c r="BB552" s="250"/>
      <c r="BC552" s="249"/>
      <c r="BD552" s="250"/>
      <c r="BE552" s="249"/>
      <c r="BF552" s="250"/>
      <c r="BG552" s="249"/>
      <c r="BH552" s="250"/>
      <c r="BI552" s="249"/>
      <c r="BJ552" s="250"/>
      <c r="BK552" s="249"/>
    </row>
    <row r="553" spans="1:63" s="301" customFormat="1" ht="21" customHeight="1" x14ac:dyDescent="0.2">
      <c r="A553" s="245" t="e">
        <f t="shared" si="282"/>
        <v>#VALUE!</v>
      </c>
      <c r="B553" s="246" t="s">
        <v>1436</v>
      </c>
      <c r="C553" s="247">
        <f t="shared" ca="1" si="261"/>
        <v>851445</v>
      </c>
      <c r="D553" s="250">
        <f t="shared" ca="1" si="262"/>
        <v>2085930</v>
      </c>
      <c r="E553" s="249">
        <f t="shared" ca="1" si="279"/>
        <v>0</v>
      </c>
      <c r="F553" s="250" t="str">
        <f t="shared" si="263"/>
        <v/>
      </c>
      <c r="G553" s="249" t="str">
        <f t="shared" si="280"/>
        <v/>
      </c>
      <c r="H553" s="250">
        <f t="shared" si="264"/>
        <v>383040</v>
      </c>
      <c r="I553" s="249">
        <f t="shared" ca="1" si="281"/>
        <v>0</v>
      </c>
      <c r="J553" s="250" t="str">
        <f t="shared" ca="1" si="265"/>
        <v/>
      </c>
      <c r="K553" s="249" t="str">
        <f t="shared" ca="1" si="266"/>
        <v/>
      </c>
      <c r="L553" s="250" t="str">
        <f t="shared" ca="1" si="267"/>
        <v/>
      </c>
      <c r="M553" s="249" t="str">
        <f t="shared" ca="1" si="268"/>
        <v/>
      </c>
      <c r="N553" s="250" t="str">
        <f t="shared" ca="1" si="269"/>
        <v/>
      </c>
      <c r="O553" s="249" t="str">
        <f t="shared" ca="1" si="270"/>
        <v/>
      </c>
      <c r="P553" s="250" t="str">
        <f t="shared" ca="1" si="271"/>
        <v/>
      </c>
      <c r="Q553" s="249" t="str">
        <f t="shared" ca="1" si="272"/>
        <v/>
      </c>
      <c r="R553" s="250" t="str">
        <f t="shared" ca="1" si="273"/>
        <v/>
      </c>
      <c r="S553" s="249" t="str">
        <f t="shared" ca="1" si="274"/>
        <v/>
      </c>
      <c r="T553" s="250" t="str">
        <f t="shared" ca="1" si="275"/>
        <v/>
      </c>
      <c r="U553" s="249" t="str">
        <f t="shared" ca="1" si="276"/>
        <v/>
      </c>
      <c r="V553" s="250" t="str">
        <f t="shared" ca="1" si="277"/>
        <v/>
      </c>
      <c r="W553" s="249" t="str">
        <f t="shared" ca="1" si="278"/>
        <v/>
      </c>
      <c r="X553" s="250"/>
      <c r="Y553" s="249"/>
      <c r="Z553" s="250"/>
      <c r="AA553" s="249"/>
      <c r="AB553" s="250"/>
      <c r="AC553" s="249"/>
      <c r="AD553" s="250"/>
      <c r="AE553" s="249"/>
      <c r="AF553" s="250"/>
      <c r="AG553" s="249"/>
      <c r="AH553" s="250"/>
      <c r="AI553" s="249"/>
      <c r="AJ553" s="250"/>
      <c r="AK553" s="249"/>
      <c r="AL553" s="250"/>
      <c r="AM553" s="249"/>
      <c r="AN553" s="250"/>
      <c r="AO553" s="249"/>
      <c r="AP553" s="250"/>
      <c r="AQ553" s="249"/>
      <c r="AR553" s="250"/>
      <c r="AS553" s="249"/>
      <c r="AT553" s="250"/>
      <c r="AU553" s="249"/>
      <c r="AV553" s="250"/>
      <c r="AW553" s="249"/>
      <c r="AX553" s="250"/>
      <c r="AY553" s="249"/>
      <c r="AZ553" s="250"/>
      <c r="BA553" s="249"/>
      <c r="BB553" s="250"/>
      <c r="BC553" s="249"/>
      <c r="BD553" s="250"/>
      <c r="BE553" s="249"/>
      <c r="BF553" s="250"/>
      <c r="BG553" s="249"/>
      <c r="BH553" s="250"/>
      <c r="BI553" s="249"/>
      <c r="BJ553" s="250"/>
      <c r="BK553" s="249"/>
    </row>
    <row r="554" spans="1:63" s="301" customFormat="1" ht="21" customHeight="1" x14ac:dyDescent="0.2">
      <c r="A554" s="245" t="e">
        <f t="shared" si="282"/>
        <v>#VALUE!</v>
      </c>
      <c r="B554" s="246" t="s">
        <v>1437</v>
      </c>
      <c r="C554" s="247">
        <f t="shared" ca="1" si="261"/>
        <v>8800.5</v>
      </c>
      <c r="D554" s="250">
        <f t="shared" ca="1" si="262"/>
        <v>29372</v>
      </c>
      <c r="E554" s="249">
        <f t="shared" ca="1" si="279"/>
        <v>0</v>
      </c>
      <c r="F554" s="250" t="str">
        <f t="shared" si="263"/>
        <v/>
      </c>
      <c r="G554" s="249" t="str">
        <f t="shared" si="280"/>
        <v/>
      </c>
      <c r="H554" s="250">
        <f t="shared" si="264"/>
        <v>11771</v>
      </c>
      <c r="I554" s="249">
        <f t="shared" ca="1" si="281"/>
        <v>0</v>
      </c>
      <c r="J554" s="250" t="str">
        <f t="shared" ca="1" si="265"/>
        <v/>
      </c>
      <c r="K554" s="249" t="str">
        <f t="shared" ca="1" si="266"/>
        <v/>
      </c>
      <c r="L554" s="250" t="str">
        <f t="shared" ca="1" si="267"/>
        <v/>
      </c>
      <c r="M554" s="249" t="str">
        <f t="shared" ca="1" si="268"/>
        <v/>
      </c>
      <c r="N554" s="250" t="str">
        <f t="shared" ca="1" si="269"/>
        <v/>
      </c>
      <c r="O554" s="249" t="str">
        <f t="shared" ca="1" si="270"/>
        <v/>
      </c>
      <c r="P554" s="250" t="str">
        <f t="shared" ca="1" si="271"/>
        <v/>
      </c>
      <c r="Q554" s="249" t="str">
        <f t="shared" ca="1" si="272"/>
        <v/>
      </c>
      <c r="R554" s="250" t="str">
        <f t="shared" ca="1" si="273"/>
        <v/>
      </c>
      <c r="S554" s="249" t="str">
        <f t="shared" ca="1" si="274"/>
        <v/>
      </c>
      <c r="T554" s="250" t="str">
        <f t="shared" ca="1" si="275"/>
        <v/>
      </c>
      <c r="U554" s="249" t="str">
        <f t="shared" ca="1" si="276"/>
        <v/>
      </c>
      <c r="V554" s="250" t="str">
        <f t="shared" ca="1" si="277"/>
        <v/>
      </c>
      <c r="W554" s="249" t="str">
        <f t="shared" ca="1" si="278"/>
        <v/>
      </c>
      <c r="X554" s="250"/>
      <c r="Y554" s="249"/>
      <c r="Z554" s="250"/>
      <c r="AA554" s="249"/>
      <c r="AB554" s="250"/>
      <c r="AC554" s="249"/>
      <c r="AD554" s="250"/>
      <c r="AE554" s="249"/>
      <c r="AF554" s="250"/>
      <c r="AG554" s="249"/>
      <c r="AH554" s="250"/>
      <c r="AI554" s="249"/>
      <c r="AJ554" s="250"/>
      <c r="AK554" s="249"/>
      <c r="AL554" s="250"/>
      <c r="AM554" s="249"/>
      <c r="AN554" s="250"/>
      <c r="AO554" s="249"/>
      <c r="AP554" s="250"/>
      <c r="AQ554" s="249"/>
      <c r="AR554" s="250"/>
      <c r="AS554" s="249"/>
      <c r="AT554" s="250"/>
      <c r="AU554" s="249"/>
      <c r="AV554" s="250"/>
      <c r="AW554" s="249"/>
      <c r="AX554" s="250"/>
      <c r="AY554" s="249"/>
      <c r="AZ554" s="250"/>
      <c r="BA554" s="249"/>
      <c r="BB554" s="250"/>
      <c r="BC554" s="249"/>
      <c r="BD554" s="250"/>
      <c r="BE554" s="249"/>
      <c r="BF554" s="250"/>
      <c r="BG554" s="249"/>
      <c r="BH554" s="250"/>
      <c r="BI554" s="249"/>
      <c r="BJ554" s="250"/>
      <c r="BK554" s="249"/>
    </row>
    <row r="555" spans="1:63" s="301" customFormat="1" ht="21" customHeight="1" x14ac:dyDescent="0.2">
      <c r="A555" s="245" t="e">
        <f t="shared" si="282"/>
        <v>#VALUE!</v>
      </c>
      <c r="B555" s="246" t="s">
        <v>1438</v>
      </c>
      <c r="C555" s="247">
        <f t="shared" ca="1" si="261"/>
        <v>62545</v>
      </c>
      <c r="D555" s="250">
        <f t="shared" ca="1" si="262"/>
        <v>179438</v>
      </c>
      <c r="E555" s="249">
        <f t="shared" ca="1" si="279"/>
        <v>0</v>
      </c>
      <c r="F555" s="250" t="str">
        <f t="shared" si="263"/>
        <v/>
      </c>
      <c r="G555" s="249" t="str">
        <f t="shared" si="280"/>
        <v/>
      </c>
      <c r="H555" s="250">
        <f t="shared" si="264"/>
        <v>54348</v>
      </c>
      <c r="I555" s="249">
        <f t="shared" ca="1" si="281"/>
        <v>0</v>
      </c>
      <c r="J555" s="250" t="str">
        <f t="shared" ca="1" si="265"/>
        <v/>
      </c>
      <c r="K555" s="249" t="str">
        <f t="shared" ca="1" si="266"/>
        <v/>
      </c>
      <c r="L555" s="250" t="str">
        <f t="shared" ca="1" si="267"/>
        <v/>
      </c>
      <c r="M555" s="249" t="str">
        <f t="shared" ca="1" si="268"/>
        <v/>
      </c>
      <c r="N555" s="250" t="str">
        <f t="shared" ca="1" si="269"/>
        <v/>
      </c>
      <c r="O555" s="249" t="str">
        <f t="shared" ca="1" si="270"/>
        <v/>
      </c>
      <c r="P555" s="250" t="str">
        <f t="shared" ca="1" si="271"/>
        <v/>
      </c>
      <c r="Q555" s="249" t="str">
        <f t="shared" ca="1" si="272"/>
        <v/>
      </c>
      <c r="R555" s="250" t="str">
        <f t="shared" ca="1" si="273"/>
        <v/>
      </c>
      <c r="S555" s="249" t="str">
        <f t="shared" ca="1" si="274"/>
        <v/>
      </c>
      <c r="T555" s="250" t="str">
        <f t="shared" ca="1" si="275"/>
        <v/>
      </c>
      <c r="U555" s="249" t="str">
        <f t="shared" ca="1" si="276"/>
        <v/>
      </c>
      <c r="V555" s="250" t="str">
        <f t="shared" ca="1" si="277"/>
        <v/>
      </c>
      <c r="W555" s="249" t="str">
        <f t="shared" ca="1" si="278"/>
        <v/>
      </c>
      <c r="X555" s="250"/>
      <c r="Y555" s="249"/>
      <c r="Z555" s="250"/>
      <c r="AA555" s="249"/>
      <c r="AB555" s="250"/>
      <c r="AC555" s="249"/>
      <c r="AD555" s="250"/>
      <c r="AE555" s="249"/>
      <c r="AF555" s="250"/>
      <c r="AG555" s="249"/>
      <c r="AH555" s="250"/>
      <c r="AI555" s="249"/>
      <c r="AJ555" s="250"/>
      <c r="AK555" s="249"/>
      <c r="AL555" s="250"/>
      <c r="AM555" s="249"/>
      <c r="AN555" s="250"/>
      <c r="AO555" s="249"/>
      <c r="AP555" s="250"/>
      <c r="AQ555" s="249"/>
      <c r="AR555" s="250"/>
      <c r="AS555" s="249"/>
      <c r="AT555" s="250"/>
      <c r="AU555" s="249"/>
      <c r="AV555" s="250"/>
      <c r="AW555" s="249"/>
      <c r="AX555" s="250"/>
      <c r="AY555" s="249"/>
      <c r="AZ555" s="250"/>
      <c r="BA555" s="249"/>
      <c r="BB555" s="250"/>
      <c r="BC555" s="249"/>
      <c r="BD555" s="250"/>
      <c r="BE555" s="249"/>
      <c r="BF555" s="250"/>
      <c r="BG555" s="249"/>
      <c r="BH555" s="250"/>
      <c r="BI555" s="249"/>
      <c r="BJ555" s="250"/>
      <c r="BK555" s="249"/>
    </row>
    <row r="556" spans="1:63" s="301" customFormat="1" ht="21" customHeight="1" x14ac:dyDescent="0.2">
      <c r="A556" s="245" t="e">
        <f t="shared" si="282"/>
        <v>#VALUE!</v>
      </c>
      <c r="B556" s="246" t="s">
        <v>1439</v>
      </c>
      <c r="C556" s="247">
        <f t="shared" ca="1" si="261"/>
        <v>21915</v>
      </c>
      <c r="D556" s="250">
        <f t="shared" ca="1" si="262"/>
        <v>71180</v>
      </c>
      <c r="E556" s="249">
        <f t="shared" ca="1" si="279"/>
        <v>0</v>
      </c>
      <c r="F556" s="250" t="str">
        <f t="shared" si="263"/>
        <v/>
      </c>
      <c r="G556" s="249" t="str">
        <f t="shared" si="280"/>
        <v/>
      </c>
      <c r="H556" s="250">
        <f t="shared" si="264"/>
        <v>27350</v>
      </c>
      <c r="I556" s="249">
        <f t="shared" ca="1" si="281"/>
        <v>0</v>
      </c>
      <c r="J556" s="250" t="str">
        <f t="shared" ca="1" si="265"/>
        <v/>
      </c>
      <c r="K556" s="249" t="str">
        <f t="shared" ca="1" si="266"/>
        <v/>
      </c>
      <c r="L556" s="250" t="str">
        <f t="shared" ca="1" si="267"/>
        <v/>
      </c>
      <c r="M556" s="249" t="str">
        <f t="shared" ca="1" si="268"/>
        <v/>
      </c>
      <c r="N556" s="250" t="str">
        <f t="shared" ca="1" si="269"/>
        <v/>
      </c>
      <c r="O556" s="249" t="str">
        <f t="shared" ca="1" si="270"/>
        <v/>
      </c>
      <c r="P556" s="250" t="str">
        <f t="shared" ca="1" si="271"/>
        <v/>
      </c>
      <c r="Q556" s="249" t="str">
        <f t="shared" ca="1" si="272"/>
        <v/>
      </c>
      <c r="R556" s="250" t="str">
        <f t="shared" ca="1" si="273"/>
        <v/>
      </c>
      <c r="S556" s="249" t="str">
        <f t="shared" ca="1" si="274"/>
        <v/>
      </c>
      <c r="T556" s="250" t="str">
        <f t="shared" ca="1" si="275"/>
        <v/>
      </c>
      <c r="U556" s="249" t="str">
        <f t="shared" ca="1" si="276"/>
        <v/>
      </c>
      <c r="V556" s="250" t="str">
        <f t="shared" ca="1" si="277"/>
        <v/>
      </c>
      <c r="W556" s="249" t="str">
        <f t="shared" ca="1" si="278"/>
        <v/>
      </c>
      <c r="X556" s="250"/>
      <c r="Y556" s="249"/>
      <c r="Z556" s="250"/>
      <c r="AA556" s="249"/>
      <c r="AB556" s="250"/>
      <c r="AC556" s="249"/>
      <c r="AD556" s="250"/>
      <c r="AE556" s="249"/>
      <c r="AF556" s="250"/>
      <c r="AG556" s="249"/>
      <c r="AH556" s="250"/>
      <c r="AI556" s="249"/>
      <c r="AJ556" s="250"/>
      <c r="AK556" s="249"/>
      <c r="AL556" s="250"/>
      <c r="AM556" s="249"/>
      <c r="AN556" s="250"/>
      <c r="AO556" s="249"/>
      <c r="AP556" s="250"/>
      <c r="AQ556" s="249"/>
      <c r="AR556" s="250"/>
      <c r="AS556" s="249"/>
      <c r="AT556" s="250"/>
      <c r="AU556" s="249"/>
      <c r="AV556" s="250"/>
      <c r="AW556" s="249"/>
      <c r="AX556" s="250"/>
      <c r="AY556" s="249"/>
      <c r="AZ556" s="250"/>
      <c r="BA556" s="249"/>
      <c r="BB556" s="250"/>
      <c r="BC556" s="249"/>
      <c r="BD556" s="250"/>
      <c r="BE556" s="249"/>
      <c r="BF556" s="250"/>
      <c r="BG556" s="249"/>
      <c r="BH556" s="250"/>
      <c r="BI556" s="249"/>
      <c r="BJ556" s="250"/>
      <c r="BK556" s="249"/>
    </row>
    <row r="557" spans="1:63" s="301" customFormat="1" ht="21" customHeight="1" x14ac:dyDescent="0.2">
      <c r="A557" s="245" t="e">
        <f t="shared" si="282"/>
        <v>#VALUE!</v>
      </c>
      <c r="B557" s="246" t="s">
        <v>1440</v>
      </c>
      <c r="C557" s="247">
        <f t="shared" ca="1" si="261"/>
        <v>118167</v>
      </c>
      <c r="D557" s="250">
        <f t="shared" ca="1" si="262"/>
        <v>326763</v>
      </c>
      <c r="E557" s="249">
        <f t="shared" ca="1" si="279"/>
        <v>0</v>
      </c>
      <c r="F557" s="250" t="str">
        <f t="shared" si="263"/>
        <v/>
      </c>
      <c r="G557" s="249" t="str">
        <f t="shared" si="280"/>
        <v/>
      </c>
      <c r="H557" s="250">
        <f t="shared" si="264"/>
        <v>90429</v>
      </c>
      <c r="I557" s="249">
        <f t="shared" ca="1" si="281"/>
        <v>0</v>
      </c>
      <c r="J557" s="250" t="str">
        <f t="shared" ca="1" si="265"/>
        <v/>
      </c>
      <c r="K557" s="249" t="str">
        <f t="shared" ca="1" si="266"/>
        <v/>
      </c>
      <c r="L557" s="250" t="str">
        <f t="shared" ca="1" si="267"/>
        <v/>
      </c>
      <c r="M557" s="249" t="str">
        <f t="shared" ca="1" si="268"/>
        <v/>
      </c>
      <c r="N557" s="250" t="str">
        <f t="shared" ca="1" si="269"/>
        <v/>
      </c>
      <c r="O557" s="249" t="str">
        <f t="shared" ca="1" si="270"/>
        <v/>
      </c>
      <c r="P557" s="250" t="str">
        <f t="shared" ca="1" si="271"/>
        <v/>
      </c>
      <c r="Q557" s="249" t="str">
        <f t="shared" ca="1" si="272"/>
        <v/>
      </c>
      <c r="R557" s="250" t="str">
        <f t="shared" ca="1" si="273"/>
        <v/>
      </c>
      <c r="S557" s="249" t="str">
        <f t="shared" ca="1" si="274"/>
        <v/>
      </c>
      <c r="T557" s="250" t="str">
        <f t="shared" ca="1" si="275"/>
        <v/>
      </c>
      <c r="U557" s="249" t="str">
        <f t="shared" ca="1" si="276"/>
        <v/>
      </c>
      <c r="V557" s="250" t="str">
        <f t="shared" ca="1" si="277"/>
        <v/>
      </c>
      <c r="W557" s="249" t="str">
        <f t="shared" ca="1" si="278"/>
        <v/>
      </c>
      <c r="X557" s="250"/>
      <c r="Y557" s="249"/>
      <c r="Z557" s="250"/>
      <c r="AA557" s="249"/>
      <c r="AB557" s="250"/>
      <c r="AC557" s="249"/>
      <c r="AD557" s="250"/>
      <c r="AE557" s="249"/>
      <c r="AF557" s="250"/>
      <c r="AG557" s="249"/>
      <c r="AH557" s="250"/>
      <c r="AI557" s="249"/>
      <c r="AJ557" s="250"/>
      <c r="AK557" s="249"/>
      <c r="AL557" s="250"/>
      <c r="AM557" s="249"/>
      <c r="AN557" s="250"/>
      <c r="AO557" s="249"/>
      <c r="AP557" s="250"/>
      <c r="AQ557" s="249"/>
      <c r="AR557" s="250"/>
      <c r="AS557" s="249"/>
      <c r="AT557" s="250"/>
      <c r="AU557" s="249"/>
      <c r="AV557" s="250"/>
      <c r="AW557" s="249"/>
      <c r="AX557" s="250"/>
      <c r="AY557" s="249"/>
      <c r="AZ557" s="250"/>
      <c r="BA557" s="249"/>
      <c r="BB557" s="250"/>
      <c r="BC557" s="249"/>
      <c r="BD557" s="250"/>
      <c r="BE557" s="249"/>
      <c r="BF557" s="250"/>
      <c r="BG557" s="249"/>
      <c r="BH557" s="250"/>
      <c r="BI557" s="249"/>
      <c r="BJ557" s="250"/>
      <c r="BK557" s="249"/>
    </row>
    <row r="558" spans="1:63" s="301" customFormat="1" ht="21" customHeight="1" x14ac:dyDescent="0.2">
      <c r="A558" s="245" t="e">
        <f t="shared" si="282"/>
        <v>#VALUE!</v>
      </c>
      <c r="B558" s="246" t="s">
        <v>1441</v>
      </c>
      <c r="C558" s="247">
        <f t="shared" ca="1" si="261"/>
        <v>354501</v>
      </c>
      <c r="D558" s="250">
        <f t="shared" ca="1" si="262"/>
        <v>980289</v>
      </c>
      <c r="E558" s="249">
        <f t="shared" ca="1" si="279"/>
        <v>0</v>
      </c>
      <c r="F558" s="250" t="str">
        <f t="shared" si="263"/>
        <v/>
      </c>
      <c r="G558" s="249" t="str">
        <f t="shared" si="280"/>
        <v/>
      </c>
      <c r="H558" s="250">
        <f t="shared" si="264"/>
        <v>271287</v>
      </c>
      <c r="I558" s="249">
        <f t="shared" ca="1" si="281"/>
        <v>0</v>
      </c>
      <c r="J558" s="250" t="str">
        <f t="shared" ca="1" si="265"/>
        <v/>
      </c>
      <c r="K558" s="249" t="str">
        <f t="shared" ca="1" si="266"/>
        <v/>
      </c>
      <c r="L558" s="250" t="str">
        <f t="shared" ca="1" si="267"/>
        <v/>
      </c>
      <c r="M558" s="249" t="str">
        <f t="shared" ca="1" si="268"/>
        <v/>
      </c>
      <c r="N558" s="250" t="str">
        <f t="shared" ca="1" si="269"/>
        <v/>
      </c>
      <c r="O558" s="249" t="str">
        <f t="shared" ca="1" si="270"/>
        <v/>
      </c>
      <c r="P558" s="250" t="str">
        <f t="shared" ca="1" si="271"/>
        <v/>
      </c>
      <c r="Q558" s="249" t="str">
        <f t="shared" ca="1" si="272"/>
        <v/>
      </c>
      <c r="R558" s="250" t="str">
        <f t="shared" ca="1" si="273"/>
        <v/>
      </c>
      <c r="S558" s="249" t="str">
        <f t="shared" ca="1" si="274"/>
        <v/>
      </c>
      <c r="T558" s="250" t="str">
        <f t="shared" ca="1" si="275"/>
        <v/>
      </c>
      <c r="U558" s="249" t="str">
        <f t="shared" ca="1" si="276"/>
        <v/>
      </c>
      <c r="V558" s="250" t="str">
        <f t="shared" ca="1" si="277"/>
        <v/>
      </c>
      <c r="W558" s="249" t="str">
        <f t="shared" ca="1" si="278"/>
        <v/>
      </c>
      <c r="X558" s="250"/>
      <c r="Y558" s="249"/>
      <c r="Z558" s="250"/>
      <c r="AA558" s="249"/>
      <c r="AB558" s="250"/>
      <c r="AC558" s="249"/>
      <c r="AD558" s="250"/>
      <c r="AE558" s="249"/>
      <c r="AF558" s="250"/>
      <c r="AG558" s="249"/>
      <c r="AH558" s="250"/>
      <c r="AI558" s="249"/>
      <c r="AJ558" s="250"/>
      <c r="AK558" s="249"/>
      <c r="AL558" s="250"/>
      <c r="AM558" s="249"/>
      <c r="AN558" s="250"/>
      <c r="AO558" s="249"/>
      <c r="AP558" s="250"/>
      <c r="AQ558" s="249"/>
      <c r="AR558" s="250"/>
      <c r="AS558" s="249"/>
      <c r="AT558" s="250"/>
      <c r="AU558" s="249"/>
      <c r="AV558" s="250"/>
      <c r="AW558" s="249"/>
      <c r="AX558" s="250"/>
      <c r="AY558" s="249"/>
      <c r="AZ558" s="250"/>
      <c r="BA558" s="249"/>
      <c r="BB558" s="250"/>
      <c r="BC558" s="249"/>
      <c r="BD558" s="250"/>
      <c r="BE558" s="249"/>
      <c r="BF558" s="250"/>
      <c r="BG558" s="249"/>
      <c r="BH558" s="250"/>
      <c r="BI558" s="249"/>
      <c r="BJ558" s="250"/>
      <c r="BK558" s="249"/>
    </row>
    <row r="559" spans="1:63" s="301" customFormat="1" ht="21" customHeight="1" x14ac:dyDescent="0.2">
      <c r="A559" s="245" t="e">
        <f t="shared" si="282"/>
        <v>#VALUE!</v>
      </c>
      <c r="B559" s="246" t="s">
        <v>1442</v>
      </c>
      <c r="C559" s="247">
        <f t="shared" ca="1" si="261"/>
        <v>33936</v>
      </c>
      <c r="D559" s="250">
        <f t="shared" ca="1" si="262"/>
        <v>89276</v>
      </c>
      <c r="E559" s="249">
        <f t="shared" ca="1" si="279"/>
        <v>0</v>
      </c>
      <c r="F559" s="250" t="str">
        <f t="shared" si="263"/>
        <v/>
      </c>
      <c r="G559" s="249" t="str">
        <f t="shared" si="280"/>
        <v/>
      </c>
      <c r="H559" s="250">
        <f t="shared" si="264"/>
        <v>21404</v>
      </c>
      <c r="I559" s="249">
        <f t="shared" ca="1" si="281"/>
        <v>0</v>
      </c>
      <c r="J559" s="250" t="str">
        <f t="shared" ca="1" si="265"/>
        <v/>
      </c>
      <c r="K559" s="249" t="str">
        <f t="shared" ca="1" si="266"/>
        <v/>
      </c>
      <c r="L559" s="250" t="str">
        <f t="shared" ca="1" si="267"/>
        <v/>
      </c>
      <c r="M559" s="249" t="str">
        <f t="shared" ca="1" si="268"/>
        <v/>
      </c>
      <c r="N559" s="250" t="str">
        <f t="shared" ca="1" si="269"/>
        <v/>
      </c>
      <c r="O559" s="249" t="str">
        <f t="shared" ca="1" si="270"/>
        <v/>
      </c>
      <c r="P559" s="250" t="str">
        <f t="shared" ca="1" si="271"/>
        <v/>
      </c>
      <c r="Q559" s="249" t="str">
        <f t="shared" ca="1" si="272"/>
        <v/>
      </c>
      <c r="R559" s="250" t="str">
        <f t="shared" ca="1" si="273"/>
        <v/>
      </c>
      <c r="S559" s="249" t="str">
        <f t="shared" ca="1" si="274"/>
        <v/>
      </c>
      <c r="T559" s="250" t="str">
        <f t="shared" ca="1" si="275"/>
        <v/>
      </c>
      <c r="U559" s="249" t="str">
        <f t="shared" ca="1" si="276"/>
        <v/>
      </c>
      <c r="V559" s="250" t="str">
        <f t="shared" ca="1" si="277"/>
        <v/>
      </c>
      <c r="W559" s="249" t="str">
        <f t="shared" ca="1" si="278"/>
        <v/>
      </c>
      <c r="X559" s="250"/>
      <c r="Y559" s="249"/>
      <c r="Z559" s="250"/>
      <c r="AA559" s="249"/>
      <c r="AB559" s="250"/>
      <c r="AC559" s="249"/>
      <c r="AD559" s="250"/>
      <c r="AE559" s="249"/>
      <c r="AF559" s="250"/>
      <c r="AG559" s="249"/>
      <c r="AH559" s="250"/>
      <c r="AI559" s="249"/>
      <c r="AJ559" s="250"/>
      <c r="AK559" s="249"/>
      <c r="AL559" s="250"/>
      <c r="AM559" s="249"/>
      <c r="AN559" s="250"/>
      <c r="AO559" s="249"/>
      <c r="AP559" s="250"/>
      <c r="AQ559" s="249"/>
      <c r="AR559" s="250"/>
      <c r="AS559" s="249"/>
      <c r="AT559" s="250"/>
      <c r="AU559" s="249"/>
      <c r="AV559" s="250"/>
      <c r="AW559" s="249"/>
      <c r="AX559" s="250"/>
      <c r="AY559" s="249"/>
      <c r="AZ559" s="250"/>
      <c r="BA559" s="249"/>
      <c r="BB559" s="250"/>
      <c r="BC559" s="249"/>
      <c r="BD559" s="250"/>
      <c r="BE559" s="249"/>
      <c r="BF559" s="250"/>
      <c r="BG559" s="249"/>
      <c r="BH559" s="250"/>
      <c r="BI559" s="249"/>
      <c r="BJ559" s="250"/>
      <c r="BK559" s="249"/>
    </row>
    <row r="560" spans="1:63" s="301" customFormat="1" ht="21" customHeight="1" x14ac:dyDescent="0.2">
      <c r="A560" s="245" t="e">
        <f t="shared" si="282"/>
        <v>#VALUE!</v>
      </c>
      <c r="B560" s="246" t="s">
        <v>1443</v>
      </c>
      <c r="C560" s="247">
        <f t="shared" ca="1" si="261"/>
        <v>4019284.5</v>
      </c>
      <c r="D560" s="250">
        <f t="shared" ca="1" si="262"/>
        <v>10623844</v>
      </c>
      <c r="E560" s="249">
        <f t="shared" ca="1" si="279"/>
        <v>0</v>
      </c>
      <c r="F560" s="250" t="str">
        <f t="shared" si="263"/>
        <v/>
      </c>
      <c r="G560" s="249" t="str">
        <f t="shared" si="280"/>
        <v/>
      </c>
      <c r="H560" s="250">
        <f t="shared" si="264"/>
        <v>2585275</v>
      </c>
      <c r="I560" s="249">
        <f t="shared" ca="1" si="281"/>
        <v>0</v>
      </c>
      <c r="J560" s="250" t="str">
        <f t="shared" ca="1" si="265"/>
        <v/>
      </c>
      <c r="K560" s="249" t="str">
        <f t="shared" ca="1" si="266"/>
        <v/>
      </c>
      <c r="L560" s="250" t="str">
        <f t="shared" ca="1" si="267"/>
        <v/>
      </c>
      <c r="M560" s="249" t="str">
        <f t="shared" ca="1" si="268"/>
        <v/>
      </c>
      <c r="N560" s="250" t="str">
        <f t="shared" ca="1" si="269"/>
        <v/>
      </c>
      <c r="O560" s="249" t="str">
        <f t="shared" ca="1" si="270"/>
        <v/>
      </c>
      <c r="P560" s="250" t="str">
        <f t="shared" ca="1" si="271"/>
        <v/>
      </c>
      <c r="Q560" s="249" t="str">
        <f t="shared" ca="1" si="272"/>
        <v/>
      </c>
      <c r="R560" s="250" t="str">
        <f t="shared" ca="1" si="273"/>
        <v/>
      </c>
      <c r="S560" s="249" t="str">
        <f t="shared" ca="1" si="274"/>
        <v/>
      </c>
      <c r="T560" s="250" t="str">
        <f t="shared" ca="1" si="275"/>
        <v/>
      </c>
      <c r="U560" s="249" t="str">
        <f t="shared" ca="1" si="276"/>
        <v/>
      </c>
      <c r="V560" s="250" t="str">
        <f t="shared" ca="1" si="277"/>
        <v/>
      </c>
      <c r="W560" s="249" t="str">
        <f t="shared" ca="1" si="278"/>
        <v/>
      </c>
      <c r="X560" s="250"/>
      <c r="Y560" s="249"/>
      <c r="Z560" s="250"/>
      <c r="AA560" s="249"/>
      <c r="AB560" s="250"/>
      <c r="AC560" s="249"/>
      <c r="AD560" s="250"/>
      <c r="AE560" s="249"/>
      <c r="AF560" s="250"/>
      <c r="AG560" s="249"/>
      <c r="AH560" s="250"/>
      <c r="AI560" s="249"/>
      <c r="AJ560" s="250"/>
      <c r="AK560" s="249"/>
      <c r="AL560" s="250"/>
      <c r="AM560" s="249"/>
      <c r="AN560" s="250"/>
      <c r="AO560" s="249"/>
      <c r="AP560" s="250"/>
      <c r="AQ560" s="249"/>
      <c r="AR560" s="250"/>
      <c r="AS560" s="249"/>
      <c r="AT560" s="250"/>
      <c r="AU560" s="249"/>
      <c r="AV560" s="250"/>
      <c r="AW560" s="249"/>
      <c r="AX560" s="250"/>
      <c r="AY560" s="249"/>
      <c r="AZ560" s="250"/>
      <c r="BA560" s="249"/>
      <c r="BB560" s="250"/>
      <c r="BC560" s="249"/>
      <c r="BD560" s="250"/>
      <c r="BE560" s="249"/>
      <c r="BF560" s="250"/>
      <c r="BG560" s="249"/>
      <c r="BH560" s="250"/>
      <c r="BI560" s="249"/>
      <c r="BJ560" s="250"/>
      <c r="BK560" s="249"/>
    </row>
    <row r="561" spans="1:63" s="301" customFormat="1" ht="21" customHeight="1" x14ac:dyDescent="0.2">
      <c r="A561" s="245" t="e">
        <f t="shared" si="282"/>
        <v>#VALUE!</v>
      </c>
      <c r="B561" s="246" t="s">
        <v>1444</v>
      </c>
      <c r="C561" s="247">
        <f t="shared" ca="1" si="261"/>
        <v>58603</v>
      </c>
      <c r="D561" s="250">
        <f t="shared" ca="1" si="262"/>
        <v>195926</v>
      </c>
      <c r="E561" s="249">
        <f t="shared" ca="1" si="279"/>
        <v>0</v>
      </c>
      <c r="F561" s="250" t="str">
        <f t="shared" si="263"/>
        <v/>
      </c>
      <c r="G561" s="249" t="str">
        <f t="shared" si="280"/>
        <v/>
      </c>
      <c r="H561" s="250">
        <f t="shared" si="264"/>
        <v>78720</v>
      </c>
      <c r="I561" s="249">
        <f t="shared" ca="1" si="281"/>
        <v>0</v>
      </c>
      <c r="J561" s="250" t="str">
        <f t="shared" ca="1" si="265"/>
        <v/>
      </c>
      <c r="K561" s="249" t="str">
        <f t="shared" ca="1" si="266"/>
        <v/>
      </c>
      <c r="L561" s="250" t="str">
        <f t="shared" ca="1" si="267"/>
        <v/>
      </c>
      <c r="M561" s="249" t="str">
        <f t="shared" ca="1" si="268"/>
        <v/>
      </c>
      <c r="N561" s="250" t="str">
        <f t="shared" ca="1" si="269"/>
        <v/>
      </c>
      <c r="O561" s="249" t="str">
        <f t="shared" ca="1" si="270"/>
        <v/>
      </c>
      <c r="P561" s="250" t="str">
        <f t="shared" ca="1" si="271"/>
        <v/>
      </c>
      <c r="Q561" s="249" t="str">
        <f t="shared" ca="1" si="272"/>
        <v/>
      </c>
      <c r="R561" s="250" t="str">
        <f t="shared" ca="1" si="273"/>
        <v/>
      </c>
      <c r="S561" s="249" t="str">
        <f t="shared" ca="1" si="274"/>
        <v/>
      </c>
      <c r="T561" s="250" t="str">
        <f t="shared" ca="1" si="275"/>
        <v/>
      </c>
      <c r="U561" s="249" t="str">
        <f t="shared" ca="1" si="276"/>
        <v/>
      </c>
      <c r="V561" s="250" t="str">
        <f t="shared" ca="1" si="277"/>
        <v/>
      </c>
      <c r="W561" s="249" t="str">
        <f t="shared" ca="1" si="278"/>
        <v/>
      </c>
      <c r="X561" s="250"/>
      <c r="Y561" s="249"/>
      <c r="Z561" s="250"/>
      <c r="AA561" s="249"/>
      <c r="AB561" s="250"/>
      <c r="AC561" s="249"/>
      <c r="AD561" s="250"/>
      <c r="AE561" s="249"/>
      <c r="AF561" s="250"/>
      <c r="AG561" s="249"/>
      <c r="AH561" s="250"/>
      <c r="AI561" s="249"/>
      <c r="AJ561" s="250"/>
      <c r="AK561" s="249"/>
      <c r="AL561" s="250"/>
      <c r="AM561" s="249"/>
      <c r="AN561" s="250"/>
      <c r="AO561" s="249"/>
      <c r="AP561" s="250"/>
      <c r="AQ561" s="249"/>
      <c r="AR561" s="250"/>
      <c r="AS561" s="249"/>
      <c r="AT561" s="250"/>
      <c r="AU561" s="249"/>
      <c r="AV561" s="250"/>
      <c r="AW561" s="249"/>
      <c r="AX561" s="250"/>
      <c r="AY561" s="249"/>
      <c r="AZ561" s="250"/>
      <c r="BA561" s="249"/>
      <c r="BB561" s="250"/>
      <c r="BC561" s="249"/>
      <c r="BD561" s="250"/>
      <c r="BE561" s="249"/>
      <c r="BF561" s="250"/>
      <c r="BG561" s="249"/>
      <c r="BH561" s="250"/>
      <c r="BI561" s="249"/>
      <c r="BJ561" s="250"/>
      <c r="BK561" s="249"/>
    </row>
    <row r="562" spans="1:63" s="301" customFormat="1" ht="21" customHeight="1" x14ac:dyDescent="0.2">
      <c r="A562" s="245" t="e">
        <f t="shared" si="282"/>
        <v>#VALUE!</v>
      </c>
      <c r="B562" s="246" t="s">
        <v>1445</v>
      </c>
      <c r="C562" s="247">
        <f t="shared" ca="1" si="261"/>
        <v>44736</v>
      </c>
      <c r="D562" s="250">
        <f t="shared" ca="1" si="262"/>
        <v>146962</v>
      </c>
      <c r="E562" s="249">
        <f t="shared" ca="1" si="279"/>
        <v>0</v>
      </c>
      <c r="F562" s="250" t="str">
        <f t="shared" si="263"/>
        <v/>
      </c>
      <c r="G562" s="249" t="str">
        <f t="shared" si="280"/>
        <v/>
      </c>
      <c r="H562" s="250">
        <f t="shared" si="264"/>
        <v>57490</v>
      </c>
      <c r="I562" s="249">
        <f t="shared" ca="1" si="281"/>
        <v>0</v>
      </c>
      <c r="J562" s="250" t="str">
        <f t="shared" ca="1" si="265"/>
        <v/>
      </c>
      <c r="K562" s="249" t="str">
        <f t="shared" ca="1" si="266"/>
        <v/>
      </c>
      <c r="L562" s="250" t="str">
        <f t="shared" ca="1" si="267"/>
        <v/>
      </c>
      <c r="M562" s="249" t="str">
        <f t="shared" ca="1" si="268"/>
        <v/>
      </c>
      <c r="N562" s="250" t="str">
        <f t="shared" ca="1" si="269"/>
        <v/>
      </c>
      <c r="O562" s="249" t="str">
        <f t="shared" ca="1" si="270"/>
        <v/>
      </c>
      <c r="P562" s="250" t="str">
        <f t="shared" ca="1" si="271"/>
        <v/>
      </c>
      <c r="Q562" s="249" t="str">
        <f t="shared" ca="1" si="272"/>
        <v/>
      </c>
      <c r="R562" s="250" t="str">
        <f t="shared" ca="1" si="273"/>
        <v/>
      </c>
      <c r="S562" s="249" t="str">
        <f t="shared" ca="1" si="274"/>
        <v/>
      </c>
      <c r="T562" s="250" t="str">
        <f t="shared" ca="1" si="275"/>
        <v/>
      </c>
      <c r="U562" s="249" t="str">
        <f t="shared" ca="1" si="276"/>
        <v/>
      </c>
      <c r="V562" s="250" t="str">
        <f t="shared" ca="1" si="277"/>
        <v/>
      </c>
      <c r="W562" s="249" t="str">
        <f t="shared" ca="1" si="278"/>
        <v/>
      </c>
      <c r="X562" s="250"/>
      <c r="Y562" s="249"/>
      <c r="Z562" s="250"/>
      <c r="AA562" s="249"/>
      <c r="AB562" s="250"/>
      <c r="AC562" s="249"/>
      <c r="AD562" s="250"/>
      <c r="AE562" s="249"/>
      <c r="AF562" s="250"/>
      <c r="AG562" s="249"/>
      <c r="AH562" s="250"/>
      <c r="AI562" s="249"/>
      <c r="AJ562" s="250"/>
      <c r="AK562" s="249"/>
      <c r="AL562" s="250"/>
      <c r="AM562" s="249"/>
      <c r="AN562" s="250"/>
      <c r="AO562" s="249"/>
      <c r="AP562" s="250"/>
      <c r="AQ562" s="249"/>
      <c r="AR562" s="250"/>
      <c r="AS562" s="249"/>
      <c r="AT562" s="250"/>
      <c r="AU562" s="249"/>
      <c r="AV562" s="250"/>
      <c r="AW562" s="249"/>
      <c r="AX562" s="250"/>
      <c r="AY562" s="249"/>
      <c r="AZ562" s="250"/>
      <c r="BA562" s="249"/>
      <c r="BB562" s="250"/>
      <c r="BC562" s="249"/>
      <c r="BD562" s="250"/>
      <c r="BE562" s="249"/>
      <c r="BF562" s="250"/>
      <c r="BG562" s="249"/>
      <c r="BH562" s="250"/>
      <c r="BI562" s="249"/>
      <c r="BJ562" s="250"/>
      <c r="BK562" s="249"/>
    </row>
    <row r="563" spans="1:63" s="301" customFormat="1" ht="21" customHeight="1" x14ac:dyDescent="0.2">
      <c r="A563" s="245" t="e">
        <f t="shared" si="282"/>
        <v>#VALUE!</v>
      </c>
      <c r="B563" s="246" t="s">
        <v>1446</v>
      </c>
      <c r="C563" s="247">
        <f t="shared" ca="1" si="261"/>
        <v>3191595</v>
      </c>
      <c r="D563" s="250">
        <f t="shared" ca="1" si="262"/>
        <v>9616530</v>
      </c>
      <c r="E563" s="249">
        <f t="shared" ca="1" si="279"/>
        <v>0</v>
      </c>
      <c r="F563" s="250" t="str">
        <f t="shared" si="263"/>
        <v/>
      </c>
      <c r="G563" s="249" t="str">
        <f t="shared" si="280"/>
        <v/>
      </c>
      <c r="H563" s="250">
        <f t="shared" si="264"/>
        <v>3233340</v>
      </c>
      <c r="I563" s="249">
        <f t="shared" ca="1" si="281"/>
        <v>0</v>
      </c>
      <c r="J563" s="250" t="str">
        <f t="shared" ca="1" si="265"/>
        <v/>
      </c>
      <c r="K563" s="249" t="str">
        <f t="shared" ca="1" si="266"/>
        <v/>
      </c>
      <c r="L563" s="250" t="str">
        <f t="shared" ca="1" si="267"/>
        <v/>
      </c>
      <c r="M563" s="249" t="str">
        <f t="shared" ca="1" si="268"/>
        <v/>
      </c>
      <c r="N563" s="250" t="str">
        <f t="shared" ca="1" si="269"/>
        <v/>
      </c>
      <c r="O563" s="249" t="str">
        <f t="shared" ca="1" si="270"/>
        <v/>
      </c>
      <c r="P563" s="250" t="str">
        <f t="shared" ca="1" si="271"/>
        <v/>
      </c>
      <c r="Q563" s="249" t="str">
        <f t="shared" ca="1" si="272"/>
        <v/>
      </c>
      <c r="R563" s="250" t="str">
        <f t="shared" ca="1" si="273"/>
        <v/>
      </c>
      <c r="S563" s="249" t="str">
        <f t="shared" ca="1" si="274"/>
        <v/>
      </c>
      <c r="T563" s="250" t="str">
        <f t="shared" ca="1" si="275"/>
        <v/>
      </c>
      <c r="U563" s="249" t="str">
        <f t="shared" ca="1" si="276"/>
        <v/>
      </c>
      <c r="V563" s="250" t="str">
        <f t="shared" ca="1" si="277"/>
        <v/>
      </c>
      <c r="W563" s="249" t="str">
        <f t="shared" ca="1" si="278"/>
        <v/>
      </c>
      <c r="X563" s="250"/>
      <c r="Y563" s="249"/>
      <c r="Z563" s="250"/>
      <c r="AA563" s="249"/>
      <c r="AB563" s="250"/>
      <c r="AC563" s="249"/>
      <c r="AD563" s="250"/>
      <c r="AE563" s="249"/>
      <c r="AF563" s="250"/>
      <c r="AG563" s="249"/>
      <c r="AH563" s="250"/>
      <c r="AI563" s="249"/>
      <c r="AJ563" s="250"/>
      <c r="AK563" s="249"/>
      <c r="AL563" s="250"/>
      <c r="AM563" s="249"/>
      <c r="AN563" s="250"/>
      <c r="AO563" s="249"/>
      <c r="AP563" s="250"/>
      <c r="AQ563" s="249"/>
      <c r="AR563" s="250"/>
      <c r="AS563" s="249"/>
      <c r="AT563" s="250"/>
      <c r="AU563" s="249"/>
      <c r="AV563" s="250"/>
      <c r="AW563" s="249"/>
      <c r="AX563" s="250"/>
      <c r="AY563" s="249"/>
      <c r="AZ563" s="250"/>
      <c r="BA563" s="249"/>
      <c r="BB563" s="250"/>
      <c r="BC563" s="249"/>
      <c r="BD563" s="250"/>
      <c r="BE563" s="249"/>
      <c r="BF563" s="250"/>
      <c r="BG563" s="249"/>
      <c r="BH563" s="250"/>
      <c r="BI563" s="249"/>
      <c r="BJ563" s="250"/>
      <c r="BK563" s="249"/>
    </row>
    <row r="564" spans="1:63" s="301" customFormat="1" ht="21" customHeight="1" x14ac:dyDescent="0.2">
      <c r="A564" s="245" t="e">
        <f t="shared" si="282"/>
        <v>#VALUE!</v>
      </c>
      <c r="B564" s="246" t="s">
        <v>1447</v>
      </c>
      <c r="C564" s="247">
        <f t="shared" ca="1" si="261"/>
        <v>445672</v>
      </c>
      <c r="D564" s="250">
        <f t="shared" ca="1" si="262"/>
        <v>1903386</v>
      </c>
      <c r="E564" s="249">
        <f t="shared" ca="1" si="279"/>
        <v>0</v>
      </c>
      <c r="F564" s="250" t="str">
        <f t="shared" si="263"/>
        <v/>
      </c>
      <c r="G564" s="249" t="str">
        <f t="shared" si="280"/>
        <v/>
      </c>
      <c r="H564" s="250">
        <f t="shared" si="264"/>
        <v>1012042</v>
      </c>
      <c r="I564" s="249">
        <f t="shared" ca="1" si="281"/>
        <v>0</v>
      </c>
      <c r="J564" s="250" t="str">
        <f t="shared" ca="1" si="265"/>
        <v/>
      </c>
      <c r="K564" s="249" t="str">
        <f t="shared" ca="1" si="266"/>
        <v/>
      </c>
      <c r="L564" s="250" t="str">
        <f t="shared" ca="1" si="267"/>
        <v/>
      </c>
      <c r="M564" s="249" t="str">
        <f t="shared" ca="1" si="268"/>
        <v/>
      </c>
      <c r="N564" s="250" t="str">
        <f t="shared" ca="1" si="269"/>
        <v/>
      </c>
      <c r="O564" s="249" t="str">
        <f t="shared" ca="1" si="270"/>
        <v/>
      </c>
      <c r="P564" s="250" t="str">
        <f t="shared" ca="1" si="271"/>
        <v/>
      </c>
      <c r="Q564" s="249" t="str">
        <f t="shared" ca="1" si="272"/>
        <v/>
      </c>
      <c r="R564" s="250" t="str">
        <f t="shared" ca="1" si="273"/>
        <v/>
      </c>
      <c r="S564" s="249" t="str">
        <f t="shared" ca="1" si="274"/>
        <v/>
      </c>
      <c r="T564" s="250" t="str">
        <f t="shared" ca="1" si="275"/>
        <v/>
      </c>
      <c r="U564" s="249" t="str">
        <f t="shared" ca="1" si="276"/>
        <v/>
      </c>
      <c r="V564" s="250" t="str">
        <f t="shared" ca="1" si="277"/>
        <v/>
      </c>
      <c r="W564" s="249" t="str">
        <f t="shared" ca="1" si="278"/>
        <v/>
      </c>
      <c r="X564" s="250"/>
      <c r="Y564" s="249"/>
      <c r="Z564" s="250"/>
      <c r="AA564" s="249"/>
      <c r="AB564" s="250"/>
      <c r="AC564" s="249"/>
      <c r="AD564" s="250"/>
      <c r="AE564" s="249"/>
      <c r="AF564" s="250"/>
      <c r="AG564" s="249"/>
      <c r="AH564" s="250"/>
      <c r="AI564" s="249"/>
      <c r="AJ564" s="250"/>
      <c r="AK564" s="249"/>
      <c r="AL564" s="250"/>
      <c r="AM564" s="249"/>
      <c r="AN564" s="250"/>
      <c r="AO564" s="249"/>
      <c r="AP564" s="250"/>
      <c r="AQ564" s="249"/>
      <c r="AR564" s="250"/>
      <c r="AS564" s="249"/>
      <c r="AT564" s="250"/>
      <c r="AU564" s="249"/>
      <c r="AV564" s="250"/>
      <c r="AW564" s="249"/>
      <c r="AX564" s="250"/>
      <c r="AY564" s="249"/>
      <c r="AZ564" s="250"/>
      <c r="BA564" s="249"/>
      <c r="BB564" s="250"/>
      <c r="BC564" s="249"/>
      <c r="BD564" s="250"/>
      <c r="BE564" s="249"/>
      <c r="BF564" s="250"/>
      <c r="BG564" s="249"/>
      <c r="BH564" s="250"/>
      <c r="BI564" s="249"/>
      <c r="BJ564" s="250"/>
      <c r="BK564" s="249"/>
    </row>
    <row r="565" spans="1:63" s="301" customFormat="1" ht="21" customHeight="1" x14ac:dyDescent="0.2">
      <c r="A565" s="245" t="e">
        <f t="shared" si="282"/>
        <v>#VALUE!</v>
      </c>
      <c r="B565" s="246" t="s">
        <v>1448</v>
      </c>
      <c r="C565" s="247">
        <f t="shared" ca="1" si="261"/>
        <v>27427.5</v>
      </c>
      <c r="D565" s="250">
        <f t="shared" ca="1" si="262"/>
        <v>286480</v>
      </c>
      <c r="E565" s="249">
        <f t="shared" ca="1" si="279"/>
        <v>0</v>
      </c>
      <c r="F565" s="250" t="str">
        <f t="shared" si="263"/>
        <v/>
      </c>
      <c r="G565" s="249" t="str">
        <f t="shared" si="280"/>
        <v/>
      </c>
      <c r="H565" s="250">
        <f t="shared" si="264"/>
        <v>231625</v>
      </c>
      <c r="I565" s="249">
        <f t="shared" ca="1" si="281"/>
        <v>0</v>
      </c>
      <c r="J565" s="250" t="str">
        <f t="shared" ca="1" si="265"/>
        <v/>
      </c>
      <c r="K565" s="249" t="str">
        <f t="shared" ca="1" si="266"/>
        <v/>
      </c>
      <c r="L565" s="250" t="str">
        <f t="shared" ca="1" si="267"/>
        <v/>
      </c>
      <c r="M565" s="249" t="str">
        <f t="shared" ca="1" si="268"/>
        <v/>
      </c>
      <c r="N565" s="250" t="str">
        <f t="shared" ca="1" si="269"/>
        <v/>
      </c>
      <c r="O565" s="249" t="str">
        <f t="shared" ca="1" si="270"/>
        <v/>
      </c>
      <c r="P565" s="250" t="str">
        <f t="shared" ca="1" si="271"/>
        <v/>
      </c>
      <c r="Q565" s="249" t="str">
        <f t="shared" ca="1" si="272"/>
        <v/>
      </c>
      <c r="R565" s="250" t="str">
        <f t="shared" ca="1" si="273"/>
        <v/>
      </c>
      <c r="S565" s="249" t="str">
        <f t="shared" ca="1" si="274"/>
        <v/>
      </c>
      <c r="T565" s="250" t="str">
        <f t="shared" ca="1" si="275"/>
        <v/>
      </c>
      <c r="U565" s="249" t="str">
        <f t="shared" ca="1" si="276"/>
        <v/>
      </c>
      <c r="V565" s="250" t="str">
        <f t="shared" ca="1" si="277"/>
        <v/>
      </c>
      <c r="W565" s="249" t="str">
        <f t="shared" ca="1" si="278"/>
        <v/>
      </c>
      <c r="X565" s="250"/>
      <c r="Y565" s="249"/>
      <c r="Z565" s="250"/>
      <c r="AA565" s="249"/>
      <c r="AB565" s="250"/>
      <c r="AC565" s="249"/>
      <c r="AD565" s="250"/>
      <c r="AE565" s="249"/>
      <c r="AF565" s="250"/>
      <c r="AG565" s="249"/>
      <c r="AH565" s="250"/>
      <c r="AI565" s="249"/>
      <c r="AJ565" s="250"/>
      <c r="AK565" s="249"/>
      <c r="AL565" s="250"/>
      <c r="AM565" s="249"/>
      <c r="AN565" s="250"/>
      <c r="AO565" s="249"/>
      <c r="AP565" s="250"/>
      <c r="AQ565" s="249"/>
      <c r="AR565" s="250"/>
      <c r="AS565" s="249"/>
      <c r="AT565" s="250"/>
      <c r="AU565" s="249"/>
      <c r="AV565" s="250"/>
      <c r="AW565" s="249"/>
      <c r="AX565" s="250"/>
      <c r="AY565" s="249"/>
      <c r="AZ565" s="250"/>
      <c r="BA565" s="249"/>
      <c r="BB565" s="250"/>
      <c r="BC565" s="249"/>
      <c r="BD565" s="250"/>
      <c r="BE565" s="249"/>
      <c r="BF565" s="250"/>
      <c r="BG565" s="249"/>
      <c r="BH565" s="250"/>
      <c r="BI565" s="249"/>
      <c r="BJ565" s="250"/>
      <c r="BK565" s="249"/>
    </row>
    <row r="566" spans="1:63" s="301" customFormat="1" ht="21" customHeight="1" x14ac:dyDescent="0.2">
      <c r="A566" s="245" t="e">
        <f t="shared" si="282"/>
        <v>#VALUE!</v>
      </c>
      <c r="B566" s="246" t="s">
        <v>1449</v>
      </c>
      <c r="C566" s="247">
        <f t="shared" ca="1" si="261"/>
        <v>37296</v>
      </c>
      <c r="D566" s="250">
        <f t="shared" ca="1" si="262"/>
        <v>193056</v>
      </c>
      <c r="E566" s="249">
        <f t="shared" ca="1" si="279"/>
        <v>0</v>
      </c>
      <c r="F566" s="250" t="str">
        <f t="shared" si="263"/>
        <v/>
      </c>
      <c r="G566" s="249" t="str">
        <f t="shared" si="280"/>
        <v/>
      </c>
      <c r="H566" s="250">
        <f t="shared" si="264"/>
        <v>118464</v>
      </c>
      <c r="I566" s="249">
        <f t="shared" ca="1" si="281"/>
        <v>0</v>
      </c>
      <c r="J566" s="250" t="str">
        <f t="shared" ca="1" si="265"/>
        <v/>
      </c>
      <c r="K566" s="249" t="str">
        <f t="shared" ca="1" si="266"/>
        <v/>
      </c>
      <c r="L566" s="250" t="str">
        <f t="shared" ca="1" si="267"/>
        <v/>
      </c>
      <c r="M566" s="249" t="str">
        <f t="shared" ca="1" si="268"/>
        <v/>
      </c>
      <c r="N566" s="250" t="str">
        <f t="shared" ca="1" si="269"/>
        <v/>
      </c>
      <c r="O566" s="249" t="str">
        <f t="shared" ca="1" si="270"/>
        <v/>
      </c>
      <c r="P566" s="250" t="str">
        <f t="shared" ca="1" si="271"/>
        <v/>
      </c>
      <c r="Q566" s="249" t="str">
        <f t="shared" ca="1" si="272"/>
        <v/>
      </c>
      <c r="R566" s="250" t="str">
        <f t="shared" ca="1" si="273"/>
        <v/>
      </c>
      <c r="S566" s="249" t="str">
        <f t="shared" ca="1" si="274"/>
        <v/>
      </c>
      <c r="T566" s="250" t="str">
        <f t="shared" ca="1" si="275"/>
        <v/>
      </c>
      <c r="U566" s="249" t="str">
        <f t="shared" ca="1" si="276"/>
        <v/>
      </c>
      <c r="V566" s="250" t="str">
        <f t="shared" ca="1" si="277"/>
        <v/>
      </c>
      <c r="W566" s="249" t="str">
        <f t="shared" ca="1" si="278"/>
        <v/>
      </c>
      <c r="X566" s="250"/>
      <c r="Y566" s="249"/>
      <c r="Z566" s="250"/>
      <c r="AA566" s="249"/>
      <c r="AB566" s="250"/>
      <c r="AC566" s="249"/>
      <c r="AD566" s="250"/>
      <c r="AE566" s="249"/>
      <c r="AF566" s="250"/>
      <c r="AG566" s="249"/>
      <c r="AH566" s="250"/>
      <c r="AI566" s="249"/>
      <c r="AJ566" s="250"/>
      <c r="AK566" s="249"/>
      <c r="AL566" s="250"/>
      <c r="AM566" s="249"/>
      <c r="AN566" s="250"/>
      <c r="AO566" s="249"/>
      <c r="AP566" s="250"/>
      <c r="AQ566" s="249"/>
      <c r="AR566" s="250"/>
      <c r="AS566" s="249"/>
      <c r="AT566" s="250"/>
      <c r="AU566" s="249"/>
      <c r="AV566" s="250"/>
      <c r="AW566" s="249"/>
      <c r="AX566" s="250"/>
      <c r="AY566" s="249"/>
      <c r="AZ566" s="250"/>
      <c r="BA566" s="249"/>
      <c r="BB566" s="250"/>
      <c r="BC566" s="249"/>
      <c r="BD566" s="250"/>
      <c r="BE566" s="249"/>
      <c r="BF566" s="250"/>
      <c r="BG566" s="249"/>
      <c r="BH566" s="250"/>
      <c r="BI566" s="249"/>
      <c r="BJ566" s="250"/>
      <c r="BK566" s="249"/>
    </row>
    <row r="567" spans="1:63" s="301" customFormat="1" ht="21" customHeight="1" x14ac:dyDescent="0.2">
      <c r="A567" s="245" t="e">
        <f t="shared" si="282"/>
        <v>#VALUE!</v>
      </c>
      <c r="B567" s="246" t="s">
        <v>1450</v>
      </c>
      <c r="C567" s="247">
        <f t="shared" ca="1" si="261"/>
        <v>4531.5</v>
      </c>
      <c r="D567" s="250">
        <f t="shared" ca="1" si="262"/>
        <v>64449</v>
      </c>
      <c r="E567" s="249">
        <f t="shared" ca="1" si="279"/>
        <v>0</v>
      </c>
      <c r="F567" s="250" t="str">
        <f t="shared" si="263"/>
        <v/>
      </c>
      <c r="G567" s="249" t="str">
        <f t="shared" si="280"/>
        <v/>
      </c>
      <c r="H567" s="250">
        <f t="shared" si="264"/>
        <v>55386</v>
      </c>
      <c r="I567" s="249">
        <f t="shared" ca="1" si="281"/>
        <v>0</v>
      </c>
      <c r="J567" s="250" t="str">
        <f t="shared" ca="1" si="265"/>
        <v/>
      </c>
      <c r="K567" s="249" t="str">
        <f t="shared" ca="1" si="266"/>
        <v/>
      </c>
      <c r="L567" s="250" t="str">
        <f t="shared" ca="1" si="267"/>
        <v/>
      </c>
      <c r="M567" s="249" t="str">
        <f t="shared" ca="1" si="268"/>
        <v/>
      </c>
      <c r="N567" s="250" t="str">
        <f t="shared" ca="1" si="269"/>
        <v/>
      </c>
      <c r="O567" s="249" t="str">
        <f t="shared" ca="1" si="270"/>
        <v/>
      </c>
      <c r="P567" s="250" t="str">
        <f t="shared" ca="1" si="271"/>
        <v/>
      </c>
      <c r="Q567" s="249" t="str">
        <f t="shared" ca="1" si="272"/>
        <v/>
      </c>
      <c r="R567" s="250" t="str">
        <f t="shared" ca="1" si="273"/>
        <v/>
      </c>
      <c r="S567" s="249" t="str">
        <f t="shared" ca="1" si="274"/>
        <v/>
      </c>
      <c r="T567" s="250" t="str">
        <f t="shared" ca="1" si="275"/>
        <v/>
      </c>
      <c r="U567" s="249" t="str">
        <f t="shared" ca="1" si="276"/>
        <v/>
      </c>
      <c r="V567" s="250" t="str">
        <f t="shared" ca="1" si="277"/>
        <v/>
      </c>
      <c r="W567" s="249" t="str">
        <f t="shared" ca="1" si="278"/>
        <v/>
      </c>
      <c r="X567" s="250"/>
      <c r="Y567" s="249"/>
      <c r="Z567" s="250"/>
      <c r="AA567" s="249"/>
      <c r="AB567" s="250"/>
      <c r="AC567" s="249"/>
      <c r="AD567" s="250"/>
      <c r="AE567" s="249"/>
      <c r="AF567" s="250"/>
      <c r="AG567" s="249"/>
      <c r="AH567" s="250"/>
      <c r="AI567" s="249"/>
      <c r="AJ567" s="250"/>
      <c r="AK567" s="249"/>
      <c r="AL567" s="250"/>
      <c r="AM567" s="249"/>
      <c r="AN567" s="250"/>
      <c r="AO567" s="249"/>
      <c r="AP567" s="250"/>
      <c r="AQ567" s="249"/>
      <c r="AR567" s="250"/>
      <c r="AS567" s="249"/>
      <c r="AT567" s="250"/>
      <c r="AU567" s="249"/>
      <c r="AV567" s="250"/>
      <c r="AW567" s="249"/>
      <c r="AX567" s="250"/>
      <c r="AY567" s="249"/>
      <c r="AZ567" s="250"/>
      <c r="BA567" s="249"/>
      <c r="BB567" s="250"/>
      <c r="BC567" s="249"/>
      <c r="BD567" s="250"/>
      <c r="BE567" s="249"/>
      <c r="BF567" s="250"/>
      <c r="BG567" s="249"/>
      <c r="BH567" s="250"/>
      <c r="BI567" s="249"/>
      <c r="BJ567" s="250"/>
      <c r="BK567" s="249"/>
    </row>
    <row r="568" spans="1:63" s="301" customFormat="1" ht="21" customHeight="1" x14ac:dyDescent="0.2">
      <c r="A568" s="245" t="e">
        <f t="shared" si="282"/>
        <v>#VALUE!</v>
      </c>
      <c r="B568" s="246" t="s">
        <v>1451</v>
      </c>
      <c r="C568" s="247">
        <f t="shared" ca="1" si="261"/>
        <v>6471105</v>
      </c>
      <c r="D568" s="250">
        <f t="shared" ca="1" si="262"/>
        <v>19016487</v>
      </c>
      <c r="E568" s="249">
        <f t="shared" ca="1" si="279"/>
        <v>0</v>
      </c>
      <c r="F568" s="250" t="str">
        <f t="shared" si="263"/>
        <v/>
      </c>
      <c r="G568" s="249" t="str">
        <f t="shared" si="280"/>
        <v/>
      </c>
      <c r="H568" s="250">
        <f t="shared" si="264"/>
        <v>6074277</v>
      </c>
      <c r="I568" s="249">
        <f t="shared" ca="1" si="281"/>
        <v>0</v>
      </c>
      <c r="J568" s="250" t="str">
        <f t="shared" ca="1" si="265"/>
        <v/>
      </c>
      <c r="K568" s="249" t="str">
        <f t="shared" ca="1" si="266"/>
        <v/>
      </c>
      <c r="L568" s="250" t="str">
        <f t="shared" ca="1" si="267"/>
        <v/>
      </c>
      <c r="M568" s="249" t="str">
        <f t="shared" ca="1" si="268"/>
        <v/>
      </c>
      <c r="N568" s="250" t="str">
        <f t="shared" ca="1" si="269"/>
        <v/>
      </c>
      <c r="O568" s="249" t="str">
        <f t="shared" ca="1" si="270"/>
        <v/>
      </c>
      <c r="P568" s="250" t="str">
        <f t="shared" ca="1" si="271"/>
        <v/>
      </c>
      <c r="Q568" s="249" t="str">
        <f t="shared" ca="1" si="272"/>
        <v/>
      </c>
      <c r="R568" s="250" t="str">
        <f t="shared" ca="1" si="273"/>
        <v/>
      </c>
      <c r="S568" s="249" t="str">
        <f t="shared" ca="1" si="274"/>
        <v/>
      </c>
      <c r="T568" s="250" t="str">
        <f t="shared" ca="1" si="275"/>
        <v/>
      </c>
      <c r="U568" s="249" t="str">
        <f t="shared" ca="1" si="276"/>
        <v/>
      </c>
      <c r="V568" s="250" t="str">
        <f t="shared" ca="1" si="277"/>
        <v/>
      </c>
      <c r="W568" s="249" t="str">
        <f t="shared" ca="1" si="278"/>
        <v/>
      </c>
      <c r="X568" s="250"/>
      <c r="Y568" s="249"/>
      <c r="Z568" s="250"/>
      <c r="AA568" s="249"/>
      <c r="AB568" s="250"/>
      <c r="AC568" s="249"/>
      <c r="AD568" s="250"/>
      <c r="AE568" s="249"/>
      <c r="AF568" s="250"/>
      <c r="AG568" s="249"/>
      <c r="AH568" s="250"/>
      <c r="AI568" s="249"/>
      <c r="AJ568" s="250"/>
      <c r="AK568" s="249"/>
      <c r="AL568" s="250"/>
      <c r="AM568" s="249"/>
      <c r="AN568" s="250"/>
      <c r="AO568" s="249"/>
      <c r="AP568" s="250"/>
      <c r="AQ568" s="249"/>
      <c r="AR568" s="250"/>
      <c r="AS568" s="249"/>
      <c r="AT568" s="250"/>
      <c r="AU568" s="249"/>
      <c r="AV568" s="250"/>
      <c r="AW568" s="249"/>
      <c r="AX568" s="250"/>
      <c r="AY568" s="249"/>
      <c r="AZ568" s="250"/>
      <c r="BA568" s="249"/>
      <c r="BB568" s="250"/>
      <c r="BC568" s="249"/>
      <c r="BD568" s="250"/>
      <c r="BE568" s="249"/>
      <c r="BF568" s="250"/>
      <c r="BG568" s="249"/>
      <c r="BH568" s="250"/>
      <c r="BI568" s="249"/>
      <c r="BJ568" s="250"/>
      <c r="BK568" s="249"/>
    </row>
    <row r="569" spans="1:63" s="301" customFormat="1" ht="21" customHeight="1" x14ac:dyDescent="0.2">
      <c r="A569" s="245" t="e">
        <f t="shared" si="282"/>
        <v>#VALUE!</v>
      </c>
      <c r="B569" s="246" t="s">
        <v>1452</v>
      </c>
      <c r="C569" s="247">
        <f t="shared" ca="1" si="261"/>
        <v>41659.5</v>
      </c>
      <c r="D569" s="250">
        <f t="shared" ca="1" si="262"/>
        <v>127209</v>
      </c>
      <c r="E569" s="249">
        <f t="shared" ca="1" si="279"/>
        <v>0</v>
      </c>
      <c r="F569" s="250" t="str">
        <f t="shared" si="263"/>
        <v/>
      </c>
      <c r="G569" s="249" t="str">
        <f t="shared" si="280"/>
        <v/>
      </c>
      <c r="H569" s="250">
        <f t="shared" si="264"/>
        <v>43890</v>
      </c>
      <c r="I569" s="249">
        <f t="shared" ca="1" si="281"/>
        <v>0</v>
      </c>
      <c r="J569" s="250" t="str">
        <f t="shared" ca="1" si="265"/>
        <v/>
      </c>
      <c r="K569" s="249" t="str">
        <f t="shared" ca="1" si="266"/>
        <v/>
      </c>
      <c r="L569" s="250" t="str">
        <f t="shared" ca="1" si="267"/>
        <v/>
      </c>
      <c r="M569" s="249" t="str">
        <f t="shared" ca="1" si="268"/>
        <v/>
      </c>
      <c r="N569" s="250" t="str">
        <f t="shared" ca="1" si="269"/>
        <v/>
      </c>
      <c r="O569" s="249" t="str">
        <f t="shared" ca="1" si="270"/>
        <v/>
      </c>
      <c r="P569" s="250" t="str">
        <f t="shared" ca="1" si="271"/>
        <v/>
      </c>
      <c r="Q569" s="249" t="str">
        <f t="shared" ca="1" si="272"/>
        <v/>
      </c>
      <c r="R569" s="250" t="str">
        <f t="shared" ca="1" si="273"/>
        <v/>
      </c>
      <c r="S569" s="249" t="str">
        <f t="shared" ca="1" si="274"/>
        <v/>
      </c>
      <c r="T569" s="250" t="str">
        <f t="shared" ca="1" si="275"/>
        <v/>
      </c>
      <c r="U569" s="249" t="str">
        <f t="shared" ca="1" si="276"/>
        <v/>
      </c>
      <c r="V569" s="250" t="str">
        <f t="shared" ca="1" si="277"/>
        <v/>
      </c>
      <c r="W569" s="249" t="str">
        <f t="shared" ca="1" si="278"/>
        <v/>
      </c>
      <c r="X569" s="250"/>
      <c r="Y569" s="249"/>
      <c r="Z569" s="250"/>
      <c r="AA569" s="249"/>
      <c r="AB569" s="250"/>
      <c r="AC569" s="249"/>
      <c r="AD569" s="250"/>
      <c r="AE569" s="249"/>
      <c r="AF569" s="250"/>
      <c r="AG569" s="249"/>
      <c r="AH569" s="250"/>
      <c r="AI569" s="249"/>
      <c r="AJ569" s="250"/>
      <c r="AK569" s="249"/>
      <c r="AL569" s="250"/>
      <c r="AM569" s="249"/>
      <c r="AN569" s="250"/>
      <c r="AO569" s="249"/>
      <c r="AP569" s="250"/>
      <c r="AQ569" s="249"/>
      <c r="AR569" s="250"/>
      <c r="AS569" s="249"/>
      <c r="AT569" s="250"/>
      <c r="AU569" s="249"/>
      <c r="AV569" s="250"/>
      <c r="AW569" s="249"/>
      <c r="AX569" s="250"/>
      <c r="AY569" s="249"/>
      <c r="AZ569" s="250"/>
      <c r="BA569" s="249"/>
      <c r="BB569" s="250"/>
      <c r="BC569" s="249"/>
      <c r="BD569" s="250"/>
      <c r="BE569" s="249"/>
      <c r="BF569" s="250"/>
      <c r="BG569" s="249"/>
      <c r="BH569" s="250"/>
      <c r="BI569" s="249"/>
      <c r="BJ569" s="250"/>
      <c r="BK569" s="249"/>
    </row>
    <row r="570" spans="1:63" s="301" customFormat="1" ht="21" customHeight="1" x14ac:dyDescent="0.2">
      <c r="A570" s="245" t="e">
        <f t="shared" si="282"/>
        <v>#VALUE!</v>
      </c>
      <c r="B570" s="246" t="s">
        <v>1453</v>
      </c>
      <c r="C570" s="247">
        <f t="shared" ca="1" si="261"/>
        <v>1231965</v>
      </c>
      <c r="D570" s="250">
        <f t="shared" ca="1" si="262"/>
        <v>3694740</v>
      </c>
      <c r="E570" s="249">
        <f t="shared" ca="1" si="279"/>
        <v>0</v>
      </c>
      <c r="F570" s="250" t="str">
        <f t="shared" si="263"/>
        <v/>
      </c>
      <c r="G570" s="249" t="str">
        <f t="shared" si="280"/>
        <v/>
      </c>
      <c r="H570" s="250">
        <f t="shared" si="264"/>
        <v>1230810</v>
      </c>
      <c r="I570" s="249">
        <f t="shared" ca="1" si="281"/>
        <v>0</v>
      </c>
      <c r="J570" s="250" t="str">
        <f t="shared" ca="1" si="265"/>
        <v/>
      </c>
      <c r="K570" s="249" t="str">
        <f t="shared" ca="1" si="266"/>
        <v/>
      </c>
      <c r="L570" s="250" t="str">
        <f t="shared" ca="1" si="267"/>
        <v/>
      </c>
      <c r="M570" s="249" t="str">
        <f t="shared" ca="1" si="268"/>
        <v/>
      </c>
      <c r="N570" s="250" t="str">
        <f t="shared" ca="1" si="269"/>
        <v/>
      </c>
      <c r="O570" s="249" t="str">
        <f t="shared" ca="1" si="270"/>
        <v/>
      </c>
      <c r="P570" s="250" t="str">
        <f t="shared" ca="1" si="271"/>
        <v/>
      </c>
      <c r="Q570" s="249" t="str">
        <f t="shared" ca="1" si="272"/>
        <v/>
      </c>
      <c r="R570" s="250" t="str">
        <f t="shared" ca="1" si="273"/>
        <v/>
      </c>
      <c r="S570" s="249" t="str">
        <f t="shared" ca="1" si="274"/>
        <v/>
      </c>
      <c r="T570" s="250" t="str">
        <f t="shared" ca="1" si="275"/>
        <v/>
      </c>
      <c r="U570" s="249" t="str">
        <f t="shared" ca="1" si="276"/>
        <v/>
      </c>
      <c r="V570" s="250" t="str">
        <f t="shared" ca="1" si="277"/>
        <v/>
      </c>
      <c r="W570" s="249" t="str">
        <f t="shared" ca="1" si="278"/>
        <v/>
      </c>
      <c r="X570" s="250"/>
      <c r="Y570" s="249"/>
      <c r="Z570" s="250"/>
      <c r="AA570" s="249"/>
      <c r="AB570" s="250"/>
      <c r="AC570" s="249"/>
      <c r="AD570" s="250"/>
      <c r="AE570" s="249"/>
      <c r="AF570" s="250"/>
      <c r="AG570" s="249"/>
      <c r="AH570" s="250"/>
      <c r="AI570" s="249"/>
      <c r="AJ570" s="250"/>
      <c r="AK570" s="249"/>
      <c r="AL570" s="250"/>
      <c r="AM570" s="249"/>
      <c r="AN570" s="250"/>
      <c r="AO570" s="249"/>
      <c r="AP570" s="250"/>
      <c r="AQ570" s="249"/>
      <c r="AR570" s="250"/>
      <c r="AS570" s="249"/>
      <c r="AT570" s="250"/>
      <c r="AU570" s="249"/>
      <c r="AV570" s="250"/>
      <c r="AW570" s="249"/>
      <c r="AX570" s="250"/>
      <c r="AY570" s="249"/>
      <c r="AZ570" s="250"/>
      <c r="BA570" s="249"/>
      <c r="BB570" s="250"/>
      <c r="BC570" s="249"/>
      <c r="BD570" s="250"/>
      <c r="BE570" s="249"/>
      <c r="BF570" s="250"/>
      <c r="BG570" s="249"/>
      <c r="BH570" s="250"/>
      <c r="BI570" s="249"/>
      <c r="BJ570" s="250"/>
      <c r="BK570" s="249"/>
    </row>
    <row r="571" spans="1:63" s="301" customFormat="1" ht="21" customHeight="1" x14ac:dyDescent="0.2">
      <c r="A571" s="245" t="e">
        <f t="shared" si="282"/>
        <v>#VALUE!</v>
      </c>
      <c r="B571" s="246" t="s">
        <v>1454</v>
      </c>
      <c r="C571" s="247">
        <f t="shared" ca="1" si="261"/>
        <v>1107890</v>
      </c>
      <c r="D571" s="250">
        <f t="shared" ca="1" si="262"/>
        <v>3087735</v>
      </c>
      <c r="E571" s="249">
        <f t="shared" ca="1" si="279"/>
        <v>0</v>
      </c>
      <c r="F571" s="250" t="str">
        <f t="shared" si="263"/>
        <v/>
      </c>
      <c r="G571" s="249" t="str">
        <f t="shared" si="280"/>
        <v/>
      </c>
      <c r="H571" s="250">
        <f t="shared" si="264"/>
        <v>871955</v>
      </c>
      <c r="I571" s="249">
        <f t="shared" ca="1" si="281"/>
        <v>0</v>
      </c>
      <c r="J571" s="250" t="str">
        <f t="shared" ca="1" si="265"/>
        <v/>
      </c>
      <c r="K571" s="249" t="str">
        <f t="shared" ca="1" si="266"/>
        <v/>
      </c>
      <c r="L571" s="250" t="str">
        <f t="shared" ca="1" si="267"/>
        <v/>
      </c>
      <c r="M571" s="249" t="str">
        <f t="shared" ca="1" si="268"/>
        <v/>
      </c>
      <c r="N571" s="250" t="str">
        <f t="shared" ca="1" si="269"/>
        <v/>
      </c>
      <c r="O571" s="249" t="str">
        <f t="shared" ca="1" si="270"/>
        <v/>
      </c>
      <c r="P571" s="250" t="str">
        <f t="shared" ca="1" si="271"/>
        <v/>
      </c>
      <c r="Q571" s="249" t="str">
        <f t="shared" ca="1" si="272"/>
        <v/>
      </c>
      <c r="R571" s="250" t="str">
        <f t="shared" ca="1" si="273"/>
        <v/>
      </c>
      <c r="S571" s="249" t="str">
        <f t="shared" ca="1" si="274"/>
        <v/>
      </c>
      <c r="T571" s="250" t="str">
        <f t="shared" ca="1" si="275"/>
        <v/>
      </c>
      <c r="U571" s="249" t="str">
        <f t="shared" ca="1" si="276"/>
        <v/>
      </c>
      <c r="V571" s="250" t="str">
        <f t="shared" ca="1" si="277"/>
        <v/>
      </c>
      <c r="W571" s="249" t="str">
        <f t="shared" ca="1" si="278"/>
        <v/>
      </c>
      <c r="X571" s="250"/>
      <c r="Y571" s="249"/>
      <c r="Z571" s="250"/>
      <c r="AA571" s="249"/>
      <c r="AB571" s="250"/>
      <c r="AC571" s="249"/>
      <c r="AD571" s="250"/>
      <c r="AE571" s="249"/>
      <c r="AF571" s="250"/>
      <c r="AG571" s="249"/>
      <c r="AH571" s="250"/>
      <c r="AI571" s="249"/>
      <c r="AJ571" s="250"/>
      <c r="AK571" s="249"/>
      <c r="AL571" s="250"/>
      <c r="AM571" s="249"/>
      <c r="AN571" s="250"/>
      <c r="AO571" s="249"/>
      <c r="AP571" s="250"/>
      <c r="AQ571" s="249"/>
      <c r="AR571" s="250"/>
      <c r="AS571" s="249"/>
      <c r="AT571" s="250"/>
      <c r="AU571" s="249"/>
      <c r="AV571" s="250"/>
      <c r="AW571" s="249"/>
      <c r="AX571" s="250"/>
      <c r="AY571" s="249"/>
      <c r="AZ571" s="250"/>
      <c r="BA571" s="249"/>
      <c r="BB571" s="250"/>
      <c r="BC571" s="249"/>
      <c r="BD571" s="250"/>
      <c r="BE571" s="249"/>
      <c r="BF571" s="250"/>
      <c r="BG571" s="249"/>
      <c r="BH571" s="250"/>
      <c r="BI571" s="249"/>
      <c r="BJ571" s="250"/>
      <c r="BK571" s="249"/>
    </row>
    <row r="572" spans="1:63" s="301" customFormat="1" ht="21" customHeight="1" x14ac:dyDescent="0.2">
      <c r="A572" s="245" t="e">
        <f t="shared" si="282"/>
        <v>#VALUE!</v>
      </c>
      <c r="B572" s="246" t="s">
        <v>1455</v>
      </c>
      <c r="C572" s="247">
        <f t="shared" ca="1" si="261"/>
        <v>119085</v>
      </c>
      <c r="D572" s="250">
        <f t="shared" ca="1" si="262"/>
        <v>355285</v>
      </c>
      <c r="E572" s="249">
        <f t="shared" ca="1" si="279"/>
        <v>0</v>
      </c>
      <c r="F572" s="250" t="str">
        <f t="shared" si="263"/>
        <v/>
      </c>
      <c r="G572" s="249" t="str">
        <f t="shared" si="280"/>
        <v/>
      </c>
      <c r="H572" s="250">
        <f t="shared" si="264"/>
        <v>117115</v>
      </c>
      <c r="I572" s="249">
        <f t="shared" ca="1" si="281"/>
        <v>0</v>
      </c>
      <c r="J572" s="250" t="str">
        <f t="shared" ca="1" si="265"/>
        <v/>
      </c>
      <c r="K572" s="249" t="str">
        <f t="shared" ca="1" si="266"/>
        <v/>
      </c>
      <c r="L572" s="250" t="str">
        <f t="shared" ca="1" si="267"/>
        <v/>
      </c>
      <c r="M572" s="249" t="str">
        <f t="shared" ca="1" si="268"/>
        <v/>
      </c>
      <c r="N572" s="250" t="str">
        <f t="shared" ca="1" si="269"/>
        <v/>
      </c>
      <c r="O572" s="249" t="str">
        <f t="shared" ca="1" si="270"/>
        <v/>
      </c>
      <c r="P572" s="250" t="str">
        <f t="shared" ca="1" si="271"/>
        <v/>
      </c>
      <c r="Q572" s="249" t="str">
        <f t="shared" ca="1" si="272"/>
        <v/>
      </c>
      <c r="R572" s="250" t="str">
        <f t="shared" ca="1" si="273"/>
        <v/>
      </c>
      <c r="S572" s="249" t="str">
        <f t="shared" ca="1" si="274"/>
        <v/>
      </c>
      <c r="T572" s="250" t="str">
        <f t="shared" ca="1" si="275"/>
        <v/>
      </c>
      <c r="U572" s="249" t="str">
        <f t="shared" ca="1" si="276"/>
        <v/>
      </c>
      <c r="V572" s="250" t="str">
        <f t="shared" ca="1" si="277"/>
        <v/>
      </c>
      <c r="W572" s="249" t="str">
        <f t="shared" ca="1" si="278"/>
        <v/>
      </c>
      <c r="X572" s="250"/>
      <c r="Y572" s="249"/>
      <c r="Z572" s="250"/>
      <c r="AA572" s="249"/>
      <c r="AB572" s="250"/>
      <c r="AC572" s="249"/>
      <c r="AD572" s="250"/>
      <c r="AE572" s="249"/>
      <c r="AF572" s="250"/>
      <c r="AG572" s="249"/>
      <c r="AH572" s="250"/>
      <c r="AI572" s="249"/>
      <c r="AJ572" s="250"/>
      <c r="AK572" s="249"/>
      <c r="AL572" s="250"/>
      <c r="AM572" s="249"/>
      <c r="AN572" s="250"/>
      <c r="AO572" s="249"/>
      <c r="AP572" s="250"/>
      <c r="AQ572" s="249"/>
      <c r="AR572" s="250"/>
      <c r="AS572" s="249"/>
      <c r="AT572" s="250"/>
      <c r="AU572" s="249"/>
      <c r="AV572" s="250"/>
      <c r="AW572" s="249"/>
      <c r="AX572" s="250"/>
      <c r="AY572" s="249"/>
      <c r="AZ572" s="250"/>
      <c r="BA572" s="249"/>
      <c r="BB572" s="250"/>
      <c r="BC572" s="249"/>
      <c r="BD572" s="250"/>
      <c r="BE572" s="249"/>
      <c r="BF572" s="250"/>
      <c r="BG572" s="249"/>
      <c r="BH572" s="250"/>
      <c r="BI572" s="249"/>
      <c r="BJ572" s="250"/>
      <c r="BK572" s="249"/>
    </row>
    <row r="573" spans="1:63" s="301" customFormat="1" ht="21" customHeight="1" x14ac:dyDescent="0.2">
      <c r="A573" s="245" t="e">
        <f t="shared" si="282"/>
        <v>#VALUE!</v>
      </c>
      <c r="B573" s="246" t="s">
        <v>1456</v>
      </c>
      <c r="C573" s="247">
        <f t="shared" ca="1" si="261"/>
        <v>68723</v>
      </c>
      <c r="D573" s="250">
        <f t="shared" ca="1" si="262"/>
        <v>192130</v>
      </c>
      <c r="E573" s="249">
        <f t="shared" ca="1" si="279"/>
        <v>0</v>
      </c>
      <c r="F573" s="250" t="str">
        <f t="shared" si="263"/>
        <v/>
      </c>
      <c r="G573" s="249" t="str">
        <f t="shared" si="280"/>
        <v/>
      </c>
      <c r="H573" s="250">
        <f t="shared" si="264"/>
        <v>54684</v>
      </c>
      <c r="I573" s="249">
        <f t="shared" ca="1" si="281"/>
        <v>0</v>
      </c>
      <c r="J573" s="250" t="str">
        <f t="shared" ca="1" si="265"/>
        <v/>
      </c>
      <c r="K573" s="249" t="str">
        <f t="shared" ca="1" si="266"/>
        <v/>
      </c>
      <c r="L573" s="250" t="str">
        <f t="shared" ca="1" si="267"/>
        <v/>
      </c>
      <c r="M573" s="249" t="str">
        <f t="shared" ca="1" si="268"/>
        <v/>
      </c>
      <c r="N573" s="250" t="str">
        <f t="shared" ca="1" si="269"/>
        <v/>
      </c>
      <c r="O573" s="249" t="str">
        <f t="shared" ca="1" si="270"/>
        <v/>
      </c>
      <c r="P573" s="250" t="str">
        <f t="shared" ca="1" si="271"/>
        <v/>
      </c>
      <c r="Q573" s="249" t="str">
        <f t="shared" ca="1" si="272"/>
        <v/>
      </c>
      <c r="R573" s="250" t="str">
        <f t="shared" ca="1" si="273"/>
        <v/>
      </c>
      <c r="S573" s="249" t="str">
        <f t="shared" ca="1" si="274"/>
        <v/>
      </c>
      <c r="T573" s="250" t="str">
        <f t="shared" ca="1" si="275"/>
        <v/>
      </c>
      <c r="U573" s="249" t="str">
        <f t="shared" ca="1" si="276"/>
        <v/>
      </c>
      <c r="V573" s="250" t="str">
        <f t="shared" ca="1" si="277"/>
        <v/>
      </c>
      <c r="W573" s="249" t="str">
        <f t="shared" ca="1" si="278"/>
        <v/>
      </c>
      <c r="X573" s="250"/>
      <c r="Y573" s="249"/>
      <c r="Z573" s="250"/>
      <c r="AA573" s="249"/>
      <c r="AB573" s="250"/>
      <c r="AC573" s="249"/>
      <c r="AD573" s="250"/>
      <c r="AE573" s="249"/>
      <c r="AF573" s="250"/>
      <c r="AG573" s="249"/>
      <c r="AH573" s="250"/>
      <c r="AI573" s="249"/>
      <c r="AJ573" s="250"/>
      <c r="AK573" s="249"/>
      <c r="AL573" s="250"/>
      <c r="AM573" s="249"/>
      <c r="AN573" s="250"/>
      <c r="AO573" s="249"/>
      <c r="AP573" s="250"/>
      <c r="AQ573" s="249"/>
      <c r="AR573" s="250"/>
      <c r="AS573" s="249"/>
      <c r="AT573" s="250"/>
      <c r="AU573" s="249"/>
      <c r="AV573" s="250"/>
      <c r="AW573" s="249"/>
      <c r="AX573" s="250"/>
      <c r="AY573" s="249"/>
      <c r="AZ573" s="250"/>
      <c r="BA573" s="249"/>
      <c r="BB573" s="250"/>
      <c r="BC573" s="249"/>
      <c r="BD573" s="250"/>
      <c r="BE573" s="249"/>
      <c r="BF573" s="250"/>
      <c r="BG573" s="249"/>
      <c r="BH573" s="250"/>
      <c r="BI573" s="249"/>
      <c r="BJ573" s="250"/>
      <c r="BK573" s="249"/>
    </row>
    <row r="574" spans="1:63" s="301" customFormat="1" ht="21" customHeight="1" x14ac:dyDescent="0.2">
      <c r="A574" s="245" t="e">
        <f t="shared" si="282"/>
        <v>#VALUE!</v>
      </c>
      <c r="B574" s="246" t="s">
        <v>1457</v>
      </c>
      <c r="C574" s="247">
        <f t="shared" ca="1" si="261"/>
        <v>168511</v>
      </c>
      <c r="D574" s="250">
        <f t="shared" ca="1" si="262"/>
        <v>461587</v>
      </c>
      <c r="E574" s="249">
        <f t="shared" ca="1" si="279"/>
        <v>0</v>
      </c>
      <c r="F574" s="250" t="str">
        <f t="shared" si="263"/>
        <v/>
      </c>
      <c r="G574" s="249" t="str">
        <f t="shared" si="280"/>
        <v/>
      </c>
      <c r="H574" s="250">
        <f t="shared" si="264"/>
        <v>124565</v>
      </c>
      <c r="I574" s="249">
        <f t="shared" ca="1" si="281"/>
        <v>0</v>
      </c>
      <c r="J574" s="250" t="str">
        <f t="shared" ca="1" si="265"/>
        <v/>
      </c>
      <c r="K574" s="249" t="str">
        <f t="shared" ca="1" si="266"/>
        <v/>
      </c>
      <c r="L574" s="250" t="str">
        <f t="shared" ca="1" si="267"/>
        <v/>
      </c>
      <c r="M574" s="249" t="str">
        <f t="shared" ca="1" si="268"/>
        <v/>
      </c>
      <c r="N574" s="250" t="str">
        <f t="shared" ca="1" si="269"/>
        <v/>
      </c>
      <c r="O574" s="249" t="str">
        <f t="shared" ca="1" si="270"/>
        <v/>
      </c>
      <c r="P574" s="250" t="str">
        <f t="shared" ca="1" si="271"/>
        <v/>
      </c>
      <c r="Q574" s="249" t="str">
        <f t="shared" ca="1" si="272"/>
        <v/>
      </c>
      <c r="R574" s="250" t="str">
        <f t="shared" ca="1" si="273"/>
        <v/>
      </c>
      <c r="S574" s="249" t="str">
        <f t="shared" ca="1" si="274"/>
        <v/>
      </c>
      <c r="T574" s="250" t="str">
        <f t="shared" ca="1" si="275"/>
        <v/>
      </c>
      <c r="U574" s="249" t="str">
        <f t="shared" ca="1" si="276"/>
        <v/>
      </c>
      <c r="V574" s="250" t="str">
        <f t="shared" ca="1" si="277"/>
        <v/>
      </c>
      <c r="W574" s="249" t="str">
        <f t="shared" ca="1" si="278"/>
        <v/>
      </c>
      <c r="X574" s="250"/>
      <c r="Y574" s="249"/>
      <c r="Z574" s="250"/>
      <c r="AA574" s="249"/>
      <c r="AB574" s="250"/>
      <c r="AC574" s="249"/>
      <c r="AD574" s="250"/>
      <c r="AE574" s="249"/>
      <c r="AF574" s="250"/>
      <c r="AG574" s="249"/>
      <c r="AH574" s="250"/>
      <c r="AI574" s="249"/>
      <c r="AJ574" s="250"/>
      <c r="AK574" s="249"/>
      <c r="AL574" s="250"/>
      <c r="AM574" s="249"/>
      <c r="AN574" s="250"/>
      <c r="AO574" s="249"/>
      <c r="AP574" s="250"/>
      <c r="AQ574" s="249"/>
      <c r="AR574" s="250"/>
      <c r="AS574" s="249"/>
      <c r="AT574" s="250"/>
      <c r="AU574" s="249"/>
      <c r="AV574" s="250"/>
      <c r="AW574" s="249"/>
      <c r="AX574" s="250"/>
      <c r="AY574" s="249"/>
      <c r="AZ574" s="250"/>
      <c r="BA574" s="249"/>
      <c r="BB574" s="250"/>
      <c r="BC574" s="249"/>
      <c r="BD574" s="250"/>
      <c r="BE574" s="249"/>
      <c r="BF574" s="250"/>
      <c r="BG574" s="249"/>
      <c r="BH574" s="250"/>
      <c r="BI574" s="249"/>
      <c r="BJ574" s="250"/>
      <c r="BK574" s="249"/>
    </row>
    <row r="575" spans="1:63" s="301" customFormat="1" ht="21" customHeight="1" x14ac:dyDescent="0.2">
      <c r="A575" s="245" t="e">
        <f t="shared" si="282"/>
        <v>#VALUE!</v>
      </c>
      <c r="B575" s="246" t="s">
        <v>1458</v>
      </c>
      <c r="C575" s="247">
        <f t="shared" ca="1" si="261"/>
        <v>166615</v>
      </c>
      <c r="D575" s="250">
        <f t="shared" ca="1" si="262"/>
        <v>450345</v>
      </c>
      <c r="E575" s="249">
        <f t="shared" ca="1" si="279"/>
        <v>0</v>
      </c>
      <c r="F575" s="250" t="str">
        <f t="shared" si="263"/>
        <v/>
      </c>
      <c r="G575" s="249" t="str">
        <f t="shared" si="280"/>
        <v/>
      </c>
      <c r="H575" s="250">
        <f t="shared" si="264"/>
        <v>117115</v>
      </c>
      <c r="I575" s="249">
        <f t="shared" ca="1" si="281"/>
        <v>0</v>
      </c>
      <c r="J575" s="250" t="str">
        <f t="shared" ca="1" si="265"/>
        <v/>
      </c>
      <c r="K575" s="249" t="str">
        <f t="shared" ca="1" si="266"/>
        <v/>
      </c>
      <c r="L575" s="250" t="str">
        <f t="shared" ca="1" si="267"/>
        <v/>
      </c>
      <c r="M575" s="249" t="str">
        <f t="shared" ca="1" si="268"/>
        <v/>
      </c>
      <c r="N575" s="250" t="str">
        <f t="shared" ca="1" si="269"/>
        <v/>
      </c>
      <c r="O575" s="249" t="str">
        <f t="shared" ca="1" si="270"/>
        <v/>
      </c>
      <c r="P575" s="250" t="str">
        <f t="shared" ca="1" si="271"/>
        <v/>
      </c>
      <c r="Q575" s="249" t="str">
        <f t="shared" ca="1" si="272"/>
        <v/>
      </c>
      <c r="R575" s="250" t="str">
        <f t="shared" ca="1" si="273"/>
        <v/>
      </c>
      <c r="S575" s="249" t="str">
        <f t="shared" ca="1" si="274"/>
        <v/>
      </c>
      <c r="T575" s="250" t="str">
        <f t="shared" ca="1" si="275"/>
        <v/>
      </c>
      <c r="U575" s="249" t="str">
        <f t="shared" ca="1" si="276"/>
        <v/>
      </c>
      <c r="V575" s="250" t="str">
        <f t="shared" ca="1" si="277"/>
        <v/>
      </c>
      <c r="W575" s="249" t="str">
        <f t="shared" ca="1" si="278"/>
        <v/>
      </c>
      <c r="X575" s="250"/>
      <c r="Y575" s="249"/>
      <c r="Z575" s="250"/>
      <c r="AA575" s="249"/>
      <c r="AB575" s="250"/>
      <c r="AC575" s="249"/>
      <c r="AD575" s="250"/>
      <c r="AE575" s="249"/>
      <c r="AF575" s="250"/>
      <c r="AG575" s="249"/>
      <c r="AH575" s="250"/>
      <c r="AI575" s="249"/>
      <c r="AJ575" s="250"/>
      <c r="AK575" s="249"/>
      <c r="AL575" s="250"/>
      <c r="AM575" s="249"/>
      <c r="AN575" s="250"/>
      <c r="AO575" s="249"/>
      <c r="AP575" s="250"/>
      <c r="AQ575" s="249"/>
      <c r="AR575" s="250"/>
      <c r="AS575" s="249"/>
      <c r="AT575" s="250"/>
      <c r="AU575" s="249"/>
      <c r="AV575" s="250"/>
      <c r="AW575" s="249"/>
      <c r="AX575" s="250"/>
      <c r="AY575" s="249"/>
      <c r="AZ575" s="250"/>
      <c r="BA575" s="249"/>
      <c r="BB575" s="250"/>
      <c r="BC575" s="249"/>
      <c r="BD575" s="250"/>
      <c r="BE575" s="249"/>
      <c r="BF575" s="250"/>
      <c r="BG575" s="249"/>
      <c r="BH575" s="250"/>
      <c r="BI575" s="249"/>
      <c r="BJ575" s="250"/>
      <c r="BK575" s="249"/>
    </row>
    <row r="576" spans="1:63" s="301" customFormat="1" ht="21" customHeight="1" x14ac:dyDescent="0.2">
      <c r="A576" s="245" t="e">
        <f t="shared" si="282"/>
        <v>#VALUE!</v>
      </c>
      <c r="B576" s="246" t="s">
        <v>1459</v>
      </c>
      <c r="C576" s="247">
        <f t="shared" ca="1" si="261"/>
        <v>1904</v>
      </c>
      <c r="D576" s="250">
        <f t="shared" ca="1" si="262"/>
        <v>18224</v>
      </c>
      <c r="E576" s="249">
        <f t="shared" ca="1" si="279"/>
        <v>0</v>
      </c>
      <c r="F576" s="250" t="str">
        <f t="shared" si="263"/>
        <v/>
      </c>
      <c r="G576" s="249" t="str">
        <f t="shared" si="280"/>
        <v/>
      </c>
      <c r="H576" s="250">
        <f t="shared" si="264"/>
        <v>22032</v>
      </c>
      <c r="I576" s="249">
        <f t="shared" ca="1" si="281"/>
        <v>0</v>
      </c>
      <c r="J576" s="250" t="str">
        <f t="shared" ca="1" si="265"/>
        <v/>
      </c>
      <c r="K576" s="249" t="str">
        <f t="shared" ca="1" si="266"/>
        <v/>
      </c>
      <c r="L576" s="250" t="str">
        <f t="shared" ca="1" si="267"/>
        <v/>
      </c>
      <c r="M576" s="249" t="str">
        <f t="shared" ca="1" si="268"/>
        <v/>
      </c>
      <c r="N576" s="250" t="str">
        <f t="shared" ca="1" si="269"/>
        <v/>
      </c>
      <c r="O576" s="249" t="str">
        <f t="shared" ca="1" si="270"/>
        <v/>
      </c>
      <c r="P576" s="250" t="str">
        <f t="shared" ca="1" si="271"/>
        <v/>
      </c>
      <c r="Q576" s="249" t="str">
        <f t="shared" ca="1" si="272"/>
        <v/>
      </c>
      <c r="R576" s="250" t="str">
        <f t="shared" ca="1" si="273"/>
        <v/>
      </c>
      <c r="S576" s="249" t="str">
        <f t="shared" ca="1" si="274"/>
        <v/>
      </c>
      <c r="T576" s="250" t="str">
        <f t="shared" ca="1" si="275"/>
        <v/>
      </c>
      <c r="U576" s="249" t="str">
        <f t="shared" ca="1" si="276"/>
        <v/>
      </c>
      <c r="V576" s="250" t="str">
        <f t="shared" ca="1" si="277"/>
        <v/>
      </c>
      <c r="W576" s="249" t="str">
        <f t="shared" ca="1" si="278"/>
        <v/>
      </c>
      <c r="X576" s="250"/>
      <c r="Y576" s="249"/>
      <c r="Z576" s="250"/>
      <c r="AA576" s="249"/>
      <c r="AB576" s="250"/>
      <c r="AC576" s="249"/>
      <c r="AD576" s="250"/>
      <c r="AE576" s="249"/>
      <c r="AF576" s="250"/>
      <c r="AG576" s="249"/>
      <c r="AH576" s="250"/>
      <c r="AI576" s="249"/>
      <c r="AJ576" s="250"/>
      <c r="AK576" s="249"/>
      <c r="AL576" s="250"/>
      <c r="AM576" s="249"/>
      <c r="AN576" s="250"/>
      <c r="AO576" s="249"/>
      <c r="AP576" s="250"/>
      <c r="AQ576" s="249"/>
      <c r="AR576" s="250"/>
      <c r="AS576" s="249"/>
      <c r="AT576" s="250"/>
      <c r="AU576" s="249"/>
      <c r="AV576" s="250"/>
      <c r="AW576" s="249"/>
      <c r="AX576" s="250"/>
      <c r="AY576" s="249"/>
      <c r="AZ576" s="250"/>
      <c r="BA576" s="249"/>
      <c r="BB576" s="250"/>
      <c r="BC576" s="249"/>
      <c r="BD576" s="250"/>
      <c r="BE576" s="249"/>
      <c r="BF576" s="250"/>
      <c r="BG576" s="249"/>
      <c r="BH576" s="250"/>
      <c r="BI576" s="249"/>
      <c r="BJ576" s="250"/>
      <c r="BK576" s="249"/>
    </row>
    <row r="577" spans="1:63" s="301" customFormat="1" ht="21" customHeight="1" x14ac:dyDescent="0.2">
      <c r="A577" s="245" t="e">
        <f t="shared" si="282"/>
        <v>#VALUE!</v>
      </c>
      <c r="B577" s="246" t="s">
        <v>1460</v>
      </c>
      <c r="C577" s="247">
        <f t="shared" ca="1" si="261"/>
        <v>452644.5</v>
      </c>
      <c r="D577" s="250">
        <f t="shared" ca="1" si="262"/>
        <v>1806189</v>
      </c>
      <c r="E577" s="249">
        <f t="shared" ca="1" si="279"/>
        <v>0</v>
      </c>
      <c r="F577" s="250" t="str">
        <f t="shared" si="263"/>
        <v/>
      </c>
      <c r="G577" s="249" t="str">
        <f t="shared" si="280"/>
        <v/>
      </c>
      <c r="H577" s="250">
        <f t="shared" si="264"/>
        <v>900900</v>
      </c>
      <c r="I577" s="249">
        <f t="shared" ca="1" si="281"/>
        <v>0</v>
      </c>
      <c r="J577" s="250" t="str">
        <f t="shared" ca="1" si="265"/>
        <v/>
      </c>
      <c r="K577" s="249" t="str">
        <f t="shared" ca="1" si="266"/>
        <v/>
      </c>
      <c r="L577" s="250" t="str">
        <f t="shared" ca="1" si="267"/>
        <v/>
      </c>
      <c r="M577" s="249" t="str">
        <f t="shared" ca="1" si="268"/>
        <v/>
      </c>
      <c r="N577" s="250" t="str">
        <f t="shared" ca="1" si="269"/>
        <v/>
      </c>
      <c r="O577" s="249" t="str">
        <f t="shared" ca="1" si="270"/>
        <v/>
      </c>
      <c r="P577" s="250" t="str">
        <f t="shared" ca="1" si="271"/>
        <v/>
      </c>
      <c r="Q577" s="249" t="str">
        <f t="shared" ca="1" si="272"/>
        <v/>
      </c>
      <c r="R577" s="250" t="str">
        <f t="shared" ca="1" si="273"/>
        <v/>
      </c>
      <c r="S577" s="249" t="str">
        <f t="shared" ca="1" si="274"/>
        <v/>
      </c>
      <c r="T577" s="250" t="str">
        <f t="shared" ca="1" si="275"/>
        <v/>
      </c>
      <c r="U577" s="249" t="str">
        <f t="shared" ca="1" si="276"/>
        <v/>
      </c>
      <c r="V577" s="250" t="str">
        <f t="shared" ca="1" si="277"/>
        <v/>
      </c>
      <c r="W577" s="249" t="str">
        <f t="shared" ca="1" si="278"/>
        <v/>
      </c>
      <c r="X577" s="250"/>
      <c r="Y577" s="249"/>
      <c r="Z577" s="250"/>
      <c r="AA577" s="249"/>
      <c r="AB577" s="250"/>
      <c r="AC577" s="249"/>
      <c r="AD577" s="250"/>
      <c r="AE577" s="249"/>
      <c r="AF577" s="250"/>
      <c r="AG577" s="249"/>
      <c r="AH577" s="250"/>
      <c r="AI577" s="249"/>
      <c r="AJ577" s="250"/>
      <c r="AK577" s="249"/>
      <c r="AL577" s="250"/>
      <c r="AM577" s="249"/>
      <c r="AN577" s="250"/>
      <c r="AO577" s="249"/>
      <c r="AP577" s="250"/>
      <c r="AQ577" s="249"/>
      <c r="AR577" s="250"/>
      <c r="AS577" s="249"/>
      <c r="AT577" s="250"/>
      <c r="AU577" s="249"/>
      <c r="AV577" s="250"/>
      <c r="AW577" s="249"/>
      <c r="AX577" s="250"/>
      <c r="AY577" s="249"/>
      <c r="AZ577" s="250"/>
      <c r="BA577" s="249"/>
      <c r="BB577" s="250"/>
      <c r="BC577" s="249"/>
      <c r="BD577" s="250"/>
      <c r="BE577" s="249"/>
      <c r="BF577" s="250"/>
      <c r="BG577" s="249"/>
      <c r="BH577" s="250"/>
      <c r="BI577" s="249"/>
      <c r="BJ577" s="250"/>
      <c r="BK577" s="249"/>
    </row>
    <row r="578" spans="1:63" s="301" customFormat="1" ht="21" customHeight="1" x14ac:dyDescent="0.2">
      <c r="A578" s="245" t="e">
        <f t="shared" si="282"/>
        <v>#VALUE!</v>
      </c>
      <c r="B578" s="246" t="s">
        <v>1461</v>
      </c>
      <c r="C578" s="247">
        <f t="shared" ca="1" si="261"/>
        <v>226679</v>
      </c>
      <c r="D578" s="250">
        <f t="shared" ca="1" si="262"/>
        <v>1558910</v>
      </c>
      <c r="E578" s="249">
        <f t="shared" ca="1" si="279"/>
        <v>0</v>
      </c>
      <c r="F578" s="250" t="str">
        <f t="shared" si="263"/>
        <v/>
      </c>
      <c r="G578" s="249" t="str">
        <f t="shared" si="280"/>
        <v/>
      </c>
      <c r="H578" s="250">
        <f t="shared" si="264"/>
        <v>2012268</v>
      </c>
      <c r="I578" s="249">
        <f t="shared" ca="1" si="281"/>
        <v>0</v>
      </c>
      <c r="J578" s="250" t="str">
        <f t="shared" ca="1" si="265"/>
        <v/>
      </c>
      <c r="K578" s="249" t="str">
        <f t="shared" ca="1" si="266"/>
        <v/>
      </c>
      <c r="L578" s="250" t="str">
        <f t="shared" ca="1" si="267"/>
        <v/>
      </c>
      <c r="M578" s="249" t="str">
        <f t="shared" ca="1" si="268"/>
        <v/>
      </c>
      <c r="N578" s="250" t="str">
        <f t="shared" ca="1" si="269"/>
        <v/>
      </c>
      <c r="O578" s="249" t="str">
        <f t="shared" ca="1" si="270"/>
        <v/>
      </c>
      <c r="P578" s="250" t="str">
        <f t="shared" ca="1" si="271"/>
        <v/>
      </c>
      <c r="Q578" s="249" t="str">
        <f t="shared" ca="1" si="272"/>
        <v/>
      </c>
      <c r="R578" s="250" t="str">
        <f t="shared" ca="1" si="273"/>
        <v/>
      </c>
      <c r="S578" s="249" t="str">
        <f t="shared" ca="1" si="274"/>
        <v/>
      </c>
      <c r="T578" s="250" t="str">
        <f t="shared" ca="1" si="275"/>
        <v/>
      </c>
      <c r="U578" s="249" t="str">
        <f t="shared" ca="1" si="276"/>
        <v/>
      </c>
      <c r="V578" s="250" t="str">
        <f t="shared" ca="1" si="277"/>
        <v/>
      </c>
      <c r="W578" s="249" t="str">
        <f t="shared" ca="1" si="278"/>
        <v/>
      </c>
      <c r="X578" s="250"/>
      <c r="Y578" s="249"/>
      <c r="Z578" s="250"/>
      <c r="AA578" s="249"/>
      <c r="AB578" s="250"/>
      <c r="AC578" s="249"/>
      <c r="AD578" s="250"/>
      <c r="AE578" s="249"/>
      <c r="AF578" s="250"/>
      <c r="AG578" s="249"/>
      <c r="AH578" s="250"/>
      <c r="AI578" s="249"/>
      <c r="AJ578" s="250"/>
      <c r="AK578" s="249"/>
      <c r="AL578" s="250"/>
      <c r="AM578" s="249"/>
      <c r="AN578" s="250"/>
      <c r="AO578" s="249"/>
      <c r="AP578" s="250"/>
      <c r="AQ578" s="249"/>
      <c r="AR578" s="250"/>
      <c r="AS578" s="249"/>
      <c r="AT578" s="250"/>
      <c r="AU578" s="249"/>
      <c r="AV578" s="250"/>
      <c r="AW578" s="249"/>
      <c r="AX578" s="250"/>
      <c r="AY578" s="249"/>
      <c r="AZ578" s="250"/>
      <c r="BA578" s="249"/>
      <c r="BB578" s="250"/>
      <c r="BC578" s="249"/>
      <c r="BD578" s="250"/>
      <c r="BE578" s="249"/>
      <c r="BF578" s="250"/>
      <c r="BG578" s="249"/>
      <c r="BH578" s="250"/>
      <c r="BI578" s="249"/>
      <c r="BJ578" s="250"/>
      <c r="BK578" s="249"/>
    </row>
    <row r="579" spans="1:63" s="301" customFormat="1" ht="21" customHeight="1" x14ac:dyDescent="0.2">
      <c r="A579" s="245" t="e">
        <f t="shared" si="282"/>
        <v>#VALUE!</v>
      </c>
      <c r="B579" s="246" t="s">
        <v>1462</v>
      </c>
      <c r="C579" s="247">
        <f t="shared" ca="1" si="261"/>
        <v>89610</v>
      </c>
      <c r="D579" s="250">
        <f t="shared" ca="1" si="262"/>
        <v>1519204</v>
      </c>
      <c r="E579" s="249">
        <f t="shared" ca="1" si="279"/>
        <v>0</v>
      </c>
      <c r="F579" s="250" t="str">
        <f t="shared" si="263"/>
        <v/>
      </c>
      <c r="G579" s="249" t="str">
        <f t="shared" si="280"/>
        <v/>
      </c>
      <c r="H579" s="250">
        <f t="shared" si="264"/>
        <v>1339984</v>
      </c>
      <c r="I579" s="249">
        <f t="shared" ca="1" si="281"/>
        <v>0</v>
      </c>
      <c r="J579" s="250" t="str">
        <f t="shared" ca="1" si="265"/>
        <v/>
      </c>
      <c r="K579" s="249" t="str">
        <f t="shared" ca="1" si="266"/>
        <v/>
      </c>
      <c r="L579" s="250" t="str">
        <f t="shared" ca="1" si="267"/>
        <v/>
      </c>
      <c r="M579" s="249" t="str">
        <f t="shared" ca="1" si="268"/>
        <v/>
      </c>
      <c r="N579" s="250" t="str">
        <f t="shared" ca="1" si="269"/>
        <v/>
      </c>
      <c r="O579" s="249" t="str">
        <f t="shared" ca="1" si="270"/>
        <v/>
      </c>
      <c r="P579" s="250" t="str">
        <f t="shared" ca="1" si="271"/>
        <v/>
      </c>
      <c r="Q579" s="249" t="str">
        <f t="shared" ca="1" si="272"/>
        <v/>
      </c>
      <c r="R579" s="250" t="str">
        <f t="shared" ca="1" si="273"/>
        <v/>
      </c>
      <c r="S579" s="249" t="str">
        <f t="shared" ca="1" si="274"/>
        <v/>
      </c>
      <c r="T579" s="250" t="str">
        <f t="shared" ca="1" si="275"/>
        <v/>
      </c>
      <c r="U579" s="249" t="str">
        <f t="shared" ca="1" si="276"/>
        <v/>
      </c>
      <c r="V579" s="250" t="str">
        <f t="shared" ca="1" si="277"/>
        <v/>
      </c>
      <c r="W579" s="249" t="str">
        <f t="shared" ca="1" si="278"/>
        <v/>
      </c>
      <c r="X579" s="250"/>
      <c r="Y579" s="249"/>
      <c r="Z579" s="250"/>
      <c r="AA579" s="249"/>
      <c r="AB579" s="250"/>
      <c r="AC579" s="249"/>
      <c r="AD579" s="250"/>
      <c r="AE579" s="249"/>
      <c r="AF579" s="250"/>
      <c r="AG579" s="249"/>
      <c r="AH579" s="250"/>
      <c r="AI579" s="249"/>
      <c r="AJ579" s="250"/>
      <c r="AK579" s="249"/>
      <c r="AL579" s="250"/>
      <c r="AM579" s="249"/>
      <c r="AN579" s="250"/>
      <c r="AO579" s="249"/>
      <c r="AP579" s="250"/>
      <c r="AQ579" s="249"/>
      <c r="AR579" s="250"/>
      <c r="AS579" s="249"/>
      <c r="AT579" s="250"/>
      <c r="AU579" s="249"/>
      <c r="AV579" s="250"/>
      <c r="AW579" s="249"/>
      <c r="AX579" s="250"/>
      <c r="AY579" s="249"/>
      <c r="AZ579" s="250"/>
      <c r="BA579" s="249"/>
      <c r="BB579" s="250"/>
      <c r="BC579" s="249"/>
      <c r="BD579" s="250"/>
      <c r="BE579" s="249"/>
      <c r="BF579" s="250"/>
      <c r="BG579" s="249"/>
      <c r="BH579" s="250"/>
      <c r="BI579" s="249"/>
      <c r="BJ579" s="250"/>
      <c r="BK579" s="249"/>
    </row>
    <row r="580" spans="1:63" s="301" customFormat="1" ht="21" customHeight="1" x14ac:dyDescent="0.2">
      <c r="A580" s="245" t="e">
        <f t="shared" si="282"/>
        <v>#VALUE!</v>
      </c>
      <c r="B580" s="246" t="s">
        <v>1464</v>
      </c>
      <c r="C580" s="247">
        <f t="shared" ca="1" si="261"/>
        <v>64481</v>
      </c>
      <c r="D580" s="250">
        <f t="shared" ca="1" si="262"/>
        <v>143098</v>
      </c>
      <c r="E580" s="249">
        <f t="shared" ca="1" si="279"/>
        <v>0</v>
      </c>
      <c r="F580" s="250" t="str">
        <f t="shared" si="263"/>
        <v/>
      </c>
      <c r="G580" s="249" t="str">
        <f t="shared" si="280"/>
        <v/>
      </c>
      <c r="H580" s="250">
        <f t="shared" si="264"/>
        <v>272060</v>
      </c>
      <c r="I580" s="249">
        <f t="shared" ca="1" si="281"/>
        <v>0</v>
      </c>
      <c r="J580" s="250" t="str">
        <f t="shared" ca="1" si="265"/>
        <v/>
      </c>
      <c r="K580" s="249" t="str">
        <f t="shared" ca="1" si="266"/>
        <v/>
      </c>
      <c r="L580" s="250" t="str">
        <f t="shared" ca="1" si="267"/>
        <v/>
      </c>
      <c r="M580" s="249" t="str">
        <f t="shared" ca="1" si="268"/>
        <v/>
      </c>
      <c r="N580" s="250" t="str">
        <f t="shared" ca="1" si="269"/>
        <v/>
      </c>
      <c r="O580" s="249" t="str">
        <f t="shared" ca="1" si="270"/>
        <v/>
      </c>
      <c r="P580" s="250" t="str">
        <f t="shared" ca="1" si="271"/>
        <v/>
      </c>
      <c r="Q580" s="249" t="str">
        <f t="shared" ca="1" si="272"/>
        <v/>
      </c>
      <c r="R580" s="250" t="str">
        <f t="shared" ca="1" si="273"/>
        <v/>
      </c>
      <c r="S580" s="249" t="str">
        <f t="shared" ca="1" si="274"/>
        <v/>
      </c>
      <c r="T580" s="250" t="str">
        <f t="shared" ca="1" si="275"/>
        <v/>
      </c>
      <c r="U580" s="249" t="str">
        <f t="shared" ca="1" si="276"/>
        <v/>
      </c>
      <c r="V580" s="250" t="str">
        <f t="shared" ca="1" si="277"/>
        <v/>
      </c>
      <c r="W580" s="249" t="str">
        <f t="shared" ca="1" si="278"/>
        <v/>
      </c>
      <c r="X580" s="250"/>
      <c r="Y580" s="249"/>
      <c r="Z580" s="250"/>
      <c r="AA580" s="249"/>
      <c r="AB580" s="250"/>
      <c r="AC580" s="249"/>
      <c r="AD580" s="250"/>
      <c r="AE580" s="249"/>
      <c r="AF580" s="250"/>
      <c r="AG580" s="249"/>
      <c r="AH580" s="250"/>
      <c r="AI580" s="249"/>
      <c r="AJ580" s="250"/>
      <c r="AK580" s="249"/>
      <c r="AL580" s="250"/>
      <c r="AM580" s="249"/>
      <c r="AN580" s="250"/>
      <c r="AO580" s="249"/>
      <c r="AP580" s="250"/>
      <c r="AQ580" s="249"/>
      <c r="AR580" s="250"/>
      <c r="AS580" s="249"/>
      <c r="AT580" s="250"/>
      <c r="AU580" s="249"/>
      <c r="AV580" s="250"/>
      <c r="AW580" s="249"/>
      <c r="AX580" s="250"/>
      <c r="AY580" s="249"/>
      <c r="AZ580" s="250"/>
      <c r="BA580" s="249"/>
      <c r="BB580" s="250"/>
      <c r="BC580" s="249"/>
      <c r="BD580" s="250"/>
      <c r="BE580" s="249"/>
      <c r="BF580" s="250"/>
      <c r="BG580" s="249"/>
      <c r="BH580" s="250"/>
      <c r="BI580" s="249"/>
      <c r="BJ580" s="250"/>
      <c r="BK580" s="249"/>
    </row>
    <row r="581" spans="1:63" s="301" customFormat="1" ht="21" customHeight="1" x14ac:dyDescent="0.2">
      <c r="A581" s="245" t="e">
        <f t="shared" si="282"/>
        <v>#VALUE!</v>
      </c>
      <c r="B581" s="246" t="s">
        <v>1465</v>
      </c>
      <c r="C581" s="247">
        <f t="shared" ca="1" si="261"/>
        <v>12169.5</v>
      </c>
      <c r="D581" s="250">
        <f t="shared" ca="1" si="262"/>
        <v>121664</v>
      </c>
      <c r="E581" s="249">
        <f t="shared" ca="1" si="279"/>
        <v>0</v>
      </c>
      <c r="F581" s="250" t="str">
        <f t="shared" si="263"/>
        <v/>
      </c>
      <c r="G581" s="249" t="str">
        <f t="shared" si="280"/>
        <v/>
      </c>
      <c r="H581" s="250">
        <f t="shared" si="264"/>
        <v>146003</v>
      </c>
      <c r="I581" s="249">
        <f t="shared" ca="1" si="281"/>
        <v>0</v>
      </c>
      <c r="J581" s="250" t="str">
        <f t="shared" ca="1" si="265"/>
        <v/>
      </c>
      <c r="K581" s="249" t="str">
        <f t="shared" ca="1" si="266"/>
        <v/>
      </c>
      <c r="L581" s="250" t="str">
        <f t="shared" ca="1" si="267"/>
        <v/>
      </c>
      <c r="M581" s="249" t="str">
        <f t="shared" ca="1" si="268"/>
        <v/>
      </c>
      <c r="N581" s="250" t="str">
        <f t="shared" ca="1" si="269"/>
        <v/>
      </c>
      <c r="O581" s="249" t="str">
        <f t="shared" ca="1" si="270"/>
        <v/>
      </c>
      <c r="P581" s="250" t="str">
        <f t="shared" ca="1" si="271"/>
        <v/>
      </c>
      <c r="Q581" s="249" t="str">
        <f t="shared" ca="1" si="272"/>
        <v/>
      </c>
      <c r="R581" s="250" t="str">
        <f t="shared" ca="1" si="273"/>
        <v/>
      </c>
      <c r="S581" s="249" t="str">
        <f t="shared" ca="1" si="274"/>
        <v/>
      </c>
      <c r="T581" s="250" t="str">
        <f t="shared" ca="1" si="275"/>
        <v/>
      </c>
      <c r="U581" s="249" t="str">
        <f t="shared" ca="1" si="276"/>
        <v/>
      </c>
      <c r="V581" s="250" t="str">
        <f t="shared" ca="1" si="277"/>
        <v/>
      </c>
      <c r="W581" s="249" t="str">
        <f t="shared" ca="1" si="278"/>
        <v/>
      </c>
      <c r="X581" s="250"/>
      <c r="Y581" s="249"/>
      <c r="Z581" s="250"/>
      <c r="AA581" s="249"/>
      <c r="AB581" s="250"/>
      <c r="AC581" s="249"/>
      <c r="AD581" s="250"/>
      <c r="AE581" s="249"/>
      <c r="AF581" s="250"/>
      <c r="AG581" s="249"/>
      <c r="AH581" s="250"/>
      <c r="AI581" s="249"/>
      <c r="AJ581" s="250"/>
      <c r="AK581" s="249"/>
      <c r="AL581" s="250"/>
      <c r="AM581" s="249"/>
      <c r="AN581" s="250"/>
      <c r="AO581" s="249"/>
      <c r="AP581" s="250"/>
      <c r="AQ581" s="249"/>
      <c r="AR581" s="250"/>
      <c r="AS581" s="249"/>
      <c r="AT581" s="250"/>
      <c r="AU581" s="249"/>
      <c r="AV581" s="250"/>
      <c r="AW581" s="249"/>
      <c r="AX581" s="250"/>
      <c r="AY581" s="249"/>
      <c r="AZ581" s="250"/>
      <c r="BA581" s="249"/>
      <c r="BB581" s="250"/>
      <c r="BC581" s="249"/>
      <c r="BD581" s="250"/>
      <c r="BE581" s="249"/>
      <c r="BF581" s="250"/>
      <c r="BG581" s="249"/>
      <c r="BH581" s="250"/>
      <c r="BI581" s="249"/>
      <c r="BJ581" s="250"/>
      <c r="BK581" s="249"/>
    </row>
    <row r="582" spans="1:63" s="301" customFormat="1" ht="21" customHeight="1" x14ac:dyDescent="0.2">
      <c r="A582" s="245" t="e">
        <f t="shared" si="282"/>
        <v>#VALUE!</v>
      </c>
      <c r="B582" s="246" t="s">
        <v>1466</v>
      </c>
      <c r="C582" s="247">
        <f t="shared" ref="C582:C645" ca="1" si="283">IF(B582="","",IF($L$4="Media aritmética",ROUND(AVERAGE(D582,F582,H582,J582,L582,N582,P582,R582,T582,V582,X582,Z582,AB582,AF582,AH582,AD582,AJ582,AL582,AN582,AP582,AR582),2),ROUND(_xlfn.STDEV.P(D582,F582,H582,J582,L582,N582,P582,R582,T582,V582,X582,Z582,AB582,AF582,AH582,AD582,AJ582,AL582,AN582,AP582,AR582),2)))</f>
        <v>137259</v>
      </c>
      <c r="D582" s="250">
        <f t="shared" ref="D582:D645" ca="1" si="284">IF($D$8="Habilitado",IF($B582="","",ROUND(VLOOKUP($B582,UNITARIO_1,17,FALSE),2)),"")</f>
        <v>615714</v>
      </c>
      <c r="E582" s="249">
        <f t="shared" ca="1" si="279"/>
        <v>0</v>
      </c>
      <c r="F582" s="250" t="str">
        <f t="shared" ref="F582:F645" si="285">IF($F$8="Habilitado",IF($B582="","",ROUND(VLOOKUP($B582,UNITARIO_2,17,FALSE),2)),"")</f>
        <v/>
      </c>
      <c r="G582" s="249" t="str">
        <f t="shared" si="280"/>
        <v/>
      </c>
      <c r="H582" s="250">
        <f t="shared" ref="H582:H645" si="286">IF($H$8="Habilitado",IF($B582="","",ROUND(VLOOKUP($B582,UNITARIO_3,17,FALSE),2)),"")</f>
        <v>890232</v>
      </c>
      <c r="I582" s="249">
        <f t="shared" ca="1" si="281"/>
        <v>0</v>
      </c>
      <c r="J582" s="250" t="str">
        <f t="shared" ref="J582:J645" ca="1" si="287">IF($J$8="Habilitado",IF($B582="","",ROUND(VLOOKUP($B582,UNITARIO_4,5,FALSE),2)),"")</f>
        <v/>
      </c>
      <c r="K582" s="249" t="str">
        <f t="shared" ref="K582:K645" ca="1" si="288">IF($B582="","",IF(J582="","",IF($L$4="Media aritmética",(J582&lt;=$C582)*($H$5/$C$5)+(J582&gt;$C582)*0,IF(AND(ROUND(AVERAGE($D582,$F582,$H582,$J582,$L582,$N582,$P582,$R582,$T582,$V582,$X582,$Z582,$AB582,$AD582,$AF582,$AH582,$AJ582,AL582,AN582,AP582,AR582,AT582,AV582,AX582,AZ582,BB582,BD582,BF582,BH582,BJ582),2)-$C582/2&lt;=J582,(ROUND(AVERAGE($D582,$F582,$H582,$J582,$L582,$N582,$P582,$R582,$T582,$V582,$X582,$Z582,$AB582,$AD582,$AF582,$AH582,$AJ582,AL582,AN582,AP582,AR582,AT582,AV582,AX582,AZ582,BB582,BD582,BF582,BH582,BJ582),2)+$C582/2&gt;J582)),($H$5/$C$5),0))))</f>
        <v/>
      </c>
      <c r="L582" s="250" t="str">
        <f t="shared" ref="L582:L645" ca="1" si="289">IF($L$8="Habilitado",IF($B582="","",ROUND(VLOOKUP($B582,UNITARIO_5,5,FALSE),2)),"")</f>
        <v/>
      </c>
      <c r="M582" s="249" t="str">
        <f t="shared" ref="M582:M645" ca="1" si="290">IF($B582="","",IF(L582="","",IF($L$4="Media aritmética",(L582&lt;=$C582)*($H$5/$C$5)+(L582&gt;$C582)*0,IF(AND(ROUND(AVERAGE($D582,$F582,$H582,$J582,$L582,$N582,$P582,$R582,$T582,$V582,$X582,$Z582,$AB582,$AD582,$AF582,$AH582,$AJ582,AL582,AN582,AP582,AR582,AT582,AV582,AX582,AZ582,BB582,BD582,BF582,BH582,BJ582),2)-$C582/2&lt;=L582,(ROUND(AVERAGE($D582,$F582,$H582,$J582,$L582,$N582,$P582,$R582,$T582,$V582,$X582,$Z582,$AB582,$AD582,$AF582,$AH582,$AJ582,AL582,AN582,AP582,AR582,AT582,AV582,AX582,AZ582,BB582,BD582,BF582,BH582,BJ582),2)+$C582/2&gt;L582)),($H$5/$C$5),0))))</f>
        <v/>
      </c>
      <c r="N582" s="250" t="str">
        <f t="shared" ref="N582:N645" ca="1" si="291">IF($N$8="Habilitado",IF($B582="","",ROUND(VLOOKUP($B582,UNITARIO_6,5,FALSE),2)),"")</f>
        <v/>
      </c>
      <c r="O582" s="249" t="str">
        <f t="shared" ref="O582:O645" ca="1" si="292">IF($B582="","",IF(N582="","",IF($L$4="Media aritmética",(N582&lt;=$C582)*($H$5/$C$5)+(N582&gt;$C582)*0,IF(AND(ROUND(AVERAGE($D582,$F582,$H582,$J582,$L582,$N582,$P582,$R582,$T582,$V582,$X582,$Z582,$AB582,$AD582,$AF582,$AH582,$AJ582,AL582,AN582,AP582,AR582,AT582,AV582,AX582,AZ582,BB582,BD582,BF582,BH582,BJ582),2)-$C582/2&lt;=N582,(ROUND(AVERAGE($D582,$F582,$H582,$J582,$L582,$N582,$P582,$R582,$T582,$V582,$X582,$Z582,$AB582,$AD582,$AF582,$AH582,$AJ582,AL582,AN582,AP582,AR582,AT582,AV582,AX582,AZ582,BB582,BD582,BF582,BH582,BJ582),2)+$C582/2&gt;N582)),($H$5/$C$5),0))))</f>
        <v/>
      </c>
      <c r="P582" s="250" t="str">
        <f t="shared" ref="P582:P645" ca="1" si="293">IF($P$8="Habilitado",IF($B582="","",ROUND(VLOOKUP($B582,UNITARIO_7,5,FALSE),2)),"")</f>
        <v/>
      </c>
      <c r="Q582" s="249" t="str">
        <f t="shared" ref="Q582:Q645" ca="1" si="294">IF($B582="","",IF(P582="","",IF($L$4="Media aritmética",(P582&lt;=$C582)*($H$5/$C$5)+(P582&gt;$C582)*0,IF(AND(ROUND(AVERAGE($D582,$F582,$H582,$J582,$L582,$N582,$P582,$R582,$T582,$V582,$X582,$Z582,$AB582,$AD582,$AF582,$AH582,$AJ582,AL582,AN582,AP582,AR582,AT582,AV582,AX582,AZ582,BB582,BD582,BF582,BH582,BJ582),2)-$C582/2&lt;=P582,(ROUND(AVERAGE($D582,$F582,$H582,$J582,$L582,$N582,$P582,$R582,$T582,$V582,$X582,$Z582,$AB582,$AD582,$AF582,$AH582,$AJ582,AL582,AN582,AP582,AR582,AT582,AV582,AX582,AZ582,BB582,BD582,BF582,BH582,BJ582),2)+$C582/2&gt;P582)),($H$5/$C$5),0))))</f>
        <v/>
      </c>
      <c r="R582" s="250" t="str">
        <f t="shared" ref="R582:R645" ca="1" si="295">IF($R$8="Habilitado",IF($B582="","",ROUND(VLOOKUP($B582,UNITARIO_8,5,FALSE),2)),"")</f>
        <v/>
      </c>
      <c r="S582" s="249" t="str">
        <f t="shared" ref="S582:S645" ca="1" si="296">IF($B582="","",IF(R582="","",IF($L$4="Media aritmética",(R582&lt;=$C582)*($H$5/$C$5)+(R582&gt;$C582)*0,IF(AND(ROUND(AVERAGE($D582,$F582,$H582,$J582,$L582,$N582,$P582,$R582,$T582,$V582,$X582,$Z582,$AB582,$AD582,$AF582,$AH582,$AJ582,AL582,AN582,AP582,AR582,AT582,AV582,AX582,AZ582,BB582,BD582,BF582,BH582,BJ582),2)-$C582/2&lt;=R582,(ROUND(AVERAGE($D582,$F582,$H582,$J582,$L582,$N582,$P582,$R582,$T582,$V582,$X582,$Z582,$AB582,$AD582,$AF582,$AH582,$AJ582,AL582,AN582,AP582,AR582,AT582,AV582,AX582,AZ582,BB582,BD582,BF582,BH582,BJ582),2)+$C582/2&gt;R582)),($H$5/$C$5),0))))</f>
        <v/>
      </c>
      <c r="T582" s="250" t="str">
        <f t="shared" ref="T582:T645" ca="1" si="297">IF($T$8="Habilitado",IF($B582="","",ROUND(VLOOKUP($B582,UNITARIO_9,5,FALSE),2)),"")</f>
        <v/>
      </c>
      <c r="U582" s="249" t="str">
        <f t="shared" ref="U582:U645" ca="1" si="298">IF($B582="","",IF(T582="","",IF($L$4="Media aritmética",(T582&lt;=$C582)*($H$5/$C$5)+(T582&gt;$C582)*0,IF(AND(ROUND(AVERAGE($D582,$F582,$H582,$J582,$L582,$N582,$P582,$R582,$T582,$V582,$X582,$Z582,$AB582,$AD582,$AF582,$AH582,$AJ582,AL582,AN582,AP582,AR582,AT582,AV582,AX582,AZ582,BB582,BD582,BF582,BH582,BJ582),2)-$C582/2&lt;=T582,(ROUND(AVERAGE($D582,$F582,$H582,$J582,$L582,$N582,$P582,$R582,$T582,$V582,$X582,$Z582,$AB582,$AD582,$AF582,$AH582,$AJ582,AL582,AN582,AP582,AR582,AT582,AV582,AX582,AZ582,BB582,BD582,BF582,BH582,BJ582),2)+$C582/2&gt;T582)),($H$5/$C$5),0))))</f>
        <v/>
      </c>
      <c r="V582" s="250" t="str">
        <f t="shared" ref="V582:V645" ca="1" si="299">IF($V$8="Habilitado",IF($B582="","",ROUND(VLOOKUP($B582,UNITARIO_10,5,FALSE),2)),"")</f>
        <v/>
      </c>
      <c r="W582" s="249" t="str">
        <f t="shared" ref="W582:W645" ca="1" si="300">IF($B582="","",IF(V582="","",IF($L$4="Media aritmética",(V582&lt;=$C582)*($H$5/$C$5)+(V582&gt;$C582)*0,IF(AND(ROUND(AVERAGE($D582,$F582,$H582,$J582,$L582,$N582,$P582,$R582,$T582,$V582,$X582,$Z582,$AB582,$AD582,$AF582,$AH582,$AJ582,AL582,AN582,AP582,AR582,AT582,AV582,AX582,AZ582,BB582,BD582,BF582,BH582,BJ582),2)-$C582/2&lt;=V582,(ROUND(AVERAGE($D582,$F582,$H582,$J582,$L582,$N582,$P582,$R582,$T582,$V582,$X582,$Z582,$AB582,$AD582,$AF582,$AH582,$AJ582,AL582,AN582,AP582,AR582,AT582,AV582,AX582,AZ582,BB582,BD582,BF582,BH582,BJ582),2)+$C582/2&gt;V582)),($H$5/$C$5),0))))</f>
        <v/>
      </c>
      <c r="X582" s="250"/>
      <c r="Y582" s="249"/>
      <c r="Z582" s="250"/>
      <c r="AA582" s="249"/>
      <c r="AB582" s="250"/>
      <c r="AC582" s="249"/>
      <c r="AD582" s="250"/>
      <c r="AE582" s="249"/>
      <c r="AF582" s="250"/>
      <c r="AG582" s="249"/>
      <c r="AH582" s="250"/>
      <c r="AI582" s="249"/>
      <c r="AJ582" s="250"/>
      <c r="AK582" s="249"/>
      <c r="AL582" s="250"/>
      <c r="AM582" s="249"/>
      <c r="AN582" s="250"/>
      <c r="AO582" s="249"/>
      <c r="AP582" s="250"/>
      <c r="AQ582" s="249"/>
      <c r="AR582" s="250"/>
      <c r="AS582" s="249"/>
      <c r="AT582" s="250"/>
      <c r="AU582" s="249"/>
      <c r="AV582" s="250"/>
      <c r="AW582" s="249"/>
      <c r="AX582" s="250"/>
      <c r="AY582" s="249"/>
      <c r="AZ582" s="250"/>
      <c r="BA582" s="249"/>
      <c r="BB582" s="250"/>
      <c r="BC582" s="249"/>
      <c r="BD582" s="250"/>
      <c r="BE582" s="249"/>
      <c r="BF582" s="250"/>
      <c r="BG582" s="249"/>
      <c r="BH582" s="250"/>
      <c r="BI582" s="249"/>
      <c r="BJ582" s="250"/>
      <c r="BK582" s="249"/>
    </row>
    <row r="583" spans="1:63" s="301" customFormat="1" ht="21" customHeight="1" x14ac:dyDescent="0.2">
      <c r="A583" s="245" t="e">
        <f t="shared" si="282"/>
        <v>#VALUE!</v>
      </c>
      <c r="B583" s="246" t="s">
        <v>1467</v>
      </c>
      <c r="C583" s="247">
        <f t="shared" ca="1" si="283"/>
        <v>1071942</v>
      </c>
      <c r="D583" s="250">
        <f t="shared" ca="1" si="284"/>
        <v>3404306</v>
      </c>
      <c r="E583" s="249">
        <f t="shared" ref="E583:E646" ca="1" si="301">IF($B583="","",IF(D583="","",IF($L$4="Media aritmética",(D583&lt;=$C583)*($H$5/$C$5)+(D583&gt;$C583)*0,IF(AND(ROUND(AVERAGE($D583,$F583,$H583),2)-$C583/2&lt;=D583,(ROUND(AVERAGE($D583,$F583,$H583),2)+$C583/2&gt;D583)),($H$5/$C$5),0))))</f>
        <v>0</v>
      </c>
      <c r="F583" s="250" t="str">
        <f t="shared" si="285"/>
        <v/>
      </c>
      <c r="G583" s="249" t="str">
        <f t="shared" ref="G583:G646" si="302">IF($B583="","",IF(F583="","",IF($L$4="Media aritmética",(F583&lt;=$C583)*($H$5/$C$5)+(F583&gt;$C583)*0,IF(AND(ROUND(AVERAGE($D583,$F583,$H583),2)-$C583/2&lt;=F583,(ROUND(AVERAGE($D583,$F583,$H583),2)+$C583/2&gt;F583)),($H$5/$C$5),0))))</f>
        <v/>
      </c>
      <c r="H583" s="250">
        <f t="shared" si="286"/>
        <v>5548190</v>
      </c>
      <c r="I583" s="249">
        <f t="shared" ref="I583:I646" ca="1" si="303">IF($B583="","",IF(H583="","",IF($L$4="Media aritmética",(H583&lt;=$C583)*($H$5/$C$5)+(H583&gt;$C583)*0,IF(AND(ROUND(AVERAGE($D583,$F583,$H583),2)-$C583/2&lt;=H583,(ROUND(AVERAGE($D583,$F583,$H583),2)+$C583/2&gt;H583)),($H$5/$C$5),0))))</f>
        <v>0</v>
      </c>
      <c r="J583" s="250" t="str">
        <f t="shared" ca="1" si="287"/>
        <v/>
      </c>
      <c r="K583" s="249" t="str">
        <f t="shared" ca="1" si="288"/>
        <v/>
      </c>
      <c r="L583" s="250" t="str">
        <f t="shared" ca="1" si="289"/>
        <v/>
      </c>
      <c r="M583" s="249" t="str">
        <f t="shared" ca="1" si="290"/>
        <v/>
      </c>
      <c r="N583" s="250" t="str">
        <f t="shared" ca="1" si="291"/>
        <v/>
      </c>
      <c r="O583" s="249" t="str">
        <f t="shared" ca="1" si="292"/>
        <v/>
      </c>
      <c r="P583" s="250" t="str">
        <f t="shared" ca="1" si="293"/>
        <v/>
      </c>
      <c r="Q583" s="249" t="str">
        <f t="shared" ca="1" si="294"/>
        <v/>
      </c>
      <c r="R583" s="250" t="str">
        <f t="shared" ca="1" si="295"/>
        <v/>
      </c>
      <c r="S583" s="249" t="str">
        <f t="shared" ca="1" si="296"/>
        <v/>
      </c>
      <c r="T583" s="250" t="str">
        <f t="shared" ca="1" si="297"/>
        <v/>
      </c>
      <c r="U583" s="249" t="str">
        <f t="shared" ca="1" si="298"/>
        <v/>
      </c>
      <c r="V583" s="250" t="str">
        <f t="shared" ca="1" si="299"/>
        <v/>
      </c>
      <c r="W583" s="249" t="str">
        <f t="shared" ca="1" si="300"/>
        <v/>
      </c>
      <c r="X583" s="250"/>
      <c r="Y583" s="249"/>
      <c r="Z583" s="250"/>
      <c r="AA583" s="249"/>
      <c r="AB583" s="250"/>
      <c r="AC583" s="249"/>
      <c r="AD583" s="250"/>
      <c r="AE583" s="249"/>
      <c r="AF583" s="250"/>
      <c r="AG583" s="249"/>
      <c r="AH583" s="250"/>
      <c r="AI583" s="249"/>
      <c r="AJ583" s="250"/>
      <c r="AK583" s="249"/>
      <c r="AL583" s="250"/>
      <c r="AM583" s="249"/>
      <c r="AN583" s="250"/>
      <c r="AO583" s="249"/>
      <c r="AP583" s="250"/>
      <c r="AQ583" s="249"/>
      <c r="AR583" s="250"/>
      <c r="AS583" s="249"/>
      <c r="AT583" s="250"/>
      <c r="AU583" s="249"/>
      <c r="AV583" s="250"/>
      <c r="AW583" s="249"/>
      <c r="AX583" s="250"/>
      <c r="AY583" s="249"/>
      <c r="AZ583" s="250"/>
      <c r="BA583" s="249"/>
      <c r="BB583" s="250"/>
      <c r="BC583" s="249"/>
      <c r="BD583" s="250"/>
      <c r="BE583" s="249"/>
      <c r="BF583" s="250"/>
      <c r="BG583" s="249"/>
      <c r="BH583" s="250"/>
      <c r="BI583" s="249"/>
      <c r="BJ583" s="250"/>
      <c r="BK583" s="249"/>
    </row>
    <row r="584" spans="1:63" s="301" customFormat="1" ht="21" customHeight="1" x14ac:dyDescent="0.2">
      <c r="A584" s="245" t="e">
        <f t="shared" ref="A584:A647" si="304">+A583+1</f>
        <v>#VALUE!</v>
      </c>
      <c r="B584" s="246" t="s">
        <v>1468</v>
      </c>
      <c r="C584" s="247">
        <f t="shared" ca="1" si="283"/>
        <v>159142</v>
      </c>
      <c r="D584" s="250">
        <f t="shared" ca="1" si="284"/>
        <v>358388</v>
      </c>
      <c r="E584" s="249">
        <f t="shared" ca="1" si="301"/>
        <v>0</v>
      </c>
      <c r="F584" s="250" t="str">
        <f t="shared" si="285"/>
        <v/>
      </c>
      <c r="G584" s="249" t="str">
        <f t="shared" si="302"/>
        <v/>
      </c>
      <c r="H584" s="250">
        <f t="shared" si="286"/>
        <v>676672</v>
      </c>
      <c r="I584" s="249">
        <f t="shared" ca="1" si="303"/>
        <v>0</v>
      </c>
      <c r="J584" s="250" t="str">
        <f t="shared" ca="1" si="287"/>
        <v/>
      </c>
      <c r="K584" s="249" t="str">
        <f t="shared" ca="1" si="288"/>
        <v/>
      </c>
      <c r="L584" s="250" t="str">
        <f t="shared" ca="1" si="289"/>
        <v/>
      </c>
      <c r="M584" s="249" t="str">
        <f t="shared" ca="1" si="290"/>
        <v/>
      </c>
      <c r="N584" s="250" t="str">
        <f t="shared" ca="1" si="291"/>
        <v/>
      </c>
      <c r="O584" s="249" t="str">
        <f t="shared" ca="1" si="292"/>
        <v/>
      </c>
      <c r="P584" s="250" t="str">
        <f t="shared" ca="1" si="293"/>
        <v/>
      </c>
      <c r="Q584" s="249" t="str">
        <f t="shared" ca="1" si="294"/>
        <v/>
      </c>
      <c r="R584" s="250" t="str">
        <f t="shared" ca="1" si="295"/>
        <v/>
      </c>
      <c r="S584" s="249" t="str">
        <f t="shared" ca="1" si="296"/>
        <v/>
      </c>
      <c r="T584" s="250" t="str">
        <f t="shared" ca="1" si="297"/>
        <v/>
      </c>
      <c r="U584" s="249" t="str">
        <f t="shared" ca="1" si="298"/>
        <v/>
      </c>
      <c r="V584" s="250" t="str">
        <f t="shared" ca="1" si="299"/>
        <v/>
      </c>
      <c r="W584" s="249" t="str">
        <f t="shared" ca="1" si="300"/>
        <v/>
      </c>
      <c r="X584" s="250"/>
      <c r="Y584" s="249"/>
      <c r="Z584" s="250"/>
      <c r="AA584" s="249"/>
      <c r="AB584" s="250"/>
      <c r="AC584" s="249"/>
      <c r="AD584" s="250"/>
      <c r="AE584" s="249"/>
      <c r="AF584" s="250"/>
      <c r="AG584" s="249"/>
      <c r="AH584" s="250"/>
      <c r="AI584" s="249"/>
      <c r="AJ584" s="250"/>
      <c r="AK584" s="249"/>
      <c r="AL584" s="250"/>
      <c r="AM584" s="249"/>
      <c r="AN584" s="250"/>
      <c r="AO584" s="249"/>
      <c r="AP584" s="250"/>
      <c r="AQ584" s="249"/>
      <c r="AR584" s="250"/>
      <c r="AS584" s="249"/>
      <c r="AT584" s="250"/>
      <c r="AU584" s="249"/>
      <c r="AV584" s="250"/>
      <c r="AW584" s="249"/>
      <c r="AX584" s="250"/>
      <c r="AY584" s="249"/>
      <c r="AZ584" s="250"/>
      <c r="BA584" s="249"/>
      <c r="BB584" s="250"/>
      <c r="BC584" s="249"/>
      <c r="BD584" s="250"/>
      <c r="BE584" s="249"/>
      <c r="BF584" s="250"/>
      <c r="BG584" s="249"/>
      <c r="BH584" s="250"/>
      <c r="BI584" s="249"/>
      <c r="BJ584" s="250"/>
      <c r="BK584" s="249"/>
    </row>
    <row r="585" spans="1:63" s="301" customFormat="1" ht="21" customHeight="1" x14ac:dyDescent="0.2">
      <c r="A585" s="245" t="e">
        <f t="shared" si="304"/>
        <v>#VALUE!</v>
      </c>
      <c r="B585" s="246" t="s">
        <v>1469</v>
      </c>
      <c r="C585" s="247">
        <f t="shared" ca="1" si="283"/>
        <v>718050</v>
      </c>
      <c r="D585" s="250">
        <f t="shared" ca="1" si="284"/>
        <v>1214484</v>
      </c>
      <c r="E585" s="249">
        <f t="shared" ca="1" si="301"/>
        <v>0</v>
      </c>
      <c r="F585" s="250" t="str">
        <f t="shared" si="285"/>
        <v/>
      </c>
      <c r="G585" s="249" t="str">
        <f t="shared" si="302"/>
        <v/>
      </c>
      <c r="H585" s="250">
        <f t="shared" si="286"/>
        <v>2650584</v>
      </c>
      <c r="I585" s="249">
        <f t="shared" ca="1" si="303"/>
        <v>0</v>
      </c>
      <c r="J585" s="250" t="str">
        <f t="shared" ca="1" si="287"/>
        <v/>
      </c>
      <c r="K585" s="249" t="str">
        <f t="shared" ca="1" si="288"/>
        <v/>
      </c>
      <c r="L585" s="250" t="str">
        <f t="shared" ca="1" si="289"/>
        <v/>
      </c>
      <c r="M585" s="249" t="str">
        <f t="shared" ca="1" si="290"/>
        <v/>
      </c>
      <c r="N585" s="250" t="str">
        <f t="shared" ca="1" si="291"/>
        <v/>
      </c>
      <c r="O585" s="249" t="str">
        <f t="shared" ca="1" si="292"/>
        <v/>
      </c>
      <c r="P585" s="250" t="str">
        <f t="shared" ca="1" si="293"/>
        <v/>
      </c>
      <c r="Q585" s="249" t="str">
        <f t="shared" ca="1" si="294"/>
        <v/>
      </c>
      <c r="R585" s="250" t="str">
        <f t="shared" ca="1" si="295"/>
        <v/>
      </c>
      <c r="S585" s="249" t="str">
        <f t="shared" ca="1" si="296"/>
        <v/>
      </c>
      <c r="T585" s="250" t="str">
        <f t="shared" ca="1" si="297"/>
        <v/>
      </c>
      <c r="U585" s="249" t="str">
        <f t="shared" ca="1" si="298"/>
        <v/>
      </c>
      <c r="V585" s="250" t="str">
        <f t="shared" ca="1" si="299"/>
        <v/>
      </c>
      <c r="W585" s="249" t="str">
        <f t="shared" ca="1" si="300"/>
        <v/>
      </c>
      <c r="X585" s="250"/>
      <c r="Y585" s="249"/>
      <c r="Z585" s="250"/>
      <c r="AA585" s="249"/>
      <c r="AB585" s="250"/>
      <c r="AC585" s="249"/>
      <c r="AD585" s="250"/>
      <c r="AE585" s="249"/>
      <c r="AF585" s="250"/>
      <c r="AG585" s="249"/>
      <c r="AH585" s="250"/>
      <c r="AI585" s="249"/>
      <c r="AJ585" s="250"/>
      <c r="AK585" s="249"/>
      <c r="AL585" s="250"/>
      <c r="AM585" s="249"/>
      <c r="AN585" s="250"/>
      <c r="AO585" s="249"/>
      <c r="AP585" s="250"/>
      <c r="AQ585" s="249"/>
      <c r="AR585" s="250"/>
      <c r="AS585" s="249"/>
      <c r="AT585" s="250"/>
      <c r="AU585" s="249"/>
      <c r="AV585" s="250"/>
      <c r="AW585" s="249"/>
      <c r="AX585" s="250"/>
      <c r="AY585" s="249"/>
      <c r="AZ585" s="250"/>
      <c r="BA585" s="249"/>
      <c r="BB585" s="250"/>
      <c r="BC585" s="249"/>
      <c r="BD585" s="250"/>
      <c r="BE585" s="249"/>
      <c r="BF585" s="250"/>
      <c r="BG585" s="249"/>
      <c r="BH585" s="250"/>
      <c r="BI585" s="249"/>
      <c r="BJ585" s="250"/>
      <c r="BK585" s="249"/>
    </row>
    <row r="586" spans="1:63" s="301" customFormat="1" ht="21" customHeight="1" x14ac:dyDescent="0.2">
      <c r="A586" s="245" t="e">
        <f t="shared" si="304"/>
        <v>#VALUE!</v>
      </c>
      <c r="B586" s="246" t="s">
        <v>1470</v>
      </c>
      <c r="C586" s="247">
        <f t="shared" ca="1" si="283"/>
        <v>71630.5</v>
      </c>
      <c r="D586" s="250">
        <f t="shared" ca="1" si="284"/>
        <v>103341</v>
      </c>
      <c r="E586" s="249">
        <f t="shared" ca="1" si="301"/>
        <v>0</v>
      </c>
      <c r="F586" s="250" t="str">
        <f t="shared" si="285"/>
        <v/>
      </c>
      <c r="G586" s="249" t="str">
        <f t="shared" si="302"/>
        <v/>
      </c>
      <c r="H586" s="250">
        <f t="shared" si="286"/>
        <v>246602</v>
      </c>
      <c r="I586" s="249">
        <f t="shared" ca="1" si="303"/>
        <v>0</v>
      </c>
      <c r="J586" s="250" t="str">
        <f t="shared" ca="1" si="287"/>
        <v/>
      </c>
      <c r="K586" s="249" t="str">
        <f t="shared" ca="1" si="288"/>
        <v/>
      </c>
      <c r="L586" s="250" t="str">
        <f t="shared" ca="1" si="289"/>
        <v/>
      </c>
      <c r="M586" s="249" t="str">
        <f t="shared" ca="1" si="290"/>
        <v/>
      </c>
      <c r="N586" s="250" t="str">
        <f t="shared" ca="1" si="291"/>
        <v/>
      </c>
      <c r="O586" s="249" t="str">
        <f t="shared" ca="1" si="292"/>
        <v/>
      </c>
      <c r="P586" s="250" t="str">
        <f t="shared" ca="1" si="293"/>
        <v/>
      </c>
      <c r="Q586" s="249" t="str">
        <f t="shared" ca="1" si="294"/>
        <v/>
      </c>
      <c r="R586" s="250" t="str">
        <f t="shared" ca="1" si="295"/>
        <v/>
      </c>
      <c r="S586" s="249" t="str">
        <f t="shared" ca="1" si="296"/>
        <v/>
      </c>
      <c r="T586" s="250" t="str">
        <f t="shared" ca="1" si="297"/>
        <v/>
      </c>
      <c r="U586" s="249" t="str">
        <f t="shared" ca="1" si="298"/>
        <v/>
      </c>
      <c r="V586" s="250" t="str">
        <f t="shared" ca="1" si="299"/>
        <v/>
      </c>
      <c r="W586" s="249" t="str">
        <f t="shared" ca="1" si="300"/>
        <v/>
      </c>
      <c r="X586" s="250"/>
      <c r="Y586" s="249"/>
      <c r="Z586" s="250"/>
      <c r="AA586" s="249"/>
      <c r="AB586" s="250"/>
      <c r="AC586" s="249"/>
      <c r="AD586" s="250"/>
      <c r="AE586" s="249"/>
      <c r="AF586" s="250"/>
      <c r="AG586" s="249"/>
      <c r="AH586" s="250"/>
      <c r="AI586" s="249"/>
      <c r="AJ586" s="250"/>
      <c r="AK586" s="249"/>
      <c r="AL586" s="250"/>
      <c r="AM586" s="249"/>
      <c r="AN586" s="250"/>
      <c r="AO586" s="249"/>
      <c r="AP586" s="250"/>
      <c r="AQ586" s="249"/>
      <c r="AR586" s="250"/>
      <c r="AS586" s="249"/>
      <c r="AT586" s="250"/>
      <c r="AU586" s="249"/>
      <c r="AV586" s="250"/>
      <c r="AW586" s="249"/>
      <c r="AX586" s="250"/>
      <c r="AY586" s="249"/>
      <c r="AZ586" s="250"/>
      <c r="BA586" s="249"/>
      <c r="BB586" s="250"/>
      <c r="BC586" s="249"/>
      <c r="BD586" s="250"/>
      <c r="BE586" s="249"/>
      <c r="BF586" s="250"/>
      <c r="BG586" s="249"/>
      <c r="BH586" s="250"/>
      <c r="BI586" s="249"/>
      <c r="BJ586" s="250"/>
      <c r="BK586" s="249"/>
    </row>
    <row r="587" spans="1:63" s="301" customFormat="1" ht="21" customHeight="1" x14ac:dyDescent="0.2">
      <c r="A587" s="245" t="e">
        <f t="shared" si="304"/>
        <v>#VALUE!</v>
      </c>
      <c r="B587" s="246" t="s">
        <v>1471</v>
      </c>
      <c r="C587" s="247">
        <f t="shared" ca="1" si="283"/>
        <v>998564</v>
      </c>
      <c r="D587" s="250">
        <f t="shared" ca="1" si="284"/>
        <v>2986648</v>
      </c>
      <c r="E587" s="249">
        <f t="shared" ca="1" si="301"/>
        <v>0</v>
      </c>
      <c r="F587" s="250" t="str">
        <f t="shared" si="285"/>
        <v/>
      </c>
      <c r="G587" s="249" t="str">
        <f t="shared" si="302"/>
        <v/>
      </c>
      <c r="H587" s="250">
        <f t="shared" si="286"/>
        <v>989520</v>
      </c>
      <c r="I587" s="249">
        <f t="shared" ca="1" si="303"/>
        <v>0</v>
      </c>
      <c r="J587" s="250" t="str">
        <f t="shared" ca="1" si="287"/>
        <v/>
      </c>
      <c r="K587" s="249" t="str">
        <f t="shared" ca="1" si="288"/>
        <v/>
      </c>
      <c r="L587" s="250" t="str">
        <f t="shared" ca="1" si="289"/>
        <v/>
      </c>
      <c r="M587" s="249" t="str">
        <f t="shared" ca="1" si="290"/>
        <v/>
      </c>
      <c r="N587" s="250" t="str">
        <f t="shared" ca="1" si="291"/>
        <v/>
      </c>
      <c r="O587" s="249" t="str">
        <f t="shared" ca="1" si="292"/>
        <v/>
      </c>
      <c r="P587" s="250" t="str">
        <f t="shared" ca="1" si="293"/>
        <v/>
      </c>
      <c r="Q587" s="249" t="str">
        <f t="shared" ca="1" si="294"/>
        <v/>
      </c>
      <c r="R587" s="250" t="str">
        <f t="shared" ca="1" si="295"/>
        <v/>
      </c>
      <c r="S587" s="249" t="str">
        <f t="shared" ca="1" si="296"/>
        <v/>
      </c>
      <c r="T587" s="250" t="str">
        <f t="shared" ca="1" si="297"/>
        <v/>
      </c>
      <c r="U587" s="249" t="str">
        <f t="shared" ca="1" si="298"/>
        <v/>
      </c>
      <c r="V587" s="250" t="str">
        <f t="shared" ca="1" si="299"/>
        <v/>
      </c>
      <c r="W587" s="249" t="str">
        <f t="shared" ca="1" si="300"/>
        <v/>
      </c>
      <c r="X587" s="250"/>
      <c r="Y587" s="249"/>
      <c r="Z587" s="250"/>
      <c r="AA587" s="249"/>
      <c r="AB587" s="250"/>
      <c r="AC587" s="249"/>
      <c r="AD587" s="250"/>
      <c r="AE587" s="249"/>
      <c r="AF587" s="250"/>
      <c r="AG587" s="249"/>
      <c r="AH587" s="250"/>
      <c r="AI587" s="249"/>
      <c r="AJ587" s="250"/>
      <c r="AK587" s="249"/>
      <c r="AL587" s="250"/>
      <c r="AM587" s="249"/>
      <c r="AN587" s="250"/>
      <c r="AO587" s="249"/>
      <c r="AP587" s="250"/>
      <c r="AQ587" s="249"/>
      <c r="AR587" s="250"/>
      <c r="AS587" s="249"/>
      <c r="AT587" s="250"/>
      <c r="AU587" s="249"/>
      <c r="AV587" s="250"/>
      <c r="AW587" s="249"/>
      <c r="AX587" s="250"/>
      <c r="AY587" s="249"/>
      <c r="AZ587" s="250"/>
      <c r="BA587" s="249"/>
      <c r="BB587" s="250"/>
      <c r="BC587" s="249"/>
      <c r="BD587" s="250"/>
      <c r="BE587" s="249"/>
      <c r="BF587" s="250"/>
      <c r="BG587" s="249"/>
      <c r="BH587" s="250"/>
      <c r="BI587" s="249"/>
      <c r="BJ587" s="250"/>
      <c r="BK587" s="249"/>
    </row>
    <row r="588" spans="1:63" s="301" customFormat="1" ht="21" customHeight="1" x14ac:dyDescent="0.2">
      <c r="A588" s="245" t="e">
        <f t="shared" si="304"/>
        <v>#VALUE!</v>
      </c>
      <c r="B588" s="246" t="s">
        <v>1472</v>
      </c>
      <c r="C588" s="247">
        <f t="shared" ca="1" si="283"/>
        <v>38130</v>
      </c>
      <c r="D588" s="250">
        <f t="shared" ca="1" si="284"/>
        <v>129990</v>
      </c>
      <c r="E588" s="249">
        <f t="shared" ca="1" si="301"/>
        <v>0</v>
      </c>
      <c r="F588" s="250" t="str">
        <f t="shared" si="285"/>
        <v/>
      </c>
      <c r="G588" s="249" t="str">
        <f t="shared" si="302"/>
        <v/>
      </c>
      <c r="H588" s="250">
        <f t="shared" si="286"/>
        <v>53730</v>
      </c>
      <c r="I588" s="249">
        <f t="shared" ca="1" si="303"/>
        <v>0</v>
      </c>
      <c r="J588" s="250" t="str">
        <f t="shared" ca="1" si="287"/>
        <v/>
      </c>
      <c r="K588" s="249" t="str">
        <f t="shared" ca="1" si="288"/>
        <v/>
      </c>
      <c r="L588" s="250" t="str">
        <f t="shared" ca="1" si="289"/>
        <v/>
      </c>
      <c r="M588" s="249" t="str">
        <f t="shared" ca="1" si="290"/>
        <v/>
      </c>
      <c r="N588" s="250" t="str">
        <f t="shared" ca="1" si="291"/>
        <v/>
      </c>
      <c r="O588" s="249" t="str">
        <f t="shared" ca="1" si="292"/>
        <v/>
      </c>
      <c r="P588" s="250" t="str">
        <f t="shared" ca="1" si="293"/>
        <v/>
      </c>
      <c r="Q588" s="249" t="str">
        <f t="shared" ca="1" si="294"/>
        <v/>
      </c>
      <c r="R588" s="250" t="str">
        <f t="shared" ca="1" si="295"/>
        <v/>
      </c>
      <c r="S588" s="249" t="str">
        <f t="shared" ca="1" si="296"/>
        <v/>
      </c>
      <c r="T588" s="250" t="str">
        <f t="shared" ca="1" si="297"/>
        <v/>
      </c>
      <c r="U588" s="249" t="str">
        <f t="shared" ca="1" si="298"/>
        <v/>
      </c>
      <c r="V588" s="250" t="str">
        <f t="shared" ca="1" si="299"/>
        <v/>
      </c>
      <c r="W588" s="249" t="str">
        <f t="shared" ca="1" si="300"/>
        <v/>
      </c>
      <c r="X588" s="250"/>
      <c r="Y588" s="249"/>
      <c r="Z588" s="250"/>
      <c r="AA588" s="249"/>
      <c r="AB588" s="250"/>
      <c r="AC588" s="249"/>
      <c r="AD588" s="250"/>
      <c r="AE588" s="249"/>
      <c r="AF588" s="250"/>
      <c r="AG588" s="249"/>
      <c r="AH588" s="250"/>
      <c r="AI588" s="249"/>
      <c r="AJ588" s="250"/>
      <c r="AK588" s="249"/>
      <c r="AL588" s="250"/>
      <c r="AM588" s="249"/>
      <c r="AN588" s="250"/>
      <c r="AO588" s="249"/>
      <c r="AP588" s="250"/>
      <c r="AQ588" s="249"/>
      <c r="AR588" s="250"/>
      <c r="AS588" s="249"/>
      <c r="AT588" s="250"/>
      <c r="AU588" s="249"/>
      <c r="AV588" s="250"/>
      <c r="AW588" s="249"/>
      <c r="AX588" s="250"/>
      <c r="AY588" s="249"/>
      <c r="AZ588" s="250"/>
      <c r="BA588" s="249"/>
      <c r="BB588" s="250"/>
      <c r="BC588" s="249"/>
      <c r="BD588" s="250"/>
      <c r="BE588" s="249"/>
      <c r="BF588" s="250"/>
      <c r="BG588" s="249"/>
      <c r="BH588" s="250"/>
      <c r="BI588" s="249"/>
      <c r="BJ588" s="250"/>
      <c r="BK588" s="249"/>
    </row>
    <row r="589" spans="1:63" s="301" customFormat="1" ht="21" customHeight="1" x14ac:dyDescent="0.2">
      <c r="A589" s="245" t="e">
        <f t="shared" si="304"/>
        <v>#VALUE!</v>
      </c>
      <c r="B589" s="246" t="s">
        <v>1473</v>
      </c>
      <c r="C589" s="247">
        <f t="shared" ca="1" si="283"/>
        <v>298422.5</v>
      </c>
      <c r="D589" s="250">
        <f t="shared" ca="1" si="284"/>
        <v>956058</v>
      </c>
      <c r="E589" s="249">
        <f t="shared" ca="1" si="301"/>
        <v>0</v>
      </c>
      <c r="F589" s="250" t="str">
        <f t="shared" si="285"/>
        <v/>
      </c>
      <c r="G589" s="249" t="str">
        <f t="shared" si="302"/>
        <v/>
      </c>
      <c r="H589" s="250">
        <f t="shared" si="286"/>
        <v>359213</v>
      </c>
      <c r="I589" s="249">
        <f t="shared" ca="1" si="303"/>
        <v>0</v>
      </c>
      <c r="J589" s="250" t="str">
        <f t="shared" ca="1" si="287"/>
        <v/>
      </c>
      <c r="K589" s="249" t="str">
        <f t="shared" ca="1" si="288"/>
        <v/>
      </c>
      <c r="L589" s="250" t="str">
        <f t="shared" ca="1" si="289"/>
        <v/>
      </c>
      <c r="M589" s="249" t="str">
        <f t="shared" ca="1" si="290"/>
        <v/>
      </c>
      <c r="N589" s="250" t="str">
        <f t="shared" ca="1" si="291"/>
        <v/>
      </c>
      <c r="O589" s="249" t="str">
        <f t="shared" ca="1" si="292"/>
        <v/>
      </c>
      <c r="P589" s="250" t="str">
        <f t="shared" ca="1" si="293"/>
        <v/>
      </c>
      <c r="Q589" s="249" t="str">
        <f t="shared" ca="1" si="294"/>
        <v/>
      </c>
      <c r="R589" s="250" t="str">
        <f t="shared" ca="1" si="295"/>
        <v/>
      </c>
      <c r="S589" s="249" t="str">
        <f t="shared" ca="1" si="296"/>
        <v/>
      </c>
      <c r="T589" s="250" t="str">
        <f t="shared" ca="1" si="297"/>
        <v/>
      </c>
      <c r="U589" s="249" t="str">
        <f t="shared" ca="1" si="298"/>
        <v/>
      </c>
      <c r="V589" s="250" t="str">
        <f t="shared" ca="1" si="299"/>
        <v/>
      </c>
      <c r="W589" s="249" t="str">
        <f t="shared" ca="1" si="300"/>
        <v/>
      </c>
      <c r="X589" s="250"/>
      <c r="Y589" s="249"/>
      <c r="Z589" s="250"/>
      <c r="AA589" s="249"/>
      <c r="AB589" s="250"/>
      <c r="AC589" s="249"/>
      <c r="AD589" s="250"/>
      <c r="AE589" s="249"/>
      <c r="AF589" s="250"/>
      <c r="AG589" s="249"/>
      <c r="AH589" s="250"/>
      <c r="AI589" s="249"/>
      <c r="AJ589" s="250"/>
      <c r="AK589" s="249"/>
      <c r="AL589" s="250"/>
      <c r="AM589" s="249"/>
      <c r="AN589" s="250"/>
      <c r="AO589" s="249"/>
      <c r="AP589" s="250"/>
      <c r="AQ589" s="249"/>
      <c r="AR589" s="250"/>
      <c r="AS589" s="249"/>
      <c r="AT589" s="250"/>
      <c r="AU589" s="249"/>
      <c r="AV589" s="250"/>
      <c r="AW589" s="249"/>
      <c r="AX589" s="250"/>
      <c r="AY589" s="249"/>
      <c r="AZ589" s="250"/>
      <c r="BA589" s="249"/>
      <c r="BB589" s="250"/>
      <c r="BC589" s="249"/>
      <c r="BD589" s="250"/>
      <c r="BE589" s="249"/>
      <c r="BF589" s="250"/>
      <c r="BG589" s="249"/>
      <c r="BH589" s="250"/>
      <c r="BI589" s="249"/>
      <c r="BJ589" s="250"/>
      <c r="BK589" s="249"/>
    </row>
    <row r="590" spans="1:63" s="301" customFormat="1" ht="21" customHeight="1" x14ac:dyDescent="0.2">
      <c r="A590" s="245" t="e">
        <f t="shared" si="304"/>
        <v>#VALUE!</v>
      </c>
      <c r="B590" s="246" t="s">
        <v>1474</v>
      </c>
      <c r="C590" s="247">
        <f t="shared" ca="1" si="283"/>
        <v>7267</v>
      </c>
      <c r="D590" s="250">
        <f t="shared" ca="1" si="284"/>
        <v>26934</v>
      </c>
      <c r="E590" s="249">
        <f t="shared" ca="1" si="301"/>
        <v>0</v>
      </c>
      <c r="F590" s="250" t="str">
        <f t="shared" si="285"/>
        <v/>
      </c>
      <c r="G590" s="249" t="str">
        <f t="shared" si="302"/>
        <v/>
      </c>
      <c r="H590" s="250">
        <f t="shared" si="286"/>
        <v>12400</v>
      </c>
      <c r="I590" s="249">
        <f t="shared" ca="1" si="303"/>
        <v>0</v>
      </c>
      <c r="J590" s="250" t="str">
        <f t="shared" ca="1" si="287"/>
        <v/>
      </c>
      <c r="K590" s="249" t="str">
        <f t="shared" ca="1" si="288"/>
        <v/>
      </c>
      <c r="L590" s="250" t="str">
        <f t="shared" ca="1" si="289"/>
        <v/>
      </c>
      <c r="M590" s="249" t="str">
        <f t="shared" ca="1" si="290"/>
        <v/>
      </c>
      <c r="N590" s="250" t="str">
        <f t="shared" ca="1" si="291"/>
        <v/>
      </c>
      <c r="O590" s="249" t="str">
        <f t="shared" ca="1" si="292"/>
        <v/>
      </c>
      <c r="P590" s="250" t="str">
        <f t="shared" ca="1" si="293"/>
        <v/>
      </c>
      <c r="Q590" s="249" t="str">
        <f t="shared" ca="1" si="294"/>
        <v/>
      </c>
      <c r="R590" s="250" t="str">
        <f t="shared" ca="1" si="295"/>
        <v/>
      </c>
      <c r="S590" s="249" t="str">
        <f t="shared" ca="1" si="296"/>
        <v/>
      </c>
      <c r="T590" s="250" t="str">
        <f t="shared" ca="1" si="297"/>
        <v/>
      </c>
      <c r="U590" s="249" t="str">
        <f t="shared" ca="1" si="298"/>
        <v/>
      </c>
      <c r="V590" s="250" t="str">
        <f t="shared" ca="1" si="299"/>
        <v/>
      </c>
      <c r="W590" s="249" t="str">
        <f t="shared" ca="1" si="300"/>
        <v/>
      </c>
      <c r="X590" s="250"/>
      <c r="Y590" s="249"/>
      <c r="Z590" s="250"/>
      <c r="AA590" s="249"/>
      <c r="AB590" s="250"/>
      <c r="AC590" s="249"/>
      <c r="AD590" s="250"/>
      <c r="AE590" s="249"/>
      <c r="AF590" s="250"/>
      <c r="AG590" s="249"/>
      <c r="AH590" s="250"/>
      <c r="AI590" s="249"/>
      <c r="AJ590" s="250"/>
      <c r="AK590" s="249"/>
      <c r="AL590" s="250"/>
      <c r="AM590" s="249"/>
      <c r="AN590" s="250"/>
      <c r="AO590" s="249"/>
      <c r="AP590" s="250"/>
      <c r="AQ590" s="249"/>
      <c r="AR590" s="250"/>
      <c r="AS590" s="249"/>
      <c r="AT590" s="250"/>
      <c r="AU590" s="249"/>
      <c r="AV590" s="250"/>
      <c r="AW590" s="249"/>
      <c r="AX590" s="250"/>
      <c r="AY590" s="249"/>
      <c r="AZ590" s="250"/>
      <c r="BA590" s="249"/>
      <c r="BB590" s="250"/>
      <c r="BC590" s="249"/>
      <c r="BD590" s="250"/>
      <c r="BE590" s="249"/>
      <c r="BF590" s="250"/>
      <c r="BG590" s="249"/>
      <c r="BH590" s="250"/>
      <c r="BI590" s="249"/>
      <c r="BJ590" s="250"/>
      <c r="BK590" s="249"/>
    </row>
    <row r="591" spans="1:63" s="301" customFormat="1" ht="21" customHeight="1" x14ac:dyDescent="0.2">
      <c r="A591" s="245" t="e">
        <f t="shared" si="304"/>
        <v>#VALUE!</v>
      </c>
      <c r="B591" s="246" t="s">
        <v>1475</v>
      </c>
      <c r="C591" s="247">
        <f t="shared" ca="1" si="283"/>
        <v>2673</v>
      </c>
      <c r="D591" s="250">
        <f t="shared" ca="1" si="284"/>
        <v>15410</v>
      </c>
      <c r="E591" s="249">
        <f t="shared" ca="1" si="301"/>
        <v>0</v>
      </c>
      <c r="F591" s="250" t="str">
        <f t="shared" si="285"/>
        <v/>
      </c>
      <c r="G591" s="249" t="str">
        <f t="shared" si="302"/>
        <v/>
      </c>
      <c r="H591" s="250">
        <f t="shared" si="286"/>
        <v>10064</v>
      </c>
      <c r="I591" s="249">
        <f t="shared" ca="1" si="303"/>
        <v>0</v>
      </c>
      <c r="J591" s="250" t="str">
        <f t="shared" ca="1" si="287"/>
        <v/>
      </c>
      <c r="K591" s="249" t="str">
        <f t="shared" ca="1" si="288"/>
        <v/>
      </c>
      <c r="L591" s="250" t="str">
        <f t="shared" ca="1" si="289"/>
        <v/>
      </c>
      <c r="M591" s="249" t="str">
        <f t="shared" ca="1" si="290"/>
        <v/>
      </c>
      <c r="N591" s="250" t="str">
        <f t="shared" ca="1" si="291"/>
        <v/>
      </c>
      <c r="O591" s="249" t="str">
        <f t="shared" ca="1" si="292"/>
        <v/>
      </c>
      <c r="P591" s="250" t="str">
        <f t="shared" ca="1" si="293"/>
        <v/>
      </c>
      <c r="Q591" s="249" t="str">
        <f t="shared" ca="1" si="294"/>
        <v/>
      </c>
      <c r="R591" s="250" t="str">
        <f t="shared" ca="1" si="295"/>
        <v/>
      </c>
      <c r="S591" s="249" t="str">
        <f t="shared" ca="1" si="296"/>
        <v/>
      </c>
      <c r="T591" s="250" t="str">
        <f t="shared" ca="1" si="297"/>
        <v/>
      </c>
      <c r="U591" s="249" t="str">
        <f t="shared" ca="1" si="298"/>
        <v/>
      </c>
      <c r="V591" s="250" t="str">
        <f t="shared" ca="1" si="299"/>
        <v/>
      </c>
      <c r="W591" s="249" t="str">
        <f t="shared" ca="1" si="300"/>
        <v/>
      </c>
      <c r="X591" s="250"/>
      <c r="Y591" s="249"/>
      <c r="Z591" s="250"/>
      <c r="AA591" s="249"/>
      <c r="AB591" s="250"/>
      <c r="AC591" s="249"/>
      <c r="AD591" s="250"/>
      <c r="AE591" s="249"/>
      <c r="AF591" s="250"/>
      <c r="AG591" s="249"/>
      <c r="AH591" s="250"/>
      <c r="AI591" s="249"/>
      <c r="AJ591" s="250"/>
      <c r="AK591" s="249"/>
      <c r="AL591" s="250"/>
      <c r="AM591" s="249"/>
      <c r="AN591" s="250"/>
      <c r="AO591" s="249"/>
      <c r="AP591" s="250"/>
      <c r="AQ591" s="249"/>
      <c r="AR591" s="250"/>
      <c r="AS591" s="249"/>
      <c r="AT591" s="250"/>
      <c r="AU591" s="249"/>
      <c r="AV591" s="250"/>
      <c r="AW591" s="249"/>
      <c r="AX591" s="250"/>
      <c r="AY591" s="249"/>
      <c r="AZ591" s="250"/>
      <c r="BA591" s="249"/>
      <c r="BB591" s="250"/>
      <c r="BC591" s="249"/>
      <c r="BD591" s="250"/>
      <c r="BE591" s="249"/>
      <c r="BF591" s="250"/>
      <c r="BG591" s="249"/>
      <c r="BH591" s="250"/>
      <c r="BI591" s="249"/>
      <c r="BJ591" s="250"/>
      <c r="BK591" s="249"/>
    </row>
    <row r="592" spans="1:63" s="301" customFormat="1" ht="21" customHeight="1" x14ac:dyDescent="0.2">
      <c r="A592" s="245" t="e">
        <f t="shared" si="304"/>
        <v>#VALUE!</v>
      </c>
      <c r="B592" s="246" t="s">
        <v>1476</v>
      </c>
      <c r="C592" s="247">
        <f t="shared" ca="1" si="283"/>
        <v>752444</v>
      </c>
      <c r="D592" s="250">
        <f t="shared" ca="1" si="284"/>
        <v>1718136</v>
      </c>
      <c r="E592" s="249">
        <f t="shared" ca="1" si="301"/>
        <v>0</v>
      </c>
      <c r="F592" s="250" t="str">
        <f t="shared" si="285"/>
        <v/>
      </c>
      <c r="G592" s="249" t="str">
        <f t="shared" si="302"/>
        <v/>
      </c>
      <c r="H592" s="250">
        <f t="shared" si="286"/>
        <v>3223024</v>
      </c>
      <c r="I592" s="249">
        <f t="shared" ca="1" si="303"/>
        <v>0</v>
      </c>
      <c r="J592" s="250" t="str">
        <f t="shared" ca="1" si="287"/>
        <v/>
      </c>
      <c r="K592" s="249" t="str">
        <f t="shared" ca="1" si="288"/>
        <v/>
      </c>
      <c r="L592" s="250" t="str">
        <f t="shared" ca="1" si="289"/>
        <v/>
      </c>
      <c r="M592" s="249" t="str">
        <f t="shared" ca="1" si="290"/>
        <v/>
      </c>
      <c r="N592" s="250" t="str">
        <f t="shared" ca="1" si="291"/>
        <v/>
      </c>
      <c r="O592" s="249" t="str">
        <f t="shared" ca="1" si="292"/>
        <v/>
      </c>
      <c r="P592" s="250" t="str">
        <f t="shared" ca="1" si="293"/>
        <v/>
      </c>
      <c r="Q592" s="249" t="str">
        <f t="shared" ca="1" si="294"/>
        <v/>
      </c>
      <c r="R592" s="250" t="str">
        <f t="shared" ca="1" si="295"/>
        <v/>
      </c>
      <c r="S592" s="249" t="str">
        <f t="shared" ca="1" si="296"/>
        <v/>
      </c>
      <c r="T592" s="250" t="str">
        <f t="shared" ca="1" si="297"/>
        <v/>
      </c>
      <c r="U592" s="249" t="str">
        <f t="shared" ca="1" si="298"/>
        <v/>
      </c>
      <c r="V592" s="250" t="str">
        <f t="shared" ca="1" si="299"/>
        <v/>
      </c>
      <c r="W592" s="249" t="str">
        <f t="shared" ca="1" si="300"/>
        <v/>
      </c>
      <c r="X592" s="250"/>
      <c r="Y592" s="249"/>
      <c r="Z592" s="250"/>
      <c r="AA592" s="249"/>
      <c r="AB592" s="250"/>
      <c r="AC592" s="249"/>
      <c r="AD592" s="250"/>
      <c r="AE592" s="249"/>
      <c r="AF592" s="250"/>
      <c r="AG592" s="249"/>
      <c r="AH592" s="250"/>
      <c r="AI592" s="249"/>
      <c r="AJ592" s="250"/>
      <c r="AK592" s="249"/>
      <c r="AL592" s="250"/>
      <c r="AM592" s="249"/>
      <c r="AN592" s="250"/>
      <c r="AO592" s="249"/>
      <c r="AP592" s="250"/>
      <c r="AQ592" s="249"/>
      <c r="AR592" s="250"/>
      <c r="AS592" s="249"/>
      <c r="AT592" s="250"/>
      <c r="AU592" s="249"/>
      <c r="AV592" s="250"/>
      <c r="AW592" s="249"/>
      <c r="AX592" s="250"/>
      <c r="AY592" s="249"/>
      <c r="AZ592" s="250"/>
      <c r="BA592" s="249"/>
      <c r="BB592" s="250"/>
      <c r="BC592" s="249"/>
      <c r="BD592" s="250"/>
      <c r="BE592" s="249"/>
      <c r="BF592" s="250"/>
      <c r="BG592" s="249"/>
      <c r="BH592" s="250"/>
      <c r="BI592" s="249"/>
      <c r="BJ592" s="250"/>
      <c r="BK592" s="249"/>
    </row>
    <row r="593" spans="1:63" s="301" customFormat="1" ht="21" customHeight="1" x14ac:dyDescent="0.2">
      <c r="A593" s="245" t="e">
        <f t="shared" si="304"/>
        <v>#VALUE!</v>
      </c>
      <c r="B593" s="246" t="s">
        <v>1478</v>
      </c>
      <c r="C593" s="247">
        <f t="shared" ca="1" si="283"/>
        <v>886987.5</v>
      </c>
      <c r="D593" s="250">
        <f t="shared" ca="1" si="284"/>
        <v>5907146</v>
      </c>
      <c r="E593" s="249">
        <f t="shared" ca="1" si="301"/>
        <v>0</v>
      </c>
      <c r="F593" s="250" t="str">
        <f t="shared" si="285"/>
        <v/>
      </c>
      <c r="G593" s="249" t="str">
        <f t="shared" si="302"/>
        <v/>
      </c>
      <c r="H593" s="250">
        <f t="shared" si="286"/>
        <v>4133171</v>
      </c>
      <c r="I593" s="249">
        <f t="shared" ca="1" si="303"/>
        <v>0</v>
      </c>
      <c r="J593" s="250" t="str">
        <f t="shared" ca="1" si="287"/>
        <v/>
      </c>
      <c r="K593" s="249" t="str">
        <f t="shared" ca="1" si="288"/>
        <v/>
      </c>
      <c r="L593" s="250" t="str">
        <f t="shared" ca="1" si="289"/>
        <v/>
      </c>
      <c r="M593" s="249" t="str">
        <f t="shared" ca="1" si="290"/>
        <v/>
      </c>
      <c r="N593" s="250" t="str">
        <f t="shared" ca="1" si="291"/>
        <v/>
      </c>
      <c r="O593" s="249" t="str">
        <f t="shared" ca="1" si="292"/>
        <v/>
      </c>
      <c r="P593" s="250" t="str">
        <f t="shared" ca="1" si="293"/>
        <v/>
      </c>
      <c r="Q593" s="249" t="str">
        <f t="shared" ca="1" si="294"/>
        <v/>
      </c>
      <c r="R593" s="250" t="str">
        <f t="shared" ca="1" si="295"/>
        <v/>
      </c>
      <c r="S593" s="249" t="str">
        <f t="shared" ca="1" si="296"/>
        <v/>
      </c>
      <c r="T593" s="250" t="str">
        <f t="shared" ca="1" si="297"/>
        <v/>
      </c>
      <c r="U593" s="249" t="str">
        <f t="shared" ca="1" si="298"/>
        <v/>
      </c>
      <c r="V593" s="250" t="str">
        <f t="shared" ca="1" si="299"/>
        <v/>
      </c>
      <c r="W593" s="249" t="str">
        <f t="shared" ca="1" si="300"/>
        <v/>
      </c>
      <c r="X593" s="250"/>
      <c r="Y593" s="249"/>
      <c r="Z593" s="250"/>
      <c r="AA593" s="249"/>
      <c r="AB593" s="250"/>
      <c r="AC593" s="249"/>
      <c r="AD593" s="250"/>
      <c r="AE593" s="249"/>
      <c r="AF593" s="250"/>
      <c r="AG593" s="249"/>
      <c r="AH593" s="250"/>
      <c r="AI593" s="249"/>
      <c r="AJ593" s="250"/>
      <c r="AK593" s="249"/>
      <c r="AL593" s="250"/>
      <c r="AM593" s="249"/>
      <c r="AN593" s="250"/>
      <c r="AO593" s="249"/>
      <c r="AP593" s="250"/>
      <c r="AQ593" s="249"/>
      <c r="AR593" s="250"/>
      <c r="AS593" s="249"/>
      <c r="AT593" s="250"/>
      <c r="AU593" s="249"/>
      <c r="AV593" s="250"/>
      <c r="AW593" s="249"/>
      <c r="AX593" s="250"/>
      <c r="AY593" s="249"/>
      <c r="AZ593" s="250"/>
      <c r="BA593" s="249"/>
      <c r="BB593" s="250"/>
      <c r="BC593" s="249"/>
      <c r="BD593" s="250"/>
      <c r="BE593" s="249"/>
      <c r="BF593" s="250"/>
      <c r="BG593" s="249"/>
      <c r="BH593" s="250"/>
      <c r="BI593" s="249"/>
      <c r="BJ593" s="250"/>
      <c r="BK593" s="249"/>
    </row>
    <row r="594" spans="1:63" s="301" customFormat="1" ht="21" customHeight="1" x14ac:dyDescent="0.2">
      <c r="A594" s="245" t="e">
        <f t="shared" si="304"/>
        <v>#VALUE!</v>
      </c>
      <c r="B594" s="246" t="s">
        <v>1479</v>
      </c>
      <c r="C594" s="247">
        <f t="shared" ca="1" si="283"/>
        <v>1218348</v>
      </c>
      <c r="D594" s="250">
        <f t="shared" ca="1" si="284"/>
        <v>5476248</v>
      </c>
      <c r="E594" s="249">
        <f t="shared" ca="1" si="301"/>
        <v>0</v>
      </c>
      <c r="F594" s="250" t="str">
        <f t="shared" si="285"/>
        <v/>
      </c>
      <c r="G594" s="249" t="str">
        <f t="shared" si="302"/>
        <v/>
      </c>
      <c r="H594" s="250">
        <f t="shared" si="286"/>
        <v>7912944</v>
      </c>
      <c r="I594" s="249">
        <f t="shared" ca="1" si="303"/>
        <v>0</v>
      </c>
      <c r="J594" s="250" t="str">
        <f t="shared" ca="1" si="287"/>
        <v/>
      </c>
      <c r="K594" s="249" t="str">
        <f t="shared" ca="1" si="288"/>
        <v/>
      </c>
      <c r="L594" s="250" t="str">
        <f t="shared" ca="1" si="289"/>
        <v/>
      </c>
      <c r="M594" s="249" t="str">
        <f t="shared" ca="1" si="290"/>
        <v/>
      </c>
      <c r="N594" s="250" t="str">
        <f t="shared" ca="1" si="291"/>
        <v/>
      </c>
      <c r="O594" s="249" t="str">
        <f t="shared" ca="1" si="292"/>
        <v/>
      </c>
      <c r="P594" s="250" t="str">
        <f t="shared" ca="1" si="293"/>
        <v/>
      </c>
      <c r="Q594" s="249" t="str">
        <f t="shared" ca="1" si="294"/>
        <v/>
      </c>
      <c r="R594" s="250" t="str">
        <f t="shared" ca="1" si="295"/>
        <v/>
      </c>
      <c r="S594" s="249" t="str">
        <f t="shared" ca="1" si="296"/>
        <v/>
      </c>
      <c r="T594" s="250" t="str">
        <f t="shared" ca="1" si="297"/>
        <v/>
      </c>
      <c r="U594" s="249" t="str">
        <f t="shared" ca="1" si="298"/>
        <v/>
      </c>
      <c r="V594" s="250" t="str">
        <f t="shared" ca="1" si="299"/>
        <v/>
      </c>
      <c r="W594" s="249" t="str">
        <f t="shared" ca="1" si="300"/>
        <v/>
      </c>
      <c r="X594" s="250"/>
      <c r="Y594" s="249"/>
      <c r="Z594" s="250"/>
      <c r="AA594" s="249"/>
      <c r="AB594" s="250"/>
      <c r="AC594" s="249"/>
      <c r="AD594" s="250"/>
      <c r="AE594" s="249"/>
      <c r="AF594" s="250"/>
      <c r="AG594" s="249"/>
      <c r="AH594" s="250"/>
      <c r="AI594" s="249"/>
      <c r="AJ594" s="250"/>
      <c r="AK594" s="249"/>
      <c r="AL594" s="250"/>
      <c r="AM594" s="249"/>
      <c r="AN594" s="250"/>
      <c r="AO594" s="249"/>
      <c r="AP594" s="250"/>
      <c r="AQ594" s="249"/>
      <c r="AR594" s="250"/>
      <c r="AS594" s="249"/>
      <c r="AT594" s="250"/>
      <c r="AU594" s="249"/>
      <c r="AV594" s="250"/>
      <c r="AW594" s="249"/>
      <c r="AX594" s="250"/>
      <c r="AY594" s="249"/>
      <c r="AZ594" s="250"/>
      <c r="BA594" s="249"/>
      <c r="BB594" s="250"/>
      <c r="BC594" s="249"/>
      <c r="BD594" s="250"/>
      <c r="BE594" s="249"/>
      <c r="BF594" s="250"/>
      <c r="BG594" s="249"/>
      <c r="BH594" s="250"/>
      <c r="BI594" s="249"/>
      <c r="BJ594" s="250"/>
      <c r="BK594" s="249"/>
    </row>
    <row r="595" spans="1:63" s="301" customFormat="1" ht="21" customHeight="1" x14ac:dyDescent="0.2">
      <c r="A595" s="245" t="e">
        <f t="shared" si="304"/>
        <v>#VALUE!</v>
      </c>
      <c r="B595" s="246" t="s">
        <v>1480</v>
      </c>
      <c r="C595" s="247">
        <f t="shared" ca="1" si="283"/>
        <v>30541</v>
      </c>
      <c r="D595" s="250">
        <f t="shared" ca="1" si="284"/>
        <v>671748</v>
      </c>
      <c r="E595" s="249">
        <f t="shared" ca="1" si="301"/>
        <v>0</v>
      </c>
      <c r="F595" s="250" t="str">
        <f t="shared" si="285"/>
        <v/>
      </c>
      <c r="G595" s="249" t="str">
        <f t="shared" si="302"/>
        <v/>
      </c>
      <c r="H595" s="250">
        <f t="shared" si="286"/>
        <v>610666</v>
      </c>
      <c r="I595" s="249">
        <f t="shared" ca="1" si="303"/>
        <v>0</v>
      </c>
      <c r="J595" s="250" t="str">
        <f t="shared" ca="1" si="287"/>
        <v/>
      </c>
      <c r="K595" s="249" t="str">
        <f t="shared" ca="1" si="288"/>
        <v/>
      </c>
      <c r="L595" s="250" t="str">
        <f t="shared" ca="1" si="289"/>
        <v/>
      </c>
      <c r="M595" s="249" t="str">
        <f t="shared" ca="1" si="290"/>
        <v/>
      </c>
      <c r="N595" s="250" t="str">
        <f t="shared" ca="1" si="291"/>
        <v/>
      </c>
      <c r="O595" s="249" t="str">
        <f t="shared" ca="1" si="292"/>
        <v/>
      </c>
      <c r="P595" s="250" t="str">
        <f t="shared" ca="1" si="293"/>
        <v/>
      </c>
      <c r="Q595" s="249" t="str">
        <f t="shared" ca="1" si="294"/>
        <v/>
      </c>
      <c r="R595" s="250" t="str">
        <f t="shared" ca="1" si="295"/>
        <v/>
      </c>
      <c r="S595" s="249" t="str">
        <f t="shared" ca="1" si="296"/>
        <v/>
      </c>
      <c r="T595" s="250" t="str">
        <f t="shared" ca="1" si="297"/>
        <v/>
      </c>
      <c r="U595" s="249" t="str">
        <f t="shared" ca="1" si="298"/>
        <v/>
      </c>
      <c r="V595" s="250" t="str">
        <f t="shared" ca="1" si="299"/>
        <v/>
      </c>
      <c r="W595" s="249" t="str">
        <f t="shared" ca="1" si="300"/>
        <v/>
      </c>
      <c r="X595" s="250"/>
      <c r="Y595" s="249"/>
      <c r="Z595" s="250"/>
      <c r="AA595" s="249"/>
      <c r="AB595" s="250"/>
      <c r="AC595" s="249"/>
      <c r="AD595" s="250"/>
      <c r="AE595" s="249"/>
      <c r="AF595" s="250"/>
      <c r="AG595" s="249"/>
      <c r="AH595" s="250"/>
      <c r="AI595" s="249"/>
      <c r="AJ595" s="250"/>
      <c r="AK595" s="249"/>
      <c r="AL595" s="250"/>
      <c r="AM595" s="249"/>
      <c r="AN595" s="250"/>
      <c r="AO595" s="249"/>
      <c r="AP595" s="250"/>
      <c r="AQ595" s="249"/>
      <c r="AR595" s="250"/>
      <c r="AS595" s="249"/>
      <c r="AT595" s="250"/>
      <c r="AU595" s="249"/>
      <c r="AV595" s="250"/>
      <c r="AW595" s="249"/>
      <c r="AX595" s="250"/>
      <c r="AY595" s="249"/>
      <c r="AZ595" s="250"/>
      <c r="BA595" s="249"/>
      <c r="BB595" s="250"/>
      <c r="BC595" s="249"/>
      <c r="BD595" s="250"/>
      <c r="BE595" s="249"/>
      <c r="BF595" s="250"/>
      <c r="BG595" s="249"/>
      <c r="BH595" s="250"/>
      <c r="BI595" s="249"/>
      <c r="BJ595" s="250"/>
      <c r="BK595" s="249"/>
    </row>
    <row r="596" spans="1:63" s="301" customFormat="1" ht="21" customHeight="1" x14ac:dyDescent="0.2">
      <c r="A596" s="245" t="e">
        <f t="shared" si="304"/>
        <v>#VALUE!</v>
      </c>
      <c r="B596" s="246" t="s">
        <v>1485</v>
      </c>
      <c r="C596" s="247">
        <f t="shared" ca="1" si="283"/>
        <v>3298725</v>
      </c>
      <c r="D596" s="250">
        <f t="shared" ca="1" si="284"/>
        <v>14820345</v>
      </c>
      <c r="E596" s="249">
        <f t="shared" ca="1" si="301"/>
        <v>0</v>
      </c>
      <c r="F596" s="250" t="str">
        <f t="shared" si="285"/>
        <v/>
      </c>
      <c r="G596" s="249" t="str">
        <f t="shared" si="302"/>
        <v/>
      </c>
      <c r="H596" s="250">
        <f t="shared" si="286"/>
        <v>8222895</v>
      </c>
      <c r="I596" s="249">
        <f t="shared" ca="1" si="303"/>
        <v>0</v>
      </c>
      <c r="J596" s="250" t="str">
        <f t="shared" ca="1" si="287"/>
        <v/>
      </c>
      <c r="K596" s="249" t="str">
        <f t="shared" ca="1" si="288"/>
        <v/>
      </c>
      <c r="L596" s="250" t="str">
        <f t="shared" ca="1" si="289"/>
        <v/>
      </c>
      <c r="M596" s="249" t="str">
        <f t="shared" ca="1" si="290"/>
        <v/>
      </c>
      <c r="N596" s="250" t="str">
        <f t="shared" ca="1" si="291"/>
        <v/>
      </c>
      <c r="O596" s="249" t="str">
        <f t="shared" ca="1" si="292"/>
        <v/>
      </c>
      <c r="P596" s="250" t="str">
        <f t="shared" ca="1" si="293"/>
        <v/>
      </c>
      <c r="Q596" s="249" t="str">
        <f t="shared" ca="1" si="294"/>
        <v/>
      </c>
      <c r="R596" s="250" t="str">
        <f t="shared" ca="1" si="295"/>
        <v/>
      </c>
      <c r="S596" s="249" t="str">
        <f t="shared" ca="1" si="296"/>
        <v/>
      </c>
      <c r="T596" s="250" t="str">
        <f t="shared" ca="1" si="297"/>
        <v/>
      </c>
      <c r="U596" s="249" t="str">
        <f t="shared" ca="1" si="298"/>
        <v/>
      </c>
      <c r="V596" s="250" t="str">
        <f t="shared" ca="1" si="299"/>
        <v/>
      </c>
      <c r="W596" s="249" t="str">
        <f t="shared" ca="1" si="300"/>
        <v/>
      </c>
      <c r="X596" s="250"/>
      <c r="Y596" s="249"/>
      <c r="Z596" s="250"/>
      <c r="AA596" s="249"/>
      <c r="AB596" s="250"/>
      <c r="AC596" s="249"/>
      <c r="AD596" s="250"/>
      <c r="AE596" s="249"/>
      <c r="AF596" s="250"/>
      <c r="AG596" s="249"/>
      <c r="AH596" s="250"/>
      <c r="AI596" s="249"/>
      <c r="AJ596" s="250"/>
      <c r="AK596" s="249"/>
      <c r="AL596" s="250"/>
      <c r="AM596" s="249"/>
      <c r="AN596" s="250"/>
      <c r="AO596" s="249"/>
      <c r="AP596" s="250"/>
      <c r="AQ596" s="249"/>
      <c r="AR596" s="250"/>
      <c r="AS596" s="249"/>
      <c r="AT596" s="250"/>
      <c r="AU596" s="249"/>
      <c r="AV596" s="250"/>
      <c r="AW596" s="249"/>
      <c r="AX596" s="250"/>
      <c r="AY596" s="249"/>
      <c r="AZ596" s="250"/>
      <c r="BA596" s="249"/>
      <c r="BB596" s="250"/>
      <c r="BC596" s="249"/>
      <c r="BD596" s="250"/>
      <c r="BE596" s="249"/>
      <c r="BF596" s="250"/>
      <c r="BG596" s="249"/>
      <c r="BH596" s="250"/>
      <c r="BI596" s="249"/>
      <c r="BJ596" s="250"/>
      <c r="BK596" s="249"/>
    </row>
    <row r="597" spans="1:63" s="301" customFormat="1" ht="21" customHeight="1" x14ac:dyDescent="0.2">
      <c r="A597" s="245" t="e">
        <f t="shared" si="304"/>
        <v>#VALUE!</v>
      </c>
      <c r="B597" s="246" t="s">
        <v>1487</v>
      </c>
      <c r="C597" s="247">
        <f t="shared" ca="1" si="283"/>
        <v>347259.5</v>
      </c>
      <c r="D597" s="250">
        <f t="shared" ca="1" si="284"/>
        <v>3246008</v>
      </c>
      <c r="E597" s="249">
        <f t="shared" ca="1" si="301"/>
        <v>0</v>
      </c>
      <c r="F597" s="250" t="str">
        <f t="shared" si="285"/>
        <v/>
      </c>
      <c r="G597" s="249" t="str">
        <f t="shared" si="302"/>
        <v/>
      </c>
      <c r="H597" s="250">
        <f t="shared" si="286"/>
        <v>2551489</v>
      </c>
      <c r="I597" s="249">
        <f t="shared" ca="1" si="303"/>
        <v>0</v>
      </c>
      <c r="J597" s="250" t="str">
        <f t="shared" ca="1" si="287"/>
        <v/>
      </c>
      <c r="K597" s="249" t="str">
        <f t="shared" ca="1" si="288"/>
        <v/>
      </c>
      <c r="L597" s="250" t="str">
        <f t="shared" ca="1" si="289"/>
        <v/>
      </c>
      <c r="M597" s="249" t="str">
        <f t="shared" ca="1" si="290"/>
        <v/>
      </c>
      <c r="N597" s="250" t="str">
        <f t="shared" ca="1" si="291"/>
        <v/>
      </c>
      <c r="O597" s="249" t="str">
        <f t="shared" ca="1" si="292"/>
        <v/>
      </c>
      <c r="P597" s="250" t="str">
        <f t="shared" ca="1" si="293"/>
        <v/>
      </c>
      <c r="Q597" s="249" t="str">
        <f t="shared" ca="1" si="294"/>
        <v/>
      </c>
      <c r="R597" s="250" t="str">
        <f t="shared" ca="1" si="295"/>
        <v/>
      </c>
      <c r="S597" s="249" t="str">
        <f t="shared" ca="1" si="296"/>
        <v/>
      </c>
      <c r="T597" s="250" t="str">
        <f t="shared" ca="1" si="297"/>
        <v/>
      </c>
      <c r="U597" s="249" t="str">
        <f t="shared" ca="1" si="298"/>
        <v/>
      </c>
      <c r="V597" s="250" t="str">
        <f t="shared" ca="1" si="299"/>
        <v/>
      </c>
      <c r="W597" s="249" t="str">
        <f t="shared" ca="1" si="300"/>
        <v/>
      </c>
      <c r="X597" s="250"/>
      <c r="Y597" s="249"/>
      <c r="Z597" s="250"/>
      <c r="AA597" s="249"/>
      <c r="AB597" s="250"/>
      <c r="AC597" s="249"/>
      <c r="AD597" s="250"/>
      <c r="AE597" s="249"/>
      <c r="AF597" s="250"/>
      <c r="AG597" s="249"/>
      <c r="AH597" s="250"/>
      <c r="AI597" s="249"/>
      <c r="AJ597" s="250"/>
      <c r="AK597" s="249"/>
      <c r="AL597" s="250"/>
      <c r="AM597" s="249"/>
      <c r="AN597" s="250"/>
      <c r="AO597" s="249"/>
      <c r="AP597" s="250"/>
      <c r="AQ597" s="249"/>
      <c r="AR597" s="250"/>
      <c r="AS597" s="249"/>
      <c r="AT597" s="250"/>
      <c r="AU597" s="249"/>
      <c r="AV597" s="250"/>
      <c r="AW597" s="249"/>
      <c r="AX597" s="250"/>
      <c r="AY597" s="249"/>
      <c r="AZ597" s="250"/>
      <c r="BA597" s="249"/>
      <c r="BB597" s="250"/>
      <c r="BC597" s="249"/>
      <c r="BD597" s="250"/>
      <c r="BE597" s="249"/>
      <c r="BF597" s="250"/>
      <c r="BG597" s="249"/>
      <c r="BH597" s="250"/>
      <c r="BI597" s="249"/>
      <c r="BJ597" s="250"/>
      <c r="BK597" s="249"/>
    </row>
    <row r="598" spans="1:63" s="301" customFormat="1" ht="21" customHeight="1" x14ac:dyDescent="0.2">
      <c r="A598" s="245" t="e">
        <f t="shared" si="304"/>
        <v>#VALUE!</v>
      </c>
      <c r="B598" s="246" t="s">
        <v>1488</v>
      </c>
      <c r="C598" s="247">
        <f t="shared" ca="1" si="283"/>
        <v>29554</v>
      </c>
      <c r="D598" s="250">
        <f t="shared" ca="1" si="284"/>
        <v>276256</v>
      </c>
      <c r="E598" s="249">
        <f t="shared" ca="1" si="301"/>
        <v>0</v>
      </c>
      <c r="F598" s="250" t="str">
        <f t="shared" si="285"/>
        <v/>
      </c>
      <c r="G598" s="249" t="str">
        <f t="shared" si="302"/>
        <v/>
      </c>
      <c r="H598" s="250">
        <f t="shared" si="286"/>
        <v>217148</v>
      </c>
      <c r="I598" s="249">
        <f t="shared" ca="1" si="303"/>
        <v>0</v>
      </c>
      <c r="J598" s="250" t="str">
        <f t="shared" ca="1" si="287"/>
        <v/>
      </c>
      <c r="K598" s="249" t="str">
        <f t="shared" ca="1" si="288"/>
        <v/>
      </c>
      <c r="L598" s="250" t="str">
        <f t="shared" ca="1" si="289"/>
        <v/>
      </c>
      <c r="M598" s="249" t="str">
        <f t="shared" ca="1" si="290"/>
        <v/>
      </c>
      <c r="N598" s="250" t="str">
        <f t="shared" ca="1" si="291"/>
        <v/>
      </c>
      <c r="O598" s="249" t="str">
        <f t="shared" ca="1" si="292"/>
        <v/>
      </c>
      <c r="P598" s="250" t="str">
        <f t="shared" ca="1" si="293"/>
        <v/>
      </c>
      <c r="Q598" s="249" t="str">
        <f t="shared" ca="1" si="294"/>
        <v/>
      </c>
      <c r="R598" s="250" t="str">
        <f t="shared" ca="1" si="295"/>
        <v/>
      </c>
      <c r="S598" s="249" t="str">
        <f t="shared" ca="1" si="296"/>
        <v/>
      </c>
      <c r="T598" s="250" t="str">
        <f t="shared" ca="1" si="297"/>
        <v/>
      </c>
      <c r="U598" s="249" t="str">
        <f t="shared" ca="1" si="298"/>
        <v/>
      </c>
      <c r="V598" s="250" t="str">
        <f t="shared" ca="1" si="299"/>
        <v/>
      </c>
      <c r="W598" s="249" t="str">
        <f t="shared" ca="1" si="300"/>
        <v/>
      </c>
      <c r="X598" s="250"/>
      <c r="Y598" s="249"/>
      <c r="Z598" s="250"/>
      <c r="AA598" s="249"/>
      <c r="AB598" s="250"/>
      <c r="AC598" s="249"/>
      <c r="AD598" s="250"/>
      <c r="AE598" s="249"/>
      <c r="AF598" s="250"/>
      <c r="AG598" s="249"/>
      <c r="AH598" s="250"/>
      <c r="AI598" s="249"/>
      <c r="AJ598" s="250"/>
      <c r="AK598" s="249"/>
      <c r="AL598" s="250"/>
      <c r="AM598" s="249"/>
      <c r="AN598" s="250"/>
      <c r="AO598" s="249"/>
      <c r="AP598" s="250"/>
      <c r="AQ598" s="249"/>
      <c r="AR598" s="250"/>
      <c r="AS598" s="249"/>
      <c r="AT598" s="250"/>
      <c r="AU598" s="249"/>
      <c r="AV598" s="250"/>
      <c r="AW598" s="249"/>
      <c r="AX598" s="250"/>
      <c r="AY598" s="249"/>
      <c r="AZ598" s="250"/>
      <c r="BA598" s="249"/>
      <c r="BB598" s="250"/>
      <c r="BC598" s="249"/>
      <c r="BD598" s="250"/>
      <c r="BE598" s="249"/>
      <c r="BF598" s="250"/>
      <c r="BG598" s="249"/>
      <c r="BH598" s="250"/>
      <c r="BI598" s="249"/>
      <c r="BJ598" s="250"/>
      <c r="BK598" s="249"/>
    </row>
    <row r="599" spans="1:63" s="301" customFormat="1" ht="21" customHeight="1" x14ac:dyDescent="0.2">
      <c r="A599" s="245" t="e">
        <f t="shared" si="304"/>
        <v>#VALUE!</v>
      </c>
      <c r="B599" s="246" t="s">
        <v>1489</v>
      </c>
      <c r="C599" s="247">
        <f t="shared" ca="1" si="283"/>
        <v>258597.5</v>
      </c>
      <c r="D599" s="250">
        <f t="shared" ca="1" si="284"/>
        <v>2417240</v>
      </c>
      <c r="E599" s="249">
        <f t="shared" ca="1" si="301"/>
        <v>0</v>
      </c>
      <c r="F599" s="250" t="str">
        <f t="shared" si="285"/>
        <v/>
      </c>
      <c r="G599" s="249" t="str">
        <f t="shared" si="302"/>
        <v/>
      </c>
      <c r="H599" s="250">
        <f t="shared" si="286"/>
        <v>1900045</v>
      </c>
      <c r="I599" s="249">
        <f t="shared" ca="1" si="303"/>
        <v>0</v>
      </c>
      <c r="J599" s="250" t="str">
        <f t="shared" ca="1" si="287"/>
        <v/>
      </c>
      <c r="K599" s="249" t="str">
        <f t="shared" ca="1" si="288"/>
        <v/>
      </c>
      <c r="L599" s="250" t="str">
        <f t="shared" ca="1" si="289"/>
        <v/>
      </c>
      <c r="M599" s="249" t="str">
        <f t="shared" ca="1" si="290"/>
        <v/>
      </c>
      <c r="N599" s="250" t="str">
        <f t="shared" ca="1" si="291"/>
        <v/>
      </c>
      <c r="O599" s="249" t="str">
        <f t="shared" ca="1" si="292"/>
        <v/>
      </c>
      <c r="P599" s="250" t="str">
        <f t="shared" ca="1" si="293"/>
        <v/>
      </c>
      <c r="Q599" s="249" t="str">
        <f t="shared" ca="1" si="294"/>
        <v/>
      </c>
      <c r="R599" s="250" t="str">
        <f t="shared" ca="1" si="295"/>
        <v/>
      </c>
      <c r="S599" s="249" t="str">
        <f t="shared" ca="1" si="296"/>
        <v/>
      </c>
      <c r="T599" s="250" t="str">
        <f t="shared" ca="1" si="297"/>
        <v/>
      </c>
      <c r="U599" s="249" t="str">
        <f t="shared" ca="1" si="298"/>
        <v/>
      </c>
      <c r="V599" s="250" t="str">
        <f t="shared" ca="1" si="299"/>
        <v/>
      </c>
      <c r="W599" s="249" t="str">
        <f t="shared" ca="1" si="300"/>
        <v/>
      </c>
      <c r="X599" s="250"/>
      <c r="Y599" s="249"/>
      <c r="Z599" s="250"/>
      <c r="AA599" s="249"/>
      <c r="AB599" s="250"/>
      <c r="AC599" s="249"/>
      <c r="AD599" s="250"/>
      <c r="AE599" s="249"/>
      <c r="AF599" s="250"/>
      <c r="AG599" s="249"/>
      <c r="AH599" s="250"/>
      <c r="AI599" s="249"/>
      <c r="AJ599" s="250"/>
      <c r="AK599" s="249"/>
      <c r="AL599" s="250"/>
      <c r="AM599" s="249"/>
      <c r="AN599" s="250"/>
      <c r="AO599" s="249"/>
      <c r="AP599" s="250"/>
      <c r="AQ599" s="249"/>
      <c r="AR599" s="250"/>
      <c r="AS599" s="249"/>
      <c r="AT599" s="250"/>
      <c r="AU599" s="249"/>
      <c r="AV599" s="250"/>
      <c r="AW599" s="249"/>
      <c r="AX599" s="250"/>
      <c r="AY599" s="249"/>
      <c r="AZ599" s="250"/>
      <c r="BA599" s="249"/>
      <c r="BB599" s="250"/>
      <c r="BC599" s="249"/>
      <c r="BD599" s="250"/>
      <c r="BE599" s="249"/>
      <c r="BF599" s="250"/>
      <c r="BG599" s="249"/>
      <c r="BH599" s="250"/>
      <c r="BI599" s="249"/>
      <c r="BJ599" s="250"/>
      <c r="BK599" s="249"/>
    </row>
    <row r="600" spans="1:63" s="301" customFormat="1" ht="21" customHeight="1" x14ac:dyDescent="0.2">
      <c r="A600" s="245" t="e">
        <f t="shared" si="304"/>
        <v>#VALUE!</v>
      </c>
      <c r="B600" s="246" t="s">
        <v>1490</v>
      </c>
      <c r="C600" s="247">
        <f t="shared" ca="1" si="283"/>
        <v>59108</v>
      </c>
      <c r="D600" s="250">
        <f t="shared" ca="1" si="284"/>
        <v>552512</v>
      </c>
      <c r="E600" s="249">
        <f t="shared" ca="1" si="301"/>
        <v>0</v>
      </c>
      <c r="F600" s="250" t="str">
        <f t="shared" si="285"/>
        <v/>
      </c>
      <c r="G600" s="249" t="str">
        <f t="shared" si="302"/>
        <v/>
      </c>
      <c r="H600" s="250">
        <f t="shared" si="286"/>
        <v>434296</v>
      </c>
      <c r="I600" s="249">
        <f t="shared" ca="1" si="303"/>
        <v>0</v>
      </c>
      <c r="J600" s="250" t="str">
        <f t="shared" ca="1" si="287"/>
        <v/>
      </c>
      <c r="K600" s="249" t="str">
        <f t="shared" ca="1" si="288"/>
        <v/>
      </c>
      <c r="L600" s="250" t="str">
        <f t="shared" ca="1" si="289"/>
        <v/>
      </c>
      <c r="M600" s="249" t="str">
        <f t="shared" ca="1" si="290"/>
        <v/>
      </c>
      <c r="N600" s="250" t="str">
        <f t="shared" ca="1" si="291"/>
        <v/>
      </c>
      <c r="O600" s="249" t="str">
        <f t="shared" ca="1" si="292"/>
        <v/>
      </c>
      <c r="P600" s="250" t="str">
        <f t="shared" ca="1" si="293"/>
        <v/>
      </c>
      <c r="Q600" s="249" t="str">
        <f t="shared" ca="1" si="294"/>
        <v/>
      </c>
      <c r="R600" s="250" t="str">
        <f t="shared" ca="1" si="295"/>
        <v/>
      </c>
      <c r="S600" s="249" t="str">
        <f t="shared" ca="1" si="296"/>
        <v/>
      </c>
      <c r="T600" s="250" t="str">
        <f t="shared" ca="1" si="297"/>
        <v/>
      </c>
      <c r="U600" s="249" t="str">
        <f t="shared" ca="1" si="298"/>
        <v/>
      </c>
      <c r="V600" s="250" t="str">
        <f t="shared" ca="1" si="299"/>
        <v/>
      </c>
      <c r="W600" s="249" t="str">
        <f t="shared" ca="1" si="300"/>
        <v/>
      </c>
      <c r="X600" s="250"/>
      <c r="Y600" s="249"/>
      <c r="Z600" s="250"/>
      <c r="AA600" s="249"/>
      <c r="AB600" s="250"/>
      <c r="AC600" s="249"/>
      <c r="AD600" s="250"/>
      <c r="AE600" s="249"/>
      <c r="AF600" s="250"/>
      <c r="AG600" s="249"/>
      <c r="AH600" s="250"/>
      <c r="AI600" s="249"/>
      <c r="AJ600" s="250"/>
      <c r="AK600" s="249"/>
      <c r="AL600" s="250"/>
      <c r="AM600" s="249"/>
      <c r="AN600" s="250"/>
      <c r="AO600" s="249"/>
      <c r="AP600" s="250"/>
      <c r="AQ600" s="249"/>
      <c r="AR600" s="250"/>
      <c r="AS600" s="249"/>
      <c r="AT600" s="250"/>
      <c r="AU600" s="249"/>
      <c r="AV600" s="250"/>
      <c r="AW600" s="249"/>
      <c r="AX600" s="250"/>
      <c r="AY600" s="249"/>
      <c r="AZ600" s="250"/>
      <c r="BA600" s="249"/>
      <c r="BB600" s="250"/>
      <c r="BC600" s="249"/>
      <c r="BD600" s="250"/>
      <c r="BE600" s="249"/>
      <c r="BF600" s="250"/>
      <c r="BG600" s="249"/>
      <c r="BH600" s="250"/>
      <c r="BI600" s="249"/>
      <c r="BJ600" s="250"/>
      <c r="BK600" s="249"/>
    </row>
    <row r="601" spans="1:63" s="301" customFormat="1" ht="21" customHeight="1" x14ac:dyDescent="0.2">
      <c r="A601" s="245" t="e">
        <f t="shared" si="304"/>
        <v>#VALUE!</v>
      </c>
      <c r="B601" s="246" t="s">
        <v>1491</v>
      </c>
      <c r="C601" s="247">
        <f t="shared" ca="1" si="283"/>
        <v>3158640</v>
      </c>
      <c r="D601" s="250">
        <f t="shared" ca="1" si="284"/>
        <v>552512</v>
      </c>
      <c r="E601" s="249">
        <f t="shared" ca="1" si="301"/>
        <v>0</v>
      </c>
      <c r="F601" s="250" t="str">
        <f t="shared" si="285"/>
        <v/>
      </c>
      <c r="G601" s="249" t="str">
        <f t="shared" si="302"/>
        <v/>
      </c>
      <c r="H601" s="250">
        <f t="shared" si="286"/>
        <v>6869792</v>
      </c>
      <c r="I601" s="249">
        <f t="shared" ca="1" si="303"/>
        <v>0</v>
      </c>
      <c r="J601" s="250" t="str">
        <f t="shared" ca="1" si="287"/>
        <v/>
      </c>
      <c r="K601" s="249" t="str">
        <f t="shared" ca="1" si="288"/>
        <v/>
      </c>
      <c r="L601" s="250" t="str">
        <f t="shared" ca="1" si="289"/>
        <v/>
      </c>
      <c r="M601" s="249" t="str">
        <f t="shared" ca="1" si="290"/>
        <v/>
      </c>
      <c r="N601" s="250" t="str">
        <f t="shared" ca="1" si="291"/>
        <v/>
      </c>
      <c r="O601" s="249" t="str">
        <f t="shared" ca="1" si="292"/>
        <v/>
      </c>
      <c r="P601" s="250" t="str">
        <f t="shared" ca="1" si="293"/>
        <v/>
      </c>
      <c r="Q601" s="249" t="str">
        <f t="shared" ca="1" si="294"/>
        <v/>
      </c>
      <c r="R601" s="250" t="str">
        <f t="shared" ca="1" si="295"/>
        <v/>
      </c>
      <c r="S601" s="249" t="str">
        <f t="shared" ca="1" si="296"/>
        <v/>
      </c>
      <c r="T601" s="250" t="str">
        <f t="shared" ca="1" si="297"/>
        <v/>
      </c>
      <c r="U601" s="249" t="str">
        <f t="shared" ca="1" si="298"/>
        <v/>
      </c>
      <c r="V601" s="250" t="str">
        <f t="shared" ca="1" si="299"/>
        <v/>
      </c>
      <c r="W601" s="249" t="str">
        <f t="shared" ca="1" si="300"/>
        <v/>
      </c>
      <c r="X601" s="250"/>
      <c r="Y601" s="249"/>
      <c r="Z601" s="250"/>
      <c r="AA601" s="249"/>
      <c r="AB601" s="250"/>
      <c r="AC601" s="249"/>
      <c r="AD601" s="250"/>
      <c r="AE601" s="249"/>
      <c r="AF601" s="250"/>
      <c r="AG601" s="249"/>
      <c r="AH601" s="250"/>
      <c r="AI601" s="249"/>
      <c r="AJ601" s="250"/>
      <c r="AK601" s="249"/>
      <c r="AL601" s="250"/>
      <c r="AM601" s="249"/>
      <c r="AN601" s="250"/>
      <c r="AO601" s="249"/>
      <c r="AP601" s="250"/>
      <c r="AQ601" s="249"/>
      <c r="AR601" s="250"/>
      <c r="AS601" s="249"/>
      <c r="AT601" s="250"/>
      <c r="AU601" s="249"/>
      <c r="AV601" s="250"/>
      <c r="AW601" s="249"/>
      <c r="AX601" s="250"/>
      <c r="AY601" s="249"/>
      <c r="AZ601" s="250"/>
      <c r="BA601" s="249"/>
      <c r="BB601" s="250"/>
      <c r="BC601" s="249"/>
      <c r="BD601" s="250"/>
      <c r="BE601" s="249"/>
      <c r="BF601" s="250"/>
      <c r="BG601" s="249"/>
      <c r="BH601" s="250"/>
      <c r="BI601" s="249"/>
      <c r="BJ601" s="250"/>
      <c r="BK601" s="249"/>
    </row>
    <row r="602" spans="1:63" s="301" customFormat="1" ht="21" customHeight="1" x14ac:dyDescent="0.2">
      <c r="A602" s="245" t="e">
        <f t="shared" si="304"/>
        <v>#VALUE!</v>
      </c>
      <c r="B602" s="246" t="s">
        <v>1492</v>
      </c>
      <c r="C602" s="247">
        <f t="shared" ca="1" si="283"/>
        <v>2860148</v>
      </c>
      <c r="D602" s="250">
        <f t="shared" ca="1" si="284"/>
        <v>552512</v>
      </c>
      <c r="E602" s="249">
        <f t="shared" ca="1" si="301"/>
        <v>0</v>
      </c>
      <c r="F602" s="250" t="str">
        <f t="shared" si="285"/>
        <v/>
      </c>
      <c r="G602" s="249" t="str">
        <f t="shared" si="302"/>
        <v/>
      </c>
      <c r="H602" s="250">
        <f t="shared" si="286"/>
        <v>6272808</v>
      </c>
      <c r="I602" s="249">
        <f t="shared" ca="1" si="303"/>
        <v>0</v>
      </c>
      <c r="J602" s="250" t="str">
        <f t="shared" ca="1" si="287"/>
        <v/>
      </c>
      <c r="K602" s="249" t="str">
        <f t="shared" ca="1" si="288"/>
        <v/>
      </c>
      <c r="L602" s="250" t="str">
        <f t="shared" ca="1" si="289"/>
        <v/>
      </c>
      <c r="M602" s="249" t="str">
        <f t="shared" ca="1" si="290"/>
        <v/>
      </c>
      <c r="N602" s="250" t="str">
        <f t="shared" ca="1" si="291"/>
        <v/>
      </c>
      <c r="O602" s="249" t="str">
        <f t="shared" ca="1" si="292"/>
        <v/>
      </c>
      <c r="P602" s="250" t="str">
        <f t="shared" ca="1" si="293"/>
        <v/>
      </c>
      <c r="Q602" s="249" t="str">
        <f t="shared" ca="1" si="294"/>
        <v/>
      </c>
      <c r="R602" s="250" t="str">
        <f t="shared" ca="1" si="295"/>
        <v/>
      </c>
      <c r="S602" s="249" t="str">
        <f t="shared" ca="1" si="296"/>
        <v/>
      </c>
      <c r="T602" s="250" t="str">
        <f t="shared" ca="1" si="297"/>
        <v/>
      </c>
      <c r="U602" s="249" t="str">
        <f t="shared" ca="1" si="298"/>
        <v/>
      </c>
      <c r="V602" s="250" t="str">
        <f t="shared" ca="1" si="299"/>
        <v/>
      </c>
      <c r="W602" s="249" t="str">
        <f t="shared" ca="1" si="300"/>
        <v/>
      </c>
      <c r="X602" s="250"/>
      <c r="Y602" s="249"/>
      <c r="Z602" s="250"/>
      <c r="AA602" s="249"/>
      <c r="AB602" s="250"/>
      <c r="AC602" s="249"/>
      <c r="AD602" s="250"/>
      <c r="AE602" s="249"/>
      <c r="AF602" s="250"/>
      <c r="AG602" s="249"/>
      <c r="AH602" s="250"/>
      <c r="AI602" s="249"/>
      <c r="AJ602" s="250"/>
      <c r="AK602" s="249"/>
      <c r="AL602" s="250"/>
      <c r="AM602" s="249"/>
      <c r="AN602" s="250"/>
      <c r="AO602" s="249"/>
      <c r="AP602" s="250"/>
      <c r="AQ602" s="249"/>
      <c r="AR602" s="250"/>
      <c r="AS602" s="249"/>
      <c r="AT602" s="250"/>
      <c r="AU602" s="249"/>
      <c r="AV602" s="250"/>
      <c r="AW602" s="249"/>
      <c r="AX602" s="250"/>
      <c r="AY602" s="249"/>
      <c r="AZ602" s="250"/>
      <c r="BA602" s="249"/>
      <c r="BB602" s="250"/>
      <c r="BC602" s="249"/>
      <c r="BD602" s="250"/>
      <c r="BE602" s="249"/>
      <c r="BF602" s="250"/>
      <c r="BG602" s="249"/>
      <c r="BH602" s="250"/>
      <c r="BI602" s="249"/>
      <c r="BJ602" s="250"/>
      <c r="BK602" s="249"/>
    </row>
    <row r="603" spans="1:63" s="301" customFormat="1" ht="21" customHeight="1" x14ac:dyDescent="0.2">
      <c r="A603" s="245" t="e">
        <f t="shared" si="304"/>
        <v>#VALUE!</v>
      </c>
      <c r="B603" s="246" t="s">
        <v>1501</v>
      </c>
      <c r="C603" s="247">
        <f t="shared" ca="1" si="283"/>
        <v>1151280</v>
      </c>
      <c r="D603" s="250">
        <f t="shared" ca="1" si="284"/>
        <v>11902680</v>
      </c>
      <c r="E603" s="249">
        <f t="shared" ca="1" si="301"/>
        <v>0</v>
      </c>
      <c r="F603" s="250" t="str">
        <f t="shared" si="285"/>
        <v/>
      </c>
      <c r="G603" s="249" t="str">
        <f t="shared" si="302"/>
        <v/>
      </c>
      <c r="H603" s="250">
        <f t="shared" si="286"/>
        <v>14205240</v>
      </c>
      <c r="I603" s="249">
        <f t="shared" ca="1" si="303"/>
        <v>0</v>
      </c>
      <c r="J603" s="250" t="str">
        <f t="shared" ca="1" si="287"/>
        <v/>
      </c>
      <c r="K603" s="249" t="str">
        <f t="shared" ca="1" si="288"/>
        <v/>
      </c>
      <c r="L603" s="250" t="str">
        <f t="shared" ca="1" si="289"/>
        <v/>
      </c>
      <c r="M603" s="249" t="str">
        <f t="shared" ca="1" si="290"/>
        <v/>
      </c>
      <c r="N603" s="250" t="str">
        <f t="shared" ca="1" si="291"/>
        <v/>
      </c>
      <c r="O603" s="249" t="str">
        <f t="shared" ca="1" si="292"/>
        <v/>
      </c>
      <c r="P603" s="250" t="str">
        <f t="shared" ca="1" si="293"/>
        <v/>
      </c>
      <c r="Q603" s="249" t="str">
        <f t="shared" ca="1" si="294"/>
        <v/>
      </c>
      <c r="R603" s="250" t="str">
        <f t="shared" ca="1" si="295"/>
        <v/>
      </c>
      <c r="S603" s="249" t="str">
        <f t="shared" ca="1" si="296"/>
        <v/>
      </c>
      <c r="T603" s="250" t="str">
        <f t="shared" ca="1" si="297"/>
        <v/>
      </c>
      <c r="U603" s="249" t="str">
        <f t="shared" ca="1" si="298"/>
        <v/>
      </c>
      <c r="V603" s="250" t="str">
        <f t="shared" ca="1" si="299"/>
        <v/>
      </c>
      <c r="W603" s="249" t="str">
        <f t="shared" ca="1" si="300"/>
        <v/>
      </c>
      <c r="X603" s="250"/>
      <c r="Y603" s="249"/>
      <c r="Z603" s="250"/>
      <c r="AA603" s="249"/>
      <c r="AB603" s="250"/>
      <c r="AC603" s="249"/>
      <c r="AD603" s="250"/>
      <c r="AE603" s="249"/>
      <c r="AF603" s="250"/>
      <c r="AG603" s="249"/>
      <c r="AH603" s="250"/>
      <c r="AI603" s="249"/>
      <c r="AJ603" s="250"/>
      <c r="AK603" s="249"/>
      <c r="AL603" s="250"/>
      <c r="AM603" s="249"/>
      <c r="AN603" s="250"/>
      <c r="AO603" s="249"/>
      <c r="AP603" s="250"/>
      <c r="AQ603" s="249"/>
      <c r="AR603" s="250"/>
      <c r="AS603" s="249"/>
      <c r="AT603" s="250"/>
      <c r="AU603" s="249"/>
      <c r="AV603" s="250"/>
      <c r="AW603" s="249"/>
      <c r="AX603" s="250"/>
      <c r="AY603" s="249"/>
      <c r="AZ603" s="250"/>
      <c r="BA603" s="249"/>
      <c r="BB603" s="250"/>
      <c r="BC603" s="249"/>
      <c r="BD603" s="250"/>
      <c r="BE603" s="249"/>
      <c r="BF603" s="250"/>
      <c r="BG603" s="249"/>
      <c r="BH603" s="250"/>
      <c r="BI603" s="249"/>
      <c r="BJ603" s="250"/>
      <c r="BK603" s="249"/>
    </row>
    <row r="604" spans="1:63" s="301" customFormat="1" ht="21" customHeight="1" x14ac:dyDescent="0.2">
      <c r="A604" s="245" t="e">
        <f t="shared" si="304"/>
        <v>#VALUE!</v>
      </c>
      <c r="B604" s="246" t="s">
        <v>1502</v>
      </c>
      <c r="C604" s="247">
        <f t="shared" ca="1" si="283"/>
        <v>192510</v>
      </c>
      <c r="D604" s="250">
        <f t="shared" ca="1" si="284"/>
        <v>1755792</v>
      </c>
      <c r="E604" s="249">
        <f t="shared" ca="1" si="301"/>
        <v>0</v>
      </c>
      <c r="F604" s="250" t="str">
        <f t="shared" si="285"/>
        <v/>
      </c>
      <c r="G604" s="249" t="str">
        <f t="shared" si="302"/>
        <v/>
      </c>
      <c r="H604" s="250">
        <f t="shared" si="286"/>
        <v>1370772</v>
      </c>
      <c r="I604" s="249">
        <f t="shared" ca="1" si="303"/>
        <v>0</v>
      </c>
      <c r="J604" s="250" t="str">
        <f t="shared" ca="1" si="287"/>
        <v/>
      </c>
      <c r="K604" s="249" t="str">
        <f t="shared" ca="1" si="288"/>
        <v/>
      </c>
      <c r="L604" s="250" t="str">
        <f t="shared" ca="1" si="289"/>
        <v/>
      </c>
      <c r="M604" s="249" t="str">
        <f t="shared" ca="1" si="290"/>
        <v/>
      </c>
      <c r="N604" s="250" t="str">
        <f t="shared" ca="1" si="291"/>
        <v/>
      </c>
      <c r="O604" s="249" t="str">
        <f t="shared" ca="1" si="292"/>
        <v/>
      </c>
      <c r="P604" s="250" t="str">
        <f t="shared" ca="1" si="293"/>
        <v/>
      </c>
      <c r="Q604" s="249" t="str">
        <f t="shared" ca="1" si="294"/>
        <v/>
      </c>
      <c r="R604" s="250" t="str">
        <f t="shared" ca="1" si="295"/>
        <v/>
      </c>
      <c r="S604" s="249" t="str">
        <f t="shared" ca="1" si="296"/>
        <v/>
      </c>
      <c r="T604" s="250" t="str">
        <f t="shared" ca="1" si="297"/>
        <v/>
      </c>
      <c r="U604" s="249" t="str">
        <f t="shared" ca="1" si="298"/>
        <v/>
      </c>
      <c r="V604" s="250" t="str">
        <f t="shared" ca="1" si="299"/>
        <v/>
      </c>
      <c r="W604" s="249" t="str">
        <f t="shared" ca="1" si="300"/>
        <v/>
      </c>
      <c r="X604" s="250"/>
      <c r="Y604" s="249"/>
      <c r="Z604" s="250"/>
      <c r="AA604" s="249"/>
      <c r="AB604" s="250"/>
      <c r="AC604" s="249"/>
      <c r="AD604" s="250"/>
      <c r="AE604" s="249"/>
      <c r="AF604" s="250"/>
      <c r="AG604" s="249"/>
      <c r="AH604" s="250"/>
      <c r="AI604" s="249"/>
      <c r="AJ604" s="250"/>
      <c r="AK604" s="249"/>
      <c r="AL604" s="250"/>
      <c r="AM604" s="249"/>
      <c r="AN604" s="250"/>
      <c r="AO604" s="249"/>
      <c r="AP604" s="250"/>
      <c r="AQ604" s="249"/>
      <c r="AR604" s="250"/>
      <c r="AS604" s="249"/>
      <c r="AT604" s="250"/>
      <c r="AU604" s="249"/>
      <c r="AV604" s="250"/>
      <c r="AW604" s="249"/>
      <c r="AX604" s="250"/>
      <c r="AY604" s="249"/>
      <c r="AZ604" s="250"/>
      <c r="BA604" s="249"/>
      <c r="BB604" s="250"/>
      <c r="BC604" s="249"/>
      <c r="BD604" s="250"/>
      <c r="BE604" s="249"/>
      <c r="BF604" s="250"/>
      <c r="BG604" s="249"/>
      <c r="BH604" s="250"/>
      <c r="BI604" s="249"/>
      <c r="BJ604" s="250"/>
      <c r="BK604" s="249"/>
    </row>
    <row r="605" spans="1:63" s="301" customFormat="1" ht="21" customHeight="1" x14ac:dyDescent="0.2">
      <c r="A605" s="245" t="e">
        <f t="shared" si="304"/>
        <v>#VALUE!</v>
      </c>
      <c r="B605" s="246" t="s">
        <v>1503</v>
      </c>
      <c r="C605" s="247">
        <f t="shared" ca="1" si="283"/>
        <v>19509030</v>
      </c>
      <c r="D605" s="250">
        <f t="shared" ca="1" si="284"/>
        <v>4513280</v>
      </c>
      <c r="E605" s="249">
        <f t="shared" ca="1" si="301"/>
        <v>0</v>
      </c>
      <c r="F605" s="250" t="str">
        <f t="shared" si="285"/>
        <v/>
      </c>
      <c r="G605" s="249" t="str">
        <f t="shared" si="302"/>
        <v/>
      </c>
      <c r="H605" s="250">
        <f t="shared" si="286"/>
        <v>43531340</v>
      </c>
      <c r="I605" s="249">
        <f t="shared" ca="1" si="303"/>
        <v>0</v>
      </c>
      <c r="J605" s="250" t="str">
        <f t="shared" ca="1" si="287"/>
        <v/>
      </c>
      <c r="K605" s="249" t="str">
        <f t="shared" ca="1" si="288"/>
        <v/>
      </c>
      <c r="L605" s="250" t="str">
        <f t="shared" ca="1" si="289"/>
        <v/>
      </c>
      <c r="M605" s="249" t="str">
        <f t="shared" ca="1" si="290"/>
        <v/>
      </c>
      <c r="N605" s="250" t="str">
        <f t="shared" ca="1" si="291"/>
        <v/>
      </c>
      <c r="O605" s="249" t="str">
        <f t="shared" ca="1" si="292"/>
        <v/>
      </c>
      <c r="P605" s="250" t="str">
        <f t="shared" ca="1" si="293"/>
        <v/>
      </c>
      <c r="Q605" s="249" t="str">
        <f t="shared" ca="1" si="294"/>
        <v/>
      </c>
      <c r="R605" s="250" t="str">
        <f t="shared" ca="1" si="295"/>
        <v/>
      </c>
      <c r="S605" s="249" t="str">
        <f t="shared" ca="1" si="296"/>
        <v/>
      </c>
      <c r="T605" s="250" t="str">
        <f t="shared" ca="1" si="297"/>
        <v/>
      </c>
      <c r="U605" s="249" t="str">
        <f t="shared" ca="1" si="298"/>
        <v/>
      </c>
      <c r="V605" s="250" t="str">
        <f t="shared" ca="1" si="299"/>
        <v/>
      </c>
      <c r="W605" s="249" t="str">
        <f t="shared" ca="1" si="300"/>
        <v/>
      </c>
      <c r="X605" s="250"/>
      <c r="Y605" s="249"/>
      <c r="Z605" s="250"/>
      <c r="AA605" s="249"/>
      <c r="AB605" s="250"/>
      <c r="AC605" s="249"/>
      <c r="AD605" s="250"/>
      <c r="AE605" s="249"/>
      <c r="AF605" s="250"/>
      <c r="AG605" s="249"/>
      <c r="AH605" s="250"/>
      <c r="AI605" s="249"/>
      <c r="AJ605" s="250"/>
      <c r="AK605" s="249"/>
      <c r="AL605" s="250"/>
      <c r="AM605" s="249"/>
      <c r="AN605" s="250"/>
      <c r="AO605" s="249"/>
      <c r="AP605" s="250"/>
      <c r="AQ605" s="249"/>
      <c r="AR605" s="250"/>
      <c r="AS605" s="249"/>
      <c r="AT605" s="250"/>
      <c r="AU605" s="249"/>
      <c r="AV605" s="250"/>
      <c r="AW605" s="249"/>
      <c r="AX605" s="250"/>
      <c r="AY605" s="249"/>
      <c r="AZ605" s="250"/>
      <c r="BA605" s="249"/>
      <c r="BB605" s="250"/>
      <c r="BC605" s="249"/>
      <c r="BD605" s="250"/>
      <c r="BE605" s="249"/>
      <c r="BF605" s="250"/>
      <c r="BG605" s="249"/>
      <c r="BH605" s="250"/>
      <c r="BI605" s="249"/>
      <c r="BJ605" s="250"/>
      <c r="BK605" s="249"/>
    </row>
    <row r="606" spans="1:63" s="301" customFormat="1" ht="21" customHeight="1" x14ac:dyDescent="0.2">
      <c r="A606" s="245" t="e">
        <f t="shared" si="304"/>
        <v>#VALUE!</v>
      </c>
      <c r="B606" s="246" t="s">
        <v>1504</v>
      </c>
      <c r="C606" s="247">
        <f t="shared" ca="1" si="283"/>
        <v>375090</v>
      </c>
      <c r="D606" s="250">
        <f t="shared" ca="1" si="284"/>
        <v>88800</v>
      </c>
      <c r="E606" s="249">
        <f t="shared" ca="1" si="301"/>
        <v>0</v>
      </c>
      <c r="F606" s="250" t="str">
        <f t="shared" si="285"/>
        <v/>
      </c>
      <c r="G606" s="249" t="str">
        <f t="shared" si="302"/>
        <v/>
      </c>
      <c r="H606" s="250">
        <f t="shared" si="286"/>
        <v>838980</v>
      </c>
      <c r="I606" s="249">
        <f t="shared" ca="1" si="303"/>
        <v>0</v>
      </c>
      <c r="J606" s="250" t="str">
        <f t="shared" ca="1" si="287"/>
        <v/>
      </c>
      <c r="K606" s="249" t="str">
        <f t="shared" ca="1" si="288"/>
        <v/>
      </c>
      <c r="L606" s="250" t="str">
        <f t="shared" ca="1" si="289"/>
        <v/>
      </c>
      <c r="M606" s="249" t="str">
        <f t="shared" ca="1" si="290"/>
        <v/>
      </c>
      <c r="N606" s="250" t="str">
        <f t="shared" ca="1" si="291"/>
        <v/>
      </c>
      <c r="O606" s="249" t="str">
        <f t="shared" ca="1" si="292"/>
        <v/>
      </c>
      <c r="P606" s="250" t="str">
        <f t="shared" ca="1" si="293"/>
        <v/>
      </c>
      <c r="Q606" s="249" t="str">
        <f t="shared" ca="1" si="294"/>
        <v/>
      </c>
      <c r="R606" s="250" t="str">
        <f t="shared" ca="1" si="295"/>
        <v/>
      </c>
      <c r="S606" s="249" t="str">
        <f t="shared" ca="1" si="296"/>
        <v/>
      </c>
      <c r="T606" s="250" t="str">
        <f t="shared" ca="1" si="297"/>
        <v/>
      </c>
      <c r="U606" s="249" t="str">
        <f t="shared" ca="1" si="298"/>
        <v/>
      </c>
      <c r="V606" s="250" t="str">
        <f t="shared" ca="1" si="299"/>
        <v/>
      </c>
      <c r="W606" s="249" t="str">
        <f t="shared" ca="1" si="300"/>
        <v/>
      </c>
      <c r="X606" s="250"/>
      <c r="Y606" s="249"/>
      <c r="Z606" s="250"/>
      <c r="AA606" s="249"/>
      <c r="AB606" s="250"/>
      <c r="AC606" s="249"/>
      <c r="AD606" s="250"/>
      <c r="AE606" s="249"/>
      <c r="AF606" s="250"/>
      <c r="AG606" s="249"/>
      <c r="AH606" s="250"/>
      <c r="AI606" s="249"/>
      <c r="AJ606" s="250"/>
      <c r="AK606" s="249"/>
      <c r="AL606" s="250"/>
      <c r="AM606" s="249"/>
      <c r="AN606" s="250"/>
      <c r="AO606" s="249"/>
      <c r="AP606" s="250"/>
      <c r="AQ606" s="249"/>
      <c r="AR606" s="250"/>
      <c r="AS606" s="249"/>
      <c r="AT606" s="250"/>
      <c r="AU606" s="249"/>
      <c r="AV606" s="250"/>
      <c r="AW606" s="249"/>
      <c r="AX606" s="250"/>
      <c r="AY606" s="249"/>
      <c r="AZ606" s="250"/>
      <c r="BA606" s="249"/>
      <c r="BB606" s="250"/>
      <c r="BC606" s="249"/>
      <c r="BD606" s="250"/>
      <c r="BE606" s="249"/>
      <c r="BF606" s="250"/>
      <c r="BG606" s="249"/>
      <c r="BH606" s="250"/>
      <c r="BI606" s="249"/>
      <c r="BJ606" s="250"/>
      <c r="BK606" s="249"/>
    </row>
    <row r="607" spans="1:63" s="301" customFormat="1" ht="21" hidden="1" customHeight="1" x14ac:dyDescent="0.2">
      <c r="A607" s="245" t="e">
        <f t="shared" si="304"/>
        <v>#VALUE!</v>
      </c>
      <c r="B607" s="246"/>
      <c r="C607" s="247" t="str">
        <f t="shared" si="283"/>
        <v/>
      </c>
      <c r="D607" s="250" t="str">
        <f t="shared" ca="1" si="284"/>
        <v/>
      </c>
      <c r="E607" s="249" t="str">
        <f t="shared" si="301"/>
        <v/>
      </c>
      <c r="F607" s="250" t="str">
        <f t="shared" si="285"/>
        <v/>
      </c>
      <c r="G607" s="249" t="str">
        <f t="shared" si="302"/>
        <v/>
      </c>
      <c r="H607" s="250" t="str">
        <f t="shared" si="286"/>
        <v/>
      </c>
      <c r="I607" s="249" t="str">
        <f t="shared" si="303"/>
        <v/>
      </c>
      <c r="J607" s="250" t="str">
        <f t="shared" ca="1" si="287"/>
        <v/>
      </c>
      <c r="K607" s="249" t="str">
        <f t="shared" si="288"/>
        <v/>
      </c>
      <c r="L607" s="250" t="str">
        <f t="shared" ca="1" si="289"/>
        <v/>
      </c>
      <c r="M607" s="249" t="str">
        <f t="shared" si="290"/>
        <v/>
      </c>
      <c r="N607" s="250" t="str">
        <f t="shared" ca="1" si="291"/>
        <v/>
      </c>
      <c r="O607" s="249" t="str">
        <f t="shared" si="292"/>
        <v/>
      </c>
      <c r="P607" s="250" t="str">
        <f t="shared" ca="1" si="293"/>
        <v/>
      </c>
      <c r="Q607" s="249" t="str">
        <f t="shared" si="294"/>
        <v/>
      </c>
      <c r="R607" s="250" t="str">
        <f t="shared" ca="1" si="295"/>
        <v/>
      </c>
      <c r="S607" s="249" t="str">
        <f t="shared" si="296"/>
        <v/>
      </c>
      <c r="T607" s="250" t="str">
        <f t="shared" ca="1" si="297"/>
        <v/>
      </c>
      <c r="U607" s="249" t="str">
        <f t="shared" si="298"/>
        <v/>
      </c>
      <c r="V607" s="250" t="str">
        <f t="shared" ca="1" si="299"/>
        <v/>
      </c>
      <c r="W607" s="249" t="str">
        <f t="shared" si="300"/>
        <v/>
      </c>
      <c r="X607" s="250"/>
      <c r="Y607" s="249"/>
      <c r="Z607" s="250"/>
      <c r="AA607" s="249"/>
      <c r="AB607" s="250"/>
      <c r="AC607" s="249"/>
      <c r="AD607" s="250"/>
      <c r="AE607" s="249"/>
      <c r="AF607" s="250"/>
      <c r="AG607" s="249"/>
      <c r="AH607" s="250"/>
      <c r="AI607" s="249"/>
      <c r="AJ607" s="250"/>
      <c r="AK607" s="249"/>
      <c r="AL607" s="250"/>
      <c r="AM607" s="249"/>
      <c r="AN607" s="250"/>
      <c r="AO607" s="249"/>
      <c r="AP607" s="250"/>
      <c r="AQ607" s="249"/>
      <c r="AR607" s="250"/>
      <c r="AS607" s="249"/>
      <c r="AT607" s="250"/>
      <c r="AU607" s="249"/>
      <c r="AV607" s="250"/>
      <c r="AW607" s="249"/>
      <c r="AX607" s="250"/>
      <c r="AY607" s="249"/>
      <c r="AZ607" s="250"/>
      <c r="BA607" s="249"/>
      <c r="BB607" s="250"/>
      <c r="BC607" s="249"/>
      <c r="BD607" s="250"/>
      <c r="BE607" s="249"/>
      <c r="BF607" s="250"/>
      <c r="BG607" s="249"/>
      <c r="BH607" s="250"/>
      <c r="BI607" s="249"/>
      <c r="BJ607" s="250"/>
      <c r="BK607" s="249"/>
    </row>
    <row r="608" spans="1:63" s="301" customFormat="1" ht="21" hidden="1" customHeight="1" x14ac:dyDescent="0.2">
      <c r="A608" s="245" t="e">
        <f t="shared" si="304"/>
        <v>#VALUE!</v>
      </c>
      <c r="B608" s="246"/>
      <c r="C608" s="247" t="str">
        <f t="shared" si="283"/>
        <v/>
      </c>
      <c r="D608" s="250" t="str">
        <f t="shared" ca="1" si="284"/>
        <v/>
      </c>
      <c r="E608" s="249" t="str">
        <f t="shared" si="301"/>
        <v/>
      </c>
      <c r="F608" s="250" t="str">
        <f t="shared" si="285"/>
        <v/>
      </c>
      <c r="G608" s="249" t="str">
        <f t="shared" si="302"/>
        <v/>
      </c>
      <c r="H608" s="250" t="str">
        <f t="shared" si="286"/>
        <v/>
      </c>
      <c r="I608" s="249" t="str">
        <f t="shared" si="303"/>
        <v/>
      </c>
      <c r="J608" s="250" t="str">
        <f t="shared" ca="1" si="287"/>
        <v/>
      </c>
      <c r="K608" s="249" t="str">
        <f t="shared" si="288"/>
        <v/>
      </c>
      <c r="L608" s="250" t="str">
        <f t="shared" ca="1" si="289"/>
        <v/>
      </c>
      <c r="M608" s="249" t="str">
        <f t="shared" si="290"/>
        <v/>
      </c>
      <c r="N608" s="250" t="str">
        <f t="shared" ca="1" si="291"/>
        <v/>
      </c>
      <c r="O608" s="249" t="str">
        <f t="shared" si="292"/>
        <v/>
      </c>
      <c r="P608" s="250" t="str">
        <f t="shared" ca="1" si="293"/>
        <v/>
      </c>
      <c r="Q608" s="249" t="str">
        <f t="shared" si="294"/>
        <v/>
      </c>
      <c r="R608" s="250" t="str">
        <f t="shared" ca="1" si="295"/>
        <v/>
      </c>
      <c r="S608" s="249" t="str">
        <f t="shared" si="296"/>
        <v/>
      </c>
      <c r="T608" s="250" t="str">
        <f t="shared" ca="1" si="297"/>
        <v/>
      </c>
      <c r="U608" s="249" t="str">
        <f t="shared" si="298"/>
        <v/>
      </c>
      <c r="V608" s="250" t="str">
        <f t="shared" ca="1" si="299"/>
        <v/>
      </c>
      <c r="W608" s="249" t="str">
        <f t="shared" si="300"/>
        <v/>
      </c>
      <c r="X608" s="250"/>
      <c r="Y608" s="249"/>
      <c r="Z608" s="250"/>
      <c r="AA608" s="249"/>
      <c r="AB608" s="250"/>
      <c r="AC608" s="249"/>
      <c r="AD608" s="250"/>
      <c r="AE608" s="249"/>
      <c r="AF608" s="250"/>
      <c r="AG608" s="249"/>
      <c r="AH608" s="250"/>
      <c r="AI608" s="249"/>
      <c r="AJ608" s="250"/>
      <c r="AK608" s="249"/>
      <c r="AL608" s="250"/>
      <c r="AM608" s="249"/>
      <c r="AN608" s="250"/>
      <c r="AO608" s="249"/>
      <c r="AP608" s="250"/>
      <c r="AQ608" s="249"/>
      <c r="AR608" s="250"/>
      <c r="AS608" s="249"/>
      <c r="AT608" s="250"/>
      <c r="AU608" s="249"/>
      <c r="AV608" s="250"/>
      <c r="AW608" s="249"/>
      <c r="AX608" s="250"/>
      <c r="AY608" s="249"/>
      <c r="AZ608" s="250"/>
      <c r="BA608" s="249"/>
      <c r="BB608" s="250"/>
      <c r="BC608" s="249"/>
      <c r="BD608" s="250"/>
      <c r="BE608" s="249"/>
      <c r="BF608" s="250"/>
      <c r="BG608" s="249"/>
      <c r="BH608" s="250"/>
      <c r="BI608" s="249"/>
      <c r="BJ608" s="250"/>
      <c r="BK608" s="249"/>
    </row>
    <row r="609" spans="1:63" s="301" customFormat="1" ht="21" hidden="1" customHeight="1" x14ac:dyDescent="0.2">
      <c r="A609" s="245" t="e">
        <f t="shared" si="304"/>
        <v>#VALUE!</v>
      </c>
      <c r="B609" s="246"/>
      <c r="C609" s="247" t="str">
        <f t="shared" si="283"/>
        <v/>
      </c>
      <c r="D609" s="250" t="str">
        <f t="shared" ca="1" si="284"/>
        <v/>
      </c>
      <c r="E609" s="249" t="str">
        <f t="shared" si="301"/>
        <v/>
      </c>
      <c r="F609" s="250" t="str">
        <f t="shared" si="285"/>
        <v/>
      </c>
      <c r="G609" s="249" t="str">
        <f t="shared" si="302"/>
        <v/>
      </c>
      <c r="H609" s="250" t="str">
        <f t="shared" si="286"/>
        <v/>
      </c>
      <c r="I609" s="249" t="str">
        <f t="shared" si="303"/>
        <v/>
      </c>
      <c r="J609" s="250" t="str">
        <f t="shared" ca="1" si="287"/>
        <v/>
      </c>
      <c r="K609" s="249" t="str">
        <f t="shared" si="288"/>
        <v/>
      </c>
      <c r="L609" s="250" t="str">
        <f t="shared" ca="1" si="289"/>
        <v/>
      </c>
      <c r="M609" s="249" t="str">
        <f t="shared" si="290"/>
        <v/>
      </c>
      <c r="N609" s="250" t="str">
        <f t="shared" ca="1" si="291"/>
        <v/>
      </c>
      <c r="O609" s="249" t="str">
        <f t="shared" si="292"/>
        <v/>
      </c>
      <c r="P609" s="250" t="str">
        <f t="shared" ca="1" si="293"/>
        <v/>
      </c>
      <c r="Q609" s="249" t="str">
        <f t="shared" si="294"/>
        <v/>
      </c>
      <c r="R609" s="250" t="str">
        <f t="shared" ca="1" si="295"/>
        <v/>
      </c>
      <c r="S609" s="249" t="str">
        <f t="shared" si="296"/>
        <v/>
      </c>
      <c r="T609" s="250" t="str">
        <f t="shared" ca="1" si="297"/>
        <v/>
      </c>
      <c r="U609" s="249" t="str">
        <f t="shared" si="298"/>
        <v/>
      </c>
      <c r="V609" s="250" t="str">
        <f t="shared" ca="1" si="299"/>
        <v/>
      </c>
      <c r="W609" s="249" t="str">
        <f t="shared" si="300"/>
        <v/>
      </c>
      <c r="X609" s="250"/>
      <c r="Y609" s="249"/>
      <c r="Z609" s="250"/>
      <c r="AA609" s="249"/>
      <c r="AB609" s="250"/>
      <c r="AC609" s="249"/>
      <c r="AD609" s="250"/>
      <c r="AE609" s="249"/>
      <c r="AF609" s="250"/>
      <c r="AG609" s="249"/>
      <c r="AH609" s="250"/>
      <c r="AI609" s="249"/>
      <c r="AJ609" s="250"/>
      <c r="AK609" s="249"/>
      <c r="AL609" s="250"/>
      <c r="AM609" s="249"/>
      <c r="AN609" s="250"/>
      <c r="AO609" s="249"/>
      <c r="AP609" s="250"/>
      <c r="AQ609" s="249"/>
      <c r="AR609" s="250"/>
      <c r="AS609" s="249"/>
      <c r="AT609" s="250"/>
      <c r="AU609" s="249"/>
      <c r="AV609" s="250"/>
      <c r="AW609" s="249"/>
      <c r="AX609" s="250"/>
      <c r="AY609" s="249"/>
      <c r="AZ609" s="250"/>
      <c r="BA609" s="249"/>
      <c r="BB609" s="250"/>
      <c r="BC609" s="249"/>
      <c r="BD609" s="250"/>
      <c r="BE609" s="249"/>
      <c r="BF609" s="250"/>
      <c r="BG609" s="249"/>
      <c r="BH609" s="250"/>
      <c r="BI609" s="249"/>
      <c r="BJ609" s="250"/>
      <c r="BK609" s="249"/>
    </row>
    <row r="610" spans="1:63" s="301" customFormat="1" ht="21" hidden="1" customHeight="1" x14ac:dyDescent="0.2">
      <c r="A610" s="245" t="e">
        <f t="shared" si="304"/>
        <v>#VALUE!</v>
      </c>
      <c r="B610" s="246"/>
      <c r="C610" s="247" t="str">
        <f t="shared" si="283"/>
        <v/>
      </c>
      <c r="D610" s="250" t="str">
        <f t="shared" ca="1" si="284"/>
        <v/>
      </c>
      <c r="E610" s="249" t="str">
        <f t="shared" si="301"/>
        <v/>
      </c>
      <c r="F610" s="250" t="str">
        <f t="shared" si="285"/>
        <v/>
      </c>
      <c r="G610" s="249" t="str">
        <f t="shared" si="302"/>
        <v/>
      </c>
      <c r="H610" s="250" t="str">
        <f t="shared" si="286"/>
        <v/>
      </c>
      <c r="I610" s="249" t="str">
        <f t="shared" si="303"/>
        <v/>
      </c>
      <c r="J610" s="250" t="str">
        <f t="shared" ca="1" si="287"/>
        <v/>
      </c>
      <c r="K610" s="249" t="str">
        <f t="shared" si="288"/>
        <v/>
      </c>
      <c r="L610" s="250" t="str">
        <f t="shared" ca="1" si="289"/>
        <v/>
      </c>
      <c r="M610" s="249" t="str">
        <f t="shared" si="290"/>
        <v/>
      </c>
      <c r="N610" s="250" t="str">
        <f t="shared" ca="1" si="291"/>
        <v/>
      </c>
      <c r="O610" s="249" t="str">
        <f t="shared" si="292"/>
        <v/>
      </c>
      <c r="P610" s="250" t="str">
        <f t="shared" ca="1" si="293"/>
        <v/>
      </c>
      <c r="Q610" s="249" t="str">
        <f t="shared" si="294"/>
        <v/>
      </c>
      <c r="R610" s="250" t="str">
        <f t="shared" ca="1" si="295"/>
        <v/>
      </c>
      <c r="S610" s="249" t="str">
        <f t="shared" si="296"/>
        <v/>
      </c>
      <c r="T610" s="250" t="str">
        <f t="shared" ca="1" si="297"/>
        <v/>
      </c>
      <c r="U610" s="249" t="str">
        <f t="shared" si="298"/>
        <v/>
      </c>
      <c r="V610" s="250" t="str">
        <f t="shared" ca="1" si="299"/>
        <v/>
      </c>
      <c r="W610" s="249" t="str">
        <f t="shared" si="300"/>
        <v/>
      </c>
      <c r="X610" s="250"/>
      <c r="Y610" s="249"/>
      <c r="Z610" s="250"/>
      <c r="AA610" s="249"/>
      <c r="AB610" s="250"/>
      <c r="AC610" s="249"/>
      <c r="AD610" s="250"/>
      <c r="AE610" s="249"/>
      <c r="AF610" s="250"/>
      <c r="AG610" s="249"/>
      <c r="AH610" s="250"/>
      <c r="AI610" s="249"/>
      <c r="AJ610" s="250"/>
      <c r="AK610" s="249"/>
      <c r="AL610" s="250"/>
      <c r="AM610" s="249"/>
      <c r="AN610" s="250"/>
      <c r="AO610" s="249"/>
      <c r="AP610" s="250"/>
      <c r="AQ610" s="249"/>
      <c r="AR610" s="250"/>
      <c r="AS610" s="249"/>
      <c r="AT610" s="250"/>
      <c r="AU610" s="249"/>
      <c r="AV610" s="250"/>
      <c r="AW610" s="249"/>
      <c r="AX610" s="250"/>
      <c r="AY610" s="249"/>
      <c r="AZ610" s="250"/>
      <c r="BA610" s="249"/>
      <c r="BB610" s="250"/>
      <c r="BC610" s="249"/>
      <c r="BD610" s="250"/>
      <c r="BE610" s="249"/>
      <c r="BF610" s="250"/>
      <c r="BG610" s="249"/>
      <c r="BH610" s="250"/>
      <c r="BI610" s="249"/>
      <c r="BJ610" s="250"/>
      <c r="BK610" s="249"/>
    </row>
    <row r="611" spans="1:63" s="301" customFormat="1" ht="21" hidden="1" customHeight="1" x14ac:dyDescent="0.2">
      <c r="A611" s="245" t="e">
        <f t="shared" si="304"/>
        <v>#VALUE!</v>
      </c>
      <c r="B611" s="246"/>
      <c r="C611" s="247" t="str">
        <f t="shared" si="283"/>
        <v/>
      </c>
      <c r="D611" s="250" t="str">
        <f t="shared" ca="1" si="284"/>
        <v/>
      </c>
      <c r="E611" s="249" t="str">
        <f t="shared" si="301"/>
        <v/>
      </c>
      <c r="F611" s="250" t="str">
        <f t="shared" si="285"/>
        <v/>
      </c>
      <c r="G611" s="249" t="str">
        <f t="shared" si="302"/>
        <v/>
      </c>
      <c r="H611" s="250" t="str">
        <f t="shared" si="286"/>
        <v/>
      </c>
      <c r="I611" s="249" t="str">
        <f t="shared" si="303"/>
        <v/>
      </c>
      <c r="J611" s="250" t="str">
        <f t="shared" ca="1" si="287"/>
        <v/>
      </c>
      <c r="K611" s="249" t="str">
        <f t="shared" si="288"/>
        <v/>
      </c>
      <c r="L611" s="250" t="str">
        <f t="shared" ca="1" si="289"/>
        <v/>
      </c>
      <c r="M611" s="249" t="str">
        <f t="shared" si="290"/>
        <v/>
      </c>
      <c r="N611" s="250" t="str">
        <f t="shared" ca="1" si="291"/>
        <v/>
      </c>
      <c r="O611" s="249" t="str">
        <f t="shared" si="292"/>
        <v/>
      </c>
      <c r="P611" s="250" t="str">
        <f t="shared" ca="1" si="293"/>
        <v/>
      </c>
      <c r="Q611" s="249" t="str">
        <f t="shared" si="294"/>
        <v/>
      </c>
      <c r="R611" s="250" t="str">
        <f t="shared" ca="1" si="295"/>
        <v/>
      </c>
      <c r="S611" s="249" t="str">
        <f t="shared" si="296"/>
        <v/>
      </c>
      <c r="T611" s="250" t="str">
        <f t="shared" ca="1" si="297"/>
        <v/>
      </c>
      <c r="U611" s="249" t="str">
        <f t="shared" si="298"/>
        <v/>
      </c>
      <c r="V611" s="250" t="str">
        <f t="shared" ca="1" si="299"/>
        <v/>
      </c>
      <c r="W611" s="249" t="str">
        <f t="shared" si="300"/>
        <v/>
      </c>
      <c r="X611" s="250"/>
      <c r="Y611" s="249"/>
      <c r="Z611" s="250"/>
      <c r="AA611" s="249"/>
      <c r="AB611" s="250"/>
      <c r="AC611" s="249"/>
      <c r="AD611" s="250"/>
      <c r="AE611" s="249"/>
      <c r="AF611" s="250"/>
      <c r="AG611" s="249"/>
      <c r="AH611" s="250"/>
      <c r="AI611" s="249"/>
      <c r="AJ611" s="250"/>
      <c r="AK611" s="249"/>
      <c r="AL611" s="250"/>
      <c r="AM611" s="249"/>
      <c r="AN611" s="250"/>
      <c r="AO611" s="249"/>
      <c r="AP611" s="250"/>
      <c r="AQ611" s="249"/>
      <c r="AR611" s="250"/>
      <c r="AS611" s="249"/>
      <c r="AT611" s="250"/>
      <c r="AU611" s="249"/>
      <c r="AV611" s="250"/>
      <c r="AW611" s="249"/>
      <c r="AX611" s="250"/>
      <c r="AY611" s="249"/>
      <c r="AZ611" s="250"/>
      <c r="BA611" s="249"/>
      <c r="BB611" s="250"/>
      <c r="BC611" s="249"/>
      <c r="BD611" s="250"/>
      <c r="BE611" s="249"/>
      <c r="BF611" s="250"/>
      <c r="BG611" s="249"/>
      <c r="BH611" s="250"/>
      <c r="BI611" s="249"/>
      <c r="BJ611" s="250"/>
      <c r="BK611" s="249"/>
    </row>
    <row r="612" spans="1:63" s="301" customFormat="1" ht="21" hidden="1" customHeight="1" x14ac:dyDescent="0.2">
      <c r="A612" s="245" t="e">
        <f t="shared" si="304"/>
        <v>#VALUE!</v>
      </c>
      <c r="B612" s="246"/>
      <c r="C612" s="247" t="str">
        <f t="shared" si="283"/>
        <v/>
      </c>
      <c r="D612" s="250" t="str">
        <f t="shared" ca="1" si="284"/>
        <v/>
      </c>
      <c r="E612" s="249" t="str">
        <f t="shared" si="301"/>
        <v/>
      </c>
      <c r="F612" s="250" t="str">
        <f t="shared" si="285"/>
        <v/>
      </c>
      <c r="G612" s="249" t="str">
        <f t="shared" si="302"/>
        <v/>
      </c>
      <c r="H612" s="250" t="str">
        <f t="shared" si="286"/>
        <v/>
      </c>
      <c r="I612" s="249" t="str">
        <f t="shared" si="303"/>
        <v/>
      </c>
      <c r="J612" s="250" t="str">
        <f t="shared" ca="1" si="287"/>
        <v/>
      </c>
      <c r="K612" s="249" t="str">
        <f t="shared" si="288"/>
        <v/>
      </c>
      <c r="L612" s="250" t="str">
        <f t="shared" ca="1" si="289"/>
        <v/>
      </c>
      <c r="M612" s="249" t="str">
        <f t="shared" si="290"/>
        <v/>
      </c>
      <c r="N612" s="250" t="str">
        <f t="shared" ca="1" si="291"/>
        <v/>
      </c>
      <c r="O612" s="249" t="str">
        <f t="shared" si="292"/>
        <v/>
      </c>
      <c r="P612" s="250" t="str">
        <f t="shared" ca="1" si="293"/>
        <v/>
      </c>
      <c r="Q612" s="249" t="str">
        <f t="shared" si="294"/>
        <v/>
      </c>
      <c r="R612" s="250" t="str">
        <f t="shared" ca="1" si="295"/>
        <v/>
      </c>
      <c r="S612" s="249" t="str">
        <f t="shared" si="296"/>
        <v/>
      </c>
      <c r="T612" s="250" t="str">
        <f t="shared" ca="1" si="297"/>
        <v/>
      </c>
      <c r="U612" s="249" t="str">
        <f t="shared" si="298"/>
        <v/>
      </c>
      <c r="V612" s="250" t="str">
        <f t="shared" ca="1" si="299"/>
        <v/>
      </c>
      <c r="W612" s="249" t="str">
        <f t="shared" si="300"/>
        <v/>
      </c>
      <c r="X612" s="250"/>
      <c r="Y612" s="249"/>
      <c r="Z612" s="250"/>
      <c r="AA612" s="249"/>
      <c r="AB612" s="250"/>
      <c r="AC612" s="249"/>
      <c r="AD612" s="250"/>
      <c r="AE612" s="249"/>
      <c r="AF612" s="250"/>
      <c r="AG612" s="249"/>
      <c r="AH612" s="250"/>
      <c r="AI612" s="249"/>
      <c r="AJ612" s="250"/>
      <c r="AK612" s="249"/>
      <c r="AL612" s="250"/>
      <c r="AM612" s="249"/>
      <c r="AN612" s="250"/>
      <c r="AO612" s="249"/>
      <c r="AP612" s="250"/>
      <c r="AQ612" s="249"/>
      <c r="AR612" s="250"/>
      <c r="AS612" s="249"/>
      <c r="AT612" s="250"/>
      <c r="AU612" s="249"/>
      <c r="AV612" s="250"/>
      <c r="AW612" s="249"/>
      <c r="AX612" s="250"/>
      <c r="AY612" s="249"/>
      <c r="AZ612" s="250"/>
      <c r="BA612" s="249"/>
      <c r="BB612" s="250"/>
      <c r="BC612" s="249"/>
      <c r="BD612" s="250"/>
      <c r="BE612" s="249"/>
      <c r="BF612" s="250"/>
      <c r="BG612" s="249"/>
      <c r="BH612" s="250"/>
      <c r="BI612" s="249"/>
      <c r="BJ612" s="250"/>
      <c r="BK612" s="249"/>
    </row>
    <row r="613" spans="1:63" s="301" customFormat="1" ht="21" hidden="1" customHeight="1" x14ac:dyDescent="0.2">
      <c r="A613" s="245" t="e">
        <f t="shared" si="304"/>
        <v>#VALUE!</v>
      </c>
      <c r="B613" s="246"/>
      <c r="C613" s="247" t="str">
        <f t="shared" si="283"/>
        <v/>
      </c>
      <c r="D613" s="250" t="str">
        <f t="shared" ca="1" si="284"/>
        <v/>
      </c>
      <c r="E613" s="249" t="str">
        <f t="shared" si="301"/>
        <v/>
      </c>
      <c r="F613" s="250" t="str">
        <f t="shared" si="285"/>
        <v/>
      </c>
      <c r="G613" s="249" t="str">
        <f t="shared" si="302"/>
        <v/>
      </c>
      <c r="H613" s="250" t="str">
        <f t="shared" si="286"/>
        <v/>
      </c>
      <c r="I613" s="249" t="str">
        <f t="shared" si="303"/>
        <v/>
      </c>
      <c r="J613" s="250" t="str">
        <f t="shared" ca="1" si="287"/>
        <v/>
      </c>
      <c r="K613" s="249" t="str">
        <f t="shared" si="288"/>
        <v/>
      </c>
      <c r="L613" s="250" t="str">
        <f t="shared" ca="1" si="289"/>
        <v/>
      </c>
      <c r="M613" s="249" t="str">
        <f t="shared" si="290"/>
        <v/>
      </c>
      <c r="N613" s="250" t="str">
        <f t="shared" ca="1" si="291"/>
        <v/>
      </c>
      <c r="O613" s="249" t="str">
        <f t="shared" si="292"/>
        <v/>
      </c>
      <c r="P613" s="250" t="str">
        <f t="shared" ca="1" si="293"/>
        <v/>
      </c>
      <c r="Q613" s="249" t="str">
        <f t="shared" si="294"/>
        <v/>
      </c>
      <c r="R613" s="250" t="str">
        <f t="shared" ca="1" si="295"/>
        <v/>
      </c>
      <c r="S613" s="249" t="str">
        <f t="shared" si="296"/>
        <v/>
      </c>
      <c r="T613" s="250" t="str">
        <f t="shared" ca="1" si="297"/>
        <v/>
      </c>
      <c r="U613" s="249" t="str">
        <f t="shared" si="298"/>
        <v/>
      </c>
      <c r="V613" s="250" t="str">
        <f t="shared" ca="1" si="299"/>
        <v/>
      </c>
      <c r="W613" s="249" t="str">
        <f t="shared" si="300"/>
        <v/>
      </c>
      <c r="X613" s="250"/>
      <c r="Y613" s="249"/>
      <c r="Z613" s="250"/>
      <c r="AA613" s="249"/>
      <c r="AB613" s="250"/>
      <c r="AC613" s="249"/>
      <c r="AD613" s="250"/>
      <c r="AE613" s="249"/>
      <c r="AF613" s="250"/>
      <c r="AG613" s="249"/>
      <c r="AH613" s="250"/>
      <c r="AI613" s="249"/>
      <c r="AJ613" s="250"/>
      <c r="AK613" s="249"/>
      <c r="AL613" s="250"/>
      <c r="AM613" s="249"/>
      <c r="AN613" s="250"/>
      <c r="AO613" s="249"/>
      <c r="AP613" s="250"/>
      <c r="AQ613" s="249"/>
      <c r="AR613" s="250"/>
      <c r="AS613" s="249"/>
      <c r="AT613" s="250"/>
      <c r="AU613" s="249"/>
      <c r="AV613" s="250"/>
      <c r="AW613" s="249"/>
      <c r="AX613" s="250"/>
      <c r="AY613" s="249"/>
      <c r="AZ613" s="250"/>
      <c r="BA613" s="249"/>
      <c r="BB613" s="250"/>
      <c r="BC613" s="249"/>
      <c r="BD613" s="250"/>
      <c r="BE613" s="249"/>
      <c r="BF613" s="250"/>
      <c r="BG613" s="249"/>
      <c r="BH613" s="250"/>
      <c r="BI613" s="249"/>
      <c r="BJ613" s="250"/>
      <c r="BK613" s="249"/>
    </row>
    <row r="614" spans="1:63" s="301" customFormat="1" ht="21" hidden="1" customHeight="1" x14ac:dyDescent="0.2">
      <c r="A614" s="245" t="e">
        <f t="shared" si="304"/>
        <v>#VALUE!</v>
      </c>
      <c r="B614" s="246"/>
      <c r="C614" s="247" t="str">
        <f t="shared" si="283"/>
        <v/>
      </c>
      <c r="D614" s="250" t="str">
        <f t="shared" ca="1" si="284"/>
        <v/>
      </c>
      <c r="E614" s="249" t="str">
        <f t="shared" si="301"/>
        <v/>
      </c>
      <c r="F614" s="250" t="str">
        <f t="shared" si="285"/>
        <v/>
      </c>
      <c r="G614" s="249" t="str">
        <f t="shared" si="302"/>
        <v/>
      </c>
      <c r="H614" s="250" t="str">
        <f t="shared" si="286"/>
        <v/>
      </c>
      <c r="I614" s="249" t="str">
        <f t="shared" si="303"/>
        <v/>
      </c>
      <c r="J614" s="250" t="str">
        <f t="shared" ca="1" si="287"/>
        <v/>
      </c>
      <c r="K614" s="249" t="str">
        <f t="shared" si="288"/>
        <v/>
      </c>
      <c r="L614" s="250" t="str">
        <f t="shared" ca="1" si="289"/>
        <v/>
      </c>
      <c r="M614" s="249" t="str">
        <f t="shared" si="290"/>
        <v/>
      </c>
      <c r="N614" s="250" t="str">
        <f t="shared" ca="1" si="291"/>
        <v/>
      </c>
      <c r="O614" s="249" t="str">
        <f t="shared" si="292"/>
        <v/>
      </c>
      <c r="P614" s="250" t="str">
        <f t="shared" ca="1" si="293"/>
        <v/>
      </c>
      <c r="Q614" s="249" t="str">
        <f t="shared" si="294"/>
        <v/>
      </c>
      <c r="R614" s="250" t="str">
        <f t="shared" ca="1" si="295"/>
        <v/>
      </c>
      <c r="S614" s="249" t="str">
        <f t="shared" si="296"/>
        <v/>
      </c>
      <c r="T614" s="250" t="str">
        <f t="shared" ca="1" si="297"/>
        <v/>
      </c>
      <c r="U614" s="249" t="str">
        <f t="shared" si="298"/>
        <v/>
      </c>
      <c r="V614" s="250" t="str">
        <f t="shared" ca="1" si="299"/>
        <v/>
      </c>
      <c r="W614" s="249" t="str">
        <f t="shared" si="300"/>
        <v/>
      </c>
      <c r="X614" s="250"/>
      <c r="Y614" s="249"/>
      <c r="Z614" s="250"/>
      <c r="AA614" s="249"/>
      <c r="AB614" s="250"/>
      <c r="AC614" s="249"/>
      <c r="AD614" s="250"/>
      <c r="AE614" s="249"/>
      <c r="AF614" s="250"/>
      <c r="AG614" s="249"/>
      <c r="AH614" s="250"/>
      <c r="AI614" s="249"/>
      <c r="AJ614" s="250"/>
      <c r="AK614" s="249"/>
      <c r="AL614" s="250"/>
      <c r="AM614" s="249"/>
      <c r="AN614" s="250"/>
      <c r="AO614" s="249"/>
      <c r="AP614" s="250"/>
      <c r="AQ614" s="249"/>
      <c r="AR614" s="250"/>
      <c r="AS614" s="249"/>
      <c r="AT614" s="250"/>
      <c r="AU614" s="249"/>
      <c r="AV614" s="250"/>
      <c r="AW614" s="249"/>
      <c r="AX614" s="250"/>
      <c r="AY614" s="249"/>
      <c r="AZ614" s="250"/>
      <c r="BA614" s="249"/>
      <c r="BB614" s="250"/>
      <c r="BC614" s="249"/>
      <c r="BD614" s="250"/>
      <c r="BE614" s="249"/>
      <c r="BF614" s="250"/>
      <c r="BG614" s="249"/>
      <c r="BH614" s="250"/>
      <c r="BI614" s="249"/>
      <c r="BJ614" s="250"/>
      <c r="BK614" s="249"/>
    </row>
    <row r="615" spans="1:63" s="301" customFormat="1" ht="21" hidden="1" customHeight="1" x14ac:dyDescent="0.2">
      <c r="A615" s="245" t="e">
        <f t="shared" si="304"/>
        <v>#VALUE!</v>
      </c>
      <c r="B615" s="246"/>
      <c r="C615" s="247" t="str">
        <f t="shared" si="283"/>
        <v/>
      </c>
      <c r="D615" s="250" t="str">
        <f t="shared" ca="1" si="284"/>
        <v/>
      </c>
      <c r="E615" s="249" t="str">
        <f t="shared" si="301"/>
        <v/>
      </c>
      <c r="F615" s="250" t="str">
        <f t="shared" si="285"/>
        <v/>
      </c>
      <c r="G615" s="249" t="str">
        <f t="shared" si="302"/>
        <v/>
      </c>
      <c r="H615" s="250" t="str">
        <f t="shared" si="286"/>
        <v/>
      </c>
      <c r="I615" s="249" t="str">
        <f t="shared" si="303"/>
        <v/>
      </c>
      <c r="J615" s="250" t="str">
        <f t="shared" ca="1" si="287"/>
        <v/>
      </c>
      <c r="K615" s="249" t="str">
        <f t="shared" si="288"/>
        <v/>
      </c>
      <c r="L615" s="250" t="str">
        <f t="shared" ca="1" si="289"/>
        <v/>
      </c>
      <c r="M615" s="249" t="str">
        <f t="shared" si="290"/>
        <v/>
      </c>
      <c r="N615" s="250" t="str">
        <f t="shared" ca="1" si="291"/>
        <v/>
      </c>
      <c r="O615" s="249" t="str">
        <f t="shared" si="292"/>
        <v/>
      </c>
      <c r="P615" s="250" t="str">
        <f t="shared" ca="1" si="293"/>
        <v/>
      </c>
      <c r="Q615" s="249" t="str">
        <f t="shared" si="294"/>
        <v/>
      </c>
      <c r="R615" s="250" t="str">
        <f t="shared" ca="1" si="295"/>
        <v/>
      </c>
      <c r="S615" s="249" t="str">
        <f t="shared" si="296"/>
        <v/>
      </c>
      <c r="T615" s="250" t="str">
        <f t="shared" ca="1" si="297"/>
        <v/>
      </c>
      <c r="U615" s="249" t="str">
        <f t="shared" si="298"/>
        <v/>
      </c>
      <c r="V615" s="250" t="str">
        <f t="shared" ca="1" si="299"/>
        <v/>
      </c>
      <c r="W615" s="249" t="str">
        <f t="shared" si="300"/>
        <v/>
      </c>
      <c r="X615" s="250"/>
      <c r="Y615" s="249"/>
      <c r="Z615" s="250"/>
      <c r="AA615" s="249"/>
      <c r="AB615" s="250"/>
      <c r="AC615" s="249"/>
      <c r="AD615" s="250"/>
      <c r="AE615" s="249"/>
      <c r="AF615" s="250"/>
      <c r="AG615" s="249"/>
      <c r="AH615" s="250"/>
      <c r="AI615" s="249"/>
      <c r="AJ615" s="250"/>
      <c r="AK615" s="249"/>
      <c r="AL615" s="250"/>
      <c r="AM615" s="249"/>
      <c r="AN615" s="250"/>
      <c r="AO615" s="249"/>
      <c r="AP615" s="250"/>
      <c r="AQ615" s="249"/>
      <c r="AR615" s="250"/>
      <c r="AS615" s="249"/>
      <c r="AT615" s="250"/>
      <c r="AU615" s="249"/>
      <c r="AV615" s="250"/>
      <c r="AW615" s="249"/>
      <c r="AX615" s="250"/>
      <c r="AY615" s="249"/>
      <c r="AZ615" s="250"/>
      <c r="BA615" s="249"/>
      <c r="BB615" s="250"/>
      <c r="BC615" s="249"/>
      <c r="BD615" s="250"/>
      <c r="BE615" s="249"/>
      <c r="BF615" s="250"/>
      <c r="BG615" s="249"/>
      <c r="BH615" s="250"/>
      <c r="BI615" s="249"/>
      <c r="BJ615" s="250"/>
      <c r="BK615" s="249"/>
    </row>
    <row r="616" spans="1:63" s="301" customFormat="1" ht="21" hidden="1" customHeight="1" x14ac:dyDescent="0.2">
      <c r="A616" s="245" t="e">
        <f t="shared" si="304"/>
        <v>#VALUE!</v>
      </c>
      <c r="B616" s="246"/>
      <c r="C616" s="247" t="str">
        <f t="shared" si="283"/>
        <v/>
      </c>
      <c r="D616" s="250" t="str">
        <f t="shared" ca="1" si="284"/>
        <v/>
      </c>
      <c r="E616" s="249" t="str">
        <f t="shared" si="301"/>
        <v/>
      </c>
      <c r="F616" s="250" t="str">
        <f t="shared" si="285"/>
        <v/>
      </c>
      <c r="G616" s="249" t="str">
        <f t="shared" si="302"/>
        <v/>
      </c>
      <c r="H616" s="250" t="str">
        <f t="shared" si="286"/>
        <v/>
      </c>
      <c r="I616" s="249" t="str">
        <f t="shared" si="303"/>
        <v/>
      </c>
      <c r="J616" s="250" t="str">
        <f t="shared" ca="1" si="287"/>
        <v/>
      </c>
      <c r="K616" s="249" t="str">
        <f t="shared" si="288"/>
        <v/>
      </c>
      <c r="L616" s="250" t="str">
        <f t="shared" ca="1" si="289"/>
        <v/>
      </c>
      <c r="M616" s="249" t="str">
        <f t="shared" si="290"/>
        <v/>
      </c>
      <c r="N616" s="250" t="str">
        <f t="shared" ca="1" si="291"/>
        <v/>
      </c>
      <c r="O616" s="249" t="str">
        <f t="shared" si="292"/>
        <v/>
      </c>
      <c r="P616" s="250" t="str">
        <f t="shared" ca="1" si="293"/>
        <v/>
      </c>
      <c r="Q616" s="249" t="str">
        <f t="shared" si="294"/>
        <v/>
      </c>
      <c r="R616" s="250" t="str">
        <f t="shared" ca="1" si="295"/>
        <v/>
      </c>
      <c r="S616" s="249" t="str">
        <f t="shared" si="296"/>
        <v/>
      </c>
      <c r="T616" s="250" t="str">
        <f t="shared" ca="1" si="297"/>
        <v/>
      </c>
      <c r="U616" s="249" t="str">
        <f t="shared" si="298"/>
        <v/>
      </c>
      <c r="V616" s="250" t="str">
        <f t="shared" ca="1" si="299"/>
        <v/>
      </c>
      <c r="W616" s="249" t="str">
        <f t="shared" si="300"/>
        <v/>
      </c>
      <c r="X616" s="250"/>
      <c r="Y616" s="249"/>
      <c r="Z616" s="250"/>
      <c r="AA616" s="249"/>
      <c r="AB616" s="250"/>
      <c r="AC616" s="249"/>
      <c r="AD616" s="250"/>
      <c r="AE616" s="249"/>
      <c r="AF616" s="250"/>
      <c r="AG616" s="249"/>
      <c r="AH616" s="250"/>
      <c r="AI616" s="249"/>
      <c r="AJ616" s="250"/>
      <c r="AK616" s="249"/>
      <c r="AL616" s="250"/>
      <c r="AM616" s="249"/>
      <c r="AN616" s="250"/>
      <c r="AO616" s="249"/>
      <c r="AP616" s="250"/>
      <c r="AQ616" s="249"/>
      <c r="AR616" s="250"/>
      <c r="AS616" s="249"/>
      <c r="AT616" s="250"/>
      <c r="AU616" s="249"/>
      <c r="AV616" s="250"/>
      <c r="AW616" s="249"/>
      <c r="AX616" s="250"/>
      <c r="AY616" s="249"/>
      <c r="AZ616" s="250"/>
      <c r="BA616" s="249"/>
      <c r="BB616" s="250"/>
      <c r="BC616" s="249"/>
      <c r="BD616" s="250"/>
      <c r="BE616" s="249"/>
      <c r="BF616" s="250"/>
      <c r="BG616" s="249"/>
      <c r="BH616" s="250"/>
      <c r="BI616" s="249"/>
      <c r="BJ616" s="250"/>
      <c r="BK616" s="249"/>
    </row>
    <row r="617" spans="1:63" s="301" customFormat="1" ht="21" hidden="1" customHeight="1" x14ac:dyDescent="0.2">
      <c r="A617" s="245" t="e">
        <f t="shared" si="304"/>
        <v>#VALUE!</v>
      </c>
      <c r="B617" s="246"/>
      <c r="C617" s="247" t="str">
        <f t="shared" si="283"/>
        <v/>
      </c>
      <c r="D617" s="250" t="str">
        <f t="shared" ca="1" si="284"/>
        <v/>
      </c>
      <c r="E617" s="249" t="str">
        <f t="shared" si="301"/>
        <v/>
      </c>
      <c r="F617" s="250" t="str">
        <f t="shared" si="285"/>
        <v/>
      </c>
      <c r="G617" s="249" t="str">
        <f t="shared" si="302"/>
        <v/>
      </c>
      <c r="H617" s="250" t="str">
        <f t="shared" si="286"/>
        <v/>
      </c>
      <c r="I617" s="249" t="str">
        <f t="shared" si="303"/>
        <v/>
      </c>
      <c r="J617" s="250" t="str">
        <f t="shared" ca="1" si="287"/>
        <v/>
      </c>
      <c r="K617" s="249" t="str">
        <f t="shared" si="288"/>
        <v/>
      </c>
      <c r="L617" s="250" t="str">
        <f t="shared" ca="1" si="289"/>
        <v/>
      </c>
      <c r="M617" s="249" t="str">
        <f t="shared" si="290"/>
        <v/>
      </c>
      <c r="N617" s="250" t="str">
        <f t="shared" ca="1" si="291"/>
        <v/>
      </c>
      <c r="O617" s="249" t="str">
        <f t="shared" si="292"/>
        <v/>
      </c>
      <c r="P617" s="250" t="str">
        <f t="shared" ca="1" si="293"/>
        <v/>
      </c>
      <c r="Q617" s="249" t="str">
        <f t="shared" si="294"/>
        <v/>
      </c>
      <c r="R617" s="250" t="str">
        <f t="shared" ca="1" si="295"/>
        <v/>
      </c>
      <c r="S617" s="249" t="str">
        <f t="shared" si="296"/>
        <v/>
      </c>
      <c r="T617" s="250" t="str">
        <f t="shared" ca="1" si="297"/>
        <v/>
      </c>
      <c r="U617" s="249" t="str">
        <f t="shared" si="298"/>
        <v/>
      </c>
      <c r="V617" s="250" t="str">
        <f t="shared" ca="1" si="299"/>
        <v/>
      </c>
      <c r="W617" s="249" t="str">
        <f t="shared" si="300"/>
        <v/>
      </c>
      <c r="X617" s="250"/>
      <c r="Y617" s="249"/>
      <c r="Z617" s="250"/>
      <c r="AA617" s="249"/>
      <c r="AB617" s="250"/>
      <c r="AC617" s="249"/>
      <c r="AD617" s="250"/>
      <c r="AE617" s="249"/>
      <c r="AF617" s="250"/>
      <c r="AG617" s="249"/>
      <c r="AH617" s="250"/>
      <c r="AI617" s="249"/>
      <c r="AJ617" s="250"/>
      <c r="AK617" s="249"/>
      <c r="AL617" s="250"/>
      <c r="AM617" s="249"/>
      <c r="AN617" s="250"/>
      <c r="AO617" s="249"/>
      <c r="AP617" s="250"/>
      <c r="AQ617" s="249"/>
      <c r="AR617" s="250"/>
      <c r="AS617" s="249"/>
      <c r="AT617" s="250"/>
      <c r="AU617" s="249"/>
      <c r="AV617" s="250"/>
      <c r="AW617" s="249"/>
      <c r="AX617" s="250"/>
      <c r="AY617" s="249"/>
      <c r="AZ617" s="250"/>
      <c r="BA617" s="249"/>
      <c r="BB617" s="250"/>
      <c r="BC617" s="249"/>
      <c r="BD617" s="250"/>
      <c r="BE617" s="249"/>
      <c r="BF617" s="250"/>
      <c r="BG617" s="249"/>
      <c r="BH617" s="250"/>
      <c r="BI617" s="249"/>
      <c r="BJ617" s="250"/>
      <c r="BK617" s="249"/>
    </row>
    <row r="618" spans="1:63" s="301" customFormat="1" ht="21" hidden="1" customHeight="1" x14ac:dyDescent="0.2">
      <c r="A618" s="245" t="e">
        <f t="shared" si="304"/>
        <v>#VALUE!</v>
      </c>
      <c r="B618" s="246"/>
      <c r="C618" s="247" t="str">
        <f t="shared" si="283"/>
        <v/>
      </c>
      <c r="D618" s="250" t="str">
        <f t="shared" ca="1" si="284"/>
        <v/>
      </c>
      <c r="E618" s="249" t="str">
        <f t="shared" si="301"/>
        <v/>
      </c>
      <c r="F618" s="250" t="str">
        <f t="shared" si="285"/>
        <v/>
      </c>
      <c r="G618" s="249" t="str">
        <f t="shared" si="302"/>
        <v/>
      </c>
      <c r="H618" s="250" t="str">
        <f t="shared" si="286"/>
        <v/>
      </c>
      <c r="I618" s="249" t="str">
        <f t="shared" si="303"/>
        <v/>
      </c>
      <c r="J618" s="250" t="str">
        <f t="shared" ca="1" si="287"/>
        <v/>
      </c>
      <c r="K618" s="249" t="str">
        <f t="shared" si="288"/>
        <v/>
      </c>
      <c r="L618" s="250" t="str">
        <f t="shared" ca="1" si="289"/>
        <v/>
      </c>
      <c r="M618" s="249" t="str">
        <f t="shared" si="290"/>
        <v/>
      </c>
      <c r="N618" s="250" t="str">
        <f t="shared" ca="1" si="291"/>
        <v/>
      </c>
      <c r="O618" s="249" t="str">
        <f t="shared" si="292"/>
        <v/>
      </c>
      <c r="P618" s="250" t="str">
        <f t="shared" ca="1" si="293"/>
        <v/>
      </c>
      <c r="Q618" s="249" t="str">
        <f t="shared" si="294"/>
        <v/>
      </c>
      <c r="R618" s="250" t="str">
        <f t="shared" ca="1" si="295"/>
        <v/>
      </c>
      <c r="S618" s="249" t="str">
        <f t="shared" si="296"/>
        <v/>
      </c>
      <c r="T618" s="250" t="str">
        <f t="shared" ca="1" si="297"/>
        <v/>
      </c>
      <c r="U618" s="249" t="str">
        <f t="shared" si="298"/>
        <v/>
      </c>
      <c r="V618" s="250" t="str">
        <f t="shared" ca="1" si="299"/>
        <v/>
      </c>
      <c r="W618" s="249" t="str">
        <f t="shared" si="300"/>
        <v/>
      </c>
      <c r="X618" s="250"/>
      <c r="Y618" s="249"/>
      <c r="Z618" s="250"/>
      <c r="AA618" s="249"/>
      <c r="AB618" s="250"/>
      <c r="AC618" s="249"/>
      <c r="AD618" s="250"/>
      <c r="AE618" s="249"/>
      <c r="AF618" s="250"/>
      <c r="AG618" s="249"/>
      <c r="AH618" s="250"/>
      <c r="AI618" s="249"/>
      <c r="AJ618" s="250"/>
      <c r="AK618" s="249"/>
      <c r="AL618" s="250"/>
      <c r="AM618" s="249"/>
      <c r="AN618" s="250"/>
      <c r="AO618" s="249"/>
      <c r="AP618" s="250"/>
      <c r="AQ618" s="249"/>
      <c r="AR618" s="250"/>
      <c r="AS618" s="249"/>
      <c r="AT618" s="250"/>
      <c r="AU618" s="249"/>
      <c r="AV618" s="250"/>
      <c r="AW618" s="249"/>
      <c r="AX618" s="250"/>
      <c r="AY618" s="249"/>
      <c r="AZ618" s="250"/>
      <c r="BA618" s="249"/>
      <c r="BB618" s="250"/>
      <c r="BC618" s="249"/>
      <c r="BD618" s="250"/>
      <c r="BE618" s="249"/>
      <c r="BF618" s="250"/>
      <c r="BG618" s="249"/>
      <c r="BH618" s="250"/>
      <c r="BI618" s="249"/>
      <c r="BJ618" s="250"/>
      <c r="BK618" s="249"/>
    </row>
    <row r="619" spans="1:63" s="301" customFormat="1" ht="21" hidden="1" customHeight="1" x14ac:dyDescent="0.2">
      <c r="A619" s="245" t="e">
        <f t="shared" si="304"/>
        <v>#VALUE!</v>
      </c>
      <c r="B619" s="246"/>
      <c r="C619" s="247" t="str">
        <f t="shared" si="283"/>
        <v/>
      </c>
      <c r="D619" s="250" t="str">
        <f t="shared" ca="1" si="284"/>
        <v/>
      </c>
      <c r="E619" s="249" t="str">
        <f t="shared" si="301"/>
        <v/>
      </c>
      <c r="F619" s="250" t="str">
        <f t="shared" si="285"/>
        <v/>
      </c>
      <c r="G619" s="249" t="str">
        <f t="shared" si="302"/>
        <v/>
      </c>
      <c r="H619" s="250" t="str">
        <f t="shared" si="286"/>
        <v/>
      </c>
      <c r="I619" s="249" t="str">
        <f t="shared" si="303"/>
        <v/>
      </c>
      <c r="J619" s="250" t="str">
        <f t="shared" ca="1" si="287"/>
        <v/>
      </c>
      <c r="K619" s="249" t="str">
        <f t="shared" si="288"/>
        <v/>
      </c>
      <c r="L619" s="250" t="str">
        <f t="shared" ca="1" si="289"/>
        <v/>
      </c>
      <c r="M619" s="249" t="str">
        <f t="shared" si="290"/>
        <v/>
      </c>
      <c r="N619" s="250" t="str">
        <f t="shared" ca="1" si="291"/>
        <v/>
      </c>
      <c r="O619" s="249" t="str">
        <f t="shared" si="292"/>
        <v/>
      </c>
      <c r="P619" s="250" t="str">
        <f t="shared" ca="1" si="293"/>
        <v/>
      </c>
      <c r="Q619" s="249" t="str">
        <f t="shared" si="294"/>
        <v/>
      </c>
      <c r="R619" s="250" t="str">
        <f t="shared" ca="1" si="295"/>
        <v/>
      </c>
      <c r="S619" s="249" t="str">
        <f t="shared" si="296"/>
        <v/>
      </c>
      <c r="T619" s="250" t="str">
        <f t="shared" ca="1" si="297"/>
        <v/>
      </c>
      <c r="U619" s="249" t="str">
        <f t="shared" si="298"/>
        <v/>
      </c>
      <c r="V619" s="250" t="str">
        <f t="shared" ca="1" si="299"/>
        <v/>
      </c>
      <c r="W619" s="249" t="str">
        <f t="shared" si="300"/>
        <v/>
      </c>
      <c r="X619" s="250"/>
      <c r="Y619" s="249"/>
      <c r="Z619" s="250"/>
      <c r="AA619" s="249"/>
      <c r="AB619" s="250"/>
      <c r="AC619" s="249"/>
      <c r="AD619" s="250"/>
      <c r="AE619" s="249"/>
      <c r="AF619" s="250"/>
      <c r="AG619" s="249"/>
      <c r="AH619" s="250"/>
      <c r="AI619" s="249"/>
      <c r="AJ619" s="250"/>
      <c r="AK619" s="249"/>
      <c r="AL619" s="250"/>
      <c r="AM619" s="249"/>
      <c r="AN619" s="250"/>
      <c r="AO619" s="249"/>
      <c r="AP619" s="250"/>
      <c r="AQ619" s="249"/>
      <c r="AR619" s="250"/>
      <c r="AS619" s="249"/>
      <c r="AT619" s="250"/>
      <c r="AU619" s="249"/>
      <c r="AV619" s="250"/>
      <c r="AW619" s="249"/>
      <c r="AX619" s="250"/>
      <c r="AY619" s="249"/>
      <c r="AZ619" s="250"/>
      <c r="BA619" s="249"/>
      <c r="BB619" s="250"/>
      <c r="BC619" s="249"/>
      <c r="BD619" s="250"/>
      <c r="BE619" s="249"/>
      <c r="BF619" s="250"/>
      <c r="BG619" s="249"/>
      <c r="BH619" s="250"/>
      <c r="BI619" s="249"/>
      <c r="BJ619" s="250"/>
      <c r="BK619" s="249"/>
    </row>
    <row r="620" spans="1:63" s="301" customFormat="1" ht="21" hidden="1" customHeight="1" x14ac:dyDescent="0.2">
      <c r="A620" s="245" t="e">
        <f t="shared" si="304"/>
        <v>#VALUE!</v>
      </c>
      <c r="B620" s="246"/>
      <c r="C620" s="247" t="str">
        <f t="shared" si="283"/>
        <v/>
      </c>
      <c r="D620" s="250" t="str">
        <f t="shared" ca="1" si="284"/>
        <v/>
      </c>
      <c r="E620" s="249" t="str">
        <f t="shared" si="301"/>
        <v/>
      </c>
      <c r="F620" s="250" t="str">
        <f t="shared" si="285"/>
        <v/>
      </c>
      <c r="G620" s="249" t="str">
        <f t="shared" si="302"/>
        <v/>
      </c>
      <c r="H620" s="250" t="str">
        <f t="shared" si="286"/>
        <v/>
      </c>
      <c r="I620" s="249" t="str">
        <f t="shared" si="303"/>
        <v/>
      </c>
      <c r="J620" s="250" t="str">
        <f t="shared" ca="1" si="287"/>
        <v/>
      </c>
      <c r="K620" s="249" t="str">
        <f t="shared" si="288"/>
        <v/>
      </c>
      <c r="L620" s="250" t="str">
        <f t="shared" ca="1" si="289"/>
        <v/>
      </c>
      <c r="M620" s="249" t="str">
        <f t="shared" si="290"/>
        <v/>
      </c>
      <c r="N620" s="250" t="str">
        <f t="shared" ca="1" si="291"/>
        <v/>
      </c>
      <c r="O620" s="249" t="str">
        <f t="shared" si="292"/>
        <v/>
      </c>
      <c r="P620" s="250" t="str">
        <f t="shared" ca="1" si="293"/>
        <v/>
      </c>
      <c r="Q620" s="249" t="str">
        <f t="shared" si="294"/>
        <v/>
      </c>
      <c r="R620" s="250" t="str">
        <f t="shared" ca="1" si="295"/>
        <v/>
      </c>
      <c r="S620" s="249" t="str">
        <f t="shared" si="296"/>
        <v/>
      </c>
      <c r="T620" s="250" t="str">
        <f t="shared" ca="1" si="297"/>
        <v/>
      </c>
      <c r="U620" s="249" t="str">
        <f t="shared" si="298"/>
        <v/>
      </c>
      <c r="V620" s="250" t="str">
        <f t="shared" ca="1" si="299"/>
        <v/>
      </c>
      <c r="W620" s="249" t="str">
        <f t="shared" si="300"/>
        <v/>
      </c>
      <c r="X620" s="250"/>
      <c r="Y620" s="249"/>
      <c r="Z620" s="250"/>
      <c r="AA620" s="249"/>
      <c r="AB620" s="250"/>
      <c r="AC620" s="249"/>
      <c r="AD620" s="250"/>
      <c r="AE620" s="249"/>
      <c r="AF620" s="250"/>
      <c r="AG620" s="249"/>
      <c r="AH620" s="250"/>
      <c r="AI620" s="249"/>
      <c r="AJ620" s="250"/>
      <c r="AK620" s="249"/>
      <c r="AL620" s="250"/>
      <c r="AM620" s="249"/>
      <c r="AN620" s="250"/>
      <c r="AO620" s="249"/>
      <c r="AP620" s="250"/>
      <c r="AQ620" s="249"/>
      <c r="AR620" s="250"/>
      <c r="AS620" s="249"/>
      <c r="AT620" s="250"/>
      <c r="AU620" s="249"/>
      <c r="AV620" s="250"/>
      <c r="AW620" s="249"/>
      <c r="AX620" s="250"/>
      <c r="AY620" s="249"/>
      <c r="AZ620" s="250"/>
      <c r="BA620" s="249"/>
      <c r="BB620" s="250"/>
      <c r="BC620" s="249"/>
      <c r="BD620" s="250"/>
      <c r="BE620" s="249"/>
      <c r="BF620" s="250"/>
      <c r="BG620" s="249"/>
      <c r="BH620" s="250"/>
      <c r="BI620" s="249"/>
      <c r="BJ620" s="250"/>
      <c r="BK620" s="249"/>
    </row>
    <row r="621" spans="1:63" s="301" customFormat="1" ht="21" hidden="1" customHeight="1" x14ac:dyDescent="0.2">
      <c r="A621" s="245" t="e">
        <f t="shared" si="304"/>
        <v>#VALUE!</v>
      </c>
      <c r="B621" s="246"/>
      <c r="C621" s="247" t="str">
        <f t="shared" si="283"/>
        <v/>
      </c>
      <c r="D621" s="250" t="str">
        <f t="shared" ca="1" si="284"/>
        <v/>
      </c>
      <c r="E621" s="249" t="str">
        <f t="shared" si="301"/>
        <v/>
      </c>
      <c r="F621" s="250" t="str">
        <f t="shared" si="285"/>
        <v/>
      </c>
      <c r="G621" s="249" t="str">
        <f t="shared" si="302"/>
        <v/>
      </c>
      <c r="H621" s="250" t="str">
        <f t="shared" si="286"/>
        <v/>
      </c>
      <c r="I621" s="249" t="str">
        <f t="shared" si="303"/>
        <v/>
      </c>
      <c r="J621" s="250" t="str">
        <f t="shared" ca="1" si="287"/>
        <v/>
      </c>
      <c r="K621" s="249" t="str">
        <f t="shared" si="288"/>
        <v/>
      </c>
      <c r="L621" s="250" t="str">
        <f t="shared" ca="1" si="289"/>
        <v/>
      </c>
      <c r="M621" s="249" t="str">
        <f t="shared" si="290"/>
        <v/>
      </c>
      <c r="N621" s="250" t="str">
        <f t="shared" ca="1" si="291"/>
        <v/>
      </c>
      <c r="O621" s="249" t="str">
        <f t="shared" si="292"/>
        <v/>
      </c>
      <c r="P621" s="250" t="str">
        <f t="shared" ca="1" si="293"/>
        <v/>
      </c>
      <c r="Q621" s="249" t="str">
        <f t="shared" si="294"/>
        <v/>
      </c>
      <c r="R621" s="250" t="str">
        <f t="shared" ca="1" si="295"/>
        <v/>
      </c>
      <c r="S621" s="249" t="str">
        <f t="shared" si="296"/>
        <v/>
      </c>
      <c r="T621" s="250" t="str">
        <f t="shared" ca="1" si="297"/>
        <v/>
      </c>
      <c r="U621" s="249" t="str">
        <f t="shared" si="298"/>
        <v/>
      </c>
      <c r="V621" s="250" t="str">
        <f t="shared" ca="1" si="299"/>
        <v/>
      </c>
      <c r="W621" s="249" t="str">
        <f t="shared" si="300"/>
        <v/>
      </c>
      <c r="X621" s="250"/>
      <c r="Y621" s="249"/>
      <c r="Z621" s="250"/>
      <c r="AA621" s="249"/>
      <c r="AB621" s="250"/>
      <c r="AC621" s="249"/>
      <c r="AD621" s="250"/>
      <c r="AE621" s="249"/>
      <c r="AF621" s="250"/>
      <c r="AG621" s="249"/>
      <c r="AH621" s="250"/>
      <c r="AI621" s="249"/>
      <c r="AJ621" s="250"/>
      <c r="AK621" s="249"/>
      <c r="AL621" s="250"/>
      <c r="AM621" s="249"/>
      <c r="AN621" s="250"/>
      <c r="AO621" s="249"/>
      <c r="AP621" s="250"/>
      <c r="AQ621" s="249"/>
      <c r="AR621" s="250"/>
      <c r="AS621" s="249"/>
      <c r="AT621" s="250"/>
      <c r="AU621" s="249"/>
      <c r="AV621" s="250"/>
      <c r="AW621" s="249"/>
      <c r="AX621" s="250"/>
      <c r="AY621" s="249"/>
      <c r="AZ621" s="250"/>
      <c r="BA621" s="249"/>
      <c r="BB621" s="250"/>
      <c r="BC621" s="249"/>
      <c r="BD621" s="250"/>
      <c r="BE621" s="249"/>
      <c r="BF621" s="250"/>
      <c r="BG621" s="249"/>
      <c r="BH621" s="250"/>
      <c r="BI621" s="249"/>
      <c r="BJ621" s="250"/>
      <c r="BK621" s="249"/>
    </row>
    <row r="622" spans="1:63" s="301" customFormat="1" ht="21" hidden="1" customHeight="1" x14ac:dyDescent="0.2">
      <c r="A622" s="245" t="e">
        <f t="shared" si="304"/>
        <v>#VALUE!</v>
      </c>
      <c r="B622" s="246"/>
      <c r="C622" s="247" t="str">
        <f t="shared" si="283"/>
        <v/>
      </c>
      <c r="D622" s="250" t="str">
        <f t="shared" ca="1" si="284"/>
        <v/>
      </c>
      <c r="E622" s="249" t="str">
        <f t="shared" si="301"/>
        <v/>
      </c>
      <c r="F622" s="250" t="str">
        <f t="shared" si="285"/>
        <v/>
      </c>
      <c r="G622" s="249" t="str">
        <f t="shared" si="302"/>
        <v/>
      </c>
      <c r="H622" s="250" t="str">
        <f t="shared" si="286"/>
        <v/>
      </c>
      <c r="I622" s="249" t="str">
        <f t="shared" si="303"/>
        <v/>
      </c>
      <c r="J622" s="250" t="str">
        <f t="shared" ca="1" si="287"/>
        <v/>
      </c>
      <c r="K622" s="249" t="str">
        <f t="shared" si="288"/>
        <v/>
      </c>
      <c r="L622" s="250" t="str">
        <f t="shared" ca="1" si="289"/>
        <v/>
      </c>
      <c r="M622" s="249" t="str">
        <f t="shared" si="290"/>
        <v/>
      </c>
      <c r="N622" s="250" t="str">
        <f t="shared" ca="1" si="291"/>
        <v/>
      </c>
      <c r="O622" s="249" t="str">
        <f t="shared" si="292"/>
        <v/>
      </c>
      <c r="P622" s="250" t="str">
        <f t="shared" ca="1" si="293"/>
        <v/>
      </c>
      <c r="Q622" s="249" t="str">
        <f t="shared" si="294"/>
        <v/>
      </c>
      <c r="R622" s="250" t="str">
        <f t="shared" ca="1" si="295"/>
        <v/>
      </c>
      <c r="S622" s="249" t="str">
        <f t="shared" si="296"/>
        <v/>
      </c>
      <c r="T622" s="250" t="str">
        <f t="shared" ca="1" si="297"/>
        <v/>
      </c>
      <c r="U622" s="249" t="str">
        <f t="shared" si="298"/>
        <v/>
      </c>
      <c r="V622" s="250" t="str">
        <f t="shared" ca="1" si="299"/>
        <v/>
      </c>
      <c r="W622" s="249" t="str">
        <f t="shared" si="300"/>
        <v/>
      </c>
      <c r="X622" s="250"/>
      <c r="Y622" s="249"/>
      <c r="Z622" s="250"/>
      <c r="AA622" s="249"/>
      <c r="AB622" s="250"/>
      <c r="AC622" s="249"/>
      <c r="AD622" s="250"/>
      <c r="AE622" s="249"/>
      <c r="AF622" s="250"/>
      <c r="AG622" s="249"/>
      <c r="AH622" s="250"/>
      <c r="AI622" s="249"/>
      <c r="AJ622" s="250"/>
      <c r="AK622" s="249"/>
      <c r="AL622" s="250"/>
      <c r="AM622" s="249"/>
      <c r="AN622" s="250"/>
      <c r="AO622" s="249"/>
      <c r="AP622" s="250"/>
      <c r="AQ622" s="249"/>
      <c r="AR622" s="250"/>
      <c r="AS622" s="249"/>
      <c r="AT622" s="250"/>
      <c r="AU622" s="249"/>
      <c r="AV622" s="250"/>
      <c r="AW622" s="249"/>
      <c r="AX622" s="250"/>
      <c r="AY622" s="249"/>
      <c r="AZ622" s="250"/>
      <c r="BA622" s="249"/>
      <c r="BB622" s="250"/>
      <c r="BC622" s="249"/>
      <c r="BD622" s="250"/>
      <c r="BE622" s="249"/>
      <c r="BF622" s="250"/>
      <c r="BG622" s="249"/>
      <c r="BH622" s="250"/>
      <c r="BI622" s="249"/>
      <c r="BJ622" s="250"/>
      <c r="BK622" s="249"/>
    </row>
    <row r="623" spans="1:63" s="301" customFormat="1" ht="21" hidden="1" customHeight="1" x14ac:dyDescent="0.2">
      <c r="A623" s="245" t="e">
        <f t="shared" si="304"/>
        <v>#VALUE!</v>
      </c>
      <c r="B623" s="246"/>
      <c r="C623" s="247" t="str">
        <f t="shared" si="283"/>
        <v/>
      </c>
      <c r="D623" s="250" t="str">
        <f t="shared" ca="1" si="284"/>
        <v/>
      </c>
      <c r="E623" s="249" t="str">
        <f t="shared" si="301"/>
        <v/>
      </c>
      <c r="F623" s="250" t="str">
        <f t="shared" si="285"/>
        <v/>
      </c>
      <c r="G623" s="249" t="str">
        <f t="shared" si="302"/>
        <v/>
      </c>
      <c r="H623" s="250" t="str">
        <f t="shared" si="286"/>
        <v/>
      </c>
      <c r="I623" s="249" t="str">
        <f t="shared" si="303"/>
        <v/>
      </c>
      <c r="J623" s="250" t="str">
        <f t="shared" ca="1" si="287"/>
        <v/>
      </c>
      <c r="K623" s="249" t="str">
        <f t="shared" si="288"/>
        <v/>
      </c>
      <c r="L623" s="250" t="str">
        <f t="shared" ca="1" si="289"/>
        <v/>
      </c>
      <c r="M623" s="249" t="str">
        <f t="shared" si="290"/>
        <v/>
      </c>
      <c r="N623" s="250" t="str">
        <f t="shared" ca="1" si="291"/>
        <v/>
      </c>
      <c r="O623" s="249" t="str">
        <f t="shared" si="292"/>
        <v/>
      </c>
      <c r="P623" s="250" t="str">
        <f t="shared" ca="1" si="293"/>
        <v/>
      </c>
      <c r="Q623" s="249" t="str">
        <f t="shared" si="294"/>
        <v/>
      </c>
      <c r="R623" s="250" t="str">
        <f t="shared" ca="1" si="295"/>
        <v/>
      </c>
      <c r="S623" s="249" t="str">
        <f t="shared" si="296"/>
        <v/>
      </c>
      <c r="T623" s="250" t="str">
        <f t="shared" ca="1" si="297"/>
        <v/>
      </c>
      <c r="U623" s="249" t="str">
        <f t="shared" si="298"/>
        <v/>
      </c>
      <c r="V623" s="250" t="str">
        <f t="shared" ca="1" si="299"/>
        <v/>
      </c>
      <c r="W623" s="249" t="str">
        <f t="shared" si="300"/>
        <v/>
      </c>
      <c r="X623" s="250"/>
      <c r="Y623" s="249"/>
      <c r="Z623" s="250"/>
      <c r="AA623" s="249"/>
      <c r="AB623" s="250"/>
      <c r="AC623" s="249"/>
      <c r="AD623" s="250"/>
      <c r="AE623" s="249"/>
      <c r="AF623" s="250"/>
      <c r="AG623" s="249"/>
      <c r="AH623" s="250"/>
      <c r="AI623" s="249"/>
      <c r="AJ623" s="250"/>
      <c r="AK623" s="249"/>
      <c r="AL623" s="250"/>
      <c r="AM623" s="249"/>
      <c r="AN623" s="250"/>
      <c r="AO623" s="249"/>
      <c r="AP623" s="250"/>
      <c r="AQ623" s="249"/>
      <c r="AR623" s="250"/>
      <c r="AS623" s="249"/>
      <c r="AT623" s="250"/>
      <c r="AU623" s="249"/>
      <c r="AV623" s="250"/>
      <c r="AW623" s="249"/>
      <c r="AX623" s="250"/>
      <c r="AY623" s="249"/>
      <c r="AZ623" s="250"/>
      <c r="BA623" s="249"/>
      <c r="BB623" s="250"/>
      <c r="BC623" s="249"/>
      <c r="BD623" s="250"/>
      <c r="BE623" s="249"/>
      <c r="BF623" s="250"/>
      <c r="BG623" s="249"/>
      <c r="BH623" s="250"/>
      <c r="BI623" s="249"/>
      <c r="BJ623" s="250"/>
      <c r="BK623" s="249"/>
    </row>
    <row r="624" spans="1:63" s="301" customFormat="1" ht="21" hidden="1" customHeight="1" x14ac:dyDescent="0.2">
      <c r="A624" s="245" t="e">
        <f t="shared" si="304"/>
        <v>#VALUE!</v>
      </c>
      <c r="B624" s="246"/>
      <c r="C624" s="247" t="str">
        <f t="shared" si="283"/>
        <v/>
      </c>
      <c r="D624" s="250" t="str">
        <f t="shared" ca="1" si="284"/>
        <v/>
      </c>
      <c r="E624" s="249" t="str">
        <f t="shared" si="301"/>
        <v/>
      </c>
      <c r="F624" s="250" t="str">
        <f t="shared" si="285"/>
        <v/>
      </c>
      <c r="G624" s="249" t="str">
        <f t="shared" si="302"/>
        <v/>
      </c>
      <c r="H624" s="250" t="str">
        <f t="shared" si="286"/>
        <v/>
      </c>
      <c r="I624" s="249" t="str">
        <f t="shared" si="303"/>
        <v/>
      </c>
      <c r="J624" s="250" t="str">
        <f t="shared" ca="1" si="287"/>
        <v/>
      </c>
      <c r="K624" s="249" t="str">
        <f t="shared" si="288"/>
        <v/>
      </c>
      <c r="L624" s="250" t="str">
        <f t="shared" ca="1" si="289"/>
        <v/>
      </c>
      <c r="M624" s="249" t="str">
        <f t="shared" si="290"/>
        <v/>
      </c>
      <c r="N624" s="250" t="str">
        <f t="shared" ca="1" si="291"/>
        <v/>
      </c>
      <c r="O624" s="249" t="str">
        <f t="shared" si="292"/>
        <v/>
      </c>
      <c r="P624" s="250" t="str">
        <f t="shared" ca="1" si="293"/>
        <v/>
      </c>
      <c r="Q624" s="249" t="str">
        <f t="shared" si="294"/>
        <v/>
      </c>
      <c r="R624" s="250" t="str">
        <f t="shared" ca="1" si="295"/>
        <v/>
      </c>
      <c r="S624" s="249" t="str">
        <f t="shared" si="296"/>
        <v/>
      </c>
      <c r="T624" s="250" t="str">
        <f t="shared" ca="1" si="297"/>
        <v/>
      </c>
      <c r="U624" s="249" t="str">
        <f t="shared" si="298"/>
        <v/>
      </c>
      <c r="V624" s="250" t="str">
        <f t="shared" ca="1" si="299"/>
        <v/>
      </c>
      <c r="W624" s="249" t="str">
        <f t="shared" si="300"/>
        <v/>
      </c>
      <c r="X624" s="250"/>
      <c r="Y624" s="249"/>
      <c r="Z624" s="250"/>
      <c r="AA624" s="249"/>
      <c r="AB624" s="250"/>
      <c r="AC624" s="249"/>
      <c r="AD624" s="250"/>
      <c r="AE624" s="249"/>
      <c r="AF624" s="250"/>
      <c r="AG624" s="249"/>
      <c r="AH624" s="250"/>
      <c r="AI624" s="249"/>
      <c r="AJ624" s="250"/>
      <c r="AK624" s="249"/>
      <c r="AL624" s="250"/>
      <c r="AM624" s="249"/>
      <c r="AN624" s="250"/>
      <c r="AO624" s="249"/>
      <c r="AP624" s="250"/>
      <c r="AQ624" s="249"/>
      <c r="AR624" s="250"/>
      <c r="AS624" s="249"/>
      <c r="AT624" s="250"/>
      <c r="AU624" s="249"/>
      <c r="AV624" s="250"/>
      <c r="AW624" s="249"/>
      <c r="AX624" s="250"/>
      <c r="AY624" s="249"/>
      <c r="AZ624" s="250"/>
      <c r="BA624" s="249"/>
      <c r="BB624" s="250"/>
      <c r="BC624" s="249"/>
      <c r="BD624" s="250"/>
      <c r="BE624" s="249"/>
      <c r="BF624" s="250"/>
      <c r="BG624" s="249"/>
      <c r="BH624" s="250"/>
      <c r="BI624" s="249"/>
      <c r="BJ624" s="250"/>
      <c r="BK624" s="249"/>
    </row>
    <row r="625" spans="1:63" s="301" customFormat="1" ht="21" hidden="1" customHeight="1" x14ac:dyDescent="0.2">
      <c r="A625" s="245" t="e">
        <f t="shared" si="304"/>
        <v>#VALUE!</v>
      </c>
      <c r="B625" s="246"/>
      <c r="C625" s="247" t="str">
        <f t="shared" si="283"/>
        <v/>
      </c>
      <c r="D625" s="250" t="str">
        <f t="shared" ca="1" si="284"/>
        <v/>
      </c>
      <c r="E625" s="249" t="str">
        <f t="shared" si="301"/>
        <v/>
      </c>
      <c r="F625" s="250" t="str">
        <f t="shared" si="285"/>
        <v/>
      </c>
      <c r="G625" s="249" t="str">
        <f t="shared" si="302"/>
        <v/>
      </c>
      <c r="H625" s="250" t="str">
        <f t="shared" si="286"/>
        <v/>
      </c>
      <c r="I625" s="249" t="str">
        <f t="shared" si="303"/>
        <v/>
      </c>
      <c r="J625" s="250" t="str">
        <f t="shared" ca="1" si="287"/>
        <v/>
      </c>
      <c r="K625" s="249" t="str">
        <f t="shared" si="288"/>
        <v/>
      </c>
      <c r="L625" s="250" t="str">
        <f t="shared" ca="1" si="289"/>
        <v/>
      </c>
      <c r="M625" s="249" t="str">
        <f t="shared" si="290"/>
        <v/>
      </c>
      <c r="N625" s="250" t="str">
        <f t="shared" ca="1" si="291"/>
        <v/>
      </c>
      <c r="O625" s="249" t="str">
        <f t="shared" si="292"/>
        <v/>
      </c>
      <c r="P625" s="250" t="str">
        <f t="shared" ca="1" si="293"/>
        <v/>
      </c>
      <c r="Q625" s="249" t="str">
        <f t="shared" si="294"/>
        <v/>
      </c>
      <c r="R625" s="250" t="str">
        <f t="shared" ca="1" si="295"/>
        <v/>
      </c>
      <c r="S625" s="249" t="str">
        <f t="shared" si="296"/>
        <v/>
      </c>
      <c r="T625" s="250" t="str">
        <f t="shared" ca="1" si="297"/>
        <v/>
      </c>
      <c r="U625" s="249" t="str">
        <f t="shared" si="298"/>
        <v/>
      </c>
      <c r="V625" s="250" t="str">
        <f t="shared" ca="1" si="299"/>
        <v/>
      </c>
      <c r="W625" s="249" t="str">
        <f t="shared" si="300"/>
        <v/>
      </c>
      <c r="X625" s="250"/>
      <c r="Y625" s="249"/>
      <c r="Z625" s="250"/>
      <c r="AA625" s="249"/>
      <c r="AB625" s="250"/>
      <c r="AC625" s="249"/>
      <c r="AD625" s="250"/>
      <c r="AE625" s="249"/>
      <c r="AF625" s="250"/>
      <c r="AG625" s="249"/>
      <c r="AH625" s="250"/>
      <c r="AI625" s="249"/>
      <c r="AJ625" s="250"/>
      <c r="AK625" s="249"/>
      <c r="AL625" s="250"/>
      <c r="AM625" s="249"/>
      <c r="AN625" s="250"/>
      <c r="AO625" s="249"/>
      <c r="AP625" s="250"/>
      <c r="AQ625" s="249"/>
      <c r="AR625" s="250"/>
      <c r="AS625" s="249"/>
      <c r="AT625" s="250"/>
      <c r="AU625" s="249"/>
      <c r="AV625" s="250"/>
      <c r="AW625" s="249"/>
      <c r="AX625" s="250"/>
      <c r="AY625" s="249"/>
      <c r="AZ625" s="250"/>
      <c r="BA625" s="249"/>
      <c r="BB625" s="250"/>
      <c r="BC625" s="249"/>
      <c r="BD625" s="250"/>
      <c r="BE625" s="249"/>
      <c r="BF625" s="250"/>
      <c r="BG625" s="249"/>
      <c r="BH625" s="250"/>
      <c r="BI625" s="249"/>
      <c r="BJ625" s="250"/>
      <c r="BK625" s="249"/>
    </row>
    <row r="626" spans="1:63" s="301" customFormat="1" ht="21" hidden="1" customHeight="1" x14ac:dyDescent="0.2">
      <c r="A626" s="245" t="e">
        <f t="shared" si="304"/>
        <v>#VALUE!</v>
      </c>
      <c r="B626" s="246"/>
      <c r="C626" s="247" t="str">
        <f t="shared" si="283"/>
        <v/>
      </c>
      <c r="D626" s="250" t="str">
        <f t="shared" ca="1" si="284"/>
        <v/>
      </c>
      <c r="E626" s="249" t="str">
        <f t="shared" si="301"/>
        <v/>
      </c>
      <c r="F626" s="250" t="str">
        <f t="shared" si="285"/>
        <v/>
      </c>
      <c r="G626" s="249" t="str">
        <f t="shared" si="302"/>
        <v/>
      </c>
      <c r="H626" s="250" t="str">
        <f t="shared" si="286"/>
        <v/>
      </c>
      <c r="I626" s="249" t="str">
        <f t="shared" si="303"/>
        <v/>
      </c>
      <c r="J626" s="250" t="str">
        <f t="shared" ca="1" si="287"/>
        <v/>
      </c>
      <c r="K626" s="249" t="str">
        <f t="shared" si="288"/>
        <v/>
      </c>
      <c r="L626" s="250" t="str">
        <f t="shared" ca="1" si="289"/>
        <v/>
      </c>
      <c r="M626" s="249" t="str">
        <f t="shared" si="290"/>
        <v/>
      </c>
      <c r="N626" s="250" t="str">
        <f t="shared" ca="1" si="291"/>
        <v/>
      </c>
      <c r="O626" s="249" t="str">
        <f t="shared" si="292"/>
        <v/>
      </c>
      <c r="P626" s="250" t="str">
        <f t="shared" ca="1" si="293"/>
        <v/>
      </c>
      <c r="Q626" s="249" t="str">
        <f t="shared" si="294"/>
        <v/>
      </c>
      <c r="R626" s="250" t="str">
        <f t="shared" ca="1" si="295"/>
        <v/>
      </c>
      <c r="S626" s="249" t="str">
        <f t="shared" si="296"/>
        <v/>
      </c>
      <c r="T626" s="250" t="str">
        <f t="shared" ca="1" si="297"/>
        <v/>
      </c>
      <c r="U626" s="249" t="str">
        <f t="shared" si="298"/>
        <v/>
      </c>
      <c r="V626" s="250" t="str">
        <f t="shared" ca="1" si="299"/>
        <v/>
      </c>
      <c r="W626" s="249" t="str">
        <f t="shared" si="300"/>
        <v/>
      </c>
      <c r="X626" s="250"/>
      <c r="Y626" s="249"/>
      <c r="Z626" s="250"/>
      <c r="AA626" s="249"/>
      <c r="AB626" s="250"/>
      <c r="AC626" s="249"/>
      <c r="AD626" s="250"/>
      <c r="AE626" s="249"/>
      <c r="AF626" s="250"/>
      <c r="AG626" s="249"/>
      <c r="AH626" s="250"/>
      <c r="AI626" s="249"/>
      <c r="AJ626" s="250"/>
      <c r="AK626" s="249"/>
      <c r="AL626" s="250"/>
      <c r="AM626" s="249"/>
      <c r="AN626" s="250"/>
      <c r="AO626" s="249"/>
      <c r="AP626" s="250"/>
      <c r="AQ626" s="249"/>
      <c r="AR626" s="250"/>
      <c r="AS626" s="249"/>
      <c r="AT626" s="250"/>
      <c r="AU626" s="249"/>
      <c r="AV626" s="250"/>
      <c r="AW626" s="249"/>
      <c r="AX626" s="250"/>
      <c r="AY626" s="249"/>
      <c r="AZ626" s="250"/>
      <c r="BA626" s="249"/>
      <c r="BB626" s="250"/>
      <c r="BC626" s="249"/>
      <c r="BD626" s="250"/>
      <c r="BE626" s="249"/>
      <c r="BF626" s="250"/>
      <c r="BG626" s="249"/>
      <c r="BH626" s="250"/>
      <c r="BI626" s="249"/>
      <c r="BJ626" s="250"/>
      <c r="BK626" s="249"/>
    </row>
    <row r="627" spans="1:63" s="301" customFormat="1" ht="21" hidden="1" customHeight="1" x14ac:dyDescent="0.2">
      <c r="A627" s="245" t="e">
        <f t="shared" si="304"/>
        <v>#VALUE!</v>
      </c>
      <c r="B627" s="246"/>
      <c r="C627" s="247" t="str">
        <f t="shared" si="283"/>
        <v/>
      </c>
      <c r="D627" s="250" t="str">
        <f t="shared" ca="1" si="284"/>
        <v/>
      </c>
      <c r="E627" s="249" t="str">
        <f t="shared" si="301"/>
        <v/>
      </c>
      <c r="F627" s="250" t="str">
        <f t="shared" si="285"/>
        <v/>
      </c>
      <c r="G627" s="249" t="str">
        <f t="shared" si="302"/>
        <v/>
      </c>
      <c r="H627" s="250" t="str">
        <f t="shared" si="286"/>
        <v/>
      </c>
      <c r="I627" s="249" t="str">
        <f t="shared" si="303"/>
        <v/>
      </c>
      <c r="J627" s="250" t="str">
        <f t="shared" ca="1" si="287"/>
        <v/>
      </c>
      <c r="K627" s="249" t="str">
        <f t="shared" si="288"/>
        <v/>
      </c>
      <c r="L627" s="250" t="str">
        <f t="shared" ca="1" si="289"/>
        <v/>
      </c>
      <c r="M627" s="249" t="str">
        <f t="shared" si="290"/>
        <v/>
      </c>
      <c r="N627" s="250" t="str">
        <f t="shared" ca="1" si="291"/>
        <v/>
      </c>
      <c r="O627" s="249" t="str">
        <f t="shared" si="292"/>
        <v/>
      </c>
      <c r="P627" s="250" t="str">
        <f t="shared" ca="1" si="293"/>
        <v/>
      </c>
      <c r="Q627" s="249" t="str">
        <f t="shared" si="294"/>
        <v/>
      </c>
      <c r="R627" s="250" t="str">
        <f t="shared" ca="1" si="295"/>
        <v/>
      </c>
      <c r="S627" s="249" t="str">
        <f t="shared" si="296"/>
        <v/>
      </c>
      <c r="T627" s="250" t="str">
        <f t="shared" ca="1" si="297"/>
        <v/>
      </c>
      <c r="U627" s="249" t="str">
        <f t="shared" si="298"/>
        <v/>
      </c>
      <c r="V627" s="250" t="str">
        <f t="shared" ca="1" si="299"/>
        <v/>
      </c>
      <c r="W627" s="249" t="str">
        <f t="shared" si="300"/>
        <v/>
      </c>
      <c r="X627" s="250"/>
      <c r="Y627" s="249"/>
      <c r="Z627" s="250"/>
      <c r="AA627" s="249"/>
      <c r="AB627" s="250"/>
      <c r="AC627" s="249"/>
      <c r="AD627" s="250"/>
      <c r="AE627" s="249"/>
      <c r="AF627" s="250"/>
      <c r="AG627" s="249"/>
      <c r="AH627" s="250"/>
      <c r="AI627" s="249"/>
      <c r="AJ627" s="250"/>
      <c r="AK627" s="249"/>
      <c r="AL627" s="250"/>
      <c r="AM627" s="249"/>
      <c r="AN627" s="250"/>
      <c r="AO627" s="249"/>
      <c r="AP627" s="250"/>
      <c r="AQ627" s="249"/>
      <c r="AR627" s="250"/>
      <c r="AS627" s="249"/>
      <c r="AT627" s="250"/>
      <c r="AU627" s="249"/>
      <c r="AV627" s="250"/>
      <c r="AW627" s="249"/>
      <c r="AX627" s="250"/>
      <c r="AY627" s="249"/>
      <c r="AZ627" s="250"/>
      <c r="BA627" s="249"/>
      <c r="BB627" s="250"/>
      <c r="BC627" s="249"/>
      <c r="BD627" s="250"/>
      <c r="BE627" s="249"/>
      <c r="BF627" s="250"/>
      <c r="BG627" s="249"/>
      <c r="BH627" s="250"/>
      <c r="BI627" s="249"/>
      <c r="BJ627" s="250"/>
      <c r="BK627" s="249"/>
    </row>
    <row r="628" spans="1:63" s="301" customFormat="1" ht="21" hidden="1" customHeight="1" x14ac:dyDescent="0.2">
      <c r="A628" s="245" t="e">
        <f t="shared" si="304"/>
        <v>#VALUE!</v>
      </c>
      <c r="B628" s="246"/>
      <c r="C628" s="247" t="str">
        <f t="shared" si="283"/>
        <v/>
      </c>
      <c r="D628" s="250" t="str">
        <f t="shared" ca="1" si="284"/>
        <v/>
      </c>
      <c r="E628" s="249" t="str">
        <f t="shared" si="301"/>
        <v/>
      </c>
      <c r="F628" s="250" t="str">
        <f t="shared" si="285"/>
        <v/>
      </c>
      <c r="G628" s="249" t="str">
        <f t="shared" si="302"/>
        <v/>
      </c>
      <c r="H628" s="250" t="str">
        <f t="shared" si="286"/>
        <v/>
      </c>
      <c r="I628" s="249" t="str">
        <f t="shared" si="303"/>
        <v/>
      </c>
      <c r="J628" s="250" t="str">
        <f t="shared" ca="1" si="287"/>
        <v/>
      </c>
      <c r="K628" s="249" t="str">
        <f t="shared" si="288"/>
        <v/>
      </c>
      <c r="L628" s="250" t="str">
        <f t="shared" ca="1" si="289"/>
        <v/>
      </c>
      <c r="M628" s="249" t="str">
        <f t="shared" si="290"/>
        <v/>
      </c>
      <c r="N628" s="250" t="str">
        <f t="shared" ca="1" si="291"/>
        <v/>
      </c>
      <c r="O628" s="249" t="str">
        <f t="shared" si="292"/>
        <v/>
      </c>
      <c r="P628" s="250" t="str">
        <f t="shared" ca="1" si="293"/>
        <v/>
      </c>
      <c r="Q628" s="249" t="str">
        <f t="shared" si="294"/>
        <v/>
      </c>
      <c r="R628" s="250" t="str">
        <f t="shared" ca="1" si="295"/>
        <v/>
      </c>
      <c r="S628" s="249" t="str">
        <f t="shared" si="296"/>
        <v/>
      </c>
      <c r="T628" s="250" t="str">
        <f t="shared" ca="1" si="297"/>
        <v/>
      </c>
      <c r="U628" s="249" t="str">
        <f t="shared" si="298"/>
        <v/>
      </c>
      <c r="V628" s="250" t="str">
        <f t="shared" ca="1" si="299"/>
        <v/>
      </c>
      <c r="W628" s="249" t="str">
        <f t="shared" si="300"/>
        <v/>
      </c>
      <c r="X628" s="250"/>
      <c r="Y628" s="249"/>
      <c r="Z628" s="250"/>
      <c r="AA628" s="249"/>
      <c r="AB628" s="250"/>
      <c r="AC628" s="249"/>
      <c r="AD628" s="250"/>
      <c r="AE628" s="249"/>
      <c r="AF628" s="250"/>
      <c r="AG628" s="249"/>
      <c r="AH628" s="250"/>
      <c r="AI628" s="249"/>
      <c r="AJ628" s="250"/>
      <c r="AK628" s="249"/>
      <c r="AL628" s="250"/>
      <c r="AM628" s="249"/>
      <c r="AN628" s="250"/>
      <c r="AO628" s="249"/>
      <c r="AP628" s="250"/>
      <c r="AQ628" s="249"/>
      <c r="AR628" s="250"/>
      <c r="AS628" s="249"/>
      <c r="AT628" s="250"/>
      <c r="AU628" s="249"/>
      <c r="AV628" s="250"/>
      <c r="AW628" s="249"/>
      <c r="AX628" s="250"/>
      <c r="AY628" s="249"/>
      <c r="AZ628" s="250"/>
      <c r="BA628" s="249"/>
      <c r="BB628" s="250"/>
      <c r="BC628" s="249"/>
      <c r="BD628" s="250"/>
      <c r="BE628" s="249"/>
      <c r="BF628" s="250"/>
      <c r="BG628" s="249"/>
      <c r="BH628" s="250"/>
      <c r="BI628" s="249"/>
      <c r="BJ628" s="250"/>
      <c r="BK628" s="249"/>
    </row>
    <row r="629" spans="1:63" s="301" customFormat="1" ht="21" hidden="1" customHeight="1" x14ac:dyDescent="0.2">
      <c r="A629" s="245" t="e">
        <f t="shared" si="304"/>
        <v>#VALUE!</v>
      </c>
      <c r="B629" s="246"/>
      <c r="C629" s="247" t="str">
        <f t="shared" si="283"/>
        <v/>
      </c>
      <c r="D629" s="250" t="str">
        <f t="shared" ca="1" si="284"/>
        <v/>
      </c>
      <c r="E629" s="249" t="str">
        <f t="shared" si="301"/>
        <v/>
      </c>
      <c r="F629" s="250" t="str">
        <f t="shared" si="285"/>
        <v/>
      </c>
      <c r="G629" s="249" t="str">
        <f t="shared" si="302"/>
        <v/>
      </c>
      <c r="H629" s="250" t="str">
        <f t="shared" si="286"/>
        <v/>
      </c>
      <c r="I629" s="249" t="str">
        <f t="shared" si="303"/>
        <v/>
      </c>
      <c r="J629" s="250" t="str">
        <f t="shared" ca="1" si="287"/>
        <v/>
      </c>
      <c r="K629" s="249" t="str">
        <f t="shared" si="288"/>
        <v/>
      </c>
      <c r="L629" s="250" t="str">
        <f t="shared" ca="1" si="289"/>
        <v/>
      </c>
      <c r="M629" s="249" t="str">
        <f t="shared" si="290"/>
        <v/>
      </c>
      <c r="N629" s="250" t="str">
        <f t="shared" ca="1" si="291"/>
        <v/>
      </c>
      <c r="O629" s="249" t="str">
        <f t="shared" si="292"/>
        <v/>
      </c>
      <c r="P629" s="250" t="str">
        <f t="shared" ca="1" si="293"/>
        <v/>
      </c>
      <c r="Q629" s="249" t="str">
        <f t="shared" si="294"/>
        <v/>
      </c>
      <c r="R629" s="250" t="str">
        <f t="shared" ca="1" si="295"/>
        <v/>
      </c>
      <c r="S629" s="249" t="str">
        <f t="shared" si="296"/>
        <v/>
      </c>
      <c r="T629" s="250" t="str">
        <f t="shared" ca="1" si="297"/>
        <v/>
      </c>
      <c r="U629" s="249" t="str">
        <f t="shared" si="298"/>
        <v/>
      </c>
      <c r="V629" s="250" t="str">
        <f t="shared" ca="1" si="299"/>
        <v/>
      </c>
      <c r="W629" s="249" t="str">
        <f t="shared" si="300"/>
        <v/>
      </c>
      <c r="X629" s="250"/>
      <c r="Y629" s="249"/>
      <c r="Z629" s="250"/>
      <c r="AA629" s="249"/>
      <c r="AB629" s="250"/>
      <c r="AC629" s="249"/>
      <c r="AD629" s="250"/>
      <c r="AE629" s="249"/>
      <c r="AF629" s="250"/>
      <c r="AG629" s="249"/>
      <c r="AH629" s="250"/>
      <c r="AI629" s="249"/>
      <c r="AJ629" s="250"/>
      <c r="AK629" s="249"/>
      <c r="AL629" s="250"/>
      <c r="AM629" s="249"/>
      <c r="AN629" s="250"/>
      <c r="AO629" s="249"/>
      <c r="AP629" s="250"/>
      <c r="AQ629" s="249"/>
      <c r="AR629" s="250"/>
      <c r="AS629" s="249"/>
      <c r="AT629" s="250"/>
      <c r="AU629" s="249"/>
      <c r="AV629" s="250"/>
      <c r="AW629" s="249"/>
      <c r="AX629" s="250"/>
      <c r="AY629" s="249"/>
      <c r="AZ629" s="250"/>
      <c r="BA629" s="249"/>
      <c r="BB629" s="250"/>
      <c r="BC629" s="249"/>
      <c r="BD629" s="250"/>
      <c r="BE629" s="249"/>
      <c r="BF629" s="250"/>
      <c r="BG629" s="249"/>
      <c r="BH629" s="250"/>
      <c r="BI629" s="249"/>
      <c r="BJ629" s="250"/>
      <c r="BK629" s="249"/>
    </row>
    <row r="630" spans="1:63" s="301" customFormat="1" ht="21" hidden="1" customHeight="1" x14ac:dyDescent="0.2">
      <c r="A630" s="245" t="e">
        <f t="shared" si="304"/>
        <v>#VALUE!</v>
      </c>
      <c r="B630" s="246"/>
      <c r="C630" s="247" t="str">
        <f t="shared" si="283"/>
        <v/>
      </c>
      <c r="D630" s="250" t="str">
        <f t="shared" ca="1" si="284"/>
        <v/>
      </c>
      <c r="E630" s="249" t="str">
        <f t="shared" si="301"/>
        <v/>
      </c>
      <c r="F630" s="250" t="str">
        <f t="shared" si="285"/>
        <v/>
      </c>
      <c r="G630" s="249" t="str">
        <f t="shared" si="302"/>
        <v/>
      </c>
      <c r="H630" s="250" t="str">
        <f t="shared" si="286"/>
        <v/>
      </c>
      <c r="I630" s="249" t="str">
        <f t="shared" si="303"/>
        <v/>
      </c>
      <c r="J630" s="250" t="str">
        <f t="shared" ca="1" si="287"/>
        <v/>
      </c>
      <c r="K630" s="249" t="str">
        <f t="shared" si="288"/>
        <v/>
      </c>
      <c r="L630" s="250" t="str">
        <f t="shared" ca="1" si="289"/>
        <v/>
      </c>
      <c r="M630" s="249" t="str">
        <f t="shared" si="290"/>
        <v/>
      </c>
      <c r="N630" s="250" t="str">
        <f t="shared" ca="1" si="291"/>
        <v/>
      </c>
      <c r="O630" s="249" t="str">
        <f t="shared" si="292"/>
        <v/>
      </c>
      <c r="P630" s="250" t="str">
        <f t="shared" ca="1" si="293"/>
        <v/>
      </c>
      <c r="Q630" s="249" t="str">
        <f t="shared" si="294"/>
        <v/>
      </c>
      <c r="R630" s="250" t="str">
        <f t="shared" ca="1" si="295"/>
        <v/>
      </c>
      <c r="S630" s="249" t="str">
        <f t="shared" si="296"/>
        <v/>
      </c>
      <c r="T630" s="250" t="str">
        <f t="shared" ca="1" si="297"/>
        <v/>
      </c>
      <c r="U630" s="249" t="str">
        <f t="shared" si="298"/>
        <v/>
      </c>
      <c r="V630" s="250" t="str">
        <f t="shared" ca="1" si="299"/>
        <v/>
      </c>
      <c r="W630" s="249" t="str">
        <f t="shared" si="300"/>
        <v/>
      </c>
      <c r="X630" s="250"/>
      <c r="Y630" s="249"/>
      <c r="Z630" s="250"/>
      <c r="AA630" s="249"/>
      <c r="AB630" s="250"/>
      <c r="AC630" s="249"/>
      <c r="AD630" s="250"/>
      <c r="AE630" s="249"/>
      <c r="AF630" s="250"/>
      <c r="AG630" s="249"/>
      <c r="AH630" s="250"/>
      <c r="AI630" s="249"/>
      <c r="AJ630" s="250"/>
      <c r="AK630" s="249"/>
      <c r="AL630" s="250"/>
      <c r="AM630" s="249"/>
      <c r="AN630" s="250"/>
      <c r="AO630" s="249"/>
      <c r="AP630" s="250"/>
      <c r="AQ630" s="249"/>
      <c r="AR630" s="250"/>
      <c r="AS630" s="249"/>
      <c r="AT630" s="250"/>
      <c r="AU630" s="249"/>
      <c r="AV630" s="250"/>
      <c r="AW630" s="249"/>
      <c r="AX630" s="250"/>
      <c r="AY630" s="249"/>
      <c r="AZ630" s="250"/>
      <c r="BA630" s="249"/>
      <c r="BB630" s="250"/>
      <c r="BC630" s="249"/>
      <c r="BD630" s="250"/>
      <c r="BE630" s="249"/>
      <c r="BF630" s="250"/>
      <c r="BG630" s="249"/>
      <c r="BH630" s="250"/>
      <c r="BI630" s="249"/>
      <c r="BJ630" s="250"/>
      <c r="BK630" s="249"/>
    </row>
    <row r="631" spans="1:63" s="301" customFormat="1" ht="21" hidden="1" customHeight="1" x14ac:dyDescent="0.2">
      <c r="A631" s="245" t="e">
        <f t="shared" si="304"/>
        <v>#VALUE!</v>
      </c>
      <c r="B631" s="246"/>
      <c r="C631" s="247" t="str">
        <f t="shared" si="283"/>
        <v/>
      </c>
      <c r="D631" s="250" t="str">
        <f t="shared" ca="1" si="284"/>
        <v/>
      </c>
      <c r="E631" s="249" t="str">
        <f t="shared" si="301"/>
        <v/>
      </c>
      <c r="F631" s="250" t="str">
        <f t="shared" si="285"/>
        <v/>
      </c>
      <c r="G631" s="249" t="str">
        <f t="shared" si="302"/>
        <v/>
      </c>
      <c r="H631" s="250" t="str">
        <f t="shared" si="286"/>
        <v/>
      </c>
      <c r="I631" s="249" t="str">
        <f t="shared" si="303"/>
        <v/>
      </c>
      <c r="J631" s="250" t="str">
        <f t="shared" ca="1" si="287"/>
        <v/>
      </c>
      <c r="K631" s="249" t="str">
        <f t="shared" si="288"/>
        <v/>
      </c>
      <c r="L631" s="250" t="str">
        <f t="shared" ca="1" si="289"/>
        <v/>
      </c>
      <c r="M631" s="249" t="str">
        <f t="shared" si="290"/>
        <v/>
      </c>
      <c r="N631" s="250" t="str">
        <f t="shared" ca="1" si="291"/>
        <v/>
      </c>
      <c r="O631" s="249" t="str">
        <f t="shared" si="292"/>
        <v/>
      </c>
      <c r="P631" s="250" t="str">
        <f t="shared" ca="1" si="293"/>
        <v/>
      </c>
      <c r="Q631" s="249" t="str">
        <f t="shared" si="294"/>
        <v/>
      </c>
      <c r="R631" s="250" t="str">
        <f t="shared" ca="1" si="295"/>
        <v/>
      </c>
      <c r="S631" s="249" t="str">
        <f t="shared" si="296"/>
        <v/>
      </c>
      <c r="T631" s="250" t="str">
        <f t="shared" ca="1" si="297"/>
        <v/>
      </c>
      <c r="U631" s="249" t="str">
        <f t="shared" si="298"/>
        <v/>
      </c>
      <c r="V631" s="250" t="str">
        <f t="shared" ca="1" si="299"/>
        <v/>
      </c>
      <c r="W631" s="249" t="str">
        <f t="shared" si="300"/>
        <v/>
      </c>
      <c r="X631" s="250"/>
      <c r="Y631" s="249"/>
      <c r="Z631" s="250"/>
      <c r="AA631" s="249"/>
      <c r="AB631" s="250"/>
      <c r="AC631" s="249"/>
      <c r="AD631" s="250"/>
      <c r="AE631" s="249"/>
      <c r="AF631" s="250"/>
      <c r="AG631" s="249"/>
      <c r="AH631" s="250"/>
      <c r="AI631" s="249"/>
      <c r="AJ631" s="250"/>
      <c r="AK631" s="249"/>
      <c r="AL631" s="250"/>
      <c r="AM631" s="249"/>
      <c r="AN631" s="250"/>
      <c r="AO631" s="249"/>
      <c r="AP631" s="250"/>
      <c r="AQ631" s="249"/>
      <c r="AR631" s="250"/>
      <c r="AS631" s="249"/>
      <c r="AT631" s="250"/>
      <c r="AU631" s="249"/>
      <c r="AV631" s="250"/>
      <c r="AW631" s="249"/>
      <c r="AX631" s="250"/>
      <c r="AY631" s="249"/>
      <c r="AZ631" s="250"/>
      <c r="BA631" s="249"/>
      <c r="BB631" s="250"/>
      <c r="BC631" s="249"/>
      <c r="BD631" s="250"/>
      <c r="BE631" s="249"/>
      <c r="BF631" s="250"/>
      <c r="BG631" s="249"/>
      <c r="BH631" s="250"/>
      <c r="BI631" s="249"/>
      <c r="BJ631" s="250"/>
      <c r="BK631" s="249"/>
    </row>
    <row r="632" spans="1:63" s="301" customFormat="1" ht="21" hidden="1" customHeight="1" x14ac:dyDescent="0.2">
      <c r="A632" s="245" t="e">
        <f t="shared" si="304"/>
        <v>#VALUE!</v>
      </c>
      <c r="B632" s="246"/>
      <c r="C632" s="247" t="str">
        <f t="shared" si="283"/>
        <v/>
      </c>
      <c r="D632" s="250" t="str">
        <f t="shared" ca="1" si="284"/>
        <v/>
      </c>
      <c r="E632" s="249" t="str">
        <f t="shared" si="301"/>
        <v/>
      </c>
      <c r="F632" s="250" t="str">
        <f t="shared" si="285"/>
        <v/>
      </c>
      <c r="G632" s="249" t="str">
        <f t="shared" si="302"/>
        <v/>
      </c>
      <c r="H632" s="250" t="str">
        <f t="shared" si="286"/>
        <v/>
      </c>
      <c r="I632" s="249" t="str">
        <f t="shared" si="303"/>
        <v/>
      </c>
      <c r="J632" s="250" t="str">
        <f t="shared" ca="1" si="287"/>
        <v/>
      </c>
      <c r="K632" s="249" t="str">
        <f t="shared" si="288"/>
        <v/>
      </c>
      <c r="L632" s="250" t="str">
        <f t="shared" ca="1" si="289"/>
        <v/>
      </c>
      <c r="M632" s="249" t="str">
        <f t="shared" si="290"/>
        <v/>
      </c>
      <c r="N632" s="250" t="str">
        <f t="shared" ca="1" si="291"/>
        <v/>
      </c>
      <c r="O632" s="249" t="str">
        <f t="shared" si="292"/>
        <v/>
      </c>
      <c r="P632" s="250" t="str">
        <f t="shared" ca="1" si="293"/>
        <v/>
      </c>
      <c r="Q632" s="249" t="str">
        <f t="shared" si="294"/>
        <v/>
      </c>
      <c r="R632" s="250" t="str">
        <f t="shared" ca="1" si="295"/>
        <v/>
      </c>
      <c r="S632" s="249" t="str">
        <f t="shared" si="296"/>
        <v/>
      </c>
      <c r="T632" s="250" t="str">
        <f t="shared" ca="1" si="297"/>
        <v/>
      </c>
      <c r="U632" s="249" t="str">
        <f t="shared" si="298"/>
        <v/>
      </c>
      <c r="V632" s="250" t="str">
        <f t="shared" ca="1" si="299"/>
        <v/>
      </c>
      <c r="W632" s="249" t="str">
        <f t="shared" si="300"/>
        <v/>
      </c>
      <c r="X632" s="250"/>
      <c r="Y632" s="249"/>
      <c r="Z632" s="250"/>
      <c r="AA632" s="249"/>
      <c r="AB632" s="250"/>
      <c r="AC632" s="249"/>
      <c r="AD632" s="250"/>
      <c r="AE632" s="249"/>
      <c r="AF632" s="250"/>
      <c r="AG632" s="249"/>
      <c r="AH632" s="250"/>
      <c r="AI632" s="249"/>
      <c r="AJ632" s="250"/>
      <c r="AK632" s="249"/>
      <c r="AL632" s="250"/>
      <c r="AM632" s="249"/>
      <c r="AN632" s="250"/>
      <c r="AO632" s="249"/>
      <c r="AP632" s="250"/>
      <c r="AQ632" s="249"/>
      <c r="AR632" s="250"/>
      <c r="AS632" s="249"/>
      <c r="AT632" s="250"/>
      <c r="AU632" s="249"/>
      <c r="AV632" s="250"/>
      <c r="AW632" s="249"/>
      <c r="AX632" s="250"/>
      <c r="AY632" s="249"/>
      <c r="AZ632" s="250"/>
      <c r="BA632" s="249"/>
      <c r="BB632" s="250"/>
      <c r="BC632" s="249"/>
      <c r="BD632" s="250"/>
      <c r="BE632" s="249"/>
      <c r="BF632" s="250"/>
      <c r="BG632" s="249"/>
      <c r="BH632" s="250"/>
      <c r="BI632" s="249"/>
      <c r="BJ632" s="250"/>
      <c r="BK632" s="249"/>
    </row>
    <row r="633" spans="1:63" s="301" customFormat="1" ht="21" hidden="1" customHeight="1" x14ac:dyDescent="0.2">
      <c r="A633" s="245" t="e">
        <f t="shared" si="304"/>
        <v>#VALUE!</v>
      </c>
      <c r="B633" s="246"/>
      <c r="C633" s="247" t="str">
        <f t="shared" si="283"/>
        <v/>
      </c>
      <c r="D633" s="250" t="str">
        <f t="shared" ca="1" si="284"/>
        <v/>
      </c>
      <c r="E633" s="249" t="str">
        <f t="shared" si="301"/>
        <v/>
      </c>
      <c r="F633" s="250" t="str">
        <f t="shared" si="285"/>
        <v/>
      </c>
      <c r="G633" s="249" t="str">
        <f t="shared" si="302"/>
        <v/>
      </c>
      <c r="H633" s="250" t="str">
        <f t="shared" si="286"/>
        <v/>
      </c>
      <c r="I633" s="249" t="str">
        <f t="shared" si="303"/>
        <v/>
      </c>
      <c r="J633" s="250" t="str">
        <f t="shared" ca="1" si="287"/>
        <v/>
      </c>
      <c r="K633" s="249" t="str">
        <f t="shared" si="288"/>
        <v/>
      </c>
      <c r="L633" s="250" t="str">
        <f t="shared" ca="1" si="289"/>
        <v/>
      </c>
      <c r="M633" s="249" t="str">
        <f t="shared" si="290"/>
        <v/>
      </c>
      <c r="N633" s="250" t="str">
        <f t="shared" ca="1" si="291"/>
        <v/>
      </c>
      <c r="O633" s="249" t="str">
        <f t="shared" si="292"/>
        <v/>
      </c>
      <c r="P633" s="250" t="str">
        <f t="shared" ca="1" si="293"/>
        <v/>
      </c>
      <c r="Q633" s="249" t="str">
        <f t="shared" si="294"/>
        <v/>
      </c>
      <c r="R633" s="250" t="str">
        <f t="shared" ca="1" si="295"/>
        <v/>
      </c>
      <c r="S633" s="249" t="str">
        <f t="shared" si="296"/>
        <v/>
      </c>
      <c r="T633" s="250" t="str">
        <f t="shared" ca="1" si="297"/>
        <v/>
      </c>
      <c r="U633" s="249" t="str">
        <f t="shared" si="298"/>
        <v/>
      </c>
      <c r="V633" s="250" t="str">
        <f t="shared" ca="1" si="299"/>
        <v/>
      </c>
      <c r="W633" s="249" t="str">
        <f t="shared" si="300"/>
        <v/>
      </c>
      <c r="X633" s="250"/>
      <c r="Y633" s="249"/>
      <c r="Z633" s="250"/>
      <c r="AA633" s="249"/>
      <c r="AB633" s="250"/>
      <c r="AC633" s="249"/>
      <c r="AD633" s="250"/>
      <c r="AE633" s="249"/>
      <c r="AF633" s="250"/>
      <c r="AG633" s="249"/>
      <c r="AH633" s="250"/>
      <c r="AI633" s="249"/>
      <c r="AJ633" s="250"/>
      <c r="AK633" s="249"/>
      <c r="AL633" s="250"/>
      <c r="AM633" s="249"/>
      <c r="AN633" s="250"/>
      <c r="AO633" s="249"/>
      <c r="AP633" s="250"/>
      <c r="AQ633" s="249"/>
      <c r="AR633" s="250"/>
      <c r="AS633" s="249"/>
      <c r="AT633" s="250"/>
      <c r="AU633" s="249"/>
      <c r="AV633" s="250"/>
      <c r="AW633" s="249"/>
      <c r="AX633" s="250"/>
      <c r="AY633" s="249"/>
      <c r="AZ633" s="250"/>
      <c r="BA633" s="249"/>
      <c r="BB633" s="250"/>
      <c r="BC633" s="249"/>
      <c r="BD633" s="250"/>
      <c r="BE633" s="249"/>
      <c r="BF633" s="250"/>
      <c r="BG633" s="249"/>
      <c r="BH633" s="250"/>
      <c r="BI633" s="249"/>
      <c r="BJ633" s="250"/>
      <c r="BK633" s="249"/>
    </row>
    <row r="634" spans="1:63" s="301" customFormat="1" ht="21" hidden="1" customHeight="1" x14ac:dyDescent="0.2">
      <c r="A634" s="245" t="e">
        <f t="shared" si="304"/>
        <v>#VALUE!</v>
      </c>
      <c r="B634" s="246"/>
      <c r="C634" s="247" t="str">
        <f t="shared" si="283"/>
        <v/>
      </c>
      <c r="D634" s="250" t="str">
        <f t="shared" ca="1" si="284"/>
        <v/>
      </c>
      <c r="E634" s="249" t="str">
        <f t="shared" si="301"/>
        <v/>
      </c>
      <c r="F634" s="250" t="str">
        <f t="shared" si="285"/>
        <v/>
      </c>
      <c r="G634" s="249" t="str">
        <f t="shared" si="302"/>
        <v/>
      </c>
      <c r="H634" s="250" t="str">
        <f t="shared" si="286"/>
        <v/>
      </c>
      <c r="I634" s="249" t="str">
        <f t="shared" si="303"/>
        <v/>
      </c>
      <c r="J634" s="250" t="str">
        <f t="shared" ca="1" si="287"/>
        <v/>
      </c>
      <c r="K634" s="249" t="str">
        <f t="shared" si="288"/>
        <v/>
      </c>
      <c r="L634" s="250" t="str">
        <f t="shared" ca="1" si="289"/>
        <v/>
      </c>
      <c r="M634" s="249" t="str">
        <f t="shared" si="290"/>
        <v/>
      </c>
      <c r="N634" s="250" t="str">
        <f t="shared" ca="1" si="291"/>
        <v/>
      </c>
      <c r="O634" s="249" t="str">
        <f t="shared" si="292"/>
        <v/>
      </c>
      <c r="P634" s="250" t="str">
        <f t="shared" ca="1" si="293"/>
        <v/>
      </c>
      <c r="Q634" s="249" t="str">
        <f t="shared" si="294"/>
        <v/>
      </c>
      <c r="R634" s="250" t="str">
        <f t="shared" ca="1" si="295"/>
        <v/>
      </c>
      <c r="S634" s="249" t="str">
        <f t="shared" si="296"/>
        <v/>
      </c>
      <c r="T634" s="250" t="str">
        <f t="shared" ca="1" si="297"/>
        <v/>
      </c>
      <c r="U634" s="249" t="str">
        <f t="shared" si="298"/>
        <v/>
      </c>
      <c r="V634" s="250" t="str">
        <f t="shared" ca="1" si="299"/>
        <v/>
      </c>
      <c r="W634" s="249" t="str">
        <f t="shared" si="300"/>
        <v/>
      </c>
      <c r="X634" s="250"/>
      <c r="Y634" s="249"/>
      <c r="Z634" s="250"/>
      <c r="AA634" s="249"/>
      <c r="AB634" s="250"/>
      <c r="AC634" s="249"/>
      <c r="AD634" s="250"/>
      <c r="AE634" s="249"/>
      <c r="AF634" s="250"/>
      <c r="AG634" s="249"/>
      <c r="AH634" s="250"/>
      <c r="AI634" s="249"/>
      <c r="AJ634" s="250"/>
      <c r="AK634" s="249"/>
      <c r="AL634" s="250"/>
      <c r="AM634" s="249"/>
      <c r="AN634" s="250"/>
      <c r="AO634" s="249"/>
      <c r="AP634" s="250"/>
      <c r="AQ634" s="249"/>
      <c r="AR634" s="250"/>
      <c r="AS634" s="249"/>
      <c r="AT634" s="250"/>
      <c r="AU634" s="249"/>
      <c r="AV634" s="250"/>
      <c r="AW634" s="249"/>
      <c r="AX634" s="250"/>
      <c r="AY634" s="249"/>
      <c r="AZ634" s="250"/>
      <c r="BA634" s="249"/>
      <c r="BB634" s="250"/>
      <c r="BC634" s="249"/>
      <c r="BD634" s="250"/>
      <c r="BE634" s="249"/>
      <c r="BF634" s="250"/>
      <c r="BG634" s="249"/>
      <c r="BH634" s="250"/>
      <c r="BI634" s="249"/>
      <c r="BJ634" s="250"/>
      <c r="BK634" s="249"/>
    </row>
    <row r="635" spans="1:63" s="301" customFormat="1" ht="21" hidden="1" customHeight="1" x14ac:dyDescent="0.2">
      <c r="A635" s="245" t="e">
        <f t="shared" si="304"/>
        <v>#VALUE!</v>
      </c>
      <c r="B635" s="246"/>
      <c r="C635" s="247" t="str">
        <f t="shared" si="283"/>
        <v/>
      </c>
      <c r="D635" s="250" t="str">
        <f t="shared" ca="1" si="284"/>
        <v/>
      </c>
      <c r="E635" s="249" t="str">
        <f t="shared" si="301"/>
        <v/>
      </c>
      <c r="F635" s="250" t="str">
        <f t="shared" si="285"/>
        <v/>
      </c>
      <c r="G635" s="249" t="str">
        <f t="shared" si="302"/>
        <v/>
      </c>
      <c r="H635" s="250" t="str">
        <f t="shared" si="286"/>
        <v/>
      </c>
      <c r="I635" s="249" t="str">
        <f t="shared" si="303"/>
        <v/>
      </c>
      <c r="J635" s="250" t="str">
        <f t="shared" ca="1" si="287"/>
        <v/>
      </c>
      <c r="K635" s="249" t="str">
        <f t="shared" si="288"/>
        <v/>
      </c>
      <c r="L635" s="250" t="str">
        <f t="shared" ca="1" si="289"/>
        <v/>
      </c>
      <c r="M635" s="249" t="str">
        <f t="shared" si="290"/>
        <v/>
      </c>
      <c r="N635" s="250" t="str">
        <f t="shared" ca="1" si="291"/>
        <v/>
      </c>
      <c r="O635" s="249" t="str">
        <f t="shared" si="292"/>
        <v/>
      </c>
      <c r="P635" s="250" t="str">
        <f t="shared" ca="1" si="293"/>
        <v/>
      </c>
      <c r="Q635" s="249" t="str">
        <f t="shared" si="294"/>
        <v/>
      </c>
      <c r="R635" s="250" t="str">
        <f t="shared" ca="1" si="295"/>
        <v/>
      </c>
      <c r="S635" s="249" t="str">
        <f t="shared" si="296"/>
        <v/>
      </c>
      <c r="T635" s="250" t="str">
        <f t="shared" ca="1" si="297"/>
        <v/>
      </c>
      <c r="U635" s="249" t="str">
        <f t="shared" si="298"/>
        <v/>
      </c>
      <c r="V635" s="250" t="str">
        <f t="shared" ca="1" si="299"/>
        <v/>
      </c>
      <c r="W635" s="249" t="str">
        <f t="shared" si="300"/>
        <v/>
      </c>
      <c r="X635" s="250"/>
      <c r="Y635" s="249"/>
      <c r="Z635" s="250"/>
      <c r="AA635" s="249"/>
      <c r="AB635" s="250"/>
      <c r="AC635" s="249"/>
      <c r="AD635" s="250"/>
      <c r="AE635" s="249"/>
      <c r="AF635" s="250"/>
      <c r="AG635" s="249"/>
      <c r="AH635" s="250"/>
      <c r="AI635" s="249"/>
      <c r="AJ635" s="250"/>
      <c r="AK635" s="249"/>
      <c r="AL635" s="250"/>
      <c r="AM635" s="249"/>
      <c r="AN635" s="250"/>
      <c r="AO635" s="249"/>
      <c r="AP635" s="250"/>
      <c r="AQ635" s="249"/>
      <c r="AR635" s="250"/>
      <c r="AS635" s="249"/>
      <c r="AT635" s="250"/>
      <c r="AU635" s="249"/>
      <c r="AV635" s="250"/>
      <c r="AW635" s="249"/>
      <c r="AX635" s="250"/>
      <c r="AY635" s="249"/>
      <c r="AZ635" s="250"/>
      <c r="BA635" s="249"/>
      <c r="BB635" s="250"/>
      <c r="BC635" s="249"/>
      <c r="BD635" s="250"/>
      <c r="BE635" s="249"/>
      <c r="BF635" s="250"/>
      <c r="BG635" s="249"/>
      <c r="BH635" s="250"/>
      <c r="BI635" s="249"/>
      <c r="BJ635" s="250"/>
      <c r="BK635" s="249"/>
    </row>
    <row r="636" spans="1:63" s="301" customFormat="1" ht="21" hidden="1" customHeight="1" x14ac:dyDescent="0.2">
      <c r="A636" s="245" t="e">
        <f t="shared" si="304"/>
        <v>#VALUE!</v>
      </c>
      <c r="B636" s="246"/>
      <c r="C636" s="247" t="str">
        <f t="shared" si="283"/>
        <v/>
      </c>
      <c r="D636" s="250" t="str">
        <f t="shared" ca="1" si="284"/>
        <v/>
      </c>
      <c r="E636" s="249" t="str">
        <f t="shared" si="301"/>
        <v/>
      </c>
      <c r="F636" s="250" t="str">
        <f t="shared" si="285"/>
        <v/>
      </c>
      <c r="G636" s="249" t="str">
        <f t="shared" si="302"/>
        <v/>
      </c>
      <c r="H636" s="250" t="str">
        <f t="shared" si="286"/>
        <v/>
      </c>
      <c r="I636" s="249" t="str">
        <f t="shared" si="303"/>
        <v/>
      </c>
      <c r="J636" s="250" t="str">
        <f t="shared" ca="1" si="287"/>
        <v/>
      </c>
      <c r="K636" s="249" t="str">
        <f t="shared" si="288"/>
        <v/>
      </c>
      <c r="L636" s="250" t="str">
        <f t="shared" ca="1" si="289"/>
        <v/>
      </c>
      <c r="M636" s="249" t="str">
        <f t="shared" si="290"/>
        <v/>
      </c>
      <c r="N636" s="250" t="str">
        <f t="shared" ca="1" si="291"/>
        <v/>
      </c>
      <c r="O636" s="249" t="str">
        <f t="shared" si="292"/>
        <v/>
      </c>
      <c r="P636" s="250" t="str">
        <f t="shared" ca="1" si="293"/>
        <v/>
      </c>
      <c r="Q636" s="249" t="str">
        <f t="shared" si="294"/>
        <v/>
      </c>
      <c r="R636" s="250" t="str">
        <f t="shared" ca="1" si="295"/>
        <v/>
      </c>
      <c r="S636" s="249" t="str">
        <f t="shared" si="296"/>
        <v/>
      </c>
      <c r="T636" s="250" t="str">
        <f t="shared" ca="1" si="297"/>
        <v/>
      </c>
      <c r="U636" s="249" t="str">
        <f t="shared" si="298"/>
        <v/>
      </c>
      <c r="V636" s="250" t="str">
        <f t="shared" ca="1" si="299"/>
        <v/>
      </c>
      <c r="W636" s="249" t="str">
        <f t="shared" si="300"/>
        <v/>
      </c>
      <c r="X636" s="250"/>
      <c r="Y636" s="249"/>
      <c r="Z636" s="250"/>
      <c r="AA636" s="249"/>
      <c r="AB636" s="250"/>
      <c r="AC636" s="249"/>
      <c r="AD636" s="250"/>
      <c r="AE636" s="249"/>
      <c r="AF636" s="250"/>
      <c r="AG636" s="249"/>
      <c r="AH636" s="250"/>
      <c r="AI636" s="249"/>
      <c r="AJ636" s="250"/>
      <c r="AK636" s="249"/>
      <c r="AL636" s="250"/>
      <c r="AM636" s="249"/>
      <c r="AN636" s="250"/>
      <c r="AO636" s="249"/>
      <c r="AP636" s="250"/>
      <c r="AQ636" s="249"/>
      <c r="AR636" s="250"/>
      <c r="AS636" s="249"/>
      <c r="AT636" s="250"/>
      <c r="AU636" s="249"/>
      <c r="AV636" s="250"/>
      <c r="AW636" s="249"/>
      <c r="AX636" s="250"/>
      <c r="AY636" s="249"/>
      <c r="AZ636" s="250"/>
      <c r="BA636" s="249"/>
      <c r="BB636" s="250"/>
      <c r="BC636" s="249"/>
      <c r="BD636" s="250"/>
      <c r="BE636" s="249"/>
      <c r="BF636" s="250"/>
      <c r="BG636" s="249"/>
      <c r="BH636" s="250"/>
      <c r="BI636" s="249"/>
      <c r="BJ636" s="250"/>
      <c r="BK636" s="249"/>
    </row>
    <row r="637" spans="1:63" s="301" customFormat="1" ht="21" hidden="1" customHeight="1" x14ac:dyDescent="0.2">
      <c r="A637" s="245" t="e">
        <f t="shared" si="304"/>
        <v>#VALUE!</v>
      </c>
      <c r="B637" s="246"/>
      <c r="C637" s="247" t="str">
        <f t="shared" si="283"/>
        <v/>
      </c>
      <c r="D637" s="250" t="str">
        <f t="shared" ca="1" si="284"/>
        <v/>
      </c>
      <c r="E637" s="249" t="str">
        <f t="shared" si="301"/>
        <v/>
      </c>
      <c r="F637" s="250" t="str">
        <f t="shared" si="285"/>
        <v/>
      </c>
      <c r="G637" s="249" t="str">
        <f t="shared" si="302"/>
        <v/>
      </c>
      <c r="H637" s="250" t="str">
        <f t="shared" si="286"/>
        <v/>
      </c>
      <c r="I637" s="249" t="str">
        <f t="shared" si="303"/>
        <v/>
      </c>
      <c r="J637" s="250" t="str">
        <f t="shared" ca="1" si="287"/>
        <v/>
      </c>
      <c r="K637" s="249" t="str">
        <f t="shared" si="288"/>
        <v/>
      </c>
      <c r="L637" s="250" t="str">
        <f t="shared" ca="1" si="289"/>
        <v/>
      </c>
      <c r="M637" s="249" t="str">
        <f t="shared" si="290"/>
        <v/>
      </c>
      <c r="N637" s="250" t="str">
        <f t="shared" ca="1" si="291"/>
        <v/>
      </c>
      <c r="O637" s="249" t="str">
        <f t="shared" si="292"/>
        <v/>
      </c>
      <c r="P637" s="250" t="str">
        <f t="shared" ca="1" si="293"/>
        <v/>
      </c>
      <c r="Q637" s="249" t="str">
        <f t="shared" si="294"/>
        <v/>
      </c>
      <c r="R637" s="250" t="str">
        <f t="shared" ca="1" si="295"/>
        <v/>
      </c>
      <c r="S637" s="249" t="str">
        <f t="shared" si="296"/>
        <v/>
      </c>
      <c r="T637" s="250" t="str">
        <f t="shared" ca="1" si="297"/>
        <v/>
      </c>
      <c r="U637" s="249" t="str">
        <f t="shared" si="298"/>
        <v/>
      </c>
      <c r="V637" s="250" t="str">
        <f t="shared" ca="1" si="299"/>
        <v/>
      </c>
      <c r="W637" s="249" t="str">
        <f t="shared" si="300"/>
        <v/>
      </c>
      <c r="X637" s="250"/>
      <c r="Y637" s="249"/>
      <c r="Z637" s="250"/>
      <c r="AA637" s="249"/>
      <c r="AB637" s="250"/>
      <c r="AC637" s="249"/>
      <c r="AD637" s="250"/>
      <c r="AE637" s="249"/>
      <c r="AF637" s="250"/>
      <c r="AG637" s="249"/>
      <c r="AH637" s="250"/>
      <c r="AI637" s="249"/>
      <c r="AJ637" s="250"/>
      <c r="AK637" s="249"/>
      <c r="AL637" s="250"/>
      <c r="AM637" s="249"/>
      <c r="AN637" s="250"/>
      <c r="AO637" s="249"/>
      <c r="AP637" s="250"/>
      <c r="AQ637" s="249"/>
      <c r="AR637" s="250"/>
      <c r="AS637" s="249"/>
      <c r="AT637" s="250"/>
      <c r="AU637" s="249"/>
      <c r="AV637" s="250"/>
      <c r="AW637" s="249"/>
      <c r="AX637" s="250"/>
      <c r="AY637" s="249"/>
      <c r="AZ637" s="250"/>
      <c r="BA637" s="249"/>
      <c r="BB637" s="250"/>
      <c r="BC637" s="249"/>
      <c r="BD637" s="250"/>
      <c r="BE637" s="249"/>
      <c r="BF637" s="250"/>
      <c r="BG637" s="249"/>
      <c r="BH637" s="250"/>
      <c r="BI637" s="249"/>
      <c r="BJ637" s="250"/>
      <c r="BK637" s="249"/>
    </row>
    <row r="638" spans="1:63" s="301" customFormat="1" ht="21" hidden="1" customHeight="1" x14ac:dyDescent="0.2">
      <c r="A638" s="245" t="e">
        <f t="shared" si="304"/>
        <v>#VALUE!</v>
      </c>
      <c r="B638" s="246"/>
      <c r="C638" s="247" t="str">
        <f t="shared" si="283"/>
        <v/>
      </c>
      <c r="D638" s="250" t="str">
        <f t="shared" ca="1" si="284"/>
        <v/>
      </c>
      <c r="E638" s="249" t="str">
        <f t="shared" si="301"/>
        <v/>
      </c>
      <c r="F638" s="250" t="str">
        <f t="shared" si="285"/>
        <v/>
      </c>
      <c r="G638" s="249" t="str">
        <f t="shared" si="302"/>
        <v/>
      </c>
      <c r="H638" s="250" t="str">
        <f t="shared" si="286"/>
        <v/>
      </c>
      <c r="I638" s="249" t="str">
        <f t="shared" si="303"/>
        <v/>
      </c>
      <c r="J638" s="250" t="str">
        <f t="shared" ca="1" si="287"/>
        <v/>
      </c>
      <c r="K638" s="249" t="str">
        <f t="shared" si="288"/>
        <v/>
      </c>
      <c r="L638" s="250" t="str">
        <f t="shared" ca="1" si="289"/>
        <v/>
      </c>
      <c r="M638" s="249" t="str">
        <f t="shared" si="290"/>
        <v/>
      </c>
      <c r="N638" s="250" t="str">
        <f t="shared" ca="1" si="291"/>
        <v/>
      </c>
      <c r="O638" s="249" t="str">
        <f t="shared" si="292"/>
        <v/>
      </c>
      <c r="P638" s="250" t="str">
        <f t="shared" ca="1" si="293"/>
        <v/>
      </c>
      <c r="Q638" s="249" t="str">
        <f t="shared" si="294"/>
        <v/>
      </c>
      <c r="R638" s="250" t="str">
        <f t="shared" ca="1" si="295"/>
        <v/>
      </c>
      <c r="S638" s="249" t="str">
        <f t="shared" si="296"/>
        <v/>
      </c>
      <c r="T638" s="250" t="str">
        <f t="shared" ca="1" si="297"/>
        <v/>
      </c>
      <c r="U638" s="249" t="str">
        <f t="shared" si="298"/>
        <v/>
      </c>
      <c r="V638" s="250" t="str">
        <f t="shared" ca="1" si="299"/>
        <v/>
      </c>
      <c r="W638" s="249" t="str">
        <f t="shared" si="300"/>
        <v/>
      </c>
      <c r="X638" s="250"/>
      <c r="Y638" s="249"/>
      <c r="Z638" s="250"/>
      <c r="AA638" s="249"/>
      <c r="AB638" s="250"/>
      <c r="AC638" s="249"/>
      <c r="AD638" s="250"/>
      <c r="AE638" s="249"/>
      <c r="AF638" s="250"/>
      <c r="AG638" s="249"/>
      <c r="AH638" s="250"/>
      <c r="AI638" s="249"/>
      <c r="AJ638" s="250"/>
      <c r="AK638" s="249"/>
      <c r="AL638" s="250"/>
      <c r="AM638" s="249"/>
      <c r="AN638" s="250"/>
      <c r="AO638" s="249"/>
      <c r="AP638" s="250"/>
      <c r="AQ638" s="249"/>
      <c r="AR638" s="250"/>
      <c r="AS638" s="249"/>
      <c r="AT638" s="250"/>
      <c r="AU638" s="249"/>
      <c r="AV638" s="250"/>
      <c r="AW638" s="249"/>
      <c r="AX638" s="250"/>
      <c r="AY638" s="249"/>
      <c r="AZ638" s="250"/>
      <c r="BA638" s="249"/>
      <c r="BB638" s="250"/>
      <c r="BC638" s="249"/>
      <c r="BD638" s="250"/>
      <c r="BE638" s="249"/>
      <c r="BF638" s="250"/>
      <c r="BG638" s="249"/>
      <c r="BH638" s="250"/>
      <c r="BI638" s="249"/>
      <c r="BJ638" s="250"/>
      <c r="BK638" s="249"/>
    </row>
    <row r="639" spans="1:63" s="301" customFormat="1" ht="21" hidden="1" customHeight="1" x14ac:dyDescent="0.2">
      <c r="A639" s="245" t="e">
        <f t="shared" si="304"/>
        <v>#VALUE!</v>
      </c>
      <c r="B639" s="246"/>
      <c r="C639" s="247" t="str">
        <f t="shared" si="283"/>
        <v/>
      </c>
      <c r="D639" s="250" t="str">
        <f t="shared" ca="1" si="284"/>
        <v/>
      </c>
      <c r="E639" s="249" t="str">
        <f t="shared" si="301"/>
        <v/>
      </c>
      <c r="F639" s="250" t="str">
        <f t="shared" si="285"/>
        <v/>
      </c>
      <c r="G639" s="249" t="str">
        <f t="shared" si="302"/>
        <v/>
      </c>
      <c r="H639" s="250" t="str">
        <f t="shared" si="286"/>
        <v/>
      </c>
      <c r="I639" s="249" t="str">
        <f t="shared" si="303"/>
        <v/>
      </c>
      <c r="J639" s="250" t="str">
        <f t="shared" ca="1" si="287"/>
        <v/>
      </c>
      <c r="K639" s="249" t="str">
        <f t="shared" si="288"/>
        <v/>
      </c>
      <c r="L639" s="250" t="str">
        <f t="shared" ca="1" si="289"/>
        <v/>
      </c>
      <c r="M639" s="249" t="str">
        <f t="shared" si="290"/>
        <v/>
      </c>
      <c r="N639" s="250" t="str">
        <f t="shared" ca="1" si="291"/>
        <v/>
      </c>
      <c r="O639" s="249" t="str">
        <f t="shared" si="292"/>
        <v/>
      </c>
      <c r="P639" s="250" t="str">
        <f t="shared" ca="1" si="293"/>
        <v/>
      </c>
      <c r="Q639" s="249" t="str">
        <f t="shared" si="294"/>
        <v/>
      </c>
      <c r="R639" s="250" t="str">
        <f t="shared" ca="1" si="295"/>
        <v/>
      </c>
      <c r="S639" s="249" t="str">
        <f t="shared" si="296"/>
        <v/>
      </c>
      <c r="T639" s="250" t="str">
        <f t="shared" ca="1" si="297"/>
        <v/>
      </c>
      <c r="U639" s="249" t="str">
        <f t="shared" si="298"/>
        <v/>
      </c>
      <c r="V639" s="250" t="str">
        <f t="shared" ca="1" si="299"/>
        <v/>
      </c>
      <c r="W639" s="249" t="str">
        <f t="shared" si="300"/>
        <v/>
      </c>
      <c r="X639" s="250"/>
      <c r="Y639" s="249"/>
      <c r="Z639" s="250"/>
      <c r="AA639" s="249"/>
      <c r="AB639" s="250"/>
      <c r="AC639" s="249"/>
      <c r="AD639" s="250"/>
      <c r="AE639" s="249"/>
      <c r="AF639" s="250"/>
      <c r="AG639" s="249"/>
      <c r="AH639" s="250"/>
      <c r="AI639" s="249"/>
      <c r="AJ639" s="250"/>
      <c r="AK639" s="249"/>
      <c r="AL639" s="250"/>
      <c r="AM639" s="249"/>
      <c r="AN639" s="250"/>
      <c r="AO639" s="249"/>
      <c r="AP639" s="250"/>
      <c r="AQ639" s="249"/>
      <c r="AR639" s="250"/>
      <c r="AS639" s="249"/>
      <c r="AT639" s="250"/>
      <c r="AU639" s="249"/>
      <c r="AV639" s="250"/>
      <c r="AW639" s="249"/>
      <c r="AX639" s="250"/>
      <c r="AY639" s="249"/>
      <c r="AZ639" s="250"/>
      <c r="BA639" s="249"/>
      <c r="BB639" s="250"/>
      <c r="BC639" s="249"/>
      <c r="BD639" s="250"/>
      <c r="BE639" s="249"/>
      <c r="BF639" s="250"/>
      <c r="BG639" s="249"/>
      <c r="BH639" s="250"/>
      <c r="BI639" s="249"/>
      <c r="BJ639" s="250"/>
      <c r="BK639" s="249"/>
    </row>
    <row r="640" spans="1:63" s="301" customFormat="1" ht="21" hidden="1" customHeight="1" x14ac:dyDescent="0.2">
      <c r="A640" s="245" t="e">
        <f t="shared" si="304"/>
        <v>#VALUE!</v>
      </c>
      <c r="B640" s="246"/>
      <c r="C640" s="247" t="str">
        <f t="shared" si="283"/>
        <v/>
      </c>
      <c r="D640" s="250" t="str">
        <f t="shared" ca="1" si="284"/>
        <v/>
      </c>
      <c r="E640" s="249" t="str">
        <f t="shared" si="301"/>
        <v/>
      </c>
      <c r="F640" s="250" t="str">
        <f t="shared" si="285"/>
        <v/>
      </c>
      <c r="G640" s="249" t="str">
        <f t="shared" si="302"/>
        <v/>
      </c>
      <c r="H640" s="250" t="str">
        <f t="shared" si="286"/>
        <v/>
      </c>
      <c r="I640" s="249" t="str">
        <f t="shared" si="303"/>
        <v/>
      </c>
      <c r="J640" s="250" t="str">
        <f t="shared" ca="1" si="287"/>
        <v/>
      </c>
      <c r="K640" s="249" t="str">
        <f t="shared" si="288"/>
        <v/>
      </c>
      <c r="L640" s="250" t="str">
        <f t="shared" ca="1" si="289"/>
        <v/>
      </c>
      <c r="M640" s="249" t="str">
        <f t="shared" si="290"/>
        <v/>
      </c>
      <c r="N640" s="250" t="str">
        <f t="shared" ca="1" si="291"/>
        <v/>
      </c>
      <c r="O640" s="249" t="str">
        <f t="shared" si="292"/>
        <v/>
      </c>
      <c r="P640" s="250" t="str">
        <f t="shared" ca="1" si="293"/>
        <v/>
      </c>
      <c r="Q640" s="249" t="str">
        <f t="shared" si="294"/>
        <v/>
      </c>
      <c r="R640" s="250" t="str">
        <f t="shared" ca="1" si="295"/>
        <v/>
      </c>
      <c r="S640" s="249" t="str">
        <f t="shared" si="296"/>
        <v/>
      </c>
      <c r="T640" s="250" t="str">
        <f t="shared" ca="1" si="297"/>
        <v/>
      </c>
      <c r="U640" s="249" t="str">
        <f t="shared" si="298"/>
        <v/>
      </c>
      <c r="V640" s="250" t="str">
        <f t="shared" ca="1" si="299"/>
        <v/>
      </c>
      <c r="W640" s="249" t="str">
        <f t="shared" si="300"/>
        <v/>
      </c>
      <c r="X640" s="250"/>
      <c r="Y640" s="249"/>
      <c r="Z640" s="250"/>
      <c r="AA640" s="249"/>
      <c r="AB640" s="250"/>
      <c r="AC640" s="249"/>
      <c r="AD640" s="250"/>
      <c r="AE640" s="249"/>
      <c r="AF640" s="250"/>
      <c r="AG640" s="249"/>
      <c r="AH640" s="250"/>
      <c r="AI640" s="249"/>
      <c r="AJ640" s="250"/>
      <c r="AK640" s="249"/>
      <c r="AL640" s="250"/>
      <c r="AM640" s="249"/>
      <c r="AN640" s="250"/>
      <c r="AO640" s="249"/>
      <c r="AP640" s="250"/>
      <c r="AQ640" s="249"/>
      <c r="AR640" s="250"/>
      <c r="AS640" s="249"/>
      <c r="AT640" s="250"/>
      <c r="AU640" s="249"/>
      <c r="AV640" s="250"/>
      <c r="AW640" s="249"/>
      <c r="AX640" s="250"/>
      <c r="AY640" s="249"/>
      <c r="AZ640" s="250"/>
      <c r="BA640" s="249"/>
      <c r="BB640" s="250"/>
      <c r="BC640" s="249"/>
      <c r="BD640" s="250"/>
      <c r="BE640" s="249"/>
      <c r="BF640" s="250"/>
      <c r="BG640" s="249"/>
      <c r="BH640" s="250"/>
      <c r="BI640" s="249"/>
      <c r="BJ640" s="250"/>
      <c r="BK640" s="249"/>
    </row>
    <row r="641" spans="1:63" s="301" customFormat="1" ht="21" hidden="1" customHeight="1" x14ac:dyDescent="0.2">
      <c r="A641" s="245" t="e">
        <f t="shared" si="304"/>
        <v>#VALUE!</v>
      </c>
      <c r="B641" s="246"/>
      <c r="C641" s="247" t="str">
        <f t="shared" si="283"/>
        <v/>
      </c>
      <c r="D641" s="250" t="str">
        <f t="shared" ca="1" si="284"/>
        <v/>
      </c>
      <c r="E641" s="249" t="str">
        <f t="shared" si="301"/>
        <v/>
      </c>
      <c r="F641" s="250" t="str">
        <f t="shared" si="285"/>
        <v/>
      </c>
      <c r="G641" s="249" t="str">
        <f t="shared" si="302"/>
        <v/>
      </c>
      <c r="H641" s="250" t="str">
        <f t="shared" si="286"/>
        <v/>
      </c>
      <c r="I641" s="249" t="str">
        <f t="shared" si="303"/>
        <v/>
      </c>
      <c r="J641" s="250" t="str">
        <f t="shared" ca="1" si="287"/>
        <v/>
      </c>
      <c r="K641" s="249" t="str">
        <f t="shared" si="288"/>
        <v/>
      </c>
      <c r="L641" s="250" t="str">
        <f t="shared" ca="1" si="289"/>
        <v/>
      </c>
      <c r="M641" s="249" t="str">
        <f t="shared" si="290"/>
        <v/>
      </c>
      <c r="N641" s="250" t="str">
        <f t="shared" ca="1" si="291"/>
        <v/>
      </c>
      <c r="O641" s="249" t="str">
        <f t="shared" si="292"/>
        <v/>
      </c>
      <c r="P641" s="250" t="str">
        <f t="shared" ca="1" si="293"/>
        <v/>
      </c>
      <c r="Q641" s="249" t="str">
        <f t="shared" si="294"/>
        <v/>
      </c>
      <c r="R641" s="250" t="str">
        <f t="shared" ca="1" si="295"/>
        <v/>
      </c>
      <c r="S641" s="249" t="str">
        <f t="shared" si="296"/>
        <v/>
      </c>
      <c r="T641" s="250" t="str">
        <f t="shared" ca="1" si="297"/>
        <v/>
      </c>
      <c r="U641" s="249" t="str">
        <f t="shared" si="298"/>
        <v/>
      </c>
      <c r="V641" s="250" t="str">
        <f t="shared" ca="1" si="299"/>
        <v/>
      </c>
      <c r="W641" s="249" t="str">
        <f t="shared" si="300"/>
        <v/>
      </c>
      <c r="X641" s="250"/>
      <c r="Y641" s="249"/>
      <c r="Z641" s="250"/>
      <c r="AA641" s="249"/>
      <c r="AB641" s="250"/>
      <c r="AC641" s="249"/>
      <c r="AD641" s="250"/>
      <c r="AE641" s="249"/>
      <c r="AF641" s="250"/>
      <c r="AG641" s="249"/>
      <c r="AH641" s="250"/>
      <c r="AI641" s="249"/>
      <c r="AJ641" s="250"/>
      <c r="AK641" s="249"/>
      <c r="AL641" s="250"/>
      <c r="AM641" s="249"/>
      <c r="AN641" s="250"/>
      <c r="AO641" s="249"/>
      <c r="AP641" s="250"/>
      <c r="AQ641" s="249"/>
      <c r="AR641" s="250"/>
      <c r="AS641" s="249"/>
      <c r="AT641" s="250"/>
      <c r="AU641" s="249"/>
      <c r="AV641" s="250"/>
      <c r="AW641" s="249"/>
      <c r="AX641" s="250"/>
      <c r="AY641" s="249"/>
      <c r="AZ641" s="250"/>
      <c r="BA641" s="249"/>
      <c r="BB641" s="250"/>
      <c r="BC641" s="249"/>
      <c r="BD641" s="250"/>
      <c r="BE641" s="249"/>
      <c r="BF641" s="250"/>
      <c r="BG641" s="249"/>
      <c r="BH641" s="250"/>
      <c r="BI641" s="249"/>
      <c r="BJ641" s="250"/>
      <c r="BK641" s="249"/>
    </row>
    <row r="642" spans="1:63" s="301" customFormat="1" ht="21" hidden="1" customHeight="1" x14ac:dyDescent="0.2">
      <c r="A642" s="245" t="e">
        <f t="shared" si="304"/>
        <v>#VALUE!</v>
      </c>
      <c r="B642" s="246"/>
      <c r="C642" s="247" t="str">
        <f t="shared" si="283"/>
        <v/>
      </c>
      <c r="D642" s="250" t="str">
        <f t="shared" ca="1" si="284"/>
        <v/>
      </c>
      <c r="E642" s="249" t="str">
        <f t="shared" si="301"/>
        <v/>
      </c>
      <c r="F642" s="250" t="str">
        <f t="shared" si="285"/>
        <v/>
      </c>
      <c r="G642" s="249" t="str">
        <f t="shared" si="302"/>
        <v/>
      </c>
      <c r="H642" s="250" t="str">
        <f t="shared" si="286"/>
        <v/>
      </c>
      <c r="I642" s="249" t="str">
        <f t="shared" si="303"/>
        <v/>
      </c>
      <c r="J642" s="250" t="str">
        <f t="shared" ca="1" si="287"/>
        <v/>
      </c>
      <c r="K642" s="249" t="str">
        <f t="shared" si="288"/>
        <v/>
      </c>
      <c r="L642" s="250" t="str">
        <f t="shared" ca="1" si="289"/>
        <v/>
      </c>
      <c r="M642" s="249" t="str">
        <f t="shared" si="290"/>
        <v/>
      </c>
      <c r="N642" s="250" t="str">
        <f t="shared" ca="1" si="291"/>
        <v/>
      </c>
      <c r="O642" s="249" t="str">
        <f t="shared" si="292"/>
        <v/>
      </c>
      <c r="P642" s="250" t="str">
        <f t="shared" ca="1" si="293"/>
        <v/>
      </c>
      <c r="Q642" s="249" t="str">
        <f t="shared" si="294"/>
        <v/>
      </c>
      <c r="R642" s="250" t="str">
        <f t="shared" ca="1" si="295"/>
        <v/>
      </c>
      <c r="S642" s="249" t="str">
        <f t="shared" si="296"/>
        <v/>
      </c>
      <c r="T642" s="250" t="str">
        <f t="shared" ca="1" si="297"/>
        <v/>
      </c>
      <c r="U642" s="249" t="str">
        <f t="shared" si="298"/>
        <v/>
      </c>
      <c r="V642" s="250" t="str">
        <f t="shared" ca="1" si="299"/>
        <v/>
      </c>
      <c r="W642" s="249" t="str">
        <f t="shared" si="300"/>
        <v/>
      </c>
      <c r="X642" s="250"/>
      <c r="Y642" s="249"/>
      <c r="Z642" s="250"/>
      <c r="AA642" s="249"/>
      <c r="AB642" s="250"/>
      <c r="AC642" s="249"/>
      <c r="AD642" s="250"/>
      <c r="AE642" s="249"/>
      <c r="AF642" s="250"/>
      <c r="AG642" s="249"/>
      <c r="AH642" s="250"/>
      <c r="AI642" s="249"/>
      <c r="AJ642" s="250"/>
      <c r="AK642" s="249"/>
      <c r="AL642" s="250"/>
      <c r="AM642" s="249"/>
      <c r="AN642" s="250"/>
      <c r="AO642" s="249"/>
      <c r="AP642" s="250"/>
      <c r="AQ642" s="249"/>
      <c r="AR642" s="250"/>
      <c r="AS642" s="249"/>
      <c r="AT642" s="250"/>
      <c r="AU642" s="249"/>
      <c r="AV642" s="250"/>
      <c r="AW642" s="249"/>
      <c r="AX642" s="250"/>
      <c r="AY642" s="249"/>
      <c r="AZ642" s="250"/>
      <c r="BA642" s="249"/>
      <c r="BB642" s="250"/>
      <c r="BC642" s="249"/>
      <c r="BD642" s="250"/>
      <c r="BE642" s="249"/>
      <c r="BF642" s="250"/>
      <c r="BG642" s="249"/>
      <c r="BH642" s="250"/>
      <c r="BI642" s="249"/>
      <c r="BJ642" s="250"/>
      <c r="BK642" s="249"/>
    </row>
    <row r="643" spans="1:63" s="301" customFormat="1" ht="21" hidden="1" customHeight="1" x14ac:dyDescent="0.2">
      <c r="A643" s="245" t="e">
        <f t="shared" si="304"/>
        <v>#VALUE!</v>
      </c>
      <c r="B643" s="246"/>
      <c r="C643" s="247" t="str">
        <f t="shared" si="283"/>
        <v/>
      </c>
      <c r="D643" s="250" t="str">
        <f t="shared" ca="1" si="284"/>
        <v/>
      </c>
      <c r="E643" s="249" t="str">
        <f t="shared" si="301"/>
        <v/>
      </c>
      <c r="F643" s="250" t="str">
        <f t="shared" si="285"/>
        <v/>
      </c>
      <c r="G643" s="249" t="str">
        <f t="shared" si="302"/>
        <v/>
      </c>
      <c r="H643" s="250" t="str">
        <f t="shared" si="286"/>
        <v/>
      </c>
      <c r="I643" s="249" t="str">
        <f t="shared" si="303"/>
        <v/>
      </c>
      <c r="J643" s="250" t="str">
        <f t="shared" ca="1" si="287"/>
        <v/>
      </c>
      <c r="K643" s="249" t="str">
        <f t="shared" si="288"/>
        <v/>
      </c>
      <c r="L643" s="250" t="str">
        <f t="shared" ca="1" si="289"/>
        <v/>
      </c>
      <c r="M643" s="249" t="str">
        <f t="shared" si="290"/>
        <v/>
      </c>
      <c r="N643" s="250" t="str">
        <f t="shared" ca="1" si="291"/>
        <v/>
      </c>
      <c r="O643" s="249" t="str">
        <f t="shared" si="292"/>
        <v/>
      </c>
      <c r="P643" s="250" t="str">
        <f t="shared" ca="1" si="293"/>
        <v/>
      </c>
      <c r="Q643" s="249" t="str">
        <f t="shared" si="294"/>
        <v/>
      </c>
      <c r="R643" s="250" t="str">
        <f t="shared" ca="1" si="295"/>
        <v/>
      </c>
      <c r="S643" s="249" t="str">
        <f t="shared" si="296"/>
        <v/>
      </c>
      <c r="T643" s="250" t="str">
        <f t="shared" ca="1" si="297"/>
        <v/>
      </c>
      <c r="U643" s="249" t="str">
        <f t="shared" si="298"/>
        <v/>
      </c>
      <c r="V643" s="250" t="str">
        <f t="shared" ca="1" si="299"/>
        <v/>
      </c>
      <c r="W643" s="249" t="str">
        <f t="shared" si="300"/>
        <v/>
      </c>
      <c r="X643" s="250"/>
      <c r="Y643" s="249"/>
      <c r="Z643" s="250"/>
      <c r="AA643" s="249"/>
      <c r="AB643" s="250"/>
      <c r="AC643" s="249"/>
      <c r="AD643" s="250"/>
      <c r="AE643" s="249"/>
      <c r="AF643" s="250"/>
      <c r="AG643" s="249"/>
      <c r="AH643" s="250"/>
      <c r="AI643" s="249"/>
      <c r="AJ643" s="250"/>
      <c r="AK643" s="249"/>
      <c r="AL643" s="250"/>
      <c r="AM643" s="249"/>
      <c r="AN643" s="250"/>
      <c r="AO643" s="249"/>
      <c r="AP643" s="250"/>
      <c r="AQ643" s="249"/>
      <c r="AR643" s="250"/>
      <c r="AS643" s="249"/>
      <c r="AT643" s="250"/>
      <c r="AU643" s="249"/>
      <c r="AV643" s="250"/>
      <c r="AW643" s="249"/>
      <c r="AX643" s="250"/>
      <c r="AY643" s="249"/>
      <c r="AZ643" s="250"/>
      <c r="BA643" s="249"/>
      <c r="BB643" s="250"/>
      <c r="BC643" s="249"/>
      <c r="BD643" s="250"/>
      <c r="BE643" s="249"/>
      <c r="BF643" s="250"/>
      <c r="BG643" s="249"/>
      <c r="BH643" s="250"/>
      <c r="BI643" s="249"/>
      <c r="BJ643" s="250"/>
      <c r="BK643" s="249"/>
    </row>
    <row r="644" spans="1:63" s="301" customFormat="1" ht="21" hidden="1" customHeight="1" x14ac:dyDescent="0.2">
      <c r="A644" s="245" t="e">
        <f t="shared" si="304"/>
        <v>#VALUE!</v>
      </c>
      <c r="B644" s="246"/>
      <c r="C644" s="247" t="str">
        <f t="shared" si="283"/>
        <v/>
      </c>
      <c r="D644" s="250" t="str">
        <f t="shared" ca="1" si="284"/>
        <v/>
      </c>
      <c r="E644" s="249" t="str">
        <f t="shared" si="301"/>
        <v/>
      </c>
      <c r="F644" s="250" t="str">
        <f t="shared" si="285"/>
        <v/>
      </c>
      <c r="G644" s="249" t="str">
        <f t="shared" si="302"/>
        <v/>
      </c>
      <c r="H644" s="250" t="str">
        <f t="shared" si="286"/>
        <v/>
      </c>
      <c r="I644" s="249" t="str">
        <f t="shared" si="303"/>
        <v/>
      </c>
      <c r="J644" s="250" t="str">
        <f t="shared" ca="1" si="287"/>
        <v/>
      </c>
      <c r="K644" s="249" t="str">
        <f t="shared" si="288"/>
        <v/>
      </c>
      <c r="L644" s="250" t="str">
        <f t="shared" ca="1" si="289"/>
        <v/>
      </c>
      <c r="M644" s="249" t="str">
        <f t="shared" si="290"/>
        <v/>
      </c>
      <c r="N644" s="250" t="str">
        <f t="shared" ca="1" si="291"/>
        <v/>
      </c>
      <c r="O644" s="249" t="str">
        <f t="shared" si="292"/>
        <v/>
      </c>
      <c r="P644" s="250" t="str">
        <f t="shared" ca="1" si="293"/>
        <v/>
      </c>
      <c r="Q644" s="249" t="str">
        <f t="shared" si="294"/>
        <v/>
      </c>
      <c r="R644" s="250" t="str">
        <f t="shared" ca="1" si="295"/>
        <v/>
      </c>
      <c r="S644" s="249" t="str">
        <f t="shared" si="296"/>
        <v/>
      </c>
      <c r="T644" s="250" t="str">
        <f t="shared" ca="1" si="297"/>
        <v/>
      </c>
      <c r="U644" s="249" t="str">
        <f t="shared" si="298"/>
        <v/>
      </c>
      <c r="V644" s="250" t="str">
        <f t="shared" ca="1" si="299"/>
        <v/>
      </c>
      <c r="W644" s="249" t="str">
        <f t="shared" si="300"/>
        <v/>
      </c>
      <c r="X644" s="250"/>
      <c r="Y644" s="249"/>
      <c r="Z644" s="250"/>
      <c r="AA644" s="249"/>
      <c r="AB644" s="250"/>
      <c r="AC644" s="249"/>
      <c r="AD644" s="250"/>
      <c r="AE644" s="249"/>
      <c r="AF644" s="250"/>
      <c r="AG644" s="249"/>
      <c r="AH644" s="250"/>
      <c r="AI644" s="249"/>
      <c r="AJ644" s="250"/>
      <c r="AK644" s="249"/>
      <c r="AL644" s="250"/>
      <c r="AM644" s="249"/>
      <c r="AN644" s="250"/>
      <c r="AO644" s="249"/>
      <c r="AP644" s="250"/>
      <c r="AQ644" s="249"/>
      <c r="AR644" s="250"/>
      <c r="AS644" s="249"/>
      <c r="AT644" s="250"/>
      <c r="AU644" s="249"/>
      <c r="AV644" s="250"/>
      <c r="AW644" s="249"/>
      <c r="AX644" s="250"/>
      <c r="AY644" s="249"/>
      <c r="AZ644" s="250"/>
      <c r="BA644" s="249"/>
      <c r="BB644" s="250"/>
      <c r="BC644" s="249"/>
      <c r="BD644" s="250"/>
      <c r="BE644" s="249"/>
      <c r="BF644" s="250"/>
      <c r="BG644" s="249"/>
      <c r="BH644" s="250"/>
      <c r="BI644" s="249"/>
      <c r="BJ644" s="250"/>
      <c r="BK644" s="249"/>
    </row>
    <row r="645" spans="1:63" s="301" customFormat="1" ht="21" hidden="1" customHeight="1" x14ac:dyDescent="0.2">
      <c r="A645" s="245" t="e">
        <f t="shared" si="304"/>
        <v>#VALUE!</v>
      </c>
      <c r="B645" s="246"/>
      <c r="C645" s="247" t="str">
        <f t="shared" si="283"/>
        <v/>
      </c>
      <c r="D645" s="250" t="str">
        <f t="shared" ca="1" si="284"/>
        <v/>
      </c>
      <c r="E645" s="249" t="str">
        <f t="shared" si="301"/>
        <v/>
      </c>
      <c r="F645" s="250" t="str">
        <f t="shared" si="285"/>
        <v/>
      </c>
      <c r="G645" s="249" t="str">
        <f t="shared" si="302"/>
        <v/>
      </c>
      <c r="H645" s="250" t="str">
        <f t="shared" si="286"/>
        <v/>
      </c>
      <c r="I645" s="249" t="str">
        <f t="shared" si="303"/>
        <v/>
      </c>
      <c r="J645" s="250" t="str">
        <f t="shared" ca="1" si="287"/>
        <v/>
      </c>
      <c r="K645" s="249" t="str">
        <f t="shared" si="288"/>
        <v/>
      </c>
      <c r="L645" s="250" t="str">
        <f t="shared" ca="1" si="289"/>
        <v/>
      </c>
      <c r="M645" s="249" t="str">
        <f t="shared" si="290"/>
        <v/>
      </c>
      <c r="N645" s="250" t="str">
        <f t="shared" ca="1" si="291"/>
        <v/>
      </c>
      <c r="O645" s="249" t="str">
        <f t="shared" si="292"/>
        <v/>
      </c>
      <c r="P645" s="250" t="str">
        <f t="shared" ca="1" si="293"/>
        <v/>
      </c>
      <c r="Q645" s="249" t="str">
        <f t="shared" si="294"/>
        <v/>
      </c>
      <c r="R645" s="250" t="str">
        <f t="shared" ca="1" si="295"/>
        <v/>
      </c>
      <c r="S645" s="249" t="str">
        <f t="shared" si="296"/>
        <v/>
      </c>
      <c r="T645" s="250" t="str">
        <f t="shared" ca="1" si="297"/>
        <v/>
      </c>
      <c r="U645" s="249" t="str">
        <f t="shared" si="298"/>
        <v/>
      </c>
      <c r="V645" s="250" t="str">
        <f t="shared" ca="1" si="299"/>
        <v/>
      </c>
      <c r="W645" s="249" t="str">
        <f t="shared" si="300"/>
        <v/>
      </c>
      <c r="X645" s="250"/>
      <c r="Y645" s="249"/>
      <c r="Z645" s="250"/>
      <c r="AA645" s="249"/>
      <c r="AB645" s="250"/>
      <c r="AC645" s="249"/>
      <c r="AD645" s="250"/>
      <c r="AE645" s="249"/>
      <c r="AF645" s="250"/>
      <c r="AG645" s="249"/>
      <c r="AH645" s="250"/>
      <c r="AI645" s="249"/>
      <c r="AJ645" s="250"/>
      <c r="AK645" s="249"/>
      <c r="AL645" s="250"/>
      <c r="AM645" s="249"/>
      <c r="AN645" s="250"/>
      <c r="AO645" s="249"/>
      <c r="AP645" s="250"/>
      <c r="AQ645" s="249"/>
      <c r="AR645" s="250"/>
      <c r="AS645" s="249"/>
      <c r="AT645" s="250"/>
      <c r="AU645" s="249"/>
      <c r="AV645" s="250"/>
      <c r="AW645" s="249"/>
      <c r="AX645" s="250"/>
      <c r="AY645" s="249"/>
      <c r="AZ645" s="250"/>
      <c r="BA645" s="249"/>
      <c r="BB645" s="250"/>
      <c r="BC645" s="249"/>
      <c r="BD645" s="250"/>
      <c r="BE645" s="249"/>
      <c r="BF645" s="250"/>
      <c r="BG645" s="249"/>
      <c r="BH645" s="250"/>
      <c r="BI645" s="249"/>
      <c r="BJ645" s="250"/>
      <c r="BK645" s="249"/>
    </row>
    <row r="646" spans="1:63" s="301" customFormat="1" ht="21" hidden="1" customHeight="1" x14ac:dyDescent="0.2">
      <c r="A646" s="245" t="e">
        <f t="shared" si="304"/>
        <v>#VALUE!</v>
      </c>
      <c r="B646" s="246"/>
      <c r="C646" s="247" t="str">
        <f t="shared" ref="C646:C709" si="305">IF(B646="","",IF($L$4="Media aritmética",ROUND(AVERAGE(D646,F646,H646,J646,L646,N646,P646,R646,T646,V646,X646,Z646,AB646,AF646,AH646,AD646,AJ646,AL646,AN646,AP646,AR646),2),ROUND(_xlfn.STDEV.P(D646,F646,H646,J646,L646,N646,P646,R646,T646,V646,X646,Z646,AB646,AF646,AH646,AD646,AJ646,AL646,AN646,AP646,AR646),2)))</f>
        <v/>
      </c>
      <c r="D646" s="250" t="str">
        <f t="shared" ref="D646:D709" ca="1" si="306">IF($D$8="Habilitado",IF($B646="","",ROUND(VLOOKUP($B646,UNITARIO_1,17,FALSE),2)),"")</f>
        <v/>
      </c>
      <c r="E646" s="249" t="str">
        <f t="shared" si="301"/>
        <v/>
      </c>
      <c r="F646" s="250" t="str">
        <f t="shared" ref="F646:F709" si="307">IF($F$8="Habilitado",IF($B646="","",ROUND(VLOOKUP($B646,UNITARIO_2,17,FALSE),2)),"")</f>
        <v/>
      </c>
      <c r="G646" s="249" t="str">
        <f t="shared" si="302"/>
        <v/>
      </c>
      <c r="H646" s="250" t="str">
        <f t="shared" ref="H646:H709" si="308">IF($H$8="Habilitado",IF($B646="","",ROUND(VLOOKUP($B646,UNITARIO_3,17,FALSE),2)),"")</f>
        <v/>
      </c>
      <c r="I646" s="249" t="str">
        <f t="shared" si="303"/>
        <v/>
      </c>
      <c r="J646" s="250" t="str">
        <f t="shared" ref="J646:J709" ca="1" si="309">IF($J$8="Habilitado",IF($B646="","",ROUND(VLOOKUP($B646,UNITARIO_4,5,FALSE),2)),"")</f>
        <v/>
      </c>
      <c r="K646" s="249" t="str">
        <f t="shared" ref="K646:K709" si="310">IF($B646="","",IF(J646="","",IF($L$4="Media aritmética",(J646&lt;=$C646)*($H$5/$C$5)+(J646&gt;$C646)*0,IF(AND(ROUND(AVERAGE($D646,$F646,$H646,$J646,$L646,$N646,$P646,$R646,$T646,$V646,$X646,$Z646,$AB646,$AD646,$AF646,$AH646,$AJ646,AL646,AN646,AP646,AR646,AT646,AV646,AX646,AZ646,BB646,BD646,BF646,BH646,BJ646),2)-$C646/2&lt;=J646,(ROUND(AVERAGE($D646,$F646,$H646,$J646,$L646,$N646,$P646,$R646,$T646,$V646,$X646,$Z646,$AB646,$AD646,$AF646,$AH646,$AJ646,AL646,AN646,AP646,AR646,AT646,AV646,AX646,AZ646,BB646,BD646,BF646,BH646,BJ646),2)+$C646/2&gt;J646)),($H$5/$C$5),0))))</f>
        <v/>
      </c>
      <c r="L646" s="250" t="str">
        <f t="shared" ref="L646:L709" ca="1" si="311">IF($L$8="Habilitado",IF($B646="","",ROUND(VLOOKUP($B646,UNITARIO_5,5,FALSE),2)),"")</f>
        <v/>
      </c>
      <c r="M646" s="249" t="str">
        <f t="shared" ref="M646:M709" si="312">IF($B646="","",IF(L646="","",IF($L$4="Media aritmética",(L646&lt;=$C646)*($H$5/$C$5)+(L646&gt;$C646)*0,IF(AND(ROUND(AVERAGE($D646,$F646,$H646,$J646,$L646,$N646,$P646,$R646,$T646,$V646,$X646,$Z646,$AB646,$AD646,$AF646,$AH646,$AJ646,AL646,AN646,AP646,AR646,AT646,AV646,AX646,AZ646,BB646,BD646,BF646,BH646,BJ646),2)-$C646/2&lt;=L646,(ROUND(AVERAGE($D646,$F646,$H646,$J646,$L646,$N646,$P646,$R646,$T646,$V646,$X646,$Z646,$AB646,$AD646,$AF646,$AH646,$AJ646,AL646,AN646,AP646,AR646,AT646,AV646,AX646,AZ646,BB646,BD646,BF646,BH646,BJ646),2)+$C646/2&gt;L646)),($H$5/$C$5),0))))</f>
        <v/>
      </c>
      <c r="N646" s="250" t="str">
        <f t="shared" ref="N646:N709" ca="1" si="313">IF($N$8="Habilitado",IF($B646="","",ROUND(VLOOKUP($B646,UNITARIO_6,5,FALSE),2)),"")</f>
        <v/>
      </c>
      <c r="O646" s="249" t="str">
        <f t="shared" ref="O646:O709" si="314">IF($B646="","",IF(N646="","",IF($L$4="Media aritmética",(N646&lt;=$C646)*($H$5/$C$5)+(N646&gt;$C646)*0,IF(AND(ROUND(AVERAGE($D646,$F646,$H646,$J646,$L646,$N646,$P646,$R646,$T646,$V646,$X646,$Z646,$AB646,$AD646,$AF646,$AH646,$AJ646,AL646,AN646,AP646,AR646,AT646,AV646,AX646,AZ646,BB646,BD646,BF646,BH646,BJ646),2)-$C646/2&lt;=N646,(ROUND(AVERAGE($D646,$F646,$H646,$J646,$L646,$N646,$P646,$R646,$T646,$V646,$X646,$Z646,$AB646,$AD646,$AF646,$AH646,$AJ646,AL646,AN646,AP646,AR646,AT646,AV646,AX646,AZ646,BB646,BD646,BF646,BH646,BJ646),2)+$C646/2&gt;N646)),($H$5/$C$5),0))))</f>
        <v/>
      </c>
      <c r="P646" s="250" t="str">
        <f t="shared" ref="P646:P709" ca="1" si="315">IF($P$8="Habilitado",IF($B646="","",ROUND(VLOOKUP($B646,UNITARIO_7,5,FALSE),2)),"")</f>
        <v/>
      </c>
      <c r="Q646" s="249" t="str">
        <f t="shared" ref="Q646:Q709" si="316">IF($B646="","",IF(P646="","",IF($L$4="Media aritmética",(P646&lt;=$C646)*($H$5/$C$5)+(P646&gt;$C646)*0,IF(AND(ROUND(AVERAGE($D646,$F646,$H646,$J646,$L646,$N646,$P646,$R646,$T646,$V646,$X646,$Z646,$AB646,$AD646,$AF646,$AH646,$AJ646,AL646,AN646,AP646,AR646,AT646,AV646,AX646,AZ646,BB646,BD646,BF646,BH646,BJ646),2)-$C646/2&lt;=P646,(ROUND(AVERAGE($D646,$F646,$H646,$J646,$L646,$N646,$P646,$R646,$T646,$V646,$X646,$Z646,$AB646,$AD646,$AF646,$AH646,$AJ646,AL646,AN646,AP646,AR646,AT646,AV646,AX646,AZ646,BB646,BD646,BF646,BH646,BJ646),2)+$C646/2&gt;P646)),($H$5/$C$5),0))))</f>
        <v/>
      </c>
      <c r="R646" s="250" t="str">
        <f t="shared" ref="R646:R709" ca="1" si="317">IF($R$8="Habilitado",IF($B646="","",ROUND(VLOOKUP($B646,UNITARIO_8,5,FALSE),2)),"")</f>
        <v/>
      </c>
      <c r="S646" s="249" t="str">
        <f t="shared" ref="S646:S709" si="318">IF($B646="","",IF(R646="","",IF($L$4="Media aritmética",(R646&lt;=$C646)*($H$5/$C$5)+(R646&gt;$C646)*0,IF(AND(ROUND(AVERAGE($D646,$F646,$H646,$J646,$L646,$N646,$P646,$R646,$T646,$V646,$X646,$Z646,$AB646,$AD646,$AF646,$AH646,$AJ646,AL646,AN646,AP646,AR646,AT646,AV646,AX646,AZ646,BB646,BD646,BF646,BH646,BJ646),2)-$C646/2&lt;=R646,(ROUND(AVERAGE($D646,$F646,$H646,$J646,$L646,$N646,$P646,$R646,$T646,$V646,$X646,$Z646,$AB646,$AD646,$AF646,$AH646,$AJ646,AL646,AN646,AP646,AR646,AT646,AV646,AX646,AZ646,BB646,BD646,BF646,BH646,BJ646),2)+$C646/2&gt;R646)),($H$5/$C$5),0))))</f>
        <v/>
      </c>
      <c r="T646" s="250" t="str">
        <f t="shared" ref="T646:T709" ca="1" si="319">IF($T$8="Habilitado",IF($B646="","",ROUND(VLOOKUP($B646,UNITARIO_9,5,FALSE),2)),"")</f>
        <v/>
      </c>
      <c r="U646" s="249" t="str">
        <f t="shared" ref="U646:U709" si="320">IF($B646="","",IF(T646="","",IF($L$4="Media aritmética",(T646&lt;=$C646)*($H$5/$C$5)+(T646&gt;$C646)*0,IF(AND(ROUND(AVERAGE($D646,$F646,$H646,$J646,$L646,$N646,$P646,$R646,$T646,$V646,$X646,$Z646,$AB646,$AD646,$AF646,$AH646,$AJ646,AL646,AN646,AP646,AR646,AT646,AV646,AX646,AZ646,BB646,BD646,BF646,BH646,BJ646),2)-$C646/2&lt;=T646,(ROUND(AVERAGE($D646,$F646,$H646,$J646,$L646,$N646,$P646,$R646,$T646,$V646,$X646,$Z646,$AB646,$AD646,$AF646,$AH646,$AJ646,AL646,AN646,AP646,AR646,AT646,AV646,AX646,AZ646,BB646,BD646,BF646,BH646,BJ646),2)+$C646/2&gt;T646)),($H$5/$C$5),0))))</f>
        <v/>
      </c>
      <c r="V646" s="250" t="str">
        <f t="shared" ref="V646:V709" ca="1" si="321">IF($V$8="Habilitado",IF($B646="","",ROUND(VLOOKUP($B646,UNITARIO_10,5,FALSE),2)),"")</f>
        <v/>
      </c>
      <c r="W646" s="249" t="str">
        <f t="shared" ref="W646:W709" si="322">IF($B646="","",IF(V646="","",IF($L$4="Media aritmética",(V646&lt;=$C646)*($H$5/$C$5)+(V646&gt;$C646)*0,IF(AND(ROUND(AVERAGE($D646,$F646,$H646,$J646,$L646,$N646,$P646,$R646,$T646,$V646,$X646,$Z646,$AB646,$AD646,$AF646,$AH646,$AJ646,AL646,AN646,AP646,AR646,AT646,AV646,AX646,AZ646,BB646,BD646,BF646,BH646,BJ646),2)-$C646/2&lt;=V646,(ROUND(AVERAGE($D646,$F646,$H646,$J646,$L646,$N646,$P646,$R646,$T646,$V646,$X646,$Z646,$AB646,$AD646,$AF646,$AH646,$AJ646,AL646,AN646,AP646,AR646,AT646,AV646,AX646,AZ646,BB646,BD646,BF646,BH646,BJ646),2)+$C646/2&gt;V646)),($H$5/$C$5),0))))</f>
        <v/>
      </c>
      <c r="X646" s="250"/>
      <c r="Y646" s="249"/>
      <c r="Z646" s="250"/>
      <c r="AA646" s="249"/>
      <c r="AB646" s="250"/>
      <c r="AC646" s="249"/>
      <c r="AD646" s="250"/>
      <c r="AE646" s="249"/>
      <c r="AF646" s="250"/>
      <c r="AG646" s="249"/>
      <c r="AH646" s="250"/>
      <c r="AI646" s="249"/>
      <c r="AJ646" s="250"/>
      <c r="AK646" s="249"/>
      <c r="AL646" s="250"/>
      <c r="AM646" s="249"/>
      <c r="AN646" s="250"/>
      <c r="AO646" s="249"/>
      <c r="AP646" s="250"/>
      <c r="AQ646" s="249"/>
      <c r="AR646" s="250"/>
      <c r="AS646" s="249"/>
      <c r="AT646" s="250"/>
      <c r="AU646" s="249"/>
      <c r="AV646" s="250"/>
      <c r="AW646" s="249"/>
      <c r="AX646" s="250"/>
      <c r="AY646" s="249"/>
      <c r="AZ646" s="250"/>
      <c r="BA646" s="249"/>
      <c r="BB646" s="250"/>
      <c r="BC646" s="249"/>
      <c r="BD646" s="250"/>
      <c r="BE646" s="249"/>
      <c r="BF646" s="250"/>
      <c r="BG646" s="249"/>
      <c r="BH646" s="250"/>
      <c r="BI646" s="249"/>
      <c r="BJ646" s="250"/>
      <c r="BK646" s="249"/>
    </row>
    <row r="647" spans="1:63" s="301" customFormat="1" ht="21" hidden="1" customHeight="1" x14ac:dyDescent="0.2">
      <c r="A647" s="245" t="e">
        <f t="shared" si="304"/>
        <v>#VALUE!</v>
      </c>
      <c r="B647" s="246"/>
      <c r="C647" s="247" t="str">
        <f t="shared" si="305"/>
        <v/>
      </c>
      <c r="D647" s="250" t="str">
        <f t="shared" ca="1" si="306"/>
        <v/>
      </c>
      <c r="E647" s="249" t="str">
        <f t="shared" ref="E647:E710" si="323">IF($B647="","",IF(D647="","",IF($L$4="Media aritmética",(D647&lt;=$C647)*($H$5/$C$5)+(D647&gt;$C647)*0,IF(AND(ROUND(AVERAGE($D647,$F647,$H647),2)-$C647/2&lt;=D647,(ROUND(AVERAGE($D647,$F647,$H647),2)+$C647/2&gt;D647)),($H$5/$C$5),0))))</f>
        <v/>
      </c>
      <c r="F647" s="250" t="str">
        <f t="shared" si="307"/>
        <v/>
      </c>
      <c r="G647" s="249" t="str">
        <f t="shared" ref="G647:G710" si="324">IF($B647="","",IF(F647="","",IF($L$4="Media aritmética",(F647&lt;=$C647)*($H$5/$C$5)+(F647&gt;$C647)*0,IF(AND(ROUND(AVERAGE($D647,$F647,$H647),2)-$C647/2&lt;=F647,(ROUND(AVERAGE($D647,$F647,$H647),2)+$C647/2&gt;F647)),($H$5/$C$5),0))))</f>
        <v/>
      </c>
      <c r="H647" s="250" t="str">
        <f t="shared" si="308"/>
        <v/>
      </c>
      <c r="I647" s="249" t="str">
        <f t="shared" ref="I647:I710" si="325">IF($B647="","",IF(H647="","",IF($L$4="Media aritmética",(H647&lt;=$C647)*($H$5/$C$5)+(H647&gt;$C647)*0,IF(AND(ROUND(AVERAGE($D647,$F647,$H647),2)-$C647/2&lt;=H647,(ROUND(AVERAGE($D647,$F647,$H647),2)+$C647/2&gt;H647)),($H$5/$C$5),0))))</f>
        <v/>
      </c>
      <c r="J647" s="250" t="str">
        <f t="shared" ca="1" si="309"/>
        <v/>
      </c>
      <c r="K647" s="249" t="str">
        <f t="shared" si="310"/>
        <v/>
      </c>
      <c r="L647" s="250" t="str">
        <f t="shared" ca="1" si="311"/>
        <v/>
      </c>
      <c r="M647" s="249" t="str">
        <f t="shared" si="312"/>
        <v/>
      </c>
      <c r="N647" s="250" t="str">
        <f t="shared" ca="1" si="313"/>
        <v/>
      </c>
      <c r="O647" s="249" t="str">
        <f t="shared" si="314"/>
        <v/>
      </c>
      <c r="P647" s="250" t="str">
        <f t="shared" ca="1" si="315"/>
        <v/>
      </c>
      <c r="Q647" s="249" t="str">
        <f t="shared" si="316"/>
        <v/>
      </c>
      <c r="R647" s="250" t="str">
        <f t="shared" ca="1" si="317"/>
        <v/>
      </c>
      <c r="S647" s="249" t="str">
        <f t="shared" si="318"/>
        <v/>
      </c>
      <c r="T647" s="250" t="str">
        <f t="shared" ca="1" si="319"/>
        <v/>
      </c>
      <c r="U647" s="249" t="str">
        <f t="shared" si="320"/>
        <v/>
      </c>
      <c r="V647" s="250" t="str">
        <f t="shared" ca="1" si="321"/>
        <v/>
      </c>
      <c r="W647" s="249" t="str">
        <f t="shared" si="322"/>
        <v/>
      </c>
      <c r="X647" s="250"/>
      <c r="Y647" s="249"/>
      <c r="Z647" s="250"/>
      <c r="AA647" s="249"/>
      <c r="AB647" s="250"/>
      <c r="AC647" s="249"/>
      <c r="AD647" s="250"/>
      <c r="AE647" s="249"/>
      <c r="AF647" s="250"/>
      <c r="AG647" s="249"/>
      <c r="AH647" s="250"/>
      <c r="AI647" s="249"/>
      <c r="AJ647" s="250"/>
      <c r="AK647" s="249"/>
      <c r="AL647" s="250"/>
      <c r="AM647" s="249"/>
      <c r="AN647" s="250"/>
      <c r="AO647" s="249"/>
      <c r="AP647" s="250"/>
      <c r="AQ647" s="249"/>
      <c r="AR647" s="250"/>
      <c r="AS647" s="249"/>
      <c r="AT647" s="250"/>
      <c r="AU647" s="249"/>
      <c r="AV647" s="250"/>
      <c r="AW647" s="249"/>
      <c r="AX647" s="250"/>
      <c r="AY647" s="249"/>
      <c r="AZ647" s="250"/>
      <c r="BA647" s="249"/>
      <c r="BB647" s="250"/>
      <c r="BC647" s="249"/>
      <c r="BD647" s="250"/>
      <c r="BE647" s="249"/>
      <c r="BF647" s="250"/>
      <c r="BG647" s="249"/>
      <c r="BH647" s="250"/>
      <c r="BI647" s="249"/>
      <c r="BJ647" s="250"/>
      <c r="BK647" s="249"/>
    </row>
    <row r="648" spans="1:63" s="301" customFormat="1" ht="21" hidden="1" customHeight="1" x14ac:dyDescent="0.2">
      <c r="A648" s="245" t="e">
        <f t="shared" ref="A648:A711" si="326">+A647+1</f>
        <v>#VALUE!</v>
      </c>
      <c r="B648" s="246"/>
      <c r="C648" s="247" t="str">
        <f t="shared" si="305"/>
        <v/>
      </c>
      <c r="D648" s="250" t="str">
        <f t="shared" ca="1" si="306"/>
        <v/>
      </c>
      <c r="E648" s="249" t="str">
        <f t="shared" si="323"/>
        <v/>
      </c>
      <c r="F648" s="250" t="str">
        <f t="shared" si="307"/>
        <v/>
      </c>
      <c r="G648" s="249" t="str">
        <f t="shared" si="324"/>
        <v/>
      </c>
      <c r="H648" s="250" t="str">
        <f t="shared" si="308"/>
        <v/>
      </c>
      <c r="I648" s="249" t="str">
        <f t="shared" si="325"/>
        <v/>
      </c>
      <c r="J648" s="250" t="str">
        <f t="shared" ca="1" si="309"/>
        <v/>
      </c>
      <c r="K648" s="249" t="str">
        <f t="shared" si="310"/>
        <v/>
      </c>
      <c r="L648" s="250" t="str">
        <f t="shared" ca="1" si="311"/>
        <v/>
      </c>
      <c r="M648" s="249" t="str">
        <f t="shared" si="312"/>
        <v/>
      </c>
      <c r="N648" s="250" t="str">
        <f t="shared" ca="1" si="313"/>
        <v/>
      </c>
      <c r="O648" s="249" t="str">
        <f t="shared" si="314"/>
        <v/>
      </c>
      <c r="P648" s="250" t="str">
        <f t="shared" ca="1" si="315"/>
        <v/>
      </c>
      <c r="Q648" s="249" t="str">
        <f t="shared" si="316"/>
        <v/>
      </c>
      <c r="R648" s="250" t="str">
        <f t="shared" ca="1" si="317"/>
        <v/>
      </c>
      <c r="S648" s="249" t="str">
        <f t="shared" si="318"/>
        <v/>
      </c>
      <c r="T648" s="250" t="str">
        <f t="shared" ca="1" si="319"/>
        <v/>
      </c>
      <c r="U648" s="249" t="str">
        <f t="shared" si="320"/>
        <v/>
      </c>
      <c r="V648" s="250" t="str">
        <f t="shared" ca="1" si="321"/>
        <v/>
      </c>
      <c r="W648" s="249" t="str">
        <f t="shared" si="322"/>
        <v/>
      </c>
      <c r="X648" s="250"/>
      <c r="Y648" s="249"/>
      <c r="Z648" s="250"/>
      <c r="AA648" s="249"/>
      <c r="AB648" s="250"/>
      <c r="AC648" s="249"/>
      <c r="AD648" s="250"/>
      <c r="AE648" s="249"/>
      <c r="AF648" s="250"/>
      <c r="AG648" s="249"/>
      <c r="AH648" s="250"/>
      <c r="AI648" s="249"/>
      <c r="AJ648" s="250"/>
      <c r="AK648" s="249"/>
      <c r="AL648" s="250"/>
      <c r="AM648" s="249"/>
      <c r="AN648" s="250"/>
      <c r="AO648" s="249"/>
      <c r="AP648" s="250"/>
      <c r="AQ648" s="249"/>
      <c r="AR648" s="250"/>
      <c r="AS648" s="249"/>
      <c r="AT648" s="250"/>
      <c r="AU648" s="249"/>
      <c r="AV648" s="250"/>
      <c r="AW648" s="249"/>
      <c r="AX648" s="250"/>
      <c r="AY648" s="249"/>
      <c r="AZ648" s="250"/>
      <c r="BA648" s="249"/>
      <c r="BB648" s="250"/>
      <c r="BC648" s="249"/>
      <c r="BD648" s="250"/>
      <c r="BE648" s="249"/>
      <c r="BF648" s="250"/>
      <c r="BG648" s="249"/>
      <c r="BH648" s="250"/>
      <c r="BI648" s="249"/>
      <c r="BJ648" s="250"/>
      <c r="BK648" s="249"/>
    </row>
    <row r="649" spans="1:63" s="301" customFormat="1" ht="21" hidden="1" customHeight="1" x14ac:dyDescent="0.2">
      <c r="A649" s="245" t="e">
        <f t="shared" si="326"/>
        <v>#VALUE!</v>
      </c>
      <c r="B649" s="246"/>
      <c r="C649" s="247" t="str">
        <f t="shared" si="305"/>
        <v/>
      </c>
      <c r="D649" s="250" t="str">
        <f t="shared" ca="1" si="306"/>
        <v/>
      </c>
      <c r="E649" s="249" t="str">
        <f t="shared" si="323"/>
        <v/>
      </c>
      <c r="F649" s="250" t="str">
        <f t="shared" si="307"/>
        <v/>
      </c>
      <c r="G649" s="249" t="str">
        <f t="shared" si="324"/>
        <v/>
      </c>
      <c r="H649" s="250" t="str">
        <f t="shared" si="308"/>
        <v/>
      </c>
      <c r="I649" s="249" t="str">
        <f t="shared" si="325"/>
        <v/>
      </c>
      <c r="J649" s="250" t="str">
        <f t="shared" ca="1" si="309"/>
        <v/>
      </c>
      <c r="K649" s="249" t="str">
        <f t="shared" si="310"/>
        <v/>
      </c>
      <c r="L649" s="250" t="str">
        <f t="shared" ca="1" si="311"/>
        <v/>
      </c>
      <c r="M649" s="249" t="str">
        <f t="shared" si="312"/>
        <v/>
      </c>
      <c r="N649" s="250" t="str">
        <f t="shared" ca="1" si="313"/>
        <v/>
      </c>
      <c r="O649" s="249" t="str">
        <f t="shared" si="314"/>
        <v/>
      </c>
      <c r="P649" s="250" t="str">
        <f t="shared" ca="1" si="315"/>
        <v/>
      </c>
      <c r="Q649" s="249" t="str">
        <f t="shared" si="316"/>
        <v/>
      </c>
      <c r="R649" s="250" t="str">
        <f t="shared" ca="1" si="317"/>
        <v/>
      </c>
      <c r="S649" s="249" t="str">
        <f t="shared" si="318"/>
        <v/>
      </c>
      <c r="T649" s="250" t="str">
        <f t="shared" ca="1" si="319"/>
        <v/>
      </c>
      <c r="U649" s="249" t="str">
        <f t="shared" si="320"/>
        <v/>
      </c>
      <c r="V649" s="250" t="str">
        <f t="shared" ca="1" si="321"/>
        <v/>
      </c>
      <c r="W649" s="249" t="str">
        <f t="shared" si="322"/>
        <v/>
      </c>
      <c r="X649" s="250"/>
      <c r="Y649" s="249"/>
      <c r="Z649" s="250"/>
      <c r="AA649" s="249"/>
      <c r="AB649" s="250"/>
      <c r="AC649" s="249"/>
      <c r="AD649" s="250"/>
      <c r="AE649" s="249"/>
      <c r="AF649" s="250"/>
      <c r="AG649" s="249"/>
      <c r="AH649" s="250"/>
      <c r="AI649" s="249"/>
      <c r="AJ649" s="250"/>
      <c r="AK649" s="249"/>
      <c r="AL649" s="250"/>
      <c r="AM649" s="249"/>
      <c r="AN649" s="250"/>
      <c r="AO649" s="249"/>
      <c r="AP649" s="250"/>
      <c r="AQ649" s="249"/>
      <c r="AR649" s="250"/>
      <c r="AS649" s="249"/>
      <c r="AT649" s="250"/>
      <c r="AU649" s="249"/>
      <c r="AV649" s="250"/>
      <c r="AW649" s="249"/>
      <c r="AX649" s="250"/>
      <c r="AY649" s="249"/>
      <c r="AZ649" s="250"/>
      <c r="BA649" s="249"/>
      <c r="BB649" s="250"/>
      <c r="BC649" s="249"/>
      <c r="BD649" s="250"/>
      <c r="BE649" s="249"/>
      <c r="BF649" s="250"/>
      <c r="BG649" s="249"/>
      <c r="BH649" s="250"/>
      <c r="BI649" s="249"/>
      <c r="BJ649" s="250"/>
      <c r="BK649" s="249"/>
    </row>
    <row r="650" spans="1:63" s="301" customFormat="1" ht="21" hidden="1" customHeight="1" x14ac:dyDescent="0.2">
      <c r="A650" s="245" t="e">
        <f t="shared" si="326"/>
        <v>#VALUE!</v>
      </c>
      <c r="B650" s="246"/>
      <c r="C650" s="247" t="str">
        <f t="shared" si="305"/>
        <v/>
      </c>
      <c r="D650" s="250" t="str">
        <f t="shared" ca="1" si="306"/>
        <v/>
      </c>
      <c r="E650" s="249" t="str">
        <f t="shared" si="323"/>
        <v/>
      </c>
      <c r="F650" s="250" t="str">
        <f t="shared" si="307"/>
        <v/>
      </c>
      <c r="G650" s="249" t="str">
        <f t="shared" si="324"/>
        <v/>
      </c>
      <c r="H650" s="250" t="str">
        <f t="shared" si="308"/>
        <v/>
      </c>
      <c r="I650" s="249" t="str">
        <f t="shared" si="325"/>
        <v/>
      </c>
      <c r="J650" s="250" t="str">
        <f t="shared" ca="1" si="309"/>
        <v/>
      </c>
      <c r="K650" s="249" t="str">
        <f t="shared" si="310"/>
        <v/>
      </c>
      <c r="L650" s="250" t="str">
        <f t="shared" ca="1" si="311"/>
        <v/>
      </c>
      <c r="M650" s="249" t="str">
        <f t="shared" si="312"/>
        <v/>
      </c>
      <c r="N650" s="250" t="str">
        <f t="shared" ca="1" si="313"/>
        <v/>
      </c>
      <c r="O650" s="249" t="str">
        <f t="shared" si="314"/>
        <v/>
      </c>
      <c r="P650" s="250" t="str">
        <f t="shared" ca="1" si="315"/>
        <v/>
      </c>
      <c r="Q650" s="249" t="str">
        <f t="shared" si="316"/>
        <v/>
      </c>
      <c r="R650" s="250" t="str">
        <f t="shared" ca="1" si="317"/>
        <v/>
      </c>
      <c r="S650" s="249" t="str">
        <f t="shared" si="318"/>
        <v/>
      </c>
      <c r="T650" s="250" t="str">
        <f t="shared" ca="1" si="319"/>
        <v/>
      </c>
      <c r="U650" s="249" t="str">
        <f t="shared" si="320"/>
        <v/>
      </c>
      <c r="V650" s="250" t="str">
        <f t="shared" ca="1" si="321"/>
        <v/>
      </c>
      <c r="W650" s="249" t="str">
        <f t="shared" si="322"/>
        <v/>
      </c>
      <c r="X650" s="250"/>
      <c r="Y650" s="249"/>
      <c r="Z650" s="250"/>
      <c r="AA650" s="249"/>
      <c r="AB650" s="250"/>
      <c r="AC650" s="249"/>
      <c r="AD650" s="250"/>
      <c r="AE650" s="249"/>
      <c r="AF650" s="250"/>
      <c r="AG650" s="249"/>
      <c r="AH650" s="250"/>
      <c r="AI650" s="249"/>
      <c r="AJ650" s="250"/>
      <c r="AK650" s="249"/>
      <c r="AL650" s="250"/>
      <c r="AM650" s="249"/>
      <c r="AN650" s="250"/>
      <c r="AO650" s="249"/>
      <c r="AP650" s="250"/>
      <c r="AQ650" s="249"/>
      <c r="AR650" s="250"/>
      <c r="AS650" s="249"/>
      <c r="AT650" s="250"/>
      <c r="AU650" s="249"/>
      <c r="AV650" s="250"/>
      <c r="AW650" s="249"/>
      <c r="AX650" s="250"/>
      <c r="AY650" s="249"/>
      <c r="AZ650" s="250"/>
      <c r="BA650" s="249"/>
      <c r="BB650" s="250"/>
      <c r="BC650" s="249"/>
      <c r="BD650" s="250"/>
      <c r="BE650" s="249"/>
      <c r="BF650" s="250"/>
      <c r="BG650" s="249"/>
      <c r="BH650" s="250"/>
      <c r="BI650" s="249"/>
      <c r="BJ650" s="250"/>
      <c r="BK650" s="249"/>
    </row>
    <row r="651" spans="1:63" s="301" customFormat="1" ht="21" hidden="1" customHeight="1" x14ac:dyDescent="0.2">
      <c r="A651" s="245" t="e">
        <f t="shared" si="326"/>
        <v>#VALUE!</v>
      </c>
      <c r="B651" s="246"/>
      <c r="C651" s="247" t="str">
        <f t="shared" si="305"/>
        <v/>
      </c>
      <c r="D651" s="250" t="str">
        <f t="shared" ca="1" si="306"/>
        <v/>
      </c>
      <c r="E651" s="249" t="str">
        <f t="shared" si="323"/>
        <v/>
      </c>
      <c r="F651" s="250" t="str">
        <f t="shared" si="307"/>
        <v/>
      </c>
      <c r="G651" s="249" t="str">
        <f t="shared" si="324"/>
        <v/>
      </c>
      <c r="H651" s="250" t="str">
        <f t="shared" si="308"/>
        <v/>
      </c>
      <c r="I651" s="249" t="str">
        <f t="shared" si="325"/>
        <v/>
      </c>
      <c r="J651" s="250" t="str">
        <f t="shared" ca="1" si="309"/>
        <v/>
      </c>
      <c r="K651" s="249" t="str">
        <f t="shared" si="310"/>
        <v/>
      </c>
      <c r="L651" s="250" t="str">
        <f t="shared" ca="1" si="311"/>
        <v/>
      </c>
      <c r="M651" s="249" t="str">
        <f t="shared" si="312"/>
        <v/>
      </c>
      <c r="N651" s="250" t="str">
        <f t="shared" ca="1" si="313"/>
        <v/>
      </c>
      <c r="O651" s="249" t="str">
        <f t="shared" si="314"/>
        <v/>
      </c>
      <c r="P651" s="250" t="str">
        <f t="shared" ca="1" si="315"/>
        <v/>
      </c>
      <c r="Q651" s="249" t="str">
        <f t="shared" si="316"/>
        <v/>
      </c>
      <c r="R651" s="250" t="str">
        <f t="shared" ca="1" si="317"/>
        <v/>
      </c>
      <c r="S651" s="249" t="str">
        <f t="shared" si="318"/>
        <v/>
      </c>
      <c r="T651" s="250" t="str">
        <f t="shared" ca="1" si="319"/>
        <v/>
      </c>
      <c r="U651" s="249" t="str">
        <f t="shared" si="320"/>
        <v/>
      </c>
      <c r="V651" s="250" t="str">
        <f t="shared" ca="1" si="321"/>
        <v/>
      </c>
      <c r="W651" s="249" t="str">
        <f t="shared" si="322"/>
        <v/>
      </c>
      <c r="X651" s="250"/>
      <c r="Y651" s="249"/>
      <c r="Z651" s="250"/>
      <c r="AA651" s="249"/>
      <c r="AB651" s="250"/>
      <c r="AC651" s="249"/>
      <c r="AD651" s="250"/>
      <c r="AE651" s="249"/>
      <c r="AF651" s="250"/>
      <c r="AG651" s="249"/>
      <c r="AH651" s="250"/>
      <c r="AI651" s="249"/>
      <c r="AJ651" s="250"/>
      <c r="AK651" s="249"/>
      <c r="AL651" s="250"/>
      <c r="AM651" s="249"/>
      <c r="AN651" s="250"/>
      <c r="AO651" s="249"/>
      <c r="AP651" s="250"/>
      <c r="AQ651" s="249"/>
      <c r="AR651" s="250"/>
      <c r="AS651" s="249"/>
      <c r="AT651" s="250"/>
      <c r="AU651" s="249"/>
      <c r="AV651" s="250"/>
      <c r="AW651" s="249"/>
      <c r="AX651" s="250"/>
      <c r="AY651" s="249"/>
      <c r="AZ651" s="250"/>
      <c r="BA651" s="249"/>
      <c r="BB651" s="250"/>
      <c r="BC651" s="249"/>
      <c r="BD651" s="250"/>
      <c r="BE651" s="249"/>
      <c r="BF651" s="250"/>
      <c r="BG651" s="249"/>
      <c r="BH651" s="250"/>
      <c r="BI651" s="249"/>
      <c r="BJ651" s="250"/>
      <c r="BK651" s="249"/>
    </row>
    <row r="652" spans="1:63" s="301" customFormat="1" ht="21" hidden="1" customHeight="1" x14ac:dyDescent="0.2">
      <c r="A652" s="245" t="e">
        <f t="shared" si="326"/>
        <v>#VALUE!</v>
      </c>
      <c r="B652" s="246"/>
      <c r="C652" s="247" t="str">
        <f t="shared" si="305"/>
        <v/>
      </c>
      <c r="D652" s="250" t="str">
        <f t="shared" ca="1" si="306"/>
        <v/>
      </c>
      <c r="E652" s="249" t="str">
        <f t="shared" si="323"/>
        <v/>
      </c>
      <c r="F652" s="250" t="str">
        <f t="shared" si="307"/>
        <v/>
      </c>
      <c r="G652" s="249" t="str">
        <f t="shared" si="324"/>
        <v/>
      </c>
      <c r="H652" s="250" t="str">
        <f t="shared" si="308"/>
        <v/>
      </c>
      <c r="I652" s="249" t="str">
        <f t="shared" si="325"/>
        <v/>
      </c>
      <c r="J652" s="250" t="str">
        <f t="shared" ca="1" si="309"/>
        <v/>
      </c>
      <c r="K652" s="249" t="str">
        <f t="shared" si="310"/>
        <v/>
      </c>
      <c r="L652" s="250" t="str">
        <f t="shared" ca="1" si="311"/>
        <v/>
      </c>
      <c r="M652" s="249" t="str">
        <f t="shared" si="312"/>
        <v/>
      </c>
      <c r="N652" s="250" t="str">
        <f t="shared" ca="1" si="313"/>
        <v/>
      </c>
      <c r="O652" s="249" t="str">
        <f t="shared" si="314"/>
        <v/>
      </c>
      <c r="P652" s="250" t="str">
        <f t="shared" ca="1" si="315"/>
        <v/>
      </c>
      <c r="Q652" s="249" t="str">
        <f t="shared" si="316"/>
        <v/>
      </c>
      <c r="R652" s="250" t="str">
        <f t="shared" ca="1" si="317"/>
        <v/>
      </c>
      <c r="S652" s="249" t="str">
        <f t="shared" si="318"/>
        <v/>
      </c>
      <c r="T652" s="250" t="str">
        <f t="shared" ca="1" si="319"/>
        <v/>
      </c>
      <c r="U652" s="249" t="str">
        <f t="shared" si="320"/>
        <v/>
      </c>
      <c r="V652" s="250" t="str">
        <f t="shared" ca="1" si="321"/>
        <v/>
      </c>
      <c r="W652" s="249" t="str">
        <f t="shared" si="322"/>
        <v/>
      </c>
      <c r="X652" s="250"/>
      <c r="Y652" s="249"/>
      <c r="Z652" s="250"/>
      <c r="AA652" s="249"/>
      <c r="AB652" s="250"/>
      <c r="AC652" s="249"/>
      <c r="AD652" s="250"/>
      <c r="AE652" s="249"/>
      <c r="AF652" s="250"/>
      <c r="AG652" s="249"/>
      <c r="AH652" s="250"/>
      <c r="AI652" s="249"/>
      <c r="AJ652" s="250"/>
      <c r="AK652" s="249"/>
      <c r="AL652" s="250"/>
      <c r="AM652" s="249"/>
      <c r="AN652" s="250"/>
      <c r="AO652" s="249"/>
      <c r="AP652" s="250"/>
      <c r="AQ652" s="249"/>
      <c r="AR652" s="250"/>
      <c r="AS652" s="249"/>
      <c r="AT652" s="250"/>
      <c r="AU652" s="249"/>
      <c r="AV652" s="250"/>
      <c r="AW652" s="249"/>
      <c r="AX652" s="250"/>
      <c r="AY652" s="249"/>
      <c r="AZ652" s="250"/>
      <c r="BA652" s="249"/>
      <c r="BB652" s="250"/>
      <c r="BC652" s="249"/>
      <c r="BD652" s="250"/>
      <c r="BE652" s="249"/>
      <c r="BF652" s="250"/>
      <c r="BG652" s="249"/>
      <c r="BH652" s="250"/>
      <c r="BI652" s="249"/>
      <c r="BJ652" s="250"/>
      <c r="BK652" s="249"/>
    </row>
    <row r="653" spans="1:63" s="301" customFormat="1" ht="21" hidden="1" customHeight="1" x14ac:dyDescent="0.2">
      <c r="A653" s="245" t="e">
        <f t="shared" si="326"/>
        <v>#VALUE!</v>
      </c>
      <c r="B653" s="246"/>
      <c r="C653" s="247" t="str">
        <f t="shared" si="305"/>
        <v/>
      </c>
      <c r="D653" s="250" t="str">
        <f t="shared" ca="1" si="306"/>
        <v/>
      </c>
      <c r="E653" s="249" t="str">
        <f t="shared" si="323"/>
        <v/>
      </c>
      <c r="F653" s="250" t="str">
        <f t="shared" si="307"/>
        <v/>
      </c>
      <c r="G653" s="249" t="str">
        <f t="shared" si="324"/>
        <v/>
      </c>
      <c r="H653" s="250" t="str">
        <f t="shared" si="308"/>
        <v/>
      </c>
      <c r="I653" s="249" t="str">
        <f t="shared" si="325"/>
        <v/>
      </c>
      <c r="J653" s="250" t="str">
        <f t="shared" ca="1" si="309"/>
        <v/>
      </c>
      <c r="K653" s="249" t="str">
        <f t="shared" si="310"/>
        <v/>
      </c>
      <c r="L653" s="250" t="str">
        <f t="shared" ca="1" si="311"/>
        <v/>
      </c>
      <c r="M653" s="249" t="str">
        <f t="shared" si="312"/>
        <v/>
      </c>
      <c r="N653" s="250" t="str">
        <f t="shared" ca="1" si="313"/>
        <v/>
      </c>
      <c r="O653" s="249" t="str">
        <f t="shared" si="314"/>
        <v/>
      </c>
      <c r="P653" s="250" t="str">
        <f t="shared" ca="1" si="315"/>
        <v/>
      </c>
      <c r="Q653" s="249" t="str">
        <f t="shared" si="316"/>
        <v/>
      </c>
      <c r="R653" s="250" t="str">
        <f t="shared" ca="1" si="317"/>
        <v/>
      </c>
      <c r="S653" s="249" t="str">
        <f t="shared" si="318"/>
        <v/>
      </c>
      <c r="T653" s="250" t="str">
        <f t="shared" ca="1" si="319"/>
        <v/>
      </c>
      <c r="U653" s="249" t="str">
        <f t="shared" si="320"/>
        <v/>
      </c>
      <c r="V653" s="250" t="str">
        <f t="shared" ca="1" si="321"/>
        <v/>
      </c>
      <c r="W653" s="249" t="str">
        <f t="shared" si="322"/>
        <v/>
      </c>
      <c r="X653" s="250"/>
      <c r="Y653" s="249"/>
      <c r="Z653" s="250"/>
      <c r="AA653" s="249"/>
      <c r="AB653" s="250"/>
      <c r="AC653" s="249"/>
      <c r="AD653" s="250"/>
      <c r="AE653" s="249"/>
      <c r="AF653" s="250"/>
      <c r="AG653" s="249"/>
      <c r="AH653" s="250"/>
      <c r="AI653" s="249"/>
      <c r="AJ653" s="250"/>
      <c r="AK653" s="249"/>
      <c r="AL653" s="250"/>
      <c r="AM653" s="249"/>
      <c r="AN653" s="250"/>
      <c r="AO653" s="249"/>
      <c r="AP653" s="250"/>
      <c r="AQ653" s="249"/>
      <c r="AR653" s="250"/>
      <c r="AS653" s="249"/>
      <c r="AT653" s="250"/>
      <c r="AU653" s="249"/>
      <c r="AV653" s="250"/>
      <c r="AW653" s="249"/>
      <c r="AX653" s="250"/>
      <c r="AY653" s="249"/>
      <c r="AZ653" s="250"/>
      <c r="BA653" s="249"/>
      <c r="BB653" s="250"/>
      <c r="BC653" s="249"/>
      <c r="BD653" s="250"/>
      <c r="BE653" s="249"/>
      <c r="BF653" s="250"/>
      <c r="BG653" s="249"/>
      <c r="BH653" s="250"/>
      <c r="BI653" s="249"/>
      <c r="BJ653" s="250"/>
      <c r="BK653" s="249"/>
    </row>
    <row r="654" spans="1:63" s="301" customFormat="1" ht="21" hidden="1" customHeight="1" x14ac:dyDescent="0.2">
      <c r="A654" s="245" t="e">
        <f t="shared" si="326"/>
        <v>#VALUE!</v>
      </c>
      <c r="B654" s="246"/>
      <c r="C654" s="247" t="str">
        <f t="shared" si="305"/>
        <v/>
      </c>
      <c r="D654" s="250" t="str">
        <f t="shared" ca="1" si="306"/>
        <v/>
      </c>
      <c r="E654" s="249" t="str">
        <f t="shared" si="323"/>
        <v/>
      </c>
      <c r="F654" s="250" t="str">
        <f t="shared" si="307"/>
        <v/>
      </c>
      <c r="G654" s="249" t="str">
        <f t="shared" si="324"/>
        <v/>
      </c>
      <c r="H654" s="250" t="str">
        <f t="shared" si="308"/>
        <v/>
      </c>
      <c r="I654" s="249" t="str">
        <f t="shared" si="325"/>
        <v/>
      </c>
      <c r="J654" s="250" t="str">
        <f t="shared" ca="1" si="309"/>
        <v/>
      </c>
      <c r="K654" s="249" t="str">
        <f t="shared" si="310"/>
        <v/>
      </c>
      <c r="L654" s="250" t="str">
        <f t="shared" ca="1" si="311"/>
        <v/>
      </c>
      <c r="M654" s="249" t="str">
        <f t="shared" si="312"/>
        <v/>
      </c>
      <c r="N654" s="250" t="str">
        <f t="shared" ca="1" si="313"/>
        <v/>
      </c>
      <c r="O654" s="249" t="str">
        <f t="shared" si="314"/>
        <v/>
      </c>
      <c r="P654" s="250" t="str">
        <f t="shared" ca="1" si="315"/>
        <v/>
      </c>
      <c r="Q654" s="249" t="str">
        <f t="shared" si="316"/>
        <v/>
      </c>
      <c r="R654" s="250" t="str">
        <f t="shared" ca="1" si="317"/>
        <v/>
      </c>
      <c r="S654" s="249" t="str">
        <f t="shared" si="318"/>
        <v/>
      </c>
      <c r="T654" s="250" t="str">
        <f t="shared" ca="1" si="319"/>
        <v/>
      </c>
      <c r="U654" s="249" t="str">
        <f t="shared" si="320"/>
        <v/>
      </c>
      <c r="V654" s="250" t="str">
        <f t="shared" ca="1" si="321"/>
        <v/>
      </c>
      <c r="W654" s="249" t="str">
        <f t="shared" si="322"/>
        <v/>
      </c>
      <c r="X654" s="250"/>
      <c r="Y654" s="249"/>
      <c r="Z654" s="250"/>
      <c r="AA654" s="249"/>
      <c r="AB654" s="250"/>
      <c r="AC654" s="249"/>
      <c r="AD654" s="250"/>
      <c r="AE654" s="249"/>
      <c r="AF654" s="250"/>
      <c r="AG654" s="249"/>
      <c r="AH654" s="250"/>
      <c r="AI654" s="249"/>
      <c r="AJ654" s="250"/>
      <c r="AK654" s="249"/>
      <c r="AL654" s="250"/>
      <c r="AM654" s="249"/>
      <c r="AN654" s="250"/>
      <c r="AO654" s="249"/>
      <c r="AP654" s="250"/>
      <c r="AQ654" s="249"/>
      <c r="AR654" s="250"/>
      <c r="AS654" s="249"/>
      <c r="AT654" s="250"/>
      <c r="AU654" s="249"/>
      <c r="AV654" s="250"/>
      <c r="AW654" s="249"/>
      <c r="AX654" s="250"/>
      <c r="AY654" s="249"/>
      <c r="AZ654" s="250"/>
      <c r="BA654" s="249"/>
      <c r="BB654" s="250"/>
      <c r="BC654" s="249"/>
      <c r="BD654" s="250"/>
      <c r="BE654" s="249"/>
      <c r="BF654" s="250"/>
      <c r="BG654" s="249"/>
      <c r="BH654" s="250"/>
      <c r="BI654" s="249"/>
      <c r="BJ654" s="250"/>
      <c r="BK654" s="249"/>
    </row>
    <row r="655" spans="1:63" s="301" customFormat="1" ht="21" hidden="1" customHeight="1" x14ac:dyDescent="0.2">
      <c r="A655" s="245" t="e">
        <f t="shared" si="326"/>
        <v>#VALUE!</v>
      </c>
      <c r="B655" s="246"/>
      <c r="C655" s="247" t="str">
        <f t="shared" si="305"/>
        <v/>
      </c>
      <c r="D655" s="250" t="str">
        <f t="shared" ca="1" si="306"/>
        <v/>
      </c>
      <c r="E655" s="249" t="str">
        <f t="shared" si="323"/>
        <v/>
      </c>
      <c r="F655" s="250" t="str">
        <f t="shared" si="307"/>
        <v/>
      </c>
      <c r="G655" s="249" t="str">
        <f t="shared" si="324"/>
        <v/>
      </c>
      <c r="H655" s="250" t="str">
        <f t="shared" si="308"/>
        <v/>
      </c>
      <c r="I655" s="249" t="str">
        <f t="shared" si="325"/>
        <v/>
      </c>
      <c r="J655" s="250" t="str">
        <f t="shared" ca="1" si="309"/>
        <v/>
      </c>
      <c r="K655" s="249" t="str">
        <f t="shared" si="310"/>
        <v/>
      </c>
      <c r="L655" s="250" t="str">
        <f t="shared" ca="1" si="311"/>
        <v/>
      </c>
      <c r="M655" s="249" t="str">
        <f t="shared" si="312"/>
        <v/>
      </c>
      <c r="N655" s="250" t="str">
        <f t="shared" ca="1" si="313"/>
        <v/>
      </c>
      <c r="O655" s="249" t="str">
        <f t="shared" si="314"/>
        <v/>
      </c>
      <c r="P655" s="250" t="str">
        <f t="shared" ca="1" si="315"/>
        <v/>
      </c>
      <c r="Q655" s="249" t="str">
        <f t="shared" si="316"/>
        <v/>
      </c>
      <c r="R655" s="250" t="str">
        <f t="shared" ca="1" si="317"/>
        <v/>
      </c>
      <c r="S655" s="249" t="str">
        <f t="shared" si="318"/>
        <v/>
      </c>
      <c r="T655" s="250" t="str">
        <f t="shared" ca="1" si="319"/>
        <v/>
      </c>
      <c r="U655" s="249" t="str">
        <f t="shared" si="320"/>
        <v/>
      </c>
      <c r="V655" s="250" t="str">
        <f t="shared" ca="1" si="321"/>
        <v/>
      </c>
      <c r="W655" s="249" t="str">
        <f t="shared" si="322"/>
        <v/>
      </c>
      <c r="X655" s="250"/>
      <c r="Y655" s="249"/>
      <c r="Z655" s="250"/>
      <c r="AA655" s="249"/>
      <c r="AB655" s="250"/>
      <c r="AC655" s="249"/>
      <c r="AD655" s="250"/>
      <c r="AE655" s="249"/>
      <c r="AF655" s="250"/>
      <c r="AG655" s="249"/>
      <c r="AH655" s="250"/>
      <c r="AI655" s="249"/>
      <c r="AJ655" s="250"/>
      <c r="AK655" s="249"/>
      <c r="AL655" s="250"/>
      <c r="AM655" s="249"/>
      <c r="AN655" s="250"/>
      <c r="AO655" s="249"/>
      <c r="AP655" s="250"/>
      <c r="AQ655" s="249"/>
      <c r="AR655" s="250"/>
      <c r="AS655" s="249"/>
      <c r="AT655" s="250"/>
      <c r="AU655" s="249"/>
      <c r="AV655" s="250"/>
      <c r="AW655" s="249"/>
      <c r="AX655" s="250"/>
      <c r="AY655" s="249"/>
      <c r="AZ655" s="250"/>
      <c r="BA655" s="249"/>
      <c r="BB655" s="250"/>
      <c r="BC655" s="249"/>
      <c r="BD655" s="250"/>
      <c r="BE655" s="249"/>
      <c r="BF655" s="250"/>
      <c r="BG655" s="249"/>
      <c r="BH655" s="250"/>
      <c r="BI655" s="249"/>
      <c r="BJ655" s="250"/>
      <c r="BK655" s="249"/>
    </row>
    <row r="656" spans="1:63" s="301" customFormat="1" ht="21" hidden="1" customHeight="1" x14ac:dyDescent="0.2">
      <c r="A656" s="245" t="e">
        <f t="shared" si="326"/>
        <v>#VALUE!</v>
      </c>
      <c r="B656" s="246"/>
      <c r="C656" s="247" t="str">
        <f t="shared" si="305"/>
        <v/>
      </c>
      <c r="D656" s="250" t="str">
        <f t="shared" ca="1" si="306"/>
        <v/>
      </c>
      <c r="E656" s="249" t="str">
        <f t="shared" si="323"/>
        <v/>
      </c>
      <c r="F656" s="250" t="str">
        <f t="shared" si="307"/>
        <v/>
      </c>
      <c r="G656" s="249" t="str">
        <f t="shared" si="324"/>
        <v/>
      </c>
      <c r="H656" s="250" t="str">
        <f t="shared" si="308"/>
        <v/>
      </c>
      <c r="I656" s="249" t="str">
        <f t="shared" si="325"/>
        <v/>
      </c>
      <c r="J656" s="250" t="str">
        <f t="shared" ca="1" si="309"/>
        <v/>
      </c>
      <c r="K656" s="249" t="str">
        <f t="shared" si="310"/>
        <v/>
      </c>
      <c r="L656" s="250" t="str">
        <f t="shared" ca="1" si="311"/>
        <v/>
      </c>
      <c r="M656" s="249" t="str">
        <f t="shared" si="312"/>
        <v/>
      </c>
      <c r="N656" s="250" t="str">
        <f t="shared" ca="1" si="313"/>
        <v/>
      </c>
      <c r="O656" s="249" t="str">
        <f t="shared" si="314"/>
        <v/>
      </c>
      <c r="P656" s="250" t="str">
        <f t="shared" ca="1" si="315"/>
        <v/>
      </c>
      <c r="Q656" s="249" t="str">
        <f t="shared" si="316"/>
        <v/>
      </c>
      <c r="R656" s="250" t="str">
        <f t="shared" ca="1" si="317"/>
        <v/>
      </c>
      <c r="S656" s="249" t="str">
        <f t="shared" si="318"/>
        <v/>
      </c>
      <c r="T656" s="250" t="str">
        <f t="shared" ca="1" si="319"/>
        <v/>
      </c>
      <c r="U656" s="249" t="str">
        <f t="shared" si="320"/>
        <v/>
      </c>
      <c r="V656" s="250" t="str">
        <f t="shared" ca="1" si="321"/>
        <v/>
      </c>
      <c r="W656" s="249" t="str">
        <f t="shared" si="322"/>
        <v/>
      </c>
      <c r="X656" s="250"/>
      <c r="Y656" s="249"/>
      <c r="Z656" s="250"/>
      <c r="AA656" s="249"/>
      <c r="AB656" s="250"/>
      <c r="AC656" s="249"/>
      <c r="AD656" s="250"/>
      <c r="AE656" s="249"/>
      <c r="AF656" s="250"/>
      <c r="AG656" s="249"/>
      <c r="AH656" s="250"/>
      <c r="AI656" s="249"/>
      <c r="AJ656" s="250"/>
      <c r="AK656" s="249"/>
      <c r="AL656" s="250"/>
      <c r="AM656" s="249"/>
      <c r="AN656" s="250"/>
      <c r="AO656" s="249"/>
      <c r="AP656" s="250"/>
      <c r="AQ656" s="249"/>
      <c r="AR656" s="250"/>
      <c r="AS656" s="249"/>
      <c r="AT656" s="250"/>
      <c r="AU656" s="249"/>
      <c r="AV656" s="250"/>
      <c r="AW656" s="249"/>
      <c r="AX656" s="250"/>
      <c r="AY656" s="249"/>
      <c r="AZ656" s="250"/>
      <c r="BA656" s="249"/>
      <c r="BB656" s="250"/>
      <c r="BC656" s="249"/>
      <c r="BD656" s="250"/>
      <c r="BE656" s="249"/>
      <c r="BF656" s="250"/>
      <c r="BG656" s="249"/>
      <c r="BH656" s="250"/>
      <c r="BI656" s="249"/>
      <c r="BJ656" s="250"/>
      <c r="BK656" s="249"/>
    </row>
    <row r="657" spans="1:63" s="301" customFormat="1" ht="21" hidden="1" customHeight="1" x14ac:dyDescent="0.2">
      <c r="A657" s="245" t="e">
        <f t="shared" si="326"/>
        <v>#VALUE!</v>
      </c>
      <c r="B657" s="246"/>
      <c r="C657" s="247" t="str">
        <f t="shared" si="305"/>
        <v/>
      </c>
      <c r="D657" s="250" t="str">
        <f t="shared" ca="1" si="306"/>
        <v/>
      </c>
      <c r="E657" s="249" t="str">
        <f t="shared" si="323"/>
        <v/>
      </c>
      <c r="F657" s="250" t="str">
        <f t="shared" si="307"/>
        <v/>
      </c>
      <c r="G657" s="249" t="str">
        <f t="shared" si="324"/>
        <v/>
      </c>
      <c r="H657" s="250" t="str">
        <f t="shared" si="308"/>
        <v/>
      </c>
      <c r="I657" s="249" t="str">
        <f t="shared" si="325"/>
        <v/>
      </c>
      <c r="J657" s="250" t="str">
        <f t="shared" ca="1" si="309"/>
        <v/>
      </c>
      <c r="K657" s="249" t="str">
        <f t="shared" si="310"/>
        <v/>
      </c>
      <c r="L657" s="250" t="str">
        <f t="shared" ca="1" si="311"/>
        <v/>
      </c>
      <c r="M657" s="249" t="str">
        <f t="shared" si="312"/>
        <v/>
      </c>
      <c r="N657" s="250" t="str">
        <f t="shared" ca="1" si="313"/>
        <v/>
      </c>
      <c r="O657" s="249" t="str">
        <f t="shared" si="314"/>
        <v/>
      </c>
      <c r="P657" s="250" t="str">
        <f t="shared" ca="1" si="315"/>
        <v/>
      </c>
      <c r="Q657" s="249" t="str">
        <f t="shared" si="316"/>
        <v/>
      </c>
      <c r="R657" s="250" t="str">
        <f t="shared" ca="1" si="317"/>
        <v/>
      </c>
      <c r="S657" s="249" t="str">
        <f t="shared" si="318"/>
        <v/>
      </c>
      <c r="T657" s="250" t="str">
        <f t="shared" ca="1" si="319"/>
        <v/>
      </c>
      <c r="U657" s="249" t="str">
        <f t="shared" si="320"/>
        <v/>
      </c>
      <c r="V657" s="250" t="str">
        <f t="shared" ca="1" si="321"/>
        <v/>
      </c>
      <c r="W657" s="249" t="str">
        <f t="shared" si="322"/>
        <v/>
      </c>
      <c r="X657" s="250"/>
      <c r="Y657" s="249"/>
      <c r="Z657" s="250"/>
      <c r="AA657" s="249"/>
      <c r="AB657" s="250"/>
      <c r="AC657" s="249"/>
      <c r="AD657" s="250"/>
      <c r="AE657" s="249"/>
      <c r="AF657" s="250"/>
      <c r="AG657" s="249"/>
      <c r="AH657" s="250"/>
      <c r="AI657" s="249"/>
      <c r="AJ657" s="250"/>
      <c r="AK657" s="249"/>
      <c r="AL657" s="250"/>
      <c r="AM657" s="249"/>
      <c r="AN657" s="250"/>
      <c r="AO657" s="249"/>
      <c r="AP657" s="250"/>
      <c r="AQ657" s="249"/>
      <c r="AR657" s="250"/>
      <c r="AS657" s="249"/>
      <c r="AT657" s="250"/>
      <c r="AU657" s="249"/>
      <c r="AV657" s="250"/>
      <c r="AW657" s="249"/>
      <c r="AX657" s="250"/>
      <c r="AY657" s="249"/>
      <c r="AZ657" s="250"/>
      <c r="BA657" s="249"/>
      <c r="BB657" s="250"/>
      <c r="BC657" s="249"/>
      <c r="BD657" s="250"/>
      <c r="BE657" s="249"/>
      <c r="BF657" s="250"/>
      <c r="BG657" s="249"/>
      <c r="BH657" s="250"/>
      <c r="BI657" s="249"/>
      <c r="BJ657" s="250"/>
      <c r="BK657" s="249"/>
    </row>
    <row r="658" spans="1:63" s="301" customFormat="1" ht="21" hidden="1" customHeight="1" x14ac:dyDescent="0.2">
      <c r="A658" s="245" t="e">
        <f t="shared" si="326"/>
        <v>#VALUE!</v>
      </c>
      <c r="B658" s="246"/>
      <c r="C658" s="247" t="str">
        <f t="shared" si="305"/>
        <v/>
      </c>
      <c r="D658" s="250" t="str">
        <f t="shared" ca="1" si="306"/>
        <v/>
      </c>
      <c r="E658" s="249" t="str">
        <f t="shared" si="323"/>
        <v/>
      </c>
      <c r="F658" s="250" t="str">
        <f t="shared" si="307"/>
        <v/>
      </c>
      <c r="G658" s="249" t="str">
        <f t="shared" si="324"/>
        <v/>
      </c>
      <c r="H658" s="250" t="str">
        <f t="shared" si="308"/>
        <v/>
      </c>
      <c r="I658" s="249" t="str">
        <f t="shared" si="325"/>
        <v/>
      </c>
      <c r="J658" s="250" t="str">
        <f t="shared" ca="1" si="309"/>
        <v/>
      </c>
      <c r="K658" s="249" t="str">
        <f t="shared" si="310"/>
        <v/>
      </c>
      <c r="L658" s="250" t="str">
        <f t="shared" ca="1" si="311"/>
        <v/>
      </c>
      <c r="M658" s="249" t="str">
        <f t="shared" si="312"/>
        <v/>
      </c>
      <c r="N658" s="250" t="str">
        <f t="shared" ca="1" si="313"/>
        <v/>
      </c>
      <c r="O658" s="249" t="str">
        <f t="shared" si="314"/>
        <v/>
      </c>
      <c r="P658" s="250" t="str">
        <f t="shared" ca="1" si="315"/>
        <v/>
      </c>
      <c r="Q658" s="249" t="str">
        <f t="shared" si="316"/>
        <v/>
      </c>
      <c r="R658" s="250" t="str">
        <f t="shared" ca="1" si="317"/>
        <v/>
      </c>
      <c r="S658" s="249" t="str">
        <f t="shared" si="318"/>
        <v/>
      </c>
      <c r="T658" s="250" t="str">
        <f t="shared" ca="1" si="319"/>
        <v/>
      </c>
      <c r="U658" s="249" t="str">
        <f t="shared" si="320"/>
        <v/>
      </c>
      <c r="V658" s="250" t="str">
        <f t="shared" ca="1" si="321"/>
        <v/>
      </c>
      <c r="W658" s="249" t="str">
        <f t="shared" si="322"/>
        <v/>
      </c>
      <c r="X658" s="250"/>
      <c r="Y658" s="249"/>
      <c r="Z658" s="250"/>
      <c r="AA658" s="249"/>
      <c r="AB658" s="250"/>
      <c r="AC658" s="249"/>
      <c r="AD658" s="250"/>
      <c r="AE658" s="249"/>
      <c r="AF658" s="250"/>
      <c r="AG658" s="249"/>
      <c r="AH658" s="250"/>
      <c r="AI658" s="249"/>
      <c r="AJ658" s="250"/>
      <c r="AK658" s="249"/>
      <c r="AL658" s="250"/>
      <c r="AM658" s="249"/>
      <c r="AN658" s="250"/>
      <c r="AO658" s="249"/>
      <c r="AP658" s="250"/>
      <c r="AQ658" s="249"/>
      <c r="AR658" s="250"/>
      <c r="AS658" s="249"/>
      <c r="AT658" s="250"/>
      <c r="AU658" s="249"/>
      <c r="AV658" s="250"/>
      <c r="AW658" s="249"/>
      <c r="AX658" s="250"/>
      <c r="AY658" s="249"/>
      <c r="AZ658" s="250"/>
      <c r="BA658" s="249"/>
      <c r="BB658" s="250"/>
      <c r="BC658" s="249"/>
      <c r="BD658" s="250"/>
      <c r="BE658" s="249"/>
      <c r="BF658" s="250"/>
      <c r="BG658" s="249"/>
      <c r="BH658" s="250"/>
      <c r="BI658" s="249"/>
      <c r="BJ658" s="250"/>
      <c r="BK658" s="249"/>
    </row>
    <row r="659" spans="1:63" s="301" customFormat="1" ht="21" hidden="1" customHeight="1" x14ac:dyDescent="0.2">
      <c r="A659" s="245" t="e">
        <f t="shared" si="326"/>
        <v>#VALUE!</v>
      </c>
      <c r="B659" s="246"/>
      <c r="C659" s="247" t="str">
        <f t="shared" si="305"/>
        <v/>
      </c>
      <c r="D659" s="250" t="str">
        <f t="shared" ca="1" si="306"/>
        <v/>
      </c>
      <c r="E659" s="249" t="str">
        <f t="shared" si="323"/>
        <v/>
      </c>
      <c r="F659" s="250" t="str">
        <f t="shared" si="307"/>
        <v/>
      </c>
      <c r="G659" s="249" t="str">
        <f t="shared" si="324"/>
        <v/>
      </c>
      <c r="H659" s="250" t="str">
        <f t="shared" si="308"/>
        <v/>
      </c>
      <c r="I659" s="249" t="str">
        <f t="shared" si="325"/>
        <v/>
      </c>
      <c r="J659" s="250" t="str">
        <f t="shared" ca="1" si="309"/>
        <v/>
      </c>
      <c r="K659" s="249" t="str">
        <f t="shared" si="310"/>
        <v/>
      </c>
      <c r="L659" s="250" t="str">
        <f t="shared" ca="1" si="311"/>
        <v/>
      </c>
      <c r="M659" s="249" t="str">
        <f t="shared" si="312"/>
        <v/>
      </c>
      <c r="N659" s="250" t="str">
        <f t="shared" ca="1" si="313"/>
        <v/>
      </c>
      <c r="O659" s="249" t="str">
        <f t="shared" si="314"/>
        <v/>
      </c>
      <c r="P659" s="250" t="str">
        <f t="shared" ca="1" si="315"/>
        <v/>
      </c>
      <c r="Q659" s="249" t="str">
        <f t="shared" si="316"/>
        <v/>
      </c>
      <c r="R659" s="250" t="str">
        <f t="shared" ca="1" si="317"/>
        <v/>
      </c>
      <c r="S659" s="249" t="str">
        <f t="shared" si="318"/>
        <v/>
      </c>
      <c r="T659" s="250" t="str">
        <f t="shared" ca="1" si="319"/>
        <v/>
      </c>
      <c r="U659" s="249" t="str">
        <f t="shared" si="320"/>
        <v/>
      </c>
      <c r="V659" s="250" t="str">
        <f t="shared" ca="1" si="321"/>
        <v/>
      </c>
      <c r="W659" s="249" t="str">
        <f t="shared" si="322"/>
        <v/>
      </c>
      <c r="X659" s="250"/>
      <c r="Y659" s="249"/>
      <c r="Z659" s="250"/>
      <c r="AA659" s="249"/>
      <c r="AB659" s="250"/>
      <c r="AC659" s="249"/>
      <c r="AD659" s="250"/>
      <c r="AE659" s="249"/>
      <c r="AF659" s="250"/>
      <c r="AG659" s="249"/>
      <c r="AH659" s="250"/>
      <c r="AI659" s="249"/>
      <c r="AJ659" s="250"/>
      <c r="AK659" s="249"/>
      <c r="AL659" s="250"/>
      <c r="AM659" s="249"/>
      <c r="AN659" s="250"/>
      <c r="AO659" s="249"/>
      <c r="AP659" s="250"/>
      <c r="AQ659" s="249"/>
      <c r="AR659" s="250"/>
      <c r="AS659" s="249"/>
      <c r="AT659" s="250"/>
      <c r="AU659" s="249"/>
      <c r="AV659" s="250"/>
      <c r="AW659" s="249"/>
      <c r="AX659" s="250"/>
      <c r="AY659" s="249"/>
      <c r="AZ659" s="250"/>
      <c r="BA659" s="249"/>
      <c r="BB659" s="250"/>
      <c r="BC659" s="249"/>
      <c r="BD659" s="250"/>
      <c r="BE659" s="249"/>
      <c r="BF659" s="250"/>
      <c r="BG659" s="249"/>
      <c r="BH659" s="250"/>
      <c r="BI659" s="249"/>
      <c r="BJ659" s="250"/>
      <c r="BK659" s="249"/>
    </row>
    <row r="660" spans="1:63" s="301" customFormat="1" ht="21" hidden="1" customHeight="1" x14ac:dyDescent="0.2">
      <c r="A660" s="245" t="e">
        <f t="shared" si="326"/>
        <v>#VALUE!</v>
      </c>
      <c r="B660" s="246"/>
      <c r="C660" s="247" t="str">
        <f t="shared" si="305"/>
        <v/>
      </c>
      <c r="D660" s="250" t="str">
        <f t="shared" ca="1" si="306"/>
        <v/>
      </c>
      <c r="E660" s="249" t="str">
        <f t="shared" si="323"/>
        <v/>
      </c>
      <c r="F660" s="250" t="str">
        <f t="shared" si="307"/>
        <v/>
      </c>
      <c r="G660" s="249" t="str">
        <f t="shared" si="324"/>
        <v/>
      </c>
      <c r="H660" s="250" t="str">
        <f t="shared" si="308"/>
        <v/>
      </c>
      <c r="I660" s="249" t="str">
        <f t="shared" si="325"/>
        <v/>
      </c>
      <c r="J660" s="250" t="str">
        <f t="shared" ca="1" si="309"/>
        <v/>
      </c>
      <c r="K660" s="249" t="str">
        <f t="shared" si="310"/>
        <v/>
      </c>
      <c r="L660" s="250" t="str">
        <f t="shared" ca="1" si="311"/>
        <v/>
      </c>
      <c r="M660" s="249" t="str">
        <f t="shared" si="312"/>
        <v/>
      </c>
      <c r="N660" s="250" t="str">
        <f t="shared" ca="1" si="313"/>
        <v/>
      </c>
      <c r="O660" s="249" t="str">
        <f t="shared" si="314"/>
        <v/>
      </c>
      <c r="P660" s="250" t="str">
        <f t="shared" ca="1" si="315"/>
        <v/>
      </c>
      <c r="Q660" s="249" t="str">
        <f t="shared" si="316"/>
        <v/>
      </c>
      <c r="R660" s="250" t="str">
        <f t="shared" ca="1" si="317"/>
        <v/>
      </c>
      <c r="S660" s="249" t="str">
        <f t="shared" si="318"/>
        <v/>
      </c>
      <c r="T660" s="250" t="str">
        <f t="shared" ca="1" si="319"/>
        <v/>
      </c>
      <c r="U660" s="249" t="str">
        <f t="shared" si="320"/>
        <v/>
      </c>
      <c r="V660" s="250" t="str">
        <f t="shared" ca="1" si="321"/>
        <v/>
      </c>
      <c r="W660" s="249" t="str">
        <f t="shared" si="322"/>
        <v/>
      </c>
      <c r="X660" s="250"/>
      <c r="Y660" s="249"/>
      <c r="Z660" s="250"/>
      <c r="AA660" s="249"/>
      <c r="AB660" s="250"/>
      <c r="AC660" s="249"/>
      <c r="AD660" s="250"/>
      <c r="AE660" s="249"/>
      <c r="AF660" s="250"/>
      <c r="AG660" s="249"/>
      <c r="AH660" s="250"/>
      <c r="AI660" s="249"/>
      <c r="AJ660" s="250"/>
      <c r="AK660" s="249"/>
      <c r="AL660" s="250"/>
      <c r="AM660" s="249"/>
      <c r="AN660" s="250"/>
      <c r="AO660" s="249"/>
      <c r="AP660" s="250"/>
      <c r="AQ660" s="249"/>
      <c r="AR660" s="250"/>
      <c r="AS660" s="249"/>
      <c r="AT660" s="250"/>
      <c r="AU660" s="249"/>
      <c r="AV660" s="250"/>
      <c r="AW660" s="249"/>
      <c r="AX660" s="250"/>
      <c r="AY660" s="249"/>
      <c r="AZ660" s="250"/>
      <c r="BA660" s="249"/>
      <c r="BB660" s="250"/>
      <c r="BC660" s="249"/>
      <c r="BD660" s="250"/>
      <c r="BE660" s="249"/>
      <c r="BF660" s="250"/>
      <c r="BG660" s="249"/>
      <c r="BH660" s="250"/>
      <c r="BI660" s="249"/>
      <c r="BJ660" s="250"/>
      <c r="BK660" s="249"/>
    </row>
    <row r="661" spans="1:63" s="301" customFormat="1" ht="21" hidden="1" customHeight="1" x14ac:dyDescent="0.2">
      <c r="A661" s="245" t="e">
        <f t="shared" si="326"/>
        <v>#VALUE!</v>
      </c>
      <c r="B661" s="246"/>
      <c r="C661" s="247" t="str">
        <f t="shared" si="305"/>
        <v/>
      </c>
      <c r="D661" s="250" t="str">
        <f t="shared" ca="1" si="306"/>
        <v/>
      </c>
      <c r="E661" s="249" t="str">
        <f t="shared" si="323"/>
        <v/>
      </c>
      <c r="F661" s="250" t="str">
        <f t="shared" si="307"/>
        <v/>
      </c>
      <c r="G661" s="249" t="str">
        <f t="shared" si="324"/>
        <v/>
      </c>
      <c r="H661" s="250" t="str">
        <f t="shared" si="308"/>
        <v/>
      </c>
      <c r="I661" s="249" t="str">
        <f t="shared" si="325"/>
        <v/>
      </c>
      <c r="J661" s="250" t="str">
        <f t="shared" ca="1" si="309"/>
        <v/>
      </c>
      <c r="K661" s="249" t="str">
        <f t="shared" si="310"/>
        <v/>
      </c>
      <c r="L661" s="250" t="str">
        <f t="shared" ca="1" si="311"/>
        <v/>
      </c>
      <c r="M661" s="249" t="str">
        <f t="shared" si="312"/>
        <v/>
      </c>
      <c r="N661" s="250" t="str">
        <f t="shared" ca="1" si="313"/>
        <v/>
      </c>
      <c r="O661" s="249" t="str">
        <f t="shared" si="314"/>
        <v/>
      </c>
      <c r="P661" s="250" t="str">
        <f t="shared" ca="1" si="315"/>
        <v/>
      </c>
      <c r="Q661" s="249" t="str">
        <f t="shared" si="316"/>
        <v/>
      </c>
      <c r="R661" s="250" t="str">
        <f t="shared" ca="1" si="317"/>
        <v/>
      </c>
      <c r="S661" s="249" t="str">
        <f t="shared" si="318"/>
        <v/>
      </c>
      <c r="T661" s="250" t="str">
        <f t="shared" ca="1" si="319"/>
        <v/>
      </c>
      <c r="U661" s="249" t="str">
        <f t="shared" si="320"/>
        <v/>
      </c>
      <c r="V661" s="250" t="str">
        <f t="shared" ca="1" si="321"/>
        <v/>
      </c>
      <c r="W661" s="249" t="str">
        <f t="shared" si="322"/>
        <v/>
      </c>
      <c r="X661" s="250"/>
      <c r="Y661" s="249"/>
      <c r="Z661" s="250"/>
      <c r="AA661" s="249"/>
      <c r="AB661" s="250"/>
      <c r="AC661" s="249"/>
      <c r="AD661" s="250"/>
      <c r="AE661" s="249"/>
      <c r="AF661" s="250"/>
      <c r="AG661" s="249"/>
      <c r="AH661" s="250"/>
      <c r="AI661" s="249"/>
      <c r="AJ661" s="250"/>
      <c r="AK661" s="249"/>
      <c r="AL661" s="250"/>
      <c r="AM661" s="249"/>
      <c r="AN661" s="250"/>
      <c r="AO661" s="249"/>
      <c r="AP661" s="250"/>
      <c r="AQ661" s="249"/>
      <c r="AR661" s="250"/>
      <c r="AS661" s="249"/>
      <c r="AT661" s="250"/>
      <c r="AU661" s="249"/>
      <c r="AV661" s="250"/>
      <c r="AW661" s="249"/>
      <c r="AX661" s="250"/>
      <c r="AY661" s="249"/>
      <c r="AZ661" s="250"/>
      <c r="BA661" s="249"/>
      <c r="BB661" s="250"/>
      <c r="BC661" s="249"/>
      <c r="BD661" s="250"/>
      <c r="BE661" s="249"/>
      <c r="BF661" s="250"/>
      <c r="BG661" s="249"/>
      <c r="BH661" s="250"/>
      <c r="BI661" s="249"/>
      <c r="BJ661" s="250"/>
      <c r="BK661" s="249"/>
    </row>
    <row r="662" spans="1:63" s="301" customFormat="1" ht="21" hidden="1" customHeight="1" x14ac:dyDescent="0.2">
      <c r="A662" s="245" t="e">
        <f t="shared" si="326"/>
        <v>#VALUE!</v>
      </c>
      <c r="B662" s="246"/>
      <c r="C662" s="247" t="str">
        <f t="shared" si="305"/>
        <v/>
      </c>
      <c r="D662" s="250" t="str">
        <f t="shared" ca="1" si="306"/>
        <v/>
      </c>
      <c r="E662" s="249" t="str">
        <f t="shared" si="323"/>
        <v/>
      </c>
      <c r="F662" s="250" t="str">
        <f t="shared" si="307"/>
        <v/>
      </c>
      <c r="G662" s="249" t="str">
        <f t="shared" si="324"/>
        <v/>
      </c>
      <c r="H662" s="250" t="str">
        <f t="shared" si="308"/>
        <v/>
      </c>
      <c r="I662" s="249" t="str">
        <f t="shared" si="325"/>
        <v/>
      </c>
      <c r="J662" s="250" t="str">
        <f t="shared" ca="1" si="309"/>
        <v/>
      </c>
      <c r="K662" s="249" t="str">
        <f t="shared" si="310"/>
        <v/>
      </c>
      <c r="L662" s="250" t="str">
        <f t="shared" ca="1" si="311"/>
        <v/>
      </c>
      <c r="M662" s="249" t="str">
        <f t="shared" si="312"/>
        <v/>
      </c>
      <c r="N662" s="250" t="str">
        <f t="shared" ca="1" si="313"/>
        <v/>
      </c>
      <c r="O662" s="249" t="str">
        <f t="shared" si="314"/>
        <v/>
      </c>
      <c r="P662" s="250" t="str">
        <f t="shared" ca="1" si="315"/>
        <v/>
      </c>
      <c r="Q662" s="249" t="str">
        <f t="shared" si="316"/>
        <v/>
      </c>
      <c r="R662" s="250" t="str">
        <f t="shared" ca="1" si="317"/>
        <v/>
      </c>
      <c r="S662" s="249" t="str">
        <f t="shared" si="318"/>
        <v/>
      </c>
      <c r="T662" s="250" t="str">
        <f t="shared" ca="1" si="319"/>
        <v/>
      </c>
      <c r="U662" s="249" t="str">
        <f t="shared" si="320"/>
        <v/>
      </c>
      <c r="V662" s="250" t="str">
        <f t="shared" ca="1" si="321"/>
        <v/>
      </c>
      <c r="W662" s="249" t="str">
        <f t="shared" si="322"/>
        <v/>
      </c>
      <c r="X662" s="250"/>
      <c r="Y662" s="249"/>
      <c r="Z662" s="250"/>
      <c r="AA662" s="249"/>
      <c r="AB662" s="250"/>
      <c r="AC662" s="249"/>
      <c r="AD662" s="250"/>
      <c r="AE662" s="249"/>
      <c r="AF662" s="250"/>
      <c r="AG662" s="249"/>
      <c r="AH662" s="250"/>
      <c r="AI662" s="249"/>
      <c r="AJ662" s="250"/>
      <c r="AK662" s="249"/>
      <c r="AL662" s="250"/>
      <c r="AM662" s="249"/>
      <c r="AN662" s="250"/>
      <c r="AO662" s="249"/>
      <c r="AP662" s="250"/>
      <c r="AQ662" s="249"/>
      <c r="AR662" s="250"/>
      <c r="AS662" s="249"/>
      <c r="AT662" s="250"/>
      <c r="AU662" s="249"/>
      <c r="AV662" s="250"/>
      <c r="AW662" s="249"/>
      <c r="AX662" s="250"/>
      <c r="AY662" s="249"/>
      <c r="AZ662" s="250"/>
      <c r="BA662" s="249"/>
      <c r="BB662" s="250"/>
      <c r="BC662" s="249"/>
      <c r="BD662" s="250"/>
      <c r="BE662" s="249"/>
      <c r="BF662" s="250"/>
      <c r="BG662" s="249"/>
      <c r="BH662" s="250"/>
      <c r="BI662" s="249"/>
      <c r="BJ662" s="250"/>
      <c r="BK662" s="249"/>
    </row>
    <row r="663" spans="1:63" s="301" customFormat="1" ht="21" hidden="1" customHeight="1" x14ac:dyDescent="0.2">
      <c r="A663" s="245" t="e">
        <f t="shared" si="326"/>
        <v>#VALUE!</v>
      </c>
      <c r="B663" s="246"/>
      <c r="C663" s="247" t="str">
        <f t="shared" si="305"/>
        <v/>
      </c>
      <c r="D663" s="250" t="str">
        <f t="shared" ca="1" si="306"/>
        <v/>
      </c>
      <c r="E663" s="249" t="str">
        <f t="shared" si="323"/>
        <v/>
      </c>
      <c r="F663" s="250" t="str">
        <f t="shared" si="307"/>
        <v/>
      </c>
      <c r="G663" s="249" t="str">
        <f t="shared" si="324"/>
        <v/>
      </c>
      <c r="H663" s="250" t="str">
        <f t="shared" si="308"/>
        <v/>
      </c>
      <c r="I663" s="249" t="str">
        <f t="shared" si="325"/>
        <v/>
      </c>
      <c r="J663" s="250" t="str">
        <f t="shared" ca="1" si="309"/>
        <v/>
      </c>
      <c r="K663" s="249" t="str">
        <f t="shared" si="310"/>
        <v/>
      </c>
      <c r="L663" s="250" t="str">
        <f t="shared" ca="1" si="311"/>
        <v/>
      </c>
      <c r="M663" s="249" t="str">
        <f t="shared" si="312"/>
        <v/>
      </c>
      <c r="N663" s="250" t="str">
        <f t="shared" ca="1" si="313"/>
        <v/>
      </c>
      <c r="O663" s="249" t="str">
        <f t="shared" si="314"/>
        <v/>
      </c>
      <c r="P663" s="250" t="str">
        <f t="shared" ca="1" si="315"/>
        <v/>
      </c>
      <c r="Q663" s="249" t="str">
        <f t="shared" si="316"/>
        <v/>
      </c>
      <c r="R663" s="250" t="str">
        <f t="shared" ca="1" si="317"/>
        <v/>
      </c>
      <c r="S663" s="249" t="str">
        <f t="shared" si="318"/>
        <v/>
      </c>
      <c r="T663" s="250" t="str">
        <f t="shared" ca="1" si="319"/>
        <v/>
      </c>
      <c r="U663" s="249" t="str">
        <f t="shared" si="320"/>
        <v/>
      </c>
      <c r="V663" s="250" t="str">
        <f t="shared" ca="1" si="321"/>
        <v/>
      </c>
      <c r="W663" s="249" t="str">
        <f t="shared" si="322"/>
        <v/>
      </c>
      <c r="X663" s="250"/>
      <c r="Y663" s="249"/>
      <c r="Z663" s="250"/>
      <c r="AA663" s="249"/>
      <c r="AB663" s="250"/>
      <c r="AC663" s="249"/>
      <c r="AD663" s="250"/>
      <c r="AE663" s="249"/>
      <c r="AF663" s="250"/>
      <c r="AG663" s="249"/>
      <c r="AH663" s="250"/>
      <c r="AI663" s="249"/>
      <c r="AJ663" s="250"/>
      <c r="AK663" s="249"/>
      <c r="AL663" s="250"/>
      <c r="AM663" s="249"/>
      <c r="AN663" s="250"/>
      <c r="AO663" s="249"/>
      <c r="AP663" s="250"/>
      <c r="AQ663" s="249"/>
      <c r="AR663" s="250"/>
      <c r="AS663" s="249"/>
      <c r="AT663" s="250"/>
      <c r="AU663" s="249"/>
      <c r="AV663" s="250"/>
      <c r="AW663" s="249"/>
      <c r="AX663" s="250"/>
      <c r="AY663" s="249"/>
      <c r="AZ663" s="250"/>
      <c r="BA663" s="249"/>
      <c r="BB663" s="250"/>
      <c r="BC663" s="249"/>
      <c r="BD663" s="250"/>
      <c r="BE663" s="249"/>
      <c r="BF663" s="250"/>
      <c r="BG663" s="249"/>
      <c r="BH663" s="250"/>
      <c r="BI663" s="249"/>
      <c r="BJ663" s="250"/>
      <c r="BK663" s="249"/>
    </row>
    <row r="664" spans="1:63" s="301" customFormat="1" ht="21" hidden="1" customHeight="1" x14ac:dyDescent="0.2">
      <c r="A664" s="245" t="e">
        <f t="shared" si="326"/>
        <v>#VALUE!</v>
      </c>
      <c r="B664" s="246"/>
      <c r="C664" s="247" t="str">
        <f t="shared" si="305"/>
        <v/>
      </c>
      <c r="D664" s="250" t="str">
        <f t="shared" ca="1" si="306"/>
        <v/>
      </c>
      <c r="E664" s="249" t="str">
        <f t="shared" si="323"/>
        <v/>
      </c>
      <c r="F664" s="250" t="str">
        <f t="shared" si="307"/>
        <v/>
      </c>
      <c r="G664" s="249" t="str">
        <f t="shared" si="324"/>
        <v/>
      </c>
      <c r="H664" s="250" t="str">
        <f t="shared" si="308"/>
        <v/>
      </c>
      <c r="I664" s="249" t="str">
        <f t="shared" si="325"/>
        <v/>
      </c>
      <c r="J664" s="250" t="str">
        <f t="shared" ca="1" si="309"/>
        <v/>
      </c>
      <c r="K664" s="249" t="str">
        <f t="shared" si="310"/>
        <v/>
      </c>
      <c r="L664" s="250" t="str">
        <f t="shared" ca="1" si="311"/>
        <v/>
      </c>
      <c r="M664" s="249" t="str">
        <f t="shared" si="312"/>
        <v/>
      </c>
      <c r="N664" s="250" t="str">
        <f t="shared" ca="1" si="313"/>
        <v/>
      </c>
      <c r="O664" s="249" t="str">
        <f t="shared" si="314"/>
        <v/>
      </c>
      <c r="P664" s="250" t="str">
        <f t="shared" ca="1" si="315"/>
        <v/>
      </c>
      <c r="Q664" s="249" t="str">
        <f t="shared" si="316"/>
        <v/>
      </c>
      <c r="R664" s="250" t="str">
        <f t="shared" ca="1" si="317"/>
        <v/>
      </c>
      <c r="S664" s="249" t="str">
        <f t="shared" si="318"/>
        <v/>
      </c>
      <c r="T664" s="250" t="str">
        <f t="shared" ca="1" si="319"/>
        <v/>
      </c>
      <c r="U664" s="249" t="str">
        <f t="shared" si="320"/>
        <v/>
      </c>
      <c r="V664" s="250" t="str">
        <f t="shared" ca="1" si="321"/>
        <v/>
      </c>
      <c r="W664" s="249" t="str">
        <f t="shared" si="322"/>
        <v/>
      </c>
      <c r="X664" s="250"/>
      <c r="Y664" s="249"/>
      <c r="Z664" s="250"/>
      <c r="AA664" s="249"/>
      <c r="AB664" s="250"/>
      <c r="AC664" s="249"/>
      <c r="AD664" s="250"/>
      <c r="AE664" s="249"/>
      <c r="AF664" s="250"/>
      <c r="AG664" s="249"/>
      <c r="AH664" s="250"/>
      <c r="AI664" s="249"/>
      <c r="AJ664" s="250"/>
      <c r="AK664" s="249"/>
      <c r="AL664" s="250"/>
      <c r="AM664" s="249"/>
      <c r="AN664" s="250"/>
      <c r="AO664" s="249"/>
      <c r="AP664" s="250"/>
      <c r="AQ664" s="249"/>
      <c r="AR664" s="250"/>
      <c r="AS664" s="249"/>
      <c r="AT664" s="250"/>
      <c r="AU664" s="249"/>
      <c r="AV664" s="250"/>
      <c r="AW664" s="249"/>
      <c r="AX664" s="250"/>
      <c r="AY664" s="249"/>
      <c r="AZ664" s="250"/>
      <c r="BA664" s="249"/>
      <c r="BB664" s="250"/>
      <c r="BC664" s="249"/>
      <c r="BD664" s="250"/>
      <c r="BE664" s="249"/>
      <c r="BF664" s="250"/>
      <c r="BG664" s="249"/>
      <c r="BH664" s="250"/>
      <c r="BI664" s="249"/>
      <c r="BJ664" s="250"/>
      <c r="BK664" s="249"/>
    </row>
    <row r="665" spans="1:63" s="301" customFormat="1" ht="21" hidden="1" customHeight="1" x14ac:dyDescent="0.2">
      <c r="A665" s="245" t="e">
        <f t="shared" si="326"/>
        <v>#VALUE!</v>
      </c>
      <c r="B665" s="246"/>
      <c r="C665" s="247" t="str">
        <f t="shared" si="305"/>
        <v/>
      </c>
      <c r="D665" s="250" t="str">
        <f t="shared" ca="1" si="306"/>
        <v/>
      </c>
      <c r="E665" s="249" t="str">
        <f t="shared" si="323"/>
        <v/>
      </c>
      <c r="F665" s="250" t="str">
        <f t="shared" si="307"/>
        <v/>
      </c>
      <c r="G665" s="249" t="str">
        <f t="shared" si="324"/>
        <v/>
      </c>
      <c r="H665" s="250" t="str">
        <f t="shared" si="308"/>
        <v/>
      </c>
      <c r="I665" s="249" t="str">
        <f t="shared" si="325"/>
        <v/>
      </c>
      <c r="J665" s="250" t="str">
        <f t="shared" ca="1" si="309"/>
        <v/>
      </c>
      <c r="K665" s="249" t="str">
        <f t="shared" si="310"/>
        <v/>
      </c>
      <c r="L665" s="250" t="str">
        <f t="shared" ca="1" si="311"/>
        <v/>
      </c>
      <c r="M665" s="249" t="str">
        <f t="shared" si="312"/>
        <v/>
      </c>
      <c r="N665" s="250" t="str">
        <f t="shared" ca="1" si="313"/>
        <v/>
      </c>
      <c r="O665" s="249" t="str">
        <f t="shared" si="314"/>
        <v/>
      </c>
      <c r="P665" s="250" t="str">
        <f t="shared" ca="1" si="315"/>
        <v/>
      </c>
      <c r="Q665" s="249" t="str">
        <f t="shared" si="316"/>
        <v/>
      </c>
      <c r="R665" s="250" t="str">
        <f t="shared" ca="1" si="317"/>
        <v/>
      </c>
      <c r="S665" s="249" t="str">
        <f t="shared" si="318"/>
        <v/>
      </c>
      <c r="T665" s="250" t="str">
        <f t="shared" ca="1" si="319"/>
        <v/>
      </c>
      <c r="U665" s="249" t="str">
        <f t="shared" si="320"/>
        <v/>
      </c>
      <c r="V665" s="250" t="str">
        <f t="shared" ca="1" si="321"/>
        <v/>
      </c>
      <c r="W665" s="249" t="str">
        <f t="shared" si="322"/>
        <v/>
      </c>
      <c r="X665" s="250"/>
      <c r="Y665" s="249"/>
      <c r="Z665" s="250"/>
      <c r="AA665" s="249"/>
      <c r="AB665" s="250"/>
      <c r="AC665" s="249"/>
      <c r="AD665" s="250"/>
      <c r="AE665" s="249"/>
      <c r="AF665" s="250"/>
      <c r="AG665" s="249"/>
      <c r="AH665" s="250"/>
      <c r="AI665" s="249"/>
      <c r="AJ665" s="250"/>
      <c r="AK665" s="249"/>
      <c r="AL665" s="250"/>
      <c r="AM665" s="249"/>
      <c r="AN665" s="250"/>
      <c r="AO665" s="249"/>
      <c r="AP665" s="250"/>
      <c r="AQ665" s="249"/>
      <c r="AR665" s="250"/>
      <c r="AS665" s="249"/>
      <c r="AT665" s="250"/>
      <c r="AU665" s="249"/>
      <c r="AV665" s="250"/>
      <c r="AW665" s="249"/>
      <c r="AX665" s="250"/>
      <c r="AY665" s="249"/>
      <c r="AZ665" s="250"/>
      <c r="BA665" s="249"/>
      <c r="BB665" s="250"/>
      <c r="BC665" s="249"/>
      <c r="BD665" s="250"/>
      <c r="BE665" s="249"/>
      <c r="BF665" s="250"/>
      <c r="BG665" s="249"/>
      <c r="BH665" s="250"/>
      <c r="BI665" s="249"/>
      <c r="BJ665" s="250"/>
      <c r="BK665" s="249"/>
    </row>
    <row r="666" spans="1:63" s="301" customFormat="1" ht="21" hidden="1" customHeight="1" x14ac:dyDescent="0.2">
      <c r="A666" s="245" t="e">
        <f t="shared" si="326"/>
        <v>#VALUE!</v>
      </c>
      <c r="B666" s="246"/>
      <c r="C666" s="247" t="str">
        <f t="shared" si="305"/>
        <v/>
      </c>
      <c r="D666" s="250" t="str">
        <f t="shared" ca="1" si="306"/>
        <v/>
      </c>
      <c r="E666" s="249" t="str">
        <f t="shared" si="323"/>
        <v/>
      </c>
      <c r="F666" s="250" t="str">
        <f t="shared" si="307"/>
        <v/>
      </c>
      <c r="G666" s="249" t="str">
        <f t="shared" si="324"/>
        <v/>
      </c>
      <c r="H666" s="250" t="str">
        <f t="shared" si="308"/>
        <v/>
      </c>
      <c r="I666" s="249" t="str">
        <f t="shared" si="325"/>
        <v/>
      </c>
      <c r="J666" s="250" t="str">
        <f t="shared" ca="1" si="309"/>
        <v/>
      </c>
      <c r="K666" s="249" t="str">
        <f t="shared" si="310"/>
        <v/>
      </c>
      <c r="L666" s="250" t="str">
        <f t="shared" ca="1" si="311"/>
        <v/>
      </c>
      <c r="M666" s="249" t="str">
        <f t="shared" si="312"/>
        <v/>
      </c>
      <c r="N666" s="250" t="str">
        <f t="shared" ca="1" si="313"/>
        <v/>
      </c>
      <c r="O666" s="249" t="str">
        <f t="shared" si="314"/>
        <v/>
      </c>
      <c r="P666" s="250" t="str">
        <f t="shared" ca="1" si="315"/>
        <v/>
      </c>
      <c r="Q666" s="249" t="str">
        <f t="shared" si="316"/>
        <v/>
      </c>
      <c r="R666" s="250" t="str">
        <f t="shared" ca="1" si="317"/>
        <v/>
      </c>
      <c r="S666" s="249" t="str">
        <f t="shared" si="318"/>
        <v/>
      </c>
      <c r="T666" s="250" t="str">
        <f t="shared" ca="1" si="319"/>
        <v/>
      </c>
      <c r="U666" s="249" t="str">
        <f t="shared" si="320"/>
        <v/>
      </c>
      <c r="V666" s="250" t="str">
        <f t="shared" ca="1" si="321"/>
        <v/>
      </c>
      <c r="W666" s="249" t="str">
        <f t="shared" si="322"/>
        <v/>
      </c>
      <c r="X666" s="250"/>
      <c r="Y666" s="249"/>
      <c r="Z666" s="250"/>
      <c r="AA666" s="249"/>
      <c r="AB666" s="250"/>
      <c r="AC666" s="249"/>
      <c r="AD666" s="250"/>
      <c r="AE666" s="249"/>
      <c r="AF666" s="250"/>
      <c r="AG666" s="249"/>
      <c r="AH666" s="250"/>
      <c r="AI666" s="249"/>
      <c r="AJ666" s="250"/>
      <c r="AK666" s="249"/>
      <c r="AL666" s="250"/>
      <c r="AM666" s="249"/>
      <c r="AN666" s="250"/>
      <c r="AO666" s="249"/>
      <c r="AP666" s="250"/>
      <c r="AQ666" s="249"/>
      <c r="AR666" s="250"/>
      <c r="AS666" s="249"/>
      <c r="AT666" s="250"/>
      <c r="AU666" s="249"/>
      <c r="AV666" s="250"/>
      <c r="AW666" s="249"/>
      <c r="AX666" s="250"/>
      <c r="AY666" s="249"/>
      <c r="AZ666" s="250"/>
      <c r="BA666" s="249"/>
      <c r="BB666" s="250"/>
      <c r="BC666" s="249"/>
      <c r="BD666" s="250"/>
      <c r="BE666" s="249"/>
      <c r="BF666" s="250"/>
      <c r="BG666" s="249"/>
      <c r="BH666" s="250"/>
      <c r="BI666" s="249"/>
      <c r="BJ666" s="250"/>
      <c r="BK666" s="249"/>
    </row>
    <row r="667" spans="1:63" s="301" customFormat="1" ht="21" hidden="1" customHeight="1" x14ac:dyDescent="0.2">
      <c r="A667" s="245" t="e">
        <f t="shared" si="326"/>
        <v>#VALUE!</v>
      </c>
      <c r="B667" s="246"/>
      <c r="C667" s="247" t="str">
        <f t="shared" si="305"/>
        <v/>
      </c>
      <c r="D667" s="250" t="str">
        <f t="shared" ca="1" si="306"/>
        <v/>
      </c>
      <c r="E667" s="249" t="str">
        <f t="shared" si="323"/>
        <v/>
      </c>
      <c r="F667" s="250" t="str">
        <f t="shared" si="307"/>
        <v/>
      </c>
      <c r="G667" s="249" t="str">
        <f t="shared" si="324"/>
        <v/>
      </c>
      <c r="H667" s="250" t="str">
        <f t="shared" si="308"/>
        <v/>
      </c>
      <c r="I667" s="249" t="str">
        <f t="shared" si="325"/>
        <v/>
      </c>
      <c r="J667" s="250" t="str">
        <f t="shared" ca="1" si="309"/>
        <v/>
      </c>
      <c r="K667" s="249" t="str">
        <f t="shared" si="310"/>
        <v/>
      </c>
      <c r="L667" s="250" t="str">
        <f t="shared" ca="1" si="311"/>
        <v/>
      </c>
      <c r="M667" s="249" t="str">
        <f t="shared" si="312"/>
        <v/>
      </c>
      <c r="N667" s="250" t="str">
        <f t="shared" ca="1" si="313"/>
        <v/>
      </c>
      <c r="O667" s="249" t="str">
        <f t="shared" si="314"/>
        <v/>
      </c>
      <c r="P667" s="250" t="str">
        <f t="shared" ca="1" si="315"/>
        <v/>
      </c>
      <c r="Q667" s="249" t="str">
        <f t="shared" si="316"/>
        <v/>
      </c>
      <c r="R667" s="250" t="str">
        <f t="shared" ca="1" si="317"/>
        <v/>
      </c>
      <c r="S667" s="249" t="str">
        <f t="shared" si="318"/>
        <v/>
      </c>
      <c r="T667" s="250" t="str">
        <f t="shared" ca="1" si="319"/>
        <v/>
      </c>
      <c r="U667" s="249" t="str">
        <f t="shared" si="320"/>
        <v/>
      </c>
      <c r="V667" s="250" t="str">
        <f t="shared" ca="1" si="321"/>
        <v/>
      </c>
      <c r="W667" s="249" t="str">
        <f t="shared" si="322"/>
        <v/>
      </c>
      <c r="X667" s="250"/>
      <c r="Y667" s="249"/>
      <c r="Z667" s="250"/>
      <c r="AA667" s="249"/>
      <c r="AB667" s="250"/>
      <c r="AC667" s="249"/>
      <c r="AD667" s="250"/>
      <c r="AE667" s="249"/>
      <c r="AF667" s="250"/>
      <c r="AG667" s="249"/>
      <c r="AH667" s="250"/>
      <c r="AI667" s="249"/>
      <c r="AJ667" s="250"/>
      <c r="AK667" s="249"/>
      <c r="AL667" s="250"/>
      <c r="AM667" s="249"/>
      <c r="AN667" s="250"/>
      <c r="AO667" s="249"/>
      <c r="AP667" s="250"/>
      <c r="AQ667" s="249"/>
      <c r="AR667" s="250"/>
      <c r="AS667" s="249"/>
      <c r="AT667" s="250"/>
      <c r="AU667" s="249"/>
      <c r="AV667" s="250"/>
      <c r="AW667" s="249"/>
      <c r="AX667" s="250"/>
      <c r="AY667" s="249"/>
      <c r="AZ667" s="250"/>
      <c r="BA667" s="249"/>
      <c r="BB667" s="250"/>
      <c r="BC667" s="249"/>
      <c r="BD667" s="250"/>
      <c r="BE667" s="249"/>
      <c r="BF667" s="250"/>
      <c r="BG667" s="249"/>
      <c r="BH667" s="250"/>
      <c r="BI667" s="249"/>
      <c r="BJ667" s="250"/>
      <c r="BK667" s="249"/>
    </row>
    <row r="668" spans="1:63" s="301" customFormat="1" ht="21" hidden="1" customHeight="1" x14ac:dyDescent="0.2">
      <c r="A668" s="245" t="e">
        <f t="shared" si="326"/>
        <v>#VALUE!</v>
      </c>
      <c r="B668" s="246"/>
      <c r="C668" s="247" t="str">
        <f t="shared" si="305"/>
        <v/>
      </c>
      <c r="D668" s="250" t="str">
        <f t="shared" ca="1" si="306"/>
        <v/>
      </c>
      <c r="E668" s="249" t="str">
        <f t="shared" si="323"/>
        <v/>
      </c>
      <c r="F668" s="250" t="str">
        <f t="shared" si="307"/>
        <v/>
      </c>
      <c r="G668" s="249" t="str">
        <f t="shared" si="324"/>
        <v/>
      </c>
      <c r="H668" s="250" t="str">
        <f t="shared" si="308"/>
        <v/>
      </c>
      <c r="I668" s="249" t="str">
        <f t="shared" si="325"/>
        <v/>
      </c>
      <c r="J668" s="250" t="str">
        <f t="shared" ca="1" si="309"/>
        <v/>
      </c>
      <c r="K668" s="249" t="str">
        <f t="shared" si="310"/>
        <v/>
      </c>
      <c r="L668" s="250" t="str">
        <f t="shared" ca="1" si="311"/>
        <v/>
      </c>
      <c r="M668" s="249" t="str">
        <f t="shared" si="312"/>
        <v/>
      </c>
      <c r="N668" s="250" t="str">
        <f t="shared" ca="1" si="313"/>
        <v/>
      </c>
      <c r="O668" s="249" t="str">
        <f t="shared" si="314"/>
        <v/>
      </c>
      <c r="P668" s="250" t="str">
        <f t="shared" ca="1" si="315"/>
        <v/>
      </c>
      <c r="Q668" s="249" t="str">
        <f t="shared" si="316"/>
        <v/>
      </c>
      <c r="R668" s="250" t="str">
        <f t="shared" ca="1" si="317"/>
        <v/>
      </c>
      <c r="S668" s="249" t="str">
        <f t="shared" si="318"/>
        <v/>
      </c>
      <c r="T668" s="250" t="str">
        <f t="shared" ca="1" si="319"/>
        <v/>
      </c>
      <c r="U668" s="249" t="str">
        <f t="shared" si="320"/>
        <v/>
      </c>
      <c r="V668" s="250" t="str">
        <f t="shared" ca="1" si="321"/>
        <v/>
      </c>
      <c r="W668" s="249" t="str">
        <f t="shared" si="322"/>
        <v/>
      </c>
      <c r="X668" s="250"/>
      <c r="Y668" s="249"/>
      <c r="Z668" s="250"/>
      <c r="AA668" s="249"/>
      <c r="AB668" s="250"/>
      <c r="AC668" s="249"/>
      <c r="AD668" s="250"/>
      <c r="AE668" s="249"/>
      <c r="AF668" s="250"/>
      <c r="AG668" s="249"/>
      <c r="AH668" s="250"/>
      <c r="AI668" s="249"/>
      <c r="AJ668" s="250"/>
      <c r="AK668" s="249"/>
      <c r="AL668" s="250"/>
      <c r="AM668" s="249"/>
      <c r="AN668" s="250"/>
      <c r="AO668" s="249"/>
      <c r="AP668" s="250"/>
      <c r="AQ668" s="249"/>
      <c r="AR668" s="250"/>
      <c r="AS668" s="249"/>
      <c r="AT668" s="250"/>
      <c r="AU668" s="249"/>
      <c r="AV668" s="250"/>
      <c r="AW668" s="249"/>
      <c r="AX668" s="250"/>
      <c r="AY668" s="249"/>
      <c r="AZ668" s="250"/>
      <c r="BA668" s="249"/>
      <c r="BB668" s="250"/>
      <c r="BC668" s="249"/>
      <c r="BD668" s="250"/>
      <c r="BE668" s="249"/>
      <c r="BF668" s="250"/>
      <c r="BG668" s="249"/>
      <c r="BH668" s="250"/>
      <c r="BI668" s="249"/>
      <c r="BJ668" s="250"/>
      <c r="BK668" s="249"/>
    </row>
    <row r="669" spans="1:63" s="301" customFormat="1" ht="21" hidden="1" customHeight="1" x14ac:dyDescent="0.2">
      <c r="A669" s="245" t="e">
        <f t="shared" si="326"/>
        <v>#VALUE!</v>
      </c>
      <c r="B669" s="246"/>
      <c r="C669" s="247" t="str">
        <f t="shared" si="305"/>
        <v/>
      </c>
      <c r="D669" s="250" t="str">
        <f t="shared" ca="1" si="306"/>
        <v/>
      </c>
      <c r="E669" s="249" t="str">
        <f t="shared" si="323"/>
        <v/>
      </c>
      <c r="F669" s="250" t="str">
        <f t="shared" si="307"/>
        <v/>
      </c>
      <c r="G669" s="249" t="str">
        <f t="shared" si="324"/>
        <v/>
      </c>
      <c r="H669" s="250" t="str">
        <f t="shared" si="308"/>
        <v/>
      </c>
      <c r="I669" s="249" t="str">
        <f t="shared" si="325"/>
        <v/>
      </c>
      <c r="J669" s="250" t="str">
        <f t="shared" ca="1" si="309"/>
        <v/>
      </c>
      <c r="K669" s="249" t="str">
        <f t="shared" si="310"/>
        <v/>
      </c>
      <c r="L669" s="250" t="str">
        <f t="shared" ca="1" si="311"/>
        <v/>
      </c>
      <c r="M669" s="249" t="str">
        <f t="shared" si="312"/>
        <v/>
      </c>
      <c r="N669" s="250" t="str">
        <f t="shared" ca="1" si="313"/>
        <v/>
      </c>
      <c r="O669" s="249" t="str">
        <f t="shared" si="314"/>
        <v/>
      </c>
      <c r="P669" s="250" t="str">
        <f t="shared" ca="1" si="315"/>
        <v/>
      </c>
      <c r="Q669" s="249" t="str">
        <f t="shared" si="316"/>
        <v/>
      </c>
      <c r="R669" s="250" t="str">
        <f t="shared" ca="1" si="317"/>
        <v/>
      </c>
      <c r="S669" s="249" t="str">
        <f t="shared" si="318"/>
        <v/>
      </c>
      <c r="T669" s="250" t="str">
        <f t="shared" ca="1" si="319"/>
        <v/>
      </c>
      <c r="U669" s="249" t="str">
        <f t="shared" si="320"/>
        <v/>
      </c>
      <c r="V669" s="250" t="str">
        <f t="shared" ca="1" si="321"/>
        <v/>
      </c>
      <c r="W669" s="249" t="str">
        <f t="shared" si="322"/>
        <v/>
      </c>
      <c r="X669" s="250"/>
      <c r="Y669" s="249"/>
      <c r="Z669" s="250"/>
      <c r="AA669" s="249"/>
      <c r="AB669" s="250"/>
      <c r="AC669" s="249"/>
      <c r="AD669" s="250"/>
      <c r="AE669" s="249"/>
      <c r="AF669" s="250"/>
      <c r="AG669" s="249"/>
      <c r="AH669" s="250"/>
      <c r="AI669" s="249"/>
      <c r="AJ669" s="250"/>
      <c r="AK669" s="249"/>
      <c r="AL669" s="250"/>
      <c r="AM669" s="249"/>
      <c r="AN669" s="250"/>
      <c r="AO669" s="249"/>
      <c r="AP669" s="250"/>
      <c r="AQ669" s="249"/>
      <c r="AR669" s="250"/>
      <c r="AS669" s="249"/>
      <c r="AT669" s="250"/>
      <c r="AU669" s="249"/>
      <c r="AV669" s="250"/>
      <c r="AW669" s="249"/>
      <c r="AX669" s="250"/>
      <c r="AY669" s="249"/>
      <c r="AZ669" s="250"/>
      <c r="BA669" s="249"/>
      <c r="BB669" s="250"/>
      <c r="BC669" s="249"/>
      <c r="BD669" s="250"/>
      <c r="BE669" s="249"/>
      <c r="BF669" s="250"/>
      <c r="BG669" s="249"/>
      <c r="BH669" s="250"/>
      <c r="BI669" s="249"/>
      <c r="BJ669" s="250"/>
      <c r="BK669" s="249"/>
    </row>
    <row r="670" spans="1:63" s="301" customFormat="1" ht="21" hidden="1" customHeight="1" x14ac:dyDescent="0.2">
      <c r="A670" s="245" t="e">
        <f t="shared" si="326"/>
        <v>#VALUE!</v>
      </c>
      <c r="B670" s="246"/>
      <c r="C670" s="247" t="str">
        <f t="shared" si="305"/>
        <v/>
      </c>
      <c r="D670" s="250" t="str">
        <f t="shared" ca="1" si="306"/>
        <v/>
      </c>
      <c r="E670" s="249" t="str">
        <f t="shared" si="323"/>
        <v/>
      </c>
      <c r="F670" s="250" t="str">
        <f t="shared" si="307"/>
        <v/>
      </c>
      <c r="G670" s="249" t="str">
        <f t="shared" si="324"/>
        <v/>
      </c>
      <c r="H670" s="250" t="str">
        <f t="shared" si="308"/>
        <v/>
      </c>
      <c r="I670" s="249" t="str">
        <f t="shared" si="325"/>
        <v/>
      </c>
      <c r="J670" s="250" t="str">
        <f t="shared" ca="1" si="309"/>
        <v/>
      </c>
      <c r="K670" s="249" t="str">
        <f t="shared" si="310"/>
        <v/>
      </c>
      <c r="L670" s="250" t="str">
        <f t="shared" ca="1" si="311"/>
        <v/>
      </c>
      <c r="M670" s="249" t="str">
        <f t="shared" si="312"/>
        <v/>
      </c>
      <c r="N670" s="250" t="str">
        <f t="shared" ca="1" si="313"/>
        <v/>
      </c>
      <c r="O670" s="249" t="str">
        <f t="shared" si="314"/>
        <v/>
      </c>
      <c r="P670" s="250" t="str">
        <f t="shared" ca="1" si="315"/>
        <v/>
      </c>
      <c r="Q670" s="249" t="str">
        <f t="shared" si="316"/>
        <v/>
      </c>
      <c r="R670" s="250" t="str">
        <f t="shared" ca="1" si="317"/>
        <v/>
      </c>
      <c r="S670" s="249" t="str">
        <f t="shared" si="318"/>
        <v/>
      </c>
      <c r="T670" s="250" t="str">
        <f t="shared" ca="1" si="319"/>
        <v/>
      </c>
      <c r="U670" s="249" t="str">
        <f t="shared" si="320"/>
        <v/>
      </c>
      <c r="V670" s="250" t="str">
        <f t="shared" ca="1" si="321"/>
        <v/>
      </c>
      <c r="W670" s="249" t="str">
        <f t="shared" si="322"/>
        <v/>
      </c>
      <c r="X670" s="250"/>
      <c r="Y670" s="249"/>
      <c r="Z670" s="250"/>
      <c r="AA670" s="249"/>
      <c r="AB670" s="250"/>
      <c r="AC670" s="249"/>
      <c r="AD670" s="250"/>
      <c r="AE670" s="249"/>
      <c r="AF670" s="250"/>
      <c r="AG670" s="249"/>
      <c r="AH670" s="250"/>
      <c r="AI670" s="249"/>
      <c r="AJ670" s="250"/>
      <c r="AK670" s="249"/>
      <c r="AL670" s="250"/>
      <c r="AM670" s="249"/>
      <c r="AN670" s="250"/>
      <c r="AO670" s="249"/>
      <c r="AP670" s="250"/>
      <c r="AQ670" s="249"/>
      <c r="AR670" s="250"/>
      <c r="AS670" s="249"/>
      <c r="AT670" s="250"/>
      <c r="AU670" s="249"/>
      <c r="AV670" s="250"/>
      <c r="AW670" s="249"/>
      <c r="AX670" s="250"/>
      <c r="AY670" s="249"/>
      <c r="AZ670" s="250"/>
      <c r="BA670" s="249"/>
      <c r="BB670" s="250"/>
      <c r="BC670" s="249"/>
      <c r="BD670" s="250"/>
      <c r="BE670" s="249"/>
      <c r="BF670" s="250"/>
      <c r="BG670" s="249"/>
      <c r="BH670" s="250"/>
      <c r="BI670" s="249"/>
      <c r="BJ670" s="250"/>
      <c r="BK670" s="249"/>
    </row>
    <row r="671" spans="1:63" s="301" customFormat="1" ht="21" hidden="1" customHeight="1" x14ac:dyDescent="0.2">
      <c r="A671" s="245" t="e">
        <f t="shared" si="326"/>
        <v>#VALUE!</v>
      </c>
      <c r="B671" s="246"/>
      <c r="C671" s="247" t="str">
        <f t="shared" si="305"/>
        <v/>
      </c>
      <c r="D671" s="250" t="str">
        <f t="shared" ca="1" si="306"/>
        <v/>
      </c>
      <c r="E671" s="249" t="str">
        <f t="shared" si="323"/>
        <v/>
      </c>
      <c r="F671" s="250" t="str">
        <f t="shared" si="307"/>
        <v/>
      </c>
      <c r="G671" s="249" t="str">
        <f t="shared" si="324"/>
        <v/>
      </c>
      <c r="H671" s="250" t="str">
        <f t="shared" si="308"/>
        <v/>
      </c>
      <c r="I671" s="249" t="str">
        <f t="shared" si="325"/>
        <v/>
      </c>
      <c r="J671" s="250" t="str">
        <f t="shared" ca="1" si="309"/>
        <v/>
      </c>
      <c r="K671" s="249" t="str">
        <f t="shared" si="310"/>
        <v/>
      </c>
      <c r="L671" s="250" t="str">
        <f t="shared" ca="1" si="311"/>
        <v/>
      </c>
      <c r="M671" s="249" t="str">
        <f t="shared" si="312"/>
        <v/>
      </c>
      <c r="N671" s="250" t="str">
        <f t="shared" ca="1" si="313"/>
        <v/>
      </c>
      <c r="O671" s="249" t="str">
        <f t="shared" si="314"/>
        <v/>
      </c>
      <c r="P671" s="250" t="str">
        <f t="shared" ca="1" si="315"/>
        <v/>
      </c>
      <c r="Q671" s="249" t="str">
        <f t="shared" si="316"/>
        <v/>
      </c>
      <c r="R671" s="250" t="str">
        <f t="shared" ca="1" si="317"/>
        <v/>
      </c>
      <c r="S671" s="249" t="str">
        <f t="shared" si="318"/>
        <v/>
      </c>
      <c r="T671" s="250" t="str">
        <f t="shared" ca="1" si="319"/>
        <v/>
      </c>
      <c r="U671" s="249" t="str">
        <f t="shared" si="320"/>
        <v/>
      </c>
      <c r="V671" s="250" t="str">
        <f t="shared" ca="1" si="321"/>
        <v/>
      </c>
      <c r="W671" s="249" t="str">
        <f t="shared" si="322"/>
        <v/>
      </c>
      <c r="X671" s="250"/>
      <c r="Y671" s="249"/>
      <c r="Z671" s="250"/>
      <c r="AA671" s="249"/>
      <c r="AB671" s="250"/>
      <c r="AC671" s="249"/>
      <c r="AD671" s="250"/>
      <c r="AE671" s="249"/>
      <c r="AF671" s="250"/>
      <c r="AG671" s="249"/>
      <c r="AH671" s="250"/>
      <c r="AI671" s="249"/>
      <c r="AJ671" s="250"/>
      <c r="AK671" s="249"/>
      <c r="AL671" s="250"/>
      <c r="AM671" s="249"/>
      <c r="AN671" s="250"/>
      <c r="AO671" s="249"/>
      <c r="AP671" s="250"/>
      <c r="AQ671" s="249"/>
      <c r="AR671" s="250"/>
      <c r="AS671" s="249"/>
      <c r="AT671" s="250"/>
      <c r="AU671" s="249"/>
      <c r="AV671" s="250"/>
      <c r="AW671" s="249"/>
      <c r="AX671" s="250"/>
      <c r="AY671" s="249"/>
      <c r="AZ671" s="250"/>
      <c r="BA671" s="249"/>
      <c r="BB671" s="250"/>
      <c r="BC671" s="249"/>
      <c r="BD671" s="250"/>
      <c r="BE671" s="249"/>
      <c r="BF671" s="250"/>
      <c r="BG671" s="249"/>
      <c r="BH671" s="250"/>
      <c r="BI671" s="249"/>
      <c r="BJ671" s="250"/>
      <c r="BK671" s="249"/>
    </row>
    <row r="672" spans="1:63" s="301" customFormat="1" ht="21" hidden="1" customHeight="1" x14ac:dyDescent="0.2">
      <c r="A672" s="245" t="e">
        <f t="shared" si="326"/>
        <v>#VALUE!</v>
      </c>
      <c r="B672" s="246"/>
      <c r="C672" s="247" t="str">
        <f t="shared" si="305"/>
        <v/>
      </c>
      <c r="D672" s="250" t="str">
        <f t="shared" ca="1" si="306"/>
        <v/>
      </c>
      <c r="E672" s="249" t="str">
        <f t="shared" si="323"/>
        <v/>
      </c>
      <c r="F672" s="250" t="str">
        <f t="shared" si="307"/>
        <v/>
      </c>
      <c r="G672" s="249" t="str">
        <f t="shared" si="324"/>
        <v/>
      </c>
      <c r="H672" s="250" t="str">
        <f t="shared" si="308"/>
        <v/>
      </c>
      <c r="I672" s="249" t="str">
        <f t="shared" si="325"/>
        <v/>
      </c>
      <c r="J672" s="250" t="str">
        <f t="shared" ca="1" si="309"/>
        <v/>
      </c>
      <c r="K672" s="249" t="str">
        <f t="shared" si="310"/>
        <v/>
      </c>
      <c r="L672" s="250" t="str">
        <f t="shared" ca="1" si="311"/>
        <v/>
      </c>
      <c r="M672" s="249" t="str">
        <f t="shared" si="312"/>
        <v/>
      </c>
      <c r="N672" s="250" t="str">
        <f t="shared" ca="1" si="313"/>
        <v/>
      </c>
      <c r="O672" s="249" t="str">
        <f t="shared" si="314"/>
        <v/>
      </c>
      <c r="P672" s="250" t="str">
        <f t="shared" ca="1" si="315"/>
        <v/>
      </c>
      <c r="Q672" s="249" t="str">
        <f t="shared" si="316"/>
        <v/>
      </c>
      <c r="R672" s="250" t="str">
        <f t="shared" ca="1" si="317"/>
        <v/>
      </c>
      <c r="S672" s="249" t="str">
        <f t="shared" si="318"/>
        <v/>
      </c>
      <c r="T672" s="250" t="str">
        <f t="shared" ca="1" si="319"/>
        <v/>
      </c>
      <c r="U672" s="249" t="str">
        <f t="shared" si="320"/>
        <v/>
      </c>
      <c r="V672" s="250" t="str">
        <f t="shared" ca="1" si="321"/>
        <v/>
      </c>
      <c r="W672" s="249" t="str">
        <f t="shared" si="322"/>
        <v/>
      </c>
      <c r="X672" s="250"/>
      <c r="Y672" s="249"/>
      <c r="Z672" s="250"/>
      <c r="AA672" s="249"/>
      <c r="AB672" s="250"/>
      <c r="AC672" s="249"/>
      <c r="AD672" s="250"/>
      <c r="AE672" s="249"/>
      <c r="AF672" s="250"/>
      <c r="AG672" s="249"/>
      <c r="AH672" s="250"/>
      <c r="AI672" s="249"/>
      <c r="AJ672" s="250"/>
      <c r="AK672" s="249"/>
      <c r="AL672" s="250"/>
      <c r="AM672" s="249"/>
      <c r="AN672" s="250"/>
      <c r="AO672" s="249"/>
      <c r="AP672" s="250"/>
      <c r="AQ672" s="249"/>
      <c r="AR672" s="250"/>
      <c r="AS672" s="249"/>
      <c r="AT672" s="250"/>
      <c r="AU672" s="249"/>
      <c r="AV672" s="250"/>
      <c r="AW672" s="249"/>
      <c r="AX672" s="250"/>
      <c r="AY672" s="249"/>
      <c r="AZ672" s="250"/>
      <c r="BA672" s="249"/>
      <c r="BB672" s="250"/>
      <c r="BC672" s="249"/>
      <c r="BD672" s="250"/>
      <c r="BE672" s="249"/>
      <c r="BF672" s="250"/>
      <c r="BG672" s="249"/>
      <c r="BH672" s="250"/>
      <c r="BI672" s="249"/>
      <c r="BJ672" s="250"/>
      <c r="BK672" s="249"/>
    </row>
    <row r="673" spans="1:63" s="301" customFormat="1" ht="21" hidden="1" customHeight="1" x14ac:dyDescent="0.2">
      <c r="A673" s="245" t="e">
        <f t="shared" si="326"/>
        <v>#VALUE!</v>
      </c>
      <c r="B673" s="246"/>
      <c r="C673" s="247" t="str">
        <f t="shared" si="305"/>
        <v/>
      </c>
      <c r="D673" s="250" t="str">
        <f t="shared" ca="1" si="306"/>
        <v/>
      </c>
      <c r="E673" s="249" t="str">
        <f t="shared" si="323"/>
        <v/>
      </c>
      <c r="F673" s="250" t="str">
        <f t="shared" si="307"/>
        <v/>
      </c>
      <c r="G673" s="249" t="str">
        <f t="shared" si="324"/>
        <v/>
      </c>
      <c r="H673" s="250" t="str">
        <f t="shared" si="308"/>
        <v/>
      </c>
      <c r="I673" s="249" t="str">
        <f t="shared" si="325"/>
        <v/>
      </c>
      <c r="J673" s="250" t="str">
        <f t="shared" ca="1" si="309"/>
        <v/>
      </c>
      <c r="K673" s="249" t="str">
        <f t="shared" si="310"/>
        <v/>
      </c>
      <c r="L673" s="250" t="str">
        <f t="shared" ca="1" si="311"/>
        <v/>
      </c>
      <c r="M673" s="249" t="str">
        <f t="shared" si="312"/>
        <v/>
      </c>
      <c r="N673" s="250" t="str">
        <f t="shared" ca="1" si="313"/>
        <v/>
      </c>
      <c r="O673" s="249" t="str">
        <f t="shared" si="314"/>
        <v/>
      </c>
      <c r="P673" s="250" t="str">
        <f t="shared" ca="1" si="315"/>
        <v/>
      </c>
      <c r="Q673" s="249" t="str">
        <f t="shared" si="316"/>
        <v/>
      </c>
      <c r="R673" s="250" t="str">
        <f t="shared" ca="1" si="317"/>
        <v/>
      </c>
      <c r="S673" s="249" t="str">
        <f t="shared" si="318"/>
        <v/>
      </c>
      <c r="T673" s="250" t="str">
        <f t="shared" ca="1" si="319"/>
        <v/>
      </c>
      <c r="U673" s="249" t="str">
        <f t="shared" si="320"/>
        <v/>
      </c>
      <c r="V673" s="250" t="str">
        <f t="shared" ca="1" si="321"/>
        <v/>
      </c>
      <c r="W673" s="249" t="str">
        <f t="shared" si="322"/>
        <v/>
      </c>
      <c r="X673" s="250"/>
      <c r="Y673" s="249"/>
      <c r="Z673" s="250"/>
      <c r="AA673" s="249"/>
      <c r="AB673" s="250"/>
      <c r="AC673" s="249"/>
      <c r="AD673" s="250"/>
      <c r="AE673" s="249"/>
      <c r="AF673" s="250"/>
      <c r="AG673" s="249"/>
      <c r="AH673" s="250"/>
      <c r="AI673" s="249"/>
      <c r="AJ673" s="250"/>
      <c r="AK673" s="249"/>
      <c r="AL673" s="250"/>
      <c r="AM673" s="249"/>
      <c r="AN673" s="250"/>
      <c r="AO673" s="249"/>
      <c r="AP673" s="250"/>
      <c r="AQ673" s="249"/>
      <c r="AR673" s="250"/>
      <c r="AS673" s="249"/>
      <c r="AT673" s="250"/>
      <c r="AU673" s="249"/>
      <c r="AV673" s="250"/>
      <c r="AW673" s="249"/>
      <c r="AX673" s="250"/>
      <c r="AY673" s="249"/>
      <c r="AZ673" s="250"/>
      <c r="BA673" s="249"/>
      <c r="BB673" s="250"/>
      <c r="BC673" s="249"/>
      <c r="BD673" s="250"/>
      <c r="BE673" s="249"/>
      <c r="BF673" s="250"/>
      <c r="BG673" s="249"/>
      <c r="BH673" s="250"/>
      <c r="BI673" s="249"/>
      <c r="BJ673" s="250"/>
      <c r="BK673" s="249"/>
    </row>
    <row r="674" spans="1:63" s="301" customFormat="1" ht="21" hidden="1" customHeight="1" x14ac:dyDescent="0.2">
      <c r="A674" s="245" t="e">
        <f t="shared" si="326"/>
        <v>#VALUE!</v>
      </c>
      <c r="B674" s="246"/>
      <c r="C674" s="247" t="str">
        <f t="shared" si="305"/>
        <v/>
      </c>
      <c r="D674" s="250" t="str">
        <f t="shared" ca="1" si="306"/>
        <v/>
      </c>
      <c r="E674" s="249" t="str">
        <f t="shared" si="323"/>
        <v/>
      </c>
      <c r="F674" s="250" t="str">
        <f t="shared" si="307"/>
        <v/>
      </c>
      <c r="G674" s="249" t="str">
        <f t="shared" si="324"/>
        <v/>
      </c>
      <c r="H674" s="250" t="str">
        <f t="shared" si="308"/>
        <v/>
      </c>
      <c r="I674" s="249" t="str">
        <f t="shared" si="325"/>
        <v/>
      </c>
      <c r="J674" s="250" t="str">
        <f t="shared" ca="1" si="309"/>
        <v/>
      </c>
      <c r="K674" s="249" t="str">
        <f t="shared" si="310"/>
        <v/>
      </c>
      <c r="L674" s="250" t="str">
        <f t="shared" ca="1" si="311"/>
        <v/>
      </c>
      <c r="M674" s="249" t="str">
        <f t="shared" si="312"/>
        <v/>
      </c>
      <c r="N674" s="250" t="str">
        <f t="shared" ca="1" si="313"/>
        <v/>
      </c>
      <c r="O674" s="249" t="str">
        <f t="shared" si="314"/>
        <v/>
      </c>
      <c r="P674" s="250" t="str">
        <f t="shared" ca="1" si="315"/>
        <v/>
      </c>
      <c r="Q674" s="249" t="str">
        <f t="shared" si="316"/>
        <v/>
      </c>
      <c r="R674" s="250" t="str">
        <f t="shared" ca="1" si="317"/>
        <v/>
      </c>
      <c r="S674" s="249" t="str">
        <f t="shared" si="318"/>
        <v/>
      </c>
      <c r="T674" s="250" t="str">
        <f t="shared" ca="1" si="319"/>
        <v/>
      </c>
      <c r="U674" s="249" t="str">
        <f t="shared" si="320"/>
        <v/>
      </c>
      <c r="V674" s="250" t="str">
        <f t="shared" ca="1" si="321"/>
        <v/>
      </c>
      <c r="W674" s="249" t="str">
        <f t="shared" si="322"/>
        <v/>
      </c>
      <c r="X674" s="250"/>
      <c r="Y674" s="249"/>
      <c r="Z674" s="250"/>
      <c r="AA674" s="249"/>
      <c r="AB674" s="250"/>
      <c r="AC674" s="249"/>
      <c r="AD674" s="250"/>
      <c r="AE674" s="249"/>
      <c r="AF674" s="250"/>
      <c r="AG674" s="249"/>
      <c r="AH674" s="250"/>
      <c r="AI674" s="249"/>
      <c r="AJ674" s="250"/>
      <c r="AK674" s="249"/>
      <c r="AL674" s="250"/>
      <c r="AM674" s="249"/>
      <c r="AN674" s="250"/>
      <c r="AO674" s="249"/>
      <c r="AP674" s="250"/>
      <c r="AQ674" s="249"/>
      <c r="AR674" s="250"/>
      <c r="AS674" s="249"/>
      <c r="AT674" s="250"/>
      <c r="AU674" s="249"/>
      <c r="AV674" s="250"/>
      <c r="AW674" s="249"/>
      <c r="AX674" s="250"/>
      <c r="AY674" s="249"/>
      <c r="AZ674" s="250"/>
      <c r="BA674" s="249"/>
      <c r="BB674" s="250"/>
      <c r="BC674" s="249"/>
      <c r="BD674" s="250"/>
      <c r="BE674" s="249"/>
      <c r="BF674" s="250"/>
      <c r="BG674" s="249"/>
      <c r="BH674" s="250"/>
      <c r="BI674" s="249"/>
      <c r="BJ674" s="250"/>
      <c r="BK674" s="249"/>
    </row>
    <row r="675" spans="1:63" s="301" customFormat="1" ht="21" hidden="1" customHeight="1" x14ac:dyDescent="0.2">
      <c r="A675" s="245" t="e">
        <f t="shared" si="326"/>
        <v>#VALUE!</v>
      </c>
      <c r="B675" s="246"/>
      <c r="C675" s="247" t="str">
        <f t="shared" si="305"/>
        <v/>
      </c>
      <c r="D675" s="250" t="str">
        <f t="shared" ca="1" si="306"/>
        <v/>
      </c>
      <c r="E675" s="249" t="str">
        <f t="shared" si="323"/>
        <v/>
      </c>
      <c r="F675" s="250" t="str">
        <f t="shared" si="307"/>
        <v/>
      </c>
      <c r="G675" s="249" t="str">
        <f t="shared" si="324"/>
        <v/>
      </c>
      <c r="H675" s="250" t="str">
        <f t="shared" si="308"/>
        <v/>
      </c>
      <c r="I675" s="249" t="str">
        <f t="shared" si="325"/>
        <v/>
      </c>
      <c r="J675" s="250" t="str">
        <f t="shared" ca="1" si="309"/>
        <v/>
      </c>
      <c r="K675" s="249" t="str">
        <f t="shared" si="310"/>
        <v/>
      </c>
      <c r="L675" s="250" t="str">
        <f t="shared" ca="1" si="311"/>
        <v/>
      </c>
      <c r="M675" s="249" t="str">
        <f t="shared" si="312"/>
        <v/>
      </c>
      <c r="N675" s="250" t="str">
        <f t="shared" ca="1" si="313"/>
        <v/>
      </c>
      <c r="O675" s="249" t="str">
        <f t="shared" si="314"/>
        <v/>
      </c>
      <c r="P675" s="250" t="str">
        <f t="shared" ca="1" si="315"/>
        <v/>
      </c>
      <c r="Q675" s="249" t="str">
        <f t="shared" si="316"/>
        <v/>
      </c>
      <c r="R675" s="250" t="str">
        <f t="shared" ca="1" si="317"/>
        <v/>
      </c>
      <c r="S675" s="249" t="str">
        <f t="shared" si="318"/>
        <v/>
      </c>
      <c r="T675" s="250" t="str">
        <f t="shared" ca="1" si="319"/>
        <v/>
      </c>
      <c r="U675" s="249" t="str">
        <f t="shared" si="320"/>
        <v/>
      </c>
      <c r="V675" s="250" t="str">
        <f t="shared" ca="1" si="321"/>
        <v/>
      </c>
      <c r="W675" s="249" t="str">
        <f t="shared" si="322"/>
        <v/>
      </c>
      <c r="X675" s="250"/>
      <c r="Y675" s="249"/>
      <c r="Z675" s="250"/>
      <c r="AA675" s="249"/>
      <c r="AB675" s="250"/>
      <c r="AC675" s="249"/>
      <c r="AD675" s="250"/>
      <c r="AE675" s="249"/>
      <c r="AF675" s="250"/>
      <c r="AG675" s="249"/>
      <c r="AH675" s="250"/>
      <c r="AI675" s="249"/>
      <c r="AJ675" s="250"/>
      <c r="AK675" s="249"/>
      <c r="AL675" s="250"/>
      <c r="AM675" s="249"/>
      <c r="AN675" s="250"/>
      <c r="AO675" s="249"/>
      <c r="AP675" s="250"/>
      <c r="AQ675" s="249"/>
      <c r="AR675" s="250"/>
      <c r="AS675" s="249"/>
      <c r="AT675" s="250"/>
      <c r="AU675" s="249"/>
      <c r="AV675" s="250"/>
      <c r="AW675" s="249"/>
      <c r="AX675" s="250"/>
      <c r="AY675" s="249"/>
      <c r="AZ675" s="250"/>
      <c r="BA675" s="249"/>
      <c r="BB675" s="250"/>
      <c r="BC675" s="249"/>
      <c r="BD675" s="250"/>
      <c r="BE675" s="249"/>
      <c r="BF675" s="250"/>
      <c r="BG675" s="249"/>
      <c r="BH675" s="250"/>
      <c r="BI675" s="249"/>
      <c r="BJ675" s="250"/>
      <c r="BK675" s="249"/>
    </row>
    <row r="676" spans="1:63" s="301" customFormat="1" ht="21" hidden="1" customHeight="1" x14ac:dyDescent="0.2">
      <c r="A676" s="245" t="e">
        <f t="shared" si="326"/>
        <v>#VALUE!</v>
      </c>
      <c r="B676" s="246"/>
      <c r="C676" s="247" t="str">
        <f t="shared" si="305"/>
        <v/>
      </c>
      <c r="D676" s="250" t="str">
        <f t="shared" ca="1" si="306"/>
        <v/>
      </c>
      <c r="E676" s="249" t="str">
        <f t="shared" si="323"/>
        <v/>
      </c>
      <c r="F676" s="250" t="str">
        <f t="shared" si="307"/>
        <v/>
      </c>
      <c r="G676" s="249" t="str">
        <f t="shared" si="324"/>
        <v/>
      </c>
      <c r="H676" s="250" t="str">
        <f t="shared" si="308"/>
        <v/>
      </c>
      <c r="I676" s="249" t="str">
        <f t="shared" si="325"/>
        <v/>
      </c>
      <c r="J676" s="250" t="str">
        <f t="shared" ca="1" si="309"/>
        <v/>
      </c>
      <c r="K676" s="249" t="str">
        <f t="shared" si="310"/>
        <v/>
      </c>
      <c r="L676" s="250" t="str">
        <f t="shared" ca="1" si="311"/>
        <v/>
      </c>
      <c r="M676" s="249" t="str">
        <f t="shared" si="312"/>
        <v/>
      </c>
      <c r="N676" s="250" t="str">
        <f t="shared" ca="1" si="313"/>
        <v/>
      </c>
      <c r="O676" s="249" t="str">
        <f t="shared" si="314"/>
        <v/>
      </c>
      <c r="P676" s="250" t="str">
        <f t="shared" ca="1" si="315"/>
        <v/>
      </c>
      <c r="Q676" s="249" t="str">
        <f t="shared" si="316"/>
        <v/>
      </c>
      <c r="R676" s="250" t="str">
        <f t="shared" ca="1" si="317"/>
        <v/>
      </c>
      <c r="S676" s="249" t="str">
        <f t="shared" si="318"/>
        <v/>
      </c>
      <c r="T676" s="250" t="str">
        <f t="shared" ca="1" si="319"/>
        <v/>
      </c>
      <c r="U676" s="249" t="str">
        <f t="shared" si="320"/>
        <v/>
      </c>
      <c r="V676" s="250" t="str">
        <f t="shared" ca="1" si="321"/>
        <v/>
      </c>
      <c r="W676" s="249" t="str">
        <f t="shared" si="322"/>
        <v/>
      </c>
      <c r="X676" s="250"/>
      <c r="Y676" s="249"/>
      <c r="Z676" s="250"/>
      <c r="AA676" s="249"/>
      <c r="AB676" s="250"/>
      <c r="AC676" s="249"/>
      <c r="AD676" s="250"/>
      <c r="AE676" s="249"/>
      <c r="AF676" s="250"/>
      <c r="AG676" s="249"/>
      <c r="AH676" s="250"/>
      <c r="AI676" s="249"/>
      <c r="AJ676" s="250"/>
      <c r="AK676" s="249"/>
      <c r="AL676" s="250"/>
      <c r="AM676" s="249"/>
      <c r="AN676" s="250"/>
      <c r="AO676" s="249"/>
      <c r="AP676" s="250"/>
      <c r="AQ676" s="249"/>
      <c r="AR676" s="250"/>
      <c r="AS676" s="249"/>
      <c r="AT676" s="250"/>
      <c r="AU676" s="249"/>
      <c r="AV676" s="250"/>
      <c r="AW676" s="249"/>
      <c r="AX676" s="250"/>
      <c r="AY676" s="249"/>
      <c r="AZ676" s="250"/>
      <c r="BA676" s="249"/>
      <c r="BB676" s="250"/>
      <c r="BC676" s="249"/>
      <c r="BD676" s="250"/>
      <c r="BE676" s="249"/>
      <c r="BF676" s="250"/>
      <c r="BG676" s="249"/>
      <c r="BH676" s="250"/>
      <c r="BI676" s="249"/>
      <c r="BJ676" s="250"/>
      <c r="BK676" s="249"/>
    </row>
    <row r="677" spans="1:63" s="301" customFormat="1" ht="21" hidden="1" customHeight="1" x14ac:dyDescent="0.2">
      <c r="A677" s="245" t="e">
        <f t="shared" si="326"/>
        <v>#VALUE!</v>
      </c>
      <c r="B677" s="246"/>
      <c r="C677" s="247" t="str">
        <f t="shared" si="305"/>
        <v/>
      </c>
      <c r="D677" s="250" t="str">
        <f t="shared" ca="1" si="306"/>
        <v/>
      </c>
      <c r="E677" s="249" t="str">
        <f t="shared" si="323"/>
        <v/>
      </c>
      <c r="F677" s="250" t="str">
        <f t="shared" si="307"/>
        <v/>
      </c>
      <c r="G677" s="249" t="str">
        <f t="shared" si="324"/>
        <v/>
      </c>
      <c r="H677" s="250" t="str">
        <f t="shared" si="308"/>
        <v/>
      </c>
      <c r="I677" s="249" t="str">
        <f t="shared" si="325"/>
        <v/>
      </c>
      <c r="J677" s="250" t="str">
        <f t="shared" ca="1" si="309"/>
        <v/>
      </c>
      <c r="K677" s="249" t="str">
        <f t="shared" si="310"/>
        <v/>
      </c>
      <c r="L677" s="250" t="str">
        <f t="shared" ca="1" si="311"/>
        <v/>
      </c>
      <c r="M677" s="249" t="str">
        <f t="shared" si="312"/>
        <v/>
      </c>
      <c r="N677" s="250" t="str">
        <f t="shared" ca="1" si="313"/>
        <v/>
      </c>
      <c r="O677" s="249" t="str">
        <f t="shared" si="314"/>
        <v/>
      </c>
      <c r="P677" s="250" t="str">
        <f t="shared" ca="1" si="315"/>
        <v/>
      </c>
      <c r="Q677" s="249" t="str">
        <f t="shared" si="316"/>
        <v/>
      </c>
      <c r="R677" s="250" t="str">
        <f t="shared" ca="1" si="317"/>
        <v/>
      </c>
      <c r="S677" s="249" t="str">
        <f t="shared" si="318"/>
        <v/>
      </c>
      <c r="T677" s="250" t="str">
        <f t="shared" ca="1" si="319"/>
        <v/>
      </c>
      <c r="U677" s="249" t="str">
        <f t="shared" si="320"/>
        <v/>
      </c>
      <c r="V677" s="250" t="str">
        <f t="shared" ca="1" si="321"/>
        <v/>
      </c>
      <c r="W677" s="249" t="str">
        <f t="shared" si="322"/>
        <v/>
      </c>
      <c r="X677" s="250"/>
      <c r="Y677" s="249"/>
      <c r="Z677" s="250"/>
      <c r="AA677" s="249"/>
      <c r="AB677" s="250"/>
      <c r="AC677" s="249"/>
      <c r="AD677" s="250"/>
      <c r="AE677" s="249"/>
      <c r="AF677" s="250"/>
      <c r="AG677" s="249"/>
      <c r="AH677" s="250"/>
      <c r="AI677" s="249"/>
      <c r="AJ677" s="250"/>
      <c r="AK677" s="249"/>
      <c r="AL677" s="250"/>
      <c r="AM677" s="249"/>
      <c r="AN677" s="250"/>
      <c r="AO677" s="249"/>
      <c r="AP677" s="250"/>
      <c r="AQ677" s="249"/>
      <c r="AR677" s="250"/>
      <c r="AS677" s="249"/>
      <c r="AT677" s="250"/>
      <c r="AU677" s="249"/>
      <c r="AV677" s="250"/>
      <c r="AW677" s="249"/>
      <c r="AX677" s="250"/>
      <c r="AY677" s="249"/>
      <c r="AZ677" s="250"/>
      <c r="BA677" s="249"/>
      <c r="BB677" s="250"/>
      <c r="BC677" s="249"/>
      <c r="BD677" s="250"/>
      <c r="BE677" s="249"/>
      <c r="BF677" s="250"/>
      <c r="BG677" s="249"/>
      <c r="BH677" s="250"/>
      <c r="BI677" s="249"/>
      <c r="BJ677" s="250"/>
      <c r="BK677" s="249"/>
    </row>
    <row r="678" spans="1:63" s="301" customFormat="1" ht="21" hidden="1" customHeight="1" x14ac:dyDescent="0.2">
      <c r="A678" s="245" t="e">
        <f t="shared" si="326"/>
        <v>#VALUE!</v>
      </c>
      <c r="B678" s="246"/>
      <c r="C678" s="247" t="str">
        <f t="shared" si="305"/>
        <v/>
      </c>
      <c r="D678" s="250" t="str">
        <f t="shared" ca="1" si="306"/>
        <v/>
      </c>
      <c r="E678" s="249" t="str">
        <f t="shared" si="323"/>
        <v/>
      </c>
      <c r="F678" s="250" t="str">
        <f t="shared" si="307"/>
        <v/>
      </c>
      <c r="G678" s="249" t="str">
        <f t="shared" si="324"/>
        <v/>
      </c>
      <c r="H678" s="250" t="str">
        <f t="shared" si="308"/>
        <v/>
      </c>
      <c r="I678" s="249" t="str">
        <f t="shared" si="325"/>
        <v/>
      </c>
      <c r="J678" s="250" t="str">
        <f t="shared" ca="1" si="309"/>
        <v/>
      </c>
      <c r="K678" s="249" t="str">
        <f t="shared" si="310"/>
        <v/>
      </c>
      <c r="L678" s="250" t="str">
        <f t="shared" ca="1" si="311"/>
        <v/>
      </c>
      <c r="M678" s="249" t="str">
        <f t="shared" si="312"/>
        <v/>
      </c>
      <c r="N678" s="250" t="str">
        <f t="shared" ca="1" si="313"/>
        <v/>
      </c>
      <c r="O678" s="249" t="str">
        <f t="shared" si="314"/>
        <v/>
      </c>
      <c r="P678" s="250" t="str">
        <f t="shared" ca="1" si="315"/>
        <v/>
      </c>
      <c r="Q678" s="249" t="str">
        <f t="shared" si="316"/>
        <v/>
      </c>
      <c r="R678" s="250" t="str">
        <f t="shared" ca="1" si="317"/>
        <v/>
      </c>
      <c r="S678" s="249" t="str">
        <f t="shared" si="318"/>
        <v/>
      </c>
      <c r="T678" s="250" t="str">
        <f t="shared" ca="1" si="319"/>
        <v/>
      </c>
      <c r="U678" s="249" t="str">
        <f t="shared" si="320"/>
        <v/>
      </c>
      <c r="V678" s="250" t="str">
        <f t="shared" ca="1" si="321"/>
        <v/>
      </c>
      <c r="W678" s="249" t="str">
        <f t="shared" si="322"/>
        <v/>
      </c>
      <c r="X678" s="250"/>
      <c r="Y678" s="249"/>
      <c r="Z678" s="250"/>
      <c r="AA678" s="249"/>
      <c r="AB678" s="250"/>
      <c r="AC678" s="249"/>
      <c r="AD678" s="250"/>
      <c r="AE678" s="249"/>
      <c r="AF678" s="250"/>
      <c r="AG678" s="249"/>
      <c r="AH678" s="250"/>
      <c r="AI678" s="249"/>
      <c r="AJ678" s="250"/>
      <c r="AK678" s="249"/>
      <c r="AL678" s="250"/>
      <c r="AM678" s="249"/>
      <c r="AN678" s="250"/>
      <c r="AO678" s="249"/>
      <c r="AP678" s="250"/>
      <c r="AQ678" s="249"/>
      <c r="AR678" s="250"/>
      <c r="AS678" s="249"/>
      <c r="AT678" s="250"/>
      <c r="AU678" s="249"/>
      <c r="AV678" s="250"/>
      <c r="AW678" s="249"/>
      <c r="AX678" s="250"/>
      <c r="AY678" s="249"/>
      <c r="AZ678" s="250"/>
      <c r="BA678" s="249"/>
      <c r="BB678" s="250"/>
      <c r="BC678" s="249"/>
      <c r="BD678" s="250"/>
      <c r="BE678" s="249"/>
      <c r="BF678" s="250"/>
      <c r="BG678" s="249"/>
      <c r="BH678" s="250"/>
      <c r="BI678" s="249"/>
      <c r="BJ678" s="250"/>
      <c r="BK678" s="249"/>
    </row>
    <row r="679" spans="1:63" s="301" customFormat="1" ht="21" hidden="1" customHeight="1" x14ac:dyDescent="0.2">
      <c r="A679" s="245" t="e">
        <f t="shared" si="326"/>
        <v>#VALUE!</v>
      </c>
      <c r="B679" s="246"/>
      <c r="C679" s="247" t="str">
        <f t="shared" si="305"/>
        <v/>
      </c>
      <c r="D679" s="250" t="str">
        <f t="shared" ca="1" si="306"/>
        <v/>
      </c>
      <c r="E679" s="249" t="str">
        <f t="shared" si="323"/>
        <v/>
      </c>
      <c r="F679" s="250" t="str">
        <f t="shared" si="307"/>
        <v/>
      </c>
      <c r="G679" s="249" t="str">
        <f t="shared" si="324"/>
        <v/>
      </c>
      <c r="H679" s="250" t="str">
        <f t="shared" si="308"/>
        <v/>
      </c>
      <c r="I679" s="249" t="str">
        <f t="shared" si="325"/>
        <v/>
      </c>
      <c r="J679" s="250" t="str">
        <f t="shared" ca="1" si="309"/>
        <v/>
      </c>
      <c r="K679" s="249" t="str">
        <f t="shared" si="310"/>
        <v/>
      </c>
      <c r="L679" s="250" t="str">
        <f t="shared" ca="1" si="311"/>
        <v/>
      </c>
      <c r="M679" s="249" t="str">
        <f t="shared" si="312"/>
        <v/>
      </c>
      <c r="N679" s="250" t="str">
        <f t="shared" ca="1" si="313"/>
        <v/>
      </c>
      <c r="O679" s="249" t="str">
        <f t="shared" si="314"/>
        <v/>
      </c>
      <c r="P679" s="250" t="str">
        <f t="shared" ca="1" si="315"/>
        <v/>
      </c>
      <c r="Q679" s="249" t="str">
        <f t="shared" si="316"/>
        <v/>
      </c>
      <c r="R679" s="250" t="str">
        <f t="shared" ca="1" si="317"/>
        <v/>
      </c>
      <c r="S679" s="249" t="str">
        <f t="shared" si="318"/>
        <v/>
      </c>
      <c r="T679" s="250" t="str">
        <f t="shared" ca="1" si="319"/>
        <v/>
      </c>
      <c r="U679" s="249" t="str">
        <f t="shared" si="320"/>
        <v/>
      </c>
      <c r="V679" s="250" t="str">
        <f t="shared" ca="1" si="321"/>
        <v/>
      </c>
      <c r="W679" s="249" t="str">
        <f t="shared" si="322"/>
        <v/>
      </c>
      <c r="X679" s="250"/>
      <c r="Y679" s="249"/>
      <c r="Z679" s="250"/>
      <c r="AA679" s="249"/>
      <c r="AB679" s="250"/>
      <c r="AC679" s="249"/>
      <c r="AD679" s="250"/>
      <c r="AE679" s="249"/>
      <c r="AF679" s="250"/>
      <c r="AG679" s="249"/>
      <c r="AH679" s="250"/>
      <c r="AI679" s="249"/>
      <c r="AJ679" s="250"/>
      <c r="AK679" s="249"/>
      <c r="AL679" s="250"/>
      <c r="AM679" s="249"/>
      <c r="AN679" s="250"/>
      <c r="AO679" s="249"/>
      <c r="AP679" s="250"/>
      <c r="AQ679" s="249"/>
      <c r="AR679" s="250"/>
      <c r="AS679" s="249"/>
      <c r="AT679" s="250"/>
      <c r="AU679" s="249"/>
      <c r="AV679" s="250"/>
      <c r="AW679" s="249"/>
      <c r="AX679" s="250"/>
      <c r="AY679" s="249"/>
      <c r="AZ679" s="250"/>
      <c r="BA679" s="249"/>
      <c r="BB679" s="250"/>
      <c r="BC679" s="249"/>
      <c r="BD679" s="250"/>
      <c r="BE679" s="249"/>
      <c r="BF679" s="250"/>
      <c r="BG679" s="249"/>
      <c r="BH679" s="250"/>
      <c r="BI679" s="249"/>
      <c r="BJ679" s="250"/>
      <c r="BK679" s="249"/>
    </row>
    <row r="680" spans="1:63" s="301" customFormat="1" ht="21" hidden="1" customHeight="1" x14ac:dyDescent="0.2">
      <c r="A680" s="245" t="e">
        <f t="shared" si="326"/>
        <v>#VALUE!</v>
      </c>
      <c r="B680" s="246"/>
      <c r="C680" s="247" t="str">
        <f t="shared" si="305"/>
        <v/>
      </c>
      <c r="D680" s="250" t="str">
        <f t="shared" ca="1" si="306"/>
        <v/>
      </c>
      <c r="E680" s="249" t="str">
        <f t="shared" si="323"/>
        <v/>
      </c>
      <c r="F680" s="250" t="str">
        <f t="shared" si="307"/>
        <v/>
      </c>
      <c r="G680" s="249" t="str">
        <f t="shared" si="324"/>
        <v/>
      </c>
      <c r="H680" s="250" t="str">
        <f t="shared" si="308"/>
        <v/>
      </c>
      <c r="I680" s="249" t="str">
        <f t="shared" si="325"/>
        <v/>
      </c>
      <c r="J680" s="250" t="str">
        <f t="shared" ca="1" si="309"/>
        <v/>
      </c>
      <c r="K680" s="249" t="str">
        <f t="shared" si="310"/>
        <v/>
      </c>
      <c r="L680" s="250" t="str">
        <f t="shared" ca="1" si="311"/>
        <v/>
      </c>
      <c r="M680" s="249" t="str">
        <f t="shared" si="312"/>
        <v/>
      </c>
      <c r="N680" s="250" t="str">
        <f t="shared" ca="1" si="313"/>
        <v/>
      </c>
      <c r="O680" s="249" t="str">
        <f t="shared" si="314"/>
        <v/>
      </c>
      <c r="P680" s="250" t="str">
        <f t="shared" ca="1" si="315"/>
        <v/>
      </c>
      <c r="Q680" s="249" t="str">
        <f t="shared" si="316"/>
        <v/>
      </c>
      <c r="R680" s="250" t="str">
        <f t="shared" ca="1" si="317"/>
        <v/>
      </c>
      <c r="S680" s="249" t="str">
        <f t="shared" si="318"/>
        <v/>
      </c>
      <c r="T680" s="250" t="str">
        <f t="shared" ca="1" si="319"/>
        <v/>
      </c>
      <c r="U680" s="249" t="str">
        <f t="shared" si="320"/>
        <v/>
      </c>
      <c r="V680" s="250" t="str">
        <f t="shared" ca="1" si="321"/>
        <v/>
      </c>
      <c r="W680" s="249" t="str">
        <f t="shared" si="322"/>
        <v/>
      </c>
      <c r="X680" s="250"/>
      <c r="Y680" s="249"/>
      <c r="Z680" s="250"/>
      <c r="AA680" s="249"/>
      <c r="AB680" s="250"/>
      <c r="AC680" s="249"/>
      <c r="AD680" s="250"/>
      <c r="AE680" s="249"/>
      <c r="AF680" s="250"/>
      <c r="AG680" s="249"/>
      <c r="AH680" s="250"/>
      <c r="AI680" s="249"/>
      <c r="AJ680" s="250"/>
      <c r="AK680" s="249"/>
      <c r="AL680" s="250"/>
      <c r="AM680" s="249"/>
      <c r="AN680" s="250"/>
      <c r="AO680" s="249"/>
      <c r="AP680" s="250"/>
      <c r="AQ680" s="249"/>
      <c r="AR680" s="250"/>
      <c r="AS680" s="249"/>
      <c r="AT680" s="250"/>
      <c r="AU680" s="249"/>
      <c r="AV680" s="250"/>
      <c r="AW680" s="249"/>
      <c r="AX680" s="250"/>
      <c r="AY680" s="249"/>
      <c r="AZ680" s="250"/>
      <c r="BA680" s="249"/>
      <c r="BB680" s="250"/>
      <c r="BC680" s="249"/>
      <c r="BD680" s="250"/>
      <c r="BE680" s="249"/>
      <c r="BF680" s="250"/>
      <c r="BG680" s="249"/>
      <c r="BH680" s="250"/>
      <c r="BI680" s="249"/>
      <c r="BJ680" s="250"/>
      <c r="BK680" s="249"/>
    </row>
    <row r="681" spans="1:63" s="301" customFormat="1" ht="21" hidden="1" customHeight="1" x14ac:dyDescent="0.2">
      <c r="A681" s="245" t="e">
        <f t="shared" si="326"/>
        <v>#VALUE!</v>
      </c>
      <c r="B681" s="246"/>
      <c r="C681" s="247" t="str">
        <f t="shared" si="305"/>
        <v/>
      </c>
      <c r="D681" s="250" t="str">
        <f t="shared" ca="1" si="306"/>
        <v/>
      </c>
      <c r="E681" s="249" t="str">
        <f t="shared" si="323"/>
        <v/>
      </c>
      <c r="F681" s="250" t="str">
        <f t="shared" si="307"/>
        <v/>
      </c>
      <c r="G681" s="249" t="str">
        <f t="shared" si="324"/>
        <v/>
      </c>
      <c r="H681" s="250" t="str">
        <f t="shared" si="308"/>
        <v/>
      </c>
      <c r="I681" s="249" t="str">
        <f t="shared" si="325"/>
        <v/>
      </c>
      <c r="J681" s="250" t="str">
        <f t="shared" ca="1" si="309"/>
        <v/>
      </c>
      <c r="K681" s="249" t="str">
        <f t="shared" si="310"/>
        <v/>
      </c>
      <c r="L681" s="250" t="str">
        <f t="shared" ca="1" si="311"/>
        <v/>
      </c>
      <c r="M681" s="249" t="str">
        <f t="shared" si="312"/>
        <v/>
      </c>
      <c r="N681" s="250" t="str">
        <f t="shared" ca="1" si="313"/>
        <v/>
      </c>
      <c r="O681" s="249" t="str">
        <f t="shared" si="314"/>
        <v/>
      </c>
      <c r="P681" s="250" t="str">
        <f t="shared" ca="1" si="315"/>
        <v/>
      </c>
      <c r="Q681" s="249" t="str">
        <f t="shared" si="316"/>
        <v/>
      </c>
      <c r="R681" s="250" t="str">
        <f t="shared" ca="1" si="317"/>
        <v/>
      </c>
      <c r="S681" s="249" t="str">
        <f t="shared" si="318"/>
        <v/>
      </c>
      <c r="T681" s="250" t="str">
        <f t="shared" ca="1" si="319"/>
        <v/>
      </c>
      <c r="U681" s="249" t="str">
        <f t="shared" si="320"/>
        <v/>
      </c>
      <c r="V681" s="250" t="str">
        <f t="shared" ca="1" si="321"/>
        <v/>
      </c>
      <c r="W681" s="249" t="str">
        <f t="shared" si="322"/>
        <v/>
      </c>
      <c r="X681" s="250"/>
      <c r="Y681" s="249"/>
      <c r="Z681" s="250"/>
      <c r="AA681" s="249"/>
      <c r="AB681" s="250"/>
      <c r="AC681" s="249"/>
      <c r="AD681" s="250"/>
      <c r="AE681" s="249"/>
      <c r="AF681" s="250"/>
      <c r="AG681" s="249"/>
      <c r="AH681" s="250"/>
      <c r="AI681" s="249"/>
      <c r="AJ681" s="250"/>
      <c r="AK681" s="249"/>
      <c r="AL681" s="250"/>
      <c r="AM681" s="249"/>
      <c r="AN681" s="250"/>
      <c r="AO681" s="249"/>
      <c r="AP681" s="250"/>
      <c r="AQ681" s="249"/>
      <c r="AR681" s="250"/>
      <c r="AS681" s="249"/>
      <c r="AT681" s="250"/>
      <c r="AU681" s="249"/>
      <c r="AV681" s="250"/>
      <c r="AW681" s="249"/>
      <c r="AX681" s="250"/>
      <c r="AY681" s="249"/>
      <c r="AZ681" s="250"/>
      <c r="BA681" s="249"/>
      <c r="BB681" s="250"/>
      <c r="BC681" s="249"/>
      <c r="BD681" s="250"/>
      <c r="BE681" s="249"/>
      <c r="BF681" s="250"/>
      <c r="BG681" s="249"/>
      <c r="BH681" s="250"/>
      <c r="BI681" s="249"/>
      <c r="BJ681" s="250"/>
      <c r="BK681" s="249"/>
    </row>
    <row r="682" spans="1:63" s="301" customFormat="1" ht="21" hidden="1" customHeight="1" x14ac:dyDescent="0.2">
      <c r="A682" s="245" t="e">
        <f t="shared" si="326"/>
        <v>#VALUE!</v>
      </c>
      <c r="B682" s="246"/>
      <c r="C682" s="247" t="str">
        <f t="shared" si="305"/>
        <v/>
      </c>
      <c r="D682" s="250" t="str">
        <f t="shared" ca="1" si="306"/>
        <v/>
      </c>
      <c r="E682" s="249" t="str">
        <f t="shared" si="323"/>
        <v/>
      </c>
      <c r="F682" s="250" t="str">
        <f t="shared" si="307"/>
        <v/>
      </c>
      <c r="G682" s="249" t="str">
        <f t="shared" si="324"/>
        <v/>
      </c>
      <c r="H682" s="250" t="str">
        <f t="shared" si="308"/>
        <v/>
      </c>
      <c r="I682" s="249" t="str">
        <f t="shared" si="325"/>
        <v/>
      </c>
      <c r="J682" s="250" t="str">
        <f t="shared" ca="1" si="309"/>
        <v/>
      </c>
      <c r="K682" s="249" t="str">
        <f t="shared" si="310"/>
        <v/>
      </c>
      <c r="L682" s="250" t="str">
        <f t="shared" ca="1" si="311"/>
        <v/>
      </c>
      <c r="M682" s="249" t="str">
        <f t="shared" si="312"/>
        <v/>
      </c>
      <c r="N682" s="250" t="str">
        <f t="shared" ca="1" si="313"/>
        <v/>
      </c>
      <c r="O682" s="249" t="str">
        <f t="shared" si="314"/>
        <v/>
      </c>
      <c r="P682" s="250" t="str">
        <f t="shared" ca="1" si="315"/>
        <v/>
      </c>
      <c r="Q682" s="249" t="str">
        <f t="shared" si="316"/>
        <v/>
      </c>
      <c r="R682" s="250" t="str">
        <f t="shared" ca="1" si="317"/>
        <v/>
      </c>
      <c r="S682" s="249" t="str">
        <f t="shared" si="318"/>
        <v/>
      </c>
      <c r="T682" s="250" t="str">
        <f t="shared" ca="1" si="319"/>
        <v/>
      </c>
      <c r="U682" s="249" t="str">
        <f t="shared" si="320"/>
        <v/>
      </c>
      <c r="V682" s="250" t="str">
        <f t="shared" ca="1" si="321"/>
        <v/>
      </c>
      <c r="W682" s="249" t="str">
        <f t="shared" si="322"/>
        <v/>
      </c>
      <c r="X682" s="250"/>
      <c r="Y682" s="249"/>
      <c r="Z682" s="250"/>
      <c r="AA682" s="249"/>
      <c r="AB682" s="250"/>
      <c r="AC682" s="249"/>
      <c r="AD682" s="250"/>
      <c r="AE682" s="249"/>
      <c r="AF682" s="250"/>
      <c r="AG682" s="249"/>
      <c r="AH682" s="250"/>
      <c r="AI682" s="249"/>
      <c r="AJ682" s="250"/>
      <c r="AK682" s="249"/>
      <c r="AL682" s="250"/>
      <c r="AM682" s="249"/>
      <c r="AN682" s="250"/>
      <c r="AO682" s="249"/>
      <c r="AP682" s="250"/>
      <c r="AQ682" s="249"/>
      <c r="AR682" s="250"/>
      <c r="AS682" s="249"/>
      <c r="AT682" s="250"/>
      <c r="AU682" s="249"/>
      <c r="AV682" s="250"/>
      <c r="AW682" s="249"/>
      <c r="AX682" s="250"/>
      <c r="AY682" s="249"/>
      <c r="AZ682" s="250"/>
      <c r="BA682" s="249"/>
      <c r="BB682" s="250"/>
      <c r="BC682" s="249"/>
      <c r="BD682" s="250"/>
      <c r="BE682" s="249"/>
      <c r="BF682" s="250"/>
      <c r="BG682" s="249"/>
      <c r="BH682" s="250"/>
      <c r="BI682" s="249"/>
      <c r="BJ682" s="250"/>
      <c r="BK682" s="249"/>
    </row>
    <row r="683" spans="1:63" s="301" customFormat="1" ht="21" hidden="1" customHeight="1" x14ac:dyDescent="0.2">
      <c r="A683" s="245" t="e">
        <f t="shared" si="326"/>
        <v>#VALUE!</v>
      </c>
      <c r="B683" s="246"/>
      <c r="C683" s="247" t="str">
        <f t="shared" si="305"/>
        <v/>
      </c>
      <c r="D683" s="250" t="str">
        <f t="shared" ca="1" si="306"/>
        <v/>
      </c>
      <c r="E683" s="249" t="str">
        <f t="shared" si="323"/>
        <v/>
      </c>
      <c r="F683" s="250" t="str">
        <f t="shared" si="307"/>
        <v/>
      </c>
      <c r="G683" s="249" t="str">
        <f t="shared" si="324"/>
        <v/>
      </c>
      <c r="H683" s="250" t="str">
        <f t="shared" si="308"/>
        <v/>
      </c>
      <c r="I683" s="249" t="str">
        <f t="shared" si="325"/>
        <v/>
      </c>
      <c r="J683" s="250" t="str">
        <f t="shared" ca="1" si="309"/>
        <v/>
      </c>
      <c r="K683" s="249" t="str">
        <f t="shared" si="310"/>
        <v/>
      </c>
      <c r="L683" s="250" t="str">
        <f t="shared" ca="1" si="311"/>
        <v/>
      </c>
      <c r="M683" s="249" t="str">
        <f t="shared" si="312"/>
        <v/>
      </c>
      <c r="N683" s="250" t="str">
        <f t="shared" ca="1" si="313"/>
        <v/>
      </c>
      <c r="O683" s="249" t="str">
        <f t="shared" si="314"/>
        <v/>
      </c>
      <c r="P683" s="250" t="str">
        <f t="shared" ca="1" si="315"/>
        <v/>
      </c>
      <c r="Q683" s="249" t="str">
        <f t="shared" si="316"/>
        <v/>
      </c>
      <c r="R683" s="250" t="str">
        <f t="shared" ca="1" si="317"/>
        <v/>
      </c>
      <c r="S683" s="249" t="str">
        <f t="shared" si="318"/>
        <v/>
      </c>
      <c r="T683" s="250" t="str">
        <f t="shared" ca="1" si="319"/>
        <v/>
      </c>
      <c r="U683" s="249" t="str">
        <f t="shared" si="320"/>
        <v/>
      </c>
      <c r="V683" s="250" t="str">
        <f t="shared" ca="1" si="321"/>
        <v/>
      </c>
      <c r="W683" s="249" t="str">
        <f t="shared" si="322"/>
        <v/>
      </c>
      <c r="X683" s="250"/>
      <c r="Y683" s="249"/>
      <c r="Z683" s="250"/>
      <c r="AA683" s="249"/>
      <c r="AB683" s="250"/>
      <c r="AC683" s="249"/>
      <c r="AD683" s="250"/>
      <c r="AE683" s="249"/>
      <c r="AF683" s="250"/>
      <c r="AG683" s="249"/>
      <c r="AH683" s="250"/>
      <c r="AI683" s="249"/>
      <c r="AJ683" s="250"/>
      <c r="AK683" s="249"/>
      <c r="AL683" s="250"/>
      <c r="AM683" s="249"/>
      <c r="AN683" s="250"/>
      <c r="AO683" s="249"/>
      <c r="AP683" s="250"/>
      <c r="AQ683" s="249"/>
      <c r="AR683" s="250"/>
      <c r="AS683" s="249"/>
      <c r="AT683" s="250"/>
      <c r="AU683" s="249"/>
      <c r="AV683" s="250"/>
      <c r="AW683" s="249"/>
      <c r="AX683" s="250"/>
      <c r="AY683" s="249"/>
      <c r="AZ683" s="250"/>
      <c r="BA683" s="249"/>
      <c r="BB683" s="250"/>
      <c r="BC683" s="249"/>
      <c r="BD683" s="250"/>
      <c r="BE683" s="249"/>
      <c r="BF683" s="250"/>
      <c r="BG683" s="249"/>
      <c r="BH683" s="250"/>
      <c r="BI683" s="249"/>
      <c r="BJ683" s="250"/>
      <c r="BK683" s="249"/>
    </row>
    <row r="684" spans="1:63" s="301" customFormat="1" ht="21" hidden="1" customHeight="1" x14ac:dyDescent="0.2">
      <c r="A684" s="245" t="e">
        <f t="shared" si="326"/>
        <v>#VALUE!</v>
      </c>
      <c r="B684" s="246"/>
      <c r="C684" s="247" t="str">
        <f t="shared" si="305"/>
        <v/>
      </c>
      <c r="D684" s="250" t="str">
        <f t="shared" ca="1" si="306"/>
        <v/>
      </c>
      <c r="E684" s="249" t="str">
        <f t="shared" si="323"/>
        <v/>
      </c>
      <c r="F684" s="250" t="str">
        <f t="shared" si="307"/>
        <v/>
      </c>
      <c r="G684" s="249" t="str">
        <f t="shared" si="324"/>
        <v/>
      </c>
      <c r="H684" s="250" t="str">
        <f t="shared" si="308"/>
        <v/>
      </c>
      <c r="I684" s="249" t="str">
        <f t="shared" si="325"/>
        <v/>
      </c>
      <c r="J684" s="250" t="str">
        <f t="shared" ca="1" si="309"/>
        <v/>
      </c>
      <c r="K684" s="249" t="str">
        <f t="shared" si="310"/>
        <v/>
      </c>
      <c r="L684" s="250" t="str">
        <f t="shared" ca="1" si="311"/>
        <v/>
      </c>
      <c r="M684" s="249" t="str">
        <f t="shared" si="312"/>
        <v/>
      </c>
      <c r="N684" s="250" t="str">
        <f t="shared" ca="1" si="313"/>
        <v/>
      </c>
      <c r="O684" s="249" t="str">
        <f t="shared" si="314"/>
        <v/>
      </c>
      <c r="P684" s="250" t="str">
        <f t="shared" ca="1" si="315"/>
        <v/>
      </c>
      <c r="Q684" s="249" t="str">
        <f t="shared" si="316"/>
        <v/>
      </c>
      <c r="R684" s="250" t="str">
        <f t="shared" ca="1" si="317"/>
        <v/>
      </c>
      <c r="S684" s="249" t="str">
        <f t="shared" si="318"/>
        <v/>
      </c>
      <c r="T684" s="250" t="str">
        <f t="shared" ca="1" si="319"/>
        <v/>
      </c>
      <c r="U684" s="249" t="str">
        <f t="shared" si="320"/>
        <v/>
      </c>
      <c r="V684" s="250" t="str">
        <f t="shared" ca="1" si="321"/>
        <v/>
      </c>
      <c r="W684" s="249" t="str">
        <f t="shared" si="322"/>
        <v/>
      </c>
      <c r="X684" s="250"/>
      <c r="Y684" s="249"/>
      <c r="Z684" s="250"/>
      <c r="AA684" s="249"/>
      <c r="AB684" s="250"/>
      <c r="AC684" s="249"/>
      <c r="AD684" s="250"/>
      <c r="AE684" s="249"/>
      <c r="AF684" s="250"/>
      <c r="AG684" s="249"/>
      <c r="AH684" s="250"/>
      <c r="AI684" s="249"/>
      <c r="AJ684" s="250"/>
      <c r="AK684" s="249"/>
      <c r="AL684" s="250"/>
      <c r="AM684" s="249"/>
      <c r="AN684" s="250"/>
      <c r="AO684" s="249"/>
      <c r="AP684" s="250"/>
      <c r="AQ684" s="249"/>
      <c r="AR684" s="250"/>
      <c r="AS684" s="249"/>
      <c r="AT684" s="250"/>
      <c r="AU684" s="249"/>
      <c r="AV684" s="250"/>
      <c r="AW684" s="249"/>
      <c r="AX684" s="250"/>
      <c r="AY684" s="249"/>
      <c r="AZ684" s="250"/>
      <c r="BA684" s="249"/>
      <c r="BB684" s="250"/>
      <c r="BC684" s="249"/>
      <c r="BD684" s="250"/>
      <c r="BE684" s="249"/>
      <c r="BF684" s="250"/>
      <c r="BG684" s="249"/>
      <c r="BH684" s="250"/>
      <c r="BI684" s="249"/>
      <c r="BJ684" s="250"/>
      <c r="BK684" s="249"/>
    </row>
    <row r="685" spans="1:63" s="301" customFormat="1" ht="21" hidden="1" customHeight="1" x14ac:dyDescent="0.2">
      <c r="A685" s="245" t="e">
        <f t="shared" si="326"/>
        <v>#VALUE!</v>
      </c>
      <c r="B685" s="246"/>
      <c r="C685" s="247" t="str">
        <f t="shared" si="305"/>
        <v/>
      </c>
      <c r="D685" s="250" t="str">
        <f t="shared" ca="1" si="306"/>
        <v/>
      </c>
      <c r="E685" s="249" t="str">
        <f t="shared" si="323"/>
        <v/>
      </c>
      <c r="F685" s="250" t="str">
        <f t="shared" si="307"/>
        <v/>
      </c>
      <c r="G685" s="249" t="str">
        <f t="shared" si="324"/>
        <v/>
      </c>
      <c r="H685" s="250" t="str">
        <f t="shared" si="308"/>
        <v/>
      </c>
      <c r="I685" s="249" t="str">
        <f t="shared" si="325"/>
        <v/>
      </c>
      <c r="J685" s="250" t="str">
        <f t="shared" ca="1" si="309"/>
        <v/>
      </c>
      <c r="K685" s="249" t="str">
        <f t="shared" si="310"/>
        <v/>
      </c>
      <c r="L685" s="250" t="str">
        <f t="shared" ca="1" si="311"/>
        <v/>
      </c>
      <c r="M685" s="249" t="str">
        <f t="shared" si="312"/>
        <v/>
      </c>
      <c r="N685" s="250" t="str">
        <f t="shared" ca="1" si="313"/>
        <v/>
      </c>
      <c r="O685" s="249" t="str">
        <f t="shared" si="314"/>
        <v/>
      </c>
      <c r="P685" s="250" t="str">
        <f t="shared" ca="1" si="315"/>
        <v/>
      </c>
      <c r="Q685" s="249" t="str">
        <f t="shared" si="316"/>
        <v/>
      </c>
      <c r="R685" s="250" t="str">
        <f t="shared" ca="1" si="317"/>
        <v/>
      </c>
      <c r="S685" s="249" t="str">
        <f t="shared" si="318"/>
        <v/>
      </c>
      <c r="T685" s="250" t="str">
        <f t="shared" ca="1" si="319"/>
        <v/>
      </c>
      <c r="U685" s="249" t="str">
        <f t="shared" si="320"/>
        <v/>
      </c>
      <c r="V685" s="250" t="str">
        <f t="shared" ca="1" si="321"/>
        <v/>
      </c>
      <c r="W685" s="249" t="str">
        <f t="shared" si="322"/>
        <v/>
      </c>
      <c r="X685" s="250"/>
      <c r="Y685" s="249"/>
      <c r="Z685" s="250"/>
      <c r="AA685" s="249"/>
      <c r="AB685" s="250"/>
      <c r="AC685" s="249"/>
      <c r="AD685" s="250"/>
      <c r="AE685" s="249"/>
      <c r="AF685" s="250"/>
      <c r="AG685" s="249"/>
      <c r="AH685" s="250"/>
      <c r="AI685" s="249"/>
      <c r="AJ685" s="250"/>
      <c r="AK685" s="249"/>
      <c r="AL685" s="250"/>
      <c r="AM685" s="249"/>
      <c r="AN685" s="250"/>
      <c r="AO685" s="249"/>
      <c r="AP685" s="250"/>
      <c r="AQ685" s="249"/>
      <c r="AR685" s="250"/>
      <c r="AS685" s="249"/>
      <c r="AT685" s="250"/>
      <c r="AU685" s="249"/>
      <c r="AV685" s="250"/>
      <c r="AW685" s="249"/>
      <c r="AX685" s="250"/>
      <c r="AY685" s="249"/>
      <c r="AZ685" s="250"/>
      <c r="BA685" s="249"/>
      <c r="BB685" s="250"/>
      <c r="BC685" s="249"/>
      <c r="BD685" s="250"/>
      <c r="BE685" s="249"/>
      <c r="BF685" s="250"/>
      <c r="BG685" s="249"/>
      <c r="BH685" s="250"/>
      <c r="BI685" s="249"/>
      <c r="BJ685" s="250"/>
      <c r="BK685" s="249"/>
    </row>
    <row r="686" spans="1:63" s="301" customFormat="1" ht="21" hidden="1" customHeight="1" x14ac:dyDescent="0.2">
      <c r="A686" s="245" t="e">
        <f t="shared" si="326"/>
        <v>#VALUE!</v>
      </c>
      <c r="B686" s="246"/>
      <c r="C686" s="247" t="str">
        <f t="shared" si="305"/>
        <v/>
      </c>
      <c r="D686" s="250" t="str">
        <f t="shared" ca="1" si="306"/>
        <v/>
      </c>
      <c r="E686" s="249" t="str">
        <f t="shared" si="323"/>
        <v/>
      </c>
      <c r="F686" s="250" t="str">
        <f t="shared" si="307"/>
        <v/>
      </c>
      <c r="G686" s="249" t="str">
        <f t="shared" si="324"/>
        <v/>
      </c>
      <c r="H686" s="250" t="str">
        <f t="shared" si="308"/>
        <v/>
      </c>
      <c r="I686" s="249" t="str">
        <f t="shared" si="325"/>
        <v/>
      </c>
      <c r="J686" s="250" t="str">
        <f t="shared" ca="1" si="309"/>
        <v/>
      </c>
      <c r="K686" s="249" t="str">
        <f t="shared" si="310"/>
        <v/>
      </c>
      <c r="L686" s="250" t="str">
        <f t="shared" ca="1" si="311"/>
        <v/>
      </c>
      <c r="M686" s="249" t="str">
        <f t="shared" si="312"/>
        <v/>
      </c>
      <c r="N686" s="250" t="str">
        <f t="shared" ca="1" si="313"/>
        <v/>
      </c>
      <c r="O686" s="249" t="str">
        <f t="shared" si="314"/>
        <v/>
      </c>
      <c r="P686" s="250" t="str">
        <f t="shared" ca="1" si="315"/>
        <v/>
      </c>
      <c r="Q686" s="249" t="str">
        <f t="shared" si="316"/>
        <v/>
      </c>
      <c r="R686" s="250" t="str">
        <f t="shared" ca="1" si="317"/>
        <v/>
      </c>
      <c r="S686" s="249" t="str">
        <f t="shared" si="318"/>
        <v/>
      </c>
      <c r="T686" s="250" t="str">
        <f t="shared" ca="1" si="319"/>
        <v/>
      </c>
      <c r="U686" s="249" t="str">
        <f t="shared" si="320"/>
        <v/>
      </c>
      <c r="V686" s="250" t="str">
        <f t="shared" ca="1" si="321"/>
        <v/>
      </c>
      <c r="W686" s="249" t="str">
        <f t="shared" si="322"/>
        <v/>
      </c>
      <c r="X686" s="250"/>
      <c r="Y686" s="249"/>
      <c r="Z686" s="250"/>
      <c r="AA686" s="249"/>
      <c r="AB686" s="250"/>
      <c r="AC686" s="249"/>
      <c r="AD686" s="250"/>
      <c r="AE686" s="249"/>
      <c r="AF686" s="250"/>
      <c r="AG686" s="249"/>
      <c r="AH686" s="250"/>
      <c r="AI686" s="249"/>
      <c r="AJ686" s="250"/>
      <c r="AK686" s="249"/>
      <c r="AL686" s="250"/>
      <c r="AM686" s="249"/>
      <c r="AN686" s="250"/>
      <c r="AO686" s="249"/>
      <c r="AP686" s="250"/>
      <c r="AQ686" s="249"/>
      <c r="AR686" s="250"/>
      <c r="AS686" s="249"/>
      <c r="AT686" s="250"/>
      <c r="AU686" s="249"/>
      <c r="AV686" s="250"/>
      <c r="AW686" s="249"/>
      <c r="AX686" s="250"/>
      <c r="AY686" s="249"/>
      <c r="AZ686" s="250"/>
      <c r="BA686" s="249"/>
      <c r="BB686" s="250"/>
      <c r="BC686" s="249"/>
      <c r="BD686" s="250"/>
      <c r="BE686" s="249"/>
      <c r="BF686" s="250"/>
      <c r="BG686" s="249"/>
      <c r="BH686" s="250"/>
      <c r="BI686" s="249"/>
      <c r="BJ686" s="250"/>
      <c r="BK686" s="249"/>
    </row>
    <row r="687" spans="1:63" s="301" customFormat="1" ht="21" hidden="1" customHeight="1" x14ac:dyDescent="0.2">
      <c r="A687" s="245" t="e">
        <f t="shared" si="326"/>
        <v>#VALUE!</v>
      </c>
      <c r="B687" s="246"/>
      <c r="C687" s="247" t="str">
        <f t="shared" si="305"/>
        <v/>
      </c>
      <c r="D687" s="250" t="str">
        <f t="shared" ca="1" si="306"/>
        <v/>
      </c>
      <c r="E687" s="249" t="str">
        <f t="shared" si="323"/>
        <v/>
      </c>
      <c r="F687" s="250" t="str">
        <f t="shared" si="307"/>
        <v/>
      </c>
      <c r="G687" s="249" t="str">
        <f t="shared" si="324"/>
        <v/>
      </c>
      <c r="H687" s="250" t="str">
        <f t="shared" si="308"/>
        <v/>
      </c>
      <c r="I687" s="249" t="str">
        <f t="shared" si="325"/>
        <v/>
      </c>
      <c r="J687" s="250" t="str">
        <f t="shared" ca="1" si="309"/>
        <v/>
      </c>
      <c r="K687" s="249" t="str">
        <f t="shared" si="310"/>
        <v/>
      </c>
      <c r="L687" s="250" t="str">
        <f t="shared" ca="1" si="311"/>
        <v/>
      </c>
      <c r="M687" s="249" t="str">
        <f t="shared" si="312"/>
        <v/>
      </c>
      <c r="N687" s="250" t="str">
        <f t="shared" ca="1" si="313"/>
        <v/>
      </c>
      <c r="O687" s="249" t="str">
        <f t="shared" si="314"/>
        <v/>
      </c>
      <c r="P687" s="250" t="str">
        <f t="shared" ca="1" si="315"/>
        <v/>
      </c>
      <c r="Q687" s="249" t="str">
        <f t="shared" si="316"/>
        <v/>
      </c>
      <c r="R687" s="250" t="str">
        <f t="shared" ca="1" si="317"/>
        <v/>
      </c>
      <c r="S687" s="249" t="str">
        <f t="shared" si="318"/>
        <v/>
      </c>
      <c r="T687" s="250" t="str">
        <f t="shared" ca="1" si="319"/>
        <v/>
      </c>
      <c r="U687" s="249" t="str">
        <f t="shared" si="320"/>
        <v/>
      </c>
      <c r="V687" s="250" t="str">
        <f t="shared" ca="1" si="321"/>
        <v/>
      </c>
      <c r="W687" s="249" t="str">
        <f t="shared" si="322"/>
        <v/>
      </c>
      <c r="X687" s="250"/>
      <c r="Y687" s="249"/>
      <c r="Z687" s="250"/>
      <c r="AA687" s="249"/>
      <c r="AB687" s="250"/>
      <c r="AC687" s="249"/>
      <c r="AD687" s="250"/>
      <c r="AE687" s="249"/>
      <c r="AF687" s="250"/>
      <c r="AG687" s="249"/>
      <c r="AH687" s="250"/>
      <c r="AI687" s="249"/>
      <c r="AJ687" s="250"/>
      <c r="AK687" s="249"/>
      <c r="AL687" s="250"/>
      <c r="AM687" s="249"/>
      <c r="AN687" s="250"/>
      <c r="AO687" s="249"/>
      <c r="AP687" s="250"/>
      <c r="AQ687" s="249"/>
      <c r="AR687" s="250"/>
      <c r="AS687" s="249"/>
      <c r="AT687" s="250"/>
      <c r="AU687" s="249"/>
      <c r="AV687" s="250"/>
      <c r="AW687" s="249"/>
      <c r="AX687" s="250"/>
      <c r="AY687" s="249"/>
      <c r="AZ687" s="250"/>
      <c r="BA687" s="249"/>
      <c r="BB687" s="250"/>
      <c r="BC687" s="249"/>
      <c r="BD687" s="250"/>
      <c r="BE687" s="249"/>
      <c r="BF687" s="250"/>
      <c r="BG687" s="249"/>
      <c r="BH687" s="250"/>
      <c r="BI687" s="249"/>
      <c r="BJ687" s="250"/>
      <c r="BK687" s="249"/>
    </row>
    <row r="688" spans="1:63" s="301" customFormat="1" ht="21" hidden="1" customHeight="1" x14ac:dyDescent="0.2">
      <c r="A688" s="245" t="e">
        <f t="shared" si="326"/>
        <v>#VALUE!</v>
      </c>
      <c r="B688" s="246"/>
      <c r="C688" s="247" t="str">
        <f t="shared" si="305"/>
        <v/>
      </c>
      <c r="D688" s="250" t="str">
        <f t="shared" ca="1" si="306"/>
        <v/>
      </c>
      <c r="E688" s="249" t="str">
        <f t="shared" si="323"/>
        <v/>
      </c>
      <c r="F688" s="250" t="str">
        <f t="shared" si="307"/>
        <v/>
      </c>
      <c r="G688" s="249" t="str">
        <f t="shared" si="324"/>
        <v/>
      </c>
      <c r="H688" s="250" t="str">
        <f t="shared" si="308"/>
        <v/>
      </c>
      <c r="I688" s="249" t="str">
        <f t="shared" si="325"/>
        <v/>
      </c>
      <c r="J688" s="250" t="str">
        <f t="shared" ca="1" si="309"/>
        <v/>
      </c>
      <c r="K688" s="249" t="str">
        <f t="shared" si="310"/>
        <v/>
      </c>
      <c r="L688" s="250" t="str">
        <f t="shared" ca="1" si="311"/>
        <v/>
      </c>
      <c r="M688" s="249" t="str">
        <f t="shared" si="312"/>
        <v/>
      </c>
      <c r="N688" s="250" t="str">
        <f t="shared" ca="1" si="313"/>
        <v/>
      </c>
      <c r="O688" s="249" t="str">
        <f t="shared" si="314"/>
        <v/>
      </c>
      <c r="P688" s="250" t="str">
        <f t="shared" ca="1" si="315"/>
        <v/>
      </c>
      <c r="Q688" s="249" t="str">
        <f t="shared" si="316"/>
        <v/>
      </c>
      <c r="R688" s="250" t="str">
        <f t="shared" ca="1" si="317"/>
        <v/>
      </c>
      <c r="S688" s="249" t="str">
        <f t="shared" si="318"/>
        <v/>
      </c>
      <c r="T688" s="250" t="str">
        <f t="shared" ca="1" si="319"/>
        <v/>
      </c>
      <c r="U688" s="249" t="str">
        <f t="shared" si="320"/>
        <v/>
      </c>
      <c r="V688" s="250" t="str">
        <f t="shared" ca="1" si="321"/>
        <v/>
      </c>
      <c r="W688" s="249" t="str">
        <f t="shared" si="322"/>
        <v/>
      </c>
      <c r="X688" s="250"/>
      <c r="Y688" s="249"/>
      <c r="Z688" s="250"/>
      <c r="AA688" s="249"/>
      <c r="AB688" s="250"/>
      <c r="AC688" s="249"/>
      <c r="AD688" s="250"/>
      <c r="AE688" s="249"/>
      <c r="AF688" s="250"/>
      <c r="AG688" s="249"/>
      <c r="AH688" s="250"/>
      <c r="AI688" s="249"/>
      <c r="AJ688" s="250"/>
      <c r="AK688" s="249"/>
      <c r="AL688" s="250"/>
      <c r="AM688" s="249"/>
      <c r="AN688" s="250"/>
      <c r="AO688" s="249"/>
      <c r="AP688" s="250"/>
      <c r="AQ688" s="249"/>
      <c r="AR688" s="250"/>
      <c r="AS688" s="249"/>
      <c r="AT688" s="250"/>
      <c r="AU688" s="249"/>
      <c r="AV688" s="250"/>
      <c r="AW688" s="249"/>
      <c r="AX688" s="250"/>
      <c r="AY688" s="249"/>
      <c r="AZ688" s="250"/>
      <c r="BA688" s="249"/>
      <c r="BB688" s="250"/>
      <c r="BC688" s="249"/>
      <c r="BD688" s="250"/>
      <c r="BE688" s="249"/>
      <c r="BF688" s="250"/>
      <c r="BG688" s="249"/>
      <c r="BH688" s="250"/>
      <c r="BI688" s="249"/>
      <c r="BJ688" s="250"/>
      <c r="BK688" s="249"/>
    </row>
    <row r="689" spans="1:63" s="301" customFormat="1" ht="21" hidden="1" customHeight="1" x14ac:dyDescent="0.2">
      <c r="A689" s="245" t="e">
        <f t="shared" si="326"/>
        <v>#VALUE!</v>
      </c>
      <c r="B689" s="246"/>
      <c r="C689" s="247" t="str">
        <f t="shared" si="305"/>
        <v/>
      </c>
      <c r="D689" s="250" t="str">
        <f t="shared" ca="1" si="306"/>
        <v/>
      </c>
      <c r="E689" s="249" t="str">
        <f t="shared" si="323"/>
        <v/>
      </c>
      <c r="F689" s="250" t="str">
        <f t="shared" si="307"/>
        <v/>
      </c>
      <c r="G689" s="249" t="str">
        <f t="shared" si="324"/>
        <v/>
      </c>
      <c r="H689" s="250" t="str">
        <f t="shared" si="308"/>
        <v/>
      </c>
      <c r="I689" s="249" t="str">
        <f t="shared" si="325"/>
        <v/>
      </c>
      <c r="J689" s="250" t="str">
        <f t="shared" ca="1" si="309"/>
        <v/>
      </c>
      <c r="K689" s="249" t="str">
        <f t="shared" si="310"/>
        <v/>
      </c>
      <c r="L689" s="250" t="str">
        <f t="shared" ca="1" si="311"/>
        <v/>
      </c>
      <c r="M689" s="249" t="str">
        <f t="shared" si="312"/>
        <v/>
      </c>
      <c r="N689" s="250" t="str">
        <f t="shared" ca="1" si="313"/>
        <v/>
      </c>
      <c r="O689" s="249" t="str">
        <f t="shared" si="314"/>
        <v/>
      </c>
      <c r="P689" s="250" t="str">
        <f t="shared" ca="1" si="315"/>
        <v/>
      </c>
      <c r="Q689" s="249" t="str">
        <f t="shared" si="316"/>
        <v/>
      </c>
      <c r="R689" s="250" t="str">
        <f t="shared" ca="1" si="317"/>
        <v/>
      </c>
      <c r="S689" s="249" t="str">
        <f t="shared" si="318"/>
        <v/>
      </c>
      <c r="T689" s="250" t="str">
        <f t="shared" ca="1" si="319"/>
        <v/>
      </c>
      <c r="U689" s="249" t="str">
        <f t="shared" si="320"/>
        <v/>
      </c>
      <c r="V689" s="250" t="str">
        <f t="shared" ca="1" si="321"/>
        <v/>
      </c>
      <c r="W689" s="249" t="str">
        <f t="shared" si="322"/>
        <v/>
      </c>
      <c r="X689" s="250"/>
      <c r="Y689" s="249"/>
      <c r="Z689" s="250"/>
      <c r="AA689" s="249"/>
      <c r="AB689" s="250"/>
      <c r="AC689" s="249"/>
      <c r="AD689" s="250"/>
      <c r="AE689" s="249"/>
      <c r="AF689" s="250"/>
      <c r="AG689" s="249"/>
      <c r="AH689" s="250"/>
      <c r="AI689" s="249"/>
      <c r="AJ689" s="250"/>
      <c r="AK689" s="249"/>
      <c r="AL689" s="250"/>
      <c r="AM689" s="249"/>
      <c r="AN689" s="250"/>
      <c r="AO689" s="249"/>
      <c r="AP689" s="250"/>
      <c r="AQ689" s="249"/>
      <c r="AR689" s="250"/>
      <c r="AS689" s="249"/>
      <c r="AT689" s="250"/>
      <c r="AU689" s="249"/>
      <c r="AV689" s="250"/>
      <c r="AW689" s="249"/>
      <c r="AX689" s="250"/>
      <c r="AY689" s="249"/>
      <c r="AZ689" s="250"/>
      <c r="BA689" s="249"/>
      <c r="BB689" s="250"/>
      <c r="BC689" s="249"/>
      <c r="BD689" s="250"/>
      <c r="BE689" s="249"/>
      <c r="BF689" s="250"/>
      <c r="BG689" s="249"/>
      <c r="BH689" s="250"/>
      <c r="BI689" s="249"/>
      <c r="BJ689" s="250"/>
      <c r="BK689" s="249"/>
    </row>
    <row r="690" spans="1:63" s="301" customFormat="1" ht="21" hidden="1" customHeight="1" x14ac:dyDescent="0.2">
      <c r="A690" s="245" t="e">
        <f t="shared" si="326"/>
        <v>#VALUE!</v>
      </c>
      <c r="B690" s="246"/>
      <c r="C690" s="247" t="str">
        <f t="shared" si="305"/>
        <v/>
      </c>
      <c r="D690" s="250" t="str">
        <f t="shared" ca="1" si="306"/>
        <v/>
      </c>
      <c r="E690" s="249" t="str">
        <f t="shared" si="323"/>
        <v/>
      </c>
      <c r="F690" s="250" t="str">
        <f t="shared" si="307"/>
        <v/>
      </c>
      <c r="G690" s="249" t="str">
        <f t="shared" si="324"/>
        <v/>
      </c>
      <c r="H690" s="250" t="str">
        <f t="shared" si="308"/>
        <v/>
      </c>
      <c r="I690" s="249" t="str">
        <f t="shared" si="325"/>
        <v/>
      </c>
      <c r="J690" s="250" t="str">
        <f t="shared" ca="1" si="309"/>
        <v/>
      </c>
      <c r="K690" s="249" t="str">
        <f t="shared" si="310"/>
        <v/>
      </c>
      <c r="L690" s="250" t="str">
        <f t="shared" ca="1" si="311"/>
        <v/>
      </c>
      <c r="M690" s="249" t="str">
        <f t="shared" si="312"/>
        <v/>
      </c>
      <c r="N690" s="250" t="str">
        <f t="shared" ca="1" si="313"/>
        <v/>
      </c>
      <c r="O690" s="249" t="str">
        <f t="shared" si="314"/>
        <v/>
      </c>
      <c r="P690" s="250" t="str">
        <f t="shared" ca="1" si="315"/>
        <v/>
      </c>
      <c r="Q690" s="249" t="str">
        <f t="shared" si="316"/>
        <v/>
      </c>
      <c r="R690" s="250" t="str">
        <f t="shared" ca="1" si="317"/>
        <v/>
      </c>
      <c r="S690" s="249" t="str">
        <f t="shared" si="318"/>
        <v/>
      </c>
      <c r="T690" s="250" t="str">
        <f t="shared" ca="1" si="319"/>
        <v/>
      </c>
      <c r="U690" s="249" t="str">
        <f t="shared" si="320"/>
        <v/>
      </c>
      <c r="V690" s="250" t="str">
        <f t="shared" ca="1" si="321"/>
        <v/>
      </c>
      <c r="W690" s="249" t="str">
        <f t="shared" si="322"/>
        <v/>
      </c>
      <c r="X690" s="250"/>
      <c r="Y690" s="249"/>
      <c r="Z690" s="250"/>
      <c r="AA690" s="249"/>
      <c r="AB690" s="250"/>
      <c r="AC690" s="249"/>
      <c r="AD690" s="250"/>
      <c r="AE690" s="249"/>
      <c r="AF690" s="250"/>
      <c r="AG690" s="249"/>
      <c r="AH690" s="250"/>
      <c r="AI690" s="249"/>
      <c r="AJ690" s="250"/>
      <c r="AK690" s="249"/>
      <c r="AL690" s="250"/>
      <c r="AM690" s="249"/>
      <c r="AN690" s="250"/>
      <c r="AO690" s="249"/>
      <c r="AP690" s="250"/>
      <c r="AQ690" s="249"/>
      <c r="AR690" s="250"/>
      <c r="AS690" s="249"/>
      <c r="AT690" s="250"/>
      <c r="AU690" s="249"/>
      <c r="AV690" s="250"/>
      <c r="AW690" s="249"/>
      <c r="AX690" s="250"/>
      <c r="AY690" s="249"/>
      <c r="AZ690" s="250"/>
      <c r="BA690" s="249"/>
      <c r="BB690" s="250"/>
      <c r="BC690" s="249"/>
      <c r="BD690" s="250"/>
      <c r="BE690" s="249"/>
      <c r="BF690" s="250"/>
      <c r="BG690" s="249"/>
      <c r="BH690" s="250"/>
      <c r="BI690" s="249"/>
      <c r="BJ690" s="250"/>
      <c r="BK690" s="249"/>
    </row>
    <row r="691" spans="1:63" s="301" customFormat="1" ht="21" hidden="1" customHeight="1" x14ac:dyDescent="0.2">
      <c r="A691" s="245" t="e">
        <f t="shared" si="326"/>
        <v>#VALUE!</v>
      </c>
      <c r="B691" s="246"/>
      <c r="C691" s="247" t="str">
        <f t="shared" si="305"/>
        <v/>
      </c>
      <c r="D691" s="250" t="str">
        <f t="shared" ca="1" si="306"/>
        <v/>
      </c>
      <c r="E691" s="249" t="str">
        <f t="shared" si="323"/>
        <v/>
      </c>
      <c r="F691" s="250" t="str">
        <f t="shared" si="307"/>
        <v/>
      </c>
      <c r="G691" s="249" t="str">
        <f t="shared" si="324"/>
        <v/>
      </c>
      <c r="H691" s="250" t="str">
        <f t="shared" si="308"/>
        <v/>
      </c>
      <c r="I691" s="249" t="str">
        <f t="shared" si="325"/>
        <v/>
      </c>
      <c r="J691" s="250" t="str">
        <f t="shared" ca="1" si="309"/>
        <v/>
      </c>
      <c r="K691" s="249" t="str">
        <f t="shared" si="310"/>
        <v/>
      </c>
      <c r="L691" s="250" t="str">
        <f t="shared" ca="1" si="311"/>
        <v/>
      </c>
      <c r="M691" s="249" t="str">
        <f t="shared" si="312"/>
        <v/>
      </c>
      <c r="N691" s="250" t="str">
        <f t="shared" ca="1" si="313"/>
        <v/>
      </c>
      <c r="O691" s="249" t="str">
        <f t="shared" si="314"/>
        <v/>
      </c>
      <c r="P691" s="250" t="str">
        <f t="shared" ca="1" si="315"/>
        <v/>
      </c>
      <c r="Q691" s="249" t="str">
        <f t="shared" si="316"/>
        <v/>
      </c>
      <c r="R691" s="250" t="str">
        <f t="shared" ca="1" si="317"/>
        <v/>
      </c>
      <c r="S691" s="249" t="str">
        <f t="shared" si="318"/>
        <v/>
      </c>
      <c r="T691" s="250" t="str">
        <f t="shared" ca="1" si="319"/>
        <v/>
      </c>
      <c r="U691" s="249" t="str">
        <f t="shared" si="320"/>
        <v/>
      </c>
      <c r="V691" s="250" t="str">
        <f t="shared" ca="1" si="321"/>
        <v/>
      </c>
      <c r="W691" s="249" t="str">
        <f t="shared" si="322"/>
        <v/>
      </c>
      <c r="X691" s="250"/>
      <c r="Y691" s="249"/>
      <c r="Z691" s="250"/>
      <c r="AA691" s="249"/>
      <c r="AB691" s="250"/>
      <c r="AC691" s="249"/>
      <c r="AD691" s="250"/>
      <c r="AE691" s="249"/>
      <c r="AF691" s="250"/>
      <c r="AG691" s="249"/>
      <c r="AH691" s="250"/>
      <c r="AI691" s="249"/>
      <c r="AJ691" s="250"/>
      <c r="AK691" s="249"/>
      <c r="AL691" s="250"/>
      <c r="AM691" s="249"/>
      <c r="AN691" s="250"/>
      <c r="AO691" s="249"/>
      <c r="AP691" s="250"/>
      <c r="AQ691" s="249"/>
      <c r="AR691" s="250"/>
      <c r="AS691" s="249"/>
      <c r="AT691" s="250"/>
      <c r="AU691" s="249"/>
      <c r="AV691" s="250"/>
      <c r="AW691" s="249"/>
      <c r="AX691" s="250"/>
      <c r="AY691" s="249"/>
      <c r="AZ691" s="250"/>
      <c r="BA691" s="249"/>
      <c r="BB691" s="250"/>
      <c r="BC691" s="249"/>
      <c r="BD691" s="250"/>
      <c r="BE691" s="249"/>
      <c r="BF691" s="250"/>
      <c r="BG691" s="249"/>
      <c r="BH691" s="250"/>
      <c r="BI691" s="249"/>
      <c r="BJ691" s="250"/>
      <c r="BK691" s="249"/>
    </row>
    <row r="692" spans="1:63" s="301" customFormat="1" ht="21" hidden="1" customHeight="1" x14ac:dyDescent="0.2">
      <c r="A692" s="245" t="e">
        <f t="shared" si="326"/>
        <v>#VALUE!</v>
      </c>
      <c r="B692" s="246"/>
      <c r="C692" s="247" t="str">
        <f t="shared" si="305"/>
        <v/>
      </c>
      <c r="D692" s="250" t="str">
        <f t="shared" ca="1" si="306"/>
        <v/>
      </c>
      <c r="E692" s="249" t="str">
        <f t="shared" si="323"/>
        <v/>
      </c>
      <c r="F692" s="250" t="str">
        <f t="shared" si="307"/>
        <v/>
      </c>
      <c r="G692" s="249" t="str">
        <f t="shared" si="324"/>
        <v/>
      </c>
      <c r="H692" s="250" t="str">
        <f t="shared" si="308"/>
        <v/>
      </c>
      <c r="I692" s="249" t="str">
        <f t="shared" si="325"/>
        <v/>
      </c>
      <c r="J692" s="250" t="str">
        <f t="shared" ca="1" si="309"/>
        <v/>
      </c>
      <c r="K692" s="249" t="str">
        <f t="shared" si="310"/>
        <v/>
      </c>
      <c r="L692" s="250" t="str">
        <f t="shared" ca="1" si="311"/>
        <v/>
      </c>
      <c r="M692" s="249" t="str">
        <f t="shared" si="312"/>
        <v/>
      </c>
      <c r="N692" s="250" t="str">
        <f t="shared" ca="1" si="313"/>
        <v/>
      </c>
      <c r="O692" s="249" t="str">
        <f t="shared" si="314"/>
        <v/>
      </c>
      <c r="P692" s="250" t="str">
        <f t="shared" ca="1" si="315"/>
        <v/>
      </c>
      <c r="Q692" s="249" t="str">
        <f t="shared" si="316"/>
        <v/>
      </c>
      <c r="R692" s="250" t="str">
        <f t="shared" ca="1" si="317"/>
        <v/>
      </c>
      <c r="S692" s="249" t="str">
        <f t="shared" si="318"/>
        <v/>
      </c>
      <c r="T692" s="250" t="str">
        <f t="shared" ca="1" si="319"/>
        <v/>
      </c>
      <c r="U692" s="249" t="str">
        <f t="shared" si="320"/>
        <v/>
      </c>
      <c r="V692" s="250" t="str">
        <f t="shared" ca="1" si="321"/>
        <v/>
      </c>
      <c r="W692" s="249" t="str">
        <f t="shared" si="322"/>
        <v/>
      </c>
      <c r="X692" s="250"/>
      <c r="Y692" s="249"/>
      <c r="Z692" s="250"/>
      <c r="AA692" s="249"/>
      <c r="AB692" s="250"/>
      <c r="AC692" s="249"/>
      <c r="AD692" s="250"/>
      <c r="AE692" s="249"/>
      <c r="AF692" s="250"/>
      <c r="AG692" s="249"/>
      <c r="AH692" s="250"/>
      <c r="AI692" s="249"/>
      <c r="AJ692" s="250"/>
      <c r="AK692" s="249"/>
      <c r="AL692" s="250"/>
      <c r="AM692" s="249"/>
      <c r="AN692" s="250"/>
      <c r="AO692" s="249"/>
      <c r="AP692" s="250"/>
      <c r="AQ692" s="249"/>
      <c r="AR692" s="250"/>
      <c r="AS692" s="249"/>
      <c r="AT692" s="250"/>
      <c r="AU692" s="249"/>
      <c r="AV692" s="250"/>
      <c r="AW692" s="249"/>
      <c r="AX692" s="250"/>
      <c r="AY692" s="249"/>
      <c r="AZ692" s="250"/>
      <c r="BA692" s="249"/>
      <c r="BB692" s="250"/>
      <c r="BC692" s="249"/>
      <c r="BD692" s="250"/>
      <c r="BE692" s="249"/>
      <c r="BF692" s="250"/>
      <c r="BG692" s="249"/>
      <c r="BH692" s="250"/>
      <c r="BI692" s="249"/>
      <c r="BJ692" s="250"/>
      <c r="BK692" s="249"/>
    </row>
    <row r="693" spans="1:63" s="301" customFormat="1" ht="21" hidden="1" customHeight="1" x14ac:dyDescent="0.2">
      <c r="A693" s="245" t="e">
        <f t="shared" si="326"/>
        <v>#VALUE!</v>
      </c>
      <c r="B693" s="246"/>
      <c r="C693" s="247" t="str">
        <f t="shared" si="305"/>
        <v/>
      </c>
      <c r="D693" s="250" t="str">
        <f t="shared" ca="1" si="306"/>
        <v/>
      </c>
      <c r="E693" s="249" t="str">
        <f t="shared" si="323"/>
        <v/>
      </c>
      <c r="F693" s="250" t="str">
        <f t="shared" si="307"/>
        <v/>
      </c>
      <c r="G693" s="249" t="str">
        <f t="shared" si="324"/>
        <v/>
      </c>
      <c r="H693" s="250" t="str">
        <f t="shared" si="308"/>
        <v/>
      </c>
      <c r="I693" s="249" t="str">
        <f t="shared" si="325"/>
        <v/>
      </c>
      <c r="J693" s="250" t="str">
        <f t="shared" ca="1" si="309"/>
        <v/>
      </c>
      <c r="K693" s="249" t="str">
        <f t="shared" si="310"/>
        <v/>
      </c>
      <c r="L693" s="250" t="str">
        <f t="shared" ca="1" si="311"/>
        <v/>
      </c>
      <c r="M693" s="249" t="str">
        <f t="shared" si="312"/>
        <v/>
      </c>
      <c r="N693" s="250" t="str">
        <f t="shared" ca="1" si="313"/>
        <v/>
      </c>
      <c r="O693" s="249" t="str">
        <f t="shared" si="314"/>
        <v/>
      </c>
      <c r="P693" s="250" t="str">
        <f t="shared" ca="1" si="315"/>
        <v/>
      </c>
      <c r="Q693" s="249" t="str">
        <f t="shared" si="316"/>
        <v/>
      </c>
      <c r="R693" s="250" t="str">
        <f t="shared" ca="1" si="317"/>
        <v/>
      </c>
      <c r="S693" s="249" t="str">
        <f t="shared" si="318"/>
        <v/>
      </c>
      <c r="T693" s="250" t="str">
        <f t="shared" ca="1" si="319"/>
        <v/>
      </c>
      <c r="U693" s="249" t="str">
        <f t="shared" si="320"/>
        <v/>
      </c>
      <c r="V693" s="250" t="str">
        <f t="shared" ca="1" si="321"/>
        <v/>
      </c>
      <c r="W693" s="249" t="str">
        <f t="shared" si="322"/>
        <v/>
      </c>
      <c r="X693" s="250"/>
      <c r="Y693" s="249"/>
      <c r="Z693" s="250"/>
      <c r="AA693" s="249"/>
      <c r="AB693" s="250"/>
      <c r="AC693" s="249"/>
      <c r="AD693" s="250"/>
      <c r="AE693" s="249"/>
      <c r="AF693" s="250"/>
      <c r="AG693" s="249"/>
      <c r="AH693" s="250"/>
      <c r="AI693" s="249"/>
      <c r="AJ693" s="250"/>
      <c r="AK693" s="249"/>
      <c r="AL693" s="250"/>
      <c r="AM693" s="249"/>
      <c r="AN693" s="250"/>
      <c r="AO693" s="249"/>
      <c r="AP693" s="250"/>
      <c r="AQ693" s="249"/>
      <c r="AR693" s="250"/>
      <c r="AS693" s="249"/>
      <c r="AT693" s="250"/>
      <c r="AU693" s="249"/>
      <c r="AV693" s="250"/>
      <c r="AW693" s="249"/>
      <c r="AX693" s="250"/>
      <c r="AY693" s="249"/>
      <c r="AZ693" s="250"/>
      <c r="BA693" s="249"/>
      <c r="BB693" s="250"/>
      <c r="BC693" s="249"/>
      <c r="BD693" s="250"/>
      <c r="BE693" s="249"/>
      <c r="BF693" s="250"/>
      <c r="BG693" s="249"/>
      <c r="BH693" s="250"/>
      <c r="BI693" s="249"/>
      <c r="BJ693" s="250"/>
      <c r="BK693" s="249"/>
    </row>
    <row r="694" spans="1:63" s="301" customFormat="1" ht="21" hidden="1" customHeight="1" x14ac:dyDescent="0.2">
      <c r="A694" s="245" t="e">
        <f t="shared" si="326"/>
        <v>#VALUE!</v>
      </c>
      <c r="B694" s="246"/>
      <c r="C694" s="247" t="str">
        <f t="shared" si="305"/>
        <v/>
      </c>
      <c r="D694" s="250" t="str">
        <f t="shared" ca="1" si="306"/>
        <v/>
      </c>
      <c r="E694" s="249" t="str">
        <f t="shared" si="323"/>
        <v/>
      </c>
      <c r="F694" s="250" t="str">
        <f t="shared" si="307"/>
        <v/>
      </c>
      <c r="G694" s="249" t="str">
        <f t="shared" si="324"/>
        <v/>
      </c>
      <c r="H694" s="250" t="str">
        <f t="shared" si="308"/>
        <v/>
      </c>
      <c r="I694" s="249" t="str">
        <f t="shared" si="325"/>
        <v/>
      </c>
      <c r="J694" s="250" t="str">
        <f t="shared" ca="1" si="309"/>
        <v/>
      </c>
      <c r="K694" s="249" t="str">
        <f t="shared" si="310"/>
        <v/>
      </c>
      <c r="L694" s="250" t="str">
        <f t="shared" ca="1" si="311"/>
        <v/>
      </c>
      <c r="M694" s="249" t="str">
        <f t="shared" si="312"/>
        <v/>
      </c>
      <c r="N694" s="250" t="str">
        <f t="shared" ca="1" si="313"/>
        <v/>
      </c>
      <c r="O694" s="249" t="str">
        <f t="shared" si="314"/>
        <v/>
      </c>
      <c r="P694" s="250" t="str">
        <f t="shared" ca="1" si="315"/>
        <v/>
      </c>
      <c r="Q694" s="249" t="str">
        <f t="shared" si="316"/>
        <v/>
      </c>
      <c r="R694" s="250" t="str">
        <f t="shared" ca="1" si="317"/>
        <v/>
      </c>
      <c r="S694" s="249" t="str">
        <f t="shared" si="318"/>
        <v/>
      </c>
      <c r="T694" s="250" t="str">
        <f t="shared" ca="1" si="319"/>
        <v/>
      </c>
      <c r="U694" s="249" t="str">
        <f t="shared" si="320"/>
        <v/>
      </c>
      <c r="V694" s="250" t="str">
        <f t="shared" ca="1" si="321"/>
        <v/>
      </c>
      <c r="W694" s="249" t="str">
        <f t="shared" si="322"/>
        <v/>
      </c>
      <c r="X694" s="250"/>
      <c r="Y694" s="249"/>
      <c r="Z694" s="250"/>
      <c r="AA694" s="249"/>
      <c r="AB694" s="250"/>
      <c r="AC694" s="249"/>
      <c r="AD694" s="250"/>
      <c r="AE694" s="249"/>
      <c r="AF694" s="250"/>
      <c r="AG694" s="249"/>
      <c r="AH694" s="250"/>
      <c r="AI694" s="249"/>
      <c r="AJ694" s="250"/>
      <c r="AK694" s="249"/>
      <c r="AL694" s="250"/>
      <c r="AM694" s="249"/>
      <c r="AN694" s="250"/>
      <c r="AO694" s="249"/>
      <c r="AP694" s="250"/>
      <c r="AQ694" s="249"/>
      <c r="AR694" s="250"/>
      <c r="AS694" s="249"/>
      <c r="AT694" s="250"/>
      <c r="AU694" s="249"/>
      <c r="AV694" s="250"/>
      <c r="AW694" s="249"/>
      <c r="AX694" s="250"/>
      <c r="AY694" s="249"/>
      <c r="AZ694" s="250"/>
      <c r="BA694" s="249"/>
      <c r="BB694" s="250"/>
      <c r="BC694" s="249"/>
      <c r="BD694" s="250"/>
      <c r="BE694" s="249"/>
      <c r="BF694" s="250"/>
      <c r="BG694" s="249"/>
      <c r="BH694" s="250"/>
      <c r="BI694" s="249"/>
      <c r="BJ694" s="250"/>
      <c r="BK694" s="249"/>
    </row>
    <row r="695" spans="1:63" s="301" customFormat="1" ht="21" hidden="1" customHeight="1" x14ac:dyDescent="0.2">
      <c r="A695" s="245" t="e">
        <f t="shared" si="326"/>
        <v>#VALUE!</v>
      </c>
      <c r="B695" s="246"/>
      <c r="C695" s="247" t="str">
        <f t="shared" si="305"/>
        <v/>
      </c>
      <c r="D695" s="250" t="str">
        <f t="shared" ca="1" si="306"/>
        <v/>
      </c>
      <c r="E695" s="249" t="str">
        <f t="shared" si="323"/>
        <v/>
      </c>
      <c r="F695" s="250" t="str">
        <f t="shared" si="307"/>
        <v/>
      </c>
      <c r="G695" s="249" t="str">
        <f t="shared" si="324"/>
        <v/>
      </c>
      <c r="H695" s="250" t="str">
        <f t="shared" si="308"/>
        <v/>
      </c>
      <c r="I695" s="249" t="str">
        <f t="shared" si="325"/>
        <v/>
      </c>
      <c r="J695" s="250" t="str">
        <f t="shared" ca="1" si="309"/>
        <v/>
      </c>
      <c r="K695" s="249" t="str">
        <f t="shared" si="310"/>
        <v/>
      </c>
      <c r="L695" s="250" t="str">
        <f t="shared" ca="1" si="311"/>
        <v/>
      </c>
      <c r="M695" s="249" t="str">
        <f t="shared" si="312"/>
        <v/>
      </c>
      <c r="N695" s="250" t="str">
        <f t="shared" ca="1" si="313"/>
        <v/>
      </c>
      <c r="O695" s="249" t="str">
        <f t="shared" si="314"/>
        <v/>
      </c>
      <c r="P695" s="250" t="str">
        <f t="shared" ca="1" si="315"/>
        <v/>
      </c>
      <c r="Q695" s="249" t="str">
        <f t="shared" si="316"/>
        <v/>
      </c>
      <c r="R695" s="250" t="str">
        <f t="shared" ca="1" si="317"/>
        <v/>
      </c>
      <c r="S695" s="249" t="str">
        <f t="shared" si="318"/>
        <v/>
      </c>
      <c r="T695" s="250" t="str">
        <f t="shared" ca="1" si="319"/>
        <v/>
      </c>
      <c r="U695" s="249" t="str">
        <f t="shared" si="320"/>
        <v/>
      </c>
      <c r="V695" s="250" t="str">
        <f t="shared" ca="1" si="321"/>
        <v/>
      </c>
      <c r="W695" s="249" t="str">
        <f t="shared" si="322"/>
        <v/>
      </c>
      <c r="X695" s="250"/>
      <c r="Y695" s="249"/>
      <c r="Z695" s="250"/>
      <c r="AA695" s="249"/>
      <c r="AB695" s="250"/>
      <c r="AC695" s="249"/>
      <c r="AD695" s="250"/>
      <c r="AE695" s="249"/>
      <c r="AF695" s="250"/>
      <c r="AG695" s="249"/>
      <c r="AH695" s="250"/>
      <c r="AI695" s="249"/>
      <c r="AJ695" s="250"/>
      <c r="AK695" s="249"/>
      <c r="AL695" s="250"/>
      <c r="AM695" s="249"/>
      <c r="AN695" s="250"/>
      <c r="AO695" s="249"/>
      <c r="AP695" s="250"/>
      <c r="AQ695" s="249"/>
      <c r="AR695" s="250"/>
      <c r="AS695" s="249"/>
      <c r="AT695" s="250"/>
      <c r="AU695" s="249"/>
      <c r="AV695" s="250"/>
      <c r="AW695" s="249"/>
      <c r="AX695" s="250"/>
      <c r="AY695" s="249"/>
      <c r="AZ695" s="250"/>
      <c r="BA695" s="249"/>
      <c r="BB695" s="250"/>
      <c r="BC695" s="249"/>
      <c r="BD695" s="250"/>
      <c r="BE695" s="249"/>
      <c r="BF695" s="250"/>
      <c r="BG695" s="249"/>
      <c r="BH695" s="250"/>
      <c r="BI695" s="249"/>
      <c r="BJ695" s="250"/>
      <c r="BK695" s="249"/>
    </row>
    <row r="696" spans="1:63" s="301" customFormat="1" ht="21" hidden="1" customHeight="1" x14ac:dyDescent="0.2">
      <c r="A696" s="245" t="e">
        <f t="shared" si="326"/>
        <v>#VALUE!</v>
      </c>
      <c r="B696" s="246"/>
      <c r="C696" s="247" t="str">
        <f t="shared" si="305"/>
        <v/>
      </c>
      <c r="D696" s="250" t="str">
        <f t="shared" ca="1" si="306"/>
        <v/>
      </c>
      <c r="E696" s="249" t="str">
        <f t="shared" si="323"/>
        <v/>
      </c>
      <c r="F696" s="250" t="str">
        <f t="shared" si="307"/>
        <v/>
      </c>
      <c r="G696" s="249" t="str">
        <f t="shared" si="324"/>
        <v/>
      </c>
      <c r="H696" s="250" t="str">
        <f t="shared" si="308"/>
        <v/>
      </c>
      <c r="I696" s="249" t="str">
        <f t="shared" si="325"/>
        <v/>
      </c>
      <c r="J696" s="250" t="str">
        <f t="shared" ca="1" si="309"/>
        <v/>
      </c>
      <c r="K696" s="249" t="str">
        <f t="shared" si="310"/>
        <v/>
      </c>
      <c r="L696" s="250" t="str">
        <f t="shared" ca="1" si="311"/>
        <v/>
      </c>
      <c r="M696" s="249" t="str">
        <f t="shared" si="312"/>
        <v/>
      </c>
      <c r="N696" s="250" t="str">
        <f t="shared" ca="1" si="313"/>
        <v/>
      </c>
      <c r="O696" s="249" t="str">
        <f t="shared" si="314"/>
        <v/>
      </c>
      <c r="P696" s="250" t="str">
        <f t="shared" ca="1" si="315"/>
        <v/>
      </c>
      <c r="Q696" s="249" t="str">
        <f t="shared" si="316"/>
        <v/>
      </c>
      <c r="R696" s="250" t="str">
        <f t="shared" ca="1" si="317"/>
        <v/>
      </c>
      <c r="S696" s="249" t="str">
        <f t="shared" si="318"/>
        <v/>
      </c>
      <c r="T696" s="250" t="str">
        <f t="shared" ca="1" si="319"/>
        <v/>
      </c>
      <c r="U696" s="249" t="str">
        <f t="shared" si="320"/>
        <v/>
      </c>
      <c r="V696" s="250" t="str">
        <f t="shared" ca="1" si="321"/>
        <v/>
      </c>
      <c r="W696" s="249" t="str">
        <f t="shared" si="322"/>
        <v/>
      </c>
      <c r="X696" s="250"/>
      <c r="Y696" s="249"/>
      <c r="Z696" s="250"/>
      <c r="AA696" s="249"/>
      <c r="AB696" s="250"/>
      <c r="AC696" s="249"/>
      <c r="AD696" s="250"/>
      <c r="AE696" s="249"/>
      <c r="AF696" s="250"/>
      <c r="AG696" s="249"/>
      <c r="AH696" s="250"/>
      <c r="AI696" s="249"/>
      <c r="AJ696" s="250"/>
      <c r="AK696" s="249"/>
      <c r="AL696" s="250"/>
      <c r="AM696" s="249"/>
      <c r="AN696" s="250"/>
      <c r="AO696" s="249"/>
      <c r="AP696" s="250"/>
      <c r="AQ696" s="249"/>
      <c r="AR696" s="250"/>
      <c r="AS696" s="249"/>
      <c r="AT696" s="250"/>
      <c r="AU696" s="249"/>
      <c r="AV696" s="250"/>
      <c r="AW696" s="249"/>
      <c r="AX696" s="250"/>
      <c r="AY696" s="249"/>
      <c r="AZ696" s="250"/>
      <c r="BA696" s="249"/>
      <c r="BB696" s="250"/>
      <c r="BC696" s="249"/>
      <c r="BD696" s="250"/>
      <c r="BE696" s="249"/>
      <c r="BF696" s="250"/>
      <c r="BG696" s="249"/>
      <c r="BH696" s="250"/>
      <c r="BI696" s="249"/>
      <c r="BJ696" s="250"/>
      <c r="BK696" s="249"/>
    </row>
    <row r="697" spans="1:63" s="301" customFormat="1" ht="21" hidden="1" customHeight="1" x14ac:dyDescent="0.2">
      <c r="A697" s="245" t="e">
        <f t="shared" si="326"/>
        <v>#VALUE!</v>
      </c>
      <c r="B697" s="246"/>
      <c r="C697" s="247" t="str">
        <f t="shared" si="305"/>
        <v/>
      </c>
      <c r="D697" s="250" t="str">
        <f t="shared" ca="1" si="306"/>
        <v/>
      </c>
      <c r="E697" s="249" t="str">
        <f t="shared" si="323"/>
        <v/>
      </c>
      <c r="F697" s="250" t="str">
        <f t="shared" si="307"/>
        <v/>
      </c>
      <c r="G697" s="249" t="str">
        <f t="shared" si="324"/>
        <v/>
      </c>
      <c r="H697" s="250" t="str">
        <f t="shared" si="308"/>
        <v/>
      </c>
      <c r="I697" s="249" t="str">
        <f t="shared" si="325"/>
        <v/>
      </c>
      <c r="J697" s="250" t="str">
        <f t="shared" ca="1" si="309"/>
        <v/>
      </c>
      <c r="K697" s="249" t="str">
        <f t="shared" si="310"/>
        <v/>
      </c>
      <c r="L697" s="250" t="str">
        <f t="shared" ca="1" si="311"/>
        <v/>
      </c>
      <c r="M697" s="249" t="str">
        <f t="shared" si="312"/>
        <v/>
      </c>
      <c r="N697" s="250" t="str">
        <f t="shared" ca="1" si="313"/>
        <v/>
      </c>
      <c r="O697" s="249" t="str">
        <f t="shared" si="314"/>
        <v/>
      </c>
      <c r="P697" s="250" t="str">
        <f t="shared" ca="1" si="315"/>
        <v/>
      </c>
      <c r="Q697" s="249" t="str">
        <f t="shared" si="316"/>
        <v/>
      </c>
      <c r="R697" s="250" t="str">
        <f t="shared" ca="1" si="317"/>
        <v/>
      </c>
      <c r="S697" s="249" t="str">
        <f t="shared" si="318"/>
        <v/>
      </c>
      <c r="T697" s="250" t="str">
        <f t="shared" ca="1" si="319"/>
        <v/>
      </c>
      <c r="U697" s="249" t="str">
        <f t="shared" si="320"/>
        <v/>
      </c>
      <c r="V697" s="250" t="str">
        <f t="shared" ca="1" si="321"/>
        <v/>
      </c>
      <c r="W697" s="249" t="str">
        <f t="shared" si="322"/>
        <v/>
      </c>
      <c r="X697" s="250"/>
      <c r="Y697" s="249"/>
      <c r="Z697" s="250"/>
      <c r="AA697" s="249"/>
      <c r="AB697" s="250"/>
      <c r="AC697" s="249"/>
      <c r="AD697" s="250"/>
      <c r="AE697" s="249"/>
      <c r="AF697" s="250"/>
      <c r="AG697" s="249"/>
      <c r="AH697" s="250"/>
      <c r="AI697" s="249"/>
      <c r="AJ697" s="250"/>
      <c r="AK697" s="249"/>
      <c r="AL697" s="250"/>
      <c r="AM697" s="249"/>
      <c r="AN697" s="250"/>
      <c r="AO697" s="249"/>
      <c r="AP697" s="250"/>
      <c r="AQ697" s="249"/>
      <c r="AR697" s="250"/>
      <c r="AS697" s="249"/>
      <c r="AT697" s="250"/>
      <c r="AU697" s="249"/>
      <c r="AV697" s="250"/>
      <c r="AW697" s="249"/>
      <c r="AX697" s="250"/>
      <c r="AY697" s="249"/>
      <c r="AZ697" s="250"/>
      <c r="BA697" s="249"/>
      <c r="BB697" s="250"/>
      <c r="BC697" s="249"/>
      <c r="BD697" s="250"/>
      <c r="BE697" s="249"/>
      <c r="BF697" s="250"/>
      <c r="BG697" s="249"/>
      <c r="BH697" s="250"/>
      <c r="BI697" s="249"/>
      <c r="BJ697" s="250"/>
      <c r="BK697" s="249"/>
    </row>
    <row r="698" spans="1:63" s="301" customFormat="1" ht="21" hidden="1" customHeight="1" x14ac:dyDescent="0.2">
      <c r="A698" s="245" t="e">
        <f t="shared" si="326"/>
        <v>#VALUE!</v>
      </c>
      <c r="B698" s="246"/>
      <c r="C698" s="247" t="str">
        <f t="shared" si="305"/>
        <v/>
      </c>
      <c r="D698" s="250" t="str">
        <f t="shared" ca="1" si="306"/>
        <v/>
      </c>
      <c r="E698" s="249" t="str">
        <f t="shared" si="323"/>
        <v/>
      </c>
      <c r="F698" s="250" t="str">
        <f t="shared" si="307"/>
        <v/>
      </c>
      <c r="G698" s="249" t="str">
        <f t="shared" si="324"/>
        <v/>
      </c>
      <c r="H698" s="250" t="str">
        <f t="shared" si="308"/>
        <v/>
      </c>
      <c r="I698" s="249" t="str">
        <f t="shared" si="325"/>
        <v/>
      </c>
      <c r="J698" s="250" t="str">
        <f t="shared" ca="1" si="309"/>
        <v/>
      </c>
      <c r="K698" s="249" t="str">
        <f t="shared" si="310"/>
        <v/>
      </c>
      <c r="L698" s="250" t="str">
        <f t="shared" ca="1" si="311"/>
        <v/>
      </c>
      <c r="M698" s="249" t="str">
        <f t="shared" si="312"/>
        <v/>
      </c>
      <c r="N698" s="250" t="str">
        <f t="shared" ca="1" si="313"/>
        <v/>
      </c>
      <c r="O698" s="249" t="str">
        <f t="shared" si="314"/>
        <v/>
      </c>
      <c r="P698" s="250" t="str">
        <f t="shared" ca="1" si="315"/>
        <v/>
      </c>
      <c r="Q698" s="249" t="str">
        <f t="shared" si="316"/>
        <v/>
      </c>
      <c r="R698" s="250" t="str">
        <f t="shared" ca="1" si="317"/>
        <v/>
      </c>
      <c r="S698" s="249" t="str">
        <f t="shared" si="318"/>
        <v/>
      </c>
      <c r="T698" s="250" t="str">
        <f t="shared" ca="1" si="319"/>
        <v/>
      </c>
      <c r="U698" s="249" t="str">
        <f t="shared" si="320"/>
        <v/>
      </c>
      <c r="V698" s="250" t="str">
        <f t="shared" ca="1" si="321"/>
        <v/>
      </c>
      <c r="W698" s="249" t="str">
        <f t="shared" si="322"/>
        <v/>
      </c>
      <c r="X698" s="250"/>
      <c r="Y698" s="249"/>
      <c r="Z698" s="250"/>
      <c r="AA698" s="249"/>
      <c r="AB698" s="250"/>
      <c r="AC698" s="249"/>
      <c r="AD698" s="250"/>
      <c r="AE698" s="249"/>
      <c r="AF698" s="250"/>
      <c r="AG698" s="249"/>
      <c r="AH698" s="250"/>
      <c r="AI698" s="249"/>
      <c r="AJ698" s="250"/>
      <c r="AK698" s="249"/>
      <c r="AL698" s="250"/>
      <c r="AM698" s="249"/>
      <c r="AN698" s="250"/>
      <c r="AO698" s="249"/>
      <c r="AP698" s="250"/>
      <c r="AQ698" s="249"/>
      <c r="AR698" s="250"/>
      <c r="AS698" s="249"/>
      <c r="AT698" s="250"/>
      <c r="AU698" s="249"/>
      <c r="AV698" s="250"/>
      <c r="AW698" s="249"/>
      <c r="AX698" s="250"/>
      <c r="AY698" s="249"/>
      <c r="AZ698" s="250"/>
      <c r="BA698" s="249"/>
      <c r="BB698" s="250"/>
      <c r="BC698" s="249"/>
      <c r="BD698" s="250"/>
      <c r="BE698" s="249"/>
      <c r="BF698" s="250"/>
      <c r="BG698" s="249"/>
      <c r="BH698" s="250"/>
      <c r="BI698" s="249"/>
      <c r="BJ698" s="250"/>
      <c r="BK698" s="249"/>
    </row>
    <row r="699" spans="1:63" s="301" customFormat="1" ht="21" hidden="1" customHeight="1" x14ac:dyDescent="0.2">
      <c r="A699" s="245" t="e">
        <f t="shared" si="326"/>
        <v>#VALUE!</v>
      </c>
      <c r="B699" s="246"/>
      <c r="C699" s="247" t="str">
        <f t="shared" si="305"/>
        <v/>
      </c>
      <c r="D699" s="250" t="str">
        <f t="shared" ca="1" si="306"/>
        <v/>
      </c>
      <c r="E699" s="249" t="str">
        <f t="shared" si="323"/>
        <v/>
      </c>
      <c r="F699" s="250" t="str">
        <f t="shared" si="307"/>
        <v/>
      </c>
      <c r="G699" s="249" t="str">
        <f t="shared" si="324"/>
        <v/>
      </c>
      <c r="H699" s="250" t="str">
        <f t="shared" si="308"/>
        <v/>
      </c>
      <c r="I699" s="249" t="str">
        <f t="shared" si="325"/>
        <v/>
      </c>
      <c r="J699" s="250" t="str">
        <f t="shared" ca="1" si="309"/>
        <v/>
      </c>
      <c r="K699" s="249" t="str">
        <f t="shared" si="310"/>
        <v/>
      </c>
      <c r="L699" s="250" t="str">
        <f t="shared" ca="1" si="311"/>
        <v/>
      </c>
      <c r="M699" s="249" t="str">
        <f t="shared" si="312"/>
        <v/>
      </c>
      <c r="N699" s="250" t="str">
        <f t="shared" ca="1" si="313"/>
        <v/>
      </c>
      <c r="O699" s="249" t="str">
        <f t="shared" si="314"/>
        <v/>
      </c>
      <c r="P699" s="250" t="str">
        <f t="shared" ca="1" si="315"/>
        <v/>
      </c>
      <c r="Q699" s="249" t="str">
        <f t="shared" si="316"/>
        <v/>
      </c>
      <c r="R699" s="250" t="str">
        <f t="shared" ca="1" si="317"/>
        <v/>
      </c>
      <c r="S699" s="249" t="str">
        <f t="shared" si="318"/>
        <v/>
      </c>
      <c r="T699" s="250" t="str">
        <f t="shared" ca="1" si="319"/>
        <v/>
      </c>
      <c r="U699" s="249" t="str">
        <f t="shared" si="320"/>
        <v/>
      </c>
      <c r="V699" s="250" t="str">
        <f t="shared" ca="1" si="321"/>
        <v/>
      </c>
      <c r="W699" s="249" t="str">
        <f t="shared" si="322"/>
        <v/>
      </c>
      <c r="X699" s="250"/>
      <c r="Y699" s="249"/>
      <c r="Z699" s="250"/>
      <c r="AA699" s="249"/>
      <c r="AB699" s="250"/>
      <c r="AC699" s="249"/>
      <c r="AD699" s="250"/>
      <c r="AE699" s="249"/>
      <c r="AF699" s="250"/>
      <c r="AG699" s="249"/>
      <c r="AH699" s="250"/>
      <c r="AI699" s="249"/>
      <c r="AJ699" s="250"/>
      <c r="AK699" s="249"/>
      <c r="AL699" s="250"/>
      <c r="AM699" s="249"/>
      <c r="AN699" s="250"/>
      <c r="AO699" s="249"/>
      <c r="AP699" s="250"/>
      <c r="AQ699" s="249"/>
      <c r="AR699" s="250"/>
      <c r="AS699" s="249"/>
      <c r="AT699" s="250"/>
      <c r="AU699" s="249"/>
      <c r="AV699" s="250"/>
      <c r="AW699" s="249"/>
      <c r="AX699" s="250"/>
      <c r="AY699" s="249"/>
      <c r="AZ699" s="250"/>
      <c r="BA699" s="249"/>
      <c r="BB699" s="250"/>
      <c r="BC699" s="249"/>
      <c r="BD699" s="250"/>
      <c r="BE699" s="249"/>
      <c r="BF699" s="250"/>
      <c r="BG699" s="249"/>
      <c r="BH699" s="250"/>
      <c r="BI699" s="249"/>
      <c r="BJ699" s="250"/>
      <c r="BK699" s="249"/>
    </row>
    <row r="700" spans="1:63" s="301" customFormat="1" ht="21" hidden="1" customHeight="1" x14ac:dyDescent="0.2">
      <c r="A700" s="245" t="e">
        <f t="shared" si="326"/>
        <v>#VALUE!</v>
      </c>
      <c r="B700" s="246"/>
      <c r="C700" s="247" t="str">
        <f t="shared" si="305"/>
        <v/>
      </c>
      <c r="D700" s="250" t="str">
        <f t="shared" ca="1" si="306"/>
        <v/>
      </c>
      <c r="E700" s="249" t="str">
        <f t="shared" si="323"/>
        <v/>
      </c>
      <c r="F700" s="250" t="str">
        <f t="shared" si="307"/>
        <v/>
      </c>
      <c r="G700" s="249" t="str">
        <f t="shared" si="324"/>
        <v/>
      </c>
      <c r="H700" s="250" t="str">
        <f t="shared" si="308"/>
        <v/>
      </c>
      <c r="I700" s="249" t="str">
        <f t="shared" si="325"/>
        <v/>
      </c>
      <c r="J700" s="250" t="str">
        <f t="shared" ca="1" si="309"/>
        <v/>
      </c>
      <c r="K700" s="249" t="str">
        <f t="shared" si="310"/>
        <v/>
      </c>
      <c r="L700" s="250" t="str">
        <f t="shared" ca="1" si="311"/>
        <v/>
      </c>
      <c r="M700" s="249" t="str">
        <f t="shared" si="312"/>
        <v/>
      </c>
      <c r="N700" s="250" t="str">
        <f t="shared" ca="1" si="313"/>
        <v/>
      </c>
      <c r="O700" s="249" t="str">
        <f t="shared" si="314"/>
        <v/>
      </c>
      <c r="P700" s="250" t="str">
        <f t="shared" ca="1" si="315"/>
        <v/>
      </c>
      <c r="Q700" s="249" t="str">
        <f t="shared" si="316"/>
        <v/>
      </c>
      <c r="R700" s="250" t="str">
        <f t="shared" ca="1" si="317"/>
        <v/>
      </c>
      <c r="S700" s="249" t="str">
        <f t="shared" si="318"/>
        <v/>
      </c>
      <c r="T700" s="250" t="str">
        <f t="shared" ca="1" si="319"/>
        <v/>
      </c>
      <c r="U700" s="249" t="str">
        <f t="shared" si="320"/>
        <v/>
      </c>
      <c r="V700" s="250" t="str">
        <f t="shared" ca="1" si="321"/>
        <v/>
      </c>
      <c r="W700" s="249" t="str">
        <f t="shared" si="322"/>
        <v/>
      </c>
      <c r="X700" s="250"/>
      <c r="Y700" s="249"/>
      <c r="Z700" s="250"/>
      <c r="AA700" s="249"/>
      <c r="AB700" s="250"/>
      <c r="AC700" s="249"/>
      <c r="AD700" s="250"/>
      <c r="AE700" s="249"/>
      <c r="AF700" s="250"/>
      <c r="AG700" s="249"/>
      <c r="AH700" s="250"/>
      <c r="AI700" s="249"/>
      <c r="AJ700" s="250"/>
      <c r="AK700" s="249"/>
      <c r="AL700" s="250"/>
      <c r="AM700" s="249"/>
      <c r="AN700" s="250"/>
      <c r="AO700" s="249"/>
      <c r="AP700" s="250"/>
      <c r="AQ700" s="249"/>
      <c r="AR700" s="250"/>
      <c r="AS700" s="249"/>
      <c r="AT700" s="250"/>
      <c r="AU700" s="249"/>
      <c r="AV700" s="250"/>
      <c r="AW700" s="249"/>
      <c r="AX700" s="250"/>
      <c r="AY700" s="249"/>
      <c r="AZ700" s="250"/>
      <c r="BA700" s="249"/>
      <c r="BB700" s="250"/>
      <c r="BC700" s="249"/>
      <c r="BD700" s="250"/>
      <c r="BE700" s="249"/>
      <c r="BF700" s="250"/>
      <c r="BG700" s="249"/>
      <c r="BH700" s="250"/>
      <c r="BI700" s="249"/>
      <c r="BJ700" s="250"/>
      <c r="BK700" s="249"/>
    </row>
    <row r="701" spans="1:63" s="301" customFormat="1" ht="21" hidden="1" customHeight="1" x14ac:dyDescent="0.2">
      <c r="A701" s="245" t="e">
        <f t="shared" si="326"/>
        <v>#VALUE!</v>
      </c>
      <c r="B701" s="246"/>
      <c r="C701" s="247" t="str">
        <f t="shared" si="305"/>
        <v/>
      </c>
      <c r="D701" s="250" t="str">
        <f t="shared" ca="1" si="306"/>
        <v/>
      </c>
      <c r="E701" s="249" t="str">
        <f t="shared" si="323"/>
        <v/>
      </c>
      <c r="F701" s="250" t="str">
        <f t="shared" si="307"/>
        <v/>
      </c>
      <c r="G701" s="249" t="str">
        <f t="shared" si="324"/>
        <v/>
      </c>
      <c r="H701" s="250" t="str">
        <f t="shared" si="308"/>
        <v/>
      </c>
      <c r="I701" s="249" t="str">
        <f t="shared" si="325"/>
        <v/>
      </c>
      <c r="J701" s="250" t="str">
        <f t="shared" ca="1" si="309"/>
        <v/>
      </c>
      <c r="K701" s="249" t="str">
        <f t="shared" si="310"/>
        <v/>
      </c>
      <c r="L701" s="250" t="str">
        <f t="shared" ca="1" si="311"/>
        <v/>
      </c>
      <c r="M701" s="249" t="str">
        <f t="shared" si="312"/>
        <v/>
      </c>
      <c r="N701" s="250" t="str">
        <f t="shared" ca="1" si="313"/>
        <v/>
      </c>
      <c r="O701" s="249" t="str">
        <f t="shared" si="314"/>
        <v/>
      </c>
      <c r="P701" s="250" t="str">
        <f t="shared" ca="1" si="315"/>
        <v/>
      </c>
      <c r="Q701" s="249" t="str">
        <f t="shared" si="316"/>
        <v/>
      </c>
      <c r="R701" s="250" t="str">
        <f t="shared" ca="1" si="317"/>
        <v/>
      </c>
      <c r="S701" s="249" t="str">
        <f t="shared" si="318"/>
        <v/>
      </c>
      <c r="T701" s="250" t="str">
        <f t="shared" ca="1" si="319"/>
        <v/>
      </c>
      <c r="U701" s="249" t="str">
        <f t="shared" si="320"/>
        <v/>
      </c>
      <c r="V701" s="250" t="str">
        <f t="shared" ca="1" si="321"/>
        <v/>
      </c>
      <c r="W701" s="249" t="str">
        <f t="shared" si="322"/>
        <v/>
      </c>
      <c r="X701" s="250"/>
      <c r="Y701" s="249"/>
      <c r="Z701" s="250"/>
      <c r="AA701" s="249"/>
      <c r="AB701" s="250"/>
      <c r="AC701" s="249"/>
      <c r="AD701" s="250"/>
      <c r="AE701" s="249"/>
      <c r="AF701" s="250"/>
      <c r="AG701" s="249"/>
      <c r="AH701" s="250"/>
      <c r="AI701" s="249"/>
      <c r="AJ701" s="250"/>
      <c r="AK701" s="249"/>
      <c r="AL701" s="250"/>
      <c r="AM701" s="249"/>
      <c r="AN701" s="250"/>
      <c r="AO701" s="249"/>
      <c r="AP701" s="250"/>
      <c r="AQ701" s="249"/>
      <c r="AR701" s="250"/>
      <c r="AS701" s="249"/>
      <c r="AT701" s="250"/>
      <c r="AU701" s="249"/>
      <c r="AV701" s="250"/>
      <c r="AW701" s="249"/>
      <c r="AX701" s="250"/>
      <c r="AY701" s="249"/>
      <c r="AZ701" s="250"/>
      <c r="BA701" s="249"/>
      <c r="BB701" s="250"/>
      <c r="BC701" s="249"/>
      <c r="BD701" s="250"/>
      <c r="BE701" s="249"/>
      <c r="BF701" s="250"/>
      <c r="BG701" s="249"/>
      <c r="BH701" s="250"/>
      <c r="BI701" s="249"/>
      <c r="BJ701" s="250"/>
      <c r="BK701" s="249"/>
    </row>
    <row r="702" spans="1:63" s="301" customFormat="1" ht="21" hidden="1" customHeight="1" x14ac:dyDescent="0.2">
      <c r="A702" s="245" t="e">
        <f t="shared" si="326"/>
        <v>#VALUE!</v>
      </c>
      <c r="B702" s="246"/>
      <c r="C702" s="247" t="str">
        <f t="shared" si="305"/>
        <v/>
      </c>
      <c r="D702" s="250" t="str">
        <f t="shared" ca="1" si="306"/>
        <v/>
      </c>
      <c r="E702" s="249" t="str">
        <f t="shared" si="323"/>
        <v/>
      </c>
      <c r="F702" s="250" t="str">
        <f t="shared" si="307"/>
        <v/>
      </c>
      <c r="G702" s="249" t="str">
        <f t="shared" si="324"/>
        <v/>
      </c>
      <c r="H702" s="250" t="str">
        <f t="shared" si="308"/>
        <v/>
      </c>
      <c r="I702" s="249" t="str">
        <f t="shared" si="325"/>
        <v/>
      </c>
      <c r="J702" s="250" t="str">
        <f t="shared" ca="1" si="309"/>
        <v/>
      </c>
      <c r="K702" s="249" t="str">
        <f t="shared" si="310"/>
        <v/>
      </c>
      <c r="L702" s="250" t="str">
        <f t="shared" ca="1" si="311"/>
        <v/>
      </c>
      <c r="M702" s="249" t="str">
        <f t="shared" si="312"/>
        <v/>
      </c>
      <c r="N702" s="250" t="str">
        <f t="shared" ca="1" si="313"/>
        <v/>
      </c>
      <c r="O702" s="249" t="str">
        <f t="shared" si="314"/>
        <v/>
      </c>
      <c r="P702" s="250" t="str">
        <f t="shared" ca="1" si="315"/>
        <v/>
      </c>
      <c r="Q702" s="249" t="str">
        <f t="shared" si="316"/>
        <v/>
      </c>
      <c r="R702" s="250" t="str">
        <f t="shared" ca="1" si="317"/>
        <v/>
      </c>
      <c r="S702" s="249" t="str">
        <f t="shared" si="318"/>
        <v/>
      </c>
      <c r="T702" s="250" t="str">
        <f t="shared" ca="1" si="319"/>
        <v/>
      </c>
      <c r="U702" s="249" t="str">
        <f t="shared" si="320"/>
        <v/>
      </c>
      <c r="V702" s="250" t="str">
        <f t="shared" ca="1" si="321"/>
        <v/>
      </c>
      <c r="W702" s="249" t="str">
        <f t="shared" si="322"/>
        <v/>
      </c>
      <c r="X702" s="250"/>
      <c r="Y702" s="249"/>
      <c r="Z702" s="250"/>
      <c r="AA702" s="249"/>
      <c r="AB702" s="250"/>
      <c r="AC702" s="249"/>
      <c r="AD702" s="250"/>
      <c r="AE702" s="249"/>
      <c r="AF702" s="250"/>
      <c r="AG702" s="249"/>
      <c r="AH702" s="250"/>
      <c r="AI702" s="249"/>
      <c r="AJ702" s="250"/>
      <c r="AK702" s="249"/>
      <c r="AL702" s="250"/>
      <c r="AM702" s="249"/>
      <c r="AN702" s="250"/>
      <c r="AO702" s="249"/>
      <c r="AP702" s="250"/>
      <c r="AQ702" s="249"/>
      <c r="AR702" s="250"/>
      <c r="AS702" s="249"/>
      <c r="AT702" s="250"/>
      <c r="AU702" s="249"/>
      <c r="AV702" s="250"/>
      <c r="AW702" s="249"/>
      <c r="AX702" s="250"/>
      <c r="AY702" s="249"/>
      <c r="AZ702" s="250"/>
      <c r="BA702" s="249"/>
      <c r="BB702" s="250"/>
      <c r="BC702" s="249"/>
      <c r="BD702" s="250"/>
      <c r="BE702" s="249"/>
      <c r="BF702" s="250"/>
      <c r="BG702" s="249"/>
      <c r="BH702" s="250"/>
      <c r="BI702" s="249"/>
      <c r="BJ702" s="250"/>
      <c r="BK702" s="249"/>
    </row>
    <row r="703" spans="1:63" s="301" customFormat="1" ht="21" hidden="1" customHeight="1" x14ac:dyDescent="0.2">
      <c r="A703" s="245" t="e">
        <f t="shared" si="326"/>
        <v>#VALUE!</v>
      </c>
      <c r="B703" s="246"/>
      <c r="C703" s="247" t="str">
        <f t="shared" si="305"/>
        <v/>
      </c>
      <c r="D703" s="250" t="str">
        <f t="shared" ca="1" si="306"/>
        <v/>
      </c>
      <c r="E703" s="249" t="str">
        <f t="shared" si="323"/>
        <v/>
      </c>
      <c r="F703" s="250" t="str">
        <f t="shared" si="307"/>
        <v/>
      </c>
      <c r="G703" s="249" t="str">
        <f t="shared" si="324"/>
        <v/>
      </c>
      <c r="H703" s="250" t="str">
        <f t="shared" si="308"/>
        <v/>
      </c>
      <c r="I703" s="249" t="str">
        <f t="shared" si="325"/>
        <v/>
      </c>
      <c r="J703" s="250" t="str">
        <f t="shared" ca="1" si="309"/>
        <v/>
      </c>
      <c r="K703" s="249" t="str">
        <f t="shared" si="310"/>
        <v/>
      </c>
      <c r="L703" s="250" t="str">
        <f t="shared" ca="1" si="311"/>
        <v/>
      </c>
      <c r="M703" s="249" t="str">
        <f t="shared" si="312"/>
        <v/>
      </c>
      <c r="N703" s="250" t="str">
        <f t="shared" ca="1" si="313"/>
        <v/>
      </c>
      <c r="O703" s="249" t="str">
        <f t="shared" si="314"/>
        <v/>
      </c>
      <c r="P703" s="250" t="str">
        <f t="shared" ca="1" si="315"/>
        <v/>
      </c>
      <c r="Q703" s="249" t="str">
        <f t="shared" si="316"/>
        <v/>
      </c>
      <c r="R703" s="250" t="str">
        <f t="shared" ca="1" si="317"/>
        <v/>
      </c>
      <c r="S703" s="249" t="str">
        <f t="shared" si="318"/>
        <v/>
      </c>
      <c r="T703" s="250" t="str">
        <f t="shared" ca="1" si="319"/>
        <v/>
      </c>
      <c r="U703" s="249" t="str">
        <f t="shared" si="320"/>
        <v/>
      </c>
      <c r="V703" s="250" t="str">
        <f t="shared" ca="1" si="321"/>
        <v/>
      </c>
      <c r="W703" s="249" t="str">
        <f t="shared" si="322"/>
        <v/>
      </c>
      <c r="X703" s="250"/>
      <c r="Y703" s="249"/>
      <c r="Z703" s="250"/>
      <c r="AA703" s="249"/>
      <c r="AB703" s="250"/>
      <c r="AC703" s="249"/>
      <c r="AD703" s="250"/>
      <c r="AE703" s="249"/>
      <c r="AF703" s="250"/>
      <c r="AG703" s="249"/>
      <c r="AH703" s="250"/>
      <c r="AI703" s="249"/>
      <c r="AJ703" s="250"/>
      <c r="AK703" s="249"/>
      <c r="AL703" s="250"/>
      <c r="AM703" s="249"/>
      <c r="AN703" s="250"/>
      <c r="AO703" s="249"/>
      <c r="AP703" s="250"/>
      <c r="AQ703" s="249"/>
      <c r="AR703" s="250"/>
      <c r="AS703" s="249"/>
      <c r="AT703" s="250"/>
      <c r="AU703" s="249"/>
      <c r="AV703" s="250"/>
      <c r="AW703" s="249"/>
      <c r="AX703" s="250"/>
      <c r="AY703" s="249"/>
      <c r="AZ703" s="250"/>
      <c r="BA703" s="249"/>
      <c r="BB703" s="250"/>
      <c r="BC703" s="249"/>
      <c r="BD703" s="250"/>
      <c r="BE703" s="249"/>
      <c r="BF703" s="250"/>
      <c r="BG703" s="249"/>
      <c r="BH703" s="250"/>
      <c r="BI703" s="249"/>
      <c r="BJ703" s="250"/>
      <c r="BK703" s="249"/>
    </row>
    <row r="704" spans="1:63" s="301" customFormat="1" ht="21" hidden="1" customHeight="1" x14ac:dyDescent="0.2">
      <c r="A704" s="245" t="e">
        <f t="shared" si="326"/>
        <v>#VALUE!</v>
      </c>
      <c r="B704" s="246"/>
      <c r="C704" s="247" t="str">
        <f t="shared" si="305"/>
        <v/>
      </c>
      <c r="D704" s="250" t="str">
        <f t="shared" ca="1" si="306"/>
        <v/>
      </c>
      <c r="E704" s="249" t="str">
        <f t="shared" si="323"/>
        <v/>
      </c>
      <c r="F704" s="250" t="str">
        <f t="shared" si="307"/>
        <v/>
      </c>
      <c r="G704" s="249" t="str">
        <f t="shared" si="324"/>
        <v/>
      </c>
      <c r="H704" s="250" t="str">
        <f t="shared" si="308"/>
        <v/>
      </c>
      <c r="I704" s="249" t="str">
        <f t="shared" si="325"/>
        <v/>
      </c>
      <c r="J704" s="250" t="str">
        <f t="shared" ca="1" si="309"/>
        <v/>
      </c>
      <c r="K704" s="249" t="str">
        <f t="shared" si="310"/>
        <v/>
      </c>
      <c r="L704" s="250" t="str">
        <f t="shared" ca="1" si="311"/>
        <v/>
      </c>
      <c r="M704" s="249" t="str">
        <f t="shared" si="312"/>
        <v/>
      </c>
      <c r="N704" s="250" t="str">
        <f t="shared" ca="1" si="313"/>
        <v/>
      </c>
      <c r="O704" s="249" t="str">
        <f t="shared" si="314"/>
        <v/>
      </c>
      <c r="P704" s="250" t="str">
        <f t="shared" ca="1" si="315"/>
        <v/>
      </c>
      <c r="Q704" s="249" t="str">
        <f t="shared" si="316"/>
        <v/>
      </c>
      <c r="R704" s="250" t="str">
        <f t="shared" ca="1" si="317"/>
        <v/>
      </c>
      <c r="S704" s="249" t="str">
        <f t="shared" si="318"/>
        <v/>
      </c>
      <c r="T704" s="250" t="str">
        <f t="shared" ca="1" si="319"/>
        <v/>
      </c>
      <c r="U704" s="249" t="str">
        <f t="shared" si="320"/>
        <v/>
      </c>
      <c r="V704" s="250" t="str">
        <f t="shared" ca="1" si="321"/>
        <v/>
      </c>
      <c r="W704" s="249" t="str">
        <f t="shared" si="322"/>
        <v/>
      </c>
      <c r="X704" s="250"/>
      <c r="Y704" s="249"/>
      <c r="Z704" s="250"/>
      <c r="AA704" s="249"/>
      <c r="AB704" s="250"/>
      <c r="AC704" s="249"/>
      <c r="AD704" s="250"/>
      <c r="AE704" s="249"/>
      <c r="AF704" s="250"/>
      <c r="AG704" s="249"/>
      <c r="AH704" s="250"/>
      <c r="AI704" s="249"/>
      <c r="AJ704" s="250"/>
      <c r="AK704" s="249"/>
      <c r="AL704" s="250"/>
      <c r="AM704" s="249"/>
      <c r="AN704" s="250"/>
      <c r="AO704" s="249"/>
      <c r="AP704" s="250"/>
      <c r="AQ704" s="249"/>
      <c r="AR704" s="250"/>
      <c r="AS704" s="249"/>
      <c r="AT704" s="250"/>
      <c r="AU704" s="249"/>
      <c r="AV704" s="250"/>
      <c r="AW704" s="249"/>
      <c r="AX704" s="250"/>
      <c r="AY704" s="249"/>
      <c r="AZ704" s="250"/>
      <c r="BA704" s="249"/>
      <c r="BB704" s="250"/>
      <c r="BC704" s="249"/>
      <c r="BD704" s="250"/>
      <c r="BE704" s="249"/>
      <c r="BF704" s="250"/>
      <c r="BG704" s="249"/>
      <c r="BH704" s="250"/>
      <c r="BI704" s="249"/>
      <c r="BJ704" s="250"/>
      <c r="BK704" s="249"/>
    </row>
    <row r="705" spans="1:63" s="301" customFormat="1" ht="21" hidden="1" customHeight="1" x14ac:dyDescent="0.2">
      <c r="A705" s="245" t="e">
        <f t="shared" si="326"/>
        <v>#VALUE!</v>
      </c>
      <c r="B705" s="246"/>
      <c r="C705" s="247" t="str">
        <f t="shared" si="305"/>
        <v/>
      </c>
      <c r="D705" s="250" t="str">
        <f t="shared" ca="1" si="306"/>
        <v/>
      </c>
      <c r="E705" s="249" t="str">
        <f t="shared" si="323"/>
        <v/>
      </c>
      <c r="F705" s="250" t="str">
        <f t="shared" si="307"/>
        <v/>
      </c>
      <c r="G705" s="249" t="str">
        <f t="shared" si="324"/>
        <v/>
      </c>
      <c r="H705" s="250" t="str">
        <f t="shared" si="308"/>
        <v/>
      </c>
      <c r="I705" s="249" t="str">
        <f t="shared" si="325"/>
        <v/>
      </c>
      <c r="J705" s="250" t="str">
        <f t="shared" ca="1" si="309"/>
        <v/>
      </c>
      <c r="K705" s="249" t="str">
        <f t="shared" si="310"/>
        <v/>
      </c>
      <c r="L705" s="250" t="str">
        <f t="shared" ca="1" si="311"/>
        <v/>
      </c>
      <c r="M705" s="249" t="str">
        <f t="shared" si="312"/>
        <v/>
      </c>
      <c r="N705" s="250" t="str">
        <f t="shared" ca="1" si="313"/>
        <v/>
      </c>
      <c r="O705" s="249" t="str">
        <f t="shared" si="314"/>
        <v/>
      </c>
      <c r="P705" s="250" t="str">
        <f t="shared" ca="1" si="315"/>
        <v/>
      </c>
      <c r="Q705" s="249" t="str">
        <f t="shared" si="316"/>
        <v/>
      </c>
      <c r="R705" s="250" t="str">
        <f t="shared" ca="1" si="317"/>
        <v/>
      </c>
      <c r="S705" s="249" t="str">
        <f t="shared" si="318"/>
        <v/>
      </c>
      <c r="T705" s="250" t="str">
        <f t="shared" ca="1" si="319"/>
        <v/>
      </c>
      <c r="U705" s="249" t="str">
        <f t="shared" si="320"/>
        <v/>
      </c>
      <c r="V705" s="250" t="str">
        <f t="shared" ca="1" si="321"/>
        <v/>
      </c>
      <c r="W705" s="249" t="str">
        <f t="shared" si="322"/>
        <v/>
      </c>
      <c r="X705" s="250"/>
      <c r="Y705" s="249"/>
      <c r="Z705" s="250"/>
      <c r="AA705" s="249"/>
      <c r="AB705" s="250"/>
      <c r="AC705" s="249"/>
      <c r="AD705" s="250"/>
      <c r="AE705" s="249"/>
      <c r="AF705" s="250"/>
      <c r="AG705" s="249"/>
      <c r="AH705" s="250"/>
      <c r="AI705" s="249"/>
      <c r="AJ705" s="250"/>
      <c r="AK705" s="249"/>
      <c r="AL705" s="250"/>
      <c r="AM705" s="249"/>
      <c r="AN705" s="250"/>
      <c r="AO705" s="249"/>
      <c r="AP705" s="250"/>
      <c r="AQ705" s="249"/>
      <c r="AR705" s="250"/>
      <c r="AS705" s="249"/>
      <c r="AT705" s="250"/>
      <c r="AU705" s="249"/>
      <c r="AV705" s="250"/>
      <c r="AW705" s="249"/>
      <c r="AX705" s="250"/>
      <c r="AY705" s="249"/>
      <c r="AZ705" s="250"/>
      <c r="BA705" s="249"/>
      <c r="BB705" s="250"/>
      <c r="BC705" s="249"/>
      <c r="BD705" s="250"/>
      <c r="BE705" s="249"/>
      <c r="BF705" s="250"/>
      <c r="BG705" s="249"/>
      <c r="BH705" s="250"/>
      <c r="BI705" s="249"/>
      <c r="BJ705" s="250"/>
      <c r="BK705" s="249"/>
    </row>
    <row r="706" spans="1:63" s="301" customFormat="1" ht="21" hidden="1" customHeight="1" x14ac:dyDescent="0.2">
      <c r="A706" s="245" t="e">
        <f t="shared" si="326"/>
        <v>#VALUE!</v>
      </c>
      <c r="B706" s="246"/>
      <c r="C706" s="247" t="str">
        <f t="shared" si="305"/>
        <v/>
      </c>
      <c r="D706" s="250" t="str">
        <f t="shared" ca="1" si="306"/>
        <v/>
      </c>
      <c r="E706" s="249" t="str">
        <f t="shared" si="323"/>
        <v/>
      </c>
      <c r="F706" s="250" t="str">
        <f t="shared" si="307"/>
        <v/>
      </c>
      <c r="G706" s="249" t="str">
        <f t="shared" si="324"/>
        <v/>
      </c>
      <c r="H706" s="250" t="str">
        <f t="shared" si="308"/>
        <v/>
      </c>
      <c r="I706" s="249" t="str">
        <f t="shared" si="325"/>
        <v/>
      </c>
      <c r="J706" s="250" t="str">
        <f t="shared" ca="1" si="309"/>
        <v/>
      </c>
      <c r="K706" s="249" t="str">
        <f t="shared" si="310"/>
        <v/>
      </c>
      <c r="L706" s="250" t="str">
        <f t="shared" ca="1" si="311"/>
        <v/>
      </c>
      <c r="M706" s="249" t="str">
        <f t="shared" si="312"/>
        <v/>
      </c>
      <c r="N706" s="250" t="str">
        <f t="shared" ca="1" si="313"/>
        <v/>
      </c>
      <c r="O706" s="249" t="str">
        <f t="shared" si="314"/>
        <v/>
      </c>
      <c r="P706" s="250" t="str">
        <f t="shared" ca="1" si="315"/>
        <v/>
      </c>
      <c r="Q706" s="249" t="str">
        <f t="shared" si="316"/>
        <v/>
      </c>
      <c r="R706" s="250" t="str">
        <f t="shared" ca="1" si="317"/>
        <v/>
      </c>
      <c r="S706" s="249" t="str">
        <f t="shared" si="318"/>
        <v/>
      </c>
      <c r="T706" s="250" t="str">
        <f t="shared" ca="1" si="319"/>
        <v/>
      </c>
      <c r="U706" s="249" t="str">
        <f t="shared" si="320"/>
        <v/>
      </c>
      <c r="V706" s="250" t="str">
        <f t="shared" ca="1" si="321"/>
        <v/>
      </c>
      <c r="W706" s="249" t="str">
        <f t="shared" si="322"/>
        <v/>
      </c>
      <c r="X706" s="250"/>
      <c r="Y706" s="249"/>
      <c r="Z706" s="250"/>
      <c r="AA706" s="249"/>
      <c r="AB706" s="250"/>
      <c r="AC706" s="249"/>
      <c r="AD706" s="250"/>
      <c r="AE706" s="249"/>
      <c r="AF706" s="250"/>
      <c r="AG706" s="249"/>
      <c r="AH706" s="250"/>
      <c r="AI706" s="249"/>
      <c r="AJ706" s="250"/>
      <c r="AK706" s="249"/>
      <c r="AL706" s="250"/>
      <c r="AM706" s="249"/>
      <c r="AN706" s="250"/>
      <c r="AO706" s="249"/>
      <c r="AP706" s="250"/>
      <c r="AQ706" s="249"/>
      <c r="AR706" s="250"/>
      <c r="AS706" s="249"/>
      <c r="AT706" s="250"/>
      <c r="AU706" s="249"/>
      <c r="AV706" s="250"/>
      <c r="AW706" s="249"/>
      <c r="AX706" s="250"/>
      <c r="AY706" s="249"/>
      <c r="AZ706" s="250"/>
      <c r="BA706" s="249"/>
      <c r="BB706" s="250"/>
      <c r="BC706" s="249"/>
      <c r="BD706" s="250"/>
      <c r="BE706" s="249"/>
      <c r="BF706" s="250"/>
      <c r="BG706" s="249"/>
      <c r="BH706" s="250"/>
      <c r="BI706" s="249"/>
      <c r="BJ706" s="250"/>
      <c r="BK706" s="249"/>
    </row>
    <row r="707" spans="1:63" s="301" customFormat="1" ht="21" hidden="1" customHeight="1" x14ac:dyDescent="0.2">
      <c r="A707" s="245" t="e">
        <f t="shared" si="326"/>
        <v>#VALUE!</v>
      </c>
      <c r="B707" s="246"/>
      <c r="C707" s="247" t="str">
        <f t="shared" si="305"/>
        <v/>
      </c>
      <c r="D707" s="250" t="str">
        <f t="shared" ca="1" si="306"/>
        <v/>
      </c>
      <c r="E707" s="249" t="str">
        <f t="shared" si="323"/>
        <v/>
      </c>
      <c r="F707" s="250" t="str">
        <f t="shared" si="307"/>
        <v/>
      </c>
      <c r="G707" s="249" t="str">
        <f t="shared" si="324"/>
        <v/>
      </c>
      <c r="H707" s="250" t="str">
        <f t="shared" si="308"/>
        <v/>
      </c>
      <c r="I707" s="249" t="str">
        <f t="shared" si="325"/>
        <v/>
      </c>
      <c r="J707" s="250" t="str">
        <f t="shared" ca="1" si="309"/>
        <v/>
      </c>
      <c r="K707" s="249" t="str">
        <f t="shared" si="310"/>
        <v/>
      </c>
      <c r="L707" s="250" t="str">
        <f t="shared" ca="1" si="311"/>
        <v/>
      </c>
      <c r="M707" s="249" t="str">
        <f t="shared" si="312"/>
        <v/>
      </c>
      <c r="N707" s="250" t="str">
        <f t="shared" ca="1" si="313"/>
        <v/>
      </c>
      <c r="O707" s="249" t="str">
        <f t="shared" si="314"/>
        <v/>
      </c>
      <c r="P707" s="250" t="str">
        <f t="shared" ca="1" si="315"/>
        <v/>
      </c>
      <c r="Q707" s="249" t="str">
        <f t="shared" si="316"/>
        <v/>
      </c>
      <c r="R707" s="250" t="str">
        <f t="shared" ca="1" si="317"/>
        <v/>
      </c>
      <c r="S707" s="249" t="str">
        <f t="shared" si="318"/>
        <v/>
      </c>
      <c r="T707" s="250" t="str">
        <f t="shared" ca="1" si="319"/>
        <v/>
      </c>
      <c r="U707" s="249" t="str">
        <f t="shared" si="320"/>
        <v/>
      </c>
      <c r="V707" s="250" t="str">
        <f t="shared" ca="1" si="321"/>
        <v/>
      </c>
      <c r="W707" s="249" t="str">
        <f t="shared" si="322"/>
        <v/>
      </c>
      <c r="X707" s="250"/>
      <c r="Y707" s="249"/>
      <c r="Z707" s="250"/>
      <c r="AA707" s="249"/>
      <c r="AB707" s="250"/>
      <c r="AC707" s="249"/>
      <c r="AD707" s="250"/>
      <c r="AE707" s="249"/>
      <c r="AF707" s="250"/>
      <c r="AG707" s="249"/>
      <c r="AH707" s="250"/>
      <c r="AI707" s="249"/>
      <c r="AJ707" s="250"/>
      <c r="AK707" s="249"/>
      <c r="AL707" s="250"/>
      <c r="AM707" s="249"/>
      <c r="AN707" s="250"/>
      <c r="AO707" s="249"/>
      <c r="AP707" s="250"/>
      <c r="AQ707" s="249"/>
      <c r="AR707" s="250"/>
      <c r="AS707" s="249"/>
      <c r="AT707" s="250"/>
      <c r="AU707" s="249"/>
      <c r="AV707" s="250"/>
      <c r="AW707" s="249"/>
      <c r="AX707" s="250"/>
      <c r="AY707" s="249"/>
      <c r="AZ707" s="250"/>
      <c r="BA707" s="249"/>
      <c r="BB707" s="250"/>
      <c r="BC707" s="249"/>
      <c r="BD707" s="250"/>
      <c r="BE707" s="249"/>
      <c r="BF707" s="250"/>
      <c r="BG707" s="249"/>
      <c r="BH707" s="250"/>
      <c r="BI707" s="249"/>
      <c r="BJ707" s="250"/>
      <c r="BK707" s="249"/>
    </row>
    <row r="708" spans="1:63" s="301" customFormat="1" ht="21" hidden="1" customHeight="1" x14ac:dyDescent="0.2">
      <c r="A708" s="245" t="e">
        <f t="shared" si="326"/>
        <v>#VALUE!</v>
      </c>
      <c r="B708" s="246"/>
      <c r="C708" s="247" t="str">
        <f t="shared" si="305"/>
        <v/>
      </c>
      <c r="D708" s="250" t="str">
        <f t="shared" ca="1" si="306"/>
        <v/>
      </c>
      <c r="E708" s="249" t="str">
        <f t="shared" si="323"/>
        <v/>
      </c>
      <c r="F708" s="250" t="str">
        <f t="shared" si="307"/>
        <v/>
      </c>
      <c r="G708" s="249" t="str">
        <f t="shared" si="324"/>
        <v/>
      </c>
      <c r="H708" s="250" t="str">
        <f t="shared" si="308"/>
        <v/>
      </c>
      <c r="I708" s="249" t="str">
        <f t="shared" si="325"/>
        <v/>
      </c>
      <c r="J708" s="250" t="str">
        <f t="shared" ca="1" si="309"/>
        <v/>
      </c>
      <c r="K708" s="249" t="str">
        <f t="shared" si="310"/>
        <v/>
      </c>
      <c r="L708" s="250" t="str">
        <f t="shared" ca="1" si="311"/>
        <v/>
      </c>
      <c r="M708" s="249" t="str">
        <f t="shared" si="312"/>
        <v/>
      </c>
      <c r="N708" s="250" t="str">
        <f t="shared" ca="1" si="313"/>
        <v/>
      </c>
      <c r="O708" s="249" t="str">
        <f t="shared" si="314"/>
        <v/>
      </c>
      <c r="P708" s="250" t="str">
        <f t="shared" ca="1" si="315"/>
        <v/>
      </c>
      <c r="Q708" s="249" t="str">
        <f t="shared" si="316"/>
        <v/>
      </c>
      <c r="R708" s="250" t="str">
        <f t="shared" ca="1" si="317"/>
        <v/>
      </c>
      <c r="S708" s="249" t="str">
        <f t="shared" si="318"/>
        <v/>
      </c>
      <c r="T708" s="250" t="str">
        <f t="shared" ca="1" si="319"/>
        <v/>
      </c>
      <c r="U708" s="249" t="str">
        <f t="shared" si="320"/>
        <v/>
      </c>
      <c r="V708" s="250" t="str">
        <f t="shared" ca="1" si="321"/>
        <v/>
      </c>
      <c r="W708" s="249" t="str">
        <f t="shared" si="322"/>
        <v/>
      </c>
      <c r="X708" s="250"/>
      <c r="Y708" s="249"/>
      <c r="Z708" s="250"/>
      <c r="AA708" s="249"/>
      <c r="AB708" s="250"/>
      <c r="AC708" s="249"/>
      <c r="AD708" s="250"/>
      <c r="AE708" s="249"/>
      <c r="AF708" s="250"/>
      <c r="AG708" s="249"/>
      <c r="AH708" s="250"/>
      <c r="AI708" s="249"/>
      <c r="AJ708" s="250"/>
      <c r="AK708" s="249"/>
      <c r="AL708" s="250"/>
      <c r="AM708" s="249"/>
      <c r="AN708" s="250"/>
      <c r="AO708" s="249"/>
      <c r="AP708" s="250"/>
      <c r="AQ708" s="249"/>
      <c r="AR708" s="250"/>
      <c r="AS708" s="249"/>
      <c r="AT708" s="250"/>
      <c r="AU708" s="249"/>
      <c r="AV708" s="250"/>
      <c r="AW708" s="249"/>
      <c r="AX708" s="250"/>
      <c r="AY708" s="249"/>
      <c r="AZ708" s="250"/>
      <c r="BA708" s="249"/>
      <c r="BB708" s="250"/>
      <c r="BC708" s="249"/>
      <c r="BD708" s="250"/>
      <c r="BE708" s="249"/>
      <c r="BF708" s="250"/>
      <c r="BG708" s="249"/>
      <c r="BH708" s="250"/>
      <c r="BI708" s="249"/>
      <c r="BJ708" s="250"/>
      <c r="BK708" s="249"/>
    </row>
    <row r="709" spans="1:63" s="301" customFormat="1" ht="21" hidden="1" customHeight="1" x14ac:dyDescent="0.2">
      <c r="A709" s="245" t="e">
        <f t="shared" si="326"/>
        <v>#VALUE!</v>
      </c>
      <c r="B709" s="246"/>
      <c r="C709" s="247" t="str">
        <f t="shared" si="305"/>
        <v/>
      </c>
      <c r="D709" s="250" t="str">
        <f t="shared" ca="1" si="306"/>
        <v/>
      </c>
      <c r="E709" s="249" t="str">
        <f t="shared" si="323"/>
        <v/>
      </c>
      <c r="F709" s="250" t="str">
        <f t="shared" si="307"/>
        <v/>
      </c>
      <c r="G709" s="249" t="str">
        <f t="shared" si="324"/>
        <v/>
      </c>
      <c r="H709" s="250" t="str">
        <f t="shared" si="308"/>
        <v/>
      </c>
      <c r="I709" s="249" t="str">
        <f t="shared" si="325"/>
        <v/>
      </c>
      <c r="J709" s="250" t="str">
        <f t="shared" ca="1" si="309"/>
        <v/>
      </c>
      <c r="K709" s="249" t="str">
        <f t="shared" si="310"/>
        <v/>
      </c>
      <c r="L709" s="250" t="str">
        <f t="shared" ca="1" si="311"/>
        <v/>
      </c>
      <c r="M709" s="249" t="str">
        <f t="shared" si="312"/>
        <v/>
      </c>
      <c r="N709" s="250" t="str">
        <f t="shared" ca="1" si="313"/>
        <v/>
      </c>
      <c r="O709" s="249" t="str">
        <f t="shared" si="314"/>
        <v/>
      </c>
      <c r="P709" s="250" t="str">
        <f t="shared" ca="1" si="315"/>
        <v/>
      </c>
      <c r="Q709" s="249" t="str">
        <f t="shared" si="316"/>
        <v/>
      </c>
      <c r="R709" s="250" t="str">
        <f t="shared" ca="1" si="317"/>
        <v/>
      </c>
      <c r="S709" s="249" t="str">
        <f t="shared" si="318"/>
        <v/>
      </c>
      <c r="T709" s="250" t="str">
        <f t="shared" ca="1" si="319"/>
        <v/>
      </c>
      <c r="U709" s="249" t="str">
        <f t="shared" si="320"/>
        <v/>
      </c>
      <c r="V709" s="250" t="str">
        <f t="shared" ca="1" si="321"/>
        <v/>
      </c>
      <c r="W709" s="249" t="str">
        <f t="shared" si="322"/>
        <v/>
      </c>
      <c r="X709" s="250"/>
      <c r="Y709" s="249"/>
      <c r="Z709" s="250"/>
      <c r="AA709" s="249"/>
      <c r="AB709" s="250"/>
      <c r="AC709" s="249"/>
      <c r="AD709" s="250"/>
      <c r="AE709" s="249"/>
      <c r="AF709" s="250"/>
      <c r="AG709" s="249"/>
      <c r="AH709" s="250"/>
      <c r="AI709" s="249"/>
      <c r="AJ709" s="250"/>
      <c r="AK709" s="249"/>
      <c r="AL709" s="250"/>
      <c r="AM709" s="249"/>
      <c r="AN709" s="250"/>
      <c r="AO709" s="249"/>
      <c r="AP709" s="250"/>
      <c r="AQ709" s="249"/>
      <c r="AR709" s="250"/>
      <c r="AS709" s="249"/>
      <c r="AT709" s="250"/>
      <c r="AU709" s="249"/>
      <c r="AV709" s="250"/>
      <c r="AW709" s="249"/>
      <c r="AX709" s="250"/>
      <c r="AY709" s="249"/>
      <c r="AZ709" s="250"/>
      <c r="BA709" s="249"/>
      <c r="BB709" s="250"/>
      <c r="BC709" s="249"/>
      <c r="BD709" s="250"/>
      <c r="BE709" s="249"/>
      <c r="BF709" s="250"/>
      <c r="BG709" s="249"/>
      <c r="BH709" s="250"/>
      <c r="BI709" s="249"/>
      <c r="BJ709" s="250"/>
      <c r="BK709" s="249"/>
    </row>
    <row r="710" spans="1:63" s="301" customFormat="1" ht="21" hidden="1" customHeight="1" x14ac:dyDescent="0.2">
      <c r="A710" s="245" t="e">
        <f t="shared" si="326"/>
        <v>#VALUE!</v>
      </c>
      <c r="B710" s="246"/>
      <c r="C710" s="247" t="str">
        <f t="shared" ref="C710:C773" si="327">IF(B710="","",IF($L$4="Media aritmética",ROUND(AVERAGE(D710,F710,H710,J710,L710,N710,P710,R710,T710,V710,X710,Z710,AB710,AF710,AH710,AD710,AJ710,AL710,AN710,AP710,AR710),2),ROUND(_xlfn.STDEV.P(D710,F710,H710,J710,L710,N710,P710,R710,T710,V710,X710,Z710,AB710,AF710,AH710,AD710,AJ710,AL710,AN710,AP710,AR710),2)))</f>
        <v/>
      </c>
      <c r="D710" s="250" t="str">
        <f t="shared" ref="D710:D773" ca="1" si="328">IF($D$8="Habilitado",IF($B710="","",ROUND(VLOOKUP($B710,UNITARIO_1,17,FALSE),2)),"")</f>
        <v/>
      </c>
      <c r="E710" s="249" t="str">
        <f t="shared" si="323"/>
        <v/>
      </c>
      <c r="F710" s="250" t="str">
        <f t="shared" ref="F710:F773" si="329">IF($F$8="Habilitado",IF($B710="","",ROUND(VLOOKUP($B710,UNITARIO_2,17,FALSE),2)),"")</f>
        <v/>
      </c>
      <c r="G710" s="249" t="str">
        <f t="shared" si="324"/>
        <v/>
      </c>
      <c r="H710" s="250" t="str">
        <f t="shared" ref="H710:H773" si="330">IF($H$8="Habilitado",IF($B710="","",ROUND(VLOOKUP($B710,UNITARIO_3,17,FALSE),2)),"")</f>
        <v/>
      </c>
      <c r="I710" s="249" t="str">
        <f t="shared" si="325"/>
        <v/>
      </c>
      <c r="J710" s="250" t="str">
        <f t="shared" ref="J710:J773" ca="1" si="331">IF($J$8="Habilitado",IF($B710="","",ROUND(VLOOKUP($B710,UNITARIO_4,5,FALSE),2)),"")</f>
        <v/>
      </c>
      <c r="K710" s="249" t="str">
        <f t="shared" ref="K710:K773" si="332">IF($B710="","",IF(J710="","",IF($L$4="Media aritmética",(J710&lt;=$C710)*($H$5/$C$5)+(J710&gt;$C710)*0,IF(AND(ROUND(AVERAGE($D710,$F710,$H710,$J710,$L710,$N710,$P710,$R710,$T710,$V710,$X710,$Z710,$AB710,$AD710,$AF710,$AH710,$AJ710,AL710,AN710,AP710,AR710,AT710,AV710,AX710,AZ710,BB710,BD710,BF710,BH710,BJ710),2)-$C710/2&lt;=J710,(ROUND(AVERAGE($D710,$F710,$H710,$J710,$L710,$N710,$P710,$R710,$T710,$V710,$X710,$Z710,$AB710,$AD710,$AF710,$AH710,$AJ710,AL710,AN710,AP710,AR710,AT710,AV710,AX710,AZ710,BB710,BD710,BF710,BH710,BJ710),2)+$C710/2&gt;J710)),($H$5/$C$5),0))))</f>
        <v/>
      </c>
      <c r="L710" s="250" t="str">
        <f t="shared" ref="L710:L773" ca="1" si="333">IF($L$8="Habilitado",IF($B710="","",ROUND(VLOOKUP($B710,UNITARIO_5,5,FALSE),2)),"")</f>
        <v/>
      </c>
      <c r="M710" s="249" t="str">
        <f t="shared" ref="M710:M773" si="334">IF($B710="","",IF(L710="","",IF($L$4="Media aritmética",(L710&lt;=$C710)*($H$5/$C$5)+(L710&gt;$C710)*0,IF(AND(ROUND(AVERAGE($D710,$F710,$H710,$J710,$L710,$N710,$P710,$R710,$T710,$V710,$X710,$Z710,$AB710,$AD710,$AF710,$AH710,$AJ710,AL710,AN710,AP710,AR710,AT710,AV710,AX710,AZ710,BB710,BD710,BF710,BH710,BJ710),2)-$C710/2&lt;=L710,(ROUND(AVERAGE($D710,$F710,$H710,$J710,$L710,$N710,$P710,$R710,$T710,$V710,$X710,$Z710,$AB710,$AD710,$AF710,$AH710,$AJ710,AL710,AN710,AP710,AR710,AT710,AV710,AX710,AZ710,BB710,BD710,BF710,BH710,BJ710),2)+$C710/2&gt;L710)),($H$5/$C$5),0))))</f>
        <v/>
      </c>
      <c r="N710" s="250" t="str">
        <f t="shared" ref="N710:N773" ca="1" si="335">IF($N$8="Habilitado",IF($B710="","",ROUND(VLOOKUP($B710,UNITARIO_6,5,FALSE),2)),"")</f>
        <v/>
      </c>
      <c r="O710" s="249" t="str">
        <f t="shared" ref="O710:O773" si="336">IF($B710="","",IF(N710="","",IF($L$4="Media aritmética",(N710&lt;=$C710)*($H$5/$C$5)+(N710&gt;$C710)*0,IF(AND(ROUND(AVERAGE($D710,$F710,$H710,$J710,$L710,$N710,$P710,$R710,$T710,$V710,$X710,$Z710,$AB710,$AD710,$AF710,$AH710,$AJ710,AL710,AN710,AP710,AR710,AT710,AV710,AX710,AZ710,BB710,BD710,BF710,BH710,BJ710),2)-$C710/2&lt;=N710,(ROUND(AVERAGE($D710,$F710,$H710,$J710,$L710,$N710,$P710,$R710,$T710,$V710,$X710,$Z710,$AB710,$AD710,$AF710,$AH710,$AJ710,AL710,AN710,AP710,AR710,AT710,AV710,AX710,AZ710,BB710,BD710,BF710,BH710,BJ710),2)+$C710/2&gt;N710)),($H$5/$C$5),0))))</f>
        <v/>
      </c>
      <c r="P710" s="250" t="str">
        <f t="shared" ref="P710:P773" ca="1" si="337">IF($P$8="Habilitado",IF($B710="","",ROUND(VLOOKUP($B710,UNITARIO_7,5,FALSE),2)),"")</f>
        <v/>
      </c>
      <c r="Q710" s="249" t="str">
        <f t="shared" ref="Q710:Q773" si="338">IF($B710="","",IF(P710="","",IF($L$4="Media aritmética",(P710&lt;=$C710)*($H$5/$C$5)+(P710&gt;$C710)*0,IF(AND(ROUND(AVERAGE($D710,$F710,$H710,$J710,$L710,$N710,$P710,$R710,$T710,$V710,$X710,$Z710,$AB710,$AD710,$AF710,$AH710,$AJ710,AL710,AN710,AP710,AR710,AT710,AV710,AX710,AZ710,BB710,BD710,BF710,BH710,BJ710),2)-$C710/2&lt;=P710,(ROUND(AVERAGE($D710,$F710,$H710,$J710,$L710,$N710,$P710,$R710,$T710,$V710,$X710,$Z710,$AB710,$AD710,$AF710,$AH710,$AJ710,AL710,AN710,AP710,AR710,AT710,AV710,AX710,AZ710,BB710,BD710,BF710,BH710,BJ710),2)+$C710/2&gt;P710)),($H$5/$C$5),0))))</f>
        <v/>
      </c>
      <c r="R710" s="250" t="str">
        <f t="shared" ref="R710:R773" ca="1" si="339">IF($R$8="Habilitado",IF($B710="","",ROUND(VLOOKUP($B710,UNITARIO_8,5,FALSE),2)),"")</f>
        <v/>
      </c>
      <c r="S710" s="249" t="str">
        <f t="shared" ref="S710:S773" si="340">IF($B710="","",IF(R710="","",IF($L$4="Media aritmética",(R710&lt;=$C710)*($H$5/$C$5)+(R710&gt;$C710)*0,IF(AND(ROUND(AVERAGE($D710,$F710,$H710,$J710,$L710,$N710,$P710,$R710,$T710,$V710,$X710,$Z710,$AB710,$AD710,$AF710,$AH710,$AJ710,AL710,AN710,AP710,AR710,AT710,AV710,AX710,AZ710,BB710,BD710,BF710,BH710,BJ710),2)-$C710/2&lt;=R710,(ROUND(AVERAGE($D710,$F710,$H710,$J710,$L710,$N710,$P710,$R710,$T710,$V710,$X710,$Z710,$AB710,$AD710,$AF710,$AH710,$AJ710,AL710,AN710,AP710,AR710,AT710,AV710,AX710,AZ710,BB710,BD710,BF710,BH710,BJ710),2)+$C710/2&gt;R710)),($H$5/$C$5),0))))</f>
        <v/>
      </c>
      <c r="T710" s="250" t="str">
        <f t="shared" ref="T710:T773" ca="1" si="341">IF($T$8="Habilitado",IF($B710="","",ROUND(VLOOKUP($B710,UNITARIO_9,5,FALSE),2)),"")</f>
        <v/>
      </c>
      <c r="U710" s="249" t="str">
        <f t="shared" ref="U710:U773" si="342">IF($B710="","",IF(T710="","",IF($L$4="Media aritmética",(T710&lt;=$C710)*($H$5/$C$5)+(T710&gt;$C710)*0,IF(AND(ROUND(AVERAGE($D710,$F710,$H710,$J710,$L710,$N710,$P710,$R710,$T710,$V710,$X710,$Z710,$AB710,$AD710,$AF710,$AH710,$AJ710,AL710,AN710,AP710,AR710,AT710,AV710,AX710,AZ710,BB710,BD710,BF710,BH710,BJ710),2)-$C710/2&lt;=T710,(ROUND(AVERAGE($D710,$F710,$H710,$J710,$L710,$N710,$P710,$R710,$T710,$V710,$X710,$Z710,$AB710,$AD710,$AF710,$AH710,$AJ710,AL710,AN710,AP710,AR710,AT710,AV710,AX710,AZ710,BB710,BD710,BF710,BH710,BJ710),2)+$C710/2&gt;T710)),($H$5/$C$5),0))))</f>
        <v/>
      </c>
      <c r="V710" s="250" t="str">
        <f t="shared" ref="V710:V773" ca="1" si="343">IF($V$8="Habilitado",IF($B710="","",ROUND(VLOOKUP($B710,UNITARIO_10,5,FALSE),2)),"")</f>
        <v/>
      </c>
      <c r="W710" s="249" t="str">
        <f t="shared" ref="W710:W773" si="344">IF($B710="","",IF(V710="","",IF($L$4="Media aritmética",(V710&lt;=$C710)*($H$5/$C$5)+(V710&gt;$C710)*0,IF(AND(ROUND(AVERAGE($D710,$F710,$H710,$J710,$L710,$N710,$P710,$R710,$T710,$V710,$X710,$Z710,$AB710,$AD710,$AF710,$AH710,$AJ710,AL710,AN710,AP710,AR710,AT710,AV710,AX710,AZ710,BB710,BD710,BF710,BH710,BJ710),2)-$C710/2&lt;=V710,(ROUND(AVERAGE($D710,$F710,$H710,$J710,$L710,$N710,$P710,$R710,$T710,$V710,$X710,$Z710,$AB710,$AD710,$AF710,$AH710,$AJ710,AL710,AN710,AP710,AR710,AT710,AV710,AX710,AZ710,BB710,BD710,BF710,BH710,BJ710),2)+$C710/2&gt;V710)),($H$5/$C$5),0))))</f>
        <v/>
      </c>
      <c r="X710" s="250"/>
      <c r="Y710" s="249"/>
      <c r="Z710" s="250"/>
      <c r="AA710" s="249"/>
      <c r="AB710" s="250"/>
      <c r="AC710" s="249"/>
      <c r="AD710" s="250"/>
      <c r="AE710" s="249"/>
      <c r="AF710" s="250"/>
      <c r="AG710" s="249"/>
      <c r="AH710" s="250"/>
      <c r="AI710" s="249"/>
      <c r="AJ710" s="250"/>
      <c r="AK710" s="249"/>
      <c r="AL710" s="250"/>
      <c r="AM710" s="249"/>
      <c r="AN710" s="250"/>
      <c r="AO710" s="249"/>
      <c r="AP710" s="250"/>
      <c r="AQ710" s="249"/>
      <c r="AR710" s="250"/>
      <c r="AS710" s="249"/>
      <c r="AT710" s="250"/>
      <c r="AU710" s="249"/>
      <c r="AV710" s="250"/>
      <c r="AW710" s="249"/>
      <c r="AX710" s="250"/>
      <c r="AY710" s="249"/>
      <c r="AZ710" s="250"/>
      <c r="BA710" s="249"/>
      <c r="BB710" s="250"/>
      <c r="BC710" s="249"/>
      <c r="BD710" s="250"/>
      <c r="BE710" s="249"/>
      <c r="BF710" s="250"/>
      <c r="BG710" s="249"/>
      <c r="BH710" s="250"/>
      <c r="BI710" s="249"/>
      <c r="BJ710" s="250"/>
      <c r="BK710" s="249"/>
    </row>
    <row r="711" spans="1:63" s="301" customFormat="1" ht="21" hidden="1" customHeight="1" x14ac:dyDescent="0.2">
      <c r="A711" s="245" t="e">
        <f t="shared" si="326"/>
        <v>#VALUE!</v>
      </c>
      <c r="B711" s="246"/>
      <c r="C711" s="247" t="str">
        <f t="shared" si="327"/>
        <v/>
      </c>
      <c r="D711" s="250" t="str">
        <f t="shared" ca="1" si="328"/>
        <v/>
      </c>
      <c r="E711" s="249" t="str">
        <f t="shared" ref="E711:E774" si="345">IF($B711="","",IF(D711="","",IF($L$4="Media aritmética",(D711&lt;=$C711)*($H$5/$C$5)+(D711&gt;$C711)*0,IF(AND(ROUND(AVERAGE($D711,$F711,$H711),2)-$C711/2&lt;=D711,(ROUND(AVERAGE($D711,$F711,$H711),2)+$C711/2&gt;D711)),($H$5/$C$5),0))))</f>
        <v/>
      </c>
      <c r="F711" s="250" t="str">
        <f t="shared" si="329"/>
        <v/>
      </c>
      <c r="G711" s="249" t="str">
        <f t="shared" ref="G711:G774" si="346">IF($B711="","",IF(F711="","",IF($L$4="Media aritmética",(F711&lt;=$C711)*($H$5/$C$5)+(F711&gt;$C711)*0,IF(AND(ROUND(AVERAGE($D711,$F711,$H711),2)-$C711/2&lt;=F711,(ROUND(AVERAGE($D711,$F711,$H711),2)+$C711/2&gt;F711)),($H$5/$C$5),0))))</f>
        <v/>
      </c>
      <c r="H711" s="250" t="str">
        <f t="shared" si="330"/>
        <v/>
      </c>
      <c r="I711" s="249" t="str">
        <f t="shared" ref="I711:I774" si="347">IF($B711="","",IF(H711="","",IF($L$4="Media aritmética",(H711&lt;=$C711)*($H$5/$C$5)+(H711&gt;$C711)*0,IF(AND(ROUND(AVERAGE($D711,$F711,$H711),2)-$C711/2&lt;=H711,(ROUND(AVERAGE($D711,$F711,$H711),2)+$C711/2&gt;H711)),($H$5/$C$5),0))))</f>
        <v/>
      </c>
      <c r="J711" s="250" t="str">
        <f t="shared" ca="1" si="331"/>
        <v/>
      </c>
      <c r="K711" s="249" t="str">
        <f t="shared" si="332"/>
        <v/>
      </c>
      <c r="L711" s="250" t="str">
        <f t="shared" ca="1" si="333"/>
        <v/>
      </c>
      <c r="M711" s="249" t="str">
        <f t="shared" si="334"/>
        <v/>
      </c>
      <c r="N711" s="250" t="str">
        <f t="shared" ca="1" si="335"/>
        <v/>
      </c>
      <c r="O711" s="249" t="str">
        <f t="shared" si="336"/>
        <v/>
      </c>
      <c r="P711" s="250" t="str">
        <f t="shared" ca="1" si="337"/>
        <v/>
      </c>
      <c r="Q711" s="249" t="str">
        <f t="shared" si="338"/>
        <v/>
      </c>
      <c r="R711" s="250" t="str">
        <f t="shared" ca="1" si="339"/>
        <v/>
      </c>
      <c r="S711" s="249" t="str">
        <f t="shared" si="340"/>
        <v/>
      </c>
      <c r="T711" s="250" t="str">
        <f t="shared" ca="1" si="341"/>
        <v/>
      </c>
      <c r="U711" s="249" t="str">
        <f t="shared" si="342"/>
        <v/>
      </c>
      <c r="V711" s="250" t="str">
        <f t="shared" ca="1" si="343"/>
        <v/>
      </c>
      <c r="W711" s="249" t="str">
        <f t="shared" si="344"/>
        <v/>
      </c>
      <c r="X711" s="250"/>
      <c r="Y711" s="249"/>
      <c r="Z711" s="250"/>
      <c r="AA711" s="249"/>
      <c r="AB711" s="250"/>
      <c r="AC711" s="249"/>
      <c r="AD711" s="250"/>
      <c r="AE711" s="249"/>
      <c r="AF711" s="250"/>
      <c r="AG711" s="249"/>
      <c r="AH711" s="250"/>
      <c r="AI711" s="249"/>
      <c r="AJ711" s="250"/>
      <c r="AK711" s="249"/>
      <c r="AL711" s="250"/>
      <c r="AM711" s="249"/>
      <c r="AN711" s="250"/>
      <c r="AO711" s="249"/>
      <c r="AP711" s="250"/>
      <c r="AQ711" s="249"/>
      <c r="AR711" s="250"/>
      <c r="AS711" s="249"/>
      <c r="AT711" s="250"/>
      <c r="AU711" s="249"/>
      <c r="AV711" s="250"/>
      <c r="AW711" s="249"/>
      <c r="AX711" s="250"/>
      <c r="AY711" s="249"/>
      <c r="AZ711" s="250"/>
      <c r="BA711" s="249"/>
      <c r="BB711" s="250"/>
      <c r="BC711" s="249"/>
      <c r="BD711" s="250"/>
      <c r="BE711" s="249"/>
      <c r="BF711" s="250"/>
      <c r="BG711" s="249"/>
      <c r="BH711" s="250"/>
      <c r="BI711" s="249"/>
      <c r="BJ711" s="250"/>
      <c r="BK711" s="249"/>
    </row>
    <row r="712" spans="1:63" s="301" customFormat="1" ht="21" hidden="1" customHeight="1" x14ac:dyDescent="0.2">
      <c r="A712" s="245" t="e">
        <f t="shared" ref="A712:A775" si="348">+A711+1</f>
        <v>#VALUE!</v>
      </c>
      <c r="B712" s="246"/>
      <c r="C712" s="247" t="str">
        <f t="shared" si="327"/>
        <v/>
      </c>
      <c r="D712" s="250" t="str">
        <f t="shared" ca="1" si="328"/>
        <v/>
      </c>
      <c r="E712" s="249" t="str">
        <f t="shared" si="345"/>
        <v/>
      </c>
      <c r="F712" s="250" t="str">
        <f t="shared" si="329"/>
        <v/>
      </c>
      <c r="G712" s="249" t="str">
        <f t="shared" si="346"/>
        <v/>
      </c>
      <c r="H712" s="250" t="str">
        <f t="shared" si="330"/>
        <v/>
      </c>
      <c r="I712" s="249" t="str">
        <f t="shared" si="347"/>
        <v/>
      </c>
      <c r="J712" s="250" t="str">
        <f t="shared" ca="1" si="331"/>
        <v/>
      </c>
      <c r="K712" s="249" t="str">
        <f t="shared" si="332"/>
        <v/>
      </c>
      <c r="L712" s="250" t="str">
        <f t="shared" ca="1" si="333"/>
        <v/>
      </c>
      <c r="M712" s="249" t="str">
        <f t="shared" si="334"/>
        <v/>
      </c>
      <c r="N712" s="250" t="str">
        <f t="shared" ca="1" si="335"/>
        <v/>
      </c>
      <c r="O712" s="249" t="str">
        <f t="shared" si="336"/>
        <v/>
      </c>
      <c r="P712" s="250" t="str">
        <f t="shared" ca="1" si="337"/>
        <v/>
      </c>
      <c r="Q712" s="249" t="str">
        <f t="shared" si="338"/>
        <v/>
      </c>
      <c r="R712" s="250" t="str">
        <f t="shared" ca="1" si="339"/>
        <v/>
      </c>
      <c r="S712" s="249" t="str">
        <f t="shared" si="340"/>
        <v/>
      </c>
      <c r="T712" s="250" t="str">
        <f t="shared" ca="1" si="341"/>
        <v/>
      </c>
      <c r="U712" s="249" t="str">
        <f t="shared" si="342"/>
        <v/>
      </c>
      <c r="V712" s="250" t="str">
        <f t="shared" ca="1" si="343"/>
        <v/>
      </c>
      <c r="W712" s="249" t="str">
        <f t="shared" si="344"/>
        <v/>
      </c>
      <c r="X712" s="250"/>
      <c r="Y712" s="249"/>
      <c r="Z712" s="250"/>
      <c r="AA712" s="249"/>
      <c r="AB712" s="250"/>
      <c r="AC712" s="249"/>
      <c r="AD712" s="250"/>
      <c r="AE712" s="249"/>
      <c r="AF712" s="250"/>
      <c r="AG712" s="249"/>
      <c r="AH712" s="250"/>
      <c r="AI712" s="249"/>
      <c r="AJ712" s="250"/>
      <c r="AK712" s="249"/>
      <c r="AL712" s="250"/>
      <c r="AM712" s="249"/>
      <c r="AN712" s="250"/>
      <c r="AO712" s="249"/>
      <c r="AP712" s="250"/>
      <c r="AQ712" s="249"/>
      <c r="AR712" s="250"/>
      <c r="AS712" s="249"/>
      <c r="AT712" s="250"/>
      <c r="AU712" s="249"/>
      <c r="AV712" s="250"/>
      <c r="AW712" s="249"/>
      <c r="AX712" s="250"/>
      <c r="AY712" s="249"/>
      <c r="AZ712" s="250"/>
      <c r="BA712" s="249"/>
      <c r="BB712" s="250"/>
      <c r="BC712" s="249"/>
      <c r="BD712" s="250"/>
      <c r="BE712" s="249"/>
      <c r="BF712" s="250"/>
      <c r="BG712" s="249"/>
      <c r="BH712" s="250"/>
      <c r="BI712" s="249"/>
      <c r="BJ712" s="250"/>
      <c r="BK712" s="249"/>
    </row>
    <row r="713" spans="1:63" s="301" customFormat="1" ht="21" hidden="1" customHeight="1" x14ac:dyDescent="0.2">
      <c r="A713" s="245" t="e">
        <f t="shared" si="348"/>
        <v>#VALUE!</v>
      </c>
      <c r="B713" s="246"/>
      <c r="C713" s="247" t="str">
        <f t="shared" si="327"/>
        <v/>
      </c>
      <c r="D713" s="250" t="str">
        <f t="shared" ca="1" si="328"/>
        <v/>
      </c>
      <c r="E713" s="249" t="str">
        <f t="shared" si="345"/>
        <v/>
      </c>
      <c r="F713" s="250" t="str">
        <f t="shared" si="329"/>
        <v/>
      </c>
      <c r="G713" s="249" t="str">
        <f t="shared" si="346"/>
        <v/>
      </c>
      <c r="H713" s="250" t="str">
        <f t="shared" si="330"/>
        <v/>
      </c>
      <c r="I713" s="249" t="str">
        <f t="shared" si="347"/>
        <v/>
      </c>
      <c r="J713" s="250" t="str">
        <f t="shared" ca="1" si="331"/>
        <v/>
      </c>
      <c r="K713" s="249" t="str">
        <f t="shared" si="332"/>
        <v/>
      </c>
      <c r="L713" s="250" t="str">
        <f t="shared" ca="1" si="333"/>
        <v/>
      </c>
      <c r="M713" s="249" t="str">
        <f t="shared" si="334"/>
        <v/>
      </c>
      <c r="N713" s="250" t="str">
        <f t="shared" ca="1" si="335"/>
        <v/>
      </c>
      <c r="O713" s="249" t="str">
        <f t="shared" si="336"/>
        <v/>
      </c>
      <c r="P713" s="250" t="str">
        <f t="shared" ca="1" si="337"/>
        <v/>
      </c>
      <c r="Q713" s="249" t="str">
        <f t="shared" si="338"/>
        <v/>
      </c>
      <c r="R713" s="250" t="str">
        <f t="shared" ca="1" si="339"/>
        <v/>
      </c>
      <c r="S713" s="249" t="str">
        <f t="shared" si="340"/>
        <v/>
      </c>
      <c r="T713" s="250" t="str">
        <f t="shared" ca="1" si="341"/>
        <v/>
      </c>
      <c r="U713" s="249" t="str">
        <f t="shared" si="342"/>
        <v/>
      </c>
      <c r="V713" s="250" t="str">
        <f t="shared" ca="1" si="343"/>
        <v/>
      </c>
      <c r="W713" s="249" t="str">
        <f t="shared" si="344"/>
        <v/>
      </c>
      <c r="X713" s="250"/>
      <c r="Y713" s="249"/>
      <c r="Z713" s="250"/>
      <c r="AA713" s="249"/>
      <c r="AB713" s="250"/>
      <c r="AC713" s="249"/>
      <c r="AD713" s="250"/>
      <c r="AE713" s="249"/>
      <c r="AF713" s="250"/>
      <c r="AG713" s="249"/>
      <c r="AH713" s="250"/>
      <c r="AI713" s="249"/>
      <c r="AJ713" s="250"/>
      <c r="AK713" s="249"/>
      <c r="AL713" s="250"/>
      <c r="AM713" s="249"/>
      <c r="AN713" s="250"/>
      <c r="AO713" s="249"/>
      <c r="AP713" s="250"/>
      <c r="AQ713" s="249"/>
      <c r="AR713" s="250"/>
      <c r="AS713" s="249"/>
      <c r="AT713" s="250"/>
      <c r="AU713" s="249"/>
      <c r="AV713" s="250"/>
      <c r="AW713" s="249"/>
      <c r="AX713" s="250"/>
      <c r="AY713" s="249"/>
      <c r="AZ713" s="250"/>
      <c r="BA713" s="249"/>
      <c r="BB713" s="250"/>
      <c r="BC713" s="249"/>
      <c r="BD713" s="250"/>
      <c r="BE713" s="249"/>
      <c r="BF713" s="250"/>
      <c r="BG713" s="249"/>
      <c r="BH713" s="250"/>
      <c r="BI713" s="249"/>
      <c r="BJ713" s="250"/>
      <c r="BK713" s="249"/>
    </row>
    <row r="714" spans="1:63" s="301" customFormat="1" ht="21" hidden="1" customHeight="1" x14ac:dyDescent="0.2">
      <c r="A714" s="245" t="e">
        <f t="shared" si="348"/>
        <v>#VALUE!</v>
      </c>
      <c r="B714" s="246"/>
      <c r="C714" s="247" t="str">
        <f t="shared" si="327"/>
        <v/>
      </c>
      <c r="D714" s="250" t="str">
        <f t="shared" ca="1" si="328"/>
        <v/>
      </c>
      <c r="E714" s="249" t="str">
        <f t="shared" si="345"/>
        <v/>
      </c>
      <c r="F714" s="250" t="str">
        <f t="shared" si="329"/>
        <v/>
      </c>
      <c r="G714" s="249" t="str">
        <f t="shared" si="346"/>
        <v/>
      </c>
      <c r="H714" s="250" t="str">
        <f t="shared" si="330"/>
        <v/>
      </c>
      <c r="I714" s="249" t="str">
        <f t="shared" si="347"/>
        <v/>
      </c>
      <c r="J714" s="250" t="str">
        <f t="shared" ca="1" si="331"/>
        <v/>
      </c>
      <c r="K714" s="249" t="str">
        <f t="shared" si="332"/>
        <v/>
      </c>
      <c r="L714" s="250" t="str">
        <f t="shared" ca="1" si="333"/>
        <v/>
      </c>
      <c r="M714" s="249" t="str">
        <f t="shared" si="334"/>
        <v/>
      </c>
      <c r="N714" s="250" t="str">
        <f t="shared" ca="1" si="335"/>
        <v/>
      </c>
      <c r="O714" s="249" t="str">
        <f t="shared" si="336"/>
        <v/>
      </c>
      <c r="P714" s="250" t="str">
        <f t="shared" ca="1" si="337"/>
        <v/>
      </c>
      <c r="Q714" s="249" t="str">
        <f t="shared" si="338"/>
        <v/>
      </c>
      <c r="R714" s="250" t="str">
        <f t="shared" ca="1" si="339"/>
        <v/>
      </c>
      <c r="S714" s="249" t="str">
        <f t="shared" si="340"/>
        <v/>
      </c>
      <c r="T714" s="250" t="str">
        <f t="shared" ca="1" si="341"/>
        <v/>
      </c>
      <c r="U714" s="249" t="str">
        <f t="shared" si="342"/>
        <v/>
      </c>
      <c r="V714" s="250" t="str">
        <f t="shared" ca="1" si="343"/>
        <v/>
      </c>
      <c r="W714" s="249" t="str">
        <f t="shared" si="344"/>
        <v/>
      </c>
      <c r="X714" s="250"/>
      <c r="Y714" s="249"/>
      <c r="Z714" s="250"/>
      <c r="AA714" s="249"/>
      <c r="AB714" s="250"/>
      <c r="AC714" s="249"/>
      <c r="AD714" s="250"/>
      <c r="AE714" s="249"/>
      <c r="AF714" s="250"/>
      <c r="AG714" s="249"/>
      <c r="AH714" s="250"/>
      <c r="AI714" s="249"/>
      <c r="AJ714" s="250"/>
      <c r="AK714" s="249"/>
      <c r="AL714" s="250"/>
      <c r="AM714" s="249"/>
      <c r="AN714" s="250"/>
      <c r="AO714" s="249"/>
      <c r="AP714" s="250"/>
      <c r="AQ714" s="249"/>
      <c r="AR714" s="250"/>
      <c r="AS714" s="249"/>
      <c r="AT714" s="250"/>
      <c r="AU714" s="249"/>
      <c r="AV714" s="250"/>
      <c r="AW714" s="249"/>
      <c r="AX714" s="250"/>
      <c r="AY714" s="249"/>
      <c r="AZ714" s="250"/>
      <c r="BA714" s="249"/>
      <c r="BB714" s="250"/>
      <c r="BC714" s="249"/>
      <c r="BD714" s="250"/>
      <c r="BE714" s="249"/>
      <c r="BF714" s="250"/>
      <c r="BG714" s="249"/>
      <c r="BH714" s="250"/>
      <c r="BI714" s="249"/>
      <c r="BJ714" s="250"/>
      <c r="BK714" s="249"/>
    </row>
    <row r="715" spans="1:63" s="301" customFormat="1" ht="21" hidden="1" customHeight="1" x14ac:dyDescent="0.2">
      <c r="A715" s="245" t="e">
        <f t="shared" si="348"/>
        <v>#VALUE!</v>
      </c>
      <c r="B715" s="246"/>
      <c r="C715" s="247" t="str">
        <f t="shared" si="327"/>
        <v/>
      </c>
      <c r="D715" s="250" t="str">
        <f t="shared" ca="1" si="328"/>
        <v/>
      </c>
      <c r="E715" s="249" t="str">
        <f t="shared" si="345"/>
        <v/>
      </c>
      <c r="F715" s="250" t="str">
        <f t="shared" si="329"/>
        <v/>
      </c>
      <c r="G715" s="249" t="str">
        <f t="shared" si="346"/>
        <v/>
      </c>
      <c r="H715" s="250" t="str">
        <f t="shared" si="330"/>
        <v/>
      </c>
      <c r="I715" s="249" t="str">
        <f t="shared" si="347"/>
        <v/>
      </c>
      <c r="J715" s="250" t="str">
        <f t="shared" ca="1" si="331"/>
        <v/>
      </c>
      <c r="K715" s="249" t="str">
        <f t="shared" si="332"/>
        <v/>
      </c>
      <c r="L715" s="250" t="str">
        <f t="shared" ca="1" si="333"/>
        <v/>
      </c>
      <c r="M715" s="249" t="str">
        <f t="shared" si="334"/>
        <v/>
      </c>
      <c r="N715" s="250" t="str">
        <f t="shared" ca="1" si="335"/>
        <v/>
      </c>
      <c r="O715" s="249" t="str">
        <f t="shared" si="336"/>
        <v/>
      </c>
      <c r="P715" s="250" t="str">
        <f t="shared" ca="1" si="337"/>
        <v/>
      </c>
      <c r="Q715" s="249" t="str">
        <f t="shared" si="338"/>
        <v/>
      </c>
      <c r="R715" s="250" t="str">
        <f t="shared" ca="1" si="339"/>
        <v/>
      </c>
      <c r="S715" s="249" t="str">
        <f t="shared" si="340"/>
        <v/>
      </c>
      <c r="T715" s="250" t="str">
        <f t="shared" ca="1" si="341"/>
        <v/>
      </c>
      <c r="U715" s="249" t="str">
        <f t="shared" si="342"/>
        <v/>
      </c>
      <c r="V715" s="250" t="str">
        <f t="shared" ca="1" si="343"/>
        <v/>
      </c>
      <c r="W715" s="249" t="str">
        <f t="shared" si="344"/>
        <v/>
      </c>
      <c r="X715" s="250"/>
      <c r="Y715" s="249"/>
      <c r="Z715" s="250"/>
      <c r="AA715" s="249"/>
      <c r="AB715" s="250"/>
      <c r="AC715" s="249"/>
      <c r="AD715" s="250"/>
      <c r="AE715" s="249"/>
      <c r="AF715" s="250"/>
      <c r="AG715" s="249"/>
      <c r="AH715" s="250"/>
      <c r="AI715" s="249"/>
      <c r="AJ715" s="250"/>
      <c r="AK715" s="249"/>
      <c r="AL715" s="250"/>
      <c r="AM715" s="249"/>
      <c r="AN715" s="250"/>
      <c r="AO715" s="249"/>
      <c r="AP715" s="250"/>
      <c r="AQ715" s="249"/>
      <c r="AR715" s="250"/>
      <c r="AS715" s="249"/>
      <c r="AT715" s="250"/>
      <c r="AU715" s="249"/>
      <c r="AV715" s="250"/>
      <c r="AW715" s="249"/>
      <c r="AX715" s="250"/>
      <c r="AY715" s="249"/>
      <c r="AZ715" s="250"/>
      <c r="BA715" s="249"/>
      <c r="BB715" s="250"/>
      <c r="BC715" s="249"/>
      <c r="BD715" s="250"/>
      <c r="BE715" s="249"/>
      <c r="BF715" s="250"/>
      <c r="BG715" s="249"/>
      <c r="BH715" s="250"/>
      <c r="BI715" s="249"/>
      <c r="BJ715" s="250"/>
      <c r="BK715" s="249"/>
    </row>
    <row r="716" spans="1:63" s="301" customFormat="1" ht="21" hidden="1" customHeight="1" x14ac:dyDescent="0.2">
      <c r="A716" s="245" t="e">
        <f t="shared" si="348"/>
        <v>#VALUE!</v>
      </c>
      <c r="B716" s="246"/>
      <c r="C716" s="247" t="str">
        <f t="shared" si="327"/>
        <v/>
      </c>
      <c r="D716" s="250" t="str">
        <f t="shared" ca="1" si="328"/>
        <v/>
      </c>
      <c r="E716" s="249" t="str">
        <f t="shared" si="345"/>
        <v/>
      </c>
      <c r="F716" s="250" t="str">
        <f t="shared" si="329"/>
        <v/>
      </c>
      <c r="G716" s="249" t="str">
        <f t="shared" si="346"/>
        <v/>
      </c>
      <c r="H716" s="250" t="str">
        <f t="shared" si="330"/>
        <v/>
      </c>
      <c r="I716" s="249" t="str">
        <f t="shared" si="347"/>
        <v/>
      </c>
      <c r="J716" s="250" t="str">
        <f t="shared" ca="1" si="331"/>
        <v/>
      </c>
      <c r="K716" s="249" t="str">
        <f t="shared" si="332"/>
        <v/>
      </c>
      <c r="L716" s="250" t="str">
        <f t="shared" ca="1" si="333"/>
        <v/>
      </c>
      <c r="M716" s="249" t="str">
        <f t="shared" si="334"/>
        <v/>
      </c>
      <c r="N716" s="250" t="str">
        <f t="shared" ca="1" si="335"/>
        <v/>
      </c>
      <c r="O716" s="249" t="str">
        <f t="shared" si="336"/>
        <v/>
      </c>
      <c r="P716" s="250" t="str">
        <f t="shared" ca="1" si="337"/>
        <v/>
      </c>
      <c r="Q716" s="249" t="str">
        <f t="shared" si="338"/>
        <v/>
      </c>
      <c r="R716" s="250" t="str">
        <f t="shared" ca="1" si="339"/>
        <v/>
      </c>
      <c r="S716" s="249" t="str">
        <f t="shared" si="340"/>
        <v/>
      </c>
      <c r="T716" s="250" t="str">
        <f t="shared" ca="1" si="341"/>
        <v/>
      </c>
      <c r="U716" s="249" t="str">
        <f t="shared" si="342"/>
        <v/>
      </c>
      <c r="V716" s="250" t="str">
        <f t="shared" ca="1" si="343"/>
        <v/>
      </c>
      <c r="W716" s="249" t="str">
        <f t="shared" si="344"/>
        <v/>
      </c>
      <c r="X716" s="250"/>
      <c r="Y716" s="249"/>
      <c r="Z716" s="250"/>
      <c r="AA716" s="249"/>
      <c r="AB716" s="250"/>
      <c r="AC716" s="249"/>
      <c r="AD716" s="250"/>
      <c r="AE716" s="249"/>
      <c r="AF716" s="250"/>
      <c r="AG716" s="249"/>
      <c r="AH716" s="250"/>
      <c r="AI716" s="249"/>
      <c r="AJ716" s="250"/>
      <c r="AK716" s="249"/>
      <c r="AL716" s="250"/>
      <c r="AM716" s="249"/>
      <c r="AN716" s="250"/>
      <c r="AO716" s="249"/>
      <c r="AP716" s="250"/>
      <c r="AQ716" s="249"/>
      <c r="AR716" s="250"/>
      <c r="AS716" s="249"/>
      <c r="AT716" s="250"/>
      <c r="AU716" s="249"/>
      <c r="AV716" s="250"/>
      <c r="AW716" s="249"/>
      <c r="AX716" s="250"/>
      <c r="AY716" s="249"/>
      <c r="AZ716" s="250"/>
      <c r="BA716" s="249"/>
      <c r="BB716" s="250"/>
      <c r="BC716" s="249"/>
      <c r="BD716" s="250"/>
      <c r="BE716" s="249"/>
      <c r="BF716" s="250"/>
      <c r="BG716" s="249"/>
      <c r="BH716" s="250"/>
      <c r="BI716" s="249"/>
      <c r="BJ716" s="250"/>
      <c r="BK716" s="249"/>
    </row>
    <row r="717" spans="1:63" s="301" customFormat="1" ht="21" hidden="1" customHeight="1" x14ac:dyDescent="0.2">
      <c r="A717" s="245" t="e">
        <f t="shared" si="348"/>
        <v>#VALUE!</v>
      </c>
      <c r="B717" s="246"/>
      <c r="C717" s="247" t="str">
        <f t="shared" si="327"/>
        <v/>
      </c>
      <c r="D717" s="250" t="str">
        <f t="shared" ca="1" si="328"/>
        <v/>
      </c>
      <c r="E717" s="249" t="str">
        <f t="shared" si="345"/>
        <v/>
      </c>
      <c r="F717" s="250" t="str">
        <f t="shared" si="329"/>
        <v/>
      </c>
      <c r="G717" s="249" t="str">
        <f t="shared" si="346"/>
        <v/>
      </c>
      <c r="H717" s="250" t="str">
        <f t="shared" si="330"/>
        <v/>
      </c>
      <c r="I717" s="249" t="str">
        <f t="shared" si="347"/>
        <v/>
      </c>
      <c r="J717" s="250" t="str">
        <f t="shared" ca="1" si="331"/>
        <v/>
      </c>
      <c r="K717" s="249" t="str">
        <f t="shared" si="332"/>
        <v/>
      </c>
      <c r="L717" s="250" t="str">
        <f t="shared" ca="1" si="333"/>
        <v/>
      </c>
      <c r="M717" s="249" t="str">
        <f t="shared" si="334"/>
        <v/>
      </c>
      <c r="N717" s="250" t="str">
        <f t="shared" ca="1" si="335"/>
        <v/>
      </c>
      <c r="O717" s="249" t="str">
        <f t="shared" si="336"/>
        <v/>
      </c>
      <c r="P717" s="250" t="str">
        <f t="shared" ca="1" si="337"/>
        <v/>
      </c>
      <c r="Q717" s="249" t="str">
        <f t="shared" si="338"/>
        <v/>
      </c>
      <c r="R717" s="250" t="str">
        <f t="shared" ca="1" si="339"/>
        <v/>
      </c>
      <c r="S717" s="249" t="str">
        <f t="shared" si="340"/>
        <v/>
      </c>
      <c r="T717" s="250" t="str">
        <f t="shared" ca="1" si="341"/>
        <v/>
      </c>
      <c r="U717" s="249" t="str">
        <f t="shared" si="342"/>
        <v/>
      </c>
      <c r="V717" s="250" t="str">
        <f t="shared" ca="1" si="343"/>
        <v/>
      </c>
      <c r="W717" s="249" t="str">
        <f t="shared" si="344"/>
        <v/>
      </c>
      <c r="X717" s="250"/>
      <c r="Y717" s="249"/>
      <c r="Z717" s="250"/>
      <c r="AA717" s="249"/>
      <c r="AB717" s="250"/>
      <c r="AC717" s="249"/>
      <c r="AD717" s="250"/>
      <c r="AE717" s="249"/>
      <c r="AF717" s="250"/>
      <c r="AG717" s="249"/>
      <c r="AH717" s="250"/>
      <c r="AI717" s="249"/>
      <c r="AJ717" s="250"/>
      <c r="AK717" s="249"/>
      <c r="AL717" s="250"/>
      <c r="AM717" s="249"/>
      <c r="AN717" s="250"/>
      <c r="AO717" s="249"/>
      <c r="AP717" s="250"/>
      <c r="AQ717" s="249"/>
      <c r="AR717" s="250"/>
      <c r="AS717" s="249"/>
      <c r="AT717" s="250"/>
      <c r="AU717" s="249"/>
      <c r="AV717" s="250"/>
      <c r="AW717" s="249"/>
      <c r="AX717" s="250"/>
      <c r="AY717" s="249"/>
      <c r="AZ717" s="250"/>
      <c r="BA717" s="249"/>
      <c r="BB717" s="250"/>
      <c r="BC717" s="249"/>
      <c r="BD717" s="250"/>
      <c r="BE717" s="249"/>
      <c r="BF717" s="250"/>
      <c r="BG717" s="249"/>
      <c r="BH717" s="250"/>
      <c r="BI717" s="249"/>
      <c r="BJ717" s="250"/>
      <c r="BK717" s="249"/>
    </row>
    <row r="718" spans="1:63" s="301" customFormat="1" ht="21" hidden="1" customHeight="1" x14ac:dyDescent="0.2">
      <c r="A718" s="245" t="e">
        <f t="shared" si="348"/>
        <v>#VALUE!</v>
      </c>
      <c r="B718" s="246"/>
      <c r="C718" s="247" t="str">
        <f t="shared" si="327"/>
        <v/>
      </c>
      <c r="D718" s="250" t="str">
        <f t="shared" ca="1" si="328"/>
        <v/>
      </c>
      <c r="E718" s="249" t="str">
        <f t="shared" si="345"/>
        <v/>
      </c>
      <c r="F718" s="250" t="str">
        <f t="shared" si="329"/>
        <v/>
      </c>
      <c r="G718" s="249" t="str">
        <f t="shared" si="346"/>
        <v/>
      </c>
      <c r="H718" s="250" t="str">
        <f t="shared" si="330"/>
        <v/>
      </c>
      <c r="I718" s="249" t="str">
        <f t="shared" si="347"/>
        <v/>
      </c>
      <c r="J718" s="250" t="str">
        <f t="shared" ca="1" si="331"/>
        <v/>
      </c>
      <c r="K718" s="249" t="str">
        <f t="shared" si="332"/>
        <v/>
      </c>
      <c r="L718" s="250" t="str">
        <f t="shared" ca="1" si="333"/>
        <v/>
      </c>
      <c r="M718" s="249" t="str">
        <f t="shared" si="334"/>
        <v/>
      </c>
      <c r="N718" s="250" t="str">
        <f t="shared" ca="1" si="335"/>
        <v/>
      </c>
      <c r="O718" s="249" t="str">
        <f t="shared" si="336"/>
        <v/>
      </c>
      <c r="P718" s="250" t="str">
        <f t="shared" ca="1" si="337"/>
        <v/>
      </c>
      <c r="Q718" s="249" t="str">
        <f t="shared" si="338"/>
        <v/>
      </c>
      <c r="R718" s="250" t="str">
        <f t="shared" ca="1" si="339"/>
        <v/>
      </c>
      <c r="S718" s="249" t="str">
        <f t="shared" si="340"/>
        <v/>
      </c>
      <c r="T718" s="250" t="str">
        <f t="shared" ca="1" si="341"/>
        <v/>
      </c>
      <c r="U718" s="249" t="str">
        <f t="shared" si="342"/>
        <v/>
      </c>
      <c r="V718" s="250" t="str">
        <f t="shared" ca="1" si="343"/>
        <v/>
      </c>
      <c r="W718" s="249" t="str">
        <f t="shared" si="344"/>
        <v/>
      </c>
      <c r="X718" s="250"/>
      <c r="Y718" s="249"/>
      <c r="Z718" s="250"/>
      <c r="AA718" s="249"/>
      <c r="AB718" s="250"/>
      <c r="AC718" s="249"/>
      <c r="AD718" s="250"/>
      <c r="AE718" s="249"/>
      <c r="AF718" s="250"/>
      <c r="AG718" s="249"/>
      <c r="AH718" s="250"/>
      <c r="AI718" s="249"/>
      <c r="AJ718" s="250"/>
      <c r="AK718" s="249"/>
      <c r="AL718" s="250"/>
      <c r="AM718" s="249"/>
      <c r="AN718" s="250"/>
      <c r="AO718" s="249"/>
      <c r="AP718" s="250"/>
      <c r="AQ718" s="249"/>
      <c r="AR718" s="250"/>
      <c r="AS718" s="249"/>
      <c r="AT718" s="250"/>
      <c r="AU718" s="249"/>
      <c r="AV718" s="250"/>
      <c r="AW718" s="249"/>
      <c r="AX718" s="250"/>
      <c r="AY718" s="249"/>
      <c r="AZ718" s="250"/>
      <c r="BA718" s="249"/>
      <c r="BB718" s="250"/>
      <c r="BC718" s="249"/>
      <c r="BD718" s="250"/>
      <c r="BE718" s="249"/>
      <c r="BF718" s="250"/>
      <c r="BG718" s="249"/>
      <c r="BH718" s="250"/>
      <c r="BI718" s="249"/>
      <c r="BJ718" s="250"/>
      <c r="BK718" s="249"/>
    </row>
    <row r="719" spans="1:63" s="301" customFormat="1" ht="21" hidden="1" customHeight="1" x14ac:dyDescent="0.2">
      <c r="A719" s="245" t="e">
        <f t="shared" si="348"/>
        <v>#VALUE!</v>
      </c>
      <c r="B719" s="246"/>
      <c r="C719" s="247" t="str">
        <f t="shared" si="327"/>
        <v/>
      </c>
      <c r="D719" s="250" t="str">
        <f t="shared" ca="1" si="328"/>
        <v/>
      </c>
      <c r="E719" s="249" t="str">
        <f t="shared" si="345"/>
        <v/>
      </c>
      <c r="F719" s="250" t="str">
        <f t="shared" si="329"/>
        <v/>
      </c>
      <c r="G719" s="249" t="str">
        <f t="shared" si="346"/>
        <v/>
      </c>
      <c r="H719" s="250" t="str">
        <f t="shared" si="330"/>
        <v/>
      </c>
      <c r="I719" s="249" t="str">
        <f t="shared" si="347"/>
        <v/>
      </c>
      <c r="J719" s="250" t="str">
        <f t="shared" ca="1" si="331"/>
        <v/>
      </c>
      <c r="K719" s="249" t="str">
        <f t="shared" si="332"/>
        <v/>
      </c>
      <c r="L719" s="250" t="str">
        <f t="shared" ca="1" si="333"/>
        <v/>
      </c>
      <c r="M719" s="249" t="str">
        <f t="shared" si="334"/>
        <v/>
      </c>
      <c r="N719" s="250" t="str">
        <f t="shared" ca="1" si="335"/>
        <v/>
      </c>
      <c r="O719" s="249" t="str">
        <f t="shared" si="336"/>
        <v/>
      </c>
      <c r="P719" s="250" t="str">
        <f t="shared" ca="1" si="337"/>
        <v/>
      </c>
      <c r="Q719" s="249" t="str">
        <f t="shared" si="338"/>
        <v/>
      </c>
      <c r="R719" s="250" t="str">
        <f t="shared" ca="1" si="339"/>
        <v/>
      </c>
      <c r="S719" s="249" t="str">
        <f t="shared" si="340"/>
        <v/>
      </c>
      <c r="T719" s="250" t="str">
        <f t="shared" ca="1" si="341"/>
        <v/>
      </c>
      <c r="U719" s="249" t="str">
        <f t="shared" si="342"/>
        <v/>
      </c>
      <c r="V719" s="250" t="str">
        <f t="shared" ca="1" si="343"/>
        <v/>
      </c>
      <c r="W719" s="249" t="str">
        <f t="shared" si="344"/>
        <v/>
      </c>
      <c r="X719" s="250"/>
      <c r="Y719" s="249"/>
      <c r="Z719" s="250"/>
      <c r="AA719" s="249"/>
      <c r="AB719" s="250"/>
      <c r="AC719" s="249"/>
      <c r="AD719" s="250"/>
      <c r="AE719" s="249"/>
      <c r="AF719" s="250"/>
      <c r="AG719" s="249"/>
      <c r="AH719" s="250"/>
      <c r="AI719" s="249"/>
      <c r="AJ719" s="250"/>
      <c r="AK719" s="249"/>
      <c r="AL719" s="250"/>
      <c r="AM719" s="249"/>
      <c r="AN719" s="250"/>
      <c r="AO719" s="249"/>
      <c r="AP719" s="250"/>
      <c r="AQ719" s="249"/>
      <c r="AR719" s="250"/>
      <c r="AS719" s="249"/>
      <c r="AT719" s="250"/>
      <c r="AU719" s="249"/>
      <c r="AV719" s="250"/>
      <c r="AW719" s="249"/>
      <c r="AX719" s="250"/>
      <c r="AY719" s="249"/>
      <c r="AZ719" s="250"/>
      <c r="BA719" s="249"/>
      <c r="BB719" s="250"/>
      <c r="BC719" s="249"/>
      <c r="BD719" s="250"/>
      <c r="BE719" s="249"/>
      <c r="BF719" s="250"/>
      <c r="BG719" s="249"/>
      <c r="BH719" s="250"/>
      <c r="BI719" s="249"/>
      <c r="BJ719" s="250"/>
      <c r="BK719" s="249"/>
    </row>
    <row r="720" spans="1:63" s="301" customFormat="1" ht="21" hidden="1" customHeight="1" x14ac:dyDescent="0.2">
      <c r="A720" s="245" t="e">
        <f t="shared" si="348"/>
        <v>#VALUE!</v>
      </c>
      <c r="B720" s="246"/>
      <c r="C720" s="247" t="str">
        <f t="shared" si="327"/>
        <v/>
      </c>
      <c r="D720" s="250" t="str">
        <f t="shared" ca="1" si="328"/>
        <v/>
      </c>
      <c r="E720" s="249" t="str">
        <f t="shared" si="345"/>
        <v/>
      </c>
      <c r="F720" s="250" t="str">
        <f t="shared" si="329"/>
        <v/>
      </c>
      <c r="G720" s="249" t="str">
        <f t="shared" si="346"/>
        <v/>
      </c>
      <c r="H720" s="250" t="str">
        <f t="shared" si="330"/>
        <v/>
      </c>
      <c r="I720" s="249" t="str">
        <f t="shared" si="347"/>
        <v/>
      </c>
      <c r="J720" s="250" t="str">
        <f t="shared" ca="1" si="331"/>
        <v/>
      </c>
      <c r="K720" s="249" t="str">
        <f t="shared" si="332"/>
        <v/>
      </c>
      <c r="L720" s="250" t="str">
        <f t="shared" ca="1" si="333"/>
        <v/>
      </c>
      <c r="M720" s="249" t="str">
        <f t="shared" si="334"/>
        <v/>
      </c>
      <c r="N720" s="250" t="str">
        <f t="shared" ca="1" si="335"/>
        <v/>
      </c>
      <c r="O720" s="249" t="str">
        <f t="shared" si="336"/>
        <v/>
      </c>
      <c r="P720" s="250" t="str">
        <f t="shared" ca="1" si="337"/>
        <v/>
      </c>
      <c r="Q720" s="249" t="str">
        <f t="shared" si="338"/>
        <v/>
      </c>
      <c r="R720" s="250" t="str">
        <f t="shared" ca="1" si="339"/>
        <v/>
      </c>
      <c r="S720" s="249" t="str">
        <f t="shared" si="340"/>
        <v/>
      </c>
      <c r="T720" s="250" t="str">
        <f t="shared" ca="1" si="341"/>
        <v/>
      </c>
      <c r="U720" s="249" t="str">
        <f t="shared" si="342"/>
        <v/>
      </c>
      <c r="V720" s="250" t="str">
        <f t="shared" ca="1" si="343"/>
        <v/>
      </c>
      <c r="W720" s="249" t="str">
        <f t="shared" si="344"/>
        <v/>
      </c>
      <c r="X720" s="250"/>
      <c r="Y720" s="249"/>
      <c r="Z720" s="250"/>
      <c r="AA720" s="249"/>
      <c r="AB720" s="250"/>
      <c r="AC720" s="249"/>
      <c r="AD720" s="250"/>
      <c r="AE720" s="249"/>
      <c r="AF720" s="250"/>
      <c r="AG720" s="249"/>
      <c r="AH720" s="250"/>
      <c r="AI720" s="249"/>
      <c r="AJ720" s="250"/>
      <c r="AK720" s="249"/>
      <c r="AL720" s="250"/>
      <c r="AM720" s="249"/>
      <c r="AN720" s="250"/>
      <c r="AO720" s="249"/>
      <c r="AP720" s="250"/>
      <c r="AQ720" s="249"/>
      <c r="AR720" s="250"/>
      <c r="AS720" s="249"/>
      <c r="AT720" s="250"/>
      <c r="AU720" s="249"/>
      <c r="AV720" s="250"/>
      <c r="AW720" s="249"/>
      <c r="AX720" s="250"/>
      <c r="AY720" s="249"/>
      <c r="AZ720" s="250"/>
      <c r="BA720" s="249"/>
      <c r="BB720" s="250"/>
      <c r="BC720" s="249"/>
      <c r="BD720" s="250"/>
      <c r="BE720" s="249"/>
      <c r="BF720" s="250"/>
      <c r="BG720" s="249"/>
      <c r="BH720" s="250"/>
      <c r="BI720" s="249"/>
      <c r="BJ720" s="250"/>
      <c r="BK720" s="249"/>
    </row>
    <row r="721" spans="1:63" s="301" customFormat="1" ht="21" hidden="1" customHeight="1" x14ac:dyDescent="0.2">
      <c r="A721" s="245" t="e">
        <f t="shared" si="348"/>
        <v>#VALUE!</v>
      </c>
      <c r="B721" s="246"/>
      <c r="C721" s="247" t="str">
        <f t="shared" si="327"/>
        <v/>
      </c>
      <c r="D721" s="250" t="str">
        <f t="shared" ca="1" si="328"/>
        <v/>
      </c>
      <c r="E721" s="249" t="str">
        <f t="shared" si="345"/>
        <v/>
      </c>
      <c r="F721" s="250" t="str">
        <f t="shared" si="329"/>
        <v/>
      </c>
      <c r="G721" s="249" t="str">
        <f t="shared" si="346"/>
        <v/>
      </c>
      <c r="H721" s="250" t="str">
        <f t="shared" si="330"/>
        <v/>
      </c>
      <c r="I721" s="249" t="str">
        <f t="shared" si="347"/>
        <v/>
      </c>
      <c r="J721" s="250" t="str">
        <f t="shared" ca="1" si="331"/>
        <v/>
      </c>
      <c r="K721" s="249" t="str">
        <f t="shared" si="332"/>
        <v/>
      </c>
      <c r="L721" s="250" t="str">
        <f t="shared" ca="1" si="333"/>
        <v/>
      </c>
      <c r="M721" s="249" t="str">
        <f t="shared" si="334"/>
        <v/>
      </c>
      <c r="N721" s="250" t="str">
        <f t="shared" ca="1" si="335"/>
        <v/>
      </c>
      <c r="O721" s="249" t="str">
        <f t="shared" si="336"/>
        <v/>
      </c>
      <c r="P721" s="250" t="str">
        <f t="shared" ca="1" si="337"/>
        <v/>
      </c>
      <c r="Q721" s="249" t="str">
        <f t="shared" si="338"/>
        <v/>
      </c>
      <c r="R721" s="250" t="str">
        <f t="shared" ca="1" si="339"/>
        <v/>
      </c>
      <c r="S721" s="249" t="str">
        <f t="shared" si="340"/>
        <v/>
      </c>
      <c r="T721" s="250" t="str">
        <f t="shared" ca="1" si="341"/>
        <v/>
      </c>
      <c r="U721" s="249" t="str">
        <f t="shared" si="342"/>
        <v/>
      </c>
      <c r="V721" s="250" t="str">
        <f t="shared" ca="1" si="343"/>
        <v/>
      </c>
      <c r="W721" s="249" t="str">
        <f t="shared" si="344"/>
        <v/>
      </c>
      <c r="X721" s="250"/>
      <c r="Y721" s="249"/>
      <c r="Z721" s="250"/>
      <c r="AA721" s="249"/>
      <c r="AB721" s="250"/>
      <c r="AC721" s="249"/>
      <c r="AD721" s="250"/>
      <c r="AE721" s="249"/>
      <c r="AF721" s="250"/>
      <c r="AG721" s="249"/>
      <c r="AH721" s="250"/>
      <c r="AI721" s="249"/>
      <c r="AJ721" s="250"/>
      <c r="AK721" s="249"/>
      <c r="AL721" s="250"/>
      <c r="AM721" s="249"/>
      <c r="AN721" s="250"/>
      <c r="AO721" s="249"/>
      <c r="AP721" s="250"/>
      <c r="AQ721" s="249"/>
      <c r="AR721" s="250"/>
      <c r="AS721" s="249"/>
      <c r="AT721" s="250"/>
      <c r="AU721" s="249"/>
      <c r="AV721" s="250"/>
      <c r="AW721" s="249"/>
      <c r="AX721" s="250"/>
      <c r="AY721" s="249"/>
      <c r="AZ721" s="250"/>
      <c r="BA721" s="249"/>
      <c r="BB721" s="250"/>
      <c r="BC721" s="249"/>
      <c r="BD721" s="250"/>
      <c r="BE721" s="249"/>
      <c r="BF721" s="250"/>
      <c r="BG721" s="249"/>
      <c r="BH721" s="250"/>
      <c r="BI721" s="249"/>
      <c r="BJ721" s="250"/>
      <c r="BK721" s="249"/>
    </row>
    <row r="722" spans="1:63" s="301" customFormat="1" ht="21" hidden="1" customHeight="1" x14ac:dyDescent="0.2">
      <c r="A722" s="245" t="e">
        <f t="shared" si="348"/>
        <v>#VALUE!</v>
      </c>
      <c r="B722" s="246"/>
      <c r="C722" s="247" t="str">
        <f t="shared" si="327"/>
        <v/>
      </c>
      <c r="D722" s="250" t="str">
        <f t="shared" ca="1" si="328"/>
        <v/>
      </c>
      <c r="E722" s="249" t="str">
        <f t="shared" si="345"/>
        <v/>
      </c>
      <c r="F722" s="250" t="str">
        <f t="shared" si="329"/>
        <v/>
      </c>
      <c r="G722" s="249" t="str">
        <f t="shared" si="346"/>
        <v/>
      </c>
      <c r="H722" s="250" t="str">
        <f t="shared" si="330"/>
        <v/>
      </c>
      <c r="I722" s="249" t="str">
        <f t="shared" si="347"/>
        <v/>
      </c>
      <c r="J722" s="250" t="str">
        <f t="shared" ca="1" si="331"/>
        <v/>
      </c>
      <c r="K722" s="249" t="str">
        <f t="shared" si="332"/>
        <v/>
      </c>
      <c r="L722" s="250" t="str">
        <f t="shared" ca="1" si="333"/>
        <v/>
      </c>
      <c r="M722" s="249" t="str">
        <f t="shared" si="334"/>
        <v/>
      </c>
      <c r="N722" s="250" t="str">
        <f t="shared" ca="1" si="335"/>
        <v/>
      </c>
      <c r="O722" s="249" t="str">
        <f t="shared" si="336"/>
        <v/>
      </c>
      <c r="P722" s="250" t="str">
        <f t="shared" ca="1" si="337"/>
        <v/>
      </c>
      <c r="Q722" s="249" t="str">
        <f t="shared" si="338"/>
        <v/>
      </c>
      <c r="R722" s="250" t="str">
        <f t="shared" ca="1" si="339"/>
        <v/>
      </c>
      <c r="S722" s="249" t="str">
        <f t="shared" si="340"/>
        <v/>
      </c>
      <c r="T722" s="250" t="str">
        <f t="shared" ca="1" si="341"/>
        <v/>
      </c>
      <c r="U722" s="249" t="str">
        <f t="shared" si="342"/>
        <v/>
      </c>
      <c r="V722" s="250" t="str">
        <f t="shared" ca="1" si="343"/>
        <v/>
      </c>
      <c r="W722" s="249" t="str">
        <f t="shared" si="344"/>
        <v/>
      </c>
      <c r="X722" s="250"/>
      <c r="Y722" s="249"/>
      <c r="Z722" s="250"/>
      <c r="AA722" s="249"/>
      <c r="AB722" s="250"/>
      <c r="AC722" s="249"/>
      <c r="AD722" s="250"/>
      <c r="AE722" s="249"/>
      <c r="AF722" s="250"/>
      <c r="AG722" s="249"/>
      <c r="AH722" s="250"/>
      <c r="AI722" s="249"/>
      <c r="AJ722" s="250"/>
      <c r="AK722" s="249"/>
      <c r="AL722" s="250"/>
      <c r="AM722" s="249"/>
      <c r="AN722" s="250"/>
      <c r="AO722" s="249"/>
      <c r="AP722" s="250"/>
      <c r="AQ722" s="249"/>
      <c r="AR722" s="250"/>
      <c r="AS722" s="249"/>
      <c r="AT722" s="250"/>
      <c r="AU722" s="249"/>
      <c r="AV722" s="250"/>
      <c r="AW722" s="249"/>
      <c r="AX722" s="250"/>
      <c r="AY722" s="249"/>
      <c r="AZ722" s="250"/>
      <c r="BA722" s="249"/>
      <c r="BB722" s="250"/>
      <c r="BC722" s="249"/>
      <c r="BD722" s="250"/>
      <c r="BE722" s="249"/>
      <c r="BF722" s="250"/>
      <c r="BG722" s="249"/>
      <c r="BH722" s="250"/>
      <c r="BI722" s="249"/>
      <c r="BJ722" s="250"/>
      <c r="BK722" s="249"/>
    </row>
    <row r="723" spans="1:63" s="301" customFormat="1" ht="21" hidden="1" customHeight="1" x14ac:dyDescent="0.2">
      <c r="A723" s="245" t="e">
        <f t="shared" si="348"/>
        <v>#VALUE!</v>
      </c>
      <c r="B723" s="246"/>
      <c r="C723" s="247" t="str">
        <f t="shared" si="327"/>
        <v/>
      </c>
      <c r="D723" s="250" t="str">
        <f t="shared" ca="1" si="328"/>
        <v/>
      </c>
      <c r="E723" s="249" t="str">
        <f t="shared" si="345"/>
        <v/>
      </c>
      <c r="F723" s="250" t="str">
        <f t="shared" si="329"/>
        <v/>
      </c>
      <c r="G723" s="249" t="str">
        <f t="shared" si="346"/>
        <v/>
      </c>
      <c r="H723" s="250" t="str">
        <f t="shared" si="330"/>
        <v/>
      </c>
      <c r="I723" s="249" t="str">
        <f t="shared" si="347"/>
        <v/>
      </c>
      <c r="J723" s="250" t="str">
        <f t="shared" ca="1" si="331"/>
        <v/>
      </c>
      <c r="K723" s="249" t="str">
        <f t="shared" si="332"/>
        <v/>
      </c>
      <c r="L723" s="250" t="str">
        <f t="shared" ca="1" si="333"/>
        <v/>
      </c>
      <c r="M723" s="249" t="str">
        <f t="shared" si="334"/>
        <v/>
      </c>
      <c r="N723" s="250" t="str">
        <f t="shared" ca="1" si="335"/>
        <v/>
      </c>
      <c r="O723" s="249" t="str">
        <f t="shared" si="336"/>
        <v/>
      </c>
      <c r="P723" s="250" t="str">
        <f t="shared" ca="1" si="337"/>
        <v/>
      </c>
      <c r="Q723" s="249" t="str">
        <f t="shared" si="338"/>
        <v/>
      </c>
      <c r="R723" s="250" t="str">
        <f t="shared" ca="1" si="339"/>
        <v/>
      </c>
      <c r="S723" s="249" t="str">
        <f t="shared" si="340"/>
        <v/>
      </c>
      <c r="T723" s="250" t="str">
        <f t="shared" ca="1" si="341"/>
        <v/>
      </c>
      <c r="U723" s="249" t="str">
        <f t="shared" si="342"/>
        <v/>
      </c>
      <c r="V723" s="250" t="str">
        <f t="shared" ca="1" si="343"/>
        <v/>
      </c>
      <c r="W723" s="249" t="str">
        <f t="shared" si="344"/>
        <v/>
      </c>
      <c r="X723" s="250"/>
      <c r="Y723" s="249"/>
      <c r="Z723" s="250"/>
      <c r="AA723" s="249"/>
      <c r="AB723" s="250"/>
      <c r="AC723" s="249"/>
      <c r="AD723" s="250"/>
      <c r="AE723" s="249"/>
      <c r="AF723" s="250"/>
      <c r="AG723" s="249"/>
      <c r="AH723" s="250"/>
      <c r="AI723" s="249"/>
      <c r="AJ723" s="250"/>
      <c r="AK723" s="249"/>
      <c r="AL723" s="250"/>
      <c r="AM723" s="249"/>
      <c r="AN723" s="250"/>
      <c r="AO723" s="249"/>
      <c r="AP723" s="250"/>
      <c r="AQ723" s="249"/>
      <c r="AR723" s="250"/>
      <c r="AS723" s="249"/>
      <c r="AT723" s="250"/>
      <c r="AU723" s="249"/>
      <c r="AV723" s="250"/>
      <c r="AW723" s="249"/>
      <c r="AX723" s="250"/>
      <c r="AY723" s="249"/>
      <c r="AZ723" s="250"/>
      <c r="BA723" s="249"/>
      <c r="BB723" s="250"/>
      <c r="BC723" s="249"/>
      <c r="BD723" s="250"/>
      <c r="BE723" s="249"/>
      <c r="BF723" s="250"/>
      <c r="BG723" s="249"/>
      <c r="BH723" s="250"/>
      <c r="BI723" s="249"/>
      <c r="BJ723" s="250"/>
      <c r="BK723" s="249"/>
    </row>
    <row r="724" spans="1:63" s="301" customFormat="1" ht="21" hidden="1" customHeight="1" x14ac:dyDescent="0.2">
      <c r="A724" s="245" t="e">
        <f t="shared" si="348"/>
        <v>#VALUE!</v>
      </c>
      <c r="B724" s="246"/>
      <c r="C724" s="247" t="str">
        <f t="shared" si="327"/>
        <v/>
      </c>
      <c r="D724" s="250" t="str">
        <f t="shared" ca="1" si="328"/>
        <v/>
      </c>
      <c r="E724" s="249" t="str">
        <f t="shared" si="345"/>
        <v/>
      </c>
      <c r="F724" s="250" t="str">
        <f t="shared" si="329"/>
        <v/>
      </c>
      <c r="G724" s="249" t="str">
        <f t="shared" si="346"/>
        <v/>
      </c>
      <c r="H724" s="250" t="str">
        <f t="shared" si="330"/>
        <v/>
      </c>
      <c r="I724" s="249" t="str">
        <f t="shared" si="347"/>
        <v/>
      </c>
      <c r="J724" s="250" t="str">
        <f t="shared" ca="1" si="331"/>
        <v/>
      </c>
      <c r="K724" s="249" t="str">
        <f t="shared" si="332"/>
        <v/>
      </c>
      <c r="L724" s="250" t="str">
        <f t="shared" ca="1" si="333"/>
        <v/>
      </c>
      <c r="M724" s="249" t="str">
        <f t="shared" si="334"/>
        <v/>
      </c>
      <c r="N724" s="250" t="str">
        <f t="shared" ca="1" si="335"/>
        <v/>
      </c>
      <c r="O724" s="249" t="str">
        <f t="shared" si="336"/>
        <v/>
      </c>
      <c r="P724" s="250" t="str">
        <f t="shared" ca="1" si="337"/>
        <v/>
      </c>
      <c r="Q724" s="249" t="str">
        <f t="shared" si="338"/>
        <v/>
      </c>
      <c r="R724" s="250" t="str">
        <f t="shared" ca="1" si="339"/>
        <v/>
      </c>
      <c r="S724" s="249" t="str">
        <f t="shared" si="340"/>
        <v/>
      </c>
      <c r="T724" s="250" t="str">
        <f t="shared" ca="1" si="341"/>
        <v/>
      </c>
      <c r="U724" s="249" t="str">
        <f t="shared" si="342"/>
        <v/>
      </c>
      <c r="V724" s="250" t="str">
        <f t="shared" ca="1" si="343"/>
        <v/>
      </c>
      <c r="W724" s="249" t="str">
        <f t="shared" si="344"/>
        <v/>
      </c>
      <c r="X724" s="250"/>
      <c r="Y724" s="249"/>
      <c r="Z724" s="250"/>
      <c r="AA724" s="249"/>
      <c r="AB724" s="250"/>
      <c r="AC724" s="249"/>
      <c r="AD724" s="250"/>
      <c r="AE724" s="249"/>
      <c r="AF724" s="250"/>
      <c r="AG724" s="249"/>
      <c r="AH724" s="250"/>
      <c r="AI724" s="249"/>
      <c r="AJ724" s="250"/>
      <c r="AK724" s="249"/>
      <c r="AL724" s="250"/>
      <c r="AM724" s="249"/>
      <c r="AN724" s="250"/>
      <c r="AO724" s="249"/>
      <c r="AP724" s="250"/>
      <c r="AQ724" s="249"/>
      <c r="AR724" s="250"/>
      <c r="AS724" s="249"/>
      <c r="AT724" s="250"/>
      <c r="AU724" s="249"/>
      <c r="AV724" s="250"/>
      <c r="AW724" s="249"/>
      <c r="AX724" s="250"/>
      <c r="AY724" s="249"/>
      <c r="AZ724" s="250"/>
      <c r="BA724" s="249"/>
      <c r="BB724" s="250"/>
      <c r="BC724" s="249"/>
      <c r="BD724" s="250"/>
      <c r="BE724" s="249"/>
      <c r="BF724" s="250"/>
      <c r="BG724" s="249"/>
      <c r="BH724" s="250"/>
      <c r="BI724" s="249"/>
      <c r="BJ724" s="250"/>
      <c r="BK724" s="249"/>
    </row>
    <row r="725" spans="1:63" s="301" customFormat="1" ht="21" hidden="1" customHeight="1" x14ac:dyDescent="0.2">
      <c r="A725" s="245" t="e">
        <f t="shared" si="348"/>
        <v>#VALUE!</v>
      </c>
      <c r="B725" s="246"/>
      <c r="C725" s="247" t="str">
        <f t="shared" si="327"/>
        <v/>
      </c>
      <c r="D725" s="250" t="str">
        <f t="shared" ca="1" si="328"/>
        <v/>
      </c>
      <c r="E725" s="249" t="str">
        <f t="shared" si="345"/>
        <v/>
      </c>
      <c r="F725" s="250" t="str">
        <f t="shared" si="329"/>
        <v/>
      </c>
      <c r="G725" s="249" t="str">
        <f t="shared" si="346"/>
        <v/>
      </c>
      <c r="H725" s="250" t="str">
        <f t="shared" si="330"/>
        <v/>
      </c>
      <c r="I725" s="249" t="str">
        <f t="shared" si="347"/>
        <v/>
      </c>
      <c r="J725" s="250" t="str">
        <f t="shared" ca="1" si="331"/>
        <v/>
      </c>
      <c r="K725" s="249" t="str">
        <f t="shared" si="332"/>
        <v/>
      </c>
      <c r="L725" s="250" t="str">
        <f t="shared" ca="1" si="333"/>
        <v/>
      </c>
      <c r="M725" s="249" t="str">
        <f t="shared" si="334"/>
        <v/>
      </c>
      <c r="N725" s="250" t="str">
        <f t="shared" ca="1" si="335"/>
        <v/>
      </c>
      <c r="O725" s="249" t="str">
        <f t="shared" si="336"/>
        <v/>
      </c>
      <c r="P725" s="250" t="str">
        <f t="shared" ca="1" si="337"/>
        <v/>
      </c>
      <c r="Q725" s="249" t="str">
        <f t="shared" si="338"/>
        <v/>
      </c>
      <c r="R725" s="250" t="str">
        <f t="shared" ca="1" si="339"/>
        <v/>
      </c>
      <c r="S725" s="249" t="str">
        <f t="shared" si="340"/>
        <v/>
      </c>
      <c r="T725" s="250" t="str">
        <f t="shared" ca="1" si="341"/>
        <v/>
      </c>
      <c r="U725" s="249" t="str">
        <f t="shared" si="342"/>
        <v/>
      </c>
      <c r="V725" s="250" t="str">
        <f t="shared" ca="1" si="343"/>
        <v/>
      </c>
      <c r="W725" s="249" t="str">
        <f t="shared" si="344"/>
        <v/>
      </c>
      <c r="X725" s="250"/>
      <c r="Y725" s="249"/>
      <c r="Z725" s="250"/>
      <c r="AA725" s="249"/>
      <c r="AB725" s="250"/>
      <c r="AC725" s="249"/>
      <c r="AD725" s="250"/>
      <c r="AE725" s="249"/>
      <c r="AF725" s="250"/>
      <c r="AG725" s="249"/>
      <c r="AH725" s="250"/>
      <c r="AI725" s="249"/>
      <c r="AJ725" s="250"/>
      <c r="AK725" s="249"/>
      <c r="AL725" s="250"/>
      <c r="AM725" s="249"/>
      <c r="AN725" s="250"/>
      <c r="AO725" s="249"/>
      <c r="AP725" s="250"/>
      <c r="AQ725" s="249"/>
      <c r="AR725" s="250"/>
      <c r="AS725" s="249"/>
      <c r="AT725" s="250"/>
      <c r="AU725" s="249"/>
      <c r="AV725" s="250"/>
      <c r="AW725" s="249"/>
      <c r="AX725" s="250"/>
      <c r="AY725" s="249"/>
      <c r="AZ725" s="250"/>
      <c r="BA725" s="249"/>
      <c r="BB725" s="250"/>
      <c r="BC725" s="249"/>
      <c r="BD725" s="250"/>
      <c r="BE725" s="249"/>
      <c r="BF725" s="250"/>
      <c r="BG725" s="249"/>
      <c r="BH725" s="250"/>
      <c r="BI725" s="249"/>
      <c r="BJ725" s="250"/>
      <c r="BK725" s="249"/>
    </row>
    <row r="726" spans="1:63" s="301" customFormat="1" ht="21" hidden="1" customHeight="1" x14ac:dyDescent="0.2">
      <c r="A726" s="245" t="e">
        <f t="shared" si="348"/>
        <v>#VALUE!</v>
      </c>
      <c r="B726" s="246"/>
      <c r="C726" s="247" t="str">
        <f t="shared" si="327"/>
        <v/>
      </c>
      <c r="D726" s="250" t="str">
        <f t="shared" ca="1" si="328"/>
        <v/>
      </c>
      <c r="E726" s="249" t="str">
        <f t="shared" si="345"/>
        <v/>
      </c>
      <c r="F726" s="250" t="str">
        <f t="shared" si="329"/>
        <v/>
      </c>
      <c r="G726" s="249" t="str">
        <f t="shared" si="346"/>
        <v/>
      </c>
      <c r="H726" s="250" t="str">
        <f t="shared" si="330"/>
        <v/>
      </c>
      <c r="I726" s="249" t="str">
        <f t="shared" si="347"/>
        <v/>
      </c>
      <c r="J726" s="250" t="str">
        <f t="shared" ca="1" si="331"/>
        <v/>
      </c>
      <c r="K726" s="249" t="str">
        <f t="shared" si="332"/>
        <v/>
      </c>
      <c r="L726" s="250" t="str">
        <f t="shared" ca="1" si="333"/>
        <v/>
      </c>
      <c r="M726" s="249" t="str">
        <f t="shared" si="334"/>
        <v/>
      </c>
      <c r="N726" s="250" t="str">
        <f t="shared" ca="1" si="335"/>
        <v/>
      </c>
      <c r="O726" s="249" t="str">
        <f t="shared" si="336"/>
        <v/>
      </c>
      <c r="P726" s="250" t="str">
        <f t="shared" ca="1" si="337"/>
        <v/>
      </c>
      <c r="Q726" s="249" t="str">
        <f t="shared" si="338"/>
        <v/>
      </c>
      <c r="R726" s="250" t="str">
        <f t="shared" ca="1" si="339"/>
        <v/>
      </c>
      <c r="S726" s="249" t="str">
        <f t="shared" si="340"/>
        <v/>
      </c>
      <c r="T726" s="250" t="str">
        <f t="shared" ca="1" si="341"/>
        <v/>
      </c>
      <c r="U726" s="249" t="str">
        <f t="shared" si="342"/>
        <v/>
      </c>
      <c r="V726" s="250" t="str">
        <f t="shared" ca="1" si="343"/>
        <v/>
      </c>
      <c r="W726" s="249" t="str">
        <f t="shared" si="344"/>
        <v/>
      </c>
      <c r="X726" s="250"/>
      <c r="Y726" s="249"/>
      <c r="Z726" s="250"/>
      <c r="AA726" s="249"/>
      <c r="AB726" s="250"/>
      <c r="AC726" s="249"/>
      <c r="AD726" s="250"/>
      <c r="AE726" s="249"/>
      <c r="AF726" s="250"/>
      <c r="AG726" s="249"/>
      <c r="AH726" s="250"/>
      <c r="AI726" s="249"/>
      <c r="AJ726" s="250"/>
      <c r="AK726" s="249"/>
      <c r="AL726" s="250"/>
      <c r="AM726" s="249"/>
      <c r="AN726" s="250"/>
      <c r="AO726" s="249"/>
      <c r="AP726" s="250"/>
      <c r="AQ726" s="249"/>
      <c r="AR726" s="250"/>
      <c r="AS726" s="249"/>
      <c r="AT726" s="250"/>
      <c r="AU726" s="249"/>
      <c r="AV726" s="250"/>
      <c r="AW726" s="249"/>
      <c r="AX726" s="250"/>
      <c r="AY726" s="249"/>
      <c r="AZ726" s="250"/>
      <c r="BA726" s="249"/>
      <c r="BB726" s="250"/>
      <c r="BC726" s="249"/>
      <c r="BD726" s="250"/>
      <c r="BE726" s="249"/>
      <c r="BF726" s="250"/>
      <c r="BG726" s="249"/>
      <c r="BH726" s="250"/>
      <c r="BI726" s="249"/>
      <c r="BJ726" s="250"/>
      <c r="BK726" s="249"/>
    </row>
    <row r="727" spans="1:63" s="301" customFormat="1" ht="21" hidden="1" customHeight="1" x14ac:dyDescent="0.2">
      <c r="A727" s="245" t="e">
        <f t="shared" si="348"/>
        <v>#VALUE!</v>
      </c>
      <c r="B727" s="246"/>
      <c r="C727" s="247" t="str">
        <f t="shared" si="327"/>
        <v/>
      </c>
      <c r="D727" s="250" t="str">
        <f t="shared" ca="1" si="328"/>
        <v/>
      </c>
      <c r="E727" s="249" t="str">
        <f t="shared" si="345"/>
        <v/>
      </c>
      <c r="F727" s="250" t="str">
        <f t="shared" si="329"/>
        <v/>
      </c>
      <c r="G727" s="249" t="str">
        <f t="shared" si="346"/>
        <v/>
      </c>
      <c r="H727" s="250" t="str">
        <f t="shared" si="330"/>
        <v/>
      </c>
      <c r="I727" s="249" t="str">
        <f t="shared" si="347"/>
        <v/>
      </c>
      <c r="J727" s="250" t="str">
        <f t="shared" ca="1" si="331"/>
        <v/>
      </c>
      <c r="K727" s="249" t="str">
        <f t="shared" si="332"/>
        <v/>
      </c>
      <c r="L727" s="250" t="str">
        <f t="shared" ca="1" si="333"/>
        <v/>
      </c>
      <c r="M727" s="249" t="str">
        <f t="shared" si="334"/>
        <v/>
      </c>
      <c r="N727" s="250" t="str">
        <f t="shared" ca="1" si="335"/>
        <v/>
      </c>
      <c r="O727" s="249" t="str">
        <f t="shared" si="336"/>
        <v/>
      </c>
      <c r="P727" s="250" t="str">
        <f t="shared" ca="1" si="337"/>
        <v/>
      </c>
      <c r="Q727" s="249" t="str">
        <f t="shared" si="338"/>
        <v/>
      </c>
      <c r="R727" s="250" t="str">
        <f t="shared" ca="1" si="339"/>
        <v/>
      </c>
      <c r="S727" s="249" t="str">
        <f t="shared" si="340"/>
        <v/>
      </c>
      <c r="T727" s="250" t="str">
        <f t="shared" ca="1" si="341"/>
        <v/>
      </c>
      <c r="U727" s="249" t="str">
        <f t="shared" si="342"/>
        <v/>
      </c>
      <c r="V727" s="250" t="str">
        <f t="shared" ca="1" si="343"/>
        <v/>
      </c>
      <c r="W727" s="249" t="str">
        <f t="shared" si="344"/>
        <v/>
      </c>
      <c r="X727" s="250"/>
      <c r="Y727" s="249"/>
      <c r="Z727" s="250"/>
      <c r="AA727" s="249"/>
      <c r="AB727" s="250"/>
      <c r="AC727" s="249"/>
      <c r="AD727" s="250"/>
      <c r="AE727" s="249"/>
      <c r="AF727" s="250"/>
      <c r="AG727" s="249"/>
      <c r="AH727" s="250"/>
      <c r="AI727" s="249"/>
      <c r="AJ727" s="250"/>
      <c r="AK727" s="249"/>
      <c r="AL727" s="250"/>
      <c r="AM727" s="249"/>
      <c r="AN727" s="250"/>
      <c r="AO727" s="249"/>
      <c r="AP727" s="250"/>
      <c r="AQ727" s="249"/>
      <c r="AR727" s="250"/>
      <c r="AS727" s="249"/>
      <c r="AT727" s="250"/>
      <c r="AU727" s="249"/>
      <c r="AV727" s="250"/>
      <c r="AW727" s="249"/>
      <c r="AX727" s="250"/>
      <c r="AY727" s="249"/>
      <c r="AZ727" s="250"/>
      <c r="BA727" s="249"/>
      <c r="BB727" s="250"/>
      <c r="BC727" s="249"/>
      <c r="BD727" s="250"/>
      <c r="BE727" s="249"/>
      <c r="BF727" s="250"/>
      <c r="BG727" s="249"/>
      <c r="BH727" s="250"/>
      <c r="BI727" s="249"/>
      <c r="BJ727" s="250"/>
      <c r="BK727" s="249"/>
    </row>
    <row r="728" spans="1:63" s="301" customFormat="1" ht="21" hidden="1" customHeight="1" x14ac:dyDescent="0.2">
      <c r="A728" s="245" t="e">
        <f t="shared" si="348"/>
        <v>#VALUE!</v>
      </c>
      <c r="B728" s="246"/>
      <c r="C728" s="247" t="str">
        <f t="shared" si="327"/>
        <v/>
      </c>
      <c r="D728" s="250" t="str">
        <f t="shared" ca="1" si="328"/>
        <v/>
      </c>
      <c r="E728" s="249" t="str">
        <f t="shared" si="345"/>
        <v/>
      </c>
      <c r="F728" s="250" t="str">
        <f t="shared" si="329"/>
        <v/>
      </c>
      <c r="G728" s="249" t="str">
        <f t="shared" si="346"/>
        <v/>
      </c>
      <c r="H728" s="250" t="str">
        <f t="shared" si="330"/>
        <v/>
      </c>
      <c r="I728" s="249" t="str">
        <f t="shared" si="347"/>
        <v/>
      </c>
      <c r="J728" s="250" t="str">
        <f t="shared" ca="1" si="331"/>
        <v/>
      </c>
      <c r="K728" s="249" t="str">
        <f t="shared" si="332"/>
        <v/>
      </c>
      <c r="L728" s="250" t="str">
        <f t="shared" ca="1" si="333"/>
        <v/>
      </c>
      <c r="M728" s="249" t="str">
        <f t="shared" si="334"/>
        <v/>
      </c>
      <c r="N728" s="250" t="str">
        <f t="shared" ca="1" si="335"/>
        <v/>
      </c>
      <c r="O728" s="249" t="str">
        <f t="shared" si="336"/>
        <v/>
      </c>
      <c r="P728" s="250" t="str">
        <f t="shared" ca="1" si="337"/>
        <v/>
      </c>
      <c r="Q728" s="249" t="str">
        <f t="shared" si="338"/>
        <v/>
      </c>
      <c r="R728" s="250" t="str">
        <f t="shared" ca="1" si="339"/>
        <v/>
      </c>
      <c r="S728" s="249" t="str">
        <f t="shared" si="340"/>
        <v/>
      </c>
      <c r="T728" s="250" t="str">
        <f t="shared" ca="1" si="341"/>
        <v/>
      </c>
      <c r="U728" s="249" t="str">
        <f t="shared" si="342"/>
        <v/>
      </c>
      <c r="V728" s="250" t="str">
        <f t="shared" ca="1" si="343"/>
        <v/>
      </c>
      <c r="W728" s="249" t="str">
        <f t="shared" si="344"/>
        <v/>
      </c>
      <c r="X728" s="250"/>
      <c r="Y728" s="249"/>
      <c r="Z728" s="250"/>
      <c r="AA728" s="249"/>
      <c r="AB728" s="250"/>
      <c r="AC728" s="249"/>
      <c r="AD728" s="250"/>
      <c r="AE728" s="249"/>
      <c r="AF728" s="250"/>
      <c r="AG728" s="249"/>
      <c r="AH728" s="250"/>
      <c r="AI728" s="249"/>
      <c r="AJ728" s="250"/>
      <c r="AK728" s="249"/>
      <c r="AL728" s="250"/>
      <c r="AM728" s="249"/>
      <c r="AN728" s="250"/>
      <c r="AO728" s="249"/>
      <c r="AP728" s="250"/>
      <c r="AQ728" s="249"/>
      <c r="AR728" s="250"/>
      <c r="AS728" s="249"/>
      <c r="AT728" s="250"/>
      <c r="AU728" s="249"/>
      <c r="AV728" s="250"/>
      <c r="AW728" s="249"/>
      <c r="AX728" s="250"/>
      <c r="AY728" s="249"/>
      <c r="AZ728" s="250"/>
      <c r="BA728" s="249"/>
      <c r="BB728" s="250"/>
      <c r="BC728" s="249"/>
      <c r="BD728" s="250"/>
      <c r="BE728" s="249"/>
      <c r="BF728" s="250"/>
      <c r="BG728" s="249"/>
      <c r="BH728" s="250"/>
      <c r="BI728" s="249"/>
      <c r="BJ728" s="250"/>
      <c r="BK728" s="249"/>
    </row>
    <row r="729" spans="1:63" s="301" customFormat="1" ht="21" hidden="1" customHeight="1" x14ac:dyDescent="0.2">
      <c r="A729" s="245" t="e">
        <f t="shared" si="348"/>
        <v>#VALUE!</v>
      </c>
      <c r="B729" s="246"/>
      <c r="C729" s="247" t="str">
        <f t="shared" si="327"/>
        <v/>
      </c>
      <c r="D729" s="250" t="str">
        <f t="shared" ca="1" si="328"/>
        <v/>
      </c>
      <c r="E729" s="249" t="str">
        <f t="shared" si="345"/>
        <v/>
      </c>
      <c r="F729" s="250" t="str">
        <f t="shared" si="329"/>
        <v/>
      </c>
      <c r="G729" s="249" t="str">
        <f t="shared" si="346"/>
        <v/>
      </c>
      <c r="H729" s="250" t="str">
        <f t="shared" si="330"/>
        <v/>
      </c>
      <c r="I729" s="249" t="str">
        <f t="shared" si="347"/>
        <v/>
      </c>
      <c r="J729" s="250" t="str">
        <f t="shared" ca="1" si="331"/>
        <v/>
      </c>
      <c r="K729" s="249" t="str">
        <f t="shared" si="332"/>
        <v/>
      </c>
      <c r="L729" s="250" t="str">
        <f t="shared" ca="1" si="333"/>
        <v/>
      </c>
      <c r="M729" s="249" t="str">
        <f t="shared" si="334"/>
        <v/>
      </c>
      <c r="N729" s="250" t="str">
        <f t="shared" ca="1" si="335"/>
        <v/>
      </c>
      <c r="O729" s="249" t="str">
        <f t="shared" si="336"/>
        <v/>
      </c>
      <c r="P729" s="250" t="str">
        <f t="shared" ca="1" si="337"/>
        <v/>
      </c>
      <c r="Q729" s="249" t="str">
        <f t="shared" si="338"/>
        <v/>
      </c>
      <c r="R729" s="250" t="str">
        <f t="shared" ca="1" si="339"/>
        <v/>
      </c>
      <c r="S729" s="249" t="str">
        <f t="shared" si="340"/>
        <v/>
      </c>
      <c r="T729" s="250" t="str">
        <f t="shared" ca="1" si="341"/>
        <v/>
      </c>
      <c r="U729" s="249" t="str">
        <f t="shared" si="342"/>
        <v/>
      </c>
      <c r="V729" s="250" t="str">
        <f t="shared" ca="1" si="343"/>
        <v/>
      </c>
      <c r="W729" s="249" t="str">
        <f t="shared" si="344"/>
        <v/>
      </c>
      <c r="X729" s="250"/>
      <c r="Y729" s="249"/>
      <c r="Z729" s="250"/>
      <c r="AA729" s="249"/>
      <c r="AB729" s="250"/>
      <c r="AC729" s="249"/>
      <c r="AD729" s="250"/>
      <c r="AE729" s="249"/>
      <c r="AF729" s="250"/>
      <c r="AG729" s="249"/>
      <c r="AH729" s="250"/>
      <c r="AI729" s="249"/>
      <c r="AJ729" s="250"/>
      <c r="AK729" s="249"/>
      <c r="AL729" s="250"/>
      <c r="AM729" s="249"/>
      <c r="AN729" s="250"/>
      <c r="AO729" s="249"/>
      <c r="AP729" s="250"/>
      <c r="AQ729" s="249"/>
      <c r="AR729" s="250"/>
      <c r="AS729" s="249"/>
      <c r="AT729" s="250"/>
      <c r="AU729" s="249"/>
      <c r="AV729" s="250"/>
      <c r="AW729" s="249"/>
      <c r="AX729" s="250"/>
      <c r="AY729" s="249"/>
      <c r="AZ729" s="250"/>
      <c r="BA729" s="249"/>
      <c r="BB729" s="250"/>
      <c r="BC729" s="249"/>
      <c r="BD729" s="250"/>
      <c r="BE729" s="249"/>
      <c r="BF729" s="250"/>
      <c r="BG729" s="249"/>
      <c r="BH729" s="250"/>
      <c r="BI729" s="249"/>
      <c r="BJ729" s="250"/>
      <c r="BK729" s="249"/>
    </row>
    <row r="730" spans="1:63" s="301" customFormat="1" ht="21" hidden="1" customHeight="1" x14ac:dyDescent="0.2">
      <c r="A730" s="245" t="e">
        <f t="shared" si="348"/>
        <v>#VALUE!</v>
      </c>
      <c r="B730" s="246"/>
      <c r="C730" s="247" t="str">
        <f t="shared" si="327"/>
        <v/>
      </c>
      <c r="D730" s="250" t="str">
        <f t="shared" ca="1" si="328"/>
        <v/>
      </c>
      <c r="E730" s="249" t="str">
        <f t="shared" si="345"/>
        <v/>
      </c>
      <c r="F730" s="250" t="str">
        <f t="shared" si="329"/>
        <v/>
      </c>
      <c r="G730" s="249" t="str">
        <f t="shared" si="346"/>
        <v/>
      </c>
      <c r="H730" s="250" t="str">
        <f t="shared" si="330"/>
        <v/>
      </c>
      <c r="I730" s="249" t="str">
        <f t="shared" si="347"/>
        <v/>
      </c>
      <c r="J730" s="250" t="str">
        <f t="shared" ca="1" si="331"/>
        <v/>
      </c>
      <c r="K730" s="249" t="str">
        <f t="shared" si="332"/>
        <v/>
      </c>
      <c r="L730" s="250" t="str">
        <f t="shared" ca="1" si="333"/>
        <v/>
      </c>
      <c r="M730" s="249" t="str">
        <f t="shared" si="334"/>
        <v/>
      </c>
      <c r="N730" s="250" t="str">
        <f t="shared" ca="1" si="335"/>
        <v/>
      </c>
      <c r="O730" s="249" t="str">
        <f t="shared" si="336"/>
        <v/>
      </c>
      <c r="P730" s="250" t="str">
        <f t="shared" ca="1" si="337"/>
        <v/>
      </c>
      <c r="Q730" s="249" t="str">
        <f t="shared" si="338"/>
        <v/>
      </c>
      <c r="R730" s="250" t="str">
        <f t="shared" ca="1" si="339"/>
        <v/>
      </c>
      <c r="S730" s="249" t="str">
        <f t="shared" si="340"/>
        <v/>
      </c>
      <c r="T730" s="250" t="str">
        <f t="shared" ca="1" si="341"/>
        <v/>
      </c>
      <c r="U730" s="249" t="str">
        <f t="shared" si="342"/>
        <v/>
      </c>
      <c r="V730" s="250" t="str">
        <f t="shared" ca="1" si="343"/>
        <v/>
      </c>
      <c r="W730" s="249" t="str">
        <f t="shared" si="344"/>
        <v/>
      </c>
      <c r="X730" s="250"/>
      <c r="Y730" s="249"/>
      <c r="Z730" s="250"/>
      <c r="AA730" s="249"/>
      <c r="AB730" s="250"/>
      <c r="AC730" s="249"/>
      <c r="AD730" s="250"/>
      <c r="AE730" s="249"/>
      <c r="AF730" s="250"/>
      <c r="AG730" s="249"/>
      <c r="AH730" s="250"/>
      <c r="AI730" s="249"/>
      <c r="AJ730" s="250"/>
      <c r="AK730" s="249"/>
      <c r="AL730" s="250"/>
      <c r="AM730" s="249"/>
      <c r="AN730" s="250"/>
      <c r="AO730" s="249"/>
      <c r="AP730" s="250"/>
      <c r="AQ730" s="249"/>
      <c r="AR730" s="250"/>
      <c r="AS730" s="249"/>
      <c r="AT730" s="250"/>
      <c r="AU730" s="249"/>
      <c r="AV730" s="250"/>
      <c r="AW730" s="249"/>
      <c r="AX730" s="250"/>
      <c r="AY730" s="249"/>
      <c r="AZ730" s="250"/>
      <c r="BA730" s="249"/>
      <c r="BB730" s="250"/>
      <c r="BC730" s="249"/>
      <c r="BD730" s="250"/>
      <c r="BE730" s="249"/>
      <c r="BF730" s="250"/>
      <c r="BG730" s="249"/>
      <c r="BH730" s="250"/>
      <c r="BI730" s="249"/>
      <c r="BJ730" s="250"/>
      <c r="BK730" s="249"/>
    </row>
    <row r="731" spans="1:63" s="301" customFormat="1" ht="21" hidden="1" customHeight="1" x14ac:dyDescent="0.2">
      <c r="A731" s="245" t="e">
        <f t="shared" si="348"/>
        <v>#VALUE!</v>
      </c>
      <c r="B731" s="246"/>
      <c r="C731" s="247" t="str">
        <f t="shared" si="327"/>
        <v/>
      </c>
      <c r="D731" s="250" t="str">
        <f t="shared" ca="1" si="328"/>
        <v/>
      </c>
      <c r="E731" s="249" t="str">
        <f t="shared" si="345"/>
        <v/>
      </c>
      <c r="F731" s="250" t="str">
        <f t="shared" si="329"/>
        <v/>
      </c>
      <c r="G731" s="249" t="str">
        <f t="shared" si="346"/>
        <v/>
      </c>
      <c r="H731" s="250" t="str">
        <f t="shared" si="330"/>
        <v/>
      </c>
      <c r="I731" s="249" t="str">
        <f t="shared" si="347"/>
        <v/>
      </c>
      <c r="J731" s="250" t="str">
        <f t="shared" ca="1" si="331"/>
        <v/>
      </c>
      <c r="K731" s="249" t="str">
        <f t="shared" si="332"/>
        <v/>
      </c>
      <c r="L731" s="250" t="str">
        <f t="shared" ca="1" si="333"/>
        <v/>
      </c>
      <c r="M731" s="249" t="str">
        <f t="shared" si="334"/>
        <v/>
      </c>
      <c r="N731" s="250" t="str">
        <f t="shared" ca="1" si="335"/>
        <v/>
      </c>
      <c r="O731" s="249" t="str">
        <f t="shared" si="336"/>
        <v/>
      </c>
      <c r="P731" s="250" t="str">
        <f t="shared" ca="1" si="337"/>
        <v/>
      </c>
      <c r="Q731" s="249" t="str">
        <f t="shared" si="338"/>
        <v/>
      </c>
      <c r="R731" s="250" t="str">
        <f t="shared" ca="1" si="339"/>
        <v/>
      </c>
      <c r="S731" s="249" t="str">
        <f t="shared" si="340"/>
        <v/>
      </c>
      <c r="T731" s="250" t="str">
        <f t="shared" ca="1" si="341"/>
        <v/>
      </c>
      <c r="U731" s="249" t="str">
        <f t="shared" si="342"/>
        <v/>
      </c>
      <c r="V731" s="250" t="str">
        <f t="shared" ca="1" si="343"/>
        <v/>
      </c>
      <c r="W731" s="249" t="str">
        <f t="shared" si="344"/>
        <v/>
      </c>
      <c r="X731" s="250"/>
      <c r="Y731" s="249"/>
      <c r="Z731" s="250"/>
      <c r="AA731" s="249"/>
      <c r="AB731" s="250"/>
      <c r="AC731" s="249"/>
      <c r="AD731" s="250"/>
      <c r="AE731" s="249"/>
      <c r="AF731" s="250"/>
      <c r="AG731" s="249"/>
      <c r="AH731" s="250"/>
      <c r="AI731" s="249"/>
      <c r="AJ731" s="250"/>
      <c r="AK731" s="249"/>
      <c r="AL731" s="250"/>
      <c r="AM731" s="249"/>
      <c r="AN731" s="250"/>
      <c r="AO731" s="249"/>
      <c r="AP731" s="250"/>
      <c r="AQ731" s="249"/>
      <c r="AR731" s="250"/>
      <c r="AS731" s="249"/>
      <c r="AT731" s="250"/>
      <c r="AU731" s="249"/>
      <c r="AV731" s="250"/>
      <c r="AW731" s="249"/>
      <c r="AX731" s="250"/>
      <c r="AY731" s="249"/>
      <c r="AZ731" s="250"/>
      <c r="BA731" s="249"/>
      <c r="BB731" s="250"/>
      <c r="BC731" s="249"/>
      <c r="BD731" s="250"/>
      <c r="BE731" s="249"/>
      <c r="BF731" s="250"/>
      <c r="BG731" s="249"/>
      <c r="BH731" s="250"/>
      <c r="BI731" s="249"/>
      <c r="BJ731" s="250"/>
      <c r="BK731" s="249"/>
    </row>
    <row r="732" spans="1:63" s="301" customFormat="1" ht="21" hidden="1" customHeight="1" x14ac:dyDescent="0.2">
      <c r="A732" s="245" t="e">
        <f t="shared" si="348"/>
        <v>#VALUE!</v>
      </c>
      <c r="B732" s="246"/>
      <c r="C732" s="247" t="str">
        <f t="shared" si="327"/>
        <v/>
      </c>
      <c r="D732" s="250" t="str">
        <f t="shared" ca="1" si="328"/>
        <v/>
      </c>
      <c r="E732" s="249" t="str">
        <f t="shared" si="345"/>
        <v/>
      </c>
      <c r="F732" s="250" t="str">
        <f t="shared" si="329"/>
        <v/>
      </c>
      <c r="G732" s="249" t="str">
        <f t="shared" si="346"/>
        <v/>
      </c>
      <c r="H732" s="250" t="str">
        <f t="shared" si="330"/>
        <v/>
      </c>
      <c r="I732" s="249" t="str">
        <f t="shared" si="347"/>
        <v/>
      </c>
      <c r="J732" s="250" t="str">
        <f t="shared" ca="1" si="331"/>
        <v/>
      </c>
      <c r="K732" s="249" t="str">
        <f t="shared" si="332"/>
        <v/>
      </c>
      <c r="L732" s="250" t="str">
        <f t="shared" ca="1" si="333"/>
        <v/>
      </c>
      <c r="M732" s="249" t="str">
        <f t="shared" si="334"/>
        <v/>
      </c>
      <c r="N732" s="250" t="str">
        <f t="shared" ca="1" si="335"/>
        <v/>
      </c>
      <c r="O732" s="249" t="str">
        <f t="shared" si="336"/>
        <v/>
      </c>
      <c r="P732" s="250" t="str">
        <f t="shared" ca="1" si="337"/>
        <v/>
      </c>
      <c r="Q732" s="249" t="str">
        <f t="shared" si="338"/>
        <v/>
      </c>
      <c r="R732" s="250" t="str">
        <f t="shared" ca="1" si="339"/>
        <v/>
      </c>
      <c r="S732" s="249" t="str">
        <f t="shared" si="340"/>
        <v/>
      </c>
      <c r="T732" s="250" t="str">
        <f t="shared" ca="1" si="341"/>
        <v/>
      </c>
      <c r="U732" s="249" t="str">
        <f t="shared" si="342"/>
        <v/>
      </c>
      <c r="V732" s="250" t="str">
        <f t="shared" ca="1" si="343"/>
        <v/>
      </c>
      <c r="W732" s="249" t="str">
        <f t="shared" si="344"/>
        <v/>
      </c>
      <c r="X732" s="250"/>
      <c r="Y732" s="249"/>
      <c r="Z732" s="250"/>
      <c r="AA732" s="249"/>
      <c r="AB732" s="250"/>
      <c r="AC732" s="249"/>
      <c r="AD732" s="250"/>
      <c r="AE732" s="249"/>
      <c r="AF732" s="250"/>
      <c r="AG732" s="249"/>
      <c r="AH732" s="250"/>
      <c r="AI732" s="249"/>
      <c r="AJ732" s="250"/>
      <c r="AK732" s="249"/>
      <c r="AL732" s="250"/>
      <c r="AM732" s="249"/>
      <c r="AN732" s="250"/>
      <c r="AO732" s="249"/>
      <c r="AP732" s="250"/>
      <c r="AQ732" s="249"/>
      <c r="AR732" s="250"/>
      <c r="AS732" s="249"/>
      <c r="AT732" s="250"/>
      <c r="AU732" s="249"/>
      <c r="AV732" s="250"/>
      <c r="AW732" s="249"/>
      <c r="AX732" s="250"/>
      <c r="AY732" s="249"/>
      <c r="AZ732" s="250"/>
      <c r="BA732" s="249"/>
      <c r="BB732" s="250"/>
      <c r="BC732" s="249"/>
      <c r="BD732" s="250"/>
      <c r="BE732" s="249"/>
      <c r="BF732" s="250"/>
      <c r="BG732" s="249"/>
      <c r="BH732" s="250"/>
      <c r="BI732" s="249"/>
      <c r="BJ732" s="250"/>
      <c r="BK732" s="249"/>
    </row>
    <row r="733" spans="1:63" s="301" customFormat="1" ht="21" hidden="1" customHeight="1" x14ac:dyDescent="0.2">
      <c r="A733" s="245" t="e">
        <f t="shared" si="348"/>
        <v>#VALUE!</v>
      </c>
      <c r="B733" s="246"/>
      <c r="C733" s="247" t="str">
        <f t="shared" si="327"/>
        <v/>
      </c>
      <c r="D733" s="250" t="str">
        <f t="shared" ca="1" si="328"/>
        <v/>
      </c>
      <c r="E733" s="249" t="str">
        <f t="shared" si="345"/>
        <v/>
      </c>
      <c r="F733" s="250" t="str">
        <f t="shared" si="329"/>
        <v/>
      </c>
      <c r="G733" s="249" t="str">
        <f t="shared" si="346"/>
        <v/>
      </c>
      <c r="H733" s="250" t="str">
        <f t="shared" si="330"/>
        <v/>
      </c>
      <c r="I733" s="249" t="str">
        <f t="shared" si="347"/>
        <v/>
      </c>
      <c r="J733" s="250" t="str">
        <f t="shared" ca="1" si="331"/>
        <v/>
      </c>
      <c r="K733" s="249" t="str">
        <f t="shared" si="332"/>
        <v/>
      </c>
      <c r="L733" s="250" t="str">
        <f t="shared" ca="1" si="333"/>
        <v/>
      </c>
      <c r="M733" s="249" t="str">
        <f t="shared" si="334"/>
        <v/>
      </c>
      <c r="N733" s="250" t="str">
        <f t="shared" ca="1" si="335"/>
        <v/>
      </c>
      <c r="O733" s="249" t="str">
        <f t="shared" si="336"/>
        <v/>
      </c>
      <c r="P733" s="250" t="str">
        <f t="shared" ca="1" si="337"/>
        <v/>
      </c>
      <c r="Q733" s="249" t="str">
        <f t="shared" si="338"/>
        <v/>
      </c>
      <c r="R733" s="250" t="str">
        <f t="shared" ca="1" si="339"/>
        <v/>
      </c>
      <c r="S733" s="249" t="str">
        <f t="shared" si="340"/>
        <v/>
      </c>
      <c r="T733" s="250" t="str">
        <f t="shared" ca="1" si="341"/>
        <v/>
      </c>
      <c r="U733" s="249" t="str">
        <f t="shared" si="342"/>
        <v/>
      </c>
      <c r="V733" s="250" t="str">
        <f t="shared" ca="1" si="343"/>
        <v/>
      </c>
      <c r="W733" s="249" t="str">
        <f t="shared" si="344"/>
        <v/>
      </c>
      <c r="X733" s="250"/>
      <c r="Y733" s="249"/>
      <c r="Z733" s="250"/>
      <c r="AA733" s="249"/>
      <c r="AB733" s="250"/>
      <c r="AC733" s="249"/>
      <c r="AD733" s="250"/>
      <c r="AE733" s="249"/>
      <c r="AF733" s="250"/>
      <c r="AG733" s="249"/>
      <c r="AH733" s="250"/>
      <c r="AI733" s="249"/>
      <c r="AJ733" s="250"/>
      <c r="AK733" s="249"/>
      <c r="AL733" s="250"/>
      <c r="AM733" s="249"/>
      <c r="AN733" s="250"/>
      <c r="AO733" s="249"/>
      <c r="AP733" s="250"/>
      <c r="AQ733" s="249"/>
      <c r="AR733" s="250"/>
      <c r="AS733" s="249"/>
      <c r="AT733" s="250"/>
      <c r="AU733" s="249"/>
      <c r="AV733" s="250"/>
      <c r="AW733" s="249"/>
      <c r="AX733" s="250"/>
      <c r="AY733" s="249"/>
      <c r="AZ733" s="250"/>
      <c r="BA733" s="249"/>
      <c r="BB733" s="250"/>
      <c r="BC733" s="249"/>
      <c r="BD733" s="250"/>
      <c r="BE733" s="249"/>
      <c r="BF733" s="250"/>
      <c r="BG733" s="249"/>
      <c r="BH733" s="250"/>
      <c r="BI733" s="249"/>
      <c r="BJ733" s="250"/>
      <c r="BK733" s="249"/>
    </row>
    <row r="734" spans="1:63" s="301" customFormat="1" ht="21" hidden="1" customHeight="1" x14ac:dyDescent="0.2">
      <c r="A734" s="245" t="e">
        <f t="shared" si="348"/>
        <v>#VALUE!</v>
      </c>
      <c r="B734" s="246"/>
      <c r="C734" s="247" t="str">
        <f t="shared" si="327"/>
        <v/>
      </c>
      <c r="D734" s="250" t="str">
        <f t="shared" ca="1" si="328"/>
        <v/>
      </c>
      <c r="E734" s="249" t="str">
        <f t="shared" si="345"/>
        <v/>
      </c>
      <c r="F734" s="250" t="str">
        <f t="shared" si="329"/>
        <v/>
      </c>
      <c r="G734" s="249" t="str">
        <f t="shared" si="346"/>
        <v/>
      </c>
      <c r="H734" s="250" t="str">
        <f t="shared" si="330"/>
        <v/>
      </c>
      <c r="I734" s="249" t="str">
        <f t="shared" si="347"/>
        <v/>
      </c>
      <c r="J734" s="250" t="str">
        <f t="shared" ca="1" si="331"/>
        <v/>
      </c>
      <c r="K734" s="249" t="str">
        <f t="shared" si="332"/>
        <v/>
      </c>
      <c r="L734" s="250" t="str">
        <f t="shared" ca="1" si="333"/>
        <v/>
      </c>
      <c r="M734" s="249" t="str">
        <f t="shared" si="334"/>
        <v/>
      </c>
      <c r="N734" s="250" t="str">
        <f t="shared" ca="1" si="335"/>
        <v/>
      </c>
      <c r="O734" s="249" t="str">
        <f t="shared" si="336"/>
        <v/>
      </c>
      <c r="P734" s="250" t="str">
        <f t="shared" ca="1" si="337"/>
        <v/>
      </c>
      <c r="Q734" s="249" t="str">
        <f t="shared" si="338"/>
        <v/>
      </c>
      <c r="R734" s="250" t="str">
        <f t="shared" ca="1" si="339"/>
        <v/>
      </c>
      <c r="S734" s="249" t="str">
        <f t="shared" si="340"/>
        <v/>
      </c>
      <c r="T734" s="250" t="str">
        <f t="shared" ca="1" si="341"/>
        <v/>
      </c>
      <c r="U734" s="249" t="str">
        <f t="shared" si="342"/>
        <v/>
      </c>
      <c r="V734" s="250" t="str">
        <f t="shared" ca="1" si="343"/>
        <v/>
      </c>
      <c r="W734" s="249" t="str">
        <f t="shared" si="344"/>
        <v/>
      </c>
      <c r="X734" s="250"/>
      <c r="Y734" s="249"/>
      <c r="Z734" s="250"/>
      <c r="AA734" s="249"/>
      <c r="AB734" s="250"/>
      <c r="AC734" s="249"/>
      <c r="AD734" s="250"/>
      <c r="AE734" s="249"/>
      <c r="AF734" s="250"/>
      <c r="AG734" s="249"/>
      <c r="AH734" s="250"/>
      <c r="AI734" s="249"/>
      <c r="AJ734" s="250"/>
      <c r="AK734" s="249"/>
      <c r="AL734" s="250"/>
      <c r="AM734" s="249"/>
      <c r="AN734" s="250"/>
      <c r="AO734" s="249"/>
      <c r="AP734" s="250"/>
      <c r="AQ734" s="249"/>
      <c r="AR734" s="250"/>
      <c r="AS734" s="249"/>
      <c r="AT734" s="250"/>
      <c r="AU734" s="249"/>
      <c r="AV734" s="250"/>
      <c r="AW734" s="249"/>
      <c r="AX734" s="250"/>
      <c r="AY734" s="249"/>
      <c r="AZ734" s="250"/>
      <c r="BA734" s="249"/>
      <c r="BB734" s="250"/>
      <c r="BC734" s="249"/>
      <c r="BD734" s="250"/>
      <c r="BE734" s="249"/>
      <c r="BF734" s="250"/>
      <c r="BG734" s="249"/>
      <c r="BH734" s="250"/>
      <c r="BI734" s="249"/>
      <c r="BJ734" s="250"/>
      <c r="BK734" s="249"/>
    </row>
    <row r="735" spans="1:63" s="301" customFormat="1" ht="21" hidden="1" customHeight="1" x14ac:dyDescent="0.2">
      <c r="A735" s="245" t="e">
        <f t="shared" si="348"/>
        <v>#VALUE!</v>
      </c>
      <c r="B735" s="246"/>
      <c r="C735" s="247" t="str">
        <f t="shared" si="327"/>
        <v/>
      </c>
      <c r="D735" s="250" t="str">
        <f t="shared" ca="1" si="328"/>
        <v/>
      </c>
      <c r="E735" s="249" t="str">
        <f t="shared" si="345"/>
        <v/>
      </c>
      <c r="F735" s="250" t="str">
        <f t="shared" si="329"/>
        <v/>
      </c>
      <c r="G735" s="249" t="str">
        <f t="shared" si="346"/>
        <v/>
      </c>
      <c r="H735" s="250" t="str">
        <f t="shared" si="330"/>
        <v/>
      </c>
      <c r="I735" s="249" t="str">
        <f t="shared" si="347"/>
        <v/>
      </c>
      <c r="J735" s="250" t="str">
        <f t="shared" ca="1" si="331"/>
        <v/>
      </c>
      <c r="K735" s="249" t="str">
        <f t="shared" si="332"/>
        <v/>
      </c>
      <c r="L735" s="250" t="str">
        <f t="shared" ca="1" si="333"/>
        <v/>
      </c>
      <c r="M735" s="249" t="str">
        <f t="shared" si="334"/>
        <v/>
      </c>
      <c r="N735" s="250" t="str">
        <f t="shared" ca="1" si="335"/>
        <v/>
      </c>
      <c r="O735" s="249" t="str">
        <f t="shared" si="336"/>
        <v/>
      </c>
      <c r="P735" s="250" t="str">
        <f t="shared" ca="1" si="337"/>
        <v/>
      </c>
      <c r="Q735" s="249" t="str">
        <f t="shared" si="338"/>
        <v/>
      </c>
      <c r="R735" s="250" t="str">
        <f t="shared" ca="1" si="339"/>
        <v/>
      </c>
      <c r="S735" s="249" t="str">
        <f t="shared" si="340"/>
        <v/>
      </c>
      <c r="T735" s="250" t="str">
        <f t="shared" ca="1" si="341"/>
        <v/>
      </c>
      <c r="U735" s="249" t="str">
        <f t="shared" si="342"/>
        <v/>
      </c>
      <c r="V735" s="250" t="str">
        <f t="shared" ca="1" si="343"/>
        <v/>
      </c>
      <c r="W735" s="249" t="str">
        <f t="shared" si="344"/>
        <v/>
      </c>
      <c r="X735" s="250"/>
      <c r="Y735" s="249"/>
      <c r="Z735" s="250"/>
      <c r="AA735" s="249"/>
      <c r="AB735" s="250"/>
      <c r="AC735" s="249"/>
      <c r="AD735" s="250"/>
      <c r="AE735" s="249"/>
      <c r="AF735" s="250"/>
      <c r="AG735" s="249"/>
      <c r="AH735" s="250"/>
      <c r="AI735" s="249"/>
      <c r="AJ735" s="250"/>
      <c r="AK735" s="249"/>
      <c r="AL735" s="250"/>
      <c r="AM735" s="249"/>
      <c r="AN735" s="250"/>
      <c r="AO735" s="249"/>
      <c r="AP735" s="250"/>
      <c r="AQ735" s="249"/>
      <c r="AR735" s="250"/>
      <c r="AS735" s="249"/>
      <c r="AT735" s="250"/>
      <c r="AU735" s="249"/>
      <c r="AV735" s="250"/>
      <c r="AW735" s="249"/>
      <c r="AX735" s="250"/>
      <c r="AY735" s="249"/>
      <c r="AZ735" s="250"/>
      <c r="BA735" s="249"/>
      <c r="BB735" s="250"/>
      <c r="BC735" s="249"/>
      <c r="BD735" s="250"/>
      <c r="BE735" s="249"/>
      <c r="BF735" s="250"/>
      <c r="BG735" s="249"/>
      <c r="BH735" s="250"/>
      <c r="BI735" s="249"/>
      <c r="BJ735" s="250"/>
      <c r="BK735" s="249"/>
    </row>
    <row r="736" spans="1:63" s="301" customFormat="1" ht="21" hidden="1" customHeight="1" x14ac:dyDescent="0.2">
      <c r="A736" s="245" t="e">
        <f t="shared" si="348"/>
        <v>#VALUE!</v>
      </c>
      <c r="B736" s="246"/>
      <c r="C736" s="247" t="str">
        <f t="shared" si="327"/>
        <v/>
      </c>
      <c r="D736" s="250" t="str">
        <f t="shared" ca="1" si="328"/>
        <v/>
      </c>
      <c r="E736" s="249" t="str">
        <f t="shared" si="345"/>
        <v/>
      </c>
      <c r="F736" s="250" t="str">
        <f t="shared" si="329"/>
        <v/>
      </c>
      <c r="G736" s="249" t="str">
        <f t="shared" si="346"/>
        <v/>
      </c>
      <c r="H736" s="250" t="str">
        <f t="shared" si="330"/>
        <v/>
      </c>
      <c r="I736" s="249" t="str">
        <f t="shared" si="347"/>
        <v/>
      </c>
      <c r="J736" s="250" t="str">
        <f t="shared" ca="1" si="331"/>
        <v/>
      </c>
      <c r="K736" s="249" t="str">
        <f t="shared" si="332"/>
        <v/>
      </c>
      <c r="L736" s="250" t="str">
        <f t="shared" ca="1" si="333"/>
        <v/>
      </c>
      <c r="M736" s="249" t="str">
        <f t="shared" si="334"/>
        <v/>
      </c>
      <c r="N736" s="250" t="str">
        <f t="shared" ca="1" si="335"/>
        <v/>
      </c>
      <c r="O736" s="249" t="str">
        <f t="shared" si="336"/>
        <v/>
      </c>
      <c r="P736" s="250" t="str">
        <f t="shared" ca="1" si="337"/>
        <v/>
      </c>
      <c r="Q736" s="249" t="str">
        <f t="shared" si="338"/>
        <v/>
      </c>
      <c r="R736" s="250" t="str">
        <f t="shared" ca="1" si="339"/>
        <v/>
      </c>
      <c r="S736" s="249" t="str">
        <f t="shared" si="340"/>
        <v/>
      </c>
      <c r="T736" s="250" t="str">
        <f t="shared" ca="1" si="341"/>
        <v/>
      </c>
      <c r="U736" s="249" t="str">
        <f t="shared" si="342"/>
        <v/>
      </c>
      <c r="V736" s="250" t="str">
        <f t="shared" ca="1" si="343"/>
        <v/>
      </c>
      <c r="W736" s="249" t="str">
        <f t="shared" si="344"/>
        <v/>
      </c>
      <c r="X736" s="250"/>
      <c r="Y736" s="249"/>
      <c r="Z736" s="250"/>
      <c r="AA736" s="249"/>
      <c r="AB736" s="250"/>
      <c r="AC736" s="249"/>
      <c r="AD736" s="250"/>
      <c r="AE736" s="249"/>
      <c r="AF736" s="250"/>
      <c r="AG736" s="249"/>
      <c r="AH736" s="250"/>
      <c r="AI736" s="249"/>
      <c r="AJ736" s="250"/>
      <c r="AK736" s="249"/>
      <c r="AL736" s="250"/>
      <c r="AM736" s="249"/>
      <c r="AN736" s="250"/>
      <c r="AO736" s="249"/>
      <c r="AP736" s="250"/>
      <c r="AQ736" s="249"/>
      <c r="AR736" s="250"/>
      <c r="AS736" s="249"/>
      <c r="AT736" s="250"/>
      <c r="AU736" s="249"/>
      <c r="AV736" s="250"/>
      <c r="AW736" s="249"/>
      <c r="AX736" s="250"/>
      <c r="AY736" s="249"/>
      <c r="AZ736" s="250"/>
      <c r="BA736" s="249"/>
      <c r="BB736" s="250"/>
      <c r="BC736" s="249"/>
      <c r="BD736" s="250"/>
      <c r="BE736" s="249"/>
      <c r="BF736" s="250"/>
      <c r="BG736" s="249"/>
      <c r="BH736" s="250"/>
      <c r="BI736" s="249"/>
      <c r="BJ736" s="250"/>
      <c r="BK736" s="249"/>
    </row>
    <row r="737" spans="1:63" s="301" customFormat="1" ht="21" hidden="1" customHeight="1" x14ac:dyDescent="0.2">
      <c r="A737" s="245" t="e">
        <f t="shared" si="348"/>
        <v>#VALUE!</v>
      </c>
      <c r="B737" s="246"/>
      <c r="C737" s="247" t="str">
        <f t="shared" si="327"/>
        <v/>
      </c>
      <c r="D737" s="250" t="str">
        <f t="shared" ca="1" si="328"/>
        <v/>
      </c>
      <c r="E737" s="249" t="str">
        <f t="shared" si="345"/>
        <v/>
      </c>
      <c r="F737" s="250" t="str">
        <f t="shared" si="329"/>
        <v/>
      </c>
      <c r="G737" s="249" t="str">
        <f t="shared" si="346"/>
        <v/>
      </c>
      <c r="H737" s="250" t="str">
        <f t="shared" si="330"/>
        <v/>
      </c>
      <c r="I737" s="249" t="str">
        <f t="shared" si="347"/>
        <v/>
      </c>
      <c r="J737" s="250" t="str">
        <f t="shared" ca="1" si="331"/>
        <v/>
      </c>
      <c r="K737" s="249" t="str">
        <f t="shared" si="332"/>
        <v/>
      </c>
      <c r="L737" s="250" t="str">
        <f t="shared" ca="1" si="333"/>
        <v/>
      </c>
      <c r="M737" s="249" t="str">
        <f t="shared" si="334"/>
        <v/>
      </c>
      <c r="N737" s="250" t="str">
        <f t="shared" ca="1" si="335"/>
        <v/>
      </c>
      <c r="O737" s="249" t="str">
        <f t="shared" si="336"/>
        <v/>
      </c>
      <c r="P737" s="250" t="str">
        <f t="shared" ca="1" si="337"/>
        <v/>
      </c>
      <c r="Q737" s="249" t="str">
        <f t="shared" si="338"/>
        <v/>
      </c>
      <c r="R737" s="250" t="str">
        <f t="shared" ca="1" si="339"/>
        <v/>
      </c>
      <c r="S737" s="249" t="str">
        <f t="shared" si="340"/>
        <v/>
      </c>
      <c r="T737" s="250" t="str">
        <f t="shared" ca="1" si="341"/>
        <v/>
      </c>
      <c r="U737" s="249" t="str">
        <f t="shared" si="342"/>
        <v/>
      </c>
      <c r="V737" s="250" t="str">
        <f t="shared" ca="1" si="343"/>
        <v/>
      </c>
      <c r="W737" s="249" t="str">
        <f t="shared" si="344"/>
        <v/>
      </c>
      <c r="X737" s="250"/>
      <c r="Y737" s="249"/>
      <c r="Z737" s="250"/>
      <c r="AA737" s="249"/>
      <c r="AB737" s="250"/>
      <c r="AC737" s="249"/>
      <c r="AD737" s="250"/>
      <c r="AE737" s="249"/>
      <c r="AF737" s="250"/>
      <c r="AG737" s="249"/>
      <c r="AH737" s="250"/>
      <c r="AI737" s="249"/>
      <c r="AJ737" s="250"/>
      <c r="AK737" s="249"/>
      <c r="AL737" s="250"/>
      <c r="AM737" s="249"/>
      <c r="AN737" s="250"/>
      <c r="AO737" s="249"/>
      <c r="AP737" s="250"/>
      <c r="AQ737" s="249"/>
      <c r="AR737" s="250"/>
      <c r="AS737" s="249"/>
      <c r="AT737" s="250"/>
      <c r="AU737" s="249"/>
      <c r="AV737" s="250"/>
      <c r="AW737" s="249"/>
      <c r="AX737" s="250"/>
      <c r="AY737" s="249"/>
      <c r="AZ737" s="250"/>
      <c r="BA737" s="249"/>
      <c r="BB737" s="250"/>
      <c r="BC737" s="249"/>
      <c r="BD737" s="250"/>
      <c r="BE737" s="249"/>
      <c r="BF737" s="250"/>
      <c r="BG737" s="249"/>
      <c r="BH737" s="250"/>
      <c r="BI737" s="249"/>
      <c r="BJ737" s="250"/>
      <c r="BK737" s="249"/>
    </row>
    <row r="738" spans="1:63" s="301" customFormat="1" ht="21" hidden="1" customHeight="1" x14ac:dyDescent="0.2">
      <c r="A738" s="245" t="e">
        <f t="shared" si="348"/>
        <v>#VALUE!</v>
      </c>
      <c r="B738" s="246"/>
      <c r="C738" s="247" t="str">
        <f t="shared" si="327"/>
        <v/>
      </c>
      <c r="D738" s="250" t="str">
        <f t="shared" ca="1" si="328"/>
        <v/>
      </c>
      <c r="E738" s="249" t="str">
        <f t="shared" si="345"/>
        <v/>
      </c>
      <c r="F738" s="250" t="str">
        <f t="shared" si="329"/>
        <v/>
      </c>
      <c r="G738" s="249" t="str">
        <f t="shared" si="346"/>
        <v/>
      </c>
      <c r="H738" s="250" t="str">
        <f t="shared" si="330"/>
        <v/>
      </c>
      <c r="I738" s="249" t="str">
        <f t="shared" si="347"/>
        <v/>
      </c>
      <c r="J738" s="250" t="str">
        <f t="shared" ca="1" si="331"/>
        <v/>
      </c>
      <c r="K738" s="249" t="str">
        <f t="shared" si="332"/>
        <v/>
      </c>
      <c r="L738" s="250" t="str">
        <f t="shared" ca="1" si="333"/>
        <v/>
      </c>
      <c r="M738" s="249" t="str">
        <f t="shared" si="334"/>
        <v/>
      </c>
      <c r="N738" s="250" t="str">
        <f t="shared" ca="1" si="335"/>
        <v/>
      </c>
      <c r="O738" s="249" t="str">
        <f t="shared" si="336"/>
        <v/>
      </c>
      <c r="P738" s="250" t="str">
        <f t="shared" ca="1" si="337"/>
        <v/>
      </c>
      <c r="Q738" s="249" t="str">
        <f t="shared" si="338"/>
        <v/>
      </c>
      <c r="R738" s="250" t="str">
        <f t="shared" ca="1" si="339"/>
        <v/>
      </c>
      <c r="S738" s="249" t="str">
        <f t="shared" si="340"/>
        <v/>
      </c>
      <c r="T738" s="250" t="str">
        <f t="shared" ca="1" si="341"/>
        <v/>
      </c>
      <c r="U738" s="249" t="str">
        <f t="shared" si="342"/>
        <v/>
      </c>
      <c r="V738" s="250" t="str">
        <f t="shared" ca="1" si="343"/>
        <v/>
      </c>
      <c r="W738" s="249" t="str">
        <f t="shared" si="344"/>
        <v/>
      </c>
      <c r="X738" s="250"/>
      <c r="Y738" s="249"/>
      <c r="Z738" s="250"/>
      <c r="AA738" s="249"/>
      <c r="AB738" s="250"/>
      <c r="AC738" s="249"/>
      <c r="AD738" s="250"/>
      <c r="AE738" s="249"/>
      <c r="AF738" s="250"/>
      <c r="AG738" s="249"/>
      <c r="AH738" s="250"/>
      <c r="AI738" s="249"/>
      <c r="AJ738" s="250"/>
      <c r="AK738" s="249"/>
      <c r="AL738" s="250"/>
      <c r="AM738" s="249"/>
      <c r="AN738" s="250"/>
      <c r="AO738" s="249"/>
      <c r="AP738" s="250"/>
      <c r="AQ738" s="249"/>
      <c r="AR738" s="250"/>
      <c r="AS738" s="249"/>
      <c r="AT738" s="250"/>
      <c r="AU738" s="249"/>
      <c r="AV738" s="250"/>
      <c r="AW738" s="249"/>
      <c r="AX738" s="250"/>
      <c r="AY738" s="249"/>
      <c r="AZ738" s="250"/>
      <c r="BA738" s="249"/>
      <c r="BB738" s="250"/>
      <c r="BC738" s="249"/>
      <c r="BD738" s="250"/>
      <c r="BE738" s="249"/>
      <c r="BF738" s="250"/>
      <c r="BG738" s="249"/>
      <c r="BH738" s="250"/>
      <c r="BI738" s="249"/>
      <c r="BJ738" s="250"/>
      <c r="BK738" s="249"/>
    </row>
    <row r="739" spans="1:63" s="301" customFormat="1" ht="21" hidden="1" customHeight="1" x14ac:dyDescent="0.2">
      <c r="A739" s="245" t="e">
        <f t="shared" si="348"/>
        <v>#VALUE!</v>
      </c>
      <c r="B739" s="246"/>
      <c r="C739" s="247" t="str">
        <f t="shared" si="327"/>
        <v/>
      </c>
      <c r="D739" s="250" t="str">
        <f t="shared" ca="1" si="328"/>
        <v/>
      </c>
      <c r="E739" s="249" t="str">
        <f t="shared" si="345"/>
        <v/>
      </c>
      <c r="F739" s="250" t="str">
        <f t="shared" si="329"/>
        <v/>
      </c>
      <c r="G739" s="249" t="str">
        <f t="shared" si="346"/>
        <v/>
      </c>
      <c r="H739" s="250" t="str">
        <f t="shared" si="330"/>
        <v/>
      </c>
      <c r="I739" s="249" t="str">
        <f t="shared" si="347"/>
        <v/>
      </c>
      <c r="J739" s="250" t="str">
        <f t="shared" ca="1" si="331"/>
        <v/>
      </c>
      <c r="K739" s="249" t="str">
        <f t="shared" si="332"/>
        <v/>
      </c>
      <c r="L739" s="250" t="str">
        <f t="shared" ca="1" si="333"/>
        <v/>
      </c>
      <c r="M739" s="249" t="str">
        <f t="shared" si="334"/>
        <v/>
      </c>
      <c r="N739" s="250" t="str">
        <f t="shared" ca="1" si="335"/>
        <v/>
      </c>
      <c r="O739" s="249" t="str">
        <f t="shared" si="336"/>
        <v/>
      </c>
      <c r="P739" s="250" t="str">
        <f t="shared" ca="1" si="337"/>
        <v/>
      </c>
      <c r="Q739" s="249" t="str">
        <f t="shared" si="338"/>
        <v/>
      </c>
      <c r="R739" s="250" t="str">
        <f t="shared" ca="1" si="339"/>
        <v/>
      </c>
      <c r="S739" s="249" t="str">
        <f t="shared" si="340"/>
        <v/>
      </c>
      <c r="T739" s="250" t="str">
        <f t="shared" ca="1" si="341"/>
        <v/>
      </c>
      <c r="U739" s="249" t="str">
        <f t="shared" si="342"/>
        <v/>
      </c>
      <c r="V739" s="250" t="str">
        <f t="shared" ca="1" si="343"/>
        <v/>
      </c>
      <c r="W739" s="249" t="str">
        <f t="shared" si="344"/>
        <v/>
      </c>
      <c r="X739" s="250"/>
      <c r="Y739" s="249"/>
      <c r="Z739" s="250"/>
      <c r="AA739" s="249"/>
      <c r="AB739" s="250"/>
      <c r="AC739" s="249"/>
      <c r="AD739" s="250"/>
      <c r="AE739" s="249"/>
      <c r="AF739" s="250"/>
      <c r="AG739" s="249"/>
      <c r="AH739" s="250"/>
      <c r="AI739" s="249"/>
      <c r="AJ739" s="250"/>
      <c r="AK739" s="249"/>
      <c r="AL739" s="250"/>
      <c r="AM739" s="249"/>
      <c r="AN739" s="250"/>
      <c r="AO739" s="249"/>
      <c r="AP739" s="250"/>
      <c r="AQ739" s="249"/>
      <c r="AR739" s="250"/>
      <c r="AS739" s="249"/>
      <c r="AT739" s="250"/>
      <c r="AU739" s="249"/>
      <c r="AV739" s="250"/>
      <c r="AW739" s="249"/>
      <c r="AX739" s="250"/>
      <c r="AY739" s="249"/>
      <c r="AZ739" s="250"/>
      <c r="BA739" s="249"/>
      <c r="BB739" s="250"/>
      <c r="BC739" s="249"/>
      <c r="BD739" s="250"/>
      <c r="BE739" s="249"/>
      <c r="BF739" s="250"/>
      <c r="BG739" s="249"/>
      <c r="BH739" s="250"/>
      <c r="BI739" s="249"/>
      <c r="BJ739" s="250"/>
      <c r="BK739" s="249"/>
    </row>
    <row r="740" spans="1:63" s="301" customFormat="1" ht="21" hidden="1" customHeight="1" x14ac:dyDescent="0.2">
      <c r="A740" s="245" t="e">
        <f t="shared" si="348"/>
        <v>#VALUE!</v>
      </c>
      <c r="B740" s="246"/>
      <c r="C740" s="247" t="str">
        <f t="shared" si="327"/>
        <v/>
      </c>
      <c r="D740" s="250" t="str">
        <f t="shared" ca="1" si="328"/>
        <v/>
      </c>
      <c r="E740" s="249" t="str">
        <f t="shared" si="345"/>
        <v/>
      </c>
      <c r="F740" s="250" t="str">
        <f t="shared" si="329"/>
        <v/>
      </c>
      <c r="G740" s="249" t="str">
        <f t="shared" si="346"/>
        <v/>
      </c>
      <c r="H740" s="250" t="str">
        <f t="shared" si="330"/>
        <v/>
      </c>
      <c r="I740" s="249" t="str">
        <f t="shared" si="347"/>
        <v/>
      </c>
      <c r="J740" s="250" t="str">
        <f t="shared" ca="1" si="331"/>
        <v/>
      </c>
      <c r="K740" s="249" t="str">
        <f t="shared" si="332"/>
        <v/>
      </c>
      <c r="L740" s="250" t="str">
        <f t="shared" ca="1" si="333"/>
        <v/>
      </c>
      <c r="M740" s="249" t="str">
        <f t="shared" si="334"/>
        <v/>
      </c>
      <c r="N740" s="250" t="str">
        <f t="shared" ca="1" si="335"/>
        <v/>
      </c>
      <c r="O740" s="249" t="str">
        <f t="shared" si="336"/>
        <v/>
      </c>
      <c r="P740" s="250" t="str">
        <f t="shared" ca="1" si="337"/>
        <v/>
      </c>
      <c r="Q740" s="249" t="str">
        <f t="shared" si="338"/>
        <v/>
      </c>
      <c r="R740" s="250" t="str">
        <f t="shared" ca="1" si="339"/>
        <v/>
      </c>
      <c r="S740" s="249" t="str">
        <f t="shared" si="340"/>
        <v/>
      </c>
      <c r="T740" s="250" t="str">
        <f t="shared" ca="1" si="341"/>
        <v/>
      </c>
      <c r="U740" s="249" t="str">
        <f t="shared" si="342"/>
        <v/>
      </c>
      <c r="V740" s="250" t="str">
        <f t="shared" ca="1" si="343"/>
        <v/>
      </c>
      <c r="W740" s="249" t="str">
        <f t="shared" si="344"/>
        <v/>
      </c>
      <c r="X740" s="250"/>
      <c r="Y740" s="249"/>
      <c r="Z740" s="250"/>
      <c r="AA740" s="249"/>
      <c r="AB740" s="250"/>
      <c r="AC740" s="249"/>
      <c r="AD740" s="250"/>
      <c r="AE740" s="249"/>
      <c r="AF740" s="250"/>
      <c r="AG740" s="249"/>
      <c r="AH740" s="250"/>
      <c r="AI740" s="249"/>
      <c r="AJ740" s="250"/>
      <c r="AK740" s="249"/>
      <c r="AL740" s="250"/>
      <c r="AM740" s="249"/>
      <c r="AN740" s="250"/>
      <c r="AO740" s="249"/>
      <c r="AP740" s="250"/>
      <c r="AQ740" s="249"/>
      <c r="AR740" s="250"/>
      <c r="AS740" s="249"/>
      <c r="AT740" s="250"/>
      <c r="AU740" s="249"/>
      <c r="AV740" s="250"/>
      <c r="AW740" s="249"/>
      <c r="AX740" s="250"/>
      <c r="AY740" s="249"/>
      <c r="AZ740" s="250"/>
      <c r="BA740" s="249"/>
      <c r="BB740" s="250"/>
      <c r="BC740" s="249"/>
      <c r="BD740" s="250"/>
      <c r="BE740" s="249"/>
      <c r="BF740" s="250"/>
      <c r="BG740" s="249"/>
      <c r="BH740" s="250"/>
      <c r="BI740" s="249"/>
      <c r="BJ740" s="250"/>
      <c r="BK740" s="249"/>
    </row>
    <row r="741" spans="1:63" s="301" customFormat="1" ht="21" hidden="1" customHeight="1" x14ac:dyDescent="0.2">
      <c r="A741" s="245" t="e">
        <f t="shared" si="348"/>
        <v>#VALUE!</v>
      </c>
      <c r="B741" s="246"/>
      <c r="C741" s="247" t="str">
        <f t="shared" si="327"/>
        <v/>
      </c>
      <c r="D741" s="250" t="str">
        <f t="shared" ca="1" si="328"/>
        <v/>
      </c>
      <c r="E741" s="249" t="str">
        <f t="shared" si="345"/>
        <v/>
      </c>
      <c r="F741" s="250" t="str">
        <f t="shared" si="329"/>
        <v/>
      </c>
      <c r="G741" s="249" t="str">
        <f t="shared" si="346"/>
        <v/>
      </c>
      <c r="H741" s="250" t="str">
        <f t="shared" si="330"/>
        <v/>
      </c>
      <c r="I741" s="249" t="str">
        <f t="shared" si="347"/>
        <v/>
      </c>
      <c r="J741" s="250" t="str">
        <f t="shared" ca="1" si="331"/>
        <v/>
      </c>
      <c r="K741" s="249" t="str">
        <f t="shared" si="332"/>
        <v/>
      </c>
      <c r="L741" s="250" t="str">
        <f t="shared" ca="1" si="333"/>
        <v/>
      </c>
      <c r="M741" s="249" t="str">
        <f t="shared" si="334"/>
        <v/>
      </c>
      <c r="N741" s="250" t="str">
        <f t="shared" ca="1" si="335"/>
        <v/>
      </c>
      <c r="O741" s="249" t="str">
        <f t="shared" si="336"/>
        <v/>
      </c>
      <c r="P741" s="250" t="str">
        <f t="shared" ca="1" si="337"/>
        <v/>
      </c>
      <c r="Q741" s="249" t="str">
        <f t="shared" si="338"/>
        <v/>
      </c>
      <c r="R741" s="250" t="str">
        <f t="shared" ca="1" si="339"/>
        <v/>
      </c>
      <c r="S741" s="249" t="str">
        <f t="shared" si="340"/>
        <v/>
      </c>
      <c r="T741" s="250" t="str">
        <f t="shared" ca="1" si="341"/>
        <v/>
      </c>
      <c r="U741" s="249" t="str">
        <f t="shared" si="342"/>
        <v/>
      </c>
      <c r="V741" s="250" t="str">
        <f t="shared" ca="1" si="343"/>
        <v/>
      </c>
      <c r="W741" s="249" t="str">
        <f t="shared" si="344"/>
        <v/>
      </c>
      <c r="X741" s="250"/>
      <c r="Y741" s="249"/>
      <c r="Z741" s="250"/>
      <c r="AA741" s="249"/>
      <c r="AB741" s="250"/>
      <c r="AC741" s="249"/>
      <c r="AD741" s="250"/>
      <c r="AE741" s="249"/>
      <c r="AF741" s="250"/>
      <c r="AG741" s="249"/>
      <c r="AH741" s="250"/>
      <c r="AI741" s="249"/>
      <c r="AJ741" s="250"/>
      <c r="AK741" s="249"/>
      <c r="AL741" s="250"/>
      <c r="AM741" s="249"/>
      <c r="AN741" s="250"/>
      <c r="AO741" s="249"/>
      <c r="AP741" s="250"/>
      <c r="AQ741" s="249"/>
      <c r="AR741" s="250"/>
      <c r="AS741" s="249"/>
      <c r="AT741" s="250"/>
      <c r="AU741" s="249"/>
      <c r="AV741" s="250"/>
      <c r="AW741" s="249"/>
      <c r="AX741" s="250"/>
      <c r="AY741" s="249"/>
      <c r="AZ741" s="250"/>
      <c r="BA741" s="249"/>
      <c r="BB741" s="250"/>
      <c r="BC741" s="249"/>
      <c r="BD741" s="250"/>
      <c r="BE741" s="249"/>
      <c r="BF741" s="250"/>
      <c r="BG741" s="249"/>
      <c r="BH741" s="250"/>
      <c r="BI741" s="249"/>
      <c r="BJ741" s="250"/>
      <c r="BK741" s="249"/>
    </row>
    <row r="742" spans="1:63" s="301" customFormat="1" ht="21" hidden="1" customHeight="1" x14ac:dyDescent="0.2">
      <c r="A742" s="245" t="e">
        <f t="shared" si="348"/>
        <v>#VALUE!</v>
      </c>
      <c r="B742" s="246"/>
      <c r="C742" s="247" t="str">
        <f t="shared" si="327"/>
        <v/>
      </c>
      <c r="D742" s="250" t="str">
        <f t="shared" ca="1" si="328"/>
        <v/>
      </c>
      <c r="E742" s="249" t="str">
        <f t="shared" si="345"/>
        <v/>
      </c>
      <c r="F742" s="250" t="str">
        <f t="shared" si="329"/>
        <v/>
      </c>
      <c r="G742" s="249" t="str">
        <f t="shared" si="346"/>
        <v/>
      </c>
      <c r="H742" s="250" t="str">
        <f t="shared" si="330"/>
        <v/>
      </c>
      <c r="I742" s="249" t="str">
        <f t="shared" si="347"/>
        <v/>
      </c>
      <c r="J742" s="250" t="str">
        <f t="shared" ca="1" si="331"/>
        <v/>
      </c>
      <c r="K742" s="249" t="str">
        <f t="shared" si="332"/>
        <v/>
      </c>
      <c r="L742" s="250" t="str">
        <f t="shared" ca="1" si="333"/>
        <v/>
      </c>
      <c r="M742" s="249" t="str">
        <f t="shared" si="334"/>
        <v/>
      </c>
      <c r="N742" s="250" t="str">
        <f t="shared" ca="1" si="335"/>
        <v/>
      </c>
      <c r="O742" s="249" t="str">
        <f t="shared" si="336"/>
        <v/>
      </c>
      <c r="P742" s="250" t="str">
        <f t="shared" ca="1" si="337"/>
        <v/>
      </c>
      <c r="Q742" s="249" t="str">
        <f t="shared" si="338"/>
        <v/>
      </c>
      <c r="R742" s="250" t="str">
        <f t="shared" ca="1" si="339"/>
        <v/>
      </c>
      <c r="S742" s="249" t="str">
        <f t="shared" si="340"/>
        <v/>
      </c>
      <c r="T742" s="250" t="str">
        <f t="shared" ca="1" si="341"/>
        <v/>
      </c>
      <c r="U742" s="249" t="str">
        <f t="shared" si="342"/>
        <v/>
      </c>
      <c r="V742" s="250" t="str">
        <f t="shared" ca="1" si="343"/>
        <v/>
      </c>
      <c r="W742" s="249" t="str">
        <f t="shared" si="344"/>
        <v/>
      </c>
      <c r="X742" s="250"/>
      <c r="Y742" s="249"/>
      <c r="Z742" s="250"/>
      <c r="AA742" s="249"/>
      <c r="AB742" s="250"/>
      <c r="AC742" s="249"/>
      <c r="AD742" s="250"/>
      <c r="AE742" s="249"/>
      <c r="AF742" s="250"/>
      <c r="AG742" s="249"/>
      <c r="AH742" s="250"/>
      <c r="AI742" s="249"/>
      <c r="AJ742" s="250"/>
      <c r="AK742" s="249"/>
      <c r="AL742" s="250"/>
      <c r="AM742" s="249"/>
      <c r="AN742" s="250"/>
      <c r="AO742" s="249"/>
      <c r="AP742" s="250"/>
      <c r="AQ742" s="249"/>
      <c r="AR742" s="250"/>
      <c r="AS742" s="249"/>
      <c r="AT742" s="250"/>
      <c r="AU742" s="249"/>
      <c r="AV742" s="250"/>
      <c r="AW742" s="249"/>
      <c r="AX742" s="250"/>
      <c r="AY742" s="249"/>
      <c r="AZ742" s="250"/>
      <c r="BA742" s="249"/>
      <c r="BB742" s="250"/>
      <c r="BC742" s="249"/>
      <c r="BD742" s="250"/>
      <c r="BE742" s="249"/>
      <c r="BF742" s="250"/>
      <c r="BG742" s="249"/>
      <c r="BH742" s="250"/>
      <c r="BI742" s="249"/>
      <c r="BJ742" s="250"/>
      <c r="BK742" s="249"/>
    </row>
    <row r="743" spans="1:63" s="301" customFormat="1" ht="21" hidden="1" customHeight="1" x14ac:dyDescent="0.2">
      <c r="A743" s="245" t="e">
        <f t="shared" si="348"/>
        <v>#VALUE!</v>
      </c>
      <c r="B743" s="246"/>
      <c r="C743" s="247" t="str">
        <f t="shared" si="327"/>
        <v/>
      </c>
      <c r="D743" s="250" t="str">
        <f t="shared" ca="1" si="328"/>
        <v/>
      </c>
      <c r="E743" s="249" t="str">
        <f t="shared" si="345"/>
        <v/>
      </c>
      <c r="F743" s="250" t="str">
        <f t="shared" si="329"/>
        <v/>
      </c>
      <c r="G743" s="249" t="str">
        <f t="shared" si="346"/>
        <v/>
      </c>
      <c r="H743" s="250" t="str">
        <f t="shared" si="330"/>
        <v/>
      </c>
      <c r="I743" s="249" t="str">
        <f t="shared" si="347"/>
        <v/>
      </c>
      <c r="J743" s="250" t="str">
        <f t="shared" ca="1" si="331"/>
        <v/>
      </c>
      <c r="K743" s="249" t="str">
        <f t="shared" si="332"/>
        <v/>
      </c>
      <c r="L743" s="250" t="str">
        <f t="shared" ca="1" si="333"/>
        <v/>
      </c>
      <c r="M743" s="249" t="str">
        <f t="shared" si="334"/>
        <v/>
      </c>
      <c r="N743" s="250" t="str">
        <f t="shared" ca="1" si="335"/>
        <v/>
      </c>
      <c r="O743" s="249" t="str">
        <f t="shared" si="336"/>
        <v/>
      </c>
      <c r="P743" s="250" t="str">
        <f t="shared" ca="1" si="337"/>
        <v/>
      </c>
      <c r="Q743" s="249" t="str">
        <f t="shared" si="338"/>
        <v/>
      </c>
      <c r="R743" s="250" t="str">
        <f t="shared" ca="1" si="339"/>
        <v/>
      </c>
      <c r="S743" s="249" t="str">
        <f t="shared" si="340"/>
        <v/>
      </c>
      <c r="T743" s="250" t="str">
        <f t="shared" ca="1" si="341"/>
        <v/>
      </c>
      <c r="U743" s="249" t="str">
        <f t="shared" si="342"/>
        <v/>
      </c>
      <c r="V743" s="250" t="str">
        <f t="shared" ca="1" si="343"/>
        <v/>
      </c>
      <c r="W743" s="249" t="str">
        <f t="shared" si="344"/>
        <v/>
      </c>
      <c r="X743" s="250"/>
      <c r="Y743" s="249"/>
      <c r="Z743" s="250"/>
      <c r="AA743" s="249"/>
      <c r="AB743" s="250"/>
      <c r="AC743" s="249"/>
      <c r="AD743" s="250"/>
      <c r="AE743" s="249"/>
      <c r="AF743" s="250"/>
      <c r="AG743" s="249"/>
      <c r="AH743" s="250"/>
      <c r="AI743" s="249"/>
      <c r="AJ743" s="250"/>
      <c r="AK743" s="249"/>
      <c r="AL743" s="250"/>
      <c r="AM743" s="249"/>
      <c r="AN743" s="250"/>
      <c r="AO743" s="249"/>
      <c r="AP743" s="250"/>
      <c r="AQ743" s="249"/>
      <c r="AR743" s="250"/>
      <c r="AS743" s="249"/>
      <c r="AT743" s="250"/>
      <c r="AU743" s="249"/>
      <c r="AV743" s="250"/>
      <c r="AW743" s="249"/>
      <c r="AX743" s="250"/>
      <c r="AY743" s="249"/>
      <c r="AZ743" s="250"/>
      <c r="BA743" s="249"/>
      <c r="BB743" s="250"/>
      <c r="BC743" s="249"/>
      <c r="BD743" s="250"/>
      <c r="BE743" s="249"/>
      <c r="BF743" s="250"/>
      <c r="BG743" s="249"/>
      <c r="BH743" s="250"/>
      <c r="BI743" s="249"/>
      <c r="BJ743" s="250"/>
      <c r="BK743" s="249"/>
    </row>
    <row r="744" spans="1:63" s="301" customFormat="1" ht="21" hidden="1" customHeight="1" x14ac:dyDescent="0.2">
      <c r="A744" s="245" t="e">
        <f t="shared" si="348"/>
        <v>#VALUE!</v>
      </c>
      <c r="B744" s="246"/>
      <c r="C744" s="247" t="str">
        <f t="shared" si="327"/>
        <v/>
      </c>
      <c r="D744" s="250" t="str">
        <f t="shared" ca="1" si="328"/>
        <v/>
      </c>
      <c r="E744" s="249" t="str">
        <f t="shared" si="345"/>
        <v/>
      </c>
      <c r="F744" s="250" t="str">
        <f t="shared" si="329"/>
        <v/>
      </c>
      <c r="G744" s="249" t="str">
        <f t="shared" si="346"/>
        <v/>
      </c>
      <c r="H744" s="250" t="str">
        <f t="shared" si="330"/>
        <v/>
      </c>
      <c r="I744" s="249" t="str">
        <f t="shared" si="347"/>
        <v/>
      </c>
      <c r="J744" s="250" t="str">
        <f t="shared" ca="1" si="331"/>
        <v/>
      </c>
      <c r="K744" s="249" t="str">
        <f t="shared" si="332"/>
        <v/>
      </c>
      <c r="L744" s="250" t="str">
        <f t="shared" ca="1" si="333"/>
        <v/>
      </c>
      <c r="M744" s="249" t="str">
        <f t="shared" si="334"/>
        <v/>
      </c>
      <c r="N744" s="250" t="str">
        <f t="shared" ca="1" si="335"/>
        <v/>
      </c>
      <c r="O744" s="249" t="str">
        <f t="shared" si="336"/>
        <v/>
      </c>
      <c r="P744" s="250" t="str">
        <f t="shared" ca="1" si="337"/>
        <v/>
      </c>
      <c r="Q744" s="249" t="str">
        <f t="shared" si="338"/>
        <v/>
      </c>
      <c r="R744" s="250" t="str">
        <f t="shared" ca="1" si="339"/>
        <v/>
      </c>
      <c r="S744" s="249" t="str">
        <f t="shared" si="340"/>
        <v/>
      </c>
      <c r="T744" s="250" t="str">
        <f t="shared" ca="1" si="341"/>
        <v/>
      </c>
      <c r="U744" s="249" t="str">
        <f t="shared" si="342"/>
        <v/>
      </c>
      <c r="V744" s="250" t="str">
        <f t="shared" ca="1" si="343"/>
        <v/>
      </c>
      <c r="W744" s="249" t="str">
        <f t="shared" si="344"/>
        <v/>
      </c>
      <c r="X744" s="250"/>
      <c r="Y744" s="249"/>
      <c r="Z744" s="250"/>
      <c r="AA744" s="249"/>
      <c r="AB744" s="250"/>
      <c r="AC744" s="249"/>
      <c r="AD744" s="250"/>
      <c r="AE744" s="249"/>
      <c r="AF744" s="250"/>
      <c r="AG744" s="249"/>
      <c r="AH744" s="250"/>
      <c r="AI744" s="249"/>
      <c r="AJ744" s="250"/>
      <c r="AK744" s="249"/>
      <c r="AL744" s="250"/>
      <c r="AM744" s="249"/>
      <c r="AN744" s="250"/>
      <c r="AO744" s="249"/>
      <c r="AP744" s="250"/>
      <c r="AQ744" s="249"/>
      <c r="AR744" s="250"/>
      <c r="AS744" s="249"/>
      <c r="AT744" s="250"/>
      <c r="AU744" s="249"/>
      <c r="AV744" s="250"/>
      <c r="AW744" s="249"/>
      <c r="AX744" s="250"/>
      <c r="AY744" s="249"/>
      <c r="AZ744" s="250"/>
      <c r="BA744" s="249"/>
      <c r="BB744" s="250"/>
      <c r="BC744" s="249"/>
      <c r="BD744" s="250"/>
      <c r="BE744" s="249"/>
      <c r="BF744" s="250"/>
      <c r="BG744" s="249"/>
      <c r="BH744" s="250"/>
      <c r="BI744" s="249"/>
      <c r="BJ744" s="250"/>
      <c r="BK744" s="249"/>
    </row>
    <row r="745" spans="1:63" s="301" customFormat="1" ht="21" hidden="1" customHeight="1" x14ac:dyDescent="0.2">
      <c r="A745" s="245" t="e">
        <f t="shared" si="348"/>
        <v>#VALUE!</v>
      </c>
      <c r="B745" s="246"/>
      <c r="C745" s="247" t="str">
        <f t="shared" si="327"/>
        <v/>
      </c>
      <c r="D745" s="250" t="str">
        <f t="shared" ca="1" si="328"/>
        <v/>
      </c>
      <c r="E745" s="249" t="str">
        <f t="shared" si="345"/>
        <v/>
      </c>
      <c r="F745" s="250" t="str">
        <f t="shared" si="329"/>
        <v/>
      </c>
      <c r="G745" s="249" t="str">
        <f t="shared" si="346"/>
        <v/>
      </c>
      <c r="H745" s="250" t="str">
        <f t="shared" si="330"/>
        <v/>
      </c>
      <c r="I745" s="249" t="str">
        <f t="shared" si="347"/>
        <v/>
      </c>
      <c r="J745" s="250" t="str">
        <f t="shared" ca="1" si="331"/>
        <v/>
      </c>
      <c r="K745" s="249" t="str">
        <f t="shared" si="332"/>
        <v/>
      </c>
      <c r="L745" s="250" t="str">
        <f t="shared" ca="1" si="333"/>
        <v/>
      </c>
      <c r="M745" s="249" t="str">
        <f t="shared" si="334"/>
        <v/>
      </c>
      <c r="N745" s="250" t="str">
        <f t="shared" ca="1" si="335"/>
        <v/>
      </c>
      <c r="O745" s="249" t="str">
        <f t="shared" si="336"/>
        <v/>
      </c>
      <c r="P745" s="250" t="str">
        <f t="shared" ca="1" si="337"/>
        <v/>
      </c>
      <c r="Q745" s="249" t="str">
        <f t="shared" si="338"/>
        <v/>
      </c>
      <c r="R745" s="250" t="str">
        <f t="shared" ca="1" si="339"/>
        <v/>
      </c>
      <c r="S745" s="249" t="str">
        <f t="shared" si="340"/>
        <v/>
      </c>
      <c r="T745" s="250" t="str">
        <f t="shared" ca="1" si="341"/>
        <v/>
      </c>
      <c r="U745" s="249" t="str">
        <f t="shared" si="342"/>
        <v/>
      </c>
      <c r="V745" s="250" t="str">
        <f t="shared" ca="1" si="343"/>
        <v/>
      </c>
      <c r="W745" s="249" t="str">
        <f t="shared" si="344"/>
        <v/>
      </c>
      <c r="X745" s="250"/>
      <c r="Y745" s="249"/>
      <c r="Z745" s="250"/>
      <c r="AA745" s="249"/>
      <c r="AB745" s="250"/>
      <c r="AC745" s="249"/>
      <c r="AD745" s="250"/>
      <c r="AE745" s="249"/>
      <c r="AF745" s="250"/>
      <c r="AG745" s="249"/>
      <c r="AH745" s="250"/>
      <c r="AI745" s="249"/>
      <c r="AJ745" s="250"/>
      <c r="AK745" s="249"/>
      <c r="AL745" s="250"/>
      <c r="AM745" s="249"/>
      <c r="AN745" s="250"/>
      <c r="AO745" s="249"/>
      <c r="AP745" s="250"/>
      <c r="AQ745" s="249"/>
      <c r="AR745" s="250"/>
      <c r="AS745" s="249"/>
      <c r="AT745" s="250"/>
      <c r="AU745" s="249"/>
      <c r="AV745" s="250"/>
      <c r="AW745" s="249"/>
      <c r="AX745" s="250"/>
      <c r="AY745" s="249"/>
      <c r="AZ745" s="250"/>
      <c r="BA745" s="249"/>
      <c r="BB745" s="250"/>
      <c r="BC745" s="249"/>
      <c r="BD745" s="250"/>
      <c r="BE745" s="249"/>
      <c r="BF745" s="250"/>
      <c r="BG745" s="249"/>
      <c r="BH745" s="250"/>
      <c r="BI745" s="249"/>
      <c r="BJ745" s="250"/>
      <c r="BK745" s="249"/>
    </row>
    <row r="746" spans="1:63" s="301" customFormat="1" ht="21" hidden="1" customHeight="1" x14ac:dyDescent="0.2">
      <c r="A746" s="245" t="e">
        <f t="shared" si="348"/>
        <v>#VALUE!</v>
      </c>
      <c r="B746" s="246"/>
      <c r="C746" s="247" t="str">
        <f t="shared" si="327"/>
        <v/>
      </c>
      <c r="D746" s="250" t="str">
        <f t="shared" ca="1" si="328"/>
        <v/>
      </c>
      <c r="E746" s="249" t="str">
        <f t="shared" si="345"/>
        <v/>
      </c>
      <c r="F746" s="250" t="str">
        <f t="shared" si="329"/>
        <v/>
      </c>
      <c r="G746" s="249" t="str">
        <f t="shared" si="346"/>
        <v/>
      </c>
      <c r="H746" s="250" t="str">
        <f t="shared" si="330"/>
        <v/>
      </c>
      <c r="I746" s="249" t="str">
        <f t="shared" si="347"/>
        <v/>
      </c>
      <c r="J746" s="250" t="str">
        <f t="shared" ca="1" si="331"/>
        <v/>
      </c>
      <c r="K746" s="249" t="str">
        <f t="shared" si="332"/>
        <v/>
      </c>
      <c r="L746" s="250" t="str">
        <f t="shared" ca="1" si="333"/>
        <v/>
      </c>
      <c r="M746" s="249" t="str">
        <f t="shared" si="334"/>
        <v/>
      </c>
      <c r="N746" s="250" t="str">
        <f t="shared" ca="1" si="335"/>
        <v/>
      </c>
      <c r="O746" s="249" t="str">
        <f t="shared" si="336"/>
        <v/>
      </c>
      <c r="P746" s="250" t="str">
        <f t="shared" ca="1" si="337"/>
        <v/>
      </c>
      <c r="Q746" s="249" t="str">
        <f t="shared" si="338"/>
        <v/>
      </c>
      <c r="R746" s="250" t="str">
        <f t="shared" ca="1" si="339"/>
        <v/>
      </c>
      <c r="S746" s="249" t="str">
        <f t="shared" si="340"/>
        <v/>
      </c>
      <c r="T746" s="250" t="str">
        <f t="shared" ca="1" si="341"/>
        <v/>
      </c>
      <c r="U746" s="249" t="str">
        <f t="shared" si="342"/>
        <v/>
      </c>
      <c r="V746" s="250" t="str">
        <f t="shared" ca="1" si="343"/>
        <v/>
      </c>
      <c r="W746" s="249" t="str">
        <f t="shared" si="344"/>
        <v/>
      </c>
      <c r="X746" s="250"/>
      <c r="Y746" s="249"/>
      <c r="Z746" s="250"/>
      <c r="AA746" s="249"/>
      <c r="AB746" s="250"/>
      <c r="AC746" s="249"/>
      <c r="AD746" s="250"/>
      <c r="AE746" s="249"/>
      <c r="AF746" s="250"/>
      <c r="AG746" s="249"/>
      <c r="AH746" s="250"/>
      <c r="AI746" s="249"/>
      <c r="AJ746" s="250"/>
      <c r="AK746" s="249"/>
      <c r="AL746" s="250"/>
      <c r="AM746" s="249"/>
      <c r="AN746" s="250"/>
      <c r="AO746" s="249"/>
      <c r="AP746" s="250"/>
      <c r="AQ746" s="249"/>
      <c r="AR746" s="250"/>
      <c r="AS746" s="249"/>
      <c r="AT746" s="250"/>
      <c r="AU746" s="249"/>
      <c r="AV746" s="250"/>
      <c r="AW746" s="249"/>
      <c r="AX746" s="250"/>
      <c r="AY746" s="249"/>
      <c r="AZ746" s="250"/>
      <c r="BA746" s="249"/>
      <c r="BB746" s="250"/>
      <c r="BC746" s="249"/>
      <c r="BD746" s="250"/>
      <c r="BE746" s="249"/>
      <c r="BF746" s="250"/>
      <c r="BG746" s="249"/>
      <c r="BH746" s="250"/>
      <c r="BI746" s="249"/>
      <c r="BJ746" s="250"/>
      <c r="BK746" s="249"/>
    </row>
    <row r="747" spans="1:63" s="301" customFormat="1" ht="21" hidden="1" customHeight="1" x14ac:dyDescent="0.2">
      <c r="A747" s="245" t="e">
        <f t="shared" si="348"/>
        <v>#VALUE!</v>
      </c>
      <c r="B747" s="246"/>
      <c r="C747" s="247" t="str">
        <f t="shared" si="327"/>
        <v/>
      </c>
      <c r="D747" s="250" t="str">
        <f t="shared" ca="1" si="328"/>
        <v/>
      </c>
      <c r="E747" s="249" t="str">
        <f t="shared" si="345"/>
        <v/>
      </c>
      <c r="F747" s="250" t="str">
        <f t="shared" si="329"/>
        <v/>
      </c>
      <c r="G747" s="249" t="str">
        <f t="shared" si="346"/>
        <v/>
      </c>
      <c r="H747" s="250" t="str">
        <f t="shared" si="330"/>
        <v/>
      </c>
      <c r="I747" s="249" t="str">
        <f t="shared" si="347"/>
        <v/>
      </c>
      <c r="J747" s="250" t="str">
        <f t="shared" ca="1" si="331"/>
        <v/>
      </c>
      <c r="K747" s="249" t="str">
        <f t="shared" si="332"/>
        <v/>
      </c>
      <c r="L747" s="250" t="str">
        <f t="shared" ca="1" si="333"/>
        <v/>
      </c>
      <c r="M747" s="249" t="str">
        <f t="shared" si="334"/>
        <v/>
      </c>
      <c r="N747" s="250" t="str">
        <f t="shared" ca="1" si="335"/>
        <v/>
      </c>
      <c r="O747" s="249" t="str">
        <f t="shared" si="336"/>
        <v/>
      </c>
      <c r="P747" s="250" t="str">
        <f t="shared" ca="1" si="337"/>
        <v/>
      </c>
      <c r="Q747" s="249" t="str">
        <f t="shared" si="338"/>
        <v/>
      </c>
      <c r="R747" s="250" t="str">
        <f t="shared" ca="1" si="339"/>
        <v/>
      </c>
      <c r="S747" s="249" t="str">
        <f t="shared" si="340"/>
        <v/>
      </c>
      <c r="T747" s="250" t="str">
        <f t="shared" ca="1" si="341"/>
        <v/>
      </c>
      <c r="U747" s="249" t="str">
        <f t="shared" si="342"/>
        <v/>
      </c>
      <c r="V747" s="250" t="str">
        <f t="shared" ca="1" si="343"/>
        <v/>
      </c>
      <c r="W747" s="249" t="str">
        <f t="shared" si="344"/>
        <v/>
      </c>
      <c r="X747" s="250"/>
      <c r="Y747" s="249"/>
      <c r="Z747" s="250"/>
      <c r="AA747" s="249"/>
      <c r="AB747" s="250"/>
      <c r="AC747" s="249"/>
      <c r="AD747" s="250"/>
      <c r="AE747" s="249"/>
      <c r="AF747" s="250"/>
      <c r="AG747" s="249"/>
      <c r="AH747" s="250"/>
      <c r="AI747" s="249"/>
      <c r="AJ747" s="250"/>
      <c r="AK747" s="249"/>
      <c r="AL747" s="250"/>
      <c r="AM747" s="249"/>
      <c r="AN747" s="250"/>
      <c r="AO747" s="249"/>
      <c r="AP747" s="250"/>
      <c r="AQ747" s="249"/>
      <c r="AR747" s="250"/>
      <c r="AS747" s="249"/>
      <c r="AT747" s="250"/>
      <c r="AU747" s="249"/>
      <c r="AV747" s="250"/>
      <c r="AW747" s="249"/>
      <c r="AX747" s="250"/>
      <c r="AY747" s="249"/>
      <c r="AZ747" s="250"/>
      <c r="BA747" s="249"/>
      <c r="BB747" s="250"/>
      <c r="BC747" s="249"/>
      <c r="BD747" s="250"/>
      <c r="BE747" s="249"/>
      <c r="BF747" s="250"/>
      <c r="BG747" s="249"/>
      <c r="BH747" s="250"/>
      <c r="BI747" s="249"/>
      <c r="BJ747" s="250"/>
      <c r="BK747" s="249"/>
    </row>
    <row r="748" spans="1:63" s="301" customFormat="1" ht="21" hidden="1" customHeight="1" x14ac:dyDescent="0.2">
      <c r="A748" s="245" t="e">
        <f t="shared" si="348"/>
        <v>#VALUE!</v>
      </c>
      <c r="B748" s="246"/>
      <c r="C748" s="247" t="str">
        <f t="shared" si="327"/>
        <v/>
      </c>
      <c r="D748" s="250" t="str">
        <f t="shared" ca="1" si="328"/>
        <v/>
      </c>
      <c r="E748" s="249" t="str">
        <f t="shared" si="345"/>
        <v/>
      </c>
      <c r="F748" s="250" t="str">
        <f t="shared" si="329"/>
        <v/>
      </c>
      <c r="G748" s="249" t="str">
        <f t="shared" si="346"/>
        <v/>
      </c>
      <c r="H748" s="250" t="str">
        <f t="shared" si="330"/>
        <v/>
      </c>
      <c r="I748" s="249" t="str">
        <f t="shared" si="347"/>
        <v/>
      </c>
      <c r="J748" s="250" t="str">
        <f t="shared" ca="1" si="331"/>
        <v/>
      </c>
      <c r="K748" s="249" t="str">
        <f t="shared" si="332"/>
        <v/>
      </c>
      <c r="L748" s="250" t="str">
        <f t="shared" ca="1" si="333"/>
        <v/>
      </c>
      <c r="M748" s="249" t="str">
        <f t="shared" si="334"/>
        <v/>
      </c>
      <c r="N748" s="250" t="str">
        <f t="shared" ca="1" si="335"/>
        <v/>
      </c>
      <c r="O748" s="249" t="str">
        <f t="shared" si="336"/>
        <v/>
      </c>
      <c r="P748" s="250" t="str">
        <f t="shared" ca="1" si="337"/>
        <v/>
      </c>
      <c r="Q748" s="249" t="str">
        <f t="shared" si="338"/>
        <v/>
      </c>
      <c r="R748" s="250" t="str">
        <f t="shared" ca="1" si="339"/>
        <v/>
      </c>
      <c r="S748" s="249" t="str">
        <f t="shared" si="340"/>
        <v/>
      </c>
      <c r="T748" s="250" t="str">
        <f t="shared" ca="1" si="341"/>
        <v/>
      </c>
      <c r="U748" s="249" t="str">
        <f t="shared" si="342"/>
        <v/>
      </c>
      <c r="V748" s="250" t="str">
        <f t="shared" ca="1" si="343"/>
        <v/>
      </c>
      <c r="W748" s="249" t="str">
        <f t="shared" si="344"/>
        <v/>
      </c>
      <c r="X748" s="250"/>
      <c r="Y748" s="249"/>
      <c r="Z748" s="250"/>
      <c r="AA748" s="249"/>
      <c r="AB748" s="250"/>
      <c r="AC748" s="249"/>
      <c r="AD748" s="250"/>
      <c r="AE748" s="249"/>
      <c r="AF748" s="250"/>
      <c r="AG748" s="249"/>
      <c r="AH748" s="250"/>
      <c r="AI748" s="249"/>
      <c r="AJ748" s="250"/>
      <c r="AK748" s="249"/>
      <c r="AL748" s="250"/>
      <c r="AM748" s="249"/>
      <c r="AN748" s="250"/>
      <c r="AO748" s="249"/>
      <c r="AP748" s="250"/>
      <c r="AQ748" s="249"/>
      <c r="AR748" s="250"/>
      <c r="AS748" s="249"/>
      <c r="AT748" s="250"/>
      <c r="AU748" s="249"/>
      <c r="AV748" s="250"/>
      <c r="AW748" s="249"/>
      <c r="AX748" s="250"/>
      <c r="AY748" s="249"/>
      <c r="AZ748" s="250"/>
      <c r="BA748" s="249"/>
      <c r="BB748" s="250"/>
      <c r="BC748" s="249"/>
      <c r="BD748" s="250"/>
      <c r="BE748" s="249"/>
      <c r="BF748" s="250"/>
      <c r="BG748" s="249"/>
      <c r="BH748" s="250"/>
      <c r="BI748" s="249"/>
      <c r="BJ748" s="250"/>
      <c r="BK748" s="249"/>
    </row>
    <row r="749" spans="1:63" s="301" customFormat="1" ht="21" hidden="1" customHeight="1" x14ac:dyDescent="0.2">
      <c r="A749" s="245" t="e">
        <f t="shared" si="348"/>
        <v>#VALUE!</v>
      </c>
      <c r="B749" s="246"/>
      <c r="C749" s="247" t="str">
        <f t="shared" si="327"/>
        <v/>
      </c>
      <c r="D749" s="250" t="str">
        <f t="shared" ca="1" si="328"/>
        <v/>
      </c>
      <c r="E749" s="249" t="str">
        <f t="shared" si="345"/>
        <v/>
      </c>
      <c r="F749" s="250" t="str">
        <f t="shared" si="329"/>
        <v/>
      </c>
      <c r="G749" s="249" t="str">
        <f t="shared" si="346"/>
        <v/>
      </c>
      <c r="H749" s="250" t="str">
        <f t="shared" si="330"/>
        <v/>
      </c>
      <c r="I749" s="249" t="str">
        <f t="shared" si="347"/>
        <v/>
      </c>
      <c r="J749" s="250" t="str">
        <f t="shared" ca="1" si="331"/>
        <v/>
      </c>
      <c r="K749" s="249" t="str">
        <f t="shared" si="332"/>
        <v/>
      </c>
      <c r="L749" s="250" t="str">
        <f t="shared" ca="1" si="333"/>
        <v/>
      </c>
      <c r="M749" s="249" t="str">
        <f t="shared" si="334"/>
        <v/>
      </c>
      <c r="N749" s="250" t="str">
        <f t="shared" ca="1" si="335"/>
        <v/>
      </c>
      <c r="O749" s="249" t="str">
        <f t="shared" si="336"/>
        <v/>
      </c>
      <c r="P749" s="250" t="str">
        <f t="shared" ca="1" si="337"/>
        <v/>
      </c>
      <c r="Q749" s="249" t="str">
        <f t="shared" si="338"/>
        <v/>
      </c>
      <c r="R749" s="250" t="str">
        <f t="shared" ca="1" si="339"/>
        <v/>
      </c>
      <c r="S749" s="249" t="str">
        <f t="shared" si="340"/>
        <v/>
      </c>
      <c r="T749" s="250" t="str">
        <f t="shared" ca="1" si="341"/>
        <v/>
      </c>
      <c r="U749" s="249" t="str">
        <f t="shared" si="342"/>
        <v/>
      </c>
      <c r="V749" s="250" t="str">
        <f t="shared" ca="1" si="343"/>
        <v/>
      </c>
      <c r="W749" s="249" t="str">
        <f t="shared" si="344"/>
        <v/>
      </c>
      <c r="X749" s="250"/>
      <c r="Y749" s="249"/>
      <c r="Z749" s="250"/>
      <c r="AA749" s="249"/>
      <c r="AB749" s="250"/>
      <c r="AC749" s="249"/>
      <c r="AD749" s="250"/>
      <c r="AE749" s="249"/>
      <c r="AF749" s="250"/>
      <c r="AG749" s="249"/>
      <c r="AH749" s="250"/>
      <c r="AI749" s="249"/>
      <c r="AJ749" s="250"/>
      <c r="AK749" s="249"/>
      <c r="AL749" s="250"/>
      <c r="AM749" s="249"/>
      <c r="AN749" s="250"/>
      <c r="AO749" s="249"/>
      <c r="AP749" s="250"/>
      <c r="AQ749" s="249"/>
      <c r="AR749" s="250"/>
      <c r="AS749" s="249"/>
      <c r="AT749" s="250"/>
      <c r="AU749" s="249"/>
      <c r="AV749" s="250"/>
      <c r="AW749" s="249"/>
      <c r="AX749" s="250"/>
      <c r="AY749" s="249"/>
      <c r="AZ749" s="250"/>
      <c r="BA749" s="249"/>
      <c r="BB749" s="250"/>
      <c r="BC749" s="249"/>
      <c r="BD749" s="250"/>
      <c r="BE749" s="249"/>
      <c r="BF749" s="250"/>
      <c r="BG749" s="249"/>
      <c r="BH749" s="250"/>
      <c r="BI749" s="249"/>
      <c r="BJ749" s="250"/>
      <c r="BK749" s="249"/>
    </row>
    <row r="750" spans="1:63" s="301" customFormat="1" ht="21" hidden="1" customHeight="1" x14ac:dyDescent="0.2">
      <c r="A750" s="245" t="e">
        <f t="shared" si="348"/>
        <v>#VALUE!</v>
      </c>
      <c r="B750" s="246"/>
      <c r="C750" s="247" t="str">
        <f t="shared" si="327"/>
        <v/>
      </c>
      <c r="D750" s="250" t="str">
        <f t="shared" ca="1" si="328"/>
        <v/>
      </c>
      <c r="E750" s="249" t="str">
        <f t="shared" si="345"/>
        <v/>
      </c>
      <c r="F750" s="250" t="str">
        <f t="shared" si="329"/>
        <v/>
      </c>
      <c r="G750" s="249" t="str">
        <f t="shared" si="346"/>
        <v/>
      </c>
      <c r="H750" s="250" t="str">
        <f t="shared" si="330"/>
        <v/>
      </c>
      <c r="I750" s="249" t="str">
        <f t="shared" si="347"/>
        <v/>
      </c>
      <c r="J750" s="250" t="str">
        <f t="shared" ca="1" si="331"/>
        <v/>
      </c>
      <c r="K750" s="249" t="str">
        <f t="shared" si="332"/>
        <v/>
      </c>
      <c r="L750" s="250" t="str">
        <f t="shared" ca="1" si="333"/>
        <v/>
      </c>
      <c r="M750" s="249" t="str">
        <f t="shared" si="334"/>
        <v/>
      </c>
      <c r="N750" s="250" t="str">
        <f t="shared" ca="1" si="335"/>
        <v/>
      </c>
      <c r="O750" s="249" t="str">
        <f t="shared" si="336"/>
        <v/>
      </c>
      <c r="P750" s="250" t="str">
        <f t="shared" ca="1" si="337"/>
        <v/>
      </c>
      <c r="Q750" s="249" t="str">
        <f t="shared" si="338"/>
        <v/>
      </c>
      <c r="R750" s="250" t="str">
        <f t="shared" ca="1" si="339"/>
        <v/>
      </c>
      <c r="S750" s="249" t="str">
        <f t="shared" si="340"/>
        <v/>
      </c>
      <c r="T750" s="250" t="str">
        <f t="shared" ca="1" si="341"/>
        <v/>
      </c>
      <c r="U750" s="249" t="str">
        <f t="shared" si="342"/>
        <v/>
      </c>
      <c r="V750" s="250" t="str">
        <f t="shared" ca="1" si="343"/>
        <v/>
      </c>
      <c r="W750" s="249" t="str">
        <f t="shared" si="344"/>
        <v/>
      </c>
      <c r="X750" s="250"/>
      <c r="Y750" s="249"/>
      <c r="Z750" s="250"/>
      <c r="AA750" s="249"/>
      <c r="AB750" s="250"/>
      <c r="AC750" s="249"/>
      <c r="AD750" s="250"/>
      <c r="AE750" s="249"/>
      <c r="AF750" s="250"/>
      <c r="AG750" s="249"/>
      <c r="AH750" s="250"/>
      <c r="AI750" s="249"/>
      <c r="AJ750" s="250"/>
      <c r="AK750" s="249"/>
      <c r="AL750" s="250"/>
      <c r="AM750" s="249"/>
      <c r="AN750" s="250"/>
      <c r="AO750" s="249"/>
      <c r="AP750" s="250"/>
      <c r="AQ750" s="249"/>
      <c r="AR750" s="250"/>
      <c r="AS750" s="249"/>
      <c r="AT750" s="250"/>
      <c r="AU750" s="249"/>
      <c r="AV750" s="250"/>
      <c r="AW750" s="249"/>
      <c r="AX750" s="250"/>
      <c r="AY750" s="249"/>
      <c r="AZ750" s="250"/>
      <c r="BA750" s="249"/>
      <c r="BB750" s="250"/>
      <c r="BC750" s="249"/>
      <c r="BD750" s="250"/>
      <c r="BE750" s="249"/>
      <c r="BF750" s="250"/>
      <c r="BG750" s="249"/>
      <c r="BH750" s="250"/>
      <c r="BI750" s="249"/>
      <c r="BJ750" s="250"/>
      <c r="BK750" s="249"/>
    </row>
    <row r="751" spans="1:63" s="301" customFormat="1" ht="21" hidden="1" customHeight="1" x14ac:dyDescent="0.2">
      <c r="A751" s="245" t="e">
        <f t="shared" si="348"/>
        <v>#VALUE!</v>
      </c>
      <c r="B751" s="246"/>
      <c r="C751" s="247" t="str">
        <f t="shared" si="327"/>
        <v/>
      </c>
      <c r="D751" s="250" t="str">
        <f t="shared" ca="1" si="328"/>
        <v/>
      </c>
      <c r="E751" s="249" t="str">
        <f t="shared" si="345"/>
        <v/>
      </c>
      <c r="F751" s="250" t="str">
        <f t="shared" si="329"/>
        <v/>
      </c>
      <c r="G751" s="249" t="str">
        <f t="shared" si="346"/>
        <v/>
      </c>
      <c r="H751" s="250" t="str">
        <f t="shared" si="330"/>
        <v/>
      </c>
      <c r="I751" s="249" t="str">
        <f t="shared" si="347"/>
        <v/>
      </c>
      <c r="J751" s="250" t="str">
        <f t="shared" ca="1" si="331"/>
        <v/>
      </c>
      <c r="K751" s="249" t="str">
        <f t="shared" si="332"/>
        <v/>
      </c>
      <c r="L751" s="250" t="str">
        <f t="shared" ca="1" si="333"/>
        <v/>
      </c>
      <c r="M751" s="249" t="str">
        <f t="shared" si="334"/>
        <v/>
      </c>
      <c r="N751" s="250" t="str">
        <f t="shared" ca="1" si="335"/>
        <v/>
      </c>
      <c r="O751" s="249" t="str">
        <f t="shared" si="336"/>
        <v/>
      </c>
      <c r="P751" s="250" t="str">
        <f t="shared" ca="1" si="337"/>
        <v/>
      </c>
      <c r="Q751" s="249" t="str">
        <f t="shared" si="338"/>
        <v/>
      </c>
      <c r="R751" s="250" t="str">
        <f t="shared" ca="1" si="339"/>
        <v/>
      </c>
      <c r="S751" s="249" t="str">
        <f t="shared" si="340"/>
        <v/>
      </c>
      <c r="T751" s="250" t="str">
        <f t="shared" ca="1" si="341"/>
        <v/>
      </c>
      <c r="U751" s="249" t="str">
        <f t="shared" si="342"/>
        <v/>
      </c>
      <c r="V751" s="250" t="str">
        <f t="shared" ca="1" si="343"/>
        <v/>
      </c>
      <c r="W751" s="249" t="str">
        <f t="shared" si="344"/>
        <v/>
      </c>
      <c r="X751" s="250"/>
      <c r="Y751" s="249"/>
      <c r="Z751" s="250"/>
      <c r="AA751" s="249"/>
      <c r="AB751" s="250"/>
      <c r="AC751" s="249"/>
      <c r="AD751" s="250"/>
      <c r="AE751" s="249"/>
      <c r="AF751" s="250"/>
      <c r="AG751" s="249"/>
      <c r="AH751" s="250"/>
      <c r="AI751" s="249"/>
      <c r="AJ751" s="250"/>
      <c r="AK751" s="249"/>
      <c r="AL751" s="250"/>
      <c r="AM751" s="249"/>
      <c r="AN751" s="250"/>
      <c r="AO751" s="249"/>
      <c r="AP751" s="250"/>
      <c r="AQ751" s="249"/>
      <c r="AR751" s="250"/>
      <c r="AS751" s="249"/>
      <c r="AT751" s="250"/>
      <c r="AU751" s="249"/>
      <c r="AV751" s="250"/>
      <c r="AW751" s="249"/>
      <c r="AX751" s="250"/>
      <c r="AY751" s="249"/>
      <c r="AZ751" s="250"/>
      <c r="BA751" s="249"/>
      <c r="BB751" s="250"/>
      <c r="BC751" s="249"/>
      <c r="BD751" s="250"/>
      <c r="BE751" s="249"/>
      <c r="BF751" s="250"/>
      <c r="BG751" s="249"/>
      <c r="BH751" s="250"/>
      <c r="BI751" s="249"/>
      <c r="BJ751" s="250"/>
      <c r="BK751" s="249"/>
    </row>
    <row r="752" spans="1:63" s="301" customFormat="1" ht="21" hidden="1" customHeight="1" x14ac:dyDescent="0.2">
      <c r="A752" s="245" t="e">
        <f t="shared" si="348"/>
        <v>#VALUE!</v>
      </c>
      <c r="B752" s="246"/>
      <c r="C752" s="247" t="str">
        <f t="shared" si="327"/>
        <v/>
      </c>
      <c r="D752" s="250" t="str">
        <f t="shared" ca="1" si="328"/>
        <v/>
      </c>
      <c r="E752" s="249" t="str">
        <f t="shared" si="345"/>
        <v/>
      </c>
      <c r="F752" s="250" t="str">
        <f t="shared" si="329"/>
        <v/>
      </c>
      <c r="G752" s="249" t="str">
        <f t="shared" si="346"/>
        <v/>
      </c>
      <c r="H752" s="250" t="str">
        <f t="shared" si="330"/>
        <v/>
      </c>
      <c r="I752" s="249" t="str">
        <f t="shared" si="347"/>
        <v/>
      </c>
      <c r="J752" s="250" t="str">
        <f t="shared" ca="1" si="331"/>
        <v/>
      </c>
      <c r="K752" s="249" t="str">
        <f t="shared" si="332"/>
        <v/>
      </c>
      <c r="L752" s="250" t="str">
        <f t="shared" ca="1" si="333"/>
        <v/>
      </c>
      <c r="M752" s="249" t="str">
        <f t="shared" si="334"/>
        <v/>
      </c>
      <c r="N752" s="250" t="str">
        <f t="shared" ca="1" si="335"/>
        <v/>
      </c>
      <c r="O752" s="249" t="str">
        <f t="shared" si="336"/>
        <v/>
      </c>
      <c r="P752" s="250" t="str">
        <f t="shared" ca="1" si="337"/>
        <v/>
      </c>
      <c r="Q752" s="249" t="str">
        <f t="shared" si="338"/>
        <v/>
      </c>
      <c r="R752" s="250" t="str">
        <f t="shared" ca="1" si="339"/>
        <v/>
      </c>
      <c r="S752" s="249" t="str">
        <f t="shared" si="340"/>
        <v/>
      </c>
      <c r="T752" s="250" t="str">
        <f t="shared" ca="1" si="341"/>
        <v/>
      </c>
      <c r="U752" s="249" t="str">
        <f t="shared" si="342"/>
        <v/>
      </c>
      <c r="V752" s="250" t="str">
        <f t="shared" ca="1" si="343"/>
        <v/>
      </c>
      <c r="W752" s="249" t="str">
        <f t="shared" si="344"/>
        <v/>
      </c>
      <c r="X752" s="250"/>
      <c r="Y752" s="249"/>
      <c r="Z752" s="250"/>
      <c r="AA752" s="249"/>
      <c r="AB752" s="250"/>
      <c r="AC752" s="249"/>
      <c r="AD752" s="250"/>
      <c r="AE752" s="249"/>
      <c r="AF752" s="250"/>
      <c r="AG752" s="249"/>
      <c r="AH752" s="250"/>
      <c r="AI752" s="249"/>
      <c r="AJ752" s="250"/>
      <c r="AK752" s="249"/>
      <c r="AL752" s="250"/>
      <c r="AM752" s="249"/>
      <c r="AN752" s="250"/>
      <c r="AO752" s="249"/>
      <c r="AP752" s="250"/>
      <c r="AQ752" s="249"/>
      <c r="AR752" s="250"/>
      <c r="AS752" s="249"/>
      <c r="AT752" s="250"/>
      <c r="AU752" s="249"/>
      <c r="AV752" s="250"/>
      <c r="AW752" s="249"/>
      <c r="AX752" s="250"/>
      <c r="AY752" s="249"/>
      <c r="AZ752" s="250"/>
      <c r="BA752" s="249"/>
      <c r="BB752" s="250"/>
      <c r="BC752" s="249"/>
      <c r="BD752" s="250"/>
      <c r="BE752" s="249"/>
      <c r="BF752" s="250"/>
      <c r="BG752" s="249"/>
      <c r="BH752" s="250"/>
      <c r="BI752" s="249"/>
      <c r="BJ752" s="250"/>
      <c r="BK752" s="249"/>
    </row>
    <row r="753" spans="1:63" s="301" customFormat="1" ht="21" hidden="1" customHeight="1" x14ac:dyDescent="0.2">
      <c r="A753" s="245" t="e">
        <f t="shared" si="348"/>
        <v>#VALUE!</v>
      </c>
      <c r="B753" s="246"/>
      <c r="C753" s="247" t="str">
        <f t="shared" si="327"/>
        <v/>
      </c>
      <c r="D753" s="250" t="str">
        <f t="shared" ca="1" si="328"/>
        <v/>
      </c>
      <c r="E753" s="249" t="str">
        <f t="shared" si="345"/>
        <v/>
      </c>
      <c r="F753" s="250" t="str">
        <f t="shared" si="329"/>
        <v/>
      </c>
      <c r="G753" s="249" t="str">
        <f t="shared" si="346"/>
        <v/>
      </c>
      <c r="H753" s="250" t="str">
        <f t="shared" si="330"/>
        <v/>
      </c>
      <c r="I753" s="249" t="str">
        <f t="shared" si="347"/>
        <v/>
      </c>
      <c r="J753" s="250" t="str">
        <f t="shared" ca="1" si="331"/>
        <v/>
      </c>
      <c r="K753" s="249" t="str">
        <f t="shared" si="332"/>
        <v/>
      </c>
      <c r="L753" s="250" t="str">
        <f t="shared" ca="1" si="333"/>
        <v/>
      </c>
      <c r="M753" s="249" t="str">
        <f t="shared" si="334"/>
        <v/>
      </c>
      <c r="N753" s="250" t="str">
        <f t="shared" ca="1" si="335"/>
        <v/>
      </c>
      <c r="O753" s="249" t="str">
        <f t="shared" si="336"/>
        <v/>
      </c>
      <c r="P753" s="250" t="str">
        <f t="shared" ca="1" si="337"/>
        <v/>
      </c>
      <c r="Q753" s="249" t="str">
        <f t="shared" si="338"/>
        <v/>
      </c>
      <c r="R753" s="250" t="str">
        <f t="shared" ca="1" si="339"/>
        <v/>
      </c>
      <c r="S753" s="249" t="str">
        <f t="shared" si="340"/>
        <v/>
      </c>
      <c r="T753" s="250" t="str">
        <f t="shared" ca="1" si="341"/>
        <v/>
      </c>
      <c r="U753" s="249" t="str">
        <f t="shared" si="342"/>
        <v/>
      </c>
      <c r="V753" s="250" t="str">
        <f t="shared" ca="1" si="343"/>
        <v/>
      </c>
      <c r="W753" s="249" t="str">
        <f t="shared" si="344"/>
        <v/>
      </c>
      <c r="X753" s="250"/>
      <c r="Y753" s="249"/>
      <c r="Z753" s="250"/>
      <c r="AA753" s="249"/>
      <c r="AB753" s="250"/>
      <c r="AC753" s="249"/>
      <c r="AD753" s="250"/>
      <c r="AE753" s="249"/>
      <c r="AF753" s="250"/>
      <c r="AG753" s="249"/>
      <c r="AH753" s="250"/>
      <c r="AI753" s="249"/>
      <c r="AJ753" s="250"/>
      <c r="AK753" s="249"/>
      <c r="AL753" s="250"/>
      <c r="AM753" s="249"/>
      <c r="AN753" s="250"/>
      <c r="AO753" s="249"/>
      <c r="AP753" s="250"/>
      <c r="AQ753" s="249"/>
      <c r="AR753" s="250"/>
      <c r="AS753" s="249"/>
      <c r="AT753" s="250"/>
      <c r="AU753" s="249"/>
      <c r="AV753" s="250"/>
      <c r="AW753" s="249"/>
      <c r="AX753" s="250"/>
      <c r="AY753" s="249"/>
      <c r="AZ753" s="250"/>
      <c r="BA753" s="249"/>
      <c r="BB753" s="250"/>
      <c r="BC753" s="249"/>
      <c r="BD753" s="250"/>
      <c r="BE753" s="249"/>
      <c r="BF753" s="250"/>
      <c r="BG753" s="249"/>
      <c r="BH753" s="250"/>
      <c r="BI753" s="249"/>
      <c r="BJ753" s="250"/>
      <c r="BK753" s="249"/>
    </row>
    <row r="754" spans="1:63" s="301" customFormat="1" ht="21" hidden="1" customHeight="1" x14ac:dyDescent="0.2">
      <c r="A754" s="245" t="e">
        <f t="shared" si="348"/>
        <v>#VALUE!</v>
      </c>
      <c r="B754" s="246"/>
      <c r="C754" s="247" t="str">
        <f t="shared" si="327"/>
        <v/>
      </c>
      <c r="D754" s="250" t="str">
        <f t="shared" ca="1" si="328"/>
        <v/>
      </c>
      <c r="E754" s="249" t="str">
        <f t="shared" si="345"/>
        <v/>
      </c>
      <c r="F754" s="250" t="str">
        <f t="shared" si="329"/>
        <v/>
      </c>
      <c r="G754" s="249" t="str">
        <f t="shared" si="346"/>
        <v/>
      </c>
      <c r="H754" s="250" t="str">
        <f t="shared" si="330"/>
        <v/>
      </c>
      <c r="I754" s="249" t="str">
        <f t="shared" si="347"/>
        <v/>
      </c>
      <c r="J754" s="250" t="str">
        <f t="shared" ca="1" si="331"/>
        <v/>
      </c>
      <c r="K754" s="249" t="str">
        <f t="shared" si="332"/>
        <v/>
      </c>
      <c r="L754" s="250" t="str">
        <f t="shared" ca="1" si="333"/>
        <v/>
      </c>
      <c r="M754" s="249" t="str">
        <f t="shared" si="334"/>
        <v/>
      </c>
      <c r="N754" s="250" t="str">
        <f t="shared" ca="1" si="335"/>
        <v/>
      </c>
      <c r="O754" s="249" t="str">
        <f t="shared" si="336"/>
        <v/>
      </c>
      <c r="P754" s="250" t="str">
        <f t="shared" ca="1" si="337"/>
        <v/>
      </c>
      <c r="Q754" s="249" t="str">
        <f t="shared" si="338"/>
        <v/>
      </c>
      <c r="R754" s="250" t="str">
        <f t="shared" ca="1" si="339"/>
        <v/>
      </c>
      <c r="S754" s="249" t="str">
        <f t="shared" si="340"/>
        <v/>
      </c>
      <c r="T754" s="250" t="str">
        <f t="shared" ca="1" si="341"/>
        <v/>
      </c>
      <c r="U754" s="249" t="str">
        <f t="shared" si="342"/>
        <v/>
      </c>
      <c r="V754" s="250" t="str">
        <f t="shared" ca="1" si="343"/>
        <v/>
      </c>
      <c r="W754" s="249" t="str">
        <f t="shared" si="344"/>
        <v/>
      </c>
      <c r="X754" s="250"/>
      <c r="Y754" s="249"/>
      <c r="Z754" s="250"/>
      <c r="AA754" s="249"/>
      <c r="AB754" s="250"/>
      <c r="AC754" s="249"/>
      <c r="AD754" s="250"/>
      <c r="AE754" s="249"/>
      <c r="AF754" s="250"/>
      <c r="AG754" s="249"/>
      <c r="AH754" s="250"/>
      <c r="AI754" s="249"/>
      <c r="AJ754" s="250"/>
      <c r="AK754" s="249"/>
      <c r="AL754" s="250"/>
      <c r="AM754" s="249"/>
      <c r="AN754" s="250"/>
      <c r="AO754" s="249"/>
      <c r="AP754" s="250"/>
      <c r="AQ754" s="249"/>
      <c r="AR754" s="250"/>
      <c r="AS754" s="249"/>
      <c r="AT754" s="250"/>
      <c r="AU754" s="249"/>
      <c r="AV754" s="250"/>
      <c r="AW754" s="249"/>
      <c r="AX754" s="250"/>
      <c r="AY754" s="249"/>
      <c r="AZ754" s="250"/>
      <c r="BA754" s="249"/>
      <c r="BB754" s="250"/>
      <c r="BC754" s="249"/>
      <c r="BD754" s="250"/>
      <c r="BE754" s="249"/>
      <c r="BF754" s="250"/>
      <c r="BG754" s="249"/>
      <c r="BH754" s="250"/>
      <c r="BI754" s="249"/>
      <c r="BJ754" s="250"/>
      <c r="BK754" s="249"/>
    </row>
    <row r="755" spans="1:63" s="301" customFormat="1" ht="21" hidden="1" customHeight="1" x14ac:dyDescent="0.2">
      <c r="A755" s="245" t="e">
        <f t="shared" si="348"/>
        <v>#VALUE!</v>
      </c>
      <c r="B755" s="246"/>
      <c r="C755" s="247" t="str">
        <f t="shared" si="327"/>
        <v/>
      </c>
      <c r="D755" s="250" t="str">
        <f t="shared" ca="1" si="328"/>
        <v/>
      </c>
      <c r="E755" s="249" t="str">
        <f t="shared" si="345"/>
        <v/>
      </c>
      <c r="F755" s="250" t="str">
        <f t="shared" si="329"/>
        <v/>
      </c>
      <c r="G755" s="249" t="str">
        <f t="shared" si="346"/>
        <v/>
      </c>
      <c r="H755" s="250" t="str">
        <f t="shared" si="330"/>
        <v/>
      </c>
      <c r="I755" s="249" t="str">
        <f t="shared" si="347"/>
        <v/>
      </c>
      <c r="J755" s="250" t="str">
        <f t="shared" ca="1" si="331"/>
        <v/>
      </c>
      <c r="K755" s="249" t="str">
        <f t="shared" si="332"/>
        <v/>
      </c>
      <c r="L755" s="250" t="str">
        <f t="shared" ca="1" si="333"/>
        <v/>
      </c>
      <c r="M755" s="249" t="str">
        <f t="shared" si="334"/>
        <v/>
      </c>
      <c r="N755" s="250" t="str">
        <f t="shared" ca="1" si="335"/>
        <v/>
      </c>
      <c r="O755" s="249" t="str">
        <f t="shared" si="336"/>
        <v/>
      </c>
      <c r="P755" s="250" t="str">
        <f t="shared" ca="1" si="337"/>
        <v/>
      </c>
      <c r="Q755" s="249" t="str">
        <f t="shared" si="338"/>
        <v/>
      </c>
      <c r="R755" s="250" t="str">
        <f t="shared" ca="1" si="339"/>
        <v/>
      </c>
      <c r="S755" s="249" t="str">
        <f t="shared" si="340"/>
        <v/>
      </c>
      <c r="T755" s="250" t="str">
        <f t="shared" ca="1" si="341"/>
        <v/>
      </c>
      <c r="U755" s="249" t="str">
        <f t="shared" si="342"/>
        <v/>
      </c>
      <c r="V755" s="250" t="str">
        <f t="shared" ca="1" si="343"/>
        <v/>
      </c>
      <c r="W755" s="249" t="str">
        <f t="shared" si="344"/>
        <v/>
      </c>
      <c r="X755" s="250"/>
      <c r="Y755" s="249"/>
      <c r="Z755" s="250"/>
      <c r="AA755" s="249"/>
      <c r="AB755" s="250"/>
      <c r="AC755" s="249"/>
      <c r="AD755" s="250"/>
      <c r="AE755" s="249"/>
      <c r="AF755" s="250"/>
      <c r="AG755" s="249"/>
      <c r="AH755" s="250"/>
      <c r="AI755" s="249"/>
      <c r="AJ755" s="250"/>
      <c r="AK755" s="249"/>
      <c r="AL755" s="250"/>
      <c r="AM755" s="249"/>
      <c r="AN755" s="250"/>
      <c r="AO755" s="249"/>
      <c r="AP755" s="250"/>
      <c r="AQ755" s="249"/>
      <c r="AR755" s="250"/>
      <c r="AS755" s="249"/>
      <c r="AT755" s="250"/>
      <c r="AU755" s="249"/>
      <c r="AV755" s="250"/>
      <c r="AW755" s="249"/>
      <c r="AX755" s="250"/>
      <c r="AY755" s="249"/>
      <c r="AZ755" s="250"/>
      <c r="BA755" s="249"/>
      <c r="BB755" s="250"/>
      <c r="BC755" s="249"/>
      <c r="BD755" s="250"/>
      <c r="BE755" s="249"/>
      <c r="BF755" s="250"/>
      <c r="BG755" s="249"/>
      <c r="BH755" s="250"/>
      <c r="BI755" s="249"/>
      <c r="BJ755" s="250"/>
      <c r="BK755" s="249"/>
    </row>
    <row r="756" spans="1:63" s="301" customFormat="1" ht="21" hidden="1" customHeight="1" x14ac:dyDescent="0.2">
      <c r="A756" s="245" t="e">
        <f t="shared" si="348"/>
        <v>#VALUE!</v>
      </c>
      <c r="B756" s="246"/>
      <c r="C756" s="247" t="str">
        <f t="shared" si="327"/>
        <v/>
      </c>
      <c r="D756" s="250" t="str">
        <f t="shared" ca="1" si="328"/>
        <v/>
      </c>
      <c r="E756" s="249" t="str">
        <f t="shared" si="345"/>
        <v/>
      </c>
      <c r="F756" s="250" t="str">
        <f t="shared" si="329"/>
        <v/>
      </c>
      <c r="G756" s="249" t="str">
        <f t="shared" si="346"/>
        <v/>
      </c>
      <c r="H756" s="250" t="str">
        <f t="shared" si="330"/>
        <v/>
      </c>
      <c r="I756" s="249" t="str">
        <f t="shared" si="347"/>
        <v/>
      </c>
      <c r="J756" s="250" t="str">
        <f t="shared" ca="1" si="331"/>
        <v/>
      </c>
      <c r="K756" s="249" t="str">
        <f t="shared" si="332"/>
        <v/>
      </c>
      <c r="L756" s="250" t="str">
        <f t="shared" ca="1" si="333"/>
        <v/>
      </c>
      <c r="M756" s="249" t="str">
        <f t="shared" si="334"/>
        <v/>
      </c>
      <c r="N756" s="250" t="str">
        <f t="shared" ca="1" si="335"/>
        <v/>
      </c>
      <c r="O756" s="249" t="str">
        <f t="shared" si="336"/>
        <v/>
      </c>
      <c r="P756" s="250" t="str">
        <f t="shared" ca="1" si="337"/>
        <v/>
      </c>
      <c r="Q756" s="249" t="str">
        <f t="shared" si="338"/>
        <v/>
      </c>
      <c r="R756" s="250" t="str">
        <f t="shared" ca="1" si="339"/>
        <v/>
      </c>
      <c r="S756" s="249" t="str">
        <f t="shared" si="340"/>
        <v/>
      </c>
      <c r="T756" s="250" t="str">
        <f t="shared" ca="1" si="341"/>
        <v/>
      </c>
      <c r="U756" s="249" t="str">
        <f t="shared" si="342"/>
        <v/>
      </c>
      <c r="V756" s="250" t="str">
        <f t="shared" ca="1" si="343"/>
        <v/>
      </c>
      <c r="W756" s="249" t="str">
        <f t="shared" si="344"/>
        <v/>
      </c>
      <c r="X756" s="250"/>
      <c r="Y756" s="249"/>
      <c r="Z756" s="250"/>
      <c r="AA756" s="249"/>
      <c r="AB756" s="250"/>
      <c r="AC756" s="249"/>
      <c r="AD756" s="250"/>
      <c r="AE756" s="249"/>
      <c r="AF756" s="250"/>
      <c r="AG756" s="249"/>
      <c r="AH756" s="250"/>
      <c r="AI756" s="249"/>
      <c r="AJ756" s="250"/>
      <c r="AK756" s="249"/>
      <c r="AL756" s="250"/>
      <c r="AM756" s="249"/>
      <c r="AN756" s="250"/>
      <c r="AO756" s="249"/>
      <c r="AP756" s="250"/>
      <c r="AQ756" s="249"/>
      <c r="AR756" s="250"/>
      <c r="AS756" s="249"/>
      <c r="AT756" s="250"/>
      <c r="AU756" s="249"/>
      <c r="AV756" s="250"/>
      <c r="AW756" s="249"/>
      <c r="AX756" s="250"/>
      <c r="AY756" s="249"/>
      <c r="AZ756" s="250"/>
      <c r="BA756" s="249"/>
      <c r="BB756" s="250"/>
      <c r="BC756" s="249"/>
      <c r="BD756" s="250"/>
      <c r="BE756" s="249"/>
      <c r="BF756" s="250"/>
      <c r="BG756" s="249"/>
      <c r="BH756" s="250"/>
      <c r="BI756" s="249"/>
      <c r="BJ756" s="250"/>
      <c r="BK756" s="249"/>
    </row>
    <row r="757" spans="1:63" s="301" customFormat="1" ht="21" hidden="1" customHeight="1" x14ac:dyDescent="0.2">
      <c r="A757" s="245" t="e">
        <f t="shared" si="348"/>
        <v>#VALUE!</v>
      </c>
      <c r="B757" s="246"/>
      <c r="C757" s="247" t="str">
        <f t="shared" si="327"/>
        <v/>
      </c>
      <c r="D757" s="250" t="str">
        <f t="shared" ca="1" si="328"/>
        <v/>
      </c>
      <c r="E757" s="249" t="str">
        <f t="shared" si="345"/>
        <v/>
      </c>
      <c r="F757" s="250" t="str">
        <f t="shared" si="329"/>
        <v/>
      </c>
      <c r="G757" s="249" t="str">
        <f t="shared" si="346"/>
        <v/>
      </c>
      <c r="H757" s="250" t="str">
        <f t="shared" si="330"/>
        <v/>
      </c>
      <c r="I757" s="249" t="str">
        <f t="shared" si="347"/>
        <v/>
      </c>
      <c r="J757" s="250" t="str">
        <f t="shared" ca="1" si="331"/>
        <v/>
      </c>
      <c r="K757" s="249" t="str">
        <f t="shared" si="332"/>
        <v/>
      </c>
      <c r="L757" s="250" t="str">
        <f t="shared" ca="1" si="333"/>
        <v/>
      </c>
      <c r="M757" s="249" t="str">
        <f t="shared" si="334"/>
        <v/>
      </c>
      <c r="N757" s="250" t="str">
        <f t="shared" ca="1" si="335"/>
        <v/>
      </c>
      <c r="O757" s="249" t="str">
        <f t="shared" si="336"/>
        <v/>
      </c>
      <c r="P757" s="250" t="str">
        <f t="shared" ca="1" si="337"/>
        <v/>
      </c>
      <c r="Q757" s="249" t="str">
        <f t="shared" si="338"/>
        <v/>
      </c>
      <c r="R757" s="250" t="str">
        <f t="shared" ca="1" si="339"/>
        <v/>
      </c>
      <c r="S757" s="249" t="str">
        <f t="shared" si="340"/>
        <v/>
      </c>
      <c r="T757" s="250" t="str">
        <f t="shared" ca="1" si="341"/>
        <v/>
      </c>
      <c r="U757" s="249" t="str">
        <f t="shared" si="342"/>
        <v/>
      </c>
      <c r="V757" s="250" t="str">
        <f t="shared" ca="1" si="343"/>
        <v/>
      </c>
      <c r="W757" s="249" t="str">
        <f t="shared" si="344"/>
        <v/>
      </c>
      <c r="X757" s="250"/>
      <c r="Y757" s="249"/>
      <c r="Z757" s="250"/>
      <c r="AA757" s="249"/>
      <c r="AB757" s="250"/>
      <c r="AC757" s="249"/>
      <c r="AD757" s="250"/>
      <c r="AE757" s="249"/>
      <c r="AF757" s="250"/>
      <c r="AG757" s="249"/>
      <c r="AH757" s="250"/>
      <c r="AI757" s="249"/>
      <c r="AJ757" s="250"/>
      <c r="AK757" s="249"/>
      <c r="AL757" s="250"/>
      <c r="AM757" s="249"/>
      <c r="AN757" s="250"/>
      <c r="AO757" s="249"/>
      <c r="AP757" s="250"/>
      <c r="AQ757" s="249"/>
      <c r="AR757" s="250"/>
      <c r="AS757" s="249"/>
      <c r="AT757" s="250"/>
      <c r="AU757" s="249"/>
      <c r="AV757" s="250"/>
      <c r="AW757" s="249"/>
      <c r="AX757" s="250"/>
      <c r="AY757" s="249"/>
      <c r="AZ757" s="250"/>
      <c r="BA757" s="249"/>
      <c r="BB757" s="250"/>
      <c r="BC757" s="249"/>
      <c r="BD757" s="250"/>
      <c r="BE757" s="249"/>
      <c r="BF757" s="250"/>
      <c r="BG757" s="249"/>
      <c r="BH757" s="250"/>
      <c r="BI757" s="249"/>
      <c r="BJ757" s="250"/>
      <c r="BK757" s="249"/>
    </row>
    <row r="758" spans="1:63" s="301" customFormat="1" ht="21" hidden="1" customHeight="1" x14ac:dyDescent="0.2">
      <c r="A758" s="245" t="e">
        <f t="shared" si="348"/>
        <v>#VALUE!</v>
      </c>
      <c r="B758" s="246"/>
      <c r="C758" s="247" t="str">
        <f t="shared" si="327"/>
        <v/>
      </c>
      <c r="D758" s="250" t="str">
        <f t="shared" ca="1" si="328"/>
        <v/>
      </c>
      <c r="E758" s="249" t="str">
        <f t="shared" si="345"/>
        <v/>
      </c>
      <c r="F758" s="250" t="str">
        <f t="shared" si="329"/>
        <v/>
      </c>
      <c r="G758" s="249" t="str">
        <f t="shared" si="346"/>
        <v/>
      </c>
      <c r="H758" s="250" t="str">
        <f t="shared" si="330"/>
        <v/>
      </c>
      <c r="I758" s="249" t="str">
        <f t="shared" si="347"/>
        <v/>
      </c>
      <c r="J758" s="250" t="str">
        <f t="shared" ca="1" si="331"/>
        <v/>
      </c>
      <c r="K758" s="249" t="str">
        <f t="shared" si="332"/>
        <v/>
      </c>
      <c r="L758" s="250" t="str">
        <f t="shared" ca="1" si="333"/>
        <v/>
      </c>
      <c r="M758" s="249" t="str">
        <f t="shared" si="334"/>
        <v/>
      </c>
      <c r="N758" s="250" t="str">
        <f t="shared" ca="1" si="335"/>
        <v/>
      </c>
      <c r="O758" s="249" t="str">
        <f t="shared" si="336"/>
        <v/>
      </c>
      <c r="P758" s="250" t="str">
        <f t="shared" ca="1" si="337"/>
        <v/>
      </c>
      <c r="Q758" s="249" t="str">
        <f t="shared" si="338"/>
        <v/>
      </c>
      <c r="R758" s="250" t="str">
        <f t="shared" ca="1" si="339"/>
        <v/>
      </c>
      <c r="S758" s="249" t="str">
        <f t="shared" si="340"/>
        <v/>
      </c>
      <c r="T758" s="250" t="str">
        <f t="shared" ca="1" si="341"/>
        <v/>
      </c>
      <c r="U758" s="249" t="str">
        <f t="shared" si="342"/>
        <v/>
      </c>
      <c r="V758" s="250" t="str">
        <f t="shared" ca="1" si="343"/>
        <v/>
      </c>
      <c r="W758" s="249" t="str">
        <f t="shared" si="344"/>
        <v/>
      </c>
      <c r="X758" s="250"/>
      <c r="Y758" s="249"/>
      <c r="Z758" s="250"/>
      <c r="AA758" s="249"/>
      <c r="AB758" s="250"/>
      <c r="AC758" s="249"/>
      <c r="AD758" s="250"/>
      <c r="AE758" s="249"/>
      <c r="AF758" s="250"/>
      <c r="AG758" s="249"/>
      <c r="AH758" s="250"/>
      <c r="AI758" s="249"/>
      <c r="AJ758" s="250"/>
      <c r="AK758" s="249"/>
      <c r="AL758" s="250"/>
      <c r="AM758" s="249"/>
      <c r="AN758" s="250"/>
      <c r="AO758" s="249"/>
      <c r="AP758" s="250"/>
      <c r="AQ758" s="249"/>
      <c r="AR758" s="250"/>
      <c r="AS758" s="249"/>
      <c r="AT758" s="250"/>
      <c r="AU758" s="249"/>
      <c r="AV758" s="250"/>
      <c r="AW758" s="249"/>
      <c r="AX758" s="250"/>
      <c r="AY758" s="249"/>
      <c r="AZ758" s="250"/>
      <c r="BA758" s="249"/>
      <c r="BB758" s="250"/>
      <c r="BC758" s="249"/>
      <c r="BD758" s="250"/>
      <c r="BE758" s="249"/>
      <c r="BF758" s="250"/>
      <c r="BG758" s="249"/>
      <c r="BH758" s="250"/>
      <c r="BI758" s="249"/>
      <c r="BJ758" s="250"/>
      <c r="BK758" s="249"/>
    </row>
    <row r="759" spans="1:63" s="301" customFormat="1" ht="21" hidden="1" customHeight="1" x14ac:dyDescent="0.2">
      <c r="A759" s="245" t="e">
        <f t="shared" si="348"/>
        <v>#VALUE!</v>
      </c>
      <c r="B759" s="246"/>
      <c r="C759" s="247" t="str">
        <f t="shared" si="327"/>
        <v/>
      </c>
      <c r="D759" s="250" t="str">
        <f t="shared" ca="1" si="328"/>
        <v/>
      </c>
      <c r="E759" s="249" t="str">
        <f t="shared" si="345"/>
        <v/>
      </c>
      <c r="F759" s="250" t="str">
        <f t="shared" si="329"/>
        <v/>
      </c>
      <c r="G759" s="249" t="str">
        <f t="shared" si="346"/>
        <v/>
      </c>
      <c r="H759" s="250" t="str">
        <f t="shared" si="330"/>
        <v/>
      </c>
      <c r="I759" s="249" t="str">
        <f t="shared" si="347"/>
        <v/>
      </c>
      <c r="J759" s="250" t="str">
        <f t="shared" ca="1" si="331"/>
        <v/>
      </c>
      <c r="K759" s="249" t="str">
        <f t="shared" si="332"/>
        <v/>
      </c>
      <c r="L759" s="250" t="str">
        <f t="shared" ca="1" si="333"/>
        <v/>
      </c>
      <c r="M759" s="249" t="str">
        <f t="shared" si="334"/>
        <v/>
      </c>
      <c r="N759" s="250" t="str">
        <f t="shared" ca="1" si="335"/>
        <v/>
      </c>
      <c r="O759" s="249" t="str">
        <f t="shared" si="336"/>
        <v/>
      </c>
      <c r="P759" s="250" t="str">
        <f t="shared" ca="1" si="337"/>
        <v/>
      </c>
      <c r="Q759" s="249" t="str">
        <f t="shared" si="338"/>
        <v/>
      </c>
      <c r="R759" s="250" t="str">
        <f t="shared" ca="1" si="339"/>
        <v/>
      </c>
      <c r="S759" s="249" t="str">
        <f t="shared" si="340"/>
        <v/>
      </c>
      <c r="T759" s="250" t="str">
        <f t="shared" ca="1" si="341"/>
        <v/>
      </c>
      <c r="U759" s="249" t="str">
        <f t="shared" si="342"/>
        <v/>
      </c>
      <c r="V759" s="250" t="str">
        <f t="shared" ca="1" si="343"/>
        <v/>
      </c>
      <c r="W759" s="249" t="str">
        <f t="shared" si="344"/>
        <v/>
      </c>
      <c r="X759" s="250"/>
      <c r="Y759" s="249"/>
      <c r="Z759" s="250"/>
      <c r="AA759" s="249"/>
      <c r="AB759" s="250"/>
      <c r="AC759" s="249"/>
      <c r="AD759" s="250"/>
      <c r="AE759" s="249"/>
      <c r="AF759" s="250"/>
      <c r="AG759" s="249"/>
      <c r="AH759" s="250"/>
      <c r="AI759" s="249"/>
      <c r="AJ759" s="250"/>
      <c r="AK759" s="249"/>
      <c r="AL759" s="250"/>
      <c r="AM759" s="249"/>
      <c r="AN759" s="250"/>
      <c r="AO759" s="249"/>
      <c r="AP759" s="250"/>
      <c r="AQ759" s="249"/>
      <c r="AR759" s="250"/>
      <c r="AS759" s="249"/>
      <c r="AT759" s="250"/>
      <c r="AU759" s="249"/>
      <c r="AV759" s="250"/>
      <c r="AW759" s="249"/>
      <c r="AX759" s="250"/>
      <c r="AY759" s="249"/>
      <c r="AZ759" s="250"/>
      <c r="BA759" s="249"/>
      <c r="BB759" s="250"/>
      <c r="BC759" s="249"/>
      <c r="BD759" s="250"/>
      <c r="BE759" s="249"/>
      <c r="BF759" s="250"/>
      <c r="BG759" s="249"/>
      <c r="BH759" s="250"/>
      <c r="BI759" s="249"/>
      <c r="BJ759" s="250"/>
      <c r="BK759" s="249"/>
    </row>
    <row r="760" spans="1:63" s="301" customFormat="1" ht="21" hidden="1" customHeight="1" x14ac:dyDescent="0.2">
      <c r="A760" s="245" t="e">
        <f t="shared" si="348"/>
        <v>#VALUE!</v>
      </c>
      <c r="B760" s="246"/>
      <c r="C760" s="247" t="str">
        <f t="shared" si="327"/>
        <v/>
      </c>
      <c r="D760" s="250" t="str">
        <f t="shared" ca="1" si="328"/>
        <v/>
      </c>
      <c r="E760" s="249" t="str">
        <f t="shared" si="345"/>
        <v/>
      </c>
      <c r="F760" s="250" t="str">
        <f t="shared" si="329"/>
        <v/>
      </c>
      <c r="G760" s="249" t="str">
        <f t="shared" si="346"/>
        <v/>
      </c>
      <c r="H760" s="250" t="str">
        <f t="shared" si="330"/>
        <v/>
      </c>
      <c r="I760" s="249" t="str">
        <f t="shared" si="347"/>
        <v/>
      </c>
      <c r="J760" s="250" t="str">
        <f t="shared" ca="1" si="331"/>
        <v/>
      </c>
      <c r="K760" s="249" t="str">
        <f t="shared" si="332"/>
        <v/>
      </c>
      <c r="L760" s="250" t="str">
        <f t="shared" ca="1" si="333"/>
        <v/>
      </c>
      <c r="M760" s="249" t="str">
        <f t="shared" si="334"/>
        <v/>
      </c>
      <c r="N760" s="250" t="str">
        <f t="shared" ca="1" si="335"/>
        <v/>
      </c>
      <c r="O760" s="249" t="str">
        <f t="shared" si="336"/>
        <v/>
      </c>
      <c r="P760" s="250" t="str">
        <f t="shared" ca="1" si="337"/>
        <v/>
      </c>
      <c r="Q760" s="249" t="str">
        <f t="shared" si="338"/>
        <v/>
      </c>
      <c r="R760" s="250" t="str">
        <f t="shared" ca="1" si="339"/>
        <v/>
      </c>
      <c r="S760" s="249" t="str">
        <f t="shared" si="340"/>
        <v/>
      </c>
      <c r="T760" s="250" t="str">
        <f t="shared" ca="1" si="341"/>
        <v/>
      </c>
      <c r="U760" s="249" t="str">
        <f t="shared" si="342"/>
        <v/>
      </c>
      <c r="V760" s="250" t="str">
        <f t="shared" ca="1" si="343"/>
        <v/>
      </c>
      <c r="W760" s="249" t="str">
        <f t="shared" si="344"/>
        <v/>
      </c>
      <c r="X760" s="250"/>
      <c r="Y760" s="249"/>
      <c r="Z760" s="250"/>
      <c r="AA760" s="249"/>
      <c r="AB760" s="250"/>
      <c r="AC760" s="249"/>
      <c r="AD760" s="250"/>
      <c r="AE760" s="249"/>
      <c r="AF760" s="250"/>
      <c r="AG760" s="249"/>
      <c r="AH760" s="250"/>
      <c r="AI760" s="249"/>
      <c r="AJ760" s="250"/>
      <c r="AK760" s="249"/>
      <c r="AL760" s="250"/>
      <c r="AM760" s="249"/>
      <c r="AN760" s="250"/>
      <c r="AO760" s="249"/>
      <c r="AP760" s="250"/>
      <c r="AQ760" s="249"/>
      <c r="AR760" s="250"/>
      <c r="AS760" s="249"/>
      <c r="AT760" s="250"/>
      <c r="AU760" s="249"/>
      <c r="AV760" s="250"/>
      <c r="AW760" s="249"/>
      <c r="AX760" s="250"/>
      <c r="AY760" s="249"/>
      <c r="AZ760" s="250"/>
      <c r="BA760" s="249"/>
      <c r="BB760" s="250"/>
      <c r="BC760" s="249"/>
      <c r="BD760" s="250"/>
      <c r="BE760" s="249"/>
      <c r="BF760" s="250"/>
      <c r="BG760" s="249"/>
      <c r="BH760" s="250"/>
      <c r="BI760" s="249"/>
      <c r="BJ760" s="250"/>
      <c r="BK760" s="249"/>
    </row>
    <row r="761" spans="1:63" s="301" customFormat="1" ht="21" hidden="1" customHeight="1" x14ac:dyDescent="0.2">
      <c r="A761" s="245" t="e">
        <f t="shared" si="348"/>
        <v>#VALUE!</v>
      </c>
      <c r="B761" s="246"/>
      <c r="C761" s="247" t="str">
        <f t="shared" si="327"/>
        <v/>
      </c>
      <c r="D761" s="250" t="str">
        <f t="shared" ca="1" si="328"/>
        <v/>
      </c>
      <c r="E761" s="249" t="str">
        <f t="shared" si="345"/>
        <v/>
      </c>
      <c r="F761" s="250" t="str">
        <f t="shared" si="329"/>
        <v/>
      </c>
      <c r="G761" s="249" t="str">
        <f t="shared" si="346"/>
        <v/>
      </c>
      <c r="H761" s="250" t="str">
        <f t="shared" si="330"/>
        <v/>
      </c>
      <c r="I761" s="249" t="str">
        <f t="shared" si="347"/>
        <v/>
      </c>
      <c r="J761" s="250" t="str">
        <f t="shared" ca="1" si="331"/>
        <v/>
      </c>
      <c r="K761" s="249" t="str">
        <f t="shared" si="332"/>
        <v/>
      </c>
      <c r="L761" s="250" t="str">
        <f t="shared" ca="1" si="333"/>
        <v/>
      </c>
      <c r="M761" s="249" t="str">
        <f t="shared" si="334"/>
        <v/>
      </c>
      <c r="N761" s="250" t="str">
        <f t="shared" ca="1" si="335"/>
        <v/>
      </c>
      <c r="O761" s="249" t="str">
        <f t="shared" si="336"/>
        <v/>
      </c>
      <c r="P761" s="250" t="str">
        <f t="shared" ca="1" si="337"/>
        <v/>
      </c>
      <c r="Q761" s="249" t="str">
        <f t="shared" si="338"/>
        <v/>
      </c>
      <c r="R761" s="250" t="str">
        <f t="shared" ca="1" si="339"/>
        <v/>
      </c>
      <c r="S761" s="249" t="str">
        <f t="shared" si="340"/>
        <v/>
      </c>
      <c r="T761" s="250" t="str">
        <f t="shared" ca="1" si="341"/>
        <v/>
      </c>
      <c r="U761" s="249" t="str">
        <f t="shared" si="342"/>
        <v/>
      </c>
      <c r="V761" s="250" t="str">
        <f t="shared" ca="1" si="343"/>
        <v/>
      </c>
      <c r="W761" s="249" t="str">
        <f t="shared" si="344"/>
        <v/>
      </c>
      <c r="X761" s="250"/>
      <c r="Y761" s="249"/>
      <c r="Z761" s="250"/>
      <c r="AA761" s="249"/>
      <c r="AB761" s="250"/>
      <c r="AC761" s="249"/>
      <c r="AD761" s="250"/>
      <c r="AE761" s="249"/>
      <c r="AF761" s="250"/>
      <c r="AG761" s="249"/>
      <c r="AH761" s="250"/>
      <c r="AI761" s="249"/>
      <c r="AJ761" s="250"/>
      <c r="AK761" s="249"/>
      <c r="AL761" s="250"/>
      <c r="AM761" s="249"/>
      <c r="AN761" s="250"/>
      <c r="AO761" s="249"/>
      <c r="AP761" s="250"/>
      <c r="AQ761" s="249"/>
      <c r="AR761" s="250"/>
      <c r="AS761" s="249"/>
      <c r="AT761" s="250"/>
      <c r="AU761" s="249"/>
      <c r="AV761" s="250"/>
      <c r="AW761" s="249"/>
      <c r="AX761" s="250"/>
      <c r="AY761" s="249"/>
      <c r="AZ761" s="250"/>
      <c r="BA761" s="249"/>
      <c r="BB761" s="250"/>
      <c r="BC761" s="249"/>
      <c r="BD761" s="250"/>
      <c r="BE761" s="249"/>
      <c r="BF761" s="250"/>
      <c r="BG761" s="249"/>
      <c r="BH761" s="250"/>
      <c r="BI761" s="249"/>
      <c r="BJ761" s="250"/>
      <c r="BK761" s="249"/>
    </row>
    <row r="762" spans="1:63" s="301" customFormat="1" ht="21" hidden="1" customHeight="1" x14ac:dyDescent="0.2">
      <c r="A762" s="245" t="e">
        <f t="shared" si="348"/>
        <v>#VALUE!</v>
      </c>
      <c r="B762" s="246"/>
      <c r="C762" s="247" t="str">
        <f t="shared" si="327"/>
        <v/>
      </c>
      <c r="D762" s="250" t="str">
        <f t="shared" ca="1" si="328"/>
        <v/>
      </c>
      <c r="E762" s="249" t="str">
        <f t="shared" si="345"/>
        <v/>
      </c>
      <c r="F762" s="250" t="str">
        <f t="shared" si="329"/>
        <v/>
      </c>
      <c r="G762" s="249" t="str">
        <f t="shared" si="346"/>
        <v/>
      </c>
      <c r="H762" s="250" t="str">
        <f t="shared" si="330"/>
        <v/>
      </c>
      <c r="I762" s="249" t="str">
        <f t="shared" si="347"/>
        <v/>
      </c>
      <c r="J762" s="250" t="str">
        <f t="shared" ca="1" si="331"/>
        <v/>
      </c>
      <c r="K762" s="249" t="str">
        <f t="shared" si="332"/>
        <v/>
      </c>
      <c r="L762" s="250" t="str">
        <f t="shared" ca="1" si="333"/>
        <v/>
      </c>
      <c r="M762" s="249" t="str">
        <f t="shared" si="334"/>
        <v/>
      </c>
      <c r="N762" s="250" t="str">
        <f t="shared" ca="1" si="335"/>
        <v/>
      </c>
      <c r="O762" s="249" t="str">
        <f t="shared" si="336"/>
        <v/>
      </c>
      <c r="P762" s="250" t="str">
        <f t="shared" ca="1" si="337"/>
        <v/>
      </c>
      <c r="Q762" s="249" t="str">
        <f t="shared" si="338"/>
        <v/>
      </c>
      <c r="R762" s="250" t="str">
        <f t="shared" ca="1" si="339"/>
        <v/>
      </c>
      <c r="S762" s="249" t="str">
        <f t="shared" si="340"/>
        <v/>
      </c>
      <c r="T762" s="250" t="str">
        <f t="shared" ca="1" si="341"/>
        <v/>
      </c>
      <c r="U762" s="249" t="str">
        <f t="shared" si="342"/>
        <v/>
      </c>
      <c r="V762" s="250" t="str">
        <f t="shared" ca="1" si="343"/>
        <v/>
      </c>
      <c r="W762" s="249" t="str">
        <f t="shared" si="344"/>
        <v/>
      </c>
      <c r="X762" s="250"/>
      <c r="Y762" s="249"/>
      <c r="Z762" s="250"/>
      <c r="AA762" s="249"/>
      <c r="AB762" s="250"/>
      <c r="AC762" s="249"/>
      <c r="AD762" s="250"/>
      <c r="AE762" s="249"/>
      <c r="AF762" s="250"/>
      <c r="AG762" s="249"/>
      <c r="AH762" s="250"/>
      <c r="AI762" s="249"/>
      <c r="AJ762" s="250"/>
      <c r="AK762" s="249"/>
      <c r="AL762" s="250"/>
      <c r="AM762" s="249"/>
      <c r="AN762" s="250"/>
      <c r="AO762" s="249"/>
      <c r="AP762" s="250"/>
      <c r="AQ762" s="249"/>
      <c r="AR762" s="250"/>
      <c r="AS762" s="249"/>
      <c r="AT762" s="250"/>
      <c r="AU762" s="249"/>
      <c r="AV762" s="250"/>
      <c r="AW762" s="249"/>
      <c r="AX762" s="250"/>
      <c r="AY762" s="249"/>
      <c r="AZ762" s="250"/>
      <c r="BA762" s="249"/>
      <c r="BB762" s="250"/>
      <c r="BC762" s="249"/>
      <c r="BD762" s="250"/>
      <c r="BE762" s="249"/>
      <c r="BF762" s="250"/>
      <c r="BG762" s="249"/>
      <c r="BH762" s="250"/>
      <c r="BI762" s="249"/>
      <c r="BJ762" s="250"/>
      <c r="BK762" s="249"/>
    </row>
    <row r="763" spans="1:63" s="301" customFormat="1" ht="21" hidden="1" customHeight="1" x14ac:dyDescent="0.2">
      <c r="A763" s="245" t="e">
        <f t="shared" si="348"/>
        <v>#VALUE!</v>
      </c>
      <c r="B763" s="246"/>
      <c r="C763" s="247" t="str">
        <f t="shared" si="327"/>
        <v/>
      </c>
      <c r="D763" s="250" t="str">
        <f t="shared" ca="1" si="328"/>
        <v/>
      </c>
      <c r="E763" s="249" t="str">
        <f t="shared" si="345"/>
        <v/>
      </c>
      <c r="F763" s="250" t="str">
        <f t="shared" si="329"/>
        <v/>
      </c>
      <c r="G763" s="249" t="str">
        <f t="shared" si="346"/>
        <v/>
      </c>
      <c r="H763" s="250" t="str">
        <f t="shared" si="330"/>
        <v/>
      </c>
      <c r="I763" s="249" t="str">
        <f t="shared" si="347"/>
        <v/>
      </c>
      <c r="J763" s="250" t="str">
        <f t="shared" ca="1" si="331"/>
        <v/>
      </c>
      <c r="K763" s="249" t="str">
        <f t="shared" si="332"/>
        <v/>
      </c>
      <c r="L763" s="250" t="str">
        <f t="shared" ca="1" si="333"/>
        <v/>
      </c>
      <c r="M763" s="249" t="str">
        <f t="shared" si="334"/>
        <v/>
      </c>
      <c r="N763" s="250" t="str">
        <f t="shared" ca="1" si="335"/>
        <v/>
      </c>
      <c r="O763" s="249" t="str">
        <f t="shared" si="336"/>
        <v/>
      </c>
      <c r="P763" s="250" t="str">
        <f t="shared" ca="1" si="337"/>
        <v/>
      </c>
      <c r="Q763" s="249" t="str">
        <f t="shared" si="338"/>
        <v/>
      </c>
      <c r="R763" s="250" t="str">
        <f t="shared" ca="1" si="339"/>
        <v/>
      </c>
      <c r="S763" s="249" t="str">
        <f t="shared" si="340"/>
        <v/>
      </c>
      <c r="T763" s="250" t="str">
        <f t="shared" ca="1" si="341"/>
        <v/>
      </c>
      <c r="U763" s="249" t="str">
        <f t="shared" si="342"/>
        <v/>
      </c>
      <c r="V763" s="250" t="str">
        <f t="shared" ca="1" si="343"/>
        <v/>
      </c>
      <c r="W763" s="249" t="str">
        <f t="shared" si="344"/>
        <v/>
      </c>
      <c r="X763" s="250"/>
      <c r="Y763" s="249"/>
      <c r="Z763" s="250"/>
      <c r="AA763" s="249"/>
      <c r="AB763" s="250"/>
      <c r="AC763" s="249"/>
      <c r="AD763" s="250"/>
      <c r="AE763" s="249"/>
      <c r="AF763" s="250"/>
      <c r="AG763" s="249"/>
      <c r="AH763" s="250"/>
      <c r="AI763" s="249"/>
      <c r="AJ763" s="250"/>
      <c r="AK763" s="249"/>
      <c r="AL763" s="250"/>
      <c r="AM763" s="249"/>
      <c r="AN763" s="250"/>
      <c r="AO763" s="249"/>
      <c r="AP763" s="250"/>
      <c r="AQ763" s="249"/>
      <c r="AR763" s="250"/>
      <c r="AS763" s="249"/>
      <c r="AT763" s="250"/>
      <c r="AU763" s="249"/>
      <c r="AV763" s="250"/>
      <c r="AW763" s="249"/>
      <c r="AX763" s="250"/>
      <c r="AY763" s="249"/>
      <c r="AZ763" s="250"/>
      <c r="BA763" s="249"/>
      <c r="BB763" s="250"/>
      <c r="BC763" s="249"/>
      <c r="BD763" s="250"/>
      <c r="BE763" s="249"/>
      <c r="BF763" s="250"/>
      <c r="BG763" s="249"/>
      <c r="BH763" s="250"/>
      <c r="BI763" s="249"/>
      <c r="BJ763" s="250"/>
      <c r="BK763" s="249"/>
    </row>
    <row r="764" spans="1:63" s="301" customFormat="1" ht="21" hidden="1" customHeight="1" x14ac:dyDescent="0.2">
      <c r="A764" s="245" t="e">
        <f t="shared" si="348"/>
        <v>#VALUE!</v>
      </c>
      <c r="B764" s="246"/>
      <c r="C764" s="247" t="str">
        <f t="shared" si="327"/>
        <v/>
      </c>
      <c r="D764" s="250" t="str">
        <f t="shared" ca="1" si="328"/>
        <v/>
      </c>
      <c r="E764" s="249" t="str">
        <f t="shared" si="345"/>
        <v/>
      </c>
      <c r="F764" s="250" t="str">
        <f t="shared" si="329"/>
        <v/>
      </c>
      <c r="G764" s="249" t="str">
        <f t="shared" si="346"/>
        <v/>
      </c>
      <c r="H764" s="250" t="str">
        <f t="shared" si="330"/>
        <v/>
      </c>
      <c r="I764" s="249" t="str">
        <f t="shared" si="347"/>
        <v/>
      </c>
      <c r="J764" s="250" t="str">
        <f t="shared" ca="1" si="331"/>
        <v/>
      </c>
      <c r="K764" s="249" t="str">
        <f t="shared" si="332"/>
        <v/>
      </c>
      <c r="L764" s="250" t="str">
        <f t="shared" ca="1" si="333"/>
        <v/>
      </c>
      <c r="M764" s="249" t="str">
        <f t="shared" si="334"/>
        <v/>
      </c>
      <c r="N764" s="250" t="str">
        <f t="shared" ca="1" si="335"/>
        <v/>
      </c>
      <c r="O764" s="249" t="str">
        <f t="shared" si="336"/>
        <v/>
      </c>
      <c r="P764" s="250" t="str">
        <f t="shared" ca="1" si="337"/>
        <v/>
      </c>
      <c r="Q764" s="249" t="str">
        <f t="shared" si="338"/>
        <v/>
      </c>
      <c r="R764" s="250" t="str">
        <f t="shared" ca="1" si="339"/>
        <v/>
      </c>
      <c r="S764" s="249" t="str">
        <f t="shared" si="340"/>
        <v/>
      </c>
      <c r="T764" s="250" t="str">
        <f t="shared" ca="1" si="341"/>
        <v/>
      </c>
      <c r="U764" s="249" t="str">
        <f t="shared" si="342"/>
        <v/>
      </c>
      <c r="V764" s="250" t="str">
        <f t="shared" ca="1" si="343"/>
        <v/>
      </c>
      <c r="W764" s="249" t="str">
        <f t="shared" si="344"/>
        <v/>
      </c>
      <c r="X764" s="250"/>
      <c r="Y764" s="249"/>
      <c r="Z764" s="250"/>
      <c r="AA764" s="249"/>
      <c r="AB764" s="250"/>
      <c r="AC764" s="249"/>
      <c r="AD764" s="250"/>
      <c r="AE764" s="249"/>
      <c r="AF764" s="250"/>
      <c r="AG764" s="249"/>
      <c r="AH764" s="250"/>
      <c r="AI764" s="249"/>
      <c r="AJ764" s="250"/>
      <c r="AK764" s="249"/>
      <c r="AL764" s="250"/>
      <c r="AM764" s="249"/>
      <c r="AN764" s="250"/>
      <c r="AO764" s="249"/>
      <c r="AP764" s="250"/>
      <c r="AQ764" s="249"/>
      <c r="AR764" s="250"/>
      <c r="AS764" s="249"/>
      <c r="AT764" s="250"/>
      <c r="AU764" s="249"/>
      <c r="AV764" s="250"/>
      <c r="AW764" s="249"/>
      <c r="AX764" s="250"/>
      <c r="AY764" s="249"/>
      <c r="AZ764" s="250"/>
      <c r="BA764" s="249"/>
      <c r="BB764" s="250"/>
      <c r="BC764" s="249"/>
      <c r="BD764" s="250"/>
      <c r="BE764" s="249"/>
      <c r="BF764" s="250"/>
      <c r="BG764" s="249"/>
      <c r="BH764" s="250"/>
      <c r="BI764" s="249"/>
      <c r="BJ764" s="250"/>
      <c r="BK764" s="249"/>
    </row>
    <row r="765" spans="1:63" s="301" customFormat="1" ht="21" hidden="1" customHeight="1" x14ac:dyDescent="0.2">
      <c r="A765" s="245" t="e">
        <f t="shared" si="348"/>
        <v>#VALUE!</v>
      </c>
      <c r="B765" s="246"/>
      <c r="C765" s="247" t="str">
        <f t="shared" si="327"/>
        <v/>
      </c>
      <c r="D765" s="250" t="str">
        <f t="shared" ca="1" si="328"/>
        <v/>
      </c>
      <c r="E765" s="249" t="str">
        <f t="shared" si="345"/>
        <v/>
      </c>
      <c r="F765" s="250" t="str">
        <f t="shared" si="329"/>
        <v/>
      </c>
      <c r="G765" s="249" t="str">
        <f t="shared" si="346"/>
        <v/>
      </c>
      <c r="H765" s="250" t="str">
        <f t="shared" si="330"/>
        <v/>
      </c>
      <c r="I765" s="249" t="str">
        <f t="shared" si="347"/>
        <v/>
      </c>
      <c r="J765" s="250" t="str">
        <f t="shared" ca="1" si="331"/>
        <v/>
      </c>
      <c r="K765" s="249" t="str">
        <f t="shared" si="332"/>
        <v/>
      </c>
      <c r="L765" s="250" t="str">
        <f t="shared" ca="1" si="333"/>
        <v/>
      </c>
      <c r="M765" s="249" t="str">
        <f t="shared" si="334"/>
        <v/>
      </c>
      <c r="N765" s="250" t="str">
        <f t="shared" ca="1" si="335"/>
        <v/>
      </c>
      <c r="O765" s="249" t="str">
        <f t="shared" si="336"/>
        <v/>
      </c>
      <c r="P765" s="250" t="str">
        <f t="shared" ca="1" si="337"/>
        <v/>
      </c>
      <c r="Q765" s="249" t="str">
        <f t="shared" si="338"/>
        <v/>
      </c>
      <c r="R765" s="250" t="str">
        <f t="shared" ca="1" si="339"/>
        <v/>
      </c>
      <c r="S765" s="249" t="str">
        <f t="shared" si="340"/>
        <v/>
      </c>
      <c r="T765" s="250" t="str">
        <f t="shared" ca="1" si="341"/>
        <v/>
      </c>
      <c r="U765" s="249" t="str">
        <f t="shared" si="342"/>
        <v/>
      </c>
      <c r="V765" s="250" t="str">
        <f t="shared" ca="1" si="343"/>
        <v/>
      </c>
      <c r="W765" s="249" t="str">
        <f t="shared" si="344"/>
        <v/>
      </c>
      <c r="X765" s="250"/>
      <c r="Y765" s="249"/>
      <c r="Z765" s="250"/>
      <c r="AA765" s="249"/>
      <c r="AB765" s="250"/>
      <c r="AC765" s="249"/>
      <c r="AD765" s="250"/>
      <c r="AE765" s="249"/>
      <c r="AF765" s="250"/>
      <c r="AG765" s="249"/>
      <c r="AH765" s="250"/>
      <c r="AI765" s="249"/>
      <c r="AJ765" s="250"/>
      <c r="AK765" s="249"/>
      <c r="AL765" s="250"/>
      <c r="AM765" s="249"/>
      <c r="AN765" s="250"/>
      <c r="AO765" s="249"/>
      <c r="AP765" s="250"/>
      <c r="AQ765" s="249"/>
      <c r="AR765" s="250"/>
      <c r="AS765" s="249"/>
      <c r="AT765" s="250"/>
      <c r="AU765" s="249"/>
      <c r="AV765" s="250"/>
      <c r="AW765" s="249"/>
      <c r="AX765" s="250"/>
      <c r="AY765" s="249"/>
      <c r="AZ765" s="250"/>
      <c r="BA765" s="249"/>
      <c r="BB765" s="250"/>
      <c r="BC765" s="249"/>
      <c r="BD765" s="250"/>
      <c r="BE765" s="249"/>
      <c r="BF765" s="250"/>
      <c r="BG765" s="249"/>
      <c r="BH765" s="250"/>
      <c r="BI765" s="249"/>
      <c r="BJ765" s="250"/>
      <c r="BK765" s="249"/>
    </row>
    <row r="766" spans="1:63" s="301" customFormat="1" ht="21" hidden="1" customHeight="1" x14ac:dyDescent="0.2">
      <c r="A766" s="245" t="e">
        <f t="shared" si="348"/>
        <v>#VALUE!</v>
      </c>
      <c r="B766" s="246"/>
      <c r="C766" s="247" t="str">
        <f t="shared" si="327"/>
        <v/>
      </c>
      <c r="D766" s="250" t="str">
        <f t="shared" ca="1" si="328"/>
        <v/>
      </c>
      <c r="E766" s="249" t="str">
        <f t="shared" si="345"/>
        <v/>
      </c>
      <c r="F766" s="250" t="str">
        <f t="shared" si="329"/>
        <v/>
      </c>
      <c r="G766" s="249" t="str">
        <f t="shared" si="346"/>
        <v/>
      </c>
      <c r="H766" s="250" t="str">
        <f t="shared" si="330"/>
        <v/>
      </c>
      <c r="I766" s="249" t="str">
        <f t="shared" si="347"/>
        <v/>
      </c>
      <c r="J766" s="250" t="str">
        <f t="shared" ca="1" si="331"/>
        <v/>
      </c>
      <c r="K766" s="249" t="str">
        <f t="shared" si="332"/>
        <v/>
      </c>
      <c r="L766" s="250" t="str">
        <f t="shared" ca="1" si="333"/>
        <v/>
      </c>
      <c r="M766" s="249" t="str">
        <f t="shared" si="334"/>
        <v/>
      </c>
      <c r="N766" s="250" t="str">
        <f t="shared" ca="1" si="335"/>
        <v/>
      </c>
      <c r="O766" s="249" t="str">
        <f t="shared" si="336"/>
        <v/>
      </c>
      <c r="P766" s="250" t="str">
        <f t="shared" ca="1" si="337"/>
        <v/>
      </c>
      <c r="Q766" s="249" t="str">
        <f t="shared" si="338"/>
        <v/>
      </c>
      <c r="R766" s="250" t="str">
        <f t="shared" ca="1" si="339"/>
        <v/>
      </c>
      <c r="S766" s="249" t="str">
        <f t="shared" si="340"/>
        <v/>
      </c>
      <c r="T766" s="250" t="str">
        <f t="shared" ca="1" si="341"/>
        <v/>
      </c>
      <c r="U766" s="249" t="str">
        <f t="shared" si="342"/>
        <v/>
      </c>
      <c r="V766" s="250" t="str">
        <f t="shared" ca="1" si="343"/>
        <v/>
      </c>
      <c r="W766" s="249" t="str">
        <f t="shared" si="344"/>
        <v/>
      </c>
      <c r="X766" s="250"/>
      <c r="Y766" s="249"/>
      <c r="Z766" s="250"/>
      <c r="AA766" s="249"/>
      <c r="AB766" s="250"/>
      <c r="AC766" s="249"/>
      <c r="AD766" s="250"/>
      <c r="AE766" s="249"/>
      <c r="AF766" s="250"/>
      <c r="AG766" s="249"/>
      <c r="AH766" s="250"/>
      <c r="AI766" s="249"/>
      <c r="AJ766" s="250"/>
      <c r="AK766" s="249"/>
      <c r="AL766" s="250"/>
      <c r="AM766" s="249"/>
      <c r="AN766" s="250"/>
      <c r="AO766" s="249"/>
      <c r="AP766" s="250"/>
      <c r="AQ766" s="249"/>
      <c r="AR766" s="250"/>
      <c r="AS766" s="249"/>
      <c r="AT766" s="250"/>
      <c r="AU766" s="249"/>
      <c r="AV766" s="250"/>
      <c r="AW766" s="249"/>
      <c r="AX766" s="250"/>
      <c r="AY766" s="249"/>
      <c r="AZ766" s="250"/>
      <c r="BA766" s="249"/>
      <c r="BB766" s="250"/>
      <c r="BC766" s="249"/>
      <c r="BD766" s="250"/>
      <c r="BE766" s="249"/>
      <c r="BF766" s="250"/>
      <c r="BG766" s="249"/>
      <c r="BH766" s="250"/>
      <c r="BI766" s="249"/>
      <c r="BJ766" s="250"/>
      <c r="BK766" s="249"/>
    </row>
    <row r="767" spans="1:63" s="301" customFormat="1" ht="21" hidden="1" customHeight="1" x14ac:dyDescent="0.2">
      <c r="A767" s="245" t="e">
        <f t="shared" si="348"/>
        <v>#VALUE!</v>
      </c>
      <c r="B767" s="246"/>
      <c r="C767" s="247" t="str">
        <f t="shared" si="327"/>
        <v/>
      </c>
      <c r="D767" s="250" t="str">
        <f t="shared" ca="1" si="328"/>
        <v/>
      </c>
      <c r="E767" s="249" t="str">
        <f t="shared" si="345"/>
        <v/>
      </c>
      <c r="F767" s="250" t="str">
        <f t="shared" si="329"/>
        <v/>
      </c>
      <c r="G767" s="249" t="str">
        <f t="shared" si="346"/>
        <v/>
      </c>
      <c r="H767" s="250" t="str">
        <f t="shared" si="330"/>
        <v/>
      </c>
      <c r="I767" s="249" t="str">
        <f t="shared" si="347"/>
        <v/>
      </c>
      <c r="J767" s="250" t="str">
        <f t="shared" ca="1" si="331"/>
        <v/>
      </c>
      <c r="K767" s="249" t="str">
        <f t="shared" si="332"/>
        <v/>
      </c>
      <c r="L767" s="250" t="str">
        <f t="shared" ca="1" si="333"/>
        <v/>
      </c>
      <c r="M767" s="249" t="str">
        <f t="shared" si="334"/>
        <v/>
      </c>
      <c r="N767" s="250" t="str">
        <f t="shared" ca="1" si="335"/>
        <v/>
      </c>
      <c r="O767" s="249" t="str">
        <f t="shared" si="336"/>
        <v/>
      </c>
      <c r="P767" s="250" t="str">
        <f t="shared" ca="1" si="337"/>
        <v/>
      </c>
      <c r="Q767" s="249" t="str">
        <f t="shared" si="338"/>
        <v/>
      </c>
      <c r="R767" s="250" t="str">
        <f t="shared" ca="1" si="339"/>
        <v/>
      </c>
      <c r="S767" s="249" t="str">
        <f t="shared" si="340"/>
        <v/>
      </c>
      <c r="T767" s="250" t="str">
        <f t="shared" ca="1" si="341"/>
        <v/>
      </c>
      <c r="U767" s="249" t="str">
        <f t="shared" si="342"/>
        <v/>
      </c>
      <c r="V767" s="250" t="str">
        <f t="shared" ca="1" si="343"/>
        <v/>
      </c>
      <c r="W767" s="249" t="str">
        <f t="shared" si="344"/>
        <v/>
      </c>
      <c r="X767" s="250"/>
      <c r="Y767" s="249"/>
      <c r="Z767" s="250"/>
      <c r="AA767" s="249"/>
      <c r="AB767" s="250"/>
      <c r="AC767" s="249"/>
      <c r="AD767" s="250"/>
      <c r="AE767" s="249"/>
      <c r="AF767" s="250"/>
      <c r="AG767" s="249"/>
      <c r="AH767" s="250"/>
      <c r="AI767" s="249"/>
      <c r="AJ767" s="250"/>
      <c r="AK767" s="249"/>
      <c r="AL767" s="250"/>
      <c r="AM767" s="249"/>
      <c r="AN767" s="250"/>
      <c r="AO767" s="249"/>
      <c r="AP767" s="250"/>
      <c r="AQ767" s="249"/>
      <c r="AR767" s="250"/>
      <c r="AS767" s="249"/>
      <c r="AT767" s="250"/>
      <c r="AU767" s="249"/>
      <c r="AV767" s="250"/>
      <c r="AW767" s="249"/>
      <c r="AX767" s="250"/>
      <c r="AY767" s="249"/>
      <c r="AZ767" s="250"/>
      <c r="BA767" s="249"/>
      <c r="BB767" s="250"/>
      <c r="BC767" s="249"/>
      <c r="BD767" s="250"/>
      <c r="BE767" s="249"/>
      <c r="BF767" s="250"/>
      <c r="BG767" s="249"/>
      <c r="BH767" s="250"/>
      <c r="BI767" s="249"/>
      <c r="BJ767" s="250"/>
      <c r="BK767" s="249"/>
    </row>
    <row r="768" spans="1:63" s="301" customFormat="1" ht="21" hidden="1" customHeight="1" x14ac:dyDescent="0.2">
      <c r="A768" s="245" t="e">
        <f t="shared" si="348"/>
        <v>#VALUE!</v>
      </c>
      <c r="B768" s="246"/>
      <c r="C768" s="247" t="str">
        <f t="shared" si="327"/>
        <v/>
      </c>
      <c r="D768" s="250" t="str">
        <f t="shared" ca="1" si="328"/>
        <v/>
      </c>
      <c r="E768" s="249" t="str">
        <f t="shared" si="345"/>
        <v/>
      </c>
      <c r="F768" s="250" t="str">
        <f t="shared" si="329"/>
        <v/>
      </c>
      <c r="G768" s="249" t="str">
        <f t="shared" si="346"/>
        <v/>
      </c>
      <c r="H768" s="250" t="str">
        <f t="shared" si="330"/>
        <v/>
      </c>
      <c r="I768" s="249" t="str">
        <f t="shared" si="347"/>
        <v/>
      </c>
      <c r="J768" s="250" t="str">
        <f t="shared" ca="1" si="331"/>
        <v/>
      </c>
      <c r="K768" s="249" t="str">
        <f t="shared" si="332"/>
        <v/>
      </c>
      <c r="L768" s="250" t="str">
        <f t="shared" ca="1" si="333"/>
        <v/>
      </c>
      <c r="M768" s="249" t="str">
        <f t="shared" si="334"/>
        <v/>
      </c>
      <c r="N768" s="250" t="str">
        <f t="shared" ca="1" si="335"/>
        <v/>
      </c>
      <c r="O768" s="249" t="str">
        <f t="shared" si="336"/>
        <v/>
      </c>
      <c r="P768" s="250" t="str">
        <f t="shared" ca="1" si="337"/>
        <v/>
      </c>
      <c r="Q768" s="249" t="str">
        <f t="shared" si="338"/>
        <v/>
      </c>
      <c r="R768" s="250" t="str">
        <f t="shared" ca="1" si="339"/>
        <v/>
      </c>
      <c r="S768" s="249" t="str">
        <f t="shared" si="340"/>
        <v/>
      </c>
      <c r="T768" s="250" t="str">
        <f t="shared" ca="1" si="341"/>
        <v/>
      </c>
      <c r="U768" s="249" t="str">
        <f t="shared" si="342"/>
        <v/>
      </c>
      <c r="V768" s="250" t="str">
        <f t="shared" ca="1" si="343"/>
        <v/>
      </c>
      <c r="W768" s="249" t="str">
        <f t="shared" si="344"/>
        <v/>
      </c>
      <c r="X768" s="250"/>
      <c r="Y768" s="249"/>
      <c r="Z768" s="250"/>
      <c r="AA768" s="249"/>
      <c r="AB768" s="250"/>
      <c r="AC768" s="249"/>
      <c r="AD768" s="250"/>
      <c r="AE768" s="249"/>
      <c r="AF768" s="250"/>
      <c r="AG768" s="249"/>
      <c r="AH768" s="250"/>
      <c r="AI768" s="249"/>
      <c r="AJ768" s="250"/>
      <c r="AK768" s="249"/>
      <c r="AL768" s="250"/>
      <c r="AM768" s="249"/>
      <c r="AN768" s="250"/>
      <c r="AO768" s="249"/>
      <c r="AP768" s="250"/>
      <c r="AQ768" s="249"/>
      <c r="AR768" s="250"/>
      <c r="AS768" s="249"/>
      <c r="AT768" s="250"/>
      <c r="AU768" s="249"/>
      <c r="AV768" s="250"/>
      <c r="AW768" s="249"/>
      <c r="AX768" s="250"/>
      <c r="AY768" s="249"/>
      <c r="AZ768" s="250"/>
      <c r="BA768" s="249"/>
      <c r="BB768" s="250"/>
      <c r="BC768" s="249"/>
      <c r="BD768" s="250"/>
      <c r="BE768" s="249"/>
      <c r="BF768" s="250"/>
      <c r="BG768" s="249"/>
      <c r="BH768" s="250"/>
      <c r="BI768" s="249"/>
      <c r="BJ768" s="250"/>
      <c r="BK768" s="249"/>
    </row>
    <row r="769" spans="1:63" s="301" customFormat="1" ht="21" hidden="1" customHeight="1" x14ac:dyDescent="0.2">
      <c r="A769" s="245" t="e">
        <f t="shared" si="348"/>
        <v>#VALUE!</v>
      </c>
      <c r="B769" s="246"/>
      <c r="C769" s="247" t="str">
        <f t="shared" si="327"/>
        <v/>
      </c>
      <c r="D769" s="250" t="str">
        <f t="shared" ca="1" si="328"/>
        <v/>
      </c>
      <c r="E769" s="249" t="str">
        <f t="shared" si="345"/>
        <v/>
      </c>
      <c r="F769" s="250" t="str">
        <f t="shared" si="329"/>
        <v/>
      </c>
      <c r="G769" s="249" t="str">
        <f t="shared" si="346"/>
        <v/>
      </c>
      <c r="H769" s="250" t="str">
        <f t="shared" si="330"/>
        <v/>
      </c>
      <c r="I769" s="249" t="str">
        <f t="shared" si="347"/>
        <v/>
      </c>
      <c r="J769" s="250" t="str">
        <f t="shared" ca="1" si="331"/>
        <v/>
      </c>
      <c r="K769" s="249" t="str">
        <f t="shared" si="332"/>
        <v/>
      </c>
      <c r="L769" s="250" t="str">
        <f t="shared" ca="1" si="333"/>
        <v/>
      </c>
      <c r="M769" s="249" t="str">
        <f t="shared" si="334"/>
        <v/>
      </c>
      <c r="N769" s="250" t="str">
        <f t="shared" ca="1" si="335"/>
        <v/>
      </c>
      <c r="O769" s="249" t="str">
        <f t="shared" si="336"/>
        <v/>
      </c>
      <c r="P769" s="250" t="str">
        <f t="shared" ca="1" si="337"/>
        <v/>
      </c>
      <c r="Q769" s="249" t="str">
        <f t="shared" si="338"/>
        <v/>
      </c>
      <c r="R769" s="250" t="str">
        <f t="shared" ca="1" si="339"/>
        <v/>
      </c>
      <c r="S769" s="249" t="str">
        <f t="shared" si="340"/>
        <v/>
      </c>
      <c r="T769" s="250" t="str">
        <f t="shared" ca="1" si="341"/>
        <v/>
      </c>
      <c r="U769" s="249" t="str">
        <f t="shared" si="342"/>
        <v/>
      </c>
      <c r="V769" s="250" t="str">
        <f t="shared" ca="1" si="343"/>
        <v/>
      </c>
      <c r="W769" s="249" t="str">
        <f t="shared" si="344"/>
        <v/>
      </c>
      <c r="X769" s="250"/>
      <c r="Y769" s="249"/>
      <c r="Z769" s="250"/>
      <c r="AA769" s="249"/>
      <c r="AB769" s="250"/>
      <c r="AC769" s="249"/>
      <c r="AD769" s="250"/>
      <c r="AE769" s="249"/>
      <c r="AF769" s="250"/>
      <c r="AG769" s="249"/>
      <c r="AH769" s="250"/>
      <c r="AI769" s="249"/>
      <c r="AJ769" s="250"/>
      <c r="AK769" s="249"/>
      <c r="AL769" s="250"/>
      <c r="AM769" s="249"/>
      <c r="AN769" s="250"/>
      <c r="AO769" s="249"/>
      <c r="AP769" s="250"/>
      <c r="AQ769" s="249"/>
      <c r="AR769" s="250"/>
      <c r="AS769" s="249"/>
      <c r="AT769" s="250"/>
      <c r="AU769" s="249"/>
      <c r="AV769" s="250"/>
      <c r="AW769" s="249"/>
      <c r="AX769" s="250"/>
      <c r="AY769" s="249"/>
      <c r="AZ769" s="250"/>
      <c r="BA769" s="249"/>
      <c r="BB769" s="250"/>
      <c r="BC769" s="249"/>
      <c r="BD769" s="250"/>
      <c r="BE769" s="249"/>
      <c r="BF769" s="250"/>
      <c r="BG769" s="249"/>
      <c r="BH769" s="250"/>
      <c r="BI769" s="249"/>
      <c r="BJ769" s="250"/>
      <c r="BK769" s="249"/>
    </row>
    <row r="770" spans="1:63" s="301" customFormat="1" ht="21" hidden="1" customHeight="1" x14ac:dyDescent="0.2">
      <c r="A770" s="245" t="e">
        <f t="shared" si="348"/>
        <v>#VALUE!</v>
      </c>
      <c r="B770" s="246"/>
      <c r="C770" s="247" t="str">
        <f t="shared" si="327"/>
        <v/>
      </c>
      <c r="D770" s="250" t="str">
        <f t="shared" ca="1" si="328"/>
        <v/>
      </c>
      <c r="E770" s="249" t="str">
        <f t="shared" si="345"/>
        <v/>
      </c>
      <c r="F770" s="250" t="str">
        <f t="shared" si="329"/>
        <v/>
      </c>
      <c r="G770" s="249" t="str">
        <f t="shared" si="346"/>
        <v/>
      </c>
      <c r="H770" s="250" t="str">
        <f t="shared" si="330"/>
        <v/>
      </c>
      <c r="I770" s="249" t="str">
        <f t="shared" si="347"/>
        <v/>
      </c>
      <c r="J770" s="250" t="str">
        <f t="shared" ca="1" si="331"/>
        <v/>
      </c>
      <c r="K770" s="249" t="str">
        <f t="shared" si="332"/>
        <v/>
      </c>
      <c r="L770" s="250" t="str">
        <f t="shared" ca="1" si="333"/>
        <v/>
      </c>
      <c r="M770" s="249" t="str">
        <f t="shared" si="334"/>
        <v/>
      </c>
      <c r="N770" s="250" t="str">
        <f t="shared" ca="1" si="335"/>
        <v/>
      </c>
      <c r="O770" s="249" t="str">
        <f t="shared" si="336"/>
        <v/>
      </c>
      <c r="P770" s="250" t="str">
        <f t="shared" ca="1" si="337"/>
        <v/>
      </c>
      <c r="Q770" s="249" t="str">
        <f t="shared" si="338"/>
        <v/>
      </c>
      <c r="R770" s="250" t="str">
        <f t="shared" ca="1" si="339"/>
        <v/>
      </c>
      <c r="S770" s="249" t="str">
        <f t="shared" si="340"/>
        <v/>
      </c>
      <c r="T770" s="250" t="str">
        <f t="shared" ca="1" si="341"/>
        <v/>
      </c>
      <c r="U770" s="249" t="str">
        <f t="shared" si="342"/>
        <v/>
      </c>
      <c r="V770" s="250" t="str">
        <f t="shared" ca="1" si="343"/>
        <v/>
      </c>
      <c r="W770" s="249" t="str">
        <f t="shared" si="344"/>
        <v/>
      </c>
      <c r="X770" s="250"/>
      <c r="Y770" s="249"/>
      <c r="Z770" s="250"/>
      <c r="AA770" s="249"/>
      <c r="AB770" s="250"/>
      <c r="AC770" s="249"/>
      <c r="AD770" s="250"/>
      <c r="AE770" s="249"/>
      <c r="AF770" s="250"/>
      <c r="AG770" s="249"/>
      <c r="AH770" s="250"/>
      <c r="AI770" s="249"/>
      <c r="AJ770" s="250"/>
      <c r="AK770" s="249"/>
      <c r="AL770" s="250"/>
      <c r="AM770" s="249"/>
      <c r="AN770" s="250"/>
      <c r="AO770" s="249"/>
      <c r="AP770" s="250"/>
      <c r="AQ770" s="249"/>
      <c r="AR770" s="250"/>
      <c r="AS770" s="249"/>
      <c r="AT770" s="250"/>
      <c r="AU770" s="249"/>
      <c r="AV770" s="250"/>
      <c r="AW770" s="249"/>
      <c r="AX770" s="250"/>
      <c r="AY770" s="249"/>
      <c r="AZ770" s="250"/>
      <c r="BA770" s="249"/>
      <c r="BB770" s="250"/>
      <c r="BC770" s="249"/>
      <c r="BD770" s="250"/>
      <c r="BE770" s="249"/>
      <c r="BF770" s="250"/>
      <c r="BG770" s="249"/>
      <c r="BH770" s="250"/>
      <c r="BI770" s="249"/>
      <c r="BJ770" s="250"/>
      <c r="BK770" s="249"/>
    </row>
    <row r="771" spans="1:63" s="301" customFormat="1" ht="21" hidden="1" customHeight="1" x14ac:dyDescent="0.2">
      <c r="A771" s="245" t="e">
        <f t="shared" si="348"/>
        <v>#VALUE!</v>
      </c>
      <c r="B771" s="246"/>
      <c r="C771" s="247" t="str">
        <f t="shared" si="327"/>
        <v/>
      </c>
      <c r="D771" s="250" t="str">
        <f t="shared" ca="1" si="328"/>
        <v/>
      </c>
      <c r="E771" s="249" t="str">
        <f t="shared" si="345"/>
        <v/>
      </c>
      <c r="F771" s="250" t="str">
        <f t="shared" si="329"/>
        <v/>
      </c>
      <c r="G771" s="249" t="str">
        <f t="shared" si="346"/>
        <v/>
      </c>
      <c r="H771" s="250" t="str">
        <f t="shared" si="330"/>
        <v/>
      </c>
      <c r="I771" s="249" t="str">
        <f t="shared" si="347"/>
        <v/>
      </c>
      <c r="J771" s="250" t="str">
        <f t="shared" ca="1" si="331"/>
        <v/>
      </c>
      <c r="K771" s="249" t="str">
        <f t="shared" si="332"/>
        <v/>
      </c>
      <c r="L771" s="250" t="str">
        <f t="shared" ca="1" si="333"/>
        <v/>
      </c>
      <c r="M771" s="249" t="str">
        <f t="shared" si="334"/>
        <v/>
      </c>
      <c r="N771" s="250" t="str">
        <f t="shared" ca="1" si="335"/>
        <v/>
      </c>
      <c r="O771" s="249" t="str">
        <f t="shared" si="336"/>
        <v/>
      </c>
      <c r="P771" s="250" t="str">
        <f t="shared" ca="1" si="337"/>
        <v/>
      </c>
      <c r="Q771" s="249" t="str">
        <f t="shared" si="338"/>
        <v/>
      </c>
      <c r="R771" s="250" t="str">
        <f t="shared" ca="1" si="339"/>
        <v/>
      </c>
      <c r="S771" s="249" t="str">
        <f t="shared" si="340"/>
        <v/>
      </c>
      <c r="T771" s="250" t="str">
        <f t="shared" ca="1" si="341"/>
        <v/>
      </c>
      <c r="U771" s="249" t="str">
        <f t="shared" si="342"/>
        <v/>
      </c>
      <c r="V771" s="250" t="str">
        <f t="shared" ca="1" si="343"/>
        <v/>
      </c>
      <c r="W771" s="249" t="str">
        <f t="shared" si="344"/>
        <v/>
      </c>
      <c r="X771" s="250"/>
      <c r="Y771" s="249"/>
      <c r="Z771" s="250"/>
      <c r="AA771" s="249"/>
      <c r="AB771" s="250"/>
      <c r="AC771" s="249"/>
      <c r="AD771" s="250"/>
      <c r="AE771" s="249"/>
      <c r="AF771" s="250"/>
      <c r="AG771" s="249"/>
      <c r="AH771" s="250"/>
      <c r="AI771" s="249"/>
      <c r="AJ771" s="250"/>
      <c r="AK771" s="249"/>
      <c r="AL771" s="250"/>
      <c r="AM771" s="249"/>
      <c r="AN771" s="250"/>
      <c r="AO771" s="249"/>
      <c r="AP771" s="250"/>
      <c r="AQ771" s="249"/>
      <c r="AR771" s="250"/>
      <c r="AS771" s="249"/>
      <c r="AT771" s="250"/>
      <c r="AU771" s="249"/>
      <c r="AV771" s="250"/>
      <c r="AW771" s="249"/>
      <c r="AX771" s="250"/>
      <c r="AY771" s="249"/>
      <c r="AZ771" s="250"/>
      <c r="BA771" s="249"/>
      <c r="BB771" s="250"/>
      <c r="BC771" s="249"/>
      <c r="BD771" s="250"/>
      <c r="BE771" s="249"/>
      <c r="BF771" s="250"/>
      <c r="BG771" s="249"/>
      <c r="BH771" s="250"/>
      <c r="BI771" s="249"/>
      <c r="BJ771" s="250"/>
      <c r="BK771" s="249"/>
    </row>
    <row r="772" spans="1:63" s="301" customFormat="1" ht="21" hidden="1" customHeight="1" x14ac:dyDescent="0.2">
      <c r="A772" s="245" t="e">
        <f t="shared" si="348"/>
        <v>#VALUE!</v>
      </c>
      <c r="B772" s="246"/>
      <c r="C772" s="247" t="str">
        <f t="shared" si="327"/>
        <v/>
      </c>
      <c r="D772" s="250" t="str">
        <f t="shared" ca="1" si="328"/>
        <v/>
      </c>
      <c r="E772" s="249" t="str">
        <f t="shared" si="345"/>
        <v/>
      </c>
      <c r="F772" s="250" t="str">
        <f t="shared" si="329"/>
        <v/>
      </c>
      <c r="G772" s="249" t="str">
        <f t="shared" si="346"/>
        <v/>
      </c>
      <c r="H772" s="250" t="str">
        <f t="shared" si="330"/>
        <v/>
      </c>
      <c r="I772" s="249" t="str">
        <f t="shared" si="347"/>
        <v/>
      </c>
      <c r="J772" s="250" t="str">
        <f t="shared" ca="1" si="331"/>
        <v/>
      </c>
      <c r="K772" s="249" t="str">
        <f t="shared" si="332"/>
        <v/>
      </c>
      <c r="L772" s="250" t="str">
        <f t="shared" ca="1" si="333"/>
        <v/>
      </c>
      <c r="M772" s="249" t="str">
        <f t="shared" si="334"/>
        <v/>
      </c>
      <c r="N772" s="250" t="str">
        <f t="shared" ca="1" si="335"/>
        <v/>
      </c>
      <c r="O772" s="249" t="str">
        <f t="shared" si="336"/>
        <v/>
      </c>
      <c r="P772" s="250" t="str">
        <f t="shared" ca="1" si="337"/>
        <v/>
      </c>
      <c r="Q772" s="249" t="str">
        <f t="shared" si="338"/>
        <v/>
      </c>
      <c r="R772" s="250" t="str">
        <f t="shared" ca="1" si="339"/>
        <v/>
      </c>
      <c r="S772" s="249" t="str">
        <f t="shared" si="340"/>
        <v/>
      </c>
      <c r="T772" s="250" t="str">
        <f t="shared" ca="1" si="341"/>
        <v/>
      </c>
      <c r="U772" s="249" t="str">
        <f t="shared" si="342"/>
        <v/>
      </c>
      <c r="V772" s="250" t="str">
        <f t="shared" ca="1" si="343"/>
        <v/>
      </c>
      <c r="W772" s="249" t="str">
        <f t="shared" si="344"/>
        <v/>
      </c>
      <c r="X772" s="250"/>
      <c r="Y772" s="249"/>
      <c r="Z772" s="250"/>
      <c r="AA772" s="249"/>
      <c r="AB772" s="250"/>
      <c r="AC772" s="249"/>
      <c r="AD772" s="250"/>
      <c r="AE772" s="249"/>
      <c r="AF772" s="250"/>
      <c r="AG772" s="249"/>
      <c r="AH772" s="250"/>
      <c r="AI772" s="249"/>
      <c r="AJ772" s="250"/>
      <c r="AK772" s="249"/>
      <c r="AL772" s="250"/>
      <c r="AM772" s="249"/>
      <c r="AN772" s="250"/>
      <c r="AO772" s="249"/>
      <c r="AP772" s="250"/>
      <c r="AQ772" s="249"/>
      <c r="AR772" s="250"/>
      <c r="AS772" s="249"/>
      <c r="AT772" s="250"/>
      <c r="AU772" s="249"/>
      <c r="AV772" s="250"/>
      <c r="AW772" s="249"/>
      <c r="AX772" s="250"/>
      <c r="AY772" s="249"/>
      <c r="AZ772" s="250"/>
      <c r="BA772" s="249"/>
      <c r="BB772" s="250"/>
      <c r="BC772" s="249"/>
      <c r="BD772" s="250"/>
      <c r="BE772" s="249"/>
      <c r="BF772" s="250"/>
      <c r="BG772" s="249"/>
      <c r="BH772" s="250"/>
      <c r="BI772" s="249"/>
      <c r="BJ772" s="250"/>
      <c r="BK772" s="249"/>
    </row>
    <row r="773" spans="1:63" s="301" customFormat="1" ht="21" hidden="1" customHeight="1" x14ac:dyDescent="0.2">
      <c r="A773" s="245" t="e">
        <f t="shared" si="348"/>
        <v>#VALUE!</v>
      </c>
      <c r="B773" s="246"/>
      <c r="C773" s="247" t="str">
        <f t="shared" si="327"/>
        <v/>
      </c>
      <c r="D773" s="250" t="str">
        <f t="shared" ca="1" si="328"/>
        <v/>
      </c>
      <c r="E773" s="249" t="str">
        <f t="shared" si="345"/>
        <v/>
      </c>
      <c r="F773" s="250" t="str">
        <f t="shared" si="329"/>
        <v/>
      </c>
      <c r="G773" s="249" t="str">
        <f t="shared" si="346"/>
        <v/>
      </c>
      <c r="H773" s="250" t="str">
        <f t="shared" si="330"/>
        <v/>
      </c>
      <c r="I773" s="249" t="str">
        <f t="shared" si="347"/>
        <v/>
      </c>
      <c r="J773" s="250" t="str">
        <f t="shared" ca="1" si="331"/>
        <v/>
      </c>
      <c r="K773" s="249" t="str">
        <f t="shared" si="332"/>
        <v/>
      </c>
      <c r="L773" s="250" t="str">
        <f t="shared" ca="1" si="333"/>
        <v/>
      </c>
      <c r="M773" s="249" t="str">
        <f t="shared" si="334"/>
        <v/>
      </c>
      <c r="N773" s="250" t="str">
        <f t="shared" ca="1" si="335"/>
        <v/>
      </c>
      <c r="O773" s="249" t="str">
        <f t="shared" si="336"/>
        <v/>
      </c>
      <c r="P773" s="250" t="str">
        <f t="shared" ca="1" si="337"/>
        <v/>
      </c>
      <c r="Q773" s="249" t="str">
        <f t="shared" si="338"/>
        <v/>
      </c>
      <c r="R773" s="250" t="str">
        <f t="shared" ca="1" si="339"/>
        <v/>
      </c>
      <c r="S773" s="249" t="str">
        <f t="shared" si="340"/>
        <v/>
      </c>
      <c r="T773" s="250" t="str">
        <f t="shared" ca="1" si="341"/>
        <v/>
      </c>
      <c r="U773" s="249" t="str">
        <f t="shared" si="342"/>
        <v/>
      </c>
      <c r="V773" s="250" t="str">
        <f t="shared" ca="1" si="343"/>
        <v/>
      </c>
      <c r="W773" s="249" t="str">
        <f t="shared" si="344"/>
        <v/>
      </c>
      <c r="X773" s="250"/>
      <c r="Y773" s="249"/>
      <c r="Z773" s="250"/>
      <c r="AA773" s="249"/>
      <c r="AB773" s="250"/>
      <c r="AC773" s="249"/>
      <c r="AD773" s="250"/>
      <c r="AE773" s="249"/>
      <c r="AF773" s="250"/>
      <c r="AG773" s="249"/>
      <c r="AH773" s="250"/>
      <c r="AI773" s="249"/>
      <c r="AJ773" s="250"/>
      <c r="AK773" s="249"/>
      <c r="AL773" s="250"/>
      <c r="AM773" s="249"/>
      <c r="AN773" s="250"/>
      <c r="AO773" s="249"/>
      <c r="AP773" s="250"/>
      <c r="AQ773" s="249"/>
      <c r="AR773" s="250"/>
      <c r="AS773" s="249"/>
      <c r="AT773" s="250"/>
      <c r="AU773" s="249"/>
      <c r="AV773" s="250"/>
      <c r="AW773" s="249"/>
      <c r="AX773" s="250"/>
      <c r="AY773" s="249"/>
      <c r="AZ773" s="250"/>
      <c r="BA773" s="249"/>
      <c r="BB773" s="250"/>
      <c r="BC773" s="249"/>
      <c r="BD773" s="250"/>
      <c r="BE773" s="249"/>
      <c r="BF773" s="250"/>
      <c r="BG773" s="249"/>
      <c r="BH773" s="250"/>
      <c r="BI773" s="249"/>
      <c r="BJ773" s="250"/>
      <c r="BK773" s="249"/>
    </row>
    <row r="774" spans="1:63" s="301" customFormat="1" ht="21" hidden="1" customHeight="1" x14ac:dyDescent="0.2">
      <c r="A774" s="245" t="e">
        <f t="shared" si="348"/>
        <v>#VALUE!</v>
      </c>
      <c r="B774" s="246"/>
      <c r="C774" s="247" t="str">
        <f t="shared" ref="C774:C837" si="349">IF(B774="","",IF($L$4="Media aritmética",ROUND(AVERAGE(D774,F774,H774,J774,L774,N774,P774,R774,T774,V774,X774,Z774,AB774,AF774,AH774,AD774,AJ774,AL774,AN774,AP774,AR774),2),ROUND(_xlfn.STDEV.P(D774,F774,H774,J774,L774,N774,P774,R774,T774,V774,X774,Z774,AB774,AF774,AH774,AD774,AJ774,AL774,AN774,AP774,AR774),2)))</f>
        <v/>
      </c>
      <c r="D774" s="250" t="str">
        <f t="shared" ref="D774:D837" ca="1" si="350">IF($D$8="Habilitado",IF($B774="","",ROUND(VLOOKUP($B774,UNITARIO_1,17,FALSE),2)),"")</f>
        <v/>
      </c>
      <c r="E774" s="249" t="str">
        <f t="shared" si="345"/>
        <v/>
      </c>
      <c r="F774" s="250" t="str">
        <f t="shared" ref="F774:F837" si="351">IF($F$8="Habilitado",IF($B774="","",ROUND(VLOOKUP($B774,UNITARIO_2,17,FALSE),2)),"")</f>
        <v/>
      </c>
      <c r="G774" s="249" t="str">
        <f t="shared" si="346"/>
        <v/>
      </c>
      <c r="H774" s="250" t="str">
        <f t="shared" ref="H774:H837" si="352">IF($H$8="Habilitado",IF($B774="","",ROUND(VLOOKUP($B774,UNITARIO_3,17,FALSE),2)),"")</f>
        <v/>
      </c>
      <c r="I774" s="249" t="str">
        <f t="shared" si="347"/>
        <v/>
      </c>
      <c r="J774" s="250" t="str">
        <f t="shared" ref="J774:J837" ca="1" si="353">IF($J$8="Habilitado",IF($B774="","",ROUND(VLOOKUP($B774,UNITARIO_4,5,FALSE),2)),"")</f>
        <v/>
      </c>
      <c r="K774" s="249" t="str">
        <f t="shared" ref="K774:K837" si="354">IF($B774="","",IF(J774="","",IF($L$4="Media aritmética",(J774&lt;=$C774)*($H$5/$C$5)+(J774&gt;$C774)*0,IF(AND(ROUND(AVERAGE($D774,$F774,$H774,$J774,$L774,$N774,$P774,$R774,$T774,$V774,$X774,$Z774,$AB774,$AD774,$AF774,$AH774,$AJ774,AL774,AN774,AP774,AR774,AT774,AV774,AX774,AZ774,BB774,BD774,BF774,BH774,BJ774),2)-$C774/2&lt;=J774,(ROUND(AVERAGE($D774,$F774,$H774,$J774,$L774,$N774,$P774,$R774,$T774,$V774,$X774,$Z774,$AB774,$AD774,$AF774,$AH774,$AJ774,AL774,AN774,AP774,AR774,AT774,AV774,AX774,AZ774,BB774,BD774,BF774,BH774,BJ774),2)+$C774/2&gt;J774)),($H$5/$C$5),0))))</f>
        <v/>
      </c>
      <c r="L774" s="250" t="str">
        <f t="shared" ref="L774:L837" ca="1" si="355">IF($L$8="Habilitado",IF($B774="","",ROUND(VLOOKUP($B774,UNITARIO_5,5,FALSE),2)),"")</f>
        <v/>
      </c>
      <c r="M774" s="249" t="str">
        <f t="shared" ref="M774:M837" si="356">IF($B774="","",IF(L774="","",IF($L$4="Media aritmética",(L774&lt;=$C774)*($H$5/$C$5)+(L774&gt;$C774)*0,IF(AND(ROUND(AVERAGE($D774,$F774,$H774,$J774,$L774,$N774,$P774,$R774,$T774,$V774,$X774,$Z774,$AB774,$AD774,$AF774,$AH774,$AJ774,AL774,AN774,AP774,AR774,AT774,AV774,AX774,AZ774,BB774,BD774,BF774,BH774,BJ774),2)-$C774/2&lt;=L774,(ROUND(AVERAGE($D774,$F774,$H774,$J774,$L774,$N774,$P774,$R774,$T774,$V774,$X774,$Z774,$AB774,$AD774,$AF774,$AH774,$AJ774,AL774,AN774,AP774,AR774,AT774,AV774,AX774,AZ774,BB774,BD774,BF774,BH774,BJ774),2)+$C774/2&gt;L774)),($H$5/$C$5),0))))</f>
        <v/>
      </c>
      <c r="N774" s="250" t="str">
        <f t="shared" ref="N774:N837" ca="1" si="357">IF($N$8="Habilitado",IF($B774="","",ROUND(VLOOKUP($B774,UNITARIO_6,5,FALSE),2)),"")</f>
        <v/>
      </c>
      <c r="O774" s="249" t="str">
        <f t="shared" ref="O774:O837" si="358">IF($B774="","",IF(N774="","",IF($L$4="Media aritmética",(N774&lt;=$C774)*($H$5/$C$5)+(N774&gt;$C774)*0,IF(AND(ROUND(AVERAGE($D774,$F774,$H774,$J774,$L774,$N774,$P774,$R774,$T774,$V774,$X774,$Z774,$AB774,$AD774,$AF774,$AH774,$AJ774,AL774,AN774,AP774,AR774,AT774,AV774,AX774,AZ774,BB774,BD774,BF774,BH774,BJ774),2)-$C774/2&lt;=N774,(ROUND(AVERAGE($D774,$F774,$H774,$J774,$L774,$N774,$P774,$R774,$T774,$V774,$X774,$Z774,$AB774,$AD774,$AF774,$AH774,$AJ774,AL774,AN774,AP774,AR774,AT774,AV774,AX774,AZ774,BB774,BD774,BF774,BH774,BJ774),2)+$C774/2&gt;N774)),($H$5/$C$5),0))))</f>
        <v/>
      </c>
      <c r="P774" s="250" t="str">
        <f t="shared" ref="P774:P837" ca="1" si="359">IF($P$8="Habilitado",IF($B774="","",ROUND(VLOOKUP($B774,UNITARIO_7,5,FALSE),2)),"")</f>
        <v/>
      </c>
      <c r="Q774" s="249" t="str">
        <f t="shared" ref="Q774:Q837" si="360">IF($B774="","",IF(P774="","",IF($L$4="Media aritmética",(P774&lt;=$C774)*($H$5/$C$5)+(P774&gt;$C774)*0,IF(AND(ROUND(AVERAGE($D774,$F774,$H774,$J774,$L774,$N774,$P774,$R774,$T774,$V774,$X774,$Z774,$AB774,$AD774,$AF774,$AH774,$AJ774,AL774,AN774,AP774,AR774,AT774,AV774,AX774,AZ774,BB774,BD774,BF774,BH774,BJ774),2)-$C774/2&lt;=P774,(ROUND(AVERAGE($D774,$F774,$H774,$J774,$L774,$N774,$P774,$R774,$T774,$V774,$X774,$Z774,$AB774,$AD774,$AF774,$AH774,$AJ774,AL774,AN774,AP774,AR774,AT774,AV774,AX774,AZ774,BB774,BD774,BF774,BH774,BJ774),2)+$C774/2&gt;P774)),($H$5/$C$5),0))))</f>
        <v/>
      </c>
      <c r="R774" s="250" t="str">
        <f t="shared" ref="R774:R837" ca="1" si="361">IF($R$8="Habilitado",IF($B774="","",ROUND(VLOOKUP($B774,UNITARIO_8,5,FALSE),2)),"")</f>
        <v/>
      </c>
      <c r="S774" s="249" t="str">
        <f t="shared" ref="S774:S837" si="362">IF($B774="","",IF(R774="","",IF($L$4="Media aritmética",(R774&lt;=$C774)*($H$5/$C$5)+(R774&gt;$C774)*0,IF(AND(ROUND(AVERAGE($D774,$F774,$H774,$J774,$L774,$N774,$P774,$R774,$T774,$V774,$X774,$Z774,$AB774,$AD774,$AF774,$AH774,$AJ774,AL774,AN774,AP774,AR774,AT774,AV774,AX774,AZ774,BB774,BD774,BF774,BH774,BJ774),2)-$C774/2&lt;=R774,(ROUND(AVERAGE($D774,$F774,$H774,$J774,$L774,$N774,$P774,$R774,$T774,$V774,$X774,$Z774,$AB774,$AD774,$AF774,$AH774,$AJ774,AL774,AN774,AP774,AR774,AT774,AV774,AX774,AZ774,BB774,BD774,BF774,BH774,BJ774),2)+$C774/2&gt;R774)),($H$5/$C$5),0))))</f>
        <v/>
      </c>
      <c r="T774" s="250" t="str">
        <f t="shared" ref="T774:T837" ca="1" si="363">IF($T$8="Habilitado",IF($B774="","",ROUND(VLOOKUP($B774,UNITARIO_9,5,FALSE),2)),"")</f>
        <v/>
      </c>
      <c r="U774" s="249" t="str">
        <f t="shared" ref="U774:U837" si="364">IF($B774="","",IF(T774="","",IF($L$4="Media aritmética",(T774&lt;=$C774)*($H$5/$C$5)+(T774&gt;$C774)*0,IF(AND(ROUND(AVERAGE($D774,$F774,$H774,$J774,$L774,$N774,$P774,$R774,$T774,$V774,$X774,$Z774,$AB774,$AD774,$AF774,$AH774,$AJ774,AL774,AN774,AP774,AR774,AT774,AV774,AX774,AZ774,BB774,BD774,BF774,BH774,BJ774),2)-$C774/2&lt;=T774,(ROUND(AVERAGE($D774,$F774,$H774,$J774,$L774,$N774,$P774,$R774,$T774,$V774,$X774,$Z774,$AB774,$AD774,$AF774,$AH774,$AJ774,AL774,AN774,AP774,AR774,AT774,AV774,AX774,AZ774,BB774,BD774,BF774,BH774,BJ774),2)+$C774/2&gt;T774)),($H$5/$C$5),0))))</f>
        <v/>
      </c>
      <c r="V774" s="250" t="str">
        <f t="shared" ref="V774:V837" ca="1" si="365">IF($V$8="Habilitado",IF($B774="","",ROUND(VLOOKUP($B774,UNITARIO_10,5,FALSE),2)),"")</f>
        <v/>
      </c>
      <c r="W774" s="249" t="str">
        <f t="shared" ref="W774:W837" si="366">IF($B774="","",IF(V774="","",IF($L$4="Media aritmética",(V774&lt;=$C774)*($H$5/$C$5)+(V774&gt;$C774)*0,IF(AND(ROUND(AVERAGE($D774,$F774,$H774,$J774,$L774,$N774,$P774,$R774,$T774,$V774,$X774,$Z774,$AB774,$AD774,$AF774,$AH774,$AJ774,AL774,AN774,AP774,AR774,AT774,AV774,AX774,AZ774,BB774,BD774,BF774,BH774,BJ774),2)-$C774/2&lt;=V774,(ROUND(AVERAGE($D774,$F774,$H774,$J774,$L774,$N774,$P774,$R774,$T774,$V774,$X774,$Z774,$AB774,$AD774,$AF774,$AH774,$AJ774,AL774,AN774,AP774,AR774,AT774,AV774,AX774,AZ774,BB774,BD774,BF774,BH774,BJ774),2)+$C774/2&gt;V774)),($H$5/$C$5),0))))</f>
        <v/>
      </c>
      <c r="X774" s="250"/>
      <c r="Y774" s="249"/>
      <c r="Z774" s="250"/>
      <c r="AA774" s="249"/>
      <c r="AB774" s="250"/>
      <c r="AC774" s="249"/>
      <c r="AD774" s="250"/>
      <c r="AE774" s="249"/>
      <c r="AF774" s="250"/>
      <c r="AG774" s="249"/>
      <c r="AH774" s="250"/>
      <c r="AI774" s="249"/>
      <c r="AJ774" s="250"/>
      <c r="AK774" s="249"/>
      <c r="AL774" s="250"/>
      <c r="AM774" s="249"/>
      <c r="AN774" s="250"/>
      <c r="AO774" s="249"/>
      <c r="AP774" s="250"/>
      <c r="AQ774" s="249"/>
      <c r="AR774" s="250"/>
      <c r="AS774" s="249"/>
      <c r="AT774" s="250"/>
      <c r="AU774" s="249"/>
      <c r="AV774" s="250"/>
      <c r="AW774" s="249"/>
      <c r="AX774" s="250"/>
      <c r="AY774" s="249"/>
      <c r="AZ774" s="250"/>
      <c r="BA774" s="249"/>
      <c r="BB774" s="250"/>
      <c r="BC774" s="249"/>
      <c r="BD774" s="250"/>
      <c r="BE774" s="249"/>
      <c r="BF774" s="250"/>
      <c r="BG774" s="249"/>
      <c r="BH774" s="250"/>
      <c r="BI774" s="249"/>
      <c r="BJ774" s="250"/>
      <c r="BK774" s="249"/>
    </row>
    <row r="775" spans="1:63" s="301" customFormat="1" ht="21" hidden="1" customHeight="1" x14ac:dyDescent="0.2">
      <c r="A775" s="245" t="e">
        <f t="shared" si="348"/>
        <v>#VALUE!</v>
      </c>
      <c r="B775" s="246"/>
      <c r="C775" s="247" t="str">
        <f t="shared" si="349"/>
        <v/>
      </c>
      <c r="D775" s="250" t="str">
        <f t="shared" ca="1" si="350"/>
        <v/>
      </c>
      <c r="E775" s="249" t="str">
        <f t="shared" ref="E775:E838" si="367">IF($B775="","",IF(D775="","",IF($L$4="Media aritmética",(D775&lt;=$C775)*($H$5/$C$5)+(D775&gt;$C775)*0,IF(AND(ROUND(AVERAGE($D775,$F775,$H775),2)-$C775/2&lt;=D775,(ROUND(AVERAGE($D775,$F775,$H775),2)+$C775/2&gt;D775)),($H$5/$C$5),0))))</f>
        <v/>
      </c>
      <c r="F775" s="250" t="str">
        <f t="shared" si="351"/>
        <v/>
      </c>
      <c r="G775" s="249" t="str">
        <f t="shared" ref="G775:G838" si="368">IF($B775="","",IF(F775="","",IF($L$4="Media aritmética",(F775&lt;=$C775)*($H$5/$C$5)+(F775&gt;$C775)*0,IF(AND(ROUND(AVERAGE($D775,$F775,$H775),2)-$C775/2&lt;=F775,(ROUND(AVERAGE($D775,$F775,$H775),2)+$C775/2&gt;F775)),($H$5/$C$5),0))))</f>
        <v/>
      </c>
      <c r="H775" s="250" t="str">
        <f t="shared" si="352"/>
        <v/>
      </c>
      <c r="I775" s="249" t="str">
        <f t="shared" ref="I775:I838" si="369">IF($B775="","",IF(H775="","",IF($L$4="Media aritmética",(H775&lt;=$C775)*($H$5/$C$5)+(H775&gt;$C775)*0,IF(AND(ROUND(AVERAGE($D775,$F775,$H775),2)-$C775/2&lt;=H775,(ROUND(AVERAGE($D775,$F775,$H775),2)+$C775/2&gt;H775)),($H$5/$C$5),0))))</f>
        <v/>
      </c>
      <c r="J775" s="250" t="str">
        <f t="shared" ca="1" si="353"/>
        <v/>
      </c>
      <c r="K775" s="249" t="str">
        <f t="shared" si="354"/>
        <v/>
      </c>
      <c r="L775" s="250" t="str">
        <f t="shared" ca="1" si="355"/>
        <v/>
      </c>
      <c r="M775" s="249" t="str">
        <f t="shared" si="356"/>
        <v/>
      </c>
      <c r="N775" s="250" t="str">
        <f t="shared" ca="1" si="357"/>
        <v/>
      </c>
      <c r="O775" s="249" t="str">
        <f t="shared" si="358"/>
        <v/>
      </c>
      <c r="P775" s="250" t="str">
        <f t="shared" ca="1" si="359"/>
        <v/>
      </c>
      <c r="Q775" s="249" t="str">
        <f t="shared" si="360"/>
        <v/>
      </c>
      <c r="R775" s="250" t="str">
        <f t="shared" ca="1" si="361"/>
        <v/>
      </c>
      <c r="S775" s="249" t="str">
        <f t="shared" si="362"/>
        <v/>
      </c>
      <c r="T775" s="250" t="str">
        <f t="shared" ca="1" si="363"/>
        <v/>
      </c>
      <c r="U775" s="249" t="str">
        <f t="shared" si="364"/>
        <v/>
      </c>
      <c r="V775" s="250" t="str">
        <f t="shared" ca="1" si="365"/>
        <v/>
      </c>
      <c r="W775" s="249" t="str">
        <f t="shared" si="366"/>
        <v/>
      </c>
      <c r="X775" s="250"/>
      <c r="Y775" s="249"/>
      <c r="Z775" s="250"/>
      <c r="AA775" s="249"/>
      <c r="AB775" s="250"/>
      <c r="AC775" s="249"/>
      <c r="AD775" s="250"/>
      <c r="AE775" s="249"/>
      <c r="AF775" s="250"/>
      <c r="AG775" s="249"/>
      <c r="AH775" s="250"/>
      <c r="AI775" s="249"/>
      <c r="AJ775" s="250"/>
      <c r="AK775" s="249"/>
      <c r="AL775" s="250"/>
      <c r="AM775" s="249"/>
      <c r="AN775" s="250"/>
      <c r="AO775" s="249"/>
      <c r="AP775" s="250"/>
      <c r="AQ775" s="249"/>
      <c r="AR775" s="250"/>
      <c r="AS775" s="249"/>
      <c r="AT775" s="250"/>
      <c r="AU775" s="249"/>
      <c r="AV775" s="250"/>
      <c r="AW775" s="249"/>
      <c r="AX775" s="250"/>
      <c r="AY775" s="249"/>
      <c r="AZ775" s="250"/>
      <c r="BA775" s="249"/>
      <c r="BB775" s="250"/>
      <c r="BC775" s="249"/>
      <c r="BD775" s="250"/>
      <c r="BE775" s="249"/>
      <c r="BF775" s="250"/>
      <c r="BG775" s="249"/>
      <c r="BH775" s="250"/>
      <c r="BI775" s="249"/>
      <c r="BJ775" s="250"/>
      <c r="BK775" s="249"/>
    </row>
    <row r="776" spans="1:63" s="301" customFormat="1" ht="21" hidden="1" customHeight="1" x14ac:dyDescent="0.2">
      <c r="A776" s="245" t="e">
        <f t="shared" ref="A776:A839" si="370">+A775+1</f>
        <v>#VALUE!</v>
      </c>
      <c r="B776" s="246"/>
      <c r="C776" s="247" t="str">
        <f t="shared" si="349"/>
        <v/>
      </c>
      <c r="D776" s="250" t="str">
        <f t="shared" ca="1" si="350"/>
        <v/>
      </c>
      <c r="E776" s="249" t="str">
        <f t="shared" si="367"/>
        <v/>
      </c>
      <c r="F776" s="250" t="str">
        <f t="shared" si="351"/>
        <v/>
      </c>
      <c r="G776" s="249" t="str">
        <f t="shared" si="368"/>
        <v/>
      </c>
      <c r="H776" s="250" t="str">
        <f t="shared" si="352"/>
        <v/>
      </c>
      <c r="I776" s="249" t="str">
        <f t="shared" si="369"/>
        <v/>
      </c>
      <c r="J776" s="250" t="str">
        <f t="shared" ca="1" si="353"/>
        <v/>
      </c>
      <c r="K776" s="249" t="str">
        <f t="shared" si="354"/>
        <v/>
      </c>
      <c r="L776" s="250" t="str">
        <f t="shared" ca="1" si="355"/>
        <v/>
      </c>
      <c r="M776" s="249" t="str">
        <f t="shared" si="356"/>
        <v/>
      </c>
      <c r="N776" s="250" t="str">
        <f t="shared" ca="1" si="357"/>
        <v/>
      </c>
      <c r="O776" s="249" t="str">
        <f t="shared" si="358"/>
        <v/>
      </c>
      <c r="P776" s="250" t="str">
        <f t="shared" ca="1" si="359"/>
        <v/>
      </c>
      <c r="Q776" s="249" t="str">
        <f t="shared" si="360"/>
        <v/>
      </c>
      <c r="R776" s="250" t="str">
        <f t="shared" ca="1" si="361"/>
        <v/>
      </c>
      <c r="S776" s="249" t="str">
        <f t="shared" si="362"/>
        <v/>
      </c>
      <c r="T776" s="250" t="str">
        <f t="shared" ca="1" si="363"/>
        <v/>
      </c>
      <c r="U776" s="249" t="str">
        <f t="shared" si="364"/>
        <v/>
      </c>
      <c r="V776" s="250" t="str">
        <f t="shared" ca="1" si="365"/>
        <v/>
      </c>
      <c r="W776" s="249" t="str">
        <f t="shared" si="366"/>
        <v/>
      </c>
      <c r="X776" s="250"/>
      <c r="Y776" s="249"/>
      <c r="Z776" s="250"/>
      <c r="AA776" s="249"/>
      <c r="AB776" s="250"/>
      <c r="AC776" s="249"/>
      <c r="AD776" s="250"/>
      <c r="AE776" s="249"/>
      <c r="AF776" s="250"/>
      <c r="AG776" s="249"/>
      <c r="AH776" s="250"/>
      <c r="AI776" s="249"/>
      <c r="AJ776" s="250"/>
      <c r="AK776" s="249"/>
      <c r="AL776" s="250"/>
      <c r="AM776" s="249"/>
      <c r="AN776" s="250"/>
      <c r="AO776" s="249"/>
      <c r="AP776" s="250"/>
      <c r="AQ776" s="249"/>
      <c r="AR776" s="250"/>
      <c r="AS776" s="249"/>
      <c r="AT776" s="250"/>
      <c r="AU776" s="249"/>
      <c r="AV776" s="250"/>
      <c r="AW776" s="249"/>
      <c r="AX776" s="250"/>
      <c r="AY776" s="249"/>
      <c r="AZ776" s="250"/>
      <c r="BA776" s="249"/>
      <c r="BB776" s="250"/>
      <c r="BC776" s="249"/>
      <c r="BD776" s="250"/>
      <c r="BE776" s="249"/>
      <c r="BF776" s="250"/>
      <c r="BG776" s="249"/>
      <c r="BH776" s="250"/>
      <c r="BI776" s="249"/>
      <c r="BJ776" s="250"/>
      <c r="BK776" s="249"/>
    </row>
    <row r="777" spans="1:63" s="301" customFormat="1" ht="21" hidden="1" customHeight="1" x14ac:dyDescent="0.2">
      <c r="A777" s="245" t="e">
        <f t="shared" si="370"/>
        <v>#VALUE!</v>
      </c>
      <c r="B777" s="246"/>
      <c r="C777" s="247" t="str">
        <f t="shared" si="349"/>
        <v/>
      </c>
      <c r="D777" s="250" t="str">
        <f t="shared" ca="1" si="350"/>
        <v/>
      </c>
      <c r="E777" s="249" t="str">
        <f t="shared" si="367"/>
        <v/>
      </c>
      <c r="F777" s="250" t="str">
        <f t="shared" si="351"/>
        <v/>
      </c>
      <c r="G777" s="249" t="str">
        <f t="shared" si="368"/>
        <v/>
      </c>
      <c r="H777" s="250" t="str">
        <f t="shared" si="352"/>
        <v/>
      </c>
      <c r="I777" s="249" t="str">
        <f t="shared" si="369"/>
        <v/>
      </c>
      <c r="J777" s="250" t="str">
        <f t="shared" ca="1" si="353"/>
        <v/>
      </c>
      <c r="K777" s="249" t="str">
        <f t="shared" si="354"/>
        <v/>
      </c>
      <c r="L777" s="250" t="str">
        <f t="shared" ca="1" si="355"/>
        <v/>
      </c>
      <c r="M777" s="249" t="str">
        <f t="shared" si="356"/>
        <v/>
      </c>
      <c r="N777" s="250" t="str">
        <f t="shared" ca="1" si="357"/>
        <v/>
      </c>
      <c r="O777" s="249" t="str">
        <f t="shared" si="358"/>
        <v/>
      </c>
      <c r="P777" s="250" t="str">
        <f t="shared" ca="1" si="359"/>
        <v/>
      </c>
      <c r="Q777" s="249" t="str">
        <f t="shared" si="360"/>
        <v/>
      </c>
      <c r="R777" s="250" t="str">
        <f t="shared" ca="1" si="361"/>
        <v/>
      </c>
      <c r="S777" s="249" t="str">
        <f t="shared" si="362"/>
        <v/>
      </c>
      <c r="T777" s="250" t="str">
        <f t="shared" ca="1" si="363"/>
        <v/>
      </c>
      <c r="U777" s="249" t="str">
        <f t="shared" si="364"/>
        <v/>
      </c>
      <c r="V777" s="250" t="str">
        <f t="shared" ca="1" si="365"/>
        <v/>
      </c>
      <c r="W777" s="249" t="str">
        <f t="shared" si="366"/>
        <v/>
      </c>
      <c r="X777" s="250"/>
      <c r="Y777" s="249"/>
      <c r="Z777" s="250"/>
      <c r="AA777" s="249"/>
      <c r="AB777" s="250"/>
      <c r="AC777" s="249"/>
      <c r="AD777" s="250"/>
      <c r="AE777" s="249"/>
      <c r="AF777" s="250"/>
      <c r="AG777" s="249"/>
      <c r="AH777" s="250"/>
      <c r="AI777" s="249"/>
      <c r="AJ777" s="250"/>
      <c r="AK777" s="249"/>
      <c r="AL777" s="250"/>
      <c r="AM777" s="249"/>
      <c r="AN777" s="250"/>
      <c r="AO777" s="249"/>
      <c r="AP777" s="250"/>
      <c r="AQ777" s="249"/>
      <c r="AR777" s="250"/>
      <c r="AS777" s="249"/>
      <c r="AT777" s="250"/>
      <c r="AU777" s="249"/>
      <c r="AV777" s="250"/>
      <c r="AW777" s="249"/>
      <c r="AX777" s="250"/>
      <c r="AY777" s="249"/>
      <c r="AZ777" s="250"/>
      <c r="BA777" s="249"/>
      <c r="BB777" s="250"/>
      <c r="BC777" s="249"/>
      <c r="BD777" s="250"/>
      <c r="BE777" s="249"/>
      <c r="BF777" s="250"/>
      <c r="BG777" s="249"/>
      <c r="BH777" s="250"/>
      <c r="BI777" s="249"/>
      <c r="BJ777" s="250"/>
      <c r="BK777" s="249"/>
    </row>
    <row r="778" spans="1:63" s="301" customFormat="1" ht="21" hidden="1" customHeight="1" x14ac:dyDescent="0.2">
      <c r="A778" s="245" t="e">
        <f t="shared" si="370"/>
        <v>#VALUE!</v>
      </c>
      <c r="B778" s="246"/>
      <c r="C778" s="247" t="str">
        <f t="shared" si="349"/>
        <v/>
      </c>
      <c r="D778" s="250" t="str">
        <f t="shared" ca="1" si="350"/>
        <v/>
      </c>
      <c r="E778" s="249" t="str">
        <f t="shared" si="367"/>
        <v/>
      </c>
      <c r="F778" s="250" t="str">
        <f t="shared" si="351"/>
        <v/>
      </c>
      <c r="G778" s="249" t="str">
        <f t="shared" si="368"/>
        <v/>
      </c>
      <c r="H778" s="250" t="str">
        <f t="shared" si="352"/>
        <v/>
      </c>
      <c r="I778" s="249" t="str">
        <f t="shared" si="369"/>
        <v/>
      </c>
      <c r="J778" s="250" t="str">
        <f t="shared" ca="1" si="353"/>
        <v/>
      </c>
      <c r="K778" s="249" t="str">
        <f t="shared" si="354"/>
        <v/>
      </c>
      <c r="L778" s="250" t="str">
        <f t="shared" ca="1" si="355"/>
        <v/>
      </c>
      <c r="M778" s="249" t="str">
        <f t="shared" si="356"/>
        <v/>
      </c>
      <c r="N778" s="250" t="str">
        <f t="shared" ca="1" si="357"/>
        <v/>
      </c>
      <c r="O778" s="249" t="str">
        <f t="shared" si="358"/>
        <v/>
      </c>
      <c r="P778" s="250" t="str">
        <f t="shared" ca="1" si="359"/>
        <v/>
      </c>
      <c r="Q778" s="249" t="str">
        <f t="shared" si="360"/>
        <v/>
      </c>
      <c r="R778" s="250" t="str">
        <f t="shared" ca="1" si="361"/>
        <v/>
      </c>
      <c r="S778" s="249" t="str">
        <f t="shared" si="362"/>
        <v/>
      </c>
      <c r="T778" s="250" t="str">
        <f t="shared" ca="1" si="363"/>
        <v/>
      </c>
      <c r="U778" s="249" t="str">
        <f t="shared" si="364"/>
        <v/>
      </c>
      <c r="V778" s="250" t="str">
        <f t="shared" ca="1" si="365"/>
        <v/>
      </c>
      <c r="W778" s="249" t="str">
        <f t="shared" si="366"/>
        <v/>
      </c>
      <c r="X778" s="250"/>
      <c r="Y778" s="249"/>
      <c r="Z778" s="250"/>
      <c r="AA778" s="249"/>
      <c r="AB778" s="250"/>
      <c r="AC778" s="249"/>
      <c r="AD778" s="250"/>
      <c r="AE778" s="249"/>
      <c r="AF778" s="250"/>
      <c r="AG778" s="249"/>
      <c r="AH778" s="250"/>
      <c r="AI778" s="249"/>
      <c r="AJ778" s="250"/>
      <c r="AK778" s="249"/>
      <c r="AL778" s="250"/>
      <c r="AM778" s="249"/>
      <c r="AN778" s="250"/>
      <c r="AO778" s="249"/>
      <c r="AP778" s="250"/>
      <c r="AQ778" s="249"/>
      <c r="AR778" s="250"/>
      <c r="AS778" s="249"/>
      <c r="AT778" s="250"/>
      <c r="AU778" s="249"/>
      <c r="AV778" s="250"/>
      <c r="AW778" s="249"/>
      <c r="AX778" s="250"/>
      <c r="AY778" s="249"/>
      <c r="AZ778" s="250"/>
      <c r="BA778" s="249"/>
      <c r="BB778" s="250"/>
      <c r="BC778" s="249"/>
      <c r="BD778" s="250"/>
      <c r="BE778" s="249"/>
      <c r="BF778" s="250"/>
      <c r="BG778" s="249"/>
      <c r="BH778" s="250"/>
      <c r="BI778" s="249"/>
      <c r="BJ778" s="250"/>
      <c r="BK778" s="249"/>
    </row>
    <row r="779" spans="1:63" s="301" customFormat="1" ht="21" hidden="1" customHeight="1" x14ac:dyDescent="0.2">
      <c r="A779" s="245" t="e">
        <f t="shared" si="370"/>
        <v>#VALUE!</v>
      </c>
      <c r="B779" s="246"/>
      <c r="C779" s="247" t="str">
        <f t="shared" si="349"/>
        <v/>
      </c>
      <c r="D779" s="250" t="str">
        <f t="shared" ca="1" si="350"/>
        <v/>
      </c>
      <c r="E779" s="249" t="str">
        <f t="shared" si="367"/>
        <v/>
      </c>
      <c r="F779" s="250" t="str">
        <f t="shared" si="351"/>
        <v/>
      </c>
      <c r="G779" s="249" t="str">
        <f t="shared" si="368"/>
        <v/>
      </c>
      <c r="H779" s="250" t="str">
        <f t="shared" si="352"/>
        <v/>
      </c>
      <c r="I779" s="249" t="str">
        <f t="shared" si="369"/>
        <v/>
      </c>
      <c r="J779" s="250" t="str">
        <f t="shared" ca="1" si="353"/>
        <v/>
      </c>
      <c r="K779" s="249" t="str">
        <f t="shared" si="354"/>
        <v/>
      </c>
      <c r="L779" s="250" t="str">
        <f t="shared" ca="1" si="355"/>
        <v/>
      </c>
      <c r="M779" s="249" t="str">
        <f t="shared" si="356"/>
        <v/>
      </c>
      <c r="N779" s="250" t="str">
        <f t="shared" ca="1" si="357"/>
        <v/>
      </c>
      <c r="O779" s="249" t="str">
        <f t="shared" si="358"/>
        <v/>
      </c>
      <c r="P779" s="250" t="str">
        <f t="shared" ca="1" si="359"/>
        <v/>
      </c>
      <c r="Q779" s="249" t="str">
        <f t="shared" si="360"/>
        <v/>
      </c>
      <c r="R779" s="250" t="str">
        <f t="shared" ca="1" si="361"/>
        <v/>
      </c>
      <c r="S779" s="249" t="str">
        <f t="shared" si="362"/>
        <v/>
      </c>
      <c r="T779" s="250" t="str">
        <f t="shared" ca="1" si="363"/>
        <v/>
      </c>
      <c r="U779" s="249" t="str">
        <f t="shared" si="364"/>
        <v/>
      </c>
      <c r="V779" s="250" t="str">
        <f t="shared" ca="1" si="365"/>
        <v/>
      </c>
      <c r="W779" s="249" t="str">
        <f t="shared" si="366"/>
        <v/>
      </c>
      <c r="X779" s="250"/>
      <c r="Y779" s="249"/>
      <c r="Z779" s="250"/>
      <c r="AA779" s="249"/>
      <c r="AB779" s="250"/>
      <c r="AC779" s="249"/>
      <c r="AD779" s="250"/>
      <c r="AE779" s="249"/>
      <c r="AF779" s="250"/>
      <c r="AG779" s="249"/>
      <c r="AH779" s="250"/>
      <c r="AI779" s="249"/>
      <c r="AJ779" s="250"/>
      <c r="AK779" s="249"/>
      <c r="AL779" s="250"/>
      <c r="AM779" s="249"/>
      <c r="AN779" s="250"/>
      <c r="AO779" s="249"/>
      <c r="AP779" s="250"/>
      <c r="AQ779" s="249"/>
      <c r="AR779" s="250"/>
      <c r="AS779" s="249"/>
      <c r="AT779" s="250"/>
      <c r="AU779" s="249"/>
      <c r="AV779" s="250"/>
      <c r="AW779" s="249"/>
      <c r="AX779" s="250"/>
      <c r="AY779" s="249"/>
      <c r="AZ779" s="250"/>
      <c r="BA779" s="249"/>
      <c r="BB779" s="250"/>
      <c r="BC779" s="249"/>
      <c r="BD779" s="250"/>
      <c r="BE779" s="249"/>
      <c r="BF779" s="250"/>
      <c r="BG779" s="249"/>
      <c r="BH779" s="250"/>
      <c r="BI779" s="249"/>
      <c r="BJ779" s="250"/>
      <c r="BK779" s="249"/>
    </row>
    <row r="780" spans="1:63" s="301" customFormat="1" ht="21" hidden="1" customHeight="1" x14ac:dyDescent="0.2">
      <c r="A780" s="245" t="e">
        <f t="shared" si="370"/>
        <v>#VALUE!</v>
      </c>
      <c r="B780" s="246"/>
      <c r="C780" s="247" t="str">
        <f t="shared" si="349"/>
        <v/>
      </c>
      <c r="D780" s="250" t="str">
        <f t="shared" ca="1" si="350"/>
        <v/>
      </c>
      <c r="E780" s="249" t="str">
        <f t="shared" si="367"/>
        <v/>
      </c>
      <c r="F780" s="250" t="str">
        <f t="shared" si="351"/>
        <v/>
      </c>
      <c r="G780" s="249" t="str">
        <f t="shared" si="368"/>
        <v/>
      </c>
      <c r="H780" s="250" t="str">
        <f t="shared" si="352"/>
        <v/>
      </c>
      <c r="I780" s="249" t="str">
        <f t="shared" si="369"/>
        <v/>
      </c>
      <c r="J780" s="250" t="str">
        <f t="shared" ca="1" si="353"/>
        <v/>
      </c>
      <c r="K780" s="249" t="str">
        <f t="shared" si="354"/>
        <v/>
      </c>
      <c r="L780" s="250" t="str">
        <f t="shared" ca="1" si="355"/>
        <v/>
      </c>
      <c r="M780" s="249" t="str">
        <f t="shared" si="356"/>
        <v/>
      </c>
      <c r="N780" s="250" t="str">
        <f t="shared" ca="1" si="357"/>
        <v/>
      </c>
      <c r="O780" s="249" t="str">
        <f t="shared" si="358"/>
        <v/>
      </c>
      <c r="P780" s="250" t="str">
        <f t="shared" ca="1" si="359"/>
        <v/>
      </c>
      <c r="Q780" s="249" t="str">
        <f t="shared" si="360"/>
        <v/>
      </c>
      <c r="R780" s="250" t="str">
        <f t="shared" ca="1" si="361"/>
        <v/>
      </c>
      <c r="S780" s="249" t="str">
        <f t="shared" si="362"/>
        <v/>
      </c>
      <c r="T780" s="250" t="str">
        <f t="shared" ca="1" si="363"/>
        <v/>
      </c>
      <c r="U780" s="249" t="str">
        <f t="shared" si="364"/>
        <v/>
      </c>
      <c r="V780" s="250" t="str">
        <f t="shared" ca="1" si="365"/>
        <v/>
      </c>
      <c r="W780" s="249" t="str">
        <f t="shared" si="366"/>
        <v/>
      </c>
      <c r="X780" s="250"/>
      <c r="Y780" s="249"/>
      <c r="Z780" s="250"/>
      <c r="AA780" s="249"/>
      <c r="AB780" s="250"/>
      <c r="AC780" s="249"/>
      <c r="AD780" s="250"/>
      <c r="AE780" s="249"/>
      <c r="AF780" s="250"/>
      <c r="AG780" s="249"/>
      <c r="AH780" s="250"/>
      <c r="AI780" s="249"/>
      <c r="AJ780" s="250"/>
      <c r="AK780" s="249"/>
      <c r="AL780" s="250"/>
      <c r="AM780" s="249"/>
      <c r="AN780" s="250"/>
      <c r="AO780" s="249"/>
      <c r="AP780" s="250"/>
      <c r="AQ780" s="249"/>
      <c r="AR780" s="250"/>
      <c r="AS780" s="249"/>
      <c r="AT780" s="250"/>
      <c r="AU780" s="249"/>
      <c r="AV780" s="250"/>
      <c r="AW780" s="249"/>
      <c r="AX780" s="250"/>
      <c r="AY780" s="249"/>
      <c r="AZ780" s="250"/>
      <c r="BA780" s="249"/>
      <c r="BB780" s="250"/>
      <c r="BC780" s="249"/>
      <c r="BD780" s="250"/>
      <c r="BE780" s="249"/>
      <c r="BF780" s="250"/>
      <c r="BG780" s="249"/>
      <c r="BH780" s="250"/>
      <c r="BI780" s="249"/>
      <c r="BJ780" s="250"/>
      <c r="BK780" s="249"/>
    </row>
    <row r="781" spans="1:63" s="301" customFormat="1" ht="21" hidden="1" customHeight="1" x14ac:dyDescent="0.2">
      <c r="A781" s="245" t="e">
        <f t="shared" si="370"/>
        <v>#VALUE!</v>
      </c>
      <c r="B781" s="246"/>
      <c r="C781" s="247" t="str">
        <f t="shared" si="349"/>
        <v/>
      </c>
      <c r="D781" s="250" t="str">
        <f t="shared" ca="1" si="350"/>
        <v/>
      </c>
      <c r="E781" s="249" t="str">
        <f t="shared" si="367"/>
        <v/>
      </c>
      <c r="F781" s="250" t="str">
        <f t="shared" si="351"/>
        <v/>
      </c>
      <c r="G781" s="249" t="str">
        <f t="shared" si="368"/>
        <v/>
      </c>
      <c r="H781" s="250" t="str">
        <f t="shared" si="352"/>
        <v/>
      </c>
      <c r="I781" s="249" t="str">
        <f t="shared" si="369"/>
        <v/>
      </c>
      <c r="J781" s="250" t="str">
        <f t="shared" ca="1" si="353"/>
        <v/>
      </c>
      <c r="K781" s="249" t="str">
        <f t="shared" si="354"/>
        <v/>
      </c>
      <c r="L781" s="250" t="str">
        <f t="shared" ca="1" si="355"/>
        <v/>
      </c>
      <c r="M781" s="249" t="str">
        <f t="shared" si="356"/>
        <v/>
      </c>
      <c r="N781" s="250" t="str">
        <f t="shared" ca="1" si="357"/>
        <v/>
      </c>
      <c r="O781" s="249" t="str">
        <f t="shared" si="358"/>
        <v/>
      </c>
      <c r="P781" s="250" t="str">
        <f t="shared" ca="1" si="359"/>
        <v/>
      </c>
      <c r="Q781" s="249" t="str">
        <f t="shared" si="360"/>
        <v/>
      </c>
      <c r="R781" s="250" t="str">
        <f t="shared" ca="1" si="361"/>
        <v/>
      </c>
      <c r="S781" s="249" t="str">
        <f t="shared" si="362"/>
        <v/>
      </c>
      <c r="T781" s="250" t="str">
        <f t="shared" ca="1" si="363"/>
        <v/>
      </c>
      <c r="U781" s="249" t="str">
        <f t="shared" si="364"/>
        <v/>
      </c>
      <c r="V781" s="250" t="str">
        <f t="shared" ca="1" si="365"/>
        <v/>
      </c>
      <c r="W781" s="249" t="str">
        <f t="shared" si="366"/>
        <v/>
      </c>
      <c r="X781" s="250"/>
      <c r="Y781" s="249"/>
      <c r="Z781" s="250"/>
      <c r="AA781" s="249"/>
      <c r="AB781" s="250"/>
      <c r="AC781" s="249"/>
      <c r="AD781" s="250"/>
      <c r="AE781" s="249"/>
      <c r="AF781" s="250"/>
      <c r="AG781" s="249"/>
      <c r="AH781" s="250"/>
      <c r="AI781" s="249"/>
      <c r="AJ781" s="250"/>
      <c r="AK781" s="249"/>
      <c r="AL781" s="250"/>
      <c r="AM781" s="249"/>
      <c r="AN781" s="250"/>
      <c r="AO781" s="249"/>
      <c r="AP781" s="250"/>
      <c r="AQ781" s="249"/>
      <c r="AR781" s="250"/>
      <c r="AS781" s="249"/>
      <c r="AT781" s="250"/>
      <c r="AU781" s="249"/>
      <c r="AV781" s="250"/>
      <c r="AW781" s="249"/>
      <c r="AX781" s="250"/>
      <c r="AY781" s="249"/>
      <c r="AZ781" s="250"/>
      <c r="BA781" s="249"/>
      <c r="BB781" s="250"/>
      <c r="BC781" s="249"/>
      <c r="BD781" s="250"/>
      <c r="BE781" s="249"/>
      <c r="BF781" s="250"/>
      <c r="BG781" s="249"/>
      <c r="BH781" s="250"/>
      <c r="BI781" s="249"/>
      <c r="BJ781" s="250"/>
      <c r="BK781" s="249"/>
    </row>
    <row r="782" spans="1:63" s="301" customFormat="1" ht="21" hidden="1" customHeight="1" x14ac:dyDescent="0.2">
      <c r="A782" s="245" t="e">
        <f t="shared" si="370"/>
        <v>#VALUE!</v>
      </c>
      <c r="B782" s="246"/>
      <c r="C782" s="247" t="str">
        <f t="shared" si="349"/>
        <v/>
      </c>
      <c r="D782" s="250" t="str">
        <f t="shared" ca="1" si="350"/>
        <v/>
      </c>
      <c r="E782" s="249" t="str">
        <f t="shared" si="367"/>
        <v/>
      </c>
      <c r="F782" s="250" t="str">
        <f t="shared" si="351"/>
        <v/>
      </c>
      <c r="G782" s="249" t="str">
        <f t="shared" si="368"/>
        <v/>
      </c>
      <c r="H782" s="250" t="str">
        <f t="shared" si="352"/>
        <v/>
      </c>
      <c r="I782" s="249" t="str">
        <f t="shared" si="369"/>
        <v/>
      </c>
      <c r="J782" s="250" t="str">
        <f t="shared" ca="1" si="353"/>
        <v/>
      </c>
      <c r="K782" s="249" t="str">
        <f t="shared" si="354"/>
        <v/>
      </c>
      <c r="L782" s="250" t="str">
        <f t="shared" ca="1" si="355"/>
        <v/>
      </c>
      <c r="M782" s="249" t="str">
        <f t="shared" si="356"/>
        <v/>
      </c>
      <c r="N782" s="250" t="str">
        <f t="shared" ca="1" si="357"/>
        <v/>
      </c>
      <c r="O782" s="249" t="str">
        <f t="shared" si="358"/>
        <v/>
      </c>
      <c r="P782" s="250" t="str">
        <f t="shared" ca="1" si="359"/>
        <v/>
      </c>
      <c r="Q782" s="249" t="str">
        <f t="shared" si="360"/>
        <v/>
      </c>
      <c r="R782" s="250" t="str">
        <f t="shared" ca="1" si="361"/>
        <v/>
      </c>
      <c r="S782" s="249" t="str">
        <f t="shared" si="362"/>
        <v/>
      </c>
      <c r="T782" s="250" t="str">
        <f t="shared" ca="1" si="363"/>
        <v/>
      </c>
      <c r="U782" s="249" t="str">
        <f t="shared" si="364"/>
        <v/>
      </c>
      <c r="V782" s="250" t="str">
        <f t="shared" ca="1" si="365"/>
        <v/>
      </c>
      <c r="W782" s="249" t="str">
        <f t="shared" si="366"/>
        <v/>
      </c>
      <c r="X782" s="250"/>
      <c r="Y782" s="249"/>
      <c r="Z782" s="250"/>
      <c r="AA782" s="249"/>
      <c r="AB782" s="250"/>
      <c r="AC782" s="249"/>
      <c r="AD782" s="250"/>
      <c r="AE782" s="249"/>
      <c r="AF782" s="250"/>
      <c r="AG782" s="249"/>
      <c r="AH782" s="250"/>
      <c r="AI782" s="249"/>
      <c r="AJ782" s="250"/>
      <c r="AK782" s="249"/>
      <c r="AL782" s="250"/>
      <c r="AM782" s="249"/>
      <c r="AN782" s="250"/>
      <c r="AO782" s="249"/>
      <c r="AP782" s="250"/>
      <c r="AQ782" s="249"/>
      <c r="AR782" s="250"/>
      <c r="AS782" s="249"/>
      <c r="AT782" s="250"/>
      <c r="AU782" s="249"/>
      <c r="AV782" s="250"/>
      <c r="AW782" s="249"/>
      <c r="AX782" s="250"/>
      <c r="AY782" s="249"/>
      <c r="AZ782" s="250"/>
      <c r="BA782" s="249"/>
      <c r="BB782" s="250"/>
      <c r="BC782" s="249"/>
      <c r="BD782" s="250"/>
      <c r="BE782" s="249"/>
      <c r="BF782" s="250"/>
      <c r="BG782" s="249"/>
      <c r="BH782" s="250"/>
      <c r="BI782" s="249"/>
      <c r="BJ782" s="250"/>
      <c r="BK782" s="249"/>
    </row>
    <row r="783" spans="1:63" s="301" customFormat="1" ht="21" hidden="1" customHeight="1" x14ac:dyDescent="0.2">
      <c r="A783" s="245" t="e">
        <f t="shared" si="370"/>
        <v>#VALUE!</v>
      </c>
      <c r="B783" s="246"/>
      <c r="C783" s="247" t="str">
        <f t="shared" si="349"/>
        <v/>
      </c>
      <c r="D783" s="250" t="str">
        <f t="shared" ca="1" si="350"/>
        <v/>
      </c>
      <c r="E783" s="249" t="str">
        <f t="shared" si="367"/>
        <v/>
      </c>
      <c r="F783" s="250" t="str">
        <f t="shared" si="351"/>
        <v/>
      </c>
      <c r="G783" s="249" t="str">
        <f t="shared" si="368"/>
        <v/>
      </c>
      <c r="H783" s="250" t="str">
        <f t="shared" si="352"/>
        <v/>
      </c>
      <c r="I783" s="249" t="str">
        <f t="shared" si="369"/>
        <v/>
      </c>
      <c r="J783" s="250" t="str">
        <f t="shared" ca="1" si="353"/>
        <v/>
      </c>
      <c r="K783" s="249" t="str">
        <f t="shared" si="354"/>
        <v/>
      </c>
      <c r="L783" s="250" t="str">
        <f t="shared" ca="1" si="355"/>
        <v/>
      </c>
      <c r="M783" s="249" t="str">
        <f t="shared" si="356"/>
        <v/>
      </c>
      <c r="N783" s="250" t="str">
        <f t="shared" ca="1" si="357"/>
        <v/>
      </c>
      <c r="O783" s="249" t="str">
        <f t="shared" si="358"/>
        <v/>
      </c>
      <c r="P783" s="250" t="str">
        <f t="shared" ca="1" si="359"/>
        <v/>
      </c>
      <c r="Q783" s="249" t="str">
        <f t="shared" si="360"/>
        <v/>
      </c>
      <c r="R783" s="250" t="str">
        <f t="shared" ca="1" si="361"/>
        <v/>
      </c>
      <c r="S783" s="249" t="str">
        <f t="shared" si="362"/>
        <v/>
      </c>
      <c r="T783" s="250" t="str">
        <f t="shared" ca="1" si="363"/>
        <v/>
      </c>
      <c r="U783" s="249" t="str">
        <f t="shared" si="364"/>
        <v/>
      </c>
      <c r="V783" s="250" t="str">
        <f t="shared" ca="1" si="365"/>
        <v/>
      </c>
      <c r="W783" s="249" t="str">
        <f t="shared" si="366"/>
        <v/>
      </c>
      <c r="X783" s="250"/>
      <c r="Y783" s="249"/>
      <c r="Z783" s="250"/>
      <c r="AA783" s="249"/>
      <c r="AB783" s="250"/>
      <c r="AC783" s="249"/>
      <c r="AD783" s="250"/>
      <c r="AE783" s="249"/>
      <c r="AF783" s="250"/>
      <c r="AG783" s="249"/>
      <c r="AH783" s="250"/>
      <c r="AI783" s="249"/>
      <c r="AJ783" s="250"/>
      <c r="AK783" s="249"/>
      <c r="AL783" s="250"/>
      <c r="AM783" s="249"/>
      <c r="AN783" s="250"/>
      <c r="AO783" s="249"/>
      <c r="AP783" s="250"/>
      <c r="AQ783" s="249"/>
      <c r="AR783" s="250"/>
      <c r="AS783" s="249"/>
      <c r="AT783" s="250"/>
      <c r="AU783" s="249"/>
      <c r="AV783" s="250"/>
      <c r="AW783" s="249"/>
      <c r="AX783" s="250"/>
      <c r="AY783" s="249"/>
      <c r="AZ783" s="250"/>
      <c r="BA783" s="249"/>
      <c r="BB783" s="250"/>
      <c r="BC783" s="249"/>
      <c r="BD783" s="250"/>
      <c r="BE783" s="249"/>
      <c r="BF783" s="250"/>
      <c r="BG783" s="249"/>
      <c r="BH783" s="250"/>
      <c r="BI783" s="249"/>
      <c r="BJ783" s="250"/>
      <c r="BK783" s="249"/>
    </row>
    <row r="784" spans="1:63" s="301" customFormat="1" ht="21" hidden="1" customHeight="1" x14ac:dyDescent="0.2">
      <c r="A784" s="245" t="e">
        <f t="shared" si="370"/>
        <v>#VALUE!</v>
      </c>
      <c r="B784" s="246"/>
      <c r="C784" s="247" t="str">
        <f t="shared" si="349"/>
        <v/>
      </c>
      <c r="D784" s="250" t="str">
        <f t="shared" ca="1" si="350"/>
        <v/>
      </c>
      <c r="E784" s="249" t="str">
        <f t="shared" si="367"/>
        <v/>
      </c>
      <c r="F784" s="250" t="str">
        <f t="shared" si="351"/>
        <v/>
      </c>
      <c r="G784" s="249" t="str">
        <f t="shared" si="368"/>
        <v/>
      </c>
      <c r="H784" s="250" t="str">
        <f t="shared" si="352"/>
        <v/>
      </c>
      <c r="I784" s="249" t="str">
        <f t="shared" si="369"/>
        <v/>
      </c>
      <c r="J784" s="250" t="str">
        <f t="shared" ca="1" si="353"/>
        <v/>
      </c>
      <c r="K784" s="249" t="str">
        <f t="shared" si="354"/>
        <v/>
      </c>
      <c r="L784" s="250" t="str">
        <f t="shared" ca="1" si="355"/>
        <v/>
      </c>
      <c r="M784" s="249" t="str">
        <f t="shared" si="356"/>
        <v/>
      </c>
      <c r="N784" s="250" t="str">
        <f t="shared" ca="1" si="357"/>
        <v/>
      </c>
      <c r="O784" s="249" t="str">
        <f t="shared" si="358"/>
        <v/>
      </c>
      <c r="P784" s="250" t="str">
        <f t="shared" ca="1" si="359"/>
        <v/>
      </c>
      <c r="Q784" s="249" t="str">
        <f t="shared" si="360"/>
        <v/>
      </c>
      <c r="R784" s="250" t="str">
        <f t="shared" ca="1" si="361"/>
        <v/>
      </c>
      <c r="S784" s="249" t="str">
        <f t="shared" si="362"/>
        <v/>
      </c>
      <c r="T784" s="250" t="str">
        <f t="shared" ca="1" si="363"/>
        <v/>
      </c>
      <c r="U784" s="249" t="str">
        <f t="shared" si="364"/>
        <v/>
      </c>
      <c r="V784" s="250" t="str">
        <f t="shared" ca="1" si="365"/>
        <v/>
      </c>
      <c r="W784" s="249" t="str">
        <f t="shared" si="366"/>
        <v/>
      </c>
      <c r="X784" s="250"/>
      <c r="Y784" s="249"/>
      <c r="Z784" s="250"/>
      <c r="AA784" s="249"/>
      <c r="AB784" s="250"/>
      <c r="AC784" s="249"/>
      <c r="AD784" s="250"/>
      <c r="AE784" s="249"/>
      <c r="AF784" s="250"/>
      <c r="AG784" s="249"/>
      <c r="AH784" s="250"/>
      <c r="AI784" s="249"/>
      <c r="AJ784" s="250"/>
      <c r="AK784" s="249"/>
      <c r="AL784" s="250"/>
      <c r="AM784" s="249"/>
      <c r="AN784" s="250"/>
      <c r="AO784" s="249"/>
      <c r="AP784" s="250"/>
      <c r="AQ784" s="249"/>
      <c r="AR784" s="250"/>
      <c r="AS784" s="249"/>
      <c r="AT784" s="250"/>
      <c r="AU784" s="249"/>
      <c r="AV784" s="250"/>
      <c r="AW784" s="249"/>
      <c r="AX784" s="250"/>
      <c r="AY784" s="249"/>
      <c r="AZ784" s="250"/>
      <c r="BA784" s="249"/>
      <c r="BB784" s="250"/>
      <c r="BC784" s="249"/>
      <c r="BD784" s="250"/>
      <c r="BE784" s="249"/>
      <c r="BF784" s="250"/>
      <c r="BG784" s="249"/>
      <c r="BH784" s="250"/>
      <c r="BI784" s="249"/>
      <c r="BJ784" s="250"/>
      <c r="BK784" s="249"/>
    </row>
    <row r="785" spans="1:63" s="301" customFormat="1" ht="21" hidden="1" customHeight="1" x14ac:dyDescent="0.2">
      <c r="A785" s="245" t="e">
        <f t="shared" si="370"/>
        <v>#VALUE!</v>
      </c>
      <c r="B785" s="246"/>
      <c r="C785" s="247" t="str">
        <f t="shared" si="349"/>
        <v/>
      </c>
      <c r="D785" s="250" t="str">
        <f t="shared" ca="1" si="350"/>
        <v/>
      </c>
      <c r="E785" s="249" t="str">
        <f t="shared" si="367"/>
        <v/>
      </c>
      <c r="F785" s="250" t="str">
        <f t="shared" si="351"/>
        <v/>
      </c>
      <c r="G785" s="249" t="str">
        <f t="shared" si="368"/>
        <v/>
      </c>
      <c r="H785" s="250" t="str">
        <f t="shared" si="352"/>
        <v/>
      </c>
      <c r="I785" s="249" t="str">
        <f t="shared" si="369"/>
        <v/>
      </c>
      <c r="J785" s="250" t="str">
        <f t="shared" ca="1" si="353"/>
        <v/>
      </c>
      <c r="K785" s="249" t="str">
        <f t="shared" si="354"/>
        <v/>
      </c>
      <c r="L785" s="250" t="str">
        <f t="shared" ca="1" si="355"/>
        <v/>
      </c>
      <c r="M785" s="249" t="str">
        <f t="shared" si="356"/>
        <v/>
      </c>
      <c r="N785" s="250" t="str">
        <f t="shared" ca="1" si="357"/>
        <v/>
      </c>
      <c r="O785" s="249" t="str">
        <f t="shared" si="358"/>
        <v/>
      </c>
      <c r="P785" s="250" t="str">
        <f t="shared" ca="1" si="359"/>
        <v/>
      </c>
      <c r="Q785" s="249" t="str">
        <f t="shared" si="360"/>
        <v/>
      </c>
      <c r="R785" s="250" t="str">
        <f t="shared" ca="1" si="361"/>
        <v/>
      </c>
      <c r="S785" s="249" t="str">
        <f t="shared" si="362"/>
        <v/>
      </c>
      <c r="T785" s="250" t="str">
        <f t="shared" ca="1" si="363"/>
        <v/>
      </c>
      <c r="U785" s="249" t="str">
        <f t="shared" si="364"/>
        <v/>
      </c>
      <c r="V785" s="250" t="str">
        <f t="shared" ca="1" si="365"/>
        <v/>
      </c>
      <c r="W785" s="249" t="str">
        <f t="shared" si="366"/>
        <v/>
      </c>
      <c r="X785" s="250"/>
      <c r="Y785" s="249"/>
      <c r="Z785" s="250"/>
      <c r="AA785" s="249"/>
      <c r="AB785" s="250"/>
      <c r="AC785" s="249"/>
      <c r="AD785" s="250"/>
      <c r="AE785" s="249"/>
      <c r="AF785" s="250"/>
      <c r="AG785" s="249"/>
      <c r="AH785" s="250"/>
      <c r="AI785" s="249"/>
      <c r="AJ785" s="250"/>
      <c r="AK785" s="249"/>
      <c r="AL785" s="250"/>
      <c r="AM785" s="249"/>
      <c r="AN785" s="250"/>
      <c r="AO785" s="249"/>
      <c r="AP785" s="250"/>
      <c r="AQ785" s="249"/>
      <c r="AR785" s="250"/>
      <c r="AS785" s="249"/>
      <c r="AT785" s="250"/>
      <c r="AU785" s="249"/>
      <c r="AV785" s="250"/>
      <c r="AW785" s="249"/>
      <c r="AX785" s="250"/>
      <c r="AY785" s="249"/>
      <c r="AZ785" s="250"/>
      <c r="BA785" s="249"/>
      <c r="BB785" s="250"/>
      <c r="BC785" s="249"/>
      <c r="BD785" s="250"/>
      <c r="BE785" s="249"/>
      <c r="BF785" s="250"/>
      <c r="BG785" s="249"/>
      <c r="BH785" s="250"/>
      <c r="BI785" s="249"/>
      <c r="BJ785" s="250"/>
      <c r="BK785" s="249"/>
    </row>
    <row r="786" spans="1:63" s="301" customFormat="1" ht="21" hidden="1" customHeight="1" x14ac:dyDescent="0.2">
      <c r="A786" s="245" t="e">
        <f t="shared" si="370"/>
        <v>#VALUE!</v>
      </c>
      <c r="B786" s="246"/>
      <c r="C786" s="247" t="str">
        <f t="shared" si="349"/>
        <v/>
      </c>
      <c r="D786" s="250" t="str">
        <f t="shared" ca="1" si="350"/>
        <v/>
      </c>
      <c r="E786" s="249" t="str">
        <f t="shared" si="367"/>
        <v/>
      </c>
      <c r="F786" s="250" t="str">
        <f t="shared" si="351"/>
        <v/>
      </c>
      <c r="G786" s="249" t="str">
        <f t="shared" si="368"/>
        <v/>
      </c>
      <c r="H786" s="250" t="str">
        <f t="shared" si="352"/>
        <v/>
      </c>
      <c r="I786" s="249" t="str">
        <f t="shared" si="369"/>
        <v/>
      </c>
      <c r="J786" s="250" t="str">
        <f t="shared" ca="1" si="353"/>
        <v/>
      </c>
      <c r="K786" s="249" t="str">
        <f t="shared" si="354"/>
        <v/>
      </c>
      <c r="L786" s="250" t="str">
        <f t="shared" ca="1" si="355"/>
        <v/>
      </c>
      <c r="M786" s="249" t="str">
        <f t="shared" si="356"/>
        <v/>
      </c>
      <c r="N786" s="250" t="str">
        <f t="shared" ca="1" si="357"/>
        <v/>
      </c>
      <c r="O786" s="249" t="str">
        <f t="shared" si="358"/>
        <v/>
      </c>
      <c r="P786" s="250" t="str">
        <f t="shared" ca="1" si="359"/>
        <v/>
      </c>
      <c r="Q786" s="249" t="str">
        <f t="shared" si="360"/>
        <v/>
      </c>
      <c r="R786" s="250" t="str">
        <f t="shared" ca="1" si="361"/>
        <v/>
      </c>
      <c r="S786" s="249" t="str">
        <f t="shared" si="362"/>
        <v/>
      </c>
      <c r="T786" s="250" t="str">
        <f t="shared" ca="1" si="363"/>
        <v/>
      </c>
      <c r="U786" s="249" t="str">
        <f t="shared" si="364"/>
        <v/>
      </c>
      <c r="V786" s="250" t="str">
        <f t="shared" ca="1" si="365"/>
        <v/>
      </c>
      <c r="W786" s="249" t="str">
        <f t="shared" si="366"/>
        <v/>
      </c>
      <c r="X786" s="250"/>
      <c r="Y786" s="249"/>
      <c r="Z786" s="250"/>
      <c r="AA786" s="249"/>
      <c r="AB786" s="250"/>
      <c r="AC786" s="249"/>
      <c r="AD786" s="250"/>
      <c r="AE786" s="249"/>
      <c r="AF786" s="250"/>
      <c r="AG786" s="249"/>
      <c r="AH786" s="250"/>
      <c r="AI786" s="249"/>
      <c r="AJ786" s="250"/>
      <c r="AK786" s="249"/>
      <c r="AL786" s="250"/>
      <c r="AM786" s="249"/>
      <c r="AN786" s="250"/>
      <c r="AO786" s="249"/>
      <c r="AP786" s="250"/>
      <c r="AQ786" s="249"/>
      <c r="AR786" s="250"/>
      <c r="AS786" s="249"/>
      <c r="AT786" s="250"/>
      <c r="AU786" s="249"/>
      <c r="AV786" s="250"/>
      <c r="AW786" s="249"/>
      <c r="AX786" s="250"/>
      <c r="AY786" s="249"/>
      <c r="AZ786" s="250"/>
      <c r="BA786" s="249"/>
      <c r="BB786" s="250"/>
      <c r="BC786" s="249"/>
      <c r="BD786" s="250"/>
      <c r="BE786" s="249"/>
      <c r="BF786" s="250"/>
      <c r="BG786" s="249"/>
      <c r="BH786" s="250"/>
      <c r="BI786" s="249"/>
      <c r="BJ786" s="250"/>
      <c r="BK786" s="249"/>
    </row>
    <row r="787" spans="1:63" s="301" customFormat="1" ht="21" hidden="1" customHeight="1" x14ac:dyDescent="0.2">
      <c r="A787" s="245" t="e">
        <f t="shared" si="370"/>
        <v>#VALUE!</v>
      </c>
      <c r="B787" s="246"/>
      <c r="C787" s="247" t="str">
        <f t="shared" si="349"/>
        <v/>
      </c>
      <c r="D787" s="250" t="str">
        <f t="shared" ca="1" si="350"/>
        <v/>
      </c>
      <c r="E787" s="249" t="str">
        <f t="shared" si="367"/>
        <v/>
      </c>
      <c r="F787" s="250" t="str">
        <f t="shared" si="351"/>
        <v/>
      </c>
      <c r="G787" s="249" t="str">
        <f t="shared" si="368"/>
        <v/>
      </c>
      <c r="H787" s="250" t="str">
        <f t="shared" si="352"/>
        <v/>
      </c>
      <c r="I787" s="249" t="str">
        <f t="shared" si="369"/>
        <v/>
      </c>
      <c r="J787" s="250" t="str">
        <f t="shared" ca="1" si="353"/>
        <v/>
      </c>
      <c r="K787" s="249" t="str">
        <f t="shared" si="354"/>
        <v/>
      </c>
      <c r="L787" s="250" t="str">
        <f t="shared" ca="1" si="355"/>
        <v/>
      </c>
      <c r="M787" s="249" t="str">
        <f t="shared" si="356"/>
        <v/>
      </c>
      <c r="N787" s="250" t="str">
        <f t="shared" ca="1" si="357"/>
        <v/>
      </c>
      <c r="O787" s="249" t="str">
        <f t="shared" si="358"/>
        <v/>
      </c>
      <c r="P787" s="250" t="str">
        <f t="shared" ca="1" si="359"/>
        <v/>
      </c>
      <c r="Q787" s="249" t="str">
        <f t="shared" si="360"/>
        <v/>
      </c>
      <c r="R787" s="250" t="str">
        <f t="shared" ca="1" si="361"/>
        <v/>
      </c>
      <c r="S787" s="249" t="str">
        <f t="shared" si="362"/>
        <v/>
      </c>
      <c r="T787" s="250" t="str">
        <f t="shared" ca="1" si="363"/>
        <v/>
      </c>
      <c r="U787" s="249" t="str">
        <f t="shared" si="364"/>
        <v/>
      </c>
      <c r="V787" s="250" t="str">
        <f t="shared" ca="1" si="365"/>
        <v/>
      </c>
      <c r="W787" s="249" t="str">
        <f t="shared" si="366"/>
        <v/>
      </c>
      <c r="X787" s="250"/>
      <c r="Y787" s="249"/>
      <c r="Z787" s="250"/>
      <c r="AA787" s="249"/>
      <c r="AB787" s="250"/>
      <c r="AC787" s="249"/>
      <c r="AD787" s="250"/>
      <c r="AE787" s="249"/>
      <c r="AF787" s="250"/>
      <c r="AG787" s="249"/>
      <c r="AH787" s="250"/>
      <c r="AI787" s="249"/>
      <c r="AJ787" s="250"/>
      <c r="AK787" s="249"/>
      <c r="AL787" s="250"/>
      <c r="AM787" s="249"/>
      <c r="AN787" s="250"/>
      <c r="AO787" s="249"/>
      <c r="AP787" s="250"/>
      <c r="AQ787" s="249"/>
      <c r="AR787" s="250"/>
      <c r="AS787" s="249"/>
      <c r="AT787" s="250"/>
      <c r="AU787" s="249"/>
      <c r="AV787" s="250"/>
      <c r="AW787" s="249"/>
      <c r="AX787" s="250"/>
      <c r="AY787" s="249"/>
      <c r="AZ787" s="250"/>
      <c r="BA787" s="249"/>
      <c r="BB787" s="250"/>
      <c r="BC787" s="249"/>
      <c r="BD787" s="250"/>
      <c r="BE787" s="249"/>
      <c r="BF787" s="250"/>
      <c r="BG787" s="249"/>
      <c r="BH787" s="250"/>
      <c r="BI787" s="249"/>
      <c r="BJ787" s="250"/>
      <c r="BK787" s="249"/>
    </row>
    <row r="788" spans="1:63" s="301" customFormat="1" ht="21" hidden="1" customHeight="1" x14ac:dyDescent="0.2">
      <c r="A788" s="245" t="e">
        <f t="shared" si="370"/>
        <v>#VALUE!</v>
      </c>
      <c r="B788" s="246"/>
      <c r="C788" s="247" t="str">
        <f t="shared" si="349"/>
        <v/>
      </c>
      <c r="D788" s="250" t="str">
        <f t="shared" ca="1" si="350"/>
        <v/>
      </c>
      <c r="E788" s="249" t="str">
        <f t="shared" si="367"/>
        <v/>
      </c>
      <c r="F788" s="250" t="str">
        <f t="shared" si="351"/>
        <v/>
      </c>
      <c r="G788" s="249" t="str">
        <f t="shared" si="368"/>
        <v/>
      </c>
      <c r="H788" s="250" t="str">
        <f t="shared" si="352"/>
        <v/>
      </c>
      <c r="I788" s="249" t="str">
        <f t="shared" si="369"/>
        <v/>
      </c>
      <c r="J788" s="250" t="str">
        <f t="shared" ca="1" si="353"/>
        <v/>
      </c>
      <c r="K788" s="249" t="str">
        <f t="shared" si="354"/>
        <v/>
      </c>
      <c r="L788" s="250" t="str">
        <f t="shared" ca="1" si="355"/>
        <v/>
      </c>
      <c r="M788" s="249" t="str">
        <f t="shared" si="356"/>
        <v/>
      </c>
      <c r="N788" s="250" t="str">
        <f t="shared" ca="1" si="357"/>
        <v/>
      </c>
      <c r="O788" s="249" t="str">
        <f t="shared" si="358"/>
        <v/>
      </c>
      <c r="P788" s="250" t="str">
        <f t="shared" ca="1" si="359"/>
        <v/>
      </c>
      <c r="Q788" s="249" t="str">
        <f t="shared" si="360"/>
        <v/>
      </c>
      <c r="R788" s="250" t="str">
        <f t="shared" ca="1" si="361"/>
        <v/>
      </c>
      <c r="S788" s="249" t="str">
        <f t="shared" si="362"/>
        <v/>
      </c>
      <c r="T788" s="250" t="str">
        <f t="shared" ca="1" si="363"/>
        <v/>
      </c>
      <c r="U788" s="249" t="str">
        <f t="shared" si="364"/>
        <v/>
      </c>
      <c r="V788" s="250" t="str">
        <f t="shared" ca="1" si="365"/>
        <v/>
      </c>
      <c r="W788" s="249" t="str">
        <f t="shared" si="366"/>
        <v/>
      </c>
      <c r="X788" s="250"/>
      <c r="Y788" s="249"/>
      <c r="Z788" s="250"/>
      <c r="AA788" s="249"/>
      <c r="AB788" s="250"/>
      <c r="AC788" s="249"/>
      <c r="AD788" s="250"/>
      <c r="AE788" s="249"/>
      <c r="AF788" s="250"/>
      <c r="AG788" s="249"/>
      <c r="AH788" s="250"/>
      <c r="AI788" s="249"/>
      <c r="AJ788" s="250"/>
      <c r="AK788" s="249"/>
      <c r="AL788" s="250"/>
      <c r="AM788" s="249"/>
      <c r="AN788" s="250"/>
      <c r="AO788" s="249"/>
      <c r="AP788" s="250"/>
      <c r="AQ788" s="249"/>
      <c r="AR788" s="250"/>
      <c r="AS788" s="249"/>
      <c r="AT788" s="250"/>
      <c r="AU788" s="249"/>
      <c r="AV788" s="250"/>
      <c r="AW788" s="249"/>
      <c r="AX788" s="250"/>
      <c r="AY788" s="249"/>
      <c r="AZ788" s="250"/>
      <c r="BA788" s="249"/>
      <c r="BB788" s="250"/>
      <c r="BC788" s="249"/>
      <c r="BD788" s="250"/>
      <c r="BE788" s="249"/>
      <c r="BF788" s="250"/>
      <c r="BG788" s="249"/>
      <c r="BH788" s="250"/>
      <c r="BI788" s="249"/>
      <c r="BJ788" s="250"/>
      <c r="BK788" s="249"/>
    </row>
    <row r="789" spans="1:63" s="301" customFormat="1" ht="21" hidden="1" customHeight="1" x14ac:dyDescent="0.2">
      <c r="A789" s="245" t="e">
        <f t="shared" si="370"/>
        <v>#VALUE!</v>
      </c>
      <c r="B789" s="246"/>
      <c r="C789" s="247" t="str">
        <f t="shared" si="349"/>
        <v/>
      </c>
      <c r="D789" s="250" t="str">
        <f t="shared" ca="1" si="350"/>
        <v/>
      </c>
      <c r="E789" s="249" t="str">
        <f t="shared" si="367"/>
        <v/>
      </c>
      <c r="F789" s="250" t="str">
        <f t="shared" si="351"/>
        <v/>
      </c>
      <c r="G789" s="249" t="str">
        <f t="shared" si="368"/>
        <v/>
      </c>
      <c r="H789" s="250" t="str">
        <f t="shared" si="352"/>
        <v/>
      </c>
      <c r="I789" s="249" t="str">
        <f t="shared" si="369"/>
        <v/>
      </c>
      <c r="J789" s="250" t="str">
        <f t="shared" ca="1" si="353"/>
        <v/>
      </c>
      <c r="K789" s="249" t="str">
        <f t="shared" si="354"/>
        <v/>
      </c>
      <c r="L789" s="250" t="str">
        <f t="shared" ca="1" si="355"/>
        <v/>
      </c>
      <c r="M789" s="249" t="str">
        <f t="shared" si="356"/>
        <v/>
      </c>
      <c r="N789" s="250" t="str">
        <f t="shared" ca="1" si="357"/>
        <v/>
      </c>
      <c r="O789" s="249" t="str">
        <f t="shared" si="358"/>
        <v/>
      </c>
      <c r="P789" s="250" t="str">
        <f t="shared" ca="1" si="359"/>
        <v/>
      </c>
      <c r="Q789" s="249" t="str">
        <f t="shared" si="360"/>
        <v/>
      </c>
      <c r="R789" s="250" t="str">
        <f t="shared" ca="1" si="361"/>
        <v/>
      </c>
      <c r="S789" s="249" t="str">
        <f t="shared" si="362"/>
        <v/>
      </c>
      <c r="T789" s="250" t="str">
        <f t="shared" ca="1" si="363"/>
        <v/>
      </c>
      <c r="U789" s="249" t="str">
        <f t="shared" si="364"/>
        <v/>
      </c>
      <c r="V789" s="250" t="str">
        <f t="shared" ca="1" si="365"/>
        <v/>
      </c>
      <c r="W789" s="249" t="str">
        <f t="shared" si="366"/>
        <v/>
      </c>
      <c r="X789" s="250"/>
      <c r="Y789" s="249"/>
      <c r="Z789" s="250"/>
      <c r="AA789" s="249"/>
      <c r="AB789" s="250"/>
      <c r="AC789" s="249"/>
      <c r="AD789" s="250"/>
      <c r="AE789" s="249"/>
      <c r="AF789" s="250"/>
      <c r="AG789" s="249"/>
      <c r="AH789" s="250"/>
      <c r="AI789" s="249"/>
      <c r="AJ789" s="250"/>
      <c r="AK789" s="249"/>
      <c r="AL789" s="250"/>
      <c r="AM789" s="249"/>
      <c r="AN789" s="250"/>
      <c r="AO789" s="249"/>
      <c r="AP789" s="250"/>
      <c r="AQ789" s="249"/>
      <c r="AR789" s="250"/>
      <c r="AS789" s="249"/>
      <c r="AT789" s="250"/>
      <c r="AU789" s="249"/>
      <c r="AV789" s="250"/>
      <c r="AW789" s="249"/>
      <c r="AX789" s="250"/>
      <c r="AY789" s="249"/>
      <c r="AZ789" s="250"/>
      <c r="BA789" s="249"/>
      <c r="BB789" s="250"/>
      <c r="BC789" s="249"/>
      <c r="BD789" s="250"/>
      <c r="BE789" s="249"/>
      <c r="BF789" s="250"/>
      <c r="BG789" s="249"/>
      <c r="BH789" s="250"/>
      <c r="BI789" s="249"/>
      <c r="BJ789" s="250"/>
      <c r="BK789" s="249"/>
    </row>
    <row r="790" spans="1:63" s="301" customFormat="1" ht="21" hidden="1" customHeight="1" x14ac:dyDescent="0.2">
      <c r="A790" s="245" t="e">
        <f t="shared" si="370"/>
        <v>#VALUE!</v>
      </c>
      <c r="B790" s="246"/>
      <c r="C790" s="247" t="str">
        <f t="shared" si="349"/>
        <v/>
      </c>
      <c r="D790" s="250" t="str">
        <f t="shared" ca="1" si="350"/>
        <v/>
      </c>
      <c r="E790" s="249" t="str">
        <f t="shared" si="367"/>
        <v/>
      </c>
      <c r="F790" s="250" t="str">
        <f t="shared" si="351"/>
        <v/>
      </c>
      <c r="G790" s="249" t="str">
        <f t="shared" si="368"/>
        <v/>
      </c>
      <c r="H790" s="250" t="str">
        <f t="shared" si="352"/>
        <v/>
      </c>
      <c r="I790" s="249" t="str">
        <f t="shared" si="369"/>
        <v/>
      </c>
      <c r="J790" s="250" t="str">
        <f t="shared" ca="1" si="353"/>
        <v/>
      </c>
      <c r="K790" s="249" t="str">
        <f t="shared" si="354"/>
        <v/>
      </c>
      <c r="L790" s="250" t="str">
        <f t="shared" ca="1" si="355"/>
        <v/>
      </c>
      <c r="M790" s="249" t="str">
        <f t="shared" si="356"/>
        <v/>
      </c>
      <c r="N790" s="250" t="str">
        <f t="shared" ca="1" si="357"/>
        <v/>
      </c>
      <c r="O790" s="249" t="str">
        <f t="shared" si="358"/>
        <v/>
      </c>
      <c r="P790" s="250" t="str">
        <f t="shared" ca="1" si="359"/>
        <v/>
      </c>
      <c r="Q790" s="249" t="str">
        <f t="shared" si="360"/>
        <v/>
      </c>
      <c r="R790" s="250" t="str">
        <f t="shared" ca="1" si="361"/>
        <v/>
      </c>
      <c r="S790" s="249" t="str">
        <f t="shared" si="362"/>
        <v/>
      </c>
      <c r="T790" s="250" t="str">
        <f t="shared" ca="1" si="363"/>
        <v/>
      </c>
      <c r="U790" s="249" t="str">
        <f t="shared" si="364"/>
        <v/>
      </c>
      <c r="V790" s="250" t="str">
        <f t="shared" ca="1" si="365"/>
        <v/>
      </c>
      <c r="W790" s="249" t="str">
        <f t="shared" si="366"/>
        <v/>
      </c>
      <c r="X790" s="250"/>
      <c r="Y790" s="249"/>
      <c r="Z790" s="250"/>
      <c r="AA790" s="249"/>
      <c r="AB790" s="250"/>
      <c r="AC790" s="249"/>
      <c r="AD790" s="250"/>
      <c r="AE790" s="249"/>
      <c r="AF790" s="250"/>
      <c r="AG790" s="249"/>
      <c r="AH790" s="250"/>
      <c r="AI790" s="249"/>
      <c r="AJ790" s="250"/>
      <c r="AK790" s="249"/>
      <c r="AL790" s="250"/>
      <c r="AM790" s="249"/>
      <c r="AN790" s="250"/>
      <c r="AO790" s="249"/>
      <c r="AP790" s="250"/>
      <c r="AQ790" s="249"/>
      <c r="AR790" s="250"/>
      <c r="AS790" s="249"/>
      <c r="AT790" s="250"/>
      <c r="AU790" s="249"/>
      <c r="AV790" s="250"/>
      <c r="AW790" s="249"/>
      <c r="AX790" s="250"/>
      <c r="AY790" s="249"/>
      <c r="AZ790" s="250"/>
      <c r="BA790" s="249"/>
      <c r="BB790" s="250"/>
      <c r="BC790" s="249"/>
      <c r="BD790" s="250"/>
      <c r="BE790" s="249"/>
      <c r="BF790" s="250"/>
      <c r="BG790" s="249"/>
      <c r="BH790" s="250"/>
      <c r="BI790" s="249"/>
      <c r="BJ790" s="250"/>
      <c r="BK790" s="249"/>
    </row>
    <row r="791" spans="1:63" s="301" customFormat="1" ht="21" hidden="1" customHeight="1" x14ac:dyDescent="0.2">
      <c r="A791" s="245" t="e">
        <f t="shared" si="370"/>
        <v>#VALUE!</v>
      </c>
      <c r="B791" s="246"/>
      <c r="C791" s="247" t="str">
        <f t="shared" si="349"/>
        <v/>
      </c>
      <c r="D791" s="250" t="str">
        <f t="shared" ca="1" si="350"/>
        <v/>
      </c>
      <c r="E791" s="249" t="str">
        <f t="shared" si="367"/>
        <v/>
      </c>
      <c r="F791" s="250" t="str">
        <f t="shared" si="351"/>
        <v/>
      </c>
      <c r="G791" s="249" t="str">
        <f t="shared" si="368"/>
        <v/>
      </c>
      <c r="H791" s="250" t="str">
        <f t="shared" si="352"/>
        <v/>
      </c>
      <c r="I791" s="249" t="str">
        <f t="shared" si="369"/>
        <v/>
      </c>
      <c r="J791" s="250" t="str">
        <f t="shared" ca="1" si="353"/>
        <v/>
      </c>
      <c r="K791" s="249" t="str">
        <f t="shared" si="354"/>
        <v/>
      </c>
      <c r="L791" s="250" t="str">
        <f t="shared" ca="1" si="355"/>
        <v/>
      </c>
      <c r="M791" s="249" t="str">
        <f t="shared" si="356"/>
        <v/>
      </c>
      <c r="N791" s="250" t="str">
        <f t="shared" ca="1" si="357"/>
        <v/>
      </c>
      <c r="O791" s="249" t="str">
        <f t="shared" si="358"/>
        <v/>
      </c>
      <c r="P791" s="250" t="str">
        <f t="shared" ca="1" si="359"/>
        <v/>
      </c>
      <c r="Q791" s="249" t="str">
        <f t="shared" si="360"/>
        <v/>
      </c>
      <c r="R791" s="250" t="str">
        <f t="shared" ca="1" si="361"/>
        <v/>
      </c>
      <c r="S791" s="249" t="str">
        <f t="shared" si="362"/>
        <v/>
      </c>
      <c r="T791" s="250" t="str">
        <f t="shared" ca="1" si="363"/>
        <v/>
      </c>
      <c r="U791" s="249" t="str">
        <f t="shared" si="364"/>
        <v/>
      </c>
      <c r="V791" s="250" t="str">
        <f t="shared" ca="1" si="365"/>
        <v/>
      </c>
      <c r="W791" s="249" t="str">
        <f t="shared" si="366"/>
        <v/>
      </c>
      <c r="X791" s="250"/>
      <c r="Y791" s="249"/>
      <c r="Z791" s="250"/>
      <c r="AA791" s="249"/>
      <c r="AB791" s="250"/>
      <c r="AC791" s="249"/>
      <c r="AD791" s="250"/>
      <c r="AE791" s="249"/>
      <c r="AF791" s="250"/>
      <c r="AG791" s="249"/>
      <c r="AH791" s="250"/>
      <c r="AI791" s="249"/>
      <c r="AJ791" s="250"/>
      <c r="AK791" s="249"/>
      <c r="AL791" s="250"/>
      <c r="AM791" s="249"/>
      <c r="AN791" s="250"/>
      <c r="AO791" s="249"/>
      <c r="AP791" s="250"/>
      <c r="AQ791" s="249"/>
      <c r="AR791" s="250"/>
      <c r="AS791" s="249"/>
      <c r="AT791" s="250"/>
      <c r="AU791" s="249"/>
      <c r="AV791" s="250"/>
      <c r="AW791" s="249"/>
      <c r="AX791" s="250"/>
      <c r="AY791" s="249"/>
      <c r="AZ791" s="250"/>
      <c r="BA791" s="249"/>
      <c r="BB791" s="250"/>
      <c r="BC791" s="249"/>
      <c r="BD791" s="250"/>
      <c r="BE791" s="249"/>
      <c r="BF791" s="250"/>
      <c r="BG791" s="249"/>
      <c r="BH791" s="250"/>
      <c r="BI791" s="249"/>
      <c r="BJ791" s="250"/>
      <c r="BK791" s="249"/>
    </row>
    <row r="792" spans="1:63" s="301" customFormat="1" ht="21" hidden="1" customHeight="1" x14ac:dyDescent="0.2">
      <c r="A792" s="245" t="e">
        <f t="shared" si="370"/>
        <v>#VALUE!</v>
      </c>
      <c r="B792" s="246"/>
      <c r="C792" s="247" t="str">
        <f t="shared" si="349"/>
        <v/>
      </c>
      <c r="D792" s="250" t="str">
        <f t="shared" ca="1" si="350"/>
        <v/>
      </c>
      <c r="E792" s="249" t="str">
        <f t="shared" si="367"/>
        <v/>
      </c>
      <c r="F792" s="250" t="str">
        <f t="shared" si="351"/>
        <v/>
      </c>
      <c r="G792" s="249" t="str">
        <f t="shared" si="368"/>
        <v/>
      </c>
      <c r="H792" s="250" t="str">
        <f t="shared" si="352"/>
        <v/>
      </c>
      <c r="I792" s="249" t="str">
        <f t="shared" si="369"/>
        <v/>
      </c>
      <c r="J792" s="250" t="str">
        <f t="shared" ca="1" si="353"/>
        <v/>
      </c>
      <c r="K792" s="249" t="str">
        <f t="shared" si="354"/>
        <v/>
      </c>
      <c r="L792" s="250" t="str">
        <f t="shared" ca="1" si="355"/>
        <v/>
      </c>
      <c r="M792" s="249" t="str">
        <f t="shared" si="356"/>
        <v/>
      </c>
      <c r="N792" s="250" t="str">
        <f t="shared" ca="1" si="357"/>
        <v/>
      </c>
      <c r="O792" s="249" t="str">
        <f t="shared" si="358"/>
        <v/>
      </c>
      <c r="P792" s="250" t="str">
        <f t="shared" ca="1" si="359"/>
        <v/>
      </c>
      <c r="Q792" s="249" t="str">
        <f t="shared" si="360"/>
        <v/>
      </c>
      <c r="R792" s="250" t="str">
        <f t="shared" ca="1" si="361"/>
        <v/>
      </c>
      <c r="S792" s="249" t="str">
        <f t="shared" si="362"/>
        <v/>
      </c>
      <c r="T792" s="250" t="str">
        <f t="shared" ca="1" si="363"/>
        <v/>
      </c>
      <c r="U792" s="249" t="str">
        <f t="shared" si="364"/>
        <v/>
      </c>
      <c r="V792" s="250" t="str">
        <f t="shared" ca="1" si="365"/>
        <v/>
      </c>
      <c r="W792" s="249" t="str">
        <f t="shared" si="366"/>
        <v/>
      </c>
      <c r="X792" s="250"/>
      <c r="Y792" s="249"/>
      <c r="Z792" s="250"/>
      <c r="AA792" s="249"/>
      <c r="AB792" s="250"/>
      <c r="AC792" s="249"/>
      <c r="AD792" s="250"/>
      <c r="AE792" s="249"/>
      <c r="AF792" s="250"/>
      <c r="AG792" s="249"/>
      <c r="AH792" s="250"/>
      <c r="AI792" s="249"/>
      <c r="AJ792" s="250"/>
      <c r="AK792" s="249"/>
      <c r="AL792" s="250"/>
      <c r="AM792" s="249"/>
      <c r="AN792" s="250"/>
      <c r="AO792" s="249"/>
      <c r="AP792" s="250"/>
      <c r="AQ792" s="249"/>
      <c r="AR792" s="250"/>
      <c r="AS792" s="249"/>
      <c r="AT792" s="250"/>
      <c r="AU792" s="249"/>
      <c r="AV792" s="250"/>
      <c r="AW792" s="249"/>
      <c r="AX792" s="250"/>
      <c r="AY792" s="249"/>
      <c r="AZ792" s="250"/>
      <c r="BA792" s="249"/>
      <c r="BB792" s="250"/>
      <c r="BC792" s="249"/>
      <c r="BD792" s="250"/>
      <c r="BE792" s="249"/>
      <c r="BF792" s="250"/>
      <c r="BG792" s="249"/>
      <c r="BH792" s="250"/>
      <c r="BI792" s="249"/>
      <c r="BJ792" s="250"/>
      <c r="BK792" s="249"/>
    </row>
    <row r="793" spans="1:63" s="301" customFormat="1" ht="21" hidden="1" customHeight="1" x14ac:dyDescent="0.2">
      <c r="A793" s="245" t="e">
        <f t="shared" si="370"/>
        <v>#VALUE!</v>
      </c>
      <c r="B793" s="246"/>
      <c r="C793" s="247" t="str">
        <f t="shared" si="349"/>
        <v/>
      </c>
      <c r="D793" s="250" t="str">
        <f t="shared" ca="1" si="350"/>
        <v/>
      </c>
      <c r="E793" s="249" t="str">
        <f t="shared" si="367"/>
        <v/>
      </c>
      <c r="F793" s="250" t="str">
        <f t="shared" si="351"/>
        <v/>
      </c>
      <c r="G793" s="249" t="str">
        <f t="shared" si="368"/>
        <v/>
      </c>
      <c r="H793" s="250" t="str">
        <f t="shared" si="352"/>
        <v/>
      </c>
      <c r="I793" s="249" t="str">
        <f t="shared" si="369"/>
        <v/>
      </c>
      <c r="J793" s="250" t="str">
        <f t="shared" ca="1" si="353"/>
        <v/>
      </c>
      <c r="K793" s="249" t="str">
        <f t="shared" si="354"/>
        <v/>
      </c>
      <c r="L793" s="250" t="str">
        <f t="shared" ca="1" si="355"/>
        <v/>
      </c>
      <c r="M793" s="249" t="str">
        <f t="shared" si="356"/>
        <v/>
      </c>
      <c r="N793" s="250" t="str">
        <f t="shared" ca="1" si="357"/>
        <v/>
      </c>
      <c r="O793" s="249" t="str">
        <f t="shared" si="358"/>
        <v/>
      </c>
      <c r="P793" s="250" t="str">
        <f t="shared" ca="1" si="359"/>
        <v/>
      </c>
      <c r="Q793" s="249" t="str">
        <f t="shared" si="360"/>
        <v/>
      </c>
      <c r="R793" s="250" t="str">
        <f t="shared" ca="1" si="361"/>
        <v/>
      </c>
      <c r="S793" s="249" t="str">
        <f t="shared" si="362"/>
        <v/>
      </c>
      <c r="T793" s="250" t="str">
        <f t="shared" ca="1" si="363"/>
        <v/>
      </c>
      <c r="U793" s="249" t="str">
        <f t="shared" si="364"/>
        <v/>
      </c>
      <c r="V793" s="250" t="str">
        <f t="shared" ca="1" si="365"/>
        <v/>
      </c>
      <c r="W793" s="249" t="str">
        <f t="shared" si="366"/>
        <v/>
      </c>
      <c r="X793" s="250"/>
      <c r="Y793" s="249"/>
      <c r="Z793" s="250"/>
      <c r="AA793" s="249"/>
      <c r="AB793" s="250"/>
      <c r="AC793" s="249"/>
      <c r="AD793" s="250"/>
      <c r="AE793" s="249"/>
      <c r="AF793" s="250"/>
      <c r="AG793" s="249"/>
      <c r="AH793" s="250"/>
      <c r="AI793" s="249"/>
      <c r="AJ793" s="250"/>
      <c r="AK793" s="249"/>
      <c r="AL793" s="250"/>
      <c r="AM793" s="249"/>
      <c r="AN793" s="250"/>
      <c r="AO793" s="249"/>
      <c r="AP793" s="250"/>
      <c r="AQ793" s="249"/>
      <c r="AR793" s="250"/>
      <c r="AS793" s="249"/>
      <c r="AT793" s="250"/>
      <c r="AU793" s="249"/>
      <c r="AV793" s="250"/>
      <c r="AW793" s="249"/>
      <c r="AX793" s="250"/>
      <c r="AY793" s="249"/>
      <c r="AZ793" s="250"/>
      <c r="BA793" s="249"/>
      <c r="BB793" s="250"/>
      <c r="BC793" s="249"/>
      <c r="BD793" s="250"/>
      <c r="BE793" s="249"/>
      <c r="BF793" s="250"/>
      <c r="BG793" s="249"/>
      <c r="BH793" s="250"/>
      <c r="BI793" s="249"/>
      <c r="BJ793" s="250"/>
      <c r="BK793" s="249"/>
    </row>
    <row r="794" spans="1:63" s="301" customFormat="1" ht="21" hidden="1" customHeight="1" x14ac:dyDescent="0.2">
      <c r="A794" s="245" t="e">
        <f t="shared" si="370"/>
        <v>#VALUE!</v>
      </c>
      <c r="B794" s="246"/>
      <c r="C794" s="247" t="str">
        <f t="shared" si="349"/>
        <v/>
      </c>
      <c r="D794" s="250" t="str">
        <f t="shared" ca="1" si="350"/>
        <v/>
      </c>
      <c r="E794" s="249" t="str">
        <f t="shared" si="367"/>
        <v/>
      </c>
      <c r="F794" s="250" t="str">
        <f t="shared" si="351"/>
        <v/>
      </c>
      <c r="G794" s="249" t="str">
        <f t="shared" si="368"/>
        <v/>
      </c>
      <c r="H794" s="250" t="str">
        <f t="shared" si="352"/>
        <v/>
      </c>
      <c r="I794" s="249" t="str">
        <f t="shared" si="369"/>
        <v/>
      </c>
      <c r="J794" s="250" t="str">
        <f t="shared" ca="1" si="353"/>
        <v/>
      </c>
      <c r="K794" s="249" t="str">
        <f t="shared" si="354"/>
        <v/>
      </c>
      <c r="L794" s="250" t="str">
        <f t="shared" ca="1" si="355"/>
        <v/>
      </c>
      <c r="M794" s="249" t="str">
        <f t="shared" si="356"/>
        <v/>
      </c>
      <c r="N794" s="250" t="str">
        <f t="shared" ca="1" si="357"/>
        <v/>
      </c>
      <c r="O794" s="249" t="str">
        <f t="shared" si="358"/>
        <v/>
      </c>
      <c r="P794" s="250" t="str">
        <f t="shared" ca="1" si="359"/>
        <v/>
      </c>
      <c r="Q794" s="249" t="str">
        <f t="shared" si="360"/>
        <v/>
      </c>
      <c r="R794" s="250" t="str">
        <f t="shared" ca="1" si="361"/>
        <v/>
      </c>
      <c r="S794" s="249" t="str">
        <f t="shared" si="362"/>
        <v/>
      </c>
      <c r="T794" s="250" t="str">
        <f t="shared" ca="1" si="363"/>
        <v/>
      </c>
      <c r="U794" s="249" t="str">
        <f t="shared" si="364"/>
        <v/>
      </c>
      <c r="V794" s="250" t="str">
        <f t="shared" ca="1" si="365"/>
        <v/>
      </c>
      <c r="W794" s="249" t="str">
        <f t="shared" si="366"/>
        <v/>
      </c>
      <c r="X794" s="250"/>
      <c r="Y794" s="249"/>
      <c r="Z794" s="250"/>
      <c r="AA794" s="249"/>
      <c r="AB794" s="250"/>
      <c r="AC794" s="249"/>
      <c r="AD794" s="250"/>
      <c r="AE794" s="249"/>
      <c r="AF794" s="250"/>
      <c r="AG794" s="249"/>
      <c r="AH794" s="250"/>
      <c r="AI794" s="249"/>
      <c r="AJ794" s="250"/>
      <c r="AK794" s="249"/>
      <c r="AL794" s="250"/>
      <c r="AM794" s="249"/>
      <c r="AN794" s="250"/>
      <c r="AO794" s="249"/>
      <c r="AP794" s="250"/>
      <c r="AQ794" s="249"/>
      <c r="AR794" s="250"/>
      <c r="AS794" s="249"/>
      <c r="AT794" s="250"/>
      <c r="AU794" s="249"/>
      <c r="AV794" s="250"/>
      <c r="AW794" s="249"/>
      <c r="AX794" s="250"/>
      <c r="AY794" s="249"/>
      <c r="AZ794" s="250"/>
      <c r="BA794" s="249"/>
      <c r="BB794" s="250"/>
      <c r="BC794" s="249"/>
      <c r="BD794" s="250"/>
      <c r="BE794" s="249"/>
      <c r="BF794" s="250"/>
      <c r="BG794" s="249"/>
      <c r="BH794" s="250"/>
      <c r="BI794" s="249"/>
      <c r="BJ794" s="250"/>
      <c r="BK794" s="249"/>
    </row>
    <row r="795" spans="1:63" s="301" customFormat="1" ht="21" hidden="1" customHeight="1" x14ac:dyDescent="0.2">
      <c r="A795" s="245" t="e">
        <f t="shared" si="370"/>
        <v>#VALUE!</v>
      </c>
      <c r="B795" s="246"/>
      <c r="C795" s="247" t="str">
        <f t="shared" si="349"/>
        <v/>
      </c>
      <c r="D795" s="250" t="str">
        <f t="shared" ca="1" si="350"/>
        <v/>
      </c>
      <c r="E795" s="249" t="str">
        <f t="shared" si="367"/>
        <v/>
      </c>
      <c r="F795" s="250" t="str">
        <f t="shared" si="351"/>
        <v/>
      </c>
      <c r="G795" s="249" t="str">
        <f t="shared" si="368"/>
        <v/>
      </c>
      <c r="H795" s="250" t="str">
        <f t="shared" si="352"/>
        <v/>
      </c>
      <c r="I795" s="249" t="str">
        <f t="shared" si="369"/>
        <v/>
      </c>
      <c r="J795" s="250" t="str">
        <f t="shared" ca="1" si="353"/>
        <v/>
      </c>
      <c r="K795" s="249" t="str">
        <f t="shared" si="354"/>
        <v/>
      </c>
      <c r="L795" s="250" t="str">
        <f t="shared" ca="1" si="355"/>
        <v/>
      </c>
      <c r="M795" s="249" t="str">
        <f t="shared" si="356"/>
        <v/>
      </c>
      <c r="N795" s="250" t="str">
        <f t="shared" ca="1" si="357"/>
        <v/>
      </c>
      <c r="O795" s="249" t="str">
        <f t="shared" si="358"/>
        <v/>
      </c>
      <c r="P795" s="250" t="str">
        <f t="shared" ca="1" si="359"/>
        <v/>
      </c>
      <c r="Q795" s="249" t="str">
        <f t="shared" si="360"/>
        <v/>
      </c>
      <c r="R795" s="250" t="str">
        <f t="shared" ca="1" si="361"/>
        <v/>
      </c>
      <c r="S795" s="249" t="str">
        <f t="shared" si="362"/>
        <v/>
      </c>
      <c r="T795" s="250" t="str">
        <f t="shared" ca="1" si="363"/>
        <v/>
      </c>
      <c r="U795" s="249" t="str">
        <f t="shared" si="364"/>
        <v/>
      </c>
      <c r="V795" s="250" t="str">
        <f t="shared" ca="1" si="365"/>
        <v/>
      </c>
      <c r="W795" s="249" t="str">
        <f t="shared" si="366"/>
        <v/>
      </c>
      <c r="X795" s="250"/>
      <c r="Y795" s="249"/>
      <c r="Z795" s="250"/>
      <c r="AA795" s="249"/>
      <c r="AB795" s="250"/>
      <c r="AC795" s="249"/>
      <c r="AD795" s="250"/>
      <c r="AE795" s="249"/>
      <c r="AF795" s="250"/>
      <c r="AG795" s="249"/>
      <c r="AH795" s="250"/>
      <c r="AI795" s="249"/>
      <c r="AJ795" s="250"/>
      <c r="AK795" s="249"/>
      <c r="AL795" s="250"/>
      <c r="AM795" s="249"/>
      <c r="AN795" s="250"/>
      <c r="AO795" s="249"/>
      <c r="AP795" s="250"/>
      <c r="AQ795" s="249"/>
      <c r="AR795" s="250"/>
      <c r="AS795" s="249"/>
      <c r="AT795" s="250"/>
      <c r="AU795" s="249"/>
      <c r="AV795" s="250"/>
      <c r="AW795" s="249"/>
      <c r="AX795" s="250"/>
      <c r="AY795" s="249"/>
      <c r="AZ795" s="250"/>
      <c r="BA795" s="249"/>
      <c r="BB795" s="250"/>
      <c r="BC795" s="249"/>
      <c r="BD795" s="250"/>
      <c r="BE795" s="249"/>
      <c r="BF795" s="250"/>
      <c r="BG795" s="249"/>
      <c r="BH795" s="250"/>
      <c r="BI795" s="249"/>
      <c r="BJ795" s="250"/>
      <c r="BK795" s="249"/>
    </row>
    <row r="796" spans="1:63" s="301" customFormat="1" ht="21" hidden="1" customHeight="1" x14ac:dyDescent="0.2">
      <c r="A796" s="245" t="e">
        <f t="shared" si="370"/>
        <v>#VALUE!</v>
      </c>
      <c r="B796" s="246"/>
      <c r="C796" s="247" t="str">
        <f t="shared" si="349"/>
        <v/>
      </c>
      <c r="D796" s="250" t="str">
        <f t="shared" ca="1" si="350"/>
        <v/>
      </c>
      <c r="E796" s="249" t="str">
        <f t="shared" si="367"/>
        <v/>
      </c>
      <c r="F796" s="250" t="str">
        <f t="shared" si="351"/>
        <v/>
      </c>
      <c r="G796" s="249" t="str">
        <f t="shared" si="368"/>
        <v/>
      </c>
      <c r="H796" s="250" t="str">
        <f t="shared" si="352"/>
        <v/>
      </c>
      <c r="I796" s="249" t="str">
        <f t="shared" si="369"/>
        <v/>
      </c>
      <c r="J796" s="250" t="str">
        <f t="shared" ca="1" si="353"/>
        <v/>
      </c>
      <c r="K796" s="249" t="str">
        <f t="shared" si="354"/>
        <v/>
      </c>
      <c r="L796" s="250" t="str">
        <f t="shared" ca="1" si="355"/>
        <v/>
      </c>
      <c r="M796" s="249" t="str">
        <f t="shared" si="356"/>
        <v/>
      </c>
      <c r="N796" s="250" t="str">
        <f t="shared" ca="1" si="357"/>
        <v/>
      </c>
      <c r="O796" s="249" t="str">
        <f t="shared" si="358"/>
        <v/>
      </c>
      <c r="P796" s="250" t="str">
        <f t="shared" ca="1" si="359"/>
        <v/>
      </c>
      <c r="Q796" s="249" t="str">
        <f t="shared" si="360"/>
        <v/>
      </c>
      <c r="R796" s="250" t="str">
        <f t="shared" ca="1" si="361"/>
        <v/>
      </c>
      <c r="S796" s="249" t="str">
        <f t="shared" si="362"/>
        <v/>
      </c>
      <c r="T796" s="250" t="str">
        <f t="shared" ca="1" si="363"/>
        <v/>
      </c>
      <c r="U796" s="249" t="str">
        <f t="shared" si="364"/>
        <v/>
      </c>
      <c r="V796" s="250" t="str">
        <f t="shared" ca="1" si="365"/>
        <v/>
      </c>
      <c r="W796" s="249" t="str">
        <f t="shared" si="366"/>
        <v/>
      </c>
      <c r="X796" s="250"/>
      <c r="Y796" s="249"/>
      <c r="Z796" s="250"/>
      <c r="AA796" s="249"/>
      <c r="AB796" s="250"/>
      <c r="AC796" s="249"/>
      <c r="AD796" s="250"/>
      <c r="AE796" s="249"/>
      <c r="AF796" s="250"/>
      <c r="AG796" s="249"/>
      <c r="AH796" s="250"/>
      <c r="AI796" s="249"/>
      <c r="AJ796" s="250"/>
      <c r="AK796" s="249"/>
      <c r="AL796" s="250"/>
      <c r="AM796" s="249"/>
      <c r="AN796" s="250"/>
      <c r="AO796" s="249"/>
      <c r="AP796" s="250"/>
      <c r="AQ796" s="249"/>
      <c r="AR796" s="250"/>
      <c r="AS796" s="249"/>
      <c r="AT796" s="250"/>
      <c r="AU796" s="249"/>
      <c r="AV796" s="250"/>
      <c r="AW796" s="249"/>
      <c r="AX796" s="250"/>
      <c r="AY796" s="249"/>
      <c r="AZ796" s="250"/>
      <c r="BA796" s="249"/>
      <c r="BB796" s="250"/>
      <c r="BC796" s="249"/>
      <c r="BD796" s="250"/>
      <c r="BE796" s="249"/>
      <c r="BF796" s="250"/>
      <c r="BG796" s="249"/>
      <c r="BH796" s="250"/>
      <c r="BI796" s="249"/>
      <c r="BJ796" s="250"/>
      <c r="BK796" s="249"/>
    </row>
    <row r="797" spans="1:63" s="301" customFormat="1" ht="21" hidden="1" customHeight="1" x14ac:dyDescent="0.2">
      <c r="A797" s="245" t="e">
        <f t="shared" si="370"/>
        <v>#VALUE!</v>
      </c>
      <c r="B797" s="246"/>
      <c r="C797" s="247" t="str">
        <f t="shared" si="349"/>
        <v/>
      </c>
      <c r="D797" s="250" t="str">
        <f t="shared" ca="1" si="350"/>
        <v/>
      </c>
      <c r="E797" s="249" t="str">
        <f t="shared" si="367"/>
        <v/>
      </c>
      <c r="F797" s="250" t="str">
        <f t="shared" si="351"/>
        <v/>
      </c>
      <c r="G797" s="249" t="str">
        <f t="shared" si="368"/>
        <v/>
      </c>
      <c r="H797" s="250" t="str">
        <f t="shared" si="352"/>
        <v/>
      </c>
      <c r="I797" s="249" t="str">
        <f t="shared" si="369"/>
        <v/>
      </c>
      <c r="J797" s="250" t="str">
        <f t="shared" ca="1" si="353"/>
        <v/>
      </c>
      <c r="K797" s="249" t="str">
        <f t="shared" si="354"/>
        <v/>
      </c>
      <c r="L797" s="250" t="str">
        <f t="shared" ca="1" si="355"/>
        <v/>
      </c>
      <c r="M797" s="249" t="str">
        <f t="shared" si="356"/>
        <v/>
      </c>
      <c r="N797" s="250" t="str">
        <f t="shared" ca="1" si="357"/>
        <v/>
      </c>
      <c r="O797" s="249" t="str">
        <f t="shared" si="358"/>
        <v/>
      </c>
      <c r="P797" s="250" t="str">
        <f t="shared" ca="1" si="359"/>
        <v/>
      </c>
      <c r="Q797" s="249" t="str">
        <f t="shared" si="360"/>
        <v/>
      </c>
      <c r="R797" s="250" t="str">
        <f t="shared" ca="1" si="361"/>
        <v/>
      </c>
      <c r="S797" s="249" t="str">
        <f t="shared" si="362"/>
        <v/>
      </c>
      <c r="T797" s="250" t="str">
        <f t="shared" ca="1" si="363"/>
        <v/>
      </c>
      <c r="U797" s="249" t="str">
        <f t="shared" si="364"/>
        <v/>
      </c>
      <c r="V797" s="250" t="str">
        <f t="shared" ca="1" si="365"/>
        <v/>
      </c>
      <c r="W797" s="249" t="str">
        <f t="shared" si="366"/>
        <v/>
      </c>
      <c r="X797" s="250"/>
      <c r="Y797" s="249"/>
      <c r="Z797" s="250"/>
      <c r="AA797" s="249"/>
      <c r="AB797" s="250"/>
      <c r="AC797" s="249"/>
      <c r="AD797" s="250"/>
      <c r="AE797" s="249"/>
      <c r="AF797" s="250"/>
      <c r="AG797" s="249"/>
      <c r="AH797" s="250"/>
      <c r="AI797" s="249"/>
      <c r="AJ797" s="250"/>
      <c r="AK797" s="249"/>
      <c r="AL797" s="250"/>
      <c r="AM797" s="249"/>
      <c r="AN797" s="250"/>
      <c r="AO797" s="249"/>
      <c r="AP797" s="250"/>
      <c r="AQ797" s="249"/>
      <c r="AR797" s="250"/>
      <c r="AS797" s="249"/>
      <c r="AT797" s="250"/>
      <c r="AU797" s="249"/>
      <c r="AV797" s="250"/>
      <c r="AW797" s="249"/>
      <c r="AX797" s="250"/>
      <c r="AY797" s="249"/>
      <c r="AZ797" s="250"/>
      <c r="BA797" s="249"/>
      <c r="BB797" s="250"/>
      <c r="BC797" s="249"/>
      <c r="BD797" s="250"/>
      <c r="BE797" s="249"/>
      <c r="BF797" s="250"/>
      <c r="BG797" s="249"/>
      <c r="BH797" s="250"/>
      <c r="BI797" s="249"/>
      <c r="BJ797" s="250"/>
      <c r="BK797" s="249"/>
    </row>
    <row r="798" spans="1:63" s="301" customFormat="1" ht="21" hidden="1" customHeight="1" x14ac:dyDescent="0.2">
      <c r="A798" s="245" t="e">
        <f t="shared" si="370"/>
        <v>#VALUE!</v>
      </c>
      <c r="B798" s="246"/>
      <c r="C798" s="247" t="str">
        <f t="shared" si="349"/>
        <v/>
      </c>
      <c r="D798" s="250" t="str">
        <f t="shared" ca="1" si="350"/>
        <v/>
      </c>
      <c r="E798" s="249" t="str">
        <f t="shared" si="367"/>
        <v/>
      </c>
      <c r="F798" s="250" t="str">
        <f t="shared" si="351"/>
        <v/>
      </c>
      <c r="G798" s="249" t="str">
        <f t="shared" si="368"/>
        <v/>
      </c>
      <c r="H798" s="250" t="str">
        <f t="shared" si="352"/>
        <v/>
      </c>
      <c r="I798" s="249" t="str">
        <f t="shared" si="369"/>
        <v/>
      </c>
      <c r="J798" s="250" t="str">
        <f t="shared" ca="1" si="353"/>
        <v/>
      </c>
      <c r="K798" s="249" t="str">
        <f t="shared" si="354"/>
        <v/>
      </c>
      <c r="L798" s="250" t="str">
        <f t="shared" ca="1" si="355"/>
        <v/>
      </c>
      <c r="M798" s="249" t="str">
        <f t="shared" si="356"/>
        <v/>
      </c>
      <c r="N798" s="250" t="str">
        <f t="shared" ca="1" si="357"/>
        <v/>
      </c>
      <c r="O798" s="249" t="str">
        <f t="shared" si="358"/>
        <v/>
      </c>
      <c r="P798" s="250" t="str">
        <f t="shared" ca="1" si="359"/>
        <v/>
      </c>
      <c r="Q798" s="249" t="str">
        <f t="shared" si="360"/>
        <v/>
      </c>
      <c r="R798" s="250" t="str">
        <f t="shared" ca="1" si="361"/>
        <v/>
      </c>
      <c r="S798" s="249" t="str">
        <f t="shared" si="362"/>
        <v/>
      </c>
      <c r="T798" s="250" t="str">
        <f t="shared" ca="1" si="363"/>
        <v/>
      </c>
      <c r="U798" s="249" t="str">
        <f t="shared" si="364"/>
        <v/>
      </c>
      <c r="V798" s="250" t="str">
        <f t="shared" ca="1" si="365"/>
        <v/>
      </c>
      <c r="W798" s="249" t="str">
        <f t="shared" si="366"/>
        <v/>
      </c>
      <c r="X798" s="250"/>
      <c r="Y798" s="249"/>
      <c r="Z798" s="250"/>
      <c r="AA798" s="249"/>
      <c r="AB798" s="250"/>
      <c r="AC798" s="249"/>
      <c r="AD798" s="250"/>
      <c r="AE798" s="249"/>
      <c r="AF798" s="250"/>
      <c r="AG798" s="249"/>
      <c r="AH798" s="250"/>
      <c r="AI798" s="249"/>
      <c r="AJ798" s="250"/>
      <c r="AK798" s="249"/>
      <c r="AL798" s="250"/>
      <c r="AM798" s="249"/>
      <c r="AN798" s="250"/>
      <c r="AO798" s="249"/>
      <c r="AP798" s="250"/>
      <c r="AQ798" s="249"/>
      <c r="AR798" s="250"/>
      <c r="AS798" s="249"/>
      <c r="AT798" s="250"/>
      <c r="AU798" s="249"/>
      <c r="AV798" s="250"/>
      <c r="AW798" s="249"/>
      <c r="AX798" s="250"/>
      <c r="AY798" s="249"/>
      <c r="AZ798" s="250"/>
      <c r="BA798" s="249"/>
      <c r="BB798" s="250"/>
      <c r="BC798" s="249"/>
      <c r="BD798" s="250"/>
      <c r="BE798" s="249"/>
      <c r="BF798" s="250"/>
      <c r="BG798" s="249"/>
      <c r="BH798" s="250"/>
      <c r="BI798" s="249"/>
      <c r="BJ798" s="250"/>
      <c r="BK798" s="249"/>
    </row>
    <row r="799" spans="1:63" s="301" customFormat="1" ht="21" hidden="1" customHeight="1" x14ac:dyDescent="0.2">
      <c r="A799" s="245" t="e">
        <f t="shared" si="370"/>
        <v>#VALUE!</v>
      </c>
      <c r="B799" s="246"/>
      <c r="C799" s="247" t="str">
        <f t="shared" si="349"/>
        <v/>
      </c>
      <c r="D799" s="250" t="str">
        <f t="shared" ca="1" si="350"/>
        <v/>
      </c>
      <c r="E799" s="249" t="str">
        <f t="shared" si="367"/>
        <v/>
      </c>
      <c r="F799" s="250" t="str">
        <f t="shared" si="351"/>
        <v/>
      </c>
      <c r="G799" s="249" t="str">
        <f t="shared" si="368"/>
        <v/>
      </c>
      <c r="H799" s="250" t="str">
        <f t="shared" si="352"/>
        <v/>
      </c>
      <c r="I799" s="249" t="str">
        <f t="shared" si="369"/>
        <v/>
      </c>
      <c r="J799" s="250" t="str">
        <f t="shared" ca="1" si="353"/>
        <v/>
      </c>
      <c r="K799" s="249" t="str">
        <f t="shared" si="354"/>
        <v/>
      </c>
      <c r="L799" s="250" t="str">
        <f t="shared" ca="1" si="355"/>
        <v/>
      </c>
      <c r="M799" s="249" t="str">
        <f t="shared" si="356"/>
        <v/>
      </c>
      <c r="N799" s="250" t="str">
        <f t="shared" ca="1" si="357"/>
        <v/>
      </c>
      <c r="O799" s="249" t="str">
        <f t="shared" si="358"/>
        <v/>
      </c>
      <c r="P799" s="250" t="str">
        <f t="shared" ca="1" si="359"/>
        <v/>
      </c>
      <c r="Q799" s="249" t="str">
        <f t="shared" si="360"/>
        <v/>
      </c>
      <c r="R799" s="250" t="str">
        <f t="shared" ca="1" si="361"/>
        <v/>
      </c>
      <c r="S799" s="249" t="str">
        <f t="shared" si="362"/>
        <v/>
      </c>
      <c r="T799" s="250" t="str">
        <f t="shared" ca="1" si="363"/>
        <v/>
      </c>
      <c r="U799" s="249" t="str">
        <f t="shared" si="364"/>
        <v/>
      </c>
      <c r="V799" s="250" t="str">
        <f t="shared" ca="1" si="365"/>
        <v/>
      </c>
      <c r="W799" s="249" t="str">
        <f t="shared" si="366"/>
        <v/>
      </c>
      <c r="X799" s="250"/>
      <c r="Y799" s="249"/>
      <c r="Z799" s="250"/>
      <c r="AA799" s="249"/>
      <c r="AB799" s="250"/>
      <c r="AC799" s="249"/>
      <c r="AD799" s="250"/>
      <c r="AE799" s="249"/>
      <c r="AF799" s="250"/>
      <c r="AG799" s="249"/>
      <c r="AH799" s="250"/>
      <c r="AI799" s="249"/>
      <c r="AJ799" s="250"/>
      <c r="AK799" s="249"/>
      <c r="AL799" s="250"/>
      <c r="AM799" s="249"/>
      <c r="AN799" s="250"/>
      <c r="AO799" s="249"/>
      <c r="AP799" s="250"/>
      <c r="AQ799" s="249"/>
      <c r="AR799" s="250"/>
      <c r="AS799" s="249"/>
      <c r="AT799" s="250"/>
      <c r="AU799" s="249"/>
      <c r="AV799" s="250"/>
      <c r="AW799" s="249"/>
      <c r="AX799" s="250"/>
      <c r="AY799" s="249"/>
      <c r="AZ799" s="250"/>
      <c r="BA799" s="249"/>
      <c r="BB799" s="250"/>
      <c r="BC799" s="249"/>
      <c r="BD799" s="250"/>
      <c r="BE799" s="249"/>
      <c r="BF799" s="250"/>
      <c r="BG799" s="249"/>
      <c r="BH799" s="250"/>
      <c r="BI799" s="249"/>
      <c r="BJ799" s="250"/>
      <c r="BK799" s="249"/>
    </row>
    <row r="800" spans="1:63" s="301" customFormat="1" ht="21" hidden="1" customHeight="1" x14ac:dyDescent="0.2">
      <c r="A800" s="245" t="e">
        <f t="shared" si="370"/>
        <v>#VALUE!</v>
      </c>
      <c r="B800" s="246"/>
      <c r="C800" s="247" t="str">
        <f t="shared" si="349"/>
        <v/>
      </c>
      <c r="D800" s="250" t="str">
        <f t="shared" ca="1" si="350"/>
        <v/>
      </c>
      <c r="E800" s="249" t="str">
        <f t="shared" si="367"/>
        <v/>
      </c>
      <c r="F800" s="250" t="str">
        <f t="shared" si="351"/>
        <v/>
      </c>
      <c r="G800" s="249" t="str">
        <f t="shared" si="368"/>
        <v/>
      </c>
      <c r="H800" s="250" t="str">
        <f t="shared" si="352"/>
        <v/>
      </c>
      <c r="I800" s="249" t="str">
        <f t="shared" si="369"/>
        <v/>
      </c>
      <c r="J800" s="250" t="str">
        <f t="shared" ca="1" si="353"/>
        <v/>
      </c>
      <c r="K800" s="249" t="str">
        <f t="shared" si="354"/>
        <v/>
      </c>
      <c r="L800" s="250" t="str">
        <f t="shared" ca="1" si="355"/>
        <v/>
      </c>
      <c r="M800" s="249" t="str">
        <f t="shared" si="356"/>
        <v/>
      </c>
      <c r="N800" s="250" t="str">
        <f t="shared" ca="1" si="357"/>
        <v/>
      </c>
      <c r="O800" s="249" t="str">
        <f t="shared" si="358"/>
        <v/>
      </c>
      <c r="P800" s="250" t="str">
        <f t="shared" ca="1" si="359"/>
        <v/>
      </c>
      <c r="Q800" s="249" t="str">
        <f t="shared" si="360"/>
        <v/>
      </c>
      <c r="R800" s="250" t="str">
        <f t="shared" ca="1" si="361"/>
        <v/>
      </c>
      <c r="S800" s="249" t="str">
        <f t="shared" si="362"/>
        <v/>
      </c>
      <c r="T800" s="250" t="str">
        <f t="shared" ca="1" si="363"/>
        <v/>
      </c>
      <c r="U800" s="249" t="str">
        <f t="shared" si="364"/>
        <v/>
      </c>
      <c r="V800" s="250" t="str">
        <f t="shared" ca="1" si="365"/>
        <v/>
      </c>
      <c r="W800" s="249" t="str">
        <f t="shared" si="366"/>
        <v/>
      </c>
      <c r="X800" s="250"/>
      <c r="Y800" s="249"/>
      <c r="Z800" s="250"/>
      <c r="AA800" s="249"/>
      <c r="AB800" s="250"/>
      <c r="AC800" s="249"/>
      <c r="AD800" s="250"/>
      <c r="AE800" s="249"/>
      <c r="AF800" s="250"/>
      <c r="AG800" s="249"/>
      <c r="AH800" s="250"/>
      <c r="AI800" s="249"/>
      <c r="AJ800" s="250"/>
      <c r="AK800" s="249"/>
      <c r="AL800" s="250"/>
      <c r="AM800" s="249"/>
      <c r="AN800" s="250"/>
      <c r="AO800" s="249"/>
      <c r="AP800" s="250"/>
      <c r="AQ800" s="249"/>
      <c r="AR800" s="250"/>
      <c r="AS800" s="249"/>
      <c r="AT800" s="250"/>
      <c r="AU800" s="249"/>
      <c r="AV800" s="250"/>
      <c r="AW800" s="249"/>
      <c r="AX800" s="250"/>
      <c r="AY800" s="249"/>
      <c r="AZ800" s="250"/>
      <c r="BA800" s="249"/>
      <c r="BB800" s="250"/>
      <c r="BC800" s="249"/>
      <c r="BD800" s="250"/>
      <c r="BE800" s="249"/>
      <c r="BF800" s="250"/>
      <c r="BG800" s="249"/>
      <c r="BH800" s="250"/>
      <c r="BI800" s="249"/>
      <c r="BJ800" s="250"/>
      <c r="BK800" s="249"/>
    </row>
    <row r="801" spans="1:63" s="301" customFormat="1" ht="21" hidden="1" customHeight="1" x14ac:dyDescent="0.2">
      <c r="A801" s="245" t="e">
        <f t="shared" si="370"/>
        <v>#VALUE!</v>
      </c>
      <c r="B801" s="246"/>
      <c r="C801" s="247" t="str">
        <f t="shared" si="349"/>
        <v/>
      </c>
      <c r="D801" s="250" t="str">
        <f t="shared" ca="1" si="350"/>
        <v/>
      </c>
      <c r="E801" s="249" t="str">
        <f t="shared" si="367"/>
        <v/>
      </c>
      <c r="F801" s="250" t="str">
        <f t="shared" si="351"/>
        <v/>
      </c>
      <c r="G801" s="249" t="str">
        <f t="shared" si="368"/>
        <v/>
      </c>
      <c r="H801" s="250" t="str">
        <f t="shared" si="352"/>
        <v/>
      </c>
      <c r="I801" s="249" t="str">
        <f t="shared" si="369"/>
        <v/>
      </c>
      <c r="J801" s="250" t="str">
        <f t="shared" ca="1" si="353"/>
        <v/>
      </c>
      <c r="K801" s="249" t="str">
        <f t="shared" si="354"/>
        <v/>
      </c>
      <c r="L801" s="250" t="str">
        <f t="shared" ca="1" si="355"/>
        <v/>
      </c>
      <c r="M801" s="249" t="str">
        <f t="shared" si="356"/>
        <v/>
      </c>
      <c r="N801" s="250" t="str">
        <f t="shared" ca="1" si="357"/>
        <v/>
      </c>
      <c r="O801" s="249" t="str">
        <f t="shared" si="358"/>
        <v/>
      </c>
      <c r="P801" s="250" t="str">
        <f t="shared" ca="1" si="359"/>
        <v/>
      </c>
      <c r="Q801" s="249" t="str">
        <f t="shared" si="360"/>
        <v/>
      </c>
      <c r="R801" s="250" t="str">
        <f t="shared" ca="1" si="361"/>
        <v/>
      </c>
      <c r="S801" s="249" t="str">
        <f t="shared" si="362"/>
        <v/>
      </c>
      <c r="T801" s="250" t="str">
        <f t="shared" ca="1" si="363"/>
        <v/>
      </c>
      <c r="U801" s="249" t="str">
        <f t="shared" si="364"/>
        <v/>
      </c>
      <c r="V801" s="250" t="str">
        <f t="shared" ca="1" si="365"/>
        <v/>
      </c>
      <c r="W801" s="249" t="str">
        <f t="shared" si="366"/>
        <v/>
      </c>
      <c r="X801" s="250"/>
      <c r="Y801" s="249"/>
      <c r="Z801" s="250"/>
      <c r="AA801" s="249"/>
      <c r="AB801" s="250"/>
      <c r="AC801" s="249"/>
      <c r="AD801" s="250"/>
      <c r="AE801" s="249"/>
      <c r="AF801" s="250"/>
      <c r="AG801" s="249"/>
      <c r="AH801" s="250"/>
      <c r="AI801" s="249"/>
      <c r="AJ801" s="250"/>
      <c r="AK801" s="249"/>
      <c r="AL801" s="250"/>
      <c r="AM801" s="249"/>
      <c r="AN801" s="250"/>
      <c r="AO801" s="249"/>
      <c r="AP801" s="250"/>
      <c r="AQ801" s="249"/>
      <c r="AR801" s="250"/>
      <c r="AS801" s="249"/>
      <c r="AT801" s="250"/>
      <c r="AU801" s="249"/>
      <c r="AV801" s="250"/>
      <c r="AW801" s="249"/>
      <c r="AX801" s="250"/>
      <c r="AY801" s="249"/>
      <c r="AZ801" s="250"/>
      <c r="BA801" s="249"/>
      <c r="BB801" s="250"/>
      <c r="BC801" s="249"/>
      <c r="BD801" s="250"/>
      <c r="BE801" s="249"/>
      <c r="BF801" s="250"/>
      <c r="BG801" s="249"/>
      <c r="BH801" s="250"/>
      <c r="BI801" s="249"/>
      <c r="BJ801" s="250"/>
      <c r="BK801" s="249"/>
    </row>
    <row r="802" spans="1:63" s="301" customFormat="1" ht="21" hidden="1" customHeight="1" x14ac:dyDescent="0.2">
      <c r="A802" s="245" t="e">
        <f t="shared" si="370"/>
        <v>#VALUE!</v>
      </c>
      <c r="B802" s="246"/>
      <c r="C802" s="247" t="str">
        <f t="shared" si="349"/>
        <v/>
      </c>
      <c r="D802" s="250" t="str">
        <f t="shared" ca="1" si="350"/>
        <v/>
      </c>
      <c r="E802" s="249" t="str">
        <f t="shared" si="367"/>
        <v/>
      </c>
      <c r="F802" s="250" t="str">
        <f t="shared" si="351"/>
        <v/>
      </c>
      <c r="G802" s="249" t="str">
        <f t="shared" si="368"/>
        <v/>
      </c>
      <c r="H802" s="250" t="str">
        <f t="shared" si="352"/>
        <v/>
      </c>
      <c r="I802" s="249" t="str">
        <f t="shared" si="369"/>
        <v/>
      </c>
      <c r="J802" s="250" t="str">
        <f t="shared" ca="1" si="353"/>
        <v/>
      </c>
      <c r="K802" s="249" t="str">
        <f t="shared" si="354"/>
        <v/>
      </c>
      <c r="L802" s="250" t="str">
        <f t="shared" ca="1" si="355"/>
        <v/>
      </c>
      <c r="M802" s="249" t="str">
        <f t="shared" si="356"/>
        <v/>
      </c>
      <c r="N802" s="250" t="str">
        <f t="shared" ca="1" si="357"/>
        <v/>
      </c>
      <c r="O802" s="249" t="str">
        <f t="shared" si="358"/>
        <v/>
      </c>
      <c r="P802" s="250" t="str">
        <f t="shared" ca="1" si="359"/>
        <v/>
      </c>
      <c r="Q802" s="249" t="str">
        <f t="shared" si="360"/>
        <v/>
      </c>
      <c r="R802" s="250" t="str">
        <f t="shared" ca="1" si="361"/>
        <v/>
      </c>
      <c r="S802" s="249" t="str">
        <f t="shared" si="362"/>
        <v/>
      </c>
      <c r="T802" s="250" t="str">
        <f t="shared" ca="1" si="363"/>
        <v/>
      </c>
      <c r="U802" s="249" t="str">
        <f t="shared" si="364"/>
        <v/>
      </c>
      <c r="V802" s="250" t="str">
        <f t="shared" ca="1" si="365"/>
        <v/>
      </c>
      <c r="W802" s="249" t="str">
        <f t="shared" si="366"/>
        <v/>
      </c>
      <c r="X802" s="250"/>
      <c r="Y802" s="249"/>
      <c r="Z802" s="250"/>
      <c r="AA802" s="249"/>
      <c r="AB802" s="250"/>
      <c r="AC802" s="249"/>
      <c r="AD802" s="250"/>
      <c r="AE802" s="249"/>
      <c r="AF802" s="250"/>
      <c r="AG802" s="249"/>
      <c r="AH802" s="250"/>
      <c r="AI802" s="249"/>
      <c r="AJ802" s="250"/>
      <c r="AK802" s="249"/>
      <c r="AL802" s="250"/>
      <c r="AM802" s="249"/>
      <c r="AN802" s="250"/>
      <c r="AO802" s="249"/>
      <c r="AP802" s="250"/>
      <c r="AQ802" s="249"/>
      <c r="AR802" s="250"/>
      <c r="AS802" s="249"/>
      <c r="AT802" s="250"/>
      <c r="AU802" s="249"/>
      <c r="AV802" s="250"/>
      <c r="AW802" s="249"/>
      <c r="AX802" s="250"/>
      <c r="AY802" s="249"/>
      <c r="AZ802" s="250"/>
      <c r="BA802" s="249"/>
      <c r="BB802" s="250"/>
      <c r="BC802" s="249"/>
      <c r="BD802" s="250"/>
      <c r="BE802" s="249"/>
      <c r="BF802" s="250"/>
      <c r="BG802" s="249"/>
      <c r="BH802" s="250"/>
      <c r="BI802" s="249"/>
      <c r="BJ802" s="250"/>
      <c r="BK802" s="249"/>
    </row>
    <row r="803" spans="1:63" s="301" customFormat="1" ht="21" hidden="1" customHeight="1" x14ac:dyDescent="0.2">
      <c r="A803" s="245" t="e">
        <f t="shared" si="370"/>
        <v>#VALUE!</v>
      </c>
      <c r="B803" s="246"/>
      <c r="C803" s="247" t="str">
        <f t="shared" si="349"/>
        <v/>
      </c>
      <c r="D803" s="250" t="str">
        <f t="shared" ca="1" si="350"/>
        <v/>
      </c>
      <c r="E803" s="249" t="str">
        <f t="shared" si="367"/>
        <v/>
      </c>
      <c r="F803" s="250" t="str">
        <f t="shared" si="351"/>
        <v/>
      </c>
      <c r="G803" s="249" t="str">
        <f t="shared" si="368"/>
        <v/>
      </c>
      <c r="H803" s="250" t="str">
        <f t="shared" si="352"/>
        <v/>
      </c>
      <c r="I803" s="249" t="str">
        <f t="shared" si="369"/>
        <v/>
      </c>
      <c r="J803" s="250" t="str">
        <f t="shared" ca="1" si="353"/>
        <v/>
      </c>
      <c r="K803" s="249" t="str">
        <f t="shared" si="354"/>
        <v/>
      </c>
      <c r="L803" s="250" t="str">
        <f t="shared" ca="1" si="355"/>
        <v/>
      </c>
      <c r="M803" s="249" t="str">
        <f t="shared" si="356"/>
        <v/>
      </c>
      <c r="N803" s="250" t="str">
        <f t="shared" ca="1" si="357"/>
        <v/>
      </c>
      <c r="O803" s="249" t="str">
        <f t="shared" si="358"/>
        <v/>
      </c>
      <c r="P803" s="250" t="str">
        <f t="shared" ca="1" si="359"/>
        <v/>
      </c>
      <c r="Q803" s="249" t="str">
        <f t="shared" si="360"/>
        <v/>
      </c>
      <c r="R803" s="250" t="str">
        <f t="shared" ca="1" si="361"/>
        <v/>
      </c>
      <c r="S803" s="249" t="str">
        <f t="shared" si="362"/>
        <v/>
      </c>
      <c r="T803" s="250" t="str">
        <f t="shared" ca="1" si="363"/>
        <v/>
      </c>
      <c r="U803" s="249" t="str">
        <f t="shared" si="364"/>
        <v/>
      </c>
      <c r="V803" s="250" t="str">
        <f t="shared" ca="1" si="365"/>
        <v/>
      </c>
      <c r="W803" s="249" t="str">
        <f t="shared" si="366"/>
        <v/>
      </c>
      <c r="X803" s="250"/>
      <c r="Y803" s="249"/>
      <c r="Z803" s="250"/>
      <c r="AA803" s="249"/>
      <c r="AB803" s="250"/>
      <c r="AC803" s="249"/>
      <c r="AD803" s="250"/>
      <c r="AE803" s="249"/>
      <c r="AF803" s="250"/>
      <c r="AG803" s="249"/>
      <c r="AH803" s="250"/>
      <c r="AI803" s="249"/>
      <c r="AJ803" s="250"/>
      <c r="AK803" s="249"/>
      <c r="AL803" s="250"/>
      <c r="AM803" s="249"/>
      <c r="AN803" s="250"/>
      <c r="AO803" s="249"/>
      <c r="AP803" s="250"/>
      <c r="AQ803" s="249"/>
      <c r="AR803" s="250"/>
      <c r="AS803" s="249"/>
      <c r="AT803" s="250"/>
      <c r="AU803" s="249"/>
      <c r="AV803" s="250"/>
      <c r="AW803" s="249"/>
      <c r="AX803" s="250"/>
      <c r="AY803" s="249"/>
      <c r="AZ803" s="250"/>
      <c r="BA803" s="249"/>
      <c r="BB803" s="250"/>
      <c r="BC803" s="249"/>
      <c r="BD803" s="250"/>
      <c r="BE803" s="249"/>
      <c r="BF803" s="250"/>
      <c r="BG803" s="249"/>
      <c r="BH803" s="250"/>
      <c r="BI803" s="249"/>
      <c r="BJ803" s="250"/>
      <c r="BK803" s="249"/>
    </row>
    <row r="804" spans="1:63" s="301" customFormat="1" ht="21" hidden="1" customHeight="1" x14ac:dyDescent="0.2">
      <c r="A804" s="245" t="e">
        <f t="shared" si="370"/>
        <v>#VALUE!</v>
      </c>
      <c r="B804" s="246"/>
      <c r="C804" s="247" t="str">
        <f t="shared" si="349"/>
        <v/>
      </c>
      <c r="D804" s="250" t="str">
        <f t="shared" ca="1" si="350"/>
        <v/>
      </c>
      <c r="E804" s="249" t="str">
        <f t="shared" si="367"/>
        <v/>
      </c>
      <c r="F804" s="250" t="str">
        <f t="shared" si="351"/>
        <v/>
      </c>
      <c r="G804" s="249" t="str">
        <f t="shared" si="368"/>
        <v/>
      </c>
      <c r="H804" s="250" t="str">
        <f t="shared" si="352"/>
        <v/>
      </c>
      <c r="I804" s="249" t="str">
        <f t="shared" si="369"/>
        <v/>
      </c>
      <c r="J804" s="250" t="str">
        <f t="shared" ca="1" si="353"/>
        <v/>
      </c>
      <c r="K804" s="249" t="str">
        <f t="shared" si="354"/>
        <v/>
      </c>
      <c r="L804" s="250" t="str">
        <f t="shared" ca="1" si="355"/>
        <v/>
      </c>
      <c r="M804" s="249" t="str">
        <f t="shared" si="356"/>
        <v/>
      </c>
      <c r="N804" s="250" t="str">
        <f t="shared" ca="1" si="357"/>
        <v/>
      </c>
      <c r="O804" s="249" t="str">
        <f t="shared" si="358"/>
        <v/>
      </c>
      <c r="P804" s="250" t="str">
        <f t="shared" ca="1" si="359"/>
        <v/>
      </c>
      <c r="Q804" s="249" t="str">
        <f t="shared" si="360"/>
        <v/>
      </c>
      <c r="R804" s="250" t="str">
        <f t="shared" ca="1" si="361"/>
        <v/>
      </c>
      <c r="S804" s="249" t="str">
        <f t="shared" si="362"/>
        <v/>
      </c>
      <c r="T804" s="250" t="str">
        <f t="shared" ca="1" si="363"/>
        <v/>
      </c>
      <c r="U804" s="249" t="str">
        <f t="shared" si="364"/>
        <v/>
      </c>
      <c r="V804" s="250" t="str">
        <f t="shared" ca="1" si="365"/>
        <v/>
      </c>
      <c r="W804" s="249" t="str">
        <f t="shared" si="366"/>
        <v/>
      </c>
      <c r="X804" s="250"/>
      <c r="Y804" s="249"/>
      <c r="Z804" s="250"/>
      <c r="AA804" s="249"/>
      <c r="AB804" s="250"/>
      <c r="AC804" s="249"/>
      <c r="AD804" s="250"/>
      <c r="AE804" s="249"/>
      <c r="AF804" s="250"/>
      <c r="AG804" s="249"/>
      <c r="AH804" s="250"/>
      <c r="AI804" s="249"/>
      <c r="AJ804" s="250"/>
      <c r="AK804" s="249"/>
      <c r="AL804" s="250"/>
      <c r="AM804" s="249"/>
      <c r="AN804" s="250"/>
      <c r="AO804" s="249"/>
      <c r="AP804" s="250"/>
      <c r="AQ804" s="249"/>
      <c r="AR804" s="250"/>
      <c r="AS804" s="249"/>
      <c r="AT804" s="250"/>
      <c r="AU804" s="249"/>
      <c r="AV804" s="250"/>
      <c r="AW804" s="249"/>
      <c r="AX804" s="250"/>
      <c r="AY804" s="249"/>
      <c r="AZ804" s="250"/>
      <c r="BA804" s="249"/>
      <c r="BB804" s="250"/>
      <c r="BC804" s="249"/>
      <c r="BD804" s="250"/>
      <c r="BE804" s="249"/>
      <c r="BF804" s="250"/>
      <c r="BG804" s="249"/>
      <c r="BH804" s="250"/>
      <c r="BI804" s="249"/>
      <c r="BJ804" s="250"/>
      <c r="BK804" s="249"/>
    </row>
    <row r="805" spans="1:63" s="301" customFormat="1" ht="21" hidden="1" customHeight="1" x14ac:dyDescent="0.2">
      <c r="A805" s="245" t="e">
        <f t="shared" si="370"/>
        <v>#VALUE!</v>
      </c>
      <c r="B805" s="246"/>
      <c r="C805" s="247" t="str">
        <f t="shared" si="349"/>
        <v/>
      </c>
      <c r="D805" s="250" t="str">
        <f t="shared" ca="1" si="350"/>
        <v/>
      </c>
      <c r="E805" s="249" t="str">
        <f t="shared" si="367"/>
        <v/>
      </c>
      <c r="F805" s="250" t="str">
        <f t="shared" si="351"/>
        <v/>
      </c>
      <c r="G805" s="249" t="str">
        <f t="shared" si="368"/>
        <v/>
      </c>
      <c r="H805" s="250" t="str">
        <f t="shared" si="352"/>
        <v/>
      </c>
      <c r="I805" s="249" t="str">
        <f t="shared" si="369"/>
        <v/>
      </c>
      <c r="J805" s="250" t="str">
        <f t="shared" ca="1" si="353"/>
        <v/>
      </c>
      <c r="K805" s="249" t="str">
        <f t="shared" si="354"/>
        <v/>
      </c>
      <c r="L805" s="250" t="str">
        <f t="shared" ca="1" si="355"/>
        <v/>
      </c>
      <c r="M805" s="249" t="str">
        <f t="shared" si="356"/>
        <v/>
      </c>
      <c r="N805" s="250" t="str">
        <f t="shared" ca="1" si="357"/>
        <v/>
      </c>
      <c r="O805" s="249" t="str">
        <f t="shared" si="358"/>
        <v/>
      </c>
      <c r="P805" s="250" t="str">
        <f t="shared" ca="1" si="359"/>
        <v/>
      </c>
      <c r="Q805" s="249" t="str">
        <f t="shared" si="360"/>
        <v/>
      </c>
      <c r="R805" s="250" t="str">
        <f t="shared" ca="1" si="361"/>
        <v/>
      </c>
      <c r="S805" s="249" t="str">
        <f t="shared" si="362"/>
        <v/>
      </c>
      <c r="T805" s="250" t="str">
        <f t="shared" ca="1" si="363"/>
        <v/>
      </c>
      <c r="U805" s="249" t="str">
        <f t="shared" si="364"/>
        <v/>
      </c>
      <c r="V805" s="250" t="str">
        <f t="shared" ca="1" si="365"/>
        <v/>
      </c>
      <c r="W805" s="249" t="str">
        <f t="shared" si="366"/>
        <v/>
      </c>
      <c r="X805" s="250"/>
      <c r="Y805" s="249"/>
      <c r="Z805" s="250"/>
      <c r="AA805" s="249"/>
      <c r="AB805" s="250"/>
      <c r="AC805" s="249"/>
      <c r="AD805" s="250"/>
      <c r="AE805" s="249"/>
      <c r="AF805" s="250"/>
      <c r="AG805" s="249"/>
      <c r="AH805" s="250"/>
      <c r="AI805" s="249"/>
      <c r="AJ805" s="250"/>
      <c r="AK805" s="249"/>
      <c r="AL805" s="250"/>
      <c r="AM805" s="249"/>
      <c r="AN805" s="250"/>
      <c r="AO805" s="249"/>
      <c r="AP805" s="250"/>
      <c r="AQ805" s="249"/>
      <c r="AR805" s="250"/>
      <c r="AS805" s="249"/>
      <c r="AT805" s="250"/>
      <c r="AU805" s="249"/>
      <c r="AV805" s="250"/>
      <c r="AW805" s="249"/>
      <c r="AX805" s="250"/>
      <c r="AY805" s="249"/>
      <c r="AZ805" s="250"/>
      <c r="BA805" s="249"/>
      <c r="BB805" s="250"/>
      <c r="BC805" s="249"/>
      <c r="BD805" s="250"/>
      <c r="BE805" s="249"/>
      <c r="BF805" s="250"/>
      <c r="BG805" s="249"/>
      <c r="BH805" s="250"/>
      <c r="BI805" s="249"/>
      <c r="BJ805" s="250"/>
      <c r="BK805" s="249"/>
    </row>
    <row r="806" spans="1:63" s="301" customFormat="1" ht="21" hidden="1" customHeight="1" x14ac:dyDescent="0.2">
      <c r="A806" s="245" t="e">
        <f t="shared" si="370"/>
        <v>#VALUE!</v>
      </c>
      <c r="B806" s="246"/>
      <c r="C806" s="247" t="str">
        <f t="shared" si="349"/>
        <v/>
      </c>
      <c r="D806" s="250" t="str">
        <f t="shared" ca="1" si="350"/>
        <v/>
      </c>
      <c r="E806" s="249" t="str">
        <f t="shared" si="367"/>
        <v/>
      </c>
      <c r="F806" s="250" t="str">
        <f t="shared" si="351"/>
        <v/>
      </c>
      <c r="G806" s="249" t="str">
        <f t="shared" si="368"/>
        <v/>
      </c>
      <c r="H806" s="250" t="str">
        <f t="shared" si="352"/>
        <v/>
      </c>
      <c r="I806" s="249" t="str">
        <f t="shared" si="369"/>
        <v/>
      </c>
      <c r="J806" s="250" t="str">
        <f t="shared" ca="1" si="353"/>
        <v/>
      </c>
      <c r="K806" s="249" t="str">
        <f t="shared" si="354"/>
        <v/>
      </c>
      <c r="L806" s="250" t="str">
        <f t="shared" ca="1" si="355"/>
        <v/>
      </c>
      <c r="M806" s="249" t="str">
        <f t="shared" si="356"/>
        <v/>
      </c>
      <c r="N806" s="250" t="str">
        <f t="shared" ca="1" si="357"/>
        <v/>
      </c>
      <c r="O806" s="249" t="str">
        <f t="shared" si="358"/>
        <v/>
      </c>
      <c r="P806" s="250" t="str">
        <f t="shared" ca="1" si="359"/>
        <v/>
      </c>
      <c r="Q806" s="249" t="str">
        <f t="shared" si="360"/>
        <v/>
      </c>
      <c r="R806" s="250" t="str">
        <f t="shared" ca="1" si="361"/>
        <v/>
      </c>
      <c r="S806" s="249" t="str">
        <f t="shared" si="362"/>
        <v/>
      </c>
      <c r="T806" s="250" t="str">
        <f t="shared" ca="1" si="363"/>
        <v/>
      </c>
      <c r="U806" s="249" t="str">
        <f t="shared" si="364"/>
        <v/>
      </c>
      <c r="V806" s="250" t="str">
        <f t="shared" ca="1" si="365"/>
        <v/>
      </c>
      <c r="W806" s="249" t="str">
        <f t="shared" si="366"/>
        <v/>
      </c>
      <c r="X806" s="250"/>
      <c r="Y806" s="249"/>
      <c r="Z806" s="250"/>
      <c r="AA806" s="249"/>
      <c r="AB806" s="250"/>
      <c r="AC806" s="249"/>
      <c r="AD806" s="250"/>
      <c r="AE806" s="249"/>
      <c r="AF806" s="250"/>
      <c r="AG806" s="249"/>
      <c r="AH806" s="250"/>
      <c r="AI806" s="249"/>
      <c r="AJ806" s="250"/>
      <c r="AK806" s="249"/>
      <c r="AL806" s="250"/>
      <c r="AM806" s="249"/>
      <c r="AN806" s="250"/>
      <c r="AO806" s="249"/>
      <c r="AP806" s="250"/>
      <c r="AQ806" s="249"/>
      <c r="AR806" s="250"/>
      <c r="AS806" s="249"/>
      <c r="AT806" s="250"/>
      <c r="AU806" s="249"/>
      <c r="AV806" s="250"/>
      <c r="AW806" s="249"/>
      <c r="AX806" s="250"/>
      <c r="AY806" s="249"/>
      <c r="AZ806" s="250"/>
      <c r="BA806" s="249"/>
      <c r="BB806" s="250"/>
      <c r="BC806" s="249"/>
      <c r="BD806" s="250"/>
      <c r="BE806" s="249"/>
      <c r="BF806" s="250"/>
      <c r="BG806" s="249"/>
      <c r="BH806" s="250"/>
      <c r="BI806" s="249"/>
      <c r="BJ806" s="250"/>
      <c r="BK806" s="249"/>
    </row>
    <row r="807" spans="1:63" s="301" customFormat="1" ht="21" hidden="1" customHeight="1" x14ac:dyDescent="0.2">
      <c r="A807" s="245" t="e">
        <f t="shared" si="370"/>
        <v>#VALUE!</v>
      </c>
      <c r="B807" s="246"/>
      <c r="C807" s="247" t="str">
        <f t="shared" si="349"/>
        <v/>
      </c>
      <c r="D807" s="250" t="str">
        <f t="shared" ca="1" si="350"/>
        <v/>
      </c>
      <c r="E807" s="249" t="str">
        <f t="shared" si="367"/>
        <v/>
      </c>
      <c r="F807" s="250" t="str">
        <f t="shared" si="351"/>
        <v/>
      </c>
      <c r="G807" s="249" t="str">
        <f t="shared" si="368"/>
        <v/>
      </c>
      <c r="H807" s="250" t="str">
        <f t="shared" si="352"/>
        <v/>
      </c>
      <c r="I807" s="249" t="str">
        <f t="shared" si="369"/>
        <v/>
      </c>
      <c r="J807" s="250" t="str">
        <f t="shared" ca="1" si="353"/>
        <v/>
      </c>
      <c r="K807" s="249" t="str">
        <f t="shared" si="354"/>
        <v/>
      </c>
      <c r="L807" s="250" t="str">
        <f t="shared" ca="1" si="355"/>
        <v/>
      </c>
      <c r="M807" s="249" t="str">
        <f t="shared" si="356"/>
        <v/>
      </c>
      <c r="N807" s="250" t="str">
        <f t="shared" ca="1" si="357"/>
        <v/>
      </c>
      <c r="O807" s="249" t="str">
        <f t="shared" si="358"/>
        <v/>
      </c>
      <c r="P807" s="250" t="str">
        <f t="shared" ca="1" si="359"/>
        <v/>
      </c>
      <c r="Q807" s="249" t="str">
        <f t="shared" si="360"/>
        <v/>
      </c>
      <c r="R807" s="250" t="str">
        <f t="shared" ca="1" si="361"/>
        <v/>
      </c>
      <c r="S807" s="249" t="str">
        <f t="shared" si="362"/>
        <v/>
      </c>
      <c r="T807" s="250" t="str">
        <f t="shared" ca="1" si="363"/>
        <v/>
      </c>
      <c r="U807" s="249" t="str">
        <f t="shared" si="364"/>
        <v/>
      </c>
      <c r="V807" s="250" t="str">
        <f t="shared" ca="1" si="365"/>
        <v/>
      </c>
      <c r="W807" s="249" t="str">
        <f t="shared" si="366"/>
        <v/>
      </c>
      <c r="X807" s="250"/>
      <c r="Y807" s="249"/>
      <c r="Z807" s="250"/>
      <c r="AA807" s="249"/>
      <c r="AB807" s="250"/>
      <c r="AC807" s="249"/>
      <c r="AD807" s="250"/>
      <c r="AE807" s="249"/>
      <c r="AF807" s="250"/>
      <c r="AG807" s="249"/>
      <c r="AH807" s="250"/>
      <c r="AI807" s="249"/>
      <c r="AJ807" s="250"/>
      <c r="AK807" s="249"/>
      <c r="AL807" s="250"/>
      <c r="AM807" s="249"/>
      <c r="AN807" s="250"/>
      <c r="AO807" s="249"/>
      <c r="AP807" s="250"/>
      <c r="AQ807" s="249"/>
      <c r="AR807" s="250"/>
      <c r="AS807" s="249"/>
      <c r="AT807" s="250"/>
      <c r="AU807" s="249"/>
      <c r="AV807" s="250"/>
      <c r="AW807" s="249"/>
      <c r="AX807" s="250"/>
      <c r="AY807" s="249"/>
      <c r="AZ807" s="250"/>
      <c r="BA807" s="249"/>
      <c r="BB807" s="250"/>
      <c r="BC807" s="249"/>
      <c r="BD807" s="250"/>
      <c r="BE807" s="249"/>
      <c r="BF807" s="250"/>
      <c r="BG807" s="249"/>
      <c r="BH807" s="250"/>
      <c r="BI807" s="249"/>
      <c r="BJ807" s="250"/>
      <c r="BK807" s="249"/>
    </row>
    <row r="808" spans="1:63" s="301" customFormat="1" ht="21" hidden="1" customHeight="1" x14ac:dyDescent="0.2">
      <c r="A808" s="245" t="e">
        <f t="shared" si="370"/>
        <v>#VALUE!</v>
      </c>
      <c r="B808" s="246"/>
      <c r="C808" s="247" t="str">
        <f t="shared" si="349"/>
        <v/>
      </c>
      <c r="D808" s="250" t="str">
        <f t="shared" ca="1" si="350"/>
        <v/>
      </c>
      <c r="E808" s="249" t="str">
        <f t="shared" si="367"/>
        <v/>
      </c>
      <c r="F808" s="250" t="str">
        <f t="shared" si="351"/>
        <v/>
      </c>
      <c r="G808" s="249" t="str">
        <f t="shared" si="368"/>
        <v/>
      </c>
      <c r="H808" s="250" t="str">
        <f t="shared" si="352"/>
        <v/>
      </c>
      <c r="I808" s="249" t="str">
        <f t="shared" si="369"/>
        <v/>
      </c>
      <c r="J808" s="250" t="str">
        <f t="shared" ca="1" si="353"/>
        <v/>
      </c>
      <c r="K808" s="249" t="str">
        <f t="shared" si="354"/>
        <v/>
      </c>
      <c r="L808" s="250" t="str">
        <f t="shared" ca="1" si="355"/>
        <v/>
      </c>
      <c r="M808" s="249" t="str">
        <f t="shared" si="356"/>
        <v/>
      </c>
      <c r="N808" s="250" t="str">
        <f t="shared" ca="1" si="357"/>
        <v/>
      </c>
      <c r="O808" s="249" t="str">
        <f t="shared" si="358"/>
        <v/>
      </c>
      <c r="P808" s="250" t="str">
        <f t="shared" ca="1" si="359"/>
        <v/>
      </c>
      <c r="Q808" s="249" t="str">
        <f t="shared" si="360"/>
        <v/>
      </c>
      <c r="R808" s="250" t="str">
        <f t="shared" ca="1" si="361"/>
        <v/>
      </c>
      <c r="S808" s="249" t="str">
        <f t="shared" si="362"/>
        <v/>
      </c>
      <c r="T808" s="250" t="str">
        <f t="shared" ca="1" si="363"/>
        <v/>
      </c>
      <c r="U808" s="249" t="str">
        <f t="shared" si="364"/>
        <v/>
      </c>
      <c r="V808" s="250" t="str">
        <f t="shared" ca="1" si="365"/>
        <v/>
      </c>
      <c r="W808" s="249" t="str">
        <f t="shared" si="366"/>
        <v/>
      </c>
      <c r="X808" s="250"/>
      <c r="Y808" s="249"/>
      <c r="Z808" s="250"/>
      <c r="AA808" s="249"/>
      <c r="AB808" s="250"/>
      <c r="AC808" s="249"/>
      <c r="AD808" s="250"/>
      <c r="AE808" s="249"/>
      <c r="AF808" s="250"/>
      <c r="AG808" s="249"/>
      <c r="AH808" s="250"/>
      <c r="AI808" s="249"/>
      <c r="AJ808" s="250"/>
      <c r="AK808" s="249"/>
      <c r="AL808" s="250"/>
      <c r="AM808" s="249"/>
      <c r="AN808" s="250"/>
      <c r="AO808" s="249"/>
      <c r="AP808" s="250"/>
      <c r="AQ808" s="249"/>
      <c r="AR808" s="250"/>
      <c r="AS808" s="249"/>
      <c r="AT808" s="250"/>
      <c r="AU808" s="249"/>
      <c r="AV808" s="250"/>
      <c r="AW808" s="249"/>
      <c r="AX808" s="250"/>
      <c r="AY808" s="249"/>
      <c r="AZ808" s="250"/>
      <c r="BA808" s="249"/>
      <c r="BB808" s="250"/>
      <c r="BC808" s="249"/>
      <c r="BD808" s="250"/>
      <c r="BE808" s="249"/>
      <c r="BF808" s="250"/>
      <c r="BG808" s="249"/>
      <c r="BH808" s="250"/>
      <c r="BI808" s="249"/>
      <c r="BJ808" s="250"/>
      <c r="BK808" s="249"/>
    </row>
    <row r="809" spans="1:63" s="301" customFormat="1" ht="21" hidden="1" customHeight="1" x14ac:dyDescent="0.2">
      <c r="A809" s="245" t="e">
        <f t="shared" si="370"/>
        <v>#VALUE!</v>
      </c>
      <c r="B809" s="246"/>
      <c r="C809" s="247" t="str">
        <f t="shared" si="349"/>
        <v/>
      </c>
      <c r="D809" s="250" t="str">
        <f t="shared" ca="1" si="350"/>
        <v/>
      </c>
      <c r="E809" s="249" t="str">
        <f t="shared" si="367"/>
        <v/>
      </c>
      <c r="F809" s="250" t="str">
        <f t="shared" si="351"/>
        <v/>
      </c>
      <c r="G809" s="249" t="str">
        <f t="shared" si="368"/>
        <v/>
      </c>
      <c r="H809" s="250" t="str">
        <f t="shared" si="352"/>
        <v/>
      </c>
      <c r="I809" s="249" t="str">
        <f t="shared" si="369"/>
        <v/>
      </c>
      <c r="J809" s="250" t="str">
        <f t="shared" ca="1" si="353"/>
        <v/>
      </c>
      <c r="K809" s="249" t="str">
        <f t="shared" si="354"/>
        <v/>
      </c>
      <c r="L809" s="250" t="str">
        <f t="shared" ca="1" si="355"/>
        <v/>
      </c>
      <c r="M809" s="249" t="str">
        <f t="shared" si="356"/>
        <v/>
      </c>
      <c r="N809" s="250" t="str">
        <f t="shared" ca="1" si="357"/>
        <v/>
      </c>
      <c r="O809" s="249" t="str">
        <f t="shared" si="358"/>
        <v/>
      </c>
      <c r="P809" s="250" t="str">
        <f t="shared" ca="1" si="359"/>
        <v/>
      </c>
      <c r="Q809" s="249" t="str">
        <f t="shared" si="360"/>
        <v/>
      </c>
      <c r="R809" s="250" t="str">
        <f t="shared" ca="1" si="361"/>
        <v/>
      </c>
      <c r="S809" s="249" t="str">
        <f t="shared" si="362"/>
        <v/>
      </c>
      <c r="T809" s="250" t="str">
        <f t="shared" ca="1" si="363"/>
        <v/>
      </c>
      <c r="U809" s="249" t="str">
        <f t="shared" si="364"/>
        <v/>
      </c>
      <c r="V809" s="250" t="str">
        <f t="shared" ca="1" si="365"/>
        <v/>
      </c>
      <c r="W809" s="249" t="str">
        <f t="shared" si="366"/>
        <v/>
      </c>
      <c r="X809" s="250"/>
      <c r="Y809" s="249"/>
      <c r="Z809" s="250"/>
      <c r="AA809" s="249"/>
      <c r="AB809" s="250"/>
      <c r="AC809" s="249"/>
      <c r="AD809" s="250"/>
      <c r="AE809" s="249"/>
      <c r="AF809" s="250"/>
      <c r="AG809" s="249"/>
      <c r="AH809" s="250"/>
      <c r="AI809" s="249"/>
      <c r="AJ809" s="250"/>
      <c r="AK809" s="249"/>
      <c r="AL809" s="250"/>
      <c r="AM809" s="249"/>
      <c r="AN809" s="250"/>
      <c r="AO809" s="249"/>
      <c r="AP809" s="250"/>
      <c r="AQ809" s="249"/>
      <c r="AR809" s="250"/>
      <c r="AS809" s="249"/>
      <c r="AT809" s="250"/>
      <c r="AU809" s="249"/>
      <c r="AV809" s="250"/>
      <c r="AW809" s="249"/>
      <c r="AX809" s="250"/>
      <c r="AY809" s="249"/>
      <c r="AZ809" s="250"/>
      <c r="BA809" s="249"/>
      <c r="BB809" s="250"/>
      <c r="BC809" s="249"/>
      <c r="BD809" s="250"/>
      <c r="BE809" s="249"/>
      <c r="BF809" s="250"/>
      <c r="BG809" s="249"/>
      <c r="BH809" s="250"/>
      <c r="BI809" s="249"/>
      <c r="BJ809" s="250"/>
      <c r="BK809" s="249"/>
    </row>
    <row r="810" spans="1:63" s="301" customFormat="1" ht="21" hidden="1" customHeight="1" x14ac:dyDescent="0.2">
      <c r="A810" s="245" t="e">
        <f t="shared" si="370"/>
        <v>#VALUE!</v>
      </c>
      <c r="B810" s="246"/>
      <c r="C810" s="247" t="str">
        <f t="shared" si="349"/>
        <v/>
      </c>
      <c r="D810" s="250" t="str">
        <f t="shared" ca="1" si="350"/>
        <v/>
      </c>
      <c r="E810" s="249" t="str">
        <f t="shared" si="367"/>
        <v/>
      </c>
      <c r="F810" s="250" t="str">
        <f t="shared" si="351"/>
        <v/>
      </c>
      <c r="G810" s="249" t="str">
        <f t="shared" si="368"/>
        <v/>
      </c>
      <c r="H810" s="250" t="str">
        <f t="shared" si="352"/>
        <v/>
      </c>
      <c r="I810" s="249" t="str">
        <f t="shared" si="369"/>
        <v/>
      </c>
      <c r="J810" s="250" t="str">
        <f t="shared" ca="1" si="353"/>
        <v/>
      </c>
      <c r="K810" s="249" t="str">
        <f t="shared" si="354"/>
        <v/>
      </c>
      <c r="L810" s="250" t="str">
        <f t="shared" ca="1" si="355"/>
        <v/>
      </c>
      <c r="M810" s="249" t="str">
        <f t="shared" si="356"/>
        <v/>
      </c>
      <c r="N810" s="250" t="str">
        <f t="shared" ca="1" si="357"/>
        <v/>
      </c>
      <c r="O810" s="249" t="str">
        <f t="shared" si="358"/>
        <v/>
      </c>
      <c r="P810" s="250" t="str">
        <f t="shared" ca="1" si="359"/>
        <v/>
      </c>
      <c r="Q810" s="249" t="str">
        <f t="shared" si="360"/>
        <v/>
      </c>
      <c r="R810" s="250" t="str">
        <f t="shared" ca="1" si="361"/>
        <v/>
      </c>
      <c r="S810" s="249" t="str">
        <f t="shared" si="362"/>
        <v/>
      </c>
      <c r="T810" s="250" t="str">
        <f t="shared" ca="1" si="363"/>
        <v/>
      </c>
      <c r="U810" s="249" t="str">
        <f t="shared" si="364"/>
        <v/>
      </c>
      <c r="V810" s="250" t="str">
        <f t="shared" ca="1" si="365"/>
        <v/>
      </c>
      <c r="W810" s="249" t="str">
        <f t="shared" si="366"/>
        <v/>
      </c>
      <c r="X810" s="250"/>
      <c r="Y810" s="249"/>
      <c r="Z810" s="250"/>
      <c r="AA810" s="249"/>
      <c r="AB810" s="250"/>
      <c r="AC810" s="249"/>
      <c r="AD810" s="250"/>
      <c r="AE810" s="249"/>
      <c r="AF810" s="250"/>
      <c r="AG810" s="249"/>
      <c r="AH810" s="250"/>
      <c r="AI810" s="249"/>
      <c r="AJ810" s="250"/>
      <c r="AK810" s="249"/>
      <c r="AL810" s="250"/>
      <c r="AM810" s="249"/>
      <c r="AN810" s="250"/>
      <c r="AO810" s="249"/>
      <c r="AP810" s="250"/>
      <c r="AQ810" s="249"/>
      <c r="AR810" s="250"/>
      <c r="AS810" s="249"/>
      <c r="AT810" s="250"/>
      <c r="AU810" s="249"/>
      <c r="AV810" s="250"/>
      <c r="AW810" s="249"/>
      <c r="AX810" s="250"/>
      <c r="AY810" s="249"/>
      <c r="AZ810" s="250"/>
      <c r="BA810" s="249"/>
      <c r="BB810" s="250"/>
      <c r="BC810" s="249"/>
      <c r="BD810" s="250"/>
      <c r="BE810" s="249"/>
      <c r="BF810" s="250"/>
      <c r="BG810" s="249"/>
      <c r="BH810" s="250"/>
      <c r="BI810" s="249"/>
      <c r="BJ810" s="250"/>
      <c r="BK810" s="249"/>
    </row>
    <row r="811" spans="1:63" s="301" customFormat="1" ht="21" hidden="1" customHeight="1" x14ac:dyDescent="0.2">
      <c r="A811" s="245" t="e">
        <f t="shared" si="370"/>
        <v>#VALUE!</v>
      </c>
      <c r="B811" s="246"/>
      <c r="C811" s="247" t="str">
        <f t="shared" si="349"/>
        <v/>
      </c>
      <c r="D811" s="250" t="str">
        <f t="shared" ca="1" si="350"/>
        <v/>
      </c>
      <c r="E811" s="249" t="str">
        <f t="shared" si="367"/>
        <v/>
      </c>
      <c r="F811" s="250" t="str">
        <f t="shared" si="351"/>
        <v/>
      </c>
      <c r="G811" s="249" t="str">
        <f t="shared" si="368"/>
        <v/>
      </c>
      <c r="H811" s="250" t="str">
        <f t="shared" si="352"/>
        <v/>
      </c>
      <c r="I811" s="249" t="str">
        <f t="shared" si="369"/>
        <v/>
      </c>
      <c r="J811" s="250" t="str">
        <f t="shared" ca="1" si="353"/>
        <v/>
      </c>
      <c r="K811" s="249" t="str">
        <f t="shared" si="354"/>
        <v/>
      </c>
      <c r="L811" s="250" t="str">
        <f t="shared" ca="1" si="355"/>
        <v/>
      </c>
      <c r="M811" s="249" t="str">
        <f t="shared" si="356"/>
        <v/>
      </c>
      <c r="N811" s="250" t="str">
        <f t="shared" ca="1" si="357"/>
        <v/>
      </c>
      <c r="O811" s="249" t="str">
        <f t="shared" si="358"/>
        <v/>
      </c>
      <c r="P811" s="250" t="str">
        <f t="shared" ca="1" si="359"/>
        <v/>
      </c>
      <c r="Q811" s="249" t="str">
        <f t="shared" si="360"/>
        <v/>
      </c>
      <c r="R811" s="250" t="str">
        <f t="shared" ca="1" si="361"/>
        <v/>
      </c>
      <c r="S811" s="249" t="str">
        <f t="shared" si="362"/>
        <v/>
      </c>
      <c r="T811" s="250" t="str">
        <f t="shared" ca="1" si="363"/>
        <v/>
      </c>
      <c r="U811" s="249" t="str">
        <f t="shared" si="364"/>
        <v/>
      </c>
      <c r="V811" s="250" t="str">
        <f t="shared" ca="1" si="365"/>
        <v/>
      </c>
      <c r="W811" s="249" t="str">
        <f t="shared" si="366"/>
        <v/>
      </c>
      <c r="X811" s="250"/>
      <c r="Y811" s="249"/>
      <c r="Z811" s="250"/>
      <c r="AA811" s="249"/>
      <c r="AB811" s="250"/>
      <c r="AC811" s="249"/>
      <c r="AD811" s="250"/>
      <c r="AE811" s="249"/>
      <c r="AF811" s="250"/>
      <c r="AG811" s="249"/>
      <c r="AH811" s="250"/>
      <c r="AI811" s="249"/>
      <c r="AJ811" s="250"/>
      <c r="AK811" s="249"/>
      <c r="AL811" s="250"/>
      <c r="AM811" s="249"/>
      <c r="AN811" s="250"/>
      <c r="AO811" s="249"/>
      <c r="AP811" s="250"/>
      <c r="AQ811" s="249"/>
      <c r="AR811" s="250"/>
      <c r="AS811" s="249"/>
      <c r="AT811" s="250"/>
      <c r="AU811" s="249"/>
      <c r="AV811" s="250"/>
      <c r="AW811" s="249"/>
      <c r="AX811" s="250"/>
      <c r="AY811" s="249"/>
      <c r="AZ811" s="250"/>
      <c r="BA811" s="249"/>
      <c r="BB811" s="250"/>
      <c r="BC811" s="249"/>
      <c r="BD811" s="250"/>
      <c r="BE811" s="249"/>
      <c r="BF811" s="250"/>
      <c r="BG811" s="249"/>
      <c r="BH811" s="250"/>
      <c r="BI811" s="249"/>
      <c r="BJ811" s="250"/>
      <c r="BK811" s="249"/>
    </row>
    <row r="812" spans="1:63" s="301" customFormat="1" ht="21" hidden="1" customHeight="1" x14ac:dyDescent="0.2">
      <c r="A812" s="245" t="e">
        <f t="shared" si="370"/>
        <v>#VALUE!</v>
      </c>
      <c r="B812" s="246"/>
      <c r="C812" s="247" t="str">
        <f t="shared" si="349"/>
        <v/>
      </c>
      <c r="D812" s="250" t="str">
        <f t="shared" ca="1" si="350"/>
        <v/>
      </c>
      <c r="E812" s="249" t="str">
        <f t="shared" si="367"/>
        <v/>
      </c>
      <c r="F812" s="250" t="str">
        <f t="shared" si="351"/>
        <v/>
      </c>
      <c r="G812" s="249" t="str">
        <f t="shared" si="368"/>
        <v/>
      </c>
      <c r="H812" s="250" t="str">
        <f t="shared" si="352"/>
        <v/>
      </c>
      <c r="I812" s="249" t="str">
        <f t="shared" si="369"/>
        <v/>
      </c>
      <c r="J812" s="250" t="str">
        <f t="shared" ca="1" si="353"/>
        <v/>
      </c>
      <c r="K812" s="249" t="str">
        <f t="shared" si="354"/>
        <v/>
      </c>
      <c r="L812" s="250" t="str">
        <f t="shared" ca="1" si="355"/>
        <v/>
      </c>
      <c r="M812" s="249" t="str">
        <f t="shared" si="356"/>
        <v/>
      </c>
      <c r="N812" s="250" t="str">
        <f t="shared" ca="1" si="357"/>
        <v/>
      </c>
      <c r="O812" s="249" t="str">
        <f t="shared" si="358"/>
        <v/>
      </c>
      <c r="P812" s="250" t="str">
        <f t="shared" ca="1" si="359"/>
        <v/>
      </c>
      <c r="Q812" s="249" t="str">
        <f t="shared" si="360"/>
        <v/>
      </c>
      <c r="R812" s="250" t="str">
        <f t="shared" ca="1" si="361"/>
        <v/>
      </c>
      <c r="S812" s="249" t="str">
        <f t="shared" si="362"/>
        <v/>
      </c>
      <c r="T812" s="250" t="str">
        <f t="shared" ca="1" si="363"/>
        <v/>
      </c>
      <c r="U812" s="249" t="str">
        <f t="shared" si="364"/>
        <v/>
      </c>
      <c r="V812" s="250" t="str">
        <f t="shared" ca="1" si="365"/>
        <v/>
      </c>
      <c r="W812" s="249" t="str">
        <f t="shared" si="366"/>
        <v/>
      </c>
      <c r="X812" s="250"/>
      <c r="Y812" s="249"/>
      <c r="Z812" s="250"/>
      <c r="AA812" s="249"/>
      <c r="AB812" s="250"/>
      <c r="AC812" s="249"/>
      <c r="AD812" s="250"/>
      <c r="AE812" s="249"/>
      <c r="AF812" s="250"/>
      <c r="AG812" s="249"/>
      <c r="AH812" s="250"/>
      <c r="AI812" s="249"/>
      <c r="AJ812" s="250"/>
      <c r="AK812" s="249"/>
      <c r="AL812" s="250"/>
      <c r="AM812" s="249"/>
      <c r="AN812" s="250"/>
      <c r="AO812" s="249"/>
      <c r="AP812" s="250"/>
      <c r="AQ812" s="249"/>
      <c r="AR812" s="250"/>
      <c r="AS812" s="249"/>
      <c r="AT812" s="250"/>
      <c r="AU812" s="249"/>
      <c r="AV812" s="250"/>
      <c r="AW812" s="249"/>
      <c r="AX812" s="250"/>
      <c r="AY812" s="249"/>
      <c r="AZ812" s="250"/>
      <c r="BA812" s="249"/>
      <c r="BB812" s="250"/>
      <c r="BC812" s="249"/>
      <c r="BD812" s="250"/>
      <c r="BE812" s="249"/>
      <c r="BF812" s="250"/>
      <c r="BG812" s="249"/>
      <c r="BH812" s="250"/>
      <c r="BI812" s="249"/>
      <c r="BJ812" s="250"/>
      <c r="BK812" s="249"/>
    </row>
    <row r="813" spans="1:63" s="301" customFormat="1" ht="21" hidden="1" customHeight="1" x14ac:dyDescent="0.2">
      <c r="A813" s="245" t="e">
        <f t="shared" si="370"/>
        <v>#VALUE!</v>
      </c>
      <c r="B813" s="246"/>
      <c r="C813" s="247" t="str">
        <f t="shared" si="349"/>
        <v/>
      </c>
      <c r="D813" s="250" t="str">
        <f t="shared" ca="1" si="350"/>
        <v/>
      </c>
      <c r="E813" s="249" t="str">
        <f t="shared" si="367"/>
        <v/>
      </c>
      <c r="F813" s="250" t="str">
        <f t="shared" si="351"/>
        <v/>
      </c>
      <c r="G813" s="249" t="str">
        <f t="shared" si="368"/>
        <v/>
      </c>
      <c r="H813" s="250" t="str">
        <f t="shared" si="352"/>
        <v/>
      </c>
      <c r="I813" s="249" t="str">
        <f t="shared" si="369"/>
        <v/>
      </c>
      <c r="J813" s="250" t="str">
        <f t="shared" ca="1" si="353"/>
        <v/>
      </c>
      <c r="K813" s="249" t="str">
        <f t="shared" si="354"/>
        <v/>
      </c>
      <c r="L813" s="250" t="str">
        <f t="shared" ca="1" si="355"/>
        <v/>
      </c>
      <c r="M813" s="249" t="str">
        <f t="shared" si="356"/>
        <v/>
      </c>
      <c r="N813" s="250" t="str">
        <f t="shared" ca="1" si="357"/>
        <v/>
      </c>
      <c r="O813" s="249" t="str">
        <f t="shared" si="358"/>
        <v/>
      </c>
      <c r="P813" s="250" t="str">
        <f t="shared" ca="1" si="359"/>
        <v/>
      </c>
      <c r="Q813" s="249" t="str">
        <f t="shared" si="360"/>
        <v/>
      </c>
      <c r="R813" s="250" t="str">
        <f t="shared" ca="1" si="361"/>
        <v/>
      </c>
      <c r="S813" s="249" t="str">
        <f t="shared" si="362"/>
        <v/>
      </c>
      <c r="T813" s="250" t="str">
        <f t="shared" ca="1" si="363"/>
        <v/>
      </c>
      <c r="U813" s="249" t="str">
        <f t="shared" si="364"/>
        <v/>
      </c>
      <c r="V813" s="250" t="str">
        <f t="shared" ca="1" si="365"/>
        <v/>
      </c>
      <c r="W813" s="249" t="str">
        <f t="shared" si="366"/>
        <v/>
      </c>
      <c r="X813" s="250"/>
      <c r="Y813" s="249"/>
      <c r="Z813" s="250"/>
      <c r="AA813" s="249"/>
      <c r="AB813" s="250"/>
      <c r="AC813" s="249"/>
      <c r="AD813" s="250"/>
      <c r="AE813" s="249"/>
      <c r="AF813" s="250"/>
      <c r="AG813" s="249"/>
      <c r="AH813" s="250"/>
      <c r="AI813" s="249"/>
      <c r="AJ813" s="250"/>
      <c r="AK813" s="249"/>
      <c r="AL813" s="250"/>
      <c r="AM813" s="249"/>
      <c r="AN813" s="250"/>
      <c r="AO813" s="249"/>
      <c r="AP813" s="250"/>
      <c r="AQ813" s="249"/>
      <c r="AR813" s="250"/>
      <c r="AS813" s="249"/>
      <c r="AT813" s="250"/>
      <c r="AU813" s="249"/>
      <c r="AV813" s="250"/>
      <c r="AW813" s="249"/>
      <c r="AX813" s="250"/>
      <c r="AY813" s="249"/>
      <c r="AZ813" s="250"/>
      <c r="BA813" s="249"/>
      <c r="BB813" s="250"/>
      <c r="BC813" s="249"/>
      <c r="BD813" s="250"/>
      <c r="BE813" s="249"/>
      <c r="BF813" s="250"/>
      <c r="BG813" s="249"/>
      <c r="BH813" s="250"/>
      <c r="BI813" s="249"/>
      <c r="BJ813" s="250"/>
      <c r="BK813" s="249"/>
    </row>
    <row r="814" spans="1:63" s="301" customFormat="1" ht="21" hidden="1" customHeight="1" x14ac:dyDescent="0.2">
      <c r="A814" s="245" t="e">
        <f t="shared" si="370"/>
        <v>#VALUE!</v>
      </c>
      <c r="B814" s="246"/>
      <c r="C814" s="247" t="str">
        <f t="shared" si="349"/>
        <v/>
      </c>
      <c r="D814" s="250" t="str">
        <f t="shared" ca="1" si="350"/>
        <v/>
      </c>
      <c r="E814" s="249" t="str">
        <f t="shared" si="367"/>
        <v/>
      </c>
      <c r="F814" s="250" t="str">
        <f t="shared" si="351"/>
        <v/>
      </c>
      <c r="G814" s="249" t="str">
        <f t="shared" si="368"/>
        <v/>
      </c>
      <c r="H814" s="250" t="str">
        <f t="shared" si="352"/>
        <v/>
      </c>
      <c r="I814" s="249" t="str">
        <f t="shared" si="369"/>
        <v/>
      </c>
      <c r="J814" s="250" t="str">
        <f t="shared" ca="1" si="353"/>
        <v/>
      </c>
      <c r="K814" s="249" t="str">
        <f t="shared" si="354"/>
        <v/>
      </c>
      <c r="L814" s="250" t="str">
        <f t="shared" ca="1" si="355"/>
        <v/>
      </c>
      <c r="M814" s="249" t="str">
        <f t="shared" si="356"/>
        <v/>
      </c>
      <c r="N814" s="250" t="str">
        <f t="shared" ca="1" si="357"/>
        <v/>
      </c>
      <c r="O814" s="249" t="str">
        <f t="shared" si="358"/>
        <v/>
      </c>
      <c r="P814" s="250" t="str">
        <f t="shared" ca="1" si="359"/>
        <v/>
      </c>
      <c r="Q814" s="249" t="str">
        <f t="shared" si="360"/>
        <v/>
      </c>
      <c r="R814" s="250" t="str">
        <f t="shared" ca="1" si="361"/>
        <v/>
      </c>
      <c r="S814" s="249" t="str">
        <f t="shared" si="362"/>
        <v/>
      </c>
      <c r="T814" s="250" t="str">
        <f t="shared" ca="1" si="363"/>
        <v/>
      </c>
      <c r="U814" s="249" t="str">
        <f t="shared" si="364"/>
        <v/>
      </c>
      <c r="V814" s="250" t="str">
        <f t="shared" ca="1" si="365"/>
        <v/>
      </c>
      <c r="W814" s="249" t="str">
        <f t="shared" si="366"/>
        <v/>
      </c>
      <c r="X814" s="250"/>
      <c r="Y814" s="249"/>
      <c r="Z814" s="250"/>
      <c r="AA814" s="249"/>
      <c r="AB814" s="250"/>
      <c r="AC814" s="249"/>
      <c r="AD814" s="250"/>
      <c r="AE814" s="249"/>
      <c r="AF814" s="250"/>
      <c r="AG814" s="249"/>
      <c r="AH814" s="250"/>
      <c r="AI814" s="249"/>
      <c r="AJ814" s="250"/>
      <c r="AK814" s="249"/>
      <c r="AL814" s="250"/>
      <c r="AM814" s="249"/>
      <c r="AN814" s="250"/>
      <c r="AO814" s="249"/>
      <c r="AP814" s="250"/>
      <c r="AQ814" s="249"/>
      <c r="AR814" s="250"/>
      <c r="AS814" s="249"/>
      <c r="AT814" s="250"/>
      <c r="AU814" s="249"/>
      <c r="AV814" s="250"/>
      <c r="AW814" s="249"/>
      <c r="AX814" s="250"/>
      <c r="AY814" s="249"/>
      <c r="AZ814" s="250"/>
      <c r="BA814" s="249"/>
      <c r="BB814" s="250"/>
      <c r="BC814" s="249"/>
      <c r="BD814" s="250"/>
      <c r="BE814" s="249"/>
      <c r="BF814" s="250"/>
      <c r="BG814" s="249"/>
      <c r="BH814" s="250"/>
      <c r="BI814" s="249"/>
      <c r="BJ814" s="250"/>
      <c r="BK814" s="249"/>
    </row>
    <row r="815" spans="1:63" s="301" customFormat="1" ht="21" hidden="1" customHeight="1" x14ac:dyDescent="0.2">
      <c r="A815" s="245" t="e">
        <f t="shared" si="370"/>
        <v>#VALUE!</v>
      </c>
      <c r="B815" s="246"/>
      <c r="C815" s="247" t="str">
        <f t="shared" si="349"/>
        <v/>
      </c>
      <c r="D815" s="250" t="str">
        <f t="shared" ca="1" si="350"/>
        <v/>
      </c>
      <c r="E815" s="249" t="str">
        <f t="shared" si="367"/>
        <v/>
      </c>
      <c r="F815" s="250" t="str">
        <f t="shared" si="351"/>
        <v/>
      </c>
      <c r="G815" s="249" t="str">
        <f t="shared" si="368"/>
        <v/>
      </c>
      <c r="H815" s="250" t="str">
        <f t="shared" si="352"/>
        <v/>
      </c>
      <c r="I815" s="249" t="str">
        <f t="shared" si="369"/>
        <v/>
      </c>
      <c r="J815" s="250" t="str">
        <f t="shared" ca="1" si="353"/>
        <v/>
      </c>
      <c r="K815" s="249" t="str">
        <f t="shared" si="354"/>
        <v/>
      </c>
      <c r="L815" s="250" t="str">
        <f t="shared" ca="1" si="355"/>
        <v/>
      </c>
      <c r="M815" s="249" t="str">
        <f t="shared" si="356"/>
        <v/>
      </c>
      <c r="N815" s="250" t="str">
        <f t="shared" ca="1" si="357"/>
        <v/>
      </c>
      <c r="O815" s="249" t="str">
        <f t="shared" si="358"/>
        <v/>
      </c>
      <c r="P815" s="250" t="str">
        <f t="shared" ca="1" si="359"/>
        <v/>
      </c>
      <c r="Q815" s="249" t="str">
        <f t="shared" si="360"/>
        <v/>
      </c>
      <c r="R815" s="250" t="str">
        <f t="shared" ca="1" si="361"/>
        <v/>
      </c>
      <c r="S815" s="249" t="str">
        <f t="shared" si="362"/>
        <v/>
      </c>
      <c r="T815" s="250" t="str">
        <f t="shared" ca="1" si="363"/>
        <v/>
      </c>
      <c r="U815" s="249" t="str">
        <f t="shared" si="364"/>
        <v/>
      </c>
      <c r="V815" s="250" t="str">
        <f t="shared" ca="1" si="365"/>
        <v/>
      </c>
      <c r="W815" s="249" t="str">
        <f t="shared" si="366"/>
        <v/>
      </c>
      <c r="X815" s="250"/>
      <c r="Y815" s="249"/>
      <c r="Z815" s="250"/>
      <c r="AA815" s="249"/>
      <c r="AB815" s="250"/>
      <c r="AC815" s="249"/>
      <c r="AD815" s="250"/>
      <c r="AE815" s="249"/>
      <c r="AF815" s="250"/>
      <c r="AG815" s="249"/>
      <c r="AH815" s="250"/>
      <c r="AI815" s="249"/>
      <c r="AJ815" s="250"/>
      <c r="AK815" s="249"/>
      <c r="AL815" s="250"/>
      <c r="AM815" s="249"/>
      <c r="AN815" s="250"/>
      <c r="AO815" s="249"/>
      <c r="AP815" s="250"/>
      <c r="AQ815" s="249"/>
      <c r="AR815" s="250"/>
      <c r="AS815" s="249"/>
      <c r="AT815" s="250"/>
      <c r="AU815" s="249"/>
      <c r="AV815" s="250"/>
      <c r="AW815" s="249"/>
      <c r="AX815" s="250"/>
      <c r="AY815" s="249"/>
      <c r="AZ815" s="250"/>
      <c r="BA815" s="249"/>
      <c r="BB815" s="250"/>
      <c r="BC815" s="249"/>
      <c r="BD815" s="250"/>
      <c r="BE815" s="249"/>
      <c r="BF815" s="250"/>
      <c r="BG815" s="249"/>
      <c r="BH815" s="250"/>
      <c r="BI815" s="249"/>
      <c r="BJ815" s="250"/>
      <c r="BK815" s="249"/>
    </row>
    <row r="816" spans="1:63" s="301" customFormat="1" ht="21" hidden="1" customHeight="1" x14ac:dyDescent="0.2">
      <c r="A816" s="245" t="e">
        <f t="shared" si="370"/>
        <v>#VALUE!</v>
      </c>
      <c r="B816" s="246"/>
      <c r="C816" s="247" t="str">
        <f t="shared" si="349"/>
        <v/>
      </c>
      <c r="D816" s="250" t="str">
        <f t="shared" ca="1" si="350"/>
        <v/>
      </c>
      <c r="E816" s="249" t="str">
        <f t="shared" si="367"/>
        <v/>
      </c>
      <c r="F816" s="250" t="str">
        <f t="shared" si="351"/>
        <v/>
      </c>
      <c r="G816" s="249" t="str">
        <f t="shared" si="368"/>
        <v/>
      </c>
      <c r="H816" s="250" t="str">
        <f t="shared" si="352"/>
        <v/>
      </c>
      <c r="I816" s="249" t="str">
        <f t="shared" si="369"/>
        <v/>
      </c>
      <c r="J816" s="250" t="str">
        <f t="shared" ca="1" si="353"/>
        <v/>
      </c>
      <c r="K816" s="249" t="str">
        <f t="shared" si="354"/>
        <v/>
      </c>
      <c r="L816" s="250" t="str">
        <f t="shared" ca="1" si="355"/>
        <v/>
      </c>
      <c r="M816" s="249" t="str">
        <f t="shared" si="356"/>
        <v/>
      </c>
      <c r="N816" s="250" t="str">
        <f t="shared" ca="1" si="357"/>
        <v/>
      </c>
      <c r="O816" s="249" t="str">
        <f t="shared" si="358"/>
        <v/>
      </c>
      <c r="P816" s="250" t="str">
        <f t="shared" ca="1" si="359"/>
        <v/>
      </c>
      <c r="Q816" s="249" t="str">
        <f t="shared" si="360"/>
        <v/>
      </c>
      <c r="R816" s="250" t="str">
        <f t="shared" ca="1" si="361"/>
        <v/>
      </c>
      <c r="S816" s="249" t="str">
        <f t="shared" si="362"/>
        <v/>
      </c>
      <c r="T816" s="250" t="str">
        <f t="shared" ca="1" si="363"/>
        <v/>
      </c>
      <c r="U816" s="249" t="str">
        <f t="shared" si="364"/>
        <v/>
      </c>
      <c r="V816" s="250" t="str">
        <f t="shared" ca="1" si="365"/>
        <v/>
      </c>
      <c r="W816" s="249" t="str">
        <f t="shared" si="366"/>
        <v/>
      </c>
      <c r="X816" s="250"/>
      <c r="Y816" s="249"/>
      <c r="Z816" s="250"/>
      <c r="AA816" s="249"/>
      <c r="AB816" s="250"/>
      <c r="AC816" s="249"/>
      <c r="AD816" s="250"/>
      <c r="AE816" s="249"/>
      <c r="AF816" s="250"/>
      <c r="AG816" s="249"/>
      <c r="AH816" s="250"/>
      <c r="AI816" s="249"/>
      <c r="AJ816" s="250"/>
      <c r="AK816" s="249"/>
      <c r="AL816" s="250"/>
      <c r="AM816" s="249"/>
      <c r="AN816" s="250"/>
      <c r="AO816" s="249"/>
      <c r="AP816" s="250"/>
      <c r="AQ816" s="249"/>
      <c r="AR816" s="250"/>
      <c r="AS816" s="249"/>
      <c r="AT816" s="250"/>
      <c r="AU816" s="249"/>
      <c r="AV816" s="250"/>
      <c r="AW816" s="249"/>
      <c r="AX816" s="250"/>
      <c r="AY816" s="249"/>
      <c r="AZ816" s="250"/>
      <c r="BA816" s="249"/>
      <c r="BB816" s="250"/>
      <c r="BC816" s="249"/>
      <c r="BD816" s="250"/>
      <c r="BE816" s="249"/>
      <c r="BF816" s="250"/>
      <c r="BG816" s="249"/>
      <c r="BH816" s="250"/>
      <c r="BI816" s="249"/>
      <c r="BJ816" s="250"/>
      <c r="BK816" s="249"/>
    </row>
    <row r="817" spans="1:63" s="301" customFormat="1" ht="21" hidden="1" customHeight="1" x14ac:dyDescent="0.2">
      <c r="A817" s="245" t="e">
        <f t="shared" si="370"/>
        <v>#VALUE!</v>
      </c>
      <c r="B817" s="246"/>
      <c r="C817" s="247" t="str">
        <f t="shared" si="349"/>
        <v/>
      </c>
      <c r="D817" s="250" t="str">
        <f t="shared" ca="1" si="350"/>
        <v/>
      </c>
      <c r="E817" s="249" t="str">
        <f t="shared" si="367"/>
        <v/>
      </c>
      <c r="F817" s="250" t="str">
        <f t="shared" si="351"/>
        <v/>
      </c>
      <c r="G817" s="249" t="str">
        <f t="shared" si="368"/>
        <v/>
      </c>
      <c r="H817" s="250" t="str">
        <f t="shared" si="352"/>
        <v/>
      </c>
      <c r="I817" s="249" t="str">
        <f t="shared" si="369"/>
        <v/>
      </c>
      <c r="J817" s="250" t="str">
        <f t="shared" ca="1" si="353"/>
        <v/>
      </c>
      <c r="K817" s="249" t="str">
        <f t="shared" si="354"/>
        <v/>
      </c>
      <c r="L817" s="250" t="str">
        <f t="shared" ca="1" si="355"/>
        <v/>
      </c>
      <c r="M817" s="249" t="str">
        <f t="shared" si="356"/>
        <v/>
      </c>
      <c r="N817" s="250" t="str">
        <f t="shared" ca="1" si="357"/>
        <v/>
      </c>
      <c r="O817" s="249" t="str">
        <f t="shared" si="358"/>
        <v/>
      </c>
      <c r="P817" s="250" t="str">
        <f t="shared" ca="1" si="359"/>
        <v/>
      </c>
      <c r="Q817" s="249" t="str">
        <f t="shared" si="360"/>
        <v/>
      </c>
      <c r="R817" s="250" t="str">
        <f t="shared" ca="1" si="361"/>
        <v/>
      </c>
      <c r="S817" s="249" t="str">
        <f t="shared" si="362"/>
        <v/>
      </c>
      <c r="T817" s="250" t="str">
        <f t="shared" ca="1" si="363"/>
        <v/>
      </c>
      <c r="U817" s="249" t="str">
        <f t="shared" si="364"/>
        <v/>
      </c>
      <c r="V817" s="250" t="str">
        <f t="shared" ca="1" si="365"/>
        <v/>
      </c>
      <c r="W817" s="249" t="str">
        <f t="shared" si="366"/>
        <v/>
      </c>
      <c r="X817" s="250"/>
      <c r="Y817" s="249"/>
      <c r="Z817" s="250"/>
      <c r="AA817" s="249"/>
      <c r="AB817" s="250"/>
      <c r="AC817" s="249"/>
      <c r="AD817" s="250"/>
      <c r="AE817" s="249"/>
      <c r="AF817" s="250"/>
      <c r="AG817" s="249"/>
      <c r="AH817" s="250"/>
      <c r="AI817" s="249"/>
      <c r="AJ817" s="250"/>
      <c r="AK817" s="249"/>
      <c r="AL817" s="250"/>
      <c r="AM817" s="249"/>
      <c r="AN817" s="250"/>
      <c r="AO817" s="249"/>
      <c r="AP817" s="250"/>
      <c r="AQ817" s="249"/>
      <c r="AR817" s="250"/>
      <c r="AS817" s="249"/>
      <c r="AT817" s="250"/>
      <c r="AU817" s="249"/>
      <c r="AV817" s="250"/>
      <c r="AW817" s="249"/>
      <c r="AX817" s="250"/>
      <c r="AY817" s="249"/>
      <c r="AZ817" s="250"/>
      <c r="BA817" s="249"/>
      <c r="BB817" s="250"/>
      <c r="BC817" s="249"/>
      <c r="BD817" s="250"/>
      <c r="BE817" s="249"/>
      <c r="BF817" s="250"/>
      <c r="BG817" s="249"/>
      <c r="BH817" s="250"/>
      <c r="BI817" s="249"/>
      <c r="BJ817" s="250"/>
      <c r="BK817" s="249"/>
    </row>
    <row r="818" spans="1:63" s="301" customFormat="1" ht="21" hidden="1" customHeight="1" x14ac:dyDescent="0.2">
      <c r="A818" s="245" t="e">
        <f t="shared" si="370"/>
        <v>#VALUE!</v>
      </c>
      <c r="B818" s="246"/>
      <c r="C818" s="247" t="str">
        <f t="shared" si="349"/>
        <v/>
      </c>
      <c r="D818" s="250" t="str">
        <f t="shared" ca="1" si="350"/>
        <v/>
      </c>
      <c r="E818" s="249" t="str">
        <f t="shared" si="367"/>
        <v/>
      </c>
      <c r="F818" s="250" t="str">
        <f t="shared" si="351"/>
        <v/>
      </c>
      <c r="G818" s="249" t="str">
        <f t="shared" si="368"/>
        <v/>
      </c>
      <c r="H818" s="250" t="str">
        <f t="shared" si="352"/>
        <v/>
      </c>
      <c r="I818" s="249" t="str">
        <f t="shared" si="369"/>
        <v/>
      </c>
      <c r="J818" s="250" t="str">
        <f t="shared" ca="1" si="353"/>
        <v/>
      </c>
      <c r="K818" s="249" t="str">
        <f t="shared" si="354"/>
        <v/>
      </c>
      <c r="L818" s="250" t="str">
        <f t="shared" ca="1" si="355"/>
        <v/>
      </c>
      <c r="M818" s="249" t="str">
        <f t="shared" si="356"/>
        <v/>
      </c>
      <c r="N818" s="250" t="str">
        <f t="shared" ca="1" si="357"/>
        <v/>
      </c>
      <c r="O818" s="249" t="str">
        <f t="shared" si="358"/>
        <v/>
      </c>
      <c r="P818" s="250" t="str">
        <f t="shared" ca="1" si="359"/>
        <v/>
      </c>
      <c r="Q818" s="249" t="str">
        <f t="shared" si="360"/>
        <v/>
      </c>
      <c r="R818" s="250" t="str">
        <f t="shared" ca="1" si="361"/>
        <v/>
      </c>
      <c r="S818" s="249" t="str">
        <f t="shared" si="362"/>
        <v/>
      </c>
      <c r="T818" s="250" t="str">
        <f t="shared" ca="1" si="363"/>
        <v/>
      </c>
      <c r="U818" s="249" t="str">
        <f t="shared" si="364"/>
        <v/>
      </c>
      <c r="V818" s="250" t="str">
        <f t="shared" ca="1" si="365"/>
        <v/>
      </c>
      <c r="W818" s="249" t="str">
        <f t="shared" si="366"/>
        <v/>
      </c>
      <c r="X818" s="250"/>
      <c r="Y818" s="249"/>
      <c r="Z818" s="250"/>
      <c r="AA818" s="249"/>
      <c r="AB818" s="250"/>
      <c r="AC818" s="249"/>
      <c r="AD818" s="250"/>
      <c r="AE818" s="249"/>
      <c r="AF818" s="250"/>
      <c r="AG818" s="249"/>
      <c r="AH818" s="250"/>
      <c r="AI818" s="249"/>
      <c r="AJ818" s="250"/>
      <c r="AK818" s="249"/>
      <c r="AL818" s="250"/>
      <c r="AM818" s="249"/>
      <c r="AN818" s="250"/>
      <c r="AO818" s="249"/>
      <c r="AP818" s="250"/>
      <c r="AQ818" s="249"/>
      <c r="AR818" s="250"/>
      <c r="AS818" s="249"/>
      <c r="AT818" s="250"/>
      <c r="AU818" s="249"/>
      <c r="AV818" s="250"/>
      <c r="AW818" s="249"/>
      <c r="AX818" s="250"/>
      <c r="AY818" s="249"/>
      <c r="AZ818" s="250"/>
      <c r="BA818" s="249"/>
      <c r="BB818" s="250"/>
      <c r="BC818" s="249"/>
      <c r="BD818" s="250"/>
      <c r="BE818" s="249"/>
      <c r="BF818" s="250"/>
      <c r="BG818" s="249"/>
      <c r="BH818" s="250"/>
      <c r="BI818" s="249"/>
      <c r="BJ818" s="250"/>
      <c r="BK818" s="249"/>
    </row>
    <row r="819" spans="1:63" s="301" customFormat="1" ht="21" hidden="1" customHeight="1" x14ac:dyDescent="0.2">
      <c r="A819" s="245" t="e">
        <f t="shared" si="370"/>
        <v>#VALUE!</v>
      </c>
      <c r="B819" s="246"/>
      <c r="C819" s="247" t="str">
        <f t="shared" si="349"/>
        <v/>
      </c>
      <c r="D819" s="250" t="str">
        <f t="shared" ca="1" si="350"/>
        <v/>
      </c>
      <c r="E819" s="249" t="str">
        <f t="shared" si="367"/>
        <v/>
      </c>
      <c r="F819" s="250" t="str">
        <f t="shared" si="351"/>
        <v/>
      </c>
      <c r="G819" s="249" t="str">
        <f t="shared" si="368"/>
        <v/>
      </c>
      <c r="H819" s="250" t="str">
        <f t="shared" si="352"/>
        <v/>
      </c>
      <c r="I819" s="249" t="str">
        <f t="shared" si="369"/>
        <v/>
      </c>
      <c r="J819" s="250" t="str">
        <f t="shared" ca="1" si="353"/>
        <v/>
      </c>
      <c r="K819" s="249" t="str">
        <f t="shared" si="354"/>
        <v/>
      </c>
      <c r="L819" s="250" t="str">
        <f t="shared" ca="1" si="355"/>
        <v/>
      </c>
      <c r="M819" s="249" t="str">
        <f t="shared" si="356"/>
        <v/>
      </c>
      <c r="N819" s="250" t="str">
        <f t="shared" ca="1" si="357"/>
        <v/>
      </c>
      <c r="O819" s="249" t="str">
        <f t="shared" si="358"/>
        <v/>
      </c>
      <c r="P819" s="250" t="str">
        <f t="shared" ca="1" si="359"/>
        <v/>
      </c>
      <c r="Q819" s="249" t="str">
        <f t="shared" si="360"/>
        <v/>
      </c>
      <c r="R819" s="250" t="str">
        <f t="shared" ca="1" si="361"/>
        <v/>
      </c>
      <c r="S819" s="249" t="str">
        <f t="shared" si="362"/>
        <v/>
      </c>
      <c r="T819" s="250" t="str">
        <f t="shared" ca="1" si="363"/>
        <v/>
      </c>
      <c r="U819" s="249" t="str">
        <f t="shared" si="364"/>
        <v/>
      </c>
      <c r="V819" s="250" t="str">
        <f t="shared" ca="1" si="365"/>
        <v/>
      </c>
      <c r="W819" s="249" t="str">
        <f t="shared" si="366"/>
        <v/>
      </c>
      <c r="X819" s="250"/>
      <c r="Y819" s="249"/>
      <c r="Z819" s="250"/>
      <c r="AA819" s="249"/>
      <c r="AB819" s="250"/>
      <c r="AC819" s="249"/>
      <c r="AD819" s="250"/>
      <c r="AE819" s="249"/>
      <c r="AF819" s="250"/>
      <c r="AG819" s="249"/>
      <c r="AH819" s="250"/>
      <c r="AI819" s="249"/>
      <c r="AJ819" s="250"/>
      <c r="AK819" s="249"/>
      <c r="AL819" s="250"/>
      <c r="AM819" s="249"/>
      <c r="AN819" s="250"/>
      <c r="AO819" s="249"/>
      <c r="AP819" s="250"/>
      <c r="AQ819" s="249"/>
      <c r="AR819" s="250"/>
      <c r="AS819" s="249"/>
      <c r="AT819" s="250"/>
      <c r="AU819" s="249"/>
      <c r="AV819" s="250"/>
      <c r="AW819" s="249"/>
      <c r="AX819" s="250"/>
      <c r="AY819" s="249"/>
      <c r="AZ819" s="250"/>
      <c r="BA819" s="249"/>
      <c r="BB819" s="250"/>
      <c r="BC819" s="249"/>
      <c r="BD819" s="250"/>
      <c r="BE819" s="249"/>
      <c r="BF819" s="250"/>
      <c r="BG819" s="249"/>
      <c r="BH819" s="250"/>
      <c r="BI819" s="249"/>
      <c r="BJ819" s="250"/>
      <c r="BK819" s="249"/>
    </row>
    <row r="820" spans="1:63" s="301" customFormat="1" ht="21" hidden="1" customHeight="1" x14ac:dyDescent="0.2">
      <c r="A820" s="245" t="e">
        <f t="shared" si="370"/>
        <v>#VALUE!</v>
      </c>
      <c r="B820" s="246"/>
      <c r="C820" s="247" t="str">
        <f t="shared" si="349"/>
        <v/>
      </c>
      <c r="D820" s="250" t="str">
        <f t="shared" ca="1" si="350"/>
        <v/>
      </c>
      <c r="E820" s="249" t="str">
        <f t="shared" si="367"/>
        <v/>
      </c>
      <c r="F820" s="250" t="str">
        <f t="shared" si="351"/>
        <v/>
      </c>
      <c r="G820" s="249" t="str">
        <f t="shared" si="368"/>
        <v/>
      </c>
      <c r="H820" s="250" t="str">
        <f t="shared" si="352"/>
        <v/>
      </c>
      <c r="I820" s="249" t="str">
        <f t="shared" si="369"/>
        <v/>
      </c>
      <c r="J820" s="250" t="str">
        <f t="shared" ca="1" si="353"/>
        <v/>
      </c>
      <c r="K820" s="249" t="str">
        <f t="shared" si="354"/>
        <v/>
      </c>
      <c r="L820" s="250" t="str">
        <f t="shared" ca="1" si="355"/>
        <v/>
      </c>
      <c r="M820" s="249" t="str">
        <f t="shared" si="356"/>
        <v/>
      </c>
      <c r="N820" s="250" t="str">
        <f t="shared" ca="1" si="357"/>
        <v/>
      </c>
      <c r="O820" s="249" t="str">
        <f t="shared" si="358"/>
        <v/>
      </c>
      <c r="P820" s="250" t="str">
        <f t="shared" ca="1" si="359"/>
        <v/>
      </c>
      <c r="Q820" s="249" t="str">
        <f t="shared" si="360"/>
        <v/>
      </c>
      <c r="R820" s="250" t="str">
        <f t="shared" ca="1" si="361"/>
        <v/>
      </c>
      <c r="S820" s="249" t="str">
        <f t="shared" si="362"/>
        <v/>
      </c>
      <c r="T820" s="250" t="str">
        <f t="shared" ca="1" si="363"/>
        <v/>
      </c>
      <c r="U820" s="249" t="str">
        <f t="shared" si="364"/>
        <v/>
      </c>
      <c r="V820" s="250" t="str">
        <f t="shared" ca="1" si="365"/>
        <v/>
      </c>
      <c r="W820" s="249" t="str">
        <f t="shared" si="366"/>
        <v/>
      </c>
      <c r="X820" s="250"/>
      <c r="Y820" s="249"/>
      <c r="Z820" s="250"/>
      <c r="AA820" s="249"/>
      <c r="AB820" s="250"/>
      <c r="AC820" s="249"/>
      <c r="AD820" s="250"/>
      <c r="AE820" s="249"/>
      <c r="AF820" s="250"/>
      <c r="AG820" s="249"/>
      <c r="AH820" s="250"/>
      <c r="AI820" s="249"/>
      <c r="AJ820" s="250"/>
      <c r="AK820" s="249"/>
      <c r="AL820" s="250"/>
      <c r="AM820" s="249"/>
      <c r="AN820" s="250"/>
      <c r="AO820" s="249"/>
      <c r="AP820" s="250"/>
      <c r="AQ820" s="249"/>
      <c r="AR820" s="250"/>
      <c r="AS820" s="249"/>
      <c r="AT820" s="250"/>
      <c r="AU820" s="249"/>
      <c r="AV820" s="250"/>
      <c r="AW820" s="249"/>
      <c r="AX820" s="250"/>
      <c r="AY820" s="249"/>
      <c r="AZ820" s="250"/>
      <c r="BA820" s="249"/>
      <c r="BB820" s="250"/>
      <c r="BC820" s="249"/>
      <c r="BD820" s="250"/>
      <c r="BE820" s="249"/>
      <c r="BF820" s="250"/>
      <c r="BG820" s="249"/>
      <c r="BH820" s="250"/>
      <c r="BI820" s="249"/>
      <c r="BJ820" s="250"/>
      <c r="BK820" s="249"/>
    </row>
    <row r="821" spans="1:63" s="301" customFormat="1" ht="21" hidden="1" customHeight="1" x14ac:dyDescent="0.2">
      <c r="A821" s="245" t="e">
        <f t="shared" si="370"/>
        <v>#VALUE!</v>
      </c>
      <c r="B821" s="246"/>
      <c r="C821" s="247" t="str">
        <f t="shared" si="349"/>
        <v/>
      </c>
      <c r="D821" s="250" t="str">
        <f t="shared" ca="1" si="350"/>
        <v/>
      </c>
      <c r="E821" s="249" t="str">
        <f t="shared" si="367"/>
        <v/>
      </c>
      <c r="F821" s="250" t="str">
        <f t="shared" si="351"/>
        <v/>
      </c>
      <c r="G821" s="249" t="str">
        <f t="shared" si="368"/>
        <v/>
      </c>
      <c r="H821" s="250" t="str">
        <f t="shared" si="352"/>
        <v/>
      </c>
      <c r="I821" s="249" t="str">
        <f t="shared" si="369"/>
        <v/>
      </c>
      <c r="J821" s="250" t="str">
        <f t="shared" ca="1" si="353"/>
        <v/>
      </c>
      <c r="K821" s="249" t="str">
        <f t="shared" si="354"/>
        <v/>
      </c>
      <c r="L821" s="250" t="str">
        <f t="shared" ca="1" si="355"/>
        <v/>
      </c>
      <c r="M821" s="249" t="str">
        <f t="shared" si="356"/>
        <v/>
      </c>
      <c r="N821" s="250" t="str">
        <f t="shared" ca="1" si="357"/>
        <v/>
      </c>
      <c r="O821" s="249" t="str">
        <f t="shared" si="358"/>
        <v/>
      </c>
      <c r="P821" s="250" t="str">
        <f t="shared" ca="1" si="359"/>
        <v/>
      </c>
      <c r="Q821" s="249" t="str">
        <f t="shared" si="360"/>
        <v/>
      </c>
      <c r="R821" s="250" t="str">
        <f t="shared" ca="1" si="361"/>
        <v/>
      </c>
      <c r="S821" s="249" t="str">
        <f t="shared" si="362"/>
        <v/>
      </c>
      <c r="T821" s="250" t="str">
        <f t="shared" ca="1" si="363"/>
        <v/>
      </c>
      <c r="U821" s="249" t="str">
        <f t="shared" si="364"/>
        <v/>
      </c>
      <c r="V821" s="250" t="str">
        <f t="shared" ca="1" si="365"/>
        <v/>
      </c>
      <c r="W821" s="249" t="str">
        <f t="shared" si="366"/>
        <v/>
      </c>
      <c r="X821" s="250"/>
      <c r="Y821" s="249"/>
      <c r="Z821" s="250"/>
      <c r="AA821" s="249"/>
      <c r="AB821" s="250"/>
      <c r="AC821" s="249"/>
      <c r="AD821" s="250"/>
      <c r="AE821" s="249"/>
      <c r="AF821" s="250"/>
      <c r="AG821" s="249"/>
      <c r="AH821" s="250"/>
      <c r="AI821" s="249"/>
      <c r="AJ821" s="250"/>
      <c r="AK821" s="249"/>
      <c r="AL821" s="250"/>
      <c r="AM821" s="249"/>
      <c r="AN821" s="250"/>
      <c r="AO821" s="249"/>
      <c r="AP821" s="250"/>
      <c r="AQ821" s="249"/>
      <c r="AR821" s="250"/>
      <c r="AS821" s="249"/>
      <c r="AT821" s="250"/>
      <c r="AU821" s="249"/>
      <c r="AV821" s="250"/>
      <c r="AW821" s="249"/>
      <c r="AX821" s="250"/>
      <c r="AY821" s="249"/>
      <c r="AZ821" s="250"/>
      <c r="BA821" s="249"/>
      <c r="BB821" s="250"/>
      <c r="BC821" s="249"/>
      <c r="BD821" s="250"/>
      <c r="BE821" s="249"/>
      <c r="BF821" s="250"/>
      <c r="BG821" s="249"/>
      <c r="BH821" s="250"/>
      <c r="BI821" s="249"/>
      <c r="BJ821" s="250"/>
      <c r="BK821" s="249"/>
    </row>
    <row r="822" spans="1:63" s="301" customFormat="1" ht="21" hidden="1" customHeight="1" x14ac:dyDescent="0.2">
      <c r="A822" s="245" t="e">
        <f t="shared" si="370"/>
        <v>#VALUE!</v>
      </c>
      <c r="B822" s="246"/>
      <c r="C822" s="247" t="str">
        <f t="shared" si="349"/>
        <v/>
      </c>
      <c r="D822" s="250" t="str">
        <f t="shared" ca="1" si="350"/>
        <v/>
      </c>
      <c r="E822" s="249" t="str">
        <f t="shared" si="367"/>
        <v/>
      </c>
      <c r="F822" s="250" t="str">
        <f t="shared" si="351"/>
        <v/>
      </c>
      <c r="G822" s="249" t="str">
        <f t="shared" si="368"/>
        <v/>
      </c>
      <c r="H822" s="250" t="str">
        <f t="shared" si="352"/>
        <v/>
      </c>
      <c r="I822" s="249" t="str">
        <f t="shared" si="369"/>
        <v/>
      </c>
      <c r="J822" s="250" t="str">
        <f t="shared" ca="1" si="353"/>
        <v/>
      </c>
      <c r="K822" s="249" t="str">
        <f t="shared" si="354"/>
        <v/>
      </c>
      <c r="L822" s="250" t="str">
        <f t="shared" ca="1" si="355"/>
        <v/>
      </c>
      <c r="M822" s="249" t="str">
        <f t="shared" si="356"/>
        <v/>
      </c>
      <c r="N822" s="250" t="str">
        <f t="shared" ca="1" si="357"/>
        <v/>
      </c>
      <c r="O822" s="249" t="str">
        <f t="shared" si="358"/>
        <v/>
      </c>
      <c r="P822" s="250" t="str">
        <f t="shared" ca="1" si="359"/>
        <v/>
      </c>
      <c r="Q822" s="249" t="str">
        <f t="shared" si="360"/>
        <v/>
      </c>
      <c r="R822" s="250" t="str">
        <f t="shared" ca="1" si="361"/>
        <v/>
      </c>
      <c r="S822" s="249" t="str">
        <f t="shared" si="362"/>
        <v/>
      </c>
      <c r="T822" s="250" t="str">
        <f t="shared" ca="1" si="363"/>
        <v/>
      </c>
      <c r="U822" s="249" t="str">
        <f t="shared" si="364"/>
        <v/>
      </c>
      <c r="V822" s="250" t="str">
        <f t="shared" ca="1" si="365"/>
        <v/>
      </c>
      <c r="W822" s="249" t="str">
        <f t="shared" si="366"/>
        <v/>
      </c>
      <c r="X822" s="250"/>
      <c r="Y822" s="249"/>
      <c r="Z822" s="250"/>
      <c r="AA822" s="249"/>
      <c r="AB822" s="250"/>
      <c r="AC822" s="249"/>
      <c r="AD822" s="250"/>
      <c r="AE822" s="249"/>
      <c r="AF822" s="250"/>
      <c r="AG822" s="249"/>
      <c r="AH822" s="250"/>
      <c r="AI822" s="249"/>
      <c r="AJ822" s="250"/>
      <c r="AK822" s="249"/>
      <c r="AL822" s="250"/>
      <c r="AM822" s="249"/>
      <c r="AN822" s="250"/>
      <c r="AO822" s="249"/>
      <c r="AP822" s="250"/>
      <c r="AQ822" s="249"/>
      <c r="AR822" s="250"/>
      <c r="AS822" s="249"/>
      <c r="AT822" s="250"/>
      <c r="AU822" s="249"/>
      <c r="AV822" s="250"/>
      <c r="AW822" s="249"/>
      <c r="AX822" s="250"/>
      <c r="AY822" s="249"/>
      <c r="AZ822" s="250"/>
      <c r="BA822" s="249"/>
      <c r="BB822" s="250"/>
      <c r="BC822" s="249"/>
      <c r="BD822" s="250"/>
      <c r="BE822" s="249"/>
      <c r="BF822" s="250"/>
      <c r="BG822" s="249"/>
      <c r="BH822" s="250"/>
      <c r="BI822" s="249"/>
      <c r="BJ822" s="250"/>
      <c r="BK822" s="249"/>
    </row>
    <row r="823" spans="1:63" s="301" customFormat="1" ht="21" hidden="1" customHeight="1" x14ac:dyDescent="0.2">
      <c r="A823" s="245" t="e">
        <f t="shared" si="370"/>
        <v>#VALUE!</v>
      </c>
      <c r="B823" s="246"/>
      <c r="C823" s="247" t="str">
        <f t="shared" si="349"/>
        <v/>
      </c>
      <c r="D823" s="250" t="str">
        <f t="shared" ca="1" si="350"/>
        <v/>
      </c>
      <c r="E823" s="249" t="str">
        <f t="shared" si="367"/>
        <v/>
      </c>
      <c r="F823" s="250" t="str">
        <f t="shared" si="351"/>
        <v/>
      </c>
      <c r="G823" s="249" t="str">
        <f t="shared" si="368"/>
        <v/>
      </c>
      <c r="H823" s="250" t="str">
        <f t="shared" si="352"/>
        <v/>
      </c>
      <c r="I823" s="249" t="str">
        <f t="shared" si="369"/>
        <v/>
      </c>
      <c r="J823" s="250" t="str">
        <f t="shared" ca="1" si="353"/>
        <v/>
      </c>
      <c r="K823" s="249" t="str">
        <f t="shared" si="354"/>
        <v/>
      </c>
      <c r="L823" s="250" t="str">
        <f t="shared" ca="1" si="355"/>
        <v/>
      </c>
      <c r="M823" s="249" t="str">
        <f t="shared" si="356"/>
        <v/>
      </c>
      <c r="N823" s="250" t="str">
        <f t="shared" ca="1" si="357"/>
        <v/>
      </c>
      <c r="O823" s="249" t="str">
        <f t="shared" si="358"/>
        <v/>
      </c>
      <c r="P823" s="250" t="str">
        <f t="shared" ca="1" si="359"/>
        <v/>
      </c>
      <c r="Q823" s="249" t="str">
        <f t="shared" si="360"/>
        <v/>
      </c>
      <c r="R823" s="250" t="str">
        <f t="shared" ca="1" si="361"/>
        <v/>
      </c>
      <c r="S823" s="249" t="str">
        <f t="shared" si="362"/>
        <v/>
      </c>
      <c r="T823" s="250" t="str">
        <f t="shared" ca="1" si="363"/>
        <v/>
      </c>
      <c r="U823" s="249" t="str">
        <f t="shared" si="364"/>
        <v/>
      </c>
      <c r="V823" s="250" t="str">
        <f t="shared" ca="1" si="365"/>
        <v/>
      </c>
      <c r="W823" s="249" t="str">
        <f t="shared" si="366"/>
        <v/>
      </c>
      <c r="X823" s="250"/>
      <c r="Y823" s="249"/>
      <c r="Z823" s="250"/>
      <c r="AA823" s="249"/>
      <c r="AB823" s="250"/>
      <c r="AC823" s="249"/>
      <c r="AD823" s="250"/>
      <c r="AE823" s="249"/>
      <c r="AF823" s="250"/>
      <c r="AG823" s="249"/>
      <c r="AH823" s="250"/>
      <c r="AI823" s="249"/>
      <c r="AJ823" s="250"/>
      <c r="AK823" s="249"/>
      <c r="AL823" s="250"/>
      <c r="AM823" s="249"/>
      <c r="AN823" s="250"/>
      <c r="AO823" s="249"/>
      <c r="AP823" s="250"/>
      <c r="AQ823" s="249"/>
      <c r="AR823" s="250"/>
      <c r="AS823" s="249"/>
      <c r="AT823" s="250"/>
      <c r="AU823" s="249"/>
      <c r="AV823" s="250"/>
      <c r="AW823" s="249"/>
      <c r="AX823" s="250"/>
      <c r="AY823" s="249"/>
      <c r="AZ823" s="250"/>
      <c r="BA823" s="249"/>
      <c r="BB823" s="250"/>
      <c r="BC823" s="249"/>
      <c r="BD823" s="250"/>
      <c r="BE823" s="249"/>
      <c r="BF823" s="250"/>
      <c r="BG823" s="249"/>
      <c r="BH823" s="250"/>
      <c r="BI823" s="249"/>
      <c r="BJ823" s="250"/>
      <c r="BK823" s="249"/>
    </row>
    <row r="824" spans="1:63" s="301" customFormat="1" ht="21" hidden="1" customHeight="1" x14ac:dyDescent="0.2">
      <c r="A824" s="245" t="e">
        <f t="shared" si="370"/>
        <v>#VALUE!</v>
      </c>
      <c r="B824" s="246"/>
      <c r="C824" s="247" t="str">
        <f t="shared" si="349"/>
        <v/>
      </c>
      <c r="D824" s="250" t="str">
        <f t="shared" ca="1" si="350"/>
        <v/>
      </c>
      <c r="E824" s="249" t="str">
        <f t="shared" si="367"/>
        <v/>
      </c>
      <c r="F824" s="250" t="str">
        <f t="shared" si="351"/>
        <v/>
      </c>
      <c r="G824" s="249" t="str">
        <f t="shared" si="368"/>
        <v/>
      </c>
      <c r="H824" s="250" t="str">
        <f t="shared" si="352"/>
        <v/>
      </c>
      <c r="I824" s="249" t="str">
        <f t="shared" si="369"/>
        <v/>
      </c>
      <c r="J824" s="250" t="str">
        <f t="shared" ca="1" si="353"/>
        <v/>
      </c>
      <c r="K824" s="249" t="str">
        <f t="shared" si="354"/>
        <v/>
      </c>
      <c r="L824" s="250" t="str">
        <f t="shared" ca="1" si="355"/>
        <v/>
      </c>
      <c r="M824" s="249" t="str">
        <f t="shared" si="356"/>
        <v/>
      </c>
      <c r="N824" s="250" t="str">
        <f t="shared" ca="1" si="357"/>
        <v/>
      </c>
      <c r="O824" s="249" t="str">
        <f t="shared" si="358"/>
        <v/>
      </c>
      <c r="P824" s="250" t="str">
        <f t="shared" ca="1" si="359"/>
        <v/>
      </c>
      <c r="Q824" s="249" t="str">
        <f t="shared" si="360"/>
        <v/>
      </c>
      <c r="R824" s="250" t="str">
        <f t="shared" ca="1" si="361"/>
        <v/>
      </c>
      <c r="S824" s="249" t="str">
        <f t="shared" si="362"/>
        <v/>
      </c>
      <c r="T824" s="250" t="str">
        <f t="shared" ca="1" si="363"/>
        <v/>
      </c>
      <c r="U824" s="249" t="str">
        <f t="shared" si="364"/>
        <v/>
      </c>
      <c r="V824" s="250" t="str">
        <f t="shared" ca="1" si="365"/>
        <v/>
      </c>
      <c r="W824" s="249" t="str">
        <f t="shared" si="366"/>
        <v/>
      </c>
      <c r="X824" s="250"/>
      <c r="Y824" s="249"/>
      <c r="Z824" s="250"/>
      <c r="AA824" s="249"/>
      <c r="AB824" s="250"/>
      <c r="AC824" s="249"/>
      <c r="AD824" s="250"/>
      <c r="AE824" s="249"/>
      <c r="AF824" s="250"/>
      <c r="AG824" s="249"/>
      <c r="AH824" s="250"/>
      <c r="AI824" s="249"/>
      <c r="AJ824" s="250"/>
      <c r="AK824" s="249"/>
      <c r="AL824" s="250"/>
      <c r="AM824" s="249"/>
      <c r="AN824" s="250"/>
      <c r="AO824" s="249"/>
      <c r="AP824" s="250"/>
      <c r="AQ824" s="249"/>
      <c r="AR824" s="250"/>
      <c r="AS824" s="249"/>
      <c r="AT824" s="250"/>
      <c r="AU824" s="249"/>
      <c r="AV824" s="250"/>
      <c r="AW824" s="249"/>
      <c r="AX824" s="250"/>
      <c r="AY824" s="249"/>
      <c r="AZ824" s="250"/>
      <c r="BA824" s="249"/>
      <c r="BB824" s="250"/>
      <c r="BC824" s="249"/>
      <c r="BD824" s="250"/>
      <c r="BE824" s="249"/>
      <c r="BF824" s="250"/>
      <c r="BG824" s="249"/>
      <c r="BH824" s="250"/>
      <c r="BI824" s="249"/>
      <c r="BJ824" s="250"/>
      <c r="BK824" s="249"/>
    </row>
    <row r="825" spans="1:63" s="301" customFormat="1" ht="21" hidden="1" customHeight="1" x14ac:dyDescent="0.2">
      <c r="A825" s="245" t="e">
        <f t="shared" si="370"/>
        <v>#VALUE!</v>
      </c>
      <c r="B825" s="246"/>
      <c r="C825" s="247" t="str">
        <f t="shared" si="349"/>
        <v/>
      </c>
      <c r="D825" s="250" t="str">
        <f t="shared" ca="1" si="350"/>
        <v/>
      </c>
      <c r="E825" s="249" t="str">
        <f t="shared" si="367"/>
        <v/>
      </c>
      <c r="F825" s="250" t="str">
        <f t="shared" si="351"/>
        <v/>
      </c>
      <c r="G825" s="249" t="str">
        <f t="shared" si="368"/>
        <v/>
      </c>
      <c r="H825" s="250" t="str">
        <f t="shared" si="352"/>
        <v/>
      </c>
      <c r="I825" s="249" t="str">
        <f t="shared" si="369"/>
        <v/>
      </c>
      <c r="J825" s="250" t="str">
        <f t="shared" ca="1" si="353"/>
        <v/>
      </c>
      <c r="K825" s="249" t="str">
        <f t="shared" si="354"/>
        <v/>
      </c>
      <c r="L825" s="250" t="str">
        <f t="shared" ca="1" si="355"/>
        <v/>
      </c>
      <c r="M825" s="249" t="str">
        <f t="shared" si="356"/>
        <v/>
      </c>
      <c r="N825" s="250" t="str">
        <f t="shared" ca="1" si="357"/>
        <v/>
      </c>
      <c r="O825" s="249" t="str">
        <f t="shared" si="358"/>
        <v/>
      </c>
      <c r="P825" s="250" t="str">
        <f t="shared" ca="1" si="359"/>
        <v/>
      </c>
      <c r="Q825" s="249" t="str">
        <f t="shared" si="360"/>
        <v/>
      </c>
      <c r="R825" s="250" t="str">
        <f t="shared" ca="1" si="361"/>
        <v/>
      </c>
      <c r="S825" s="249" t="str">
        <f t="shared" si="362"/>
        <v/>
      </c>
      <c r="T825" s="250" t="str">
        <f t="shared" ca="1" si="363"/>
        <v/>
      </c>
      <c r="U825" s="249" t="str">
        <f t="shared" si="364"/>
        <v/>
      </c>
      <c r="V825" s="250" t="str">
        <f t="shared" ca="1" si="365"/>
        <v/>
      </c>
      <c r="W825" s="249" t="str">
        <f t="shared" si="366"/>
        <v/>
      </c>
      <c r="X825" s="250"/>
      <c r="Y825" s="249"/>
      <c r="Z825" s="250"/>
      <c r="AA825" s="249"/>
      <c r="AB825" s="250"/>
      <c r="AC825" s="249"/>
      <c r="AD825" s="250"/>
      <c r="AE825" s="249"/>
      <c r="AF825" s="250"/>
      <c r="AG825" s="249"/>
      <c r="AH825" s="250"/>
      <c r="AI825" s="249"/>
      <c r="AJ825" s="250"/>
      <c r="AK825" s="249"/>
      <c r="AL825" s="250"/>
      <c r="AM825" s="249"/>
      <c r="AN825" s="250"/>
      <c r="AO825" s="249"/>
      <c r="AP825" s="250"/>
      <c r="AQ825" s="249"/>
      <c r="AR825" s="250"/>
      <c r="AS825" s="249"/>
      <c r="AT825" s="250"/>
      <c r="AU825" s="249"/>
      <c r="AV825" s="250"/>
      <c r="AW825" s="249"/>
      <c r="AX825" s="250"/>
      <c r="AY825" s="249"/>
      <c r="AZ825" s="250"/>
      <c r="BA825" s="249"/>
      <c r="BB825" s="250"/>
      <c r="BC825" s="249"/>
      <c r="BD825" s="250"/>
      <c r="BE825" s="249"/>
      <c r="BF825" s="250"/>
      <c r="BG825" s="249"/>
      <c r="BH825" s="250"/>
      <c r="BI825" s="249"/>
      <c r="BJ825" s="250"/>
      <c r="BK825" s="249"/>
    </row>
    <row r="826" spans="1:63" s="301" customFormat="1" ht="21" hidden="1" customHeight="1" x14ac:dyDescent="0.2">
      <c r="A826" s="245" t="e">
        <f t="shared" si="370"/>
        <v>#VALUE!</v>
      </c>
      <c r="B826" s="246"/>
      <c r="C826" s="247" t="str">
        <f t="shared" si="349"/>
        <v/>
      </c>
      <c r="D826" s="250" t="str">
        <f t="shared" ca="1" si="350"/>
        <v/>
      </c>
      <c r="E826" s="249" t="str">
        <f t="shared" si="367"/>
        <v/>
      </c>
      <c r="F826" s="250" t="str">
        <f t="shared" si="351"/>
        <v/>
      </c>
      <c r="G826" s="249" t="str">
        <f t="shared" si="368"/>
        <v/>
      </c>
      <c r="H826" s="250" t="str">
        <f t="shared" si="352"/>
        <v/>
      </c>
      <c r="I826" s="249" t="str">
        <f t="shared" si="369"/>
        <v/>
      </c>
      <c r="J826" s="250" t="str">
        <f t="shared" ca="1" si="353"/>
        <v/>
      </c>
      <c r="K826" s="249" t="str">
        <f t="shared" si="354"/>
        <v/>
      </c>
      <c r="L826" s="250" t="str">
        <f t="shared" ca="1" si="355"/>
        <v/>
      </c>
      <c r="M826" s="249" t="str">
        <f t="shared" si="356"/>
        <v/>
      </c>
      <c r="N826" s="250" t="str">
        <f t="shared" ca="1" si="357"/>
        <v/>
      </c>
      <c r="O826" s="249" t="str">
        <f t="shared" si="358"/>
        <v/>
      </c>
      <c r="P826" s="250" t="str">
        <f t="shared" ca="1" si="359"/>
        <v/>
      </c>
      <c r="Q826" s="249" t="str">
        <f t="shared" si="360"/>
        <v/>
      </c>
      <c r="R826" s="250" t="str">
        <f t="shared" ca="1" si="361"/>
        <v/>
      </c>
      <c r="S826" s="249" t="str">
        <f t="shared" si="362"/>
        <v/>
      </c>
      <c r="T826" s="250" t="str">
        <f t="shared" ca="1" si="363"/>
        <v/>
      </c>
      <c r="U826" s="249" t="str">
        <f t="shared" si="364"/>
        <v/>
      </c>
      <c r="V826" s="250" t="str">
        <f t="shared" ca="1" si="365"/>
        <v/>
      </c>
      <c r="W826" s="249" t="str">
        <f t="shared" si="366"/>
        <v/>
      </c>
      <c r="X826" s="250"/>
      <c r="Y826" s="249"/>
      <c r="Z826" s="250"/>
      <c r="AA826" s="249"/>
      <c r="AB826" s="250"/>
      <c r="AC826" s="249"/>
      <c r="AD826" s="250"/>
      <c r="AE826" s="249"/>
      <c r="AF826" s="250"/>
      <c r="AG826" s="249"/>
      <c r="AH826" s="250"/>
      <c r="AI826" s="249"/>
      <c r="AJ826" s="250"/>
      <c r="AK826" s="249"/>
      <c r="AL826" s="250"/>
      <c r="AM826" s="249"/>
      <c r="AN826" s="250"/>
      <c r="AO826" s="249"/>
      <c r="AP826" s="250"/>
      <c r="AQ826" s="249"/>
      <c r="AR826" s="250"/>
      <c r="AS826" s="249"/>
      <c r="AT826" s="250"/>
      <c r="AU826" s="249"/>
      <c r="AV826" s="250"/>
      <c r="AW826" s="249"/>
      <c r="AX826" s="250"/>
      <c r="AY826" s="249"/>
      <c r="AZ826" s="250"/>
      <c r="BA826" s="249"/>
      <c r="BB826" s="250"/>
      <c r="BC826" s="249"/>
      <c r="BD826" s="250"/>
      <c r="BE826" s="249"/>
      <c r="BF826" s="250"/>
      <c r="BG826" s="249"/>
      <c r="BH826" s="250"/>
      <c r="BI826" s="249"/>
      <c r="BJ826" s="250"/>
      <c r="BK826" s="249"/>
    </row>
    <row r="827" spans="1:63" s="301" customFormat="1" ht="21" hidden="1" customHeight="1" x14ac:dyDescent="0.2">
      <c r="A827" s="245" t="e">
        <f t="shared" si="370"/>
        <v>#VALUE!</v>
      </c>
      <c r="B827" s="246"/>
      <c r="C827" s="247" t="str">
        <f t="shared" si="349"/>
        <v/>
      </c>
      <c r="D827" s="250" t="str">
        <f t="shared" ca="1" si="350"/>
        <v/>
      </c>
      <c r="E827" s="249" t="str">
        <f t="shared" si="367"/>
        <v/>
      </c>
      <c r="F827" s="250" t="str">
        <f t="shared" si="351"/>
        <v/>
      </c>
      <c r="G827" s="249" t="str">
        <f t="shared" si="368"/>
        <v/>
      </c>
      <c r="H827" s="250" t="str">
        <f t="shared" si="352"/>
        <v/>
      </c>
      <c r="I827" s="249" t="str">
        <f t="shared" si="369"/>
        <v/>
      </c>
      <c r="J827" s="250" t="str">
        <f t="shared" ca="1" si="353"/>
        <v/>
      </c>
      <c r="K827" s="249" t="str">
        <f t="shared" si="354"/>
        <v/>
      </c>
      <c r="L827" s="250" t="str">
        <f t="shared" ca="1" si="355"/>
        <v/>
      </c>
      <c r="M827" s="249" t="str">
        <f t="shared" si="356"/>
        <v/>
      </c>
      <c r="N827" s="250" t="str">
        <f t="shared" ca="1" si="357"/>
        <v/>
      </c>
      <c r="O827" s="249" t="str">
        <f t="shared" si="358"/>
        <v/>
      </c>
      <c r="P827" s="250" t="str">
        <f t="shared" ca="1" si="359"/>
        <v/>
      </c>
      <c r="Q827" s="249" t="str">
        <f t="shared" si="360"/>
        <v/>
      </c>
      <c r="R827" s="250" t="str">
        <f t="shared" ca="1" si="361"/>
        <v/>
      </c>
      <c r="S827" s="249" t="str">
        <f t="shared" si="362"/>
        <v/>
      </c>
      <c r="T827" s="250" t="str">
        <f t="shared" ca="1" si="363"/>
        <v/>
      </c>
      <c r="U827" s="249" t="str">
        <f t="shared" si="364"/>
        <v/>
      </c>
      <c r="V827" s="250" t="str">
        <f t="shared" ca="1" si="365"/>
        <v/>
      </c>
      <c r="W827" s="249" t="str">
        <f t="shared" si="366"/>
        <v/>
      </c>
      <c r="X827" s="250"/>
      <c r="Y827" s="249"/>
      <c r="Z827" s="250"/>
      <c r="AA827" s="249"/>
      <c r="AB827" s="250"/>
      <c r="AC827" s="249"/>
      <c r="AD827" s="250"/>
      <c r="AE827" s="249"/>
      <c r="AF827" s="250"/>
      <c r="AG827" s="249"/>
      <c r="AH827" s="250"/>
      <c r="AI827" s="249"/>
      <c r="AJ827" s="250"/>
      <c r="AK827" s="249"/>
      <c r="AL827" s="250"/>
      <c r="AM827" s="249"/>
      <c r="AN827" s="250"/>
      <c r="AO827" s="249"/>
      <c r="AP827" s="250"/>
      <c r="AQ827" s="249"/>
      <c r="AR827" s="250"/>
      <c r="AS827" s="249"/>
      <c r="AT827" s="250"/>
      <c r="AU827" s="249"/>
      <c r="AV827" s="250"/>
      <c r="AW827" s="249"/>
      <c r="AX827" s="250"/>
      <c r="AY827" s="249"/>
      <c r="AZ827" s="250"/>
      <c r="BA827" s="249"/>
      <c r="BB827" s="250"/>
      <c r="BC827" s="249"/>
      <c r="BD827" s="250"/>
      <c r="BE827" s="249"/>
      <c r="BF827" s="250"/>
      <c r="BG827" s="249"/>
      <c r="BH827" s="250"/>
      <c r="BI827" s="249"/>
      <c r="BJ827" s="250"/>
      <c r="BK827" s="249"/>
    </row>
    <row r="828" spans="1:63" s="301" customFormat="1" ht="21" hidden="1" customHeight="1" x14ac:dyDescent="0.2">
      <c r="A828" s="245" t="e">
        <f t="shared" si="370"/>
        <v>#VALUE!</v>
      </c>
      <c r="B828" s="246"/>
      <c r="C828" s="247" t="str">
        <f t="shared" si="349"/>
        <v/>
      </c>
      <c r="D828" s="250" t="str">
        <f t="shared" ca="1" si="350"/>
        <v/>
      </c>
      <c r="E828" s="249" t="str">
        <f t="shared" si="367"/>
        <v/>
      </c>
      <c r="F828" s="250" t="str">
        <f t="shared" si="351"/>
        <v/>
      </c>
      <c r="G828" s="249" t="str">
        <f t="shared" si="368"/>
        <v/>
      </c>
      <c r="H828" s="250" t="str">
        <f t="shared" si="352"/>
        <v/>
      </c>
      <c r="I828" s="249" t="str">
        <f t="shared" si="369"/>
        <v/>
      </c>
      <c r="J828" s="250" t="str">
        <f t="shared" ca="1" si="353"/>
        <v/>
      </c>
      <c r="K828" s="249" t="str">
        <f t="shared" si="354"/>
        <v/>
      </c>
      <c r="L828" s="250" t="str">
        <f t="shared" ca="1" si="355"/>
        <v/>
      </c>
      <c r="M828" s="249" t="str">
        <f t="shared" si="356"/>
        <v/>
      </c>
      <c r="N828" s="250" t="str">
        <f t="shared" ca="1" si="357"/>
        <v/>
      </c>
      <c r="O828" s="249" t="str">
        <f t="shared" si="358"/>
        <v/>
      </c>
      <c r="P828" s="250" t="str">
        <f t="shared" ca="1" si="359"/>
        <v/>
      </c>
      <c r="Q828" s="249" t="str">
        <f t="shared" si="360"/>
        <v/>
      </c>
      <c r="R828" s="250" t="str">
        <f t="shared" ca="1" si="361"/>
        <v/>
      </c>
      <c r="S828" s="249" t="str">
        <f t="shared" si="362"/>
        <v/>
      </c>
      <c r="T828" s="250" t="str">
        <f t="shared" ca="1" si="363"/>
        <v/>
      </c>
      <c r="U828" s="249" t="str">
        <f t="shared" si="364"/>
        <v/>
      </c>
      <c r="V828" s="250" t="str">
        <f t="shared" ca="1" si="365"/>
        <v/>
      </c>
      <c r="W828" s="249" t="str">
        <f t="shared" si="366"/>
        <v/>
      </c>
      <c r="X828" s="250"/>
      <c r="Y828" s="249"/>
      <c r="Z828" s="250"/>
      <c r="AA828" s="249"/>
      <c r="AB828" s="250"/>
      <c r="AC828" s="249"/>
      <c r="AD828" s="250"/>
      <c r="AE828" s="249"/>
      <c r="AF828" s="250"/>
      <c r="AG828" s="249"/>
      <c r="AH828" s="250"/>
      <c r="AI828" s="249"/>
      <c r="AJ828" s="250"/>
      <c r="AK828" s="249"/>
      <c r="AL828" s="250"/>
      <c r="AM828" s="249"/>
      <c r="AN828" s="250"/>
      <c r="AO828" s="249"/>
      <c r="AP828" s="250"/>
      <c r="AQ828" s="249"/>
      <c r="AR828" s="250"/>
      <c r="AS828" s="249"/>
      <c r="AT828" s="250"/>
      <c r="AU828" s="249"/>
      <c r="AV828" s="250"/>
      <c r="AW828" s="249"/>
      <c r="AX828" s="250"/>
      <c r="AY828" s="249"/>
      <c r="AZ828" s="250"/>
      <c r="BA828" s="249"/>
      <c r="BB828" s="250"/>
      <c r="BC828" s="249"/>
      <c r="BD828" s="250"/>
      <c r="BE828" s="249"/>
      <c r="BF828" s="250"/>
      <c r="BG828" s="249"/>
      <c r="BH828" s="250"/>
      <c r="BI828" s="249"/>
      <c r="BJ828" s="250"/>
      <c r="BK828" s="249"/>
    </row>
    <row r="829" spans="1:63" s="301" customFormat="1" ht="21" hidden="1" customHeight="1" x14ac:dyDescent="0.2">
      <c r="A829" s="245" t="e">
        <f t="shared" si="370"/>
        <v>#VALUE!</v>
      </c>
      <c r="B829" s="246"/>
      <c r="C829" s="247" t="str">
        <f t="shared" si="349"/>
        <v/>
      </c>
      <c r="D829" s="250" t="str">
        <f t="shared" ca="1" si="350"/>
        <v/>
      </c>
      <c r="E829" s="249" t="str">
        <f t="shared" si="367"/>
        <v/>
      </c>
      <c r="F829" s="250" t="str">
        <f t="shared" si="351"/>
        <v/>
      </c>
      <c r="G829" s="249" t="str">
        <f t="shared" si="368"/>
        <v/>
      </c>
      <c r="H829" s="250" t="str">
        <f t="shared" si="352"/>
        <v/>
      </c>
      <c r="I829" s="249" t="str">
        <f t="shared" si="369"/>
        <v/>
      </c>
      <c r="J829" s="250" t="str">
        <f t="shared" ca="1" si="353"/>
        <v/>
      </c>
      <c r="K829" s="249" t="str">
        <f t="shared" si="354"/>
        <v/>
      </c>
      <c r="L829" s="250" t="str">
        <f t="shared" ca="1" si="355"/>
        <v/>
      </c>
      <c r="M829" s="249" t="str">
        <f t="shared" si="356"/>
        <v/>
      </c>
      <c r="N829" s="250" t="str">
        <f t="shared" ca="1" si="357"/>
        <v/>
      </c>
      <c r="O829" s="249" t="str">
        <f t="shared" si="358"/>
        <v/>
      </c>
      <c r="P829" s="250" t="str">
        <f t="shared" ca="1" si="359"/>
        <v/>
      </c>
      <c r="Q829" s="249" t="str">
        <f t="shared" si="360"/>
        <v/>
      </c>
      <c r="R829" s="250" t="str">
        <f t="shared" ca="1" si="361"/>
        <v/>
      </c>
      <c r="S829" s="249" t="str">
        <f t="shared" si="362"/>
        <v/>
      </c>
      <c r="T829" s="250" t="str">
        <f t="shared" ca="1" si="363"/>
        <v/>
      </c>
      <c r="U829" s="249" t="str">
        <f t="shared" si="364"/>
        <v/>
      </c>
      <c r="V829" s="250" t="str">
        <f t="shared" ca="1" si="365"/>
        <v/>
      </c>
      <c r="W829" s="249" t="str">
        <f t="shared" si="366"/>
        <v/>
      </c>
      <c r="X829" s="250"/>
      <c r="Y829" s="249"/>
      <c r="Z829" s="250"/>
      <c r="AA829" s="249"/>
      <c r="AB829" s="250"/>
      <c r="AC829" s="249"/>
      <c r="AD829" s="250"/>
      <c r="AE829" s="249"/>
      <c r="AF829" s="250"/>
      <c r="AG829" s="249"/>
      <c r="AH829" s="250"/>
      <c r="AI829" s="249"/>
      <c r="AJ829" s="250"/>
      <c r="AK829" s="249"/>
      <c r="AL829" s="250"/>
      <c r="AM829" s="249"/>
      <c r="AN829" s="250"/>
      <c r="AO829" s="249"/>
      <c r="AP829" s="250"/>
      <c r="AQ829" s="249"/>
      <c r="AR829" s="250"/>
      <c r="AS829" s="249"/>
      <c r="AT829" s="250"/>
      <c r="AU829" s="249"/>
      <c r="AV829" s="250"/>
      <c r="AW829" s="249"/>
      <c r="AX829" s="250"/>
      <c r="AY829" s="249"/>
      <c r="AZ829" s="250"/>
      <c r="BA829" s="249"/>
      <c r="BB829" s="250"/>
      <c r="BC829" s="249"/>
      <c r="BD829" s="250"/>
      <c r="BE829" s="249"/>
      <c r="BF829" s="250"/>
      <c r="BG829" s="249"/>
      <c r="BH829" s="250"/>
      <c r="BI829" s="249"/>
      <c r="BJ829" s="250"/>
      <c r="BK829" s="249"/>
    </row>
    <row r="830" spans="1:63" s="301" customFormat="1" ht="21" hidden="1" customHeight="1" x14ac:dyDescent="0.2">
      <c r="A830" s="245" t="e">
        <f t="shared" si="370"/>
        <v>#VALUE!</v>
      </c>
      <c r="B830" s="246"/>
      <c r="C830" s="247" t="str">
        <f t="shared" si="349"/>
        <v/>
      </c>
      <c r="D830" s="250" t="str">
        <f t="shared" ca="1" si="350"/>
        <v/>
      </c>
      <c r="E830" s="249" t="str">
        <f t="shared" si="367"/>
        <v/>
      </c>
      <c r="F830" s="250" t="str">
        <f t="shared" si="351"/>
        <v/>
      </c>
      <c r="G830" s="249" t="str">
        <f t="shared" si="368"/>
        <v/>
      </c>
      <c r="H830" s="250" t="str">
        <f t="shared" si="352"/>
        <v/>
      </c>
      <c r="I830" s="249" t="str">
        <f t="shared" si="369"/>
        <v/>
      </c>
      <c r="J830" s="250" t="str">
        <f t="shared" ca="1" si="353"/>
        <v/>
      </c>
      <c r="K830" s="249" t="str">
        <f t="shared" si="354"/>
        <v/>
      </c>
      <c r="L830" s="250" t="str">
        <f t="shared" ca="1" si="355"/>
        <v/>
      </c>
      <c r="M830" s="249" t="str">
        <f t="shared" si="356"/>
        <v/>
      </c>
      <c r="N830" s="250" t="str">
        <f t="shared" ca="1" si="357"/>
        <v/>
      </c>
      <c r="O830" s="249" t="str">
        <f t="shared" si="358"/>
        <v/>
      </c>
      <c r="P830" s="250" t="str">
        <f t="shared" ca="1" si="359"/>
        <v/>
      </c>
      <c r="Q830" s="249" t="str">
        <f t="shared" si="360"/>
        <v/>
      </c>
      <c r="R830" s="250" t="str">
        <f t="shared" ca="1" si="361"/>
        <v/>
      </c>
      <c r="S830" s="249" t="str">
        <f t="shared" si="362"/>
        <v/>
      </c>
      <c r="T830" s="250" t="str">
        <f t="shared" ca="1" si="363"/>
        <v/>
      </c>
      <c r="U830" s="249" t="str">
        <f t="shared" si="364"/>
        <v/>
      </c>
      <c r="V830" s="250" t="str">
        <f t="shared" ca="1" si="365"/>
        <v/>
      </c>
      <c r="W830" s="249" t="str">
        <f t="shared" si="366"/>
        <v/>
      </c>
      <c r="X830" s="250"/>
      <c r="Y830" s="249"/>
      <c r="Z830" s="250"/>
      <c r="AA830" s="249"/>
      <c r="AB830" s="250"/>
      <c r="AC830" s="249"/>
      <c r="AD830" s="250"/>
      <c r="AE830" s="249"/>
      <c r="AF830" s="250"/>
      <c r="AG830" s="249"/>
      <c r="AH830" s="250"/>
      <c r="AI830" s="249"/>
      <c r="AJ830" s="250"/>
      <c r="AK830" s="249"/>
      <c r="AL830" s="250"/>
      <c r="AM830" s="249"/>
      <c r="AN830" s="250"/>
      <c r="AO830" s="249"/>
      <c r="AP830" s="250"/>
      <c r="AQ830" s="249"/>
      <c r="AR830" s="250"/>
      <c r="AS830" s="249"/>
      <c r="AT830" s="250"/>
      <c r="AU830" s="249"/>
      <c r="AV830" s="250"/>
      <c r="AW830" s="249"/>
      <c r="AX830" s="250"/>
      <c r="AY830" s="249"/>
      <c r="AZ830" s="250"/>
      <c r="BA830" s="249"/>
      <c r="BB830" s="250"/>
      <c r="BC830" s="249"/>
      <c r="BD830" s="250"/>
      <c r="BE830" s="249"/>
      <c r="BF830" s="250"/>
      <c r="BG830" s="249"/>
      <c r="BH830" s="250"/>
      <c r="BI830" s="249"/>
      <c r="BJ830" s="250"/>
      <c r="BK830" s="249"/>
    </row>
    <row r="831" spans="1:63" s="301" customFormat="1" ht="21" hidden="1" customHeight="1" x14ac:dyDescent="0.2">
      <c r="A831" s="245" t="e">
        <f t="shared" si="370"/>
        <v>#VALUE!</v>
      </c>
      <c r="B831" s="246"/>
      <c r="C831" s="247" t="str">
        <f t="shared" si="349"/>
        <v/>
      </c>
      <c r="D831" s="250" t="str">
        <f t="shared" ca="1" si="350"/>
        <v/>
      </c>
      <c r="E831" s="249" t="str">
        <f t="shared" si="367"/>
        <v/>
      </c>
      <c r="F831" s="250" t="str">
        <f t="shared" si="351"/>
        <v/>
      </c>
      <c r="G831" s="249" t="str">
        <f t="shared" si="368"/>
        <v/>
      </c>
      <c r="H831" s="250" t="str">
        <f t="shared" si="352"/>
        <v/>
      </c>
      <c r="I831" s="249" t="str">
        <f t="shared" si="369"/>
        <v/>
      </c>
      <c r="J831" s="250" t="str">
        <f t="shared" ca="1" si="353"/>
        <v/>
      </c>
      <c r="K831" s="249" t="str">
        <f t="shared" si="354"/>
        <v/>
      </c>
      <c r="L831" s="250" t="str">
        <f t="shared" ca="1" si="355"/>
        <v/>
      </c>
      <c r="M831" s="249" t="str">
        <f t="shared" si="356"/>
        <v/>
      </c>
      <c r="N831" s="250" t="str">
        <f t="shared" ca="1" si="357"/>
        <v/>
      </c>
      <c r="O831" s="249" t="str">
        <f t="shared" si="358"/>
        <v/>
      </c>
      <c r="P831" s="250" t="str">
        <f t="shared" ca="1" si="359"/>
        <v/>
      </c>
      <c r="Q831" s="249" t="str">
        <f t="shared" si="360"/>
        <v/>
      </c>
      <c r="R831" s="250" t="str">
        <f t="shared" ca="1" si="361"/>
        <v/>
      </c>
      <c r="S831" s="249" t="str">
        <f t="shared" si="362"/>
        <v/>
      </c>
      <c r="T831" s="250" t="str">
        <f t="shared" ca="1" si="363"/>
        <v/>
      </c>
      <c r="U831" s="249" t="str">
        <f t="shared" si="364"/>
        <v/>
      </c>
      <c r="V831" s="250" t="str">
        <f t="shared" ca="1" si="365"/>
        <v/>
      </c>
      <c r="W831" s="249" t="str">
        <f t="shared" si="366"/>
        <v/>
      </c>
      <c r="X831" s="250"/>
      <c r="Y831" s="249"/>
      <c r="Z831" s="250"/>
      <c r="AA831" s="249"/>
      <c r="AB831" s="250"/>
      <c r="AC831" s="249"/>
      <c r="AD831" s="250"/>
      <c r="AE831" s="249"/>
      <c r="AF831" s="250"/>
      <c r="AG831" s="249"/>
      <c r="AH831" s="250"/>
      <c r="AI831" s="249"/>
      <c r="AJ831" s="250"/>
      <c r="AK831" s="249"/>
      <c r="AL831" s="250"/>
      <c r="AM831" s="249"/>
      <c r="AN831" s="250"/>
      <c r="AO831" s="249"/>
      <c r="AP831" s="250"/>
      <c r="AQ831" s="249"/>
      <c r="AR831" s="250"/>
      <c r="AS831" s="249"/>
      <c r="AT831" s="250"/>
      <c r="AU831" s="249"/>
      <c r="AV831" s="250"/>
      <c r="AW831" s="249"/>
      <c r="AX831" s="250"/>
      <c r="AY831" s="249"/>
      <c r="AZ831" s="250"/>
      <c r="BA831" s="249"/>
      <c r="BB831" s="250"/>
      <c r="BC831" s="249"/>
      <c r="BD831" s="250"/>
      <c r="BE831" s="249"/>
      <c r="BF831" s="250"/>
      <c r="BG831" s="249"/>
      <c r="BH831" s="250"/>
      <c r="BI831" s="249"/>
      <c r="BJ831" s="250"/>
      <c r="BK831" s="249"/>
    </row>
    <row r="832" spans="1:63" s="301" customFormat="1" ht="21" hidden="1" customHeight="1" x14ac:dyDescent="0.2">
      <c r="A832" s="245" t="e">
        <f t="shared" si="370"/>
        <v>#VALUE!</v>
      </c>
      <c r="B832" s="246"/>
      <c r="C832" s="247" t="str">
        <f t="shared" si="349"/>
        <v/>
      </c>
      <c r="D832" s="250" t="str">
        <f t="shared" ca="1" si="350"/>
        <v/>
      </c>
      <c r="E832" s="249" t="str">
        <f t="shared" si="367"/>
        <v/>
      </c>
      <c r="F832" s="250" t="str">
        <f t="shared" si="351"/>
        <v/>
      </c>
      <c r="G832" s="249" t="str">
        <f t="shared" si="368"/>
        <v/>
      </c>
      <c r="H832" s="250" t="str">
        <f t="shared" si="352"/>
        <v/>
      </c>
      <c r="I832" s="249" t="str">
        <f t="shared" si="369"/>
        <v/>
      </c>
      <c r="J832" s="250" t="str">
        <f t="shared" ca="1" si="353"/>
        <v/>
      </c>
      <c r="K832" s="249" t="str">
        <f t="shared" si="354"/>
        <v/>
      </c>
      <c r="L832" s="250" t="str">
        <f t="shared" ca="1" si="355"/>
        <v/>
      </c>
      <c r="M832" s="249" t="str">
        <f t="shared" si="356"/>
        <v/>
      </c>
      <c r="N832" s="250" t="str">
        <f t="shared" ca="1" si="357"/>
        <v/>
      </c>
      <c r="O832" s="249" t="str">
        <f t="shared" si="358"/>
        <v/>
      </c>
      <c r="P832" s="250" t="str">
        <f t="shared" ca="1" si="359"/>
        <v/>
      </c>
      <c r="Q832" s="249" t="str">
        <f t="shared" si="360"/>
        <v/>
      </c>
      <c r="R832" s="250" t="str">
        <f t="shared" ca="1" si="361"/>
        <v/>
      </c>
      <c r="S832" s="249" t="str">
        <f t="shared" si="362"/>
        <v/>
      </c>
      <c r="T832" s="250" t="str">
        <f t="shared" ca="1" si="363"/>
        <v/>
      </c>
      <c r="U832" s="249" t="str">
        <f t="shared" si="364"/>
        <v/>
      </c>
      <c r="V832" s="250" t="str">
        <f t="shared" ca="1" si="365"/>
        <v/>
      </c>
      <c r="W832" s="249" t="str">
        <f t="shared" si="366"/>
        <v/>
      </c>
      <c r="X832" s="250"/>
      <c r="Y832" s="249"/>
      <c r="Z832" s="250"/>
      <c r="AA832" s="249"/>
      <c r="AB832" s="250"/>
      <c r="AC832" s="249"/>
      <c r="AD832" s="250"/>
      <c r="AE832" s="249"/>
      <c r="AF832" s="250"/>
      <c r="AG832" s="249"/>
      <c r="AH832" s="250"/>
      <c r="AI832" s="249"/>
      <c r="AJ832" s="250"/>
      <c r="AK832" s="249"/>
      <c r="AL832" s="250"/>
      <c r="AM832" s="249"/>
      <c r="AN832" s="250"/>
      <c r="AO832" s="249"/>
      <c r="AP832" s="250"/>
      <c r="AQ832" s="249"/>
      <c r="AR832" s="250"/>
      <c r="AS832" s="249"/>
      <c r="AT832" s="250"/>
      <c r="AU832" s="249"/>
      <c r="AV832" s="250"/>
      <c r="AW832" s="249"/>
      <c r="AX832" s="250"/>
      <c r="AY832" s="249"/>
      <c r="AZ832" s="250"/>
      <c r="BA832" s="249"/>
      <c r="BB832" s="250"/>
      <c r="BC832" s="249"/>
      <c r="BD832" s="250"/>
      <c r="BE832" s="249"/>
      <c r="BF832" s="250"/>
      <c r="BG832" s="249"/>
      <c r="BH832" s="250"/>
      <c r="BI832" s="249"/>
      <c r="BJ832" s="250"/>
      <c r="BK832" s="249"/>
    </row>
    <row r="833" spans="1:63" s="301" customFormat="1" ht="21" hidden="1" customHeight="1" x14ac:dyDescent="0.2">
      <c r="A833" s="245" t="e">
        <f t="shared" si="370"/>
        <v>#VALUE!</v>
      </c>
      <c r="B833" s="246"/>
      <c r="C833" s="247" t="str">
        <f t="shared" si="349"/>
        <v/>
      </c>
      <c r="D833" s="250" t="str">
        <f t="shared" ca="1" si="350"/>
        <v/>
      </c>
      <c r="E833" s="249" t="str">
        <f t="shared" si="367"/>
        <v/>
      </c>
      <c r="F833" s="250" t="str">
        <f t="shared" si="351"/>
        <v/>
      </c>
      <c r="G833" s="249" t="str">
        <f t="shared" si="368"/>
        <v/>
      </c>
      <c r="H833" s="250" t="str">
        <f t="shared" si="352"/>
        <v/>
      </c>
      <c r="I833" s="249" t="str">
        <f t="shared" si="369"/>
        <v/>
      </c>
      <c r="J833" s="250" t="str">
        <f t="shared" ca="1" si="353"/>
        <v/>
      </c>
      <c r="K833" s="249" t="str">
        <f t="shared" si="354"/>
        <v/>
      </c>
      <c r="L833" s="250" t="str">
        <f t="shared" ca="1" si="355"/>
        <v/>
      </c>
      <c r="M833" s="249" t="str">
        <f t="shared" si="356"/>
        <v/>
      </c>
      <c r="N833" s="250" t="str">
        <f t="shared" ca="1" si="357"/>
        <v/>
      </c>
      <c r="O833" s="249" t="str">
        <f t="shared" si="358"/>
        <v/>
      </c>
      <c r="P833" s="250" t="str">
        <f t="shared" ca="1" si="359"/>
        <v/>
      </c>
      <c r="Q833" s="249" t="str">
        <f t="shared" si="360"/>
        <v/>
      </c>
      <c r="R833" s="250" t="str">
        <f t="shared" ca="1" si="361"/>
        <v/>
      </c>
      <c r="S833" s="249" t="str">
        <f t="shared" si="362"/>
        <v/>
      </c>
      <c r="T833" s="250" t="str">
        <f t="shared" ca="1" si="363"/>
        <v/>
      </c>
      <c r="U833" s="249" t="str">
        <f t="shared" si="364"/>
        <v/>
      </c>
      <c r="V833" s="250" t="str">
        <f t="shared" ca="1" si="365"/>
        <v/>
      </c>
      <c r="W833" s="249" t="str">
        <f t="shared" si="366"/>
        <v/>
      </c>
      <c r="X833" s="250"/>
      <c r="Y833" s="249"/>
      <c r="Z833" s="250"/>
      <c r="AA833" s="249"/>
      <c r="AB833" s="250"/>
      <c r="AC833" s="249"/>
      <c r="AD833" s="250"/>
      <c r="AE833" s="249"/>
      <c r="AF833" s="250"/>
      <c r="AG833" s="249"/>
      <c r="AH833" s="250"/>
      <c r="AI833" s="249"/>
      <c r="AJ833" s="250"/>
      <c r="AK833" s="249"/>
      <c r="AL833" s="250"/>
      <c r="AM833" s="249"/>
      <c r="AN833" s="250"/>
      <c r="AO833" s="249"/>
      <c r="AP833" s="250"/>
      <c r="AQ833" s="249"/>
      <c r="AR833" s="250"/>
      <c r="AS833" s="249"/>
      <c r="AT833" s="250"/>
      <c r="AU833" s="249"/>
      <c r="AV833" s="250"/>
      <c r="AW833" s="249"/>
      <c r="AX833" s="250"/>
      <c r="AY833" s="249"/>
      <c r="AZ833" s="250"/>
      <c r="BA833" s="249"/>
      <c r="BB833" s="250"/>
      <c r="BC833" s="249"/>
      <c r="BD833" s="250"/>
      <c r="BE833" s="249"/>
      <c r="BF833" s="250"/>
      <c r="BG833" s="249"/>
      <c r="BH833" s="250"/>
      <c r="BI833" s="249"/>
      <c r="BJ833" s="250"/>
      <c r="BK833" s="249"/>
    </row>
    <row r="834" spans="1:63" s="301" customFormat="1" ht="21" hidden="1" customHeight="1" x14ac:dyDescent="0.2">
      <c r="A834" s="245" t="e">
        <f t="shared" si="370"/>
        <v>#VALUE!</v>
      </c>
      <c r="B834" s="246"/>
      <c r="C834" s="247" t="str">
        <f t="shared" si="349"/>
        <v/>
      </c>
      <c r="D834" s="250" t="str">
        <f t="shared" ca="1" si="350"/>
        <v/>
      </c>
      <c r="E834" s="249" t="str">
        <f t="shared" si="367"/>
        <v/>
      </c>
      <c r="F834" s="250" t="str">
        <f t="shared" si="351"/>
        <v/>
      </c>
      <c r="G834" s="249" t="str">
        <f t="shared" si="368"/>
        <v/>
      </c>
      <c r="H834" s="250" t="str">
        <f t="shared" si="352"/>
        <v/>
      </c>
      <c r="I834" s="249" t="str">
        <f t="shared" si="369"/>
        <v/>
      </c>
      <c r="J834" s="250" t="str">
        <f t="shared" ca="1" si="353"/>
        <v/>
      </c>
      <c r="K834" s="249" t="str">
        <f t="shared" si="354"/>
        <v/>
      </c>
      <c r="L834" s="250" t="str">
        <f t="shared" ca="1" si="355"/>
        <v/>
      </c>
      <c r="M834" s="249" t="str">
        <f t="shared" si="356"/>
        <v/>
      </c>
      <c r="N834" s="250" t="str">
        <f t="shared" ca="1" si="357"/>
        <v/>
      </c>
      <c r="O834" s="249" t="str">
        <f t="shared" si="358"/>
        <v/>
      </c>
      <c r="P834" s="250" t="str">
        <f t="shared" ca="1" si="359"/>
        <v/>
      </c>
      <c r="Q834" s="249" t="str">
        <f t="shared" si="360"/>
        <v/>
      </c>
      <c r="R834" s="250" t="str">
        <f t="shared" ca="1" si="361"/>
        <v/>
      </c>
      <c r="S834" s="249" t="str">
        <f t="shared" si="362"/>
        <v/>
      </c>
      <c r="T834" s="250" t="str">
        <f t="shared" ca="1" si="363"/>
        <v/>
      </c>
      <c r="U834" s="249" t="str">
        <f t="shared" si="364"/>
        <v/>
      </c>
      <c r="V834" s="250" t="str">
        <f t="shared" ca="1" si="365"/>
        <v/>
      </c>
      <c r="W834" s="249" t="str">
        <f t="shared" si="366"/>
        <v/>
      </c>
      <c r="X834" s="250"/>
      <c r="Y834" s="249"/>
      <c r="Z834" s="250"/>
      <c r="AA834" s="249"/>
      <c r="AB834" s="250"/>
      <c r="AC834" s="249"/>
      <c r="AD834" s="250"/>
      <c r="AE834" s="249"/>
      <c r="AF834" s="250"/>
      <c r="AG834" s="249"/>
      <c r="AH834" s="250"/>
      <c r="AI834" s="249"/>
      <c r="AJ834" s="250"/>
      <c r="AK834" s="249"/>
      <c r="AL834" s="250"/>
      <c r="AM834" s="249"/>
      <c r="AN834" s="250"/>
      <c r="AO834" s="249"/>
      <c r="AP834" s="250"/>
      <c r="AQ834" s="249"/>
      <c r="AR834" s="250"/>
      <c r="AS834" s="249"/>
      <c r="AT834" s="250"/>
      <c r="AU834" s="249"/>
      <c r="AV834" s="250"/>
      <c r="AW834" s="249"/>
      <c r="AX834" s="250"/>
      <c r="AY834" s="249"/>
      <c r="AZ834" s="250"/>
      <c r="BA834" s="249"/>
      <c r="BB834" s="250"/>
      <c r="BC834" s="249"/>
      <c r="BD834" s="250"/>
      <c r="BE834" s="249"/>
      <c r="BF834" s="250"/>
      <c r="BG834" s="249"/>
      <c r="BH834" s="250"/>
      <c r="BI834" s="249"/>
      <c r="BJ834" s="250"/>
      <c r="BK834" s="249"/>
    </row>
    <row r="835" spans="1:63" s="301" customFormat="1" ht="21" hidden="1" customHeight="1" x14ac:dyDescent="0.2">
      <c r="A835" s="245" t="e">
        <f t="shared" si="370"/>
        <v>#VALUE!</v>
      </c>
      <c r="B835" s="246"/>
      <c r="C835" s="247" t="str">
        <f t="shared" si="349"/>
        <v/>
      </c>
      <c r="D835" s="250" t="str">
        <f t="shared" ca="1" si="350"/>
        <v/>
      </c>
      <c r="E835" s="249" t="str">
        <f t="shared" si="367"/>
        <v/>
      </c>
      <c r="F835" s="250" t="str">
        <f t="shared" si="351"/>
        <v/>
      </c>
      <c r="G835" s="249" t="str">
        <f t="shared" si="368"/>
        <v/>
      </c>
      <c r="H835" s="250" t="str">
        <f t="shared" si="352"/>
        <v/>
      </c>
      <c r="I835" s="249" t="str">
        <f t="shared" si="369"/>
        <v/>
      </c>
      <c r="J835" s="250" t="str">
        <f t="shared" ca="1" si="353"/>
        <v/>
      </c>
      <c r="K835" s="249" t="str">
        <f t="shared" si="354"/>
        <v/>
      </c>
      <c r="L835" s="250" t="str">
        <f t="shared" ca="1" si="355"/>
        <v/>
      </c>
      <c r="M835" s="249" t="str">
        <f t="shared" si="356"/>
        <v/>
      </c>
      <c r="N835" s="250" t="str">
        <f t="shared" ca="1" si="357"/>
        <v/>
      </c>
      <c r="O835" s="249" t="str">
        <f t="shared" si="358"/>
        <v/>
      </c>
      <c r="P835" s="250" t="str">
        <f t="shared" ca="1" si="359"/>
        <v/>
      </c>
      <c r="Q835" s="249" t="str">
        <f t="shared" si="360"/>
        <v/>
      </c>
      <c r="R835" s="250" t="str">
        <f t="shared" ca="1" si="361"/>
        <v/>
      </c>
      <c r="S835" s="249" t="str">
        <f t="shared" si="362"/>
        <v/>
      </c>
      <c r="T835" s="250" t="str">
        <f t="shared" ca="1" si="363"/>
        <v/>
      </c>
      <c r="U835" s="249" t="str">
        <f t="shared" si="364"/>
        <v/>
      </c>
      <c r="V835" s="250" t="str">
        <f t="shared" ca="1" si="365"/>
        <v/>
      </c>
      <c r="W835" s="249" t="str">
        <f t="shared" si="366"/>
        <v/>
      </c>
      <c r="X835" s="250"/>
      <c r="Y835" s="249"/>
      <c r="Z835" s="250"/>
      <c r="AA835" s="249"/>
      <c r="AB835" s="250"/>
      <c r="AC835" s="249"/>
      <c r="AD835" s="250"/>
      <c r="AE835" s="249"/>
      <c r="AF835" s="250"/>
      <c r="AG835" s="249"/>
      <c r="AH835" s="250"/>
      <c r="AI835" s="249"/>
      <c r="AJ835" s="250"/>
      <c r="AK835" s="249"/>
      <c r="AL835" s="250"/>
      <c r="AM835" s="249"/>
      <c r="AN835" s="250"/>
      <c r="AO835" s="249"/>
      <c r="AP835" s="250"/>
      <c r="AQ835" s="249"/>
      <c r="AR835" s="250"/>
      <c r="AS835" s="249"/>
      <c r="AT835" s="250"/>
      <c r="AU835" s="249"/>
      <c r="AV835" s="250"/>
      <c r="AW835" s="249"/>
      <c r="AX835" s="250"/>
      <c r="AY835" s="249"/>
      <c r="AZ835" s="250"/>
      <c r="BA835" s="249"/>
      <c r="BB835" s="250"/>
      <c r="BC835" s="249"/>
      <c r="BD835" s="250"/>
      <c r="BE835" s="249"/>
      <c r="BF835" s="250"/>
      <c r="BG835" s="249"/>
      <c r="BH835" s="250"/>
      <c r="BI835" s="249"/>
      <c r="BJ835" s="250"/>
      <c r="BK835" s="249"/>
    </row>
    <row r="836" spans="1:63" s="301" customFormat="1" ht="21" hidden="1" customHeight="1" x14ac:dyDescent="0.2">
      <c r="A836" s="245" t="e">
        <f t="shared" si="370"/>
        <v>#VALUE!</v>
      </c>
      <c r="B836" s="246"/>
      <c r="C836" s="247" t="str">
        <f t="shared" si="349"/>
        <v/>
      </c>
      <c r="D836" s="250" t="str">
        <f t="shared" ca="1" si="350"/>
        <v/>
      </c>
      <c r="E836" s="249" t="str">
        <f t="shared" si="367"/>
        <v/>
      </c>
      <c r="F836" s="250" t="str">
        <f t="shared" si="351"/>
        <v/>
      </c>
      <c r="G836" s="249" t="str">
        <f t="shared" si="368"/>
        <v/>
      </c>
      <c r="H836" s="250" t="str">
        <f t="shared" si="352"/>
        <v/>
      </c>
      <c r="I836" s="249" t="str">
        <f t="shared" si="369"/>
        <v/>
      </c>
      <c r="J836" s="250" t="str">
        <f t="shared" ca="1" si="353"/>
        <v/>
      </c>
      <c r="K836" s="249" t="str">
        <f t="shared" si="354"/>
        <v/>
      </c>
      <c r="L836" s="250" t="str">
        <f t="shared" ca="1" si="355"/>
        <v/>
      </c>
      <c r="M836" s="249" t="str">
        <f t="shared" si="356"/>
        <v/>
      </c>
      <c r="N836" s="250" t="str">
        <f t="shared" ca="1" si="357"/>
        <v/>
      </c>
      <c r="O836" s="249" t="str">
        <f t="shared" si="358"/>
        <v/>
      </c>
      <c r="P836" s="250" t="str">
        <f t="shared" ca="1" si="359"/>
        <v/>
      </c>
      <c r="Q836" s="249" t="str">
        <f t="shared" si="360"/>
        <v/>
      </c>
      <c r="R836" s="250" t="str">
        <f t="shared" ca="1" si="361"/>
        <v/>
      </c>
      <c r="S836" s="249" t="str">
        <f t="shared" si="362"/>
        <v/>
      </c>
      <c r="T836" s="250" t="str">
        <f t="shared" ca="1" si="363"/>
        <v/>
      </c>
      <c r="U836" s="249" t="str">
        <f t="shared" si="364"/>
        <v/>
      </c>
      <c r="V836" s="250" t="str">
        <f t="shared" ca="1" si="365"/>
        <v/>
      </c>
      <c r="W836" s="249" t="str">
        <f t="shared" si="366"/>
        <v/>
      </c>
      <c r="X836" s="250"/>
      <c r="Y836" s="249"/>
      <c r="Z836" s="250"/>
      <c r="AA836" s="249"/>
      <c r="AB836" s="250"/>
      <c r="AC836" s="249"/>
      <c r="AD836" s="250"/>
      <c r="AE836" s="249"/>
      <c r="AF836" s="250"/>
      <c r="AG836" s="249"/>
      <c r="AH836" s="250"/>
      <c r="AI836" s="249"/>
      <c r="AJ836" s="250"/>
      <c r="AK836" s="249"/>
      <c r="AL836" s="250"/>
      <c r="AM836" s="249"/>
      <c r="AN836" s="250"/>
      <c r="AO836" s="249"/>
      <c r="AP836" s="250"/>
      <c r="AQ836" s="249"/>
      <c r="AR836" s="250"/>
      <c r="AS836" s="249"/>
      <c r="AT836" s="250"/>
      <c r="AU836" s="249"/>
      <c r="AV836" s="250"/>
      <c r="AW836" s="249"/>
      <c r="AX836" s="250"/>
      <c r="AY836" s="249"/>
      <c r="AZ836" s="250"/>
      <c r="BA836" s="249"/>
      <c r="BB836" s="250"/>
      <c r="BC836" s="249"/>
      <c r="BD836" s="250"/>
      <c r="BE836" s="249"/>
      <c r="BF836" s="250"/>
      <c r="BG836" s="249"/>
      <c r="BH836" s="250"/>
      <c r="BI836" s="249"/>
      <c r="BJ836" s="250"/>
      <c r="BK836" s="249"/>
    </row>
    <row r="837" spans="1:63" s="301" customFormat="1" ht="21" hidden="1" customHeight="1" x14ac:dyDescent="0.2">
      <c r="A837" s="245" t="e">
        <f t="shared" si="370"/>
        <v>#VALUE!</v>
      </c>
      <c r="B837" s="246"/>
      <c r="C837" s="247" t="str">
        <f t="shared" si="349"/>
        <v/>
      </c>
      <c r="D837" s="250" t="str">
        <f t="shared" ca="1" si="350"/>
        <v/>
      </c>
      <c r="E837" s="249" t="str">
        <f t="shared" si="367"/>
        <v/>
      </c>
      <c r="F837" s="250" t="str">
        <f t="shared" si="351"/>
        <v/>
      </c>
      <c r="G837" s="249" t="str">
        <f t="shared" si="368"/>
        <v/>
      </c>
      <c r="H837" s="250" t="str">
        <f t="shared" si="352"/>
        <v/>
      </c>
      <c r="I837" s="249" t="str">
        <f t="shared" si="369"/>
        <v/>
      </c>
      <c r="J837" s="250" t="str">
        <f t="shared" ca="1" si="353"/>
        <v/>
      </c>
      <c r="K837" s="249" t="str">
        <f t="shared" si="354"/>
        <v/>
      </c>
      <c r="L837" s="250" t="str">
        <f t="shared" ca="1" si="355"/>
        <v/>
      </c>
      <c r="M837" s="249" t="str">
        <f t="shared" si="356"/>
        <v/>
      </c>
      <c r="N837" s="250" t="str">
        <f t="shared" ca="1" si="357"/>
        <v/>
      </c>
      <c r="O837" s="249" t="str">
        <f t="shared" si="358"/>
        <v/>
      </c>
      <c r="P837" s="250" t="str">
        <f t="shared" ca="1" si="359"/>
        <v/>
      </c>
      <c r="Q837" s="249" t="str">
        <f t="shared" si="360"/>
        <v/>
      </c>
      <c r="R837" s="250" t="str">
        <f t="shared" ca="1" si="361"/>
        <v/>
      </c>
      <c r="S837" s="249" t="str">
        <f t="shared" si="362"/>
        <v/>
      </c>
      <c r="T837" s="250" t="str">
        <f t="shared" ca="1" si="363"/>
        <v/>
      </c>
      <c r="U837" s="249" t="str">
        <f t="shared" si="364"/>
        <v/>
      </c>
      <c r="V837" s="250" t="str">
        <f t="shared" ca="1" si="365"/>
        <v/>
      </c>
      <c r="W837" s="249" t="str">
        <f t="shared" si="366"/>
        <v/>
      </c>
      <c r="X837" s="250"/>
      <c r="Y837" s="249"/>
      <c r="Z837" s="250"/>
      <c r="AA837" s="249"/>
      <c r="AB837" s="250"/>
      <c r="AC837" s="249"/>
      <c r="AD837" s="250"/>
      <c r="AE837" s="249"/>
      <c r="AF837" s="250"/>
      <c r="AG837" s="249"/>
      <c r="AH837" s="250"/>
      <c r="AI837" s="249"/>
      <c r="AJ837" s="250"/>
      <c r="AK837" s="249"/>
      <c r="AL837" s="250"/>
      <c r="AM837" s="249"/>
      <c r="AN837" s="250"/>
      <c r="AO837" s="249"/>
      <c r="AP837" s="250"/>
      <c r="AQ837" s="249"/>
      <c r="AR837" s="250"/>
      <c r="AS837" s="249"/>
      <c r="AT837" s="250"/>
      <c r="AU837" s="249"/>
      <c r="AV837" s="250"/>
      <c r="AW837" s="249"/>
      <c r="AX837" s="250"/>
      <c r="AY837" s="249"/>
      <c r="AZ837" s="250"/>
      <c r="BA837" s="249"/>
      <c r="BB837" s="250"/>
      <c r="BC837" s="249"/>
      <c r="BD837" s="250"/>
      <c r="BE837" s="249"/>
      <c r="BF837" s="250"/>
      <c r="BG837" s="249"/>
      <c r="BH837" s="250"/>
      <c r="BI837" s="249"/>
      <c r="BJ837" s="250"/>
      <c r="BK837" s="249"/>
    </row>
    <row r="838" spans="1:63" s="301" customFormat="1" ht="21" hidden="1" customHeight="1" x14ac:dyDescent="0.2">
      <c r="A838" s="245" t="e">
        <f t="shared" si="370"/>
        <v>#VALUE!</v>
      </c>
      <c r="B838" s="246"/>
      <c r="C838" s="247" t="str">
        <f t="shared" ref="C838:C901" si="371">IF(B838="","",IF($L$4="Media aritmética",ROUND(AVERAGE(D838,F838,H838,J838,L838,N838,P838,R838,T838,V838,X838,Z838,AB838,AF838,AH838,AD838,AJ838,AL838,AN838,AP838,AR838),2),ROUND(_xlfn.STDEV.P(D838,F838,H838,J838,L838,N838,P838,R838,T838,V838,X838,Z838,AB838,AF838,AH838,AD838,AJ838,AL838,AN838,AP838,AR838),2)))</f>
        <v/>
      </c>
      <c r="D838" s="250" t="str">
        <f t="shared" ref="D838:D901" ca="1" si="372">IF($D$8="Habilitado",IF($B838="","",ROUND(VLOOKUP($B838,UNITARIO_1,17,FALSE),2)),"")</f>
        <v/>
      </c>
      <c r="E838" s="249" t="str">
        <f t="shared" si="367"/>
        <v/>
      </c>
      <c r="F838" s="250" t="str">
        <f t="shared" ref="F838:F901" si="373">IF($F$8="Habilitado",IF($B838="","",ROUND(VLOOKUP($B838,UNITARIO_2,17,FALSE),2)),"")</f>
        <v/>
      </c>
      <c r="G838" s="249" t="str">
        <f t="shared" si="368"/>
        <v/>
      </c>
      <c r="H838" s="250" t="str">
        <f t="shared" ref="H838:H901" si="374">IF($H$8="Habilitado",IF($B838="","",ROUND(VLOOKUP($B838,UNITARIO_3,17,FALSE),2)),"")</f>
        <v/>
      </c>
      <c r="I838" s="249" t="str">
        <f t="shared" si="369"/>
        <v/>
      </c>
      <c r="J838" s="250" t="str">
        <f t="shared" ref="J838:J901" ca="1" si="375">IF($J$8="Habilitado",IF($B838="","",ROUND(VLOOKUP($B838,UNITARIO_4,5,FALSE),2)),"")</f>
        <v/>
      </c>
      <c r="K838" s="249" t="str">
        <f t="shared" ref="K838:K901" si="376">IF($B838="","",IF(J838="","",IF($L$4="Media aritmética",(J838&lt;=$C838)*($H$5/$C$5)+(J838&gt;$C838)*0,IF(AND(ROUND(AVERAGE($D838,$F838,$H838,$J838,$L838,$N838,$P838,$R838,$T838,$V838,$X838,$Z838,$AB838,$AD838,$AF838,$AH838,$AJ838,AL838,AN838,AP838,AR838,AT838,AV838,AX838,AZ838,BB838,BD838,BF838,BH838,BJ838),2)-$C838/2&lt;=J838,(ROUND(AVERAGE($D838,$F838,$H838,$J838,$L838,$N838,$P838,$R838,$T838,$V838,$X838,$Z838,$AB838,$AD838,$AF838,$AH838,$AJ838,AL838,AN838,AP838,AR838,AT838,AV838,AX838,AZ838,BB838,BD838,BF838,BH838,BJ838),2)+$C838/2&gt;J838)),($H$5/$C$5),0))))</f>
        <v/>
      </c>
      <c r="L838" s="250" t="str">
        <f t="shared" ref="L838:L901" ca="1" si="377">IF($L$8="Habilitado",IF($B838="","",ROUND(VLOOKUP($B838,UNITARIO_5,5,FALSE),2)),"")</f>
        <v/>
      </c>
      <c r="M838" s="249" t="str">
        <f t="shared" ref="M838:M901" si="378">IF($B838="","",IF(L838="","",IF($L$4="Media aritmética",(L838&lt;=$C838)*($H$5/$C$5)+(L838&gt;$C838)*0,IF(AND(ROUND(AVERAGE($D838,$F838,$H838,$J838,$L838,$N838,$P838,$R838,$T838,$V838,$X838,$Z838,$AB838,$AD838,$AF838,$AH838,$AJ838,AL838,AN838,AP838,AR838,AT838,AV838,AX838,AZ838,BB838,BD838,BF838,BH838,BJ838),2)-$C838/2&lt;=L838,(ROUND(AVERAGE($D838,$F838,$H838,$J838,$L838,$N838,$P838,$R838,$T838,$V838,$X838,$Z838,$AB838,$AD838,$AF838,$AH838,$AJ838,AL838,AN838,AP838,AR838,AT838,AV838,AX838,AZ838,BB838,BD838,BF838,BH838,BJ838),2)+$C838/2&gt;L838)),($H$5/$C$5),0))))</f>
        <v/>
      </c>
      <c r="N838" s="250" t="str">
        <f t="shared" ref="N838:N901" ca="1" si="379">IF($N$8="Habilitado",IF($B838="","",ROUND(VLOOKUP($B838,UNITARIO_6,5,FALSE),2)),"")</f>
        <v/>
      </c>
      <c r="O838" s="249" t="str">
        <f t="shared" ref="O838:O901" si="380">IF($B838="","",IF(N838="","",IF($L$4="Media aritmética",(N838&lt;=$C838)*($H$5/$C$5)+(N838&gt;$C838)*0,IF(AND(ROUND(AVERAGE($D838,$F838,$H838,$J838,$L838,$N838,$P838,$R838,$T838,$V838,$X838,$Z838,$AB838,$AD838,$AF838,$AH838,$AJ838,AL838,AN838,AP838,AR838,AT838,AV838,AX838,AZ838,BB838,BD838,BF838,BH838,BJ838),2)-$C838/2&lt;=N838,(ROUND(AVERAGE($D838,$F838,$H838,$J838,$L838,$N838,$P838,$R838,$T838,$V838,$X838,$Z838,$AB838,$AD838,$AF838,$AH838,$AJ838,AL838,AN838,AP838,AR838,AT838,AV838,AX838,AZ838,BB838,BD838,BF838,BH838,BJ838),2)+$C838/2&gt;N838)),($H$5/$C$5),0))))</f>
        <v/>
      </c>
      <c r="P838" s="250" t="str">
        <f t="shared" ref="P838:P901" ca="1" si="381">IF($P$8="Habilitado",IF($B838="","",ROUND(VLOOKUP($B838,UNITARIO_7,5,FALSE),2)),"")</f>
        <v/>
      </c>
      <c r="Q838" s="249" t="str">
        <f t="shared" ref="Q838:Q901" si="382">IF($B838="","",IF(P838="","",IF($L$4="Media aritmética",(P838&lt;=$C838)*($H$5/$C$5)+(P838&gt;$C838)*0,IF(AND(ROUND(AVERAGE($D838,$F838,$H838,$J838,$L838,$N838,$P838,$R838,$T838,$V838,$X838,$Z838,$AB838,$AD838,$AF838,$AH838,$AJ838,AL838,AN838,AP838,AR838,AT838,AV838,AX838,AZ838,BB838,BD838,BF838,BH838,BJ838),2)-$C838/2&lt;=P838,(ROUND(AVERAGE($D838,$F838,$H838,$J838,$L838,$N838,$P838,$R838,$T838,$V838,$X838,$Z838,$AB838,$AD838,$AF838,$AH838,$AJ838,AL838,AN838,AP838,AR838,AT838,AV838,AX838,AZ838,BB838,BD838,BF838,BH838,BJ838),2)+$C838/2&gt;P838)),($H$5/$C$5),0))))</f>
        <v/>
      </c>
      <c r="R838" s="250" t="str">
        <f t="shared" ref="R838:R901" ca="1" si="383">IF($R$8="Habilitado",IF($B838="","",ROUND(VLOOKUP($B838,UNITARIO_8,5,FALSE),2)),"")</f>
        <v/>
      </c>
      <c r="S838" s="249" t="str">
        <f t="shared" ref="S838:S901" si="384">IF($B838="","",IF(R838="","",IF($L$4="Media aritmética",(R838&lt;=$C838)*($H$5/$C$5)+(R838&gt;$C838)*0,IF(AND(ROUND(AVERAGE($D838,$F838,$H838,$J838,$L838,$N838,$P838,$R838,$T838,$V838,$X838,$Z838,$AB838,$AD838,$AF838,$AH838,$AJ838,AL838,AN838,AP838,AR838,AT838,AV838,AX838,AZ838,BB838,BD838,BF838,BH838,BJ838),2)-$C838/2&lt;=R838,(ROUND(AVERAGE($D838,$F838,$H838,$J838,$L838,$N838,$P838,$R838,$T838,$V838,$X838,$Z838,$AB838,$AD838,$AF838,$AH838,$AJ838,AL838,AN838,AP838,AR838,AT838,AV838,AX838,AZ838,BB838,BD838,BF838,BH838,BJ838),2)+$C838/2&gt;R838)),($H$5/$C$5),0))))</f>
        <v/>
      </c>
      <c r="T838" s="250" t="str">
        <f t="shared" ref="T838:T901" ca="1" si="385">IF($T$8="Habilitado",IF($B838="","",ROUND(VLOOKUP($B838,UNITARIO_9,5,FALSE),2)),"")</f>
        <v/>
      </c>
      <c r="U838" s="249" t="str">
        <f t="shared" ref="U838:U901" si="386">IF($B838="","",IF(T838="","",IF($L$4="Media aritmética",(T838&lt;=$C838)*($H$5/$C$5)+(T838&gt;$C838)*0,IF(AND(ROUND(AVERAGE($D838,$F838,$H838,$J838,$L838,$N838,$P838,$R838,$T838,$V838,$X838,$Z838,$AB838,$AD838,$AF838,$AH838,$AJ838,AL838,AN838,AP838,AR838,AT838,AV838,AX838,AZ838,BB838,BD838,BF838,BH838,BJ838),2)-$C838/2&lt;=T838,(ROUND(AVERAGE($D838,$F838,$H838,$J838,$L838,$N838,$P838,$R838,$T838,$V838,$X838,$Z838,$AB838,$AD838,$AF838,$AH838,$AJ838,AL838,AN838,AP838,AR838,AT838,AV838,AX838,AZ838,BB838,BD838,BF838,BH838,BJ838),2)+$C838/2&gt;T838)),($H$5/$C$5),0))))</f>
        <v/>
      </c>
      <c r="V838" s="250" t="str">
        <f t="shared" ref="V838:V901" ca="1" si="387">IF($V$8="Habilitado",IF($B838="","",ROUND(VLOOKUP($B838,UNITARIO_10,5,FALSE),2)),"")</f>
        <v/>
      </c>
      <c r="W838" s="249" t="str">
        <f t="shared" ref="W838:W901" si="388">IF($B838="","",IF(V838="","",IF($L$4="Media aritmética",(V838&lt;=$C838)*($H$5/$C$5)+(V838&gt;$C838)*0,IF(AND(ROUND(AVERAGE($D838,$F838,$H838,$J838,$L838,$N838,$P838,$R838,$T838,$V838,$X838,$Z838,$AB838,$AD838,$AF838,$AH838,$AJ838,AL838,AN838,AP838,AR838,AT838,AV838,AX838,AZ838,BB838,BD838,BF838,BH838,BJ838),2)-$C838/2&lt;=V838,(ROUND(AVERAGE($D838,$F838,$H838,$J838,$L838,$N838,$P838,$R838,$T838,$V838,$X838,$Z838,$AB838,$AD838,$AF838,$AH838,$AJ838,AL838,AN838,AP838,AR838,AT838,AV838,AX838,AZ838,BB838,BD838,BF838,BH838,BJ838),2)+$C838/2&gt;V838)),($H$5/$C$5),0))))</f>
        <v/>
      </c>
      <c r="X838" s="250"/>
      <c r="Y838" s="249"/>
      <c r="Z838" s="250"/>
      <c r="AA838" s="249"/>
      <c r="AB838" s="250"/>
      <c r="AC838" s="249"/>
      <c r="AD838" s="250"/>
      <c r="AE838" s="249"/>
      <c r="AF838" s="250"/>
      <c r="AG838" s="249"/>
      <c r="AH838" s="250"/>
      <c r="AI838" s="249"/>
      <c r="AJ838" s="250"/>
      <c r="AK838" s="249"/>
      <c r="AL838" s="250"/>
      <c r="AM838" s="249"/>
      <c r="AN838" s="250"/>
      <c r="AO838" s="249"/>
      <c r="AP838" s="250"/>
      <c r="AQ838" s="249"/>
      <c r="AR838" s="250"/>
      <c r="AS838" s="249"/>
      <c r="AT838" s="250"/>
      <c r="AU838" s="249"/>
      <c r="AV838" s="250"/>
      <c r="AW838" s="249"/>
      <c r="AX838" s="250"/>
      <c r="AY838" s="249"/>
      <c r="AZ838" s="250"/>
      <c r="BA838" s="249"/>
      <c r="BB838" s="250"/>
      <c r="BC838" s="249"/>
      <c r="BD838" s="250"/>
      <c r="BE838" s="249"/>
      <c r="BF838" s="250"/>
      <c r="BG838" s="249"/>
      <c r="BH838" s="250"/>
      <c r="BI838" s="249"/>
      <c r="BJ838" s="250"/>
      <c r="BK838" s="249"/>
    </row>
    <row r="839" spans="1:63" s="301" customFormat="1" ht="21" hidden="1" customHeight="1" x14ac:dyDescent="0.2">
      <c r="A839" s="245" t="e">
        <f t="shared" si="370"/>
        <v>#VALUE!</v>
      </c>
      <c r="B839" s="246"/>
      <c r="C839" s="247" t="str">
        <f t="shared" si="371"/>
        <v/>
      </c>
      <c r="D839" s="250" t="str">
        <f t="shared" ca="1" si="372"/>
        <v/>
      </c>
      <c r="E839" s="249" t="str">
        <f t="shared" ref="E839:E902" si="389">IF($B839="","",IF(D839="","",IF($L$4="Media aritmética",(D839&lt;=$C839)*($H$5/$C$5)+(D839&gt;$C839)*0,IF(AND(ROUND(AVERAGE($D839,$F839,$H839),2)-$C839/2&lt;=D839,(ROUND(AVERAGE($D839,$F839,$H839),2)+$C839/2&gt;D839)),($H$5/$C$5),0))))</f>
        <v/>
      </c>
      <c r="F839" s="250" t="str">
        <f t="shared" si="373"/>
        <v/>
      </c>
      <c r="G839" s="249" t="str">
        <f t="shared" ref="G839:G902" si="390">IF($B839="","",IF(F839="","",IF($L$4="Media aritmética",(F839&lt;=$C839)*($H$5/$C$5)+(F839&gt;$C839)*0,IF(AND(ROUND(AVERAGE($D839,$F839,$H839),2)-$C839/2&lt;=F839,(ROUND(AVERAGE($D839,$F839,$H839),2)+$C839/2&gt;F839)),($H$5/$C$5),0))))</f>
        <v/>
      </c>
      <c r="H839" s="250" t="str">
        <f t="shared" si="374"/>
        <v/>
      </c>
      <c r="I839" s="249" t="str">
        <f t="shared" ref="I839:I902" si="391">IF($B839="","",IF(H839="","",IF($L$4="Media aritmética",(H839&lt;=$C839)*($H$5/$C$5)+(H839&gt;$C839)*0,IF(AND(ROUND(AVERAGE($D839,$F839,$H839),2)-$C839/2&lt;=H839,(ROUND(AVERAGE($D839,$F839,$H839),2)+$C839/2&gt;H839)),($H$5/$C$5),0))))</f>
        <v/>
      </c>
      <c r="J839" s="250" t="str">
        <f t="shared" ca="1" si="375"/>
        <v/>
      </c>
      <c r="K839" s="249" t="str">
        <f t="shared" si="376"/>
        <v/>
      </c>
      <c r="L839" s="250" t="str">
        <f t="shared" ca="1" si="377"/>
        <v/>
      </c>
      <c r="M839" s="249" t="str">
        <f t="shared" si="378"/>
        <v/>
      </c>
      <c r="N839" s="250" t="str">
        <f t="shared" ca="1" si="379"/>
        <v/>
      </c>
      <c r="O839" s="249" t="str">
        <f t="shared" si="380"/>
        <v/>
      </c>
      <c r="P839" s="250" t="str">
        <f t="shared" ca="1" si="381"/>
        <v/>
      </c>
      <c r="Q839" s="249" t="str">
        <f t="shared" si="382"/>
        <v/>
      </c>
      <c r="R839" s="250" t="str">
        <f t="shared" ca="1" si="383"/>
        <v/>
      </c>
      <c r="S839" s="249" t="str">
        <f t="shared" si="384"/>
        <v/>
      </c>
      <c r="T839" s="250" t="str">
        <f t="shared" ca="1" si="385"/>
        <v/>
      </c>
      <c r="U839" s="249" t="str">
        <f t="shared" si="386"/>
        <v/>
      </c>
      <c r="V839" s="250" t="str">
        <f t="shared" ca="1" si="387"/>
        <v/>
      </c>
      <c r="W839" s="249" t="str">
        <f t="shared" si="388"/>
        <v/>
      </c>
      <c r="X839" s="250"/>
      <c r="Y839" s="249"/>
      <c r="Z839" s="250"/>
      <c r="AA839" s="249"/>
      <c r="AB839" s="250"/>
      <c r="AC839" s="249"/>
      <c r="AD839" s="250"/>
      <c r="AE839" s="249"/>
      <c r="AF839" s="250"/>
      <c r="AG839" s="249"/>
      <c r="AH839" s="250"/>
      <c r="AI839" s="249"/>
      <c r="AJ839" s="250"/>
      <c r="AK839" s="249"/>
      <c r="AL839" s="250"/>
      <c r="AM839" s="249"/>
      <c r="AN839" s="250"/>
      <c r="AO839" s="249"/>
      <c r="AP839" s="250"/>
      <c r="AQ839" s="249"/>
      <c r="AR839" s="250"/>
      <c r="AS839" s="249"/>
      <c r="AT839" s="250"/>
      <c r="AU839" s="249"/>
      <c r="AV839" s="250"/>
      <c r="AW839" s="249"/>
      <c r="AX839" s="250"/>
      <c r="AY839" s="249"/>
      <c r="AZ839" s="250"/>
      <c r="BA839" s="249"/>
      <c r="BB839" s="250"/>
      <c r="BC839" s="249"/>
      <c r="BD839" s="250"/>
      <c r="BE839" s="249"/>
      <c r="BF839" s="250"/>
      <c r="BG839" s="249"/>
      <c r="BH839" s="250"/>
      <c r="BI839" s="249"/>
      <c r="BJ839" s="250"/>
      <c r="BK839" s="249"/>
    </row>
    <row r="840" spans="1:63" s="301" customFormat="1" ht="21" hidden="1" customHeight="1" x14ac:dyDescent="0.2">
      <c r="A840" s="245" t="e">
        <f t="shared" ref="A840:A903" si="392">+A839+1</f>
        <v>#VALUE!</v>
      </c>
      <c r="B840" s="246"/>
      <c r="C840" s="247" t="str">
        <f t="shared" si="371"/>
        <v/>
      </c>
      <c r="D840" s="250" t="str">
        <f t="shared" ca="1" si="372"/>
        <v/>
      </c>
      <c r="E840" s="249" t="str">
        <f t="shared" si="389"/>
        <v/>
      </c>
      <c r="F840" s="250" t="str">
        <f t="shared" si="373"/>
        <v/>
      </c>
      <c r="G840" s="249" t="str">
        <f t="shared" si="390"/>
        <v/>
      </c>
      <c r="H840" s="250" t="str">
        <f t="shared" si="374"/>
        <v/>
      </c>
      <c r="I840" s="249" t="str">
        <f t="shared" si="391"/>
        <v/>
      </c>
      <c r="J840" s="250" t="str">
        <f t="shared" ca="1" si="375"/>
        <v/>
      </c>
      <c r="K840" s="249" t="str">
        <f t="shared" si="376"/>
        <v/>
      </c>
      <c r="L840" s="250" t="str">
        <f t="shared" ca="1" si="377"/>
        <v/>
      </c>
      <c r="M840" s="249" t="str">
        <f t="shared" si="378"/>
        <v/>
      </c>
      <c r="N840" s="250" t="str">
        <f t="shared" ca="1" si="379"/>
        <v/>
      </c>
      <c r="O840" s="249" t="str">
        <f t="shared" si="380"/>
        <v/>
      </c>
      <c r="P840" s="250" t="str">
        <f t="shared" ca="1" si="381"/>
        <v/>
      </c>
      <c r="Q840" s="249" t="str">
        <f t="shared" si="382"/>
        <v/>
      </c>
      <c r="R840" s="250" t="str">
        <f t="shared" ca="1" si="383"/>
        <v/>
      </c>
      <c r="S840" s="249" t="str">
        <f t="shared" si="384"/>
        <v/>
      </c>
      <c r="T840" s="250" t="str">
        <f t="shared" ca="1" si="385"/>
        <v/>
      </c>
      <c r="U840" s="249" t="str">
        <f t="shared" si="386"/>
        <v/>
      </c>
      <c r="V840" s="250" t="str">
        <f t="shared" ca="1" si="387"/>
        <v/>
      </c>
      <c r="W840" s="249" t="str">
        <f t="shared" si="388"/>
        <v/>
      </c>
      <c r="X840" s="250"/>
      <c r="Y840" s="249"/>
      <c r="Z840" s="250"/>
      <c r="AA840" s="249"/>
      <c r="AB840" s="250"/>
      <c r="AC840" s="249"/>
      <c r="AD840" s="250"/>
      <c r="AE840" s="249"/>
      <c r="AF840" s="250"/>
      <c r="AG840" s="249"/>
      <c r="AH840" s="250"/>
      <c r="AI840" s="249"/>
      <c r="AJ840" s="250"/>
      <c r="AK840" s="249"/>
      <c r="AL840" s="250"/>
      <c r="AM840" s="249"/>
      <c r="AN840" s="250"/>
      <c r="AO840" s="249"/>
      <c r="AP840" s="250"/>
      <c r="AQ840" s="249"/>
      <c r="AR840" s="250"/>
      <c r="AS840" s="249"/>
      <c r="AT840" s="250"/>
      <c r="AU840" s="249"/>
      <c r="AV840" s="250"/>
      <c r="AW840" s="249"/>
      <c r="AX840" s="250"/>
      <c r="AY840" s="249"/>
      <c r="AZ840" s="250"/>
      <c r="BA840" s="249"/>
      <c r="BB840" s="250"/>
      <c r="BC840" s="249"/>
      <c r="BD840" s="250"/>
      <c r="BE840" s="249"/>
      <c r="BF840" s="250"/>
      <c r="BG840" s="249"/>
      <c r="BH840" s="250"/>
      <c r="BI840" s="249"/>
      <c r="BJ840" s="250"/>
      <c r="BK840" s="249"/>
    </row>
    <row r="841" spans="1:63" s="301" customFormat="1" ht="21" hidden="1" customHeight="1" x14ac:dyDescent="0.2">
      <c r="A841" s="245" t="e">
        <f t="shared" si="392"/>
        <v>#VALUE!</v>
      </c>
      <c r="B841" s="246"/>
      <c r="C841" s="247" t="str">
        <f t="shared" si="371"/>
        <v/>
      </c>
      <c r="D841" s="250" t="str">
        <f t="shared" ca="1" si="372"/>
        <v/>
      </c>
      <c r="E841" s="249" t="str">
        <f t="shared" si="389"/>
        <v/>
      </c>
      <c r="F841" s="250" t="str">
        <f t="shared" si="373"/>
        <v/>
      </c>
      <c r="G841" s="249" t="str">
        <f t="shared" si="390"/>
        <v/>
      </c>
      <c r="H841" s="250" t="str">
        <f t="shared" si="374"/>
        <v/>
      </c>
      <c r="I841" s="249" t="str">
        <f t="shared" si="391"/>
        <v/>
      </c>
      <c r="J841" s="250" t="str">
        <f t="shared" ca="1" si="375"/>
        <v/>
      </c>
      <c r="K841" s="249" t="str">
        <f t="shared" si="376"/>
        <v/>
      </c>
      <c r="L841" s="250" t="str">
        <f t="shared" ca="1" si="377"/>
        <v/>
      </c>
      <c r="M841" s="249" t="str">
        <f t="shared" si="378"/>
        <v/>
      </c>
      <c r="N841" s="250" t="str">
        <f t="shared" ca="1" si="379"/>
        <v/>
      </c>
      <c r="O841" s="249" t="str">
        <f t="shared" si="380"/>
        <v/>
      </c>
      <c r="P841" s="250" t="str">
        <f t="shared" ca="1" si="381"/>
        <v/>
      </c>
      <c r="Q841" s="249" t="str">
        <f t="shared" si="382"/>
        <v/>
      </c>
      <c r="R841" s="250" t="str">
        <f t="shared" ca="1" si="383"/>
        <v/>
      </c>
      <c r="S841" s="249" t="str">
        <f t="shared" si="384"/>
        <v/>
      </c>
      <c r="T841" s="250" t="str">
        <f t="shared" ca="1" si="385"/>
        <v/>
      </c>
      <c r="U841" s="249" t="str">
        <f t="shared" si="386"/>
        <v/>
      </c>
      <c r="V841" s="250" t="str">
        <f t="shared" ca="1" si="387"/>
        <v/>
      </c>
      <c r="W841" s="249" t="str">
        <f t="shared" si="388"/>
        <v/>
      </c>
      <c r="X841" s="250"/>
      <c r="Y841" s="249"/>
      <c r="Z841" s="250"/>
      <c r="AA841" s="249"/>
      <c r="AB841" s="250"/>
      <c r="AC841" s="249"/>
      <c r="AD841" s="250"/>
      <c r="AE841" s="249"/>
      <c r="AF841" s="250"/>
      <c r="AG841" s="249"/>
      <c r="AH841" s="250"/>
      <c r="AI841" s="249"/>
      <c r="AJ841" s="250"/>
      <c r="AK841" s="249"/>
      <c r="AL841" s="250"/>
      <c r="AM841" s="249"/>
      <c r="AN841" s="250"/>
      <c r="AO841" s="249"/>
      <c r="AP841" s="250"/>
      <c r="AQ841" s="249"/>
      <c r="AR841" s="250"/>
      <c r="AS841" s="249"/>
      <c r="AT841" s="250"/>
      <c r="AU841" s="249"/>
      <c r="AV841" s="250"/>
      <c r="AW841" s="249"/>
      <c r="AX841" s="250"/>
      <c r="AY841" s="249"/>
      <c r="AZ841" s="250"/>
      <c r="BA841" s="249"/>
      <c r="BB841" s="250"/>
      <c r="BC841" s="249"/>
      <c r="BD841" s="250"/>
      <c r="BE841" s="249"/>
      <c r="BF841" s="250"/>
      <c r="BG841" s="249"/>
      <c r="BH841" s="250"/>
      <c r="BI841" s="249"/>
      <c r="BJ841" s="250"/>
      <c r="BK841" s="249"/>
    </row>
    <row r="842" spans="1:63" s="301" customFormat="1" ht="21" hidden="1" customHeight="1" x14ac:dyDescent="0.2">
      <c r="A842" s="245" t="e">
        <f t="shared" si="392"/>
        <v>#VALUE!</v>
      </c>
      <c r="B842" s="246"/>
      <c r="C842" s="247" t="str">
        <f t="shared" si="371"/>
        <v/>
      </c>
      <c r="D842" s="250" t="str">
        <f t="shared" ca="1" si="372"/>
        <v/>
      </c>
      <c r="E842" s="249" t="str">
        <f t="shared" si="389"/>
        <v/>
      </c>
      <c r="F842" s="250" t="str">
        <f t="shared" si="373"/>
        <v/>
      </c>
      <c r="G842" s="249" t="str">
        <f t="shared" si="390"/>
        <v/>
      </c>
      <c r="H842" s="250" t="str">
        <f t="shared" si="374"/>
        <v/>
      </c>
      <c r="I842" s="249" t="str">
        <f t="shared" si="391"/>
        <v/>
      </c>
      <c r="J842" s="250" t="str">
        <f t="shared" ca="1" si="375"/>
        <v/>
      </c>
      <c r="K842" s="249" t="str">
        <f t="shared" si="376"/>
        <v/>
      </c>
      <c r="L842" s="250" t="str">
        <f t="shared" ca="1" si="377"/>
        <v/>
      </c>
      <c r="M842" s="249" t="str">
        <f t="shared" si="378"/>
        <v/>
      </c>
      <c r="N842" s="250" t="str">
        <f t="shared" ca="1" si="379"/>
        <v/>
      </c>
      <c r="O842" s="249" t="str">
        <f t="shared" si="380"/>
        <v/>
      </c>
      <c r="P842" s="250" t="str">
        <f t="shared" ca="1" si="381"/>
        <v/>
      </c>
      <c r="Q842" s="249" t="str">
        <f t="shared" si="382"/>
        <v/>
      </c>
      <c r="R842" s="250" t="str">
        <f t="shared" ca="1" si="383"/>
        <v/>
      </c>
      <c r="S842" s="249" t="str">
        <f t="shared" si="384"/>
        <v/>
      </c>
      <c r="T842" s="250" t="str">
        <f t="shared" ca="1" si="385"/>
        <v/>
      </c>
      <c r="U842" s="249" t="str">
        <f t="shared" si="386"/>
        <v/>
      </c>
      <c r="V842" s="250" t="str">
        <f t="shared" ca="1" si="387"/>
        <v/>
      </c>
      <c r="W842" s="249" t="str">
        <f t="shared" si="388"/>
        <v/>
      </c>
      <c r="X842" s="250"/>
      <c r="Y842" s="249"/>
      <c r="Z842" s="250"/>
      <c r="AA842" s="249"/>
      <c r="AB842" s="250"/>
      <c r="AC842" s="249"/>
      <c r="AD842" s="250"/>
      <c r="AE842" s="249"/>
      <c r="AF842" s="250"/>
      <c r="AG842" s="249"/>
      <c r="AH842" s="250"/>
      <c r="AI842" s="249"/>
      <c r="AJ842" s="250"/>
      <c r="AK842" s="249"/>
      <c r="AL842" s="250"/>
      <c r="AM842" s="249"/>
      <c r="AN842" s="250"/>
      <c r="AO842" s="249"/>
      <c r="AP842" s="250"/>
      <c r="AQ842" s="249"/>
      <c r="AR842" s="250"/>
      <c r="AS842" s="249"/>
      <c r="AT842" s="250"/>
      <c r="AU842" s="249"/>
      <c r="AV842" s="250"/>
      <c r="AW842" s="249"/>
      <c r="AX842" s="250"/>
      <c r="AY842" s="249"/>
      <c r="AZ842" s="250"/>
      <c r="BA842" s="249"/>
      <c r="BB842" s="250"/>
      <c r="BC842" s="249"/>
      <c r="BD842" s="250"/>
      <c r="BE842" s="249"/>
      <c r="BF842" s="250"/>
      <c r="BG842" s="249"/>
      <c r="BH842" s="250"/>
      <c r="BI842" s="249"/>
      <c r="BJ842" s="250"/>
      <c r="BK842" s="249"/>
    </row>
    <row r="843" spans="1:63" s="301" customFormat="1" ht="21" hidden="1" customHeight="1" x14ac:dyDescent="0.2">
      <c r="A843" s="245" t="e">
        <f t="shared" si="392"/>
        <v>#VALUE!</v>
      </c>
      <c r="B843" s="246"/>
      <c r="C843" s="247" t="str">
        <f t="shared" si="371"/>
        <v/>
      </c>
      <c r="D843" s="250" t="str">
        <f t="shared" ca="1" si="372"/>
        <v/>
      </c>
      <c r="E843" s="249" t="str">
        <f t="shared" si="389"/>
        <v/>
      </c>
      <c r="F843" s="250" t="str">
        <f t="shared" si="373"/>
        <v/>
      </c>
      <c r="G843" s="249" t="str">
        <f t="shared" si="390"/>
        <v/>
      </c>
      <c r="H843" s="250" t="str">
        <f t="shared" si="374"/>
        <v/>
      </c>
      <c r="I843" s="249" t="str">
        <f t="shared" si="391"/>
        <v/>
      </c>
      <c r="J843" s="250" t="str">
        <f t="shared" ca="1" si="375"/>
        <v/>
      </c>
      <c r="K843" s="249" t="str">
        <f t="shared" si="376"/>
        <v/>
      </c>
      <c r="L843" s="250" t="str">
        <f t="shared" ca="1" si="377"/>
        <v/>
      </c>
      <c r="M843" s="249" t="str">
        <f t="shared" si="378"/>
        <v/>
      </c>
      <c r="N843" s="250" t="str">
        <f t="shared" ca="1" si="379"/>
        <v/>
      </c>
      <c r="O843" s="249" t="str">
        <f t="shared" si="380"/>
        <v/>
      </c>
      <c r="P843" s="250" t="str">
        <f t="shared" ca="1" si="381"/>
        <v/>
      </c>
      <c r="Q843" s="249" t="str">
        <f t="shared" si="382"/>
        <v/>
      </c>
      <c r="R843" s="250" t="str">
        <f t="shared" ca="1" si="383"/>
        <v/>
      </c>
      <c r="S843" s="249" t="str">
        <f t="shared" si="384"/>
        <v/>
      </c>
      <c r="T843" s="250" t="str">
        <f t="shared" ca="1" si="385"/>
        <v/>
      </c>
      <c r="U843" s="249" t="str">
        <f t="shared" si="386"/>
        <v/>
      </c>
      <c r="V843" s="250" t="str">
        <f t="shared" ca="1" si="387"/>
        <v/>
      </c>
      <c r="W843" s="249" t="str">
        <f t="shared" si="388"/>
        <v/>
      </c>
      <c r="X843" s="250"/>
      <c r="Y843" s="249"/>
      <c r="Z843" s="250"/>
      <c r="AA843" s="249"/>
      <c r="AB843" s="250"/>
      <c r="AC843" s="249"/>
      <c r="AD843" s="250"/>
      <c r="AE843" s="249"/>
      <c r="AF843" s="250"/>
      <c r="AG843" s="249"/>
      <c r="AH843" s="250"/>
      <c r="AI843" s="249"/>
      <c r="AJ843" s="250"/>
      <c r="AK843" s="249"/>
      <c r="AL843" s="250"/>
      <c r="AM843" s="249"/>
      <c r="AN843" s="250"/>
      <c r="AO843" s="249"/>
      <c r="AP843" s="250"/>
      <c r="AQ843" s="249"/>
      <c r="AR843" s="250"/>
      <c r="AS843" s="249"/>
      <c r="AT843" s="250"/>
      <c r="AU843" s="249"/>
      <c r="AV843" s="250"/>
      <c r="AW843" s="249"/>
      <c r="AX843" s="250"/>
      <c r="AY843" s="249"/>
      <c r="AZ843" s="250"/>
      <c r="BA843" s="249"/>
      <c r="BB843" s="250"/>
      <c r="BC843" s="249"/>
      <c r="BD843" s="250"/>
      <c r="BE843" s="249"/>
      <c r="BF843" s="250"/>
      <c r="BG843" s="249"/>
      <c r="BH843" s="250"/>
      <c r="BI843" s="249"/>
      <c r="BJ843" s="250"/>
      <c r="BK843" s="249"/>
    </row>
    <row r="844" spans="1:63" s="301" customFormat="1" ht="21" hidden="1" customHeight="1" x14ac:dyDescent="0.2">
      <c r="A844" s="245" t="e">
        <f t="shared" si="392"/>
        <v>#VALUE!</v>
      </c>
      <c r="B844" s="246"/>
      <c r="C844" s="247" t="str">
        <f t="shared" si="371"/>
        <v/>
      </c>
      <c r="D844" s="250" t="str">
        <f t="shared" ca="1" si="372"/>
        <v/>
      </c>
      <c r="E844" s="249" t="str">
        <f t="shared" si="389"/>
        <v/>
      </c>
      <c r="F844" s="250" t="str">
        <f t="shared" si="373"/>
        <v/>
      </c>
      <c r="G844" s="249" t="str">
        <f t="shared" si="390"/>
        <v/>
      </c>
      <c r="H844" s="250" t="str">
        <f t="shared" si="374"/>
        <v/>
      </c>
      <c r="I844" s="249" t="str">
        <f t="shared" si="391"/>
        <v/>
      </c>
      <c r="J844" s="250" t="str">
        <f t="shared" ca="1" si="375"/>
        <v/>
      </c>
      <c r="K844" s="249" t="str">
        <f t="shared" si="376"/>
        <v/>
      </c>
      <c r="L844" s="250" t="str">
        <f t="shared" ca="1" si="377"/>
        <v/>
      </c>
      <c r="M844" s="249" t="str">
        <f t="shared" si="378"/>
        <v/>
      </c>
      <c r="N844" s="250" t="str">
        <f t="shared" ca="1" si="379"/>
        <v/>
      </c>
      <c r="O844" s="249" t="str">
        <f t="shared" si="380"/>
        <v/>
      </c>
      <c r="P844" s="250" t="str">
        <f t="shared" ca="1" si="381"/>
        <v/>
      </c>
      <c r="Q844" s="249" t="str">
        <f t="shared" si="382"/>
        <v/>
      </c>
      <c r="R844" s="250" t="str">
        <f t="shared" ca="1" si="383"/>
        <v/>
      </c>
      <c r="S844" s="249" t="str">
        <f t="shared" si="384"/>
        <v/>
      </c>
      <c r="T844" s="250" t="str">
        <f t="shared" ca="1" si="385"/>
        <v/>
      </c>
      <c r="U844" s="249" t="str">
        <f t="shared" si="386"/>
        <v/>
      </c>
      <c r="V844" s="250" t="str">
        <f t="shared" ca="1" si="387"/>
        <v/>
      </c>
      <c r="W844" s="249" t="str">
        <f t="shared" si="388"/>
        <v/>
      </c>
      <c r="X844" s="250"/>
      <c r="Y844" s="249"/>
      <c r="Z844" s="250"/>
      <c r="AA844" s="249"/>
      <c r="AB844" s="250"/>
      <c r="AC844" s="249"/>
      <c r="AD844" s="250"/>
      <c r="AE844" s="249"/>
      <c r="AF844" s="250"/>
      <c r="AG844" s="249"/>
      <c r="AH844" s="250"/>
      <c r="AI844" s="249"/>
      <c r="AJ844" s="250"/>
      <c r="AK844" s="249"/>
      <c r="AL844" s="250"/>
      <c r="AM844" s="249"/>
      <c r="AN844" s="250"/>
      <c r="AO844" s="249"/>
      <c r="AP844" s="250"/>
      <c r="AQ844" s="249"/>
      <c r="AR844" s="250"/>
      <c r="AS844" s="249"/>
      <c r="AT844" s="250"/>
      <c r="AU844" s="249"/>
      <c r="AV844" s="250"/>
      <c r="AW844" s="249"/>
      <c r="AX844" s="250"/>
      <c r="AY844" s="249"/>
      <c r="AZ844" s="250"/>
      <c r="BA844" s="249"/>
      <c r="BB844" s="250"/>
      <c r="BC844" s="249"/>
      <c r="BD844" s="250"/>
      <c r="BE844" s="249"/>
      <c r="BF844" s="250"/>
      <c r="BG844" s="249"/>
      <c r="BH844" s="250"/>
      <c r="BI844" s="249"/>
      <c r="BJ844" s="250"/>
      <c r="BK844" s="249"/>
    </row>
    <row r="845" spans="1:63" s="301" customFormat="1" ht="21" hidden="1" customHeight="1" x14ac:dyDescent="0.2">
      <c r="A845" s="245" t="e">
        <f t="shared" si="392"/>
        <v>#VALUE!</v>
      </c>
      <c r="B845" s="246"/>
      <c r="C845" s="247" t="str">
        <f t="shared" si="371"/>
        <v/>
      </c>
      <c r="D845" s="250" t="str">
        <f t="shared" ca="1" si="372"/>
        <v/>
      </c>
      <c r="E845" s="249" t="str">
        <f t="shared" si="389"/>
        <v/>
      </c>
      <c r="F845" s="250" t="str">
        <f t="shared" si="373"/>
        <v/>
      </c>
      <c r="G845" s="249" t="str">
        <f t="shared" si="390"/>
        <v/>
      </c>
      <c r="H845" s="250" t="str">
        <f t="shared" si="374"/>
        <v/>
      </c>
      <c r="I845" s="249" t="str">
        <f t="shared" si="391"/>
        <v/>
      </c>
      <c r="J845" s="250" t="str">
        <f t="shared" ca="1" si="375"/>
        <v/>
      </c>
      <c r="K845" s="249" t="str">
        <f t="shared" si="376"/>
        <v/>
      </c>
      <c r="L845" s="250" t="str">
        <f t="shared" ca="1" si="377"/>
        <v/>
      </c>
      <c r="M845" s="249" t="str">
        <f t="shared" si="378"/>
        <v/>
      </c>
      <c r="N845" s="250" t="str">
        <f t="shared" ca="1" si="379"/>
        <v/>
      </c>
      <c r="O845" s="249" t="str">
        <f t="shared" si="380"/>
        <v/>
      </c>
      <c r="P845" s="250" t="str">
        <f t="shared" ca="1" si="381"/>
        <v/>
      </c>
      <c r="Q845" s="249" t="str">
        <f t="shared" si="382"/>
        <v/>
      </c>
      <c r="R845" s="250" t="str">
        <f t="shared" ca="1" si="383"/>
        <v/>
      </c>
      <c r="S845" s="249" t="str">
        <f t="shared" si="384"/>
        <v/>
      </c>
      <c r="T845" s="250" t="str">
        <f t="shared" ca="1" si="385"/>
        <v/>
      </c>
      <c r="U845" s="249" t="str">
        <f t="shared" si="386"/>
        <v/>
      </c>
      <c r="V845" s="250" t="str">
        <f t="shared" ca="1" si="387"/>
        <v/>
      </c>
      <c r="W845" s="249" t="str">
        <f t="shared" si="388"/>
        <v/>
      </c>
      <c r="X845" s="250"/>
      <c r="Y845" s="249"/>
      <c r="Z845" s="250"/>
      <c r="AA845" s="249"/>
      <c r="AB845" s="250"/>
      <c r="AC845" s="249"/>
      <c r="AD845" s="250"/>
      <c r="AE845" s="249"/>
      <c r="AF845" s="250"/>
      <c r="AG845" s="249"/>
      <c r="AH845" s="250"/>
      <c r="AI845" s="249"/>
      <c r="AJ845" s="250"/>
      <c r="AK845" s="249"/>
      <c r="AL845" s="250"/>
      <c r="AM845" s="249"/>
      <c r="AN845" s="250"/>
      <c r="AO845" s="249"/>
      <c r="AP845" s="250"/>
      <c r="AQ845" s="249"/>
      <c r="AR845" s="250"/>
      <c r="AS845" s="249"/>
      <c r="AT845" s="250"/>
      <c r="AU845" s="249"/>
      <c r="AV845" s="250"/>
      <c r="AW845" s="249"/>
      <c r="AX845" s="250"/>
      <c r="AY845" s="249"/>
      <c r="AZ845" s="250"/>
      <c r="BA845" s="249"/>
      <c r="BB845" s="250"/>
      <c r="BC845" s="249"/>
      <c r="BD845" s="250"/>
      <c r="BE845" s="249"/>
      <c r="BF845" s="250"/>
      <c r="BG845" s="249"/>
      <c r="BH845" s="250"/>
      <c r="BI845" s="249"/>
      <c r="BJ845" s="250"/>
      <c r="BK845" s="249"/>
    </row>
    <row r="846" spans="1:63" s="301" customFormat="1" ht="21" hidden="1" customHeight="1" x14ac:dyDescent="0.2">
      <c r="A846" s="245" t="e">
        <f t="shared" si="392"/>
        <v>#VALUE!</v>
      </c>
      <c r="B846" s="246"/>
      <c r="C846" s="247" t="str">
        <f t="shared" si="371"/>
        <v/>
      </c>
      <c r="D846" s="250" t="str">
        <f t="shared" ca="1" si="372"/>
        <v/>
      </c>
      <c r="E846" s="249" t="str">
        <f t="shared" si="389"/>
        <v/>
      </c>
      <c r="F846" s="250" t="str">
        <f t="shared" si="373"/>
        <v/>
      </c>
      <c r="G846" s="249" t="str">
        <f t="shared" si="390"/>
        <v/>
      </c>
      <c r="H846" s="250" t="str">
        <f t="shared" si="374"/>
        <v/>
      </c>
      <c r="I846" s="249" t="str">
        <f t="shared" si="391"/>
        <v/>
      </c>
      <c r="J846" s="250" t="str">
        <f t="shared" ca="1" si="375"/>
        <v/>
      </c>
      <c r="K846" s="249" t="str">
        <f t="shared" si="376"/>
        <v/>
      </c>
      <c r="L846" s="250" t="str">
        <f t="shared" ca="1" si="377"/>
        <v/>
      </c>
      <c r="M846" s="249" t="str">
        <f t="shared" si="378"/>
        <v/>
      </c>
      <c r="N846" s="250" t="str">
        <f t="shared" ca="1" si="379"/>
        <v/>
      </c>
      <c r="O846" s="249" t="str">
        <f t="shared" si="380"/>
        <v/>
      </c>
      <c r="P846" s="250" t="str">
        <f t="shared" ca="1" si="381"/>
        <v/>
      </c>
      <c r="Q846" s="249" t="str">
        <f t="shared" si="382"/>
        <v/>
      </c>
      <c r="R846" s="250" t="str">
        <f t="shared" ca="1" si="383"/>
        <v/>
      </c>
      <c r="S846" s="249" t="str">
        <f t="shared" si="384"/>
        <v/>
      </c>
      <c r="T846" s="250" t="str">
        <f t="shared" ca="1" si="385"/>
        <v/>
      </c>
      <c r="U846" s="249" t="str">
        <f t="shared" si="386"/>
        <v/>
      </c>
      <c r="V846" s="250" t="str">
        <f t="shared" ca="1" si="387"/>
        <v/>
      </c>
      <c r="W846" s="249" t="str">
        <f t="shared" si="388"/>
        <v/>
      </c>
      <c r="X846" s="250"/>
      <c r="Y846" s="249"/>
      <c r="Z846" s="250"/>
      <c r="AA846" s="249"/>
      <c r="AB846" s="250"/>
      <c r="AC846" s="249"/>
      <c r="AD846" s="250"/>
      <c r="AE846" s="249"/>
      <c r="AF846" s="250"/>
      <c r="AG846" s="249"/>
      <c r="AH846" s="250"/>
      <c r="AI846" s="249"/>
      <c r="AJ846" s="250"/>
      <c r="AK846" s="249"/>
      <c r="AL846" s="250"/>
      <c r="AM846" s="249"/>
      <c r="AN846" s="250"/>
      <c r="AO846" s="249"/>
      <c r="AP846" s="250"/>
      <c r="AQ846" s="249"/>
      <c r="AR846" s="250"/>
      <c r="AS846" s="249"/>
      <c r="AT846" s="250"/>
      <c r="AU846" s="249"/>
      <c r="AV846" s="250"/>
      <c r="AW846" s="249"/>
      <c r="AX846" s="250"/>
      <c r="AY846" s="249"/>
      <c r="AZ846" s="250"/>
      <c r="BA846" s="249"/>
      <c r="BB846" s="250"/>
      <c r="BC846" s="249"/>
      <c r="BD846" s="250"/>
      <c r="BE846" s="249"/>
      <c r="BF846" s="250"/>
      <c r="BG846" s="249"/>
      <c r="BH846" s="250"/>
      <c r="BI846" s="249"/>
      <c r="BJ846" s="250"/>
      <c r="BK846" s="249"/>
    </row>
    <row r="847" spans="1:63" s="301" customFormat="1" ht="21" hidden="1" customHeight="1" x14ac:dyDescent="0.2">
      <c r="A847" s="245" t="e">
        <f t="shared" si="392"/>
        <v>#VALUE!</v>
      </c>
      <c r="B847" s="246"/>
      <c r="C847" s="247" t="str">
        <f t="shared" si="371"/>
        <v/>
      </c>
      <c r="D847" s="250" t="str">
        <f t="shared" ca="1" si="372"/>
        <v/>
      </c>
      <c r="E847" s="249" t="str">
        <f t="shared" si="389"/>
        <v/>
      </c>
      <c r="F847" s="250" t="str">
        <f t="shared" si="373"/>
        <v/>
      </c>
      <c r="G847" s="249" t="str">
        <f t="shared" si="390"/>
        <v/>
      </c>
      <c r="H847" s="250" t="str">
        <f t="shared" si="374"/>
        <v/>
      </c>
      <c r="I847" s="249" t="str">
        <f t="shared" si="391"/>
        <v/>
      </c>
      <c r="J847" s="250" t="str">
        <f t="shared" ca="1" si="375"/>
        <v/>
      </c>
      <c r="K847" s="249" t="str">
        <f t="shared" si="376"/>
        <v/>
      </c>
      <c r="L847" s="250" t="str">
        <f t="shared" ca="1" si="377"/>
        <v/>
      </c>
      <c r="M847" s="249" t="str">
        <f t="shared" si="378"/>
        <v/>
      </c>
      <c r="N847" s="250" t="str">
        <f t="shared" ca="1" si="379"/>
        <v/>
      </c>
      <c r="O847" s="249" t="str">
        <f t="shared" si="380"/>
        <v/>
      </c>
      <c r="P847" s="250" t="str">
        <f t="shared" ca="1" si="381"/>
        <v/>
      </c>
      <c r="Q847" s="249" t="str">
        <f t="shared" si="382"/>
        <v/>
      </c>
      <c r="R847" s="250" t="str">
        <f t="shared" ca="1" si="383"/>
        <v/>
      </c>
      <c r="S847" s="249" t="str">
        <f t="shared" si="384"/>
        <v/>
      </c>
      <c r="T847" s="250" t="str">
        <f t="shared" ca="1" si="385"/>
        <v/>
      </c>
      <c r="U847" s="249" t="str">
        <f t="shared" si="386"/>
        <v/>
      </c>
      <c r="V847" s="250" t="str">
        <f t="shared" ca="1" si="387"/>
        <v/>
      </c>
      <c r="W847" s="249" t="str">
        <f t="shared" si="388"/>
        <v/>
      </c>
      <c r="X847" s="250"/>
      <c r="Y847" s="249"/>
      <c r="Z847" s="250"/>
      <c r="AA847" s="249"/>
      <c r="AB847" s="250"/>
      <c r="AC847" s="249"/>
      <c r="AD847" s="250"/>
      <c r="AE847" s="249"/>
      <c r="AF847" s="250"/>
      <c r="AG847" s="249"/>
      <c r="AH847" s="250"/>
      <c r="AI847" s="249"/>
      <c r="AJ847" s="250"/>
      <c r="AK847" s="249"/>
      <c r="AL847" s="250"/>
      <c r="AM847" s="249"/>
      <c r="AN847" s="250"/>
      <c r="AO847" s="249"/>
      <c r="AP847" s="250"/>
      <c r="AQ847" s="249"/>
      <c r="AR847" s="250"/>
      <c r="AS847" s="249"/>
      <c r="AT847" s="250"/>
      <c r="AU847" s="249"/>
      <c r="AV847" s="250"/>
      <c r="AW847" s="249"/>
      <c r="AX847" s="250"/>
      <c r="AY847" s="249"/>
      <c r="AZ847" s="250"/>
      <c r="BA847" s="249"/>
      <c r="BB847" s="250"/>
      <c r="BC847" s="249"/>
      <c r="BD847" s="250"/>
      <c r="BE847" s="249"/>
      <c r="BF847" s="250"/>
      <c r="BG847" s="249"/>
      <c r="BH847" s="250"/>
      <c r="BI847" s="249"/>
      <c r="BJ847" s="250"/>
      <c r="BK847" s="249"/>
    </row>
    <row r="848" spans="1:63" s="301" customFormat="1" ht="21" hidden="1" customHeight="1" x14ac:dyDescent="0.2">
      <c r="A848" s="245" t="e">
        <f t="shared" si="392"/>
        <v>#VALUE!</v>
      </c>
      <c r="B848" s="246"/>
      <c r="C848" s="247" t="str">
        <f t="shared" si="371"/>
        <v/>
      </c>
      <c r="D848" s="250" t="str">
        <f t="shared" ca="1" si="372"/>
        <v/>
      </c>
      <c r="E848" s="249" t="str">
        <f t="shared" si="389"/>
        <v/>
      </c>
      <c r="F848" s="250" t="str">
        <f t="shared" si="373"/>
        <v/>
      </c>
      <c r="G848" s="249" t="str">
        <f t="shared" si="390"/>
        <v/>
      </c>
      <c r="H848" s="250" t="str">
        <f t="shared" si="374"/>
        <v/>
      </c>
      <c r="I848" s="249" t="str">
        <f t="shared" si="391"/>
        <v/>
      </c>
      <c r="J848" s="250" t="str">
        <f t="shared" ca="1" si="375"/>
        <v/>
      </c>
      <c r="K848" s="249" t="str">
        <f t="shared" si="376"/>
        <v/>
      </c>
      <c r="L848" s="250" t="str">
        <f t="shared" ca="1" si="377"/>
        <v/>
      </c>
      <c r="M848" s="249" t="str">
        <f t="shared" si="378"/>
        <v/>
      </c>
      <c r="N848" s="250" t="str">
        <f t="shared" ca="1" si="379"/>
        <v/>
      </c>
      <c r="O848" s="249" t="str">
        <f t="shared" si="380"/>
        <v/>
      </c>
      <c r="P848" s="250" t="str">
        <f t="shared" ca="1" si="381"/>
        <v/>
      </c>
      <c r="Q848" s="249" t="str">
        <f t="shared" si="382"/>
        <v/>
      </c>
      <c r="R848" s="250" t="str">
        <f t="shared" ca="1" si="383"/>
        <v/>
      </c>
      <c r="S848" s="249" t="str">
        <f t="shared" si="384"/>
        <v/>
      </c>
      <c r="T848" s="250" t="str">
        <f t="shared" ca="1" si="385"/>
        <v/>
      </c>
      <c r="U848" s="249" t="str">
        <f t="shared" si="386"/>
        <v/>
      </c>
      <c r="V848" s="250" t="str">
        <f t="shared" ca="1" si="387"/>
        <v/>
      </c>
      <c r="W848" s="249" t="str">
        <f t="shared" si="388"/>
        <v/>
      </c>
      <c r="X848" s="250"/>
      <c r="Y848" s="249"/>
      <c r="Z848" s="250"/>
      <c r="AA848" s="249"/>
      <c r="AB848" s="250"/>
      <c r="AC848" s="249"/>
      <c r="AD848" s="250"/>
      <c r="AE848" s="249"/>
      <c r="AF848" s="250"/>
      <c r="AG848" s="249"/>
      <c r="AH848" s="250"/>
      <c r="AI848" s="249"/>
      <c r="AJ848" s="250"/>
      <c r="AK848" s="249"/>
      <c r="AL848" s="250"/>
      <c r="AM848" s="249"/>
      <c r="AN848" s="250"/>
      <c r="AO848" s="249"/>
      <c r="AP848" s="250"/>
      <c r="AQ848" s="249"/>
      <c r="AR848" s="250"/>
      <c r="AS848" s="249"/>
      <c r="AT848" s="250"/>
      <c r="AU848" s="249"/>
      <c r="AV848" s="250"/>
      <c r="AW848" s="249"/>
      <c r="AX848" s="250"/>
      <c r="AY848" s="249"/>
      <c r="AZ848" s="250"/>
      <c r="BA848" s="249"/>
      <c r="BB848" s="250"/>
      <c r="BC848" s="249"/>
      <c r="BD848" s="250"/>
      <c r="BE848" s="249"/>
      <c r="BF848" s="250"/>
      <c r="BG848" s="249"/>
      <c r="BH848" s="250"/>
      <c r="BI848" s="249"/>
      <c r="BJ848" s="250"/>
      <c r="BK848" s="249"/>
    </row>
    <row r="849" spans="1:63" s="301" customFormat="1" ht="21" hidden="1" customHeight="1" x14ac:dyDescent="0.2">
      <c r="A849" s="245" t="e">
        <f t="shared" si="392"/>
        <v>#VALUE!</v>
      </c>
      <c r="B849" s="246"/>
      <c r="C849" s="247" t="str">
        <f t="shared" si="371"/>
        <v/>
      </c>
      <c r="D849" s="250" t="str">
        <f t="shared" ca="1" si="372"/>
        <v/>
      </c>
      <c r="E849" s="249" t="str">
        <f t="shared" si="389"/>
        <v/>
      </c>
      <c r="F849" s="250" t="str">
        <f t="shared" si="373"/>
        <v/>
      </c>
      <c r="G849" s="249" t="str">
        <f t="shared" si="390"/>
        <v/>
      </c>
      <c r="H849" s="250" t="str">
        <f t="shared" si="374"/>
        <v/>
      </c>
      <c r="I849" s="249" t="str">
        <f t="shared" si="391"/>
        <v/>
      </c>
      <c r="J849" s="250" t="str">
        <f t="shared" ca="1" si="375"/>
        <v/>
      </c>
      <c r="K849" s="249" t="str">
        <f t="shared" si="376"/>
        <v/>
      </c>
      <c r="L849" s="250" t="str">
        <f t="shared" ca="1" si="377"/>
        <v/>
      </c>
      <c r="M849" s="249" t="str">
        <f t="shared" si="378"/>
        <v/>
      </c>
      <c r="N849" s="250" t="str">
        <f t="shared" ca="1" si="379"/>
        <v/>
      </c>
      <c r="O849" s="249" t="str">
        <f t="shared" si="380"/>
        <v/>
      </c>
      <c r="P849" s="250" t="str">
        <f t="shared" ca="1" si="381"/>
        <v/>
      </c>
      <c r="Q849" s="249" t="str">
        <f t="shared" si="382"/>
        <v/>
      </c>
      <c r="R849" s="250" t="str">
        <f t="shared" ca="1" si="383"/>
        <v/>
      </c>
      <c r="S849" s="249" t="str">
        <f t="shared" si="384"/>
        <v/>
      </c>
      <c r="T849" s="250" t="str">
        <f t="shared" ca="1" si="385"/>
        <v/>
      </c>
      <c r="U849" s="249" t="str">
        <f t="shared" si="386"/>
        <v/>
      </c>
      <c r="V849" s="250" t="str">
        <f t="shared" ca="1" si="387"/>
        <v/>
      </c>
      <c r="W849" s="249" t="str">
        <f t="shared" si="388"/>
        <v/>
      </c>
      <c r="X849" s="250"/>
      <c r="Y849" s="249"/>
      <c r="Z849" s="250"/>
      <c r="AA849" s="249"/>
      <c r="AB849" s="250"/>
      <c r="AC849" s="249"/>
      <c r="AD849" s="250"/>
      <c r="AE849" s="249"/>
      <c r="AF849" s="250"/>
      <c r="AG849" s="249"/>
      <c r="AH849" s="250"/>
      <c r="AI849" s="249"/>
      <c r="AJ849" s="250"/>
      <c r="AK849" s="249"/>
      <c r="AL849" s="250"/>
      <c r="AM849" s="249"/>
      <c r="AN849" s="250"/>
      <c r="AO849" s="249"/>
      <c r="AP849" s="250"/>
      <c r="AQ849" s="249"/>
      <c r="AR849" s="250"/>
      <c r="AS849" s="249"/>
      <c r="AT849" s="250"/>
      <c r="AU849" s="249"/>
      <c r="AV849" s="250"/>
      <c r="AW849" s="249"/>
      <c r="AX849" s="250"/>
      <c r="AY849" s="249"/>
      <c r="AZ849" s="250"/>
      <c r="BA849" s="249"/>
      <c r="BB849" s="250"/>
      <c r="BC849" s="249"/>
      <c r="BD849" s="250"/>
      <c r="BE849" s="249"/>
      <c r="BF849" s="250"/>
      <c r="BG849" s="249"/>
      <c r="BH849" s="250"/>
      <c r="BI849" s="249"/>
      <c r="BJ849" s="250"/>
      <c r="BK849" s="249"/>
    </row>
    <row r="850" spans="1:63" s="301" customFormat="1" ht="21" hidden="1" customHeight="1" x14ac:dyDescent="0.2">
      <c r="A850" s="245" t="e">
        <f t="shared" si="392"/>
        <v>#VALUE!</v>
      </c>
      <c r="B850" s="246"/>
      <c r="C850" s="247" t="str">
        <f t="shared" si="371"/>
        <v/>
      </c>
      <c r="D850" s="250" t="str">
        <f t="shared" ca="1" si="372"/>
        <v/>
      </c>
      <c r="E850" s="249" t="str">
        <f t="shared" si="389"/>
        <v/>
      </c>
      <c r="F850" s="250" t="str">
        <f t="shared" si="373"/>
        <v/>
      </c>
      <c r="G850" s="249" t="str">
        <f t="shared" si="390"/>
        <v/>
      </c>
      <c r="H850" s="250" t="str">
        <f t="shared" si="374"/>
        <v/>
      </c>
      <c r="I850" s="249" t="str">
        <f t="shared" si="391"/>
        <v/>
      </c>
      <c r="J850" s="250" t="str">
        <f t="shared" ca="1" si="375"/>
        <v/>
      </c>
      <c r="K850" s="249" t="str">
        <f t="shared" si="376"/>
        <v/>
      </c>
      <c r="L850" s="250" t="str">
        <f t="shared" ca="1" si="377"/>
        <v/>
      </c>
      <c r="M850" s="249" t="str">
        <f t="shared" si="378"/>
        <v/>
      </c>
      <c r="N850" s="250" t="str">
        <f t="shared" ca="1" si="379"/>
        <v/>
      </c>
      <c r="O850" s="249" t="str">
        <f t="shared" si="380"/>
        <v/>
      </c>
      <c r="P850" s="250" t="str">
        <f t="shared" ca="1" si="381"/>
        <v/>
      </c>
      <c r="Q850" s="249" t="str">
        <f t="shared" si="382"/>
        <v/>
      </c>
      <c r="R850" s="250" t="str">
        <f t="shared" ca="1" si="383"/>
        <v/>
      </c>
      <c r="S850" s="249" t="str">
        <f t="shared" si="384"/>
        <v/>
      </c>
      <c r="T850" s="250" t="str">
        <f t="shared" ca="1" si="385"/>
        <v/>
      </c>
      <c r="U850" s="249" t="str">
        <f t="shared" si="386"/>
        <v/>
      </c>
      <c r="V850" s="250" t="str">
        <f t="shared" ca="1" si="387"/>
        <v/>
      </c>
      <c r="W850" s="249" t="str">
        <f t="shared" si="388"/>
        <v/>
      </c>
      <c r="X850" s="250"/>
      <c r="Y850" s="249"/>
      <c r="Z850" s="250"/>
      <c r="AA850" s="249"/>
      <c r="AB850" s="250"/>
      <c r="AC850" s="249"/>
      <c r="AD850" s="250"/>
      <c r="AE850" s="249"/>
      <c r="AF850" s="250"/>
      <c r="AG850" s="249"/>
      <c r="AH850" s="250"/>
      <c r="AI850" s="249"/>
      <c r="AJ850" s="250"/>
      <c r="AK850" s="249"/>
      <c r="AL850" s="250"/>
      <c r="AM850" s="249"/>
      <c r="AN850" s="250"/>
      <c r="AO850" s="249"/>
      <c r="AP850" s="250"/>
      <c r="AQ850" s="249"/>
      <c r="AR850" s="250"/>
      <c r="AS850" s="249"/>
      <c r="AT850" s="250"/>
      <c r="AU850" s="249"/>
      <c r="AV850" s="250"/>
      <c r="AW850" s="249"/>
      <c r="AX850" s="250"/>
      <c r="AY850" s="249"/>
      <c r="AZ850" s="250"/>
      <c r="BA850" s="249"/>
      <c r="BB850" s="250"/>
      <c r="BC850" s="249"/>
      <c r="BD850" s="250"/>
      <c r="BE850" s="249"/>
      <c r="BF850" s="250"/>
      <c r="BG850" s="249"/>
      <c r="BH850" s="250"/>
      <c r="BI850" s="249"/>
      <c r="BJ850" s="250"/>
      <c r="BK850" s="249"/>
    </row>
    <row r="851" spans="1:63" s="301" customFormat="1" ht="21" hidden="1" customHeight="1" x14ac:dyDescent="0.2">
      <c r="A851" s="245" t="e">
        <f t="shared" si="392"/>
        <v>#VALUE!</v>
      </c>
      <c r="B851" s="246"/>
      <c r="C851" s="247" t="str">
        <f t="shared" si="371"/>
        <v/>
      </c>
      <c r="D851" s="250" t="str">
        <f t="shared" ca="1" si="372"/>
        <v/>
      </c>
      <c r="E851" s="249" t="str">
        <f t="shared" si="389"/>
        <v/>
      </c>
      <c r="F851" s="250" t="str">
        <f t="shared" si="373"/>
        <v/>
      </c>
      <c r="G851" s="249" t="str">
        <f t="shared" si="390"/>
        <v/>
      </c>
      <c r="H851" s="250" t="str">
        <f t="shared" si="374"/>
        <v/>
      </c>
      <c r="I851" s="249" t="str">
        <f t="shared" si="391"/>
        <v/>
      </c>
      <c r="J851" s="250" t="str">
        <f t="shared" ca="1" si="375"/>
        <v/>
      </c>
      <c r="K851" s="249" t="str">
        <f t="shared" si="376"/>
        <v/>
      </c>
      <c r="L851" s="250" t="str">
        <f t="shared" ca="1" si="377"/>
        <v/>
      </c>
      <c r="M851" s="249" t="str">
        <f t="shared" si="378"/>
        <v/>
      </c>
      <c r="N851" s="250" t="str">
        <f t="shared" ca="1" si="379"/>
        <v/>
      </c>
      <c r="O851" s="249" t="str">
        <f t="shared" si="380"/>
        <v/>
      </c>
      <c r="P851" s="250" t="str">
        <f t="shared" ca="1" si="381"/>
        <v/>
      </c>
      <c r="Q851" s="249" t="str">
        <f t="shared" si="382"/>
        <v/>
      </c>
      <c r="R851" s="250" t="str">
        <f t="shared" ca="1" si="383"/>
        <v/>
      </c>
      <c r="S851" s="249" t="str">
        <f t="shared" si="384"/>
        <v/>
      </c>
      <c r="T851" s="250" t="str">
        <f t="shared" ca="1" si="385"/>
        <v/>
      </c>
      <c r="U851" s="249" t="str">
        <f t="shared" si="386"/>
        <v/>
      </c>
      <c r="V851" s="250" t="str">
        <f t="shared" ca="1" si="387"/>
        <v/>
      </c>
      <c r="W851" s="249" t="str">
        <f t="shared" si="388"/>
        <v/>
      </c>
      <c r="X851" s="250"/>
      <c r="Y851" s="249"/>
      <c r="Z851" s="250"/>
      <c r="AA851" s="249"/>
      <c r="AB851" s="250"/>
      <c r="AC851" s="249"/>
      <c r="AD851" s="250"/>
      <c r="AE851" s="249"/>
      <c r="AF851" s="250"/>
      <c r="AG851" s="249"/>
      <c r="AH851" s="250"/>
      <c r="AI851" s="249"/>
      <c r="AJ851" s="250"/>
      <c r="AK851" s="249"/>
      <c r="AL851" s="250"/>
      <c r="AM851" s="249"/>
      <c r="AN851" s="250"/>
      <c r="AO851" s="249"/>
      <c r="AP851" s="250"/>
      <c r="AQ851" s="249"/>
      <c r="AR851" s="250"/>
      <c r="AS851" s="249"/>
      <c r="AT851" s="250"/>
      <c r="AU851" s="249"/>
      <c r="AV851" s="250"/>
      <c r="AW851" s="249"/>
      <c r="AX851" s="250"/>
      <c r="AY851" s="249"/>
      <c r="AZ851" s="250"/>
      <c r="BA851" s="249"/>
      <c r="BB851" s="250"/>
      <c r="BC851" s="249"/>
      <c r="BD851" s="250"/>
      <c r="BE851" s="249"/>
      <c r="BF851" s="250"/>
      <c r="BG851" s="249"/>
      <c r="BH851" s="250"/>
      <c r="BI851" s="249"/>
      <c r="BJ851" s="250"/>
      <c r="BK851" s="249"/>
    </row>
    <row r="852" spans="1:63" s="301" customFormat="1" ht="21" hidden="1" customHeight="1" x14ac:dyDescent="0.2">
      <c r="A852" s="245" t="e">
        <f t="shared" si="392"/>
        <v>#VALUE!</v>
      </c>
      <c r="B852" s="246"/>
      <c r="C852" s="247" t="str">
        <f t="shared" si="371"/>
        <v/>
      </c>
      <c r="D852" s="250" t="str">
        <f t="shared" ca="1" si="372"/>
        <v/>
      </c>
      <c r="E852" s="249" t="str">
        <f t="shared" si="389"/>
        <v/>
      </c>
      <c r="F852" s="250" t="str">
        <f t="shared" si="373"/>
        <v/>
      </c>
      <c r="G852" s="249" t="str">
        <f t="shared" si="390"/>
        <v/>
      </c>
      <c r="H852" s="250" t="str">
        <f t="shared" si="374"/>
        <v/>
      </c>
      <c r="I852" s="249" t="str">
        <f t="shared" si="391"/>
        <v/>
      </c>
      <c r="J852" s="250" t="str">
        <f t="shared" ca="1" si="375"/>
        <v/>
      </c>
      <c r="K852" s="249" t="str">
        <f t="shared" si="376"/>
        <v/>
      </c>
      <c r="L852" s="250" t="str">
        <f t="shared" ca="1" si="377"/>
        <v/>
      </c>
      <c r="M852" s="249" t="str">
        <f t="shared" si="378"/>
        <v/>
      </c>
      <c r="N852" s="250" t="str">
        <f t="shared" ca="1" si="379"/>
        <v/>
      </c>
      <c r="O852" s="249" t="str">
        <f t="shared" si="380"/>
        <v/>
      </c>
      <c r="P852" s="250" t="str">
        <f t="shared" ca="1" si="381"/>
        <v/>
      </c>
      <c r="Q852" s="249" t="str">
        <f t="shared" si="382"/>
        <v/>
      </c>
      <c r="R852" s="250" t="str">
        <f t="shared" ca="1" si="383"/>
        <v/>
      </c>
      <c r="S852" s="249" t="str">
        <f t="shared" si="384"/>
        <v/>
      </c>
      <c r="T852" s="250" t="str">
        <f t="shared" ca="1" si="385"/>
        <v/>
      </c>
      <c r="U852" s="249" t="str">
        <f t="shared" si="386"/>
        <v/>
      </c>
      <c r="V852" s="250" t="str">
        <f t="shared" ca="1" si="387"/>
        <v/>
      </c>
      <c r="W852" s="249" t="str">
        <f t="shared" si="388"/>
        <v/>
      </c>
      <c r="X852" s="250"/>
      <c r="Y852" s="249"/>
      <c r="Z852" s="250"/>
      <c r="AA852" s="249"/>
      <c r="AB852" s="250"/>
      <c r="AC852" s="249"/>
      <c r="AD852" s="250"/>
      <c r="AE852" s="249"/>
      <c r="AF852" s="250"/>
      <c r="AG852" s="249"/>
      <c r="AH852" s="250"/>
      <c r="AI852" s="249"/>
      <c r="AJ852" s="250"/>
      <c r="AK852" s="249"/>
      <c r="AL852" s="250"/>
      <c r="AM852" s="249"/>
      <c r="AN852" s="250"/>
      <c r="AO852" s="249"/>
      <c r="AP852" s="250"/>
      <c r="AQ852" s="249"/>
      <c r="AR852" s="250"/>
      <c r="AS852" s="249"/>
      <c r="AT852" s="250"/>
      <c r="AU852" s="249"/>
      <c r="AV852" s="250"/>
      <c r="AW852" s="249"/>
      <c r="AX852" s="250"/>
      <c r="AY852" s="249"/>
      <c r="AZ852" s="250"/>
      <c r="BA852" s="249"/>
      <c r="BB852" s="250"/>
      <c r="BC852" s="249"/>
      <c r="BD852" s="250"/>
      <c r="BE852" s="249"/>
      <c r="BF852" s="250"/>
      <c r="BG852" s="249"/>
      <c r="BH852" s="250"/>
      <c r="BI852" s="249"/>
      <c r="BJ852" s="250"/>
      <c r="BK852" s="249"/>
    </row>
    <row r="853" spans="1:63" s="301" customFormat="1" ht="21" hidden="1" customHeight="1" x14ac:dyDescent="0.2">
      <c r="A853" s="245" t="e">
        <f t="shared" si="392"/>
        <v>#VALUE!</v>
      </c>
      <c r="B853" s="246"/>
      <c r="C853" s="247" t="str">
        <f t="shared" si="371"/>
        <v/>
      </c>
      <c r="D853" s="250" t="str">
        <f t="shared" ca="1" si="372"/>
        <v/>
      </c>
      <c r="E853" s="249" t="str">
        <f t="shared" si="389"/>
        <v/>
      </c>
      <c r="F853" s="250" t="str">
        <f t="shared" si="373"/>
        <v/>
      </c>
      <c r="G853" s="249" t="str">
        <f t="shared" si="390"/>
        <v/>
      </c>
      <c r="H853" s="250" t="str">
        <f t="shared" si="374"/>
        <v/>
      </c>
      <c r="I853" s="249" t="str">
        <f t="shared" si="391"/>
        <v/>
      </c>
      <c r="J853" s="250" t="str">
        <f t="shared" ca="1" si="375"/>
        <v/>
      </c>
      <c r="K853" s="249" t="str">
        <f t="shared" si="376"/>
        <v/>
      </c>
      <c r="L853" s="250" t="str">
        <f t="shared" ca="1" si="377"/>
        <v/>
      </c>
      <c r="M853" s="249" t="str">
        <f t="shared" si="378"/>
        <v/>
      </c>
      <c r="N853" s="250" t="str">
        <f t="shared" ca="1" si="379"/>
        <v/>
      </c>
      <c r="O853" s="249" t="str">
        <f t="shared" si="380"/>
        <v/>
      </c>
      <c r="P853" s="250" t="str">
        <f t="shared" ca="1" si="381"/>
        <v/>
      </c>
      <c r="Q853" s="249" t="str">
        <f t="shared" si="382"/>
        <v/>
      </c>
      <c r="R853" s="250" t="str">
        <f t="shared" ca="1" si="383"/>
        <v/>
      </c>
      <c r="S853" s="249" t="str">
        <f t="shared" si="384"/>
        <v/>
      </c>
      <c r="T853" s="250" t="str">
        <f t="shared" ca="1" si="385"/>
        <v/>
      </c>
      <c r="U853" s="249" t="str">
        <f t="shared" si="386"/>
        <v/>
      </c>
      <c r="V853" s="250" t="str">
        <f t="shared" ca="1" si="387"/>
        <v/>
      </c>
      <c r="W853" s="249" t="str">
        <f t="shared" si="388"/>
        <v/>
      </c>
      <c r="X853" s="250"/>
      <c r="Y853" s="249"/>
      <c r="Z853" s="250"/>
      <c r="AA853" s="249"/>
      <c r="AB853" s="250"/>
      <c r="AC853" s="249"/>
      <c r="AD853" s="250"/>
      <c r="AE853" s="249"/>
      <c r="AF853" s="250"/>
      <c r="AG853" s="249"/>
      <c r="AH853" s="250"/>
      <c r="AI853" s="249"/>
      <c r="AJ853" s="250"/>
      <c r="AK853" s="249"/>
      <c r="AL853" s="250"/>
      <c r="AM853" s="249"/>
      <c r="AN853" s="250"/>
      <c r="AO853" s="249"/>
      <c r="AP853" s="250"/>
      <c r="AQ853" s="249"/>
      <c r="AR853" s="250"/>
      <c r="AS853" s="249"/>
      <c r="AT853" s="250"/>
      <c r="AU853" s="249"/>
      <c r="AV853" s="250"/>
      <c r="AW853" s="249"/>
      <c r="AX853" s="250"/>
      <c r="AY853" s="249"/>
      <c r="AZ853" s="250"/>
      <c r="BA853" s="249"/>
      <c r="BB853" s="250"/>
      <c r="BC853" s="249"/>
      <c r="BD853" s="250"/>
      <c r="BE853" s="249"/>
      <c r="BF853" s="250"/>
      <c r="BG853" s="249"/>
      <c r="BH853" s="250"/>
      <c r="BI853" s="249"/>
      <c r="BJ853" s="250"/>
      <c r="BK853" s="249"/>
    </row>
    <row r="854" spans="1:63" s="301" customFormat="1" ht="21" hidden="1" customHeight="1" x14ac:dyDescent="0.2">
      <c r="A854" s="245" t="e">
        <f t="shared" si="392"/>
        <v>#VALUE!</v>
      </c>
      <c r="B854" s="246"/>
      <c r="C854" s="247" t="str">
        <f t="shared" si="371"/>
        <v/>
      </c>
      <c r="D854" s="250" t="str">
        <f t="shared" ca="1" si="372"/>
        <v/>
      </c>
      <c r="E854" s="249" t="str">
        <f t="shared" si="389"/>
        <v/>
      </c>
      <c r="F854" s="250" t="str">
        <f t="shared" si="373"/>
        <v/>
      </c>
      <c r="G854" s="249" t="str">
        <f t="shared" si="390"/>
        <v/>
      </c>
      <c r="H854" s="250" t="str">
        <f t="shared" si="374"/>
        <v/>
      </c>
      <c r="I854" s="249" t="str">
        <f t="shared" si="391"/>
        <v/>
      </c>
      <c r="J854" s="250" t="str">
        <f t="shared" ca="1" si="375"/>
        <v/>
      </c>
      <c r="K854" s="249" t="str">
        <f t="shared" si="376"/>
        <v/>
      </c>
      <c r="L854" s="250" t="str">
        <f t="shared" ca="1" si="377"/>
        <v/>
      </c>
      <c r="M854" s="249" t="str">
        <f t="shared" si="378"/>
        <v/>
      </c>
      <c r="N854" s="250" t="str">
        <f t="shared" ca="1" si="379"/>
        <v/>
      </c>
      <c r="O854" s="249" t="str">
        <f t="shared" si="380"/>
        <v/>
      </c>
      <c r="P854" s="250" t="str">
        <f t="shared" ca="1" si="381"/>
        <v/>
      </c>
      <c r="Q854" s="249" t="str">
        <f t="shared" si="382"/>
        <v/>
      </c>
      <c r="R854" s="250" t="str">
        <f t="shared" ca="1" si="383"/>
        <v/>
      </c>
      <c r="S854" s="249" t="str">
        <f t="shared" si="384"/>
        <v/>
      </c>
      <c r="T854" s="250" t="str">
        <f t="shared" ca="1" si="385"/>
        <v/>
      </c>
      <c r="U854" s="249" t="str">
        <f t="shared" si="386"/>
        <v/>
      </c>
      <c r="V854" s="250" t="str">
        <f t="shared" ca="1" si="387"/>
        <v/>
      </c>
      <c r="W854" s="249" t="str">
        <f t="shared" si="388"/>
        <v/>
      </c>
      <c r="X854" s="250"/>
      <c r="Y854" s="249"/>
      <c r="Z854" s="250"/>
      <c r="AA854" s="249"/>
      <c r="AB854" s="250"/>
      <c r="AC854" s="249"/>
      <c r="AD854" s="250"/>
      <c r="AE854" s="249"/>
      <c r="AF854" s="250"/>
      <c r="AG854" s="249"/>
      <c r="AH854" s="250"/>
      <c r="AI854" s="249"/>
      <c r="AJ854" s="250"/>
      <c r="AK854" s="249"/>
      <c r="AL854" s="250"/>
      <c r="AM854" s="249"/>
      <c r="AN854" s="250"/>
      <c r="AO854" s="249"/>
      <c r="AP854" s="250"/>
      <c r="AQ854" s="249"/>
      <c r="AR854" s="250"/>
      <c r="AS854" s="249"/>
      <c r="AT854" s="250"/>
      <c r="AU854" s="249"/>
      <c r="AV854" s="250"/>
      <c r="AW854" s="249"/>
      <c r="AX854" s="250"/>
      <c r="AY854" s="249"/>
      <c r="AZ854" s="250"/>
      <c r="BA854" s="249"/>
      <c r="BB854" s="250"/>
      <c r="BC854" s="249"/>
      <c r="BD854" s="250"/>
      <c r="BE854" s="249"/>
      <c r="BF854" s="250"/>
      <c r="BG854" s="249"/>
      <c r="BH854" s="250"/>
      <c r="BI854" s="249"/>
      <c r="BJ854" s="250"/>
      <c r="BK854" s="249"/>
    </row>
    <row r="855" spans="1:63" s="301" customFormat="1" ht="21" hidden="1" customHeight="1" x14ac:dyDescent="0.2">
      <c r="A855" s="245" t="e">
        <f t="shared" si="392"/>
        <v>#VALUE!</v>
      </c>
      <c r="B855" s="246"/>
      <c r="C855" s="247" t="str">
        <f t="shared" si="371"/>
        <v/>
      </c>
      <c r="D855" s="250" t="str">
        <f t="shared" ca="1" si="372"/>
        <v/>
      </c>
      <c r="E855" s="249" t="str">
        <f t="shared" si="389"/>
        <v/>
      </c>
      <c r="F855" s="250" t="str">
        <f t="shared" si="373"/>
        <v/>
      </c>
      <c r="G855" s="249" t="str">
        <f t="shared" si="390"/>
        <v/>
      </c>
      <c r="H855" s="250" t="str">
        <f t="shared" si="374"/>
        <v/>
      </c>
      <c r="I855" s="249" t="str">
        <f t="shared" si="391"/>
        <v/>
      </c>
      <c r="J855" s="250" t="str">
        <f t="shared" ca="1" si="375"/>
        <v/>
      </c>
      <c r="K855" s="249" t="str">
        <f t="shared" si="376"/>
        <v/>
      </c>
      <c r="L855" s="250" t="str">
        <f t="shared" ca="1" si="377"/>
        <v/>
      </c>
      <c r="M855" s="249" t="str">
        <f t="shared" si="378"/>
        <v/>
      </c>
      <c r="N855" s="250" t="str">
        <f t="shared" ca="1" si="379"/>
        <v/>
      </c>
      <c r="O855" s="249" t="str">
        <f t="shared" si="380"/>
        <v/>
      </c>
      <c r="P855" s="250" t="str">
        <f t="shared" ca="1" si="381"/>
        <v/>
      </c>
      <c r="Q855" s="249" t="str">
        <f t="shared" si="382"/>
        <v/>
      </c>
      <c r="R855" s="250" t="str">
        <f t="shared" ca="1" si="383"/>
        <v/>
      </c>
      <c r="S855" s="249" t="str">
        <f t="shared" si="384"/>
        <v/>
      </c>
      <c r="T855" s="250" t="str">
        <f t="shared" ca="1" si="385"/>
        <v/>
      </c>
      <c r="U855" s="249" t="str">
        <f t="shared" si="386"/>
        <v/>
      </c>
      <c r="V855" s="250" t="str">
        <f t="shared" ca="1" si="387"/>
        <v/>
      </c>
      <c r="W855" s="249" t="str">
        <f t="shared" si="388"/>
        <v/>
      </c>
      <c r="X855" s="250"/>
      <c r="Y855" s="249"/>
      <c r="Z855" s="250"/>
      <c r="AA855" s="249"/>
      <c r="AB855" s="250"/>
      <c r="AC855" s="249"/>
      <c r="AD855" s="250"/>
      <c r="AE855" s="249"/>
      <c r="AF855" s="250"/>
      <c r="AG855" s="249"/>
      <c r="AH855" s="250"/>
      <c r="AI855" s="249"/>
      <c r="AJ855" s="250"/>
      <c r="AK855" s="249"/>
      <c r="AL855" s="250"/>
      <c r="AM855" s="249"/>
      <c r="AN855" s="250"/>
      <c r="AO855" s="249"/>
      <c r="AP855" s="250"/>
      <c r="AQ855" s="249"/>
      <c r="AR855" s="250"/>
      <c r="AS855" s="249"/>
      <c r="AT855" s="250"/>
      <c r="AU855" s="249"/>
      <c r="AV855" s="250"/>
      <c r="AW855" s="249"/>
      <c r="AX855" s="250"/>
      <c r="AY855" s="249"/>
      <c r="AZ855" s="250"/>
      <c r="BA855" s="249"/>
      <c r="BB855" s="250"/>
      <c r="BC855" s="249"/>
      <c r="BD855" s="250"/>
      <c r="BE855" s="249"/>
      <c r="BF855" s="250"/>
      <c r="BG855" s="249"/>
      <c r="BH855" s="250"/>
      <c r="BI855" s="249"/>
      <c r="BJ855" s="250"/>
      <c r="BK855" s="249"/>
    </row>
    <row r="856" spans="1:63" s="301" customFormat="1" ht="21" hidden="1" customHeight="1" x14ac:dyDescent="0.2">
      <c r="A856" s="245" t="e">
        <f t="shared" si="392"/>
        <v>#VALUE!</v>
      </c>
      <c r="B856" s="246"/>
      <c r="C856" s="247" t="str">
        <f t="shared" si="371"/>
        <v/>
      </c>
      <c r="D856" s="250" t="str">
        <f t="shared" ca="1" si="372"/>
        <v/>
      </c>
      <c r="E856" s="249" t="str">
        <f t="shared" si="389"/>
        <v/>
      </c>
      <c r="F856" s="250" t="str">
        <f t="shared" si="373"/>
        <v/>
      </c>
      <c r="G856" s="249" t="str">
        <f t="shared" si="390"/>
        <v/>
      </c>
      <c r="H856" s="250" t="str">
        <f t="shared" si="374"/>
        <v/>
      </c>
      <c r="I856" s="249" t="str">
        <f t="shared" si="391"/>
        <v/>
      </c>
      <c r="J856" s="250" t="str">
        <f t="shared" ca="1" si="375"/>
        <v/>
      </c>
      <c r="K856" s="249" t="str">
        <f t="shared" si="376"/>
        <v/>
      </c>
      <c r="L856" s="250" t="str">
        <f t="shared" ca="1" si="377"/>
        <v/>
      </c>
      <c r="M856" s="249" t="str">
        <f t="shared" si="378"/>
        <v/>
      </c>
      <c r="N856" s="250" t="str">
        <f t="shared" ca="1" si="379"/>
        <v/>
      </c>
      <c r="O856" s="249" t="str">
        <f t="shared" si="380"/>
        <v/>
      </c>
      <c r="P856" s="250" t="str">
        <f t="shared" ca="1" si="381"/>
        <v/>
      </c>
      <c r="Q856" s="249" t="str">
        <f t="shared" si="382"/>
        <v/>
      </c>
      <c r="R856" s="250" t="str">
        <f t="shared" ca="1" si="383"/>
        <v/>
      </c>
      <c r="S856" s="249" t="str">
        <f t="shared" si="384"/>
        <v/>
      </c>
      <c r="T856" s="250" t="str">
        <f t="shared" ca="1" si="385"/>
        <v/>
      </c>
      <c r="U856" s="249" t="str">
        <f t="shared" si="386"/>
        <v/>
      </c>
      <c r="V856" s="250" t="str">
        <f t="shared" ca="1" si="387"/>
        <v/>
      </c>
      <c r="W856" s="249" t="str">
        <f t="shared" si="388"/>
        <v/>
      </c>
      <c r="X856" s="250"/>
      <c r="Y856" s="249"/>
      <c r="Z856" s="250"/>
      <c r="AA856" s="249"/>
      <c r="AB856" s="250"/>
      <c r="AC856" s="249"/>
      <c r="AD856" s="250"/>
      <c r="AE856" s="249"/>
      <c r="AF856" s="250"/>
      <c r="AG856" s="249"/>
      <c r="AH856" s="250"/>
      <c r="AI856" s="249"/>
      <c r="AJ856" s="250"/>
      <c r="AK856" s="249"/>
      <c r="AL856" s="250"/>
      <c r="AM856" s="249"/>
      <c r="AN856" s="250"/>
      <c r="AO856" s="249"/>
      <c r="AP856" s="250"/>
      <c r="AQ856" s="249"/>
      <c r="AR856" s="250"/>
      <c r="AS856" s="249"/>
      <c r="AT856" s="250"/>
      <c r="AU856" s="249"/>
      <c r="AV856" s="250"/>
      <c r="AW856" s="249"/>
      <c r="AX856" s="250"/>
      <c r="AY856" s="249"/>
      <c r="AZ856" s="250"/>
      <c r="BA856" s="249"/>
      <c r="BB856" s="250"/>
      <c r="BC856" s="249"/>
      <c r="BD856" s="250"/>
      <c r="BE856" s="249"/>
      <c r="BF856" s="250"/>
      <c r="BG856" s="249"/>
      <c r="BH856" s="250"/>
      <c r="BI856" s="249"/>
      <c r="BJ856" s="250"/>
      <c r="BK856" s="249"/>
    </row>
    <row r="857" spans="1:63" s="301" customFormat="1" ht="21" hidden="1" customHeight="1" x14ac:dyDescent="0.2">
      <c r="A857" s="245" t="e">
        <f t="shared" si="392"/>
        <v>#VALUE!</v>
      </c>
      <c r="B857" s="246"/>
      <c r="C857" s="247" t="str">
        <f t="shared" si="371"/>
        <v/>
      </c>
      <c r="D857" s="250" t="str">
        <f t="shared" ca="1" si="372"/>
        <v/>
      </c>
      <c r="E857" s="249" t="str">
        <f t="shared" si="389"/>
        <v/>
      </c>
      <c r="F857" s="250" t="str">
        <f t="shared" si="373"/>
        <v/>
      </c>
      <c r="G857" s="249" t="str">
        <f t="shared" si="390"/>
        <v/>
      </c>
      <c r="H857" s="250" t="str">
        <f t="shared" si="374"/>
        <v/>
      </c>
      <c r="I857" s="249" t="str">
        <f t="shared" si="391"/>
        <v/>
      </c>
      <c r="J857" s="250" t="str">
        <f t="shared" ca="1" si="375"/>
        <v/>
      </c>
      <c r="K857" s="249" t="str">
        <f t="shared" si="376"/>
        <v/>
      </c>
      <c r="L857" s="250" t="str">
        <f t="shared" ca="1" si="377"/>
        <v/>
      </c>
      <c r="M857" s="249" t="str">
        <f t="shared" si="378"/>
        <v/>
      </c>
      <c r="N857" s="250" t="str">
        <f t="shared" ca="1" si="379"/>
        <v/>
      </c>
      <c r="O857" s="249" t="str">
        <f t="shared" si="380"/>
        <v/>
      </c>
      <c r="P857" s="250" t="str">
        <f t="shared" ca="1" si="381"/>
        <v/>
      </c>
      <c r="Q857" s="249" t="str">
        <f t="shared" si="382"/>
        <v/>
      </c>
      <c r="R857" s="250" t="str">
        <f t="shared" ca="1" si="383"/>
        <v/>
      </c>
      <c r="S857" s="249" t="str">
        <f t="shared" si="384"/>
        <v/>
      </c>
      <c r="T857" s="250" t="str">
        <f t="shared" ca="1" si="385"/>
        <v/>
      </c>
      <c r="U857" s="249" t="str">
        <f t="shared" si="386"/>
        <v/>
      </c>
      <c r="V857" s="250" t="str">
        <f t="shared" ca="1" si="387"/>
        <v/>
      </c>
      <c r="W857" s="249" t="str">
        <f t="shared" si="388"/>
        <v/>
      </c>
      <c r="X857" s="250"/>
      <c r="Y857" s="249"/>
      <c r="Z857" s="250"/>
      <c r="AA857" s="249"/>
      <c r="AB857" s="250"/>
      <c r="AC857" s="249"/>
      <c r="AD857" s="250"/>
      <c r="AE857" s="249"/>
      <c r="AF857" s="250"/>
      <c r="AG857" s="249"/>
      <c r="AH857" s="250"/>
      <c r="AI857" s="249"/>
      <c r="AJ857" s="250"/>
      <c r="AK857" s="249"/>
      <c r="AL857" s="250"/>
      <c r="AM857" s="249"/>
      <c r="AN857" s="250"/>
      <c r="AO857" s="249"/>
      <c r="AP857" s="250"/>
      <c r="AQ857" s="249"/>
      <c r="AR857" s="250"/>
      <c r="AS857" s="249"/>
      <c r="AT857" s="250"/>
      <c r="AU857" s="249"/>
      <c r="AV857" s="250"/>
      <c r="AW857" s="249"/>
      <c r="AX857" s="250"/>
      <c r="AY857" s="249"/>
      <c r="AZ857" s="250"/>
      <c r="BA857" s="249"/>
      <c r="BB857" s="250"/>
      <c r="BC857" s="249"/>
      <c r="BD857" s="250"/>
      <c r="BE857" s="249"/>
      <c r="BF857" s="250"/>
      <c r="BG857" s="249"/>
      <c r="BH857" s="250"/>
      <c r="BI857" s="249"/>
      <c r="BJ857" s="250"/>
      <c r="BK857" s="249"/>
    </row>
    <row r="858" spans="1:63" s="301" customFormat="1" ht="21" hidden="1" customHeight="1" x14ac:dyDescent="0.2">
      <c r="A858" s="245" t="e">
        <f t="shared" si="392"/>
        <v>#VALUE!</v>
      </c>
      <c r="B858" s="246"/>
      <c r="C858" s="247" t="str">
        <f t="shared" si="371"/>
        <v/>
      </c>
      <c r="D858" s="250" t="str">
        <f t="shared" ca="1" si="372"/>
        <v/>
      </c>
      <c r="E858" s="249" t="str">
        <f t="shared" si="389"/>
        <v/>
      </c>
      <c r="F858" s="250" t="str">
        <f t="shared" si="373"/>
        <v/>
      </c>
      <c r="G858" s="249" t="str">
        <f t="shared" si="390"/>
        <v/>
      </c>
      <c r="H858" s="250" t="str">
        <f t="shared" si="374"/>
        <v/>
      </c>
      <c r="I858" s="249" t="str">
        <f t="shared" si="391"/>
        <v/>
      </c>
      <c r="J858" s="250" t="str">
        <f t="shared" ca="1" si="375"/>
        <v/>
      </c>
      <c r="K858" s="249" t="str">
        <f t="shared" si="376"/>
        <v/>
      </c>
      <c r="L858" s="250" t="str">
        <f t="shared" ca="1" si="377"/>
        <v/>
      </c>
      <c r="M858" s="249" t="str">
        <f t="shared" si="378"/>
        <v/>
      </c>
      <c r="N858" s="250" t="str">
        <f t="shared" ca="1" si="379"/>
        <v/>
      </c>
      <c r="O858" s="249" t="str">
        <f t="shared" si="380"/>
        <v/>
      </c>
      <c r="P858" s="250" t="str">
        <f t="shared" ca="1" si="381"/>
        <v/>
      </c>
      <c r="Q858" s="249" t="str">
        <f t="shared" si="382"/>
        <v/>
      </c>
      <c r="R858" s="250" t="str">
        <f t="shared" ca="1" si="383"/>
        <v/>
      </c>
      <c r="S858" s="249" t="str">
        <f t="shared" si="384"/>
        <v/>
      </c>
      <c r="T858" s="250" t="str">
        <f t="shared" ca="1" si="385"/>
        <v/>
      </c>
      <c r="U858" s="249" t="str">
        <f t="shared" si="386"/>
        <v/>
      </c>
      <c r="V858" s="250" t="str">
        <f t="shared" ca="1" si="387"/>
        <v/>
      </c>
      <c r="W858" s="249" t="str">
        <f t="shared" si="388"/>
        <v/>
      </c>
      <c r="X858" s="250"/>
      <c r="Y858" s="249"/>
      <c r="Z858" s="250"/>
      <c r="AA858" s="249"/>
      <c r="AB858" s="250"/>
      <c r="AC858" s="249"/>
      <c r="AD858" s="250"/>
      <c r="AE858" s="249"/>
      <c r="AF858" s="250"/>
      <c r="AG858" s="249"/>
      <c r="AH858" s="250"/>
      <c r="AI858" s="249"/>
      <c r="AJ858" s="250"/>
      <c r="AK858" s="249"/>
      <c r="AL858" s="250"/>
      <c r="AM858" s="249"/>
      <c r="AN858" s="250"/>
      <c r="AO858" s="249"/>
      <c r="AP858" s="250"/>
      <c r="AQ858" s="249"/>
      <c r="AR858" s="250"/>
      <c r="AS858" s="249"/>
      <c r="AT858" s="250"/>
      <c r="AU858" s="249"/>
      <c r="AV858" s="250"/>
      <c r="AW858" s="249"/>
      <c r="AX858" s="250"/>
      <c r="AY858" s="249"/>
      <c r="AZ858" s="250"/>
      <c r="BA858" s="249"/>
      <c r="BB858" s="250"/>
      <c r="BC858" s="249"/>
      <c r="BD858" s="250"/>
      <c r="BE858" s="249"/>
      <c r="BF858" s="250"/>
      <c r="BG858" s="249"/>
      <c r="BH858" s="250"/>
      <c r="BI858" s="249"/>
      <c r="BJ858" s="250"/>
      <c r="BK858" s="249"/>
    </row>
    <row r="859" spans="1:63" s="301" customFormat="1" ht="21" hidden="1" customHeight="1" x14ac:dyDescent="0.2">
      <c r="A859" s="245" t="e">
        <f t="shared" si="392"/>
        <v>#VALUE!</v>
      </c>
      <c r="B859" s="246"/>
      <c r="C859" s="247" t="str">
        <f t="shared" si="371"/>
        <v/>
      </c>
      <c r="D859" s="250" t="str">
        <f t="shared" ca="1" si="372"/>
        <v/>
      </c>
      <c r="E859" s="249" t="str">
        <f t="shared" si="389"/>
        <v/>
      </c>
      <c r="F859" s="250" t="str">
        <f t="shared" si="373"/>
        <v/>
      </c>
      <c r="G859" s="249" t="str">
        <f t="shared" si="390"/>
        <v/>
      </c>
      <c r="H859" s="250" t="str">
        <f t="shared" si="374"/>
        <v/>
      </c>
      <c r="I859" s="249" t="str">
        <f t="shared" si="391"/>
        <v/>
      </c>
      <c r="J859" s="250" t="str">
        <f t="shared" ca="1" si="375"/>
        <v/>
      </c>
      <c r="K859" s="249" t="str">
        <f t="shared" si="376"/>
        <v/>
      </c>
      <c r="L859" s="250" t="str">
        <f t="shared" ca="1" si="377"/>
        <v/>
      </c>
      <c r="M859" s="249" t="str">
        <f t="shared" si="378"/>
        <v/>
      </c>
      <c r="N859" s="250" t="str">
        <f t="shared" ca="1" si="379"/>
        <v/>
      </c>
      <c r="O859" s="249" t="str">
        <f t="shared" si="380"/>
        <v/>
      </c>
      <c r="P859" s="250" t="str">
        <f t="shared" ca="1" si="381"/>
        <v/>
      </c>
      <c r="Q859" s="249" t="str">
        <f t="shared" si="382"/>
        <v/>
      </c>
      <c r="R859" s="250" t="str">
        <f t="shared" ca="1" si="383"/>
        <v/>
      </c>
      <c r="S859" s="249" t="str">
        <f t="shared" si="384"/>
        <v/>
      </c>
      <c r="T859" s="250" t="str">
        <f t="shared" ca="1" si="385"/>
        <v/>
      </c>
      <c r="U859" s="249" t="str">
        <f t="shared" si="386"/>
        <v/>
      </c>
      <c r="V859" s="250" t="str">
        <f t="shared" ca="1" si="387"/>
        <v/>
      </c>
      <c r="W859" s="249" t="str">
        <f t="shared" si="388"/>
        <v/>
      </c>
      <c r="X859" s="250"/>
      <c r="Y859" s="249"/>
      <c r="Z859" s="250"/>
      <c r="AA859" s="249"/>
      <c r="AB859" s="250"/>
      <c r="AC859" s="249"/>
      <c r="AD859" s="250"/>
      <c r="AE859" s="249"/>
      <c r="AF859" s="250"/>
      <c r="AG859" s="249"/>
      <c r="AH859" s="250"/>
      <c r="AI859" s="249"/>
      <c r="AJ859" s="250"/>
      <c r="AK859" s="249"/>
      <c r="AL859" s="250"/>
      <c r="AM859" s="249"/>
      <c r="AN859" s="250"/>
      <c r="AO859" s="249"/>
      <c r="AP859" s="250"/>
      <c r="AQ859" s="249"/>
      <c r="AR859" s="250"/>
      <c r="AS859" s="249"/>
      <c r="AT859" s="250"/>
      <c r="AU859" s="249"/>
      <c r="AV859" s="250"/>
      <c r="AW859" s="249"/>
      <c r="AX859" s="250"/>
      <c r="AY859" s="249"/>
      <c r="AZ859" s="250"/>
      <c r="BA859" s="249"/>
      <c r="BB859" s="250"/>
      <c r="BC859" s="249"/>
      <c r="BD859" s="250"/>
      <c r="BE859" s="249"/>
      <c r="BF859" s="250"/>
      <c r="BG859" s="249"/>
      <c r="BH859" s="250"/>
      <c r="BI859" s="249"/>
      <c r="BJ859" s="250"/>
      <c r="BK859" s="249"/>
    </row>
    <row r="860" spans="1:63" s="301" customFormat="1" ht="21" hidden="1" customHeight="1" x14ac:dyDescent="0.2">
      <c r="A860" s="245" t="e">
        <f t="shared" si="392"/>
        <v>#VALUE!</v>
      </c>
      <c r="B860" s="246"/>
      <c r="C860" s="247" t="str">
        <f t="shared" si="371"/>
        <v/>
      </c>
      <c r="D860" s="250" t="str">
        <f t="shared" ca="1" si="372"/>
        <v/>
      </c>
      <c r="E860" s="249" t="str">
        <f t="shared" si="389"/>
        <v/>
      </c>
      <c r="F860" s="250" t="str">
        <f t="shared" si="373"/>
        <v/>
      </c>
      <c r="G860" s="249" t="str">
        <f t="shared" si="390"/>
        <v/>
      </c>
      <c r="H860" s="250" t="str">
        <f t="shared" si="374"/>
        <v/>
      </c>
      <c r="I860" s="249" t="str">
        <f t="shared" si="391"/>
        <v/>
      </c>
      <c r="J860" s="250" t="str">
        <f t="shared" ca="1" si="375"/>
        <v/>
      </c>
      <c r="K860" s="249" t="str">
        <f t="shared" si="376"/>
        <v/>
      </c>
      <c r="L860" s="250" t="str">
        <f t="shared" ca="1" si="377"/>
        <v/>
      </c>
      <c r="M860" s="249" t="str">
        <f t="shared" si="378"/>
        <v/>
      </c>
      <c r="N860" s="250" t="str">
        <f t="shared" ca="1" si="379"/>
        <v/>
      </c>
      <c r="O860" s="249" t="str">
        <f t="shared" si="380"/>
        <v/>
      </c>
      <c r="P860" s="250" t="str">
        <f t="shared" ca="1" si="381"/>
        <v/>
      </c>
      <c r="Q860" s="249" t="str">
        <f t="shared" si="382"/>
        <v/>
      </c>
      <c r="R860" s="250" t="str">
        <f t="shared" ca="1" si="383"/>
        <v/>
      </c>
      <c r="S860" s="249" t="str">
        <f t="shared" si="384"/>
        <v/>
      </c>
      <c r="T860" s="250" t="str">
        <f t="shared" ca="1" si="385"/>
        <v/>
      </c>
      <c r="U860" s="249" t="str">
        <f t="shared" si="386"/>
        <v/>
      </c>
      <c r="V860" s="250" t="str">
        <f t="shared" ca="1" si="387"/>
        <v/>
      </c>
      <c r="W860" s="249" t="str">
        <f t="shared" si="388"/>
        <v/>
      </c>
      <c r="X860" s="250"/>
      <c r="Y860" s="249"/>
      <c r="Z860" s="250"/>
      <c r="AA860" s="249"/>
      <c r="AB860" s="250"/>
      <c r="AC860" s="249"/>
      <c r="AD860" s="250"/>
      <c r="AE860" s="249"/>
      <c r="AF860" s="250"/>
      <c r="AG860" s="249"/>
      <c r="AH860" s="250"/>
      <c r="AI860" s="249"/>
      <c r="AJ860" s="250"/>
      <c r="AK860" s="249"/>
      <c r="AL860" s="250"/>
      <c r="AM860" s="249"/>
      <c r="AN860" s="250"/>
      <c r="AO860" s="249"/>
      <c r="AP860" s="250"/>
      <c r="AQ860" s="249"/>
      <c r="AR860" s="250"/>
      <c r="AS860" s="249"/>
      <c r="AT860" s="250"/>
      <c r="AU860" s="249"/>
      <c r="AV860" s="250"/>
      <c r="AW860" s="249"/>
      <c r="AX860" s="250"/>
      <c r="AY860" s="249"/>
      <c r="AZ860" s="250"/>
      <c r="BA860" s="249"/>
      <c r="BB860" s="250"/>
      <c r="BC860" s="249"/>
      <c r="BD860" s="250"/>
      <c r="BE860" s="249"/>
      <c r="BF860" s="250"/>
      <c r="BG860" s="249"/>
      <c r="BH860" s="250"/>
      <c r="BI860" s="249"/>
      <c r="BJ860" s="250"/>
      <c r="BK860" s="249"/>
    </row>
    <row r="861" spans="1:63" s="301" customFormat="1" ht="21" hidden="1" customHeight="1" x14ac:dyDescent="0.2">
      <c r="A861" s="245" t="e">
        <f t="shared" si="392"/>
        <v>#VALUE!</v>
      </c>
      <c r="B861" s="246"/>
      <c r="C861" s="247" t="str">
        <f t="shared" si="371"/>
        <v/>
      </c>
      <c r="D861" s="250" t="str">
        <f t="shared" ca="1" si="372"/>
        <v/>
      </c>
      <c r="E861" s="249" t="str">
        <f t="shared" si="389"/>
        <v/>
      </c>
      <c r="F861" s="250" t="str">
        <f t="shared" si="373"/>
        <v/>
      </c>
      <c r="G861" s="249" t="str">
        <f t="shared" si="390"/>
        <v/>
      </c>
      <c r="H861" s="250" t="str">
        <f t="shared" si="374"/>
        <v/>
      </c>
      <c r="I861" s="249" t="str">
        <f t="shared" si="391"/>
        <v/>
      </c>
      <c r="J861" s="250" t="str">
        <f t="shared" ca="1" si="375"/>
        <v/>
      </c>
      <c r="K861" s="249" t="str">
        <f t="shared" si="376"/>
        <v/>
      </c>
      <c r="L861" s="250" t="str">
        <f t="shared" ca="1" si="377"/>
        <v/>
      </c>
      <c r="M861" s="249" t="str">
        <f t="shared" si="378"/>
        <v/>
      </c>
      <c r="N861" s="250" t="str">
        <f t="shared" ca="1" si="379"/>
        <v/>
      </c>
      <c r="O861" s="249" t="str">
        <f t="shared" si="380"/>
        <v/>
      </c>
      <c r="P861" s="250" t="str">
        <f t="shared" ca="1" si="381"/>
        <v/>
      </c>
      <c r="Q861" s="249" t="str">
        <f t="shared" si="382"/>
        <v/>
      </c>
      <c r="R861" s="250" t="str">
        <f t="shared" ca="1" si="383"/>
        <v/>
      </c>
      <c r="S861" s="249" t="str">
        <f t="shared" si="384"/>
        <v/>
      </c>
      <c r="T861" s="250" t="str">
        <f t="shared" ca="1" si="385"/>
        <v/>
      </c>
      <c r="U861" s="249" t="str">
        <f t="shared" si="386"/>
        <v/>
      </c>
      <c r="V861" s="250" t="str">
        <f t="shared" ca="1" si="387"/>
        <v/>
      </c>
      <c r="W861" s="249" t="str">
        <f t="shared" si="388"/>
        <v/>
      </c>
      <c r="X861" s="250"/>
      <c r="Y861" s="249"/>
      <c r="Z861" s="250"/>
      <c r="AA861" s="249"/>
      <c r="AB861" s="250"/>
      <c r="AC861" s="249"/>
      <c r="AD861" s="250"/>
      <c r="AE861" s="249"/>
      <c r="AF861" s="250"/>
      <c r="AG861" s="249"/>
      <c r="AH861" s="250"/>
      <c r="AI861" s="249"/>
      <c r="AJ861" s="250"/>
      <c r="AK861" s="249"/>
      <c r="AL861" s="250"/>
      <c r="AM861" s="249"/>
      <c r="AN861" s="250"/>
      <c r="AO861" s="249"/>
      <c r="AP861" s="250"/>
      <c r="AQ861" s="249"/>
      <c r="AR861" s="250"/>
      <c r="AS861" s="249"/>
      <c r="AT861" s="250"/>
      <c r="AU861" s="249"/>
      <c r="AV861" s="250"/>
      <c r="AW861" s="249"/>
      <c r="AX861" s="250"/>
      <c r="AY861" s="249"/>
      <c r="AZ861" s="250"/>
      <c r="BA861" s="249"/>
      <c r="BB861" s="250"/>
      <c r="BC861" s="249"/>
      <c r="BD861" s="250"/>
      <c r="BE861" s="249"/>
      <c r="BF861" s="250"/>
      <c r="BG861" s="249"/>
      <c r="BH861" s="250"/>
      <c r="BI861" s="249"/>
      <c r="BJ861" s="250"/>
      <c r="BK861" s="249"/>
    </row>
    <row r="862" spans="1:63" s="301" customFormat="1" ht="21" hidden="1" customHeight="1" x14ac:dyDescent="0.2">
      <c r="A862" s="245" t="e">
        <f t="shared" si="392"/>
        <v>#VALUE!</v>
      </c>
      <c r="B862" s="246"/>
      <c r="C862" s="247" t="str">
        <f t="shared" si="371"/>
        <v/>
      </c>
      <c r="D862" s="250" t="str">
        <f t="shared" ca="1" si="372"/>
        <v/>
      </c>
      <c r="E862" s="249" t="str">
        <f t="shared" si="389"/>
        <v/>
      </c>
      <c r="F862" s="250" t="str">
        <f t="shared" si="373"/>
        <v/>
      </c>
      <c r="G862" s="249" t="str">
        <f t="shared" si="390"/>
        <v/>
      </c>
      <c r="H862" s="250" t="str">
        <f t="shared" si="374"/>
        <v/>
      </c>
      <c r="I862" s="249" t="str">
        <f t="shared" si="391"/>
        <v/>
      </c>
      <c r="J862" s="250" t="str">
        <f t="shared" ca="1" si="375"/>
        <v/>
      </c>
      <c r="K862" s="249" t="str">
        <f t="shared" si="376"/>
        <v/>
      </c>
      <c r="L862" s="250" t="str">
        <f t="shared" ca="1" si="377"/>
        <v/>
      </c>
      <c r="M862" s="249" t="str">
        <f t="shared" si="378"/>
        <v/>
      </c>
      <c r="N862" s="250" t="str">
        <f t="shared" ca="1" si="379"/>
        <v/>
      </c>
      <c r="O862" s="249" t="str">
        <f t="shared" si="380"/>
        <v/>
      </c>
      <c r="P862" s="250" t="str">
        <f t="shared" ca="1" si="381"/>
        <v/>
      </c>
      <c r="Q862" s="249" t="str">
        <f t="shared" si="382"/>
        <v/>
      </c>
      <c r="R862" s="250" t="str">
        <f t="shared" ca="1" si="383"/>
        <v/>
      </c>
      <c r="S862" s="249" t="str">
        <f t="shared" si="384"/>
        <v/>
      </c>
      <c r="T862" s="250" t="str">
        <f t="shared" ca="1" si="385"/>
        <v/>
      </c>
      <c r="U862" s="249" t="str">
        <f t="shared" si="386"/>
        <v/>
      </c>
      <c r="V862" s="250" t="str">
        <f t="shared" ca="1" si="387"/>
        <v/>
      </c>
      <c r="W862" s="249" t="str">
        <f t="shared" si="388"/>
        <v/>
      </c>
      <c r="X862" s="250"/>
      <c r="Y862" s="249"/>
      <c r="Z862" s="250"/>
      <c r="AA862" s="249"/>
      <c r="AB862" s="250"/>
      <c r="AC862" s="249"/>
      <c r="AD862" s="250"/>
      <c r="AE862" s="249"/>
      <c r="AF862" s="250"/>
      <c r="AG862" s="249"/>
      <c r="AH862" s="250"/>
      <c r="AI862" s="249"/>
      <c r="AJ862" s="250"/>
      <c r="AK862" s="249"/>
      <c r="AL862" s="250"/>
      <c r="AM862" s="249"/>
      <c r="AN862" s="250"/>
      <c r="AO862" s="249"/>
      <c r="AP862" s="250"/>
      <c r="AQ862" s="249"/>
      <c r="AR862" s="250"/>
      <c r="AS862" s="249"/>
      <c r="AT862" s="250"/>
      <c r="AU862" s="249"/>
      <c r="AV862" s="250"/>
      <c r="AW862" s="249"/>
      <c r="AX862" s="250"/>
      <c r="AY862" s="249"/>
      <c r="AZ862" s="250"/>
      <c r="BA862" s="249"/>
      <c r="BB862" s="250"/>
      <c r="BC862" s="249"/>
      <c r="BD862" s="250"/>
      <c r="BE862" s="249"/>
      <c r="BF862" s="250"/>
      <c r="BG862" s="249"/>
      <c r="BH862" s="250"/>
      <c r="BI862" s="249"/>
      <c r="BJ862" s="250"/>
      <c r="BK862" s="249"/>
    </row>
    <row r="863" spans="1:63" s="301" customFormat="1" ht="21" hidden="1" customHeight="1" x14ac:dyDescent="0.2">
      <c r="A863" s="245" t="e">
        <f t="shared" si="392"/>
        <v>#VALUE!</v>
      </c>
      <c r="B863" s="246"/>
      <c r="C863" s="247" t="str">
        <f t="shared" si="371"/>
        <v/>
      </c>
      <c r="D863" s="250" t="str">
        <f t="shared" ca="1" si="372"/>
        <v/>
      </c>
      <c r="E863" s="249" t="str">
        <f t="shared" si="389"/>
        <v/>
      </c>
      <c r="F863" s="250" t="str">
        <f t="shared" si="373"/>
        <v/>
      </c>
      <c r="G863" s="249" t="str">
        <f t="shared" si="390"/>
        <v/>
      </c>
      <c r="H863" s="250" t="str">
        <f t="shared" si="374"/>
        <v/>
      </c>
      <c r="I863" s="249" t="str">
        <f t="shared" si="391"/>
        <v/>
      </c>
      <c r="J863" s="250" t="str">
        <f t="shared" ca="1" si="375"/>
        <v/>
      </c>
      <c r="K863" s="249" t="str">
        <f t="shared" si="376"/>
        <v/>
      </c>
      <c r="L863" s="250" t="str">
        <f t="shared" ca="1" si="377"/>
        <v/>
      </c>
      <c r="M863" s="249" t="str">
        <f t="shared" si="378"/>
        <v/>
      </c>
      <c r="N863" s="250" t="str">
        <f t="shared" ca="1" si="379"/>
        <v/>
      </c>
      <c r="O863" s="249" t="str">
        <f t="shared" si="380"/>
        <v/>
      </c>
      <c r="P863" s="250" t="str">
        <f t="shared" ca="1" si="381"/>
        <v/>
      </c>
      <c r="Q863" s="249" t="str">
        <f t="shared" si="382"/>
        <v/>
      </c>
      <c r="R863" s="250" t="str">
        <f t="shared" ca="1" si="383"/>
        <v/>
      </c>
      <c r="S863" s="249" t="str">
        <f t="shared" si="384"/>
        <v/>
      </c>
      <c r="T863" s="250" t="str">
        <f t="shared" ca="1" si="385"/>
        <v/>
      </c>
      <c r="U863" s="249" t="str">
        <f t="shared" si="386"/>
        <v/>
      </c>
      <c r="V863" s="250" t="str">
        <f t="shared" ca="1" si="387"/>
        <v/>
      </c>
      <c r="W863" s="249" t="str">
        <f t="shared" si="388"/>
        <v/>
      </c>
      <c r="X863" s="250"/>
      <c r="Y863" s="249"/>
      <c r="Z863" s="250"/>
      <c r="AA863" s="249"/>
      <c r="AB863" s="250"/>
      <c r="AC863" s="249"/>
      <c r="AD863" s="250"/>
      <c r="AE863" s="249"/>
      <c r="AF863" s="250"/>
      <c r="AG863" s="249"/>
      <c r="AH863" s="250"/>
      <c r="AI863" s="249"/>
      <c r="AJ863" s="250"/>
      <c r="AK863" s="249"/>
      <c r="AL863" s="250"/>
      <c r="AM863" s="249"/>
      <c r="AN863" s="250"/>
      <c r="AO863" s="249"/>
      <c r="AP863" s="250"/>
      <c r="AQ863" s="249"/>
      <c r="AR863" s="250"/>
      <c r="AS863" s="249"/>
      <c r="AT863" s="250"/>
      <c r="AU863" s="249"/>
      <c r="AV863" s="250"/>
      <c r="AW863" s="249"/>
      <c r="AX863" s="250"/>
      <c r="AY863" s="249"/>
      <c r="AZ863" s="250"/>
      <c r="BA863" s="249"/>
      <c r="BB863" s="250"/>
      <c r="BC863" s="249"/>
      <c r="BD863" s="250"/>
      <c r="BE863" s="249"/>
      <c r="BF863" s="250"/>
      <c r="BG863" s="249"/>
      <c r="BH863" s="250"/>
      <c r="BI863" s="249"/>
      <c r="BJ863" s="250"/>
      <c r="BK863" s="249"/>
    </row>
    <row r="864" spans="1:63" s="301" customFormat="1" ht="21" hidden="1" customHeight="1" x14ac:dyDescent="0.2">
      <c r="A864" s="245" t="e">
        <f t="shared" si="392"/>
        <v>#VALUE!</v>
      </c>
      <c r="B864" s="246"/>
      <c r="C864" s="247" t="str">
        <f t="shared" si="371"/>
        <v/>
      </c>
      <c r="D864" s="250" t="str">
        <f t="shared" ca="1" si="372"/>
        <v/>
      </c>
      <c r="E864" s="249" t="str">
        <f t="shared" si="389"/>
        <v/>
      </c>
      <c r="F864" s="250" t="str">
        <f t="shared" si="373"/>
        <v/>
      </c>
      <c r="G864" s="249" t="str">
        <f t="shared" si="390"/>
        <v/>
      </c>
      <c r="H864" s="250" t="str">
        <f t="shared" si="374"/>
        <v/>
      </c>
      <c r="I864" s="249" t="str">
        <f t="shared" si="391"/>
        <v/>
      </c>
      <c r="J864" s="250" t="str">
        <f t="shared" ca="1" si="375"/>
        <v/>
      </c>
      <c r="K864" s="249" t="str">
        <f t="shared" si="376"/>
        <v/>
      </c>
      <c r="L864" s="250" t="str">
        <f t="shared" ca="1" si="377"/>
        <v/>
      </c>
      <c r="M864" s="249" t="str">
        <f t="shared" si="378"/>
        <v/>
      </c>
      <c r="N864" s="250" t="str">
        <f t="shared" ca="1" si="379"/>
        <v/>
      </c>
      <c r="O864" s="249" t="str">
        <f t="shared" si="380"/>
        <v/>
      </c>
      <c r="P864" s="250" t="str">
        <f t="shared" ca="1" si="381"/>
        <v/>
      </c>
      <c r="Q864" s="249" t="str">
        <f t="shared" si="382"/>
        <v/>
      </c>
      <c r="R864" s="250" t="str">
        <f t="shared" ca="1" si="383"/>
        <v/>
      </c>
      <c r="S864" s="249" t="str">
        <f t="shared" si="384"/>
        <v/>
      </c>
      <c r="T864" s="250" t="str">
        <f t="shared" ca="1" si="385"/>
        <v/>
      </c>
      <c r="U864" s="249" t="str">
        <f t="shared" si="386"/>
        <v/>
      </c>
      <c r="V864" s="250" t="str">
        <f t="shared" ca="1" si="387"/>
        <v/>
      </c>
      <c r="W864" s="249" t="str">
        <f t="shared" si="388"/>
        <v/>
      </c>
      <c r="X864" s="250"/>
      <c r="Y864" s="249"/>
      <c r="Z864" s="250"/>
      <c r="AA864" s="249"/>
      <c r="AB864" s="250"/>
      <c r="AC864" s="249"/>
      <c r="AD864" s="250"/>
      <c r="AE864" s="249"/>
      <c r="AF864" s="250"/>
      <c r="AG864" s="249"/>
      <c r="AH864" s="250"/>
      <c r="AI864" s="249"/>
      <c r="AJ864" s="250"/>
      <c r="AK864" s="249"/>
      <c r="AL864" s="250"/>
      <c r="AM864" s="249"/>
      <c r="AN864" s="250"/>
      <c r="AO864" s="249"/>
      <c r="AP864" s="250"/>
      <c r="AQ864" s="249"/>
      <c r="AR864" s="250"/>
      <c r="AS864" s="249"/>
      <c r="AT864" s="250"/>
      <c r="AU864" s="249"/>
      <c r="AV864" s="250"/>
      <c r="AW864" s="249"/>
      <c r="AX864" s="250"/>
      <c r="AY864" s="249"/>
      <c r="AZ864" s="250"/>
      <c r="BA864" s="249"/>
      <c r="BB864" s="250"/>
      <c r="BC864" s="249"/>
      <c r="BD864" s="250"/>
      <c r="BE864" s="249"/>
      <c r="BF864" s="250"/>
      <c r="BG864" s="249"/>
      <c r="BH864" s="250"/>
      <c r="BI864" s="249"/>
      <c r="BJ864" s="250"/>
      <c r="BK864" s="249"/>
    </row>
    <row r="865" spans="1:63" s="301" customFormat="1" ht="21" hidden="1" customHeight="1" x14ac:dyDescent="0.2">
      <c r="A865" s="245" t="e">
        <f t="shared" si="392"/>
        <v>#VALUE!</v>
      </c>
      <c r="B865" s="246"/>
      <c r="C865" s="247" t="str">
        <f t="shared" si="371"/>
        <v/>
      </c>
      <c r="D865" s="250" t="str">
        <f t="shared" ca="1" si="372"/>
        <v/>
      </c>
      <c r="E865" s="249" t="str">
        <f t="shared" si="389"/>
        <v/>
      </c>
      <c r="F865" s="250" t="str">
        <f t="shared" si="373"/>
        <v/>
      </c>
      <c r="G865" s="249" t="str">
        <f t="shared" si="390"/>
        <v/>
      </c>
      <c r="H865" s="250" t="str">
        <f t="shared" si="374"/>
        <v/>
      </c>
      <c r="I865" s="249" t="str">
        <f t="shared" si="391"/>
        <v/>
      </c>
      <c r="J865" s="250" t="str">
        <f t="shared" ca="1" si="375"/>
        <v/>
      </c>
      <c r="K865" s="249" t="str">
        <f t="shared" si="376"/>
        <v/>
      </c>
      <c r="L865" s="250" t="str">
        <f t="shared" ca="1" si="377"/>
        <v/>
      </c>
      <c r="M865" s="249" t="str">
        <f t="shared" si="378"/>
        <v/>
      </c>
      <c r="N865" s="250" t="str">
        <f t="shared" ca="1" si="379"/>
        <v/>
      </c>
      <c r="O865" s="249" t="str">
        <f t="shared" si="380"/>
        <v/>
      </c>
      <c r="P865" s="250" t="str">
        <f t="shared" ca="1" si="381"/>
        <v/>
      </c>
      <c r="Q865" s="249" t="str">
        <f t="shared" si="382"/>
        <v/>
      </c>
      <c r="R865" s="250" t="str">
        <f t="shared" ca="1" si="383"/>
        <v/>
      </c>
      <c r="S865" s="249" t="str">
        <f t="shared" si="384"/>
        <v/>
      </c>
      <c r="T865" s="250" t="str">
        <f t="shared" ca="1" si="385"/>
        <v/>
      </c>
      <c r="U865" s="249" t="str">
        <f t="shared" si="386"/>
        <v/>
      </c>
      <c r="V865" s="250" t="str">
        <f t="shared" ca="1" si="387"/>
        <v/>
      </c>
      <c r="W865" s="249" t="str">
        <f t="shared" si="388"/>
        <v/>
      </c>
      <c r="X865" s="250"/>
      <c r="Y865" s="249"/>
      <c r="Z865" s="250"/>
      <c r="AA865" s="249"/>
      <c r="AB865" s="250"/>
      <c r="AC865" s="249"/>
      <c r="AD865" s="250"/>
      <c r="AE865" s="249"/>
      <c r="AF865" s="250"/>
      <c r="AG865" s="249"/>
      <c r="AH865" s="250"/>
      <c r="AI865" s="249"/>
      <c r="AJ865" s="250"/>
      <c r="AK865" s="249"/>
      <c r="AL865" s="250"/>
      <c r="AM865" s="249"/>
      <c r="AN865" s="250"/>
      <c r="AO865" s="249"/>
      <c r="AP865" s="250"/>
      <c r="AQ865" s="249"/>
      <c r="AR865" s="250"/>
      <c r="AS865" s="249"/>
      <c r="AT865" s="250"/>
      <c r="AU865" s="249"/>
      <c r="AV865" s="250"/>
      <c r="AW865" s="249"/>
      <c r="AX865" s="250"/>
      <c r="AY865" s="249"/>
      <c r="AZ865" s="250"/>
      <c r="BA865" s="249"/>
      <c r="BB865" s="250"/>
      <c r="BC865" s="249"/>
      <c r="BD865" s="250"/>
      <c r="BE865" s="249"/>
      <c r="BF865" s="250"/>
      <c r="BG865" s="249"/>
      <c r="BH865" s="250"/>
      <c r="BI865" s="249"/>
      <c r="BJ865" s="250"/>
      <c r="BK865" s="249"/>
    </row>
    <row r="866" spans="1:63" s="301" customFormat="1" ht="21" hidden="1" customHeight="1" x14ac:dyDescent="0.2">
      <c r="A866" s="245" t="e">
        <f t="shared" si="392"/>
        <v>#VALUE!</v>
      </c>
      <c r="B866" s="246"/>
      <c r="C866" s="247" t="str">
        <f t="shared" si="371"/>
        <v/>
      </c>
      <c r="D866" s="250" t="str">
        <f t="shared" ca="1" si="372"/>
        <v/>
      </c>
      <c r="E866" s="249" t="str">
        <f t="shared" si="389"/>
        <v/>
      </c>
      <c r="F866" s="250" t="str">
        <f t="shared" si="373"/>
        <v/>
      </c>
      <c r="G866" s="249" t="str">
        <f t="shared" si="390"/>
        <v/>
      </c>
      <c r="H866" s="250" t="str">
        <f t="shared" si="374"/>
        <v/>
      </c>
      <c r="I866" s="249" t="str">
        <f t="shared" si="391"/>
        <v/>
      </c>
      <c r="J866" s="250" t="str">
        <f t="shared" ca="1" si="375"/>
        <v/>
      </c>
      <c r="K866" s="249" t="str">
        <f t="shared" si="376"/>
        <v/>
      </c>
      <c r="L866" s="250" t="str">
        <f t="shared" ca="1" si="377"/>
        <v/>
      </c>
      <c r="M866" s="249" t="str">
        <f t="shared" si="378"/>
        <v/>
      </c>
      <c r="N866" s="250" t="str">
        <f t="shared" ca="1" si="379"/>
        <v/>
      </c>
      <c r="O866" s="249" t="str">
        <f t="shared" si="380"/>
        <v/>
      </c>
      <c r="P866" s="250" t="str">
        <f t="shared" ca="1" si="381"/>
        <v/>
      </c>
      <c r="Q866" s="249" t="str">
        <f t="shared" si="382"/>
        <v/>
      </c>
      <c r="R866" s="250" t="str">
        <f t="shared" ca="1" si="383"/>
        <v/>
      </c>
      <c r="S866" s="249" t="str">
        <f t="shared" si="384"/>
        <v/>
      </c>
      <c r="T866" s="250" t="str">
        <f t="shared" ca="1" si="385"/>
        <v/>
      </c>
      <c r="U866" s="249" t="str">
        <f t="shared" si="386"/>
        <v/>
      </c>
      <c r="V866" s="250" t="str">
        <f t="shared" ca="1" si="387"/>
        <v/>
      </c>
      <c r="W866" s="249" t="str">
        <f t="shared" si="388"/>
        <v/>
      </c>
      <c r="X866" s="250"/>
      <c r="Y866" s="249"/>
      <c r="Z866" s="250"/>
      <c r="AA866" s="249"/>
      <c r="AB866" s="250"/>
      <c r="AC866" s="249"/>
      <c r="AD866" s="250"/>
      <c r="AE866" s="249"/>
      <c r="AF866" s="250"/>
      <c r="AG866" s="249"/>
      <c r="AH866" s="250"/>
      <c r="AI866" s="249"/>
      <c r="AJ866" s="250"/>
      <c r="AK866" s="249"/>
      <c r="AL866" s="250"/>
      <c r="AM866" s="249"/>
      <c r="AN866" s="250"/>
      <c r="AO866" s="249"/>
      <c r="AP866" s="250"/>
      <c r="AQ866" s="249"/>
      <c r="AR866" s="250"/>
      <c r="AS866" s="249"/>
      <c r="AT866" s="250"/>
      <c r="AU866" s="249"/>
      <c r="AV866" s="250"/>
      <c r="AW866" s="249"/>
      <c r="AX866" s="250"/>
      <c r="AY866" s="249"/>
      <c r="AZ866" s="250"/>
      <c r="BA866" s="249"/>
      <c r="BB866" s="250"/>
      <c r="BC866" s="249"/>
      <c r="BD866" s="250"/>
      <c r="BE866" s="249"/>
      <c r="BF866" s="250"/>
      <c r="BG866" s="249"/>
      <c r="BH866" s="250"/>
      <c r="BI866" s="249"/>
      <c r="BJ866" s="250"/>
      <c r="BK866" s="249"/>
    </row>
    <row r="867" spans="1:63" s="301" customFormat="1" ht="21" hidden="1" customHeight="1" x14ac:dyDescent="0.2">
      <c r="A867" s="245" t="e">
        <f t="shared" si="392"/>
        <v>#VALUE!</v>
      </c>
      <c r="B867" s="246"/>
      <c r="C867" s="247" t="str">
        <f t="shared" si="371"/>
        <v/>
      </c>
      <c r="D867" s="250" t="str">
        <f t="shared" ca="1" si="372"/>
        <v/>
      </c>
      <c r="E867" s="249" t="str">
        <f t="shared" si="389"/>
        <v/>
      </c>
      <c r="F867" s="250" t="str">
        <f t="shared" si="373"/>
        <v/>
      </c>
      <c r="G867" s="249" t="str">
        <f t="shared" si="390"/>
        <v/>
      </c>
      <c r="H867" s="250" t="str">
        <f t="shared" si="374"/>
        <v/>
      </c>
      <c r="I867" s="249" t="str">
        <f t="shared" si="391"/>
        <v/>
      </c>
      <c r="J867" s="250" t="str">
        <f t="shared" ca="1" si="375"/>
        <v/>
      </c>
      <c r="K867" s="249" t="str">
        <f t="shared" si="376"/>
        <v/>
      </c>
      <c r="L867" s="250" t="str">
        <f t="shared" ca="1" si="377"/>
        <v/>
      </c>
      <c r="M867" s="249" t="str">
        <f t="shared" si="378"/>
        <v/>
      </c>
      <c r="N867" s="250" t="str">
        <f t="shared" ca="1" si="379"/>
        <v/>
      </c>
      <c r="O867" s="249" t="str">
        <f t="shared" si="380"/>
        <v/>
      </c>
      <c r="P867" s="250" t="str">
        <f t="shared" ca="1" si="381"/>
        <v/>
      </c>
      <c r="Q867" s="249" t="str">
        <f t="shared" si="382"/>
        <v/>
      </c>
      <c r="R867" s="250" t="str">
        <f t="shared" ca="1" si="383"/>
        <v/>
      </c>
      <c r="S867" s="249" t="str">
        <f t="shared" si="384"/>
        <v/>
      </c>
      <c r="T867" s="250" t="str">
        <f t="shared" ca="1" si="385"/>
        <v/>
      </c>
      <c r="U867" s="249" t="str">
        <f t="shared" si="386"/>
        <v/>
      </c>
      <c r="V867" s="250" t="str">
        <f t="shared" ca="1" si="387"/>
        <v/>
      </c>
      <c r="W867" s="249" t="str">
        <f t="shared" si="388"/>
        <v/>
      </c>
      <c r="X867" s="250"/>
      <c r="Y867" s="249"/>
      <c r="Z867" s="250"/>
      <c r="AA867" s="249"/>
      <c r="AB867" s="250"/>
      <c r="AC867" s="249"/>
      <c r="AD867" s="250"/>
      <c r="AE867" s="249"/>
      <c r="AF867" s="250"/>
      <c r="AG867" s="249"/>
      <c r="AH867" s="250"/>
      <c r="AI867" s="249"/>
      <c r="AJ867" s="250"/>
      <c r="AK867" s="249"/>
      <c r="AL867" s="250"/>
      <c r="AM867" s="249"/>
      <c r="AN867" s="250"/>
      <c r="AO867" s="249"/>
      <c r="AP867" s="250"/>
      <c r="AQ867" s="249"/>
      <c r="AR867" s="250"/>
      <c r="AS867" s="249"/>
      <c r="AT867" s="250"/>
      <c r="AU867" s="249"/>
      <c r="AV867" s="250"/>
      <c r="AW867" s="249"/>
      <c r="AX867" s="250"/>
      <c r="AY867" s="249"/>
      <c r="AZ867" s="250"/>
      <c r="BA867" s="249"/>
      <c r="BB867" s="250"/>
      <c r="BC867" s="249"/>
      <c r="BD867" s="250"/>
      <c r="BE867" s="249"/>
      <c r="BF867" s="250"/>
      <c r="BG867" s="249"/>
      <c r="BH867" s="250"/>
      <c r="BI867" s="249"/>
      <c r="BJ867" s="250"/>
      <c r="BK867" s="249"/>
    </row>
    <row r="868" spans="1:63" s="301" customFormat="1" ht="21" hidden="1" customHeight="1" x14ac:dyDescent="0.2">
      <c r="A868" s="245" t="e">
        <f t="shared" si="392"/>
        <v>#VALUE!</v>
      </c>
      <c r="B868" s="246"/>
      <c r="C868" s="247" t="str">
        <f t="shared" si="371"/>
        <v/>
      </c>
      <c r="D868" s="250" t="str">
        <f t="shared" ca="1" si="372"/>
        <v/>
      </c>
      <c r="E868" s="249" t="str">
        <f t="shared" si="389"/>
        <v/>
      </c>
      <c r="F868" s="250" t="str">
        <f t="shared" si="373"/>
        <v/>
      </c>
      <c r="G868" s="249" t="str">
        <f t="shared" si="390"/>
        <v/>
      </c>
      <c r="H868" s="250" t="str">
        <f t="shared" si="374"/>
        <v/>
      </c>
      <c r="I868" s="249" t="str">
        <f t="shared" si="391"/>
        <v/>
      </c>
      <c r="J868" s="250" t="str">
        <f t="shared" ca="1" si="375"/>
        <v/>
      </c>
      <c r="K868" s="249" t="str">
        <f t="shared" si="376"/>
        <v/>
      </c>
      <c r="L868" s="250" t="str">
        <f t="shared" ca="1" si="377"/>
        <v/>
      </c>
      <c r="M868" s="249" t="str">
        <f t="shared" si="378"/>
        <v/>
      </c>
      <c r="N868" s="250" t="str">
        <f t="shared" ca="1" si="379"/>
        <v/>
      </c>
      <c r="O868" s="249" t="str">
        <f t="shared" si="380"/>
        <v/>
      </c>
      <c r="P868" s="250" t="str">
        <f t="shared" ca="1" si="381"/>
        <v/>
      </c>
      <c r="Q868" s="249" t="str">
        <f t="shared" si="382"/>
        <v/>
      </c>
      <c r="R868" s="250" t="str">
        <f t="shared" ca="1" si="383"/>
        <v/>
      </c>
      <c r="S868" s="249" t="str">
        <f t="shared" si="384"/>
        <v/>
      </c>
      <c r="T868" s="250" t="str">
        <f t="shared" ca="1" si="385"/>
        <v/>
      </c>
      <c r="U868" s="249" t="str">
        <f t="shared" si="386"/>
        <v/>
      </c>
      <c r="V868" s="250" t="str">
        <f t="shared" ca="1" si="387"/>
        <v/>
      </c>
      <c r="W868" s="249" t="str">
        <f t="shared" si="388"/>
        <v/>
      </c>
      <c r="X868" s="250"/>
      <c r="Y868" s="249"/>
      <c r="Z868" s="250"/>
      <c r="AA868" s="249"/>
      <c r="AB868" s="250"/>
      <c r="AC868" s="249"/>
      <c r="AD868" s="250"/>
      <c r="AE868" s="249"/>
      <c r="AF868" s="250"/>
      <c r="AG868" s="249"/>
      <c r="AH868" s="250"/>
      <c r="AI868" s="249"/>
      <c r="AJ868" s="250"/>
      <c r="AK868" s="249"/>
      <c r="AL868" s="250"/>
      <c r="AM868" s="249"/>
      <c r="AN868" s="250"/>
      <c r="AO868" s="249"/>
      <c r="AP868" s="250"/>
      <c r="AQ868" s="249"/>
      <c r="AR868" s="250"/>
      <c r="AS868" s="249"/>
      <c r="AT868" s="250"/>
      <c r="AU868" s="249"/>
      <c r="AV868" s="250"/>
      <c r="AW868" s="249"/>
      <c r="AX868" s="250"/>
      <c r="AY868" s="249"/>
      <c r="AZ868" s="250"/>
      <c r="BA868" s="249"/>
      <c r="BB868" s="250"/>
      <c r="BC868" s="249"/>
      <c r="BD868" s="250"/>
      <c r="BE868" s="249"/>
      <c r="BF868" s="250"/>
      <c r="BG868" s="249"/>
      <c r="BH868" s="250"/>
      <c r="BI868" s="249"/>
      <c r="BJ868" s="250"/>
      <c r="BK868" s="249"/>
    </row>
    <row r="869" spans="1:63" s="301" customFormat="1" ht="21" hidden="1" customHeight="1" x14ac:dyDescent="0.2">
      <c r="A869" s="245" t="e">
        <f t="shared" si="392"/>
        <v>#VALUE!</v>
      </c>
      <c r="B869" s="246"/>
      <c r="C869" s="247" t="str">
        <f t="shared" si="371"/>
        <v/>
      </c>
      <c r="D869" s="250" t="str">
        <f t="shared" ca="1" si="372"/>
        <v/>
      </c>
      <c r="E869" s="249" t="str">
        <f t="shared" si="389"/>
        <v/>
      </c>
      <c r="F869" s="250" t="str">
        <f t="shared" si="373"/>
        <v/>
      </c>
      <c r="G869" s="249" t="str">
        <f t="shared" si="390"/>
        <v/>
      </c>
      <c r="H869" s="250" t="str">
        <f t="shared" si="374"/>
        <v/>
      </c>
      <c r="I869" s="249" t="str">
        <f t="shared" si="391"/>
        <v/>
      </c>
      <c r="J869" s="250" t="str">
        <f t="shared" ca="1" si="375"/>
        <v/>
      </c>
      <c r="K869" s="249" t="str">
        <f t="shared" si="376"/>
        <v/>
      </c>
      <c r="L869" s="250" t="str">
        <f t="shared" ca="1" si="377"/>
        <v/>
      </c>
      <c r="M869" s="249" t="str">
        <f t="shared" si="378"/>
        <v/>
      </c>
      <c r="N869" s="250" t="str">
        <f t="shared" ca="1" si="379"/>
        <v/>
      </c>
      <c r="O869" s="249" t="str">
        <f t="shared" si="380"/>
        <v/>
      </c>
      <c r="P869" s="250" t="str">
        <f t="shared" ca="1" si="381"/>
        <v/>
      </c>
      <c r="Q869" s="249" t="str">
        <f t="shared" si="382"/>
        <v/>
      </c>
      <c r="R869" s="250" t="str">
        <f t="shared" ca="1" si="383"/>
        <v/>
      </c>
      <c r="S869" s="249" t="str">
        <f t="shared" si="384"/>
        <v/>
      </c>
      <c r="T869" s="250" t="str">
        <f t="shared" ca="1" si="385"/>
        <v/>
      </c>
      <c r="U869" s="249" t="str">
        <f t="shared" si="386"/>
        <v/>
      </c>
      <c r="V869" s="250" t="str">
        <f t="shared" ca="1" si="387"/>
        <v/>
      </c>
      <c r="W869" s="249" t="str">
        <f t="shared" si="388"/>
        <v/>
      </c>
      <c r="X869" s="250"/>
      <c r="Y869" s="249"/>
      <c r="Z869" s="250"/>
      <c r="AA869" s="249"/>
      <c r="AB869" s="250"/>
      <c r="AC869" s="249"/>
      <c r="AD869" s="250"/>
      <c r="AE869" s="249"/>
      <c r="AF869" s="250"/>
      <c r="AG869" s="249"/>
      <c r="AH869" s="250"/>
      <c r="AI869" s="249"/>
      <c r="AJ869" s="250"/>
      <c r="AK869" s="249"/>
      <c r="AL869" s="250"/>
      <c r="AM869" s="249"/>
      <c r="AN869" s="250"/>
      <c r="AO869" s="249"/>
      <c r="AP869" s="250"/>
      <c r="AQ869" s="249"/>
      <c r="AR869" s="250"/>
      <c r="AS869" s="249"/>
      <c r="AT869" s="250"/>
      <c r="AU869" s="249"/>
      <c r="AV869" s="250"/>
      <c r="AW869" s="249"/>
      <c r="AX869" s="250"/>
      <c r="AY869" s="249"/>
      <c r="AZ869" s="250"/>
      <c r="BA869" s="249"/>
      <c r="BB869" s="250"/>
      <c r="BC869" s="249"/>
      <c r="BD869" s="250"/>
      <c r="BE869" s="249"/>
      <c r="BF869" s="250"/>
      <c r="BG869" s="249"/>
      <c r="BH869" s="250"/>
      <c r="BI869" s="249"/>
      <c r="BJ869" s="250"/>
      <c r="BK869" s="249"/>
    </row>
    <row r="870" spans="1:63" s="301" customFormat="1" ht="21" hidden="1" customHeight="1" x14ac:dyDescent="0.2">
      <c r="A870" s="245" t="e">
        <f t="shared" si="392"/>
        <v>#VALUE!</v>
      </c>
      <c r="B870" s="246"/>
      <c r="C870" s="247" t="str">
        <f t="shared" si="371"/>
        <v/>
      </c>
      <c r="D870" s="250" t="str">
        <f t="shared" ca="1" si="372"/>
        <v/>
      </c>
      <c r="E870" s="249" t="str">
        <f t="shared" si="389"/>
        <v/>
      </c>
      <c r="F870" s="250" t="str">
        <f t="shared" si="373"/>
        <v/>
      </c>
      <c r="G870" s="249" t="str">
        <f t="shared" si="390"/>
        <v/>
      </c>
      <c r="H870" s="250" t="str">
        <f t="shared" si="374"/>
        <v/>
      </c>
      <c r="I870" s="249" t="str">
        <f t="shared" si="391"/>
        <v/>
      </c>
      <c r="J870" s="250" t="str">
        <f t="shared" ca="1" si="375"/>
        <v/>
      </c>
      <c r="K870" s="249" t="str">
        <f t="shared" si="376"/>
        <v/>
      </c>
      <c r="L870" s="250" t="str">
        <f t="shared" ca="1" si="377"/>
        <v/>
      </c>
      <c r="M870" s="249" t="str">
        <f t="shared" si="378"/>
        <v/>
      </c>
      <c r="N870" s="250" t="str">
        <f t="shared" ca="1" si="379"/>
        <v/>
      </c>
      <c r="O870" s="249" t="str">
        <f t="shared" si="380"/>
        <v/>
      </c>
      <c r="P870" s="250" t="str">
        <f t="shared" ca="1" si="381"/>
        <v/>
      </c>
      <c r="Q870" s="249" t="str">
        <f t="shared" si="382"/>
        <v/>
      </c>
      <c r="R870" s="250" t="str">
        <f t="shared" ca="1" si="383"/>
        <v/>
      </c>
      <c r="S870" s="249" t="str">
        <f t="shared" si="384"/>
        <v/>
      </c>
      <c r="T870" s="250" t="str">
        <f t="shared" ca="1" si="385"/>
        <v/>
      </c>
      <c r="U870" s="249" t="str">
        <f t="shared" si="386"/>
        <v/>
      </c>
      <c r="V870" s="250" t="str">
        <f t="shared" ca="1" si="387"/>
        <v/>
      </c>
      <c r="W870" s="249" t="str">
        <f t="shared" si="388"/>
        <v/>
      </c>
      <c r="X870" s="250"/>
      <c r="Y870" s="249"/>
      <c r="Z870" s="250"/>
      <c r="AA870" s="249"/>
      <c r="AB870" s="250"/>
      <c r="AC870" s="249"/>
      <c r="AD870" s="250"/>
      <c r="AE870" s="249"/>
      <c r="AF870" s="250"/>
      <c r="AG870" s="249"/>
      <c r="AH870" s="250"/>
      <c r="AI870" s="249"/>
      <c r="AJ870" s="250"/>
      <c r="AK870" s="249"/>
      <c r="AL870" s="250"/>
      <c r="AM870" s="249"/>
      <c r="AN870" s="250"/>
      <c r="AO870" s="249"/>
      <c r="AP870" s="250"/>
      <c r="AQ870" s="249"/>
      <c r="AR870" s="250"/>
      <c r="AS870" s="249"/>
      <c r="AT870" s="250"/>
      <c r="AU870" s="249"/>
      <c r="AV870" s="250"/>
      <c r="AW870" s="249"/>
      <c r="AX870" s="250"/>
      <c r="AY870" s="249"/>
      <c r="AZ870" s="250"/>
      <c r="BA870" s="249"/>
      <c r="BB870" s="250"/>
      <c r="BC870" s="249"/>
      <c r="BD870" s="250"/>
      <c r="BE870" s="249"/>
      <c r="BF870" s="250"/>
      <c r="BG870" s="249"/>
      <c r="BH870" s="250"/>
      <c r="BI870" s="249"/>
      <c r="BJ870" s="250"/>
      <c r="BK870" s="249"/>
    </row>
    <row r="871" spans="1:63" s="301" customFormat="1" ht="21" hidden="1" customHeight="1" x14ac:dyDescent="0.2">
      <c r="A871" s="245" t="e">
        <f t="shared" si="392"/>
        <v>#VALUE!</v>
      </c>
      <c r="B871" s="246"/>
      <c r="C871" s="247" t="str">
        <f t="shared" si="371"/>
        <v/>
      </c>
      <c r="D871" s="250" t="str">
        <f t="shared" ca="1" si="372"/>
        <v/>
      </c>
      <c r="E871" s="249" t="str">
        <f t="shared" si="389"/>
        <v/>
      </c>
      <c r="F871" s="250" t="str">
        <f t="shared" si="373"/>
        <v/>
      </c>
      <c r="G871" s="249" t="str">
        <f t="shared" si="390"/>
        <v/>
      </c>
      <c r="H871" s="250" t="str">
        <f t="shared" si="374"/>
        <v/>
      </c>
      <c r="I871" s="249" t="str">
        <f t="shared" si="391"/>
        <v/>
      </c>
      <c r="J871" s="250" t="str">
        <f t="shared" ca="1" si="375"/>
        <v/>
      </c>
      <c r="K871" s="249" t="str">
        <f t="shared" si="376"/>
        <v/>
      </c>
      <c r="L871" s="250" t="str">
        <f t="shared" ca="1" si="377"/>
        <v/>
      </c>
      <c r="M871" s="249" t="str">
        <f t="shared" si="378"/>
        <v/>
      </c>
      <c r="N871" s="250" t="str">
        <f t="shared" ca="1" si="379"/>
        <v/>
      </c>
      <c r="O871" s="249" t="str">
        <f t="shared" si="380"/>
        <v/>
      </c>
      <c r="P871" s="250" t="str">
        <f t="shared" ca="1" si="381"/>
        <v/>
      </c>
      <c r="Q871" s="249" t="str">
        <f t="shared" si="382"/>
        <v/>
      </c>
      <c r="R871" s="250" t="str">
        <f t="shared" ca="1" si="383"/>
        <v/>
      </c>
      <c r="S871" s="249" t="str">
        <f t="shared" si="384"/>
        <v/>
      </c>
      <c r="T871" s="250" t="str">
        <f t="shared" ca="1" si="385"/>
        <v/>
      </c>
      <c r="U871" s="249" t="str">
        <f t="shared" si="386"/>
        <v/>
      </c>
      <c r="V871" s="250" t="str">
        <f t="shared" ca="1" si="387"/>
        <v/>
      </c>
      <c r="W871" s="249" t="str">
        <f t="shared" si="388"/>
        <v/>
      </c>
      <c r="X871" s="250"/>
      <c r="Y871" s="249"/>
      <c r="Z871" s="250"/>
      <c r="AA871" s="249"/>
      <c r="AB871" s="250"/>
      <c r="AC871" s="249"/>
      <c r="AD871" s="250"/>
      <c r="AE871" s="249"/>
      <c r="AF871" s="250"/>
      <c r="AG871" s="249"/>
      <c r="AH871" s="250"/>
      <c r="AI871" s="249"/>
      <c r="AJ871" s="250"/>
      <c r="AK871" s="249"/>
      <c r="AL871" s="250"/>
      <c r="AM871" s="249"/>
      <c r="AN871" s="250"/>
      <c r="AO871" s="249"/>
      <c r="AP871" s="250"/>
      <c r="AQ871" s="249"/>
      <c r="AR871" s="250"/>
      <c r="AS871" s="249"/>
      <c r="AT871" s="250"/>
      <c r="AU871" s="249"/>
      <c r="AV871" s="250"/>
      <c r="AW871" s="249"/>
      <c r="AX871" s="250"/>
      <c r="AY871" s="249"/>
      <c r="AZ871" s="250"/>
      <c r="BA871" s="249"/>
      <c r="BB871" s="250"/>
      <c r="BC871" s="249"/>
      <c r="BD871" s="250"/>
      <c r="BE871" s="249"/>
      <c r="BF871" s="250"/>
      <c r="BG871" s="249"/>
      <c r="BH871" s="250"/>
      <c r="BI871" s="249"/>
      <c r="BJ871" s="250"/>
      <c r="BK871" s="249"/>
    </row>
    <row r="872" spans="1:63" s="301" customFormat="1" ht="21" hidden="1" customHeight="1" x14ac:dyDescent="0.2">
      <c r="A872" s="245" t="e">
        <f t="shared" si="392"/>
        <v>#VALUE!</v>
      </c>
      <c r="B872" s="246"/>
      <c r="C872" s="247" t="str">
        <f t="shared" si="371"/>
        <v/>
      </c>
      <c r="D872" s="250" t="str">
        <f t="shared" ca="1" si="372"/>
        <v/>
      </c>
      <c r="E872" s="249" t="str">
        <f t="shared" si="389"/>
        <v/>
      </c>
      <c r="F872" s="250" t="str">
        <f t="shared" si="373"/>
        <v/>
      </c>
      <c r="G872" s="249" t="str">
        <f t="shared" si="390"/>
        <v/>
      </c>
      <c r="H872" s="250" t="str">
        <f t="shared" si="374"/>
        <v/>
      </c>
      <c r="I872" s="249" t="str">
        <f t="shared" si="391"/>
        <v/>
      </c>
      <c r="J872" s="250" t="str">
        <f t="shared" ca="1" si="375"/>
        <v/>
      </c>
      <c r="K872" s="249" t="str">
        <f t="shared" si="376"/>
        <v/>
      </c>
      <c r="L872" s="250" t="str">
        <f t="shared" ca="1" si="377"/>
        <v/>
      </c>
      <c r="M872" s="249" t="str">
        <f t="shared" si="378"/>
        <v/>
      </c>
      <c r="N872" s="250" t="str">
        <f t="shared" ca="1" si="379"/>
        <v/>
      </c>
      <c r="O872" s="249" t="str">
        <f t="shared" si="380"/>
        <v/>
      </c>
      <c r="P872" s="250" t="str">
        <f t="shared" ca="1" si="381"/>
        <v/>
      </c>
      <c r="Q872" s="249" t="str">
        <f t="shared" si="382"/>
        <v/>
      </c>
      <c r="R872" s="250" t="str">
        <f t="shared" ca="1" si="383"/>
        <v/>
      </c>
      <c r="S872" s="249" t="str">
        <f t="shared" si="384"/>
        <v/>
      </c>
      <c r="T872" s="250" t="str">
        <f t="shared" ca="1" si="385"/>
        <v/>
      </c>
      <c r="U872" s="249" t="str">
        <f t="shared" si="386"/>
        <v/>
      </c>
      <c r="V872" s="250" t="str">
        <f t="shared" ca="1" si="387"/>
        <v/>
      </c>
      <c r="W872" s="249" t="str">
        <f t="shared" si="388"/>
        <v/>
      </c>
      <c r="X872" s="250"/>
      <c r="Y872" s="249"/>
      <c r="Z872" s="250"/>
      <c r="AA872" s="249"/>
      <c r="AB872" s="250"/>
      <c r="AC872" s="249"/>
      <c r="AD872" s="250"/>
      <c r="AE872" s="249"/>
      <c r="AF872" s="250"/>
      <c r="AG872" s="249"/>
      <c r="AH872" s="250"/>
      <c r="AI872" s="249"/>
      <c r="AJ872" s="250"/>
      <c r="AK872" s="249"/>
      <c r="AL872" s="250"/>
      <c r="AM872" s="249"/>
      <c r="AN872" s="250"/>
      <c r="AO872" s="249"/>
      <c r="AP872" s="250"/>
      <c r="AQ872" s="249"/>
      <c r="AR872" s="250"/>
      <c r="AS872" s="249"/>
      <c r="AT872" s="250"/>
      <c r="AU872" s="249"/>
      <c r="AV872" s="250"/>
      <c r="AW872" s="249"/>
      <c r="AX872" s="250"/>
      <c r="AY872" s="249"/>
      <c r="AZ872" s="250"/>
      <c r="BA872" s="249"/>
      <c r="BB872" s="250"/>
      <c r="BC872" s="249"/>
      <c r="BD872" s="250"/>
      <c r="BE872" s="249"/>
      <c r="BF872" s="250"/>
      <c r="BG872" s="249"/>
      <c r="BH872" s="250"/>
      <c r="BI872" s="249"/>
      <c r="BJ872" s="250"/>
      <c r="BK872" s="249"/>
    </row>
    <row r="873" spans="1:63" s="301" customFormat="1" ht="21" hidden="1" customHeight="1" x14ac:dyDescent="0.2">
      <c r="A873" s="245" t="e">
        <f t="shared" si="392"/>
        <v>#VALUE!</v>
      </c>
      <c r="B873" s="246"/>
      <c r="C873" s="247" t="str">
        <f t="shared" si="371"/>
        <v/>
      </c>
      <c r="D873" s="250" t="str">
        <f t="shared" ca="1" si="372"/>
        <v/>
      </c>
      <c r="E873" s="249" t="str">
        <f t="shared" si="389"/>
        <v/>
      </c>
      <c r="F873" s="250" t="str">
        <f t="shared" si="373"/>
        <v/>
      </c>
      <c r="G873" s="249" t="str">
        <f t="shared" si="390"/>
        <v/>
      </c>
      <c r="H873" s="250" t="str">
        <f t="shared" si="374"/>
        <v/>
      </c>
      <c r="I873" s="249" t="str">
        <f t="shared" si="391"/>
        <v/>
      </c>
      <c r="J873" s="250" t="str">
        <f t="shared" ca="1" si="375"/>
        <v/>
      </c>
      <c r="K873" s="249" t="str">
        <f t="shared" si="376"/>
        <v/>
      </c>
      <c r="L873" s="250" t="str">
        <f t="shared" ca="1" si="377"/>
        <v/>
      </c>
      <c r="M873" s="249" t="str">
        <f t="shared" si="378"/>
        <v/>
      </c>
      <c r="N873" s="250" t="str">
        <f t="shared" ca="1" si="379"/>
        <v/>
      </c>
      <c r="O873" s="249" t="str">
        <f t="shared" si="380"/>
        <v/>
      </c>
      <c r="P873" s="250" t="str">
        <f t="shared" ca="1" si="381"/>
        <v/>
      </c>
      <c r="Q873" s="249" t="str">
        <f t="shared" si="382"/>
        <v/>
      </c>
      <c r="R873" s="250" t="str">
        <f t="shared" ca="1" si="383"/>
        <v/>
      </c>
      <c r="S873" s="249" t="str">
        <f t="shared" si="384"/>
        <v/>
      </c>
      <c r="T873" s="250" t="str">
        <f t="shared" ca="1" si="385"/>
        <v/>
      </c>
      <c r="U873" s="249" t="str">
        <f t="shared" si="386"/>
        <v/>
      </c>
      <c r="V873" s="250" t="str">
        <f t="shared" ca="1" si="387"/>
        <v/>
      </c>
      <c r="W873" s="249" t="str">
        <f t="shared" si="388"/>
        <v/>
      </c>
      <c r="X873" s="250"/>
      <c r="Y873" s="249"/>
      <c r="Z873" s="250"/>
      <c r="AA873" s="249"/>
      <c r="AB873" s="250"/>
      <c r="AC873" s="249"/>
      <c r="AD873" s="250"/>
      <c r="AE873" s="249"/>
      <c r="AF873" s="250"/>
      <c r="AG873" s="249"/>
      <c r="AH873" s="250"/>
      <c r="AI873" s="249"/>
      <c r="AJ873" s="250"/>
      <c r="AK873" s="249"/>
      <c r="AL873" s="250"/>
      <c r="AM873" s="249"/>
      <c r="AN873" s="250"/>
      <c r="AO873" s="249"/>
      <c r="AP873" s="250"/>
      <c r="AQ873" s="249"/>
      <c r="AR873" s="250"/>
      <c r="AS873" s="249"/>
      <c r="AT873" s="250"/>
      <c r="AU873" s="249"/>
      <c r="AV873" s="250"/>
      <c r="AW873" s="249"/>
      <c r="AX873" s="250"/>
      <c r="AY873" s="249"/>
      <c r="AZ873" s="250"/>
      <c r="BA873" s="249"/>
      <c r="BB873" s="250"/>
      <c r="BC873" s="249"/>
      <c r="BD873" s="250"/>
      <c r="BE873" s="249"/>
      <c r="BF873" s="250"/>
      <c r="BG873" s="249"/>
      <c r="BH873" s="250"/>
      <c r="BI873" s="249"/>
      <c r="BJ873" s="250"/>
      <c r="BK873" s="249"/>
    </row>
    <row r="874" spans="1:63" s="301" customFormat="1" ht="21" hidden="1" customHeight="1" x14ac:dyDescent="0.2">
      <c r="A874" s="245" t="e">
        <f t="shared" si="392"/>
        <v>#VALUE!</v>
      </c>
      <c r="B874" s="246"/>
      <c r="C874" s="247" t="str">
        <f t="shared" si="371"/>
        <v/>
      </c>
      <c r="D874" s="250" t="str">
        <f t="shared" ca="1" si="372"/>
        <v/>
      </c>
      <c r="E874" s="249" t="str">
        <f t="shared" si="389"/>
        <v/>
      </c>
      <c r="F874" s="250" t="str">
        <f t="shared" si="373"/>
        <v/>
      </c>
      <c r="G874" s="249" t="str">
        <f t="shared" si="390"/>
        <v/>
      </c>
      <c r="H874" s="250" t="str">
        <f t="shared" si="374"/>
        <v/>
      </c>
      <c r="I874" s="249" t="str">
        <f t="shared" si="391"/>
        <v/>
      </c>
      <c r="J874" s="250" t="str">
        <f t="shared" ca="1" si="375"/>
        <v/>
      </c>
      <c r="K874" s="249" t="str">
        <f t="shared" si="376"/>
        <v/>
      </c>
      <c r="L874" s="250" t="str">
        <f t="shared" ca="1" si="377"/>
        <v/>
      </c>
      <c r="M874" s="249" t="str">
        <f t="shared" si="378"/>
        <v/>
      </c>
      <c r="N874" s="250" t="str">
        <f t="shared" ca="1" si="379"/>
        <v/>
      </c>
      <c r="O874" s="249" t="str">
        <f t="shared" si="380"/>
        <v/>
      </c>
      <c r="P874" s="250" t="str">
        <f t="shared" ca="1" si="381"/>
        <v/>
      </c>
      <c r="Q874" s="249" t="str">
        <f t="shared" si="382"/>
        <v/>
      </c>
      <c r="R874" s="250" t="str">
        <f t="shared" ca="1" si="383"/>
        <v/>
      </c>
      <c r="S874" s="249" t="str">
        <f t="shared" si="384"/>
        <v/>
      </c>
      <c r="T874" s="250" t="str">
        <f t="shared" ca="1" si="385"/>
        <v/>
      </c>
      <c r="U874" s="249" t="str">
        <f t="shared" si="386"/>
        <v/>
      </c>
      <c r="V874" s="250" t="str">
        <f t="shared" ca="1" si="387"/>
        <v/>
      </c>
      <c r="W874" s="249" t="str">
        <f t="shared" si="388"/>
        <v/>
      </c>
      <c r="X874" s="250"/>
      <c r="Y874" s="249"/>
      <c r="Z874" s="250"/>
      <c r="AA874" s="249"/>
      <c r="AB874" s="250"/>
      <c r="AC874" s="249"/>
      <c r="AD874" s="250"/>
      <c r="AE874" s="249"/>
      <c r="AF874" s="250"/>
      <c r="AG874" s="249"/>
      <c r="AH874" s="250"/>
      <c r="AI874" s="249"/>
      <c r="AJ874" s="250"/>
      <c r="AK874" s="249"/>
      <c r="AL874" s="250"/>
      <c r="AM874" s="249"/>
      <c r="AN874" s="250"/>
      <c r="AO874" s="249"/>
      <c r="AP874" s="250"/>
      <c r="AQ874" s="249"/>
      <c r="AR874" s="250"/>
      <c r="AS874" s="249"/>
      <c r="AT874" s="250"/>
      <c r="AU874" s="249"/>
      <c r="AV874" s="250"/>
      <c r="AW874" s="249"/>
      <c r="AX874" s="250"/>
      <c r="AY874" s="249"/>
      <c r="AZ874" s="250"/>
      <c r="BA874" s="249"/>
      <c r="BB874" s="250"/>
      <c r="BC874" s="249"/>
      <c r="BD874" s="250"/>
      <c r="BE874" s="249"/>
      <c r="BF874" s="250"/>
      <c r="BG874" s="249"/>
      <c r="BH874" s="250"/>
      <c r="BI874" s="249"/>
      <c r="BJ874" s="250"/>
      <c r="BK874" s="249"/>
    </row>
    <row r="875" spans="1:63" s="301" customFormat="1" ht="21" hidden="1" customHeight="1" x14ac:dyDescent="0.2">
      <c r="A875" s="245" t="e">
        <f t="shared" si="392"/>
        <v>#VALUE!</v>
      </c>
      <c r="B875" s="246"/>
      <c r="C875" s="247" t="str">
        <f t="shared" si="371"/>
        <v/>
      </c>
      <c r="D875" s="250" t="str">
        <f t="shared" ca="1" si="372"/>
        <v/>
      </c>
      <c r="E875" s="249" t="str">
        <f t="shared" si="389"/>
        <v/>
      </c>
      <c r="F875" s="250" t="str">
        <f t="shared" si="373"/>
        <v/>
      </c>
      <c r="G875" s="249" t="str">
        <f t="shared" si="390"/>
        <v/>
      </c>
      <c r="H875" s="250" t="str">
        <f t="shared" si="374"/>
        <v/>
      </c>
      <c r="I875" s="249" t="str">
        <f t="shared" si="391"/>
        <v/>
      </c>
      <c r="J875" s="250" t="str">
        <f t="shared" ca="1" si="375"/>
        <v/>
      </c>
      <c r="K875" s="249" t="str">
        <f t="shared" si="376"/>
        <v/>
      </c>
      <c r="L875" s="250" t="str">
        <f t="shared" ca="1" si="377"/>
        <v/>
      </c>
      <c r="M875" s="249" t="str">
        <f t="shared" si="378"/>
        <v/>
      </c>
      <c r="N875" s="250" t="str">
        <f t="shared" ca="1" si="379"/>
        <v/>
      </c>
      <c r="O875" s="249" t="str">
        <f t="shared" si="380"/>
        <v/>
      </c>
      <c r="P875" s="250" t="str">
        <f t="shared" ca="1" si="381"/>
        <v/>
      </c>
      <c r="Q875" s="249" t="str">
        <f t="shared" si="382"/>
        <v/>
      </c>
      <c r="R875" s="250" t="str">
        <f t="shared" ca="1" si="383"/>
        <v/>
      </c>
      <c r="S875" s="249" t="str">
        <f t="shared" si="384"/>
        <v/>
      </c>
      <c r="T875" s="250" t="str">
        <f t="shared" ca="1" si="385"/>
        <v/>
      </c>
      <c r="U875" s="249" t="str">
        <f t="shared" si="386"/>
        <v/>
      </c>
      <c r="V875" s="250" t="str">
        <f t="shared" ca="1" si="387"/>
        <v/>
      </c>
      <c r="W875" s="249" t="str">
        <f t="shared" si="388"/>
        <v/>
      </c>
      <c r="X875" s="250"/>
      <c r="Y875" s="249"/>
      <c r="Z875" s="250"/>
      <c r="AA875" s="249"/>
      <c r="AB875" s="250"/>
      <c r="AC875" s="249"/>
      <c r="AD875" s="250"/>
      <c r="AE875" s="249"/>
      <c r="AF875" s="250"/>
      <c r="AG875" s="249"/>
      <c r="AH875" s="250"/>
      <c r="AI875" s="249"/>
      <c r="AJ875" s="250"/>
      <c r="AK875" s="249"/>
      <c r="AL875" s="250"/>
      <c r="AM875" s="249"/>
      <c r="AN875" s="250"/>
      <c r="AO875" s="249"/>
      <c r="AP875" s="250"/>
      <c r="AQ875" s="249"/>
      <c r="AR875" s="250"/>
      <c r="AS875" s="249"/>
      <c r="AT875" s="250"/>
      <c r="AU875" s="249"/>
      <c r="AV875" s="250"/>
      <c r="AW875" s="249"/>
      <c r="AX875" s="250"/>
      <c r="AY875" s="249"/>
      <c r="AZ875" s="250"/>
      <c r="BA875" s="249"/>
      <c r="BB875" s="250"/>
      <c r="BC875" s="249"/>
      <c r="BD875" s="250"/>
      <c r="BE875" s="249"/>
      <c r="BF875" s="250"/>
      <c r="BG875" s="249"/>
      <c r="BH875" s="250"/>
      <c r="BI875" s="249"/>
      <c r="BJ875" s="250"/>
      <c r="BK875" s="249"/>
    </row>
    <row r="876" spans="1:63" s="301" customFormat="1" ht="21" hidden="1" customHeight="1" x14ac:dyDescent="0.2">
      <c r="A876" s="245" t="e">
        <f t="shared" si="392"/>
        <v>#VALUE!</v>
      </c>
      <c r="B876" s="246"/>
      <c r="C876" s="247" t="str">
        <f t="shared" si="371"/>
        <v/>
      </c>
      <c r="D876" s="250" t="str">
        <f t="shared" ca="1" si="372"/>
        <v/>
      </c>
      <c r="E876" s="249" t="str">
        <f t="shared" si="389"/>
        <v/>
      </c>
      <c r="F876" s="250" t="str">
        <f t="shared" si="373"/>
        <v/>
      </c>
      <c r="G876" s="249" t="str">
        <f t="shared" si="390"/>
        <v/>
      </c>
      <c r="H876" s="250" t="str">
        <f t="shared" si="374"/>
        <v/>
      </c>
      <c r="I876" s="249" t="str">
        <f t="shared" si="391"/>
        <v/>
      </c>
      <c r="J876" s="250" t="str">
        <f t="shared" ca="1" si="375"/>
        <v/>
      </c>
      <c r="K876" s="249" t="str">
        <f t="shared" si="376"/>
        <v/>
      </c>
      <c r="L876" s="250" t="str">
        <f t="shared" ca="1" si="377"/>
        <v/>
      </c>
      <c r="M876" s="249" t="str">
        <f t="shared" si="378"/>
        <v/>
      </c>
      <c r="N876" s="250" t="str">
        <f t="shared" ca="1" si="379"/>
        <v/>
      </c>
      <c r="O876" s="249" t="str">
        <f t="shared" si="380"/>
        <v/>
      </c>
      <c r="P876" s="250" t="str">
        <f t="shared" ca="1" si="381"/>
        <v/>
      </c>
      <c r="Q876" s="249" t="str">
        <f t="shared" si="382"/>
        <v/>
      </c>
      <c r="R876" s="250" t="str">
        <f t="shared" ca="1" si="383"/>
        <v/>
      </c>
      <c r="S876" s="249" t="str">
        <f t="shared" si="384"/>
        <v/>
      </c>
      <c r="T876" s="250" t="str">
        <f t="shared" ca="1" si="385"/>
        <v/>
      </c>
      <c r="U876" s="249" t="str">
        <f t="shared" si="386"/>
        <v/>
      </c>
      <c r="V876" s="250" t="str">
        <f t="shared" ca="1" si="387"/>
        <v/>
      </c>
      <c r="W876" s="249" t="str">
        <f t="shared" si="388"/>
        <v/>
      </c>
      <c r="X876" s="250"/>
      <c r="Y876" s="249"/>
      <c r="Z876" s="250"/>
      <c r="AA876" s="249"/>
      <c r="AB876" s="250"/>
      <c r="AC876" s="249"/>
      <c r="AD876" s="250"/>
      <c r="AE876" s="249"/>
      <c r="AF876" s="250"/>
      <c r="AG876" s="249"/>
      <c r="AH876" s="250"/>
      <c r="AI876" s="249"/>
      <c r="AJ876" s="250"/>
      <c r="AK876" s="249"/>
      <c r="AL876" s="250"/>
      <c r="AM876" s="249"/>
      <c r="AN876" s="250"/>
      <c r="AO876" s="249"/>
      <c r="AP876" s="250"/>
      <c r="AQ876" s="249"/>
      <c r="AR876" s="250"/>
      <c r="AS876" s="249"/>
      <c r="AT876" s="250"/>
      <c r="AU876" s="249"/>
      <c r="AV876" s="250"/>
      <c r="AW876" s="249"/>
      <c r="AX876" s="250"/>
      <c r="AY876" s="249"/>
      <c r="AZ876" s="250"/>
      <c r="BA876" s="249"/>
      <c r="BB876" s="250"/>
      <c r="BC876" s="249"/>
      <c r="BD876" s="250"/>
      <c r="BE876" s="249"/>
      <c r="BF876" s="250"/>
      <c r="BG876" s="249"/>
      <c r="BH876" s="250"/>
      <c r="BI876" s="249"/>
      <c r="BJ876" s="250"/>
      <c r="BK876" s="249"/>
    </row>
    <row r="877" spans="1:63" s="301" customFormat="1" ht="21" hidden="1" customHeight="1" x14ac:dyDescent="0.2">
      <c r="A877" s="245" t="e">
        <f t="shared" si="392"/>
        <v>#VALUE!</v>
      </c>
      <c r="B877" s="246"/>
      <c r="C877" s="247" t="str">
        <f t="shared" si="371"/>
        <v/>
      </c>
      <c r="D877" s="250" t="str">
        <f t="shared" ca="1" si="372"/>
        <v/>
      </c>
      <c r="E877" s="249" t="str">
        <f t="shared" si="389"/>
        <v/>
      </c>
      <c r="F877" s="250" t="str">
        <f t="shared" si="373"/>
        <v/>
      </c>
      <c r="G877" s="249" t="str">
        <f t="shared" si="390"/>
        <v/>
      </c>
      <c r="H877" s="250" t="str">
        <f t="shared" si="374"/>
        <v/>
      </c>
      <c r="I877" s="249" t="str">
        <f t="shared" si="391"/>
        <v/>
      </c>
      <c r="J877" s="250" t="str">
        <f t="shared" ca="1" si="375"/>
        <v/>
      </c>
      <c r="K877" s="249" t="str">
        <f t="shared" si="376"/>
        <v/>
      </c>
      <c r="L877" s="250" t="str">
        <f t="shared" ca="1" si="377"/>
        <v/>
      </c>
      <c r="M877" s="249" t="str">
        <f t="shared" si="378"/>
        <v/>
      </c>
      <c r="N877" s="250" t="str">
        <f t="shared" ca="1" si="379"/>
        <v/>
      </c>
      <c r="O877" s="249" t="str">
        <f t="shared" si="380"/>
        <v/>
      </c>
      <c r="P877" s="250" t="str">
        <f t="shared" ca="1" si="381"/>
        <v/>
      </c>
      <c r="Q877" s="249" t="str">
        <f t="shared" si="382"/>
        <v/>
      </c>
      <c r="R877" s="250" t="str">
        <f t="shared" ca="1" si="383"/>
        <v/>
      </c>
      <c r="S877" s="249" t="str">
        <f t="shared" si="384"/>
        <v/>
      </c>
      <c r="T877" s="250" t="str">
        <f t="shared" ca="1" si="385"/>
        <v/>
      </c>
      <c r="U877" s="249" t="str">
        <f t="shared" si="386"/>
        <v/>
      </c>
      <c r="V877" s="250" t="str">
        <f t="shared" ca="1" si="387"/>
        <v/>
      </c>
      <c r="W877" s="249" t="str">
        <f t="shared" si="388"/>
        <v/>
      </c>
      <c r="X877" s="250"/>
      <c r="Y877" s="249"/>
      <c r="Z877" s="250"/>
      <c r="AA877" s="249"/>
      <c r="AB877" s="250"/>
      <c r="AC877" s="249"/>
      <c r="AD877" s="250"/>
      <c r="AE877" s="249"/>
      <c r="AF877" s="250"/>
      <c r="AG877" s="249"/>
      <c r="AH877" s="250"/>
      <c r="AI877" s="249"/>
      <c r="AJ877" s="250"/>
      <c r="AK877" s="249"/>
      <c r="AL877" s="250"/>
      <c r="AM877" s="249"/>
      <c r="AN877" s="250"/>
      <c r="AO877" s="249"/>
      <c r="AP877" s="250"/>
      <c r="AQ877" s="249"/>
      <c r="AR877" s="250"/>
      <c r="AS877" s="249"/>
      <c r="AT877" s="250"/>
      <c r="AU877" s="249"/>
      <c r="AV877" s="250"/>
      <c r="AW877" s="249"/>
      <c r="AX877" s="250"/>
      <c r="AY877" s="249"/>
      <c r="AZ877" s="250"/>
      <c r="BA877" s="249"/>
      <c r="BB877" s="250"/>
      <c r="BC877" s="249"/>
      <c r="BD877" s="250"/>
      <c r="BE877" s="249"/>
      <c r="BF877" s="250"/>
      <c r="BG877" s="249"/>
      <c r="BH877" s="250"/>
      <c r="BI877" s="249"/>
      <c r="BJ877" s="250"/>
      <c r="BK877" s="249"/>
    </row>
    <row r="878" spans="1:63" s="301" customFormat="1" ht="21" hidden="1" customHeight="1" x14ac:dyDescent="0.2">
      <c r="A878" s="245" t="e">
        <f t="shared" si="392"/>
        <v>#VALUE!</v>
      </c>
      <c r="B878" s="246"/>
      <c r="C878" s="247" t="str">
        <f t="shared" si="371"/>
        <v/>
      </c>
      <c r="D878" s="250" t="str">
        <f t="shared" ca="1" si="372"/>
        <v/>
      </c>
      <c r="E878" s="249" t="str">
        <f t="shared" si="389"/>
        <v/>
      </c>
      <c r="F878" s="250" t="str">
        <f t="shared" si="373"/>
        <v/>
      </c>
      <c r="G878" s="249" t="str">
        <f t="shared" si="390"/>
        <v/>
      </c>
      <c r="H878" s="250" t="str">
        <f t="shared" si="374"/>
        <v/>
      </c>
      <c r="I878" s="249" t="str">
        <f t="shared" si="391"/>
        <v/>
      </c>
      <c r="J878" s="250" t="str">
        <f t="shared" ca="1" si="375"/>
        <v/>
      </c>
      <c r="K878" s="249" t="str">
        <f t="shared" si="376"/>
        <v/>
      </c>
      <c r="L878" s="250" t="str">
        <f t="shared" ca="1" si="377"/>
        <v/>
      </c>
      <c r="M878" s="249" t="str">
        <f t="shared" si="378"/>
        <v/>
      </c>
      <c r="N878" s="250" t="str">
        <f t="shared" ca="1" si="379"/>
        <v/>
      </c>
      <c r="O878" s="249" t="str">
        <f t="shared" si="380"/>
        <v/>
      </c>
      <c r="P878" s="250" t="str">
        <f t="shared" ca="1" si="381"/>
        <v/>
      </c>
      <c r="Q878" s="249" t="str">
        <f t="shared" si="382"/>
        <v/>
      </c>
      <c r="R878" s="250" t="str">
        <f t="shared" ca="1" si="383"/>
        <v/>
      </c>
      <c r="S878" s="249" t="str">
        <f t="shared" si="384"/>
        <v/>
      </c>
      <c r="T878" s="250" t="str">
        <f t="shared" ca="1" si="385"/>
        <v/>
      </c>
      <c r="U878" s="249" t="str">
        <f t="shared" si="386"/>
        <v/>
      </c>
      <c r="V878" s="250" t="str">
        <f t="shared" ca="1" si="387"/>
        <v/>
      </c>
      <c r="W878" s="249" t="str">
        <f t="shared" si="388"/>
        <v/>
      </c>
      <c r="X878" s="250"/>
      <c r="Y878" s="249"/>
      <c r="Z878" s="250"/>
      <c r="AA878" s="249"/>
      <c r="AB878" s="250"/>
      <c r="AC878" s="249"/>
      <c r="AD878" s="250"/>
      <c r="AE878" s="249"/>
      <c r="AF878" s="250"/>
      <c r="AG878" s="249"/>
      <c r="AH878" s="250"/>
      <c r="AI878" s="249"/>
      <c r="AJ878" s="250"/>
      <c r="AK878" s="249"/>
      <c r="AL878" s="250"/>
      <c r="AM878" s="249"/>
      <c r="AN878" s="250"/>
      <c r="AO878" s="249"/>
      <c r="AP878" s="250"/>
      <c r="AQ878" s="249"/>
      <c r="AR878" s="250"/>
      <c r="AS878" s="249"/>
      <c r="AT878" s="250"/>
      <c r="AU878" s="249"/>
      <c r="AV878" s="250"/>
      <c r="AW878" s="249"/>
      <c r="AX878" s="250"/>
      <c r="AY878" s="249"/>
      <c r="AZ878" s="250"/>
      <c r="BA878" s="249"/>
      <c r="BB878" s="250"/>
      <c r="BC878" s="249"/>
      <c r="BD878" s="250"/>
      <c r="BE878" s="249"/>
      <c r="BF878" s="250"/>
      <c r="BG878" s="249"/>
      <c r="BH878" s="250"/>
      <c r="BI878" s="249"/>
      <c r="BJ878" s="250"/>
      <c r="BK878" s="249"/>
    </row>
    <row r="879" spans="1:63" s="301" customFormat="1" ht="21" hidden="1" customHeight="1" x14ac:dyDescent="0.2">
      <c r="A879" s="245" t="e">
        <f t="shared" si="392"/>
        <v>#VALUE!</v>
      </c>
      <c r="B879" s="246"/>
      <c r="C879" s="247" t="str">
        <f t="shared" si="371"/>
        <v/>
      </c>
      <c r="D879" s="250" t="str">
        <f t="shared" ca="1" si="372"/>
        <v/>
      </c>
      <c r="E879" s="249" t="str">
        <f t="shared" si="389"/>
        <v/>
      </c>
      <c r="F879" s="250" t="str">
        <f t="shared" si="373"/>
        <v/>
      </c>
      <c r="G879" s="249" t="str">
        <f t="shared" si="390"/>
        <v/>
      </c>
      <c r="H879" s="250" t="str">
        <f t="shared" si="374"/>
        <v/>
      </c>
      <c r="I879" s="249" t="str">
        <f t="shared" si="391"/>
        <v/>
      </c>
      <c r="J879" s="250" t="str">
        <f t="shared" ca="1" si="375"/>
        <v/>
      </c>
      <c r="K879" s="249" t="str">
        <f t="shared" si="376"/>
        <v/>
      </c>
      <c r="L879" s="250" t="str">
        <f t="shared" ca="1" si="377"/>
        <v/>
      </c>
      <c r="M879" s="249" t="str">
        <f t="shared" si="378"/>
        <v/>
      </c>
      <c r="N879" s="250" t="str">
        <f t="shared" ca="1" si="379"/>
        <v/>
      </c>
      <c r="O879" s="249" t="str">
        <f t="shared" si="380"/>
        <v/>
      </c>
      <c r="P879" s="250" t="str">
        <f t="shared" ca="1" si="381"/>
        <v/>
      </c>
      <c r="Q879" s="249" t="str">
        <f t="shared" si="382"/>
        <v/>
      </c>
      <c r="R879" s="250" t="str">
        <f t="shared" ca="1" si="383"/>
        <v/>
      </c>
      <c r="S879" s="249" t="str">
        <f t="shared" si="384"/>
        <v/>
      </c>
      <c r="T879" s="250" t="str">
        <f t="shared" ca="1" si="385"/>
        <v/>
      </c>
      <c r="U879" s="249" t="str">
        <f t="shared" si="386"/>
        <v/>
      </c>
      <c r="V879" s="250" t="str">
        <f t="shared" ca="1" si="387"/>
        <v/>
      </c>
      <c r="W879" s="249" t="str">
        <f t="shared" si="388"/>
        <v/>
      </c>
      <c r="X879" s="250"/>
      <c r="Y879" s="249"/>
      <c r="Z879" s="250"/>
      <c r="AA879" s="249"/>
      <c r="AB879" s="250"/>
      <c r="AC879" s="249"/>
      <c r="AD879" s="250"/>
      <c r="AE879" s="249"/>
      <c r="AF879" s="250"/>
      <c r="AG879" s="249"/>
      <c r="AH879" s="250"/>
      <c r="AI879" s="249"/>
      <c r="AJ879" s="250"/>
      <c r="AK879" s="249"/>
      <c r="AL879" s="250"/>
      <c r="AM879" s="249"/>
      <c r="AN879" s="250"/>
      <c r="AO879" s="249"/>
      <c r="AP879" s="250"/>
      <c r="AQ879" s="249"/>
      <c r="AR879" s="250"/>
      <c r="AS879" s="249"/>
      <c r="AT879" s="250"/>
      <c r="AU879" s="249"/>
      <c r="AV879" s="250"/>
      <c r="AW879" s="249"/>
      <c r="AX879" s="250"/>
      <c r="AY879" s="249"/>
      <c r="AZ879" s="250"/>
      <c r="BA879" s="249"/>
      <c r="BB879" s="250"/>
      <c r="BC879" s="249"/>
      <c r="BD879" s="250"/>
      <c r="BE879" s="249"/>
      <c r="BF879" s="250"/>
      <c r="BG879" s="249"/>
      <c r="BH879" s="250"/>
      <c r="BI879" s="249"/>
      <c r="BJ879" s="250"/>
      <c r="BK879" s="249"/>
    </row>
    <row r="880" spans="1:63" s="301" customFormat="1" ht="21" hidden="1" customHeight="1" x14ac:dyDescent="0.2">
      <c r="A880" s="245" t="e">
        <f t="shared" si="392"/>
        <v>#VALUE!</v>
      </c>
      <c r="B880" s="246"/>
      <c r="C880" s="247" t="str">
        <f t="shared" si="371"/>
        <v/>
      </c>
      <c r="D880" s="250" t="str">
        <f t="shared" ca="1" si="372"/>
        <v/>
      </c>
      <c r="E880" s="249" t="str">
        <f t="shared" si="389"/>
        <v/>
      </c>
      <c r="F880" s="250" t="str">
        <f t="shared" si="373"/>
        <v/>
      </c>
      <c r="G880" s="249" t="str">
        <f t="shared" si="390"/>
        <v/>
      </c>
      <c r="H880" s="250" t="str">
        <f t="shared" si="374"/>
        <v/>
      </c>
      <c r="I880" s="249" t="str">
        <f t="shared" si="391"/>
        <v/>
      </c>
      <c r="J880" s="250" t="str">
        <f t="shared" ca="1" si="375"/>
        <v/>
      </c>
      <c r="K880" s="249" t="str">
        <f t="shared" si="376"/>
        <v/>
      </c>
      <c r="L880" s="250" t="str">
        <f t="shared" ca="1" si="377"/>
        <v/>
      </c>
      <c r="M880" s="249" t="str">
        <f t="shared" si="378"/>
        <v/>
      </c>
      <c r="N880" s="250" t="str">
        <f t="shared" ca="1" si="379"/>
        <v/>
      </c>
      <c r="O880" s="249" t="str">
        <f t="shared" si="380"/>
        <v/>
      </c>
      <c r="P880" s="250" t="str">
        <f t="shared" ca="1" si="381"/>
        <v/>
      </c>
      <c r="Q880" s="249" t="str">
        <f t="shared" si="382"/>
        <v/>
      </c>
      <c r="R880" s="250" t="str">
        <f t="shared" ca="1" si="383"/>
        <v/>
      </c>
      <c r="S880" s="249" t="str">
        <f t="shared" si="384"/>
        <v/>
      </c>
      <c r="T880" s="250" t="str">
        <f t="shared" ca="1" si="385"/>
        <v/>
      </c>
      <c r="U880" s="249" t="str">
        <f t="shared" si="386"/>
        <v/>
      </c>
      <c r="V880" s="250" t="str">
        <f t="shared" ca="1" si="387"/>
        <v/>
      </c>
      <c r="W880" s="249" t="str">
        <f t="shared" si="388"/>
        <v/>
      </c>
      <c r="X880" s="250"/>
      <c r="Y880" s="249"/>
      <c r="Z880" s="250"/>
      <c r="AA880" s="249"/>
      <c r="AB880" s="250"/>
      <c r="AC880" s="249"/>
      <c r="AD880" s="250"/>
      <c r="AE880" s="249"/>
      <c r="AF880" s="250"/>
      <c r="AG880" s="249"/>
      <c r="AH880" s="250"/>
      <c r="AI880" s="249"/>
      <c r="AJ880" s="250"/>
      <c r="AK880" s="249"/>
      <c r="AL880" s="250"/>
      <c r="AM880" s="249"/>
      <c r="AN880" s="250"/>
      <c r="AO880" s="249"/>
      <c r="AP880" s="250"/>
      <c r="AQ880" s="249"/>
      <c r="AR880" s="250"/>
      <c r="AS880" s="249"/>
      <c r="AT880" s="250"/>
      <c r="AU880" s="249"/>
      <c r="AV880" s="250"/>
      <c r="AW880" s="249"/>
      <c r="AX880" s="250"/>
      <c r="AY880" s="249"/>
      <c r="AZ880" s="250"/>
      <c r="BA880" s="249"/>
      <c r="BB880" s="250"/>
      <c r="BC880" s="249"/>
      <c r="BD880" s="250"/>
      <c r="BE880" s="249"/>
      <c r="BF880" s="250"/>
      <c r="BG880" s="249"/>
      <c r="BH880" s="250"/>
      <c r="BI880" s="249"/>
      <c r="BJ880" s="250"/>
      <c r="BK880" s="249"/>
    </row>
    <row r="881" spans="1:63" s="301" customFormat="1" ht="21" hidden="1" customHeight="1" x14ac:dyDescent="0.2">
      <c r="A881" s="245" t="e">
        <f t="shared" si="392"/>
        <v>#VALUE!</v>
      </c>
      <c r="B881" s="246"/>
      <c r="C881" s="247" t="str">
        <f t="shared" si="371"/>
        <v/>
      </c>
      <c r="D881" s="250" t="str">
        <f t="shared" ca="1" si="372"/>
        <v/>
      </c>
      <c r="E881" s="249" t="str">
        <f t="shared" si="389"/>
        <v/>
      </c>
      <c r="F881" s="250" t="str">
        <f t="shared" si="373"/>
        <v/>
      </c>
      <c r="G881" s="249" t="str">
        <f t="shared" si="390"/>
        <v/>
      </c>
      <c r="H881" s="250" t="str">
        <f t="shared" si="374"/>
        <v/>
      </c>
      <c r="I881" s="249" t="str">
        <f t="shared" si="391"/>
        <v/>
      </c>
      <c r="J881" s="250" t="str">
        <f t="shared" ca="1" si="375"/>
        <v/>
      </c>
      <c r="K881" s="249" t="str">
        <f t="shared" si="376"/>
        <v/>
      </c>
      <c r="L881" s="250" t="str">
        <f t="shared" ca="1" si="377"/>
        <v/>
      </c>
      <c r="M881" s="249" t="str">
        <f t="shared" si="378"/>
        <v/>
      </c>
      <c r="N881" s="250" t="str">
        <f t="shared" ca="1" si="379"/>
        <v/>
      </c>
      <c r="O881" s="249" t="str">
        <f t="shared" si="380"/>
        <v/>
      </c>
      <c r="P881" s="250" t="str">
        <f t="shared" ca="1" si="381"/>
        <v/>
      </c>
      <c r="Q881" s="249" t="str">
        <f t="shared" si="382"/>
        <v/>
      </c>
      <c r="R881" s="250" t="str">
        <f t="shared" ca="1" si="383"/>
        <v/>
      </c>
      <c r="S881" s="249" t="str">
        <f t="shared" si="384"/>
        <v/>
      </c>
      <c r="T881" s="250" t="str">
        <f t="shared" ca="1" si="385"/>
        <v/>
      </c>
      <c r="U881" s="249" t="str">
        <f t="shared" si="386"/>
        <v/>
      </c>
      <c r="V881" s="250" t="str">
        <f t="shared" ca="1" si="387"/>
        <v/>
      </c>
      <c r="W881" s="249" t="str">
        <f t="shared" si="388"/>
        <v/>
      </c>
      <c r="X881" s="250"/>
      <c r="Y881" s="249"/>
      <c r="Z881" s="250"/>
      <c r="AA881" s="249"/>
      <c r="AB881" s="250"/>
      <c r="AC881" s="249"/>
      <c r="AD881" s="250"/>
      <c r="AE881" s="249"/>
      <c r="AF881" s="250"/>
      <c r="AG881" s="249"/>
      <c r="AH881" s="250"/>
      <c r="AI881" s="249"/>
      <c r="AJ881" s="250"/>
      <c r="AK881" s="249"/>
      <c r="AL881" s="250"/>
      <c r="AM881" s="249"/>
      <c r="AN881" s="250"/>
      <c r="AO881" s="249"/>
      <c r="AP881" s="250"/>
      <c r="AQ881" s="249"/>
      <c r="AR881" s="250"/>
      <c r="AS881" s="249"/>
      <c r="AT881" s="250"/>
      <c r="AU881" s="249"/>
      <c r="AV881" s="250"/>
      <c r="AW881" s="249"/>
      <c r="AX881" s="250"/>
      <c r="AY881" s="249"/>
      <c r="AZ881" s="250"/>
      <c r="BA881" s="249"/>
      <c r="BB881" s="250"/>
      <c r="BC881" s="249"/>
      <c r="BD881" s="250"/>
      <c r="BE881" s="249"/>
      <c r="BF881" s="250"/>
      <c r="BG881" s="249"/>
      <c r="BH881" s="250"/>
      <c r="BI881" s="249"/>
      <c r="BJ881" s="250"/>
      <c r="BK881" s="249"/>
    </row>
    <row r="882" spans="1:63" s="301" customFormat="1" ht="21" hidden="1" customHeight="1" x14ac:dyDescent="0.2">
      <c r="A882" s="245" t="e">
        <f t="shared" si="392"/>
        <v>#VALUE!</v>
      </c>
      <c r="B882" s="246"/>
      <c r="C882" s="247" t="str">
        <f t="shared" si="371"/>
        <v/>
      </c>
      <c r="D882" s="250" t="str">
        <f t="shared" ca="1" si="372"/>
        <v/>
      </c>
      <c r="E882" s="249" t="str">
        <f t="shared" si="389"/>
        <v/>
      </c>
      <c r="F882" s="250" t="str">
        <f t="shared" si="373"/>
        <v/>
      </c>
      <c r="G882" s="249" t="str">
        <f t="shared" si="390"/>
        <v/>
      </c>
      <c r="H882" s="250" t="str">
        <f t="shared" si="374"/>
        <v/>
      </c>
      <c r="I882" s="249" t="str">
        <f t="shared" si="391"/>
        <v/>
      </c>
      <c r="J882" s="250" t="str">
        <f t="shared" ca="1" si="375"/>
        <v/>
      </c>
      <c r="K882" s="249" t="str">
        <f t="shared" si="376"/>
        <v/>
      </c>
      <c r="L882" s="250" t="str">
        <f t="shared" ca="1" si="377"/>
        <v/>
      </c>
      <c r="M882" s="249" t="str">
        <f t="shared" si="378"/>
        <v/>
      </c>
      <c r="N882" s="250" t="str">
        <f t="shared" ca="1" si="379"/>
        <v/>
      </c>
      <c r="O882" s="249" t="str">
        <f t="shared" si="380"/>
        <v/>
      </c>
      <c r="P882" s="250" t="str">
        <f t="shared" ca="1" si="381"/>
        <v/>
      </c>
      <c r="Q882" s="249" t="str">
        <f t="shared" si="382"/>
        <v/>
      </c>
      <c r="R882" s="250" t="str">
        <f t="shared" ca="1" si="383"/>
        <v/>
      </c>
      <c r="S882" s="249" t="str">
        <f t="shared" si="384"/>
        <v/>
      </c>
      <c r="T882" s="250" t="str">
        <f t="shared" ca="1" si="385"/>
        <v/>
      </c>
      <c r="U882" s="249" t="str">
        <f t="shared" si="386"/>
        <v/>
      </c>
      <c r="V882" s="250" t="str">
        <f t="shared" ca="1" si="387"/>
        <v/>
      </c>
      <c r="W882" s="249" t="str">
        <f t="shared" si="388"/>
        <v/>
      </c>
      <c r="X882" s="250"/>
      <c r="Y882" s="249"/>
      <c r="Z882" s="250"/>
      <c r="AA882" s="249"/>
      <c r="AB882" s="250"/>
      <c r="AC882" s="249"/>
      <c r="AD882" s="250"/>
      <c r="AE882" s="249"/>
      <c r="AF882" s="250"/>
      <c r="AG882" s="249"/>
      <c r="AH882" s="250"/>
      <c r="AI882" s="249"/>
      <c r="AJ882" s="250"/>
      <c r="AK882" s="249"/>
      <c r="AL882" s="250"/>
      <c r="AM882" s="249"/>
      <c r="AN882" s="250"/>
      <c r="AO882" s="249"/>
      <c r="AP882" s="250"/>
      <c r="AQ882" s="249"/>
      <c r="AR882" s="250"/>
      <c r="AS882" s="249"/>
      <c r="AT882" s="250"/>
      <c r="AU882" s="249"/>
      <c r="AV882" s="250"/>
      <c r="AW882" s="249"/>
      <c r="AX882" s="250"/>
      <c r="AY882" s="249"/>
      <c r="AZ882" s="250"/>
      <c r="BA882" s="249"/>
      <c r="BB882" s="250"/>
      <c r="BC882" s="249"/>
      <c r="BD882" s="250"/>
      <c r="BE882" s="249"/>
      <c r="BF882" s="250"/>
      <c r="BG882" s="249"/>
      <c r="BH882" s="250"/>
      <c r="BI882" s="249"/>
      <c r="BJ882" s="250"/>
      <c r="BK882" s="249"/>
    </row>
    <row r="883" spans="1:63" s="301" customFormat="1" ht="21" hidden="1" customHeight="1" x14ac:dyDescent="0.2">
      <c r="A883" s="245" t="e">
        <f t="shared" si="392"/>
        <v>#VALUE!</v>
      </c>
      <c r="B883" s="246"/>
      <c r="C883" s="247" t="str">
        <f t="shared" si="371"/>
        <v/>
      </c>
      <c r="D883" s="250" t="str">
        <f t="shared" ca="1" si="372"/>
        <v/>
      </c>
      <c r="E883" s="249" t="str">
        <f t="shared" si="389"/>
        <v/>
      </c>
      <c r="F883" s="250" t="str">
        <f t="shared" si="373"/>
        <v/>
      </c>
      <c r="G883" s="249" t="str">
        <f t="shared" si="390"/>
        <v/>
      </c>
      <c r="H883" s="250" t="str">
        <f t="shared" si="374"/>
        <v/>
      </c>
      <c r="I883" s="249" t="str">
        <f t="shared" si="391"/>
        <v/>
      </c>
      <c r="J883" s="250" t="str">
        <f t="shared" ca="1" si="375"/>
        <v/>
      </c>
      <c r="K883" s="249" t="str">
        <f t="shared" si="376"/>
        <v/>
      </c>
      <c r="L883" s="250" t="str">
        <f t="shared" ca="1" si="377"/>
        <v/>
      </c>
      <c r="M883" s="249" t="str">
        <f t="shared" si="378"/>
        <v/>
      </c>
      <c r="N883" s="250" t="str">
        <f t="shared" ca="1" si="379"/>
        <v/>
      </c>
      <c r="O883" s="249" t="str">
        <f t="shared" si="380"/>
        <v/>
      </c>
      <c r="P883" s="250" t="str">
        <f t="shared" ca="1" si="381"/>
        <v/>
      </c>
      <c r="Q883" s="249" t="str">
        <f t="shared" si="382"/>
        <v/>
      </c>
      <c r="R883" s="250" t="str">
        <f t="shared" ca="1" si="383"/>
        <v/>
      </c>
      <c r="S883" s="249" t="str">
        <f t="shared" si="384"/>
        <v/>
      </c>
      <c r="T883" s="250" t="str">
        <f t="shared" ca="1" si="385"/>
        <v/>
      </c>
      <c r="U883" s="249" t="str">
        <f t="shared" si="386"/>
        <v/>
      </c>
      <c r="V883" s="250" t="str">
        <f t="shared" ca="1" si="387"/>
        <v/>
      </c>
      <c r="W883" s="249" t="str">
        <f t="shared" si="388"/>
        <v/>
      </c>
      <c r="X883" s="250"/>
      <c r="Y883" s="249"/>
      <c r="Z883" s="250"/>
      <c r="AA883" s="249"/>
      <c r="AB883" s="250"/>
      <c r="AC883" s="249"/>
      <c r="AD883" s="250"/>
      <c r="AE883" s="249"/>
      <c r="AF883" s="250"/>
      <c r="AG883" s="249"/>
      <c r="AH883" s="250"/>
      <c r="AI883" s="249"/>
      <c r="AJ883" s="250"/>
      <c r="AK883" s="249"/>
      <c r="AL883" s="250"/>
      <c r="AM883" s="249"/>
      <c r="AN883" s="250"/>
      <c r="AO883" s="249"/>
      <c r="AP883" s="250"/>
      <c r="AQ883" s="249"/>
      <c r="AR883" s="250"/>
      <c r="AS883" s="249"/>
      <c r="AT883" s="250"/>
      <c r="AU883" s="249"/>
      <c r="AV883" s="250"/>
      <c r="AW883" s="249"/>
      <c r="AX883" s="250"/>
      <c r="AY883" s="249"/>
      <c r="AZ883" s="250"/>
      <c r="BA883" s="249"/>
      <c r="BB883" s="250"/>
      <c r="BC883" s="249"/>
      <c r="BD883" s="250"/>
      <c r="BE883" s="249"/>
      <c r="BF883" s="250"/>
      <c r="BG883" s="249"/>
      <c r="BH883" s="250"/>
      <c r="BI883" s="249"/>
      <c r="BJ883" s="250"/>
      <c r="BK883" s="249"/>
    </row>
    <row r="884" spans="1:63" s="301" customFormat="1" ht="21" hidden="1" customHeight="1" x14ac:dyDescent="0.2">
      <c r="A884" s="245" t="e">
        <f t="shared" si="392"/>
        <v>#VALUE!</v>
      </c>
      <c r="B884" s="246"/>
      <c r="C884" s="247" t="str">
        <f t="shared" si="371"/>
        <v/>
      </c>
      <c r="D884" s="250" t="str">
        <f t="shared" ca="1" si="372"/>
        <v/>
      </c>
      <c r="E884" s="249" t="str">
        <f t="shared" si="389"/>
        <v/>
      </c>
      <c r="F884" s="250" t="str">
        <f t="shared" si="373"/>
        <v/>
      </c>
      <c r="G884" s="249" t="str">
        <f t="shared" si="390"/>
        <v/>
      </c>
      <c r="H884" s="250" t="str">
        <f t="shared" si="374"/>
        <v/>
      </c>
      <c r="I884" s="249" t="str">
        <f t="shared" si="391"/>
        <v/>
      </c>
      <c r="J884" s="250" t="str">
        <f t="shared" ca="1" si="375"/>
        <v/>
      </c>
      <c r="K884" s="249" t="str">
        <f t="shared" si="376"/>
        <v/>
      </c>
      <c r="L884" s="250" t="str">
        <f t="shared" ca="1" si="377"/>
        <v/>
      </c>
      <c r="M884" s="249" t="str">
        <f t="shared" si="378"/>
        <v/>
      </c>
      <c r="N884" s="250" t="str">
        <f t="shared" ca="1" si="379"/>
        <v/>
      </c>
      <c r="O884" s="249" t="str">
        <f t="shared" si="380"/>
        <v/>
      </c>
      <c r="P884" s="250" t="str">
        <f t="shared" ca="1" si="381"/>
        <v/>
      </c>
      <c r="Q884" s="249" t="str">
        <f t="shared" si="382"/>
        <v/>
      </c>
      <c r="R884" s="250" t="str">
        <f t="shared" ca="1" si="383"/>
        <v/>
      </c>
      <c r="S884" s="249" t="str">
        <f t="shared" si="384"/>
        <v/>
      </c>
      <c r="T884" s="250" t="str">
        <f t="shared" ca="1" si="385"/>
        <v/>
      </c>
      <c r="U884" s="249" t="str">
        <f t="shared" si="386"/>
        <v/>
      </c>
      <c r="V884" s="250" t="str">
        <f t="shared" ca="1" si="387"/>
        <v/>
      </c>
      <c r="W884" s="249" t="str">
        <f t="shared" si="388"/>
        <v/>
      </c>
      <c r="X884" s="250"/>
      <c r="Y884" s="249"/>
      <c r="Z884" s="250"/>
      <c r="AA884" s="249"/>
      <c r="AB884" s="250"/>
      <c r="AC884" s="249"/>
      <c r="AD884" s="250"/>
      <c r="AE884" s="249"/>
      <c r="AF884" s="250"/>
      <c r="AG884" s="249"/>
      <c r="AH884" s="250"/>
      <c r="AI884" s="249"/>
      <c r="AJ884" s="250"/>
      <c r="AK884" s="249"/>
      <c r="AL884" s="250"/>
      <c r="AM884" s="249"/>
      <c r="AN884" s="250"/>
      <c r="AO884" s="249"/>
      <c r="AP884" s="250"/>
      <c r="AQ884" s="249"/>
      <c r="AR884" s="250"/>
      <c r="AS884" s="249"/>
      <c r="AT884" s="250"/>
      <c r="AU884" s="249"/>
      <c r="AV884" s="250"/>
      <c r="AW884" s="249"/>
      <c r="AX884" s="250"/>
      <c r="AY884" s="249"/>
      <c r="AZ884" s="250"/>
      <c r="BA884" s="249"/>
      <c r="BB884" s="250"/>
      <c r="BC884" s="249"/>
      <c r="BD884" s="250"/>
      <c r="BE884" s="249"/>
      <c r="BF884" s="250"/>
      <c r="BG884" s="249"/>
      <c r="BH884" s="250"/>
      <c r="BI884" s="249"/>
      <c r="BJ884" s="250"/>
      <c r="BK884" s="249"/>
    </row>
    <row r="885" spans="1:63" s="301" customFormat="1" ht="21" hidden="1" customHeight="1" x14ac:dyDescent="0.2">
      <c r="A885" s="245" t="e">
        <f t="shared" si="392"/>
        <v>#VALUE!</v>
      </c>
      <c r="B885" s="246"/>
      <c r="C885" s="247" t="str">
        <f t="shared" si="371"/>
        <v/>
      </c>
      <c r="D885" s="250" t="str">
        <f t="shared" ca="1" si="372"/>
        <v/>
      </c>
      <c r="E885" s="249" t="str">
        <f t="shared" si="389"/>
        <v/>
      </c>
      <c r="F885" s="250" t="str">
        <f t="shared" si="373"/>
        <v/>
      </c>
      <c r="G885" s="249" t="str">
        <f t="shared" si="390"/>
        <v/>
      </c>
      <c r="H885" s="250" t="str">
        <f t="shared" si="374"/>
        <v/>
      </c>
      <c r="I885" s="249" t="str">
        <f t="shared" si="391"/>
        <v/>
      </c>
      <c r="J885" s="250" t="str">
        <f t="shared" ca="1" si="375"/>
        <v/>
      </c>
      <c r="K885" s="249" t="str">
        <f t="shared" si="376"/>
        <v/>
      </c>
      <c r="L885" s="250" t="str">
        <f t="shared" ca="1" si="377"/>
        <v/>
      </c>
      <c r="M885" s="249" t="str">
        <f t="shared" si="378"/>
        <v/>
      </c>
      <c r="N885" s="250" t="str">
        <f t="shared" ca="1" si="379"/>
        <v/>
      </c>
      <c r="O885" s="249" t="str">
        <f t="shared" si="380"/>
        <v/>
      </c>
      <c r="P885" s="250" t="str">
        <f t="shared" ca="1" si="381"/>
        <v/>
      </c>
      <c r="Q885" s="249" t="str">
        <f t="shared" si="382"/>
        <v/>
      </c>
      <c r="R885" s="250" t="str">
        <f t="shared" ca="1" si="383"/>
        <v/>
      </c>
      <c r="S885" s="249" t="str">
        <f t="shared" si="384"/>
        <v/>
      </c>
      <c r="T885" s="250" t="str">
        <f t="shared" ca="1" si="385"/>
        <v/>
      </c>
      <c r="U885" s="249" t="str">
        <f t="shared" si="386"/>
        <v/>
      </c>
      <c r="V885" s="250" t="str">
        <f t="shared" ca="1" si="387"/>
        <v/>
      </c>
      <c r="W885" s="249" t="str">
        <f t="shared" si="388"/>
        <v/>
      </c>
      <c r="X885" s="250"/>
      <c r="Y885" s="249"/>
      <c r="Z885" s="250"/>
      <c r="AA885" s="249"/>
      <c r="AB885" s="250"/>
      <c r="AC885" s="249"/>
      <c r="AD885" s="250"/>
      <c r="AE885" s="249"/>
      <c r="AF885" s="250"/>
      <c r="AG885" s="249"/>
      <c r="AH885" s="250"/>
      <c r="AI885" s="249"/>
      <c r="AJ885" s="250"/>
      <c r="AK885" s="249"/>
      <c r="AL885" s="250"/>
      <c r="AM885" s="249"/>
      <c r="AN885" s="250"/>
      <c r="AO885" s="249"/>
      <c r="AP885" s="250"/>
      <c r="AQ885" s="249"/>
      <c r="AR885" s="250"/>
      <c r="AS885" s="249"/>
      <c r="AT885" s="250"/>
      <c r="AU885" s="249"/>
      <c r="AV885" s="250"/>
      <c r="AW885" s="249"/>
      <c r="AX885" s="250"/>
      <c r="AY885" s="249"/>
      <c r="AZ885" s="250"/>
      <c r="BA885" s="249"/>
      <c r="BB885" s="250"/>
      <c r="BC885" s="249"/>
      <c r="BD885" s="250"/>
      <c r="BE885" s="249"/>
      <c r="BF885" s="250"/>
      <c r="BG885" s="249"/>
      <c r="BH885" s="250"/>
      <c r="BI885" s="249"/>
      <c r="BJ885" s="250"/>
      <c r="BK885" s="249"/>
    </row>
    <row r="886" spans="1:63" s="301" customFormat="1" ht="21" hidden="1" customHeight="1" x14ac:dyDescent="0.2">
      <c r="A886" s="245" t="e">
        <f t="shared" si="392"/>
        <v>#VALUE!</v>
      </c>
      <c r="B886" s="246"/>
      <c r="C886" s="247" t="str">
        <f t="shared" si="371"/>
        <v/>
      </c>
      <c r="D886" s="250" t="str">
        <f t="shared" ca="1" si="372"/>
        <v/>
      </c>
      <c r="E886" s="249" t="str">
        <f t="shared" si="389"/>
        <v/>
      </c>
      <c r="F886" s="250" t="str">
        <f t="shared" si="373"/>
        <v/>
      </c>
      <c r="G886" s="249" t="str">
        <f t="shared" si="390"/>
        <v/>
      </c>
      <c r="H886" s="250" t="str">
        <f t="shared" si="374"/>
        <v/>
      </c>
      <c r="I886" s="249" t="str">
        <f t="shared" si="391"/>
        <v/>
      </c>
      <c r="J886" s="250" t="str">
        <f t="shared" ca="1" si="375"/>
        <v/>
      </c>
      <c r="K886" s="249" t="str">
        <f t="shared" si="376"/>
        <v/>
      </c>
      <c r="L886" s="250" t="str">
        <f t="shared" ca="1" si="377"/>
        <v/>
      </c>
      <c r="M886" s="249" t="str">
        <f t="shared" si="378"/>
        <v/>
      </c>
      <c r="N886" s="250" t="str">
        <f t="shared" ca="1" si="379"/>
        <v/>
      </c>
      <c r="O886" s="249" t="str">
        <f t="shared" si="380"/>
        <v/>
      </c>
      <c r="P886" s="250" t="str">
        <f t="shared" ca="1" si="381"/>
        <v/>
      </c>
      <c r="Q886" s="249" t="str">
        <f t="shared" si="382"/>
        <v/>
      </c>
      <c r="R886" s="250" t="str">
        <f t="shared" ca="1" si="383"/>
        <v/>
      </c>
      <c r="S886" s="249" t="str">
        <f t="shared" si="384"/>
        <v/>
      </c>
      <c r="T886" s="250" t="str">
        <f t="shared" ca="1" si="385"/>
        <v/>
      </c>
      <c r="U886" s="249" t="str">
        <f t="shared" si="386"/>
        <v/>
      </c>
      <c r="V886" s="250" t="str">
        <f t="shared" ca="1" si="387"/>
        <v/>
      </c>
      <c r="W886" s="249" t="str">
        <f t="shared" si="388"/>
        <v/>
      </c>
      <c r="X886" s="250"/>
      <c r="Y886" s="249"/>
      <c r="Z886" s="250"/>
      <c r="AA886" s="249"/>
      <c r="AB886" s="250"/>
      <c r="AC886" s="249"/>
      <c r="AD886" s="250"/>
      <c r="AE886" s="249"/>
      <c r="AF886" s="250"/>
      <c r="AG886" s="249"/>
      <c r="AH886" s="250"/>
      <c r="AI886" s="249"/>
      <c r="AJ886" s="250"/>
      <c r="AK886" s="249"/>
      <c r="AL886" s="250"/>
      <c r="AM886" s="249"/>
      <c r="AN886" s="250"/>
      <c r="AO886" s="249"/>
      <c r="AP886" s="250"/>
      <c r="AQ886" s="249"/>
      <c r="AR886" s="250"/>
      <c r="AS886" s="249"/>
      <c r="AT886" s="250"/>
      <c r="AU886" s="249"/>
      <c r="AV886" s="250"/>
      <c r="AW886" s="249"/>
      <c r="AX886" s="250"/>
      <c r="AY886" s="249"/>
      <c r="AZ886" s="250"/>
      <c r="BA886" s="249"/>
      <c r="BB886" s="250"/>
      <c r="BC886" s="249"/>
      <c r="BD886" s="250"/>
      <c r="BE886" s="249"/>
      <c r="BF886" s="250"/>
      <c r="BG886" s="249"/>
      <c r="BH886" s="250"/>
      <c r="BI886" s="249"/>
      <c r="BJ886" s="250"/>
      <c r="BK886" s="249"/>
    </row>
    <row r="887" spans="1:63" s="301" customFormat="1" ht="21" hidden="1" customHeight="1" x14ac:dyDescent="0.2">
      <c r="A887" s="245" t="e">
        <f t="shared" si="392"/>
        <v>#VALUE!</v>
      </c>
      <c r="B887" s="246"/>
      <c r="C887" s="247" t="str">
        <f t="shared" si="371"/>
        <v/>
      </c>
      <c r="D887" s="250" t="str">
        <f t="shared" ca="1" si="372"/>
        <v/>
      </c>
      <c r="E887" s="249" t="str">
        <f t="shared" si="389"/>
        <v/>
      </c>
      <c r="F887" s="250" t="str">
        <f t="shared" si="373"/>
        <v/>
      </c>
      <c r="G887" s="249" t="str">
        <f t="shared" si="390"/>
        <v/>
      </c>
      <c r="H887" s="250" t="str">
        <f t="shared" si="374"/>
        <v/>
      </c>
      <c r="I887" s="249" t="str">
        <f t="shared" si="391"/>
        <v/>
      </c>
      <c r="J887" s="250" t="str">
        <f t="shared" ca="1" si="375"/>
        <v/>
      </c>
      <c r="K887" s="249" t="str">
        <f t="shared" si="376"/>
        <v/>
      </c>
      <c r="L887" s="250" t="str">
        <f t="shared" ca="1" si="377"/>
        <v/>
      </c>
      <c r="M887" s="249" t="str">
        <f t="shared" si="378"/>
        <v/>
      </c>
      <c r="N887" s="250" t="str">
        <f t="shared" ca="1" si="379"/>
        <v/>
      </c>
      <c r="O887" s="249" t="str">
        <f t="shared" si="380"/>
        <v/>
      </c>
      <c r="P887" s="250" t="str">
        <f t="shared" ca="1" si="381"/>
        <v/>
      </c>
      <c r="Q887" s="249" t="str">
        <f t="shared" si="382"/>
        <v/>
      </c>
      <c r="R887" s="250" t="str">
        <f t="shared" ca="1" si="383"/>
        <v/>
      </c>
      <c r="S887" s="249" t="str">
        <f t="shared" si="384"/>
        <v/>
      </c>
      <c r="T887" s="250" t="str">
        <f t="shared" ca="1" si="385"/>
        <v/>
      </c>
      <c r="U887" s="249" t="str">
        <f t="shared" si="386"/>
        <v/>
      </c>
      <c r="V887" s="250" t="str">
        <f t="shared" ca="1" si="387"/>
        <v/>
      </c>
      <c r="W887" s="249" t="str">
        <f t="shared" si="388"/>
        <v/>
      </c>
      <c r="X887" s="250"/>
      <c r="Y887" s="249"/>
      <c r="Z887" s="250"/>
      <c r="AA887" s="249"/>
      <c r="AB887" s="250"/>
      <c r="AC887" s="249"/>
      <c r="AD887" s="250"/>
      <c r="AE887" s="249"/>
      <c r="AF887" s="250"/>
      <c r="AG887" s="249"/>
      <c r="AH887" s="250"/>
      <c r="AI887" s="249"/>
      <c r="AJ887" s="250"/>
      <c r="AK887" s="249"/>
      <c r="AL887" s="250"/>
      <c r="AM887" s="249"/>
      <c r="AN887" s="250"/>
      <c r="AO887" s="249"/>
      <c r="AP887" s="250"/>
      <c r="AQ887" s="249"/>
      <c r="AR887" s="250"/>
      <c r="AS887" s="249"/>
      <c r="AT887" s="250"/>
      <c r="AU887" s="249"/>
      <c r="AV887" s="250"/>
      <c r="AW887" s="249"/>
      <c r="AX887" s="250"/>
      <c r="AY887" s="249"/>
      <c r="AZ887" s="250"/>
      <c r="BA887" s="249"/>
      <c r="BB887" s="250"/>
      <c r="BC887" s="249"/>
      <c r="BD887" s="250"/>
      <c r="BE887" s="249"/>
      <c r="BF887" s="250"/>
      <c r="BG887" s="249"/>
      <c r="BH887" s="250"/>
      <c r="BI887" s="249"/>
      <c r="BJ887" s="250"/>
      <c r="BK887" s="249"/>
    </row>
    <row r="888" spans="1:63" s="301" customFormat="1" ht="21" hidden="1" customHeight="1" x14ac:dyDescent="0.2">
      <c r="A888" s="245" t="e">
        <f t="shared" si="392"/>
        <v>#VALUE!</v>
      </c>
      <c r="B888" s="246"/>
      <c r="C888" s="247" t="str">
        <f t="shared" si="371"/>
        <v/>
      </c>
      <c r="D888" s="250" t="str">
        <f t="shared" ca="1" si="372"/>
        <v/>
      </c>
      <c r="E888" s="249" t="str">
        <f t="shared" si="389"/>
        <v/>
      </c>
      <c r="F888" s="250" t="str">
        <f t="shared" si="373"/>
        <v/>
      </c>
      <c r="G888" s="249" t="str">
        <f t="shared" si="390"/>
        <v/>
      </c>
      <c r="H888" s="250" t="str">
        <f t="shared" si="374"/>
        <v/>
      </c>
      <c r="I888" s="249" t="str">
        <f t="shared" si="391"/>
        <v/>
      </c>
      <c r="J888" s="250" t="str">
        <f t="shared" ca="1" si="375"/>
        <v/>
      </c>
      <c r="K888" s="249" t="str">
        <f t="shared" si="376"/>
        <v/>
      </c>
      <c r="L888" s="250" t="str">
        <f t="shared" ca="1" si="377"/>
        <v/>
      </c>
      <c r="M888" s="249" t="str">
        <f t="shared" si="378"/>
        <v/>
      </c>
      <c r="N888" s="250" t="str">
        <f t="shared" ca="1" si="379"/>
        <v/>
      </c>
      <c r="O888" s="249" t="str">
        <f t="shared" si="380"/>
        <v/>
      </c>
      <c r="P888" s="250" t="str">
        <f t="shared" ca="1" si="381"/>
        <v/>
      </c>
      <c r="Q888" s="249" t="str">
        <f t="shared" si="382"/>
        <v/>
      </c>
      <c r="R888" s="250" t="str">
        <f t="shared" ca="1" si="383"/>
        <v/>
      </c>
      <c r="S888" s="249" t="str">
        <f t="shared" si="384"/>
        <v/>
      </c>
      <c r="T888" s="250" t="str">
        <f t="shared" ca="1" si="385"/>
        <v/>
      </c>
      <c r="U888" s="249" t="str">
        <f t="shared" si="386"/>
        <v/>
      </c>
      <c r="V888" s="250" t="str">
        <f t="shared" ca="1" si="387"/>
        <v/>
      </c>
      <c r="W888" s="249" t="str">
        <f t="shared" si="388"/>
        <v/>
      </c>
      <c r="X888" s="250"/>
      <c r="Y888" s="249"/>
      <c r="Z888" s="250"/>
      <c r="AA888" s="249"/>
      <c r="AB888" s="250"/>
      <c r="AC888" s="249"/>
      <c r="AD888" s="250"/>
      <c r="AE888" s="249"/>
      <c r="AF888" s="250"/>
      <c r="AG888" s="249"/>
      <c r="AH888" s="250"/>
      <c r="AI888" s="249"/>
      <c r="AJ888" s="250"/>
      <c r="AK888" s="249"/>
      <c r="AL888" s="250"/>
      <c r="AM888" s="249"/>
      <c r="AN888" s="250"/>
      <c r="AO888" s="249"/>
      <c r="AP888" s="250"/>
      <c r="AQ888" s="249"/>
      <c r="AR888" s="250"/>
      <c r="AS888" s="249"/>
      <c r="AT888" s="250"/>
      <c r="AU888" s="249"/>
      <c r="AV888" s="250"/>
      <c r="AW888" s="249"/>
      <c r="AX888" s="250"/>
      <c r="AY888" s="249"/>
      <c r="AZ888" s="250"/>
      <c r="BA888" s="249"/>
      <c r="BB888" s="250"/>
      <c r="BC888" s="249"/>
      <c r="BD888" s="250"/>
      <c r="BE888" s="249"/>
      <c r="BF888" s="250"/>
      <c r="BG888" s="249"/>
      <c r="BH888" s="250"/>
      <c r="BI888" s="249"/>
      <c r="BJ888" s="250"/>
      <c r="BK888" s="249"/>
    </row>
    <row r="889" spans="1:63" s="301" customFormat="1" ht="21" hidden="1" customHeight="1" x14ac:dyDescent="0.2">
      <c r="A889" s="245" t="e">
        <f t="shared" si="392"/>
        <v>#VALUE!</v>
      </c>
      <c r="B889" s="246"/>
      <c r="C889" s="247" t="str">
        <f t="shared" si="371"/>
        <v/>
      </c>
      <c r="D889" s="250" t="str">
        <f t="shared" ca="1" si="372"/>
        <v/>
      </c>
      <c r="E889" s="249" t="str">
        <f t="shared" si="389"/>
        <v/>
      </c>
      <c r="F889" s="250" t="str">
        <f t="shared" si="373"/>
        <v/>
      </c>
      <c r="G889" s="249" t="str">
        <f t="shared" si="390"/>
        <v/>
      </c>
      <c r="H889" s="250" t="str">
        <f t="shared" si="374"/>
        <v/>
      </c>
      <c r="I889" s="249" t="str">
        <f t="shared" si="391"/>
        <v/>
      </c>
      <c r="J889" s="250" t="str">
        <f t="shared" ca="1" si="375"/>
        <v/>
      </c>
      <c r="K889" s="249" t="str">
        <f t="shared" si="376"/>
        <v/>
      </c>
      <c r="L889" s="250" t="str">
        <f t="shared" ca="1" si="377"/>
        <v/>
      </c>
      <c r="M889" s="249" t="str">
        <f t="shared" si="378"/>
        <v/>
      </c>
      <c r="N889" s="250" t="str">
        <f t="shared" ca="1" si="379"/>
        <v/>
      </c>
      <c r="O889" s="249" t="str">
        <f t="shared" si="380"/>
        <v/>
      </c>
      <c r="P889" s="250" t="str">
        <f t="shared" ca="1" si="381"/>
        <v/>
      </c>
      <c r="Q889" s="249" t="str">
        <f t="shared" si="382"/>
        <v/>
      </c>
      <c r="R889" s="250" t="str">
        <f t="shared" ca="1" si="383"/>
        <v/>
      </c>
      <c r="S889" s="249" t="str">
        <f t="shared" si="384"/>
        <v/>
      </c>
      <c r="T889" s="250" t="str">
        <f t="shared" ca="1" si="385"/>
        <v/>
      </c>
      <c r="U889" s="249" t="str">
        <f t="shared" si="386"/>
        <v/>
      </c>
      <c r="V889" s="250" t="str">
        <f t="shared" ca="1" si="387"/>
        <v/>
      </c>
      <c r="W889" s="249" t="str">
        <f t="shared" si="388"/>
        <v/>
      </c>
      <c r="X889" s="250"/>
      <c r="Y889" s="249"/>
      <c r="Z889" s="250"/>
      <c r="AA889" s="249"/>
      <c r="AB889" s="250"/>
      <c r="AC889" s="249"/>
      <c r="AD889" s="250"/>
      <c r="AE889" s="249"/>
      <c r="AF889" s="250"/>
      <c r="AG889" s="249"/>
      <c r="AH889" s="250"/>
      <c r="AI889" s="249"/>
      <c r="AJ889" s="250"/>
      <c r="AK889" s="249"/>
      <c r="AL889" s="250"/>
      <c r="AM889" s="249"/>
      <c r="AN889" s="250"/>
      <c r="AO889" s="249"/>
      <c r="AP889" s="250"/>
      <c r="AQ889" s="249"/>
      <c r="AR889" s="250"/>
      <c r="AS889" s="249"/>
      <c r="AT889" s="250"/>
      <c r="AU889" s="249"/>
      <c r="AV889" s="250"/>
      <c r="AW889" s="249"/>
      <c r="AX889" s="250"/>
      <c r="AY889" s="249"/>
      <c r="AZ889" s="250"/>
      <c r="BA889" s="249"/>
      <c r="BB889" s="250"/>
      <c r="BC889" s="249"/>
      <c r="BD889" s="250"/>
      <c r="BE889" s="249"/>
      <c r="BF889" s="250"/>
      <c r="BG889" s="249"/>
      <c r="BH889" s="250"/>
      <c r="BI889" s="249"/>
      <c r="BJ889" s="250"/>
      <c r="BK889" s="249"/>
    </row>
    <row r="890" spans="1:63" s="301" customFormat="1" ht="21" hidden="1" customHeight="1" x14ac:dyDescent="0.2">
      <c r="A890" s="245" t="e">
        <f t="shared" si="392"/>
        <v>#VALUE!</v>
      </c>
      <c r="B890" s="246"/>
      <c r="C890" s="247" t="str">
        <f t="shared" si="371"/>
        <v/>
      </c>
      <c r="D890" s="250" t="str">
        <f t="shared" ca="1" si="372"/>
        <v/>
      </c>
      <c r="E890" s="249" t="str">
        <f t="shared" si="389"/>
        <v/>
      </c>
      <c r="F890" s="250" t="str">
        <f t="shared" si="373"/>
        <v/>
      </c>
      <c r="G890" s="249" t="str">
        <f t="shared" si="390"/>
        <v/>
      </c>
      <c r="H890" s="250" t="str">
        <f t="shared" si="374"/>
        <v/>
      </c>
      <c r="I890" s="249" t="str">
        <f t="shared" si="391"/>
        <v/>
      </c>
      <c r="J890" s="250" t="str">
        <f t="shared" ca="1" si="375"/>
        <v/>
      </c>
      <c r="K890" s="249" t="str">
        <f t="shared" si="376"/>
        <v/>
      </c>
      <c r="L890" s="250" t="str">
        <f t="shared" ca="1" si="377"/>
        <v/>
      </c>
      <c r="M890" s="249" t="str">
        <f t="shared" si="378"/>
        <v/>
      </c>
      <c r="N890" s="250" t="str">
        <f t="shared" ca="1" si="379"/>
        <v/>
      </c>
      <c r="O890" s="249" t="str">
        <f t="shared" si="380"/>
        <v/>
      </c>
      <c r="P890" s="250" t="str">
        <f t="shared" ca="1" si="381"/>
        <v/>
      </c>
      <c r="Q890" s="249" t="str">
        <f t="shared" si="382"/>
        <v/>
      </c>
      <c r="R890" s="250" t="str">
        <f t="shared" ca="1" si="383"/>
        <v/>
      </c>
      <c r="S890" s="249" t="str">
        <f t="shared" si="384"/>
        <v/>
      </c>
      <c r="T890" s="250" t="str">
        <f t="shared" ca="1" si="385"/>
        <v/>
      </c>
      <c r="U890" s="249" t="str">
        <f t="shared" si="386"/>
        <v/>
      </c>
      <c r="V890" s="250" t="str">
        <f t="shared" ca="1" si="387"/>
        <v/>
      </c>
      <c r="W890" s="249" t="str">
        <f t="shared" si="388"/>
        <v/>
      </c>
      <c r="X890" s="250"/>
      <c r="Y890" s="249"/>
      <c r="Z890" s="250"/>
      <c r="AA890" s="249"/>
      <c r="AB890" s="250"/>
      <c r="AC890" s="249"/>
      <c r="AD890" s="250"/>
      <c r="AE890" s="249"/>
      <c r="AF890" s="250"/>
      <c r="AG890" s="249"/>
      <c r="AH890" s="250"/>
      <c r="AI890" s="249"/>
      <c r="AJ890" s="250"/>
      <c r="AK890" s="249"/>
      <c r="AL890" s="250"/>
      <c r="AM890" s="249"/>
      <c r="AN890" s="250"/>
      <c r="AO890" s="249"/>
      <c r="AP890" s="250"/>
      <c r="AQ890" s="249"/>
      <c r="AR890" s="250"/>
      <c r="AS890" s="249"/>
      <c r="AT890" s="250"/>
      <c r="AU890" s="249"/>
      <c r="AV890" s="250"/>
      <c r="AW890" s="249"/>
      <c r="AX890" s="250"/>
      <c r="AY890" s="249"/>
      <c r="AZ890" s="250"/>
      <c r="BA890" s="249"/>
      <c r="BB890" s="250"/>
      <c r="BC890" s="249"/>
      <c r="BD890" s="250"/>
      <c r="BE890" s="249"/>
      <c r="BF890" s="250"/>
      <c r="BG890" s="249"/>
      <c r="BH890" s="250"/>
      <c r="BI890" s="249"/>
      <c r="BJ890" s="250"/>
      <c r="BK890" s="249"/>
    </row>
    <row r="891" spans="1:63" s="301" customFormat="1" ht="21" hidden="1" customHeight="1" x14ac:dyDescent="0.2">
      <c r="A891" s="245" t="e">
        <f t="shared" si="392"/>
        <v>#VALUE!</v>
      </c>
      <c r="B891" s="246"/>
      <c r="C891" s="247" t="str">
        <f t="shared" si="371"/>
        <v/>
      </c>
      <c r="D891" s="250" t="str">
        <f t="shared" ca="1" si="372"/>
        <v/>
      </c>
      <c r="E891" s="249" t="str">
        <f t="shared" si="389"/>
        <v/>
      </c>
      <c r="F891" s="250" t="str">
        <f t="shared" si="373"/>
        <v/>
      </c>
      <c r="G891" s="249" t="str">
        <f t="shared" si="390"/>
        <v/>
      </c>
      <c r="H891" s="250" t="str">
        <f t="shared" si="374"/>
        <v/>
      </c>
      <c r="I891" s="249" t="str">
        <f t="shared" si="391"/>
        <v/>
      </c>
      <c r="J891" s="250" t="str">
        <f t="shared" ca="1" si="375"/>
        <v/>
      </c>
      <c r="K891" s="249" t="str">
        <f t="shared" si="376"/>
        <v/>
      </c>
      <c r="L891" s="250" t="str">
        <f t="shared" ca="1" si="377"/>
        <v/>
      </c>
      <c r="M891" s="249" t="str">
        <f t="shared" si="378"/>
        <v/>
      </c>
      <c r="N891" s="250" t="str">
        <f t="shared" ca="1" si="379"/>
        <v/>
      </c>
      <c r="O891" s="249" t="str">
        <f t="shared" si="380"/>
        <v/>
      </c>
      <c r="P891" s="250" t="str">
        <f t="shared" ca="1" si="381"/>
        <v/>
      </c>
      <c r="Q891" s="249" t="str">
        <f t="shared" si="382"/>
        <v/>
      </c>
      <c r="R891" s="250" t="str">
        <f t="shared" ca="1" si="383"/>
        <v/>
      </c>
      <c r="S891" s="249" t="str">
        <f t="shared" si="384"/>
        <v/>
      </c>
      <c r="T891" s="250" t="str">
        <f t="shared" ca="1" si="385"/>
        <v/>
      </c>
      <c r="U891" s="249" t="str">
        <f t="shared" si="386"/>
        <v/>
      </c>
      <c r="V891" s="250" t="str">
        <f t="shared" ca="1" si="387"/>
        <v/>
      </c>
      <c r="W891" s="249" t="str">
        <f t="shared" si="388"/>
        <v/>
      </c>
      <c r="X891" s="250"/>
      <c r="Y891" s="249"/>
      <c r="Z891" s="250"/>
      <c r="AA891" s="249"/>
      <c r="AB891" s="250"/>
      <c r="AC891" s="249"/>
      <c r="AD891" s="250"/>
      <c r="AE891" s="249"/>
      <c r="AF891" s="250"/>
      <c r="AG891" s="249"/>
      <c r="AH891" s="250"/>
      <c r="AI891" s="249"/>
      <c r="AJ891" s="250"/>
      <c r="AK891" s="249"/>
      <c r="AL891" s="250"/>
      <c r="AM891" s="249"/>
      <c r="AN891" s="250"/>
      <c r="AO891" s="249"/>
      <c r="AP891" s="250"/>
      <c r="AQ891" s="249"/>
      <c r="AR891" s="250"/>
      <c r="AS891" s="249"/>
      <c r="AT891" s="250"/>
      <c r="AU891" s="249"/>
      <c r="AV891" s="250"/>
      <c r="AW891" s="249"/>
      <c r="AX891" s="250"/>
      <c r="AY891" s="249"/>
      <c r="AZ891" s="250"/>
      <c r="BA891" s="249"/>
      <c r="BB891" s="250"/>
      <c r="BC891" s="249"/>
      <c r="BD891" s="250"/>
      <c r="BE891" s="249"/>
      <c r="BF891" s="250"/>
      <c r="BG891" s="249"/>
      <c r="BH891" s="250"/>
      <c r="BI891" s="249"/>
      <c r="BJ891" s="250"/>
      <c r="BK891" s="249"/>
    </row>
    <row r="892" spans="1:63" s="301" customFormat="1" ht="21" hidden="1" customHeight="1" x14ac:dyDescent="0.2">
      <c r="A892" s="245" t="e">
        <f t="shared" si="392"/>
        <v>#VALUE!</v>
      </c>
      <c r="B892" s="246"/>
      <c r="C892" s="247" t="str">
        <f t="shared" si="371"/>
        <v/>
      </c>
      <c r="D892" s="250" t="str">
        <f t="shared" ca="1" si="372"/>
        <v/>
      </c>
      <c r="E892" s="249" t="str">
        <f t="shared" si="389"/>
        <v/>
      </c>
      <c r="F892" s="250" t="str">
        <f t="shared" si="373"/>
        <v/>
      </c>
      <c r="G892" s="249" t="str">
        <f t="shared" si="390"/>
        <v/>
      </c>
      <c r="H892" s="250" t="str">
        <f t="shared" si="374"/>
        <v/>
      </c>
      <c r="I892" s="249" t="str">
        <f t="shared" si="391"/>
        <v/>
      </c>
      <c r="J892" s="250" t="str">
        <f t="shared" ca="1" si="375"/>
        <v/>
      </c>
      <c r="K892" s="249" t="str">
        <f t="shared" si="376"/>
        <v/>
      </c>
      <c r="L892" s="250" t="str">
        <f t="shared" ca="1" si="377"/>
        <v/>
      </c>
      <c r="M892" s="249" t="str">
        <f t="shared" si="378"/>
        <v/>
      </c>
      <c r="N892" s="250" t="str">
        <f t="shared" ca="1" si="379"/>
        <v/>
      </c>
      <c r="O892" s="249" t="str">
        <f t="shared" si="380"/>
        <v/>
      </c>
      <c r="P892" s="250" t="str">
        <f t="shared" ca="1" si="381"/>
        <v/>
      </c>
      <c r="Q892" s="249" t="str">
        <f t="shared" si="382"/>
        <v/>
      </c>
      <c r="R892" s="250" t="str">
        <f t="shared" ca="1" si="383"/>
        <v/>
      </c>
      <c r="S892" s="249" t="str">
        <f t="shared" si="384"/>
        <v/>
      </c>
      <c r="T892" s="250" t="str">
        <f t="shared" ca="1" si="385"/>
        <v/>
      </c>
      <c r="U892" s="249" t="str">
        <f t="shared" si="386"/>
        <v/>
      </c>
      <c r="V892" s="250" t="str">
        <f t="shared" ca="1" si="387"/>
        <v/>
      </c>
      <c r="W892" s="249" t="str">
        <f t="shared" si="388"/>
        <v/>
      </c>
      <c r="X892" s="250"/>
      <c r="Y892" s="249"/>
      <c r="Z892" s="250"/>
      <c r="AA892" s="249"/>
      <c r="AB892" s="250"/>
      <c r="AC892" s="249"/>
      <c r="AD892" s="250"/>
      <c r="AE892" s="249"/>
      <c r="AF892" s="250"/>
      <c r="AG892" s="249"/>
      <c r="AH892" s="250"/>
      <c r="AI892" s="249"/>
      <c r="AJ892" s="250"/>
      <c r="AK892" s="249"/>
      <c r="AL892" s="250"/>
      <c r="AM892" s="249"/>
      <c r="AN892" s="250"/>
      <c r="AO892" s="249"/>
      <c r="AP892" s="250"/>
      <c r="AQ892" s="249"/>
      <c r="AR892" s="250"/>
      <c r="AS892" s="249"/>
      <c r="AT892" s="250"/>
      <c r="AU892" s="249"/>
      <c r="AV892" s="250"/>
      <c r="AW892" s="249"/>
      <c r="AX892" s="250"/>
      <c r="AY892" s="249"/>
      <c r="AZ892" s="250"/>
      <c r="BA892" s="249"/>
      <c r="BB892" s="250"/>
      <c r="BC892" s="249"/>
      <c r="BD892" s="250"/>
      <c r="BE892" s="249"/>
      <c r="BF892" s="250"/>
      <c r="BG892" s="249"/>
      <c r="BH892" s="250"/>
      <c r="BI892" s="249"/>
      <c r="BJ892" s="250"/>
      <c r="BK892" s="249"/>
    </row>
    <row r="893" spans="1:63" s="301" customFormat="1" ht="21" hidden="1" customHeight="1" x14ac:dyDescent="0.2">
      <c r="A893" s="245" t="e">
        <f t="shared" si="392"/>
        <v>#VALUE!</v>
      </c>
      <c r="B893" s="246"/>
      <c r="C893" s="247" t="str">
        <f t="shared" si="371"/>
        <v/>
      </c>
      <c r="D893" s="250" t="str">
        <f t="shared" ca="1" si="372"/>
        <v/>
      </c>
      <c r="E893" s="249" t="str">
        <f t="shared" si="389"/>
        <v/>
      </c>
      <c r="F893" s="250" t="str">
        <f t="shared" si="373"/>
        <v/>
      </c>
      <c r="G893" s="249" t="str">
        <f t="shared" si="390"/>
        <v/>
      </c>
      <c r="H893" s="250" t="str">
        <f t="shared" si="374"/>
        <v/>
      </c>
      <c r="I893" s="249" t="str">
        <f t="shared" si="391"/>
        <v/>
      </c>
      <c r="J893" s="250" t="str">
        <f t="shared" ca="1" si="375"/>
        <v/>
      </c>
      <c r="K893" s="249" t="str">
        <f t="shared" si="376"/>
        <v/>
      </c>
      <c r="L893" s="250" t="str">
        <f t="shared" ca="1" si="377"/>
        <v/>
      </c>
      <c r="M893" s="249" t="str">
        <f t="shared" si="378"/>
        <v/>
      </c>
      <c r="N893" s="250" t="str">
        <f t="shared" ca="1" si="379"/>
        <v/>
      </c>
      <c r="O893" s="249" t="str">
        <f t="shared" si="380"/>
        <v/>
      </c>
      <c r="P893" s="250" t="str">
        <f t="shared" ca="1" si="381"/>
        <v/>
      </c>
      <c r="Q893" s="249" t="str">
        <f t="shared" si="382"/>
        <v/>
      </c>
      <c r="R893" s="250" t="str">
        <f t="shared" ca="1" si="383"/>
        <v/>
      </c>
      <c r="S893" s="249" t="str">
        <f t="shared" si="384"/>
        <v/>
      </c>
      <c r="T893" s="250" t="str">
        <f t="shared" ca="1" si="385"/>
        <v/>
      </c>
      <c r="U893" s="249" t="str">
        <f t="shared" si="386"/>
        <v/>
      </c>
      <c r="V893" s="250" t="str">
        <f t="shared" ca="1" si="387"/>
        <v/>
      </c>
      <c r="W893" s="249" t="str">
        <f t="shared" si="388"/>
        <v/>
      </c>
      <c r="X893" s="250"/>
      <c r="Y893" s="249"/>
      <c r="Z893" s="250"/>
      <c r="AA893" s="249"/>
      <c r="AB893" s="250"/>
      <c r="AC893" s="249"/>
      <c r="AD893" s="250"/>
      <c r="AE893" s="249"/>
      <c r="AF893" s="250"/>
      <c r="AG893" s="249"/>
      <c r="AH893" s="250"/>
      <c r="AI893" s="249"/>
      <c r="AJ893" s="250"/>
      <c r="AK893" s="249"/>
      <c r="AL893" s="250"/>
      <c r="AM893" s="249"/>
      <c r="AN893" s="250"/>
      <c r="AO893" s="249"/>
      <c r="AP893" s="250"/>
      <c r="AQ893" s="249"/>
      <c r="AR893" s="250"/>
      <c r="AS893" s="249"/>
      <c r="AT893" s="250"/>
      <c r="AU893" s="249"/>
      <c r="AV893" s="250"/>
      <c r="AW893" s="249"/>
      <c r="AX893" s="250"/>
      <c r="AY893" s="249"/>
      <c r="AZ893" s="250"/>
      <c r="BA893" s="249"/>
      <c r="BB893" s="250"/>
      <c r="BC893" s="249"/>
      <c r="BD893" s="250"/>
      <c r="BE893" s="249"/>
      <c r="BF893" s="250"/>
      <c r="BG893" s="249"/>
      <c r="BH893" s="250"/>
      <c r="BI893" s="249"/>
      <c r="BJ893" s="250"/>
      <c r="BK893" s="249"/>
    </row>
    <row r="894" spans="1:63" s="301" customFormat="1" ht="21" hidden="1" customHeight="1" x14ac:dyDescent="0.2">
      <c r="A894" s="245" t="e">
        <f t="shared" si="392"/>
        <v>#VALUE!</v>
      </c>
      <c r="B894" s="246"/>
      <c r="C894" s="247" t="str">
        <f t="shared" si="371"/>
        <v/>
      </c>
      <c r="D894" s="250" t="str">
        <f t="shared" ca="1" si="372"/>
        <v/>
      </c>
      <c r="E894" s="249" t="str">
        <f t="shared" si="389"/>
        <v/>
      </c>
      <c r="F894" s="250" t="str">
        <f t="shared" si="373"/>
        <v/>
      </c>
      <c r="G894" s="249" t="str">
        <f t="shared" si="390"/>
        <v/>
      </c>
      <c r="H894" s="250" t="str">
        <f t="shared" si="374"/>
        <v/>
      </c>
      <c r="I894" s="249" t="str">
        <f t="shared" si="391"/>
        <v/>
      </c>
      <c r="J894" s="250" t="str">
        <f t="shared" ca="1" si="375"/>
        <v/>
      </c>
      <c r="K894" s="249" t="str">
        <f t="shared" si="376"/>
        <v/>
      </c>
      <c r="L894" s="250" t="str">
        <f t="shared" ca="1" si="377"/>
        <v/>
      </c>
      <c r="M894" s="249" t="str">
        <f t="shared" si="378"/>
        <v/>
      </c>
      <c r="N894" s="250" t="str">
        <f t="shared" ca="1" si="379"/>
        <v/>
      </c>
      <c r="O894" s="249" t="str">
        <f t="shared" si="380"/>
        <v/>
      </c>
      <c r="P894" s="250" t="str">
        <f t="shared" ca="1" si="381"/>
        <v/>
      </c>
      <c r="Q894" s="249" t="str">
        <f t="shared" si="382"/>
        <v/>
      </c>
      <c r="R894" s="250" t="str">
        <f t="shared" ca="1" si="383"/>
        <v/>
      </c>
      <c r="S894" s="249" t="str">
        <f t="shared" si="384"/>
        <v/>
      </c>
      <c r="T894" s="250" t="str">
        <f t="shared" ca="1" si="385"/>
        <v/>
      </c>
      <c r="U894" s="249" t="str">
        <f t="shared" si="386"/>
        <v/>
      </c>
      <c r="V894" s="250" t="str">
        <f t="shared" ca="1" si="387"/>
        <v/>
      </c>
      <c r="W894" s="249" t="str">
        <f t="shared" si="388"/>
        <v/>
      </c>
      <c r="X894" s="250"/>
      <c r="Y894" s="249"/>
      <c r="Z894" s="250"/>
      <c r="AA894" s="249"/>
      <c r="AB894" s="250"/>
      <c r="AC894" s="249"/>
      <c r="AD894" s="250"/>
      <c r="AE894" s="249"/>
      <c r="AF894" s="250"/>
      <c r="AG894" s="249"/>
      <c r="AH894" s="250"/>
      <c r="AI894" s="249"/>
      <c r="AJ894" s="250"/>
      <c r="AK894" s="249"/>
      <c r="AL894" s="250"/>
      <c r="AM894" s="249"/>
      <c r="AN894" s="250"/>
      <c r="AO894" s="249"/>
      <c r="AP894" s="250"/>
      <c r="AQ894" s="249"/>
      <c r="AR894" s="250"/>
      <c r="AS894" s="249"/>
      <c r="AT894" s="250"/>
      <c r="AU894" s="249"/>
      <c r="AV894" s="250"/>
      <c r="AW894" s="249"/>
      <c r="AX894" s="250"/>
      <c r="AY894" s="249"/>
      <c r="AZ894" s="250"/>
      <c r="BA894" s="249"/>
      <c r="BB894" s="250"/>
      <c r="BC894" s="249"/>
      <c r="BD894" s="250"/>
      <c r="BE894" s="249"/>
      <c r="BF894" s="250"/>
      <c r="BG894" s="249"/>
      <c r="BH894" s="250"/>
      <c r="BI894" s="249"/>
      <c r="BJ894" s="250"/>
      <c r="BK894" s="249"/>
    </row>
    <row r="895" spans="1:63" s="301" customFormat="1" ht="21" hidden="1" customHeight="1" x14ac:dyDescent="0.2">
      <c r="A895" s="245" t="e">
        <f t="shared" si="392"/>
        <v>#VALUE!</v>
      </c>
      <c r="B895" s="246"/>
      <c r="C895" s="247" t="str">
        <f t="shared" si="371"/>
        <v/>
      </c>
      <c r="D895" s="250" t="str">
        <f t="shared" ca="1" si="372"/>
        <v/>
      </c>
      <c r="E895" s="249" t="str">
        <f t="shared" si="389"/>
        <v/>
      </c>
      <c r="F895" s="250" t="str">
        <f t="shared" si="373"/>
        <v/>
      </c>
      <c r="G895" s="249" t="str">
        <f t="shared" si="390"/>
        <v/>
      </c>
      <c r="H895" s="250" t="str">
        <f t="shared" si="374"/>
        <v/>
      </c>
      <c r="I895" s="249" t="str">
        <f t="shared" si="391"/>
        <v/>
      </c>
      <c r="J895" s="250" t="str">
        <f t="shared" ca="1" si="375"/>
        <v/>
      </c>
      <c r="K895" s="249" t="str">
        <f t="shared" si="376"/>
        <v/>
      </c>
      <c r="L895" s="250" t="str">
        <f t="shared" ca="1" si="377"/>
        <v/>
      </c>
      <c r="M895" s="249" t="str">
        <f t="shared" si="378"/>
        <v/>
      </c>
      <c r="N895" s="250" t="str">
        <f t="shared" ca="1" si="379"/>
        <v/>
      </c>
      <c r="O895" s="249" t="str">
        <f t="shared" si="380"/>
        <v/>
      </c>
      <c r="P895" s="250" t="str">
        <f t="shared" ca="1" si="381"/>
        <v/>
      </c>
      <c r="Q895" s="249" t="str">
        <f t="shared" si="382"/>
        <v/>
      </c>
      <c r="R895" s="250" t="str">
        <f t="shared" ca="1" si="383"/>
        <v/>
      </c>
      <c r="S895" s="249" t="str">
        <f t="shared" si="384"/>
        <v/>
      </c>
      <c r="T895" s="250" t="str">
        <f t="shared" ca="1" si="385"/>
        <v/>
      </c>
      <c r="U895" s="249" t="str">
        <f t="shared" si="386"/>
        <v/>
      </c>
      <c r="V895" s="250" t="str">
        <f t="shared" ca="1" si="387"/>
        <v/>
      </c>
      <c r="W895" s="249" t="str">
        <f t="shared" si="388"/>
        <v/>
      </c>
      <c r="X895" s="250"/>
      <c r="Y895" s="249"/>
      <c r="Z895" s="250"/>
      <c r="AA895" s="249"/>
      <c r="AB895" s="250"/>
      <c r="AC895" s="249"/>
      <c r="AD895" s="250"/>
      <c r="AE895" s="249"/>
      <c r="AF895" s="250"/>
      <c r="AG895" s="249"/>
      <c r="AH895" s="250"/>
      <c r="AI895" s="249"/>
      <c r="AJ895" s="250"/>
      <c r="AK895" s="249"/>
      <c r="AL895" s="250"/>
      <c r="AM895" s="249"/>
      <c r="AN895" s="250"/>
      <c r="AO895" s="249"/>
      <c r="AP895" s="250"/>
      <c r="AQ895" s="249"/>
      <c r="AR895" s="250"/>
      <c r="AS895" s="249"/>
      <c r="AT895" s="250"/>
      <c r="AU895" s="249"/>
      <c r="AV895" s="250"/>
      <c r="AW895" s="249"/>
      <c r="AX895" s="250"/>
      <c r="AY895" s="249"/>
      <c r="AZ895" s="250"/>
      <c r="BA895" s="249"/>
      <c r="BB895" s="250"/>
      <c r="BC895" s="249"/>
      <c r="BD895" s="250"/>
      <c r="BE895" s="249"/>
      <c r="BF895" s="250"/>
      <c r="BG895" s="249"/>
      <c r="BH895" s="250"/>
      <c r="BI895" s="249"/>
      <c r="BJ895" s="250"/>
      <c r="BK895" s="249"/>
    </row>
    <row r="896" spans="1:63" s="301" customFormat="1" ht="21" hidden="1" customHeight="1" x14ac:dyDescent="0.2">
      <c r="A896" s="245" t="e">
        <f t="shared" si="392"/>
        <v>#VALUE!</v>
      </c>
      <c r="B896" s="246"/>
      <c r="C896" s="247" t="str">
        <f t="shared" si="371"/>
        <v/>
      </c>
      <c r="D896" s="250" t="str">
        <f t="shared" ca="1" si="372"/>
        <v/>
      </c>
      <c r="E896" s="249" t="str">
        <f t="shared" si="389"/>
        <v/>
      </c>
      <c r="F896" s="250" t="str">
        <f t="shared" si="373"/>
        <v/>
      </c>
      <c r="G896" s="249" t="str">
        <f t="shared" si="390"/>
        <v/>
      </c>
      <c r="H896" s="250" t="str">
        <f t="shared" si="374"/>
        <v/>
      </c>
      <c r="I896" s="249" t="str">
        <f t="shared" si="391"/>
        <v/>
      </c>
      <c r="J896" s="250" t="str">
        <f t="shared" ca="1" si="375"/>
        <v/>
      </c>
      <c r="K896" s="249" t="str">
        <f t="shared" si="376"/>
        <v/>
      </c>
      <c r="L896" s="250" t="str">
        <f t="shared" ca="1" si="377"/>
        <v/>
      </c>
      <c r="M896" s="249" t="str">
        <f t="shared" si="378"/>
        <v/>
      </c>
      <c r="N896" s="250" t="str">
        <f t="shared" ca="1" si="379"/>
        <v/>
      </c>
      <c r="O896" s="249" t="str">
        <f t="shared" si="380"/>
        <v/>
      </c>
      <c r="P896" s="250" t="str">
        <f t="shared" ca="1" si="381"/>
        <v/>
      </c>
      <c r="Q896" s="249" t="str">
        <f t="shared" si="382"/>
        <v/>
      </c>
      <c r="R896" s="250" t="str">
        <f t="shared" ca="1" si="383"/>
        <v/>
      </c>
      <c r="S896" s="249" t="str">
        <f t="shared" si="384"/>
        <v/>
      </c>
      <c r="T896" s="250" t="str">
        <f t="shared" ca="1" si="385"/>
        <v/>
      </c>
      <c r="U896" s="249" t="str">
        <f t="shared" si="386"/>
        <v/>
      </c>
      <c r="V896" s="250" t="str">
        <f t="shared" ca="1" si="387"/>
        <v/>
      </c>
      <c r="W896" s="249" t="str">
        <f t="shared" si="388"/>
        <v/>
      </c>
      <c r="X896" s="250"/>
      <c r="Y896" s="249"/>
      <c r="Z896" s="250"/>
      <c r="AA896" s="249"/>
      <c r="AB896" s="250"/>
      <c r="AC896" s="249"/>
      <c r="AD896" s="250"/>
      <c r="AE896" s="249"/>
      <c r="AF896" s="250"/>
      <c r="AG896" s="249"/>
      <c r="AH896" s="250"/>
      <c r="AI896" s="249"/>
      <c r="AJ896" s="250"/>
      <c r="AK896" s="249"/>
      <c r="AL896" s="250"/>
      <c r="AM896" s="249"/>
      <c r="AN896" s="250"/>
      <c r="AO896" s="249"/>
      <c r="AP896" s="250"/>
      <c r="AQ896" s="249"/>
      <c r="AR896" s="250"/>
      <c r="AS896" s="249"/>
      <c r="AT896" s="250"/>
      <c r="AU896" s="249"/>
      <c r="AV896" s="250"/>
      <c r="AW896" s="249"/>
      <c r="AX896" s="250"/>
      <c r="AY896" s="249"/>
      <c r="AZ896" s="250"/>
      <c r="BA896" s="249"/>
      <c r="BB896" s="250"/>
      <c r="BC896" s="249"/>
      <c r="BD896" s="250"/>
      <c r="BE896" s="249"/>
      <c r="BF896" s="250"/>
      <c r="BG896" s="249"/>
      <c r="BH896" s="250"/>
      <c r="BI896" s="249"/>
      <c r="BJ896" s="250"/>
      <c r="BK896" s="249"/>
    </row>
    <row r="897" spans="1:63" s="301" customFormat="1" ht="21" hidden="1" customHeight="1" x14ac:dyDescent="0.2">
      <c r="A897" s="245" t="e">
        <f t="shared" si="392"/>
        <v>#VALUE!</v>
      </c>
      <c r="B897" s="246"/>
      <c r="C897" s="247" t="str">
        <f t="shared" si="371"/>
        <v/>
      </c>
      <c r="D897" s="250" t="str">
        <f t="shared" ca="1" si="372"/>
        <v/>
      </c>
      <c r="E897" s="249" t="str">
        <f t="shared" si="389"/>
        <v/>
      </c>
      <c r="F897" s="250" t="str">
        <f t="shared" si="373"/>
        <v/>
      </c>
      <c r="G897" s="249" t="str">
        <f t="shared" si="390"/>
        <v/>
      </c>
      <c r="H897" s="250" t="str">
        <f t="shared" si="374"/>
        <v/>
      </c>
      <c r="I897" s="249" t="str">
        <f t="shared" si="391"/>
        <v/>
      </c>
      <c r="J897" s="250" t="str">
        <f t="shared" ca="1" si="375"/>
        <v/>
      </c>
      <c r="K897" s="249" t="str">
        <f t="shared" si="376"/>
        <v/>
      </c>
      <c r="L897" s="250" t="str">
        <f t="shared" ca="1" si="377"/>
        <v/>
      </c>
      <c r="M897" s="249" t="str">
        <f t="shared" si="378"/>
        <v/>
      </c>
      <c r="N897" s="250" t="str">
        <f t="shared" ca="1" si="379"/>
        <v/>
      </c>
      <c r="O897" s="249" t="str">
        <f t="shared" si="380"/>
        <v/>
      </c>
      <c r="P897" s="250" t="str">
        <f t="shared" ca="1" si="381"/>
        <v/>
      </c>
      <c r="Q897" s="249" t="str">
        <f t="shared" si="382"/>
        <v/>
      </c>
      <c r="R897" s="250" t="str">
        <f t="shared" ca="1" si="383"/>
        <v/>
      </c>
      <c r="S897" s="249" t="str">
        <f t="shared" si="384"/>
        <v/>
      </c>
      <c r="T897" s="250" t="str">
        <f t="shared" ca="1" si="385"/>
        <v/>
      </c>
      <c r="U897" s="249" t="str">
        <f t="shared" si="386"/>
        <v/>
      </c>
      <c r="V897" s="250" t="str">
        <f t="shared" ca="1" si="387"/>
        <v/>
      </c>
      <c r="W897" s="249" t="str">
        <f t="shared" si="388"/>
        <v/>
      </c>
      <c r="X897" s="250"/>
      <c r="Y897" s="249"/>
      <c r="Z897" s="250"/>
      <c r="AA897" s="249"/>
      <c r="AB897" s="250"/>
      <c r="AC897" s="249"/>
      <c r="AD897" s="250"/>
      <c r="AE897" s="249"/>
      <c r="AF897" s="250"/>
      <c r="AG897" s="249"/>
      <c r="AH897" s="250"/>
      <c r="AI897" s="249"/>
      <c r="AJ897" s="250"/>
      <c r="AK897" s="249"/>
      <c r="AL897" s="250"/>
      <c r="AM897" s="249"/>
      <c r="AN897" s="250"/>
      <c r="AO897" s="249"/>
      <c r="AP897" s="250"/>
      <c r="AQ897" s="249"/>
      <c r="AR897" s="250"/>
      <c r="AS897" s="249"/>
      <c r="AT897" s="250"/>
      <c r="AU897" s="249"/>
      <c r="AV897" s="250"/>
      <c r="AW897" s="249"/>
      <c r="AX897" s="250"/>
      <c r="AY897" s="249"/>
      <c r="AZ897" s="250"/>
      <c r="BA897" s="249"/>
      <c r="BB897" s="250"/>
      <c r="BC897" s="249"/>
      <c r="BD897" s="250"/>
      <c r="BE897" s="249"/>
      <c r="BF897" s="250"/>
      <c r="BG897" s="249"/>
      <c r="BH897" s="250"/>
      <c r="BI897" s="249"/>
      <c r="BJ897" s="250"/>
      <c r="BK897" s="249"/>
    </row>
    <row r="898" spans="1:63" s="301" customFormat="1" ht="21" hidden="1" customHeight="1" x14ac:dyDescent="0.2">
      <c r="A898" s="245" t="e">
        <f t="shared" si="392"/>
        <v>#VALUE!</v>
      </c>
      <c r="B898" s="246"/>
      <c r="C898" s="247" t="str">
        <f t="shared" si="371"/>
        <v/>
      </c>
      <c r="D898" s="250" t="str">
        <f t="shared" ca="1" si="372"/>
        <v/>
      </c>
      <c r="E898" s="249" t="str">
        <f t="shared" si="389"/>
        <v/>
      </c>
      <c r="F898" s="250" t="str">
        <f t="shared" si="373"/>
        <v/>
      </c>
      <c r="G898" s="249" t="str">
        <f t="shared" si="390"/>
        <v/>
      </c>
      <c r="H898" s="250" t="str">
        <f t="shared" si="374"/>
        <v/>
      </c>
      <c r="I898" s="249" t="str">
        <f t="shared" si="391"/>
        <v/>
      </c>
      <c r="J898" s="250" t="str">
        <f t="shared" ca="1" si="375"/>
        <v/>
      </c>
      <c r="K898" s="249" t="str">
        <f t="shared" si="376"/>
        <v/>
      </c>
      <c r="L898" s="250" t="str">
        <f t="shared" ca="1" si="377"/>
        <v/>
      </c>
      <c r="M898" s="249" t="str">
        <f t="shared" si="378"/>
        <v/>
      </c>
      <c r="N898" s="250" t="str">
        <f t="shared" ca="1" si="379"/>
        <v/>
      </c>
      <c r="O898" s="249" t="str">
        <f t="shared" si="380"/>
        <v/>
      </c>
      <c r="P898" s="250" t="str">
        <f t="shared" ca="1" si="381"/>
        <v/>
      </c>
      <c r="Q898" s="249" t="str">
        <f t="shared" si="382"/>
        <v/>
      </c>
      <c r="R898" s="250" t="str">
        <f t="shared" ca="1" si="383"/>
        <v/>
      </c>
      <c r="S898" s="249" t="str">
        <f t="shared" si="384"/>
        <v/>
      </c>
      <c r="T898" s="250" t="str">
        <f t="shared" ca="1" si="385"/>
        <v/>
      </c>
      <c r="U898" s="249" t="str">
        <f t="shared" si="386"/>
        <v/>
      </c>
      <c r="V898" s="250" t="str">
        <f t="shared" ca="1" si="387"/>
        <v/>
      </c>
      <c r="W898" s="249" t="str">
        <f t="shared" si="388"/>
        <v/>
      </c>
      <c r="X898" s="250"/>
      <c r="Y898" s="249"/>
      <c r="Z898" s="250"/>
      <c r="AA898" s="249"/>
      <c r="AB898" s="250"/>
      <c r="AC898" s="249"/>
      <c r="AD898" s="250"/>
      <c r="AE898" s="249"/>
      <c r="AF898" s="250"/>
      <c r="AG898" s="249"/>
      <c r="AH898" s="250"/>
      <c r="AI898" s="249"/>
      <c r="AJ898" s="250"/>
      <c r="AK898" s="249"/>
      <c r="AL898" s="250"/>
      <c r="AM898" s="249"/>
      <c r="AN898" s="250"/>
      <c r="AO898" s="249"/>
      <c r="AP898" s="250"/>
      <c r="AQ898" s="249"/>
      <c r="AR898" s="250"/>
      <c r="AS898" s="249"/>
      <c r="AT898" s="250"/>
      <c r="AU898" s="249"/>
      <c r="AV898" s="250"/>
      <c r="AW898" s="249"/>
      <c r="AX898" s="250"/>
      <c r="AY898" s="249"/>
      <c r="AZ898" s="250"/>
      <c r="BA898" s="249"/>
      <c r="BB898" s="250"/>
      <c r="BC898" s="249"/>
      <c r="BD898" s="250"/>
      <c r="BE898" s="249"/>
      <c r="BF898" s="250"/>
      <c r="BG898" s="249"/>
      <c r="BH898" s="250"/>
      <c r="BI898" s="249"/>
      <c r="BJ898" s="250"/>
      <c r="BK898" s="249"/>
    </row>
    <row r="899" spans="1:63" s="301" customFormat="1" ht="21" hidden="1" customHeight="1" x14ac:dyDescent="0.2">
      <c r="A899" s="245" t="e">
        <f t="shared" si="392"/>
        <v>#VALUE!</v>
      </c>
      <c r="B899" s="246"/>
      <c r="C899" s="247" t="str">
        <f t="shared" si="371"/>
        <v/>
      </c>
      <c r="D899" s="250" t="str">
        <f t="shared" ca="1" si="372"/>
        <v/>
      </c>
      <c r="E899" s="249" t="str">
        <f t="shared" si="389"/>
        <v/>
      </c>
      <c r="F899" s="250" t="str">
        <f t="shared" si="373"/>
        <v/>
      </c>
      <c r="G899" s="249" t="str">
        <f t="shared" si="390"/>
        <v/>
      </c>
      <c r="H899" s="250" t="str">
        <f t="shared" si="374"/>
        <v/>
      </c>
      <c r="I899" s="249" t="str">
        <f t="shared" si="391"/>
        <v/>
      </c>
      <c r="J899" s="250" t="str">
        <f t="shared" ca="1" si="375"/>
        <v/>
      </c>
      <c r="K899" s="249" t="str">
        <f t="shared" si="376"/>
        <v/>
      </c>
      <c r="L899" s="250" t="str">
        <f t="shared" ca="1" si="377"/>
        <v/>
      </c>
      <c r="M899" s="249" t="str">
        <f t="shared" si="378"/>
        <v/>
      </c>
      <c r="N899" s="250" t="str">
        <f t="shared" ca="1" si="379"/>
        <v/>
      </c>
      <c r="O899" s="249" t="str">
        <f t="shared" si="380"/>
        <v/>
      </c>
      <c r="P899" s="250" t="str">
        <f t="shared" ca="1" si="381"/>
        <v/>
      </c>
      <c r="Q899" s="249" t="str">
        <f t="shared" si="382"/>
        <v/>
      </c>
      <c r="R899" s="250" t="str">
        <f t="shared" ca="1" si="383"/>
        <v/>
      </c>
      <c r="S899" s="249" t="str">
        <f t="shared" si="384"/>
        <v/>
      </c>
      <c r="T899" s="250" t="str">
        <f t="shared" ca="1" si="385"/>
        <v/>
      </c>
      <c r="U899" s="249" t="str">
        <f t="shared" si="386"/>
        <v/>
      </c>
      <c r="V899" s="250" t="str">
        <f t="shared" ca="1" si="387"/>
        <v/>
      </c>
      <c r="W899" s="249" t="str">
        <f t="shared" si="388"/>
        <v/>
      </c>
      <c r="X899" s="250"/>
      <c r="Y899" s="249"/>
      <c r="Z899" s="250"/>
      <c r="AA899" s="249"/>
      <c r="AB899" s="250"/>
      <c r="AC899" s="249"/>
      <c r="AD899" s="250"/>
      <c r="AE899" s="249"/>
      <c r="AF899" s="250"/>
      <c r="AG899" s="249"/>
      <c r="AH899" s="250"/>
      <c r="AI899" s="249"/>
      <c r="AJ899" s="250"/>
      <c r="AK899" s="249"/>
      <c r="AL899" s="250"/>
      <c r="AM899" s="249"/>
      <c r="AN899" s="250"/>
      <c r="AO899" s="249"/>
      <c r="AP899" s="250"/>
      <c r="AQ899" s="249"/>
      <c r="AR899" s="250"/>
      <c r="AS899" s="249"/>
      <c r="AT899" s="250"/>
      <c r="AU899" s="249"/>
      <c r="AV899" s="250"/>
      <c r="AW899" s="249"/>
      <c r="AX899" s="250"/>
      <c r="AY899" s="249"/>
      <c r="AZ899" s="250"/>
      <c r="BA899" s="249"/>
      <c r="BB899" s="250"/>
      <c r="BC899" s="249"/>
      <c r="BD899" s="250"/>
      <c r="BE899" s="249"/>
      <c r="BF899" s="250"/>
      <c r="BG899" s="249"/>
      <c r="BH899" s="250"/>
      <c r="BI899" s="249"/>
      <c r="BJ899" s="250"/>
      <c r="BK899" s="249"/>
    </row>
    <row r="900" spans="1:63" s="301" customFormat="1" ht="21" hidden="1" customHeight="1" x14ac:dyDescent="0.2">
      <c r="A900" s="245" t="e">
        <f t="shared" si="392"/>
        <v>#VALUE!</v>
      </c>
      <c r="B900" s="246"/>
      <c r="C900" s="247" t="str">
        <f t="shared" si="371"/>
        <v/>
      </c>
      <c r="D900" s="250" t="str">
        <f t="shared" ca="1" si="372"/>
        <v/>
      </c>
      <c r="E900" s="249" t="str">
        <f t="shared" si="389"/>
        <v/>
      </c>
      <c r="F900" s="250" t="str">
        <f t="shared" si="373"/>
        <v/>
      </c>
      <c r="G900" s="249" t="str">
        <f t="shared" si="390"/>
        <v/>
      </c>
      <c r="H900" s="250" t="str">
        <f t="shared" si="374"/>
        <v/>
      </c>
      <c r="I900" s="249" t="str">
        <f t="shared" si="391"/>
        <v/>
      </c>
      <c r="J900" s="250" t="str">
        <f t="shared" ca="1" si="375"/>
        <v/>
      </c>
      <c r="K900" s="249" t="str">
        <f t="shared" si="376"/>
        <v/>
      </c>
      <c r="L900" s="250" t="str">
        <f t="shared" ca="1" si="377"/>
        <v/>
      </c>
      <c r="M900" s="249" t="str">
        <f t="shared" si="378"/>
        <v/>
      </c>
      <c r="N900" s="250" t="str">
        <f t="shared" ca="1" si="379"/>
        <v/>
      </c>
      <c r="O900" s="249" t="str">
        <f t="shared" si="380"/>
        <v/>
      </c>
      <c r="P900" s="250" t="str">
        <f t="shared" ca="1" si="381"/>
        <v/>
      </c>
      <c r="Q900" s="249" t="str">
        <f t="shared" si="382"/>
        <v/>
      </c>
      <c r="R900" s="250" t="str">
        <f t="shared" ca="1" si="383"/>
        <v/>
      </c>
      <c r="S900" s="249" t="str">
        <f t="shared" si="384"/>
        <v/>
      </c>
      <c r="T900" s="250" t="str">
        <f t="shared" ca="1" si="385"/>
        <v/>
      </c>
      <c r="U900" s="249" t="str">
        <f t="shared" si="386"/>
        <v/>
      </c>
      <c r="V900" s="250" t="str">
        <f t="shared" ca="1" si="387"/>
        <v/>
      </c>
      <c r="W900" s="249" t="str">
        <f t="shared" si="388"/>
        <v/>
      </c>
      <c r="X900" s="250"/>
      <c r="Y900" s="249"/>
      <c r="Z900" s="250"/>
      <c r="AA900" s="249"/>
      <c r="AB900" s="250"/>
      <c r="AC900" s="249"/>
      <c r="AD900" s="250"/>
      <c r="AE900" s="249"/>
      <c r="AF900" s="250"/>
      <c r="AG900" s="249"/>
      <c r="AH900" s="250"/>
      <c r="AI900" s="249"/>
      <c r="AJ900" s="250"/>
      <c r="AK900" s="249"/>
      <c r="AL900" s="250"/>
      <c r="AM900" s="249"/>
      <c r="AN900" s="250"/>
      <c r="AO900" s="249"/>
      <c r="AP900" s="250"/>
      <c r="AQ900" s="249"/>
      <c r="AR900" s="250"/>
      <c r="AS900" s="249"/>
      <c r="AT900" s="250"/>
      <c r="AU900" s="249"/>
      <c r="AV900" s="250"/>
      <c r="AW900" s="249"/>
      <c r="AX900" s="250"/>
      <c r="AY900" s="249"/>
      <c r="AZ900" s="250"/>
      <c r="BA900" s="249"/>
      <c r="BB900" s="250"/>
      <c r="BC900" s="249"/>
      <c r="BD900" s="250"/>
      <c r="BE900" s="249"/>
      <c r="BF900" s="250"/>
      <c r="BG900" s="249"/>
      <c r="BH900" s="250"/>
      <c r="BI900" s="249"/>
      <c r="BJ900" s="250"/>
      <c r="BK900" s="249"/>
    </row>
    <row r="901" spans="1:63" s="301" customFormat="1" ht="21" hidden="1" customHeight="1" x14ac:dyDescent="0.2">
      <c r="A901" s="245" t="e">
        <f t="shared" si="392"/>
        <v>#VALUE!</v>
      </c>
      <c r="B901" s="246"/>
      <c r="C901" s="247" t="str">
        <f t="shared" si="371"/>
        <v/>
      </c>
      <c r="D901" s="250" t="str">
        <f t="shared" ca="1" si="372"/>
        <v/>
      </c>
      <c r="E901" s="249" t="str">
        <f t="shared" si="389"/>
        <v/>
      </c>
      <c r="F901" s="250" t="str">
        <f t="shared" si="373"/>
        <v/>
      </c>
      <c r="G901" s="249" t="str">
        <f t="shared" si="390"/>
        <v/>
      </c>
      <c r="H901" s="250" t="str">
        <f t="shared" si="374"/>
        <v/>
      </c>
      <c r="I901" s="249" t="str">
        <f t="shared" si="391"/>
        <v/>
      </c>
      <c r="J901" s="250" t="str">
        <f t="shared" ca="1" si="375"/>
        <v/>
      </c>
      <c r="K901" s="249" t="str">
        <f t="shared" si="376"/>
        <v/>
      </c>
      <c r="L901" s="250" t="str">
        <f t="shared" ca="1" si="377"/>
        <v/>
      </c>
      <c r="M901" s="249" t="str">
        <f t="shared" si="378"/>
        <v/>
      </c>
      <c r="N901" s="250" t="str">
        <f t="shared" ca="1" si="379"/>
        <v/>
      </c>
      <c r="O901" s="249" t="str">
        <f t="shared" si="380"/>
        <v/>
      </c>
      <c r="P901" s="250" t="str">
        <f t="shared" ca="1" si="381"/>
        <v/>
      </c>
      <c r="Q901" s="249" t="str">
        <f t="shared" si="382"/>
        <v/>
      </c>
      <c r="R901" s="250" t="str">
        <f t="shared" ca="1" si="383"/>
        <v/>
      </c>
      <c r="S901" s="249" t="str">
        <f t="shared" si="384"/>
        <v/>
      </c>
      <c r="T901" s="250" t="str">
        <f t="shared" ca="1" si="385"/>
        <v/>
      </c>
      <c r="U901" s="249" t="str">
        <f t="shared" si="386"/>
        <v/>
      </c>
      <c r="V901" s="250" t="str">
        <f t="shared" ca="1" si="387"/>
        <v/>
      </c>
      <c r="W901" s="249" t="str">
        <f t="shared" si="388"/>
        <v/>
      </c>
      <c r="X901" s="250"/>
      <c r="Y901" s="249"/>
      <c r="Z901" s="250"/>
      <c r="AA901" s="249"/>
      <c r="AB901" s="250"/>
      <c r="AC901" s="249"/>
      <c r="AD901" s="250"/>
      <c r="AE901" s="249"/>
      <c r="AF901" s="250"/>
      <c r="AG901" s="249"/>
      <c r="AH901" s="250"/>
      <c r="AI901" s="249"/>
      <c r="AJ901" s="250"/>
      <c r="AK901" s="249"/>
      <c r="AL901" s="250"/>
      <c r="AM901" s="249"/>
      <c r="AN901" s="250"/>
      <c r="AO901" s="249"/>
      <c r="AP901" s="250"/>
      <c r="AQ901" s="249"/>
      <c r="AR901" s="250"/>
      <c r="AS901" s="249"/>
      <c r="AT901" s="250"/>
      <c r="AU901" s="249"/>
      <c r="AV901" s="250"/>
      <c r="AW901" s="249"/>
      <c r="AX901" s="250"/>
      <c r="AY901" s="249"/>
      <c r="AZ901" s="250"/>
      <c r="BA901" s="249"/>
      <c r="BB901" s="250"/>
      <c r="BC901" s="249"/>
      <c r="BD901" s="250"/>
      <c r="BE901" s="249"/>
      <c r="BF901" s="250"/>
      <c r="BG901" s="249"/>
      <c r="BH901" s="250"/>
      <c r="BI901" s="249"/>
      <c r="BJ901" s="250"/>
      <c r="BK901" s="249"/>
    </row>
    <row r="902" spans="1:63" s="301" customFormat="1" ht="21" hidden="1" customHeight="1" x14ac:dyDescent="0.2">
      <c r="A902" s="245" t="e">
        <f t="shared" si="392"/>
        <v>#VALUE!</v>
      </c>
      <c r="B902" s="246"/>
      <c r="C902" s="247" t="str">
        <f t="shared" ref="C902:C965" si="393">IF(B902="","",IF($L$4="Media aritmética",ROUND(AVERAGE(D902,F902,H902,J902,L902,N902,P902,R902,T902,V902,X902,Z902,AB902,AF902,AH902,AD902,AJ902,AL902,AN902,AP902,AR902),2),ROUND(_xlfn.STDEV.P(D902,F902,H902,J902,L902,N902,P902,R902,T902,V902,X902,Z902,AB902,AF902,AH902,AD902,AJ902,AL902,AN902,AP902,AR902),2)))</f>
        <v/>
      </c>
      <c r="D902" s="250" t="str">
        <f t="shared" ref="D902:D965" ca="1" si="394">IF($D$8="Habilitado",IF($B902="","",ROUND(VLOOKUP($B902,UNITARIO_1,17,FALSE),2)),"")</f>
        <v/>
      </c>
      <c r="E902" s="249" t="str">
        <f t="shared" si="389"/>
        <v/>
      </c>
      <c r="F902" s="250" t="str">
        <f t="shared" ref="F902:F965" si="395">IF($F$8="Habilitado",IF($B902="","",ROUND(VLOOKUP($B902,UNITARIO_2,17,FALSE),2)),"")</f>
        <v/>
      </c>
      <c r="G902" s="249" t="str">
        <f t="shared" si="390"/>
        <v/>
      </c>
      <c r="H902" s="250" t="str">
        <f t="shared" ref="H902:H965" si="396">IF($H$8="Habilitado",IF($B902="","",ROUND(VLOOKUP($B902,UNITARIO_3,17,FALSE),2)),"")</f>
        <v/>
      </c>
      <c r="I902" s="249" t="str">
        <f t="shared" si="391"/>
        <v/>
      </c>
      <c r="J902" s="250" t="str">
        <f t="shared" ref="J902:J965" ca="1" si="397">IF($J$8="Habilitado",IF($B902="","",ROUND(VLOOKUP($B902,UNITARIO_4,5,FALSE),2)),"")</f>
        <v/>
      </c>
      <c r="K902" s="249" t="str">
        <f t="shared" ref="K902:K965" si="398">IF($B902="","",IF(J902="","",IF($L$4="Media aritmética",(J902&lt;=$C902)*($H$5/$C$5)+(J902&gt;$C902)*0,IF(AND(ROUND(AVERAGE($D902,$F902,$H902,$J902,$L902,$N902,$P902,$R902,$T902,$V902,$X902,$Z902,$AB902,$AD902,$AF902,$AH902,$AJ902,AL902,AN902,AP902,AR902,AT902,AV902,AX902,AZ902,BB902,BD902,BF902,BH902,BJ902),2)-$C902/2&lt;=J902,(ROUND(AVERAGE($D902,$F902,$H902,$J902,$L902,$N902,$P902,$R902,$T902,$V902,$X902,$Z902,$AB902,$AD902,$AF902,$AH902,$AJ902,AL902,AN902,AP902,AR902,AT902,AV902,AX902,AZ902,BB902,BD902,BF902,BH902,BJ902),2)+$C902/2&gt;J902)),($H$5/$C$5),0))))</f>
        <v/>
      </c>
      <c r="L902" s="250" t="str">
        <f t="shared" ref="L902:L965" ca="1" si="399">IF($L$8="Habilitado",IF($B902="","",ROUND(VLOOKUP($B902,UNITARIO_5,5,FALSE),2)),"")</f>
        <v/>
      </c>
      <c r="M902" s="249" t="str">
        <f t="shared" ref="M902:M965" si="400">IF($B902="","",IF(L902="","",IF($L$4="Media aritmética",(L902&lt;=$C902)*($H$5/$C$5)+(L902&gt;$C902)*0,IF(AND(ROUND(AVERAGE($D902,$F902,$H902,$J902,$L902,$N902,$P902,$R902,$T902,$V902,$X902,$Z902,$AB902,$AD902,$AF902,$AH902,$AJ902,AL902,AN902,AP902,AR902,AT902,AV902,AX902,AZ902,BB902,BD902,BF902,BH902,BJ902),2)-$C902/2&lt;=L902,(ROUND(AVERAGE($D902,$F902,$H902,$J902,$L902,$N902,$P902,$R902,$T902,$V902,$X902,$Z902,$AB902,$AD902,$AF902,$AH902,$AJ902,AL902,AN902,AP902,AR902,AT902,AV902,AX902,AZ902,BB902,BD902,BF902,BH902,BJ902),2)+$C902/2&gt;L902)),($H$5/$C$5),0))))</f>
        <v/>
      </c>
      <c r="N902" s="250" t="str">
        <f t="shared" ref="N902:N965" ca="1" si="401">IF($N$8="Habilitado",IF($B902="","",ROUND(VLOOKUP($B902,UNITARIO_6,5,FALSE),2)),"")</f>
        <v/>
      </c>
      <c r="O902" s="249" t="str">
        <f t="shared" ref="O902:O965" si="402">IF($B902="","",IF(N902="","",IF($L$4="Media aritmética",(N902&lt;=$C902)*($H$5/$C$5)+(N902&gt;$C902)*0,IF(AND(ROUND(AVERAGE($D902,$F902,$H902,$J902,$L902,$N902,$P902,$R902,$T902,$V902,$X902,$Z902,$AB902,$AD902,$AF902,$AH902,$AJ902,AL902,AN902,AP902,AR902,AT902,AV902,AX902,AZ902,BB902,BD902,BF902,BH902,BJ902),2)-$C902/2&lt;=N902,(ROUND(AVERAGE($D902,$F902,$H902,$J902,$L902,$N902,$P902,$R902,$T902,$V902,$X902,$Z902,$AB902,$AD902,$AF902,$AH902,$AJ902,AL902,AN902,AP902,AR902,AT902,AV902,AX902,AZ902,BB902,BD902,BF902,BH902,BJ902),2)+$C902/2&gt;N902)),($H$5/$C$5),0))))</f>
        <v/>
      </c>
      <c r="P902" s="250" t="str">
        <f t="shared" ref="P902:P965" ca="1" si="403">IF($P$8="Habilitado",IF($B902="","",ROUND(VLOOKUP($B902,UNITARIO_7,5,FALSE),2)),"")</f>
        <v/>
      </c>
      <c r="Q902" s="249" t="str">
        <f t="shared" ref="Q902:Q965" si="404">IF($B902="","",IF(P902="","",IF($L$4="Media aritmética",(P902&lt;=$C902)*($H$5/$C$5)+(P902&gt;$C902)*0,IF(AND(ROUND(AVERAGE($D902,$F902,$H902,$J902,$L902,$N902,$P902,$R902,$T902,$V902,$X902,$Z902,$AB902,$AD902,$AF902,$AH902,$AJ902,AL902,AN902,AP902,AR902,AT902,AV902,AX902,AZ902,BB902,BD902,BF902,BH902,BJ902),2)-$C902/2&lt;=P902,(ROUND(AVERAGE($D902,$F902,$H902,$J902,$L902,$N902,$P902,$R902,$T902,$V902,$X902,$Z902,$AB902,$AD902,$AF902,$AH902,$AJ902,AL902,AN902,AP902,AR902,AT902,AV902,AX902,AZ902,BB902,BD902,BF902,BH902,BJ902),2)+$C902/2&gt;P902)),($H$5/$C$5),0))))</f>
        <v/>
      </c>
      <c r="R902" s="250" t="str">
        <f t="shared" ref="R902:R965" ca="1" si="405">IF($R$8="Habilitado",IF($B902="","",ROUND(VLOOKUP($B902,UNITARIO_8,5,FALSE),2)),"")</f>
        <v/>
      </c>
      <c r="S902" s="249" t="str">
        <f t="shared" ref="S902:S965" si="406">IF($B902="","",IF(R902="","",IF($L$4="Media aritmética",(R902&lt;=$C902)*($H$5/$C$5)+(R902&gt;$C902)*0,IF(AND(ROUND(AVERAGE($D902,$F902,$H902,$J902,$L902,$N902,$P902,$R902,$T902,$V902,$X902,$Z902,$AB902,$AD902,$AF902,$AH902,$AJ902,AL902,AN902,AP902,AR902,AT902,AV902,AX902,AZ902,BB902,BD902,BF902,BH902,BJ902),2)-$C902/2&lt;=R902,(ROUND(AVERAGE($D902,$F902,$H902,$J902,$L902,$N902,$P902,$R902,$T902,$V902,$X902,$Z902,$AB902,$AD902,$AF902,$AH902,$AJ902,AL902,AN902,AP902,AR902,AT902,AV902,AX902,AZ902,BB902,BD902,BF902,BH902,BJ902),2)+$C902/2&gt;R902)),($H$5/$C$5),0))))</f>
        <v/>
      </c>
      <c r="T902" s="250" t="str">
        <f t="shared" ref="T902:T965" ca="1" si="407">IF($T$8="Habilitado",IF($B902="","",ROUND(VLOOKUP($B902,UNITARIO_9,5,FALSE),2)),"")</f>
        <v/>
      </c>
      <c r="U902" s="249" t="str">
        <f t="shared" ref="U902:U965" si="408">IF($B902="","",IF(T902="","",IF($L$4="Media aritmética",(T902&lt;=$C902)*($H$5/$C$5)+(T902&gt;$C902)*0,IF(AND(ROUND(AVERAGE($D902,$F902,$H902,$J902,$L902,$N902,$P902,$R902,$T902,$V902,$X902,$Z902,$AB902,$AD902,$AF902,$AH902,$AJ902,AL902,AN902,AP902,AR902,AT902,AV902,AX902,AZ902,BB902,BD902,BF902,BH902,BJ902),2)-$C902/2&lt;=T902,(ROUND(AVERAGE($D902,$F902,$H902,$J902,$L902,$N902,$P902,$R902,$T902,$V902,$X902,$Z902,$AB902,$AD902,$AF902,$AH902,$AJ902,AL902,AN902,AP902,AR902,AT902,AV902,AX902,AZ902,BB902,BD902,BF902,BH902,BJ902),2)+$C902/2&gt;T902)),($H$5/$C$5),0))))</f>
        <v/>
      </c>
      <c r="V902" s="250" t="str">
        <f t="shared" ref="V902:V965" ca="1" si="409">IF($V$8="Habilitado",IF($B902="","",ROUND(VLOOKUP($B902,UNITARIO_10,5,FALSE),2)),"")</f>
        <v/>
      </c>
      <c r="W902" s="249" t="str">
        <f t="shared" ref="W902:W965" si="410">IF($B902="","",IF(V902="","",IF($L$4="Media aritmética",(V902&lt;=$C902)*($H$5/$C$5)+(V902&gt;$C902)*0,IF(AND(ROUND(AVERAGE($D902,$F902,$H902,$J902,$L902,$N902,$P902,$R902,$T902,$V902,$X902,$Z902,$AB902,$AD902,$AF902,$AH902,$AJ902,AL902,AN902,AP902,AR902,AT902,AV902,AX902,AZ902,BB902,BD902,BF902,BH902,BJ902),2)-$C902/2&lt;=V902,(ROUND(AVERAGE($D902,$F902,$H902,$J902,$L902,$N902,$P902,$R902,$T902,$V902,$X902,$Z902,$AB902,$AD902,$AF902,$AH902,$AJ902,AL902,AN902,AP902,AR902,AT902,AV902,AX902,AZ902,BB902,BD902,BF902,BH902,BJ902),2)+$C902/2&gt;V902)),($H$5/$C$5),0))))</f>
        <v/>
      </c>
      <c r="X902" s="250"/>
      <c r="Y902" s="249"/>
      <c r="Z902" s="250"/>
      <c r="AA902" s="249"/>
      <c r="AB902" s="250"/>
      <c r="AC902" s="249"/>
      <c r="AD902" s="250"/>
      <c r="AE902" s="249"/>
      <c r="AF902" s="250"/>
      <c r="AG902" s="249"/>
      <c r="AH902" s="250"/>
      <c r="AI902" s="249"/>
      <c r="AJ902" s="250"/>
      <c r="AK902" s="249"/>
      <c r="AL902" s="250"/>
      <c r="AM902" s="249"/>
      <c r="AN902" s="250"/>
      <c r="AO902" s="249"/>
      <c r="AP902" s="250"/>
      <c r="AQ902" s="249"/>
      <c r="AR902" s="250"/>
      <c r="AS902" s="249"/>
      <c r="AT902" s="250"/>
      <c r="AU902" s="249"/>
      <c r="AV902" s="250"/>
      <c r="AW902" s="249"/>
      <c r="AX902" s="250"/>
      <c r="AY902" s="249"/>
      <c r="AZ902" s="250"/>
      <c r="BA902" s="249"/>
      <c r="BB902" s="250"/>
      <c r="BC902" s="249"/>
      <c r="BD902" s="250"/>
      <c r="BE902" s="249"/>
      <c r="BF902" s="250"/>
      <c r="BG902" s="249"/>
      <c r="BH902" s="250"/>
      <c r="BI902" s="249"/>
      <c r="BJ902" s="250"/>
      <c r="BK902" s="249"/>
    </row>
    <row r="903" spans="1:63" s="301" customFormat="1" ht="21" hidden="1" customHeight="1" x14ac:dyDescent="0.2">
      <c r="A903" s="245" t="e">
        <f t="shared" si="392"/>
        <v>#VALUE!</v>
      </c>
      <c r="B903" s="246"/>
      <c r="C903" s="247" t="str">
        <f t="shared" si="393"/>
        <v/>
      </c>
      <c r="D903" s="250" t="str">
        <f t="shared" ca="1" si="394"/>
        <v/>
      </c>
      <c r="E903" s="249" t="str">
        <f t="shared" ref="E903:E966" si="411">IF($B903="","",IF(D903="","",IF($L$4="Media aritmética",(D903&lt;=$C903)*($H$5/$C$5)+(D903&gt;$C903)*0,IF(AND(ROUND(AVERAGE($D903,$F903,$H903),2)-$C903/2&lt;=D903,(ROUND(AVERAGE($D903,$F903,$H903),2)+$C903/2&gt;D903)),($H$5/$C$5),0))))</f>
        <v/>
      </c>
      <c r="F903" s="250" t="str">
        <f t="shared" si="395"/>
        <v/>
      </c>
      <c r="G903" s="249" t="str">
        <f t="shared" ref="G903:G966" si="412">IF($B903="","",IF(F903="","",IF($L$4="Media aritmética",(F903&lt;=$C903)*($H$5/$C$5)+(F903&gt;$C903)*0,IF(AND(ROUND(AVERAGE($D903,$F903,$H903),2)-$C903/2&lt;=F903,(ROUND(AVERAGE($D903,$F903,$H903),2)+$C903/2&gt;F903)),($H$5/$C$5),0))))</f>
        <v/>
      </c>
      <c r="H903" s="250" t="str">
        <f t="shared" si="396"/>
        <v/>
      </c>
      <c r="I903" s="249" t="str">
        <f t="shared" ref="I903:I966" si="413">IF($B903="","",IF(H903="","",IF($L$4="Media aritmética",(H903&lt;=$C903)*($H$5/$C$5)+(H903&gt;$C903)*0,IF(AND(ROUND(AVERAGE($D903,$F903,$H903),2)-$C903/2&lt;=H903,(ROUND(AVERAGE($D903,$F903,$H903),2)+$C903/2&gt;H903)),($H$5/$C$5),0))))</f>
        <v/>
      </c>
      <c r="J903" s="250" t="str">
        <f t="shared" ca="1" si="397"/>
        <v/>
      </c>
      <c r="K903" s="249" t="str">
        <f t="shared" si="398"/>
        <v/>
      </c>
      <c r="L903" s="250" t="str">
        <f t="shared" ca="1" si="399"/>
        <v/>
      </c>
      <c r="M903" s="249" t="str">
        <f t="shared" si="400"/>
        <v/>
      </c>
      <c r="N903" s="250" t="str">
        <f t="shared" ca="1" si="401"/>
        <v/>
      </c>
      <c r="O903" s="249" t="str">
        <f t="shared" si="402"/>
        <v/>
      </c>
      <c r="P903" s="250" t="str">
        <f t="shared" ca="1" si="403"/>
        <v/>
      </c>
      <c r="Q903" s="249" t="str">
        <f t="shared" si="404"/>
        <v/>
      </c>
      <c r="R903" s="250" t="str">
        <f t="shared" ca="1" si="405"/>
        <v/>
      </c>
      <c r="S903" s="249" t="str">
        <f t="shared" si="406"/>
        <v/>
      </c>
      <c r="T903" s="250" t="str">
        <f t="shared" ca="1" si="407"/>
        <v/>
      </c>
      <c r="U903" s="249" t="str">
        <f t="shared" si="408"/>
        <v/>
      </c>
      <c r="V903" s="250" t="str">
        <f t="shared" ca="1" si="409"/>
        <v/>
      </c>
      <c r="W903" s="249" t="str">
        <f t="shared" si="410"/>
        <v/>
      </c>
      <c r="X903" s="250"/>
      <c r="Y903" s="249"/>
      <c r="Z903" s="250"/>
      <c r="AA903" s="249"/>
      <c r="AB903" s="250"/>
      <c r="AC903" s="249"/>
      <c r="AD903" s="250"/>
      <c r="AE903" s="249"/>
      <c r="AF903" s="250"/>
      <c r="AG903" s="249"/>
      <c r="AH903" s="250"/>
      <c r="AI903" s="249"/>
      <c r="AJ903" s="250"/>
      <c r="AK903" s="249"/>
      <c r="AL903" s="250"/>
      <c r="AM903" s="249"/>
      <c r="AN903" s="250"/>
      <c r="AO903" s="249"/>
      <c r="AP903" s="250"/>
      <c r="AQ903" s="249"/>
      <c r="AR903" s="250"/>
      <c r="AS903" s="249"/>
      <c r="AT903" s="250"/>
      <c r="AU903" s="249"/>
      <c r="AV903" s="250"/>
      <c r="AW903" s="249"/>
      <c r="AX903" s="250"/>
      <c r="AY903" s="249"/>
      <c r="AZ903" s="250"/>
      <c r="BA903" s="249"/>
      <c r="BB903" s="250"/>
      <c r="BC903" s="249"/>
      <c r="BD903" s="250"/>
      <c r="BE903" s="249"/>
      <c r="BF903" s="250"/>
      <c r="BG903" s="249"/>
      <c r="BH903" s="250"/>
      <c r="BI903" s="249"/>
      <c r="BJ903" s="250"/>
      <c r="BK903" s="249"/>
    </row>
    <row r="904" spans="1:63" s="301" customFormat="1" ht="21" hidden="1" customHeight="1" x14ac:dyDescent="0.2">
      <c r="A904" s="245" t="e">
        <f t="shared" ref="A904:A967" si="414">+A903+1</f>
        <v>#VALUE!</v>
      </c>
      <c r="B904" s="246"/>
      <c r="C904" s="247" t="str">
        <f t="shared" si="393"/>
        <v/>
      </c>
      <c r="D904" s="250" t="str">
        <f t="shared" ca="1" si="394"/>
        <v/>
      </c>
      <c r="E904" s="249" t="str">
        <f t="shared" si="411"/>
        <v/>
      </c>
      <c r="F904" s="250" t="str">
        <f t="shared" si="395"/>
        <v/>
      </c>
      <c r="G904" s="249" t="str">
        <f t="shared" si="412"/>
        <v/>
      </c>
      <c r="H904" s="250" t="str">
        <f t="shared" si="396"/>
        <v/>
      </c>
      <c r="I904" s="249" t="str">
        <f t="shared" si="413"/>
        <v/>
      </c>
      <c r="J904" s="250" t="str">
        <f t="shared" ca="1" si="397"/>
        <v/>
      </c>
      <c r="K904" s="249" t="str">
        <f t="shared" si="398"/>
        <v/>
      </c>
      <c r="L904" s="250" t="str">
        <f t="shared" ca="1" si="399"/>
        <v/>
      </c>
      <c r="M904" s="249" t="str">
        <f t="shared" si="400"/>
        <v/>
      </c>
      <c r="N904" s="250" t="str">
        <f t="shared" ca="1" si="401"/>
        <v/>
      </c>
      <c r="O904" s="249" t="str">
        <f t="shared" si="402"/>
        <v/>
      </c>
      <c r="P904" s="250" t="str">
        <f t="shared" ca="1" si="403"/>
        <v/>
      </c>
      <c r="Q904" s="249" t="str">
        <f t="shared" si="404"/>
        <v/>
      </c>
      <c r="R904" s="250" t="str">
        <f t="shared" ca="1" si="405"/>
        <v/>
      </c>
      <c r="S904" s="249" t="str">
        <f t="shared" si="406"/>
        <v/>
      </c>
      <c r="T904" s="250" t="str">
        <f t="shared" ca="1" si="407"/>
        <v/>
      </c>
      <c r="U904" s="249" t="str">
        <f t="shared" si="408"/>
        <v/>
      </c>
      <c r="V904" s="250" t="str">
        <f t="shared" ca="1" si="409"/>
        <v/>
      </c>
      <c r="W904" s="249" t="str">
        <f t="shared" si="410"/>
        <v/>
      </c>
      <c r="X904" s="250"/>
      <c r="Y904" s="249"/>
      <c r="Z904" s="250"/>
      <c r="AA904" s="249"/>
      <c r="AB904" s="250"/>
      <c r="AC904" s="249"/>
      <c r="AD904" s="250"/>
      <c r="AE904" s="249"/>
      <c r="AF904" s="250"/>
      <c r="AG904" s="249"/>
      <c r="AH904" s="250"/>
      <c r="AI904" s="249"/>
      <c r="AJ904" s="250"/>
      <c r="AK904" s="249"/>
      <c r="AL904" s="250"/>
      <c r="AM904" s="249"/>
      <c r="AN904" s="250"/>
      <c r="AO904" s="249"/>
      <c r="AP904" s="250"/>
      <c r="AQ904" s="249"/>
      <c r="AR904" s="250"/>
      <c r="AS904" s="249"/>
      <c r="AT904" s="250"/>
      <c r="AU904" s="249"/>
      <c r="AV904" s="250"/>
      <c r="AW904" s="249"/>
      <c r="AX904" s="250"/>
      <c r="AY904" s="249"/>
      <c r="AZ904" s="250"/>
      <c r="BA904" s="249"/>
      <c r="BB904" s="250"/>
      <c r="BC904" s="249"/>
      <c r="BD904" s="250"/>
      <c r="BE904" s="249"/>
      <c r="BF904" s="250"/>
      <c r="BG904" s="249"/>
      <c r="BH904" s="250"/>
      <c r="BI904" s="249"/>
      <c r="BJ904" s="250"/>
      <c r="BK904" s="249"/>
    </row>
    <row r="905" spans="1:63" s="301" customFormat="1" ht="21" hidden="1" customHeight="1" x14ac:dyDescent="0.2">
      <c r="A905" s="245" t="e">
        <f t="shared" si="414"/>
        <v>#VALUE!</v>
      </c>
      <c r="B905" s="246"/>
      <c r="C905" s="247" t="str">
        <f t="shared" si="393"/>
        <v/>
      </c>
      <c r="D905" s="250" t="str">
        <f t="shared" ca="1" si="394"/>
        <v/>
      </c>
      <c r="E905" s="249" t="str">
        <f t="shared" si="411"/>
        <v/>
      </c>
      <c r="F905" s="250" t="str">
        <f t="shared" si="395"/>
        <v/>
      </c>
      <c r="G905" s="249" t="str">
        <f t="shared" si="412"/>
        <v/>
      </c>
      <c r="H905" s="250" t="str">
        <f t="shared" si="396"/>
        <v/>
      </c>
      <c r="I905" s="249" t="str">
        <f t="shared" si="413"/>
        <v/>
      </c>
      <c r="J905" s="250" t="str">
        <f t="shared" ca="1" si="397"/>
        <v/>
      </c>
      <c r="K905" s="249" t="str">
        <f t="shared" si="398"/>
        <v/>
      </c>
      <c r="L905" s="250" t="str">
        <f t="shared" ca="1" si="399"/>
        <v/>
      </c>
      <c r="M905" s="249" t="str">
        <f t="shared" si="400"/>
        <v/>
      </c>
      <c r="N905" s="250" t="str">
        <f t="shared" ca="1" si="401"/>
        <v/>
      </c>
      <c r="O905" s="249" t="str">
        <f t="shared" si="402"/>
        <v/>
      </c>
      <c r="P905" s="250" t="str">
        <f t="shared" ca="1" si="403"/>
        <v/>
      </c>
      <c r="Q905" s="249" t="str">
        <f t="shared" si="404"/>
        <v/>
      </c>
      <c r="R905" s="250" t="str">
        <f t="shared" ca="1" si="405"/>
        <v/>
      </c>
      <c r="S905" s="249" t="str">
        <f t="shared" si="406"/>
        <v/>
      </c>
      <c r="T905" s="250" t="str">
        <f t="shared" ca="1" si="407"/>
        <v/>
      </c>
      <c r="U905" s="249" t="str">
        <f t="shared" si="408"/>
        <v/>
      </c>
      <c r="V905" s="250" t="str">
        <f t="shared" ca="1" si="409"/>
        <v/>
      </c>
      <c r="W905" s="249" t="str">
        <f t="shared" si="410"/>
        <v/>
      </c>
      <c r="X905" s="250"/>
      <c r="Y905" s="249"/>
      <c r="Z905" s="250"/>
      <c r="AA905" s="249"/>
      <c r="AB905" s="250"/>
      <c r="AC905" s="249"/>
      <c r="AD905" s="250"/>
      <c r="AE905" s="249"/>
      <c r="AF905" s="250"/>
      <c r="AG905" s="249"/>
      <c r="AH905" s="250"/>
      <c r="AI905" s="249"/>
      <c r="AJ905" s="250"/>
      <c r="AK905" s="249"/>
      <c r="AL905" s="250"/>
      <c r="AM905" s="249"/>
      <c r="AN905" s="250"/>
      <c r="AO905" s="249"/>
      <c r="AP905" s="250"/>
      <c r="AQ905" s="249"/>
      <c r="AR905" s="250"/>
      <c r="AS905" s="249"/>
      <c r="AT905" s="250"/>
      <c r="AU905" s="249"/>
      <c r="AV905" s="250"/>
      <c r="AW905" s="249"/>
      <c r="AX905" s="250"/>
      <c r="AY905" s="249"/>
      <c r="AZ905" s="250"/>
      <c r="BA905" s="249"/>
      <c r="BB905" s="250"/>
      <c r="BC905" s="249"/>
      <c r="BD905" s="250"/>
      <c r="BE905" s="249"/>
      <c r="BF905" s="250"/>
      <c r="BG905" s="249"/>
      <c r="BH905" s="250"/>
      <c r="BI905" s="249"/>
      <c r="BJ905" s="250"/>
      <c r="BK905" s="249"/>
    </row>
    <row r="906" spans="1:63" s="301" customFormat="1" ht="21" hidden="1" customHeight="1" x14ac:dyDescent="0.2">
      <c r="A906" s="245" t="e">
        <f t="shared" si="414"/>
        <v>#VALUE!</v>
      </c>
      <c r="B906" s="246"/>
      <c r="C906" s="247" t="str">
        <f t="shared" si="393"/>
        <v/>
      </c>
      <c r="D906" s="250" t="str">
        <f t="shared" ca="1" si="394"/>
        <v/>
      </c>
      <c r="E906" s="249" t="str">
        <f t="shared" si="411"/>
        <v/>
      </c>
      <c r="F906" s="250" t="str">
        <f t="shared" si="395"/>
        <v/>
      </c>
      <c r="G906" s="249" t="str">
        <f t="shared" si="412"/>
        <v/>
      </c>
      <c r="H906" s="250" t="str">
        <f t="shared" si="396"/>
        <v/>
      </c>
      <c r="I906" s="249" t="str">
        <f t="shared" si="413"/>
        <v/>
      </c>
      <c r="J906" s="250" t="str">
        <f t="shared" ca="1" si="397"/>
        <v/>
      </c>
      <c r="K906" s="249" t="str">
        <f t="shared" si="398"/>
        <v/>
      </c>
      <c r="L906" s="250" t="str">
        <f t="shared" ca="1" si="399"/>
        <v/>
      </c>
      <c r="M906" s="249" t="str">
        <f t="shared" si="400"/>
        <v/>
      </c>
      <c r="N906" s="250" t="str">
        <f t="shared" ca="1" si="401"/>
        <v/>
      </c>
      <c r="O906" s="249" t="str">
        <f t="shared" si="402"/>
        <v/>
      </c>
      <c r="P906" s="250" t="str">
        <f t="shared" ca="1" si="403"/>
        <v/>
      </c>
      <c r="Q906" s="249" t="str">
        <f t="shared" si="404"/>
        <v/>
      </c>
      <c r="R906" s="250" t="str">
        <f t="shared" ca="1" si="405"/>
        <v/>
      </c>
      <c r="S906" s="249" t="str">
        <f t="shared" si="406"/>
        <v/>
      </c>
      <c r="T906" s="250" t="str">
        <f t="shared" ca="1" si="407"/>
        <v/>
      </c>
      <c r="U906" s="249" t="str">
        <f t="shared" si="408"/>
        <v/>
      </c>
      <c r="V906" s="250" t="str">
        <f t="shared" ca="1" si="409"/>
        <v/>
      </c>
      <c r="W906" s="249" t="str">
        <f t="shared" si="410"/>
        <v/>
      </c>
      <c r="X906" s="250"/>
      <c r="Y906" s="249"/>
      <c r="Z906" s="250"/>
      <c r="AA906" s="249"/>
      <c r="AB906" s="250"/>
      <c r="AC906" s="249"/>
      <c r="AD906" s="250"/>
      <c r="AE906" s="249"/>
      <c r="AF906" s="250"/>
      <c r="AG906" s="249"/>
      <c r="AH906" s="250"/>
      <c r="AI906" s="249"/>
      <c r="AJ906" s="250"/>
      <c r="AK906" s="249"/>
      <c r="AL906" s="250"/>
      <c r="AM906" s="249"/>
      <c r="AN906" s="250"/>
      <c r="AO906" s="249"/>
      <c r="AP906" s="250"/>
      <c r="AQ906" s="249"/>
      <c r="AR906" s="250"/>
      <c r="AS906" s="249"/>
      <c r="AT906" s="250"/>
      <c r="AU906" s="249"/>
      <c r="AV906" s="250"/>
      <c r="AW906" s="249"/>
      <c r="AX906" s="250"/>
      <c r="AY906" s="249"/>
      <c r="AZ906" s="250"/>
      <c r="BA906" s="249"/>
      <c r="BB906" s="250"/>
      <c r="BC906" s="249"/>
      <c r="BD906" s="250"/>
      <c r="BE906" s="249"/>
      <c r="BF906" s="250"/>
      <c r="BG906" s="249"/>
      <c r="BH906" s="250"/>
      <c r="BI906" s="249"/>
      <c r="BJ906" s="250"/>
      <c r="BK906" s="249"/>
    </row>
    <row r="907" spans="1:63" s="301" customFormat="1" ht="21" hidden="1" customHeight="1" x14ac:dyDescent="0.2">
      <c r="A907" s="245" t="e">
        <f t="shared" si="414"/>
        <v>#VALUE!</v>
      </c>
      <c r="B907" s="246"/>
      <c r="C907" s="247" t="str">
        <f t="shared" si="393"/>
        <v/>
      </c>
      <c r="D907" s="250" t="str">
        <f t="shared" ca="1" si="394"/>
        <v/>
      </c>
      <c r="E907" s="249" t="str">
        <f t="shared" si="411"/>
        <v/>
      </c>
      <c r="F907" s="250" t="str">
        <f t="shared" si="395"/>
        <v/>
      </c>
      <c r="G907" s="249" t="str">
        <f t="shared" si="412"/>
        <v/>
      </c>
      <c r="H907" s="250" t="str">
        <f t="shared" si="396"/>
        <v/>
      </c>
      <c r="I907" s="249" t="str">
        <f t="shared" si="413"/>
        <v/>
      </c>
      <c r="J907" s="250" t="str">
        <f t="shared" ca="1" si="397"/>
        <v/>
      </c>
      <c r="K907" s="249" t="str">
        <f t="shared" si="398"/>
        <v/>
      </c>
      <c r="L907" s="250" t="str">
        <f t="shared" ca="1" si="399"/>
        <v/>
      </c>
      <c r="M907" s="249" t="str">
        <f t="shared" si="400"/>
        <v/>
      </c>
      <c r="N907" s="250" t="str">
        <f t="shared" ca="1" si="401"/>
        <v/>
      </c>
      <c r="O907" s="249" t="str">
        <f t="shared" si="402"/>
        <v/>
      </c>
      <c r="P907" s="250" t="str">
        <f t="shared" ca="1" si="403"/>
        <v/>
      </c>
      <c r="Q907" s="249" t="str">
        <f t="shared" si="404"/>
        <v/>
      </c>
      <c r="R907" s="250" t="str">
        <f t="shared" ca="1" si="405"/>
        <v/>
      </c>
      <c r="S907" s="249" t="str">
        <f t="shared" si="406"/>
        <v/>
      </c>
      <c r="T907" s="250" t="str">
        <f t="shared" ca="1" si="407"/>
        <v/>
      </c>
      <c r="U907" s="249" t="str">
        <f t="shared" si="408"/>
        <v/>
      </c>
      <c r="V907" s="250" t="str">
        <f t="shared" ca="1" si="409"/>
        <v/>
      </c>
      <c r="W907" s="249" t="str">
        <f t="shared" si="410"/>
        <v/>
      </c>
      <c r="X907" s="250"/>
      <c r="Y907" s="249"/>
      <c r="Z907" s="250"/>
      <c r="AA907" s="249"/>
      <c r="AB907" s="250"/>
      <c r="AC907" s="249"/>
      <c r="AD907" s="250"/>
      <c r="AE907" s="249"/>
      <c r="AF907" s="250"/>
      <c r="AG907" s="249"/>
      <c r="AH907" s="250"/>
      <c r="AI907" s="249"/>
      <c r="AJ907" s="250"/>
      <c r="AK907" s="249"/>
      <c r="AL907" s="250"/>
      <c r="AM907" s="249"/>
      <c r="AN907" s="250"/>
      <c r="AO907" s="249"/>
      <c r="AP907" s="250"/>
      <c r="AQ907" s="249"/>
      <c r="AR907" s="250"/>
      <c r="AS907" s="249"/>
      <c r="AT907" s="250"/>
      <c r="AU907" s="249"/>
      <c r="AV907" s="250"/>
      <c r="AW907" s="249"/>
      <c r="AX907" s="250"/>
      <c r="AY907" s="249"/>
      <c r="AZ907" s="250"/>
      <c r="BA907" s="249"/>
      <c r="BB907" s="250"/>
      <c r="BC907" s="249"/>
      <c r="BD907" s="250"/>
      <c r="BE907" s="249"/>
      <c r="BF907" s="250"/>
      <c r="BG907" s="249"/>
      <c r="BH907" s="250"/>
      <c r="BI907" s="249"/>
      <c r="BJ907" s="250"/>
      <c r="BK907" s="249"/>
    </row>
    <row r="908" spans="1:63" s="301" customFormat="1" ht="21" hidden="1" customHeight="1" x14ac:dyDescent="0.2">
      <c r="A908" s="245" t="e">
        <f t="shared" si="414"/>
        <v>#VALUE!</v>
      </c>
      <c r="B908" s="246"/>
      <c r="C908" s="247" t="str">
        <f t="shared" si="393"/>
        <v/>
      </c>
      <c r="D908" s="250" t="str">
        <f t="shared" ca="1" si="394"/>
        <v/>
      </c>
      <c r="E908" s="249" t="str">
        <f t="shared" si="411"/>
        <v/>
      </c>
      <c r="F908" s="250" t="str">
        <f t="shared" si="395"/>
        <v/>
      </c>
      <c r="G908" s="249" t="str">
        <f t="shared" si="412"/>
        <v/>
      </c>
      <c r="H908" s="250" t="str">
        <f t="shared" si="396"/>
        <v/>
      </c>
      <c r="I908" s="249" t="str">
        <f t="shared" si="413"/>
        <v/>
      </c>
      <c r="J908" s="250" t="str">
        <f t="shared" ca="1" si="397"/>
        <v/>
      </c>
      <c r="K908" s="249" t="str">
        <f t="shared" si="398"/>
        <v/>
      </c>
      <c r="L908" s="250" t="str">
        <f t="shared" ca="1" si="399"/>
        <v/>
      </c>
      <c r="M908" s="249" t="str">
        <f t="shared" si="400"/>
        <v/>
      </c>
      <c r="N908" s="250" t="str">
        <f t="shared" ca="1" si="401"/>
        <v/>
      </c>
      <c r="O908" s="249" t="str">
        <f t="shared" si="402"/>
        <v/>
      </c>
      <c r="P908" s="250" t="str">
        <f t="shared" ca="1" si="403"/>
        <v/>
      </c>
      <c r="Q908" s="249" t="str">
        <f t="shared" si="404"/>
        <v/>
      </c>
      <c r="R908" s="250" t="str">
        <f t="shared" ca="1" si="405"/>
        <v/>
      </c>
      <c r="S908" s="249" t="str">
        <f t="shared" si="406"/>
        <v/>
      </c>
      <c r="T908" s="250" t="str">
        <f t="shared" ca="1" si="407"/>
        <v/>
      </c>
      <c r="U908" s="249" t="str">
        <f t="shared" si="408"/>
        <v/>
      </c>
      <c r="V908" s="250" t="str">
        <f t="shared" ca="1" si="409"/>
        <v/>
      </c>
      <c r="W908" s="249" t="str">
        <f t="shared" si="410"/>
        <v/>
      </c>
      <c r="X908" s="250"/>
      <c r="Y908" s="249"/>
      <c r="Z908" s="250"/>
      <c r="AA908" s="249"/>
      <c r="AB908" s="250"/>
      <c r="AC908" s="249"/>
      <c r="AD908" s="250"/>
      <c r="AE908" s="249"/>
      <c r="AF908" s="250"/>
      <c r="AG908" s="249"/>
      <c r="AH908" s="250"/>
      <c r="AI908" s="249"/>
      <c r="AJ908" s="250"/>
      <c r="AK908" s="249"/>
      <c r="AL908" s="250"/>
      <c r="AM908" s="249"/>
      <c r="AN908" s="250"/>
      <c r="AO908" s="249"/>
      <c r="AP908" s="250"/>
      <c r="AQ908" s="249"/>
      <c r="AR908" s="250"/>
      <c r="AS908" s="249"/>
      <c r="AT908" s="250"/>
      <c r="AU908" s="249"/>
      <c r="AV908" s="250"/>
      <c r="AW908" s="249"/>
      <c r="AX908" s="250"/>
      <c r="AY908" s="249"/>
      <c r="AZ908" s="250"/>
      <c r="BA908" s="249"/>
      <c r="BB908" s="250"/>
      <c r="BC908" s="249"/>
      <c r="BD908" s="250"/>
      <c r="BE908" s="249"/>
      <c r="BF908" s="250"/>
      <c r="BG908" s="249"/>
      <c r="BH908" s="250"/>
      <c r="BI908" s="249"/>
      <c r="BJ908" s="250"/>
      <c r="BK908" s="249"/>
    </row>
    <row r="909" spans="1:63" s="301" customFormat="1" ht="21" hidden="1" customHeight="1" x14ac:dyDescent="0.2">
      <c r="A909" s="245" t="e">
        <f t="shared" si="414"/>
        <v>#VALUE!</v>
      </c>
      <c r="B909" s="246"/>
      <c r="C909" s="247" t="str">
        <f t="shared" si="393"/>
        <v/>
      </c>
      <c r="D909" s="250" t="str">
        <f t="shared" ca="1" si="394"/>
        <v/>
      </c>
      <c r="E909" s="249" t="str">
        <f t="shared" si="411"/>
        <v/>
      </c>
      <c r="F909" s="250" t="str">
        <f t="shared" si="395"/>
        <v/>
      </c>
      <c r="G909" s="249" t="str">
        <f t="shared" si="412"/>
        <v/>
      </c>
      <c r="H909" s="250" t="str">
        <f t="shared" si="396"/>
        <v/>
      </c>
      <c r="I909" s="249" t="str">
        <f t="shared" si="413"/>
        <v/>
      </c>
      <c r="J909" s="250" t="str">
        <f t="shared" ca="1" si="397"/>
        <v/>
      </c>
      <c r="K909" s="249" t="str">
        <f t="shared" si="398"/>
        <v/>
      </c>
      <c r="L909" s="250" t="str">
        <f t="shared" ca="1" si="399"/>
        <v/>
      </c>
      <c r="M909" s="249" t="str">
        <f t="shared" si="400"/>
        <v/>
      </c>
      <c r="N909" s="250" t="str">
        <f t="shared" ca="1" si="401"/>
        <v/>
      </c>
      <c r="O909" s="249" t="str">
        <f t="shared" si="402"/>
        <v/>
      </c>
      <c r="P909" s="250" t="str">
        <f t="shared" ca="1" si="403"/>
        <v/>
      </c>
      <c r="Q909" s="249" t="str">
        <f t="shared" si="404"/>
        <v/>
      </c>
      <c r="R909" s="250" t="str">
        <f t="shared" ca="1" si="405"/>
        <v/>
      </c>
      <c r="S909" s="249" t="str">
        <f t="shared" si="406"/>
        <v/>
      </c>
      <c r="T909" s="250" t="str">
        <f t="shared" ca="1" si="407"/>
        <v/>
      </c>
      <c r="U909" s="249" t="str">
        <f t="shared" si="408"/>
        <v/>
      </c>
      <c r="V909" s="250" t="str">
        <f t="shared" ca="1" si="409"/>
        <v/>
      </c>
      <c r="W909" s="249" t="str">
        <f t="shared" si="410"/>
        <v/>
      </c>
      <c r="X909" s="250"/>
      <c r="Y909" s="249"/>
      <c r="Z909" s="250"/>
      <c r="AA909" s="249"/>
      <c r="AB909" s="250"/>
      <c r="AC909" s="249"/>
      <c r="AD909" s="250"/>
      <c r="AE909" s="249"/>
      <c r="AF909" s="250"/>
      <c r="AG909" s="249"/>
      <c r="AH909" s="250"/>
      <c r="AI909" s="249"/>
      <c r="AJ909" s="250"/>
      <c r="AK909" s="249"/>
      <c r="AL909" s="250"/>
      <c r="AM909" s="249"/>
      <c r="AN909" s="250"/>
      <c r="AO909" s="249"/>
      <c r="AP909" s="250"/>
      <c r="AQ909" s="249"/>
      <c r="AR909" s="250"/>
      <c r="AS909" s="249"/>
      <c r="AT909" s="250"/>
      <c r="AU909" s="249"/>
      <c r="AV909" s="250"/>
      <c r="AW909" s="249"/>
      <c r="AX909" s="250"/>
      <c r="AY909" s="249"/>
      <c r="AZ909" s="250"/>
      <c r="BA909" s="249"/>
      <c r="BB909" s="250"/>
      <c r="BC909" s="249"/>
      <c r="BD909" s="250"/>
      <c r="BE909" s="249"/>
      <c r="BF909" s="250"/>
      <c r="BG909" s="249"/>
      <c r="BH909" s="250"/>
      <c r="BI909" s="249"/>
      <c r="BJ909" s="250"/>
      <c r="BK909" s="249"/>
    </row>
    <row r="910" spans="1:63" s="301" customFormat="1" ht="21" hidden="1" customHeight="1" x14ac:dyDescent="0.2">
      <c r="A910" s="245" t="e">
        <f t="shared" si="414"/>
        <v>#VALUE!</v>
      </c>
      <c r="B910" s="246"/>
      <c r="C910" s="247" t="str">
        <f t="shared" si="393"/>
        <v/>
      </c>
      <c r="D910" s="250" t="str">
        <f t="shared" ca="1" si="394"/>
        <v/>
      </c>
      <c r="E910" s="249" t="str">
        <f t="shared" si="411"/>
        <v/>
      </c>
      <c r="F910" s="250" t="str">
        <f t="shared" si="395"/>
        <v/>
      </c>
      <c r="G910" s="249" t="str">
        <f t="shared" si="412"/>
        <v/>
      </c>
      <c r="H910" s="250" t="str">
        <f t="shared" si="396"/>
        <v/>
      </c>
      <c r="I910" s="249" t="str">
        <f t="shared" si="413"/>
        <v/>
      </c>
      <c r="J910" s="250" t="str">
        <f t="shared" ca="1" si="397"/>
        <v/>
      </c>
      <c r="K910" s="249" t="str">
        <f t="shared" si="398"/>
        <v/>
      </c>
      <c r="L910" s="250" t="str">
        <f t="shared" ca="1" si="399"/>
        <v/>
      </c>
      <c r="M910" s="249" t="str">
        <f t="shared" si="400"/>
        <v/>
      </c>
      <c r="N910" s="250" t="str">
        <f t="shared" ca="1" si="401"/>
        <v/>
      </c>
      <c r="O910" s="249" t="str">
        <f t="shared" si="402"/>
        <v/>
      </c>
      <c r="P910" s="250" t="str">
        <f t="shared" ca="1" si="403"/>
        <v/>
      </c>
      <c r="Q910" s="249" t="str">
        <f t="shared" si="404"/>
        <v/>
      </c>
      <c r="R910" s="250" t="str">
        <f t="shared" ca="1" si="405"/>
        <v/>
      </c>
      <c r="S910" s="249" t="str">
        <f t="shared" si="406"/>
        <v/>
      </c>
      <c r="T910" s="250" t="str">
        <f t="shared" ca="1" si="407"/>
        <v/>
      </c>
      <c r="U910" s="249" t="str">
        <f t="shared" si="408"/>
        <v/>
      </c>
      <c r="V910" s="250" t="str">
        <f t="shared" ca="1" si="409"/>
        <v/>
      </c>
      <c r="W910" s="249" t="str">
        <f t="shared" si="410"/>
        <v/>
      </c>
      <c r="X910" s="250"/>
      <c r="Y910" s="249"/>
      <c r="Z910" s="250"/>
      <c r="AA910" s="249"/>
      <c r="AB910" s="250"/>
      <c r="AC910" s="249"/>
      <c r="AD910" s="250"/>
      <c r="AE910" s="249"/>
      <c r="AF910" s="250"/>
      <c r="AG910" s="249"/>
      <c r="AH910" s="250"/>
      <c r="AI910" s="249"/>
      <c r="AJ910" s="250"/>
      <c r="AK910" s="249"/>
      <c r="AL910" s="250"/>
      <c r="AM910" s="249"/>
      <c r="AN910" s="250"/>
      <c r="AO910" s="249"/>
      <c r="AP910" s="250"/>
      <c r="AQ910" s="249"/>
      <c r="AR910" s="250"/>
      <c r="AS910" s="249"/>
      <c r="AT910" s="250"/>
      <c r="AU910" s="249"/>
      <c r="AV910" s="250"/>
      <c r="AW910" s="249"/>
      <c r="AX910" s="250"/>
      <c r="AY910" s="249"/>
      <c r="AZ910" s="250"/>
      <c r="BA910" s="249"/>
      <c r="BB910" s="250"/>
      <c r="BC910" s="249"/>
      <c r="BD910" s="250"/>
      <c r="BE910" s="249"/>
      <c r="BF910" s="250"/>
      <c r="BG910" s="249"/>
      <c r="BH910" s="250"/>
      <c r="BI910" s="249"/>
      <c r="BJ910" s="250"/>
      <c r="BK910" s="249"/>
    </row>
    <row r="911" spans="1:63" s="301" customFormat="1" ht="21" hidden="1" customHeight="1" x14ac:dyDescent="0.2">
      <c r="A911" s="245" t="e">
        <f t="shared" si="414"/>
        <v>#VALUE!</v>
      </c>
      <c r="B911" s="246"/>
      <c r="C911" s="247" t="str">
        <f t="shared" si="393"/>
        <v/>
      </c>
      <c r="D911" s="250" t="str">
        <f t="shared" ca="1" si="394"/>
        <v/>
      </c>
      <c r="E911" s="249" t="str">
        <f t="shared" si="411"/>
        <v/>
      </c>
      <c r="F911" s="250" t="str">
        <f t="shared" si="395"/>
        <v/>
      </c>
      <c r="G911" s="249" t="str">
        <f t="shared" si="412"/>
        <v/>
      </c>
      <c r="H911" s="250" t="str">
        <f t="shared" si="396"/>
        <v/>
      </c>
      <c r="I911" s="249" t="str">
        <f t="shared" si="413"/>
        <v/>
      </c>
      <c r="J911" s="250" t="str">
        <f t="shared" ca="1" si="397"/>
        <v/>
      </c>
      <c r="K911" s="249" t="str">
        <f t="shared" si="398"/>
        <v/>
      </c>
      <c r="L911" s="250" t="str">
        <f t="shared" ca="1" si="399"/>
        <v/>
      </c>
      <c r="M911" s="249" t="str">
        <f t="shared" si="400"/>
        <v/>
      </c>
      <c r="N911" s="250" t="str">
        <f t="shared" ca="1" si="401"/>
        <v/>
      </c>
      <c r="O911" s="249" t="str">
        <f t="shared" si="402"/>
        <v/>
      </c>
      <c r="P911" s="250" t="str">
        <f t="shared" ca="1" si="403"/>
        <v/>
      </c>
      <c r="Q911" s="249" t="str">
        <f t="shared" si="404"/>
        <v/>
      </c>
      <c r="R911" s="250" t="str">
        <f t="shared" ca="1" si="405"/>
        <v/>
      </c>
      <c r="S911" s="249" t="str">
        <f t="shared" si="406"/>
        <v/>
      </c>
      <c r="T911" s="250" t="str">
        <f t="shared" ca="1" si="407"/>
        <v/>
      </c>
      <c r="U911" s="249" t="str">
        <f t="shared" si="408"/>
        <v/>
      </c>
      <c r="V911" s="250" t="str">
        <f t="shared" ca="1" si="409"/>
        <v/>
      </c>
      <c r="W911" s="249" t="str">
        <f t="shared" si="410"/>
        <v/>
      </c>
      <c r="X911" s="250"/>
      <c r="Y911" s="249"/>
      <c r="Z911" s="250"/>
      <c r="AA911" s="249"/>
      <c r="AB911" s="250"/>
      <c r="AC911" s="249"/>
      <c r="AD911" s="250"/>
      <c r="AE911" s="249"/>
      <c r="AF911" s="250"/>
      <c r="AG911" s="249"/>
      <c r="AH911" s="250"/>
      <c r="AI911" s="249"/>
      <c r="AJ911" s="250"/>
      <c r="AK911" s="249"/>
      <c r="AL911" s="250"/>
      <c r="AM911" s="249"/>
      <c r="AN911" s="250"/>
      <c r="AO911" s="249"/>
      <c r="AP911" s="250"/>
      <c r="AQ911" s="249"/>
      <c r="AR911" s="250"/>
      <c r="AS911" s="249"/>
      <c r="AT911" s="250"/>
      <c r="AU911" s="249"/>
      <c r="AV911" s="250"/>
      <c r="AW911" s="249"/>
      <c r="AX911" s="250"/>
      <c r="AY911" s="249"/>
      <c r="AZ911" s="250"/>
      <c r="BA911" s="249"/>
      <c r="BB911" s="250"/>
      <c r="BC911" s="249"/>
      <c r="BD911" s="250"/>
      <c r="BE911" s="249"/>
      <c r="BF911" s="250"/>
      <c r="BG911" s="249"/>
      <c r="BH911" s="250"/>
      <c r="BI911" s="249"/>
      <c r="BJ911" s="250"/>
      <c r="BK911" s="249"/>
    </row>
    <row r="912" spans="1:63" s="301" customFormat="1" ht="21" hidden="1" customHeight="1" x14ac:dyDescent="0.2">
      <c r="A912" s="245" t="e">
        <f t="shared" si="414"/>
        <v>#VALUE!</v>
      </c>
      <c r="B912" s="246"/>
      <c r="C912" s="247" t="str">
        <f t="shared" si="393"/>
        <v/>
      </c>
      <c r="D912" s="250" t="str">
        <f t="shared" ca="1" si="394"/>
        <v/>
      </c>
      <c r="E912" s="249" t="str">
        <f t="shared" si="411"/>
        <v/>
      </c>
      <c r="F912" s="250" t="str">
        <f t="shared" si="395"/>
        <v/>
      </c>
      <c r="G912" s="249" t="str">
        <f t="shared" si="412"/>
        <v/>
      </c>
      <c r="H912" s="250" t="str">
        <f t="shared" si="396"/>
        <v/>
      </c>
      <c r="I912" s="249" t="str">
        <f t="shared" si="413"/>
        <v/>
      </c>
      <c r="J912" s="250" t="str">
        <f t="shared" ca="1" si="397"/>
        <v/>
      </c>
      <c r="K912" s="249" t="str">
        <f t="shared" si="398"/>
        <v/>
      </c>
      <c r="L912" s="250" t="str">
        <f t="shared" ca="1" si="399"/>
        <v/>
      </c>
      <c r="M912" s="249" t="str">
        <f t="shared" si="400"/>
        <v/>
      </c>
      <c r="N912" s="250" t="str">
        <f t="shared" ca="1" si="401"/>
        <v/>
      </c>
      <c r="O912" s="249" t="str">
        <f t="shared" si="402"/>
        <v/>
      </c>
      <c r="P912" s="250" t="str">
        <f t="shared" ca="1" si="403"/>
        <v/>
      </c>
      <c r="Q912" s="249" t="str">
        <f t="shared" si="404"/>
        <v/>
      </c>
      <c r="R912" s="250" t="str">
        <f t="shared" ca="1" si="405"/>
        <v/>
      </c>
      <c r="S912" s="249" t="str">
        <f t="shared" si="406"/>
        <v/>
      </c>
      <c r="T912" s="250" t="str">
        <f t="shared" ca="1" si="407"/>
        <v/>
      </c>
      <c r="U912" s="249" t="str">
        <f t="shared" si="408"/>
        <v/>
      </c>
      <c r="V912" s="250" t="str">
        <f t="shared" ca="1" si="409"/>
        <v/>
      </c>
      <c r="W912" s="249" t="str">
        <f t="shared" si="410"/>
        <v/>
      </c>
      <c r="X912" s="250"/>
      <c r="Y912" s="249"/>
      <c r="Z912" s="250"/>
      <c r="AA912" s="249"/>
      <c r="AB912" s="250"/>
      <c r="AC912" s="249"/>
      <c r="AD912" s="250"/>
      <c r="AE912" s="249"/>
      <c r="AF912" s="250"/>
      <c r="AG912" s="249"/>
      <c r="AH912" s="250"/>
      <c r="AI912" s="249"/>
      <c r="AJ912" s="250"/>
      <c r="AK912" s="249"/>
      <c r="AL912" s="250"/>
      <c r="AM912" s="249"/>
      <c r="AN912" s="250"/>
      <c r="AO912" s="249"/>
      <c r="AP912" s="250"/>
      <c r="AQ912" s="249"/>
      <c r="AR912" s="250"/>
      <c r="AS912" s="249"/>
      <c r="AT912" s="250"/>
      <c r="AU912" s="249"/>
      <c r="AV912" s="250"/>
      <c r="AW912" s="249"/>
      <c r="AX912" s="250"/>
      <c r="AY912" s="249"/>
      <c r="AZ912" s="250"/>
      <c r="BA912" s="249"/>
      <c r="BB912" s="250"/>
      <c r="BC912" s="249"/>
      <c r="BD912" s="250"/>
      <c r="BE912" s="249"/>
      <c r="BF912" s="250"/>
      <c r="BG912" s="249"/>
      <c r="BH912" s="250"/>
      <c r="BI912" s="249"/>
      <c r="BJ912" s="250"/>
      <c r="BK912" s="249"/>
    </row>
    <row r="913" spans="1:63" s="301" customFormat="1" ht="21" hidden="1" customHeight="1" x14ac:dyDescent="0.2">
      <c r="A913" s="245" t="e">
        <f t="shared" si="414"/>
        <v>#VALUE!</v>
      </c>
      <c r="B913" s="246"/>
      <c r="C913" s="247" t="str">
        <f t="shared" si="393"/>
        <v/>
      </c>
      <c r="D913" s="250" t="str">
        <f t="shared" ca="1" si="394"/>
        <v/>
      </c>
      <c r="E913" s="249" t="str">
        <f t="shared" si="411"/>
        <v/>
      </c>
      <c r="F913" s="250" t="str">
        <f t="shared" si="395"/>
        <v/>
      </c>
      <c r="G913" s="249" t="str">
        <f t="shared" si="412"/>
        <v/>
      </c>
      <c r="H913" s="250" t="str">
        <f t="shared" si="396"/>
        <v/>
      </c>
      <c r="I913" s="249" t="str">
        <f t="shared" si="413"/>
        <v/>
      </c>
      <c r="J913" s="250" t="str">
        <f t="shared" ca="1" si="397"/>
        <v/>
      </c>
      <c r="K913" s="249" t="str">
        <f t="shared" si="398"/>
        <v/>
      </c>
      <c r="L913" s="250" t="str">
        <f t="shared" ca="1" si="399"/>
        <v/>
      </c>
      <c r="M913" s="249" t="str">
        <f t="shared" si="400"/>
        <v/>
      </c>
      <c r="N913" s="250" t="str">
        <f t="shared" ca="1" si="401"/>
        <v/>
      </c>
      <c r="O913" s="249" t="str">
        <f t="shared" si="402"/>
        <v/>
      </c>
      <c r="P913" s="250" t="str">
        <f t="shared" ca="1" si="403"/>
        <v/>
      </c>
      <c r="Q913" s="249" t="str">
        <f t="shared" si="404"/>
        <v/>
      </c>
      <c r="R913" s="250" t="str">
        <f t="shared" ca="1" si="405"/>
        <v/>
      </c>
      <c r="S913" s="249" t="str">
        <f t="shared" si="406"/>
        <v/>
      </c>
      <c r="T913" s="250" t="str">
        <f t="shared" ca="1" si="407"/>
        <v/>
      </c>
      <c r="U913" s="249" t="str">
        <f t="shared" si="408"/>
        <v/>
      </c>
      <c r="V913" s="250" t="str">
        <f t="shared" ca="1" si="409"/>
        <v/>
      </c>
      <c r="W913" s="249" t="str">
        <f t="shared" si="410"/>
        <v/>
      </c>
      <c r="X913" s="250"/>
      <c r="Y913" s="249"/>
      <c r="Z913" s="250"/>
      <c r="AA913" s="249"/>
      <c r="AB913" s="250"/>
      <c r="AC913" s="249"/>
      <c r="AD913" s="250"/>
      <c r="AE913" s="249"/>
      <c r="AF913" s="250"/>
      <c r="AG913" s="249"/>
      <c r="AH913" s="250"/>
      <c r="AI913" s="249"/>
      <c r="AJ913" s="250"/>
      <c r="AK913" s="249"/>
      <c r="AL913" s="250"/>
      <c r="AM913" s="249"/>
      <c r="AN913" s="250"/>
      <c r="AO913" s="249"/>
      <c r="AP913" s="250"/>
      <c r="AQ913" s="249"/>
      <c r="AR913" s="250"/>
      <c r="AS913" s="249"/>
      <c r="AT913" s="250"/>
      <c r="AU913" s="249"/>
      <c r="AV913" s="250"/>
      <c r="AW913" s="249"/>
      <c r="AX913" s="250"/>
      <c r="AY913" s="249"/>
      <c r="AZ913" s="250"/>
      <c r="BA913" s="249"/>
      <c r="BB913" s="250"/>
      <c r="BC913" s="249"/>
      <c r="BD913" s="250"/>
      <c r="BE913" s="249"/>
      <c r="BF913" s="250"/>
      <c r="BG913" s="249"/>
      <c r="BH913" s="250"/>
      <c r="BI913" s="249"/>
      <c r="BJ913" s="250"/>
      <c r="BK913" s="249"/>
    </row>
    <row r="914" spans="1:63" s="301" customFormat="1" ht="21" hidden="1" customHeight="1" x14ac:dyDescent="0.2">
      <c r="A914" s="245" t="e">
        <f t="shared" si="414"/>
        <v>#VALUE!</v>
      </c>
      <c r="B914" s="246"/>
      <c r="C914" s="247" t="str">
        <f t="shared" si="393"/>
        <v/>
      </c>
      <c r="D914" s="250" t="str">
        <f t="shared" ca="1" si="394"/>
        <v/>
      </c>
      <c r="E914" s="249" t="str">
        <f t="shared" si="411"/>
        <v/>
      </c>
      <c r="F914" s="250" t="str">
        <f t="shared" si="395"/>
        <v/>
      </c>
      <c r="G914" s="249" t="str">
        <f t="shared" si="412"/>
        <v/>
      </c>
      <c r="H914" s="250" t="str">
        <f t="shared" si="396"/>
        <v/>
      </c>
      <c r="I914" s="249" t="str">
        <f t="shared" si="413"/>
        <v/>
      </c>
      <c r="J914" s="250" t="str">
        <f t="shared" ca="1" si="397"/>
        <v/>
      </c>
      <c r="K914" s="249" t="str">
        <f t="shared" si="398"/>
        <v/>
      </c>
      <c r="L914" s="250" t="str">
        <f t="shared" ca="1" si="399"/>
        <v/>
      </c>
      <c r="M914" s="249" t="str">
        <f t="shared" si="400"/>
        <v/>
      </c>
      <c r="N914" s="250" t="str">
        <f t="shared" ca="1" si="401"/>
        <v/>
      </c>
      <c r="O914" s="249" t="str">
        <f t="shared" si="402"/>
        <v/>
      </c>
      <c r="P914" s="250" t="str">
        <f t="shared" ca="1" si="403"/>
        <v/>
      </c>
      <c r="Q914" s="249" t="str">
        <f t="shared" si="404"/>
        <v/>
      </c>
      <c r="R914" s="250" t="str">
        <f t="shared" ca="1" si="405"/>
        <v/>
      </c>
      <c r="S914" s="249" t="str">
        <f t="shared" si="406"/>
        <v/>
      </c>
      <c r="T914" s="250" t="str">
        <f t="shared" ca="1" si="407"/>
        <v/>
      </c>
      <c r="U914" s="249" t="str">
        <f t="shared" si="408"/>
        <v/>
      </c>
      <c r="V914" s="250" t="str">
        <f t="shared" ca="1" si="409"/>
        <v/>
      </c>
      <c r="W914" s="249" t="str">
        <f t="shared" si="410"/>
        <v/>
      </c>
      <c r="X914" s="250"/>
      <c r="Y914" s="249"/>
      <c r="Z914" s="250"/>
      <c r="AA914" s="249"/>
      <c r="AB914" s="250"/>
      <c r="AC914" s="249"/>
      <c r="AD914" s="250"/>
      <c r="AE914" s="249"/>
      <c r="AF914" s="250"/>
      <c r="AG914" s="249"/>
      <c r="AH914" s="250"/>
      <c r="AI914" s="249"/>
      <c r="AJ914" s="250"/>
      <c r="AK914" s="249"/>
      <c r="AL914" s="250"/>
      <c r="AM914" s="249"/>
      <c r="AN914" s="250"/>
      <c r="AO914" s="249"/>
      <c r="AP914" s="250"/>
      <c r="AQ914" s="249"/>
      <c r="AR914" s="250"/>
      <c r="AS914" s="249"/>
      <c r="AT914" s="250"/>
      <c r="AU914" s="249"/>
      <c r="AV914" s="250"/>
      <c r="AW914" s="249"/>
      <c r="AX914" s="250"/>
      <c r="AY914" s="249"/>
      <c r="AZ914" s="250"/>
      <c r="BA914" s="249"/>
      <c r="BB914" s="250"/>
      <c r="BC914" s="249"/>
      <c r="BD914" s="250"/>
      <c r="BE914" s="249"/>
      <c r="BF914" s="250"/>
      <c r="BG914" s="249"/>
      <c r="BH914" s="250"/>
      <c r="BI914" s="249"/>
      <c r="BJ914" s="250"/>
      <c r="BK914" s="249"/>
    </row>
    <row r="915" spans="1:63" s="301" customFormat="1" ht="21" hidden="1" customHeight="1" x14ac:dyDescent="0.2">
      <c r="A915" s="245" t="e">
        <f t="shared" si="414"/>
        <v>#VALUE!</v>
      </c>
      <c r="B915" s="246"/>
      <c r="C915" s="247" t="str">
        <f t="shared" si="393"/>
        <v/>
      </c>
      <c r="D915" s="250" t="str">
        <f t="shared" ca="1" si="394"/>
        <v/>
      </c>
      <c r="E915" s="249" t="str">
        <f t="shared" si="411"/>
        <v/>
      </c>
      <c r="F915" s="250" t="str">
        <f t="shared" si="395"/>
        <v/>
      </c>
      <c r="G915" s="249" t="str">
        <f t="shared" si="412"/>
        <v/>
      </c>
      <c r="H915" s="250" t="str">
        <f t="shared" si="396"/>
        <v/>
      </c>
      <c r="I915" s="249" t="str">
        <f t="shared" si="413"/>
        <v/>
      </c>
      <c r="J915" s="250" t="str">
        <f t="shared" ca="1" si="397"/>
        <v/>
      </c>
      <c r="K915" s="249" t="str">
        <f t="shared" si="398"/>
        <v/>
      </c>
      <c r="L915" s="250" t="str">
        <f t="shared" ca="1" si="399"/>
        <v/>
      </c>
      <c r="M915" s="249" t="str">
        <f t="shared" si="400"/>
        <v/>
      </c>
      <c r="N915" s="250" t="str">
        <f t="shared" ca="1" si="401"/>
        <v/>
      </c>
      <c r="O915" s="249" t="str">
        <f t="shared" si="402"/>
        <v/>
      </c>
      <c r="P915" s="250" t="str">
        <f t="shared" ca="1" si="403"/>
        <v/>
      </c>
      <c r="Q915" s="249" t="str">
        <f t="shared" si="404"/>
        <v/>
      </c>
      <c r="R915" s="250" t="str">
        <f t="shared" ca="1" si="405"/>
        <v/>
      </c>
      <c r="S915" s="249" t="str">
        <f t="shared" si="406"/>
        <v/>
      </c>
      <c r="T915" s="250" t="str">
        <f t="shared" ca="1" si="407"/>
        <v/>
      </c>
      <c r="U915" s="249" t="str">
        <f t="shared" si="408"/>
        <v/>
      </c>
      <c r="V915" s="250" t="str">
        <f t="shared" ca="1" si="409"/>
        <v/>
      </c>
      <c r="W915" s="249" t="str">
        <f t="shared" si="410"/>
        <v/>
      </c>
      <c r="X915" s="250"/>
      <c r="Y915" s="249"/>
      <c r="Z915" s="250"/>
      <c r="AA915" s="249"/>
      <c r="AB915" s="250"/>
      <c r="AC915" s="249"/>
      <c r="AD915" s="250"/>
      <c r="AE915" s="249"/>
      <c r="AF915" s="250"/>
      <c r="AG915" s="249"/>
      <c r="AH915" s="250"/>
      <c r="AI915" s="249"/>
      <c r="AJ915" s="250"/>
      <c r="AK915" s="249"/>
      <c r="AL915" s="250"/>
      <c r="AM915" s="249"/>
      <c r="AN915" s="250"/>
      <c r="AO915" s="249"/>
      <c r="AP915" s="250"/>
      <c r="AQ915" s="249"/>
      <c r="AR915" s="250"/>
      <c r="AS915" s="249"/>
      <c r="AT915" s="250"/>
      <c r="AU915" s="249"/>
      <c r="AV915" s="250"/>
      <c r="AW915" s="249"/>
      <c r="AX915" s="250"/>
      <c r="AY915" s="249"/>
      <c r="AZ915" s="250"/>
      <c r="BA915" s="249"/>
      <c r="BB915" s="250"/>
      <c r="BC915" s="249"/>
      <c r="BD915" s="250"/>
      <c r="BE915" s="249"/>
      <c r="BF915" s="250"/>
      <c r="BG915" s="249"/>
      <c r="BH915" s="250"/>
      <c r="BI915" s="249"/>
      <c r="BJ915" s="250"/>
      <c r="BK915" s="249"/>
    </row>
    <row r="916" spans="1:63" s="301" customFormat="1" ht="21" hidden="1" customHeight="1" x14ac:dyDescent="0.2">
      <c r="A916" s="245" t="e">
        <f t="shared" si="414"/>
        <v>#VALUE!</v>
      </c>
      <c r="B916" s="246"/>
      <c r="C916" s="247" t="str">
        <f t="shared" si="393"/>
        <v/>
      </c>
      <c r="D916" s="250" t="str">
        <f t="shared" ca="1" si="394"/>
        <v/>
      </c>
      <c r="E916" s="249" t="str">
        <f t="shared" si="411"/>
        <v/>
      </c>
      <c r="F916" s="250" t="str">
        <f t="shared" si="395"/>
        <v/>
      </c>
      <c r="G916" s="249" t="str">
        <f t="shared" si="412"/>
        <v/>
      </c>
      <c r="H916" s="250" t="str">
        <f t="shared" si="396"/>
        <v/>
      </c>
      <c r="I916" s="249" t="str">
        <f t="shared" si="413"/>
        <v/>
      </c>
      <c r="J916" s="250" t="str">
        <f t="shared" ca="1" si="397"/>
        <v/>
      </c>
      <c r="K916" s="249" t="str">
        <f t="shared" si="398"/>
        <v/>
      </c>
      <c r="L916" s="250" t="str">
        <f t="shared" ca="1" si="399"/>
        <v/>
      </c>
      <c r="M916" s="249" t="str">
        <f t="shared" si="400"/>
        <v/>
      </c>
      <c r="N916" s="250" t="str">
        <f t="shared" ca="1" si="401"/>
        <v/>
      </c>
      <c r="O916" s="249" t="str">
        <f t="shared" si="402"/>
        <v/>
      </c>
      <c r="P916" s="250" t="str">
        <f t="shared" ca="1" si="403"/>
        <v/>
      </c>
      <c r="Q916" s="249" t="str">
        <f t="shared" si="404"/>
        <v/>
      </c>
      <c r="R916" s="250" t="str">
        <f t="shared" ca="1" si="405"/>
        <v/>
      </c>
      <c r="S916" s="249" t="str">
        <f t="shared" si="406"/>
        <v/>
      </c>
      <c r="T916" s="250" t="str">
        <f t="shared" ca="1" si="407"/>
        <v/>
      </c>
      <c r="U916" s="249" t="str">
        <f t="shared" si="408"/>
        <v/>
      </c>
      <c r="V916" s="250" t="str">
        <f t="shared" ca="1" si="409"/>
        <v/>
      </c>
      <c r="W916" s="249" t="str">
        <f t="shared" si="410"/>
        <v/>
      </c>
      <c r="X916" s="250"/>
      <c r="Y916" s="249"/>
      <c r="Z916" s="250"/>
      <c r="AA916" s="249"/>
      <c r="AB916" s="250"/>
      <c r="AC916" s="249"/>
      <c r="AD916" s="250"/>
      <c r="AE916" s="249"/>
      <c r="AF916" s="250"/>
      <c r="AG916" s="249"/>
      <c r="AH916" s="250"/>
      <c r="AI916" s="249"/>
      <c r="AJ916" s="250"/>
      <c r="AK916" s="249"/>
      <c r="AL916" s="250"/>
      <c r="AM916" s="249"/>
      <c r="AN916" s="250"/>
      <c r="AO916" s="249"/>
      <c r="AP916" s="250"/>
      <c r="AQ916" s="249"/>
      <c r="AR916" s="250"/>
      <c r="AS916" s="249"/>
      <c r="AT916" s="250"/>
      <c r="AU916" s="249"/>
      <c r="AV916" s="250"/>
      <c r="AW916" s="249"/>
      <c r="AX916" s="250"/>
      <c r="AY916" s="249"/>
      <c r="AZ916" s="250"/>
      <c r="BA916" s="249"/>
      <c r="BB916" s="250"/>
      <c r="BC916" s="249"/>
      <c r="BD916" s="250"/>
      <c r="BE916" s="249"/>
      <c r="BF916" s="250"/>
      <c r="BG916" s="249"/>
      <c r="BH916" s="250"/>
      <c r="BI916" s="249"/>
      <c r="BJ916" s="250"/>
      <c r="BK916" s="249"/>
    </row>
    <row r="917" spans="1:63" s="301" customFormat="1" ht="21" hidden="1" customHeight="1" x14ac:dyDescent="0.2">
      <c r="A917" s="245" t="e">
        <f t="shared" si="414"/>
        <v>#VALUE!</v>
      </c>
      <c r="B917" s="246"/>
      <c r="C917" s="247" t="str">
        <f t="shared" si="393"/>
        <v/>
      </c>
      <c r="D917" s="250" t="str">
        <f t="shared" ca="1" si="394"/>
        <v/>
      </c>
      <c r="E917" s="249" t="str">
        <f t="shared" si="411"/>
        <v/>
      </c>
      <c r="F917" s="250" t="str">
        <f t="shared" si="395"/>
        <v/>
      </c>
      <c r="G917" s="249" t="str">
        <f t="shared" si="412"/>
        <v/>
      </c>
      <c r="H917" s="250" t="str">
        <f t="shared" si="396"/>
        <v/>
      </c>
      <c r="I917" s="249" t="str">
        <f t="shared" si="413"/>
        <v/>
      </c>
      <c r="J917" s="250" t="str">
        <f t="shared" ca="1" si="397"/>
        <v/>
      </c>
      <c r="K917" s="249" t="str">
        <f t="shared" si="398"/>
        <v/>
      </c>
      <c r="L917" s="250" t="str">
        <f t="shared" ca="1" si="399"/>
        <v/>
      </c>
      <c r="M917" s="249" t="str">
        <f t="shared" si="400"/>
        <v/>
      </c>
      <c r="N917" s="250" t="str">
        <f t="shared" ca="1" si="401"/>
        <v/>
      </c>
      <c r="O917" s="249" t="str">
        <f t="shared" si="402"/>
        <v/>
      </c>
      <c r="P917" s="250" t="str">
        <f t="shared" ca="1" si="403"/>
        <v/>
      </c>
      <c r="Q917" s="249" t="str">
        <f t="shared" si="404"/>
        <v/>
      </c>
      <c r="R917" s="250" t="str">
        <f t="shared" ca="1" si="405"/>
        <v/>
      </c>
      <c r="S917" s="249" t="str">
        <f t="shared" si="406"/>
        <v/>
      </c>
      <c r="T917" s="250" t="str">
        <f t="shared" ca="1" si="407"/>
        <v/>
      </c>
      <c r="U917" s="249" t="str">
        <f t="shared" si="408"/>
        <v/>
      </c>
      <c r="V917" s="250" t="str">
        <f t="shared" ca="1" si="409"/>
        <v/>
      </c>
      <c r="W917" s="249" t="str">
        <f t="shared" si="410"/>
        <v/>
      </c>
      <c r="X917" s="250"/>
      <c r="Y917" s="249"/>
      <c r="Z917" s="250"/>
      <c r="AA917" s="249"/>
      <c r="AB917" s="250"/>
      <c r="AC917" s="249"/>
      <c r="AD917" s="250"/>
      <c r="AE917" s="249"/>
      <c r="AF917" s="250"/>
      <c r="AG917" s="249"/>
      <c r="AH917" s="250"/>
      <c r="AI917" s="249"/>
      <c r="AJ917" s="250"/>
      <c r="AK917" s="249"/>
      <c r="AL917" s="250"/>
      <c r="AM917" s="249"/>
      <c r="AN917" s="250"/>
      <c r="AO917" s="249"/>
      <c r="AP917" s="250"/>
      <c r="AQ917" s="249"/>
      <c r="AR917" s="250"/>
      <c r="AS917" s="249"/>
      <c r="AT917" s="250"/>
      <c r="AU917" s="249"/>
      <c r="AV917" s="250"/>
      <c r="AW917" s="249"/>
      <c r="AX917" s="250"/>
      <c r="AY917" s="249"/>
      <c r="AZ917" s="250"/>
      <c r="BA917" s="249"/>
      <c r="BB917" s="250"/>
      <c r="BC917" s="249"/>
      <c r="BD917" s="250"/>
      <c r="BE917" s="249"/>
      <c r="BF917" s="250"/>
      <c r="BG917" s="249"/>
      <c r="BH917" s="250"/>
      <c r="BI917" s="249"/>
      <c r="BJ917" s="250"/>
      <c r="BK917" s="249"/>
    </row>
    <row r="918" spans="1:63" s="301" customFormat="1" ht="21" hidden="1" customHeight="1" x14ac:dyDescent="0.2">
      <c r="A918" s="245" t="e">
        <f t="shared" si="414"/>
        <v>#VALUE!</v>
      </c>
      <c r="B918" s="246"/>
      <c r="C918" s="247" t="str">
        <f t="shared" si="393"/>
        <v/>
      </c>
      <c r="D918" s="250" t="str">
        <f t="shared" ca="1" si="394"/>
        <v/>
      </c>
      <c r="E918" s="249" t="str">
        <f t="shared" si="411"/>
        <v/>
      </c>
      <c r="F918" s="250" t="str">
        <f t="shared" si="395"/>
        <v/>
      </c>
      <c r="G918" s="249" t="str">
        <f t="shared" si="412"/>
        <v/>
      </c>
      <c r="H918" s="250" t="str">
        <f t="shared" si="396"/>
        <v/>
      </c>
      <c r="I918" s="249" t="str">
        <f t="shared" si="413"/>
        <v/>
      </c>
      <c r="J918" s="250" t="str">
        <f t="shared" ca="1" si="397"/>
        <v/>
      </c>
      <c r="K918" s="249" t="str">
        <f t="shared" si="398"/>
        <v/>
      </c>
      <c r="L918" s="250" t="str">
        <f t="shared" ca="1" si="399"/>
        <v/>
      </c>
      <c r="M918" s="249" t="str">
        <f t="shared" si="400"/>
        <v/>
      </c>
      <c r="N918" s="250" t="str">
        <f t="shared" ca="1" si="401"/>
        <v/>
      </c>
      <c r="O918" s="249" t="str">
        <f t="shared" si="402"/>
        <v/>
      </c>
      <c r="P918" s="250" t="str">
        <f t="shared" ca="1" si="403"/>
        <v/>
      </c>
      <c r="Q918" s="249" t="str">
        <f t="shared" si="404"/>
        <v/>
      </c>
      <c r="R918" s="250" t="str">
        <f t="shared" ca="1" si="405"/>
        <v/>
      </c>
      <c r="S918" s="249" t="str">
        <f t="shared" si="406"/>
        <v/>
      </c>
      <c r="T918" s="250" t="str">
        <f t="shared" ca="1" si="407"/>
        <v/>
      </c>
      <c r="U918" s="249" t="str">
        <f t="shared" si="408"/>
        <v/>
      </c>
      <c r="V918" s="250" t="str">
        <f t="shared" ca="1" si="409"/>
        <v/>
      </c>
      <c r="W918" s="249" t="str">
        <f t="shared" si="410"/>
        <v/>
      </c>
      <c r="X918" s="250"/>
      <c r="Y918" s="249"/>
      <c r="Z918" s="250"/>
      <c r="AA918" s="249"/>
      <c r="AB918" s="250"/>
      <c r="AC918" s="249"/>
      <c r="AD918" s="250"/>
      <c r="AE918" s="249"/>
      <c r="AF918" s="250"/>
      <c r="AG918" s="249"/>
      <c r="AH918" s="250"/>
      <c r="AI918" s="249"/>
      <c r="AJ918" s="250"/>
      <c r="AK918" s="249"/>
      <c r="AL918" s="250"/>
      <c r="AM918" s="249"/>
      <c r="AN918" s="250"/>
      <c r="AO918" s="249"/>
      <c r="AP918" s="250"/>
      <c r="AQ918" s="249"/>
      <c r="AR918" s="250"/>
      <c r="AS918" s="249"/>
      <c r="AT918" s="250"/>
      <c r="AU918" s="249"/>
      <c r="AV918" s="250"/>
      <c r="AW918" s="249"/>
      <c r="AX918" s="250"/>
      <c r="AY918" s="249"/>
      <c r="AZ918" s="250"/>
      <c r="BA918" s="249"/>
      <c r="BB918" s="250"/>
      <c r="BC918" s="249"/>
      <c r="BD918" s="250"/>
      <c r="BE918" s="249"/>
      <c r="BF918" s="250"/>
      <c r="BG918" s="249"/>
      <c r="BH918" s="250"/>
      <c r="BI918" s="249"/>
      <c r="BJ918" s="250"/>
      <c r="BK918" s="249"/>
    </row>
    <row r="919" spans="1:63" s="301" customFormat="1" ht="21" hidden="1" customHeight="1" x14ac:dyDescent="0.2">
      <c r="A919" s="245" t="e">
        <f t="shared" si="414"/>
        <v>#VALUE!</v>
      </c>
      <c r="B919" s="246"/>
      <c r="C919" s="247" t="str">
        <f t="shared" si="393"/>
        <v/>
      </c>
      <c r="D919" s="250" t="str">
        <f t="shared" ca="1" si="394"/>
        <v/>
      </c>
      <c r="E919" s="249" t="str">
        <f t="shared" si="411"/>
        <v/>
      </c>
      <c r="F919" s="250" t="str">
        <f t="shared" si="395"/>
        <v/>
      </c>
      <c r="G919" s="249" t="str">
        <f t="shared" si="412"/>
        <v/>
      </c>
      <c r="H919" s="250" t="str">
        <f t="shared" si="396"/>
        <v/>
      </c>
      <c r="I919" s="249" t="str">
        <f t="shared" si="413"/>
        <v/>
      </c>
      <c r="J919" s="250" t="str">
        <f t="shared" ca="1" si="397"/>
        <v/>
      </c>
      <c r="K919" s="249" t="str">
        <f t="shared" si="398"/>
        <v/>
      </c>
      <c r="L919" s="250" t="str">
        <f t="shared" ca="1" si="399"/>
        <v/>
      </c>
      <c r="M919" s="249" t="str">
        <f t="shared" si="400"/>
        <v/>
      </c>
      <c r="N919" s="250" t="str">
        <f t="shared" ca="1" si="401"/>
        <v/>
      </c>
      <c r="O919" s="249" t="str">
        <f t="shared" si="402"/>
        <v/>
      </c>
      <c r="P919" s="250" t="str">
        <f t="shared" ca="1" si="403"/>
        <v/>
      </c>
      <c r="Q919" s="249" t="str">
        <f t="shared" si="404"/>
        <v/>
      </c>
      <c r="R919" s="250" t="str">
        <f t="shared" ca="1" si="405"/>
        <v/>
      </c>
      <c r="S919" s="249" t="str">
        <f t="shared" si="406"/>
        <v/>
      </c>
      <c r="T919" s="250" t="str">
        <f t="shared" ca="1" si="407"/>
        <v/>
      </c>
      <c r="U919" s="249" t="str">
        <f t="shared" si="408"/>
        <v/>
      </c>
      <c r="V919" s="250" t="str">
        <f t="shared" ca="1" si="409"/>
        <v/>
      </c>
      <c r="W919" s="249" t="str">
        <f t="shared" si="410"/>
        <v/>
      </c>
      <c r="X919" s="250"/>
      <c r="Y919" s="249"/>
      <c r="Z919" s="250"/>
      <c r="AA919" s="249"/>
      <c r="AB919" s="250"/>
      <c r="AC919" s="249"/>
      <c r="AD919" s="250"/>
      <c r="AE919" s="249"/>
      <c r="AF919" s="250"/>
      <c r="AG919" s="249"/>
      <c r="AH919" s="250"/>
      <c r="AI919" s="249"/>
      <c r="AJ919" s="250"/>
      <c r="AK919" s="249"/>
      <c r="AL919" s="250"/>
      <c r="AM919" s="249"/>
      <c r="AN919" s="250"/>
      <c r="AO919" s="249"/>
      <c r="AP919" s="250"/>
      <c r="AQ919" s="249"/>
      <c r="AR919" s="250"/>
      <c r="AS919" s="249"/>
      <c r="AT919" s="250"/>
      <c r="AU919" s="249"/>
      <c r="AV919" s="250"/>
      <c r="AW919" s="249"/>
      <c r="AX919" s="250"/>
      <c r="AY919" s="249"/>
      <c r="AZ919" s="250"/>
      <c r="BA919" s="249"/>
      <c r="BB919" s="250"/>
      <c r="BC919" s="249"/>
      <c r="BD919" s="250"/>
      <c r="BE919" s="249"/>
      <c r="BF919" s="250"/>
      <c r="BG919" s="249"/>
      <c r="BH919" s="250"/>
      <c r="BI919" s="249"/>
      <c r="BJ919" s="250"/>
      <c r="BK919" s="249"/>
    </row>
    <row r="920" spans="1:63" s="301" customFormat="1" ht="21" hidden="1" customHeight="1" x14ac:dyDescent="0.2">
      <c r="A920" s="245" t="e">
        <f t="shared" si="414"/>
        <v>#VALUE!</v>
      </c>
      <c r="B920" s="246"/>
      <c r="C920" s="247" t="str">
        <f t="shared" si="393"/>
        <v/>
      </c>
      <c r="D920" s="250" t="str">
        <f t="shared" ca="1" si="394"/>
        <v/>
      </c>
      <c r="E920" s="249" t="str">
        <f t="shared" si="411"/>
        <v/>
      </c>
      <c r="F920" s="250" t="str">
        <f t="shared" si="395"/>
        <v/>
      </c>
      <c r="G920" s="249" t="str">
        <f t="shared" si="412"/>
        <v/>
      </c>
      <c r="H920" s="250" t="str">
        <f t="shared" si="396"/>
        <v/>
      </c>
      <c r="I920" s="249" t="str">
        <f t="shared" si="413"/>
        <v/>
      </c>
      <c r="J920" s="250" t="str">
        <f t="shared" ca="1" si="397"/>
        <v/>
      </c>
      <c r="K920" s="249" t="str">
        <f t="shared" si="398"/>
        <v/>
      </c>
      <c r="L920" s="250" t="str">
        <f t="shared" ca="1" si="399"/>
        <v/>
      </c>
      <c r="M920" s="249" t="str">
        <f t="shared" si="400"/>
        <v/>
      </c>
      <c r="N920" s="250" t="str">
        <f t="shared" ca="1" si="401"/>
        <v/>
      </c>
      <c r="O920" s="249" t="str">
        <f t="shared" si="402"/>
        <v/>
      </c>
      <c r="P920" s="250" t="str">
        <f t="shared" ca="1" si="403"/>
        <v/>
      </c>
      <c r="Q920" s="249" t="str">
        <f t="shared" si="404"/>
        <v/>
      </c>
      <c r="R920" s="250" t="str">
        <f t="shared" ca="1" si="405"/>
        <v/>
      </c>
      <c r="S920" s="249" t="str">
        <f t="shared" si="406"/>
        <v/>
      </c>
      <c r="T920" s="250" t="str">
        <f t="shared" ca="1" si="407"/>
        <v/>
      </c>
      <c r="U920" s="249" t="str">
        <f t="shared" si="408"/>
        <v/>
      </c>
      <c r="V920" s="250" t="str">
        <f t="shared" ca="1" si="409"/>
        <v/>
      </c>
      <c r="W920" s="249" t="str">
        <f t="shared" si="410"/>
        <v/>
      </c>
      <c r="X920" s="250"/>
      <c r="Y920" s="249"/>
      <c r="Z920" s="250"/>
      <c r="AA920" s="249"/>
      <c r="AB920" s="250"/>
      <c r="AC920" s="249"/>
      <c r="AD920" s="250"/>
      <c r="AE920" s="249"/>
      <c r="AF920" s="250"/>
      <c r="AG920" s="249"/>
      <c r="AH920" s="250"/>
      <c r="AI920" s="249"/>
      <c r="AJ920" s="250"/>
      <c r="AK920" s="249"/>
      <c r="AL920" s="250"/>
      <c r="AM920" s="249"/>
      <c r="AN920" s="250"/>
      <c r="AO920" s="249"/>
      <c r="AP920" s="250"/>
      <c r="AQ920" s="249"/>
      <c r="AR920" s="250"/>
      <c r="AS920" s="249"/>
      <c r="AT920" s="250"/>
      <c r="AU920" s="249"/>
      <c r="AV920" s="250"/>
      <c r="AW920" s="249"/>
      <c r="AX920" s="250"/>
      <c r="AY920" s="249"/>
      <c r="AZ920" s="250"/>
      <c r="BA920" s="249"/>
      <c r="BB920" s="250"/>
      <c r="BC920" s="249"/>
      <c r="BD920" s="250"/>
      <c r="BE920" s="249"/>
      <c r="BF920" s="250"/>
      <c r="BG920" s="249"/>
      <c r="BH920" s="250"/>
      <c r="BI920" s="249"/>
      <c r="BJ920" s="250"/>
      <c r="BK920" s="249"/>
    </row>
    <row r="921" spans="1:63" s="301" customFormat="1" ht="21" hidden="1" customHeight="1" x14ac:dyDescent="0.2">
      <c r="A921" s="245" t="e">
        <f t="shared" si="414"/>
        <v>#VALUE!</v>
      </c>
      <c r="B921" s="246"/>
      <c r="C921" s="247" t="str">
        <f t="shared" si="393"/>
        <v/>
      </c>
      <c r="D921" s="250" t="str">
        <f t="shared" ca="1" si="394"/>
        <v/>
      </c>
      <c r="E921" s="249" t="str">
        <f t="shared" si="411"/>
        <v/>
      </c>
      <c r="F921" s="250" t="str">
        <f t="shared" si="395"/>
        <v/>
      </c>
      <c r="G921" s="249" t="str">
        <f t="shared" si="412"/>
        <v/>
      </c>
      <c r="H921" s="250" t="str">
        <f t="shared" si="396"/>
        <v/>
      </c>
      <c r="I921" s="249" t="str">
        <f t="shared" si="413"/>
        <v/>
      </c>
      <c r="J921" s="250" t="str">
        <f t="shared" ca="1" si="397"/>
        <v/>
      </c>
      <c r="K921" s="249" t="str">
        <f t="shared" si="398"/>
        <v/>
      </c>
      <c r="L921" s="250" t="str">
        <f t="shared" ca="1" si="399"/>
        <v/>
      </c>
      <c r="M921" s="249" t="str">
        <f t="shared" si="400"/>
        <v/>
      </c>
      <c r="N921" s="250" t="str">
        <f t="shared" ca="1" si="401"/>
        <v/>
      </c>
      <c r="O921" s="249" t="str">
        <f t="shared" si="402"/>
        <v/>
      </c>
      <c r="P921" s="250" t="str">
        <f t="shared" ca="1" si="403"/>
        <v/>
      </c>
      <c r="Q921" s="249" t="str">
        <f t="shared" si="404"/>
        <v/>
      </c>
      <c r="R921" s="250" t="str">
        <f t="shared" ca="1" si="405"/>
        <v/>
      </c>
      <c r="S921" s="249" t="str">
        <f t="shared" si="406"/>
        <v/>
      </c>
      <c r="T921" s="250" t="str">
        <f t="shared" ca="1" si="407"/>
        <v/>
      </c>
      <c r="U921" s="249" t="str">
        <f t="shared" si="408"/>
        <v/>
      </c>
      <c r="V921" s="250" t="str">
        <f t="shared" ca="1" si="409"/>
        <v/>
      </c>
      <c r="W921" s="249" t="str">
        <f t="shared" si="410"/>
        <v/>
      </c>
      <c r="X921" s="250"/>
      <c r="Y921" s="249"/>
      <c r="Z921" s="250"/>
      <c r="AA921" s="249"/>
      <c r="AB921" s="250"/>
      <c r="AC921" s="249"/>
      <c r="AD921" s="250"/>
      <c r="AE921" s="249"/>
      <c r="AF921" s="250"/>
      <c r="AG921" s="249"/>
      <c r="AH921" s="250"/>
      <c r="AI921" s="249"/>
      <c r="AJ921" s="250"/>
      <c r="AK921" s="249"/>
      <c r="AL921" s="250"/>
      <c r="AM921" s="249"/>
      <c r="AN921" s="250"/>
      <c r="AO921" s="249"/>
      <c r="AP921" s="250"/>
      <c r="AQ921" s="249"/>
      <c r="AR921" s="250"/>
      <c r="AS921" s="249"/>
      <c r="AT921" s="250"/>
      <c r="AU921" s="249"/>
      <c r="AV921" s="250"/>
      <c r="AW921" s="249"/>
      <c r="AX921" s="250"/>
      <c r="AY921" s="249"/>
      <c r="AZ921" s="250"/>
      <c r="BA921" s="249"/>
      <c r="BB921" s="250"/>
      <c r="BC921" s="249"/>
      <c r="BD921" s="250"/>
      <c r="BE921" s="249"/>
      <c r="BF921" s="250"/>
      <c r="BG921" s="249"/>
      <c r="BH921" s="250"/>
      <c r="BI921" s="249"/>
      <c r="BJ921" s="250"/>
      <c r="BK921" s="249"/>
    </row>
    <row r="922" spans="1:63" s="301" customFormat="1" ht="21" hidden="1" customHeight="1" x14ac:dyDescent="0.2">
      <c r="A922" s="245" t="e">
        <f t="shared" si="414"/>
        <v>#VALUE!</v>
      </c>
      <c r="B922" s="246"/>
      <c r="C922" s="247" t="str">
        <f t="shared" si="393"/>
        <v/>
      </c>
      <c r="D922" s="250" t="str">
        <f t="shared" ca="1" si="394"/>
        <v/>
      </c>
      <c r="E922" s="249" t="str">
        <f t="shared" si="411"/>
        <v/>
      </c>
      <c r="F922" s="250" t="str">
        <f t="shared" si="395"/>
        <v/>
      </c>
      <c r="G922" s="249" t="str">
        <f t="shared" si="412"/>
        <v/>
      </c>
      <c r="H922" s="250" t="str">
        <f t="shared" si="396"/>
        <v/>
      </c>
      <c r="I922" s="249" t="str">
        <f t="shared" si="413"/>
        <v/>
      </c>
      <c r="J922" s="250" t="str">
        <f t="shared" ca="1" si="397"/>
        <v/>
      </c>
      <c r="K922" s="249" t="str">
        <f t="shared" si="398"/>
        <v/>
      </c>
      <c r="L922" s="250" t="str">
        <f t="shared" ca="1" si="399"/>
        <v/>
      </c>
      <c r="M922" s="249" t="str">
        <f t="shared" si="400"/>
        <v/>
      </c>
      <c r="N922" s="250" t="str">
        <f t="shared" ca="1" si="401"/>
        <v/>
      </c>
      <c r="O922" s="249" t="str">
        <f t="shared" si="402"/>
        <v/>
      </c>
      <c r="P922" s="250" t="str">
        <f t="shared" ca="1" si="403"/>
        <v/>
      </c>
      <c r="Q922" s="249" t="str">
        <f t="shared" si="404"/>
        <v/>
      </c>
      <c r="R922" s="250" t="str">
        <f t="shared" ca="1" si="405"/>
        <v/>
      </c>
      <c r="S922" s="249" t="str">
        <f t="shared" si="406"/>
        <v/>
      </c>
      <c r="T922" s="250" t="str">
        <f t="shared" ca="1" si="407"/>
        <v/>
      </c>
      <c r="U922" s="249" t="str">
        <f t="shared" si="408"/>
        <v/>
      </c>
      <c r="V922" s="250" t="str">
        <f t="shared" ca="1" si="409"/>
        <v/>
      </c>
      <c r="W922" s="249" t="str">
        <f t="shared" si="410"/>
        <v/>
      </c>
      <c r="X922" s="250"/>
      <c r="Y922" s="249"/>
      <c r="Z922" s="250"/>
      <c r="AA922" s="249"/>
      <c r="AB922" s="250"/>
      <c r="AC922" s="249"/>
      <c r="AD922" s="250"/>
      <c r="AE922" s="249"/>
      <c r="AF922" s="250"/>
      <c r="AG922" s="249"/>
      <c r="AH922" s="250"/>
      <c r="AI922" s="249"/>
      <c r="AJ922" s="250"/>
      <c r="AK922" s="249"/>
      <c r="AL922" s="250"/>
      <c r="AM922" s="249"/>
      <c r="AN922" s="250"/>
      <c r="AO922" s="249"/>
      <c r="AP922" s="250"/>
      <c r="AQ922" s="249"/>
      <c r="AR922" s="250"/>
      <c r="AS922" s="249"/>
      <c r="AT922" s="250"/>
      <c r="AU922" s="249"/>
      <c r="AV922" s="250"/>
      <c r="AW922" s="249"/>
      <c r="AX922" s="250"/>
      <c r="AY922" s="249"/>
      <c r="AZ922" s="250"/>
      <c r="BA922" s="249"/>
      <c r="BB922" s="250"/>
      <c r="BC922" s="249"/>
      <c r="BD922" s="250"/>
      <c r="BE922" s="249"/>
      <c r="BF922" s="250"/>
      <c r="BG922" s="249"/>
      <c r="BH922" s="250"/>
      <c r="BI922" s="249"/>
      <c r="BJ922" s="250"/>
      <c r="BK922" s="249"/>
    </row>
    <row r="923" spans="1:63" s="301" customFormat="1" ht="21" hidden="1" customHeight="1" x14ac:dyDescent="0.2">
      <c r="A923" s="245" t="e">
        <f t="shared" si="414"/>
        <v>#VALUE!</v>
      </c>
      <c r="B923" s="246"/>
      <c r="C923" s="247" t="str">
        <f t="shared" si="393"/>
        <v/>
      </c>
      <c r="D923" s="250" t="str">
        <f t="shared" ca="1" si="394"/>
        <v/>
      </c>
      <c r="E923" s="249" t="str">
        <f t="shared" si="411"/>
        <v/>
      </c>
      <c r="F923" s="250" t="str">
        <f t="shared" si="395"/>
        <v/>
      </c>
      <c r="G923" s="249" t="str">
        <f t="shared" si="412"/>
        <v/>
      </c>
      <c r="H923" s="250" t="str">
        <f t="shared" si="396"/>
        <v/>
      </c>
      <c r="I923" s="249" t="str">
        <f t="shared" si="413"/>
        <v/>
      </c>
      <c r="J923" s="250" t="str">
        <f t="shared" ca="1" si="397"/>
        <v/>
      </c>
      <c r="K923" s="249" t="str">
        <f t="shared" si="398"/>
        <v/>
      </c>
      <c r="L923" s="250" t="str">
        <f t="shared" ca="1" si="399"/>
        <v/>
      </c>
      <c r="M923" s="249" t="str">
        <f t="shared" si="400"/>
        <v/>
      </c>
      <c r="N923" s="250" t="str">
        <f t="shared" ca="1" si="401"/>
        <v/>
      </c>
      <c r="O923" s="249" t="str">
        <f t="shared" si="402"/>
        <v/>
      </c>
      <c r="P923" s="250" t="str">
        <f t="shared" ca="1" si="403"/>
        <v/>
      </c>
      <c r="Q923" s="249" t="str">
        <f t="shared" si="404"/>
        <v/>
      </c>
      <c r="R923" s="250" t="str">
        <f t="shared" ca="1" si="405"/>
        <v/>
      </c>
      <c r="S923" s="249" t="str">
        <f t="shared" si="406"/>
        <v/>
      </c>
      <c r="T923" s="250" t="str">
        <f t="shared" ca="1" si="407"/>
        <v/>
      </c>
      <c r="U923" s="249" t="str">
        <f t="shared" si="408"/>
        <v/>
      </c>
      <c r="V923" s="250" t="str">
        <f t="shared" ca="1" si="409"/>
        <v/>
      </c>
      <c r="W923" s="249" t="str">
        <f t="shared" si="410"/>
        <v/>
      </c>
      <c r="X923" s="250"/>
      <c r="Y923" s="249"/>
      <c r="Z923" s="250"/>
      <c r="AA923" s="249"/>
      <c r="AB923" s="250"/>
      <c r="AC923" s="249"/>
      <c r="AD923" s="250"/>
      <c r="AE923" s="249"/>
      <c r="AF923" s="250"/>
      <c r="AG923" s="249"/>
      <c r="AH923" s="250"/>
      <c r="AI923" s="249"/>
      <c r="AJ923" s="250"/>
      <c r="AK923" s="249"/>
      <c r="AL923" s="250"/>
      <c r="AM923" s="249"/>
      <c r="AN923" s="250"/>
      <c r="AO923" s="249"/>
      <c r="AP923" s="250"/>
      <c r="AQ923" s="249"/>
      <c r="AR923" s="250"/>
      <c r="AS923" s="249"/>
      <c r="AT923" s="250"/>
      <c r="AU923" s="249"/>
      <c r="AV923" s="250"/>
      <c r="AW923" s="249"/>
      <c r="AX923" s="250"/>
      <c r="AY923" s="249"/>
      <c r="AZ923" s="250"/>
      <c r="BA923" s="249"/>
      <c r="BB923" s="250"/>
      <c r="BC923" s="249"/>
      <c r="BD923" s="250"/>
      <c r="BE923" s="249"/>
      <c r="BF923" s="250"/>
      <c r="BG923" s="249"/>
      <c r="BH923" s="250"/>
      <c r="BI923" s="249"/>
      <c r="BJ923" s="250"/>
      <c r="BK923" s="249"/>
    </row>
    <row r="924" spans="1:63" s="301" customFormat="1" ht="21" hidden="1" customHeight="1" x14ac:dyDescent="0.2">
      <c r="A924" s="245" t="e">
        <f t="shared" si="414"/>
        <v>#VALUE!</v>
      </c>
      <c r="B924" s="246"/>
      <c r="C924" s="247" t="str">
        <f t="shared" si="393"/>
        <v/>
      </c>
      <c r="D924" s="250" t="str">
        <f t="shared" ca="1" si="394"/>
        <v/>
      </c>
      <c r="E924" s="249" t="str">
        <f t="shared" si="411"/>
        <v/>
      </c>
      <c r="F924" s="250" t="str">
        <f t="shared" si="395"/>
        <v/>
      </c>
      <c r="G924" s="249" t="str">
        <f t="shared" si="412"/>
        <v/>
      </c>
      <c r="H924" s="250" t="str">
        <f t="shared" si="396"/>
        <v/>
      </c>
      <c r="I924" s="249" t="str">
        <f t="shared" si="413"/>
        <v/>
      </c>
      <c r="J924" s="250" t="str">
        <f t="shared" ca="1" si="397"/>
        <v/>
      </c>
      <c r="K924" s="249" t="str">
        <f t="shared" si="398"/>
        <v/>
      </c>
      <c r="L924" s="250" t="str">
        <f t="shared" ca="1" si="399"/>
        <v/>
      </c>
      <c r="M924" s="249" t="str">
        <f t="shared" si="400"/>
        <v/>
      </c>
      <c r="N924" s="250" t="str">
        <f t="shared" ca="1" si="401"/>
        <v/>
      </c>
      <c r="O924" s="249" t="str">
        <f t="shared" si="402"/>
        <v/>
      </c>
      <c r="P924" s="250" t="str">
        <f t="shared" ca="1" si="403"/>
        <v/>
      </c>
      <c r="Q924" s="249" t="str">
        <f t="shared" si="404"/>
        <v/>
      </c>
      <c r="R924" s="250" t="str">
        <f t="shared" ca="1" si="405"/>
        <v/>
      </c>
      <c r="S924" s="249" t="str">
        <f t="shared" si="406"/>
        <v/>
      </c>
      <c r="T924" s="250" t="str">
        <f t="shared" ca="1" si="407"/>
        <v/>
      </c>
      <c r="U924" s="249" t="str">
        <f t="shared" si="408"/>
        <v/>
      </c>
      <c r="V924" s="250" t="str">
        <f t="shared" ca="1" si="409"/>
        <v/>
      </c>
      <c r="W924" s="249" t="str">
        <f t="shared" si="410"/>
        <v/>
      </c>
      <c r="X924" s="250"/>
      <c r="Y924" s="249"/>
      <c r="Z924" s="250"/>
      <c r="AA924" s="249"/>
      <c r="AB924" s="250"/>
      <c r="AC924" s="249"/>
      <c r="AD924" s="250"/>
      <c r="AE924" s="249"/>
      <c r="AF924" s="250"/>
      <c r="AG924" s="249"/>
      <c r="AH924" s="250"/>
      <c r="AI924" s="249"/>
      <c r="AJ924" s="250"/>
      <c r="AK924" s="249"/>
      <c r="AL924" s="250"/>
      <c r="AM924" s="249"/>
      <c r="AN924" s="250"/>
      <c r="AO924" s="249"/>
      <c r="AP924" s="250"/>
      <c r="AQ924" s="249"/>
      <c r="AR924" s="250"/>
      <c r="AS924" s="249"/>
      <c r="AT924" s="250"/>
      <c r="AU924" s="249"/>
      <c r="AV924" s="250"/>
      <c r="AW924" s="249"/>
      <c r="AX924" s="250"/>
      <c r="AY924" s="249"/>
      <c r="AZ924" s="250"/>
      <c r="BA924" s="249"/>
      <c r="BB924" s="250"/>
      <c r="BC924" s="249"/>
      <c r="BD924" s="250"/>
      <c r="BE924" s="249"/>
      <c r="BF924" s="250"/>
      <c r="BG924" s="249"/>
      <c r="BH924" s="250"/>
      <c r="BI924" s="249"/>
      <c r="BJ924" s="250"/>
      <c r="BK924" s="249"/>
    </row>
    <row r="925" spans="1:63" s="301" customFormat="1" ht="21" hidden="1" customHeight="1" x14ac:dyDescent="0.2">
      <c r="A925" s="245" t="e">
        <f t="shared" si="414"/>
        <v>#VALUE!</v>
      </c>
      <c r="B925" s="246"/>
      <c r="C925" s="247" t="str">
        <f t="shared" si="393"/>
        <v/>
      </c>
      <c r="D925" s="250" t="str">
        <f t="shared" ca="1" si="394"/>
        <v/>
      </c>
      <c r="E925" s="249" t="str">
        <f t="shared" si="411"/>
        <v/>
      </c>
      <c r="F925" s="250" t="str">
        <f t="shared" si="395"/>
        <v/>
      </c>
      <c r="G925" s="249" t="str">
        <f t="shared" si="412"/>
        <v/>
      </c>
      <c r="H925" s="250" t="str">
        <f t="shared" si="396"/>
        <v/>
      </c>
      <c r="I925" s="249" t="str">
        <f t="shared" si="413"/>
        <v/>
      </c>
      <c r="J925" s="250" t="str">
        <f t="shared" ca="1" si="397"/>
        <v/>
      </c>
      <c r="K925" s="249" t="str">
        <f t="shared" si="398"/>
        <v/>
      </c>
      <c r="L925" s="250" t="str">
        <f t="shared" ca="1" si="399"/>
        <v/>
      </c>
      <c r="M925" s="249" t="str">
        <f t="shared" si="400"/>
        <v/>
      </c>
      <c r="N925" s="250" t="str">
        <f t="shared" ca="1" si="401"/>
        <v/>
      </c>
      <c r="O925" s="249" t="str">
        <f t="shared" si="402"/>
        <v/>
      </c>
      <c r="P925" s="250" t="str">
        <f t="shared" ca="1" si="403"/>
        <v/>
      </c>
      <c r="Q925" s="249" t="str">
        <f t="shared" si="404"/>
        <v/>
      </c>
      <c r="R925" s="250" t="str">
        <f t="shared" ca="1" si="405"/>
        <v/>
      </c>
      <c r="S925" s="249" t="str">
        <f t="shared" si="406"/>
        <v/>
      </c>
      <c r="T925" s="250" t="str">
        <f t="shared" ca="1" si="407"/>
        <v/>
      </c>
      <c r="U925" s="249" t="str">
        <f t="shared" si="408"/>
        <v/>
      </c>
      <c r="V925" s="250" t="str">
        <f t="shared" ca="1" si="409"/>
        <v/>
      </c>
      <c r="W925" s="249" t="str">
        <f t="shared" si="410"/>
        <v/>
      </c>
      <c r="X925" s="250"/>
      <c r="Y925" s="249"/>
      <c r="Z925" s="250"/>
      <c r="AA925" s="249"/>
      <c r="AB925" s="250"/>
      <c r="AC925" s="249"/>
      <c r="AD925" s="250"/>
      <c r="AE925" s="249"/>
      <c r="AF925" s="250"/>
      <c r="AG925" s="249"/>
      <c r="AH925" s="250"/>
      <c r="AI925" s="249"/>
      <c r="AJ925" s="250"/>
      <c r="AK925" s="249"/>
      <c r="AL925" s="250"/>
      <c r="AM925" s="249"/>
      <c r="AN925" s="250"/>
      <c r="AO925" s="249"/>
      <c r="AP925" s="250"/>
      <c r="AQ925" s="249"/>
      <c r="AR925" s="250"/>
      <c r="AS925" s="249"/>
      <c r="AT925" s="250"/>
      <c r="AU925" s="249"/>
      <c r="AV925" s="250"/>
      <c r="AW925" s="249"/>
      <c r="AX925" s="250"/>
      <c r="AY925" s="249"/>
      <c r="AZ925" s="250"/>
      <c r="BA925" s="249"/>
      <c r="BB925" s="250"/>
      <c r="BC925" s="249"/>
      <c r="BD925" s="250"/>
      <c r="BE925" s="249"/>
      <c r="BF925" s="250"/>
      <c r="BG925" s="249"/>
      <c r="BH925" s="250"/>
      <c r="BI925" s="249"/>
      <c r="BJ925" s="250"/>
      <c r="BK925" s="249"/>
    </row>
    <row r="926" spans="1:63" s="301" customFormat="1" ht="21" hidden="1" customHeight="1" x14ac:dyDescent="0.2">
      <c r="A926" s="245" t="e">
        <f t="shared" si="414"/>
        <v>#VALUE!</v>
      </c>
      <c r="B926" s="246"/>
      <c r="C926" s="247" t="str">
        <f t="shared" si="393"/>
        <v/>
      </c>
      <c r="D926" s="250" t="str">
        <f t="shared" ca="1" si="394"/>
        <v/>
      </c>
      <c r="E926" s="249" t="str">
        <f t="shared" si="411"/>
        <v/>
      </c>
      <c r="F926" s="250" t="str">
        <f t="shared" si="395"/>
        <v/>
      </c>
      <c r="G926" s="249" t="str">
        <f t="shared" si="412"/>
        <v/>
      </c>
      <c r="H926" s="250" t="str">
        <f t="shared" si="396"/>
        <v/>
      </c>
      <c r="I926" s="249" t="str">
        <f t="shared" si="413"/>
        <v/>
      </c>
      <c r="J926" s="250" t="str">
        <f t="shared" ca="1" si="397"/>
        <v/>
      </c>
      <c r="K926" s="249" t="str">
        <f t="shared" si="398"/>
        <v/>
      </c>
      <c r="L926" s="250" t="str">
        <f t="shared" ca="1" si="399"/>
        <v/>
      </c>
      <c r="M926" s="249" t="str">
        <f t="shared" si="400"/>
        <v/>
      </c>
      <c r="N926" s="250" t="str">
        <f t="shared" ca="1" si="401"/>
        <v/>
      </c>
      <c r="O926" s="249" t="str">
        <f t="shared" si="402"/>
        <v/>
      </c>
      <c r="P926" s="250" t="str">
        <f t="shared" ca="1" si="403"/>
        <v/>
      </c>
      <c r="Q926" s="249" t="str">
        <f t="shared" si="404"/>
        <v/>
      </c>
      <c r="R926" s="250" t="str">
        <f t="shared" ca="1" si="405"/>
        <v/>
      </c>
      <c r="S926" s="249" t="str">
        <f t="shared" si="406"/>
        <v/>
      </c>
      <c r="T926" s="250" t="str">
        <f t="shared" ca="1" si="407"/>
        <v/>
      </c>
      <c r="U926" s="249" t="str">
        <f t="shared" si="408"/>
        <v/>
      </c>
      <c r="V926" s="250" t="str">
        <f t="shared" ca="1" si="409"/>
        <v/>
      </c>
      <c r="W926" s="249" t="str">
        <f t="shared" si="410"/>
        <v/>
      </c>
      <c r="X926" s="250"/>
      <c r="Y926" s="249"/>
      <c r="Z926" s="250"/>
      <c r="AA926" s="249"/>
      <c r="AB926" s="250"/>
      <c r="AC926" s="249"/>
      <c r="AD926" s="250"/>
      <c r="AE926" s="249"/>
      <c r="AF926" s="250"/>
      <c r="AG926" s="249"/>
      <c r="AH926" s="250"/>
      <c r="AI926" s="249"/>
      <c r="AJ926" s="250"/>
      <c r="AK926" s="249"/>
      <c r="AL926" s="250"/>
      <c r="AM926" s="249"/>
      <c r="AN926" s="250"/>
      <c r="AO926" s="249"/>
      <c r="AP926" s="250"/>
      <c r="AQ926" s="249"/>
      <c r="AR926" s="250"/>
      <c r="AS926" s="249"/>
      <c r="AT926" s="250"/>
      <c r="AU926" s="249"/>
      <c r="AV926" s="250"/>
      <c r="AW926" s="249"/>
      <c r="AX926" s="250"/>
      <c r="AY926" s="249"/>
      <c r="AZ926" s="250"/>
      <c r="BA926" s="249"/>
      <c r="BB926" s="250"/>
      <c r="BC926" s="249"/>
      <c r="BD926" s="250"/>
      <c r="BE926" s="249"/>
      <c r="BF926" s="250"/>
      <c r="BG926" s="249"/>
      <c r="BH926" s="250"/>
      <c r="BI926" s="249"/>
      <c r="BJ926" s="250"/>
      <c r="BK926" s="249"/>
    </row>
    <row r="927" spans="1:63" s="301" customFormat="1" ht="21" hidden="1" customHeight="1" x14ac:dyDescent="0.2">
      <c r="A927" s="245" t="e">
        <f t="shared" si="414"/>
        <v>#VALUE!</v>
      </c>
      <c r="B927" s="246"/>
      <c r="C927" s="247" t="str">
        <f t="shared" si="393"/>
        <v/>
      </c>
      <c r="D927" s="250" t="str">
        <f t="shared" ca="1" si="394"/>
        <v/>
      </c>
      <c r="E927" s="249" t="str">
        <f t="shared" si="411"/>
        <v/>
      </c>
      <c r="F927" s="250" t="str">
        <f t="shared" si="395"/>
        <v/>
      </c>
      <c r="G927" s="249" t="str">
        <f t="shared" si="412"/>
        <v/>
      </c>
      <c r="H927" s="250" t="str">
        <f t="shared" si="396"/>
        <v/>
      </c>
      <c r="I927" s="249" t="str">
        <f t="shared" si="413"/>
        <v/>
      </c>
      <c r="J927" s="250" t="str">
        <f t="shared" ca="1" si="397"/>
        <v/>
      </c>
      <c r="K927" s="249" t="str">
        <f t="shared" si="398"/>
        <v/>
      </c>
      <c r="L927" s="250" t="str">
        <f t="shared" ca="1" si="399"/>
        <v/>
      </c>
      <c r="M927" s="249" t="str">
        <f t="shared" si="400"/>
        <v/>
      </c>
      <c r="N927" s="250" t="str">
        <f t="shared" ca="1" si="401"/>
        <v/>
      </c>
      <c r="O927" s="249" t="str">
        <f t="shared" si="402"/>
        <v/>
      </c>
      <c r="P927" s="250" t="str">
        <f t="shared" ca="1" si="403"/>
        <v/>
      </c>
      <c r="Q927" s="249" t="str">
        <f t="shared" si="404"/>
        <v/>
      </c>
      <c r="R927" s="250" t="str">
        <f t="shared" ca="1" si="405"/>
        <v/>
      </c>
      <c r="S927" s="249" t="str">
        <f t="shared" si="406"/>
        <v/>
      </c>
      <c r="T927" s="250" t="str">
        <f t="shared" ca="1" si="407"/>
        <v/>
      </c>
      <c r="U927" s="249" t="str">
        <f t="shared" si="408"/>
        <v/>
      </c>
      <c r="V927" s="250" t="str">
        <f t="shared" ca="1" si="409"/>
        <v/>
      </c>
      <c r="W927" s="249" t="str">
        <f t="shared" si="410"/>
        <v/>
      </c>
      <c r="X927" s="250"/>
      <c r="Y927" s="249"/>
      <c r="Z927" s="250"/>
      <c r="AA927" s="249"/>
      <c r="AB927" s="250"/>
      <c r="AC927" s="249"/>
      <c r="AD927" s="250"/>
      <c r="AE927" s="249"/>
      <c r="AF927" s="250"/>
      <c r="AG927" s="249"/>
      <c r="AH927" s="250"/>
      <c r="AI927" s="249"/>
      <c r="AJ927" s="250"/>
      <c r="AK927" s="249"/>
      <c r="AL927" s="250"/>
      <c r="AM927" s="249"/>
      <c r="AN927" s="250"/>
      <c r="AO927" s="249"/>
      <c r="AP927" s="250"/>
      <c r="AQ927" s="249"/>
      <c r="AR927" s="250"/>
      <c r="AS927" s="249"/>
      <c r="AT927" s="250"/>
      <c r="AU927" s="249"/>
      <c r="AV927" s="250"/>
      <c r="AW927" s="249"/>
      <c r="AX927" s="250"/>
      <c r="AY927" s="249"/>
      <c r="AZ927" s="250"/>
      <c r="BA927" s="249"/>
      <c r="BB927" s="250"/>
      <c r="BC927" s="249"/>
      <c r="BD927" s="250"/>
      <c r="BE927" s="249"/>
      <c r="BF927" s="250"/>
      <c r="BG927" s="249"/>
      <c r="BH927" s="250"/>
      <c r="BI927" s="249"/>
      <c r="BJ927" s="250"/>
      <c r="BK927" s="249"/>
    </row>
    <row r="928" spans="1:63" s="301" customFormat="1" ht="21" hidden="1" customHeight="1" x14ac:dyDescent="0.2">
      <c r="A928" s="245" t="e">
        <f t="shared" si="414"/>
        <v>#VALUE!</v>
      </c>
      <c r="B928" s="246"/>
      <c r="C928" s="247" t="str">
        <f t="shared" si="393"/>
        <v/>
      </c>
      <c r="D928" s="250" t="str">
        <f t="shared" ca="1" si="394"/>
        <v/>
      </c>
      <c r="E928" s="249" t="str">
        <f t="shared" si="411"/>
        <v/>
      </c>
      <c r="F928" s="250" t="str">
        <f t="shared" si="395"/>
        <v/>
      </c>
      <c r="G928" s="249" t="str">
        <f t="shared" si="412"/>
        <v/>
      </c>
      <c r="H928" s="250" t="str">
        <f t="shared" si="396"/>
        <v/>
      </c>
      <c r="I928" s="249" t="str">
        <f t="shared" si="413"/>
        <v/>
      </c>
      <c r="J928" s="250" t="str">
        <f t="shared" ca="1" si="397"/>
        <v/>
      </c>
      <c r="K928" s="249" t="str">
        <f t="shared" si="398"/>
        <v/>
      </c>
      <c r="L928" s="250" t="str">
        <f t="shared" ca="1" si="399"/>
        <v/>
      </c>
      <c r="M928" s="249" t="str">
        <f t="shared" si="400"/>
        <v/>
      </c>
      <c r="N928" s="250" t="str">
        <f t="shared" ca="1" si="401"/>
        <v/>
      </c>
      <c r="O928" s="249" t="str">
        <f t="shared" si="402"/>
        <v/>
      </c>
      <c r="P928" s="250" t="str">
        <f t="shared" ca="1" si="403"/>
        <v/>
      </c>
      <c r="Q928" s="249" t="str">
        <f t="shared" si="404"/>
        <v/>
      </c>
      <c r="R928" s="250" t="str">
        <f t="shared" ca="1" si="405"/>
        <v/>
      </c>
      <c r="S928" s="249" t="str">
        <f t="shared" si="406"/>
        <v/>
      </c>
      <c r="T928" s="250" t="str">
        <f t="shared" ca="1" si="407"/>
        <v/>
      </c>
      <c r="U928" s="249" t="str">
        <f t="shared" si="408"/>
        <v/>
      </c>
      <c r="V928" s="250" t="str">
        <f t="shared" ca="1" si="409"/>
        <v/>
      </c>
      <c r="W928" s="249" t="str">
        <f t="shared" si="410"/>
        <v/>
      </c>
      <c r="X928" s="250"/>
      <c r="Y928" s="249"/>
      <c r="Z928" s="250"/>
      <c r="AA928" s="249"/>
      <c r="AB928" s="250"/>
      <c r="AC928" s="249"/>
      <c r="AD928" s="250"/>
      <c r="AE928" s="249"/>
      <c r="AF928" s="250"/>
      <c r="AG928" s="249"/>
      <c r="AH928" s="250"/>
      <c r="AI928" s="249"/>
      <c r="AJ928" s="250"/>
      <c r="AK928" s="249"/>
      <c r="AL928" s="250"/>
      <c r="AM928" s="249"/>
      <c r="AN928" s="250"/>
      <c r="AO928" s="249"/>
      <c r="AP928" s="250"/>
      <c r="AQ928" s="249"/>
      <c r="AR928" s="250"/>
      <c r="AS928" s="249"/>
      <c r="AT928" s="250"/>
      <c r="AU928" s="249"/>
      <c r="AV928" s="250"/>
      <c r="AW928" s="249"/>
      <c r="AX928" s="250"/>
      <c r="AY928" s="249"/>
      <c r="AZ928" s="250"/>
      <c r="BA928" s="249"/>
      <c r="BB928" s="250"/>
      <c r="BC928" s="249"/>
      <c r="BD928" s="250"/>
      <c r="BE928" s="249"/>
      <c r="BF928" s="250"/>
      <c r="BG928" s="249"/>
      <c r="BH928" s="250"/>
      <c r="BI928" s="249"/>
      <c r="BJ928" s="250"/>
      <c r="BK928" s="249"/>
    </row>
    <row r="929" spans="1:63" s="301" customFormat="1" ht="21" hidden="1" customHeight="1" x14ac:dyDescent="0.2">
      <c r="A929" s="245" t="e">
        <f t="shared" si="414"/>
        <v>#VALUE!</v>
      </c>
      <c r="B929" s="246"/>
      <c r="C929" s="247" t="str">
        <f t="shared" si="393"/>
        <v/>
      </c>
      <c r="D929" s="250" t="str">
        <f t="shared" ca="1" si="394"/>
        <v/>
      </c>
      <c r="E929" s="249" t="str">
        <f t="shared" si="411"/>
        <v/>
      </c>
      <c r="F929" s="250" t="str">
        <f t="shared" si="395"/>
        <v/>
      </c>
      <c r="G929" s="249" t="str">
        <f t="shared" si="412"/>
        <v/>
      </c>
      <c r="H929" s="250" t="str">
        <f t="shared" si="396"/>
        <v/>
      </c>
      <c r="I929" s="249" t="str">
        <f t="shared" si="413"/>
        <v/>
      </c>
      <c r="J929" s="250" t="str">
        <f t="shared" ca="1" si="397"/>
        <v/>
      </c>
      <c r="K929" s="249" t="str">
        <f t="shared" si="398"/>
        <v/>
      </c>
      <c r="L929" s="250" t="str">
        <f t="shared" ca="1" si="399"/>
        <v/>
      </c>
      <c r="M929" s="249" t="str">
        <f t="shared" si="400"/>
        <v/>
      </c>
      <c r="N929" s="250" t="str">
        <f t="shared" ca="1" si="401"/>
        <v/>
      </c>
      <c r="O929" s="249" t="str">
        <f t="shared" si="402"/>
        <v/>
      </c>
      <c r="P929" s="250" t="str">
        <f t="shared" ca="1" si="403"/>
        <v/>
      </c>
      <c r="Q929" s="249" t="str">
        <f t="shared" si="404"/>
        <v/>
      </c>
      <c r="R929" s="250" t="str">
        <f t="shared" ca="1" si="405"/>
        <v/>
      </c>
      <c r="S929" s="249" t="str">
        <f t="shared" si="406"/>
        <v/>
      </c>
      <c r="T929" s="250" t="str">
        <f t="shared" ca="1" si="407"/>
        <v/>
      </c>
      <c r="U929" s="249" t="str">
        <f t="shared" si="408"/>
        <v/>
      </c>
      <c r="V929" s="250" t="str">
        <f t="shared" ca="1" si="409"/>
        <v/>
      </c>
      <c r="W929" s="249" t="str">
        <f t="shared" si="410"/>
        <v/>
      </c>
      <c r="X929" s="250"/>
      <c r="Y929" s="249"/>
      <c r="Z929" s="250"/>
      <c r="AA929" s="249"/>
      <c r="AB929" s="250"/>
      <c r="AC929" s="249"/>
      <c r="AD929" s="250"/>
      <c r="AE929" s="249"/>
      <c r="AF929" s="250"/>
      <c r="AG929" s="249"/>
      <c r="AH929" s="250"/>
      <c r="AI929" s="249"/>
      <c r="AJ929" s="250"/>
      <c r="AK929" s="249"/>
      <c r="AL929" s="250"/>
      <c r="AM929" s="249"/>
      <c r="AN929" s="250"/>
      <c r="AO929" s="249"/>
      <c r="AP929" s="250"/>
      <c r="AQ929" s="249"/>
      <c r="AR929" s="250"/>
      <c r="AS929" s="249"/>
      <c r="AT929" s="250"/>
      <c r="AU929" s="249"/>
      <c r="AV929" s="250"/>
      <c r="AW929" s="249"/>
      <c r="AX929" s="250"/>
      <c r="AY929" s="249"/>
      <c r="AZ929" s="250"/>
      <c r="BA929" s="249"/>
      <c r="BB929" s="250"/>
      <c r="BC929" s="249"/>
      <c r="BD929" s="250"/>
      <c r="BE929" s="249"/>
      <c r="BF929" s="250"/>
      <c r="BG929" s="249"/>
      <c r="BH929" s="250"/>
      <c r="BI929" s="249"/>
      <c r="BJ929" s="250"/>
      <c r="BK929" s="249"/>
    </row>
    <row r="930" spans="1:63" s="301" customFormat="1" ht="21" hidden="1" customHeight="1" x14ac:dyDescent="0.2">
      <c r="A930" s="245" t="e">
        <f t="shared" si="414"/>
        <v>#VALUE!</v>
      </c>
      <c r="B930" s="246"/>
      <c r="C930" s="247" t="str">
        <f t="shared" si="393"/>
        <v/>
      </c>
      <c r="D930" s="250" t="str">
        <f t="shared" ca="1" si="394"/>
        <v/>
      </c>
      <c r="E930" s="249" t="str">
        <f t="shared" si="411"/>
        <v/>
      </c>
      <c r="F930" s="250" t="str">
        <f t="shared" si="395"/>
        <v/>
      </c>
      <c r="G930" s="249" t="str">
        <f t="shared" si="412"/>
        <v/>
      </c>
      <c r="H930" s="250" t="str">
        <f t="shared" si="396"/>
        <v/>
      </c>
      <c r="I930" s="249" t="str">
        <f t="shared" si="413"/>
        <v/>
      </c>
      <c r="J930" s="250" t="str">
        <f t="shared" ca="1" si="397"/>
        <v/>
      </c>
      <c r="K930" s="249" t="str">
        <f t="shared" si="398"/>
        <v/>
      </c>
      <c r="L930" s="250" t="str">
        <f t="shared" ca="1" si="399"/>
        <v/>
      </c>
      <c r="M930" s="249" t="str">
        <f t="shared" si="400"/>
        <v/>
      </c>
      <c r="N930" s="250" t="str">
        <f t="shared" ca="1" si="401"/>
        <v/>
      </c>
      <c r="O930" s="249" t="str">
        <f t="shared" si="402"/>
        <v/>
      </c>
      <c r="P930" s="250" t="str">
        <f t="shared" ca="1" si="403"/>
        <v/>
      </c>
      <c r="Q930" s="249" t="str">
        <f t="shared" si="404"/>
        <v/>
      </c>
      <c r="R930" s="250" t="str">
        <f t="shared" ca="1" si="405"/>
        <v/>
      </c>
      <c r="S930" s="249" t="str">
        <f t="shared" si="406"/>
        <v/>
      </c>
      <c r="T930" s="250" t="str">
        <f t="shared" ca="1" si="407"/>
        <v/>
      </c>
      <c r="U930" s="249" t="str">
        <f t="shared" si="408"/>
        <v/>
      </c>
      <c r="V930" s="250" t="str">
        <f t="shared" ca="1" si="409"/>
        <v/>
      </c>
      <c r="W930" s="249" t="str">
        <f t="shared" si="410"/>
        <v/>
      </c>
      <c r="X930" s="250"/>
      <c r="Y930" s="249"/>
      <c r="Z930" s="250"/>
      <c r="AA930" s="249"/>
      <c r="AB930" s="250"/>
      <c r="AC930" s="249"/>
      <c r="AD930" s="250"/>
      <c r="AE930" s="249"/>
      <c r="AF930" s="250"/>
      <c r="AG930" s="249"/>
      <c r="AH930" s="250"/>
      <c r="AI930" s="249"/>
      <c r="AJ930" s="250"/>
      <c r="AK930" s="249"/>
      <c r="AL930" s="250"/>
      <c r="AM930" s="249"/>
      <c r="AN930" s="250"/>
      <c r="AO930" s="249"/>
      <c r="AP930" s="250"/>
      <c r="AQ930" s="249"/>
      <c r="AR930" s="250"/>
      <c r="AS930" s="249"/>
      <c r="AT930" s="250"/>
      <c r="AU930" s="249"/>
      <c r="AV930" s="250"/>
      <c r="AW930" s="249"/>
      <c r="AX930" s="250"/>
      <c r="AY930" s="249"/>
      <c r="AZ930" s="250"/>
      <c r="BA930" s="249"/>
      <c r="BB930" s="250"/>
      <c r="BC930" s="249"/>
      <c r="BD930" s="250"/>
      <c r="BE930" s="249"/>
      <c r="BF930" s="250"/>
      <c r="BG930" s="249"/>
      <c r="BH930" s="250"/>
      <c r="BI930" s="249"/>
      <c r="BJ930" s="250"/>
      <c r="BK930" s="249"/>
    </row>
    <row r="931" spans="1:63" s="301" customFormat="1" ht="21" hidden="1" customHeight="1" x14ac:dyDescent="0.2">
      <c r="A931" s="245" t="e">
        <f t="shared" si="414"/>
        <v>#VALUE!</v>
      </c>
      <c r="B931" s="246"/>
      <c r="C931" s="247" t="str">
        <f t="shared" si="393"/>
        <v/>
      </c>
      <c r="D931" s="250" t="str">
        <f t="shared" ca="1" si="394"/>
        <v/>
      </c>
      <c r="E931" s="249" t="str">
        <f t="shared" si="411"/>
        <v/>
      </c>
      <c r="F931" s="250" t="str">
        <f t="shared" si="395"/>
        <v/>
      </c>
      <c r="G931" s="249" t="str">
        <f t="shared" si="412"/>
        <v/>
      </c>
      <c r="H931" s="250" t="str">
        <f t="shared" si="396"/>
        <v/>
      </c>
      <c r="I931" s="249" t="str">
        <f t="shared" si="413"/>
        <v/>
      </c>
      <c r="J931" s="250" t="str">
        <f t="shared" ca="1" si="397"/>
        <v/>
      </c>
      <c r="K931" s="249" t="str">
        <f t="shared" si="398"/>
        <v/>
      </c>
      <c r="L931" s="250" t="str">
        <f t="shared" ca="1" si="399"/>
        <v/>
      </c>
      <c r="M931" s="249" t="str">
        <f t="shared" si="400"/>
        <v/>
      </c>
      <c r="N931" s="250" t="str">
        <f t="shared" ca="1" si="401"/>
        <v/>
      </c>
      <c r="O931" s="249" t="str">
        <f t="shared" si="402"/>
        <v/>
      </c>
      <c r="P931" s="250" t="str">
        <f t="shared" ca="1" si="403"/>
        <v/>
      </c>
      <c r="Q931" s="249" t="str">
        <f t="shared" si="404"/>
        <v/>
      </c>
      <c r="R931" s="250" t="str">
        <f t="shared" ca="1" si="405"/>
        <v/>
      </c>
      <c r="S931" s="249" t="str">
        <f t="shared" si="406"/>
        <v/>
      </c>
      <c r="T931" s="250" t="str">
        <f t="shared" ca="1" si="407"/>
        <v/>
      </c>
      <c r="U931" s="249" t="str">
        <f t="shared" si="408"/>
        <v/>
      </c>
      <c r="V931" s="250" t="str">
        <f t="shared" ca="1" si="409"/>
        <v/>
      </c>
      <c r="W931" s="249" t="str">
        <f t="shared" si="410"/>
        <v/>
      </c>
      <c r="X931" s="250"/>
      <c r="Y931" s="249"/>
      <c r="Z931" s="250"/>
      <c r="AA931" s="249"/>
      <c r="AB931" s="250"/>
      <c r="AC931" s="249"/>
      <c r="AD931" s="250"/>
      <c r="AE931" s="249"/>
      <c r="AF931" s="250"/>
      <c r="AG931" s="249"/>
      <c r="AH931" s="250"/>
      <c r="AI931" s="249"/>
      <c r="AJ931" s="250"/>
      <c r="AK931" s="249"/>
      <c r="AL931" s="250"/>
      <c r="AM931" s="249"/>
      <c r="AN931" s="250"/>
      <c r="AO931" s="249"/>
      <c r="AP931" s="250"/>
      <c r="AQ931" s="249"/>
      <c r="AR931" s="250"/>
      <c r="AS931" s="249"/>
      <c r="AT931" s="250"/>
      <c r="AU931" s="249"/>
      <c r="AV931" s="250"/>
      <c r="AW931" s="249"/>
      <c r="AX931" s="250"/>
      <c r="AY931" s="249"/>
      <c r="AZ931" s="250"/>
      <c r="BA931" s="249"/>
      <c r="BB931" s="250"/>
      <c r="BC931" s="249"/>
      <c r="BD931" s="250"/>
      <c r="BE931" s="249"/>
      <c r="BF931" s="250"/>
      <c r="BG931" s="249"/>
      <c r="BH931" s="250"/>
      <c r="BI931" s="249"/>
      <c r="BJ931" s="250"/>
      <c r="BK931" s="249"/>
    </row>
    <row r="932" spans="1:63" s="301" customFormat="1" ht="21" hidden="1" customHeight="1" x14ac:dyDescent="0.2">
      <c r="A932" s="245" t="e">
        <f t="shared" si="414"/>
        <v>#VALUE!</v>
      </c>
      <c r="B932" s="246"/>
      <c r="C932" s="247" t="str">
        <f t="shared" si="393"/>
        <v/>
      </c>
      <c r="D932" s="250" t="str">
        <f t="shared" ca="1" si="394"/>
        <v/>
      </c>
      <c r="E932" s="249" t="str">
        <f t="shared" si="411"/>
        <v/>
      </c>
      <c r="F932" s="250" t="str">
        <f t="shared" si="395"/>
        <v/>
      </c>
      <c r="G932" s="249" t="str">
        <f t="shared" si="412"/>
        <v/>
      </c>
      <c r="H932" s="250" t="str">
        <f t="shared" si="396"/>
        <v/>
      </c>
      <c r="I932" s="249" t="str">
        <f t="shared" si="413"/>
        <v/>
      </c>
      <c r="J932" s="250" t="str">
        <f t="shared" ca="1" si="397"/>
        <v/>
      </c>
      <c r="K932" s="249" t="str">
        <f t="shared" si="398"/>
        <v/>
      </c>
      <c r="L932" s="250" t="str">
        <f t="shared" ca="1" si="399"/>
        <v/>
      </c>
      <c r="M932" s="249" t="str">
        <f t="shared" si="400"/>
        <v/>
      </c>
      <c r="N932" s="250" t="str">
        <f t="shared" ca="1" si="401"/>
        <v/>
      </c>
      <c r="O932" s="249" t="str">
        <f t="shared" si="402"/>
        <v/>
      </c>
      <c r="P932" s="250" t="str">
        <f t="shared" ca="1" si="403"/>
        <v/>
      </c>
      <c r="Q932" s="249" t="str">
        <f t="shared" si="404"/>
        <v/>
      </c>
      <c r="R932" s="250" t="str">
        <f t="shared" ca="1" si="405"/>
        <v/>
      </c>
      <c r="S932" s="249" t="str">
        <f t="shared" si="406"/>
        <v/>
      </c>
      <c r="T932" s="250" t="str">
        <f t="shared" ca="1" si="407"/>
        <v/>
      </c>
      <c r="U932" s="249" t="str">
        <f t="shared" si="408"/>
        <v/>
      </c>
      <c r="V932" s="250" t="str">
        <f t="shared" ca="1" si="409"/>
        <v/>
      </c>
      <c r="W932" s="249" t="str">
        <f t="shared" si="410"/>
        <v/>
      </c>
      <c r="X932" s="250"/>
      <c r="Y932" s="249"/>
      <c r="Z932" s="250"/>
      <c r="AA932" s="249"/>
      <c r="AB932" s="250"/>
      <c r="AC932" s="249"/>
      <c r="AD932" s="250"/>
      <c r="AE932" s="249"/>
      <c r="AF932" s="250"/>
      <c r="AG932" s="249"/>
      <c r="AH932" s="250"/>
      <c r="AI932" s="249"/>
      <c r="AJ932" s="250"/>
      <c r="AK932" s="249"/>
      <c r="AL932" s="250"/>
      <c r="AM932" s="249"/>
      <c r="AN932" s="250"/>
      <c r="AO932" s="249"/>
      <c r="AP932" s="250"/>
      <c r="AQ932" s="249"/>
      <c r="AR932" s="250"/>
      <c r="AS932" s="249"/>
      <c r="AT932" s="250"/>
      <c r="AU932" s="249"/>
      <c r="AV932" s="250"/>
      <c r="AW932" s="249"/>
      <c r="AX932" s="250"/>
      <c r="AY932" s="249"/>
      <c r="AZ932" s="250"/>
      <c r="BA932" s="249"/>
      <c r="BB932" s="250"/>
      <c r="BC932" s="249"/>
      <c r="BD932" s="250"/>
      <c r="BE932" s="249"/>
      <c r="BF932" s="250"/>
      <c r="BG932" s="249"/>
      <c r="BH932" s="250"/>
      <c r="BI932" s="249"/>
      <c r="BJ932" s="250"/>
      <c r="BK932" s="249"/>
    </row>
    <row r="933" spans="1:63" s="301" customFormat="1" ht="21" hidden="1" customHeight="1" x14ac:dyDescent="0.2">
      <c r="A933" s="245" t="e">
        <f t="shared" si="414"/>
        <v>#VALUE!</v>
      </c>
      <c r="B933" s="246"/>
      <c r="C933" s="247" t="str">
        <f t="shared" si="393"/>
        <v/>
      </c>
      <c r="D933" s="250" t="str">
        <f t="shared" ca="1" si="394"/>
        <v/>
      </c>
      <c r="E933" s="249" t="str">
        <f t="shared" si="411"/>
        <v/>
      </c>
      <c r="F933" s="250" t="str">
        <f t="shared" si="395"/>
        <v/>
      </c>
      <c r="G933" s="249" t="str">
        <f t="shared" si="412"/>
        <v/>
      </c>
      <c r="H933" s="250" t="str">
        <f t="shared" si="396"/>
        <v/>
      </c>
      <c r="I933" s="249" t="str">
        <f t="shared" si="413"/>
        <v/>
      </c>
      <c r="J933" s="250" t="str">
        <f t="shared" ca="1" si="397"/>
        <v/>
      </c>
      <c r="K933" s="249" t="str">
        <f t="shared" si="398"/>
        <v/>
      </c>
      <c r="L933" s="250" t="str">
        <f t="shared" ca="1" si="399"/>
        <v/>
      </c>
      <c r="M933" s="249" t="str">
        <f t="shared" si="400"/>
        <v/>
      </c>
      <c r="N933" s="250" t="str">
        <f t="shared" ca="1" si="401"/>
        <v/>
      </c>
      <c r="O933" s="249" t="str">
        <f t="shared" si="402"/>
        <v/>
      </c>
      <c r="P933" s="250" t="str">
        <f t="shared" ca="1" si="403"/>
        <v/>
      </c>
      <c r="Q933" s="249" t="str">
        <f t="shared" si="404"/>
        <v/>
      </c>
      <c r="R933" s="250" t="str">
        <f t="shared" ca="1" si="405"/>
        <v/>
      </c>
      <c r="S933" s="249" t="str">
        <f t="shared" si="406"/>
        <v/>
      </c>
      <c r="T933" s="250" t="str">
        <f t="shared" ca="1" si="407"/>
        <v/>
      </c>
      <c r="U933" s="249" t="str">
        <f t="shared" si="408"/>
        <v/>
      </c>
      <c r="V933" s="250" t="str">
        <f t="shared" ca="1" si="409"/>
        <v/>
      </c>
      <c r="W933" s="249" t="str">
        <f t="shared" si="410"/>
        <v/>
      </c>
      <c r="X933" s="250"/>
      <c r="Y933" s="249"/>
      <c r="Z933" s="250"/>
      <c r="AA933" s="249"/>
      <c r="AB933" s="250"/>
      <c r="AC933" s="249"/>
      <c r="AD933" s="250"/>
      <c r="AE933" s="249"/>
      <c r="AF933" s="250"/>
      <c r="AG933" s="249"/>
      <c r="AH933" s="250"/>
      <c r="AI933" s="249"/>
      <c r="AJ933" s="250"/>
      <c r="AK933" s="249"/>
      <c r="AL933" s="250"/>
      <c r="AM933" s="249"/>
      <c r="AN933" s="250"/>
      <c r="AO933" s="249"/>
      <c r="AP933" s="250"/>
      <c r="AQ933" s="249"/>
      <c r="AR933" s="250"/>
      <c r="AS933" s="249"/>
      <c r="AT933" s="250"/>
      <c r="AU933" s="249"/>
      <c r="AV933" s="250"/>
      <c r="AW933" s="249"/>
      <c r="AX933" s="250"/>
      <c r="AY933" s="249"/>
      <c r="AZ933" s="250"/>
      <c r="BA933" s="249"/>
      <c r="BB933" s="250"/>
      <c r="BC933" s="249"/>
      <c r="BD933" s="250"/>
      <c r="BE933" s="249"/>
      <c r="BF933" s="250"/>
      <c r="BG933" s="249"/>
      <c r="BH933" s="250"/>
      <c r="BI933" s="249"/>
      <c r="BJ933" s="250"/>
      <c r="BK933" s="249"/>
    </row>
    <row r="934" spans="1:63" s="301" customFormat="1" ht="21" hidden="1" customHeight="1" x14ac:dyDescent="0.2">
      <c r="A934" s="245" t="e">
        <f t="shared" si="414"/>
        <v>#VALUE!</v>
      </c>
      <c r="B934" s="246"/>
      <c r="C934" s="247" t="str">
        <f t="shared" si="393"/>
        <v/>
      </c>
      <c r="D934" s="250" t="str">
        <f t="shared" ca="1" si="394"/>
        <v/>
      </c>
      <c r="E934" s="249" t="str">
        <f t="shared" si="411"/>
        <v/>
      </c>
      <c r="F934" s="250" t="str">
        <f t="shared" si="395"/>
        <v/>
      </c>
      <c r="G934" s="249" t="str">
        <f t="shared" si="412"/>
        <v/>
      </c>
      <c r="H934" s="250" t="str">
        <f t="shared" si="396"/>
        <v/>
      </c>
      <c r="I934" s="249" t="str">
        <f t="shared" si="413"/>
        <v/>
      </c>
      <c r="J934" s="250" t="str">
        <f t="shared" ca="1" si="397"/>
        <v/>
      </c>
      <c r="K934" s="249" t="str">
        <f t="shared" si="398"/>
        <v/>
      </c>
      <c r="L934" s="250" t="str">
        <f t="shared" ca="1" si="399"/>
        <v/>
      </c>
      <c r="M934" s="249" t="str">
        <f t="shared" si="400"/>
        <v/>
      </c>
      <c r="N934" s="250" t="str">
        <f t="shared" ca="1" si="401"/>
        <v/>
      </c>
      <c r="O934" s="249" t="str">
        <f t="shared" si="402"/>
        <v/>
      </c>
      <c r="P934" s="250" t="str">
        <f t="shared" ca="1" si="403"/>
        <v/>
      </c>
      <c r="Q934" s="249" t="str">
        <f t="shared" si="404"/>
        <v/>
      </c>
      <c r="R934" s="250" t="str">
        <f t="shared" ca="1" si="405"/>
        <v/>
      </c>
      <c r="S934" s="249" t="str">
        <f t="shared" si="406"/>
        <v/>
      </c>
      <c r="T934" s="250" t="str">
        <f t="shared" ca="1" si="407"/>
        <v/>
      </c>
      <c r="U934" s="249" t="str">
        <f t="shared" si="408"/>
        <v/>
      </c>
      <c r="V934" s="250" t="str">
        <f t="shared" ca="1" si="409"/>
        <v/>
      </c>
      <c r="W934" s="249" t="str">
        <f t="shared" si="410"/>
        <v/>
      </c>
      <c r="X934" s="250"/>
      <c r="Y934" s="249"/>
      <c r="Z934" s="250"/>
      <c r="AA934" s="249"/>
      <c r="AB934" s="250"/>
      <c r="AC934" s="249"/>
      <c r="AD934" s="250"/>
      <c r="AE934" s="249"/>
      <c r="AF934" s="250"/>
      <c r="AG934" s="249"/>
      <c r="AH934" s="250"/>
      <c r="AI934" s="249"/>
      <c r="AJ934" s="250"/>
      <c r="AK934" s="249"/>
      <c r="AL934" s="250"/>
      <c r="AM934" s="249"/>
      <c r="AN934" s="250"/>
      <c r="AO934" s="249"/>
      <c r="AP934" s="250"/>
      <c r="AQ934" s="249"/>
      <c r="AR934" s="250"/>
      <c r="AS934" s="249"/>
      <c r="AT934" s="250"/>
      <c r="AU934" s="249"/>
      <c r="AV934" s="250"/>
      <c r="AW934" s="249"/>
      <c r="AX934" s="250"/>
      <c r="AY934" s="249"/>
      <c r="AZ934" s="250"/>
      <c r="BA934" s="249"/>
      <c r="BB934" s="250"/>
      <c r="BC934" s="249"/>
      <c r="BD934" s="250"/>
      <c r="BE934" s="249"/>
      <c r="BF934" s="250"/>
      <c r="BG934" s="249"/>
      <c r="BH934" s="250"/>
      <c r="BI934" s="249"/>
      <c r="BJ934" s="250"/>
      <c r="BK934" s="249"/>
    </row>
    <row r="935" spans="1:63" s="301" customFormat="1" ht="21" hidden="1" customHeight="1" x14ac:dyDescent="0.2">
      <c r="A935" s="245" t="e">
        <f t="shared" si="414"/>
        <v>#VALUE!</v>
      </c>
      <c r="B935" s="246"/>
      <c r="C935" s="247" t="str">
        <f t="shared" si="393"/>
        <v/>
      </c>
      <c r="D935" s="250" t="str">
        <f t="shared" ca="1" si="394"/>
        <v/>
      </c>
      <c r="E935" s="249" t="str">
        <f t="shared" si="411"/>
        <v/>
      </c>
      <c r="F935" s="250" t="str">
        <f t="shared" si="395"/>
        <v/>
      </c>
      <c r="G935" s="249" t="str">
        <f t="shared" si="412"/>
        <v/>
      </c>
      <c r="H935" s="250" t="str">
        <f t="shared" si="396"/>
        <v/>
      </c>
      <c r="I935" s="249" t="str">
        <f t="shared" si="413"/>
        <v/>
      </c>
      <c r="J935" s="250" t="str">
        <f t="shared" ca="1" si="397"/>
        <v/>
      </c>
      <c r="K935" s="249" t="str">
        <f t="shared" si="398"/>
        <v/>
      </c>
      <c r="L935" s="250" t="str">
        <f t="shared" ca="1" si="399"/>
        <v/>
      </c>
      <c r="M935" s="249" t="str">
        <f t="shared" si="400"/>
        <v/>
      </c>
      <c r="N935" s="250" t="str">
        <f t="shared" ca="1" si="401"/>
        <v/>
      </c>
      <c r="O935" s="249" t="str">
        <f t="shared" si="402"/>
        <v/>
      </c>
      <c r="P935" s="250" t="str">
        <f t="shared" ca="1" si="403"/>
        <v/>
      </c>
      <c r="Q935" s="249" t="str">
        <f t="shared" si="404"/>
        <v/>
      </c>
      <c r="R935" s="250" t="str">
        <f t="shared" ca="1" si="405"/>
        <v/>
      </c>
      <c r="S935" s="249" t="str">
        <f t="shared" si="406"/>
        <v/>
      </c>
      <c r="T935" s="250" t="str">
        <f t="shared" ca="1" si="407"/>
        <v/>
      </c>
      <c r="U935" s="249" t="str">
        <f t="shared" si="408"/>
        <v/>
      </c>
      <c r="V935" s="250" t="str">
        <f t="shared" ca="1" si="409"/>
        <v/>
      </c>
      <c r="W935" s="249" t="str">
        <f t="shared" si="410"/>
        <v/>
      </c>
      <c r="X935" s="250"/>
      <c r="Y935" s="249"/>
      <c r="Z935" s="250"/>
      <c r="AA935" s="249"/>
      <c r="AB935" s="250"/>
      <c r="AC935" s="249"/>
      <c r="AD935" s="250"/>
      <c r="AE935" s="249"/>
      <c r="AF935" s="250"/>
      <c r="AG935" s="249"/>
      <c r="AH935" s="250"/>
      <c r="AI935" s="249"/>
      <c r="AJ935" s="250"/>
      <c r="AK935" s="249"/>
      <c r="AL935" s="250"/>
      <c r="AM935" s="249"/>
      <c r="AN935" s="250"/>
      <c r="AO935" s="249"/>
      <c r="AP935" s="250"/>
      <c r="AQ935" s="249"/>
      <c r="AR935" s="250"/>
      <c r="AS935" s="249"/>
      <c r="AT935" s="250"/>
      <c r="AU935" s="249"/>
      <c r="AV935" s="250"/>
      <c r="AW935" s="249"/>
      <c r="AX935" s="250"/>
      <c r="AY935" s="249"/>
      <c r="AZ935" s="250"/>
      <c r="BA935" s="249"/>
      <c r="BB935" s="250"/>
      <c r="BC935" s="249"/>
      <c r="BD935" s="250"/>
      <c r="BE935" s="249"/>
      <c r="BF935" s="250"/>
      <c r="BG935" s="249"/>
      <c r="BH935" s="250"/>
      <c r="BI935" s="249"/>
      <c r="BJ935" s="250"/>
      <c r="BK935" s="249"/>
    </row>
    <row r="936" spans="1:63" s="301" customFormat="1" ht="21" hidden="1" customHeight="1" x14ac:dyDescent="0.2">
      <c r="A936" s="245" t="e">
        <f t="shared" si="414"/>
        <v>#VALUE!</v>
      </c>
      <c r="B936" s="246"/>
      <c r="C936" s="247" t="str">
        <f t="shared" si="393"/>
        <v/>
      </c>
      <c r="D936" s="250" t="str">
        <f t="shared" ca="1" si="394"/>
        <v/>
      </c>
      <c r="E936" s="249" t="str">
        <f t="shared" si="411"/>
        <v/>
      </c>
      <c r="F936" s="250" t="str">
        <f t="shared" si="395"/>
        <v/>
      </c>
      <c r="G936" s="249" t="str">
        <f t="shared" si="412"/>
        <v/>
      </c>
      <c r="H936" s="250" t="str">
        <f t="shared" si="396"/>
        <v/>
      </c>
      <c r="I936" s="249" t="str">
        <f t="shared" si="413"/>
        <v/>
      </c>
      <c r="J936" s="250" t="str">
        <f t="shared" ca="1" si="397"/>
        <v/>
      </c>
      <c r="K936" s="249" t="str">
        <f t="shared" si="398"/>
        <v/>
      </c>
      <c r="L936" s="250" t="str">
        <f t="shared" ca="1" si="399"/>
        <v/>
      </c>
      <c r="M936" s="249" t="str">
        <f t="shared" si="400"/>
        <v/>
      </c>
      <c r="N936" s="250" t="str">
        <f t="shared" ca="1" si="401"/>
        <v/>
      </c>
      <c r="O936" s="249" t="str">
        <f t="shared" si="402"/>
        <v/>
      </c>
      <c r="P936" s="250" t="str">
        <f t="shared" ca="1" si="403"/>
        <v/>
      </c>
      <c r="Q936" s="249" t="str">
        <f t="shared" si="404"/>
        <v/>
      </c>
      <c r="R936" s="250" t="str">
        <f t="shared" ca="1" si="405"/>
        <v/>
      </c>
      <c r="S936" s="249" t="str">
        <f t="shared" si="406"/>
        <v/>
      </c>
      <c r="T936" s="250" t="str">
        <f t="shared" ca="1" si="407"/>
        <v/>
      </c>
      <c r="U936" s="249" t="str">
        <f t="shared" si="408"/>
        <v/>
      </c>
      <c r="V936" s="250" t="str">
        <f t="shared" ca="1" si="409"/>
        <v/>
      </c>
      <c r="W936" s="249" t="str">
        <f t="shared" si="410"/>
        <v/>
      </c>
      <c r="X936" s="250"/>
      <c r="Y936" s="249"/>
      <c r="Z936" s="250"/>
      <c r="AA936" s="249"/>
      <c r="AB936" s="250"/>
      <c r="AC936" s="249"/>
      <c r="AD936" s="250"/>
      <c r="AE936" s="249"/>
      <c r="AF936" s="250"/>
      <c r="AG936" s="249"/>
      <c r="AH936" s="250"/>
      <c r="AI936" s="249"/>
      <c r="AJ936" s="250"/>
      <c r="AK936" s="249"/>
      <c r="AL936" s="250"/>
      <c r="AM936" s="249"/>
      <c r="AN936" s="250"/>
      <c r="AO936" s="249"/>
      <c r="AP936" s="250"/>
      <c r="AQ936" s="249"/>
      <c r="AR936" s="250"/>
      <c r="AS936" s="249"/>
      <c r="AT936" s="250"/>
      <c r="AU936" s="249"/>
      <c r="AV936" s="250"/>
      <c r="AW936" s="249"/>
      <c r="AX936" s="250"/>
      <c r="AY936" s="249"/>
      <c r="AZ936" s="250"/>
      <c r="BA936" s="249"/>
      <c r="BB936" s="250"/>
      <c r="BC936" s="249"/>
      <c r="BD936" s="250"/>
      <c r="BE936" s="249"/>
      <c r="BF936" s="250"/>
      <c r="BG936" s="249"/>
      <c r="BH936" s="250"/>
      <c r="BI936" s="249"/>
      <c r="BJ936" s="250"/>
      <c r="BK936" s="249"/>
    </row>
    <row r="937" spans="1:63" s="301" customFormat="1" ht="21" hidden="1" customHeight="1" x14ac:dyDescent="0.2">
      <c r="A937" s="245" t="e">
        <f t="shared" si="414"/>
        <v>#VALUE!</v>
      </c>
      <c r="B937" s="246"/>
      <c r="C937" s="247" t="str">
        <f t="shared" si="393"/>
        <v/>
      </c>
      <c r="D937" s="250" t="str">
        <f t="shared" ca="1" si="394"/>
        <v/>
      </c>
      <c r="E937" s="249" t="str">
        <f t="shared" si="411"/>
        <v/>
      </c>
      <c r="F937" s="250" t="str">
        <f t="shared" si="395"/>
        <v/>
      </c>
      <c r="G937" s="249" t="str">
        <f t="shared" si="412"/>
        <v/>
      </c>
      <c r="H937" s="250" t="str">
        <f t="shared" si="396"/>
        <v/>
      </c>
      <c r="I937" s="249" t="str">
        <f t="shared" si="413"/>
        <v/>
      </c>
      <c r="J937" s="250" t="str">
        <f t="shared" ca="1" si="397"/>
        <v/>
      </c>
      <c r="K937" s="249" t="str">
        <f t="shared" si="398"/>
        <v/>
      </c>
      <c r="L937" s="250" t="str">
        <f t="shared" ca="1" si="399"/>
        <v/>
      </c>
      <c r="M937" s="249" t="str">
        <f t="shared" si="400"/>
        <v/>
      </c>
      <c r="N937" s="250" t="str">
        <f t="shared" ca="1" si="401"/>
        <v/>
      </c>
      <c r="O937" s="249" t="str">
        <f t="shared" si="402"/>
        <v/>
      </c>
      <c r="P937" s="250" t="str">
        <f t="shared" ca="1" si="403"/>
        <v/>
      </c>
      <c r="Q937" s="249" t="str">
        <f t="shared" si="404"/>
        <v/>
      </c>
      <c r="R937" s="250" t="str">
        <f t="shared" ca="1" si="405"/>
        <v/>
      </c>
      <c r="S937" s="249" t="str">
        <f t="shared" si="406"/>
        <v/>
      </c>
      <c r="T937" s="250" t="str">
        <f t="shared" ca="1" si="407"/>
        <v/>
      </c>
      <c r="U937" s="249" t="str">
        <f t="shared" si="408"/>
        <v/>
      </c>
      <c r="V937" s="250" t="str">
        <f t="shared" ca="1" si="409"/>
        <v/>
      </c>
      <c r="W937" s="249" t="str">
        <f t="shared" si="410"/>
        <v/>
      </c>
      <c r="X937" s="250"/>
      <c r="Y937" s="249"/>
      <c r="Z937" s="250"/>
      <c r="AA937" s="249"/>
      <c r="AB937" s="250"/>
      <c r="AC937" s="249"/>
      <c r="AD937" s="250"/>
      <c r="AE937" s="249"/>
      <c r="AF937" s="250"/>
      <c r="AG937" s="249"/>
      <c r="AH937" s="250"/>
      <c r="AI937" s="249"/>
      <c r="AJ937" s="250"/>
      <c r="AK937" s="249"/>
      <c r="AL937" s="250"/>
      <c r="AM937" s="249"/>
      <c r="AN937" s="250"/>
      <c r="AO937" s="249"/>
      <c r="AP937" s="250"/>
      <c r="AQ937" s="249"/>
      <c r="AR937" s="250"/>
      <c r="AS937" s="249"/>
      <c r="AT937" s="250"/>
      <c r="AU937" s="249"/>
      <c r="AV937" s="250"/>
      <c r="AW937" s="249"/>
      <c r="AX937" s="250"/>
      <c r="AY937" s="249"/>
      <c r="AZ937" s="250"/>
      <c r="BA937" s="249"/>
      <c r="BB937" s="250"/>
      <c r="BC937" s="249"/>
      <c r="BD937" s="250"/>
      <c r="BE937" s="249"/>
      <c r="BF937" s="250"/>
      <c r="BG937" s="249"/>
      <c r="BH937" s="250"/>
      <c r="BI937" s="249"/>
      <c r="BJ937" s="250"/>
      <c r="BK937" s="249"/>
    </row>
    <row r="938" spans="1:63" s="301" customFormat="1" ht="21" hidden="1" customHeight="1" x14ac:dyDescent="0.2">
      <c r="A938" s="245" t="e">
        <f t="shared" si="414"/>
        <v>#VALUE!</v>
      </c>
      <c r="B938" s="246"/>
      <c r="C938" s="247" t="str">
        <f t="shared" si="393"/>
        <v/>
      </c>
      <c r="D938" s="250" t="str">
        <f t="shared" ca="1" si="394"/>
        <v/>
      </c>
      <c r="E938" s="249" t="str">
        <f t="shared" si="411"/>
        <v/>
      </c>
      <c r="F938" s="250" t="str">
        <f t="shared" si="395"/>
        <v/>
      </c>
      <c r="G938" s="249" t="str">
        <f t="shared" si="412"/>
        <v/>
      </c>
      <c r="H938" s="250" t="str">
        <f t="shared" si="396"/>
        <v/>
      </c>
      <c r="I938" s="249" t="str">
        <f t="shared" si="413"/>
        <v/>
      </c>
      <c r="J938" s="250" t="str">
        <f t="shared" ca="1" si="397"/>
        <v/>
      </c>
      <c r="K938" s="249" t="str">
        <f t="shared" si="398"/>
        <v/>
      </c>
      <c r="L938" s="250" t="str">
        <f t="shared" ca="1" si="399"/>
        <v/>
      </c>
      <c r="M938" s="249" t="str">
        <f t="shared" si="400"/>
        <v/>
      </c>
      <c r="N938" s="250" t="str">
        <f t="shared" ca="1" si="401"/>
        <v/>
      </c>
      <c r="O938" s="249" t="str">
        <f t="shared" si="402"/>
        <v/>
      </c>
      <c r="P938" s="250" t="str">
        <f t="shared" ca="1" si="403"/>
        <v/>
      </c>
      <c r="Q938" s="249" t="str">
        <f t="shared" si="404"/>
        <v/>
      </c>
      <c r="R938" s="250" t="str">
        <f t="shared" ca="1" si="405"/>
        <v/>
      </c>
      <c r="S938" s="249" t="str">
        <f t="shared" si="406"/>
        <v/>
      </c>
      <c r="T938" s="250" t="str">
        <f t="shared" ca="1" si="407"/>
        <v/>
      </c>
      <c r="U938" s="249" t="str">
        <f t="shared" si="408"/>
        <v/>
      </c>
      <c r="V938" s="250" t="str">
        <f t="shared" ca="1" si="409"/>
        <v/>
      </c>
      <c r="W938" s="249" t="str">
        <f t="shared" si="410"/>
        <v/>
      </c>
      <c r="X938" s="250"/>
      <c r="Y938" s="249"/>
      <c r="Z938" s="250"/>
      <c r="AA938" s="249"/>
      <c r="AB938" s="250"/>
      <c r="AC938" s="249"/>
      <c r="AD938" s="250"/>
      <c r="AE938" s="249"/>
      <c r="AF938" s="250"/>
      <c r="AG938" s="249"/>
      <c r="AH938" s="250"/>
      <c r="AI938" s="249"/>
      <c r="AJ938" s="250"/>
      <c r="AK938" s="249"/>
      <c r="AL938" s="250"/>
      <c r="AM938" s="249"/>
      <c r="AN938" s="250"/>
      <c r="AO938" s="249"/>
      <c r="AP938" s="250"/>
      <c r="AQ938" s="249"/>
      <c r="AR938" s="250"/>
      <c r="AS938" s="249"/>
      <c r="AT938" s="250"/>
      <c r="AU938" s="249"/>
      <c r="AV938" s="250"/>
      <c r="AW938" s="249"/>
      <c r="AX938" s="250"/>
      <c r="AY938" s="249"/>
      <c r="AZ938" s="250"/>
      <c r="BA938" s="249"/>
      <c r="BB938" s="250"/>
      <c r="BC938" s="249"/>
      <c r="BD938" s="250"/>
      <c r="BE938" s="249"/>
      <c r="BF938" s="250"/>
      <c r="BG938" s="249"/>
      <c r="BH938" s="250"/>
      <c r="BI938" s="249"/>
      <c r="BJ938" s="250"/>
      <c r="BK938" s="249"/>
    </row>
    <row r="939" spans="1:63" s="301" customFormat="1" ht="21" hidden="1" customHeight="1" x14ac:dyDescent="0.2">
      <c r="A939" s="245" t="e">
        <f t="shared" si="414"/>
        <v>#VALUE!</v>
      </c>
      <c r="B939" s="246"/>
      <c r="C939" s="247" t="str">
        <f t="shared" si="393"/>
        <v/>
      </c>
      <c r="D939" s="250" t="str">
        <f t="shared" ca="1" si="394"/>
        <v/>
      </c>
      <c r="E939" s="249" t="str">
        <f t="shared" si="411"/>
        <v/>
      </c>
      <c r="F939" s="250" t="str">
        <f t="shared" si="395"/>
        <v/>
      </c>
      <c r="G939" s="249" t="str">
        <f t="shared" si="412"/>
        <v/>
      </c>
      <c r="H939" s="250" t="str">
        <f t="shared" si="396"/>
        <v/>
      </c>
      <c r="I939" s="249" t="str">
        <f t="shared" si="413"/>
        <v/>
      </c>
      <c r="J939" s="250" t="str">
        <f t="shared" ca="1" si="397"/>
        <v/>
      </c>
      <c r="K939" s="249" t="str">
        <f t="shared" si="398"/>
        <v/>
      </c>
      <c r="L939" s="250" t="str">
        <f t="shared" ca="1" si="399"/>
        <v/>
      </c>
      <c r="M939" s="249" t="str">
        <f t="shared" si="400"/>
        <v/>
      </c>
      <c r="N939" s="250" t="str">
        <f t="shared" ca="1" si="401"/>
        <v/>
      </c>
      <c r="O939" s="249" t="str">
        <f t="shared" si="402"/>
        <v/>
      </c>
      <c r="P939" s="250" t="str">
        <f t="shared" ca="1" si="403"/>
        <v/>
      </c>
      <c r="Q939" s="249" t="str">
        <f t="shared" si="404"/>
        <v/>
      </c>
      <c r="R939" s="250" t="str">
        <f t="shared" ca="1" si="405"/>
        <v/>
      </c>
      <c r="S939" s="249" t="str">
        <f t="shared" si="406"/>
        <v/>
      </c>
      <c r="T939" s="250" t="str">
        <f t="shared" ca="1" si="407"/>
        <v/>
      </c>
      <c r="U939" s="249" t="str">
        <f t="shared" si="408"/>
        <v/>
      </c>
      <c r="V939" s="250" t="str">
        <f t="shared" ca="1" si="409"/>
        <v/>
      </c>
      <c r="W939" s="249" t="str">
        <f t="shared" si="410"/>
        <v/>
      </c>
      <c r="X939" s="250"/>
      <c r="Y939" s="249"/>
      <c r="Z939" s="250"/>
      <c r="AA939" s="249"/>
      <c r="AB939" s="250"/>
      <c r="AC939" s="249"/>
      <c r="AD939" s="250"/>
      <c r="AE939" s="249"/>
      <c r="AF939" s="250"/>
      <c r="AG939" s="249"/>
      <c r="AH939" s="250"/>
      <c r="AI939" s="249"/>
      <c r="AJ939" s="250"/>
      <c r="AK939" s="249"/>
      <c r="AL939" s="250"/>
      <c r="AM939" s="249"/>
      <c r="AN939" s="250"/>
      <c r="AO939" s="249"/>
      <c r="AP939" s="250"/>
      <c r="AQ939" s="249"/>
      <c r="AR939" s="250"/>
      <c r="AS939" s="249"/>
      <c r="AT939" s="250"/>
      <c r="AU939" s="249"/>
      <c r="AV939" s="250"/>
      <c r="AW939" s="249"/>
      <c r="AX939" s="250"/>
      <c r="AY939" s="249"/>
      <c r="AZ939" s="250"/>
      <c r="BA939" s="249"/>
      <c r="BB939" s="250"/>
      <c r="BC939" s="249"/>
      <c r="BD939" s="250"/>
      <c r="BE939" s="249"/>
      <c r="BF939" s="250"/>
      <c r="BG939" s="249"/>
      <c r="BH939" s="250"/>
      <c r="BI939" s="249"/>
      <c r="BJ939" s="250"/>
      <c r="BK939" s="249"/>
    </row>
    <row r="940" spans="1:63" s="301" customFormat="1" ht="21" hidden="1" customHeight="1" x14ac:dyDescent="0.2">
      <c r="A940" s="245" t="e">
        <f t="shared" si="414"/>
        <v>#VALUE!</v>
      </c>
      <c r="B940" s="246"/>
      <c r="C940" s="247" t="str">
        <f t="shared" si="393"/>
        <v/>
      </c>
      <c r="D940" s="250" t="str">
        <f t="shared" ca="1" si="394"/>
        <v/>
      </c>
      <c r="E940" s="249" t="str">
        <f t="shared" si="411"/>
        <v/>
      </c>
      <c r="F940" s="250" t="str">
        <f t="shared" si="395"/>
        <v/>
      </c>
      <c r="G940" s="249" t="str">
        <f t="shared" si="412"/>
        <v/>
      </c>
      <c r="H940" s="250" t="str">
        <f t="shared" si="396"/>
        <v/>
      </c>
      <c r="I940" s="249" t="str">
        <f t="shared" si="413"/>
        <v/>
      </c>
      <c r="J940" s="250" t="str">
        <f t="shared" ca="1" si="397"/>
        <v/>
      </c>
      <c r="K940" s="249" t="str">
        <f t="shared" si="398"/>
        <v/>
      </c>
      <c r="L940" s="250" t="str">
        <f t="shared" ca="1" si="399"/>
        <v/>
      </c>
      <c r="M940" s="249" t="str">
        <f t="shared" si="400"/>
        <v/>
      </c>
      <c r="N940" s="250" t="str">
        <f t="shared" ca="1" si="401"/>
        <v/>
      </c>
      <c r="O940" s="249" t="str">
        <f t="shared" si="402"/>
        <v/>
      </c>
      <c r="P940" s="250" t="str">
        <f t="shared" ca="1" si="403"/>
        <v/>
      </c>
      <c r="Q940" s="249" t="str">
        <f t="shared" si="404"/>
        <v/>
      </c>
      <c r="R940" s="250" t="str">
        <f t="shared" ca="1" si="405"/>
        <v/>
      </c>
      <c r="S940" s="249" t="str">
        <f t="shared" si="406"/>
        <v/>
      </c>
      <c r="T940" s="250" t="str">
        <f t="shared" ca="1" si="407"/>
        <v/>
      </c>
      <c r="U940" s="249" t="str">
        <f t="shared" si="408"/>
        <v/>
      </c>
      <c r="V940" s="250" t="str">
        <f t="shared" ca="1" si="409"/>
        <v/>
      </c>
      <c r="W940" s="249" t="str">
        <f t="shared" si="410"/>
        <v/>
      </c>
      <c r="X940" s="250"/>
      <c r="Y940" s="249"/>
      <c r="Z940" s="250"/>
      <c r="AA940" s="249"/>
      <c r="AB940" s="250"/>
      <c r="AC940" s="249"/>
      <c r="AD940" s="250"/>
      <c r="AE940" s="249"/>
      <c r="AF940" s="250"/>
      <c r="AG940" s="249"/>
      <c r="AH940" s="250"/>
      <c r="AI940" s="249"/>
      <c r="AJ940" s="250"/>
      <c r="AK940" s="249"/>
      <c r="AL940" s="250"/>
      <c r="AM940" s="249"/>
      <c r="AN940" s="250"/>
      <c r="AO940" s="249"/>
      <c r="AP940" s="250"/>
      <c r="AQ940" s="249"/>
      <c r="AR940" s="250"/>
      <c r="AS940" s="249"/>
      <c r="AT940" s="250"/>
      <c r="AU940" s="249"/>
      <c r="AV940" s="250"/>
      <c r="AW940" s="249"/>
      <c r="AX940" s="250"/>
      <c r="AY940" s="249"/>
      <c r="AZ940" s="250"/>
      <c r="BA940" s="249"/>
      <c r="BB940" s="250"/>
      <c r="BC940" s="249"/>
      <c r="BD940" s="250"/>
      <c r="BE940" s="249"/>
      <c r="BF940" s="250"/>
      <c r="BG940" s="249"/>
      <c r="BH940" s="250"/>
      <c r="BI940" s="249"/>
      <c r="BJ940" s="250"/>
      <c r="BK940" s="249"/>
    </row>
    <row r="941" spans="1:63" s="301" customFormat="1" ht="21" hidden="1" customHeight="1" x14ac:dyDescent="0.2">
      <c r="A941" s="245" t="e">
        <f t="shared" si="414"/>
        <v>#VALUE!</v>
      </c>
      <c r="B941" s="246"/>
      <c r="C941" s="247" t="str">
        <f t="shared" si="393"/>
        <v/>
      </c>
      <c r="D941" s="250" t="str">
        <f t="shared" ca="1" si="394"/>
        <v/>
      </c>
      <c r="E941" s="249" t="str">
        <f t="shared" si="411"/>
        <v/>
      </c>
      <c r="F941" s="250" t="str">
        <f t="shared" si="395"/>
        <v/>
      </c>
      <c r="G941" s="249" t="str">
        <f t="shared" si="412"/>
        <v/>
      </c>
      <c r="H941" s="250" t="str">
        <f t="shared" si="396"/>
        <v/>
      </c>
      <c r="I941" s="249" t="str">
        <f t="shared" si="413"/>
        <v/>
      </c>
      <c r="J941" s="250" t="str">
        <f t="shared" ca="1" si="397"/>
        <v/>
      </c>
      <c r="K941" s="249" t="str">
        <f t="shared" si="398"/>
        <v/>
      </c>
      <c r="L941" s="250" t="str">
        <f t="shared" ca="1" si="399"/>
        <v/>
      </c>
      <c r="M941" s="249" t="str">
        <f t="shared" si="400"/>
        <v/>
      </c>
      <c r="N941" s="250" t="str">
        <f t="shared" ca="1" si="401"/>
        <v/>
      </c>
      <c r="O941" s="249" t="str">
        <f t="shared" si="402"/>
        <v/>
      </c>
      <c r="P941" s="250" t="str">
        <f t="shared" ca="1" si="403"/>
        <v/>
      </c>
      <c r="Q941" s="249" t="str">
        <f t="shared" si="404"/>
        <v/>
      </c>
      <c r="R941" s="250" t="str">
        <f t="shared" ca="1" si="405"/>
        <v/>
      </c>
      <c r="S941" s="249" t="str">
        <f t="shared" si="406"/>
        <v/>
      </c>
      <c r="T941" s="250" t="str">
        <f t="shared" ca="1" si="407"/>
        <v/>
      </c>
      <c r="U941" s="249" t="str">
        <f t="shared" si="408"/>
        <v/>
      </c>
      <c r="V941" s="250" t="str">
        <f t="shared" ca="1" si="409"/>
        <v/>
      </c>
      <c r="W941" s="249" t="str">
        <f t="shared" si="410"/>
        <v/>
      </c>
      <c r="X941" s="250"/>
      <c r="Y941" s="249"/>
      <c r="Z941" s="250"/>
      <c r="AA941" s="249"/>
      <c r="AB941" s="250"/>
      <c r="AC941" s="249"/>
      <c r="AD941" s="250"/>
      <c r="AE941" s="249"/>
      <c r="AF941" s="250"/>
      <c r="AG941" s="249"/>
      <c r="AH941" s="250"/>
      <c r="AI941" s="249"/>
      <c r="AJ941" s="250"/>
      <c r="AK941" s="249"/>
      <c r="AL941" s="250"/>
      <c r="AM941" s="249"/>
      <c r="AN941" s="250"/>
      <c r="AO941" s="249"/>
      <c r="AP941" s="250"/>
      <c r="AQ941" s="249"/>
      <c r="AR941" s="250"/>
      <c r="AS941" s="249"/>
      <c r="AT941" s="250"/>
      <c r="AU941" s="249"/>
      <c r="AV941" s="250"/>
      <c r="AW941" s="249"/>
      <c r="AX941" s="250"/>
      <c r="AY941" s="249"/>
      <c r="AZ941" s="250"/>
      <c r="BA941" s="249"/>
      <c r="BB941" s="250"/>
      <c r="BC941" s="249"/>
      <c r="BD941" s="250"/>
      <c r="BE941" s="249"/>
      <c r="BF941" s="250"/>
      <c r="BG941" s="249"/>
      <c r="BH941" s="250"/>
      <c r="BI941" s="249"/>
      <c r="BJ941" s="250"/>
      <c r="BK941" s="249"/>
    </row>
    <row r="942" spans="1:63" s="301" customFormat="1" ht="21" hidden="1" customHeight="1" x14ac:dyDescent="0.2">
      <c r="A942" s="245" t="e">
        <f t="shared" si="414"/>
        <v>#VALUE!</v>
      </c>
      <c r="B942" s="246"/>
      <c r="C942" s="247" t="str">
        <f t="shared" si="393"/>
        <v/>
      </c>
      <c r="D942" s="250" t="str">
        <f t="shared" ca="1" si="394"/>
        <v/>
      </c>
      <c r="E942" s="249" t="str">
        <f t="shared" si="411"/>
        <v/>
      </c>
      <c r="F942" s="250" t="str">
        <f t="shared" si="395"/>
        <v/>
      </c>
      <c r="G942" s="249" t="str">
        <f t="shared" si="412"/>
        <v/>
      </c>
      <c r="H942" s="250" t="str">
        <f t="shared" si="396"/>
        <v/>
      </c>
      <c r="I942" s="249" t="str">
        <f t="shared" si="413"/>
        <v/>
      </c>
      <c r="J942" s="250" t="str">
        <f t="shared" ca="1" si="397"/>
        <v/>
      </c>
      <c r="K942" s="249" t="str">
        <f t="shared" si="398"/>
        <v/>
      </c>
      <c r="L942" s="250" t="str">
        <f t="shared" ca="1" si="399"/>
        <v/>
      </c>
      <c r="M942" s="249" t="str">
        <f t="shared" si="400"/>
        <v/>
      </c>
      <c r="N942" s="250" t="str">
        <f t="shared" ca="1" si="401"/>
        <v/>
      </c>
      <c r="O942" s="249" t="str">
        <f t="shared" si="402"/>
        <v/>
      </c>
      <c r="P942" s="250" t="str">
        <f t="shared" ca="1" si="403"/>
        <v/>
      </c>
      <c r="Q942" s="249" t="str">
        <f t="shared" si="404"/>
        <v/>
      </c>
      <c r="R942" s="250" t="str">
        <f t="shared" ca="1" si="405"/>
        <v/>
      </c>
      <c r="S942" s="249" t="str">
        <f t="shared" si="406"/>
        <v/>
      </c>
      <c r="T942" s="250" t="str">
        <f t="shared" ca="1" si="407"/>
        <v/>
      </c>
      <c r="U942" s="249" t="str">
        <f t="shared" si="408"/>
        <v/>
      </c>
      <c r="V942" s="250" t="str">
        <f t="shared" ca="1" si="409"/>
        <v/>
      </c>
      <c r="W942" s="249" t="str">
        <f t="shared" si="410"/>
        <v/>
      </c>
      <c r="X942" s="250"/>
      <c r="Y942" s="249"/>
      <c r="Z942" s="250"/>
      <c r="AA942" s="249"/>
      <c r="AB942" s="250"/>
      <c r="AC942" s="249"/>
      <c r="AD942" s="250"/>
      <c r="AE942" s="249"/>
      <c r="AF942" s="250"/>
      <c r="AG942" s="249"/>
      <c r="AH942" s="250"/>
      <c r="AI942" s="249"/>
      <c r="AJ942" s="250"/>
      <c r="AK942" s="249"/>
      <c r="AL942" s="250"/>
      <c r="AM942" s="249"/>
      <c r="AN942" s="250"/>
      <c r="AO942" s="249"/>
      <c r="AP942" s="250"/>
      <c r="AQ942" s="249"/>
      <c r="AR942" s="250"/>
      <c r="AS942" s="249"/>
      <c r="AT942" s="250"/>
      <c r="AU942" s="249"/>
      <c r="AV942" s="250"/>
      <c r="AW942" s="249"/>
      <c r="AX942" s="250"/>
      <c r="AY942" s="249"/>
      <c r="AZ942" s="250"/>
      <c r="BA942" s="249"/>
      <c r="BB942" s="250"/>
      <c r="BC942" s="249"/>
      <c r="BD942" s="250"/>
      <c r="BE942" s="249"/>
      <c r="BF942" s="250"/>
      <c r="BG942" s="249"/>
      <c r="BH942" s="250"/>
      <c r="BI942" s="249"/>
      <c r="BJ942" s="250"/>
      <c r="BK942" s="249"/>
    </row>
    <row r="943" spans="1:63" s="301" customFormat="1" ht="21" hidden="1" customHeight="1" x14ac:dyDescent="0.2">
      <c r="A943" s="245" t="e">
        <f t="shared" si="414"/>
        <v>#VALUE!</v>
      </c>
      <c r="B943" s="246"/>
      <c r="C943" s="247" t="str">
        <f t="shared" si="393"/>
        <v/>
      </c>
      <c r="D943" s="250" t="str">
        <f t="shared" ca="1" si="394"/>
        <v/>
      </c>
      <c r="E943" s="249" t="str">
        <f t="shared" si="411"/>
        <v/>
      </c>
      <c r="F943" s="250" t="str">
        <f t="shared" si="395"/>
        <v/>
      </c>
      <c r="G943" s="249" t="str">
        <f t="shared" si="412"/>
        <v/>
      </c>
      <c r="H943" s="250" t="str">
        <f t="shared" si="396"/>
        <v/>
      </c>
      <c r="I943" s="249" t="str">
        <f t="shared" si="413"/>
        <v/>
      </c>
      <c r="J943" s="250" t="str">
        <f t="shared" ca="1" si="397"/>
        <v/>
      </c>
      <c r="K943" s="249" t="str">
        <f t="shared" si="398"/>
        <v/>
      </c>
      <c r="L943" s="250" t="str">
        <f t="shared" ca="1" si="399"/>
        <v/>
      </c>
      <c r="M943" s="249" t="str">
        <f t="shared" si="400"/>
        <v/>
      </c>
      <c r="N943" s="250" t="str">
        <f t="shared" ca="1" si="401"/>
        <v/>
      </c>
      <c r="O943" s="249" t="str">
        <f t="shared" si="402"/>
        <v/>
      </c>
      <c r="P943" s="250" t="str">
        <f t="shared" ca="1" si="403"/>
        <v/>
      </c>
      <c r="Q943" s="249" t="str">
        <f t="shared" si="404"/>
        <v/>
      </c>
      <c r="R943" s="250" t="str">
        <f t="shared" ca="1" si="405"/>
        <v/>
      </c>
      <c r="S943" s="249" t="str">
        <f t="shared" si="406"/>
        <v/>
      </c>
      <c r="T943" s="250" t="str">
        <f t="shared" ca="1" si="407"/>
        <v/>
      </c>
      <c r="U943" s="249" t="str">
        <f t="shared" si="408"/>
        <v/>
      </c>
      <c r="V943" s="250" t="str">
        <f t="shared" ca="1" si="409"/>
        <v/>
      </c>
      <c r="W943" s="249" t="str">
        <f t="shared" si="410"/>
        <v/>
      </c>
      <c r="X943" s="250"/>
      <c r="Y943" s="249"/>
      <c r="Z943" s="250"/>
      <c r="AA943" s="249"/>
      <c r="AB943" s="250"/>
      <c r="AC943" s="249"/>
      <c r="AD943" s="250"/>
      <c r="AE943" s="249"/>
      <c r="AF943" s="250"/>
      <c r="AG943" s="249"/>
      <c r="AH943" s="250"/>
      <c r="AI943" s="249"/>
      <c r="AJ943" s="250"/>
      <c r="AK943" s="249"/>
      <c r="AL943" s="250"/>
      <c r="AM943" s="249"/>
      <c r="AN943" s="250"/>
      <c r="AO943" s="249"/>
      <c r="AP943" s="250"/>
      <c r="AQ943" s="249"/>
      <c r="AR943" s="250"/>
      <c r="AS943" s="249"/>
      <c r="AT943" s="250"/>
      <c r="AU943" s="249"/>
      <c r="AV943" s="250"/>
      <c r="AW943" s="249"/>
      <c r="AX943" s="250"/>
      <c r="AY943" s="249"/>
      <c r="AZ943" s="250"/>
      <c r="BA943" s="249"/>
      <c r="BB943" s="250"/>
      <c r="BC943" s="249"/>
      <c r="BD943" s="250"/>
      <c r="BE943" s="249"/>
      <c r="BF943" s="250"/>
      <c r="BG943" s="249"/>
      <c r="BH943" s="250"/>
      <c r="BI943" s="249"/>
      <c r="BJ943" s="250"/>
      <c r="BK943" s="249"/>
    </row>
    <row r="944" spans="1:63" s="301" customFormat="1" ht="21" hidden="1" customHeight="1" x14ac:dyDescent="0.2">
      <c r="A944" s="245" t="e">
        <f t="shared" si="414"/>
        <v>#VALUE!</v>
      </c>
      <c r="B944" s="246"/>
      <c r="C944" s="247" t="str">
        <f t="shared" si="393"/>
        <v/>
      </c>
      <c r="D944" s="250" t="str">
        <f t="shared" ca="1" si="394"/>
        <v/>
      </c>
      <c r="E944" s="249" t="str">
        <f t="shared" si="411"/>
        <v/>
      </c>
      <c r="F944" s="250" t="str">
        <f t="shared" si="395"/>
        <v/>
      </c>
      <c r="G944" s="249" t="str">
        <f t="shared" si="412"/>
        <v/>
      </c>
      <c r="H944" s="250" t="str">
        <f t="shared" si="396"/>
        <v/>
      </c>
      <c r="I944" s="249" t="str">
        <f t="shared" si="413"/>
        <v/>
      </c>
      <c r="J944" s="250" t="str">
        <f t="shared" ca="1" si="397"/>
        <v/>
      </c>
      <c r="K944" s="249" t="str">
        <f t="shared" si="398"/>
        <v/>
      </c>
      <c r="L944" s="250" t="str">
        <f t="shared" ca="1" si="399"/>
        <v/>
      </c>
      <c r="M944" s="249" t="str">
        <f t="shared" si="400"/>
        <v/>
      </c>
      <c r="N944" s="250" t="str">
        <f t="shared" ca="1" si="401"/>
        <v/>
      </c>
      <c r="O944" s="249" t="str">
        <f t="shared" si="402"/>
        <v/>
      </c>
      <c r="P944" s="250" t="str">
        <f t="shared" ca="1" si="403"/>
        <v/>
      </c>
      <c r="Q944" s="249" t="str">
        <f t="shared" si="404"/>
        <v/>
      </c>
      <c r="R944" s="250" t="str">
        <f t="shared" ca="1" si="405"/>
        <v/>
      </c>
      <c r="S944" s="249" t="str">
        <f t="shared" si="406"/>
        <v/>
      </c>
      <c r="T944" s="250" t="str">
        <f t="shared" ca="1" si="407"/>
        <v/>
      </c>
      <c r="U944" s="249" t="str">
        <f t="shared" si="408"/>
        <v/>
      </c>
      <c r="V944" s="250" t="str">
        <f t="shared" ca="1" si="409"/>
        <v/>
      </c>
      <c r="W944" s="249" t="str">
        <f t="shared" si="410"/>
        <v/>
      </c>
      <c r="X944" s="250"/>
      <c r="Y944" s="249"/>
      <c r="Z944" s="250"/>
      <c r="AA944" s="249"/>
      <c r="AB944" s="250"/>
      <c r="AC944" s="249"/>
      <c r="AD944" s="250"/>
      <c r="AE944" s="249"/>
      <c r="AF944" s="250"/>
      <c r="AG944" s="249"/>
      <c r="AH944" s="250"/>
      <c r="AI944" s="249"/>
      <c r="AJ944" s="250"/>
      <c r="AK944" s="249"/>
      <c r="AL944" s="250"/>
      <c r="AM944" s="249"/>
      <c r="AN944" s="250"/>
      <c r="AO944" s="249"/>
      <c r="AP944" s="250"/>
      <c r="AQ944" s="249"/>
      <c r="AR944" s="250"/>
      <c r="AS944" s="249"/>
      <c r="AT944" s="250"/>
      <c r="AU944" s="249"/>
      <c r="AV944" s="250"/>
      <c r="AW944" s="249"/>
      <c r="AX944" s="250"/>
      <c r="AY944" s="249"/>
      <c r="AZ944" s="250"/>
      <c r="BA944" s="249"/>
      <c r="BB944" s="250"/>
      <c r="BC944" s="249"/>
      <c r="BD944" s="250"/>
      <c r="BE944" s="249"/>
      <c r="BF944" s="250"/>
      <c r="BG944" s="249"/>
      <c r="BH944" s="250"/>
      <c r="BI944" s="249"/>
      <c r="BJ944" s="250"/>
      <c r="BK944" s="249"/>
    </row>
    <row r="945" spans="1:63" s="301" customFormat="1" ht="21" hidden="1" customHeight="1" x14ac:dyDescent="0.2">
      <c r="A945" s="245" t="e">
        <f t="shared" si="414"/>
        <v>#VALUE!</v>
      </c>
      <c r="B945" s="246"/>
      <c r="C945" s="247" t="str">
        <f t="shared" si="393"/>
        <v/>
      </c>
      <c r="D945" s="250" t="str">
        <f t="shared" ca="1" si="394"/>
        <v/>
      </c>
      <c r="E945" s="249" t="str">
        <f t="shared" si="411"/>
        <v/>
      </c>
      <c r="F945" s="250" t="str">
        <f t="shared" si="395"/>
        <v/>
      </c>
      <c r="G945" s="249" t="str">
        <f t="shared" si="412"/>
        <v/>
      </c>
      <c r="H945" s="250" t="str">
        <f t="shared" si="396"/>
        <v/>
      </c>
      <c r="I945" s="249" t="str">
        <f t="shared" si="413"/>
        <v/>
      </c>
      <c r="J945" s="250" t="str">
        <f t="shared" ca="1" si="397"/>
        <v/>
      </c>
      <c r="K945" s="249" t="str">
        <f t="shared" si="398"/>
        <v/>
      </c>
      <c r="L945" s="250" t="str">
        <f t="shared" ca="1" si="399"/>
        <v/>
      </c>
      <c r="M945" s="249" t="str">
        <f t="shared" si="400"/>
        <v/>
      </c>
      <c r="N945" s="250" t="str">
        <f t="shared" ca="1" si="401"/>
        <v/>
      </c>
      <c r="O945" s="249" t="str">
        <f t="shared" si="402"/>
        <v/>
      </c>
      <c r="P945" s="250" t="str">
        <f t="shared" ca="1" si="403"/>
        <v/>
      </c>
      <c r="Q945" s="249" t="str">
        <f t="shared" si="404"/>
        <v/>
      </c>
      <c r="R945" s="250" t="str">
        <f t="shared" ca="1" si="405"/>
        <v/>
      </c>
      <c r="S945" s="249" t="str">
        <f t="shared" si="406"/>
        <v/>
      </c>
      <c r="T945" s="250" t="str">
        <f t="shared" ca="1" si="407"/>
        <v/>
      </c>
      <c r="U945" s="249" t="str">
        <f t="shared" si="408"/>
        <v/>
      </c>
      <c r="V945" s="250" t="str">
        <f t="shared" ca="1" si="409"/>
        <v/>
      </c>
      <c r="W945" s="249" t="str">
        <f t="shared" si="410"/>
        <v/>
      </c>
      <c r="X945" s="250"/>
      <c r="Y945" s="249"/>
      <c r="Z945" s="250"/>
      <c r="AA945" s="249"/>
      <c r="AB945" s="250"/>
      <c r="AC945" s="249"/>
      <c r="AD945" s="250"/>
      <c r="AE945" s="249"/>
      <c r="AF945" s="250"/>
      <c r="AG945" s="249"/>
      <c r="AH945" s="250"/>
      <c r="AI945" s="249"/>
      <c r="AJ945" s="250"/>
      <c r="AK945" s="249"/>
      <c r="AL945" s="250"/>
      <c r="AM945" s="249"/>
      <c r="AN945" s="250"/>
      <c r="AO945" s="249"/>
      <c r="AP945" s="250"/>
      <c r="AQ945" s="249"/>
      <c r="AR945" s="250"/>
      <c r="AS945" s="249"/>
      <c r="AT945" s="250"/>
      <c r="AU945" s="249"/>
      <c r="AV945" s="250"/>
      <c r="AW945" s="249"/>
      <c r="AX945" s="250"/>
      <c r="AY945" s="249"/>
      <c r="AZ945" s="250"/>
      <c r="BA945" s="249"/>
      <c r="BB945" s="250"/>
      <c r="BC945" s="249"/>
      <c r="BD945" s="250"/>
      <c r="BE945" s="249"/>
      <c r="BF945" s="250"/>
      <c r="BG945" s="249"/>
      <c r="BH945" s="250"/>
      <c r="BI945" s="249"/>
      <c r="BJ945" s="250"/>
      <c r="BK945" s="249"/>
    </row>
    <row r="946" spans="1:63" s="301" customFormat="1" ht="21" hidden="1" customHeight="1" x14ac:dyDescent="0.2">
      <c r="A946" s="245" t="e">
        <f t="shared" si="414"/>
        <v>#VALUE!</v>
      </c>
      <c r="B946" s="246"/>
      <c r="C946" s="247" t="str">
        <f t="shared" si="393"/>
        <v/>
      </c>
      <c r="D946" s="250" t="str">
        <f t="shared" ca="1" si="394"/>
        <v/>
      </c>
      <c r="E946" s="249" t="str">
        <f t="shared" si="411"/>
        <v/>
      </c>
      <c r="F946" s="250" t="str">
        <f t="shared" si="395"/>
        <v/>
      </c>
      <c r="G946" s="249" t="str">
        <f t="shared" si="412"/>
        <v/>
      </c>
      <c r="H946" s="250" t="str">
        <f t="shared" si="396"/>
        <v/>
      </c>
      <c r="I946" s="249" t="str">
        <f t="shared" si="413"/>
        <v/>
      </c>
      <c r="J946" s="250" t="str">
        <f t="shared" ca="1" si="397"/>
        <v/>
      </c>
      <c r="K946" s="249" t="str">
        <f t="shared" si="398"/>
        <v/>
      </c>
      <c r="L946" s="250" t="str">
        <f t="shared" ca="1" si="399"/>
        <v/>
      </c>
      <c r="M946" s="249" t="str">
        <f t="shared" si="400"/>
        <v/>
      </c>
      <c r="N946" s="250" t="str">
        <f t="shared" ca="1" si="401"/>
        <v/>
      </c>
      <c r="O946" s="249" t="str">
        <f t="shared" si="402"/>
        <v/>
      </c>
      <c r="P946" s="250" t="str">
        <f t="shared" ca="1" si="403"/>
        <v/>
      </c>
      <c r="Q946" s="249" t="str">
        <f t="shared" si="404"/>
        <v/>
      </c>
      <c r="R946" s="250" t="str">
        <f t="shared" ca="1" si="405"/>
        <v/>
      </c>
      <c r="S946" s="249" t="str">
        <f t="shared" si="406"/>
        <v/>
      </c>
      <c r="T946" s="250" t="str">
        <f t="shared" ca="1" si="407"/>
        <v/>
      </c>
      <c r="U946" s="249" t="str">
        <f t="shared" si="408"/>
        <v/>
      </c>
      <c r="V946" s="250" t="str">
        <f t="shared" ca="1" si="409"/>
        <v/>
      </c>
      <c r="W946" s="249" t="str">
        <f t="shared" si="410"/>
        <v/>
      </c>
      <c r="X946" s="250"/>
      <c r="Y946" s="249"/>
      <c r="Z946" s="250"/>
      <c r="AA946" s="249"/>
      <c r="AB946" s="250"/>
      <c r="AC946" s="249"/>
      <c r="AD946" s="250"/>
      <c r="AE946" s="249"/>
      <c r="AF946" s="250"/>
      <c r="AG946" s="249"/>
      <c r="AH946" s="250"/>
      <c r="AI946" s="249"/>
      <c r="AJ946" s="250"/>
      <c r="AK946" s="249"/>
      <c r="AL946" s="250"/>
      <c r="AM946" s="249"/>
      <c r="AN946" s="250"/>
      <c r="AO946" s="249"/>
      <c r="AP946" s="250"/>
      <c r="AQ946" s="249"/>
      <c r="AR946" s="250"/>
      <c r="AS946" s="249"/>
      <c r="AT946" s="250"/>
      <c r="AU946" s="249"/>
      <c r="AV946" s="250"/>
      <c r="AW946" s="249"/>
      <c r="AX946" s="250"/>
      <c r="AY946" s="249"/>
      <c r="AZ946" s="250"/>
      <c r="BA946" s="249"/>
      <c r="BB946" s="250"/>
      <c r="BC946" s="249"/>
      <c r="BD946" s="250"/>
      <c r="BE946" s="249"/>
      <c r="BF946" s="250"/>
      <c r="BG946" s="249"/>
      <c r="BH946" s="250"/>
      <c r="BI946" s="249"/>
      <c r="BJ946" s="250"/>
      <c r="BK946" s="249"/>
    </row>
    <row r="947" spans="1:63" s="301" customFormat="1" ht="21" hidden="1" customHeight="1" x14ac:dyDescent="0.2">
      <c r="A947" s="245" t="e">
        <f t="shared" si="414"/>
        <v>#VALUE!</v>
      </c>
      <c r="B947" s="246"/>
      <c r="C947" s="247" t="str">
        <f t="shared" si="393"/>
        <v/>
      </c>
      <c r="D947" s="250" t="str">
        <f t="shared" ca="1" si="394"/>
        <v/>
      </c>
      <c r="E947" s="249" t="str">
        <f t="shared" si="411"/>
        <v/>
      </c>
      <c r="F947" s="250" t="str">
        <f t="shared" si="395"/>
        <v/>
      </c>
      <c r="G947" s="249" t="str">
        <f t="shared" si="412"/>
        <v/>
      </c>
      <c r="H947" s="250" t="str">
        <f t="shared" si="396"/>
        <v/>
      </c>
      <c r="I947" s="249" t="str">
        <f t="shared" si="413"/>
        <v/>
      </c>
      <c r="J947" s="250" t="str">
        <f t="shared" ca="1" si="397"/>
        <v/>
      </c>
      <c r="K947" s="249" t="str">
        <f t="shared" si="398"/>
        <v/>
      </c>
      <c r="L947" s="250" t="str">
        <f t="shared" ca="1" si="399"/>
        <v/>
      </c>
      <c r="M947" s="249" t="str">
        <f t="shared" si="400"/>
        <v/>
      </c>
      <c r="N947" s="250" t="str">
        <f t="shared" ca="1" si="401"/>
        <v/>
      </c>
      <c r="O947" s="249" t="str">
        <f t="shared" si="402"/>
        <v/>
      </c>
      <c r="P947" s="250" t="str">
        <f t="shared" ca="1" si="403"/>
        <v/>
      </c>
      <c r="Q947" s="249" t="str">
        <f t="shared" si="404"/>
        <v/>
      </c>
      <c r="R947" s="250" t="str">
        <f t="shared" ca="1" si="405"/>
        <v/>
      </c>
      <c r="S947" s="249" t="str">
        <f t="shared" si="406"/>
        <v/>
      </c>
      <c r="T947" s="250" t="str">
        <f t="shared" ca="1" si="407"/>
        <v/>
      </c>
      <c r="U947" s="249" t="str">
        <f t="shared" si="408"/>
        <v/>
      </c>
      <c r="V947" s="250" t="str">
        <f t="shared" ca="1" si="409"/>
        <v/>
      </c>
      <c r="W947" s="249" t="str">
        <f t="shared" si="410"/>
        <v/>
      </c>
      <c r="X947" s="250"/>
      <c r="Y947" s="249"/>
      <c r="Z947" s="250"/>
      <c r="AA947" s="249"/>
      <c r="AB947" s="250"/>
      <c r="AC947" s="249"/>
      <c r="AD947" s="250"/>
      <c r="AE947" s="249"/>
      <c r="AF947" s="250"/>
      <c r="AG947" s="249"/>
      <c r="AH947" s="250"/>
      <c r="AI947" s="249"/>
      <c r="AJ947" s="250"/>
      <c r="AK947" s="249"/>
      <c r="AL947" s="250"/>
      <c r="AM947" s="249"/>
      <c r="AN947" s="250"/>
      <c r="AO947" s="249"/>
      <c r="AP947" s="250"/>
      <c r="AQ947" s="249"/>
      <c r="AR947" s="250"/>
      <c r="AS947" s="249"/>
      <c r="AT947" s="250"/>
      <c r="AU947" s="249"/>
      <c r="AV947" s="250"/>
      <c r="AW947" s="249"/>
      <c r="AX947" s="250"/>
      <c r="AY947" s="249"/>
      <c r="AZ947" s="250"/>
      <c r="BA947" s="249"/>
      <c r="BB947" s="250"/>
      <c r="BC947" s="249"/>
      <c r="BD947" s="250"/>
      <c r="BE947" s="249"/>
      <c r="BF947" s="250"/>
      <c r="BG947" s="249"/>
      <c r="BH947" s="250"/>
      <c r="BI947" s="249"/>
      <c r="BJ947" s="250"/>
      <c r="BK947" s="249"/>
    </row>
    <row r="948" spans="1:63" s="301" customFormat="1" ht="21" hidden="1" customHeight="1" x14ac:dyDescent="0.2">
      <c r="A948" s="245" t="e">
        <f t="shared" si="414"/>
        <v>#VALUE!</v>
      </c>
      <c r="B948" s="246"/>
      <c r="C948" s="247" t="str">
        <f t="shared" si="393"/>
        <v/>
      </c>
      <c r="D948" s="250" t="str">
        <f t="shared" ca="1" si="394"/>
        <v/>
      </c>
      <c r="E948" s="249" t="str">
        <f t="shared" si="411"/>
        <v/>
      </c>
      <c r="F948" s="250" t="str">
        <f t="shared" si="395"/>
        <v/>
      </c>
      <c r="G948" s="249" t="str">
        <f t="shared" si="412"/>
        <v/>
      </c>
      <c r="H948" s="250" t="str">
        <f t="shared" si="396"/>
        <v/>
      </c>
      <c r="I948" s="249" t="str">
        <f t="shared" si="413"/>
        <v/>
      </c>
      <c r="J948" s="250" t="str">
        <f t="shared" ca="1" si="397"/>
        <v/>
      </c>
      <c r="K948" s="249" t="str">
        <f t="shared" si="398"/>
        <v/>
      </c>
      <c r="L948" s="250" t="str">
        <f t="shared" ca="1" si="399"/>
        <v/>
      </c>
      <c r="M948" s="249" t="str">
        <f t="shared" si="400"/>
        <v/>
      </c>
      <c r="N948" s="250" t="str">
        <f t="shared" ca="1" si="401"/>
        <v/>
      </c>
      <c r="O948" s="249" t="str">
        <f t="shared" si="402"/>
        <v/>
      </c>
      <c r="P948" s="250" t="str">
        <f t="shared" ca="1" si="403"/>
        <v/>
      </c>
      <c r="Q948" s="249" t="str">
        <f t="shared" si="404"/>
        <v/>
      </c>
      <c r="R948" s="250" t="str">
        <f t="shared" ca="1" si="405"/>
        <v/>
      </c>
      <c r="S948" s="249" t="str">
        <f t="shared" si="406"/>
        <v/>
      </c>
      <c r="T948" s="250" t="str">
        <f t="shared" ca="1" si="407"/>
        <v/>
      </c>
      <c r="U948" s="249" t="str">
        <f t="shared" si="408"/>
        <v/>
      </c>
      <c r="V948" s="250" t="str">
        <f t="shared" ca="1" si="409"/>
        <v/>
      </c>
      <c r="W948" s="249" t="str">
        <f t="shared" si="410"/>
        <v/>
      </c>
      <c r="X948" s="250"/>
      <c r="Y948" s="249"/>
      <c r="Z948" s="250"/>
      <c r="AA948" s="249"/>
      <c r="AB948" s="250"/>
      <c r="AC948" s="249"/>
      <c r="AD948" s="250"/>
      <c r="AE948" s="249"/>
      <c r="AF948" s="250"/>
      <c r="AG948" s="249"/>
      <c r="AH948" s="250"/>
      <c r="AI948" s="249"/>
      <c r="AJ948" s="250"/>
      <c r="AK948" s="249"/>
      <c r="AL948" s="250"/>
      <c r="AM948" s="249"/>
      <c r="AN948" s="250"/>
      <c r="AO948" s="249"/>
      <c r="AP948" s="250"/>
      <c r="AQ948" s="249"/>
      <c r="AR948" s="250"/>
      <c r="AS948" s="249"/>
      <c r="AT948" s="250"/>
      <c r="AU948" s="249"/>
      <c r="AV948" s="250"/>
      <c r="AW948" s="249"/>
      <c r="AX948" s="250"/>
      <c r="AY948" s="249"/>
      <c r="AZ948" s="250"/>
      <c r="BA948" s="249"/>
      <c r="BB948" s="250"/>
      <c r="BC948" s="249"/>
      <c r="BD948" s="250"/>
      <c r="BE948" s="249"/>
      <c r="BF948" s="250"/>
      <c r="BG948" s="249"/>
      <c r="BH948" s="250"/>
      <c r="BI948" s="249"/>
      <c r="BJ948" s="250"/>
      <c r="BK948" s="249"/>
    </row>
    <row r="949" spans="1:63" s="301" customFormat="1" ht="21" hidden="1" customHeight="1" x14ac:dyDescent="0.2">
      <c r="A949" s="245" t="e">
        <f t="shared" si="414"/>
        <v>#VALUE!</v>
      </c>
      <c r="B949" s="246"/>
      <c r="C949" s="247" t="str">
        <f t="shared" si="393"/>
        <v/>
      </c>
      <c r="D949" s="250" t="str">
        <f t="shared" ca="1" si="394"/>
        <v/>
      </c>
      <c r="E949" s="249" t="str">
        <f t="shared" si="411"/>
        <v/>
      </c>
      <c r="F949" s="250" t="str">
        <f t="shared" si="395"/>
        <v/>
      </c>
      <c r="G949" s="249" t="str">
        <f t="shared" si="412"/>
        <v/>
      </c>
      <c r="H949" s="250" t="str">
        <f t="shared" si="396"/>
        <v/>
      </c>
      <c r="I949" s="249" t="str">
        <f t="shared" si="413"/>
        <v/>
      </c>
      <c r="J949" s="250" t="str">
        <f t="shared" ca="1" si="397"/>
        <v/>
      </c>
      <c r="K949" s="249" t="str">
        <f t="shared" si="398"/>
        <v/>
      </c>
      <c r="L949" s="250" t="str">
        <f t="shared" ca="1" si="399"/>
        <v/>
      </c>
      <c r="M949" s="249" t="str">
        <f t="shared" si="400"/>
        <v/>
      </c>
      <c r="N949" s="250" t="str">
        <f t="shared" ca="1" si="401"/>
        <v/>
      </c>
      <c r="O949" s="249" t="str">
        <f t="shared" si="402"/>
        <v/>
      </c>
      <c r="P949" s="250" t="str">
        <f t="shared" ca="1" si="403"/>
        <v/>
      </c>
      <c r="Q949" s="249" t="str">
        <f t="shared" si="404"/>
        <v/>
      </c>
      <c r="R949" s="250" t="str">
        <f t="shared" ca="1" si="405"/>
        <v/>
      </c>
      <c r="S949" s="249" t="str">
        <f t="shared" si="406"/>
        <v/>
      </c>
      <c r="T949" s="250" t="str">
        <f t="shared" ca="1" si="407"/>
        <v/>
      </c>
      <c r="U949" s="249" t="str">
        <f t="shared" si="408"/>
        <v/>
      </c>
      <c r="V949" s="250" t="str">
        <f t="shared" ca="1" si="409"/>
        <v/>
      </c>
      <c r="W949" s="249" t="str">
        <f t="shared" si="410"/>
        <v/>
      </c>
      <c r="X949" s="250"/>
      <c r="Y949" s="249"/>
      <c r="Z949" s="250"/>
      <c r="AA949" s="249"/>
      <c r="AB949" s="250"/>
      <c r="AC949" s="249"/>
      <c r="AD949" s="250"/>
      <c r="AE949" s="249"/>
      <c r="AF949" s="250"/>
      <c r="AG949" s="249"/>
      <c r="AH949" s="250"/>
      <c r="AI949" s="249"/>
      <c r="AJ949" s="250"/>
      <c r="AK949" s="249"/>
      <c r="AL949" s="250"/>
      <c r="AM949" s="249"/>
      <c r="AN949" s="250"/>
      <c r="AO949" s="249"/>
      <c r="AP949" s="250"/>
      <c r="AQ949" s="249"/>
      <c r="AR949" s="250"/>
      <c r="AS949" s="249"/>
      <c r="AT949" s="250"/>
      <c r="AU949" s="249"/>
      <c r="AV949" s="250"/>
      <c r="AW949" s="249"/>
      <c r="AX949" s="250"/>
      <c r="AY949" s="249"/>
      <c r="AZ949" s="250"/>
      <c r="BA949" s="249"/>
      <c r="BB949" s="250"/>
      <c r="BC949" s="249"/>
      <c r="BD949" s="250"/>
      <c r="BE949" s="249"/>
      <c r="BF949" s="250"/>
      <c r="BG949" s="249"/>
      <c r="BH949" s="250"/>
      <c r="BI949" s="249"/>
      <c r="BJ949" s="250"/>
      <c r="BK949" s="249"/>
    </row>
    <row r="950" spans="1:63" s="301" customFormat="1" ht="21" hidden="1" customHeight="1" x14ac:dyDescent="0.2">
      <c r="A950" s="245" t="e">
        <f t="shared" si="414"/>
        <v>#VALUE!</v>
      </c>
      <c r="B950" s="246"/>
      <c r="C950" s="247" t="str">
        <f t="shared" si="393"/>
        <v/>
      </c>
      <c r="D950" s="250" t="str">
        <f t="shared" ca="1" si="394"/>
        <v/>
      </c>
      <c r="E950" s="249" t="str">
        <f t="shared" si="411"/>
        <v/>
      </c>
      <c r="F950" s="250" t="str">
        <f t="shared" si="395"/>
        <v/>
      </c>
      <c r="G950" s="249" t="str">
        <f t="shared" si="412"/>
        <v/>
      </c>
      <c r="H950" s="250" t="str">
        <f t="shared" si="396"/>
        <v/>
      </c>
      <c r="I950" s="249" t="str">
        <f t="shared" si="413"/>
        <v/>
      </c>
      <c r="J950" s="250" t="str">
        <f t="shared" ca="1" si="397"/>
        <v/>
      </c>
      <c r="K950" s="249" t="str">
        <f t="shared" si="398"/>
        <v/>
      </c>
      <c r="L950" s="250" t="str">
        <f t="shared" ca="1" si="399"/>
        <v/>
      </c>
      <c r="M950" s="249" t="str">
        <f t="shared" si="400"/>
        <v/>
      </c>
      <c r="N950" s="250" t="str">
        <f t="shared" ca="1" si="401"/>
        <v/>
      </c>
      <c r="O950" s="249" t="str">
        <f t="shared" si="402"/>
        <v/>
      </c>
      <c r="P950" s="250" t="str">
        <f t="shared" ca="1" si="403"/>
        <v/>
      </c>
      <c r="Q950" s="249" t="str">
        <f t="shared" si="404"/>
        <v/>
      </c>
      <c r="R950" s="250" t="str">
        <f t="shared" ca="1" si="405"/>
        <v/>
      </c>
      <c r="S950" s="249" t="str">
        <f t="shared" si="406"/>
        <v/>
      </c>
      <c r="T950" s="250" t="str">
        <f t="shared" ca="1" si="407"/>
        <v/>
      </c>
      <c r="U950" s="249" t="str">
        <f t="shared" si="408"/>
        <v/>
      </c>
      <c r="V950" s="250" t="str">
        <f t="shared" ca="1" si="409"/>
        <v/>
      </c>
      <c r="W950" s="249" t="str">
        <f t="shared" si="410"/>
        <v/>
      </c>
      <c r="X950" s="250"/>
      <c r="Y950" s="249"/>
      <c r="Z950" s="250"/>
      <c r="AA950" s="249"/>
      <c r="AB950" s="250"/>
      <c r="AC950" s="249"/>
      <c r="AD950" s="250"/>
      <c r="AE950" s="249"/>
      <c r="AF950" s="250"/>
      <c r="AG950" s="249"/>
      <c r="AH950" s="250"/>
      <c r="AI950" s="249"/>
      <c r="AJ950" s="250"/>
      <c r="AK950" s="249"/>
      <c r="AL950" s="250"/>
      <c r="AM950" s="249"/>
      <c r="AN950" s="250"/>
      <c r="AO950" s="249"/>
      <c r="AP950" s="250"/>
      <c r="AQ950" s="249"/>
      <c r="AR950" s="250"/>
      <c r="AS950" s="249"/>
      <c r="AT950" s="250"/>
      <c r="AU950" s="249"/>
      <c r="AV950" s="250"/>
      <c r="AW950" s="249"/>
      <c r="AX950" s="250"/>
      <c r="AY950" s="249"/>
      <c r="AZ950" s="250"/>
      <c r="BA950" s="249"/>
      <c r="BB950" s="250"/>
      <c r="BC950" s="249"/>
      <c r="BD950" s="250"/>
      <c r="BE950" s="249"/>
      <c r="BF950" s="250"/>
      <c r="BG950" s="249"/>
      <c r="BH950" s="250"/>
      <c r="BI950" s="249"/>
      <c r="BJ950" s="250"/>
      <c r="BK950" s="249"/>
    </row>
    <row r="951" spans="1:63" s="301" customFormat="1" ht="21" hidden="1" customHeight="1" x14ac:dyDescent="0.2">
      <c r="A951" s="245" t="e">
        <f t="shared" si="414"/>
        <v>#VALUE!</v>
      </c>
      <c r="B951" s="246"/>
      <c r="C951" s="247" t="str">
        <f t="shared" si="393"/>
        <v/>
      </c>
      <c r="D951" s="250" t="str">
        <f t="shared" ca="1" si="394"/>
        <v/>
      </c>
      <c r="E951" s="249" t="str">
        <f t="shared" si="411"/>
        <v/>
      </c>
      <c r="F951" s="250" t="str">
        <f t="shared" si="395"/>
        <v/>
      </c>
      <c r="G951" s="249" t="str">
        <f t="shared" si="412"/>
        <v/>
      </c>
      <c r="H951" s="250" t="str">
        <f t="shared" si="396"/>
        <v/>
      </c>
      <c r="I951" s="249" t="str">
        <f t="shared" si="413"/>
        <v/>
      </c>
      <c r="J951" s="250" t="str">
        <f t="shared" ca="1" si="397"/>
        <v/>
      </c>
      <c r="K951" s="249" t="str">
        <f t="shared" si="398"/>
        <v/>
      </c>
      <c r="L951" s="250" t="str">
        <f t="shared" ca="1" si="399"/>
        <v/>
      </c>
      <c r="M951" s="249" t="str">
        <f t="shared" si="400"/>
        <v/>
      </c>
      <c r="N951" s="250" t="str">
        <f t="shared" ca="1" si="401"/>
        <v/>
      </c>
      <c r="O951" s="249" t="str">
        <f t="shared" si="402"/>
        <v/>
      </c>
      <c r="P951" s="250" t="str">
        <f t="shared" ca="1" si="403"/>
        <v/>
      </c>
      <c r="Q951" s="249" t="str">
        <f t="shared" si="404"/>
        <v/>
      </c>
      <c r="R951" s="250" t="str">
        <f t="shared" ca="1" si="405"/>
        <v/>
      </c>
      <c r="S951" s="249" t="str">
        <f t="shared" si="406"/>
        <v/>
      </c>
      <c r="T951" s="250" t="str">
        <f t="shared" ca="1" si="407"/>
        <v/>
      </c>
      <c r="U951" s="249" t="str">
        <f t="shared" si="408"/>
        <v/>
      </c>
      <c r="V951" s="250" t="str">
        <f t="shared" ca="1" si="409"/>
        <v/>
      </c>
      <c r="W951" s="249" t="str">
        <f t="shared" si="410"/>
        <v/>
      </c>
      <c r="X951" s="250"/>
      <c r="Y951" s="249"/>
      <c r="Z951" s="250"/>
      <c r="AA951" s="249"/>
      <c r="AB951" s="250"/>
      <c r="AC951" s="249"/>
      <c r="AD951" s="250"/>
      <c r="AE951" s="249"/>
      <c r="AF951" s="250"/>
      <c r="AG951" s="249"/>
      <c r="AH951" s="250"/>
      <c r="AI951" s="249"/>
      <c r="AJ951" s="250"/>
      <c r="AK951" s="249"/>
      <c r="AL951" s="250"/>
      <c r="AM951" s="249"/>
      <c r="AN951" s="250"/>
      <c r="AO951" s="249"/>
      <c r="AP951" s="250"/>
      <c r="AQ951" s="249"/>
      <c r="AR951" s="250"/>
      <c r="AS951" s="249"/>
      <c r="AT951" s="250"/>
      <c r="AU951" s="249"/>
      <c r="AV951" s="250"/>
      <c r="AW951" s="249"/>
      <c r="AX951" s="250"/>
      <c r="AY951" s="249"/>
      <c r="AZ951" s="250"/>
      <c r="BA951" s="249"/>
      <c r="BB951" s="250"/>
      <c r="BC951" s="249"/>
      <c r="BD951" s="250"/>
      <c r="BE951" s="249"/>
      <c r="BF951" s="250"/>
      <c r="BG951" s="249"/>
      <c r="BH951" s="250"/>
      <c r="BI951" s="249"/>
      <c r="BJ951" s="250"/>
      <c r="BK951" s="249"/>
    </row>
    <row r="952" spans="1:63" s="301" customFormat="1" ht="21" hidden="1" customHeight="1" x14ac:dyDescent="0.2">
      <c r="A952" s="245" t="e">
        <f t="shared" si="414"/>
        <v>#VALUE!</v>
      </c>
      <c r="B952" s="246"/>
      <c r="C952" s="247" t="str">
        <f t="shared" si="393"/>
        <v/>
      </c>
      <c r="D952" s="250" t="str">
        <f t="shared" ca="1" si="394"/>
        <v/>
      </c>
      <c r="E952" s="249" t="str">
        <f t="shared" si="411"/>
        <v/>
      </c>
      <c r="F952" s="250" t="str">
        <f t="shared" si="395"/>
        <v/>
      </c>
      <c r="G952" s="249" t="str">
        <f t="shared" si="412"/>
        <v/>
      </c>
      <c r="H952" s="250" t="str">
        <f t="shared" si="396"/>
        <v/>
      </c>
      <c r="I952" s="249" t="str">
        <f t="shared" si="413"/>
        <v/>
      </c>
      <c r="J952" s="250" t="str">
        <f t="shared" ca="1" si="397"/>
        <v/>
      </c>
      <c r="K952" s="249" t="str">
        <f t="shared" si="398"/>
        <v/>
      </c>
      <c r="L952" s="250" t="str">
        <f t="shared" ca="1" si="399"/>
        <v/>
      </c>
      <c r="M952" s="249" t="str">
        <f t="shared" si="400"/>
        <v/>
      </c>
      <c r="N952" s="250" t="str">
        <f t="shared" ca="1" si="401"/>
        <v/>
      </c>
      <c r="O952" s="249" t="str">
        <f t="shared" si="402"/>
        <v/>
      </c>
      <c r="P952" s="250" t="str">
        <f t="shared" ca="1" si="403"/>
        <v/>
      </c>
      <c r="Q952" s="249" t="str">
        <f t="shared" si="404"/>
        <v/>
      </c>
      <c r="R952" s="250" t="str">
        <f t="shared" ca="1" si="405"/>
        <v/>
      </c>
      <c r="S952" s="249" t="str">
        <f t="shared" si="406"/>
        <v/>
      </c>
      <c r="T952" s="250" t="str">
        <f t="shared" ca="1" si="407"/>
        <v/>
      </c>
      <c r="U952" s="249" t="str">
        <f t="shared" si="408"/>
        <v/>
      </c>
      <c r="V952" s="250" t="str">
        <f t="shared" ca="1" si="409"/>
        <v/>
      </c>
      <c r="W952" s="249" t="str">
        <f t="shared" si="410"/>
        <v/>
      </c>
      <c r="X952" s="250"/>
      <c r="Y952" s="249"/>
      <c r="Z952" s="250"/>
      <c r="AA952" s="249"/>
      <c r="AB952" s="250"/>
      <c r="AC952" s="249"/>
      <c r="AD952" s="250"/>
      <c r="AE952" s="249"/>
      <c r="AF952" s="250"/>
      <c r="AG952" s="249"/>
      <c r="AH952" s="250"/>
      <c r="AI952" s="249"/>
      <c r="AJ952" s="250"/>
      <c r="AK952" s="249"/>
      <c r="AL952" s="250"/>
      <c r="AM952" s="249"/>
      <c r="AN952" s="250"/>
      <c r="AO952" s="249"/>
      <c r="AP952" s="250"/>
      <c r="AQ952" s="249"/>
      <c r="AR952" s="250"/>
      <c r="AS952" s="249"/>
      <c r="AT952" s="250"/>
      <c r="AU952" s="249"/>
      <c r="AV952" s="250"/>
      <c r="AW952" s="249"/>
      <c r="AX952" s="250"/>
      <c r="AY952" s="249"/>
      <c r="AZ952" s="250"/>
      <c r="BA952" s="249"/>
      <c r="BB952" s="250"/>
      <c r="BC952" s="249"/>
      <c r="BD952" s="250"/>
      <c r="BE952" s="249"/>
      <c r="BF952" s="250"/>
      <c r="BG952" s="249"/>
      <c r="BH952" s="250"/>
      <c r="BI952" s="249"/>
      <c r="BJ952" s="250"/>
      <c r="BK952" s="249"/>
    </row>
    <row r="953" spans="1:63" s="301" customFormat="1" ht="21" hidden="1" customHeight="1" x14ac:dyDescent="0.2">
      <c r="A953" s="245" t="e">
        <f t="shared" si="414"/>
        <v>#VALUE!</v>
      </c>
      <c r="B953" s="246"/>
      <c r="C953" s="247" t="str">
        <f t="shared" si="393"/>
        <v/>
      </c>
      <c r="D953" s="250" t="str">
        <f t="shared" ca="1" si="394"/>
        <v/>
      </c>
      <c r="E953" s="249" t="str">
        <f t="shared" si="411"/>
        <v/>
      </c>
      <c r="F953" s="250" t="str">
        <f t="shared" si="395"/>
        <v/>
      </c>
      <c r="G953" s="249" t="str">
        <f t="shared" si="412"/>
        <v/>
      </c>
      <c r="H953" s="250" t="str">
        <f t="shared" si="396"/>
        <v/>
      </c>
      <c r="I953" s="249" t="str">
        <f t="shared" si="413"/>
        <v/>
      </c>
      <c r="J953" s="250" t="str">
        <f t="shared" ca="1" si="397"/>
        <v/>
      </c>
      <c r="K953" s="249" t="str">
        <f t="shared" si="398"/>
        <v/>
      </c>
      <c r="L953" s="250" t="str">
        <f t="shared" ca="1" si="399"/>
        <v/>
      </c>
      <c r="M953" s="249" t="str">
        <f t="shared" si="400"/>
        <v/>
      </c>
      <c r="N953" s="250" t="str">
        <f t="shared" ca="1" si="401"/>
        <v/>
      </c>
      <c r="O953" s="249" t="str">
        <f t="shared" si="402"/>
        <v/>
      </c>
      <c r="P953" s="250" t="str">
        <f t="shared" ca="1" si="403"/>
        <v/>
      </c>
      <c r="Q953" s="249" t="str">
        <f t="shared" si="404"/>
        <v/>
      </c>
      <c r="R953" s="250" t="str">
        <f t="shared" ca="1" si="405"/>
        <v/>
      </c>
      <c r="S953" s="249" t="str">
        <f t="shared" si="406"/>
        <v/>
      </c>
      <c r="T953" s="250" t="str">
        <f t="shared" ca="1" si="407"/>
        <v/>
      </c>
      <c r="U953" s="249" t="str">
        <f t="shared" si="408"/>
        <v/>
      </c>
      <c r="V953" s="250" t="str">
        <f t="shared" ca="1" si="409"/>
        <v/>
      </c>
      <c r="W953" s="249" t="str">
        <f t="shared" si="410"/>
        <v/>
      </c>
      <c r="X953" s="250"/>
      <c r="Y953" s="249"/>
      <c r="Z953" s="250"/>
      <c r="AA953" s="249"/>
      <c r="AB953" s="250"/>
      <c r="AC953" s="249"/>
      <c r="AD953" s="250"/>
      <c r="AE953" s="249"/>
      <c r="AF953" s="250"/>
      <c r="AG953" s="249"/>
      <c r="AH953" s="250"/>
      <c r="AI953" s="249"/>
      <c r="AJ953" s="250"/>
      <c r="AK953" s="249"/>
      <c r="AL953" s="250"/>
      <c r="AM953" s="249"/>
      <c r="AN953" s="250"/>
      <c r="AO953" s="249"/>
      <c r="AP953" s="250"/>
      <c r="AQ953" s="249"/>
      <c r="AR953" s="250"/>
      <c r="AS953" s="249"/>
      <c r="AT953" s="250"/>
      <c r="AU953" s="249"/>
      <c r="AV953" s="250"/>
      <c r="AW953" s="249"/>
      <c r="AX953" s="250"/>
      <c r="AY953" s="249"/>
      <c r="AZ953" s="250"/>
      <c r="BA953" s="249"/>
      <c r="BB953" s="250"/>
      <c r="BC953" s="249"/>
      <c r="BD953" s="250"/>
      <c r="BE953" s="249"/>
      <c r="BF953" s="250"/>
      <c r="BG953" s="249"/>
      <c r="BH953" s="250"/>
      <c r="BI953" s="249"/>
      <c r="BJ953" s="250"/>
      <c r="BK953" s="249"/>
    </row>
    <row r="954" spans="1:63" s="301" customFormat="1" ht="21" hidden="1" customHeight="1" x14ac:dyDescent="0.2">
      <c r="A954" s="245" t="e">
        <f t="shared" si="414"/>
        <v>#VALUE!</v>
      </c>
      <c r="B954" s="246"/>
      <c r="C954" s="247" t="str">
        <f t="shared" si="393"/>
        <v/>
      </c>
      <c r="D954" s="250" t="str">
        <f t="shared" ca="1" si="394"/>
        <v/>
      </c>
      <c r="E954" s="249" t="str">
        <f t="shared" si="411"/>
        <v/>
      </c>
      <c r="F954" s="250" t="str">
        <f t="shared" si="395"/>
        <v/>
      </c>
      <c r="G954" s="249" t="str">
        <f t="shared" si="412"/>
        <v/>
      </c>
      <c r="H954" s="250" t="str">
        <f t="shared" si="396"/>
        <v/>
      </c>
      <c r="I954" s="249" t="str">
        <f t="shared" si="413"/>
        <v/>
      </c>
      <c r="J954" s="250" t="str">
        <f t="shared" ca="1" si="397"/>
        <v/>
      </c>
      <c r="K954" s="249" t="str">
        <f t="shared" si="398"/>
        <v/>
      </c>
      <c r="L954" s="250" t="str">
        <f t="shared" ca="1" si="399"/>
        <v/>
      </c>
      <c r="M954" s="249" t="str">
        <f t="shared" si="400"/>
        <v/>
      </c>
      <c r="N954" s="250" t="str">
        <f t="shared" ca="1" si="401"/>
        <v/>
      </c>
      <c r="O954" s="249" t="str">
        <f t="shared" si="402"/>
        <v/>
      </c>
      <c r="P954" s="250" t="str">
        <f t="shared" ca="1" si="403"/>
        <v/>
      </c>
      <c r="Q954" s="249" t="str">
        <f t="shared" si="404"/>
        <v/>
      </c>
      <c r="R954" s="250" t="str">
        <f t="shared" ca="1" si="405"/>
        <v/>
      </c>
      <c r="S954" s="249" t="str">
        <f t="shared" si="406"/>
        <v/>
      </c>
      <c r="T954" s="250" t="str">
        <f t="shared" ca="1" si="407"/>
        <v/>
      </c>
      <c r="U954" s="249" t="str">
        <f t="shared" si="408"/>
        <v/>
      </c>
      <c r="V954" s="250" t="str">
        <f t="shared" ca="1" si="409"/>
        <v/>
      </c>
      <c r="W954" s="249" t="str">
        <f t="shared" si="410"/>
        <v/>
      </c>
      <c r="X954" s="250"/>
      <c r="Y954" s="249"/>
      <c r="Z954" s="250"/>
      <c r="AA954" s="249"/>
      <c r="AB954" s="250"/>
      <c r="AC954" s="249"/>
      <c r="AD954" s="250"/>
      <c r="AE954" s="249"/>
      <c r="AF954" s="250"/>
      <c r="AG954" s="249"/>
      <c r="AH954" s="250"/>
      <c r="AI954" s="249"/>
      <c r="AJ954" s="250"/>
      <c r="AK954" s="249"/>
      <c r="AL954" s="250"/>
      <c r="AM954" s="249"/>
      <c r="AN954" s="250"/>
      <c r="AO954" s="249"/>
      <c r="AP954" s="250"/>
      <c r="AQ954" s="249"/>
      <c r="AR954" s="250"/>
      <c r="AS954" s="249"/>
      <c r="AT954" s="250"/>
      <c r="AU954" s="249"/>
      <c r="AV954" s="250"/>
      <c r="AW954" s="249"/>
      <c r="AX954" s="250"/>
      <c r="AY954" s="249"/>
      <c r="AZ954" s="250"/>
      <c r="BA954" s="249"/>
      <c r="BB954" s="250"/>
      <c r="BC954" s="249"/>
      <c r="BD954" s="250"/>
      <c r="BE954" s="249"/>
      <c r="BF954" s="250"/>
      <c r="BG954" s="249"/>
      <c r="BH954" s="250"/>
      <c r="BI954" s="249"/>
      <c r="BJ954" s="250"/>
      <c r="BK954" s="249"/>
    </row>
    <row r="955" spans="1:63" s="301" customFormat="1" ht="21" hidden="1" customHeight="1" x14ac:dyDescent="0.2">
      <c r="A955" s="245" t="e">
        <f t="shared" si="414"/>
        <v>#VALUE!</v>
      </c>
      <c r="B955" s="246"/>
      <c r="C955" s="247" t="str">
        <f t="shared" si="393"/>
        <v/>
      </c>
      <c r="D955" s="250" t="str">
        <f t="shared" ca="1" si="394"/>
        <v/>
      </c>
      <c r="E955" s="249" t="str">
        <f t="shared" si="411"/>
        <v/>
      </c>
      <c r="F955" s="250" t="str">
        <f t="shared" si="395"/>
        <v/>
      </c>
      <c r="G955" s="249" t="str">
        <f t="shared" si="412"/>
        <v/>
      </c>
      <c r="H955" s="250" t="str">
        <f t="shared" si="396"/>
        <v/>
      </c>
      <c r="I955" s="249" t="str">
        <f t="shared" si="413"/>
        <v/>
      </c>
      <c r="J955" s="250" t="str">
        <f t="shared" ca="1" si="397"/>
        <v/>
      </c>
      <c r="K955" s="249" t="str">
        <f t="shared" si="398"/>
        <v/>
      </c>
      <c r="L955" s="250" t="str">
        <f t="shared" ca="1" si="399"/>
        <v/>
      </c>
      <c r="M955" s="249" t="str">
        <f t="shared" si="400"/>
        <v/>
      </c>
      <c r="N955" s="250" t="str">
        <f t="shared" ca="1" si="401"/>
        <v/>
      </c>
      <c r="O955" s="249" t="str">
        <f t="shared" si="402"/>
        <v/>
      </c>
      <c r="P955" s="250" t="str">
        <f t="shared" ca="1" si="403"/>
        <v/>
      </c>
      <c r="Q955" s="249" t="str">
        <f t="shared" si="404"/>
        <v/>
      </c>
      <c r="R955" s="250" t="str">
        <f t="shared" ca="1" si="405"/>
        <v/>
      </c>
      <c r="S955" s="249" t="str">
        <f t="shared" si="406"/>
        <v/>
      </c>
      <c r="T955" s="250" t="str">
        <f t="shared" ca="1" si="407"/>
        <v/>
      </c>
      <c r="U955" s="249" t="str">
        <f t="shared" si="408"/>
        <v/>
      </c>
      <c r="V955" s="250" t="str">
        <f t="shared" ca="1" si="409"/>
        <v/>
      </c>
      <c r="W955" s="249" t="str">
        <f t="shared" si="410"/>
        <v/>
      </c>
      <c r="X955" s="250"/>
      <c r="Y955" s="249"/>
      <c r="Z955" s="250"/>
      <c r="AA955" s="249"/>
      <c r="AB955" s="250"/>
      <c r="AC955" s="249"/>
      <c r="AD955" s="250"/>
      <c r="AE955" s="249"/>
      <c r="AF955" s="250"/>
      <c r="AG955" s="249"/>
      <c r="AH955" s="250"/>
      <c r="AI955" s="249"/>
      <c r="AJ955" s="250"/>
      <c r="AK955" s="249"/>
      <c r="AL955" s="250"/>
      <c r="AM955" s="249"/>
      <c r="AN955" s="250"/>
      <c r="AO955" s="249"/>
      <c r="AP955" s="250"/>
      <c r="AQ955" s="249"/>
      <c r="AR955" s="250"/>
      <c r="AS955" s="249"/>
      <c r="AT955" s="250"/>
      <c r="AU955" s="249"/>
      <c r="AV955" s="250"/>
      <c r="AW955" s="249"/>
      <c r="AX955" s="250"/>
      <c r="AY955" s="249"/>
      <c r="AZ955" s="250"/>
      <c r="BA955" s="249"/>
      <c r="BB955" s="250"/>
      <c r="BC955" s="249"/>
      <c r="BD955" s="250"/>
      <c r="BE955" s="249"/>
      <c r="BF955" s="250"/>
      <c r="BG955" s="249"/>
      <c r="BH955" s="250"/>
      <c r="BI955" s="249"/>
      <c r="BJ955" s="250"/>
      <c r="BK955" s="249"/>
    </row>
    <row r="956" spans="1:63" s="301" customFormat="1" ht="21" hidden="1" customHeight="1" x14ac:dyDescent="0.2">
      <c r="A956" s="245" t="e">
        <f t="shared" si="414"/>
        <v>#VALUE!</v>
      </c>
      <c r="B956" s="246"/>
      <c r="C956" s="247" t="str">
        <f t="shared" si="393"/>
        <v/>
      </c>
      <c r="D956" s="250" t="str">
        <f t="shared" ca="1" si="394"/>
        <v/>
      </c>
      <c r="E956" s="249" t="str">
        <f t="shared" si="411"/>
        <v/>
      </c>
      <c r="F956" s="250" t="str">
        <f t="shared" si="395"/>
        <v/>
      </c>
      <c r="G956" s="249" t="str">
        <f t="shared" si="412"/>
        <v/>
      </c>
      <c r="H956" s="250" t="str">
        <f t="shared" si="396"/>
        <v/>
      </c>
      <c r="I956" s="249" t="str">
        <f t="shared" si="413"/>
        <v/>
      </c>
      <c r="J956" s="250" t="str">
        <f t="shared" ca="1" si="397"/>
        <v/>
      </c>
      <c r="K956" s="249" t="str">
        <f t="shared" si="398"/>
        <v/>
      </c>
      <c r="L956" s="250" t="str">
        <f t="shared" ca="1" si="399"/>
        <v/>
      </c>
      <c r="M956" s="249" t="str">
        <f t="shared" si="400"/>
        <v/>
      </c>
      <c r="N956" s="250" t="str">
        <f t="shared" ca="1" si="401"/>
        <v/>
      </c>
      <c r="O956" s="249" t="str">
        <f t="shared" si="402"/>
        <v/>
      </c>
      <c r="P956" s="250" t="str">
        <f t="shared" ca="1" si="403"/>
        <v/>
      </c>
      <c r="Q956" s="249" t="str">
        <f t="shared" si="404"/>
        <v/>
      </c>
      <c r="R956" s="250" t="str">
        <f t="shared" ca="1" si="405"/>
        <v/>
      </c>
      <c r="S956" s="249" t="str">
        <f t="shared" si="406"/>
        <v/>
      </c>
      <c r="T956" s="250" t="str">
        <f t="shared" ca="1" si="407"/>
        <v/>
      </c>
      <c r="U956" s="249" t="str">
        <f t="shared" si="408"/>
        <v/>
      </c>
      <c r="V956" s="250" t="str">
        <f t="shared" ca="1" si="409"/>
        <v/>
      </c>
      <c r="W956" s="249" t="str">
        <f t="shared" si="410"/>
        <v/>
      </c>
      <c r="X956" s="250"/>
      <c r="Y956" s="249"/>
      <c r="Z956" s="250"/>
      <c r="AA956" s="249"/>
      <c r="AB956" s="250"/>
      <c r="AC956" s="249"/>
      <c r="AD956" s="250"/>
      <c r="AE956" s="249"/>
      <c r="AF956" s="250"/>
      <c r="AG956" s="249"/>
      <c r="AH956" s="250"/>
      <c r="AI956" s="249"/>
      <c r="AJ956" s="250"/>
      <c r="AK956" s="249"/>
      <c r="AL956" s="250"/>
      <c r="AM956" s="249"/>
      <c r="AN956" s="250"/>
      <c r="AO956" s="249"/>
      <c r="AP956" s="250"/>
      <c r="AQ956" s="249"/>
      <c r="AR956" s="250"/>
      <c r="AS956" s="249"/>
      <c r="AT956" s="250"/>
      <c r="AU956" s="249"/>
      <c r="AV956" s="250"/>
      <c r="AW956" s="249"/>
      <c r="AX956" s="250"/>
      <c r="AY956" s="249"/>
      <c r="AZ956" s="250"/>
      <c r="BA956" s="249"/>
      <c r="BB956" s="250"/>
      <c r="BC956" s="249"/>
      <c r="BD956" s="250"/>
      <c r="BE956" s="249"/>
      <c r="BF956" s="250"/>
      <c r="BG956" s="249"/>
      <c r="BH956" s="250"/>
      <c r="BI956" s="249"/>
      <c r="BJ956" s="250"/>
      <c r="BK956" s="249"/>
    </row>
    <row r="957" spans="1:63" s="301" customFormat="1" ht="21" hidden="1" customHeight="1" x14ac:dyDescent="0.2">
      <c r="A957" s="245" t="e">
        <f t="shared" si="414"/>
        <v>#VALUE!</v>
      </c>
      <c r="B957" s="246"/>
      <c r="C957" s="247" t="str">
        <f t="shared" si="393"/>
        <v/>
      </c>
      <c r="D957" s="250" t="str">
        <f t="shared" ca="1" si="394"/>
        <v/>
      </c>
      <c r="E957" s="249" t="str">
        <f t="shared" si="411"/>
        <v/>
      </c>
      <c r="F957" s="250" t="str">
        <f t="shared" si="395"/>
        <v/>
      </c>
      <c r="G957" s="249" t="str">
        <f t="shared" si="412"/>
        <v/>
      </c>
      <c r="H957" s="250" t="str">
        <f t="shared" si="396"/>
        <v/>
      </c>
      <c r="I957" s="249" t="str">
        <f t="shared" si="413"/>
        <v/>
      </c>
      <c r="J957" s="250" t="str">
        <f t="shared" ca="1" si="397"/>
        <v/>
      </c>
      <c r="K957" s="249" t="str">
        <f t="shared" si="398"/>
        <v/>
      </c>
      <c r="L957" s="250" t="str">
        <f t="shared" ca="1" si="399"/>
        <v/>
      </c>
      <c r="M957" s="249" t="str">
        <f t="shared" si="400"/>
        <v/>
      </c>
      <c r="N957" s="250" t="str">
        <f t="shared" ca="1" si="401"/>
        <v/>
      </c>
      <c r="O957" s="249" t="str">
        <f t="shared" si="402"/>
        <v/>
      </c>
      <c r="P957" s="250" t="str">
        <f t="shared" ca="1" si="403"/>
        <v/>
      </c>
      <c r="Q957" s="249" t="str">
        <f t="shared" si="404"/>
        <v/>
      </c>
      <c r="R957" s="250" t="str">
        <f t="shared" ca="1" si="405"/>
        <v/>
      </c>
      <c r="S957" s="249" t="str">
        <f t="shared" si="406"/>
        <v/>
      </c>
      <c r="T957" s="250" t="str">
        <f t="shared" ca="1" si="407"/>
        <v/>
      </c>
      <c r="U957" s="249" t="str">
        <f t="shared" si="408"/>
        <v/>
      </c>
      <c r="V957" s="250" t="str">
        <f t="shared" ca="1" si="409"/>
        <v/>
      </c>
      <c r="W957" s="249" t="str">
        <f t="shared" si="410"/>
        <v/>
      </c>
      <c r="X957" s="250"/>
      <c r="Y957" s="249"/>
      <c r="Z957" s="250"/>
      <c r="AA957" s="249"/>
      <c r="AB957" s="250"/>
      <c r="AC957" s="249"/>
      <c r="AD957" s="250"/>
      <c r="AE957" s="249"/>
      <c r="AF957" s="250"/>
      <c r="AG957" s="249"/>
      <c r="AH957" s="250"/>
      <c r="AI957" s="249"/>
      <c r="AJ957" s="250"/>
      <c r="AK957" s="249"/>
      <c r="AL957" s="250"/>
      <c r="AM957" s="249"/>
      <c r="AN957" s="250"/>
      <c r="AO957" s="249"/>
      <c r="AP957" s="250"/>
      <c r="AQ957" s="249"/>
      <c r="AR957" s="250"/>
      <c r="AS957" s="249"/>
      <c r="AT957" s="250"/>
      <c r="AU957" s="249"/>
      <c r="AV957" s="250"/>
      <c r="AW957" s="249"/>
      <c r="AX957" s="250"/>
      <c r="AY957" s="249"/>
      <c r="AZ957" s="250"/>
      <c r="BA957" s="249"/>
      <c r="BB957" s="250"/>
      <c r="BC957" s="249"/>
      <c r="BD957" s="250"/>
      <c r="BE957" s="249"/>
      <c r="BF957" s="250"/>
      <c r="BG957" s="249"/>
      <c r="BH957" s="250"/>
      <c r="BI957" s="249"/>
      <c r="BJ957" s="250"/>
      <c r="BK957" s="249"/>
    </row>
    <row r="958" spans="1:63" s="301" customFormat="1" ht="21" hidden="1" customHeight="1" x14ac:dyDescent="0.2">
      <c r="A958" s="245" t="e">
        <f t="shared" si="414"/>
        <v>#VALUE!</v>
      </c>
      <c r="B958" s="246"/>
      <c r="C958" s="247" t="str">
        <f t="shared" si="393"/>
        <v/>
      </c>
      <c r="D958" s="250" t="str">
        <f t="shared" ca="1" si="394"/>
        <v/>
      </c>
      <c r="E958" s="249" t="str">
        <f t="shared" si="411"/>
        <v/>
      </c>
      <c r="F958" s="250" t="str">
        <f t="shared" si="395"/>
        <v/>
      </c>
      <c r="G958" s="249" t="str">
        <f t="shared" si="412"/>
        <v/>
      </c>
      <c r="H958" s="250" t="str">
        <f t="shared" si="396"/>
        <v/>
      </c>
      <c r="I958" s="249" t="str">
        <f t="shared" si="413"/>
        <v/>
      </c>
      <c r="J958" s="250" t="str">
        <f t="shared" ca="1" si="397"/>
        <v/>
      </c>
      <c r="K958" s="249" t="str">
        <f t="shared" si="398"/>
        <v/>
      </c>
      <c r="L958" s="250" t="str">
        <f t="shared" ca="1" si="399"/>
        <v/>
      </c>
      <c r="M958" s="249" t="str">
        <f t="shared" si="400"/>
        <v/>
      </c>
      <c r="N958" s="250" t="str">
        <f t="shared" ca="1" si="401"/>
        <v/>
      </c>
      <c r="O958" s="249" t="str">
        <f t="shared" si="402"/>
        <v/>
      </c>
      <c r="P958" s="250" t="str">
        <f t="shared" ca="1" si="403"/>
        <v/>
      </c>
      <c r="Q958" s="249" t="str">
        <f t="shared" si="404"/>
        <v/>
      </c>
      <c r="R958" s="250" t="str">
        <f t="shared" ca="1" si="405"/>
        <v/>
      </c>
      <c r="S958" s="249" t="str">
        <f t="shared" si="406"/>
        <v/>
      </c>
      <c r="T958" s="250" t="str">
        <f t="shared" ca="1" si="407"/>
        <v/>
      </c>
      <c r="U958" s="249" t="str">
        <f t="shared" si="408"/>
        <v/>
      </c>
      <c r="V958" s="250" t="str">
        <f t="shared" ca="1" si="409"/>
        <v/>
      </c>
      <c r="W958" s="249" t="str">
        <f t="shared" si="410"/>
        <v/>
      </c>
      <c r="X958" s="250"/>
      <c r="Y958" s="249"/>
      <c r="Z958" s="250"/>
      <c r="AA958" s="249"/>
      <c r="AB958" s="250"/>
      <c r="AC958" s="249"/>
      <c r="AD958" s="250"/>
      <c r="AE958" s="249"/>
      <c r="AF958" s="250"/>
      <c r="AG958" s="249"/>
      <c r="AH958" s="250"/>
      <c r="AI958" s="249"/>
      <c r="AJ958" s="250"/>
      <c r="AK958" s="249"/>
      <c r="AL958" s="250"/>
      <c r="AM958" s="249"/>
      <c r="AN958" s="250"/>
      <c r="AO958" s="249"/>
      <c r="AP958" s="250"/>
      <c r="AQ958" s="249"/>
      <c r="AR958" s="250"/>
      <c r="AS958" s="249"/>
      <c r="AT958" s="250"/>
      <c r="AU958" s="249"/>
      <c r="AV958" s="250"/>
      <c r="AW958" s="249"/>
      <c r="AX958" s="250"/>
      <c r="AY958" s="249"/>
      <c r="AZ958" s="250"/>
      <c r="BA958" s="249"/>
      <c r="BB958" s="250"/>
      <c r="BC958" s="249"/>
      <c r="BD958" s="250"/>
      <c r="BE958" s="249"/>
      <c r="BF958" s="250"/>
      <c r="BG958" s="249"/>
      <c r="BH958" s="250"/>
      <c r="BI958" s="249"/>
      <c r="BJ958" s="250"/>
      <c r="BK958" s="249"/>
    </row>
    <row r="959" spans="1:63" s="301" customFormat="1" ht="21" hidden="1" customHeight="1" x14ac:dyDescent="0.2">
      <c r="A959" s="245" t="e">
        <f t="shared" si="414"/>
        <v>#VALUE!</v>
      </c>
      <c r="B959" s="246"/>
      <c r="C959" s="247" t="str">
        <f t="shared" si="393"/>
        <v/>
      </c>
      <c r="D959" s="250" t="str">
        <f t="shared" ca="1" si="394"/>
        <v/>
      </c>
      <c r="E959" s="249" t="str">
        <f t="shared" si="411"/>
        <v/>
      </c>
      <c r="F959" s="250" t="str">
        <f t="shared" si="395"/>
        <v/>
      </c>
      <c r="G959" s="249" t="str">
        <f t="shared" si="412"/>
        <v/>
      </c>
      <c r="H959" s="250" t="str">
        <f t="shared" si="396"/>
        <v/>
      </c>
      <c r="I959" s="249" t="str">
        <f t="shared" si="413"/>
        <v/>
      </c>
      <c r="J959" s="250" t="str">
        <f t="shared" ca="1" si="397"/>
        <v/>
      </c>
      <c r="K959" s="249" t="str">
        <f t="shared" si="398"/>
        <v/>
      </c>
      <c r="L959" s="250" t="str">
        <f t="shared" ca="1" si="399"/>
        <v/>
      </c>
      <c r="M959" s="249" t="str">
        <f t="shared" si="400"/>
        <v/>
      </c>
      <c r="N959" s="250" t="str">
        <f t="shared" ca="1" si="401"/>
        <v/>
      </c>
      <c r="O959" s="249" t="str">
        <f t="shared" si="402"/>
        <v/>
      </c>
      <c r="P959" s="250" t="str">
        <f t="shared" ca="1" si="403"/>
        <v/>
      </c>
      <c r="Q959" s="249" t="str">
        <f t="shared" si="404"/>
        <v/>
      </c>
      <c r="R959" s="250" t="str">
        <f t="shared" ca="1" si="405"/>
        <v/>
      </c>
      <c r="S959" s="249" t="str">
        <f t="shared" si="406"/>
        <v/>
      </c>
      <c r="T959" s="250" t="str">
        <f t="shared" ca="1" si="407"/>
        <v/>
      </c>
      <c r="U959" s="249" t="str">
        <f t="shared" si="408"/>
        <v/>
      </c>
      <c r="V959" s="250" t="str">
        <f t="shared" ca="1" si="409"/>
        <v/>
      </c>
      <c r="W959" s="249" t="str">
        <f t="shared" si="410"/>
        <v/>
      </c>
      <c r="X959" s="250"/>
      <c r="Y959" s="249"/>
      <c r="Z959" s="250"/>
      <c r="AA959" s="249"/>
      <c r="AB959" s="250"/>
      <c r="AC959" s="249"/>
      <c r="AD959" s="250"/>
      <c r="AE959" s="249"/>
      <c r="AF959" s="250"/>
      <c r="AG959" s="249"/>
      <c r="AH959" s="250"/>
      <c r="AI959" s="249"/>
      <c r="AJ959" s="250"/>
      <c r="AK959" s="249"/>
      <c r="AL959" s="250"/>
      <c r="AM959" s="249"/>
      <c r="AN959" s="250"/>
      <c r="AO959" s="249"/>
      <c r="AP959" s="250"/>
      <c r="AQ959" s="249"/>
      <c r="AR959" s="250"/>
      <c r="AS959" s="249"/>
      <c r="AT959" s="250"/>
      <c r="AU959" s="249"/>
      <c r="AV959" s="250"/>
      <c r="AW959" s="249"/>
      <c r="AX959" s="250"/>
      <c r="AY959" s="249"/>
      <c r="AZ959" s="250"/>
      <c r="BA959" s="249"/>
      <c r="BB959" s="250"/>
      <c r="BC959" s="249"/>
      <c r="BD959" s="250"/>
      <c r="BE959" s="249"/>
      <c r="BF959" s="250"/>
      <c r="BG959" s="249"/>
      <c r="BH959" s="250"/>
      <c r="BI959" s="249"/>
      <c r="BJ959" s="250"/>
      <c r="BK959" s="249"/>
    </row>
    <row r="960" spans="1:63" s="301" customFormat="1" ht="21" hidden="1" customHeight="1" x14ac:dyDescent="0.2">
      <c r="A960" s="245" t="e">
        <f t="shared" si="414"/>
        <v>#VALUE!</v>
      </c>
      <c r="B960" s="246"/>
      <c r="C960" s="247" t="str">
        <f t="shared" si="393"/>
        <v/>
      </c>
      <c r="D960" s="250" t="str">
        <f t="shared" ca="1" si="394"/>
        <v/>
      </c>
      <c r="E960" s="249" t="str">
        <f t="shared" si="411"/>
        <v/>
      </c>
      <c r="F960" s="250" t="str">
        <f t="shared" si="395"/>
        <v/>
      </c>
      <c r="G960" s="249" t="str">
        <f t="shared" si="412"/>
        <v/>
      </c>
      <c r="H960" s="250" t="str">
        <f t="shared" si="396"/>
        <v/>
      </c>
      <c r="I960" s="249" t="str">
        <f t="shared" si="413"/>
        <v/>
      </c>
      <c r="J960" s="250" t="str">
        <f t="shared" ca="1" si="397"/>
        <v/>
      </c>
      <c r="K960" s="249" t="str">
        <f t="shared" si="398"/>
        <v/>
      </c>
      <c r="L960" s="250" t="str">
        <f t="shared" ca="1" si="399"/>
        <v/>
      </c>
      <c r="M960" s="249" t="str">
        <f t="shared" si="400"/>
        <v/>
      </c>
      <c r="N960" s="250" t="str">
        <f t="shared" ca="1" si="401"/>
        <v/>
      </c>
      <c r="O960" s="249" t="str">
        <f t="shared" si="402"/>
        <v/>
      </c>
      <c r="P960" s="250" t="str">
        <f t="shared" ca="1" si="403"/>
        <v/>
      </c>
      <c r="Q960" s="249" t="str">
        <f t="shared" si="404"/>
        <v/>
      </c>
      <c r="R960" s="250" t="str">
        <f t="shared" ca="1" si="405"/>
        <v/>
      </c>
      <c r="S960" s="249" t="str">
        <f t="shared" si="406"/>
        <v/>
      </c>
      <c r="T960" s="250" t="str">
        <f t="shared" ca="1" si="407"/>
        <v/>
      </c>
      <c r="U960" s="249" t="str">
        <f t="shared" si="408"/>
        <v/>
      </c>
      <c r="V960" s="250" t="str">
        <f t="shared" ca="1" si="409"/>
        <v/>
      </c>
      <c r="W960" s="249" t="str">
        <f t="shared" si="410"/>
        <v/>
      </c>
      <c r="X960" s="250"/>
      <c r="Y960" s="249"/>
      <c r="Z960" s="250"/>
      <c r="AA960" s="249"/>
      <c r="AB960" s="250"/>
      <c r="AC960" s="249"/>
      <c r="AD960" s="250"/>
      <c r="AE960" s="249"/>
      <c r="AF960" s="250"/>
      <c r="AG960" s="249"/>
      <c r="AH960" s="250"/>
      <c r="AI960" s="249"/>
      <c r="AJ960" s="250"/>
      <c r="AK960" s="249"/>
      <c r="AL960" s="250"/>
      <c r="AM960" s="249"/>
      <c r="AN960" s="250"/>
      <c r="AO960" s="249"/>
      <c r="AP960" s="250"/>
      <c r="AQ960" s="249"/>
      <c r="AR960" s="250"/>
      <c r="AS960" s="249"/>
      <c r="AT960" s="250"/>
      <c r="AU960" s="249"/>
      <c r="AV960" s="250"/>
      <c r="AW960" s="249"/>
      <c r="AX960" s="250"/>
      <c r="AY960" s="249"/>
      <c r="AZ960" s="250"/>
      <c r="BA960" s="249"/>
      <c r="BB960" s="250"/>
      <c r="BC960" s="249"/>
      <c r="BD960" s="250"/>
      <c r="BE960" s="249"/>
      <c r="BF960" s="250"/>
      <c r="BG960" s="249"/>
      <c r="BH960" s="250"/>
      <c r="BI960" s="249"/>
      <c r="BJ960" s="250"/>
      <c r="BK960" s="249"/>
    </row>
    <row r="961" spans="1:63" s="301" customFormat="1" ht="21" hidden="1" customHeight="1" x14ac:dyDescent="0.2">
      <c r="A961" s="245" t="e">
        <f t="shared" si="414"/>
        <v>#VALUE!</v>
      </c>
      <c r="B961" s="246"/>
      <c r="C961" s="247" t="str">
        <f t="shared" si="393"/>
        <v/>
      </c>
      <c r="D961" s="250" t="str">
        <f t="shared" ca="1" si="394"/>
        <v/>
      </c>
      <c r="E961" s="249" t="str">
        <f t="shared" si="411"/>
        <v/>
      </c>
      <c r="F961" s="250" t="str">
        <f t="shared" si="395"/>
        <v/>
      </c>
      <c r="G961" s="249" t="str">
        <f t="shared" si="412"/>
        <v/>
      </c>
      <c r="H961" s="250" t="str">
        <f t="shared" si="396"/>
        <v/>
      </c>
      <c r="I961" s="249" t="str">
        <f t="shared" si="413"/>
        <v/>
      </c>
      <c r="J961" s="250" t="str">
        <f t="shared" ca="1" si="397"/>
        <v/>
      </c>
      <c r="K961" s="249" t="str">
        <f t="shared" si="398"/>
        <v/>
      </c>
      <c r="L961" s="250" t="str">
        <f t="shared" ca="1" si="399"/>
        <v/>
      </c>
      <c r="M961" s="249" t="str">
        <f t="shared" si="400"/>
        <v/>
      </c>
      <c r="N961" s="250" t="str">
        <f t="shared" ca="1" si="401"/>
        <v/>
      </c>
      <c r="O961" s="249" t="str">
        <f t="shared" si="402"/>
        <v/>
      </c>
      <c r="P961" s="250" t="str">
        <f t="shared" ca="1" si="403"/>
        <v/>
      </c>
      <c r="Q961" s="249" t="str">
        <f t="shared" si="404"/>
        <v/>
      </c>
      <c r="R961" s="250" t="str">
        <f t="shared" ca="1" si="405"/>
        <v/>
      </c>
      <c r="S961" s="249" t="str">
        <f t="shared" si="406"/>
        <v/>
      </c>
      <c r="T961" s="250" t="str">
        <f t="shared" ca="1" si="407"/>
        <v/>
      </c>
      <c r="U961" s="249" t="str">
        <f t="shared" si="408"/>
        <v/>
      </c>
      <c r="V961" s="250" t="str">
        <f t="shared" ca="1" si="409"/>
        <v/>
      </c>
      <c r="W961" s="249" t="str">
        <f t="shared" si="410"/>
        <v/>
      </c>
      <c r="X961" s="250"/>
      <c r="Y961" s="249"/>
      <c r="Z961" s="250"/>
      <c r="AA961" s="249"/>
      <c r="AB961" s="250"/>
      <c r="AC961" s="249"/>
      <c r="AD961" s="250"/>
      <c r="AE961" s="249"/>
      <c r="AF961" s="250"/>
      <c r="AG961" s="249"/>
      <c r="AH961" s="250"/>
      <c r="AI961" s="249"/>
      <c r="AJ961" s="250"/>
      <c r="AK961" s="249"/>
      <c r="AL961" s="250"/>
      <c r="AM961" s="249"/>
      <c r="AN961" s="250"/>
      <c r="AO961" s="249"/>
      <c r="AP961" s="250"/>
      <c r="AQ961" s="249"/>
      <c r="AR961" s="250"/>
      <c r="AS961" s="249"/>
      <c r="AT961" s="250"/>
      <c r="AU961" s="249"/>
      <c r="AV961" s="250"/>
      <c r="AW961" s="249"/>
      <c r="AX961" s="250"/>
      <c r="AY961" s="249"/>
      <c r="AZ961" s="250"/>
      <c r="BA961" s="249"/>
      <c r="BB961" s="250"/>
      <c r="BC961" s="249"/>
      <c r="BD961" s="250"/>
      <c r="BE961" s="249"/>
      <c r="BF961" s="250"/>
      <c r="BG961" s="249"/>
      <c r="BH961" s="250"/>
      <c r="BI961" s="249"/>
      <c r="BJ961" s="250"/>
      <c r="BK961" s="249"/>
    </row>
    <row r="962" spans="1:63" s="301" customFormat="1" ht="21" hidden="1" customHeight="1" x14ac:dyDescent="0.2">
      <c r="A962" s="245" t="e">
        <f t="shared" si="414"/>
        <v>#VALUE!</v>
      </c>
      <c r="B962" s="246"/>
      <c r="C962" s="247" t="str">
        <f t="shared" si="393"/>
        <v/>
      </c>
      <c r="D962" s="250" t="str">
        <f t="shared" ca="1" si="394"/>
        <v/>
      </c>
      <c r="E962" s="249" t="str">
        <f t="shared" si="411"/>
        <v/>
      </c>
      <c r="F962" s="250" t="str">
        <f t="shared" si="395"/>
        <v/>
      </c>
      <c r="G962" s="249" t="str">
        <f t="shared" si="412"/>
        <v/>
      </c>
      <c r="H962" s="250" t="str">
        <f t="shared" si="396"/>
        <v/>
      </c>
      <c r="I962" s="249" t="str">
        <f t="shared" si="413"/>
        <v/>
      </c>
      <c r="J962" s="250" t="str">
        <f t="shared" ca="1" si="397"/>
        <v/>
      </c>
      <c r="K962" s="249" t="str">
        <f t="shared" si="398"/>
        <v/>
      </c>
      <c r="L962" s="250" t="str">
        <f t="shared" ca="1" si="399"/>
        <v/>
      </c>
      <c r="M962" s="249" t="str">
        <f t="shared" si="400"/>
        <v/>
      </c>
      <c r="N962" s="250" t="str">
        <f t="shared" ca="1" si="401"/>
        <v/>
      </c>
      <c r="O962" s="249" t="str">
        <f t="shared" si="402"/>
        <v/>
      </c>
      <c r="P962" s="250" t="str">
        <f t="shared" ca="1" si="403"/>
        <v/>
      </c>
      <c r="Q962" s="249" t="str">
        <f t="shared" si="404"/>
        <v/>
      </c>
      <c r="R962" s="250" t="str">
        <f t="shared" ca="1" si="405"/>
        <v/>
      </c>
      <c r="S962" s="249" t="str">
        <f t="shared" si="406"/>
        <v/>
      </c>
      <c r="T962" s="250" t="str">
        <f t="shared" ca="1" si="407"/>
        <v/>
      </c>
      <c r="U962" s="249" t="str">
        <f t="shared" si="408"/>
        <v/>
      </c>
      <c r="V962" s="250" t="str">
        <f t="shared" ca="1" si="409"/>
        <v/>
      </c>
      <c r="W962" s="249" t="str">
        <f t="shared" si="410"/>
        <v/>
      </c>
      <c r="X962" s="250"/>
      <c r="Y962" s="249"/>
      <c r="Z962" s="250"/>
      <c r="AA962" s="249"/>
      <c r="AB962" s="250"/>
      <c r="AC962" s="249"/>
      <c r="AD962" s="250"/>
      <c r="AE962" s="249"/>
      <c r="AF962" s="250"/>
      <c r="AG962" s="249"/>
      <c r="AH962" s="250"/>
      <c r="AI962" s="249"/>
      <c r="AJ962" s="250"/>
      <c r="AK962" s="249"/>
      <c r="AL962" s="250"/>
      <c r="AM962" s="249"/>
      <c r="AN962" s="250"/>
      <c r="AO962" s="249"/>
      <c r="AP962" s="250"/>
      <c r="AQ962" s="249"/>
      <c r="AR962" s="250"/>
      <c r="AS962" s="249"/>
      <c r="AT962" s="250"/>
      <c r="AU962" s="249"/>
      <c r="AV962" s="250"/>
      <c r="AW962" s="249"/>
      <c r="AX962" s="250"/>
      <c r="AY962" s="249"/>
      <c r="AZ962" s="250"/>
      <c r="BA962" s="249"/>
      <c r="BB962" s="250"/>
      <c r="BC962" s="249"/>
      <c r="BD962" s="250"/>
      <c r="BE962" s="249"/>
      <c r="BF962" s="250"/>
      <c r="BG962" s="249"/>
      <c r="BH962" s="250"/>
      <c r="BI962" s="249"/>
      <c r="BJ962" s="250"/>
      <c r="BK962" s="249"/>
    </row>
    <row r="963" spans="1:63" s="301" customFormat="1" ht="21" hidden="1" customHeight="1" x14ac:dyDescent="0.2">
      <c r="A963" s="245" t="e">
        <f t="shared" si="414"/>
        <v>#VALUE!</v>
      </c>
      <c r="B963" s="246"/>
      <c r="C963" s="247" t="str">
        <f t="shared" si="393"/>
        <v/>
      </c>
      <c r="D963" s="250" t="str">
        <f t="shared" ca="1" si="394"/>
        <v/>
      </c>
      <c r="E963" s="249" t="str">
        <f t="shared" si="411"/>
        <v/>
      </c>
      <c r="F963" s="250" t="str">
        <f t="shared" si="395"/>
        <v/>
      </c>
      <c r="G963" s="249" t="str">
        <f t="shared" si="412"/>
        <v/>
      </c>
      <c r="H963" s="250" t="str">
        <f t="shared" si="396"/>
        <v/>
      </c>
      <c r="I963" s="249" t="str">
        <f t="shared" si="413"/>
        <v/>
      </c>
      <c r="J963" s="250" t="str">
        <f t="shared" ca="1" si="397"/>
        <v/>
      </c>
      <c r="K963" s="249" t="str">
        <f t="shared" si="398"/>
        <v/>
      </c>
      <c r="L963" s="250" t="str">
        <f t="shared" ca="1" si="399"/>
        <v/>
      </c>
      <c r="M963" s="249" t="str">
        <f t="shared" si="400"/>
        <v/>
      </c>
      <c r="N963" s="250" t="str">
        <f t="shared" ca="1" si="401"/>
        <v/>
      </c>
      <c r="O963" s="249" t="str">
        <f t="shared" si="402"/>
        <v/>
      </c>
      <c r="P963" s="250" t="str">
        <f t="shared" ca="1" si="403"/>
        <v/>
      </c>
      <c r="Q963" s="249" t="str">
        <f t="shared" si="404"/>
        <v/>
      </c>
      <c r="R963" s="250" t="str">
        <f t="shared" ca="1" si="405"/>
        <v/>
      </c>
      <c r="S963" s="249" t="str">
        <f t="shared" si="406"/>
        <v/>
      </c>
      <c r="T963" s="250" t="str">
        <f t="shared" ca="1" si="407"/>
        <v/>
      </c>
      <c r="U963" s="249" t="str">
        <f t="shared" si="408"/>
        <v/>
      </c>
      <c r="V963" s="250" t="str">
        <f t="shared" ca="1" si="409"/>
        <v/>
      </c>
      <c r="W963" s="249" t="str">
        <f t="shared" si="410"/>
        <v/>
      </c>
      <c r="X963" s="250"/>
      <c r="Y963" s="249"/>
      <c r="Z963" s="250"/>
      <c r="AA963" s="249"/>
      <c r="AB963" s="250"/>
      <c r="AC963" s="249"/>
      <c r="AD963" s="250"/>
      <c r="AE963" s="249"/>
      <c r="AF963" s="250"/>
      <c r="AG963" s="249"/>
      <c r="AH963" s="250"/>
      <c r="AI963" s="249"/>
      <c r="AJ963" s="250"/>
      <c r="AK963" s="249"/>
      <c r="AL963" s="250"/>
      <c r="AM963" s="249"/>
      <c r="AN963" s="250"/>
      <c r="AO963" s="249"/>
      <c r="AP963" s="250"/>
      <c r="AQ963" s="249"/>
      <c r="AR963" s="250"/>
      <c r="AS963" s="249"/>
      <c r="AT963" s="250"/>
      <c r="AU963" s="249"/>
      <c r="AV963" s="250"/>
      <c r="AW963" s="249"/>
      <c r="AX963" s="250"/>
      <c r="AY963" s="249"/>
      <c r="AZ963" s="250"/>
      <c r="BA963" s="249"/>
      <c r="BB963" s="250"/>
      <c r="BC963" s="249"/>
      <c r="BD963" s="250"/>
      <c r="BE963" s="249"/>
      <c r="BF963" s="250"/>
      <c r="BG963" s="249"/>
      <c r="BH963" s="250"/>
      <c r="BI963" s="249"/>
      <c r="BJ963" s="250"/>
      <c r="BK963" s="249"/>
    </row>
    <row r="964" spans="1:63" s="301" customFormat="1" ht="21" hidden="1" customHeight="1" x14ac:dyDescent="0.2">
      <c r="A964" s="245" t="e">
        <f t="shared" si="414"/>
        <v>#VALUE!</v>
      </c>
      <c r="B964" s="246"/>
      <c r="C964" s="247" t="str">
        <f t="shared" si="393"/>
        <v/>
      </c>
      <c r="D964" s="250" t="str">
        <f t="shared" ca="1" si="394"/>
        <v/>
      </c>
      <c r="E964" s="249" t="str">
        <f t="shared" si="411"/>
        <v/>
      </c>
      <c r="F964" s="250" t="str">
        <f t="shared" si="395"/>
        <v/>
      </c>
      <c r="G964" s="249" t="str">
        <f t="shared" si="412"/>
        <v/>
      </c>
      <c r="H964" s="250" t="str">
        <f t="shared" si="396"/>
        <v/>
      </c>
      <c r="I964" s="249" t="str">
        <f t="shared" si="413"/>
        <v/>
      </c>
      <c r="J964" s="250" t="str">
        <f t="shared" ca="1" si="397"/>
        <v/>
      </c>
      <c r="K964" s="249" t="str">
        <f t="shared" si="398"/>
        <v/>
      </c>
      <c r="L964" s="250" t="str">
        <f t="shared" ca="1" si="399"/>
        <v/>
      </c>
      <c r="M964" s="249" t="str">
        <f t="shared" si="400"/>
        <v/>
      </c>
      <c r="N964" s="250" t="str">
        <f t="shared" ca="1" si="401"/>
        <v/>
      </c>
      <c r="O964" s="249" t="str">
        <f t="shared" si="402"/>
        <v/>
      </c>
      <c r="P964" s="250" t="str">
        <f t="shared" ca="1" si="403"/>
        <v/>
      </c>
      <c r="Q964" s="249" t="str">
        <f t="shared" si="404"/>
        <v/>
      </c>
      <c r="R964" s="250" t="str">
        <f t="shared" ca="1" si="405"/>
        <v/>
      </c>
      <c r="S964" s="249" t="str">
        <f t="shared" si="406"/>
        <v/>
      </c>
      <c r="T964" s="250" t="str">
        <f t="shared" ca="1" si="407"/>
        <v/>
      </c>
      <c r="U964" s="249" t="str">
        <f t="shared" si="408"/>
        <v/>
      </c>
      <c r="V964" s="250" t="str">
        <f t="shared" ca="1" si="409"/>
        <v/>
      </c>
      <c r="W964" s="249" t="str">
        <f t="shared" si="410"/>
        <v/>
      </c>
      <c r="X964" s="250"/>
      <c r="Y964" s="249"/>
      <c r="Z964" s="250"/>
      <c r="AA964" s="249"/>
      <c r="AB964" s="250"/>
      <c r="AC964" s="249"/>
      <c r="AD964" s="250"/>
      <c r="AE964" s="249"/>
      <c r="AF964" s="250"/>
      <c r="AG964" s="249"/>
      <c r="AH964" s="250"/>
      <c r="AI964" s="249"/>
      <c r="AJ964" s="250"/>
      <c r="AK964" s="249"/>
      <c r="AL964" s="250"/>
      <c r="AM964" s="249"/>
      <c r="AN964" s="250"/>
      <c r="AO964" s="249"/>
      <c r="AP964" s="250"/>
      <c r="AQ964" s="249"/>
      <c r="AR964" s="250"/>
      <c r="AS964" s="249"/>
      <c r="AT964" s="250"/>
      <c r="AU964" s="249"/>
      <c r="AV964" s="250"/>
      <c r="AW964" s="249"/>
      <c r="AX964" s="250"/>
      <c r="AY964" s="249"/>
      <c r="AZ964" s="250"/>
      <c r="BA964" s="249"/>
      <c r="BB964" s="250"/>
      <c r="BC964" s="249"/>
      <c r="BD964" s="250"/>
      <c r="BE964" s="249"/>
      <c r="BF964" s="250"/>
      <c r="BG964" s="249"/>
      <c r="BH964" s="250"/>
      <c r="BI964" s="249"/>
      <c r="BJ964" s="250"/>
      <c r="BK964" s="249"/>
    </row>
    <row r="965" spans="1:63" s="301" customFormat="1" ht="21" hidden="1" customHeight="1" x14ac:dyDescent="0.2">
      <c r="A965" s="245" t="e">
        <f t="shared" si="414"/>
        <v>#VALUE!</v>
      </c>
      <c r="B965" s="246"/>
      <c r="C965" s="247" t="str">
        <f t="shared" si="393"/>
        <v/>
      </c>
      <c r="D965" s="250" t="str">
        <f t="shared" ca="1" si="394"/>
        <v/>
      </c>
      <c r="E965" s="249" t="str">
        <f t="shared" si="411"/>
        <v/>
      </c>
      <c r="F965" s="250" t="str">
        <f t="shared" si="395"/>
        <v/>
      </c>
      <c r="G965" s="249" t="str">
        <f t="shared" si="412"/>
        <v/>
      </c>
      <c r="H965" s="250" t="str">
        <f t="shared" si="396"/>
        <v/>
      </c>
      <c r="I965" s="249" t="str">
        <f t="shared" si="413"/>
        <v/>
      </c>
      <c r="J965" s="250" t="str">
        <f t="shared" ca="1" si="397"/>
        <v/>
      </c>
      <c r="K965" s="249" t="str">
        <f t="shared" si="398"/>
        <v/>
      </c>
      <c r="L965" s="250" t="str">
        <f t="shared" ca="1" si="399"/>
        <v/>
      </c>
      <c r="M965" s="249" t="str">
        <f t="shared" si="400"/>
        <v/>
      </c>
      <c r="N965" s="250" t="str">
        <f t="shared" ca="1" si="401"/>
        <v/>
      </c>
      <c r="O965" s="249" t="str">
        <f t="shared" si="402"/>
        <v/>
      </c>
      <c r="P965" s="250" t="str">
        <f t="shared" ca="1" si="403"/>
        <v/>
      </c>
      <c r="Q965" s="249" t="str">
        <f t="shared" si="404"/>
        <v/>
      </c>
      <c r="R965" s="250" t="str">
        <f t="shared" ca="1" si="405"/>
        <v/>
      </c>
      <c r="S965" s="249" t="str">
        <f t="shared" si="406"/>
        <v/>
      </c>
      <c r="T965" s="250" t="str">
        <f t="shared" ca="1" si="407"/>
        <v/>
      </c>
      <c r="U965" s="249" t="str">
        <f t="shared" si="408"/>
        <v/>
      </c>
      <c r="V965" s="250" t="str">
        <f t="shared" ca="1" si="409"/>
        <v/>
      </c>
      <c r="W965" s="249" t="str">
        <f t="shared" si="410"/>
        <v/>
      </c>
      <c r="X965" s="250"/>
      <c r="Y965" s="249"/>
      <c r="Z965" s="250"/>
      <c r="AA965" s="249"/>
      <c r="AB965" s="250"/>
      <c r="AC965" s="249"/>
      <c r="AD965" s="250"/>
      <c r="AE965" s="249"/>
      <c r="AF965" s="250"/>
      <c r="AG965" s="249"/>
      <c r="AH965" s="250"/>
      <c r="AI965" s="249"/>
      <c r="AJ965" s="250"/>
      <c r="AK965" s="249"/>
      <c r="AL965" s="250"/>
      <c r="AM965" s="249"/>
      <c r="AN965" s="250"/>
      <c r="AO965" s="249"/>
      <c r="AP965" s="250"/>
      <c r="AQ965" s="249"/>
      <c r="AR965" s="250"/>
      <c r="AS965" s="249"/>
      <c r="AT965" s="250"/>
      <c r="AU965" s="249"/>
      <c r="AV965" s="250"/>
      <c r="AW965" s="249"/>
      <c r="AX965" s="250"/>
      <c r="AY965" s="249"/>
      <c r="AZ965" s="250"/>
      <c r="BA965" s="249"/>
      <c r="BB965" s="250"/>
      <c r="BC965" s="249"/>
      <c r="BD965" s="250"/>
      <c r="BE965" s="249"/>
      <c r="BF965" s="250"/>
      <c r="BG965" s="249"/>
      <c r="BH965" s="250"/>
      <c r="BI965" s="249"/>
      <c r="BJ965" s="250"/>
      <c r="BK965" s="249"/>
    </row>
    <row r="966" spans="1:63" s="301" customFormat="1" ht="21" hidden="1" customHeight="1" x14ac:dyDescent="0.2">
      <c r="A966" s="245" t="e">
        <f t="shared" si="414"/>
        <v>#VALUE!</v>
      </c>
      <c r="B966" s="246"/>
      <c r="C966" s="247" t="str">
        <f t="shared" ref="C966:C1029" si="415">IF(B966="","",IF($L$4="Media aritmética",ROUND(AVERAGE(D966,F966,H966,J966,L966,N966,P966,R966,T966,V966,X966,Z966,AB966,AF966,AH966,AD966,AJ966,AL966,AN966,AP966,AR966),2),ROUND(_xlfn.STDEV.P(D966,F966,H966,J966,L966,N966,P966,R966,T966,V966,X966,Z966,AB966,AF966,AH966,AD966,AJ966,AL966,AN966,AP966,AR966),2)))</f>
        <v/>
      </c>
      <c r="D966" s="250" t="str">
        <f t="shared" ref="D966:D1029" ca="1" si="416">IF($D$8="Habilitado",IF($B966="","",ROUND(VLOOKUP($B966,UNITARIO_1,17,FALSE),2)),"")</f>
        <v/>
      </c>
      <c r="E966" s="249" t="str">
        <f t="shared" si="411"/>
        <v/>
      </c>
      <c r="F966" s="250" t="str">
        <f t="shared" ref="F966:F1029" si="417">IF($F$8="Habilitado",IF($B966="","",ROUND(VLOOKUP($B966,UNITARIO_2,17,FALSE),2)),"")</f>
        <v/>
      </c>
      <c r="G966" s="249" t="str">
        <f t="shared" si="412"/>
        <v/>
      </c>
      <c r="H966" s="250" t="str">
        <f t="shared" ref="H966:H1029" si="418">IF($H$8="Habilitado",IF($B966="","",ROUND(VLOOKUP($B966,UNITARIO_3,17,FALSE),2)),"")</f>
        <v/>
      </c>
      <c r="I966" s="249" t="str">
        <f t="shared" si="413"/>
        <v/>
      </c>
      <c r="J966" s="250" t="str">
        <f t="shared" ref="J966:J1029" ca="1" si="419">IF($J$8="Habilitado",IF($B966="","",ROUND(VLOOKUP($B966,UNITARIO_4,5,FALSE),2)),"")</f>
        <v/>
      </c>
      <c r="K966" s="249" t="str">
        <f t="shared" ref="K966:K1029" si="420">IF($B966="","",IF(J966="","",IF($L$4="Media aritmética",(J966&lt;=$C966)*($H$5/$C$5)+(J966&gt;$C966)*0,IF(AND(ROUND(AVERAGE($D966,$F966,$H966,$J966,$L966,$N966,$P966,$R966,$T966,$V966,$X966,$Z966,$AB966,$AD966,$AF966,$AH966,$AJ966,AL966,AN966,AP966,AR966,AT966,AV966,AX966,AZ966,BB966,BD966,BF966,BH966,BJ966),2)-$C966/2&lt;=J966,(ROUND(AVERAGE($D966,$F966,$H966,$J966,$L966,$N966,$P966,$R966,$T966,$V966,$X966,$Z966,$AB966,$AD966,$AF966,$AH966,$AJ966,AL966,AN966,AP966,AR966,AT966,AV966,AX966,AZ966,BB966,BD966,BF966,BH966,BJ966),2)+$C966/2&gt;J966)),($H$5/$C$5),0))))</f>
        <v/>
      </c>
      <c r="L966" s="250" t="str">
        <f t="shared" ref="L966:L1029" ca="1" si="421">IF($L$8="Habilitado",IF($B966="","",ROUND(VLOOKUP($B966,UNITARIO_5,5,FALSE),2)),"")</f>
        <v/>
      </c>
      <c r="M966" s="249" t="str">
        <f t="shared" ref="M966:M1029" si="422">IF($B966="","",IF(L966="","",IF($L$4="Media aritmética",(L966&lt;=$C966)*($H$5/$C$5)+(L966&gt;$C966)*0,IF(AND(ROUND(AVERAGE($D966,$F966,$H966,$J966,$L966,$N966,$P966,$R966,$T966,$V966,$X966,$Z966,$AB966,$AD966,$AF966,$AH966,$AJ966,AL966,AN966,AP966,AR966,AT966,AV966,AX966,AZ966,BB966,BD966,BF966,BH966,BJ966),2)-$C966/2&lt;=L966,(ROUND(AVERAGE($D966,$F966,$H966,$J966,$L966,$N966,$P966,$R966,$T966,$V966,$X966,$Z966,$AB966,$AD966,$AF966,$AH966,$AJ966,AL966,AN966,AP966,AR966,AT966,AV966,AX966,AZ966,BB966,BD966,BF966,BH966,BJ966),2)+$C966/2&gt;L966)),($H$5/$C$5),0))))</f>
        <v/>
      </c>
      <c r="N966" s="250" t="str">
        <f t="shared" ref="N966:N1029" ca="1" si="423">IF($N$8="Habilitado",IF($B966="","",ROUND(VLOOKUP($B966,UNITARIO_6,5,FALSE),2)),"")</f>
        <v/>
      </c>
      <c r="O966" s="249" t="str">
        <f t="shared" ref="O966:O1029" si="424">IF($B966="","",IF(N966="","",IF($L$4="Media aritmética",(N966&lt;=$C966)*($H$5/$C$5)+(N966&gt;$C966)*0,IF(AND(ROUND(AVERAGE($D966,$F966,$H966,$J966,$L966,$N966,$P966,$R966,$T966,$V966,$X966,$Z966,$AB966,$AD966,$AF966,$AH966,$AJ966,AL966,AN966,AP966,AR966,AT966,AV966,AX966,AZ966,BB966,BD966,BF966,BH966,BJ966),2)-$C966/2&lt;=N966,(ROUND(AVERAGE($D966,$F966,$H966,$J966,$L966,$N966,$P966,$R966,$T966,$V966,$X966,$Z966,$AB966,$AD966,$AF966,$AH966,$AJ966,AL966,AN966,AP966,AR966,AT966,AV966,AX966,AZ966,BB966,BD966,BF966,BH966,BJ966),2)+$C966/2&gt;N966)),($H$5/$C$5),0))))</f>
        <v/>
      </c>
      <c r="P966" s="250" t="str">
        <f t="shared" ref="P966:P1029" ca="1" si="425">IF($P$8="Habilitado",IF($B966="","",ROUND(VLOOKUP($B966,UNITARIO_7,5,FALSE),2)),"")</f>
        <v/>
      </c>
      <c r="Q966" s="249" t="str">
        <f t="shared" ref="Q966:Q1029" si="426">IF($B966="","",IF(P966="","",IF($L$4="Media aritmética",(P966&lt;=$C966)*($H$5/$C$5)+(P966&gt;$C966)*0,IF(AND(ROUND(AVERAGE($D966,$F966,$H966,$J966,$L966,$N966,$P966,$R966,$T966,$V966,$X966,$Z966,$AB966,$AD966,$AF966,$AH966,$AJ966,AL966,AN966,AP966,AR966,AT966,AV966,AX966,AZ966,BB966,BD966,BF966,BH966,BJ966),2)-$C966/2&lt;=P966,(ROUND(AVERAGE($D966,$F966,$H966,$J966,$L966,$N966,$P966,$R966,$T966,$V966,$X966,$Z966,$AB966,$AD966,$AF966,$AH966,$AJ966,AL966,AN966,AP966,AR966,AT966,AV966,AX966,AZ966,BB966,BD966,BF966,BH966,BJ966),2)+$C966/2&gt;P966)),($H$5/$C$5),0))))</f>
        <v/>
      </c>
      <c r="R966" s="250" t="str">
        <f t="shared" ref="R966:R1029" ca="1" si="427">IF($R$8="Habilitado",IF($B966="","",ROUND(VLOOKUP($B966,UNITARIO_8,5,FALSE),2)),"")</f>
        <v/>
      </c>
      <c r="S966" s="249" t="str">
        <f t="shared" ref="S966:S1029" si="428">IF($B966="","",IF(R966="","",IF($L$4="Media aritmética",(R966&lt;=$C966)*($H$5/$C$5)+(R966&gt;$C966)*0,IF(AND(ROUND(AVERAGE($D966,$F966,$H966,$J966,$L966,$N966,$P966,$R966,$T966,$V966,$X966,$Z966,$AB966,$AD966,$AF966,$AH966,$AJ966,AL966,AN966,AP966,AR966,AT966,AV966,AX966,AZ966,BB966,BD966,BF966,BH966,BJ966),2)-$C966/2&lt;=R966,(ROUND(AVERAGE($D966,$F966,$H966,$J966,$L966,$N966,$P966,$R966,$T966,$V966,$X966,$Z966,$AB966,$AD966,$AF966,$AH966,$AJ966,AL966,AN966,AP966,AR966,AT966,AV966,AX966,AZ966,BB966,BD966,BF966,BH966,BJ966),2)+$C966/2&gt;R966)),($H$5/$C$5),0))))</f>
        <v/>
      </c>
      <c r="T966" s="250" t="str">
        <f t="shared" ref="T966:T1029" ca="1" si="429">IF($T$8="Habilitado",IF($B966="","",ROUND(VLOOKUP($B966,UNITARIO_9,5,FALSE),2)),"")</f>
        <v/>
      </c>
      <c r="U966" s="249" t="str">
        <f t="shared" ref="U966:U1029" si="430">IF($B966="","",IF(T966="","",IF($L$4="Media aritmética",(T966&lt;=$C966)*($H$5/$C$5)+(T966&gt;$C966)*0,IF(AND(ROUND(AVERAGE($D966,$F966,$H966,$J966,$L966,$N966,$P966,$R966,$T966,$V966,$X966,$Z966,$AB966,$AD966,$AF966,$AH966,$AJ966,AL966,AN966,AP966,AR966,AT966,AV966,AX966,AZ966,BB966,BD966,BF966,BH966,BJ966),2)-$C966/2&lt;=T966,(ROUND(AVERAGE($D966,$F966,$H966,$J966,$L966,$N966,$P966,$R966,$T966,$V966,$X966,$Z966,$AB966,$AD966,$AF966,$AH966,$AJ966,AL966,AN966,AP966,AR966,AT966,AV966,AX966,AZ966,BB966,BD966,BF966,BH966,BJ966),2)+$C966/2&gt;T966)),($H$5/$C$5),0))))</f>
        <v/>
      </c>
      <c r="V966" s="250" t="str">
        <f t="shared" ref="V966:V1029" ca="1" si="431">IF($V$8="Habilitado",IF($B966="","",ROUND(VLOOKUP($B966,UNITARIO_10,5,FALSE),2)),"")</f>
        <v/>
      </c>
      <c r="W966" s="249" t="str">
        <f t="shared" ref="W966:W1029" si="432">IF($B966="","",IF(V966="","",IF($L$4="Media aritmética",(V966&lt;=$C966)*($H$5/$C$5)+(V966&gt;$C966)*0,IF(AND(ROUND(AVERAGE($D966,$F966,$H966,$J966,$L966,$N966,$P966,$R966,$T966,$V966,$X966,$Z966,$AB966,$AD966,$AF966,$AH966,$AJ966,AL966,AN966,AP966,AR966,AT966,AV966,AX966,AZ966,BB966,BD966,BF966,BH966,BJ966),2)-$C966/2&lt;=V966,(ROUND(AVERAGE($D966,$F966,$H966,$J966,$L966,$N966,$P966,$R966,$T966,$V966,$X966,$Z966,$AB966,$AD966,$AF966,$AH966,$AJ966,AL966,AN966,AP966,AR966,AT966,AV966,AX966,AZ966,BB966,BD966,BF966,BH966,BJ966),2)+$C966/2&gt;V966)),($H$5/$C$5),0))))</f>
        <v/>
      </c>
      <c r="X966" s="250"/>
      <c r="Y966" s="249"/>
      <c r="Z966" s="250"/>
      <c r="AA966" s="249"/>
      <c r="AB966" s="250"/>
      <c r="AC966" s="249"/>
      <c r="AD966" s="250"/>
      <c r="AE966" s="249"/>
      <c r="AF966" s="250"/>
      <c r="AG966" s="249"/>
      <c r="AH966" s="250"/>
      <c r="AI966" s="249"/>
      <c r="AJ966" s="250"/>
      <c r="AK966" s="249"/>
      <c r="AL966" s="250"/>
      <c r="AM966" s="249"/>
      <c r="AN966" s="250"/>
      <c r="AO966" s="249"/>
      <c r="AP966" s="250"/>
      <c r="AQ966" s="249"/>
      <c r="AR966" s="250"/>
      <c r="AS966" s="249"/>
      <c r="AT966" s="250"/>
      <c r="AU966" s="249"/>
      <c r="AV966" s="250"/>
      <c r="AW966" s="249"/>
      <c r="AX966" s="250"/>
      <c r="AY966" s="249"/>
      <c r="AZ966" s="250"/>
      <c r="BA966" s="249"/>
      <c r="BB966" s="250"/>
      <c r="BC966" s="249"/>
      <c r="BD966" s="250"/>
      <c r="BE966" s="249"/>
      <c r="BF966" s="250"/>
      <c r="BG966" s="249"/>
      <c r="BH966" s="250"/>
      <c r="BI966" s="249"/>
      <c r="BJ966" s="250"/>
      <c r="BK966" s="249"/>
    </row>
    <row r="967" spans="1:63" s="301" customFormat="1" ht="21" hidden="1" customHeight="1" x14ac:dyDescent="0.2">
      <c r="A967" s="245" t="e">
        <f t="shared" si="414"/>
        <v>#VALUE!</v>
      </c>
      <c r="B967" s="246"/>
      <c r="C967" s="247" t="str">
        <f t="shared" si="415"/>
        <v/>
      </c>
      <c r="D967" s="250" t="str">
        <f t="shared" ca="1" si="416"/>
        <v/>
      </c>
      <c r="E967" s="249" t="str">
        <f t="shared" ref="E967:E1030" si="433">IF($B967="","",IF(D967="","",IF($L$4="Media aritmética",(D967&lt;=$C967)*($H$5/$C$5)+(D967&gt;$C967)*0,IF(AND(ROUND(AVERAGE($D967,$F967,$H967),2)-$C967/2&lt;=D967,(ROUND(AVERAGE($D967,$F967,$H967),2)+$C967/2&gt;D967)),($H$5/$C$5),0))))</f>
        <v/>
      </c>
      <c r="F967" s="250" t="str">
        <f t="shared" si="417"/>
        <v/>
      </c>
      <c r="G967" s="249" t="str">
        <f t="shared" ref="G967:G1030" si="434">IF($B967="","",IF(F967="","",IF($L$4="Media aritmética",(F967&lt;=$C967)*($H$5/$C$5)+(F967&gt;$C967)*0,IF(AND(ROUND(AVERAGE($D967,$F967,$H967),2)-$C967/2&lt;=F967,(ROUND(AVERAGE($D967,$F967,$H967),2)+$C967/2&gt;F967)),($H$5/$C$5),0))))</f>
        <v/>
      </c>
      <c r="H967" s="250" t="str">
        <f t="shared" si="418"/>
        <v/>
      </c>
      <c r="I967" s="249" t="str">
        <f t="shared" ref="I967:I1030" si="435">IF($B967="","",IF(H967="","",IF($L$4="Media aritmética",(H967&lt;=$C967)*($H$5/$C$5)+(H967&gt;$C967)*0,IF(AND(ROUND(AVERAGE($D967,$F967,$H967),2)-$C967/2&lt;=H967,(ROUND(AVERAGE($D967,$F967,$H967),2)+$C967/2&gt;H967)),($H$5/$C$5),0))))</f>
        <v/>
      </c>
      <c r="J967" s="250" t="str">
        <f t="shared" ca="1" si="419"/>
        <v/>
      </c>
      <c r="K967" s="249" t="str">
        <f t="shared" si="420"/>
        <v/>
      </c>
      <c r="L967" s="250" t="str">
        <f t="shared" ca="1" si="421"/>
        <v/>
      </c>
      <c r="M967" s="249" t="str">
        <f t="shared" si="422"/>
        <v/>
      </c>
      <c r="N967" s="250" t="str">
        <f t="shared" ca="1" si="423"/>
        <v/>
      </c>
      <c r="O967" s="249" t="str">
        <f t="shared" si="424"/>
        <v/>
      </c>
      <c r="P967" s="250" t="str">
        <f t="shared" ca="1" si="425"/>
        <v/>
      </c>
      <c r="Q967" s="249" t="str">
        <f t="shared" si="426"/>
        <v/>
      </c>
      <c r="R967" s="250" t="str">
        <f t="shared" ca="1" si="427"/>
        <v/>
      </c>
      <c r="S967" s="249" t="str">
        <f t="shared" si="428"/>
        <v/>
      </c>
      <c r="T967" s="250" t="str">
        <f t="shared" ca="1" si="429"/>
        <v/>
      </c>
      <c r="U967" s="249" t="str">
        <f t="shared" si="430"/>
        <v/>
      </c>
      <c r="V967" s="250" t="str">
        <f t="shared" ca="1" si="431"/>
        <v/>
      </c>
      <c r="W967" s="249" t="str">
        <f t="shared" si="432"/>
        <v/>
      </c>
      <c r="X967" s="250"/>
      <c r="Y967" s="249"/>
      <c r="Z967" s="250"/>
      <c r="AA967" s="249"/>
      <c r="AB967" s="250"/>
      <c r="AC967" s="249"/>
      <c r="AD967" s="250"/>
      <c r="AE967" s="249"/>
      <c r="AF967" s="250"/>
      <c r="AG967" s="249"/>
      <c r="AH967" s="250"/>
      <c r="AI967" s="249"/>
      <c r="AJ967" s="250"/>
      <c r="AK967" s="249"/>
      <c r="AL967" s="250"/>
      <c r="AM967" s="249"/>
      <c r="AN967" s="250"/>
      <c r="AO967" s="249"/>
      <c r="AP967" s="250"/>
      <c r="AQ967" s="249"/>
      <c r="AR967" s="250"/>
      <c r="AS967" s="249"/>
      <c r="AT967" s="250"/>
      <c r="AU967" s="249"/>
      <c r="AV967" s="250"/>
      <c r="AW967" s="249"/>
      <c r="AX967" s="250"/>
      <c r="AY967" s="249"/>
      <c r="AZ967" s="250"/>
      <c r="BA967" s="249"/>
      <c r="BB967" s="250"/>
      <c r="BC967" s="249"/>
      <c r="BD967" s="250"/>
      <c r="BE967" s="249"/>
      <c r="BF967" s="250"/>
      <c r="BG967" s="249"/>
      <c r="BH967" s="250"/>
      <c r="BI967" s="249"/>
      <c r="BJ967" s="250"/>
      <c r="BK967" s="249"/>
    </row>
    <row r="968" spans="1:63" s="301" customFormat="1" ht="21" hidden="1" customHeight="1" x14ac:dyDescent="0.2">
      <c r="A968" s="245" t="e">
        <f t="shared" ref="A968:A1031" si="436">+A967+1</f>
        <v>#VALUE!</v>
      </c>
      <c r="B968" s="246"/>
      <c r="C968" s="247" t="str">
        <f t="shared" si="415"/>
        <v/>
      </c>
      <c r="D968" s="250" t="str">
        <f t="shared" ca="1" si="416"/>
        <v/>
      </c>
      <c r="E968" s="249" t="str">
        <f t="shared" si="433"/>
        <v/>
      </c>
      <c r="F968" s="250" t="str">
        <f t="shared" si="417"/>
        <v/>
      </c>
      <c r="G968" s="249" t="str">
        <f t="shared" si="434"/>
        <v/>
      </c>
      <c r="H968" s="250" t="str">
        <f t="shared" si="418"/>
        <v/>
      </c>
      <c r="I968" s="249" t="str">
        <f t="shared" si="435"/>
        <v/>
      </c>
      <c r="J968" s="250" t="str">
        <f t="shared" ca="1" si="419"/>
        <v/>
      </c>
      <c r="K968" s="249" t="str">
        <f t="shared" si="420"/>
        <v/>
      </c>
      <c r="L968" s="250" t="str">
        <f t="shared" ca="1" si="421"/>
        <v/>
      </c>
      <c r="M968" s="249" t="str">
        <f t="shared" si="422"/>
        <v/>
      </c>
      <c r="N968" s="250" t="str">
        <f t="shared" ca="1" si="423"/>
        <v/>
      </c>
      <c r="O968" s="249" t="str">
        <f t="shared" si="424"/>
        <v/>
      </c>
      <c r="P968" s="250" t="str">
        <f t="shared" ca="1" si="425"/>
        <v/>
      </c>
      <c r="Q968" s="249" t="str">
        <f t="shared" si="426"/>
        <v/>
      </c>
      <c r="R968" s="250" t="str">
        <f t="shared" ca="1" si="427"/>
        <v/>
      </c>
      <c r="S968" s="249" t="str">
        <f t="shared" si="428"/>
        <v/>
      </c>
      <c r="T968" s="250" t="str">
        <f t="shared" ca="1" si="429"/>
        <v/>
      </c>
      <c r="U968" s="249" t="str">
        <f t="shared" si="430"/>
        <v/>
      </c>
      <c r="V968" s="250" t="str">
        <f t="shared" ca="1" si="431"/>
        <v/>
      </c>
      <c r="W968" s="249" t="str">
        <f t="shared" si="432"/>
        <v/>
      </c>
      <c r="X968" s="250"/>
      <c r="Y968" s="249"/>
      <c r="Z968" s="250"/>
      <c r="AA968" s="249"/>
      <c r="AB968" s="250"/>
      <c r="AC968" s="249"/>
      <c r="AD968" s="250"/>
      <c r="AE968" s="249"/>
      <c r="AF968" s="250"/>
      <c r="AG968" s="249"/>
      <c r="AH968" s="250"/>
      <c r="AI968" s="249"/>
      <c r="AJ968" s="250"/>
      <c r="AK968" s="249"/>
      <c r="AL968" s="250"/>
      <c r="AM968" s="249"/>
      <c r="AN968" s="250"/>
      <c r="AO968" s="249"/>
      <c r="AP968" s="250"/>
      <c r="AQ968" s="249"/>
      <c r="AR968" s="250"/>
      <c r="AS968" s="249"/>
      <c r="AT968" s="250"/>
      <c r="AU968" s="249"/>
      <c r="AV968" s="250"/>
      <c r="AW968" s="249"/>
      <c r="AX968" s="250"/>
      <c r="AY968" s="249"/>
      <c r="AZ968" s="250"/>
      <c r="BA968" s="249"/>
      <c r="BB968" s="250"/>
      <c r="BC968" s="249"/>
      <c r="BD968" s="250"/>
      <c r="BE968" s="249"/>
      <c r="BF968" s="250"/>
      <c r="BG968" s="249"/>
      <c r="BH968" s="250"/>
      <c r="BI968" s="249"/>
      <c r="BJ968" s="250"/>
      <c r="BK968" s="249"/>
    </row>
    <row r="969" spans="1:63" s="301" customFormat="1" ht="21" hidden="1" customHeight="1" x14ac:dyDescent="0.2">
      <c r="A969" s="245" t="e">
        <f t="shared" si="436"/>
        <v>#VALUE!</v>
      </c>
      <c r="B969" s="246"/>
      <c r="C969" s="247" t="str">
        <f t="shared" si="415"/>
        <v/>
      </c>
      <c r="D969" s="250" t="str">
        <f t="shared" ca="1" si="416"/>
        <v/>
      </c>
      <c r="E969" s="249" t="str">
        <f t="shared" si="433"/>
        <v/>
      </c>
      <c r="F969" s="250" t="str">
        <f t="shared" si="417"/>
        <v/>
      </c>
      <c r="G969" s="249" t="str">
        <f t="shared" si="434"/>
        <v/>
      </c>
      <c r="H969" s="250" t="str">
        <f t="shared" si="418"/>
        <v/>
      </c>
      <c r="I969" s="249" t="str">
        <f t="shared" si="435"/>
        <v/>
      </c>
      <c r="J969" s="250" t="str">
        <f t="shared" ca="1" si="419"/>
        <v/>
      </c>
      <c r="K969" s="249" t="str">
        <f t="shared" si="420"/>
        <v/>
      </c>
      <c r="L969" s="250" t="str">
        <f t="shared" ca="1" si="421"/>
        <v/>
      </c>
      <c r="M969" s="249" t="str">
        <f t="shared" si="422"/>
        <v/>
      </c>
      <c r="N969" s="250" t="str">
        <f t="shared" ca="1" si="423"/>
        <v/>
      </c>
      <c r="O969" s="249" t="str">
        <f t="shared" si="424"/>
        <v/>
      </c>
      <c r="P969" s="250" t="str">
        <f t="shared" ca="1" si="425"/>
        <v/>
      </c>
      <c r="Q969" s="249" t="str">
        <f t="shared" si="426"/>
        <v/>
      </c>
      <c r="R969" s="250" t="str">
        <f t="shared" ca="1" si="427"/>
        <v/>
      </c>
      <c r="S969" s="249" t="str">
        <f t="shared" si="428"/>
        <v/>
      </c>
      <c r="T969" s="250" t="str">
        <f t="shared" ca="1" si="429"/>
        <v/>
      </c>
      <c r="U969" s="249" t="str">
        <f t="shared" si="430"/>
        <v/>
      </c>
      <c r="V969" s="250" t="str">
        <f t="shared" ca="1" si="431"/>
        <v/>
      </c>
      <c r="W969" s="249" t="str">
        <f t="shared" si="432"/>
        <v/>
      </c>
      <c r="X969" s="250"/>
      <c r="Y969" s="249"/>
      <c r="Z969" s="250"/>
      <c r="AA969" s="249"/>
      <c r="AB969" s="250"/>
      <c r="AC969" s="249"/>
      <c r="AD969" s="250"/>
      <c r="AE969" s="249"/>
      <c r="AF969" s="250"/>
      <c r="AG969" s="249"/>
      <c r="AH969" s="250"/>
      <c r="AI969" s="249"/>
      <c r="AJ969" s="250"/>
      <c r="AK969" s="249"/>
      <c r="AL969" s="250"/>
      <c r="AM969" s="249"/>
      <c r="AN969" s="250"/>
      <c r="AO969" s="249"/>
      <c r="AP969" s="250"/>
      <c r="AQ969" s="249"/>
      <c r="AR969" s="250"/>
      <c r="AS969" s="249"/>
      <c r="AT969" s="250"/>
      <c r="AU969" s="249"/>
      <c r="AV969" s="250"/>
      <c r="AW969" s="249"/>
      <c r="AX969" s="250"/>
      <c r="AY969" s="249"/>
      <c r="AZ969" s="250"/>
      <c r="BA969" s="249"/>
      <c r="BB969" s="250"/>
      <c r="BC969" s="249"/>
      <c r="BD969" s="250"/>
      <c r="BE969" s="249"/>
      <c r="BF969" s="250"/>
      <c r="BG969" s="249"/>
      <c r="BH969" s="250"/>
      <c r="BI969" s="249"/>
      <c r="BJ969" s="250"/>
      <c r="BK969" s="249"/>
    </row>
    <row r="970" spans="1:63" s="301" customFormat="1" ht="21" hidden="1" customHeight="1" x14ac:dyDescent="0.2">
      <c r="A970" s="245" t="e">
        <f t="shared" si="436"/>
        <v>#VALUE!</v>
      </c>
      <c r="B970" s="246"/>
      <c r="C970" s="247" t="str">
        <f t="shared" si="415"/>
        <v/>
      </c>
      <c r="D970" s="250" t="str">
        <f t="shared" ca="1" si="416"/>
        <v/>
      </c>
      <c r="E970" s="249" t="str">
        <f t="shared" si="433"/>
        <v/>
      </c>
      <c r="F970" s="250" t="str">
        <f t="shared" si="417"/>
        <v/>
      </c>
      <c r="G970" s="249" t="str">
        <f t="shared" si="434"/>
        <v/>
      </c>
      <c r="H970" s="250" t="str">
        <f t="shared" si="418"/>
        <v/>
      </c>
      <c r="I970" s="249" t="str">
        <f t="shared" si="435"/>
        <v/>
      </c>
      <c r="J970" s="250" t="str">
        <f t="shared" ca="1" si="419"/>
        <v/>
      </c>
      <c r="K970" s="249" t="str">
        <f t="shared" si="420"/>
        <v/>
      </c>
      <c r="L970" s="250" t="str">
        <f t="shared" ca="1" si="421"/>
        <v/>
      </c>
      <c r="M970" s="249" t="str">
        <f t="shared" si="422"/>
        <v/>
      </c>
      <c r="N970" s="250" t="str">
        <f t="shared" ca="1" si="423"/>
        <v/>
      </c>
      <c r="O970" s="249" t="str">
        <f t="shared" si="424"/>
        <v/>
      </c>
      <c r="P970" s="250" t="str">
        <f t="shared" ca="1" si="425"/>
        <v/>
      </c>
      <c r="Q970" s="249" t="str">
        <f t="shared" si="426"/>
        <v/>
      </c>
      <c r="R970" s="250" t="str">
        <f t="shared" ca="1" si="427"/>
        <v/>
      </c>
      <c r="S970" s="249" t="str">
        <f t="shared" si="428"/>
        <v/>
      </c>
      <c r="T970" s="250" t="str">
        <f t="shared" ca="1" si="429"/>
        <v/>
      </c>
      <c r="U970" s="249" t="str">
        <f t="shared" si="430"/>
        <v/>
      </c>
      <c r="V970" s="250" t="str">
        <f t="shared" ca="1" si="431"/>
        <v/>
      </c>
      <c r="W970" s="249" t="str">
        <f t="shared" si="432"/>
        <v/>
      </c>
      <c r="X970" s="250"/>
      <c r="Y970" s="249"/>
      <c r="Z970" s="250"/>
      <c r="AA970" s="249"/>
      <c r="AB970" s="250"/>
      <c r="AC970" s="249"/>
      <c r="AD970" s="250"/>
      <c r="AE970" s="249"/>
      <c r="AF970" s="250"/>
      <c r="AG970" s="249"/>
      <c r="AH970" s="250"/>
      <c r="AI970" s="249"/>
      <c r="AJ970" s="250"/>
      <c r="AK970" s="249"/>
      <c r="AL970" s="250"/>
      <c r="AM970" s="249"/>
      <c r="AN970" s="250"/>
      <c r="AO970" s="249"/>
      <c r="AP970" s="250"/>
      <c r="AQ970" s="249"/>
      <c r="AR970" s="250"/>
      <c r="AS970" s="249"/>
      <c r="AT970" s="250"/>
      <c r="AU970" s="249"/>
      <c r="AV970" s="250"/>
      <c r="AW970" s="249"/>
      <c r="AX970" s="250"/>
      <c r="AY970" s="249"/>
      <c r="AZ970" s="250"/>
      <c r="BA970" s="249"/>
      <c r="BB970" s="250"/>
      <c r="BC970" s="249"/>
      <c r="BD970" s="250"/>
      <c r="BE970" s="249"/>
      <c r="BF970" s="250"/>
      <c r="BG970" s="249"/>
      <c r="BH970" s="250"/>
      <c r="BI970" s="249"/>
      <c r="BJ970" s="250"/>
      <c r="BK970" s="249"/>
    </row>
    <row r="971" spans="1:63" s="301" customFormat="1" ht="21" hidden="1" customHeight="1" x14ac:dyDescent="0.2">
      <c r="A971" s="245" t="e">
        <f t="shared" si="436"/>
        <v>#VALUE!</v>
      </c>
      <c r="B971" s="246"/>
      <c r="C971" s="247" t="str">
        <f t="shared" si="415"/>
        <v/>
      </c>
      <c r="D971" s="250" t="str">
        <f t="shared" ca="1" si="416"/>
        <v/>
      </c>
      <c r="E971" s="249" t="str">
        <f t="shared" si="433"/>
        <v/>
      </c>
      <c r="F971" s="250" t="str">
        <f t="shared" si="417"/>
        <v/>
      </c>
      <c r="G971" s="249" t="str">
        <f t="shared" si="434"/>
        <v/>
      </c>
      <c r="H971" s="250" t="str">
        <f t="shared" si="418"/>
        <v/>
      </c>
      <c r="I971" s="249" t="str">
        <f t="shared" si="435"/>
        <v/>
      </c>
      <c r="J971" s="250" t="str">
        <f t="shared" ca="1" si="419"/>
        <v/>
      </c>
      <c r="K971" s="249" t="str">
        <f t="shared" si="420"/>
        <v/>
      </c>
      <c r="L971" s="250" t="str">
        <f t="shared" ca="1" si="421"/>
        <v/>
      </c>
      <c r="M971" s="249" t="str">
        <f t="shared" si="422"/>
        <v/>
      </c>
      <c r="N971" s="250" t="str">
        <f t="shared" ca="1" si="423"/>
        <v/>
      </c>
      <c r="O971" s="249" t="str">
        <f t="shared" si="424"/>
        <v/>
      </c>
      <c r="P971" s="250" t="str">
        <f t="shared" ca="1" si="425"/>
        <v/>
      </c>
      <c r="Q971" s="249" t="str">
        <f t="shared" si="426"/>
        <v/>
      </c>
      <c r="R971" s="250" t="str">
        <f t="shared" ca="1" si="427"/>
        <v/>
      </c>
      <c r="S971" s="249" t="str">
        <f t="shared" si="428"/>
        <v/>
      </c>
      <c r="T971" s="250" t="str">
        <f t="shared" ca="1" si="429"/>
        <v/>
      </c>
      <c r="U971" s="249" t="str">
        <f t="shared" si="430"/>
        <v/>
      </c>
      <c r="V971" s="250" t="str">
        <f t="shared" ca="1" si="431"/>
        <v/>
      </c>
      <c r="W971" s="249" t="str">
        <f t="shared" si="432"/>
        <v/>
      </c>
      <c r="X971" s="250"/>
      <c r="Y971" s="249"/>
      <c r="Z971" s="250"/>
      <c r="AA971" s="249"/>
      <c r="AB971" s="250"/>
      <c r="AC971" s="249"/>
      <c r="AD971" s="250"/>
      <c r="AE971" s="249"/>
      <c r="AF971" s="250"/>
      <c r="AG971" s="249"/>
      <c r="AH971" s="250"/>
      <c r="AI971" s="249"/>
      <c r="AJ971" s="250"/>
      <c r="AK971" s="249"/>
      <c r="AL971" s="250"/>
      <c r="AM971" s="249"/>
      <c r="AN971" s="250"/>
      <c r="AO971" s="249"/>
      <c r="AP971" s="250"/>
      <c r="AQ971" s="249"/>
      <c r="AR971" s="250"/>
      <c r="AS971" s="249"/>
      <c r="AT971" s="250"/>
      <c r="AU971" s="249"/>
      <c r="AV971" s="250"/>
      <c r="AW971" s="249"/>
      <c r="AX971" s="250"/>
      <c r="AY971" s="249"/>
      <c r="AZ971" s="250"/>
      <c r="BA971" s="249"/>
      <c r="BB971" s="250"/>
      <c r="BC971" s="249"/>
      <c r="BD971" s="250"/>
      <c r="BE971" s="249"/>
      <c r="BF971" s="250"/>
      <c r="BG971" s="249"/>
      <c r="BH971" s="250"/>
      <c r="BI971" s="249"/>
      <c r="BJ971" s="250"/>
      <c r="BK971" s="249"/>
    </row>
    <row r="972" spans="1:63" s="301" customFormat="1" ht="21" hidden="1" customHeight="1" x14ac:dyDescent="0.2">
      <c r="A972" s="245" t="e">
        <f t="shared" si="436"/>
        <v>#VALUE!</v>
      </c>
      <c r="B972" s="246"/>
      <c r="C972" s="247" t="str">
        <f t="shared" si="415"/>
        <v/>
      </c>
      <c r="D972" s="250" t="str">
        <f t="shared" ca="1" si="416"/>
        <v/>
      </c>
      <c r="E972" s="249" t="str">
        <f t="shared" si="433"/>
        <v/>
      </c>
      <c r="F972" s="250" t="str">
        <f t="shared" si="417"/>
        <v/>
      </c>
      <c r="G972" s="249" t="str">
        <f t="shared" si="434"/>
        <v/>
      </c>
      <c r="H972" s="250" t="str">
        <f t="shared" si="418"/>
        <v/>
      </c>
      <c r="I972" s="249" t="str">
        <f t="shared" si="435"/>
        <v/>
      </c>
      <c r="J972" s="250" t="str">
        <f t="shared" ca="1" si="419"/>
        <v/>
      </c>
      <c r="K972" s="249" t="str">
        <f t="shared" si="420"/>
        <v/>
      </c>
      <c r="L972" s="250" t="str">
        <f t="shared" ca="1" si="421"/>
        <v/>
      </c>
      <c r="M972" s="249" t="str">
        <f t="shared" si="422"/>
        <v/>
      </c>
      <c r="N972" s="250" t="str">
        <f t="shared" ca="1" si="423"/>
        <v/>
      </c>
      <c r="O972" s="249" t="str">
        <f t="shared" si="424"/>
        <v/>
      </c>
      <c r="P972" s="250" t="str">
        <f t="shared" ca="1" si="425"/>
        <v/>
      </c>
      <c r="Q972" s="249" t="str">
        <f t="shared" si="426"/>
        <v/>
      </c>
      <c r="R972" s="250" t="str">
        <f t="shared" ca="1" si="427"/>
        <v/>
      </c>
      <c r="S972" s="249" t="str">
        <f t="shared" si="428"/>
        <v/>
      </c>
      <c r="T972" s="250" t="str">
        <f t="shared" ca="1" si="429"/>
        <v/>
      </c>
      <c r="U972" s="249" t="str">
        <f t="shared" si="430"/>
        <v/>
      </c>
      <c r="V972" s="250" t="str">
        <f t="shared" ca="1" si="431"/>
        <v/>
      </c>
      <c r="W972" s="249" t="str">
        <f t="shared" si="432"/>
        <v/>
      </c>
      <c r="X972" s="250"/>
      <c r="Y972" s="249"/>
      <c r="Z972" s="250"/>
      <c r="AA972" s="249"/>
      <c r="AB972" s="250"/>
      <c r="AC972" s="249"/>
      <c r="AD972" s="250"/>
      <c r="AE972" s="249"/>
      <c r="AF972" s="250"/>
      <c r="AG972" s="249"/>
      <c r="AH972" s="250"/>
      <c r="AI972" s="249"/>
      <c r="AJ972" s="250"/>
      <c r="AK972" s="249"/>
      <c r="AL972" s="250"/>
      <c r="AM972" s="249"/>
      <c r="AN972" s="250"/>
      <c r="AO972" s="249"/>
      <c r="AP972" s="250"/>
      <c r="AQ972" s="249"/>
      <c r="AR972" s="250"/>
      <c r="AS972" s="249"/>
      <c r="AT972" s="250"/>
      <c r="AU972" s="249"/>
      <c r="AV972" s="250"/>
      <c r="AW972" s="249"/>
      <c r="AX972" s="250"/>
      <c r="AY972" s="249"/>
      <c r="AZ972" s="250"/>
      <c r="BA972" s="249"/>
      <c r="BB972" s="250"/>
      <c r="BC972" s="249"/>
      <c r="BD972" s="250"/>
      <c r="BE972" s="249"/>
      <c r="BF972" s="250"/>
      <c r="BG972" s="249"/>
      <c r="BH972" s="250"/>
      <c r="BI972" s="249"/>
      <c r="BJ972" s="250"/>
      <c r="BK972" s="249"/>
    </row>
    <row r="973" spans="1:63" s="301" customFormat="1" ht="21" hidden="1" customHeight="1" x14ac:dyDescent="0.2">
      <c r="A973" s="245" t="e">
        <f t="shared" si="436"/>
        <v>#VALUE!</v>
      </c>
      <c r="B973" s="246"/>
      <c r="C973" s="247" t="str">
        <f t="shared" si="415"/>
        <v/>
      </c>
      <c r="D973" s="250" t="str">
        <f t="shared" ca="1" si="416"/>
        <v/>
      </c>
      <c r="E973" s="249" t="str">
        <f t="shared" si="433"/>
        <v/>
      </c>
      <c r="F973" s="250" t="str">
        <f t="shared" si="417"/>
        <v/>
      </c>
      <c r="G973" s="249" t="str">
        <f t="shared" si="434"/>
        <v/>
      </c>
      <c r="H973" s="250" t="str">
        <f t="shared" si="418"/>
        <v/>
      </c>
      <c r="I973" s="249" t="str">
        <f t="shared" si="435"/>
        <v/>
      </c>
      <c r="J973" s="250" t="str">
        <f t="shared" ca="1" si="419"/>
        <v/>
      </c>
      <c r="K973" s="249" t="str">
        <f t="shared" si="420"/>
        <v/>
      </c>
      <c r="L973" s="250" t="str">
        <f t="shared" ca="1" si="421"/>
        <v/>
      </c>
      <c r="M973" s="249" t="str">
        <f t="shared" si="422"/>
        <v/>
      </c>
      <c r="N973" s="250" t="str">
        <f t="shared" ca="1" si="423"/>
        <v/>
      </c>
      <c r="O973" s="249" t="str">
        <f t="shared" si="424"/>
        <v/>
      </c>
      <c r="P973" s="250" t="str">
        <f t="shared" ca="1" si="425"/>
        <v/>
      </c>
      <c r="Q973" s="249" t="str">
        <f t="shared" si="426"/>
        <v/>
      </c>
      <c r="R973" s="250" t="str">
        <f t="shared" ca="1" si="427"/>
        <v/>
      </c>
      <c r="S973" s="249" t="str">
        <f t="shared" si="428"/>
        <v/>
      </c>
      <c r="T973" s="250" t="str">
        <f t="shared" ca="1" si="429"/>
        <v/>
      </c>
      <c r="U973" s="249" t="str">
        <f t="shared" si="430"/>
        <v/>
      </c>
      <c r="V973" s="250" t="str">
        <f t="shared" ca="1" si="431"/>
        <v/>
      </c>
      <c r="W973" s="249" t="str">
        <f t="shared" si="432"/>
        <v/>
      </c>
      <c r="X973" s="250"/>
      <c r="Y973" s="249"/>
      <c r="Z973" s="250"/>
      <c r="AA973" s="249"/>
      <c r="AB973" s="250"/>
      <c r="AC973" s="249"/>
      <c r="AD973" s="250"/>
      <c r="AE973" s="249"/>
      <c r="AF973" s="250"/>
      <c r="AG973" s="249"/>
      <c r="AH973" s="250"/>
      <c r="AI973" s="249"/>
      <c r="AJ973" s="250"/>
      <c r="AK973" s="249"/>
      <c r="AL973" s="250"/>
      <c r="AM973" s="249"/>
      <c r="AN973" s="250"/>
      <c r="AO973" s="249"/>
      <c r="AP973" s="250"/>
      <c r="AQ973" s="249"/>
      <c r="AR973" s="250"/>
      <c r="AS973" s="249"/>
      <c r="AT973" s="250"/>
      <c r="AU973" s="249"/>
      <c r="AV973" s="250"/>
      <c r="AW973" s="249"/>
      <c r="AX973" s="250"/>
      <c r="AY973" s="249"/>
      <c r="AZ973" s="250"/>
      <c r="BA973" s="249"/>
      <c r="BB973" s="250"/>
      <c r="BC973" s="249"/>
      <c r="BD973" s="250"/>
      <c r="BE973" s="249"/>
      <c r="BF973" s="250"/>
      <c r="BG973" s="249"/>
      <c r="BH973" s="250"/>
      <c r="BI973" s="249"/>
      <c r="BJ973" s="250"/>
      <c r="BK973" s="249"/>
    </row>
    <row r="974" spans="1:63" s="301" customFormat="1" ht="21" hidden="1" customHeight="1" x14ac:dyDescent="0.2">
      <c r="A974" s="245" t="e">
        <f t="shared" si="436"/>
        <v>#VALUE!</v>
      </c>
      <c r="B974" s="246"/>
      <c r="C974" s="247" t="str">
        <f t="shared" si="415"/>
        <v/>
      </c>
      <c r="D974" s="250" t="str">
        <f t="shared" ca="1" si="416"/>
        <v/>
      </c>
      <c r="E974" s="249" t="str">
        <f t="shared" si="433"/>
        <v/>
      </c>
      <c r="F974" s="250" t="str">
        <f t="shared" si="417"/>
        <v/>
      </c>
      <c r="G974" s="249" t="str">
        <f t="shared" si="434"/>
        <v/>
      </c>
      <c r="H974" s="250" t="str">
        <f t="shared" si="418"/>
        <v/>
      </c>
      <c r="I974" s="249" t="str">
        <f t="shared" si="435"/>
        <v/>
      </c>
      <c r="J974" s="250" t="str">
        <f t="shared" ca="1" si="419"/>
        <v/>
      </c>
      <c r="K974" s="249" t="str">
        <f t="shared" si="420"/>
        <v/>
      </c>
      <c r="L974" s="250" t="str">
        <f t="shared" ca="1" si="421"/>
        <v/>
      </c>
      <c r="M974" s="249" t="str">
        <f t="shared" si="422"/>
        <v/>
      </c>
      <c r="N974" s="250" t="str">
        <f t="shared" ca="1" si="423"/>
        <v/>
      </c>
      <c r="O974" s="249" t="str">
        <f t="shared" si="424"/>
        <v/>
      </c>
      <c r="P974" s="250" t="str">
        <f t="shared" ca="1" si="425"/>
        <v/>
      </c>
      <c r="Q974" s="249" t="str">
        <f t="shared" si="426"/>
        <v/>
      </c>
      <c r="R974" s="250" t="str">
        <f t="shared" ca="1" si="427"/>
        <v/>
      </c>
      <c r="S974" s="249" t="str">
        <f t="shared" si="428"/>
        <v/>
      </c>
      <c r="T974" s="250" t="str">
        <f t="shared" ca="1" si="429"/>
        <v/>
      </c>
      <c r="U974" s="249" t="str">
        <f t="shared" si="430"/>
        <v/>
      </c>
      <c r="V974" s="250" t="str">
        <f t="shared" ca="1" si="431"/>
        <v/>
      </c>
      <c r="W974" s="249" t="str">
        <f t="shared" si="432"/>
        <v/>
      </c>
      <c r="X974" s="250"/>
      <c r="Y974" s="249"/>
      <c r="Z974" s="250"/>
      <c r="AA974" s="249"/>
      <c r="AB974" s="250"/>
      <c r="AC974" s="249"/>
      <c r="AD974" s="250"/>
      <c r="AE974" s="249"/>
      <c r="AF974" s="250"/>
      <c r="AG974" s="249"/>
      <c r="AH974" s="250"/>
      <c r="AI974" s="249"/>
      <c r="AJ974" s="250"/>
      <c r="AK974" s="249"/>
      <c r="AL974" s="250"/>
      <c r="AM974" s="249"/>
      <c r="AN974" s="250"/>
      <c r="AO974" s="249"/>
      <c r="AP974" s="250"/>
      <c r="AQ974" s="249"/>
      <c r="AR974" s="250"/>
      <c r="AS974" s="249"/>
      <c r="AT974" s="250"/>
      <c r="AU974" s="249"/>
      <c r="AV974" s="250"/>
      <c r="AW974" s="249"/>
      <c r="AX974" s="250"/>
      <c r="AY974" s="249"/>
      <c r="AZ974" s="250"/>
      <c r="BA974" s="249"/>
      <c r="BB974" s="250"/>
      <c r="BC974" s="249"/>
      <c r="BD974" s="250"/>
      <c r="BE974" s="249"/>
      <c r="BF974" s="250"/>
      <c r="BG974" s="249"/>
      <c r="BH974" s="250"/>
      <c r="BI974" s="249"/>
      <c r="BJ974" s="250"/>
      <c r="BK974" s="249"/>
    </row>
    <row r="975" spans="1:63" s="301" customFormat="1" ht="21" hidden="1" customHeight="1" x14ac:dyDescent="0.2">
      <c r="A975" s="245" t="e">
        <f t="shared" si="436"/>
        <v>#VALUE!</v>
      </c>
      <c r="B975" s="246"/>
      <c r="C975" s="247" t="str">
        <f t="shared" si="415"/>
        <v/>
      </c>
      <c r="D975" s="250" t="str">
        <f t="shared" ca="1" si="416"/>
        <v/>
      </c>
      <c r="E975" s="249" t="str">
        <f t="shared" si="433"/>
        <v/>
      </c>
      <c r="F975" s="250" t="str">
        <f t="shared" si="417"/>
        <v/>
      </c>
      <c r="G975" s="249" t="str">
        <f t="shared" si="434"/>
        <v/>
      </c>
      <c r="H975" s="250" t="str">
        <f t="shared" si="418"/>
        <v/>
      </c>
      <c r="I975" s="249" t="str">
        <f t="shared" si="435"/>
        <v/>
      </c>
      <c r="J975" s="250" t="str">
        <f t="shared" ca="1" si="419"/>
        <v/>
      </c>
      <c r="K975" s="249" t="str">
        <f t="shared" si="420"/>
        <v/>
      </c>
      <c r="L975" s="250" t="str">
        <f t="shared" ca="1" si="421"/>
        <v/>
      </c>
      <c r="M975" s="249" t="str">
        <f t="shared" si="422"/>
        <v/>
      </c>
      <c r="N975" s="250" t="str">
        <f t="shared" ca="1" si="423"/>
        <v/>
      </c>
      <c r="O975" s="249" t="str">
        <f t="shared" si="424"/>
        <v/>
      </c>
      <c r="P975" s="250" t="str">
        <f t="shared" ca="1" si="425"/>
        <v/>
      </c>
      <c r="Q975" s="249" t="str">
        <f t="shared" si="426"/>
        <v/>
      </c>
      <c r="R975" s="250" t="str">
        <f t="shared" ca="1" si="427"/>
        <v/>
      </c>
      <c r="S975" s="249" t="str">
        <f t="shared" si="428"/>
        <v/>
      </c>
      <c r="T975" s="250" t="str">
        <f t="shared" ca="1" si="429"/>
        <v/>
      </c>
      <c r="U975" s="249" t="str">
        <f t="shared" si="430"/>
        <v/>
      </c>
      <c r="V975" s="250" t="str">
        <f t="shared" ca="1" si="431"/>
        <v/>
      </c>
      <c r="W975" s="249" t="str">
        <f t="shared" si="432"/>
        <v/>
      </c>
      <c r="X975" s="250"/>
      <c r="Y975" s="249"/>
      <c r="Z975" s="250"/>
      <c r="AA975" s="249"/>
      <c r="AB975" s="250"/>
      <c r="AC975" s="249"/>
      <c r="AD975" s="250"/>
      <c r="AE975" s="249"/>
      <c r="AF975" s="250"/>
      <c r="AG975" s="249"/>
      <c r="AH975" s="250"/>
      <c r="AI975" s="249"/>
      <c r="AJ975" s="250"/>
      <c r="AK975" s="249"/>
      <c r="AL975" s="250"/>
      <c r="AM975" s="249"/>
      <c r="AN975" s="250"/>
      <c r="AO975" s="249"/>
      <c r="AP975" s="250"/>
      <c r="AQ975" s="249"/>
      <c r="AR975" s="250"/>
      <c r="AS975" s="249"/>
      <c r="AT975" s="250"/>
      <c r="AU975" s="249"/>
      <c r="AV975" s="250"/>
      <c r="AW975" s="249"/>
      <c r="AX975" s="250"/>
      <c r="AY975" s="249"/>
      <c r="AZ975" s="250"/>
      <c r="BA975" s="249"/>
      <c r="BB975" s="250"/>
      <c r="BC975" s="249"/>
      <c r="BD975" s="250"/>
      <c r="BE975" s="249"/>
      <c r="BF975" s="250"/>
      <c r="BG975" s="249"/>
      <c r="BH975" s="250"/>
      <c r="BI975" s="249"/>
      <c r="BJ975" s="250"/>
      <c r="BK975" s="249"/>
    </row>
    <row r="976" spans="1:63" s="301" customFormat="1" ht="21" hidden="1" customHeight="1" x14ac:dyDescent="0.2">
      <c r="A976" s="245" t="e">
        <f t="shared" si="436"/>
        <v>#VALUE!</v>
      </c>
      <c r="B976" s="246"/>
      <c r="C976" s="247" t="str">
        <f t="shared" si="415"/>
        <v/>
      </c>
      <c r="D976" s="250" t="str">
        <f t="shared" ca="1" si="416"/>
        <v/>
      </c>
      <c r="E976" s="249" t="str">
        <f t="shared" si="433"/>
        <v/>
      </c>
      <c r="F976" s="250" t="str">
        <f t="shared" si="417"/>
        <v/>
      </c>
      <c r="G976" s="249" t="str">
        <f t="shared" si="434"/>
        <v/>
      </c>
      <c r="H976" s="250" t="str">
        <f t="shared" si="418"/>
        <v/>
      </c>
      <c r="I976" s="249" t="str">
        <f t="shared" si="435"/>
        <v/>
      </c>
      <c r="J976" s="250" t="str">
        <f t="shared" ca="1" si="419"/>
        <v/>
      </c>
      <c r="K976" s="249" t="str">
        <f t="shared" si="420"/>
        <v/>
      </c>
      <c r="L976" s="250" t="str">
        <f t="shared" ca="1" si="421"/>
        <v/>
      </c>
      <c r="M976" s="249" t="str">
        <f t="shared" si="422"/>
        <v/>
      </c>
      <c r="N976" s="250" t="str">
        <f t="shared" ca="1" si="423"/>
        <v/>
      </c>
      <c r="O976" s="249" t="str">
        <f t="shared" si="424"/>
        <v/>
      </c>
      <c r="P976" s="250" t="str">
        <f t="shared" ca="1" si="425"/>
        <v/>
      </c>
      <c r="Q976" s="249" t="str">
        <f t="shared" si="426"/>
        <v/>
      </c>
      <c r="R976" s="250" t="str">
        <f t="shared" ca="1" si="427"/>
        <v/>
      </c>
      <c r="S976" s="249" t="str">
        <f t="shared" si="428"/>
        <v/>
      </c>
      <c r="T976" s="250" t="str">
        <f t="shared" ca="1" si="429"/>
        <v/>
      </c>
      <c r="U976" s="249" t="str">
        <f t="shared" si="430"/>
        <v/>
      </c>
      <c r="V976" s="250" t="str">
        <f t="shared" ca="1" si="431"/>
        <v/>
      </c>
      <c r="W976" s="249" t="str">
        <f t="shared" si="432"/>
        <v/>
      </c>
      <c r="X976" s="250"/>
      <c r="Y976" s="249"/>
      <c r="Z976" s="250"/>
      <c r="AA976" s="249"/>
      <c r="AB976" s="250"/>
      <c r="AC976" s="249"/>
      <c r="AD976" s="250"/>
      <c r="AE976" s="249"/>
      <c r="AF976" s="250"/>
      <c r="AG976" s="249"/>
      <c r="AH976" s="250"/>
      <c r="AI976" s="249"/>
      <c r="AJ976" s="250"/>
      <c r="AK976" s="249"/>
      <c r="AL976" s="250"/>
      <c r="AM976" s="249"/>
      <c r="AN976" s="250"/>
      <c r="AO976" s="249"/>
      <c r="AP976" s="250"/>
      <c r="AQ976" s="249"/>
      <c r="AR976" s="250"/>
      <c r="AS976" s="249"/>
      <c r="AT976" s="250"/>
      <c r="AU976" s="249"/>
      <c r="AV976" s="250"/>
      <c r="AW976" s="249"/>
      <c r="AX976" s="250"/>
      <c r="AY976" s="249"/>
      <c r="AZ976" s="250"/>
      <c r="BA976" s="249"/>
      <c r="BB976" s="250"/>
      <c r="BC976" s="249"/>
      <c r="BD976" s="250"/>
      <c r="BE976" s="249"/>
      <c r="BF976" s="250"/>
      <c r="BG976" s="249"/>
      <c r="BH976" s="250"/>
      <c r="BI976" s="249"/>
      <c r="BJ976" s="250"/>
      <c r="BK976" s="249"/>
    </row>
    <row r="977" spans="1:63" s="301" customFormat="1" ht="21" hidden="1" customHeight="1" x14ac:dyDescent="0.2">
      <c r="A977" s="245" t="e">
        <f t="shared" si="436"/>
        <v>#VALUE!</v>
      </c>
      <c r="B977" s="246"/>
      <c r="C977" s="247" t="str">
        <f t="shared" si="415"/>
        <v/>
      </c>
      <c r="D977" s="250" t="str">
        <f t="shared" ca="1" si="416"/>
        <v/>
      </c>
      <c r="E977" s="249" t="str">
        <f t="shared" si="433"/>
        <v/>
      </c>
      <c r="F977" s="250" t="str">
        <f t="shared" si="417"/>
        <v/>
      </c>
      <c r="G977" s="249" t="str">
        <f t="shared" si="434"/>
        <v/>
      </c>
      <c r="H977" s="250" t="str">
        <f t="shared" si="418"/>
        <v/>
      </c>
      <c r="I977" s="249" t="str">
        <f t="shared" si="435"/>
        <v/>
      </c>
      <c r="J977" s="250" t="str">
        <f t="shared" ca="1" si="419"/>
        <v/>
      </c>
      <c r="K977" s="249" t="str">
        <f t="shared" si="420"/>
        <v/>
      </c>
      <c r="L977" s="250" t="str">
        <f t="shared" ca="1" si="421"/>
        <v/>
      </c>
      <c r="M977" s="249" t="str">
        <f t="shared" si="422"/>
        <v/>
      </c>
      <c r="N977" s="250" t="str">
        <f t="shared" ca="1" si="423"/>
        <v/>
      </c>
      <c r="O977" s="249" t="str">
        <f t="shared" si="424"/>
        <v/>
      </c>
      <c r="P977" s="250" t="str">
        <f t="shared" ca="1" si="425"/>
        <v/>
      </c>
      <c r="Q977" s="249" t="str">
        <f t="shared" si="426"/>
        <v/>
      </c>
      <c r="R977" s="250" t="str">
        <f t="shared" ca="1" si="427"/>
        <v/>
      </c>
      <c r="S977" s="249" t="str">
        <f t="shared" si="428"/>
        <v/>
      </c>
      <c r="T977" s="250" t="str">
        <f t="shared" ca="1" si="429"/>
        <v/>
      </c>
      <c r="U977" s="249" t="str">
        <f t="shared" si="430"/>
        <v/>
      </c>
      <c r="V977" s="250" t="str">
        <f t="shared" ca="1" si="431"/>
        <v/>
      </c>
      <c r="W977" s="249" t="str">
        <f t="shared" si="432"/>
        <v/>
      </c>
      <c r="X977" s="250"/>
      <c r="Y977" s="249"/>
      <c r="Z977" s="250"/>
      <c r="AA977" s="249"/>
      <c r="AB977" s="250"/>
      <c r="AC977" s="249"/>
      <c r="AD977" s="250"/>
      <c r="AE977" s="249"/>
      <c r="AF977" s="250"/>
      <c r="AG977" s="249"/>
      <c r="AH977" s="250"/>
      <c r="AI977" s="249"/>
      <c r="AJ977" s="250"/>
      <c r="AK977" s="249"/>
      <c r="AL977" s="250"/>
      <c r="AM977" s="249"/>
      <c r="AN977" s="250"/>
      <c r="AO977" s="249"/>
      <c r="AP977" s="250"/>
      <c r="AQ977" s="249"/>
      <c r="AR977" s="250"/>
      <c r="AS977" s="249"/>
      <c r="AT977" s="250"/>
      <c r="AU977" s="249"/>
      <c r="AV977" s="250"/>
      <c r="AW977" s="249"/>
      <c r="AX977" s="250"/>
      <c r="AY977" s="249"/>
      <c r="AZ977" s="250"/>
      <c r="BA977" s="249"/>
      <c r="BB977" s="250"/>
      <c r="BC977" s="249"/>
      <c r="BD977" s="250"/>
      <c r="BE977" s="249"/>
      <c r="BF977" s="250"/>
      <c r="BG977" s="249"/>
      <c r="BH977" s="250"/>
      <c r="BI977" s="249"/>
      <c r="BJ977" s="250"/>
      <c r="BK977" s="249"/>
    </row>
    <row r="978" spans="1:63" s="301" customFormat="1" ht="21" hidden="1" customHeight="1" x14ac:dyDescent="0.2">
      <c r="A978" s="245" t="e">
        <f t="shared" si="436"/>
        <v>#VALUE!</v>
      </c>
      <c r="B978" s="246"/>
      <c r="C978" s="247" t="str">
        <f t="shared" si="415"/>
        <v/>
      </c>
      <c r="D978" s="250" t="str">
        <f t="shared" ca="1" si="416"/>
        <v/>
      </c>
      <c r="E978" s="249" t="str">
        <f t="shared" si="433"/>
        <v/>
      </c>
      <c r="F978" s="250" t="str">
        <f t="shared" si="417"/>
        <v/>
      </c>
      <c r="G978" s="249" t="str">
        <f t="shared" si="434"/>
        <v/>
      </c>
      <c r="H978" s="250" t="str">
        <f t="shared" si="418"/>
        <v/>
      </c>
      <c r="I978" s="249" t="str">
        <f t="shared" si="435"/>
        <v/>
      </c>
      <c r="J978" s="250" t="str">
        <f t="shared" ca="1" si="419"/>
        <v/>
      </c>
      <c r="K978" s="249" t="str">
        <f t="shared" si="420"/>
        <v/>
      </c>
      <c r="L978" s="250" t="str">
        <f t="shared" ca="1" si="421"/>
        <v/>
      </c>
      <c r="M978" s="249" t="str">
        <f t="shared" si="422"/>
        <v/>
      </c>
      <c r="N978" s="250" t="str">
        <f t="shared" ca="1" si="423"/>
        <v/>
      </c>
      <c r="O978" s="249" t="str">
        <f t="shared" si="424"/>
        <v/>
      </c>
      <c r="P978" s="250" t="str">
        <f t="shared" ca="1" si="425"/>
        <v/>
      </c>
      <c r="Q978" s="249" t="str">
        <f t="shared" si="426"/>
        <v/>
      </c>
      <c r="R978" s="250" t="str">
        <f t="shared" ca="1" si="427"/>
        <v/>
      </c>
      <c r="S978" s="249" t="str">
        <f t="shared" si="428"/>
        <v/>
      </c>
      <c r="T978" s="250" t="str">
        <f t="shared" ca="1" si="429"/>
        <v/>
      </c>
      <c r="U978" s="249" t="str">
        <f t="shared" si="430"/>
        <v/>
      </c>
      <c r="V978" s="250" t="str">
        <f t="shared" ca="1" si="431"/>
        <v/>
      </c>
      <c r="W978" s="249" t="str">
        <f t="shared" si="432"/>
        <v/>
      </c>
      <c r="X978" s="250"/>
      <c r="Y978" s="249"/>
      <c r="Z978" s="250"/>
      <c r="AA978" s="249"/>
      <c r="AB978" s="250"/>
      <c r="AC978" s="249"/>
      <c r="AD978" s="250"/>
      <c r="AE978" s="249"/>
      <c r="AF978" s="250"/>
      <c r="AG978" s="249"/>
      <c r="AH978" s="250"/>
      <c r="AI978" s="249"/>
      <c r="AJ978" s="250"/>
      <c r="AK978" s="249"/>
      <c r="AL978" s="250"/>
      <c r="AM978" s="249"/>
      <c r="AN978" s="250"/>
      <c r="AO978" s="249"/>
      <c r="AP978" s="250"/>
      <c r="AQ978" s="249"/>
      <c r="AR978" s="250"/>
      <c r="AS978" s="249"/>
      <c r="AT978" s="250"/>
      <c r="AU978" s="249"/>
      <c r="AV978" s="250"/>
      <c r="AW978" s="249"/>
      <c r="AX978" s="250"/>
      <c r="AY978" s="249"/>
      <c r="AZ978" s="250"/>
      <c r="BA978" s="249"/>
      <c r="BB978" s="250"/>
      <c r="BC978" s="249"/>
      <c r="BD978" s="250"/>
      <c r="BE978" s="249"/>
      <c r="BF978" s="250"/>
      <c r="BG978" s="249"/>
      <c r="BH978" s="250"/>
      <c r="BI978" s="249"/>
      <c r="BJ978" s="250"/>
      <c r="BK978" s="249"/>
    </row>
    <row r="979" spans="1:63" s="301" customFormat="1" ht="21" hidden="1" customHeight="1" x14ac:dyDescent="0.2">
      <c r="A979" s="245" t="e">
        <f t="shared" si="436"/>
        <v>#VALUE!</v>
      </c>
      <c r="B979" s="246"/>
      <c r="C979" s="247" t="str">
        <f t="shared" si="415"/>
        <v/>
      </c>
      <c r="D979" s="250" t="str">
        <f t="shared" ca="1" si="416"/>
        <v/>
      </c>
      <c r="E979" s="249" t="str">
        <f t="shared" si="433"/>
        <v/>
      </c>
      <c r="F979" s="250" t="str">
        <f t="shared" si="417"/>
        <v/>
      </c>
      <c r="G979" s="249" t="str">
        <f t="shared" si="434"/>
        <v/>
      </c>
      <c r="H979" s="250" t="str">
        <f t="shared" si="418"/>
        <v/>
      </c>
      <c r="I979" s="249" t="str">
        <f t="shared" si="435"/>
        <v/>
      </c>
      <c r="J979" s="250" t="str">
        <f t="shared" ca="1" si="419"/>
        <v/>
      </c>
      <c r="K979" s="249" t="str">
        <f t="shared" si="420"/>
        <v/>
      </c>
      <c r="L979" s="250" t="str">
        <f t="shared" ca="1" si="421"/>
        <v/>
      </c>
      <c r="M979" s="249" t="str">
        <f t="shared" si="422"/>
        <v/>
      </c>
      <c r="N979" s="250" t="str">
        <f t="shared" ca="1" si="423"/>
        <v/>
      </c>
      <c r="O979" s="249" t="str">
        <f t="shared" si="424"/>
        <v/>
      </c>
      <c r="P979" s="250" t="str">
        <f t="shared" ca="1" si="425"/>
        <v/>
      </c>
      <c r="Q979" s="249" t="str">
        <f t="shared" si="426"/>
        <v/>
      </c>
      <c r="R979" s="250" t="str">
        <f t="shared" ca="1" si="427"/>
        <v/>
      </c>
      <c r="S979" s="249" t="str">
        <f t="shared" si="428"/>
        <v/>
      </c>
      <c r="T979" s="250" t="str">
        <f t="shared" ca="1" si="429"/>
        <v/>
      </c>
      <c r="U979" s="249" t="str">
        <f t="shared" si="430"/>
        <v/>
      </c>
      <c r="V979" s="250" t="str">
        <f t="shared" ca="1" si="431"/>
        <v/>
      </c>
      <c r="W979" s="249" t="str">
        <f t="shared" si="432"/>
        <v/>
      </c>
      <c r="X979" s="250"/>
      <c r="Y979" s="249"/>
      <c r="Z979" s="250"/>
      <c r="AA979" s="249"/>
      <c r="AB979" s="250"/>
      <c r="AC979" s="249"/>
      <c r="AD979" s="250"/>
      <c r="AE979" s="249"/>
      <c r="AF979" s="250"/>
      <c r="AG979" s="249"/>
      <c r="AH979" s="250"/>
      <c r="AI979" s="249"/>
      <c r="AJ979" s="250"/>
      <c r="AK979" s="249"/>
      <c r="AL979" s="250"/>
      <c r="AM979" s="249"/>
      <c r="AN979" s="250"/>
      <c r="AO979" s="249"/>
      <c r="AP979" s="250"/>
      <c r="AQ979" s="249"/>
      <c r="AR979" s="250"/>
      <c r="AS979" s="249"/>
      <c r="AT979" s="250"/>
      <c r="AU979" s="249"/>
      <c r="AV979" s="250"/>
      <c r="AW979" s="249"/>
      <c r="AX979" s="250"/>
      <c r="AY979" s="249"/>
      <c r="AZ979" s="250"/>
      <c r="BA979" s="249"/>
      <c r="BB979" s="250"/>
      <c r="BC979" s="249"/>
      <c r="BD979" s="250"/>
      <c r="BE979" s="249"/>
      <c r="BF979" s="250"/>
      <c r="BG979" s="249"/>
      <c r="BH979" s="250"/>
      <c r="BI979" s="249"/>
      <c r="BJ979" s="250"/>
      <c r="BK979" s="249"/>
    </row>
    <row r="980" spans="1:63" s="301" customFormat="1" ht="21" hidden="1" customHeight="1" x14ac:dyDescent="0.2">
      <c r="A980" s="245" t="e">
        <f t="shared" si="436"/>
        <v>#VALUE!</v>
      </c>
      <c r="B980" s="246"/>
      <c r="C980" s="247" t="str">
        <f t="shared" si="415"/>
        <v/>
      </c>
      <c r="D980" s="250" t="str">
        <f t="shared" ca="1" si="416"/>
        <v/>
      </c>
      <c r="E980" s="249" t="str">
        <f t="shared" si="433"/>
        <v/>
      </c>
      <c r="F980" s="250" t="str">
        <f t="shared" si="417"/>
        <v/>
      </c>
      <c r="G980" s="249" t="str">
        <f t="shared" si="434"/>
        <v/>
      </c>
      <c r="H980" s="250" t="str">
        <f t="shared" si="418"/>
        <v/>
      </c>
      <c r="I980" s="249" t="str">
        <f t="shared" si="435"/>
        <v/>
      </c>
      <c r="J980" s="250" t="str">
        <f t="shared" ca="1" si="419"/>
        <v/>
      </c>
      <c r="K980" s="249" t="str">
        <f t="shared" si="420"/>
        <v/>
      </c>
      <c r="L980" s="250" t="str">
        <f t="shared" ca="1" si="421"/>
        <v/>
      </c>
      <c r="M980" s="249" t="str">
        <f t="shared" si="422"/>
        <v/>
      </c>
      <c r="N980" s="250" t="str">
        <f t="shared" ca="1" si="423"/>
        <v/>
      </c>
      <c r="O980" s="249" t="str">
        <f t="shared" si="424"/>
        <v/>
      </c>
      <c r="P980" s="250" t="str">
        <f t="shared" ca="1" si="425"/>
        <v/>
      </c>
      <c r="Q980" s="249" t="str">
        <f t="shared" si="426"/>
        <v/>
      </c>
      <c r="R980" s="250" t="str">
        <f t="shared" ca="1" si="427"/>
        <v/>
      </c>
      <c r="S980" s="249" t="str">
        <f t="shared" si="428"/>
        <v/>
      </c>
      <c r="T980" s="250" t="str">
        <f t="shared" ca="1" si="429"/>
        <v/>
      </c>
      <c r="U980" s="249" t="str">
        <f t="shared" si="430"/>
        <v/>
      </c>
      <c r="V980" s="250" t="str">
        <f t="shared" ca="1" si="431"/>
        <v/>
      </c>
      <c r="W980" s="249" t="str">
        <f t="shared" si="432"/>
        <v/>
      </c>
      <c r="X980" s="250"/>
      <c r="Y980" s="249"/>
      <c r="Z980" s="250"/>
      <c r="AA980" s="249"/>
      <c r="AB980" s="250"/>
      <c r="AC980" s="249"/>
      <c r="AD980" s="250"/>
      <c r="AE980" s="249"/>
      <c r="AF980" s="250"/>
      <c r="AG980" s="249"/>
      <c r="AH980" s="250"/>
      <c r="AI980" s="249"/>
      <c r="AJ980" s="250"/>
      <c r="AK980" s="249"/>
      <c r="AL980" s="250"/>
      <c r="AM980" s="249"/>
      <c r="AN980" s="250"/>
      <c r="AO980" s="249"/>
      <c r="AP980" s="250"/>
      <c r="AQ980" s="249"/>
      <c r="AR980" s="250"/>
      <c r="AS980" s="249"/>
      <c r="AT980" s="250"/>
      <c r="AU980" s="249"/>
      <c r="AV980" s="250"/>
      <c r="AW980" s="249"/>
      <c r="AX980" s="250"/>
      <c r="AY980" s="249"/>
      <c r="AZ980" s="250"/>
      <c r="BA980" s="249"/>
      <c r="BB980" s="250"/>
      <c r="BC980" s="249"/>
      <c r="BD980" s="250"/>
      <c r="BE980" s="249"/>
      <c r="BF980" s="250"/>
      <c r="BG980" s="249"/>
      <c r="BH980" s="250"/>
      <c r="BI980" s="249"/>
      <c r="BJ980" s="250"/>
      <c r="BK980" s="249"/>
    </row>
    <row r="981" spans="1:63" s="301" customFormat="1" ht="21" hidden="1" customHeight="1" x14ac:dyDescent="0.2">
      <c r="A981" s="245" t="e">
        <f t="shared" si="436"/>
        <v>#VALUE!</v>
      </c>
      <c r="B981" s="246"/>
      <c r="C981" s="247" t="str">
        <f t="shared" si="415"/>
        <v/>
      </c>
      <c r="D981" s="250" t="str">
        <f t="shared" ca="1" si="416"/>
        <v/>
      </c>
      <c r="E981" s="249" t="str">
        <f t="shared" si="433"/>
        <v/>
      </c>
      <c r="F981" s="250" t="str">
        <f t="shared" si="417"/>
        <v/>
      </c>
      <c r="G981" s="249" t="str">
        <f t="shared" si="434"/>
        <v/>
      </c>
      <c r="H981" s="250" t="str">
        <f t="shared" si="418"/>
        <v/>
      </c>
      <c r="I981" s="249" t="str">
        <f t="shared" si="435"/>
        <v/>
      </c>
      <c r="J981" s="250" t="str">
        <f t="shared" ca="1" si="419"/>
        <v/>
      </c>
      <c r="K981" s="249" t="str">
        <f t="shared" si="420"/>
        <v/>
      </c>
      <c r="L981" s="250" t="str">
        <f t="shared" ca="1" si="421"/>
        <v/>
      </c>
      <c r="M981" s="249" t="str">
        <f t="shared" si="422"/>
        <v/>
      </c>
      <c r="N981" s="250" t="str">
        <f t="shared" ca="1" si="423"/>
        <v/>
      </c>
      <c r="O981" s="249" t="str">
        <f t="shared" si="424"/>
        <v/>
      </c>
      <c r="P981" s="250" t="str">
        <f t="shared" ca="1" si="425"/>
        <v/>
      </c>
      <c r="Q981" s="249" t="str">
        <f t="shared" si="426"/>
        <v/>
      </c>
      <c r="R981" s="250" t="str">
        <f t="shared" ca="1" si="427"/>
        <v/>
      </c>
      <c r="S981" s="249" t="str">
        <f t="shared" si="428"/>
        <v/>
      </c>
      <c r="T981" s="250" t="str">
        <f t="shared" ca="1" si="429"/>
        <v/>
      </c>
      <c r="U981" s="249" t="str">
        <f t="shared" si="430"/>
        <v/>
      </c>
      <c r="V981" s="250" t="str">
        <f t="shared" ca="1" si="431"/>
        <v/>
      </c>
      <c r="W981" s="249" t="str">
        <f t="shared" si="432"/>
        <v/>
      </c>
      <c r="X981" s="250"/>
      <c r="Y981" s="249"/>
      <c r="Z981" s="250"/>
      <c r="AA981" s="249"/>
      <c r="AB981" s="250"/>
      <c r="AC981" s="249"/>
      <c r="AD981" s="250"/>
      <c r="AE981" s="249"/>
      <c r="AF981" s="250"/>
      <c r="AG981" s="249"/>
      <c r="AH981" s="250"/>
      <c r="AI981" s="249"/>
      <c r="AJ981" s="250"/>
      <c r="AK981" s="249"/>
      <c r="AL981" s="250"/>
      <c r="AM981" s="249"/>
      <c r="AN981" s="250"/>
      <c r="AO981" s="249"/>
      <c r="AP981" s="250"/>
      <c r="AQ981" s="249"/>
      <c r="AR981" s="250"/>
      <c r="AS981" s="249"/>
      <c r="AT981" s="250"/>
      <c r="AU981" s="249"/>
      <c r="AV981" s="250"/>
      <c r="AW981" s="249"/>
      <c r="AX981" s="250"/>
      <c r="AY981" s="249"/>
      <c r="AZ981" s="250"/>
      <c r="BA981" s="249"/>
      <c r="BB981" s="250"/>
      <c r="BC981" s="249"/>
      <c r="BD981" s="250"/>
      <c r="BE981" s="249"/>
      <c r="BF981" s="250"/>
      <c r="BG981" s="249"/>
      <c r="BH981" s="250"/>
      <c r="BI981" s="249"/>
      <c r="BJ981" s="250"/>
      <c r="BK981" s="249"/>
    </row>
    <row r="982" spans="1:63" s="301" customFormat="1" ht="21" hidden="1" customHeight="1" x14ac:dyDescent="0.2">
      <c r="A982" s="245" t="e">
        <f t="shared" si="436"/>
        <v>#VALUE!</v>
      </c>
      <c r="B982" s="246"/>
      <c r="C982" s="247" t="str">
        <f t="shared" si="415"/>
        <v/>
      </c>
      <c r="D982" s="250" t="str">
        <f t="shared" ca="1" si="416"/>
        <v/>
      </c>
      <c r="E982" s="249" t="str">
        <f t="shared" si="433"/>
        <v/>
      </c>
      <c r="F982" s="250" t="str">
        <f t="shared" si="417"/>
        <v/>
      </c>
      <c r="G982" s="249" t="str">
        <f t="shared" si="434"/>
        <v/>
      </c>
      <c r="H982" s="250" t="str">
        <f t="shared" si="418"/>
        <v/>
      </c>
      <c r="I982" s="249" t="str">
        <f t="shared" si="435"/>
        <v/>
      </c>
      <c r="J982" s="250" t="str">
        <f t="shared" ca="1" si="419"/>
        <v/>
      </c>
      <c r="K982" s="249" t="str">
        <f t="shared" si="420"/>
        <v/>
      </c>
      <c r="L982" s="250" t="str">
        <f t="shared" ca="1" si="421"/>
        <v/>
      </c>
      <c r="M982" s="249" t="str">
        <f t="shared" si="422"/>
        <v/>
      </c>
      <c r="N982" s="250" t="str">
        <f t="shared" ca="1" si="423"/>
        <v/>
      </c>
      <c r="O982" s="249" t="str">
        <f t="shared" si="424"/>
        <v/>
      </c>
      <c r="P982" s="250" t="str">
        <f t="shared" ca="1" si="425"/>
        <v/>
      </c>
      <c r="Q982" s="249" t="str">
        <f t="shared" si="426"/>
        <v/>
      </c>
      <c r="R982" s="250" t="str">
        <f t="shared" ca="1" si="427"/>
        <v/>
      </c>
      <c r="S982" s="249" t="str">
        <f t="shared" si="428"/>
        <v/>
      </c>
      <c r="T982" s="250" t="str">
        <f t="shared" ca="1" si="429"/>
        <v/>
      </c>
      <c r="U982" s="249" t="str">
        <f t="shared" si="430"/>
        <v/>
      </c>
      <c r="V982" s="250" t="str">
        <f t="shared" ca="1" si="431"/>
        <v/>
      </c>
      <c r="W982" s="249" t="str">
        <f t="shared" si="432"/>
        <v/>
      </c>
      <c r="X982" s="250"/>
      <c r="Y982" s="249"/>
      <c r="Z982" s="250"/>
      <c r="AA982" s="249"/>
      <c r="AB982" s="250"/>
      <c r="AC982" s="249"/>
      <c r="AD982" s="250"/>
      <c r="AE982" s="249"/>
      <c r="AF982" s="250"/>
      <c r="AG982" s="249"/>
      <c r="AH982" s="250"/>
      <c r="AI982" s="249"/>
      <c r="AJ982" s="250"/>
      <c r="AK982" s="249"/>
      <c r="AL982" s="250"/>
      <c r="AM982" s="249"/>
      <c r="AN982" s="250"/>
      <c r="AO982" s="249"/>
      <c r="AP982" s="250"/>
      <c r="AQ982" s="249"/>
      <c r="AR982" s="250"/>
      <c r="AS982" s="249"/>
      <c r="AT982" s="250"/>
      <c r="AU982" s="249"/>
      <c r="AV982" s="250"/>
      <c r="AW982" s="249"/>
      <c r="AX982" s="250"/>
      <c r="AY982" s="249"/>
      <c r="AZ982" s="250"/>
      <c r="BA982" s="249"/>
      <c r="BB982" s="250"/>
      <c r="BC982" s="249"/>
      <c r="BD982" s="250"/>
      <c r="BE982" s="249"/>
      <c r="BF982" s="250"/>
      <c r="BG982" s="249"/>
      <c r="BH982" s="250"/>
      <c r="BI982" s="249"/>
      <c r="BJ982" s="250"/>
      <c r="BK982" s="249"/>
    </row>
    <row r="983" spans="1:63" s="301" customFormat="1" ht="21" hidden="1" customHeight="1" x14ac:dyDescent="0.2">
      <c r="A983" s="245" t="e">
        <f t="shared" si="436"/>
        <v>#VALUE!</v>
      </c>
      <c r="B983" s="246"/>
      <c r="C983" s="247" t="str">
        <f t="shared" si="415"/>
        <v/>
      </c>
      <c r="D983" s="250" t="str">
        <f t="shared" ca="1" si="416"/>
        <v/>
      </c>
      <c r="E983" s="249" t="str">
        <f t="shared" si="433"/>
        <v/>
      </c>
      <c r="F983" s="250" t="str">
        <f t="shared" si="417"/>
        <v/>
      </c>
      <c r="G983" s="249" t="str">
        <f t="shared" si="434"/>
        <v/>
      </c>
      <c r="H983" s="250" t="str">
        <f t="shared" si="418"/>
        <v/>
      </c>
      <c r="I983" s="249" t="str">
        <f t="shared" si="435"/>
        <v/>
      </c>
      <c r="J983" s="250" t="str">
        <f t="shared" ca="1" si="419"/>
        <v/>
      </c>
      <c r="K983" s="249" t="str">
        <f t="shared" si="420"/>
        <v/>
      </c>
      <c r="L983" s="250" t="str">
        <f t="shared" ca="1" si="421"/>
        <v/>
      </c>
      <c r="M983" s="249" t="str">
        <f t="shared" si="422"/>
        <v/>
      </c>
      <c r="N983" s="250" t="str">
        <f t="shared" ca="1" si="423"/>
        <v/>
      </c>
      <c r="O983" s="249" t="str">
        <f t="shared" si="424"/>
        <v/>
      </c>
      <c r="P983" s="250" t="str">
        <f t="shared" ca="1" si="425"/>
        <v/>
      </c>
      <c r="Q983" s="249" t="str">
        <f t="shared" si="426"/>
        <v/>
      </c>
      <c r="R983" s="250" t="str">
        <f t="shared" ca="1" si="427"/>
        <v/>
      </c>
      <c r="S983" s="249" t="str">
        <f t="shared" si="428"/>
        <v/>
      </c>
      <c r="T983" s="250" t="str">
        <f t="shared" ca="1" si="429"/>
        <v/>
      </c>
      <c r="U983" s="249" t="str">
        <f t="shared" si="430"/>
        <v/>
      </c>
      <c r="V983" s="250" t="str">
        <f t="shared" ca="1" si="431"/>
        <v/>
      </c>
      <c r="W983" s="249" t="str">
        <f t="shared" si="432"/>
        <v/>
      </c>
      <c r="X983" s="250"/>
      <c r="Y983" s="249"/>
      <c r="Z983" s="250"/>
      <c r="AA983" s="249"/>
      <c r="AB983" s="250"/>
      <c r="AC983" s="249"/>
      <c r="AD983" s="250"/>
      <c r="AE983" s="249"/>
      <c r="AF983" s="250"/>
      <c r="AG983" s="249"/>
      <c r="AH983" s="250"/>
      <c r="AI983" s="249"/>
      <c r="AJ983" s="250"/>
      <c r="AK983" s="249"/>
      <c r="AL983" s="250"/>
      <c r="AM983" s="249"/>
      <c r="AN983" s="250"/>
      <c r="AO983" s="249"/>
      <c r="AP983" s="250"/>
      <c r="AQ983" s="249"/>
      <c r="AR983" s="250"/>
      <c r="AS983" s="249"/>
      <c r="AT983" s="250"/>
      <c r="AU983" s="249"/>
      <c r="AV983" s="250"/>
      <c r="AW983" s="249"/>
      <c r="AX983" s="250"/>
      <c r="AY983" s="249"/>
      <c r="AZ983" s="250"/>
      <c r="BA983" s="249"/>
      <c r="BB983" s="250"/>
      <c r="BC983" s="249"/>
      <c r="BD983" s="250"/>
      <c r="BE983" s="249"/>
      <c r="BF983" s="250"/>
      <c r="BG983" s="249"/>
      <c r="BH983" s="250"/>
      <c r="BI983" s="249"/>
      <c r="BJ983" s="250"/>
      <c r="BK983" s="249"/>
    </row>
    <row r="984" spans="1:63" s="301" customFormat="1" ht="21" hidden="1" customHeight="1" x14ac:dyDescent="0.2">
      <c r="A984" s="245" t="e">
        <f t="shared" si="436"/>
        <v>#VALUE!</v>
      </c>
      <c r="B984" s="246"/>
      <c r="C984" s="247" t="str">
        <f t="shared" si="415"/>
        <v/>
      </c>
      <c r="D984" s="250" t="str">
        <f t="shared" ca="1" si="416"/>
        <v/>
      </c>
      <c r="E984" s="249" t="str">
        <f t="shared" si="433"/>
        <v/>
      </c>
      <c r="F984" s="250" t="str">
        <f t="shared" si="417"/>
        <v/>
      </c>
      <c r="G984" s="249" t="str">
        <f t="shared" si="434"/>
        <v/>
      </c>
      <c r="H984" s="250" t="str">
        <f t="shared" si="418"/>
        <v/>
      </c>
      <c r="I984" s="249" t="str">
        <f t="shared" si="435"/>
        <v/>
      </c>
      <c r="J984" s="250" t="str">
        <f t="shared" ca="1" si="419"/>
        <v/>
      </c>
      <c r="K984" s="249" t="str">
        <f t="shared" si="420"/>
        <v/>
      </c>
      <c r="L984" s="250" t="str">
        <f t="shared" ca="1" si="421"/>
        <v/>
      </c>
      <c r="M984" s="249" t="str">
        <f t="shared" si="422"/>
        <v/>
      </c>
      <c r="N984" s="250" t="str">
        <f t="shared" ca="1" si="423"/>
        <v/>
      </c>
      <c r="O984" s="249" t="str">
        <f t="shared" si="424"/>
        <v/>
      </c>
      <c r="P984" s="250" t="str">
        <f t="shared" ca="1" si="425"/>
        <v/>
      </c>
      <c r="Q984" s="249" t="str">
        <f t="shared" si="426"/>
        <v/>
      </c>
      <c r="R984" s="250" t="str">
        <f t="shared" ca="1" si="427"/>
        <v/>
      </c>
      <c r="S984" s="249" t="str">
        <f t="shared" si="428"/>
        <v/>
      </c>
      <c r="T984" s="250" t="str">
        <f t="shared" ca="1" si="429"/>
        <v/>
      </c>
      <c r="U984" s="249" t="str">
        <f t="shared" si="430"/>
        <v/>
      </c>
      <c r="V984" s="250" t="str">
        <f t="shared" ca="1" si="431"/>
        <v/>
      </c>
      <c r="W984" s="249" t="str">
        <f t="shared" si="432"/>
        <v/>
      </c>
      <c r="X984" s="250"/>
      <c r="Y984" s="249"/>
      <c r="Z984" s="250"/>
      <c r="AA984" s="249"/>
      <c r="AB984" s="250"/>
      <c r="AC984" s="249"/>
      <c r="AD984" s="250"/>
      <c r="AE984" s="249"/>
      <c r="AF984" s="250"/>
      <c r="AG984" s="249"/>
      <c r="AH984" s="250"/>
      <c r="AI984" s="249"/>
      <c r="AJ984" s="250"/>
      <c r="AK984" s="249"/>
      <c r="AL984" s="250"/>
      <c r="AM984" s="249"/>
      <c r="AN984" s="250"/>
      <c r="AO984" s="249"/>
      <c r="AP984" s="250"/>
      <c r="AQ984" s="249"/>
      <c r="AR984" s="250"/>
      <c r="AS984" s="249"/>
      <c r="AT984" s="250"/>
      <c r="AU984" s="249"/>
      <c r="AV984" s="250"/>
      <c r="AW984" s="249"/>
      <c r="AX984" s="250"/>
      <c r="AY984" s="249"/>
      <c r="AZ984" s="250"/>
      <c r="BA984" s="249"/>
      <c r="BB984" s="250"/>
      <c r="BC984" s="249"/>
      <c r="BD984" s="250"/>
      <c r="BE984" s="249"/>
      <c r="BF984" s="250"/>
      <c r="BG984" s="249"/>
      <c r="BH984" s="250"/>
      <c r="BI984" s="249"/>
      <c r="BJ984" s="250"/>
      <c r="BK984" s="249"/>
    </row>
    <row r="985" spans="1:63" s="301" customFormat="1" ht="21" hidden="1" customHeight="1" x14ac:dyDescent="0.2">
      <c r="A985" s="245" t="e">
        <f t="shared" si="436"/>
        <v>#VALUE!</v>
      </c>
      <c r="B985" s="246"/>
      <c r="C985" s="247" t="str">
        <f t="shared" si="415"/>
        <v/>
      </c>
      <c r="D985" s="250" t="str">
        <f t="shared" ca="1" si="416"/>
        <v/>
      </c>
      <c r="E985" s="249" t="str">
        <f t="shared" si="433"/>
        <v/>
      </c>
      <c r="F985" s="250" t="str">
        <f t="shared" si="417"/>
        <v/>
      </c>
      <c r="G985" s="249" t="str">
        <f t="shared" si="434"/>
        <v/>
      </c>
      <c r="H985" s="250" t="str">
        <f t="shared" si="418"/>
        <v/>
      </c>
      <c r="I985" s="249" t="str">
        <f t="shared" si="435"/>
        <v/>
      </c>
      <c r="J985" s="250" t="str">
        <f t="shared" ca="1" si="419"/>
        <v/>
      </c>
      <c r="K985" s="249" t="str">
        <f t="shared" si="420"/>
        <v/>
      </c>
      <c r="L985" s="250" t="str">
        <f t="shared" ca="1" si="421"/>
        <v/>
      </c>
      <c r="M985" s="249" t="str">
        <f t="shared" si="422"/>
        <v/>
      </c>
      <c r="N985" s="250" t="str">
        <f t="shared" ca="1" si="423"/>
        <v/>
      </c>
      <c r="O985" s="249" t="str">
        <f t="shared" si="424"/>
        <v/>
      </c>
      <c r="P985" s="250" t="str">
        <f t="shared" ca="1" si="425"/>
        <v/>
      </c>
      <c r="Q985" s="249" t="str">
        <f t="shared" si="426"/>
        <v/>
      </c>
      <c r="R985" s="250" t="str">
        <f t="shared" ca="1" si="427"/>
        <v/>
      </c>
      <c r="S985" s="249" t="str">
        <f t="shared" si="428"/>
        <v/>
      </c>
      <c r="T985" s="250" t="str">
        <f t="shared" ca="1" si="429"/>
        <v/>
      </c>
      <c r="U985" s="249" t="str">
        <f t="shared" si="430"/>
        <v/>
      </c>
      <c r="V985" s="250" t="str">
        <f t="shared" ca="1" si="431"/>
        <v/>
      </c>
      <c r="W985" s="249" t="str">
        <f t="shared" si="432"/>
        <v/>
      </c>
      <c r="X985" s="250"/>
      <c r="Y985" s="249"/>
      <c r="Z985" s="250"/>
      <c r="AA985" s="249"/>
      <c r="AB985" s="250"/>
      <c r="AC985" s="249"/>
      <c r="AD985" s="250"/>
      <c r="AE985" s="249"/>
      <c r="AF985" s="250"/>
      <c r="AG985" s="249"/>
      <c r="AH985" s="250"/>
      <c r="AI985" s="249"/>
      <c r="AJ985" s="250"/>
      <c r="AK985" s="249"/>
      <c r="AL985" s="250"/>
      <c r="AM985" s="249"/>
      <c r="AN985" s="250"/>
      <c r="AO985" s="249"/>
      <c r="AP985" s="250"/>
      <c r="AQ985" s="249"/>
      <c r="AR985" s="250"/>
      <c r="AS985" s="249"/>
      <c r="AT985" s="250"/>
      <c r="AU985" s="249"/>
      <c r="AV985" s="250"/>
      <c r="AW985" s="249"/>
      <c r="AX985" s="250"/>
      <c r="AY985" s="249"/>
      <c r="AZ985" s="250"/>
      <c r="BA985" s="249"/>
      <c r="BB985" s="250"/>
      <c r="BC985" s="249"/>
      <c r="BD985" s="250"/>
      <c r="BE985" s="249"/>
      <c r="BF985" s="250"/>
      <c r="BG985" s="249"/>
      <c r="BH985" s="250"/>
      <c r="BI985" s="249"/>
      <c r="BJ985" s="250"/>
      <c r="BK985" s="249"/>
    </row>
    <row r="986" spans="1:63" s="301" customFormat="1" ht="21" hidden="1" customHeight="1" x14ac:dyDescent="0.2">
      <c r="A986" s="245" t="e">
        <f t="shared" si="436"/>
        <v>#VALUE!</v>
      </c>
      <c r="B986" s="246"/>
      <c r="C986" s="247" t="str">
        <f t="shared" si="415"/>
        <v/>
      </c>
      <c r="D986" s="250" t="str">
        <f t="shared" ca="1" si="416"/>
        <v/>
      </c>
      <c r="E986" s="249" t="str">
        <f t="shared" si="433"/>
        <v/>
      </c>
      <c r="F986" s="250" t="str">
        <f t="shared" si="417"/>
        <v/>
      </c>
      <c r="G986" s="249" t="str">
        <f t="shared" si="434"/>
        <v/>
      </c>
      <c r="H986" s="250" t="str">
        <f t="shared" si="418"/>
        <v/>
      </c>
      <c r="I986" s="249" t="str">
        <f t="shared" si="435"/>
        <v/>
      </c>
      <c r="J986" s="250" t="str">
        <f t="shared" ca="1" si="419"/>
        <v/>
      </c>
      <c r="K986" s="249" t="str">
        <f t="shared" si="420"/>
        <v/>
      </c>
      <c r="L986" s="250" t="str">
        <f t="shared" ca="1" si="421"/>
        <v/>
      </c>
      <c r="M986" s="249" t="str">
        <f t="shared" si="422"/>
        <v/>
      </c>
      <c r="N986" s="250" t="str">
        <f t="shared" ca="1" si="423"/>
        <v/>
      </c>
      <c r="O986" s="249" t="str">
        <f t="shared" si="424"/>
        <v/>
      </c>
      <c r="P986" s="250" t="str">
        <f t="shared" ca="1" si="425"/>
        <v/>
      </c>
      <c r="Q986" s="249" t="str">
        <f t="shared" si="426"/>
        <v/>
      </c>
      <c r="R986" s="250" t="str">
        <f t="shared" ca="1" si="427"/>
        <v/>
      </c>
      <c r="S986" s="249" t="str">
        <f t="shared" si="428"/>
        <v/>
      </c>
      <c r="T986" s="250" t="str">
        <f t="shared" ca="1" si="429"/>
        <v/>
      </c>
      <c r="U986" s="249" t="str">
        <f t="shared" si="430"/>
        <v/>
      </c>
      <c r="V986" s="250" t="str">
        <f t="shared" ca="1" si="431"/>
        <v/>
      </c>
      <c r="W986" s="249" t="str">
        <f t="shared" si="432"/>
        <v/>
      </c>
      <c r="X986" s="250"/>
      <c r="Y986" s="249"/>
      <c r="Z986" s="250"/>
      <c r="AA986" s="249"/>
      <c r="AB986" s="250"/>
      <c r="AC986" s="249"/>
      <c r="AD986" s="250"/>
      <c r="AE986" s="249"/>
      <c r="AF986" s="250"/>
      <c r="AG986" s="249"/>
      <c r="AH986" s="250"/>
      <c r="AI986" s="249"/>
      <c r="AJ986" s="250"/>
      <c r="AK986" s="249"/>
      <c r="AL986" s="250"/>
      <c r="AM986" s="249"/>
      <c r="AN986" s="250"/>
      <c r="AO986" s="249"/>
      <c r="AP986" s="250"/>
      <c r="AQ986" s="249"/>
      <c r="AR986" s="250"/>
      <c r="AS986" s="249"/>
      <c r="AT986" s="250"/>
      <c r="AU986" s="249"/>
      <c r="AV986" s="250"/>
      <c r="AW986" s="249"/>
      <c r="AX986" s="250"/>
      <c r="AY986" s="249"/>
      <c r="AZ986" s="250"/>
      <c r="BA986" s="249"/>
      <c r="BB986" s="250"/>
      <c r="BC986" s="249"/>
      <c r="BD986" s="250"/>
      <c r="BE986" s="249"/>
      <c r="BF986" s="250"/>
      <c r="BG986" s="249"/>
      <c r="BH986" s="250"/>
      <c r="BI986" s="249"/>
      <c r="BJ986" s="250"/>
      <c r="BK986" s="249"/>
    </row>
    <row r="987" spans="1:63" s="301" customFormat="1" ht="21" hidden="1" customHeight="1" x14ac:dyDescent="0.2">
      <c r="A987" s="245" t="e">
        <f t="shared" si="436"/>
        <v>#VALUE!</v>
      </c>
      <c r="B987" s="246"/>
      <c r="C987" s="247" t="str">
        <f t="shared" si="415"/>
        <v/>
      </c>
      <c r="D987" s="250" t="str">
        <f t="shared" ca="1" si="416"/>
        <v/>
      </c>
      <c r="E987" s="249" t="str">
        <f t="shared" si="433"/>
        <v/>
      </c>
      <c r="F987" s="250" t="str">
        <f t="shared" si="417"/>
        <v/>
      </c>
      <c r="G987" s="249" t="str">
        <f t="shared" si="434"/>
        <v/>
      </c>
      <c r="H987" s="250" t="str">
        <f t="shared" si="418"/>
        <v/>
      </c>
      <c r="I987" s="249" t="str">
        <f t="shared" si="435"/>
        <v/>
      </c>
      <c r="J987" s="250" t="str">
        <f t="shared" ca="1" si="419"/>
        <v/>
      </c>
      <c r="K987" s="249" t="str">
        <f t="shared" si="420"/>
        <v/>
      </c>
      <c r="L987" s="250" t="str">
        <f t="shared" ca="1" si="421"/>
        <v/>
      </c>
      <c r="M987" s="249" t="str">
        <f t="shared" si="422"/>
        <v/>
      </c>
      <c r="N987" s="250" t="str">
        <f t="shared" ca="1" si="423"/>
        <v/>
      </c>
      <c r="O987" s="249" t="str">
        <f t="shared" si="424"/>
        <v/>
      </c>
      <c r="P987" s="250" t="str">
        <f t="shared" ca="1" si="425"/>
        <v/>
      </c>
      <c r="Q987" s="249" t="str">
        <f t="shared" si="426"/>
        <v/>
      </c>
      <c r="R987" s="250" t="str">
        <f t="shared" ca="1" si="427"/>
        <v/>
      </c>
      <c r="S987" s="249" t="str">
        <f t="shared" si="428"/>
        <v/>
      </c>
      <c r="T987" s="250" t="str">
        <f t="shared" ca="1" si="429"/>
        <v/>
      </c>
      <c r="U987" s="249" t="str">
        <f t="shared" si="430"/>
        <v/>
      </c>
      <c r="V987" s="250" t="str">
        <f t="shared" ca="1" si="431"/>
        <v/>
      </c>
      <c r="W987" s="249" t="str">
        <f t="shared" si="432"/>
        <v/>
      </c>
      <c r="X987" s="250"/>
      <c r="Y987" s="249"/>
      <c r="Z987" s="250"/>
      <c r="AA987" s="249"/>
      <c r="AB987" s="250"/>
      <c r="AC987" s="249"/>
      <c r="AD987" s="250"/>
      <c r="AE987" s="249"/>
      <c r="AF987" s="250"/>
      <c r="AG987" s="249"/>
      <c r="AH987" s="250"/>
      <c r="AI987" s="249"/>
      <c r="AJ987" s="250"/>
      <c r="AK987" s="249"/>
      <c r="AL987" s="250"/>
      <c r="AM987" s="249"/>
      <c r="AN987" s="250"/>
      <c r="AO987" s="249"/>
      <c r="AP987" s="250"/>
      <c r="AQ987" s="249"/>
      <c r="AR987" s="250"/>
      <c r="AS987" s="249"/>
      <c r="AT987" s="250"/>
      <c r="AU987" s="249"/>
      <c r="AV987" s="250"/>
      <c r="AW987" s="249"/>
      <c r="AX987" s="250"/>
      <c r="AY987" s="249"/>
      <c r="AZ987" s="250"/>
      <c r="BA987" s="249"/>
      <c r="BB987" s="250"/>
      <c r="BC987" s="249"/>
      <c r="BD987" s="250"/>
      <c r="BE987" s="249"/>
      <c r="BF987" s="250"/>
      <c r="BG987" s="249"/>
      <c r="BH987" s="250"/>
      <c r="BI987" s="249"/>
      <c r="BJ987" s="250"/>
      <c r="BK987" s="249"/>
    </row>
    <row r="988" spans="1:63" s="301" customFormat="1" ht="21" hidden="1" customHeight="1" x14ac:dyDescent="0.2">
      <c r="A988" s="245" t="e">
        <f t="shared" si="436"/>
        <v>#VALUE!</v>
      </c>
      <c r="B988" s="246"/>
      <c r="C988" s="247" t="str">
        <f t="shared" si="415"/>
        <v/>
      </c>
      <c r="D988" s="250" t="str">
        <f t="shared" ca="1" si="416"/>
        <v/>
      </c>
      <c r="E988" s="249" t="str">
        <f t="shared" si="433"/>
        <v/>
      </c>
      <c r="F988" s="250" t="str">
        <f t="shared" si="417"/>
        <v/>
      </c>
      <c r="G988" s="249" t="str">
        <f t="shared" si="434"/>
        <v/>
      </c>
      <c r="H988" s="250" t="str">
        <f t="shared" si="418"/>
        <v/>
      </c>
      <c r="I988" s="249" t="str">
        <f t="shared" si="435"/>
        <v/>
      </c>
      <c r="J988" s="250" t="str">
        <f t="shared" ca="1" si="419"/>
        <v/>
      </c>
      <c r="K988" s="249" t="str">
        <f t="shared" si="420"/>
        <v/>
      </c>
      <c r="L988" s="250" t="str">
        <f t="shared" ca="1" si="421"/>
        <v/>
      </c>
      <c r="M988" s="249" t="str">
        <f t="shared" si="422"/>
        <v/>
      </c>
      <c r="N988" s="250" t="str">
        <f t="shared" ca="1" si="423"/>
        <v/>
      </c>
      <c r="O988" s="249" t="str">
        <f t="shared" si="424"/>
        <v/>
      </c>
      <c r="P988" s="250" t="str">
        <f t="shared" ca="1" si="425"/>
        <v/>
      </c>
      <c r="Q988" s="249" t="str">
        <f t="shared" si="426"/>
        <v/>
      </c>
      <c r="R988" s="250" t="str">
        <f t="shared" ca="1" si="427"/>
        <v/>
      </c>
      <c r="S988" s="249" t="str">
        <f t="shared" si="428"/>
        <v/>
      </c>
      <c r="T988" s="250" t="str">
        <f t="shared" ca="1" si="429"/>
        <v/>
      </c>
      <c r="U988" s="249" t="str">
        <f t="shared" si="430"/>
        <v/>
      </c>
      <c r="V988" s="250" t="str">
        <f t="shared" ca="1" si="431"/>
        <v/>
      </c>
      <c r="W988" s="249" t="str">
        <f t="shared" si="432"/>
        <v/>
      </c>
      <c r="X988" s="250"/>
      <c r="Y988" s="249"/>
      <c r="Z988" s="250"/>
      <c r="AA988" s="249"/>
      <c r="AB988" s="250"/>
      <c r="AC988" s="249"/>
      <c r="AD988" s="250"/>
      <c r="AE988" s="249"/>
      <c r="AF988" s="250"/>
      <c r="AG988" s="249"/>
      <c r="AH988" s="250"/>
      <c r="AI988" s="249"/>
      <c r="AJ988" s="250"/>
      <c r="AK988" s="249"/>
      <c r="AL988" s="250"/>
      <c r="AM988" s="249"/>
      <c r="AN988" s="250"/>
      <c r="AO988" s="249"/>
      <c r="AP988" s="250"/>
      <c r="AQ988" s="249"/>
      <c r="AR988" s="250"/>
      <c r="AS988" s="249"/>
      <c r="AT988" s="250"/>
      <c r="AU988" s="249"/>
      <c r="AV988" s="250"/>
      <c r="AW988" s="249"/>
      <c r="AX988" s="250"/>
      <c r="AY988" s="249"/>
      <c r="AZ988" s="250"/>
      <c r="BA988" s="249"/>
      <c r="BB988" s="250"/>
      <c r="BC988" s="249"/>
      <c r="BD988" s="250"/>
      <c r="BE988" s="249"/>
      <c r="BF988" s="250"/>
      <c r="BG988" s="249"/>
      <c r="BH988" s="250"/>
      <c r="BI988" s="249"/>
      <c r="BJ988" s="250"/>
      <c r="BK988" s="249"/>
    </row>
    <row r="989" spans="1:63" s="301" customFormat="1" ht="21" hidden="1" customHeight="1" x14ac:dyDescent="0.2">
      <c r="A989" s="245" t="e">
        <f t="shared" si="436"/>
        <v>#VALUE!</v>
      </c>
      <c r="B989" s="246"/>
      <c r="C989" s="247" t="str">
        <f t="shared" si="415"/>
        <v/>
      </c>
      <c r="D989" s="250" t="str">
        <f t="shared" ca="1" si="416"/>
        <v/>
      </c>
      <c r="E989" s="249" t="str">
        <f t="shared" si="433"/>
        <v/>
      </c>
      <c r="F989" s="250" t="str">
        <f t="shared" si="417"/>
        <v/>
      </c>
      <c r="G989" s="249" t="str">
        <f t="shared" si="434"/>
        <v/>
      </c>
      <c r="H989" s="250" t="str">
        <f t="shared" si="418"/>
        <v/>
      </c>
      <c r="I989" s="249" t="str">
        <f t="shared" si="435"/>
        <v/>
      </c>
      <c r="J989" s="250" t="str">
        <f t="shared" ca="1" si="419"/>
        <v/>
      </c>
      <c r="K989" s="249" t="str">
        <f t="shared" si="420"/>
        <v/>
      </c>
      <c r="L989" s="250" t="str">
        <f t="shared" ca="1" si="421"/>
        <v/>
      </c>
      <c r="M989" s="249" t="str">
        <f t="shared" si="422"/>
        <v/>
      </c>
      <c r="N989" s="250" t="str">
        <f t="shared" ca="1" si="423"/>
        <v/>
      </c>
      <c r="O989" s="249" t="str">
        <f t="shared" si="424"/>
        <v/>
      </c>
      <c r="P989" s="250" t="str">
        <f t="shared" ca="1" si="425"/>
        <v/>
      </c>
      <c r="Q989" s="249" t="str">
        <f t="shared" si="426"/>
        <v/>
      </c>
      <c r="R989" s="250" t="str">
        <f t="shared" ca="1" si="427"/>
        <v/>
      </c>
      <c r="S989" s="249" t="str">
        <f t="shared" si="428"/>
        <v/>
      </c>
      <c r="T989" s="250" t="str">
        <f t="shared" ca="1" si="429"/>
        <v/>
      </c>
      <c r="U989" s="249" t="str">
        <f t="shared" si="430"/>
        <v/>
      </c>
      <c r="V989" s="250" t="str">
        <f t="shared" ca="1" si="431"/>
        <v/>
      </c>
      <c r="W989" s="249" t="str">
        <f t="shared" si="432"/>
        <v/>
      </c>
      <c r="X989" s="250"/>
      <c r="Y989" s="249"/>
      <c r="Z989" s="250"/>
      <c r="AA989" s="249"/>
      <c r="AB989" s="250"/>
      <c r="AC989" s="249"/>
      <c r="AD989" s="250"/>
      <c r="AE989" s="249"/>
      <c r="AF989" s="250"/>
      <c r="AG989" s="249"/>
      <c r="AH989" s="250"/>
      <c r="AI989" s="249"/>
      <c r="AJ989" s="250"/>
      <c r="AK989" s="249"/>
      <c r="AL989" s="250"/>
      <c r="AM989" s="249"/>
      <c r="AN989" s="250"/>
      <c r="AO989" s="249"/>
      <c r="AP989" s="250"/>
      <c r="AQ989" s="249"/>
      <c r="AR989" s="250"/>
      <c r="AS989" s="249"/>
      <c r="AT989" s="250"/>
      <c r="AU989" s="249"/>
      <c r="AV989" s="250"/>
      <c r="AW989" s="249"/>
      <c r="AX989" s="250"/>
      <c r="AY989" s="249"/>
      <c r="AZ989" s="250"/>
      <c r="BA989" s="249"/>
      <c r="BB989" s="250"/>
      <c r="BC989" s="249"/>
      <c r="BD989" s="250"/>
      <c r="BE989" s="249"/>
      <c r="BF989" s="250"/>
      <c r="BG989" s="249"/>
      <c r="BH989" s="250"/>
      <c r="BI989" s="249"/>
      <c r="BJ989" s="250"/>
      <c r="BK989" s="249"/>
    </row>
    <row r="990" spans="1:63" s="301" customFormat="1" ht="21" hidden="1" customHeight="1" x14ac:dyDescent="0.2">
      <c r="A990" s="245" t="e">
        <f t="shared" si="436"/>
        <v>#VALUE!</v>
      </c>
      <c r="B990" s="246"/>
      <c r="C990" s="247" t="str">
        <f t="shared" si="415"/>
        <v/>
      </c>
      <c r="D990" s="250" t="str">
        <f t="shared" ca="1" si="416"/>
        <v/>
      </c>
      <c r="E990" s="249" t="str">
        <f t="shared" si="433"/>
        <v/>
      </c>
      <c r="F990" s="250" t="str">
        <f t="shared" si="417"/>
        <v/>
      </c>
      <c r="G990" s="249" t="str">
        <f t="shared" si="434"/>
        <v/>
      </c>
      <c r="H990" s="250" t="str">
        <f t="shared" si="418"/>
        <v/>
      </c>
      <c r="I990" s="249" t="str">
        <f t="shared" si="435"/>
        <v/>
      </c>
      <c r="J990" s="250" t="str">
        <f t="shared" ca="1" si="419"/>
        <v/>
      </c>
      <c r="K990" s="249" t="str">
        <f t="shared" si="420"/>
        <v/>
      </c>
      <c r="L990" s="250" t="str">
        <f t="shared" ca="1" si="421"/>
        <v/>
      </c>
      <c r="M990" s="249" t="str">
        <f t="shared" si="422"/>
        <v/>
      </c>
      <c r="N990" s="250" t="str">
        <f t="shared" ca="1" si="423"/>
        <v/>
      </c>
      <c r="O990" s="249" t="str">
        <f t="shared" si="424"/>
        <v/>
      </c>
      <c r="P990" s="250" t="str">
        <f t="shared" ca="1" si="425"/>
        <v/>
      </c>
      <c r="Q990" s="249" t="str">
        <f t="shared" si="426"/>
        <v/>
      </c>
      <c r="R990" s="250" t="str">
        <f t="shared" ca="1" si="427"/>
        <v/>
      </c>
      <c r="S990" s="249" t="str">
        <f t="shared" si="428"/>
        <v/>
      </c>
      <c r="T990" s="250" t="str">
        <f t="shared" ca="1" si="429"/>
        <v/>
      </c>
      <c r="U990" s="249" t="str">
        <f t="shared" si="430"/>
        <v/>
      </c>
      <c r="V990" s="250" t="str">
        <f t="shared" ca="1" si="431"/>
        <v/>
      </c>
      <c r="W990" s="249" t="str">
        <f t="shared" si="432"/>
        <v/>
      </c>
      <c r="X990" s="250"/>
      <c r="Y990" s="249"/>
      <c r="Z990" s="250"/>
      <c r="AA990" s="249"/>
      <c r="AB990" s="250"/>
      <c r="AC990" s="249"/>
      <c r="AD990" s="250"/>
      <c r="AE990" s="249"/>
      <c r="AF990" s="250"/>
      <c r="AG990" s="249"/>
      <c r="AH990" s="250"/>
      <c r="AI990" s="249"/>
      <c r="AJ990" s="250"/>
      <c r="AK990" s="249"/>
      <c r="AL990" s="250"/>
      <c r="AM990" s="249"/>
      <c r="AN990" s="250"/>
      <c r="AO990" s="249"/>
      <c r="AP990" s="250"/>
      <c r="AQ990" s="249"/>
      <c r="AR990" s="250"/>
      <c r="AS990" s="249"/>
      <c r="AT990" s="250"/>
      <c r="AU990" s="249"/>
      <c r="AV990" s="250"/>
      <c r="AW990" s="249"/>
      <c r="AX990" s="250"/>
      <c r="AY990" s="249"/>
      <c r="AZ990" s="250"/>
      <c r="BA990" s="249"/>
      <c r="BB990" s="250"/>
      <c r="BC990" s="249"/>
      <c r="BD990" s="250"/>
      <c r="BE990" s="249"/>
      <c r="BF990" s="250"/>
      <c r="BG990" s="249"/>
      <c r="BH990" s="250"/>
      <c r="BI990" s="249"/>
      <c r="BJ990" s="250"/>
      <c r="BK990" s="249"/>
    </row>
    <row r="991" spans="1:63" s="301" customFormat="1" ht="21" hidden="1" customHeight="1" x14ac:dyDescent="0.2">
      <c r="A991" s="245" t="e">
        <f t="shared" si="436"/>
        <v>#VALUE!</v>
      </c>
      <c r="B991" s="246"/>
      <c r="C991" s="247" t="str">
        <f t="shared" si="415"/>
        <v/>
      </c>
      <c r="D991" s="250" t="str">
        <f t="shared" ca="1" si="416"/>
        <v/>
      </c>
      <c r="E991" s="249" t="str">
        <f t="shared" si="433"/>
        <v/>
      </c>
      <c r="F991" s="250" t="str">
        <f t="shared" si="417"/>
        <v/>
      </c>
      <c r="G991" s="249" t="str">
        <f t="shared" si="434"/>
        <v/>
      </c>
      <c r="H991" s="250" t="str">
        <f t="shared" si="418"/>
        <v/>
      </c>
      <c r="I991" s="249" t="str">
        <f t="shared" si="435"/>
        <v/>
      </c>
      <c r="J991" s="250" t="str">
        <f t="shared" ca="1" si="419"/>
        <v/>
      </c>
      <c r="K991" s="249" t="str">
        <f t="shared" si="420"/>
        <v/>
      </c>
      <c r="L991" s="250" t="str">
        <f t="shared" ca="1" si="421"/>
        <v/>
      </c>
      <c r="M991" s="249" t="str">
        <f t="shared" si="422"/>
        <v/>
      </c>
      <c r="N991" s="250" t="str">
        <f t="shared" ca="1" si="423"/>
        <v/>
      </c>
      <c r="O991" s="249" t="str">
        <f t="shared" si="424"/>
        <v/>
      </c>
      <c r="P991" s="250" t="str">
        <f t="shared" ca="1" si="425"/>
        <v/>
      </c>
      <c r="Q991" s="249" t="str">
        <f t="shared" si="426"/>
        <v/>
      </c>
      <c r="R991" s="250" t="str">
        <f t="shared" ca="1" si="427"/>
        <v/>
      </c>
      <c r="S991" s="249" t="str">
        <f t="shared" si="428"/>
        <v/>
      </c>
      <c r="T991" s="250" t="str">
        <f t="shared" ca="1" si="429"/>
        <v/>
      </c>
      <c r="U991" s="249" t="str">
        <f t="shared" si="430"/>
        <v/>
      </c>
      <c r="V991" s="250" t="str">
        <f t="shared" ca="1" si="431"/>
        <v/>
      </c>
      <c r="W991" s="249" t="str">
        <f t="shared" si="432"/>
        <v/>
      </c>
      <c r="X991" s="250"/>
      <c r="Y991" s="249"/>
      <c r="Z991" s="250"/>
      <c r="AA991" s="249"/>
      <c r="AB991" s="250"/>
      <c r="AC991" s="249"/>
      <c r="AD991" s="250"/>
      <c r="AE991" s="249"/>
      <c r="AF991" s="250"/>
      <c r="AG991" s="249"/>
      <c r="AH991" s="250"/>
      <c r="AI991" s="249"/>
      <c r="AJ991" s="250"/>
      <c r="AK991" s="249"/>
      <c r="AL991" s="250"/>
      <c r="AM991" s="249"/>
      <c r="AN991" s="250"/>
      <c r="AO991" s="249"/>
      <c r="AP991" s="250"/>
      <c r="AQ991" s="249"/>
      <c r="AR991" s="250"/>
      <c r="AS991" s="249"/>
      <c r="AT991" s="250"/>
      <c r="AU991" s="249"/>
      <c r="AV991" s="250"/>
      <c r="AW991" s="249"/>
      <c r="AX991" s="250"/>
      <c r="AY991" s="249"/>
      <c r="AZ991" s="250"/>
      <c r="BA991" s="249"/>
      <c r="BB991" s="250"/>
      <c r="BC991" s="249"/>
      <c r="BD991" s="250"/>
      <c r="BE991" s="249"/>
      <c r="BF991" s="250"/>
      <c r="BG991" s="249"/>
      <c r="BH991" s="250"/>
      <c r="BI991" s="249"/>
      <c r="BJ991" s="250"/>
      <c r="BK991" s="249"/>
    </row>
    <row r="992" spans="1:63" s="301" customFormat="1" ht="21" hidden="1" customHeight="1" x14ac:dyDescent="0.2">
      <c r="A992" s="245" t="e">
        <f t="shared" si="436"/>
        <v>#VALUE!</v>
      </c>
      <c r="B992" s="246"/>
      <c r="C992" s="247" t="str">
        <f t="shared" si="415"/>
        <v/>
      </c>
      <c r="D992" s="250" t="str">
        <f t="shared" ca="1" si="416"/>
        <v/>
      </c>
      <c r="E992" s="249" t="str">
        <f t="shared" si="433"/>
        <v/>
      </c>
      <c r="F992" s="250" t="str">
        <f t="shared" si="417"/>
        <v/>
      </c>
      <c r="G992" s="249" t="str">
        <f t="shared" si="434"/>
        <v/>
      </c>
      <c r="H992" s="250" t="str">
        <f t="shared" si="418"/>
        <v/>
      </c>
      <c r="I992" s="249" t="str">
        <f t="shared" si="435"/>
        <v/>
      </c>
      <c r="J992" s="250" t="str">
        <f t="shared" ca="1" si="419"/>
        <v/>
      </c>
      <c r="K992" s="249" t="str">
        <f t="shared" si="420"/>
        <v/>
      </c>
      <c r="L992" s="250" t="str">
        <f t="shared" ca="1" si="421"/>
        <v/>
      </c>
      <c r="M992" s="249" t="str">
        <f t="shared" si="422"/>
        <v/>
      </c>
      <c r="N992" s="250" t="str">
        <f t="shared" ca="1" si="423"/>
        <v/>
      </c>
      <c r="O992" s="249" t="str">
        <f t="shared" si="424"/>
        <v/>
      </c>
      <c r="P992" s="250" t="str">
        <f t="shared" ca="1" si="425"/>
        <v/>
      </c>
      <c r="Q992" s="249" t="str">
        <f t="shared" si="426"/>
        <v/>
      </c>
      <c r="R992" s="250" t="str">
        <f t="shared" ca="1" si="427"/>
        <v/>
      </c>
      <c r="S992" s="249" t="str">
        <f t="shared" si="428"/>
        <v/>
      </c>
      <c r="T992" s="250" t="str">
        <f t="shared" ca="1" si="429"/>
        <v/>
      </c>
      <c r="U992" s="249" t="str">
        <f t="shared" si="430"/>
        <v/>
      </c>
      <c r="V992" s="250" t="str">
        <f t="shared" ca="1" si="431"/>
        <v/>
      </c>
      <c r="W992" s="249" t="str">
        <f t="shared" si="432"/>
        <v/>
      </c>
      <c r="X992" s="250"/>
      <c r="Y992" s="249"/>
      <c r="Z992" s="250"/>
      <c r="AA992" s="249"/>
      <c r="AB992" s="250"/>
      <c r="AC992" s="249"/>
      <c r="AD992" s="250"/>
      <c r="AE992" s="249"/>
      <c r="AF992" s="250"/>
      <c r="AG992" s="249"/>
      <c r="AH992" s="250"/>
      <c r="AI992" s="249"/>
      <c r="AJ992" s="250"/>
      <c r="AK992" s="249"/>
      <c r="AL992" s="250"/>
      <c r="AM992" s="249"/>
      <c r="AN992" s="250"/>
      <c r="AO992" s="249"/>
      <c r="AP992" s="250"/>
      <c r="AQ992" s="249"/>
      <c r="AR992" s="250"/>
      <c r="AS992" s="249"/>
      <c r="AT992" s="250"/>
      <c r="AU992" s="249"/>
      <c r="AV992" s="250"/>
      <c r="AW992" s="249"/>
      <c r="AX992" s="250"/>
      <c r="AY992" s="249"/>
      <c r="AZ992" s="250"/>
      <c r="BA992" s="249"/>
      <c r="BB992" s="250"/>
      <c r="BC992" s="249"/>
      <c r="BD992" s="250"/>
      <c r="BE992" s="249"/>
      <c r="BF992" s="250"/>
      <c r="BG992" s="249"/>
      <c r="BH992" s="250"/>
      <c r="BI992" s="249"/>
      <c r="BJ992" s="250"/>
      <c r="BK992" s="249"/>
    </row>
    <row r="993" spans="1:63" s="301" customFormat="1" ht="21" hidden="1" customHeight="1" x14ac:dyDescent="0.2">
      <c r="A993" s="245" t="e">
        <f t="shared" si="436"/>
        <v>#VALUE!</v>
      </c>
      <c r="B993" s="246"/>
      <c r="C993" s="247" t="str">
        <f t="shared" si="415"/>
        <v/>
      </c>
      <c r="D993" s="250" t="str">
        <f t="shared" ca="1" si="416"/>
        <v/>
      </c>
      <c r="E993" s="249" t="str">
        <f t="shared" si="433"/>
        <v/>
      </c>
      <c r="F993" s="250" t="str">
        <f t="shared" si="417"/>
        <v/>
      </c>
      <c r="G993" s="249" t="str">
        <f t="shared" si="434"/>
        <v/>
      </c>
      <c r="H993" s="250" t="str">
        <f t="shared" si="418"/>
        <v/>
      </c>
      <c r="I993" s="249" t="str">
        <f t="shared" si="435"/>
        <v/>
      </c>
      <c r="J993" s="250" t="str">
        <f t="shared" ca="1" si="419"/>
        <v/>
      </c>
      <c r="K993" s="249" t="str">
        <f t="shared" si="420"/>
        <v/>
      </c>
      <c r="L993" s="250" t="str">
        <f t="shared" ca="1" si="421"/>
        <v/>
      </c>
      <c r="M993" s="249" t="str">
        <f t="shared" si="422"/>
        <v/>
      </c>
      <c r="N993" s="250" t="str">
        <f t="shared" ca="1" si="423"/>
        <v/>
      </c>
      <c r="O993" s="249" t="str">
        <f t="shared" si="424"/>
        <v/>
      </c>
      <c r="P993" s="250" t="str">
        <f t="shared" ca="1" si="425"/>
        <v/>
      </c>
      <c r="Q993" s="249" t="str">
        <f t="shared" si="426"/>
        <v/>
      </c>
      <c r="R993" s="250" t="str">
        <f t="shared" ca="1" si="427"/>
        <v/>
      </c>
      <c r="S993" s="249" t="str">
        <f t="shared" si="428"/>
        <v/>
      </c>
      <c r="T993" s="250" t="str">
        <f t="shared" ca="1" si="429"/>
        <v/>
      </c>
      <c r="U993" s="249" t="str">
        <f t="shared" si="430"/>
        <v/>
      </c>
      <c r="V993" s="250" t="str">
        <f t="shared" ca="1" si="431"/>
        <v/>
      </c>
      <c r="W993" s="249" t="str">
        <f t="shared" si="432"/>
        <v/>
      </c>
      <c r="X993" s="250"/>
      <c r="Y993" s="249"/>
      <c r="Z993" s="250"/>
      <c r="AA993" s="249"/>
      <c r="AB993" s="250"/>
      <c r="AC993" s="249"/>
      <c r="AD993" s="250"/>
      <c r="AE993" s="249"/>
      <c r="AF993" s="250"/>
      <c r="AG993" s="249"/>
      <c r="AH993" s="250"/>
      <c r="AI993" s="249"/>
      <c r="AJ993" s="250"/>
      <c r="AK993" s="249"/>
      <c r="AL993" s="250"/>
      <c r="AM993" s="249"/>
      <c r="AN993" s="250"/>
      <c r="AO993" s="249"/>
      <c r="AP993" s="250"/>
      <c r="AQ993" s="249"/>
      <c r="AR993" s="250"/>
      <c r="AS993" s="249"/>
      <c r="AT993" s="250"/>
      <c r="AU993" s="249"/>
      <c r="AV993" s="250"/>
      <c r="AW993" s="249"/>
      <c r="AX993" s="250"/>
      <c r="AY993" s="249"/>
      <c r="AZ993" s="250"/>
      <c r="BA993" s="249"/>
      <c r="BB993" s="250"/>
      <c r="BC993" s="249"/>
      <c r="BD993" s="250"/>
      <c r="BE993" s="249"/>
      <c r="BF993" s="250"/>
      <c r="BG993" s="249"/>
      <c r="BH993" s="250"/>
      <c r="BI993" s="249"/>
      <c r="BJ993" s="250"/>
      <c r="BK993" s="249"/>
    </row>
    <row r="994" spans="1:63" s="301" customFormat="1" ht="21" hidden="1" customHeight="1" x14ac:dyDescent="0.2">
      <c r="A994" s="245" t="e">
        <f t="shared" si="436"/>
        <v>#VALUE!</v>
      </c>
      <c r="B994" s="246"/>
      <c r="C994" s="247" t="str">
        <f t="shared" si="415"/>
        <v/>
      </c>
      <c r="D994" s="250" t="str">
        <f t="shared" ca="1" si="416"/>
        <v/>
      </c>
      <c r="E994" s="249" t="str">
        <f t="shared" si="433"/>
        <v/>
      </c>
      <c r="F994" s="250" t="str">
        <f t="shared" si="417"/>
        <v/>
      </c>
      <c r="G994" s="249" t="str">
        <f t="shared" si="434"/>
        <v/>
      </c>
      <c r="H994" s="250" t="str">
        <f t="shared" si="418"/>
        <v/>
      </c>
      <c r="I994" s="249" t="str">
        <f t="shared" si="435"/>
        <v/>
      </c>
      <c r="J994" s="250" t="str">
        <f t="shared" ca="1" si="419"/>
        <v/>
      </c>
      <c r="K994" s="249" t="str">
        <f t="shared" si="420"/>
        <v/>
      </c>
      <c r="L994" s="250" t="str">
        <f t="shared" ca="1" si="421"/>
        <v/>
      </c>
      <c r="M994" s="249" t="str">
        <f t="shared" si="422"/>
        <v/>
      </c>
      <c r="N994" s="250" t="str">
        <f t="shared" ca="1" si="423"/>
        <v/>
      </c>
      <c r="O994" s="249" t="str">
        <f t="shared" si="424"/>
        <v/>
      </c>
      <c r="P994" s="250" t="str">
        <f t="shared" ca="1" si="425"/>
        <v/>
      </c>
      <c r="Q994" s="249" t="str">
        <f t="shared" si="426"/>
        <v/>
      </c>
      <c r="R994" s="250" t="str">
        <f t="shared" ca="1" si="427"/>
        <v/>
      </c>
      <c r="S994" s="249" t="str">
        <f t="shared" si="428"/>
        <v/>
      </c>
      <c r="T994" s="250" t="str">
        <f t="shared" ca="1" si="429"/>
        <v/>
      </c>
      <c r="U994" s="249" t="str">
        <f t="shared" si="430"/>
        <v/>
      </c>
      <c r="V994" s="250" t="str">
        <f t="shared" ca="1" si="431"/>
        <v/>
      </c>
      <c r="W994" s="249" t="str">
        <f t="shared" si="432"/>
        <v/>
      </c>
      <c r="X994" s="250"/>
      <c r="Y994" s="249"/>
      <c r="Z994" s="250"/>
      <c r="AA994" s="249"/>
      <c r="AB994" s="250"/>
      <c r="AC994" s="249"/>
      <c r="AD994" s="250"/>
      <c r="AE994" s="249"/>
      <c r="AF994" s="250"/>
      <c r="AG994" s="249"/>
      <c r="AH994" s="250"/>
      <c r="AI994" s="249"/>
      <c r="AJ994" s="250"/>
      <c r="AK994" s="249"/>
      <c r="AL994" s="250"/>
      <c r="AM994" s="249"/>
      <c r="AN994" s="250"/>
      <c r="AO994" s="249"/>
      <c r="AP994" s="250"/>
      <c r="AQ994" s="249"/>
      <c r="AR994" s="250"/>
      <c r="AS994" s="249"/>
      <c r="AT994" s="250"/>
      <c r="AU994" s="249"/>
      <c r="AV994" s="250"/>
      <c r="AW994" s="249"/>
      <c r="AX994" s="250"/>
      <c r="AY994" s="249"/>
      <c r="AZ994" s="250"/>
      <c r="BA994" s="249"/>
      <c r="BB994" s="250"/>
      <c r="BC994" s="249"/>
      <c r="BD994" s="250"/>
      <c r="BE994" s="249"/>
      <c r="BF994" s="250"/>
      <c r="BG994" s="249"/>
      <c r="BH994" s="250"/>
      <c r="BI994" s="249"/>
      <c r="BJ994" s="250"/>
      <c r="BK994" s="249"/>
    </row>
    <row r="995" spans="1:63" s="301" customFormat="1" ht="21" hidden="1" customHeight="1" x14ac:dyDescent="0.2">
      <c r="A995" s="245" t="e">
        <f t="shared" si="436"/>
        <v>#VALUE!</v>
      </c>
      <c r="B995" s="246"/>
      <c r="C995" s="247" t="str">
        <f t="shared" si="415"/>
        <v/>
      </c>
      <c r="D995" s="250" t="str">
        <f t="shared" ca="1" si="416"/>
        <v/>
      </c>
      <c r="E995" s="249" t="str">
        <f t="shared" si="433"/>
        <v/>
      </c>
      <c r="F995" s="250" t="str">
        <f t="shared" si="417"/>
        <v/>
      </c>
      <c r="G995" s="249" t="str">
        <f t="shared" si="434"/>
        <v/>
      </c>
      <c r="H995" s="250" t="str">
        <f t="shared" si="418"/>
        <v/>
      </c>
      <c r="I995" s="249" t="str">
        <f t="shared" si="435"/>
        <v/>
      </c>
      <c r="J995" s="250" t="str">
        <f t="shared" ca="1" si="419"/>
        <v/>
      </c>
      <c r="K995" s="249" t="str">
        <f t="shared" si="420"/>
        <v/>
      </c>
      <c r="L995" s="250" t="str">
        <f t="shared" ca="1" si="421"/>
        <v/>
      </c>
      <c r="M995" s="249" t="str">
        <f t="shared" si="422"/>
        <v/>
      </c>
      <c r="N995" s="250" t="str">
        <f t="shared" ca="1" si="423"/>
        <v/>
      </c>
      <c r="O995" s="249" t="str">
        <f t="shared" si="424"/>
        <v/>
      </c>
      <c r="P995" s="250" t="str">
        <f t="shared" ca="1" si="425"/>
        <v/>
      </c>
      <c r="Q995" s="249" t="str">
        <f t="shared" si="426"/>
        <v/>
      </c>
      <c r="R995" s="250" t="str">
        <f t="shared" ca="1" si="427"/>
        <v/>
      </c>
      <c r="S995" s="249" t="str">
        <f t="shared" si="428"/>
        <v/>
      </c>
      <c r="T995" s="250" t="str">
        <f t="shared" ca="1" si="429"/>
        <v/>
      </c>
      <c r="U995" s="249" t="str">
        <f t="shared" si="430"/>
        <v/>
      </c>
      <c r="V995" s="250" t="str">
        <f t="shared" ca="1" si="431"/>
        <v/>
      </c>
      <c r="W995" s="249" t="str">
        <f t="shared" si="432"/>
        <v/>
      </c>
      <c r="X995" s="250"/>
      <c r="Y995" s="249"/>
      <c r="Z995" s="250"/>
      <c r="AA995" s="249"/>
      <c r="AB995" s="250"/>
      <c r="AC995" s="249"/>
      <c r="AD995" s="250"/>
      <c r="AE995" s="249"/>
      <c r="AF995" s="250"/>
      <c r="AG995" s="249"/>
      <c r="AH995" s="250"/>
      <c r="AI995" s="249"/>
      <c r="AJ995" s="250"/>
      <c r="AK995" s="249"/>
      <c r="AL995" s="250"/>
      <c r="AM995" s="249"/>
      <c r="AN995" s="250"/>
      <c r="AO995" s="249"/>
      <c r="AP995" s="250"/>
      <c r="AQ995" s="249"/>
      <c r="AR995" s="250"/>
      <c r="AS995" s="249"/>
      <c r="AT995" s="250"/>
      <c r="AU995" s="249"/>
      <c r="AV995" s="250"/>
      <c r="AW995" s="249"/>
      <c r="AX995" s="250"/>
      <c r="AY995" s="249"/>
      <c r="AZ995" s="250"/>
      <c r="BA995" s="249"/>
      <c r="BB995" s="250"/>
      <c r="BC995" s="249"/>
      <c r="BD995" s="250"/>
      <c r="BE995" s="249"/>
      <c r="BF995" s="250"/>
      <c r="BG995" s="249"/>
      <c r="BH995" s="250"/>
      <c r="BI995" s="249"/>
      <c r="BJ995" s="250"/>
      <c r="BK995" s="249"/>
    </row>
    <row r="996" spans="1:63" s="301" customFormat="1" ht="21" hidden="1" customHeight="1" x14ac:dyDescent="0.2">
      <c r="A996" s="245" t="e">
        <f t="shared" si="436"/>
        <v>#VALUE!</v>
      </c>
      <c r="B996" s="246"/>
      <c r="C996" s="247" t="str">
        <f t="shared" si="415"/>
        <v/>
      </c>
      <c r="D996" s="250" t="str">
        <f t="shared" ca="1" si="416"/>
        <v/>
      </c>
      <c r="E996" s="249" t="str">
        <f t="shared" si="433"/>
        <v/>
      </c>
      <c r="F996" s="250" t="str">
        <f t="shared" si="417"/>
        <v/>
      </c>
      <c r="G996" s="249" t="str">
        <f t="shared" si="434"/>
        <v/>
      </c>
      <c r="H996" s="250" t="str">
        <f t="shared" si="418"/>
        <v/>
      </c>
      <c r="I996" s="249" t="str">
        <f t="shared" si="435"/>
        <v/>
      </c>
      <c r="J996" s="250" t="str">
        <f t="shared" ca="1" si="419"/>
        <v/>
      </c>
      <c r="K996" s="249" t="str">
        <f t="shared" si="420"/>
        <v/>
      </c>
      <c r="L996" s="250" t="str">
        <f t="shared" ca="1" si="421"/>
        <v/>
      </c>
      <c r="M996" s="249" t="str">
        <f t="shared" si="422"/>
        <v/>
      </c>
      <c r="N996" s="250" t="str">
        <f t="shared" ca="1" si="423"/>
        <v/>
      </c>
      <c r="O996" s="249" t="str">
        <f t="shared" si="424"/>
        <v/>
      </c>
      <c r="P996" s="250" t="str">
        <f t="shared" ca="1" si="425"/>
        <v/>
      </c>
      <c r="Q996" s="249" t="str">
        <f t="shared" si="426"/>
        <v/>
      </c>
      <c r="R996" s="250" t="str">
        <f t="shared" ca="1" si="427"/>
        <v/>
      </c>
      <c r="S996" s="249" t="str">
        <f t="shared" si="428"/>
        <v/>
      </c>
      <c r="T996" s="250" t="str">
        <f t="shared" ca="1" si="429"/>
        <v/>
      </c>
      <c r="U996" s="249" t="str">
        <f t="shared" si="430"/>
        <v/>
      </c>
      <c r="V996" s="250" t="str">
        <f t="shared" ca="1" si="431"/>
        <v/>
      </c>
      <c r="W996" s="249" t="str">
        <f t="shared" si="432"/>
        <v/>
      </c>
      <c r="X996" s="250"/>
      <c r="Y996" s="249"/>
      <c r="Z996" s="250"/>
      <c r="AA996" s="249"/>
      <c r="AB996" s="250"/>
      <c r="AC996" s="249"/>
      <c r="AD996" s="250"/>
      <c r="AE996" s="249"/>
      <c r="AF996" s="250"/>
      <c r="AG996" s="249"/>
      <c r="AH996" s="250"/>
      <c r="AI996" s="249"/>
      <c r="AJ996" s="250"/>
      <c r="AK996" s="249"/>
      <c r="AL996" s="250"/>
      <c r="AM996" s="249"/>
      <c r="AN996" s="250"/>
      <c r="AO996" s="249"/>
      <c r="AP996" s="250"/>
      <c r="AQ996" s="249"/>
      <c r="AR996" s="250"/>
      <c r="AS996" s="249"/>
      <c r="AT996" s="250"/>
      <c r="AU996" s="249"/>
      <c r="AV996" s="250"/>
      <c r="AW996" s="249"/>
      <c r="AX996" s="250"/>
      <c r="AY996" s="249"/>
      <c r="AZ996" s="250"/>
      <c r="BA996" s="249"/>
      <c r="BB996" s="250"/>
      <c r="BC996" s="249"/>
      <c r="BD996" s="250"/>
      <c r="BE996" s="249"/>
      <c r="BF996" s="250"/>
      <c r="BG996" s="249"/>
      <c r="BH996" s="250"/>
      <c r="BI996" s="249"/>
      <c r="BJ996" s="250"/>
      <c r="BK996" s="249"/>
    </row>
    <row r="997" spans="1:63" s="301" customFormat="1" ht="21" hidden="1" customHeight="1" x14ac:dyDescent="0.2">
      <c r="A997" s="245" t="e">
        <f t="shared" si="436"/>
        <v>#VALUE!</v>
      </c>
      <c r="B997" s="246"/>
      <c r="C997" s="247" t="str">
        <f t="shared" si="415"/>
        <v/>
      </c>
      <c r="D997" s="250" t="str">
        <f t="shared" ca="1" si="416"/>
        <v/>
      </c>
      <c r="E997" s="249" t="str">
        <f t="shared" si="433"/>
        <v/>
      </c>
      <c r="F997" s="250" t="str">
        <f t="shared" si="417"/>
        <v/>
      </c>
      <c r="G997" s="249" t="str">
        <f t="shared" si="434"/>
        <v/>
      </c>
      <c r="H997" s="250" t="str">
        <f t="shared" si="418"/>
        <v/>
      </c>
      <c r="I997" s="249" t="str">
        <f t="shared" si="435"/>
        <v/>
      </c>
      <c r="J997" s="250" t="str">
        <f t="shared" ca="1" si="419"/>
        <v/>
      </c>
      <c r="K997" s="249" t="str">
        <f t="shared" si="420"/>
        <v/>
      </c>
      <c r="L997" s="250" t="str">
        <f t="shared" ca="1" si="421"/>
        <v/>
      </c>
      <c r="M997" s="249" t="str">
        <f t="shared" si="422"/>
        <v/>
      </c>
      <c r="N997" s="250" t="str">
        <f t="shared" ca="1" si="423"/>
        <v/>
      </c>
      <c r="O997" s="249" t="str">
        <f t="shared" si="424"/>
        <v/>
      </c>
      <c r="P997" s="250" t="str">
        <f t="shared" ca="1" si="425"/>
        <v/>
      </c>
      <c r="Q997" s="249" t="str">
        <f t="shared" si="426"/>
        <v/>
      </c>
      <c r="R997" s="250" t="str">
        <f t="shared" ca="1" si="427"/>
        <v/>
      </c>
      <c r="S997" s="249" t="str">
        <f t="shared" si="428"/>
        <v/>
      </c>
      <c r="T997" s="250" t="str">
        <f t="shared" ca="1" si="429"/>
        <v/>
      </c>
      <c r="U997" s="249" t="str">
        <f t="shared" si="430"/>
        <v/>
      </c>
      <c r="V997" s="250" t="str">
        <f t="shared" ca="1" si="431"/>
        <v/>
      </c>
      <c r="W997" s="249" t="str">
        <f t="shared" si="432"/>
        <v/>
      </c>
      <c r="X997" s="250"/>
      <c r="Y997" s="249"/>
      <c r="Z997" s="250"/>
      <c r="AA997" s="249"/>
      <c r="AB997" s="250"/>
      <c r="AC997" s="249"/>
      <c r="AD997" s="250"/>
      <c r="AE997" s="249"/>
      <c r="AF997" s="250"/>
      <c r="AG997" s="249"/>
      <c r="AH997" s="250"/>
      <c r="AI997" s="249"/>
      <c r="AJ997" s="250"/>
      <c r="AK997" s="249"/>
      <c r="AL997" s="250"/>
      <c r="AM997" s="249"/>
      <c r="AN997" s="250"/>
      <c r="AO997" s="249"/>
      <c r="AP997" s="250"/>
      <c r="AQ997" s="249"/>
      <c r="AR997" s="250"/>
      <c r="AS997" s="249"/>
      <c r="AT997" s="250"/>
      <c r="AU997" s="249"/>
      <c r="AV997" s="250"/>
      <c r="AW997" s="249"/>
      <c r="AX997" s="250"/>
      <c r="AY997" s="249"/>
      <c r="AZ997" s="250"/>
      <c r="BA997" s="249"/>
      <c r="BB997" s="250"/>
      <c r="BC997" s="249"/>
      <c r="BD997" s="250"/>
      <c r="BE997" s="249"/>
      <c r="BF997" s="250"/>
      <c r="BG997" s="249"/>
      <c r="BH997" s="250"/>
      <c r="BI997" s="249"/>
      <c r="BJ997" s="250"/>
      <c r="BK997" s="249"/>
    </row>
    <row r="998" spans="1:63" s="301" customFormat="1" ht="21" hidden="1" customHeight="1" x14ac:dyDescent="0.2">
      <c r="A998" s="245" t="e">
        <f t="shared" si="436"/>
        <v>#VALUE!</v>
      </c>
      <c r="B998" s="246"/>
      <c r="C998" s="247" t="str">
        <f t="shared" si="415"/>
        <v/>
      </c>
      <c r="D998" s="250" t="str">
        <f t="shared" ca="1" si="416"/>
        <v/>
      </c>
      <c r="E998" s="249" t="str">
        <f t="shared" si="433"/>
        <v/>
      </c>
      <c r="F998" s="250" t="str">
        <f t="shared" si="417"/>
        <v/>
      </c>
      <c r="G998" s="249" t="str">
        <f t="shared" si="434"/>
        <v/>
      </c>
      <c r="H998" s="250" t="str">
        <f t="shared" si="418"/>
        <v/>
      </c>
      <c r="I998" s="249" t="str">
        <f t="shared" si="435"/>
        <v/>
      </c>
      <c r="J998" s="250" t="str">
        <f t="shared" ca="1" si="419"/>
        <v/>
      </c>
      <c r="K998" s="249" t="str">
        <f t="shared" si="420"/>
        <v/>
      </c>
      <c r="L998" s="250" t="str">
        <f t="shared" ca="1" si="421"/>
        <v/>
      </c>
      <c r="M998" s="249" t="str">
        <f t="shared" si="422"/>
        <v/>
      </c>
      <c r="N998" s="250" t="str">
        <f t="shared" ca="1" si="423"/>
        <v/>
      </c>
      <c r="O998" s="249" t="str">
        <f t="shared" si="424"/>
        <v/>
      </c>
      <c r="P998" s="250" t="str">
        <f t="shared" ca="1" si="425"/>
        <v/>
      </c>
      <c r="Q998" s="249" t="str">
        <f t="shared" si="426"/>
        <v/>
      </c>
      <c r="R998" s="250" t="str">
        <f t="shared" ca="1" si="427"/>
        <v/>
      </c>
      <c r="S998" s="249" t="str">
        <f t="shared" si="428"/>
        <v/>
      </c>
      <c r="T998" s="250" t="str">
        <f t="shared" ca="1" si="429"/>
        <v/>
      </c>
      <c r="U998" s="249" t="str">
        <f t="shared" si="430"/>
        <v/>
      </c>
      <c r="V998" s="250" t="str">
        <f t="shared" ca="1" si="431"/>
        <v/>
      </c>
      <c r="W998" s="249" t="str">
        <f t="shared" si="432"/>
        <v/>
      </c>
      <c r="X998" s="250"/>
      <c r="Y998" s="249"/>
      <c r="Z998" s="250"/>
      <c r="AA998" s="249"/>
      <c r="AB998" s="250"/>
      <c r="AC998" s="249"/>
      <c r="AD998" s="250"/>
      <c r="AE998" s="249"/>
      <c r="AF998" s="250"/>
      <c r="AG998" s="249"/>
      <c r="AH998" s="250"/>
      <c r="AI998" s="249"/>
      <c r="AJ998" s="250"/>
      <c r="AK998" s="249"/>
      <c r="AL998" s="250"/>
      <c r="AM998" s="249"/>
      <c r="AN998" s="250"/>
      <c r="AO998" s="249"/>
      <c r="AP998" s="250"/>
      <c r="AQ998" s="249"/>
      <c r="AR998" s="250"/>
      <c r="AS998" s="249"/>
      <c r="AT998" s="250"/>
      <c r="AU998" s="249"/>
      <c r="AV998" s="250"/>
      <c r="AW998" s="249"/>
      <c r="AX998" s="250"/>
      <c r="AY998" s="249"/>
      <c r="AZ998" s="250"/>
      <c r="BA998" s="249"/>
      <c r="BB998" s="250"/>
      <c r="BC998" s="249"/>
      <c r="BD998" s="250"/>
      <c r="BE998" s="249"/>
      <c r="BF998" s="250"/>
      <c r="BG998" s="249"/>
      <c r="BH998" s="250"/>
      <c r="BI998" s="249"/>
      <c r="BJ998" s="250"/>
      <c r="BK998" s="249"/>
    </row>
    <row r="999" spans="1:63" s="301" customFormat="1" ht="21" hidden="1" customHeight="1" x14ac:dyDescent="0.2">
      <c r="A999" s="245" t="e">
        <f t="shared" si="436"/>
        <v>#VALUE!</v>
      </c>
      <c r="B999" s="246"/>
      <c r="C999" s="247" t="str">
        <f t="shared" si="415"/>
        <v/>
      </c>
      <c r="D999" s="250" t="str">
        <f t="shared" ca="1" si="416"/>
        <v/>
      </c>
      <c r="E999" s="249" t="str">
        <f t="shared" si="433"/>
        <v/>
      </c>
      <c r="F999" s="250" t="str">
        <f t="shared" si="417"/>
        <v/>
      </c>
      <c r="G999" s="249" t="str">
        <f t="shared" si="434"/>
        <v/>
      </c>
      <c r="H999" s="250" t="str">
        <f t="shared" si="418"/>
        <v/>
      </c>
      <c r="I999" s="249" t="str">
        <f t="shared" si="435"/>
        <v/>
      </c>
      <c r="J999" s="250" t="str">
        <f t="shared" ca="1" si="419"/>
        <v/>
      </c>
      <c r="K999" s="249" t="str">
        <f t="shared" si="420"/>
        <v/>
      </c>
      <c r="L999" s="250" t="str">
        <f t="shared" ca="1" si="421"/>
        <v/>
      </c>
      <c r="M999" s="249" t="str">
        <f t="shared" si="422"/>
        <v/>
      </c>
      <c r="N999" s="250" t="str">
        <f t="shared" ca="1" si="423"/>
        <v/>
      </c>
      <c r="O999" s="249" t="str">
        <f t="shared" si="424"/>
        <v/>
      </c>
      <c r="P999" s="250" t="str">
        <f t="shared" ca="1" si="425"/>
        <v/>
      </c>
      <c r="Q999" s="249" t="str">
        <f t="shared" si="426"/>
        <v/>
      </c>
      <c r="R999" s="250" t="str">
        <f t="shared" ca="1" si="427"/>
        <v/>
      </c>
      <c r="S999" s="249" t="str">
        <f t="shared" si="428"/>
        <v/>
      </c>
      <c r="T999" s="250" t="str">
        <f t="shared" ca="1" si="429"/>
        <v/>
      </c>
      <c r="U999" s="249" t="str">
        <f t="shared" si="430"/>
        <v/>
      </c>
      <c r="V999" s="250" t="str">
        <f t="shared" ca="1" si="431"/>
        <v/>
      </c>
      <c r="W999" s="249" t="str">
        <f t="shared" si="432"/>
        <v/>
      </c>
      <c r="X999" s="250"/>
      <c r="Y999" s="249"/>
      <c r="Z999" s="250"/>
      <c r="AA999" s="249"/>
      <c r="AB999" s="250"/>
      <c r="AC999" s="249"/>
      <c r="AD999" s="250"/>
      <c r="AE999" s="249"/>
      <c r="AF999" s="250"/>
      <c r="AG999" s="249"/>
      <c r="AH999" s="250"/>
      <c r="AI999" s="249"/>
      <c r="AJ999" s="250"/>
      <c r="AK999" s="249"/>
      <c r="AL999" s="250"/>
      <c r="AM999" s="249"/>
      <c r="AN999" s="250"/>
      <c r="AO999" s="249"/>
      <c r="AP999" s="250"/>
      <c r="AQ999" s="249"/>
      <c r="AR999" s="250"/>
      <c r="AS999" s="249"/>
      <c r="AT999" s="250"/>
      <c r="AU999" s="249"/>
      <c r="AV999" s="250"/>
      <c r="AW999" s="249"/>
      <c r="AX999" s="250"/>
      <c r="AY999" s="249"/>
      <c r="AZ999" s="250"/>
      <c r="BA999" s="249"/>
      <c r="BB999" s="250"/>
      <c r="BC999" s="249"/>
      <c r="BD999" s="250"/>
      <c r="BE999" s="249"/>
      <c r="BF999" s="250"/>
      <c r="BG999" s="249"/>
      <c r="BH999" s="250"/>
      <c r="BI999" s="249"/>
      <c r="BJ999" s="250"/>
      <c r="BK999" s="249"/>
    </row>
    <row r="1000" spans="1:63" s="301" customFormat="1" ht="21" hidden="1" customHeight="1" x14ac:dyDescent="0.2">
      <c r="A1000" s="245" t="e">
        <f t="shared" si="436"/>
        <v>#VALUE!</v>
      </c>
      <c r="B1000" s="246"/>
      <c r="C1000" s="247" t="str">
        <f t="shared" si="415"/>
        <v/>
      </c>
      <c r="D1000" s="250" t="str">
        <f t="shared" ca="1" si="416"/>
        <v/>
      </c>
      <c r="E1000" s="249" t="str">
        <f t="shared" si="433"/>
        <v/>
      </c>
      <c r="F1000" s="250" t="str">
        <f t="shared" si="417"/>
        <v/>
      </c>
      <c r="G1000" s="249" t="str">
        <f t="shared" si="434"/>
        <v/>
      </c>
      <c r="H1000" s="250" t="str">
        <f t="shared" si="418"/>
        <v/>
      </c>
      <c r="I1000" s="249" t="str">
        <f t="shared" si="435"/>
        <v/>
      </c>
      <c r="J1000" s="250" t="str">
        <f t="shared" ca="1" si="419"/>
        <v/>
      </c>
      <c r="K1000" s="249" t="str">
        <f t="shared" si="420"/>
        <v/>
      </c>
      <c r="L1000" s="250" t="str">
        <f t="shared" ca="1" si="421"/>
        <v/>
      </c>
      <c r="M1000" s="249" t="str">
        <f t="shared" si="422"/>
        <v/>
      </c>
      <c r="N1000" s="250" t="str">
        <f t="shared" ca="1" si="423"/>
        <v/>
      </c>
      <c r="O1000" s="249" t="str">
        <f t="shared" si="424"/>
        <v/>
      </c>
      <c r="P1000" s="250" t="str">
        <f t="shared" ca="1" si="425"/>
        <v/>
      </c>
      <c r="Q1000" s="249" t="str">
        <f t="shared" si="426"/>
        <v/>
      </c>
      <c r="R1000" s="250" t="str">
        <f t="shared" ca="1" si="427"/>
        <v/>
      </c>
      <c r="S1000" s="249" t="str">
        <f t="shared" si="428"/>
        <v/>
      </c>
      <c r="T1000" s="250" t="str">
        <f t="shared" ca="1" si="429"/>
        <v/>
      </c>
      <c r="U1000" s="249" t="str">
        <f t="shared" si="430"/>
        <v/>
      </c>
      <c r="V1000" s="250" t="str">
        <f t="shared" ca="1" si="431"/>
        <v/>
      </c>
      <c r="W1000" s="249" t="str">
        <f t="shared" si="432"/>
        <v/>
      </c>
      <c r="X1000" s="250"/>
      <c r="Y1000" s="249"/>
      <c r="Z1000" s="250"/>
      <c r="AA1000" s="249"/>
      <c r="AB1000" s="250"/>
      <c r="AC1000" s="249"/>
      <c r="AD1000" s="250"/>
      <c r="AE1000" s="249"/>
      <c r="AF1000" s="250"/>
      <c r="AG1000" s="249"/>
      <c r="AH1000" s="250"/>
      <c r="AI1000" s="249"/>
      <c r="AJ1000" s="250"/>
      <c r="AK1000" s="249"/>
      <c r="AL1000" s="250"/>
      <c r="AM1000" s="249"/>
      <c r="AN1000" s="250"/>
      <c r="AO1000" s="249"/>
      <c r="AP1000" s="250"/>
      <c r="AQ1000" s="249"/>
      <c r="AR1000" s="250"/>
      <c r="AS1000" s="249"/>
      <c r="AT1000" s="250"/>
      <c r="AU1000" s="249"/>
      <c r="AV1000" s="250"/>
      <c r="AW1000" s="249"/>
      <c r="AX1000" s="250"/>
      <c r="AY1000" s="249"/>
      <c r="AZ1000" s="250"/>
      <c r="BA1000" s="249"/>
      <c r="BB1000" s="250"/>
      <c r="BC1000" s="249"/>
      <c r="BD1000" s="250"/>
      <c r="BE1000" s="249"/>
      <c r="BF1000" s="250"/>
      <c r="BG1000" s="249"/>
      <c r="BH1000" s="250"/>
      <c r="BI1000" s="249"/>
      <c r="BJ1000" s="250"/>
      <c r="BK1000" s="249"/>
    </row>
    <row r="1001" spans="1:63" s="301" customFormat="1" ht="21" hidden="1" customHeight="1" x14ac:dyDescent="0.2">
      <c r="A1001" s="245" t="e">
        <f t="shared" si="436"/>
        <v>#VALUE!</v>
      </c>
      <c r="B1001" s="246"/>
      <c r="C1001" s="247" t="str">
        <f t="shared" si="415"/>
        <v/>
      </c>
      <c r="D1001" s="250" t="str">
        <f t="shared" ca="1" si="416"/>
        <v/>
      </c>
      <c r="E1001" s="249" t="str">
        <f t="shared" si="433"/>
        <v/>
      </c>
      <c r="F1001" s="250" t="str">
        <f t="shared" si="417"/>
        <v/>
      </c>
      <c r="G1001" s="249" t="str">
        <f t="shared" si="434"/>
        <v/>
      </c>
      <c r="H1001" s="250" t="str">
        <f t="shared" si="418"/>
        <v/>
      </c>
      <c r="I1001" s="249" t="str">
        <f t="shared" si="435"/>
        <v/>
      </c>
      <c r="J1001" s="250" t="str">
        <f t="shared" ca="1" si="419"/>
        <v/>
      </c>
      <c r="K1001" s="249" t="str">
        <f t="shared" si="420"/>
        <v/>
      </c>
      <c r="L1001" s="250" t="str">
        <f t="shared" ca="1" si="421"/>
        <v/>
      </c>
      <c r="M1001" s="249" t="str">
        <f t="shared" si="422"/>
        <v/>
      </c>
      <c r="N1001" s="250" t="str">
        <f t="shared" ca="1" si="423"/>
        <v/>
      </c>
      <c r="O1001" s="249" t="str">
        <f t="shared" si="424"/>
        <v/>
      </c>
      <c r="P1001" s="250" t="str">
        <f t="shared" ca="1" si="425"/>
        <v/>
      </c>
      <c r="Q1001" s="249" t="str">
        <f t="shared" si="426"/>
        <v/>
      </c>
      <c r="R1001" s="250" t="str">
        <f t="shared" ca="1" si="427"/>
        <v/>
      </c>
      <c r="S1001" s="249" t="str">
        <f t="shared" si="428"/>
        <v/>
      </c>
      <c r="T1001" s="250" t="str">
        <f t="shared" ca="1" si="429"/>
        <v/>
      </c>
      <c r="U1001" s="249" t="str">
        <f t="shared" si="430"/>
        <v/>
      </c>
      <c r="V1001" s="250" t="str">
        <f t="shared" ca="1" si="431"/>
        <v/>
      </c>
      <c r="W1001" s="249" t="str">
        <f t="shared" si="432"/>
        <v/>
      </c>
      <c r="X1001" s="250"/>
      <c r="Y1001" s="249"/>
      <c r="Z1001" s="250"/>
      <c r="AA1001" s="249"/>
      <c r="AB1001" s="250"/>
      <c r="AC1001" s="249"/>
      <c r="AD1001" s="250"/>
      <c r="AE1001" s="249"/>
      <c r="AF1001" s="250"/>
      <c r="AG1001" s="249"/>
      <c r="AH1001" s="250"/>
      <c r="AI1001" s="249"/>
      <c r="AJ1001" s="250"/>
      <c r="AK1001" s="249"/>
      <c r="AL1001" s="250"/>
      <c r="AM1001" s="249"/>
      <c r="AN1001" s="250"/>
      <c r="AO1001" s="249"/>
      <c r="AP1001" s="250"/>
      <c r="AQ1001" s="249"/>
      <c r="AR1001" s="250"/>
      <c r="AS1001" s="249"/>
      <c r="AT1001" s="250"/>
      <c r="AU1001" s="249"/>
      <c r="AV1001" s="250"/>
      <c r="AW1001" s="249"/>
      <c r="AX1001" s="250"/>
      <c r="AY1001" s="249"/>
      <c r="AZ1001" s="250"/>
      <c r="BA1001" s="249"/>
      <c r="BB1001" s="250"/>
      <c r="BC1001" s="249"/>
      <c r="BD1001" s="250"/>
      <c r="BE1001" s="249"/>
      <c r="BF1001" s="250"/>
      <c r="BG1001" s="249"/>
      <c r="BH1001" s="250"/>
      <c r="BI1001" s="249"/>
      <c r="BJ1001" s="250"/>
      <c r="BK1001" s="249"/>
    </row>
    <row r="1002" spans="1:63" s="301" customFormat="1" ht="21" hidden="1" customHeight="1" x14ac:dyDescent="0.2">
      <c r="A1002" s="245" t="e">
        <f t="shared" si="436"/>
        <v>#VALUE!</v>
      </c>
      <c r="B1002" s="246"/>
      <c r="C1002" s="247" t="str">
        <f t="shared" si="415"/>
        <v/>
      </c>
      <c r="D1002" s="250" t="str">
        <f t="shared" ca="1" si="416"/>
        <v/>
      </c>
      <c r="E1002" s="249" t="str">
        <f t="shared" si="433"/>
        <v/>
      </c>
      <c r="F1002" s="250" t="str">
        <f t="shared" si="417"/>
        <v/>
      </c>
      <c r="G1002" s="249" t="str">
        <f t="shared" si="434"/>
        <v/>
      </c>
      <c r="H1002" s="250" t="str">
        <f t="shared" si="418"/>
        <v/>
      </c>
      <c r="I1002" s="249" t="str">
        <f t="shared" si="435"/>
        <v/>
      </c>
      <c r="J1002" s="250" t="str">
        <f t="shared" ca="1" si="419"/>
        <v/>
      </c>
      <c r="K1002" s="249" t="str">
        <f t="shared" si="420"/>
        <v/>
      </c>
      <c r="L1002" s="250" t="str">
        <f t="shared" ca="1" si="421"/>
        <v/>
      </c>
      <c r="M1002" s="249" t="str">
        <f t="shared" si="422"/>
        <v/>
      </c>
      <c r="N1002" s="250" t="str">
        <f t="shared" ca="1" si="423"/>
        <v/>
      </c>
      <c r="O1002" s="249" t="str">
        <f t="shared" si="424"/>
        <v/>
      </c>
      <c r="P1002" s="250" t="str">
        <f t="shared" ca="1" si="425"/>
        <v/>
      </c>
      <c r="Q1002" s="249" t="str">
        <f t="shared" si="426"/>
        <v/>
      </c>
      <c r="R1002" s="250" t="str">
        <f t="shared" ca="1" si="427"/>
        <v/>
      </c>
      <c r="S1002" s="249" t="str">
        <f t="shared" si="428"/>
        <v/>
      </c>
      <c r="T1002" s="250" t="str">
        <f t="shared" ca="1" si="429"/>
        <v/>
      </c>
      <c r="U1002" s="249" t="str">
        <f t="shared" si="430"/>
        <v/>
      </c>
      <c r="V1002" s="250" t="str">
        <f t="shared" ca="1" si="431"/>
        <v/>
      </c>
      <c r="W1002" s="249" t="str">
        <f t="shared" si="432"/>
        <v/>
      </c>
      <c r="X1002" s="250"/>
      <c r="Y1002" s="249"/>
      <c r="Z1002" s="250"/>
      <c r="AA1002" s="249"/>
      <c r="AB1002" s="250"/>
      <c r="AC1002" s="249"/>
      <c r="AD1002" s="250"/>
      <c r="AE1002" s="249"/>
      <c r="AF1002" s="250"/>
      <c r="AG1002" s="249"/>
      <c r="AH1002" s="250"/>
      <c r="AI1002" s="249"/>
      <c r="AJ1002" s="250"/>
      <c r="AK1002" s="249"/>
      <c r="AL1002" s="250"/>
      <c r="AM1002" s="249"/>
      <c r="AN1002" s="250"/>
      <c r="AO1002" s="249"/>
      <c r="AP1002" s="250"/>
      <c r="AQ1002" s="249"/>
      <c r="AR1002" s="250"/>
      <c r="AS1002" s="249"/>
      <c r="AT1002" s="250"/>
      <c r="AU1002" s="249"/>
      <c r="AV1002" s="250"/>
      <c r="AW1002" s="249"/>
      <c r="AX1002" s="250"/>
      <c r="AY1002" s="249"/>
      <c r="AZ1002" s="250"/>
      <c r="BA1002" s="249"/>
      <c r="BB1002" s="250"/>
      <c r="BC1002" s="249"/>
      <c r="BD1002" s="250"/>
      <c r="BE1002" s="249"/>
      <c r="BF1002" s="250"/>
      <c r="BG1002" s="249"/>
      <c r="BH1002" s="250"/>
      <c r="BI1002" s="249"/>
      <c r="BJ1002" s="250"/>
      <c r="BK1002" s="249"/>
    </row>
    <row r="1003" spans="1:63" s="301" customFormat="1" ht="21" hidden="1" customHeight="1" x14ac:dyDescent="0.2">
      <c r="A1003" s="245" t="e">
        <f t="shared" si="436"/>
        <v>#VALUE!</v>
      </c>
      <c r="B1003" s="246"/>
      <c r="C1003" s="247" t="str">
        <f t="shared" si="415"/>
        <v/>
      </c>
      <c r="D1003" s="250" t="str">
        <f t="shared" ca="1" si="416"/>
        <v/>
      </c>
      <c r="E1003" s="249" t="str">
        <f t="shared" si="433"/>
        <v/>
      </c>
      <c r="F1003" s="250" t="str">
        <f t="shared" si="417"/>
        <v/>
      </c>
      <c r="G1003" s="249" t="str">
        <f t="shared" si="434"/>
        <v/>
      </c>
      <c r="H1003" s="250" t="str">
        <f t="shared" si="418"/>
        <v/>
      </c>
      <c r="I1003" s="249" t="str">
        <f t="shared" si="435"/>
        <v/>
      </c>
      <c r="J1003" s="250" t="str">
        <f t="shared" ca="1" si="419"/>
        <v/>
      </c>
      <c r="K1003" s="249" t="str">
        <f t="shared" si="420"/>
        <v/>
      </c>
      <c r="L1003" s="250" t="str">
        <f t="shared" ca="1" si="421"/>
        <v/>
      </c>
      <c r="M1003" s="249" t="str">
        <f t="shared" si="422"/>
        <v/>
      </c>
      <c r="N1003" s="250" t="str">
        <f t="shared" ca="1" si="423"/>
        <v/>
      </c>
      <c r="O1003" s="249" t="str">
        <f t="shared" si="424"/>
        <v/>
      </c>
      <c r="P1003" s="250" t="str">
        <f t="shared" ca="1" si="425"/>
        <v/>
      </c>
      <c r="Q1003" s="249" t="str">
        <f t="shared" si="426"/>
        <v/>
      </c>
      <c r="R1003" s="250" t="str">
        <f t="shared" ca="1" si="427"/>
        <v/>
      </c>
      <c r="S1003" s="249" t="str">
        <f t="shared" si="428"/>
        <v/>
      </c>
      <c r="T1003" s="250" t="str">
        <f t="shared" ca="1" si="429"/>
        <v/>
      </c>
      <c r="U1003" s="249" t="str">
        <f t="shared" si="430"/>
        <v/>
      </c>
      <c r="V1003" s="250" t="str">
        <f t="shared" ca="1" si="431"/>
        <v/>
      </c>
      <c r="W1003" s="249" t="str">
        <f t="shared" si="432"/>
        <v/>
      </c>
      <c r="X1003" s="250"/>
      <c r="Y1003" s="249"/>
      <c r="Z1003" s="250"/>
      <c r="AA1003" s="249"/>
      <c r="AB1003" s="250"/>
      <c r="AC1003" s="249"/>
      <c r="AD1003" s="250"/>
      <c r="AE1003" s="249"/>
      <c r="AF1003" s="250"/>
      <c r="AG1003" s="249"/>
      <c r="AH1003" s="250"/>
      <c r="AI1003" s="249"/>
      <c r="AJ1003" s="250"/>
      <c r="AK1003" s="249"/>
      <c r="AL1003" s="250"/>
      <c r="AM1003" s="249"/>
      <c r="AN1003" s="250"/>
      <c r="AO1003" s="249"/>
      <c r="AP1003" s="250"/>
      <c r="AQ1003" s="249"/>
      <c r="AR1003" s="250"/>
      <c r="AS1003" s="249"/>
      <c r="AT1003" s="250"/>
      <c r="AU1003" s="249"/>
      <c r="AV1003" s="250"/>
      <c r="AW1003" s="249"/>
      <c r="AX1003" s="250"/>
      <c r="AY1003" s="249"/>
      <c r="AZ1003" s="250"/>
      <c r="BA1003" s="249"/>
      <c r="BB1003" s="250"/>
      <c r="BC1003" s="249"/>
      <c r="BD1003" s="250"/>
      <c r="BE1003" s="249"/>
      <c r="BF1003" s="250"/>
      <c r="BG1003" s="249"/>
      <c r="BH1003" s="250"/>
      <c r="BI1003" s="249"/>
      <c r="BJ1003" s="250"/>
      <c r="BK1003" s="249"/>
    </row>
    <row r="1004" spans="1:63" s="301" customFormat="1" ht="21" hidden="1" customHeight="1" x14ac:dyDescent="0.2">
      <c r="A1004" s="245" t="e">
        <f t="shared" si="436"/>
        <v>#VALUE!</v>
      </c>
      <c r="B1004" s="246"/>
      <c r="C1004" s="247" t="str">
        <f t="shared" si="415"/>
        <v/>
      </c>
      <c r="D1004" s="250" t="str">
        <f t="shared" ca="1" si="416"/>
        <v/>
      </c>
      <c r="E1004" s="249" t="str">
        <f t="shared" si="433"/>
        <v/>
      </c>
      <c r="F1004" s="250" t="str">
        <f t="shared" si="417"/>
        <v/>
      </c>
      <c r="G1004" s="249" t="str">
        <f t="shared" si="434"/>
        <v/>
      </c>
      <c r="H1004" s="250" t="str">
        <f t="shared" si="418"/>
        <v/>
      </c>
      <c r="I1004" s="249" t="str">
        <f t="shared" si="435"/>
        <v/>
      </c>
      <c r="J1004" s="250" t="str">
        <f t="shared" ca="1" si="419"/>
        <v/>
      </c>
      <c r="K1004" s="249" t="str">
        <f t="shared" si="420"/>
        <v/>
      </c>
      <c r="L1004" s="250" t="str">
        <f t="shared" ca="1" si="421"/>
        <v/>
      </c>
      <c r="M1004" s="249" t="str">
        <f t="shared" si="422"/>
        <v/>
      </c>
      <c r="N1004" s="250" t="str">
        <f t="shared" ca="1" si="423"/>
        <v/>
      </c>
      <c r="O1004" s="249" t="str">
        <f t="shared" si="424"/>
        <v/>
      </c>
      <c r="P1004" s="250" t="str">
        <f t="shared" ca="1" si="425"/>
        <v/>
      </c>
      <c r="Q1004" s="249" t="str">
        <f t="shared" si="426"/>
        <v/>
      </c>
      <c r="R1004" s="250" t="str">
        <f t="shared" ca="1" si="427"/>
        <v/>
      </c>
      <c r="S1004" s="249" t="str">
        <f t="shared" si="428"/>
        <v/>
      </c>
      <c r="T1004" s="250" t="str">
        <f t="shared" ca="1" si="429"/>
        <v/>
      </c>
      <c r="U1004" s="249" t="str">
        <f t="shared" si="430"/>
        <v/>
      </c>
      <c r="V1004" s="250" t="str">
        <f t="shared" ca="1" si="431"/>
        <v/>
      </c>
      <c r="W1004" s="249" t="str">
        <f t="shared" si="432"/>
        <v/>
      </c>
      <c r="X1004" s="250"/>
      <c r="Y1004" s="249"/>
      <c r="Z1004" s="250"/>
      <c r="AA1004" s="249"/>
      <c r="AB1004" s="250"/>
      <c r="AC1004" s="249"/>
      <c r="AD1004" s="250"/>
      <c r="AE1004" s="249"/>
      <c r="AF1004" s="250"/>
      <c r="AG1004" s="249"/>
      <c r="AH1004" s="250"/>
      <c r="AI1004" s="249"/>
      <c r="AJ1004" s="250"/>
      <c r="AK1004" s="249"/>
      <c r="AL1004" s="250"/>
      <c r="AM1004" s="249"/>
      <c r="AN1004" s="250"/>
      <c r="AO1004" s="249"/>
      <c r="AP1004" s="250"/>
      <c r="AQ1004" s="249"/>
      <c r="AR1004" s="250"/>
      <c r="AS1004" s="249"/>
      <c r="AT1004" s="250"/>
      <c r="AU1004" s="249"/>
      <c r="AV1004" s="250"/>
      <c r="AW1004" s="249"/>
      <c r="AX1004" s="250"/>
      <c r="AY1004" s="249"/>
      <c r="AZ1004" s="250"/>
      <c r="BA1004" s="249"/>
      <c r="BB1004" s="250"/>
      <c r="BC1004" s="249"/>
      <c r="BD1004" s="250"/>
      <c r="BE1004" s="249"/>
      <c r="BF1004" s="250"/>
      <c r="BG1004" s="249"/>
      <c r="BH1004" s="250"/>
      <c r="BI1004" s="249"/>
      <c r="BJ1004" s="250"/>
      <c r="BK1004" s="249"/>
    </row>
    <row r="1005" spans="1:63" s="301" customFormat="1" ht="21" hidden="1" customHeight="1" x14ac:dyDescent="0.2">
      <c r="A1005" s="245" t="e">
        <f t="shared" si="436"/>
        <v>#VALUE!</v>
      </c>
      <c r="B1005" s="246"/>
      <c r="C1005" s="247" t="str">
        <f t="shared" si="415"/>
        <v/>
      </c>
      <c r="D1005" s="250" t="str">
        <f t="shared" ca="1" si="416"/>
        <v/>
      </c>
      <c r="E1005" s="249" t="str">
        <f t="shared" si="433"/>
        <v/>
      </c>
      <c r="F1005" s="250" t="str">
        <f t="shared" si="417"/>
        <v/>
      </c>
      <c r="G1005" s="249" t="str">
        <f t="shared" si="434"/>
        <v/>
      </c>
      <c r="H1005" s="250" t="str">
        <f t="shared" si="418"/>
        <v/>
      </c>
      <c r="I1005" s="249" t="str">
        <f t="shared" si="435"/>
        <v/>
      </c>
      <c r="J1005" s="250" t="str">
        <f t="shared" ca="1" si="419"/>
        <v/>
      </c>
      <c r="K1005" s="249" t="str">
        <f t="shared" si="420"/>
        <v/>
      </c>
      <c r="L1005" s="250" t="str">
        <f t="shared" ca="1" si="421"/>
        <v/>
      </c>
      <c r="M1005" s="249" t="str">
        <f t="shared" si="422"/>
        <v/>
      </c>
      <c r="N1005" s="250" t="str">
        <f t="shared" ca="1" si="423"/>
        <v/>
      </c>
      <c r="O1005" s="249" t="str">
        <f t="shared" si="424"/>
        <v/>
      </c>
      <c r="P1005" s="250" t="str">
        <f t="shared" ca="1" si="425"/>
        <v/>
      </c>
      <c r="Q1005" s="249" t="str">
        <f t="shared" si="426"/>
        <v/>
      </c>
      <c r="R1005" s="250" t="str">
        <f t="shared" ca="1" si="427"/>
        <v/>
      </c>
      <c r="S1005" s="249" t="str">
        <f t="shared" si="428"/>
        <v/>
      </c>
      <c r="T1005" s="250" t="str">
        <f t="shared" ca="1" si="429"/>
        <v/>
      </c>
      <c r="U1005" s="249" t="str">
        <f t="shared" si="430"/>
        <v/>
      </c>
      <c r="V1005" s="250" t="str">
        <f t="shared" ca="1" si="431"/>
        <v/>
      </c>
      <c r="W1005" s="249" t="str">
        <f t="shared" si="432"/>
        <v/>
      </c>
      <c r="X1005" s="250"/>
      <c r="Y1005" s="249"/>
      <c r="Z1005" s="250"/>
      <c r="AA1005" s="249"/>
      <c r="AB1005" s="250"/>
      <c r="AC1005" s="249"/>
      <c r="AD1005" s="250"/>
      <c r="AE1005" s="249"/>
      <c r="AF1005" s="250"/>
      <c r="AG1005" s="249"/>
      <c r="AH1005" s="250"/>
      <c r="AI1005" s="249"/>
      <c r="AJ1005" s="250"/>
      <c r="AK1005" s="249"/>
      <c r="AL1005" s="250"/>
      <c r="AM1005" s="249"/>
      <c r="AN1005" s="250"/>
      <c r="AO1005" s="249"/>
      <c r="AP1005" s="250"/>
      <c r="AQ1005" s="249"/>
      <c r="AR1005" s="250"/>
      <c r="AS1005" s="249"/>
      <c r="AT1005" s="250"/>
      <c r="AU1005" s="249"/>
      <c r="AV1005" s="250"/>
      <c r="AW1005" s="249"/>
      <c r="AX1005" s="250"/>
      <c r="AY1005" s="249"/>
      <c r="AZ1005" s="250"/>
      <c r="BA1005" s="249"/>
      <c r="BB1005" s="250"/>
      <c r="BC1005" s="249"/>
      <c r="BD1005" s="250"/>
      <c r="BE1005" s="249"/>
      <c r="BF1005" s="250"/>
      <c r="BG1005" s="249"/>
      <c r="BH1005" s="250"/>
      <c r="BI1005" s="249"/>
      <c r="BJ1005" s="250"/>
      <c r="BK1005" s="249"/>
    </row>
    <row r="1006" spans="1:63" s="301" customFormat="1" ht="21" hidden="1" customHeight="1" x14ac:dyDescent="0.2">
      <c r="A1006" s="245" t="e">
        <f t="shared" si="436"/>
        <v>#VALUE!</v>
      </c>
      <c r="B1006" s="246"/>
      <c r="C1006" s="247" t="str">
        <f t="shared" si="415"/>
        <v/>
      </c>
      <c r="D1006" s="250" t="str">
        <f t="shared" ca="1" si="416"/>
        <v/>
      </c>
      <c r="E1006" s="249" t="str">
        <f t="shared" si="433"/>
        <v/>
      </c>
      <c r="F1006" s="250" t="str">
        <f t="shared" si="417"/>
        <v/>
      </c>
      <c r="G1006" s="249" t="str">
        <f t="shared" si="434"/>
        <v/>
      </c>
      <c r="H1006" s="250" t="str">
        <f t="shared" si="418"/>
        <v/>
      </c>
      <c r="I1006" s="249" t="str">
        <f t="shared" si="435"/>
        <v/>
      </c>
      <c r="J1006" s="250" t="str">
        <f t="shared" ca="1" si="419"/>
        <v/>
      </c>
      <c r="K1006" s="249" t="str">
        <f t="shared" si="420"/>
        <v/>
      </c>
      <c r="L1006" s="250" t="str">
        <f t="shared" ca="1" si="421"/>
        <v/>
      </c>
      <c r="M1006" s="249" t="str">
        <f t="shared" si="422"/>
        <v/>
      </c>
      <c r="N1006" s="250" t="str">
        <f t="shared" ca="1" si="423"/>
        <v/>
      </c>
      <c r="O1006" s="249" t="str">
        <f t="shared" si="424"/>
        <v/>
      </c>
      <c r="P1006" s="250" t="str">
        <f t="shared" ca="1" si="425"/>
        <v/>
      </c>
      <c r="Q1006" s="249" t="str">
        <f t="shared" si="426"/>
        <v/>
      </c>
      <c r="R1006" s="250" t="str">
        <f t="shared" ca="1" si="427"/>
        <v/>
      </c>
      <c r="S1006" s="249" t="str">
        <f t="shared" si="428"/>
        <v/>
      </c>
      <c r="T1006" s="250" t="str">
        <f t="shared" ca="1" si="429"/>
        <v/>
      </c>
      <c r="U1006" s="249" t="str">
        <f t="shared" si="430"/>
        <v/>
      </c>
      <c r="V1006" s="250" t="str">
        <f t="shared" ca="1" si="431"/>
        <v/>
      </c>
      <c r="W1006" s="249" t="str">
        <f t="shared" si="432"/>
        <v/>
      </c>
      <c r="X1006" s="250"/>
      <c r="Y1006" s="249"/>
      <c r="Z1006" s="250"/>
      <c r="AA1006" s="249"/>
      <c r="AB1006" s="250"/>
      <c r="AC1006" s="249"/>
      <c r="AD1006" s="250"/>
      <c r="AE1006" s="249"/>
      <c r="AF1006" s="250"/>
      <c r="AG1006" s="249"/>
      <c r="AH1006" s="250"/>
      <c r="AI1006" s="249"/>
      <c r="AJ1006" s="250"/>
      <c r="AK1006" s="249"/>
      <c r="AL1006" s="250"/>
      <c r="AM1006" s="249"/>
      <c r="AN1006" s="250"/>
      <c r="AO1006" s="249"/>
      <c r="AP1006" s="250"/>
      <c r="AQ1006" s="249"/>
      <c r="AR1006" s="250"/>
      <c r="AS1006" s="249"/>
      <c r="AT1006" s="250"/>
      <c r="AU1006" s="249"/>
      <c r="AV1006" s="250"/>
      <c r="AW1006" s="249"/>
      <c r="AX1006" s="250"/>
      <c r="AY1006" s="249"/>
      <c r="AZ1006" s="250"/>
      <c r="BA1006" s="249"/>
      <c r="BB1006" s="250"/>
      <c r="BC1006" s="249"/>
      <c r="BD1006" s="250"/>
      <c r="BE1006" s="249"/>
      <c r="BF1006" s="250"/>
      <c r="BG1006" s="249"/>
      <c r="BH1006" s="250"/>
      <c r="BI1006" s="249"/>
      <c r="BJ1006" s="250"/>
      <c r="BK1006" s="249"/>
    </row>
    <row r="1007" spans="1:63" s="301" customFormat="1" ht="21" hidden="1" customHeight="1" x14ac:dyDescent="0.2">
      <c r="A1007" s="245" t="e">
        <f t="shared" si="436"/>
        <v>#VALUE!</v>
      </c>
      <c r="B1007" s="246"/>
      <c r="C1007" s="247" t="str">
        <f t="shared" si="415"/>
        <v/>
      </c>
      <c r="D1007" s="250" t="str">
        <f t="shared" ca="1" si="416"/>
        <v/>
      </c>
      <c r="E1007" s="249" t="str">
        <f t="shared" si="433"/>
        <v/>
      </c>
      <c r="F1007" s="250" t="str">
        <f t="shared" si="417"/>
        <v/>
      </c>
      <c r="G1007" s="249" t="str">
        <f t="shared" si="434"/>
        <v/>
      </c>
      <c r="H1007" s="250" t="str">
        <f t="shared" si="418"/>
        <v/>
      </c>
      <c r="I1007" s="249" t="str">
        <f t="shared" si="435"/>
        <v/>
      </c>
      <c r="J1007" s="250" t="str">
        <f t="shared" ca="1" si="419"/>
        <v/>
      </c>
      <c r="K1007" s="249" t="str">
        <f t="shared" si="420"/>
        <v/>
      </c>
      <c r="L1007" s="250" t="str">
        <f t="shared" ca="1" si="421"/>
        <v/>
      </c>
      <c r="M1007" s="249" t="str">
        <f t="shared" si="422"/>
        <v/>
      </c>
      <c r="N1007" s="250" t="str">
        <f t="shared" ca="1" si="423"/>
        <v/>
      </c>
      <c r="O1007" s="249" t="str">
        <f t="shared" si="424"/>
        <v/>
      </c>
      <c r="P1007" s="250" t="str">
        <f t="shared" ca="1" si="425"/>
        <v/>
      </c>
      <c r="Q1007" s="249" t="str">
        <f t="shared" si="426"/>
        <v/>
      </c>
      <c r="R1007" s="250" t="str">
        <f t="shared" ca="1" si="427"/>
        <v/>
      </c>
      <c r="S1007" s="249" t="str">
        <f t="shared" si="428"/>
        <v/>
      </c>
      <c r="T1007" s="250" t="str">
        <f t="shared" ca="1" si="429"/>
        <v/>
      </c>
      <c r="U1007" s="249" t="str">
        <f t="shared" si="430"/>
        <v/>
      </c>
      <c r="V1007" s="250" t="str">
        <f t="shared" ca="1" si="431"/>
        <v/>
      </c>
      <c r="W1007" s="249" t="str">
        <f t="shared" si="432"/>
        <v/>
      </c>
      <c r="X1007" s="250"/>
      <c r="Y1007" s="249"/>
      <c r="Z1007" s="250"/>
      <c r="AA1007" s="249"/>
      <c r="AB1007" s="250"/>
      <c r="AC1007" s="249"/>
      <c r="AD1007" s="250"/>
      <c r="AE1007" s="249"/>
      <c r="AF1007" s="250"/>
      <c r="AG1007" s="249"/>
      <c r="AH1007" s="250"/>
      <c r="AI1007" s="249"/>
      <c r="AJ1007" s="250"/>
      <c r="AK1007" s="249"/>
      <c r="AL1007" s="250"/>
      <c r="AM1007" s="249"/>
      <c r="AN1007" s="250"/>
      <c r="AO1007" s="249"/>
      <c r="AP1007" s="250"/>
      <c r="AQ1007" s="249"/>
      <c r="AR1007" s="250"/>
      <c r="AS1007" s="249"/>
      <c r="AT1007" s="250"/>
      <c r="AU1007" s="249"/>
      <c r="AV1007" s="250"/>
      <c r="AW1007" s="249"/>
      <c r="AX1007" s="250"/>
      <c r="AY1007" s="249"/>
      <c r="AZ1007" s="250"/>
      <c r="BA1007" s="249"/>
      <c r="BB1007" s="250"/>
      <c r="BC1007" s="249"/>
      <c r="BD1007" s="250"/>
      <c r="BE1007" s="249"/>
      <c r="BF1007" s="250"/>
      <c r="BG1007" s="249"/>
      <c r="BH1007" s="250"/>
      <c r="BI1007" s="249"/>
      <c r="BJ1007" s="250"/>
      <c r="BK1007" s="249"/>
    </row>
    <row r="1008" spans="1:63" s="301" customFormat="1" ht="21" hidden="1" customHeight="1" x14ac:dyDescent="0.2">
      <c r="A1008" s="245" t="e">
        <f t="shared" si="436"/>
        <v>#VALUE!</v>
      </c>
      <c r="B1008" s="246"/>
      <c r="C1008" s="247" t="str">
        <f t="shared" si="415"/>
        <v/>
      </c>
      <c r="D1008" s="250" t="str">
        <f t="shared" ca="1" si="416"/>
        <v/>
      </c>
      <c r="E1008" s="249" t="str">
        <f t="shared" si="433"/>
        <v/>
      </c>
      <c r="F1008" s="250" t="str">
        <f t="shared" si="417"/>
        <v/>
      </c>
      <c r="G1008" s="249" t="str">
        <f t="shared" si="434"/>
        <v/>
      </c>
      <c r="H1008" s="250" t="str">
        <f t="shared" si="418"/>
        <v/>
      </c>
      <c r="I1008" s="249" t="str">
        <f t="shared" si="435"/>
        <v/>
      </c>
      <c r="J1008" s="250" t="str">
        <f t="shared" ca="1" si="419"/>
        <v/>
      </c>
      <c r="K1008" s="249" t="str">
        <f t="shared" si="420"/>
        <v/>
      </c>
      <c r="L1008" s="250" t="str">
        <f t="shared" ca="1" si="421"/>
        <v/>
      </c>
      <c r="M1008" s="249" t="str">
        <f t="shared" si="422"/>
        <v/>
      </c>
      <c r="N1008" s="250" t="str">
        <f t="shared" ca="1" si="423"/>
        <v/>
      </c>
      <c r="O1008" s="249" t="str">
        <f t="shared" si="424"/>
        <v/>
      </c>
      <c r="P1008" s="250" t="str">
        <f t="shared" ca="1" si="425"/>
        <v/>
      </c>
      <c r="Q1008" s="249" t="str">
        <f t="shared" si="426"/>
        <v/>
      </c>
      <c r="R1008" s="250" t="str">
        <f t="shared" ca="1" si="427"/>
        <v/>
      </c>
      <c r="S1008" s="249" t="str">
        <f t="shared" si="428"/>
        <v/>
      </c>
      <c r="T1008" s="250" t="str">
        <f t="shared" ca="1" si="429"/>
        <v/>
      </c>
      <c r="U1008" s="249" t="str">
        <f t="shared" si="430"/>
        <v/>
      </c>
      <c r="V1008" s="250" t="str">
        <f t="shared" ca="1" si="431"/>
        <v/>
      </c>
      <c r="W1008" s="249" t="str">
        <f t="shared" si="432"/>
        <v/>
      </c>
      <c r="X1008" s="250"/>
      <c r="Y1008" s="249"/>
      <c r="Z1008" s="250"/>
      <c r="AA1008" s="249"/>
      <c r="AB1008" s="250"/>
      <c r="AC1008" s="249"/>
      <c r="AD1008" s="250"/>
      <c r="AE1008" s="249"/>
      <c r="AF1008" s="250"/>
      <c r="AG1008" s="249"/>
      <c r="AH1008" s="250"/>
      <c r="AI1008" s="249"/>
      <c r="AJ1008" s="250"/>
      <c r="AK1008" s="249"/>
      <c r="AL1008" s="250"/>
      <c r="AM1008" s="249"/>
      <c r="AN1008" s="250"/>
      <c r="AO1008" s="249"/>
      <c r="AP1008" s="250"/>
      <c r="AQ1008" s="249"/>
      <c r="AR1008" s="250"/>
      <c r="AS1008" s="249"/>
      <c r="AT1008" s="250"/>
      <c r="AU1008" s="249"/>
      <c r="AV1008" s="250"/>
      <c r="AW1008" s="249"/>
      <c r="AX1008" s="250"/>
      <c r="AY1008" s="249"/>
      <c r="AZ1008" s="250"/>
      <c r="BA1008" s="249"/>
      <c r="BB1008" s="250"/>
      <c r="BC1008" s="249"/>
      <c r="BD1008" s="250"/>
      <c r="BE1008" s="249"/>
      <c r="BF1008" s="250"/>
      <c r="BG1008" s="249"/>
      <c r="BH1008" s="250"/>
      <c r="BI1008" s="249"/>
      <c r="BJ1008" s="250"/>
      <c r="BK1008" s="249"/>
    </row>
    <row r="1009" spans="1:63" s="301" customFormat="1" ht="21" hidden="1" customHeight="1" x14ac:dyDescent="0.2">
      <c r="A1009" s="245" t="e">
        <f t="shared" si="436"/>
        <v>#VALUE!</v>
      </c>
      <c r="B1009" s="246"/>
      <c r="C1009" s="247" t="str">
        <f t="shared" si="415"/>
        <v/>
      </c>
      <c r="D1009" s="250" t="str">
        <f t="shared" ca="1" si="416"/>
        <v/>
      </c>
      <c r="E1009" s="249" t="str">
        <f t="shared" si="433"/>
        <v/>
      </c>
      <c r="F1009" s="250" t="str">
        <f t="shared" si="417"/>
        <v/>
      </c>
      <c r="G1009" s="249" t="str">
        <f t="shared" si="434"/>
        <v/>
      </c>
      <c r="H1009" s="250" t="str">
        <f t="shared" si="418"/>
        <v/>
      </c>
      <c r="I1009" s="249" t="str">
        <f t="shared" si="435"/>
        <v/>
      </c>
      <c r="J1009" s="250" t="str">
        <f t="shared" ca="1" si="419"/>
        <v/>
      </c>
      <c r="K1009" s="249" t="str">
        <f t="shared" si="420"/>
        <v/>
      </c>
      <c r="L1009" s="250" t="str">
        <f t="shared" ca="1" si="421"/>
        <v/>
      </c>
      <c r="M1009" s="249" t="str">
        <f t="shared" si="422"/>
        <v/>
      </c>
      <c r="N1009" s="250" t="str">
        <f t="shared" ca="1" si="423"/>
        <v/>
      </c>
      <c r="O1009" s="249" t="str">
        <f t="shared" si="424"/>
        <v/>
      </c>
      <c r="P1009" s="250" t="str">
        <f t="shared" ca="1" si="425"/>
        <v/>
      </c>
      <c r="Q1009" s="249" t="str">
        <f t="shared" si="426"/>
        <v/>
      </c>
      <c r="R1009" s="250" t="str">
        <f t="shared" ca="1" si="427"/>
        <v/>
      </c>
      <c r="S1009" s="249" t="str">
        <f t="shared" si="428"/>
        <v/>
      </c>
      <c r="T1009" s="250" t="str">
        <f t="shared" ca="1" si="429"/>
        <v/>
      </c>
      <c r="U1009" s="249" t="str">
        <f t="shared" si="430"/>
        <v/>
      </c>
      <c r="V1009" s="250" t="str">
        <f t="shared" ca="1" si="431"/>
        <v/>
      </c>
      <c r="W1009" s="249" t="str">
        <f t="shared" si="432"/>
        <v/>
      </c>
      <c r="X1009" s="250"/>
      <c r="Y1009" s="249"/>
      <c r="Z1009" s="250"/>
      <c r="AA1009" s="249"/>
      <c r="AB1009" s="250"/>
      <c r="AC1009" s="249"/>
      <c r="AD1009" s="250"/>
      <c r="AE1009" s="249"/>
      <c r="AF1009" s="250"/>
      <c r="AG1009" s="249"/>
      <c r="AH1009" s="250"/>
      <c r="AI1009" s="249"/>
      <c r="AJ1009" s="250"/>
      <c r="AK1009" s="249"/>
      <c r="AL1009" s="250"/>
      <c r="AM1009" s="249"/>
      <c r="AN1009" s="250"/>
      <c r="AO1009" s="249"/>
      <c r="AP1009" s="250"/>
      <c r="AQ1009" s="249"/>
      <c r="AR1009" s="250"/>
      <c r="AS1009" s="249"/>
      <c r="AT1009" s="250"/>
      <c r="AU1009" s="249"/>
      <c r="AV1009" s="250"/>
      <c r="AW1009" s="249"/>
      <c r="AX1009" s="250"/>
      <c r="AY1009" s="249"/>
      <c r="AZ1009" s="250"/>
      <c r="BA1009" s="249"/>
      <c r="BB1009" s="250"/>
      <c r="BC1009" s="249"/>
      <c r="BD1009" s="250"/>
      <c r="BE1009" s="249"/>
      <c r="BF1009" s="250"/>
      <c r="BG1009" s="249"/>
      <c r="BH1009" s="250"/>
      <c r="BI1009" s="249"/>
      <c r="BJ1009" s="250"/>
      <c r="BK1009" s="249"/>
    </row>
    <row r="1010" spans="1:63" s="301" customFormat="1" ht="21" hidden="1" customHeight="1" x14ac:dyDescent="0.2">
      <c r="A1010" s="245" t="e">
        <f t="shared" si="436"/>
        <v>#VALUE!</v>
      </c>
      <c r="B1010" s="246"/>
      <c r="C1010" s="247" t="str">
        <f t="shared" si="415"/>
        <v/>
      </c>
      <c r="D1010" s="250" t="str">
        <f t="shared" ca="1" si="416"/>
        <v/>
      </c>
      <c r="E1010" s="249" t="str">
        <f t="shared" si="433"/>
        <v/>
      </c>
      <c r="F1010" s="250" t="str">
        <f t="shared" si="417"/>
        <v/>
      </c>
      <c r="G1010" s="249" t="str">
        <f t="shared" si="434"/>
        <v/>
      </c>
      <c r="H1010" s="250" t="str">
        <f t="shared" si="418"/>
        <v/>
      </c>
      <c r="I1010" s="249" t="str">
        <f t="shared" si="435"/>
        <v/>
      </c>
      <c r="J1010" s="250" t="str">
        <f t="shared" ca="1" si="419"/>
        <v/>
      </c>
      <c r="K1010" s="249" t="str">
        <f t="shared" si="420"/>
        <v/>
      </c>
      <c r="L1010" s="250" t="str">
        <f t="shared" ca="1" si="421"/>
        <v/>
      </c>
      <c r="M1010" s="249" t="str">
        <f t="shared" si="422"/>
        <v/>
      </c>
      <c r="N1010" s="250" t="str">
        <f t="shared" ca="1" si="423"/>
        <v/>
      </c>
      <c r="O1010" s="249" t="str">
        <f t="shared" si="424"/>
        <v/>
      </c>
      <c r="P1010" s="250" t="str">
        <f t="shared" ca="1" si="425"/>
        <v/>
      </c>
      <c r="Q1010" s="249" t="str">
        <f t="shared" si="426"/>
        <v/>
      </c>
      <c r="R1010" s="250" t="str">
        <f t="shared" ca="1" si="427"/>
        <v/>
      </c>
      <c r="S1010" s="249" t="str">
        <f t="shared" si="428"/>
        <v/>
      </c>
      <c r="T1010" s="250" t="str">
        <f t="shared" ca="1" si="429"/>
        <v/>
      </c>
      <c r="U1010" s="249" t="str">
        <f t="shared" si="430"/>
        <v/>
      </c>
      <c r="V1010" s="250" t="str">
        <f t="shared" ca="1" si="431"/>
        <v/>
      </c>
      <c r="W1010" s="249" t="str">
        <f t="shared" si="432"/>
        <v/>
      </c>
      <c r="X1010" s="250"/>
      <c r="Y1010" s="249"/>
      <c r="Z1010" s="250"/>
      <c r="AA1010" s="249"/>
      <c r="AB1010" s="250"/>
      <c r="AC1010" s="249"/>
      <c r="AD1010" s="250"/>
      <c r="AE1010" s="249"/>
      <c r="AF1010" s="250"/>
      <c r="AG1010" s="249"/>
      <c r="AH1010" s="250"/>
      <c r="AI1010" s="249"/>
      <c r="AJ1010" s="250"/>
      <c r="AK1010" s="249"/>
      <c r="AL1010" s="250"/>
      <c r="AM1010" s="249"/>
      <c r="AN1010" s="250"/>
      <c r="AO1010" s="249"/>
      <c r="AP1010" s="250"/>
      <c r="AQ1010" s="249"/>
      <c r="AR1010" s="250"/>
      <c r="AS1010" s="249"/>
      <c r="AT1010" s="250"/>
      <c r="AU1010" s="249"/>
      <c r="AV1010" s="250"/>
      <c r="AW1010" s="249"/>
      <c r="AX1010" s="250"/>
      <c r="AY1010" s="249"/>
      <c r="AZ1010" s="250"/>
      <c r="BA1010" s="249"/>
      <c r="BB1010" s="250"/>
      <c r="BC1010" s="249"/>
      <c r="BD1010" s="250"/>
      <c r="BE1010" s="249"/>
      <c r="BF1010" s="250"/>
      <c r="BG1010" s="249"/>
      <c r="BH1010" s="250"/>
      <c r="BI1010" s="249"/>
      <c r="BJ1010" s="250"/>
      <c r="BK1010" s="249"/>
    </row>
    <row r="1011" spans="1:63" s="301" customFormat="1" ht="21" hidden="1" customHeight="1" x14ac:dyDescent="0.2">
      <c r="A1011" s="245" t="e">
        <f t="shared" si="436"/>
        <v>#VALUE!</v>
      </c>
      <c r="B1011" s="246"/>
      <c r="C1011" s="247" t="str">
        <f t="shared" si="415"/>
        <v/>
      </c>
      <c r="D1011" s="250" t="str">
        <f t="shared" ca="1" si="416"/>
        <v/>
      </c>
      <c r="E1011" s="249" t="str">
        <f t="shared" si="433"/>
        <v/>
      </c>
      <c r="F1011" s="250" t="str">
        <f t="shared" si="417"/>
        <v/>
      </c>
      <c r="G1011" s="249" t="str">
        <f t="shared" si="434"/>
        <v/>
      </c>
      <c r="H1011" s="250" t="str">
        <f t="shared" si="418"/>
        <v/>
      </c>
      <c r="I1011" s="249" t="str">
        <f t="shared" si="435"/>
        <v/>
      </c>
      <c r="J1011" s="250" t="str">
        <f t="shared" ca="1" si="419"/>
        <v/>
      </c>
      <c r="K1011" s="249" t="str">
        <f t="shared" si="420"/>
        <v/>
      </c>
      <c r="L1011" s="250" t="str">
        <f t="shared" ca="1" si="421"/>
        <v/>
      </c>
      <c r="M1011" s="249" t="str">
        <f t="shared" si="422"/>
        <v/>
      </c>
      <c r="N1011" s="250" t="str">
        <f t="shared" ca="1" si="423"/>
        <v/>
      </c>
      <c r="O1011" s="249" t="str">
        <f t="shared" si="424"/>
        <v/>
      </c>
      <c r="P1011" s="250" t="str">
        <f t="shared" ca="1" si="425"/>
        <v/>
      </c>
      <c r="Q1011" s="249" t="str">
        <f t="shared" si="426"/>
        <v/>
      </c>
      <c r="R1011" s="250" t="str">
        <f t="shared" ca="1" si="427"/>
        <v/>
      </c>
      <c r="S1011" s="249" t="str">
        <f t="shared" si="428"/>
        <v/>
      </c>
      <c r="T1011" s="250" t="str">
        <f t="shared" ca="1" si="429"/>
        <v/>
      </c>
      <c r="U1011" s="249" t="str">
        <f t="shared" si="430"/>
        <v/>
      </c>
      <c r="V1011" s="250" t="str">
        <f t="shared" ca="1" si="431"/>
        <v/>
      </c>
      <c r="W1011" s="249" t="str">
        <f t="shared" si="432"/>
        <v/>
      </c>
      <c r="X1011" s="250"/>
      <c r="Y1011" s="249"/>
      <c r="Z1011" s="250"/>
      <c r="AA1011" s="249"/>
      <c r="AB1011" s="250"/>
      <c r="AC1011" s="249"/>
      <c r="AD1011" s="250"/>
      <c r="AE1011" s="249"/>
      <c r="AF1011" s="250"/>
      <c r="AG1011" s="249"/>
      <c r="AH1011" s="250"/>
      <c r="AI1011" s="249"/>
      <c r="AJ1011" s="250"/>
      <c r="AK1011" s="249"/>
      <c r="AL1011" s="250"/>
      <c r="AM1011" s="249"/>
      <c r="AN1011" s="250"/>
      <c r="AO1011" s="249"/>
      <c r="AP1011" s="250"/>
      <c r="AQ1011" s="249"/>
      <c r="AR1011" s="250"/>
      <c r="AS1011" s="249"/>
      <c r="AT1011" s="250"/>
      <c r="AU1011" s="249"/>
      <c r="AV1011" s="250"/>
      <c r="AW1011" s="249"/>
      <c r="AX1011" s="250"/>
      <c r="AY1011" s="249"/>
      <c r="AZ1011" s="250"/>
      <c r="BA1011" s="249"/>
      <c r="BB1011" s="250"/>
      <c r="BC1011" s="249"/>
      <c r="BD1011" s="250"/>
      <c r="BE1011" s="249"/>
      <c r="BF1011" s="250"/>
      <c r="BG1011" s="249"/>
      <c r="BH1011" s="250"/>
      <c r="BI1011" s="249"/>
      <c r="BJ1011" s="250"/>
      <c r="BK1011" s="249"/>
    </row>
    <row r="1012" spans="1:63" s="301" customFormat="1" ht="21" hidden="1" customHeight="1" x14ac:dyDescent="0.2">
      <c r="A1012" s="245" t="e">
        <f t="shared" si="436"/>
        <v>#VALUE!</v>
      </c>
      <c r="B1012" s="246"/>
      <c r="C1012" s="247" t="str">
        <f t="shared" si="415"/>
        <v/>
      </c>
      <c r="D1012" s="250" t="str">
        <f t="shared" ca="1" si="416"/>
        <v/>
      </c>
      <c r="E1012" s="249" t="str">
        <f t="shared" si="433"/>
        <v/>
      </c>
      <c r="F1012" s="250" t="str">
        <f t="shared" si="417"/>
        <v/>
      </c>
      <c r="G1012" s="249" t="str">
        <f t="shared" si="434"/>
        <v/>
      </c>
      <c r="H1012" s="250" t="str">
        <f t="shared" si="418"/>
        <v/>
      </c>
      <c r="I1012" s="249" t="str">
        <f t="shared" si="435"/>
        <v/>
      </c>
      <c r="J1012" s="250" t="str">
        <f t="shared" ca="1" si="419"/>
        <v/>
      </c>
      <c r="K1012" s="249" t="str">
        <f t="shared" si="420"/>
        <v/>
      </c>
      <c r="L1012" s="250" t="str">
        <f t="shared" ca="1" si="421"/>
        <v/>
      </c>
      <c r="M1012" s="249" t="str">
        <f t="shared" si="422"/>
        <v/>
      </c>
      <c r="N1012" s="250" t="str">
        <f t="shared" ca="1" si="423"/>
        <v/>
      </c>
      <c r="O1012" s="249" t="str">
        <f t="shared" si="424"/>
        <v/>
      </c>
      <c r="P1012" s="250" t="str">
        <f t="shared" ca="1" si="425"/>
        <v/>
      </c>
      <c r="Q1012" s="249" t="str">
        <f t="shared" si="426"/>
        <v/>
      </c>
      <c r="R1012" s="250" t="str">
        <f t="shared" ca="1" si="427"/>
        <v/>
      </c>
      <c r="S1012" s="249" t="str">
        <f t="shared" si="428"/>
        <v/>
      </c>
      <c r="T1012" s="250" t="str">
        <f t="shared" ca="1" si="429"/>
        <v/>
      </c>
      <c r="U1012" s="249" t="str">
        <f t="shared" si="430"/>
        <v/>
      </c>
      <c r="V1012" s="250" t="str">
        <f t="shared" ca="1" si="431"/>
        <v/>
      </c>
      <c r="W1012" s="249" t="str">
        <f t="shared" si="432"/>
        <v/>
      </c>
      <c r="X1012" s="250"/>
      <c r="Y1012" s="249"/>
      <c r="Z1012" s="250"/>
      <c r="AA1012" s="249"/>
      <c r="AB1012" s="250"/>
      <c r="AC1012" s="249"/>
      <c r="AD1012" s="250"/>
      <c r="AE1012" s="249"/>
      <c r="AF1012" s="250"/>
      <c r="AG1012" s="249"/>
      <c r="AH1012" s="250"/>
      <c r="AI1012" s="249"/>
      <c r="AJ1012" s="250"/>
      <c r="AK1012" s="249"/>
      <c r="AL1012" s="250"/>
      <c r="AM1012" s="249"/>
      <c r="AN1012" s="250"/>
      <c r="AO1012" s="249"/>
      <c r="AP1012" s="250"/>
      <c r="AQ1012" s="249"/>
      <c r="AR1012" s="250"/>
      <c r="AS1012" s="249"/>
      <c r="AT1012" s="250"/>
      <c r="AU1012" s="249"/>
      <c r="AV1012" s="250"/>
      <c r="AW1012" s="249"/>
      <c r="AX1012" s="250"/>
      <c r="AY1012" s="249"/>
      <c r="AZ1012" s="250"/>
      <c r="BA1012" s="249"/>
      <c r="BB1012" s="250"/>
      <c r="BC1012" s="249"/>
      <c r="BD1012" s="250"/>
      <c r="BE1012" s="249"/>
      <c r="BF1012" s="250"/>
      <c r="BG1012" s="249"/>
      <c r="BH1012" s="250"/>
      <c r="BI1012" s="249"/>
      <c r="BJ1012" s="250"/>
      <c r="BK1012" s="249"/>
    </row>
    <row r="1013" spans="1:63" s="301" customFormat="1" ht="21" hidden="1" customHeight="1" x14ac:dyDescent="0.2">
      <c r="A1013" s="245" t="e">
        <f t="shared" si="436"/>
        <v>#VALUE!</v>
      </c>
      <c r="B1013" s="246"/>
      <c r="C1013" s="247" t="str">
        <f t="shared" si="415"/>
        <v/>
      </c>
      <c r="D1013" s="250" t="str">
        <f t="shared" ca="1" si="416"/>
        <v/>
      </c>
      <c r="E1013" s="249" t="str">
        <f t="shared" si="433"/>
        <v/>
      </c>
      <c r="F1013" s="250" t="str">
        <f t="shared" si="417"/>
        <v/>
      </c>
      <c r="G1013" s="249" t="str">
        <f t="shared" si="434"/>
        <v/>
      </c>
      <c r="H1013" s="250" t="str">
        <f t="shared" si="418"/>
        <v/>
      </c>
      <c r="I1013" s="249" t="str">
        <f t="shared" si="435"/>
        <v/>
      </c>
      <c r="J1013" s="250" t="str">
        <f t="shared" ca="1" si="419"/>
        <v/>
      </c>
      <c r="K1013" s="249" t="str">
        <f t="shared" si="420"/>
        <v/>
      </c>
      <c r="L1013" s="250" t="str">
        <f t="shared" ca="1" si="421"/>
        <v/>
      </c>
      <c r="M1013" s="249" t="str">
        <f t="shared" si="422"/>
        <v/>
      </c>
      <c r="N1013" s="250" t="str">
        <f t="shared" ca="1" si="423"/>
        <v/>
      </c>
      <c r="O1013" s="249" t="str">
        <f t="shared" si="424"/>
        <v/>
      </c>
      <c r="P1013" s="250" t="str">
        <f t="shared" ca="1" si="425"/>
        <v/>
      </c>
      <c r="Q1013" s="249" t="str">
        <f t="shared" si="426"/>
        <v/>
      </c>
      <c r="R1013" s="250" t="str">
        <f t="shared" ca="1" si="427"/>
        <v/>
      </c>
      <c r="S1013" s="249" t="str">
        <f t="shared" si="428"/>
        <v/>
      </c>
      <c r="T1013" s="250" t="str">
        <f t="shared" ca="1" si="429"/>
        <v/>
      </c>
      <c r="U1013" s="249" t="str">
        <f t="shared" si="430"/>
        <v/>
      </c>
      <c r="V1013" s="250" t="str">
        <f t="shared" ca="1" si="431"/>
        <v/>
      </c>
      <c r="W1013" s="249" t="str">
        <f t="shared" si="432"/>
        <v/>
      </c>
      <c r="X1013" s="250"/>
      <c r="Y1013" s="249"/>
      <c r="Z1013" s="250"/>
      <c r="AA1013" s="249"/>
      <c r="AB1013" s="250"/>
      <c r="AC1013" s="249"/>
      <c r="AD1013" s="250"/>
      <c r="AE1013" s="249"/>
      <c r="AF1013" s="250"/>
      <c r="AG1013" s="249"/>
      <c r="AH1013" s="250"/>
      <c r="AI1013" s="249"/>
      <c r="AJ1013" s="250"/>
      <c r="AK1013" s="249"/>
      <c r="AL1013" s="250"/>
      <c r="AM1013" s="249"/>
      <c r="AN1013" s="250"/>
      <c r="AO1013" s="249"/>
      <c r="AP1013" s="250"/>
      <c r="AQ1013" s="249"/>
      <c r="AR1013" s="250"/>
      <c r="AS1013" s="249"/>
      <c r="AT1013" s="250"/>
      <c r="AU1013" s="249"/>
      <c r="AV1013" s="250"/>
      <c r="AW1013" s="249"/>
      <c r="AX1013" s="250"/>
      <c r="AY1013" s="249"/>
      <c r="AZ1013" s="250"/>
      <c r="BA1013" s="249"/>
      <c r="BB1013" s="250"/>
      <c r="BC1013" s="249"/>
      <c r="BD1013" s="250"/>
      <c r="BE1013" s="249"/>
      <c r="BF1013" s="250"/>
      <c r="BG1013" s="249"/>
      <c r="BH1013" s="250"/>
      <c r="BI1013" s="249"/>
      <c r="BJ1013" s="250"/>
      <c r="BK1013" s="249"/>
    </row>
    <row r="1014" spans="1:63" s="301" customFormat="1" ht="21" hidden="1" customHeight="1" x14ac:dyDescent="0.2">
      <c r="A1014" s="245" t="e">
        <f t="shared" si="436"/>
        <v>#VALUE!</v>
      </c>
      <c r="B1014" s="246"/>
      <c r="C1014" s="247" t="str">
        <f t="shared" si="415"/>
        <v/>
      </c>
      <c r="D1014" s="250" t="str">
        <f t="shared" ca="1" si="416"/>
        <v/>
      </c>
      <c r="E1014" s="249" t="str">
        <f t="shared" si="433"/>
        <v/>
      </c>
      <c r="F1014" s="250" t="str">
        <f t="shared" si="417"/>
        <v/>
      </c>
      <c r="G1014" s="249" t="str">
        <f t="shared" si="434"/>
        <v/>
      </c>
      <c r="H1014" s="250" t="str">
        <f t="shared" si="418"/>
        <v/>
      </c>
      <c r="I1014" s="249" t="str">
        <f t="shared" si="435"/>
        <v/>
      </c>
      <c r="J1014" s="250" t="str">
        <f t="shared" ca="1" si="419"/>
        <v/>
      </c>
      <c r="K1014" s="249" t="str">
        <f t="shared" si="420"/>
        <v/>
      </c>
      <c r="L1014" s="250" t="str">
        <f t="shared" ca="1" si="421"/>
        <v/>
      </c>
      <c r="M1014" s="249" t="str">
        <f t="shared" si="422"/>
        <v/>
      </c>
      <c r="N1014" s="250" t="str">
        <f t="shared" ca="1" si="423"/>
        <v/>
      </c>
      <c r="O1014" s="249" t="str">
        <f t="shared" si="424"/>
        <v/>
      </c>
      <c r="P1014" s="250" t="str">
        <f t="shared" ca="1" si="425"/>
        <v/>
      </c>
      <c r="Q1014" s="249" t="str">
        <f t="shared" si="426"/>
        <v/>
      </c>
      <c r="R1014" s="250" t="str">
        <f t="shared" ca="1" si="427"/>
        <v/>
      </c>
      <c r="S1014" s="249" t="str">
        <f t="shared" si="428"/>
        <v/>
      </c>
      <c r="T1014" s="250" t="str">
        <f t="shared" ca="1" si="429"/>
        <v/>
      </c>
      <c r="U1014" s="249" t="str">
        <f t="shared" si="430"/>
        <v/>
      </c>
      <c r="V1014" s="250" t="str">
        <f t="shared" ca="1" si="431"/>
        <v/>
      </c>
      <c r="W1014" s="249" t="str">
        <f t="shared" si="432"/>
        <v/>
      </c>
      <c r="X1014" s="250"/>
      <c r="Y1014" s="249"/>
      <c r="Z1014" s="250"/>
      <c r="AA1014" s="249"/>
      <c r="AB1014" s="250"/>
      <c r="AC1014" s="249"/>
      <c r="AD1014" s="250"/>
      <c r="AE1014" s="249"/>
      <c r="AF1014" s="250"/>
      <c r="AG1014" s="249"/>
      <c r="AH1014" s="250"/>
      <c r="AI1014" s="249"/>
      <c r="AJ1014" s="250"/>
      <c r="AK1014" s="249"/>
      <c r="AL1014" s="250"/>
      <c r="AM1014" s="249"/>
      <c r="AN1014" s="250"/>
      <c r="AO1014" s="249"/>
      <c r="AP1014" s="250"/>
      <c r="AQ1014" s="249"/>
      <c r="AR1014" s="250"/>
      <c r="AS1014" s="249"/>
      <c r="AT1014" s="250"/>
      <c r="AU1014" s="249"/>
      <c r="AV1014" s="250"/>
      <c r="AW1014" s="249"/>
      <c r="AX1014" s="250"/>
      <c r="AY1014" s="249"/>
      <c r="AZ1014" s="250"/>
      <c r="BA1014" s="249"/>
      <c r="BB1014" s="250"/>
      <c r="BC1014" s="249"/>
      <c r="BD1014" s="250"/>
      <c r="BE1014" s="249"/>
      <c r="BF1014" s="250"/>
      <c r="BG1014" s="249"/>
      <c r="BH1014" s="250"/>
      <c r="BI1014" s="249"/>
      <c r="BJ1014" s="250"/>
      <c r="BK1014" s="249"/>
    </row>
    <row r="1015" spans="1:63" s="301" customFormat="1" ht="21" hidden="1" customHeight="1" x14ac:dyDescent="0.2">
      <c r="A1015" s="245" t="e">
        <f t="shared" si="436"/>
        <v>#VALUE!</v>
      </c>
      <c r="B1015" s="246"/>
      <c r="C1015" s="247" t="str">
        <f t="shared" si="415"/>
        <v/>
      </c>
      <c r="D1015" s="250" t="str">
        <f t="shared" ca="1" si="416"/>
        <v/>
      </c>
      <c r="E1015" s="249" t="str">
        <f t="shared" si="433"/>
        <v/>
      </c>
      <c r="F1015" s="250" t="str">
        <f t="shared" si="417"/>
        <v/>
      </c>
      <c r="G1015" s="249" t="str">
        <f t="shared" si="434"/>
        <v/>
      </c>
      <c r="H1015" s="250" t="str">
        <f t="shared" si="418"/>
        <v/>
      </c>
      <c r="I1015" s="249" t="str">
        <f t="shared" si="435"/>
        <v/>
      </c>
      <c r="J1015" s="250" t="str">
        <f t="shared" ca="1" si="419"/>
        <v/>
      </c>
      <c r="K1015" s="249" t="str">
        <f t="shared" si="420"/>
        <v/>
      </c>
      <c r="L1015" s="250" t="str">
        <f t="shared" ca="1" si="421"/>
        <v/>
      </c>
      <c r="M1015" s="249" t="str">
        <f t="shared" si="422"/>
        <v/>
      </c>
      <c r="N1015" s="250" t="str">
        <f t="shared" ca="1" si="423"/>
        <v/>
      </c>
      <c r="O1015" s="249" t="str">
        <f t="shared" si="424"/>
        <v/>
      </c>
      <c r="P1015" s="250" t="str">
        <f t="shared" ca="1" si="425"/>
        <v/>
      </c>
      <c r="Q1015" s="249" t="str">
        <f t="shared" si="426"/>
        <v/>
      </c>
      <c r="R1015" s="250" t="str">
        <f t="shared" ca="1" si="427"/>
        <v/>
      </c>
      <c r="S1015" s="249" t="str">
        <f t="shared" si="428"/>
        <v/>
      </c>
      <c r="T1015" s="250" t="str">
        <f t="shared" ca="1" si="429"/>
        <v/>
      </c>
      <c r="U1015" s="249" t="str">
        <f t="shared" si="430"/>
        <v/>
      </c>
      <c r="V1015" s="250" t="str">
        <f t="shared" ca="1" si="431"/>
        <v/>
      </c>
      <c r="W1015" s="249" t="str">
        <f t="shared" si="432"/>
        <v/>
      </c>
      <c r="X1015" s="250"/>
      <c r="Y1015" s="249"/>
      <c r="Z1015" s="250"/>
      <c r="AA1015" s="249"/>
      <c r="AB1015" s="250"/>
      <c r="AC1015" s="249"/>
      <c r="AD1015" s="250"/>
      <c r="AE1015" s="249"/>
      <c r="AF1015" s="250"/>
      <c r="AG1015" s="249"/>
      <c r="AH1015" s="250"/>
      <c r="AI1015" s="249"/>
      <c r="AJ1015" s="250"/>
      <c r="AK1015" s="249"/>
      <c r="AL1015" s="250"/>
      <c r="AM1015" s="249"/>
      <c r="AN1015" s="250"/>
      <c r="AO1015" s="249"/>
      <c r="AP1015" s="250"/>
      <c r="AQ1015" s="249"/>
      <c r="AR1015" s="250"/>
      <c r="AS1015" s="249"/>
      <c r="AT1015" s="250"/>
      <c r="AU1015" s="249"/>
      <c r="AV1015" s="250"/>
      <c r="AW1015" s="249"/>
      <c r="AX1015" s="250"/>
      <c r="AY1015" s="249"/>
      <c r="AZ1015" s="250"/>
      <c r="BA1015" s="249"/>
      <c r="BB1015" s="250"/>
      <c r="BC1015" s="249"/>
      <c r="BD1015" s="250"/>
      <c r="BE1015" s="249"/>
      <c r="BF1015" s="250"/>
      <c r="BG1015" s="249"/>
      <c r="BH1015" s="250"/>
      <c r="BI1015" s="249"/>
      <c r="BJ1015" s="250"/>
      <c r="BK1015" s="249"/>
    </row>
    <row r="1016" spans="1:63" s="301" customFormat="1" ht="21" hidden="1" customHeight="1" x14ac:dyDescent="0.2">
      <c r="A1016" s="245" t="e">
        <f t="shared" si="436"/>
        <v>#VALUE!</v>
      </c>
      <c r="B1016" s="246"/>
      <c r="C1016" s="247" t="str">
        <f t="shared" si="415"/>
        <v/>
      </c>
      <c r="D1016" s="250" t="str">
        <f t="shared" ca="1" si="416"/>
        <v/>
      </c>
      <c r="E1016" s="249" t="str">
        <f t="shared" si="433"/>
        <v/>
      </c>
      <c r="F1016" s="250" t="str">
        <f t="shared" si="417"/>
        <v/>
      </c>
      <c r="G1016" s="249" t="str">
        <f t="shared" si="434"/>
        <v/>
      </c>
      <c r="H1016" s="250" t="str">
        <f t="shared" si="418"/>
        <v/>
      </c>
      <c r="I1016" s="249" t="str">
        <f t="shared" si="435"/>
        <v/>
      </c>
      <c r="J1016" s="250" t="str">
        <f t="shared" ca="1" si="419"/>
        <v/>
      </c>
      <c r="K1016" s="249" t="str">
        <f t="shared" si="420"/>
        <v/>
      </c>
      <c r="L1016" s="250" t="str">
        <f t="shared" ca="1" si="421"/>
        <v/>
      </c>
      <c r="M1016" s="249" t="str">
        <f t="shared" si="422"/>
        <v/>
      </c>
      <c r="N1016" s="250" t="str">
        <f t="shared" ca="1" si="423"/>
        <v/>
      </c>
      <c r="O1016" s="249" t="str">
        <f t="shared" si="424"/>
        <v/>
      </c>
      <c r="P1016" s="250" t="str">
        <f t="shared" ca="1" si="425"/>
        <v/>
      </c>
      <c r="Q1016" s="249" t="str">
        <f t="shared" si="426"/>
        <v/>
      </c>
      <c r="R1016" s="250" t="str">
        <f t="shared" ca="1" si="427"/>
        <v/>
      </c>
      <c r="S1016" s="249" t="str">
        <f t="shared" si="428"/>
        <v/>
      </c>
      <c r="T1016" s="250" t="str">
        <f t="shared" ca="1" si="429"/>
        <v/>
      </c>
      <c r="U1016" s="249" t="str">
        <f t="shared" si="430"/>
        <v/>
      </c>
      <c r="V1016" s="250" t="str">
        <f t="shared" ca="1" si="431"/>
        <v/>
      </c>
      <c r="W1016" s="249" t="str">
        <f t="shared" si="432"/>
        <v/>
      </c>
      <c r="X1016" s="250"/>
      <c r="Y1016" s="249"/>
      <c r="Z1016" s="250"/>
      <c r="AA1016" s="249"/>
      <c r="AB1016" s="250"/>
      <c r="AC1016" s="249"/>
      <c r="AD1016" s="250"/>
      <c r="AE1016" s="249"/>
      <c r="AF1016" s="250"/>
      <c r="AG1016" s="249"/>
      <c r="AH1016" s="250"/>
      <c r="AI1016" s="249"/>
      <c r="AJ1016" s="250"/>
      <c r="AK1016" s="249"/>
      <c r="AL1016" s="250"/>
      <c r="AM1016" s="249"/>
      <c r="AN1016" s="250"/>
      <c r="AO1016" s="249"/>
      <c r="AP1016" s="250"/>
      <c r="AQ1016" s="249"/>
      <c r="AR1016" s="250"/>
      <c r="AS1016" s="249"/>
      <c r="AT1016" s="250"/>
      <c r="AU1016" s="249"/>
      <c r="AV1016" s="250"/>
      <c r="AW1016" s="249"/>
      <c r="AX1016" s="250"/>
      <c r="AY1016" s="249"/>
      <c r="AZ1016" s="250"/>
      <c r="BA1016" s="249"/>
      <c r="BB1016" s="250"/>
      <c r="BC1016" s="249"/>
      <c r="BD1016" s="250"/>
      <c r="BE1016" s="249"/>
      <c r="BF1016" s="250"/>
      <c r="BG1016" s="249"/>
      <c r="BH1016" s="250"/>
      <c r="BI1016" s="249"/>
      <c r="BJ1016" s="250"/>
      <c r="BK1016" s="249"/>
    </row>
    <row r="1017" spans="1:63" s="301" customFormat="1" ht="21" hidden="1" customHeight="1" x14ac:dyDescent="0.2">
      <c r="A1017" s="245" t="e">
        <f t="shared" si="436"/>
        <v>#VALUE!</v>
      </c>
      <c r="B1017" s="246"/>
      <c r="C1017" s="247" t="str">
        <f t="shared" si="415"/>
        <v/>
      </c>
      <c r="D1017" s="250" t="str">
        <f t="shared" ca="1" si="416"/>
        <v/>
      </c>
      <c r="E1017" s="249" t="str">
        <f t="shared" si="433"/>
        <v/>
      </c>
      <c r="F1017" s="250" t="str">
        <f t="shared" si="417"/>
        <v/>
      </c>
      <c r="G1017" s="249" t="str">
        <f t="shared" si="434"/>
        <v/>
      </c>
      <c r="H1017" s="250" t="str">
        <f t="shared" si="418"/>
        <v/>
      </c>
      <c r="I1017" s="249" t="str">
        <f t="shared" si="435"/>
        <v/>
      </c>
      <c r="J1017" s="250" t="str">
        <f t="shared" ca="1" si="419"/>
        <v/>
      </c>
      <c r="K1017" s="249" t="str">
        <f t="shared" si="420"/>
        <v/>
      </c>
      <c r="L1017" s="250" t="str">
        <f t="shared" ca="1" si="421"/>
        <v/>
      </c>
      <c r="M1017" s="249" t="str">
        <f t="shared" si="422"/>
        <v/>
      </c>
      <c r="N1017" s="250" t="str">
        <f t="shared" ca="1" si="423"/>
        <v/>
      </c>
      <c r="O1017" s="249" t="str">
        <f t="shared" si="424"/>
        <v/>
      </c>
      <c r="P1017" s="250" t="str">
        <f t="shared" ca="1" si="425"/>
        <v/>
      </c>
      <c r="Q1017" s="249" t="str">
        <f t="shared" si="426"/>
        <v/>
      </c>
      <c r="R1017" s="250" t="str">
        <f t="shared" ca="1" si="427"/>
        <v/>
      </c>
      <c r="S1017" s="249" t="str">
        <f t="shared" si="428"/>
        <v/>
      </c>
      <c r="T1017" s="250" t="str">
        <f t="shared" ca="1" si="429"/>
        <v/>
      </c>
      <c r="U1017" s="249" t="str">
        <f t="shared" si="430"/>
        <v/>
      </c>
      <c r="V1017" s="250" t="str">
        <f t="shared" ca="1" si="431"/>
        <v/>
      </c>
      <c r="W1017" s="249" t="str">
        <f t="shared" si="432"/>
        <v/>
      </c>
      <c r="X1017" s="250"/>
      <c r="Y1017" s="249"/>
      <c r="Z1017" s="250"/>
      <c r="AA1017" s="249"/>
      <c r="AB1017" s="250"/>
      <c r="AC1017" s="249"/>
      <c r="AD1017" s="250"/>
      <c r="AE1017" s="249"/>
      <c r="AF1017" s="250"/>
      <c r="AG1017" s="249"/>
      <c r="AH1017" s="250"/>
      <c r="AI1017" s="249"/>
      <c r="AJ1017" s="250"/>
      <c r="AK1017" s="249"/>
      <c r="AL1017" s="250"/>
      <c r="AM1017" s="249"/>
      <c r="AN1017" s="250"/>
      <c r="AO1017" s="249"/>
      <c r="AP1017" s="250"/>
      <c r="AQ1017" s="249"/>
      <c r="AR1017" s="250"/>
      <c r="AS1017" s="249"/>
      <c r="AT1017" s="250"/>
      <c r="AU1017" s="249"/>
      <c r="AV1017" s="250"/>
      <c r="AW1017" s="249"/>
      <c r="AX1017" s="250"/>
      <c r="AY1017" s="249"/>
      <c r="AZ1017" s="250"/>
      <c r="BA1017" s="249"/>
      <c r="BB1017" s="250"/>
      <c r="BC1017" s="249"/>
      <c r="BD1017" s="250"/>
      <c r="BE1017" s="249"/>
      <c r="BF1017" s="250"/>
      <c r="BG1017" s="249"/>
      <c r="BH1017" s="250"/>
      <c r="BI1017" s="249"/>
      <c r="BJ1017" s="250"/>
      <c r="BK1017" s="249"/>
    </row>
    <row r="1018" spans="1:63" s="301" customFormat="1" ht="21" hidden="1" customHeight="1" x14ac:dyDescent="0.2">
      <c r="A1018" s="245" t="e">
        <f t="shared" si="436"/>
        <v>#VALUE!</v>
      </c>
      <c r="B1018" s="246"/>
      <c r="C1018" s="247" t="str">
        <f t="shared" si="415"/>
        <v/>
      </c>
      <c r="D1018" s="250" t="str">
        <f t="shared" ca="1" si="416"/>
        <v/>
      </c>
      <c r="E1018" s="249" t="str">
        <f t="shared" si="433"/>
        <v/>
      </c>
      <c r="F1018" s="250" t="str">
        <f t="shared" si="417"/>
        <v/>
      </c>
      <c r="G1018" s="249" t="str">
        <f t="shared" si="434"/>
        <v/>
      </c>
      <c r="H1018" s="250" t="str">
        <f t="shared" si="418"/>
        <v/>
      </c>
      <c r="I1018" s="249" t="str">
        <f t="shared" si="435"/>
        <v/>
      </c>
      <c r="J1018" s="250" t="str">
        <f t="shared" ca="1" si="419"/>
        <v/>
      </c>
      <c r="K1018" s="249" t="str">
        <f t="shared" si="420"/>
        <v/>
      </c>
      <c r="L1018" s="250" t="str">
        <f t="shared" ca="1" si="421"/>
        <v/>
      </c>
      <c r="M1018" s="249" t="str">
        <f t="shared" si="422"/>
        <v/>
      </c>
      <c r="N1018" s="250" t="str">
        <f t="shared" ca="1" si="423"/>
        <v/>
      </c>
      <c r="O1018" s="249" t="str">
        <f t="shared" si="424"/>
        <v/>
      </c>
      <c r="P1018" s="250" t="str">
        <f t="shared" ca="1" si="425"/>
        <v/>
      </c>
      <c r="Q1018" s="249" t="str">
        <f t="shared" si="426"/>
        <v/>
      </c>
      <c r="R1018" s="250" t="str">
        <f t="shared" ca="1" si="427"/>
        <v/>
      </c>
      <c r="S1018" s="249" t="str">
        <f t="shared" si="428"/>
        <v/>
      </c>
      <c r="T1018" s="250" t="str">
        <f t="shared" ca="1" si="429"/>
        <v/>
      </c>
      <c r="U1018" s="249" t="str">
        <f t="shared" si="430"/>
        <v/>
      </c>
      <c r="V1018" s="250" t="str">
        <f t="shared" ca="1" si="431"/>
        <v/>
      </c>
      <c r="W1018" s="249" t="str">
        <f t="shared" si="432"/>
        <v/>
      </c>
      <c r="X1018" s="250"/>
      <c r="Y1018" s="249"/>
      <c r="Z1018" s="250"/>
      <c r="AA1018" s="249"/>
      <c r="AB1018" s="250"/>
      <c r="AC1018" s="249"/>
      <c r="AD1018" s="250"/>
      <c r="AE1018" s="249"/>
      <c r="AF1018" s="250"/>
      <c r="AG1018" s="249"/>
      <c r="AH1018" s="250"/>
      <c r="AI1018" s="249"/>
      <c r="AJ1018" s="250"/>
      <c r="AK1018" s="249"/>
      <c r="AL1018" s="250"/>
      <c r="AM1018" s="249"/>
      <c r="AN1018" s="250"/>
      <c r="AO1018" s="249"/>
      <c r="AP1018" s="250"/>
      <c r="AQ1018" s="249"/>
      <c r="AR1018" s="250"/>
      <c r="AS1018" s="249"/>
      <c r="AT1018" s="250"/>
      <c r="AU1018" s="249"/>
      <c r="AV1018" s="250"/>
      <c r="AW1018" s="249"/>
      <c r="AX1018" s="250"/>
      <c r="AY1018" s="249"/>
      <c r="AZ1018" s="250"/>
      <c r="BA1018" s="249"/>
      <c r="BB1018" s="250"/>
      <c r="BC1018" s="249"/>
      <c r="BD1018" s="250"/>
      <c r="BE1018" s="249"/>
      <c r="BF1018" s="250"/>
      <c r="BG1018" s="249"/>
      <c r="BH1018" s="250"/>
      <c r="BI1018" s="249"/>
      <c r="BJ1018" s="250"/>
      <c r="BK1018" s="249"/>
    </row>
    <row r="1019" spans="1:63" s="301" customFormat="1" ht="21" hidden="1" customHeight="1" x14ac:dyDescent="0.2">
      <c r="A1019" s="245" t="e">
        <f t="shared" si="436"/>
        <v>#VALUE!</v>
      </c>
      <c r="B1019" s="246"/>
      <c r="C1019" s="247" t="str">
        <f t="shared" si="415"/>
        <v/>
      </c>
      <c r="D1019" s="250" t="str">
        <f t="shared" ca="1" si="416"/>
        <v/>
      </c>
      <c r="E1019" s="249" t="str">
        <f t="shared" si="433"/>
        <v/>
      </c>
      <c r="F1019" s="250" t="str">
        <f t="shared" si="417"/>
        <v/>
      </c>
      <c r="G1019" s="249" t="str">
        <f t="shared" si="434"/>
        <v/>
      </c>
      <c r="H1019" s="250" t="str">
        <f t="shared" si="418"/>
        <v/>
      </c>
      <c r="I1019" s="249" t="str">
        <f t="shared" si="435"/>
        <v/>
      </c>
      <c r="J1019" s="250" t="str">
        <f t="shared" ca="1" si="419"/>
        <v/>
      </c>
      <c r="K1019" s="249" t="str">
        <f t="shared" si="420"/>
        <v/>
      </c>
      <c r="L1019" s="250" t="str">
        <f t="shared" ca="1" si="421"/>
        <v/>
      </c>
      <c r="M1019" s="249" t="str">
        <f t="shared" si="422"/>
        <v/>
      </c>
      <c r="N1019" s="250" t="str">
        <f t="shared" ca="1" si="423"/>
        <v/>
      </c>
      <c r="O1019" s="249" t="str">
        <f t="shared" si="424"/>
        <v/>
      </c>
      <c r="P1019" s="250" t="str">
        <f t="shared" ca="1" si="425"/>
        <v/>
      </c>
      <c r="Q1019" s="249" t="str">
        <f t="shared" si="426"/>
        <v/>
      </c>
      <c r="R1019" s="250" t="str">
        <f t="shared" ca="1" si="427"/>
        <v/>
      </c>
      <c r="S1019" s="249" t="str">
        <f t="shared" si="428"/>
        <v/>
      </c>
      <c r="T1019" s="250" t="str">
        <f t="shared" ca="1" si="429"/>
        <v/>
      </c>
      <c r="U1019" s="249" t="str">
        <f t="shared" si="430"/>
        <v/>
      </c>
      <c r="V1019" s="250" t="str">
        <f t="shared" ca="1" si="431"/>
        <v/>
      </c>
      <c r="W1019" s="249" t="str">
        <f t="shared" si="432"/>
        <v/>
      </c>
      <c r="X1019" s="250"/>
      <c r="Y1019" s="249"/>
      <c r="Z1019" s="250"/>
      <c r="AA1019" s="249"/>
      <c r="AB1019" s="250"/>
      <c r="AC1019" s="249"/>
      <c r="AD1019" s="250"/>
      <c r="AE1019" s="249"/>
      <c r="AF1019" s="250"/>
      <c r="AG1019" s="249"/>
      <c r="AH1019" s="250"/>
      <c r="AI1019" s="249"/>
      <c r="AJ1019" s="250"/>
      <c r="AK1019" s="249"/>
      <c r="AL1019" s="250"/>
      <c r="AM1019" s="249"/>
      <c r="AN1019" s="250"/>
      <c r="AO1019" s="249"/>
      <c r="AP1019" s="250"/>
      <c r="AQ1019" s="249"/>
      <c r="AR1019" s="250"/>
      <c r="AS1019" s="249"/>
      <c r="AT1019" s="250"/>
      <c r="AU1019" s="249"/>
      <c r="AV1019" s="250"/>
      <c r="AW1019" s="249"/>
      <c r="AX1019" s="250"/>
      <c r="AY1019" s="249"/>
      <c r="AZ1019" s="250"/>
      <c r="BA1019" s="249"/>
      <c r="BB1019" s="250"/>
      <c r="BC1019" s="249"/>
      <c r="BD1019" s="250"/>
      <c r="BE1019" s="249"/>
      <c r="BF1019" s="250"/>
      <c r="BG1019" s="249"/>
      <c r="BH1019" s="250"/>
      <c r="BI1019" s="249"/>
      <c r="BJ1019" s="250"/>
      <c r="BK1019" s="249"/>
    </row>
    <row r="1020" spans="1:63" s="301" customFormat="1" ht="21" hidden="1" customHeight="1" x14ac:dyDescent="0.2">
      <c r="A1020" s="245" t="e">
        <f t="shared" si="436"/>
        <v>#VALUE!</v>
      </c>
      <c r="B1020" s="246"/>
      <c r="C1020" s="247" t="str">
        <f t="shared" si="415"/>
        <v/>
      </c>
      <c r="D1020" s="250" t="str">
        <f t="shared" ca="1" si="416"/>
        <v/>
      </c>
      <c r="E1020" s="249" t="str">
        <f t="shared" si="433"/>
        <v/>
      </c>
      <c r="F1020" s="250" t="str">
        <f t="shared" si="417"/>
        <v/>
      </c>
      <c r="G1020" s="249" t="str">
        <f t="shared" si="434"/>
        <v/>
      </c>
      <c r="H1020" s="250" t="str">
        <f t="shared" si="418"/>
        <v/>
      </c>
      <c r="I1020" s="249" t="str">
        <f t="shared" si="435"/>
        <v/>
      </c>
      <c r="J1020" s="250" t="str">
        <f t="shared" ca="1" si="419"/>
        <v/>
      </c>
      <c r="K1020" s="249" t="str">
        <f t="shared" si="420"/>
        <v/>
      </c>
      <c r="L1020" s="250" t="str">
        <f t="shared" ca="1" si="421"/>
        <v/>
      </c>
      <c r="M1020" s="249" t="str">
        <f t="shared" si="422"/>
        <v/>
      </c>
      <c r="N1020" s="250" t="str">
        <f t="shared" ca="1" si="423"/>
        <v/>
      </c>
      <c r="O1020" s="249" t="str">
        <f t="shared" si="424"/>
        <v/>
      </c>
      <c r="P1020" s="250" t="str">
        <f t="shared" ca="1" si="425"/>
        <v/>
      </c>
      <c r="Q1020" s="249" t="str">
        <f t="shared" si="426"/>
        <v/>
      </c>
      <c r="R1020" s="250" t="str">
        <f t="shared" ca="1" si="427"/>
        <v/>
      </c>
      <c r="S1020" s="249" t="str">
        <f t="shared" si="428"/>
        <v/>
      </c>
      <c r="T1020" s="250" t="str">
        <f t="shared" ca="1" si="429"/>
        <v/>
      </c>
      <c r="U1020" s="249" t="str">
        <f t="shared" si="430"/>
        <v/>
      </c>
      <c r="V1020" s="250" t="str">
        <f t="shared" ca="1" si="431"/>
        <v/>
      </c>
      <c r="W1020" s="249" t="str">
        <f t="shared" si="432"/>
        <v/>
      </c>
      <c r="X1020" s="250"/>
      <c r="Y1020" s="249"/>
      <c r="Z1020" s="250"/>
      <c r="AA1020" s="249"/>
      <c r="AB1020" s="250"/>
      <c r="AC1020" s="249"/>
      <c r="AD1020" s="250"/>
      <c r="AE1020" s="249"/>
      <c r="AF1020" s="250"/>
      <c r="AG1020" s="249"/>
      <c r="AH1020" s="250"/>
      <c r="AI1020" s="249"/>
      <c r="AJ1020" s="250"/>
      <c r="AK1020" s="249"/>
      <c r="AL1020" s="250"/>
      <c r="AM1020" s="249"/>
      <c r="AN1020" s="250"/>
      <c r="AO1020" s="249"/>
      <c r="AP1020" s="250"/>
      <c r="AQ1020" s="249"/>
      <c r="AR1020" s="250"/>
      <c r="AS1020" s="249"/>
      <c r="AT1020" s="250"/>
      <c r="AU1020" s="249"/>
      <c r="AV1020" s="250"/>
      <c r="AW1020" s="249"/>
      <c r="AX1020" s="250"/>
      <c r="AY1020" s="249"/>
      <c r="AZ1020" s="250"/>
      <c r="BA1020" s="249"/>
      <c r="BB1020" s="250"/>
      <c r="BC1020" s="249"/>
      <c r="BD1020" s="250"/>
      <c r="BE1020" s="249"/>
      <c r="BF1020" s="250"/>
      <c r="BG1020" s="249"/>
      <c r="BH1020" s="250"/>
      <c r="BI1020" s="249"/>
      <c r="BJ1020" s="250"/>
      <c r="BK1020" s="249"/>
    </row>
    <row r="1021" spans="1:63" s="301" customFormat="1" ht="21" hidden="1" customHeight="1" x14ac:dyDescent="0.2">
      <c r="A1021" s="245" t="e">
        <f t="shared" si="436"/>
        <v>#VALUE!</v>
      </c>
      <c r="B1021" s="246"/>
      <c r="C1021" s="247" t="str">
        <f t="shared" si="415"/>
        <v/>
      </c>
      <c r="D1021" s="250" t="str">
        <f t="shared" ca="1" si="416"/>
        <v/>
      </c>
      <c r="E1021" s="249" t="str">
        <f t="shared" si="433"/>
        <v/>
      </c>
      <c r="F1021" s="250" t="str">
        <f t="shared" si="417"/>
        <v/>
      </c>
      <c r="G1021" s="249" t="str">
        <f t="shared" si="434"/>
        <v/>
      </c>
      <c r="H1021" s="250" t="str">
        <f t="shared" si="418"/>
        <v/>
      </c>
      <c r="I1021" s="249" t="str">
        <f t="shared" si="435"/>
        <v/>
      </c>
      <c r="J1021" s="250" t="str">
        <f t="shared" ca="1" si="419"/>
        <v/>
      </c>
      <c r="K1021" s="249" t="str">
        <f t="shared" si="420"/>
        <v/>
      </c>
      <c r="L1021" s="250" t="str">
        <f t="shared" ca="1" si="421"/>
        <v/>
      </c>
      <c r="M1021" s="249" t="str">
        <f t="shared" si="422"/>
        <v/>
      </c>
      <c r="N1021" s="250" t="str">
        <f t="shared" ca="1" si="423"/>
        <v/>
      </c>
      <c r="O1021" s="249" t="str">
        <f t="shared" si="424"/>
        <v/>
      </c>
      <c r="P1021" s="250" t="str">
        <f t="shared" ca="1" si="425"/>
        <v/>
      </c>
      <c r="Q1021" s="249" t="str">
        <f t="shared" si="426"/>
        <v/>
      </c>
      <c r="R1021" s="250" t="str">
        <f t="shared" ca="1" si="427"/>
        <v/>
      </c>
      <c r="S1021" s="249" t="str">
        <f t="shared" si="428"/>
        <v/>
      </c>
      <c r="T1021" s="250" t="str">
        <f t="shared" ca="1" si="429"/>
        <v/>
      </c>
      <c r="U1021" s="249" t="str">
        <f t="shared" si="430"/>
        <v/>
      </c>
      <c r="V1021" s="250" t="str">
        <f t="shared" ca="1" si="431"/>
        <v/>
      </c>
      <c r="W1021" s="249" t="str">
        <f t="shared" si="432"/>
        <v/>
      </c>
      <c r="X1021" s="250"/>
      <c r="Y1021" s="249"/>
      <c r="Z1021" s="250"/>
      <c r="AA1021" s="249"/>
      <c r="AB1021" s="250"/>
      <c r="AC1021" s="249"/>
      <c r="AD1021" s="250"/>
      <c r="AE1021" s="249"/>
      <c r="AF1021" s="250"/>
      <c r="AG1021" s="249"/>
      <c r="AH1021" s="250"/>
      <c r="AI1021" s="249"/>
      <c r="AJ1021" s="250"/>
      <c r="AK1021" s="249"/>
      <c r="AL1021" s="250"/>
      <c r="AM1021" s="249"/>
      <c r="AN1021" s="250"/>
      <c r="AO1021" s="249"/>
      <c r="AP1021" s="250"/>
      <c r="AQ1021" s="249"/>
      <c r="AR1021" s="250"/>
      <c r="AS1021" s="249"/>
      <c r="AT1021" s="250"/>
      <c r="AU1021" s="249"/>
      <c r="AV1021" s="250"/>
      <c r="AW1021" s="249"/>
      <c r="AX1021" s="250"/>
      <c r="AY1021" s="249"/>
      <c r="AZ1021" s="250"/>
      <c r="BA1021" s="249"/>
      <c r="BB1021" s="250"/>
      <c r="BC1021" s="249"/>
      <c r="BD1021" s="250"/>
      <c r="BE1021" s="249"/>
      <c r="BF1021" s="250"/>
      <c r="BG1021" s="249"/>
      <c r="BH1021" s="250"/>
      <c r="BI1021" s="249"/>
      <c r="BJ1021" s="250"/>
      <c r="BK1021" s="249"/>
    </row>
    <row r="1022" spans="1:63" s="301" customFormat="1" ht="21" hidden="1" customHeight="1" x14ac:dyDescent="0.2">
      <c r="A1022" s="245" t="e">
        <f t="shared" si="436"/>
        <v>#VALUE!</v>
      </c>
      <c r="B1022" s="246"/>
      <c r="C1022" s="247" t="str">
        <f t="shared" si="415"/>
        <v/>
      </c>
      <c r="D1022" s="250" t="str">
        <f t="shared" ca="1" si="416"/>
        <v/>
      </c>
      <c r="E1022" s="249" t="str">
        <f t="shared" si="433"/>
        <v/>
      </c>
      <c r="F1022" s="250" t="str">
        <f t="shared" si="417"/>
        <v/>
      </c>
      <c r="G1022" s="249" t="str">
        <f t="shared" si="434"/>
        <v/>
      </c>
      <c r="H1022" s="250" t="str">
        <f t="shared" si="418"/>
        <v/>
      </c>
      <c r="I1022" s="249" t="str">
        <f t="shared" si="435"/>
        <v/>
      </c>
      <c r="J1022" s="250" t="str">
        <f t="shared" ca="1" si="419"/>
        <v/>
      </c>
      <c r="K1022" s="249" t="str">
        <f t="shared" si="420"/>
        <v/>
      </c>
      <c r="L1022" s="250" t="str">
        <f t="shared" ca="1" si="421"/>
        <v/>
      </c>
      <c r="M1022" s="249" t="str">
        <f t="shared" si="422"/>
        <v/>
      </c>
      <c r="N1022" s="250" t="str">
        <f t="shared" ca="1" si="423"/>
        <v/>
      </c>
      <c r="O1022" s="249" t="str">
        <f t="shared" si="424"/>
        <v/>
      </c>
      <c r="P1022" s="250" t="str">
        <f t="shared" ca="1" si="425"/>
        <v/>
      </c>
      <c r="Q1022" s="249" t="str">
        <f t="shared" si="426"/>
        <v/>
      </c>
      <c r="R1022" s="250" t="str">
        <f t="shared" ca="1" si="427"/>
        <v/>
      </c>
      <c r="S1022" s="249" t="str">
        <f t="shared" si="428"/>
        <v/>
      </c>
      <c r="T1022" s="250" t="str">
        <f t="shared" ca="1" si="429"/>
        <v/>
      </c>
      <c r="U1022" s="249" t="str">
        <f t="shared" si="430"/>
        <v/>
      </c>
      <c r="V1022" s="250" t="str">
        <f t="shared" ca="1" si="431"/>
        <v/>
      </c>
      <c r="W1022" s="249" t="str">
        <f t="shared" si="432"/>
        <v/>
      </c>
      <c r="X1022" s="250"/>
      <c r="Y1022" s="249"/>
      <c r="Z1022" s="250"/>
      <c r="AA1022" s="249"/>
      <c r="AB1022" s="250"/>
      <c r="AC1022" s="249"/>
      <c r="AD1022" s="250"/>
      <c r="AE1022" s="249"/>
      <c r="AF1022" s="250"/>
      <c r="AG1022" s="249"/>
      <c r="AH1022" s="250"/>
      <c r="AI1022" s="249"/>
      <c r="AJ1022" s="250"/>
      <c r="AK1022" s="249"/>
      <c r="AL1022" s="250"/>
      <c r="AM1022" s="249"/>
      <c r="AN1022" s="250"/>
      <c r="AO1022" s="249"/>
      <c r="AP1022" s="250"/>
      <c r="AQ1022" s="249"/>
      <c r="AR1022" s="250"/>
      <c r="AS1022" s="249"/>
      <c r="AT1022" s="250"/>
      <c r="AU1022" s="249"/>
      <c r="AV1022" s="250"/>
      <c r="AW1022" s="249"/>
      <c r="AX1022" s="250"/>
      <c r="AY1022" s="249"/>
      <c r="AZ1022" s="250"/>
      <c r="BA1022" s="249"/>
      <c r="BB1022" s="250"/>
      <c r="BC1022" s="249"/>
      <c r="BD1022" s="250"/>
      <c r="BE1022" s="249"/>
      <c r="BF1022" s="250"/>
      <c r="BG1022" s="249"/>
      <c r="BH1022" s="250"/>
      <c r="BI1022" s="249"/>
      <c r="BJ1022" s="250"/>
      <c r="BK1022" s="249"/>
    </row>
    <row r="1023" spans="1:63" s="301" customFormat="1" ht="21" hidden="1" customHeight="1" x14ac:dyDescent="0.2">
      <c r="A1023" s="245" t="e">
        <f t="shared" si="436"/>
        <v>#VALUE!</v>
      </c>
      <c r="B1023" s="246"/>
      <c r="C1023" s="247" t="str">
        <f t="shared" si="415"/>
        <v/>
      </c>
      <c r="D1023" s="250" t="str">
        <f t="shared" ca="1" si="416"/>
        <v/>
      </c>
      <c r="E1023" s="249" t="str">
        <f t="shared" si="433"/>
        <v/>
      </c>
      <c r="F1023" s="250" t="str">
        <f t="shared" si="417"/>
        <v/>
      </c>
      <c r="G1023" s="249" t="str">
        <f t="shared" si="434"/>
        <v/>
      </c>
      <c r="H1023" s="250" t="str">
        <f t="shared" si="418"/>
        <v/>
      </c>
      <c r="I1023" s="249" t="str">
        <f t="shared" si="435"/>
        <v/>
      </c>
      <c r="J1023" s="250" t="str">
        <f t="shared" ca="1" si="419"/>
        <v/>
      </c>
      <c r="K1023" s="249" t="str">
        <f t="shared" si="420"/>
        <v/>
      </c>
      <c r="L1023" s="250" t="str">
        <f t="shared" ca="1" si="421"/>
        <v/>
      </c>
      <c r="M1023" s="249" t="str">
        <f t="shared" si="422"/>
        <v/>
      </c>
      <c r="N1023" s="250" t="str">
        <f t="shared" ca="1" si="423"/>
        <v/>
      </c>
      <c r="O1023" s="249" t="str">
        <f t="shared" si="424"/>
        <v/>
      </c>
      <c r="P1023" s="250" t="str">
        <f t="shared" ca="1" si="425"/>
        <v/>
      </c>
      <c r="Q1023" s="249" t="str">
        <f t="shared" si="426"/>
        <v/>
      </c>
      <c r="R1023" s="250" t="str">
        <f t="shared" ca="1" si="427"/>
        <v/>
      </c>
      <c r="S1023" s="249" t="str">
        <f t="shared" si="428"/>
        <v/>
      </c>
      <c r="T1023" s="250" t="str">
        <f t="shared" ca="1" si="429"/>
        <v/>
      </c>
      <c r="U1023" s="249" t="str">
        <f t="shared" si="430"/>
        <v/>
      </c>
      <c r="V1023" s="250" t="str">
        <f t="shared" ca="1" si="431"/>
        <v/>
      </c>
      <c r="W1023" s="249" t="str">
        <f t="shared" si="432"/>
        <v/>
      </c>
      <c r="X1023" s="250"/>
      <c r="Y1023" s="249"/>
      <c r="Z1023" s="250"/>
      <c r="AA1023" s="249"/>
      <c r="AB1023" s="250"/>
      <c r="AC1023" s="249"/>
      <c r="AD1023" s="250"/>
      <c r="AE1023" s="249"/>
      <c r="AF1023" s="250"/>
      <c r="AG1023" s="249"/>
      <c r="AH1023" s="250"/>
      <c r="AI1023" s="249"/>
      <c r="AJ1023" s="250"/>
      <c r="AK1023" s="249"/>
      <c r="AL1023" s="250"/>
      <c r="AM1023" s="249"/>
      <c r="AN1023" s="250"/>
      <c r="AO1023" s="249"/>
      <c r="AP1023" s="250"/>
      <c r="AQ1023" s="249"/>
      <c r="AR1023" s="250"/>
      <c r="AS1023" s="249"/>
      <c r="AT1023" s="250"/>
      <c r="AU1023" s="249"/>
      <c r="AV1023" s="250"/>
      <c r="AW1023" s="249"/>
      <c r="AX1023" s="250"/>
      <c r="AY1023" s="249"/>
      <c r="AZ1023" s="250"/>
      <c r="BA1023" s="249"/>
      <c r="BB1023" s="250"/>
      <c r="BC1023" s="249"/>
      <c r="BD1023" s="250"/>
      <c r="BE1023" s="249"/>
      <c r="BF1023" s="250"/>
      <c r="BG1023" s="249"/>
      <c r="BH1023" s="250"/>
      <c r="BI1023" s="249"/>
      <c r="BJ1023" s="250"/>
      <c r="BK1023" s="249"/>
    </row>
    <row r="1024" spans="1:63" s="301" customFormat="1" ht="21" hidden="1" customHeight="1" x14ac:dyDescent="0.2">
      <c r="A1024" s="245" t="e">
        <f t="shared" si="436"/>
        <v>#VALUE!</v>
      </c>
      <c r="B1024" s="246"/>
      <c r="C1024" s="247" t="str">
        <f t="shared" si="415"/>
        <v/>
      </c>
      <c r="D1024" s="250" t="str">
        <f t="shared" ca="1" si="416"/>
        <v/>
      </c>
      <c r="E1024" s="249" t="str">
        <f t="shared" si="433"/>
        <v/>
      </c>
      <c r="F1024" s="250" t="str">
        <f t="shared" si="417"/>
        <v/>
      </c>
      <c r="G1024" s="249" t="str">
        <f t="shared" si="434"/>
        <v/>
      </c>
      <c r="H1024" s="250" t="str">
        <f t="shared" si="418"/>
        <v/>
      </c>
      <c r="I1024" s="249" t="str">
        <f t="shared" si="435"/>
        <v/>
      </c>
      <c r="J1024" s="250" t="str">
        <f t="shared" ca="1" si="419"/>
        <v/>
      </c>
      <c r="K1024" s="249" t="str">
        <f t="shared" si="420"/>
        <v/>
      </c>
      <c r="L1024" s="250" t="str">
        <f t="shared" ca="1" si="421"/>
        <v/>
      </c>
      <c r="M1024" s="249" t="str">
        <f t="shared" si="422"/>
        <v/>
      </c>
      <c r="N1024" s="250" t="str">
        <f t="shared" ca="1" si="423"/>
        <v/>
      </c>
      <c r="O1024" s="249" t="str">
        <f t="shared" si="424"/>
        <v/>
      </c>
      <c r="P1024" s="250" t="str">
        <f t="shared" ca="1" si="425"/>
        <v/>
      </c>
      <c r="Q1024" s="249" t="str">
        <f t="shared" si="426"/>
        <v/>
      </c>
      <c r="R1024" s="250" t="str">
        <f t="shared" ca="1" si="427"/>
        <v/>
      </c>
      <c r="S1024" s="249" t="str">
        <f t="shared" si="428"/>
        <v/>
      </c>
      <c r="T1024" s="250" t="str">
        <f t="shared" ca="1" si="429"/>
        <v/>
      </c>
      <c r="U1024" s="249" t="str">
        <f t="shared" si="430"/>
        <v/>
      </c>
      <c r="V1024" s="250" t="str">
        <f t="shared" ca="1" si="431"/>
        <v/>
      </c>
      <c r="W1024" s="249" t="str">
        <f t="shared" si="432"/>
        <v/>
      </c>
      <c r="X1024" s="250"/>
      <c r="Y1024" s="249"/>
      <c r="Z1024" s="250"/>
      <c r="AA1024" s="249"/>
      <c r="AB1024" s="250"/>
      <c r="AC1024" s="249"/>
      <c r="AD1024" s="250"/>
      <c r="AE1024" s="249"/>
      <c r="AF1024" s="250"/>
      <c r="AG1024" s="249"/>
      <c r="AH1024" s="250"/>
      <c r="AI1024" s="249"/>
      <c r="AJ1024" s="250"/>
      <c r="AK1024" s="249"/>
      <c r="AL1024" s="250"/>
      <c r="AM1024" s="249"/>
      <c r="AN1024" s="250"/>
      <c r="AO1024" s="249"/>
      <c r="AP1024" s="250"/>
      <c r="AQ1024" s="249"/>
      <c r="AR1024" s="250"/>
      <c r="AS1024" s="249"/>
      <c r="AT1024" s="250"/>
      <c r="AU1024" s="249"/>
      <c r="AV1024" s="250"/>
      <c r="AW1024" s="249"/>
      <c r="AX1024" s="250"/>
      <c r="AY1024" s="249"/>
      <c r="AZ1024" s="250"/>
      <c r="BA1024" s="249"/>
      <c r="BB1024" s="250"/>
      <c r="BC1024" s="249"/>
      <c r="BD1024" s="250"/>
      <c r="BE1024" s="249"/>
      <c r="BF1024" s="250"/>
      <c r="BG1024" s="249"/>
      <c r="BH1024" s="250"/>
      <c r="BI1024" s="249"/>
      <c r="BJ1024" s="250"/>
      <c r="BK1024" s="249"/>
    </row>
    <row r="1025" spans="1:63" s="301" customFormat="1" ht="21" hidden="1" customHeight="1" x14ac:dyDescent="0.2">
      <c r="A1025" s="245" t="e">
        <f t="shared" si="436"/>
        <v>#VALUE!</v>
      </c>
      <c r="B1025" s="246"/>
      <c r="C1025" s="247" t="str">
        <f t="shared" si="415"/>
        <v/>
      </c>
      <c r="D1025" s="250" t="str">
        <f t="shared" ca="1" si="416"/>
        <v/>
      </c>
      <c r="E1025" s="249" t="str">
        <f t="shared" si="433"/>
        <v/>
      </c>
      <c r="F1025" s="250" t="str">
        <f t="shared" si="417"/>
        <v/>
      </c>
      <c r="G1025" s="249" t="str">
        <f t="shared" si="434"/>
        <v/>
      </c>
      <c r="H1025" s="250" t="str">
        <f t="shared" si="418"/>
        <v/>
      </c>
      <c r="I1025" s="249" t="str">
        <f t="shared" si="435"/>
        <v/>
      </c>
      <c r="J1025" s="250" t="str">
        <f t="shared" ca="1" si="419"/>
        <v/>
      </c>
      <c r="K1025" s="249" t="str">
        <f t="shared" si="420"/>
        <v/>
      </c>
      <c r="L1025" s="250" t="str">
        <f t="shared" ca="1" si="421"/>
        <v/>
      </c>
      <c r="M1025" s="249" t="str">
        <f t="shared" si="422"/>
        <v/>
      </c>
      <c r="N1025" s="250" t="str">
        <f t="shared" ca="1" si="423"/>
        <v/>
      </c>
      <c r="O1025" s="249" t="str">
        <f t="shared" si="424"/>
        <v/>
      </c>
      <c r="P1025" s="250" t="str">
        <f t="shared" ca="1" si="425"/>
        <v/>
      </c>
      <c r="Q1025" s="249" t="str">
        <f t="shared" si="426"/>
        <v/>
      </c>
      <c r="R1025" s="250" t="str">
        <f t="shared" ca="1" si="427"/>
        <v/>
      </c>
      <c r="S1025" s="249" t="str">
        <f t="shared" si="428"/>
        <v/>
      </c>
      <c r="T1025" s="250" t="str">
        <f t="shared" ca="1" si="429"/>
        <v/>
      </c>
      <c r="U1025" s="249" t="str">
        <f t="shared" si="430"/>
        <v/>
      </c>
      <c r="V1025" s="250" t="str">
        <f t="shared" ca="1" si="431"/>
        <v/>
      </c>
      <c r="W1025" s="249" t="str">
        <f t="shared" si="432"/>
        <v/>
      </c>
      <c r="X1025" s="250"/>
      <c r="Y1025" s="249"/>
      <c r="Z1025" s="250"/>
      <c r="AA1025" s="249"/>
      <c r="AB1025" s="250"/>
      <c r="AC1025" s="249"/>
      <c r="AD1025" s="250"/>
      <c r="AE1025" s="249"/>
      <c r="AF1025" s="250"/>
      <c r="AG1025" s="249"/>
      <c r="AH1025" s="250"/>
      <c r="AI1025" s="249"/>
      <c r="AJ1025" s="250"/>
      <c r="AK1025" s="249"/>
      <c r="AL1025" s="250"/>
      <c r="AM1025" s="249"/>
      <c r="AN1025" s="250"/>
      <c r="AO1025" s="249"/>
      <c r="AP1025" s="250"/>
      <c r="AQ1025" s="249"/>
      <c r="AR1025" s="250"/>
      <c r="AS1025" s="249"/>
      <c r="AT1025" s="250"/>
      <c r="AU1025" s="249"/>
      <c r="AV1025" s="250"/>
      <c r="AW1025" s="249"/>
      <c r="AX1025" s="250"/>
      <c r="AY1025" s="249"/>
      <c r="AZ1025" s="250"/>
      <c r="BA1025" s="249"/>
      <c r="BB1025" s="250"/>
      <c r="BC1025" s="249"/>
      <c r="BD1025" s="250"/>
      <c r="BE1025" s="249"/>
      <c r="BF1025" s="250"/>
      <c r="BG1025" s="249"/>
      <c r="BH1025" s="250"/>
      <c r="BI1025" s="249"/>
      <c r="BJ1025" s="250"/>
      <c r="BK1025" s="249"/>
    </row>
    <row r="1026" spans="1:63" s="301" customFormat="1" ht="21" hidden="1" customHeight="1" x14ac:dyDescent="0.2">
      <c r="A1026" s="245" t="e">
        <f t="shared" si="436"/>
        <v>#VALUE!</v>
      </c>
      <c r="B1026" s="246"/>
      <c r="C1026" s="247" t="str">
        <f t="shared" si="415"/>
        <v/>
      </c>
      <c r="D1026" s="250" t="str">
        <f t="shared" ca="1" si="416"/>
        <v/>
      </c>
      <c r="E1026" s="249" t="str">
        <f t="shared" si="433"/>
        <v/>
      </c>
      <c r="F1026" s="250" t="str">
        <f t="shared" si="417"/>
        <v/>
      </c>
      <c r="G1026" s="249" t="str">
        <f t="shared" si="434"/>
        <v/>
      </c>
      <c r="H1026" s="250" t="str">
        <f t="shared" si="418"/>
        <v/>
      </c>
      <c r="I1026" s="249" t="str">
        <f t="shared" si="435"/>
        <v/>
      </c>
      <c r="J1026" s="250" t="str">
        <f t="shared" ca="1" si="419"/>
        <v/>
      </c>
      <c r="K1026" s="249" t="str">
        <f t="shared" si="420"/>
        <v/>
      </c>
      <c r="L1026" s="250" t="str">
        <f t="shared" ca="1" si="421"/>
        <v/>
      </c>
      <c r="M1026" s="249" t="str">
        <f t="shared" si="422"/>
        <v/>
      </c>
      <c r="N1026" s="250" t="str">
        <f t="shared" ca="1" si="423"/>
        <v/>
      </c>
      <c r="O1026" s="249" t="str">
        <f t="shared" si="424"/>
        <v/>
      </c>
      <c r="P1026" s="250" t="str">
        <f t="shared" ca="1" si="425"/>
        <v/>
      </c>
      <c r="Q1026" s="249" t="str">
        <f t="shared" si="426"/>
        <v/>
      </c>
      <c r="R1026" s="250" t="str">
        <f t="shared" ca="1" si="427"/>
        <v/>
      </c>
      <c r="S1026" s="249" t="str">
        <f t="shared" si="428"/>
        <v/>
      </c>
      <c r="T1026" s="250" t="str">
        <f t="shared" ca="1" si="429"/>
        <v/>
      </c>
      <c r="U1026" s="249" t="str">
        <f t="shared" si="430"/>
        <v/>
      </c>
      <c r="V1026" s="250" t="str">
        <f t="shared" ca="1" si="431"/>
        <v/>
      </c>
      <c r="W1026" s="249" t="str">
        <f t="shared" si="432"/>
        <v/>
      </c>
      <c r="X1026" s="250"/>
      <c r="Y1026" s="249"/>
      <c r="Z1026" s="250"/>
      <c r="AA1026" s="249"/>
      <c r="AB1026" s="250"/>
      <c r="AC1026" s="249"/>
      <c r="AD1026" s="250"/>
      <c r="AE1026" s="249"/>
      <c r="AF1026" s="250"/>
      <c r="AG1026" s="249"/>
      <c r="AH1026" s="250"/>
      <c r="AI1026" s="249"/>
      <c r="AJ1026" s="250"/>
      <c r="AK1026" s="249"/>
      <c r="AL1026" s="250"/>
      <c r="AM1026" s="249"/>
      <c r="AN1026" s="250"/>
      <c r="AO1026" s="249"/>
      <c r="AP1026" s="250"/>
      <c r="AQ1026" s="249"/>
      <c r="AR1026" s="250"/>
      <c r="AS1026" s="249"/>
      <c r="AT1026" s="250"/>
      <c r="AU1026" s="249"/>
      <c r="AV1026" s="250"/>
      <c r="AW1026" s="249"/>
      <c r="AX1026" s="250"/>
      <c r="AY1026" s="249"/>
      <c r="AZ1026" s="250"/>
      <c r="BA1026" s="249"/>
      <c r="BB1026" s="250"/>
      <c r="BC1026" s="249"/>
      <c r="BD1026" s="250"/>
      <c r="BE1026" s="249"/>
      <c r="BF1026" s="250"/>
      <c r="BG1026" s="249"/>
      <c r="BH1026" s="250"/>
      <c r="BI1026" s="249"/>
      <c r="BJ1026" s="250"/>
      <c r="BK1026" s="249"/>
    </row>
    <row r="1027" spans="1:63" s="301" customFormat="1" ht="21" hidden="1" customHeight="1" x14ac:dyDescent="0.2">
      <c r="A1027" s="245" t="e">
        <f t="shared" si="436"/>
        <v>#VALUE!</v>
      </c>
      <c r="B1027" s="246"/>
      <c r="C1027" s="247" t="str">
        <f t="shared" si="415"/>
        <v/>
      </c>
      <c r="D1027" s="250" t="str">
        <f t="shared" ca="1" si="416"/>
        <v/>
      </c>
      <c r="E1027" s="249" t="str">
        <f t="shared" si="433"/>
        <v/>
      </c>
      <c r="F1027" s="250" t="str">
        <f t="shared" si="417"/>
        <v/>
      </c>
      <c r="G1027" s="249" t="str">
        <f t="shared" si="434"/>
        <v/>
      </c>
      <c r="H1027" s="250" t="str">
        <f t="shared" si="418"/>
        <v/>
      </c>
      <c r="I1027" s="249" t="str">
        <f t="shared" si="435"/>
        <v/>
      </c>
      <c r="J1027" s="250" t="str">
        <f t="shared" ca="1" si="419"/>
        <v/>
      </c>
      <c r="K1027" s="249" t="str">
        <f t="shared" si="420"/>
        <v/>
      </c>
      <c r="L1027" s="250" t="str">
        <f t="shared" ca="1" si="421"/>
        <v/>
      </c>
      <c r="M1027" s="249" t="str">
        <f t="shared" si="422"/>
        <v/>
      </c>
      <c r="N1027" s="250" t="str">
        <f t="shared" ca="1" si="423"/>
        <v/>
      </c>
      <c r="O1027" s="249" t="str">
        <f t="shared" si="424"/>
        <v/>
      </c>
      <c r="P1027" s="250" t="str">
        <f t="shared" ca="1" si="425"/>
        <v/>
      </c>
      <c r="Q1027" s="249" t="str">
        <f t="shared" si="426"/>
        <v/>
      </c>
      <c r="R1027" s="250" t="str">
        <f t="shared" ca="1" si="427"/>
        <v/>
      </c>
      <c r="S1027" s="249" t="str">
        <f t="shared" si="428"/>
        <v/>
      </c>
      <c r="T1027" s="250" t="str">
        <f t="shared" ca="1" si="429"/>
        <v/>
      </c>
      <c r="U1027" s="249" t="str">
        <f t="shared" si="430"/>
        <v/>
      </c>
      <c r="V1027" s="250" t="str">
        <f t="shared" ca="1" si="431"/>
        <v/>
      </c>
      <c r="W1027" s="249" t="str">
        <f t="shared" si="432"/>
        <v/>
      </c>
      <c r="X1027" s="250"/>
      <c r="Y1027" s="249"/>
      <c r="Z1027" s="250"/>
      <c r="AA1027" s="249"/>
      <c r="AB1027" s="250"/>
      <c r="AC1027" s="249"/>
      <c r="AD1027" s="250"/>
      <c r="AE1027" s="249"/>
      <c r="AF1027" s="250"/>
      <c r="AG1027" s="249"/>
      <c r="AH1027" s="250"/>
      <c r="AI1027" s="249"/>
      <c r="AJ1027" s="250"/>
      <c r="AK1027" s="249"/>
      <c r="AL1027" s="250"/>
      <c r="AM1027" s="249"/>
      <c r="AN1027" s="250"/>
      <c r="AO1027" s="249"/>
      <c r="AP1027" s="250"/>
      <c r="AQ1027" s="249"/>
      <c r="AR1027" s="250"/>
      <c r="AS1027" s="249"/>
      <c r="AT1027" s="250"/>
      <c r="AU1027" s="249"/>
      <c r="AV1027" s="250"/>
      <c r="AW1027" s="249"/>
      <c r="AX1027" s="250"/>
      <c r="AY1027" s="249"/>
      <c r="AZ1027" s="250"/>
      <c r="BA1027" s="249"/>
      <c r="BB1027" s="250"/>
      <c r="BC1027" s="249"/>
      <c r="BD1027" s="250"/>
      <c r="BE1027" s="249"/>
      <c r="BF1027" s="250"/>
      <c r="BG1027" s="249"/>
      <c r="BH1027" s="250"/>
      <c r="BI1027" s="249"/>
      <c r="BJ1027" s="250"/>
      <c r="BK1027" s="249"/>
    </row>
    <row r="1028" spans="1:63" s="301" customFormat="1" ht="21" hidden="1" customHeight="1" x14ac:dyDescent="0.2">
      <c r="A1028" s="245" t="e">
        <f t="shared" si="436"/>
        <v>#VALUE!</v>
      </c>
      <c r="B1028" s="246"/>
      <c r="C1028" s="247" t="str">
        <f t="shared" si="415"/>
        <v/>
      </c>
      <c r="D1028" s="250" t="str">
        <f t="shared" ca="1" si="416"/>
        <v/>
      </c>
      <c r="E1028" s="249" t="str">
        <f t="shared" si="433"/>
        <v/>
      </c>
      <c r="F1028" s="250" t="str">
        <f t="shared" si="417"/>
        <v/>
      </c>
      <c r="G1028" s="249" t="str">
        <f t="shared" si="434"/>
        <v/>
      </c>
      <c r="H1028" s="250" t="str">
        <f t="shared" si="418"/>
        <v/>
      </c>
      <c r="I1028" s="249" t="str">
        <f t="shared" si="435"/>
        <v/>
      </c>
      <c r="J1028" s="250" t="str">
        <f t="shared" ca="1" si="419"/>
        <v/>
      </c>
      <c r="K1028" s="249" t="str">
        <f t="shared" si="420"/>
        <v/>
      </c>
      <c r="L1028" s="250" t="str">
        <f t="shared" ca="1" si="421"/>
        <v/>
      </c>
      <c r="M1028" s="249" t="str">
        <f t="shared" si="422"/>
        <v/>
      </c>
      <c r="N1028" s="250" t="str">
        <f t="shared" ca="1" si="423"/>
        <v/>
      </c>
      <c r="O1028" s="249" t="str">
        <f t="shared" si="424"/>
        <v/>
      </c>
      <c r="P1028" s="250" t="str">
        <f t="shared" ca="1" si="425"/>
        <v/>
      </c>
      <c r="Q1028" s="249" t="str">
        <f t="shared" si="426"/>
        <v/>
      </c>
      <c r="R1028" s="250" t="str">
        <f t="shared" ca="1" si="427"/>
        <v/>
      </c>
      <c r="S1028" s="249" t="str">
        <f t="shared" si="428"/>
        <v/>
      </c>
      <c r="T1028" s="250" t="str">
        <f t="shared" ca="1" si="429"/>
        <v/>
      </c>
      <c r="U1028" s="249" t="str">
        <f t="shared" si="430"/>
        <v/>
      </c>
      <c r="V1028" s="250" t="str">
        <f t="shared" ca="1" si="431"/>
        <v/>
      </c>
      <c r="W1028" s="249" t="str">
        <f t="shared" si="432"/>
        <v/>
      </c>
      <c r="X1028" s="250"/>
      <c r="Y1028" s="249"/>
      <c r="Z1028" s="250"/>
      <c r="AA1028" s="249"/>
      <c r="AB1028" s="250"/>
      <c r="AC1028" s="249"/>
      <c r="AD1028" s="250"/>
      <c r="AE1028" s="249"/>
      <c r="AF1028" s="250"/>
      <c r="AG1028" s="249"/>
      <c r="AH1028" s="250"/>
      <c r="AI1028" s="249"/>
      <c r="AJ1028" s="250"/>
      <c r="AK1028" s="249"/>
      <c r="AL1028" s="250"/>
      <c r="AM1028" s="249"/>
      <c r="AN1028" s="250"/>
      <c r="AO1028" s="249"/>
      <c r="AP1028" s="250"/>
      <c r="AQ1028" s="249"/>
      <c r="AR1028" s="250"/>
      <c r="AS1028" s="249"/>
      <c r="AT1028" s="250"/>
      <c r="AU1028" s="249"/>
      <c r="AV1028" s="250"/>
      <c r="AW1028" s="249"/>
      <c r="AX1028" s="250"/>
      <c r="AY1028" s="249"/>
      <c r="AZ1028" s="250"/>
      <c r="BA1028" s="249"/>
      <c r="BB1028" s="250"/>
      <c r="BC1028" s="249"/>
      <c r="BD1028" s="250"/>
      <c r="BE1028" s="249"/>
      <c r="BF1028" s="250"/>
      <c r="BG1028" s="249"/>
      <c r="BH1028" s="250"/>
      <c r="BI1028" s="249"/>
      <c r="BJ1028" s="250"/>
      <c r="BK1028" s="249"/>
    </row>
    <row r="1029" spans="1:63" s="301" customFormat="1" ht="21" hidden="1" customHeight="1" x14ac:dyDescent="0.2">
      <c r="A1029" s="245" t="e">
        <f t="shared" si="436"/>
        <v>#VALUE!</v>
      </c>
      <c r="B1029" s="246"/>
      <c r="C1029" s="247" t="str">
        <f t="shared" si="415"/>
        <v/>
      </c>
      <c r="D1029" s="250" t="str">
        <f t="shared" ca="1" si="416"/>
        <v/>
      </c>
      <c r="E1029" s="249" t="str">
        <f t="shared" si="433"/>
        <v/>
      </c>
      <c r="F1029" s="250" t="str">
        <f t="shared" si="417"/>
        <v/>
      </c>
      <c r="G1029" s="249" t="str">
        <f t="shared" si="434"/>
        <v/>
      </c>
      <c r="H1029" s="250" t="str">
        <f t="shared" si="418"/>
        <v/>
      </c>
      <c r="I1029" s="249" t="str">
        <f t="shared" si="435"/>
        <v/>
      </c>
      <c r="J1029" s="250" t="str">
        <f t="shared" ca="1" si="419"/>
        <v/>
      </c>
      <c r="K1029" s="249" t="str">
        <f t="shared" si="420"/>
        <v/>
      </c>
      <c r="L1029" s="250" t="str">
        <f t="shared" ca="1" si="421"/>
        <v/>
      </c>
      <c r="M1029" s="249" t="str">
        <f t="shared" si="422"/>
        <v/>
      </c>
      <c r="N1029" s="250" t="str">
        <f t="shared" ca="1" si="423"/>
        <v/>
      </c>
      <c r="O1029" s="249" t="str">
        <f t="shared" si="424"/>
        <v/>
      </c>
      <c r="P1029" s="250" t="str">
        <f t="shared" ca="1" si="425"/>
        <v/>
      </c>
      <c r="Q1029" s="249" t="str">
        <f t="shared" si="426"/>
        <v/>
      </c>
      <c r="R1029" s="250" t="str">
        <f t="shared" ca="1" si="427"/>
        <v/>
      </c>
      <c r="S1029" s="249" t="str">
        <f t="shared" si="428"/>
        <v/>
      </c>
      <c r="T1029" s="250" t="str">
        <f t="shared" ca="1" si="429"/>
        <v/>
      </c>
      <c r="U1029" s="249" t="str">
        <f t="shared" si="430"/>
        <v/>
      </c>
      <c r="V1029" s="250" t="str">
        <f t="shared" ca="1" si="431"/>
        <v/>
      </c>
      <c r="W1029" s="249" t="str">
        <f t="shared" si="432"/>
        <v/>
      </c>
      <c r="X1029" s="250"/>
      <c r="Y1029" s="249"/>
      <c r="Z1029" s="250"/>
      <c r="AA1029" s="249"/>
      <c r="AB1029" s="250"/>
      <c r="AC1029" s="249"/>
      <c r="AD1029" s="250"/>
      <c r="AE1029" s="249"/>
      <c r="AF1029" s="250"/>
      <c r="AG1029" s="249"/>
      <c r="AH1029" s="250"/>
      <c r="AI1029" s="249"/>
      <c r="AJ1029" s="250"/>
      <c r="AK1029" s="249"/>
      <c r="AL1029" s="250"/>
      <c r="AM1029" s="249"/>
      <c r="AN1029" s="250"/>
      <c r="AO1029" s="249"/>
      <c r="AP1029" s="250"/>
      <c r="AQ1029" s="249"/>
      <c r="AR1029" s="250"/>
      <c r="AS1029" s="249"/>
      <c r="AT1029" s="250"/>
      <c r="AU1029" s="249"/>
      <c r="AV1029" s="250"/>
      <c r="AW1029" s="249"/>
      <c r="AX1029" s="250"/>
      <c r="AY1029" s="249"/>
      <c r="AZ1029" s="250"/>
      <c r="BA1029" s="249"/>
      <c r="BB1029" s="250"/>
      <c r="BC1029" s="249"/>
      <c r="BD1029" s="250"/>
      <c r="BE1029" s="249"/>
      <c r="BF1029" s="250"/>
      <c r="BG1029" s="249"/>
      <c r="BH1029" s="250"/>
      <c r="BI1029" s="249"/>
      <c r="BJ1029" s="250"/>
      <c r="BK1029" s="249"/>
    </row>
    <row r="1030" spans="1:63" s="301" customFormat="1" ht="21" hidden="1" customHeight="1" x14ac:dyDescent="0.2">
      <c r="A1030" s="245" t="e">
        <f t="shared" si="436"/>
        <v>#VALUE!</v>
      </c>
      <c r="B1030" s="246"/>
      <c r="C1030" s="247" t="str">
        <f t="shared" ref="C1030:C1093" si="437">IF(B1030="","",IF($L$4="Media aritmética",ROUND(AVERAGE(D1030,F1030,H1030,J1030,L1030,N1030,P1030,R1030,T1030,V1030,X1030,Z1030,AB1030,AF1030,AH1030,AD1030,AJ1030,AL1030,AN1030,AP1030,AR1030),2),ROUND(_xlfn.STDEV.P(D1030,F1030,H1030,J1030,L1030,N1030,P1030,R1030,T1030,V1030,X1030,Z1030,AB1030,AF1030,AH1030,AD1030,AJ1030,AL1030,AN1030,AP1030,AR1030),2)))</f>
        <v/>
      </c>
      <c r="D1030" s="250" t="str">
        <f t="shared" ref="D1030:D1093" ca="1" si="438">IF($D$8="Habilitado",IF($B1030="","",ROUND(VLOOKUP($B1030,UNITARIO_1,17,FALSE),2)),"")</f>
        <v/>
      </c>
      <c r="E1030" s="249" t="str">
        <f t="shared" si="433"/>
        <v/>
      </c>
      <c r="F1030" s="250" t="str">
        <f t="shared" ref="F1030:F1093" si="439">IF($F$8="Habilitado",IF($B1030="","",ROUND(VLOOKUP($B1030,UNITARIO_2,17,FALSE),2)),"")</f>
        <v/>
      </c>
      <c r="G1030" s="249" t="str">
        <f t="shared" si="434"/>
        <v/>
      </c>
      <c r="H1030" s="250" t="str">
        <f t="shared" ref="H1030:H1093" si="440">IF($H$8="Habilitado",IF($B1030="","",ROUND(VLOOKUP($B1030,UNITARIO_3,17,FALSE),2)),"")</f>
        <v/>
      </c>
      <c r="I1030" s="249" t="str">
        <f t="shared" si="435"/>
        <v/>
      </c>
      <c r="J1030" s="250" t="str">
        <f t="shared" ref="J1030:J1093" ca="1" si="441">IF($J$8="Habilitado",IF($B1030="","",ROUND(VLOOKUP($B1030,UNITARIO_4,5,FALSE),2)),"")</f>
        <v/>
      </c>
      <c r="K1030" s="249" t="str">
        <f t="shared" ref="K1030:K1093" si="442">IF($B1030="","",IF(J1030="","",IF($L$4="Media aritmética",(J1030&lt;=$C1030)*($H$5/$C$5)+(J1030&gt;$C1030)*0,IF(AND(ROUND(AVERAGE($D1030,$F1030,$H1030,$J1030,$L1030,$N1030,$P1030,$R1030,$T1030,$V1030,$X1030,$Z1030,$AB1030,$AD1030,$AF1030,$AH1030,$AJ1030,AL1030,AN1030,AP1030,AR1030,AT1030,AV1030,AX1030,AZ1030,BB1030,BD1030,BF1030,BH1030,BJ1030),2)-$C1030/2&lt;=J1030,(ROUND(AVERAGE($D1030,$F1030,$H1030,$J1030,$L1030,$N1030,$P1030,$R1030,$T1030,$V1030,$X1030,$Z1030,$AB1030,$AD1030,$AF1030,$AH1030,$AJ1030,AL1030,AN1030,AP1030,AR1030,AT1030,AV1030,AX1030,AZ1030,BB1030,BD1030,BF1030,BH1030,BJ1030),2)+$C1030/2&gt;J1030)),($H$5/$C$5),0))))</f>
        <v/>
      </c>
      <c r="L1030" s="250" t="str">
        <f t="shared" ref="L1030:L1093" ca="1" si="443">IF($L$8="Habilitado",IF($B1030="","",ROUND(VLOOKUP($B1030,UNITARIO_5,5,FALSE),2)),"")</f>
        <v/>
      </c>
      <c r="M1030" s="249" t="str">
        <f t="shared" ref="M1030:M1093" si="444">IF($B1030="","",IF(L1030="","",IF($L$4="Media aritmética",(L1030&lt;=$C1030)*($H$5/$C$5)+(L1030&gt;$C1030)*0,IF(AND(ROUND(AVERAGE($D1030,$F1030,$H1030,$J1030,$L1030,$N1030,$P1030,$R1030,$T1030,$V1030,$X1030,$Z1030,$AB1030,$AD1030,$AF1030,$AH1030,$AJ1030,AL1030,AN1030,AP1030,AR1030,AT1030,AV1030,AX1030,AZ1030,BB1030,BD1030,BF1030,BH1030,BJ1030),2)-$C1030/2&lt;=L1030,(ROUND(AVERAGE($D1030,$F1030,$H1030,$J1030,$L1030,$N1030,$P1030,$R1030,$T1030,$V1030,$X1030,$Z1030,$AB1030,$AD1030,$AF1030,$AH1030,$AJ1030,AL1030,AN1030,AP1030,AR1030,AT1030,AV1030,AX1030,AZ1030,BB1030,BD1030,BF1030,BH1030,BJ1030),2)+$C1030/2&gt;L1030)),($H$5/$C$5),0))))</f>
        <v/>
      </c>
      <c r="N1030" s="250" t="str">
        <f t="shared" ref="N1030:N1093" ca="1" si="445">IF($N$8="Habilitado",IF($B1030="","",ROUND(VLOOKUP($B1030,UNITARIO_6,5,FALSE),2)),"")</f>
        <v/>
      </c>
      <c r="O1030" s="249" t="str">
        <f t="shared" ref="O1030:O1093" si="446">IF($B1030="","",IF(N1030="","",IF($L$4="Media aritmética",(N1030&lt;=$C1030)*($H$5/$C$5)+(N1030&gt;$C1030)*0,IF(AND(ROUND(AVERAGE($D1030,$F1030,$H1030,$J1030,$L1030,$N1030,$P1030,$R1030,$T1030,$V1030,$X1030,$Z1030,$AB1030,$AD1030,$AF1030,$AH1030,$AJ1030,AL1030,AN1030,AP1030,AR1030,AT1030,AV1030,AX1030,AZ1030,BB1030,BD1030,BF1030,BH1030,BJ1030),2)-$C1030/2&lt;=N1030,(ROUND(AVERAGE($D1030,$F1030,$H1030,$J1030,$L1030,$N1030,$P1030,$R1030,$T1030,$V1030,$X1030,$Z1030,$AB1030,$AD1030,$AF1030,$AH1030,$AJ1030,AL1030,AN1030,AP1030,AR1030,AT1030,AV1030,AX1030,AZ1030,BB1030,BD1030,BF1030,BH1030,BJ1030),2)+$C1030/2&gt;N1030)),($H$5/$C$5),0))))</f>
        <v/>
      </c>
      <c r="P1030" s="250" t="str">
        <f t="shared" ref="P1030:P1093" ca="1" si="447">IF($P$8="Habilitado",IF($B1030="","",ROUND(VLOOKUP($B1030,UNITARIO_7,5,FALSE),2)),"")</f>
        <v/>
      </c>
      <c r="Q1030" s="249" t="str">
        <f t="shared" ref="Q1030:Q1093" si="448">IF($B1030="","",IF(P1030="","",IF($L$4="Media aritmética",(P1030&lt;=$C1030)*($H$5/$C$5)+(P1030&gt;$C1030)*0,IF(AND(ROUND(AVERAGE($D1030,$F1030,$H1030,$J1030,$L1030,$N1030,$P1030,$R1030,$T1030,$V1030,$X1030,$Z1030,$AB1030,$AD1030,$AF1030,$AH1030,$AJ1030,AL1030,AN1030,AP1030,AR1030,AT1030,AV1030,AX1030,AZ1030,BB1030,BD1030,BF1030,BH1030,BJ1030),2)-$C1030/2&lt;=P1030,(ROUND(AVERAGE($D1030,$F1030,$H1030,$J1030,$L1030,$N1030,$P1030,$R1030,$T1030,$V1030,$X1030,$Z1030,$AB1030,$AD1030,$AF1030,$AH1030,$AJ1030,AL1030,AN1030,AP1030,AR1030,AT1030,AV1030,AX1030,AZ1030,BB1030,BD1030,BF1030,BH1030,BJ1030),2)+$C1030/2&gt;P1030)),($H$5/$C$5),0))))</f>
        <v/>
      </c>
      <c r="R1030" s="250" t="str">
        <f t="shared" ref="R1030:R1093" ca="1" si="449">IF($R$8="Habilitado",IF($B1030="","",ROUND(VLOOKUP($B1030,UNITARIO_8,5,FALSE),2)),"")</f>
        <v/>
      </c>
      <c r="S1030" s="249" t="str">
        <f t="shared" ref="S1030:S1093" si="450">IF($B1030="","",IF(R1030="","",IF($L$4="Media aritmética",(R1030&lt;=$C1030)*($H$5/$C$5)+(R1030&gt;$C1030)*0,IF(AND(ROUND(AVERAGE($D1030,$F1030,$H1030,$J1030,$L1030,$N1030,$P1030,$R1030,$T1030,$V1030,$X1030,$Z1030,$AB1030,$AD1030,$AF1030,$AH1030,$AJ1030,AL1030,AN1030,AP1030,AR1030,AT1030,AV1030,AX1030,AZ1030,BB1030,BD1030,BF1030,BH1030,BJ1030),2)-$C1030/2&lt;=R1030,(ROUND(AVERAGE($D1030,$F1030,$H1030,$J1030,$L1030,$N1030,$P1030,$R1030,$T1030,$V1030,$X1030,$Z1030,$AB1030,$AD1030,$AF1030,$AH1030,$AJ1030,AL1030,AN1030,AP1030,AR1030,AT1030,AV1030,AX1030,AZ1030,BB1030,BD1030,BF1030,BH1030,BJ1030),2)+$C1030/2&gt;R1030)),($H$5/$C$5),0))))</f>
        <v/>
      </c>
      <c r="T1030" s="250" t="str">
        <f t="shared" ref="T1030:T1093" ca="1" si="451">IF($T$8="Habilitado",IF($B1030="","",ROUND(VLOOKUP($B1030,UNITARIO_9,5,FALSE),2)),"")</f>
        <v/>
      </c>
      <c r="U1030" s="249" t="str">
        <f t="shared" ref="U1030:U1093" si="452">IF($B1030="","",IF(T1030="","",IF($L$4="Media aritmética",(T1030&lt;=$C1030)*($H$5/$C$5)+(T1030&gt;$C1030)*0,IF(AND(ROUND(AVERAGE($D1030,$F1030,$H1030,$J1030,$L1030,$N1030,$P1030,$R1030,$T1030,$V1030,$X1030,$Z1030,$AB1030,$AD1030,$AF1030,$AH1030,$AJ1030,AL1030,AN1030,AP1030,AR1030,AT1030,AV1030,AX1030,AZ1030,BB1030,BD1030,BF1030,BH1030,BJ1030),2)-$C1030/2&lt;=T1030,(ROUND(AVERAGE($D1030,$F1030,$H1030,$J1030,$L1030,$N1030,$P1030,$R1030,$T1030,$V1030,$X1030,$Z1030,$AB1030,$AD1030,$AF1030,$AH1030,$AJ1030,AL1030,AN1030,AP1030,AR1030,AT1030,AV1030,AX1030,AZ1030,BB1030,BD1030,BF1030,BH1030,BJ1030),2)+$C1030/2&gt;T1030)),($H$5/$C$5),0))))</f>
        <v/>
      </c>
      <c r="V1030" s="250" t="str">
        <f t="shared" ref="V1030:V1093" ca="1" si="453">IF($V$8="Habilitado",IF($B1030="","",ROUND(VLOOKUP($B1030,UNITARIO_10,5,FALSE),2)),"")</f>
        <v/>
      </c>
      <c r="W1030" s="249" t="str">
        <f t="shared" ref="W1030:W1093" si="454">IF($B1030="","",IF(V1030="","",IF($L$4="Media aritmética",(V1030&lt;=$C1030)*($H$5/$C$5)+(V1030&gt;$C1030)*0,IF(AND(ROUND(AVERAGE($D1030,$F1030,$H1030,$J1030,$L1030,$N1030,$P1030,$R1030,$T1030,$V1030,$X1030,$Z1030,$AB1030,$AD1030,$AF1030,$AH1030,$AJ1030,AL1030,AN1030,AP1030,AR1030,AT1030,AV1030,AX1030,AZ1030,BB1030,BD1030,BF1030,BH1030,BJ1030),2)-$C1030/2&lt;=V1030,(ROUND(AVERAGE($D1030,$F1030,$H1030,$J1030,$L1030,$N1030,$P1030,$R1030,$T1030,$V1030,$X1030,$Z1030,$AB1030,$AD1030,$AF1030,$AH1030,$AJ1030,AL1030,AN1030,AP1030,AR1030,AT1030,AV1030,AX1030,AZ1030,BB1030,BD1030,BF1030,BH1030,BJ1030),2)+$C1030/2&gt;V1030)),($H$5/$C$5),0))))</f>
        <v/>
      </c>
      <c r="X1030" s="250"/>
      <c r="Y1030" s="249"/>
      <c r="Z1030" s="250"/>
      <c r="AA1030" s="249"/>
      <c r="AB1030" s="250"/>
      <c r="AC1030" s="249"/>
      <c r="AD1030" s="250"/>
      <c r="AE1030" s="249"/>
      <c r="AF1030" s="250"/>
      <c r="AG1030" s="249"/>
      <c r="AH1030" s="250"/>
      <c r="AI1030" s="249"/>
      <c r="AJ1030" s="250"/>
      <c r="AK1030" s="249"/>
      <c r="AL1030" s="250"/>
      <c r="AM1030" s="249"/>
      <c r="AN1030" s="250"/>
      <c r="AO1030" s="249"/>
      <c r="AP1030" s="250"/>
      <c r="AQ1030" s="249"/>
      <c r="AR1030" s="250"/>
      <c r="AS1030" s="249"/>
      <c r="AT1030" s="250"/>
      <c r="AU1030" s="249"/>
      <c r="AV1030" s="250"/>
      <c r="AW1030" s="249"/>
      <c r="AX1030" s="250"/>
      <c r="AY1030" s="249"/>
      <c r="AZ1030" s="250"/>
      <c r="BA1030" s="249"/>
      <c r="BB1030" s="250"/>
      <c r="BC1030" s="249"/>
      <c r="BD1030" s="250"/>
      <c r="BE1030" s="249"/>
      <c r="BF1030" s="250"/>
      <c r="BG1030" s="249"/>
      <c r="BH1030" s="250"/>
      <c r="BI1030" s="249"/>
      <c r="BJ1030" s="250"/>
      <c r="BK1030" s="249"/>
    </row>
    <row r="1031" spans="1:63" s="301" customFormat="1" ht="21" hidden="1" customHeight="1" x14ac:dyDescent="0.2">
      <c r="A1031" s="245" t="e">
        <f t="shared" si="436"/>
        <v>#VALUE!</v>
      </c>
      <c r="B1031" s="246"/>
      <c r="C1031" s="247" t="str">
        <f t="shared" si="437"/>
        <v/>
      </c>
      <c r="D1031" s="250" t="str">
        <f t="shared" ca="1" si="438"/>
        <v/>
      </c>
      <c r="E1031" s="249" t="str">
        <f t="shared" ref="E1031:E1094" si="455">IF($B1031="","",IF(D1031="","",IF($L$4="Media aritmética",(D1031&lt;=$C1031)*($H$5/$C$5)+(D1031&gt;$C1031)*0,IF(AND(ROUND(AVERAGE($D1031,$F1031,$H1031),2)-$C1031/2&lt;=D1031,(ROUND(AVERAGE($D1031,$F1031,$H1031),2)+$C1031/2&gt;D1031)),($H$5/$C$5),0))))</f>
        <v/>
      </c>
      <c r="F1031" s="250" t="str">
        <f t="shared" si="439"/>
        <v/>
      </c>
      <c r="G1031" s="249" t="str">
        <f t="shared" ref="G1031:G1094" si="456">IF($B1031="","",IF(F1031="","",IF($L$4="Media aritmética",(F1031&lt;=$C1031)*($H$5/$C$5)+(F1031&gt;$C1031)*0,IF(AND(ROUND(AVERAGE($D1031,$F1031,$H1031),2)-$C1031/2&lt;=F1031,(ROUND(AVERAGE($D1031,$F1031,$H1031),2)+$C1031/2&gt;F1031)),($H$5/$C$5),0))))</f>
        <v/>
      </c>
      <c r="H1031" s="250" t="str">
        <f t="shared" si="440"/>
        <v/>
      </c>
      <c r="I1031" s="249" t="str">
        <f t="shared" ref="I1031:I1094" si="457">IF($B1031="","",IF(H1031="","",IF($L$4="Media aritmética",(H1031&lt;=$C1031)*($H$5/$C$5)+(H1031&gt;$C1031)*0,IF(AND(ROUND(AVERAGE($D1031,$F1031,$H1031),2)-$C1031/2&lt;=H1031,(ROUND(AVERAGE($D1031,$F1031,$H1031),2)+$C1031/2&gt;H1031)),($H$5/$C$5),0))))</f>
        <v/>
      </c>
      <c r="J1031" s="250" t="str">
        <f t="shared" ca="1" si="441"/>
        <v/>
      </c>
      <c r="K1031" s="249" t="str">
        <f t="shared" si="442"/>
        <v/>
      </c>
      <c r="L1031" s="250" t="str">
        <f t="shared" ca="1" si="443"/>
        <v/>
      </c>
      <c r="M1031" s="249" t="str">
        <f t="shared" si="444"/>
        <v/>
      </c>
      <c r="N1031" s="250" t="str">
        <f t="shared" ca="1" si="445"/>
        <v/>
      </c>
      <c r="O1031" s="249" t="str">
        <f t="shared" si="446"/>
        <v/>
      </c>
      <c r="P1031" s="250" t="str">
        <f t="shared" ca="1" si="447"/>
        <v/>
      </c>
      <c r="Q1031" s="249" t="str">
        <f t="shared" si="448"/>
        <v/>
      </c>
      <c r="R1031" s="250" t="str">
        <f t="shared" ca="1" si="449"/>
        <v/>
      </c>
      <c r="S1031" s="249" t="str">
        <f t="shared" si="450"/>
        <v/>
      </c>
      <c r="T1031" s="250" t="str">
        <f t="shared" ca="1" si="451"/>
        <v/>
      </c>
      <c r="U1031" s="249" t="str">
        <f t="shared" si="452"/>
        <v/>
      </c>
      <c r="V1031" s="250" t="str">
        <f t="shared" ca="1" si="453"/>
        <v/>
      </c>
      <c r="W1031" s="249" t="str">
        <f t="shared" si="454"/>
        <v/>
      </c>
      <c r="X1031" s="250"/>
      <c r="Y1031" s="249"/>
      <c r="Z1031" s="250"/>
      <c r="AA1031" s="249"/>
      <c r="AB1031" s="250"/>
      <c r="AC1031" s="249"/>
      <c r="AD1031" s="250"/>
      <c r="AE1031" s="249"/>
      <c r="AF1031" s="250"/>
      <c r="AG1031" s="249"/>
      <c r="AH1031" s="250"/>
      <c r="AI1031" s="249"/>
      <c r="AJ1031" s="250"/>
      <c r="AK1031" s="249"/>
      <c r="AL1031" s="250"/>
      <c r="AM1031" s="249"/>
      <c r="AN1031" s="250"/>
      <c r="AO1031" s="249"/>
      <c r="AP1031" s="250"/>
      <c r="AQ1031" s="249"/>
      <c r="AR1031" s="250"/>
      <c r="AS1031" s="249"/>
      <c r="AT1031" s="250"/>
      <c r="AU1031" s="249"/>
      <c r="AV1031" s="250"/>
      <c r="AW1031" s="249"/>
      <c r="AX1031" s="250"/>
      <c r="AY1031" s="249"/>
      <c r="AZ1031" s="250"/>
      <c r="BA1031" s="249"/>
      <c r="BB1031" s="250"/>
      <c r="BC1031" s="249"/>
      <c r="BD1031" s="250"/>
      <c r="BE1031" s="249"/>
      <c r="BF1031" s="250"/>
      <c r="BG1031" s="249"/>
      <c r="BH1031" s="250"/>
      <c r="BI1031" s="249"/>
      <c r="BJ1031" s="250"/>
      <c r="BK1031" s="249"/>
    </row>
    <row r="1032" spans="1:63" s="301" customFormat="1" ht="21" hidden="1" customHeight="1" x14ac:dyDescent="0.2">
      <c r="A1032" s="245" t="e">
        <f t="shared" ref="A1032:A1095" si="458">+A1031+1</f>
        <v>#VALUE!</v>
      </c>
      <c r="B1032" s="246"/>
      <c r="C1032" s="247" t="str">
        <f t="shared" si="437"/>
        <v/>
      </c>
      <c r="D1032" s="250" t="str">
        <f t="shared" ca="1" si="438"/>
        <v/>
      </c>
      <c r="E1032" s="249" t="str">
        <f t="shared" si="455"/>
        <v/>
      </c>
      <c r="F1032" s="250" t="str">
        <f t="shared" si="439"/>
        <v/>
      </c>
      <c r="G1032" s="249" t="str">
        <f t="shared" si="456"/>
        <v/>
      </c>
      <c r="H1032" s="250" t="str">
        <f t="shared" si="440"/>
        <v/>
      </c>
      <c r="I1032" s="249" t="str">
        <f t="shared" si="457"/>
        <v/>
      </c>
      <c r="J1032" s="250" t="str">
        <f t="shared" ca="1" si="441"/>
        <v/>
      </c>
      <c r="K1032" s="249" t="str">
        <f t="shared" si="442"/>
        <v/>
      </c>
      <c r="L1032" s="250" t="str">
        <f t="shared" ca="1" si="443"/>
        <v/>
      </c>
      <c r="M1032" s="249" t="str">
        <f t="shared" si="444"/>
        <v/>
      </c>
      <c r="N1032" s="250" t="str">
        <f t="shared" ca="1" si="445"/>
        <v/>
      </c>
      <c r="O1032" s="249" t="str">
        <f t="shared" si="446"/>
        <v/>
      </c>
      <c r="P1032" s="250" t="str">
        <f t="shared" ca="1" si="447"/>
        <v/>
      </c>
      <c r="Q1032" s="249" t="str">
        <f t="shared" si="448"/>
        <v/>
      </c>
      <c r="R1032" s="250" t="str">
        <f t="shared" ca="1" si="449"/>
        <v/>
      </c>
      <c r="S1032" s="249" t="str">
        <f t="shared" si="450"/>
        <v/>
      </c>
      <c r="T1032" s="250" t="str">
        <f t="shared" ca="1" si="451"/>
        <v/>
      </c>
      <c r="U1032" s="249" t="str">
        <f t="shared" si="452"/>
        <v/>
      </c>
      <c r="V1032" s="250" t="str">
        <f t="shared" ca="1" si="453"/>
        <v/>
      </c>
      <c r="W1032" s="249" t="str">
        <f t="shared" si="454"/>
        <v/>
      </c>
      <c r="X1032" s="250"/>
      <c r="Y1032" s="249"/>
      <c r="Z1032" s="250"/>
      <c r="AA1032" s="249"/>
      <c r="AB1032" s="250"/>
      <c r="AC1032" s="249"/>
      <c r="AD1032" s="250"/>
      <c r="AE1032" s="249"/>
      <c r="AF1032" s="250"/>
      <c r="AG1032" s="249"/>
      <c r="AH1032" s="250"/>
      <c r="AI1032" s="249"/>
      <c r="AJ1032" s="250"/>
      <c r="AK1032" s="249"/>
      <c r="AL1032" s="250"/>
      <c r="AM1032" s="249"/>
      <c r="AN1032" s="250"/>
      <c r="AO1032" s="249"/>
      <c r="AP1032" s="250"/>
      <c r="AQ1032" s="249"/>
      <c r="AR1032" s="250"/>
      <c r="AS1032" s="249"/>
      <c r="AT1032" s="250"/>
      <c r="AU1032" s="249"/>
      <c r="AV1032" s="250"/>
      <c r="AW1032" s="249"/>
      <c r="AX1032" s="250"/>
      <c r="AY1032" s="249"/>
      <c r="AZ1032" s="250"/>
      <c r="BA1032" s="249"/>
      <c r="BB1032" s="250"/>
      <c r="BC1032" s="249"/>
      <c r="BD1032" s="250"/>
      <c r="BE1032" s="249"/>
      <c r="BF1032" s="250"/>
      <c r="BG1032" s="249"/>
      <c r="BH1032" s="250"/>
      <c r="BI1032" s="249"/>
      <c r="BJ1032" s="250"/>
      <c r="BK1032" s="249"/>
    </row>
    <row r="1033" spans="1:63" s="301" customFormat="1" ht="21" hidden="1" customHeight="1" x14ac:dyDescent="0.2">
      <c r="A1033" s="245" t="e">
        <f t="shared" si="458"/>
        <v>#VALUE!</v>
      </c>
      <c r="B1033" s="246"/>
      <c r="C1033" s="247" t="str">
        <f t="shared" si="437"/>
        <v/>
      </c>
      <c r="D1033" s="250" t="str">
        <f t="shared" ca="1" si="438"/>
        <v/>
      </c>
      <c r="E1033" s="249" t="str">
        <f t="shared" si="455"/>
        <v/>
      </c>
      <c r="F1033" s="250" t="str">
        <f t="shared" si="439"/>
        <v/>
      </c>
      <c r="G1033" s="249" t="str">
        <f t="shared" si="456"/>
        <v/>
      </c>
      <c r="H1033" s="250" t="str">
        <f t="shared" si="440"/>
        <v/>
      </c>
      <c r="I1033" s="249" t="str">
        <f t="shared" si="457"/>
        <v/>
      </c>
      <c r="J1033" s="250" t="str">
        <f t="shared" ca="1" si="441"/>
        <v/>
      </c>
      <c r="K1033" s="249" t="str">
        <f t="shared" si="442"/>
        <v/>
      </c>
      <c r="L1033" s="250" t="str">
        <f t="shared" ca="1" si="443"/>
        <v/>
      </c>
      <c r="M1033" s="249" t="str">
        <f t="shared" si="444"/>
        <v/>
      </c>
      <c r="N1033" s="250" t="str">
        <f t="shared" ca="1" si="445"/>
        <v/>
      </c>
      <c r="O1033" s="249" t="str">
        <f t="shared" si="446"/>
        <v/>
      </c>
      <c r="P1033" s="250" t="str">
        <f t="shared" ca="1" si="447"/>
        <v/>
      </c>
      <c r="Q1033" s="249" t="str">
        <f t="shared" si="448"/>
        <v/>
      </c>
      <c r="R1033" s="250" t="str">
        <f t="shared" ca="1" si="449"/>
        <v/>
      </c>
      <c r="S1033" s="249" t="str">
        <f t="shared" si="450"/>
        <v/>
      </c>
      <c r="T1033" s="250" t="str">
        <f t="shared" ca="1" si="451"/>
        <v/>
      </c>
      <c r="U1033" s="249" t="str">
        <f t="shared" si="452"/>
        <v/>
      </c>
      <c r="V1033" s="250" t="str">
        <f t="shared" ca="1" si="453"/>
        <v/>
      </c>
      <c r="W1033" s="249" t="str">
        <f t="shared" si="454"/>
        <v/>
      </c>
      <c r="X1033" s="250"/>
      <c r="Y1033" s="249"/>
      <c r="Z1033" s="250"/>
      <c r="AA1033" s="249"/>
      <c r="AB1033" s="250"/>
      <c r="AC1033" s="249"/>
      <c r="AD1033" s="250"/>
      <c r="AE1033" s="249"/>
      <c r="AF1033" s="250"/>
      <c r="AG1033" s="249"/>
      <c r="AH1033" s="250"/>
      <c r="AI1033" s="249"/>
      <c r="AJ1033" s="250"/>
      <c r="AK1033" s="249"/>
      <c r="AL1033" s="250"/>
      <c r="AM1033" s="249"/>
      <c r="AN1033" s="250"/>
      <c r="AO1033" s="249"/>
      <c r="AP1033" s="250"/>
      <c r="AQ1033" s="249"/>
      <c r="AR1033" s="250"/>
      <c r="AS1033" s="249"/>
      <c r="AT1033" s="250"/>
      <c r="AU1033" s="249"/>
      <c r="AV1033" s="250"/>
      <c r="AW1033" s="249"/>
      <c r="AX1033" s="250"/>
      <c r="AY1033" s="249"/>
      <c r="AZ1033" s="250"/>
      <c r="BA1033" s="249"/>
      <c r="BB1033" s="250"/>
      <c r="BC1033" s="249"/>
      <c r="BD1033" s="250"/>
      <c r="BE1033" s="249"/>
      <c r="BF1033" s="250"/>
      <c r="BG1033" s="249"/>
      <c r="BH1033" s="250"/>
      <c r="BI1033" s="249"/>
      <c r="BJ1033" s="250"/>
      <c r="BK1033" s="249"/>
    </row>
    <row r="1034" spans="1:63" s="301" customFormat="1" ht="21" hidden="1" customHeight="1" x14ac:dyDescent="0.2">
      <c r="A1034" s="245" t="e">
        <f t="shared" si="458"/>
        <v>#VALUE!</v>
      </c>
      <c r="B1034" s="246"/>
      <c r="C1034" s="247" t="str">
        <f t="shared" si="437"/>
        <v/>
      </c>
      <c r="D1034" s="250" t="str">
        <f t="shared" ca="1" si="438"/>
        <v/>
      </c>
      <c r="E1034" s="249" t="str">
        <f t="shared" si="455"/>
        <v/>
      </c>
      <c r="F1034" s="250" t="str">
        <f t="shared" si="439"/>
        <v/>
      </c>
      <c r="G1034" s="249" t="str">
        <f t="shared" si="456"/>
        <v/>
      </c>
      <c r="H1034" s="250" t="str">
        <f t="shared" si="440"/>
        <v/>
      </c>
      <c r="I1034" s="249" t="str">
        <f t="shared" si="457"/>
        <v/>
      </c>
      <c r="J1034" s="250" t="str">
        <f t="shared" ca="1" si="441"/>
        <v/>
      </c>
      <c r="K1034" s="249" t="str">
        <f t="shared" si="442"/>
        <v/>
      </c>
      <c r="L1034" s="250" t="str">
        <f t="shared" ca="1" si="443"/>
        <v/>
      </c>
      <c r="M1034" s="249" t="str">
        <f t="shared" si="444"/>
        <v/>
      </c>
      <c r="N1034" s="250" t="str">
        <f t="shared" ca="1" si="445"/>
        <v/>
      </c>
      <c r="O1034" s="249" t="str">
        <f t="shared" si="446"/>
        <v/>
      </c>
      <c r="P1034" s="250" t="str">
        <f t="shared" ca="1" si="447"/>
        <v/>
      </c>
      <c r="Q1034" s="249" t="str">
        <f t="shared" si="448"/>
        <v/>
      </c>
      <c r="R1034" s="250" t="str">
        <f t="shared" ca="1" si="449"/>
        <v/>
      </c>
      <c r="S1034" s="249" t="str">
        <f t="shared" si="450"/>
        <v/>
      </c>
      <c r="T1034" s="250" t="str">
        <f t="shared" ca="1" si="451"/>
        <v/>
      </c>
      <c r="U1034" s="249" t="str">
        <f t="shared" si="452"/>
        <v/>
      </c>
      <c r="V1034" s="250" t="str">
        <f t="shared" ca="1" si="453"/>
        <v/>
      </c>
      <c r="W1034" s="249" t="str">
        <f t="shared" si="454"/>
        <v/>
      </c>
      <c r="X1034" s="250"/>
      <c r="Y1034" s="249"/>
      <c r="Z1034" s="250"/>
      <c r="AA1034" s="249"/>
      <c r="AB1034" s="250"/>
      <c r="AC1034" s="249"/>
      <c r="AD1034" s="250"/>
      <c r="AE1034" s="249"/>
      <c r="AF1034" s="250"/>
      <c r="AG1034" s="249"/>
      <c r="AH1034" s="250"/>
      <c r="AI1034" s="249"/>
      <c r="AJ1034" s="250"/>
      <c r="AK1034" s="249"/>
      <c r="AL1034" s="250"/>
      <c r="AM1034" s="249"/>
      <c r="AN1034" s="250"/>
      <c r="AO1034" s="249"/>
      <c r="AP1034" s="250"/>
      <c r="AQ1034" s="249"/>
      <c r="AR1034" s="250"/>
      <c r="AS1034" s="249"/>
      <c r="AT1034" s="250"/>
      <c r="AU1034" s="249"/>
      <c r="AV1034" s="250"/>
      <c r="AW1034" s="249"/>
      <c r="AX1034" s="250"/>
      <c r="AY1034" s="249"/>
      <c r="AZ1034" s="250"/>
      <c r="BA1034" s="249"/>
      <c r="BB1034" s="250"/>
      <c r="BC1034" s="249"/>
      <c r="BD1034" s="250"/>
      <c r="BE1034" s="249"/>
      <c r="BF1034" s="250"/>
      <c r="BG1034" s="249"/>
      <c r="BH1034" s="250"/>
      <c r="BI1034" s="249"/>
      <c r="BJ1034" s="250"/>
      <c r="BK1034" s="249"/>
    </row>
    <row r="1035" spans="1:63" s="301" customFormat="1" ht="21" hidden="1" customHeight="1" x14ac:dyDescent="0.2">
      <c r="A1035" s="245" t="e">
        <f t="shared" si="458"/>
        <v>#VALUE!</v>
      </c>
      <c r="B1035" s="246"/>
      <c r="C1035" s="247" t="str">
        <f t="shared" si="437"/>
        <v/>
      </c>
      <c r="D1035" s="250" t="str">
        <f t="shared" ca="1" si="438"/>
        <v/>
      </c>
      <c r="E1035" s="249" t="str">
        <f t="shared" si="455"/>
        <v/>
      </c>
      <c r="F1035" s="250" t="str">
        <f t="shared" si="439"/>
        <v/>
      </c>
      <c r="G1035" s="249" t="str">
        <f t="shared" si="456"/>
        <v/>
      </c>
      <c r="H1035" s="250" t="str">
        <f t="shared" si="440"/>
        <v/>
      </c>
      <c r="I1035" s="249" t="str">
        <f t="shared" si="457"/>
        <v/>
      </c>
      <c r="J1035" s="250" t="str">
        <f t="shared" ca="1" si="441"/>
        <v/>
      </c>
      <c r="K1035" s="249" t="str">
        <f t="shared" si="442"/>
        <v/>
      </c>
      <c r="L1035" s="250" t="str">
        <f t="shared" ca="1" si="443"/>
        <v/>
      </c>
      <c r="M1035" s="249" t="str">
        <f t="shared" si="444"/>
        <v/>
      </c>
      <c r="N1035" s="250" t="str">
        <f t="shared" ca="1" si="445"/>
        <v/>
      </c>
      <c r="O1035" s="249" t="str">
        <f t="shared" si="446"/>
        <v/>
      </c>
      <c r="P1035" s="250" t="str">
        <f t="shared" ca="1" si="447"/>
        <v/>
      </c>
      <c r="Q1035" s="249" t="str">
        <f t="shared" si="448"/>
        <v/>
      </c>
      <c r="R1035" s="250" t="str">
        <f t="shared" ca="1" si="449"/>
        <v/>
      </c>
      <c r="S1035" s="249" t="str">
        <f t="shared" si="450"/>
        <v/>
      </c>
      <c r="T1035" s="250" t="str">
        <f t="shared" ca="1" si="451"/>
        <v/>
      </c>
      <c r="U1035" s="249" t="str">
        <f t="shared" si="452"/>
        <v/>
      </c>
      <c r="V1035" s="250" t="str">
        <f t="shared" ca="1" si="453"/>
        <v/>
      </c>
      <c r="W1035" s="249" t="str">
        <f t="shared" si="454"/>
        <v/>
      </c>
      <c r="X1035" s="250"/>
      <c r="Y1035" s="249"/>
      <c r="Z1035" s="250"/>
      <c r="AA1035" s="249"/>
      <c r="AB1035" s="250"/>
      <c r="AC1035" s="249"/>
      <c r="AD1035" s="250"/>
      <c r="AE1035" s="249"/>
      <c r="AF1035" s="250"/>
      <c r="AG1035" s="249"/>
      <c r="AH1035" s="250"/>
      <c r="AI1035" s="249"/>
      <c r="AJ1035" s="250"/>
      <c r="AK1035" s="249"/>
      <c r="AL1035" s="250"/>
      <c r="AM1035" s="249"/>
      <c r="AN1035" s="250"/>
      <c r="AO1035" s="249"/>
      <c r="AP1035" s="250"/>
      <c r="AQ1035" s="249"/>
      <c r="AR1035" s="250"/>
      <c r="AS1035" s="249"/>
      <c r="AT1035" s="250"/>
      <c r="AU1035" s="249"/>
      <c r="AV1035" s="250"/>
      <c r="AW1035" s="249"/>
      <c r="AX1035" s="250"/>
      <c r="AY1035" s="249"/>
      <c r="AZ1035" s="250"/>
      <c r="BA1035" s="249"/>
      <c r="BB1035" s="250"/>
      <c r="BC1035" s="249"/>
      <c r="BD1035" s="250"/>
      <c r="BE1035" s="249"/>
      <c r="BF1035" s="250"/>
      <c r="BG1035" s="249"/>
      <c r="BH1035" s="250"/>
      <c r="BI1035" s="249"/>
      <c r="BJ1035" s="250"/>
      <c r="BK1035" s="249"/>
    </row>
    <row r="1036" spans="1:63" s="301" customFormat="1" ht="21" hidden="1" customHeight="1" x14ac:dyDescent="0.2">
      <c r="A1036" s="245" t="e">
        <f t="shared" si="458"/>
        <v>#VALUE!</v>
      </c>
      <c r="B1036" s="246"/>
      <c r="C1036" s="247" t="str">
        <f t="shared" si="437"/>
        <v/>
      </c>
      <c r="D1036" s="250" t="str">
        <f t="shared" ca="1" si="438"/>
        <v/>
      </c>
      <c r="E1036" s="249" t="str">
        <f t="shared" si="455"/>
        <v/>
      </c>
      <c r="F1036" s="250" t="str">
        <f t="shared" si="439"/>
        <v/>
      </c>
      <c r="G1036" s="249" t="str">
        <f t="shared" si="456"/>
        <v/>
      </c>
      <c r="H1036" s="250" t="str">
        <f t="shared" si="440"/>
        <v/>
      </c>
      <c r="I1036" s="249" t="str">
        <f t="shared" si="457"/>
        <v/>
      </c>
      <c r="J1036" s="250" t="str">
        <f t="shared" ca="1" si="441"/>
        <v/>
      </c>
      <c r="K1036" s="249" t="str">
        <f t="shared" si="442"/>
        <v/>
      </c>
      <c r="L1036" s="250" t="str">
        <f t="shared" ca="1" si="443"/>
        <v/>
      </c>
      <c r="M1036" s="249" t="str">
        <f t="shared" si="444"/>
        <v/>
      </c>
      <c r="N1036" s="250" t="str">
        <f t="shared" ca="1" si="445"/>
        <v/>
      </c>
      <c r="O1036" s="249" t="str">
        <f t="shared" si="446"/>
        <v/>
      </c>
      <c r="P1036" s="250" t="str">
        <f t="shared" ca="1" si="447"/>
        <v/>
      </c>
      <c r="Q1036" s="249" t="str">
        <f t="shared" si="448"/>
        <v/>
      </c>
      <c r="R1036" s="250" t="str">
        <f t="shared" ca="1" si="449"/>
        <v/>
      </c>
      <c r="S1036" s="249" t="str">
        <f t="shared" si="450"/>
        <v/>
      </c>
      <c r="T1036" s="250" t="str">
        <f t="shared" ca="1" si="451"/>
        <v/>
      </c>
      <c r="U1036" s="249" t="str">
        <f t="shared" si="452"/>
        <v/>
      </c>
      <c r="V1036" s="250" t="str">
        <f t="shared" ca="1" si="453"/>
        <v/>
      </c>
      <c r="W1036" s="249" t="str">
        <f t="shared" si="454"/>
        <v/>
      </c>
      <c r="X1036" s="250"/>
      <c r="Y1036" s="249"/>
      <c r="Z1036" s="250"/>
      <c r="AA1036" s="249"/>
      <c r="AB1036" s="250"/>
      <c r="AC1036" s="249"/>
      <c r="AD1036" s="250"/>
      <c r="AE1036" s="249"/>
      <c r="AF1036" s="250"/>
      <c r="AG1036" s="249"/>
      <c r="AH1036" s="250"/>
      <c r="AI1036" s="249"/>
      <c r="AJ1036" s="250"/>
      <c r="AK1036" s="249"/>
      <c r="AL1036" s="250"/>
      <c r="AM1036" s="249"/>
      <c r="AN1036" s="250"/>
      <c r="AO1036" s="249"/>
      <c r="AP1036" s="250"/>
      <c r="AQ1036" s="249"/>
      <c r="AR1036" s="250"/>
      <c r="AS1036" s="249"/>
      <c r="AT1036" s="250"/>
      <c r="AU1036" s="249"/>
      <c r="AV1036" s="250"/>
      <c r="AW1036" s="249"/>
      <c r="AX1036" s="250"/>
      <c r="AY1036" s="249"/>
      <c r="AZ1036" s="250"/>
      <c r="BA1036" s="249"/>
      <c r="BB1036" s="250"/>
      <c r="BC1036" s="249"/>
      <c r="BD1036" s="250"/>
      <c r="BE1036" s="249"/>
      <c r="BF1036" s="250"/>
      <c r="BG1036" s="249"/>
      <c r="BH1036" s="250"/>
      <c r="BI1036" s="249"/>
      <c r="BJ1036" s="250"/>
      <c r="BK1036" s="249"/>
    </row>
    <row r="1037" spans="1:63" s="301" customFormat="1" ht="21" hidden="1" customHeight="1" x14ac:dyDescent="0.2">
      <c r="A1037" s="245" t="e">
        <f t="shared" si="458"/>
        <v>#VALUE!</v>
      </c>
      <c r="B1037" s="246"/>
      <c r="C1037" s="247" t="str">
        <f t="shared" si="437"/>
        <v/>
      </c>
      <c r="D1037" s="250" t="str">
        <f t="shared" ca="1" si="438"/>
        <v/>
      </c>
      <c r="E1037" s="249" t="str">
        <f t="shared" si="455"/>
        <v/>
      </c>
      <c r="F1037" s="250" t="str">
        <f t="shared" si="439"/>
        <v/>
      </c>
      <c r="G1037" s="249" t="str">
        <f t="shared" si="456"/>
        <v/>
      </c>
      <c r="H1037" s="250" t="str">
        <f t="shared" si="440"/>
        <v/>
      </c>
      <c r="I1037" s="249" t="str">
        <f t="shared" si="457"/>
        <v/>
      </c>
      <c r="J1037" s="250" t="str">
        <f t="shared" ca="1" si="441"/>
        <v/>
      </c>
      <c r="K1037" s="249" t="str">
        <f t="shared" si="442"/>
        <v/>
      </c>
      <c r="L1037" s="250" t="str">
        <f t="shared" ca="1" si="443"/>
        <v/>
      </c>
      <c r="M1037" s="249" t="str">
        <f t="shared" si="444"/>
        <v/>
      </c>
      <c r="N1037" s="250" t="str">
        <f t="shared" ca="1" si="445"/>
        <v/>
      </c>
      <c r="O1037" s="249" t="str">
        <f t="shared" si="446"/>
        <v/>
      </c>
      <c r="P1037" s="250" t="str">
        <f t="shared" ca="1" si="447"/>
        <v/>
      </c>
      <c r="Q1037" s="249" t="str">
        <f t="shared" si="448"/>
        <v/>
      </c>
      <c r="R1037" s="250" t="str">
        <f t="shared" ca="1" si="449"/>
        <v/>
      </c>
      <c r="S1037" s="249" t="str">
        <f t="shared" si="450"/>
        <v/>
      </c>
      <c r="T1037" s="250" t="str">
        <f t="shared" ca="1" si="451"/>
        <v/>
      </c>
      <c r="U1037" s="249" t="str">
        <f t="shared" si="452"/>
        <v/>
      </c>
      <c r="V1037" s="250" t="str">
        <f t="shared" ca="1" si="453"/>
        <v/>
      </c>
      <c r="W1037" s="249" t="str">
        <f t="shared" si="454"/>
        <v/>
      </c>
      <c r="X1037" s="250"/>
      <c r="Y1037" s="249"/>
      <c r="Z1037" s="250"/>
      <c r="AA1037" s="249"/>
      <c r="AB1037" s="250"/>
      <c r="AC1037" s="249"/>
      <c r="AD1037" s="250"/>
      <c r="AE1037" s="249"/>
      <c r="AF1037" s="250"/>
      <c r="AG1037" s="249"/>
      <c r="AH1037" s="250"/>
      <c r="AI1037" s="249"/>
      <c r="AJ1037" s="250"/>
      <c r="AK1037" s="249"/>
      <c r="AL1037" s="250"/>
      <c r="AM1037" s="249"/>
      <c r="AN1037" s="250"/>
      <c r="AO1037" s="249"/>
      <c r="AP1037" s="250"/>
      <c r="AQ1037" s="249"/>
      <c r="AR1037" s="250"/>
      <c r="AS1037" s="249"/>
      <c r="AT1037" s="250"/>
      <c r="AU1037" s="249"/>
      <c r="AV1037" s="250"/>
      <c r="AW1037" s="249"/>
      <c r="AX1037" s="250"/>
      <c r="AY1037" s="249"/>
      <c r="AZ1037" s="250"/>
      <c r="BA1037" s="249"/>
      <c r="BB1037" s="250"/>
      <c r="BC1037" s="249"/>
      <c r="BD1037" s="250"/>
      <c r="BE1037" s="249"/>
      <c r="BF1037" s="250"/>
      <c r="BG1037" s="249"/>
      <c r="BH1037" s="250"/>
      <c r="BI1037" s="249"/>
      <c r="BJ1037" s="250"/>
      <c r="BK1037" s="249"/>
    </row>
    <row r="1038" spans="1:63" s="301" customFormat="1" ht="21" hidden="1" customHeight="1" x14ac:dyDescent="0.2">
      <c r="A1038" s="245" t="e">
        <f t="shared" si="458"/>
        <v>#VALUE!</v>
      </c>
      <c r="B1038" s="246"/>
      <c r="C1038" s="247" t="str">
        <f t="shared" si="437"/>
        <v/>
      </c>
      <c r="D1038" s="250" t="str">
        <f t="shared" ca="1" si="438"/>
        <v/>
      </c>
      <c r="E1038" s="249" t="str">
        <f t="shared" si="455"/>
        <v/>
      </c>
      <c r="F1038" s="250" t="str">
        <f t="shared" si="439"/>
        <v/>
      </c>
      <c r="G1038" s="249" t="str">
        <f t="shared" si="456"/>
        <v/>
      </c>
      <c r="H1038" s="250" t="str">
        <f t="shared" si="440"/>
        <v/>
      </c>
      <c r="I1038" s="249" t="str">
        <f t="shared" si="457"/>
        <v/>
      </c>
      <c r="J1038" s="250" t="str">
        <f t="shared" ca="1" si="441"/>
        <v/>
      </c>
      <c r="K1038" s="249" t="str">
        <f t="shared" si="442"/>
        <v/>
      </c>
      <c r="L1038" s="250" t="str">
        <f t="shared" ca="1" si="443"/>
        <v/>
      </c>
      <c r="M1038" s="249" t="str">
        <f t="shared" si="444"/>
        <v/>
      </c>
      <c r="N1038" s="250" t="str">
        <f t="shared" ca="1" si="445"/>
        <v/>
      </c>
      <c r="O1038" s="249" t="str">
        <f t="shared" si="446"/>
        <v/>
      </c>
      <c r="P1038" s="250" t="str">
        <f t="shared" ca="1" si="447"/>
        <v/>
      </c>
      <c r="Q1038" s="249" t="str">
        <f t="shared" si="448"/>
        <v/>
      </c>
      <c r="R1038" s="250" t="str">
        <f t="shared" ca="1" si="449"/>
        <v/>
      </c>
      <c r="S1038" s="249" t="str">
        <f t="shared" si="450"/>
        <v/>
      </c>
      <c r="T1038" s="250" t="str">
        <f t="shared" ca="1" si="451"/>
        <v/>
      </c>
      <c r="U1038" s="249" t="str">
        <f t="shared" si="452"/>
        <v/>
      </c>
      <c r="V1038" s="250" t="str">
        <f t="shared" ca="1" si="453"/>
        <v/>
      </c>
      <c r="W1038" s="249" t="str">
        <f t="shared" si="454"/>
        <v/>
      </c>
      <c r="X1038" s="250"/>
      <c r="Y1038" s="249"/>
      <c r="Z1038" s="250"/>
      <c r="AA1038" s="249"/>
      <c r="AB1038" s="250"/>
      <c r="AC1038" s="249"/>
      <c r="AD1038" s="250"/>
      <c r="AE1038" s="249"/>
      <c r="AF1038" s="250"/>
      <c r="AG1038" s="249"/>
      <c r="AH1038" s="250"/>
      <c r="AI1038" s="249"/>
      <c r="AJ1038" s="250"/>
      <c r="AK1038" s="249"/>
      <c r="AL1038" s="250"/>
      <c r="AM1038" s="249"/>
      <c r="AN1038" s="250"/>
      <c r="AO1038" s="249"/>
      <c r="AP1038" s="250"/>
      <c r="AQ1038" s="249"/>
      <c r="AR1038" s="250"/>
      <c r="AS1038" s="249"/>
      <c r="AT1038" s="250"/>
      <c r="AU1038" s="249"/>
      <c r="AV1038" s="250"/>
      <c r="AW1038" s="249"/>
      <c r="AX1038" s="250"/>
      <c r="AY1038" s="249"/>
      <c r="AZ1038" s="250"/>
      <c r="BA1038" s="249"/>
      <c r="BB1038" s="250"/>
      <c r="BC1038" s="249"/>
      <c r="BD1038" s="250"/>
      <c r="BE1038" s="249"/>
      <c r="BF1038" s="250"/>
      <c r="BG1038" s="249"/>
      <c r="BH1038" s="250"/>
      <c r="BI1038" s="249"/>
      <c r="BJ1038" s="250"/>
      <c r="BK1038" s="249"/>
    </row>
    <row r="1039" spans="1:63" s="301" customFormat="1" ht="21" hidden="1" customHeight="1" x14ac:dyDescent="0.2">
      <c r="A1039" s="245" t="e">
        <f t="shared" si="458"/>
        <v>#VALUE!</v>
      </c>
      <c r="B1039" s="246"/>
      <c r="C1039" s="247" t="str">
        <f t="shared" si="437"/>
        <v/>
      </c>
      <c r="D1039" s="250" t="str">
        <f t="shared" ca="1" si="438"/>
        <v/>
      </c>
      <c r="E1039" s="249" t="str">
        <f t="shared" si="455"/>
        <v/>
      </c>
      <c r="F1039" s="250" t="str">
        <f t="shared" si="439"/>
        <v/>
      </c>
      <c r="G1039" s="249" t="str">
        <f t="shared" si="456"/>
        <v/>
      </c>
      <c r="H1039" s="250" t="str">
        <f t="shared" si="440"/>
        <v/>
      </c>
      <c r="I1039" s="249" t="str">
        <f t="shared" si="457"/>
        <v/>
      </c>
      <c r="J1039" s="250" t="str">
        <f t="shared" ca="1" si="441"/>
        <v/>
      </c>
      <c r="K1039" s="249" t="str">
        <f t="shared" si="442"/>
        <v/>
      </c>
      <c r="L1039" s="250" t="str">
        <f t="shared" ca="1" si="443"/>
        <v/>
      </c>
      <c r="M1039" s="249" t="str">
        <f t="shared" si="444"/>
        <v/>
      </c>
      <c r="N1039" s="250" t="str">
        <f t="shared" ca="1" si="445"/>
        <v/>
      </c>
      <c r="O1039" s="249" t="str">
        <f t="shared" si="446"/>
        <v/>
      </c>
      <c r="P1039" s="250" t="str">
        <f t="shared" ca="1" si="447"/>
        <v/>
      </c>
      <c r="Q1039" s="249" t="str">
        <f t="shared" si="448"/>
        <v/>
      </c>
      <c r="R1039" s="250" t="str">
        <f t="shared" ca="1" si="449"/>
        <v/>
      </c>
      <c r="S1039" s="249" t="str">
        <f t="shared" si="450"/>
        <v/>
      </c>
      <c r="T1039" s="250" t="str">
        <f t="shared" ca="1" si="451"/>
        <v/>
      </c>
      <c r="U1039" s="249" t="str">
        <f t="shared" si="452"/>
        <v/>
      </c>
      <c r="V1039" s="250" t="str">
        <f t="shared" ca="1" si="453"/>
        <v/>
      </c>
      <c r="W1039" s="249" t="str">
        <f t="shared" si="454"/>
        <v/>
      </c>
      <c r="X1039" s="250"/>
      <c r="Y1039" s="249"/>
      <c r="Z1039" s="250"/>
      <c r="AA1039" s="249"/>
      <c r="AB1039" s="250"/>
      <c r="AC1039" s="249"/>
      <c r="AD1039" s="250"/>
      <c r="AE1039" s="249"/>
      <c r="AF1039" s="250"/>
      <c r="AG1039" s="249"/>
      <c r="AH1039" s="250"/>
      <c r="AI1039" s="249"/>
      <c r="AJ1039" s="250"/>
      <c r="AK1039" s="249"/>
      <c r="AL1039" s="250"/>
      <c r="AM1039" s="249"/>
      <c r="AN1039" s="250"/>
      <c r="AO1039" s="249"/>
      <c r="AP1039" s="250"/>
      <c r="AQ1039" s="249"/>
      <c r="AR1039" s="250"/>
      <c r="AS1039" s="249"/>
      <c r="AT1039" s="250"/>
      <c r="AU1039" s="249"/>
      <c r="AV1039" s="250"/>
      <c r="AW1039" s="249"/>
      <c r="AX1039" s="250"/>
      <c r="AY1039" s="249"/>
      <c r="AZ1039" s="250"/>
      <c r="BA1039" s="249"/>
      <c r="BB1039" s="250"/>
      <c r="BC1039" s="249"/>
      <c r="BD1039" s="250"/>
      <c r="BE1039" s="249"/>
      <c r="BF1039" s="250"/>
      <c r="BG1039" s="249"/>
      <c r="BH1039" s="250"/>
      <c r="BI1039" s="249"/>
      <c r="BJ1039" s="250"/>
      <c r="BK1039" s="249"/>
    </row>
    <row r="1040" spans="1:63" s="301" customFormat="1" ht="21" hidden="1" customHeight="1" x14ac:dyDescent="0.2">
      <c r="A1040" s="245" t="e">
        <f t="shared" si="458"/>
        <v>#VALUE!</v>
      </c>
      <c r="B1040" s="246"/>
      <c r="C1040" s="247" t="str">
        <f t="shared" si="437"/>
        <v/>
      </c>
      <c r="D1040" s="250" t="str">
        <f t="shared" ca="1" si="438"/>
        <v/>
      </c>
      <c r="E1040" s="249" t="str">
        <f t="shared" si="455"/>
        <v/>
      </c>
      <c r="F1040" s="250" t="str">
        <f t="shared" si="439"/>
        <v/>
      </c>
      <c r="G1040" s="249" t="str">
        <f t="shared" si="456"/>
        <v/>
      </c>
      <c r="H1040" s="250" t="str">
        <f t="shared" si="440"/>
        <v/>
      </c>
      <c r="I1040" s="249" t="str">
        <f t="shared" si="457"/>
        <v/>
      </c>
      <c r="J1040" s="250" t="str">
        <f t="shared" ca="1" si="441"/>
        <v/>
      </c>
      <c r="K1040" s="249" t="str">
        <f t="shared" si="442"/>
        <v/>
      </c>
      <c r="L1040" s="250" t="str">
        <f t="shared" ca="1" si="443"/>
        <v/>
      </c>
      <c r="M1040" s="249" t="str">
        <f t="shared" si="444"/>
        <v/>
      </c>
      <c r="N1040" s="250" t="str">
        <f t="shared" ca="1" si="445"/>
        <v/>
      </c>
      <c r="O1040" s="249" t="str">
        <f t="shared" si="446"/>
        <v/>
      </c>
      <c r="P1040" s="250" t="str">
        <f t="shared" ca="1" si="447"/>
        <v/>
      </c>
      <c r="Q1040" s="249" t="str">
        <f t="shared" si="448"/>
        <v/>
      </c>
      <c r="R1040" s="250" t="str">
        <f t="shared" ca="1" si="449"/>
        <v/>
      </c>
      <c r="S1040" s="249" t="str">
        <f t="shared" si="450"/>
        <v/>
      </c>
      <c r="T1040" s="250" t="str">
        <f t="shared" ca="1" si="451"/>
        <v/>
      </c>
      <c r="U1040" s="249" t="str">
        <f t="shared" si="452"/>
        <v/>
      </c>
      <c r="V1040" s="250" t="str">
        <f t="shared" ca="1" si="453"/>
        <v/>
      </c>
      <c r="W1040" s="249" t="str">
        <f t="shared" si="454"/>
        <v/>
      </c>
      <c r="X1040" s="250"/>
      <c r="Y1040" s="249"/>
      <c r="Z1040" s="250"/>
      <c r="AA1040" s="249"/>
      <c r="AB1040" s="250"/>
      <c r="AC1040" s="249"/>
      <c r="AD1040" s="250"/>
      <c r="AE1040" s="249"/>
      <c r="AF1040" s="250"/>
      <c r="AG1040" s="249"/>
      <c r="AH1040" s="250"/>
      <c r="AI1040" s="249"/>
      <c r="AJ1040" s="250"/>
      <c r="AK1040" s="249"/>
      <c r="AL1040" s="250"/>
      <c r="AM1040" s="249"/>
      <c r="AN1040" s="250"/>
      <c r="AO1040" s="249"/>
      <c r="AP1040" s="250"/>
      <c r="AQ1040" s="249"/>
      <c r="AR1040" s="250"/>
      <c r="AS1040" s="249"/>
      <c r="AT1040" s="250"/>
      <c r="AU1040" s="249"/>
      <c r="AV1040" s="250"/>
      <c r="AW1040" s="249"/>
      <c r="AX1040" s="250"/>
      <c r="AY1040" s="249"/>
      <c r="AZ1040" s="250"/>
      <c r="BA1040" s="249"/>
      <c r="BB1040" s="250"/>
      <c r="BC1040" s="249"/>
      <c r="BD1040" s="250"/>
      <c r="BE1040" s="249"/>
      <c r="BF1040" s="250"/>
      <c r="BG1040" s="249"/>
      <c r="BH1040" s="250"/>
      <c r="BI1040" s="249"/>
      <c r="BJ1040" s="250"/>
      <c r="BK1040" s="249"/>
    </row>
    <row r="1041" spans="1:63" s="301" customFormat="1" ht="21" hidden="1" customHeight="1" x14ac:dyDescent="0.2">
      <c r="A1041" s="245" t="e">
        <f t="shared" si="458"/>
        <v>#VALUE!</v>
      </c>
      <c r="B1041" s="246"/>
      <c r="C1041" s="247" t="str">
        <f t="shared" si="437"/>
        <v/>
      </c>
      <c r="D1041" s="250" t="str">
        <f t="shared" ca="1" si="438"/>
        <v/>
      </c>
      <c r="E1041" s="249" t="str">
        <f t="shared" si="455"/>
        <v/>
      </c>
      <c r="F1041" s="250" t="str">
        <f t="shared" si="439"/>
        <v/>
      </c>
      <c r="G1041" s="249" t="str">
        <f t="shared" si="456"/>
        <v/>
      </c>
      <c r="H1041" s="250" t="str">
        <f t="shared" si="440"/>
        <v/>
      </c>
      <c r="I1041" s="249" t="str">
        <f t="shared" si="457"/>
        <v/>
      </c>
      <c r="J1041" s="250" t="str">
        <f t="shared" ca="1" si="441"/>
        <v/>
      </c>
      <c r="K1041" s="249" t="str">
        <f t="shared" si="442"/>
        <v/>
      </c>
      <c r="L1041" s="250" t="str">
        <f t="shared" ca="1" si="443"/>
        <v/>
      </c>
      <c r="M1041" s="249" t="str">
        <f t="shared" si="444"/>
        <v/>
      </c>
      <c r="N1041" s="250" t="str">
        <f t="shared" ca="1" si="445"/>
        <v/>
      </c>
      <c r="O1041" s="249" t="str">
        <f t="shared" si="446"/>
        <v/>
      </c>
      <c r="P1041" s="250" t="str">
        <f t="shared" ca="1" si="447"/>
        <v/>
      </c>
      <c r="Q1041" s="249" t="str">
        <f t="shared" si="448"/>
        <v/>
      </c>
      <c r="R1041" s="250" t="str">
        <f t="shared" ca="1" si="449"/>
        <v/>
      </c>
      <c r="S1041" s="249" t="str">
        <f t="shared" si="450"/>
        <v/>
      </c>
      <c r="T1041" s="250" t="str">
        <f t="shared" ca="1" si="451"/>
        <v/>
      </c>
      <c r="U1041" s="249" t="str">
        <f t="shared" si="452"/>
        <v/>
      </c>
      <c r="V1041" s="250" t="str">
        <f t="shared" ca="1" si="453"/>
        <v/>
      </c>
      <c r="W1041" s="249" t="str">
        <f t="shared" si="454"/>
        <v/>
      </c>
      <c r="X1041" s="250"/>
      <c r="Y1041" s="249"/>
      <c r="Z1041" s="250"/>
      <c r="AA1041" s="249"/>
      <c r="AB1041" s="250"/>
      <c r="AC1041" s="249"/>
      <c r="AD1041" s="250"/>
      <c r="AE1041" s="249"/>
      <c r="AF1041" s="250"/>
      <c r="AG1041" s="249"/>
      <c r="AH1041" s="250"/>
      <c r="AI1041" s="249"/>
      <c r="AJ1041" s="250"/>
      <c r="AK1041" s="249"/>
      <c r="AL1041" s="250"/>
      <c r="AM1041" s="249"/>
      <c r="AN1041" s="250"/>
      <c r="AO1041" s="249"/>
      <c r="AP1041" s="250"/>
      <c r="AQ1041" s="249"/>
      <c r="AR1041" s="250"/>
      <c r="AS1041" s="249"/>
      <c r="AT1041" s="250"/>
      <c r="AU1041" s="249"/>
      <c r="AV1041" s="250"/>
      <c r="AW1041" s="249"/>
      <c r="AX1041" s="250"/>
      <c r="AY1041" s="249"/>
      <c r="AZ1041" s="250"/>
      <c r="BA1041" s="249"/>
      <c r="BB1041" s="250"/>
      <c r="BC1041" s="249"/>
      <c r="BD1041" s="250"/>
      <c r="BE1041" s="249"/>
      <c r="BF1041" s="250"/>
      <c r="BG1041" s="249"/>
      <c r="BH1041" s="250"/>
      <c r="BI1041" s="249"/>
      <c r="BJ1041" s="250"/>
      <c r="BK1041" s="249"/>
    </row>
    <row r="1042" spans="1:63" s="301" customFormat="1" ht="21" hidden="1" customHeight="1" x14ac:dyDescent="0.2">
      <c r="A1042" s="245" t="e">
        <f t="shared" si="458"/>
        <v>#VALUE!</v>
      </c>
      <c r="B1042" s="246"/>
      <c r="C1042" s="247" t="str">
        <f t="shared" si="437"/>
        <v/>
      </c>
      <c r="D1042" s="250" t="str">
        <f t="shared" ca="1" si="438"/>
        <v/>
      </c>
      <c r="E1042" s="249" t="str">
        <f t="shared" si="455"/>
        <v/>
      </c>
      <c r="F1042" s="250" t="str">
        <f t="shared" si="439"/>
        <v/>
      </c>
      <c r="G1042" s="249" t="str">
        <f t="shared" si="456"/>
        <v/>
      </c>
      <c r="H1042" s="250" t="str">
        <f t="shared" si="440"/>
        <v/>
      </c>
      <c r="I1042" s="249" t="str">
        <f t="shared" si="457"/>
        <v/>
      </c>
      <c r="J1042" s="250" t="str">
        <f t="shared" ca="1" si="441"/>
        <v/>
      </c>
      <c r="K1042" s="249" t="str">
        <f t="shared" si="442"/>
        <v/>
      </c>
      <c r="L1042" s="250" t="str">
        <f t="shared" ca="1" si="443"/>
        <v/>
      </c>
      <c r="M1042" s="249" t="str">
        <f t="shared" si="444"/>
        <v/>
      </c>
      <c r="N1042" s="250" t="str">
        <f t="shared" ca="1" si="445"/>
        <v/>
      </c>
      <c r="O1042" s="249" t="str">
        <f t="shared" si="446"/>
        <v/>
      </c>
      <c r="P1042" s="250" t="str">
        <f t="shared" ca="1" si="447"/>
        <v/>
      </c>
      <c r="Q1042" s="249" t="str">
        <f t="shared" si="448"/>
        <v/>
      </c>
      <c r="R1042" s="250" t="str">
        <f t="shared" ca="1" si="449"/>
        <v/>
      </c>
      <c r="S1042" s="249" t="str">
        <f t="shared" si="450"/>
        <v/>
      </c>
      <c r="T1042" s="250" t="str">
        <f t="shared" ca="1" si="451"/>
        <v/>
      </c>
      <c r="U1042" s="249" t="str">
        <f t="shared" si="452"/>
        <v/>
      </c>
      <c r="V1042" s="250" t="str">
        <f t="shared" ca="1" si="453"/>
        <v/>
      </c>
      <c r="W1042" s="249" t="str">
        <f t="shared" si="454"/>
        <v/>
      </c>
      <c r="X1042" s="250"/>
      <c r="Y1042" s="249"/>
      <c r="Z1042" s="250"/>
      <c r="AA1042" s="249"/>
      <c r="AB1042" s="250"/>
      <c r="AC1042" s="249"/>
      <c r="AD1042" s="250"/>
      <c r="AE1042" s="249"/>
      <c r="AF1042" s="250"/>
      <c r="AG1042" s="249"/>
      <c r="AH1042" s="250"/>
      <c r="AI1042" s="249"/>
      <c r="AJ1042" s="250"/>
      <c r="AK1042" s="249"/>
      <c r="AL1042" s="250"/>
      <c r="AM1042" s="249"/>
      <c r="AN1042" s="250"/>
      <c r="AO1042" s="249"/>
      <c r="AP1042" s="250"/>
      <c r="AQ1042" s="249"/>
      <c r="AR1042" s="250"/>
      <c r="AS1042" s="249"/>
      <c r="AT1042" s="250"/>
      <c r="AU1042" s="249"/>
      <c r="AV1042" s="250"/>
      <c r="AW1042" s="249"/>
      <c r="AX1042" s="250"/>
      <c r="AY1042" s="249"/>
      <c r="AZ1042" s="250"/>
      <c r="BA1042" s="249"/>
      <c r="BB1042" s="250"/>
      <c r="BC1042" s="249"/>
      <c r="BD1042" s="250"/>
      <c r="BE1042" s="249"/>
      <c r="BF1042" s="250"/>
      <c r="BG1042" s="249"/>
      <c r="BH1042" s="250"/>
      <c r="BI1042" s="249"/>
      <c r="BJ1042" s="250"/>
      <c r="BK1042" s="249"/>
    </row>
    <row r="1043" spans="1:63" s="301" customFormat="1" ht="21" hidden="1" customHeight="1" x14ac:dyDescent="0.2">
      <c r="A1043" s="245" t="e">
        <f t="shared" si="458"/>
        <v>#VALUE!</v>
      </c>
      <c r="B1043" s="246"/>
      <c r="C1043" s="247" t="str">
        <f t="shared" si="437"/>
        <v/>
      </c>
      <c r="D1043" s="250" t="str">
        <f t="shared" ca="1" si="438"/>
        <v/>
      </c>
      <c r="E1043" s="249" t="str">
        <f t="shared" si="455"/>
        <v/>
      </c>
      <c r="F1043" s="250" t="str">
        <f t="shared" si="439"/>
        <v/>
      </c>
      <c r="G1043" s="249" t="str">
        <f t="shared" si="456"/>
        <v/>
      </c>
      <c r="H1043" s="250" t="str">
        <f t="shared" si="440"/>
        <v/>
      </c>
      <c r="I1043" s="249" t="str">
        <f t="shared" si="457"/>
        <v/>
      </c>
      <c r="J1043" s="250" t="str">
        <f t="shared" ca="1" si="441"/>
        <v/>
      </c>
      <c r="K1043" s="249" t="str">
        <f t="shared" si="442"/>
        <v/>
      </c>
      <c r="L1043" s="250" t="str">
        <f t="shared" ca="1" si="443"/>
        <v/>
      </c>
      <c r="M1043" s="249" t="str">
        <f t="shared" si="444"/>
        <v/>
      </c>
      <c r="N1043" s="250" t="str">
        <f t="shared" ca="1" si="445"/>
        <v/>
      </c>
      <c r="O1043" s="249" t="str">
        <f t="shared" si="446"/>
        <v/>
      </c>
      <c r="P1043" s="250" t="str">
        <f t="shared" ca="1" si="447"/>
        <v/>
      </c>
      <c r="Q1043" s="249" t="str">
        <f t="shared" si="448"/>
        <v/>
      </c>
      <c r="R1043" s="250" t="str">
        <f t="shared" ca="1" si="449"/>
        <v/>
      </c>
      <c r="S1043" s="249" t="str">
        <f t="shared" si="450"/>
        <v/>
      </c>
      <c r="T1043" s="250" t="str">
        <f t="shared" ca="1" si="451"/>
        <v/>
      </c>
      <c r="U1043" s="249" t="str">
        <f t="shared" si="452"/>
        <v/>
      </c>
      <c r="V1043" s="250" t="str">
        <f t="shared" ca="1" si="453"/>
        <v/>
      </c>
      <c r="W1043" s="249" t="str">
        <f t="shared" si="454"/>
        <v/>
      </c>
      <c r="X1043" s="250"/>
      <c r="Y1043" s="249"/>
      <c r="Z1043" s="250"/>
      <c r="AA1043" s="249"/>
      <c r="AB1043" s="250"/>
      <c r="AC1043" s="249"/>
      <c r="AD1043" s="250"/>
      <c r="AE1043" s="249"/>
      <c r="AF1043" s="250"/>
      <c r="AG1043" s="249"/>
      <c r="AH1043" s="250"/>
      <c r="AI1043" s="249"/>
      <c r="AJ1043" s="250"/>
      <c r="AK1043" s="249"/>
      <c r="AL1043" s="250"/>
      <c r="AM1043" s="249"/>
      <c r="AN1043" s="250"/>
      <c r="AO1043" s="249"/>
      <c r="AP1043" s="250"/>
      <c r="AQ1043" s="249"/>
      <c r="AR1043" s="250"/>
      <c r="AS1043" s="249"/>
      <c r="AT1043" s="250"/>
      <c r="AU1043" s="249"/>
      <c r="AV1043" s="250"/>
      <c r="AW1043" s="249"/>
      <c r="AX1043" s="250"/>
      <c r="AY1043" s="249"/>
      <c r="AZ1043" s="250"/>
      <c r="BA1043" s="249"/>
      <c r="BB1043" s="250"/>
      <c r="BC1043" s="249"/>
      <c r="BD1043" s="250"/>
      <c r="BE1043" s="249"/>
      <c r="BF1043" s="250"/>
      <c r="BG1043" s="249"/>
      <c r="BH1043" s="250"/>
      <c r="BI1043" s="249"/>
      <c r="BJ1043" s="250"/>
      <c r="BK1043" s="249"/>
    </row>
    <row r="1044" spans="1:63" s="301" customFormat="1" ht="21" hidden="1" customHeight="1" x14ac:dyDescent="0.2">
      <c r="A1044" s="245" t="e">
        <f t="shared" si="458"/>
        <v>#VALUE!</v>
      </c>
      <c r="B1044" s="246"/>
      <c r="C1044" s="247" t="str">
        <f t="shared" si="437"/>
        <v/>
      </c>
      <c r="D1044" s="250" t="str">
        <f t="shared" ca="1" si="438"/>
        <v/>
      </c>
      <c r="E1044" s="249" t="str">
        <f t="shared" si="455"/>
        <v/>
      </c>
      <c r="F1044" s="250" t="str">
        <f t="shared" si="439"/>
        <v/>
      </c>
      <c r="G1044" s="249" t="str">
        <f t="shared" si="456"/>
        <v/>
      </c>
      <c r="H1044" s="250" t="str">
        <f t="shared" si="440"/>
        <v/>
      </c>
      <c r="I1044" s="249" t="str">
        <f t="shared" si="457"/>
        <v/>
      </c>
      <c r="J1044" s="250" t="str">
        <f t="shared" ca="1" si="441"/>
        <v/>
      </c>
      <c r="K1044" s="249" t="str">
        <f t="shared" si="442"/>
        <v/>
      </c>
      <c r="L1044" s="250" t="str">
        <f t="shared" ca="1" si="443"/>
        <v/>
      </c>
      <c r="M1044" s="249" t="str">
        <f t="shared" si="444"/>
        <v/>
      </c>
      <c r="N1044" s="250" t="str">
        <f t="shared" ca="1" si="445"/>
        <v/>
      </c>
      <c r="O1044" s="249" t="str">
        <f t="shared" si="446"/>
        <v/>
      </c>
      <c r="P1044" s="250" t="str">
        <f t="shared" ca="1" si="447"/>
        <v/>
      </c>
      <c r="Q1044" s="249" t="str">
        <f t="shared" si="448"/>
        <v/>
      </c>
      <c r="R1044" s="250" t="str">
        <f t="shared" ca="1" si="449"/>
        <v/>
      </c>
      <c r="S1044" s="249" t="str">
        <f t="shared" si="450"/>
        <v/>
      </c>
      <c r="T1044" s="250" t="str">
        <f t="shared" ca="1" si="451"/>
        <v/>
      </c>
      <c r="U1044" s="249" t="str">
        <f t="shared" si="452"/>
        <v/>
      </c>
      <c r="V1044" s="250" t="str">
        <f t="shared" ca="1" si="453"/>
        <v/>
      </c>
      <c r="W1044" s="249" t="str">
        <f t="shared" si="454"/>
        <v/>
      </c>
      <c r="X1044" s="250"/>
      <c r="Y1044" s="249"/>
      <c r="Z1044" s="250"/>
      <c r="AA1044" s="249"/>
      <c r="AB1044" s="250"/>
      <c r="AC1044" s="249"/>
      <c r="AD1044" s="250"/>
      <c r="AE1044" s="249"/>
      <c r="AF1044" s="250"/>
      <c r="AG1044" s="249"/>
      <c r="AH1044" s="250"/>
      <c r="AI1044" s="249"/>
      <c r="AJ1044" s="250"/>
      <c r="AK1044" s="249"/>
      <c r="AL1044" s="250"/>
      <c r="AM1044" s="249"/>
      <c r="AN1044" s="250"/>
      <c r="AO1044" s="249"/>
      <c r="AP1044" s="250"/>
      <c r="AQ1044" s="249"/>
      <c r="AR1044" s="250"/>
      <c r="AS1044" s="249"/>
      <c r="AT1044" s="250"/>
      <c r="AU1044" s="249"/>
      <c r="AV1044" s="250"/>
      <c r="AW1044" s="249"/>
      <c r="AX1044" s="250"/>
      <c r="AY1044" s="249"/>
      <c r="AZ1044" s="250"/>
      <c r="BA1044" s="249"/>
      <c r="BB1044" s="250"/>
      <c r="BC1044" s="249"/>
      <c r="BD1044" s="250"/>
      <c r="BE1044" s="249"/>
      <c r="BF1044" s="250"/>
      <c r="BG1044" s="249"/>
      <c r="BH1044" s="250"/>
      <c r="BI1044" s="249"/>
      <c r="BJ1044" s="250"/>
      <c r="BK1044" s="249"/>
    </row>
    <row r="1045" spans="1:63" s="301" customFormat="1" ht="21" hidden="1" customHeight="1" x14ac:dyDescent="0.2">
      <c r="A1045" s="245" t="e">
        <f t="shared" si="458"/>
        <v>#VALUE!</v>
      </c>
      <c r="B1045" s="246"/>
      <c r="C1045" s="247" t="str">
        <f t="shared" si="437"/>
        <v/>
      </c>
      <c r="D1045" s="250" t="str">
        <f t="shared" ca="1" si="438"/>
        <v/>
      </c>
      <c r="E1045" s="249" t="str">
        <f t="shared" si="455"/>
        <v/>
      </c>
      <c r="F1045" s="250" t="str">
        <f t="shared" si="439"/>
        <v/>
      </c>
      <c r="G1045" s="249" t="str">
        <f t="shared" si="456"/>
        <v/>
      </c>
      <c r="H1045" s="250" t="str">
        <f t="shared" si="440"/>
        <v/>
      </c>
      <c r="I1045" s="249" t="str">
        <f t="shared" si="457"/>
        <v/>
      </c>
      <c r="J1045" s="250" t="str">
        <f t="shared" ca="1" si="441"/>
        <v/>
      </c>
      <c r="K1045" s="249" t="str">
        <f t="shared" si="442"/>
        <v/>
      </c>
      <c r="L1045" s="250" t="str">
        <f t="shared" ca="1" si="443"/>
        <v/>
      </c>
      <c r="M1045" s="249" t="str">
        <f t="shared" si="444"/>
        <v/>
      </c>
      <c r="N1045" s="250" t="str">
        <f t="shared" ca="1" si="445"/>
        <v/>
      </c>
      <c r="O1045" s="249" t="str">
        <f t="shared" si="446"/>
        <v/>
      </c>
      <c r="P1045" s="250" t="str">
        <f t="shared" ca="1" si="447"/>
        <v/>
      </c>
      <c r="Q1045" s="249" t="str">
        <f t="shared" si="448"/>
        <v/>
      </c>
      <c r="R1045" s="250" t="str">
        <f t="shared" ca="1" si="449"/>
        <v/>
      </c>
      <c r="S1045" s="249" t="str">
        <f t="shared" si="450"/>
        <v/>
      </c>
      <c r="T1045" s="250" t="str">
        <f t="shared" ca="1" si="451"/>
        <v/>
      </c>
      <c r="U1045" s="249" t="str">
        <f t="shared" si="452"/>
        <v/>
      </c>
      <c r="V1045" s="250" t="str">
        <f t="shared" ca="1" si="453"/>
        <v/>
      </c>
      <c r="W1045" s="249" t="str">
        <f t="shared" si="454"/>
        <v/>
      </c>
      <c r="X1045" s="250"/>
      <c r="Y1045" s="249"/>
      <c r="Z1045" s="250"/>
      <c r="AA1045" s="249"/>
      <c r="AB1045" s="250"/>
      <c r="AC1045" s="249"/>
      <c r="AD1045" s="250"/>
      <c r="AE1045" s="249"/>
      <c r="AF1045" s="250"/>
      <c r="AG1045" s="249"/>
      <c r="AH1045" s="250"/>
      <c r="AI1045" s="249"/>
      <c r="AJ1045" s="250"/>
      <c r="AK1045" s="249"/>
      <c r="AL1045" s="250"/>
      <c r="AM1045" s="249"/>
      <c r="AN1045" s="250"/>
      <c r="AO1045" s="249"/>
      <c r="AP1045" s="250"/>
      <c r="AQ1045" s="249"/>
      <c r="AR1045" s="250"/>
      <c r="AS1045" s="249"/>
      <c r="AT1045" s="250"/>
      <c r="AU1045" s="249"/>
      <c r="AV1045" s="250"/>
      <c r="AW1045" s="249"/>
      <c r="AX1045" s="250"/>
      <c r="AY1045" s="249"/>
      <c r="AZ1045" s="250"/>
      <c r="BA1045" s="249"/>
      <c r="BB1045" s="250"/>
      <c r="BC1045" s="249"/>
      <c r="BD1045" s="250"/>
      <c r="BE1045" s="249"/>
      <c r="BF1045" s="250"/>
      <c r="BG1045" s="249"/>
      <c r="BH1045" s="250"/>
      <c r="BI1045" s="249"/>
      <c r="BJ1045" s="250"/>
      <c r="BK1045" s="249"/>
    </row>
    <row r="1046" spans="1:63" s="301" customFormat="1" ht="21" hidden="1" customHeight="1" x14ac:dyDescent="0.2">
      <c r="A1046" s="245" t="e">
        <f t="shared" si="458"/>
        <v>#VALUE!</v>
      </c>
      <c r="B1046" s="246"/>
      <c r="C1046" s="247" t="str">
        <f t="shared" si="437"/>
        <v/>
      </c>
      <c r="D1046" s="250" t="str">
        <f t="shared" ca="1" si="438"/>
        <v/>
      </c>
      <c r="E1046" s="249" t="str">
        <f t="shared" si="455"/>
        <v/>
      </c>
      <c r="F1046" s="250" t="str">
        <f t="shared" si="439"/>
        <v/>
      </c>
      <c r="G1046" s="249" t="str">
        <f t="shared" si="456"/>
        <v/>
      </c>
      <c r="H1046" s="250" t="str">
        <f t="shared" si="440"/>
        <v/>
      </c>
      <c r="I1046" s="249" t="str">
        <f t="shared" si="457"/>
        <v/>
      </c>
      <c r="J1046" s="250" t="str">
        <f t="shared" ca="1" si="441"/>
        <v/>
      </c>
      <c r="K1046" s="249" t="str">
        <f t="shared" si="442"/>
        <v/>
      </c>
      <c r="L1046" s="250" t="str">
        <f t="shared" ca="1" si="443"/>
        <v/>
      </c>
      <c r="M1046" s="249" t="str">
        <f t="shared" si="444"/>
        <v/>
      </c>
      <c r="N1046" s="250" t="str">
        <f t="shared" ca="1" si="445"/>
        <v/>
      </c>
      <c r="O1046" s="249" t="str">
        <f t="shared" si="446"/>
        <v/>
      </c>
      <c r="P1046" s="250" t="str">
        <f t="shared" ca="1" si="447"/>
        <v/>
      </c>
      <c r="Q1046" s="249" t="str">
        <f t="shared" si="448"/>
        <v/>
      </c>
      <c r="R1046" s="250" t="str">
        <f t="shared" ca="1" si="449"/>
        <v/>
      </c>
      <c r="S1046" s="249" t="str">
        <f t="shared" si="450"/>
        <v/>
      </c>
      <c r="T1046" s="250" t="str">
        <f t="shared" ca="1" si="451"/>
        <v/>
      </c>
      <c r="U1046" s="249" t="str">
        <f t="shared" si="452"/>
        <v/>
      </c>
      <c r="V1046" s="250" t="str">
        <f t="shared" ca="1" si="453"/>
        <v/>
      </c>
      <c r="W1046" s="249" t="str">
        <f t="shared" si="454"/>
        <v/>
      </c>
      <c r="X1046" s="250"/>
      <c r="Y1046" s="249"/>
      <c r="Z1046" s="250"/>
      <c r="AA1046" s="249"/>
      <c r="AB1046" s="250"/>
      <c r="AC1046" s="249"/>
      <c r="AD1046" s="250"/>
      <c r="AE1046" s="249"/>
      <c r="AF1046" s="250"/>
      <c r="AG1046" s="249"/>
      <c r="AH1046" s="250"/>
      <c r="AI1046" s="249"/>
      <c r="AJ1046" s="250"/>
      <c r="AK1046" s="249"/>
      <c r="AL1046" s="250"/>
      <c r="AM1046" s="249"/>
      <c r="AN1046" s="250"/>
      <c r="AO1046" s="249"/>
      <c r="AP1046" s="250"/>
      <c r="AQ1046" s="249"/>
      <c r="AR1046" s="250"/>
      <c r="AS1046" s="249"/>
      <c r="AT1046" s="250"/>
      <c r="AU1046" s="249"/>
      <c r="AV1046" s="250"/>
      <c r="AW1046" s="249"/>
      <c r="AX1046" s="250"/>
      <c r="AY1046" s="249"/>
      <c r="AZ1046" s="250"/>
      <c r="BA1046" s="249"/>
      <c r="BB1046" s="250"/>
      <c r="BC1046" s="249"/>
      <c r="BD1046" s="250"/>
      <c r="BE1046" s="249"/>
      <c r="BF1046" s="250"/>
      <c r="BG1046" s="249"/>
      <c r="BH1046" s="250"/>
      <c r="BI1046" s="249"/>
      <c r="BJ1046" s="250"/>
      <c r="BK1046" s="249"/>
    </row>
    <row r="1047" spans="1:63" s="301" customFormat="1" ht="21" hidden="1" customHeight="1" x14ac:dyDescent="0.2">
      <c r="A1047" s="245" t="e">
        <f t="shared" si="458"/>
        <v>#VALUE!</v>
      </c>
      <c r="B1047" s="246"/>
      <c r="C1047" s="247" t="str">
        <f t="shared" si="437"/>
        <v/>
      </c>
      <c r="D1047" s="250" t="str">
        <f t="shared" ca="1" si="438"/>
        <v/>
      </c>
      <c r="E1047" s="249" t="str">
        <f t="shared" si="455"/>
        <v/>
      </c>
      <c r="F1047" s="250" t="str">
        <f t="shared" si="439"/>
        <v/>
      </c>
      <c r="G1047" s="249" t="str">
        <f t="shared" si="456"/>
        <v/>
      </c>
      <c r="H1047" s="250" t="str">
        <f t="shared" si="440"/>
        <v/>
      </c>
      <c r="I1047" s="249" t="str">
        <f t="shared" si="457"/>
        <v/>
      </c>
      <c r="J1047" s="250" t="str">
        <f t="shared" ca="1" si="441"/>
        <v/>
      </c>
      <c r="K1047" s="249" t="str">
        <f t="shared" si="442"/>
        <v/>
      </c>
      <c r="L1047" s="250" t="str">
        <f t="shared" ca="1" si="443"/>
        <v/>
      </c>
      <c r="M1047" s="249" t="str">
        <f t="shared" si="444"/>
        <v/>
      </c>
      <c r="N1047" s="250" t="str">
        <f t="shared" ca="1" si="445"/>
        <v/>
      </c>
      <c r="O1047" s="249" t="str">
        <f t="shared" si="446"/>
        <v/>
      </c>
      <c r="P1047" s="250" t="str">
        <f t="shared" ca="1" si="447"/>
        <v/>
      </c>
      <c r="Q1047" s="249" t="str">
        <f t="shared" si="448"/>
        <v/>
      </c>
      <c r="R1047" s="250" t="str">
        <f t="shared" ca="1" si="449"/>
        <v/>
      </c>
      <c r="S1047" s="249" t="str">
        <f t="shared" si="450"/>
        <v/>
      </c>
      <c r="T1047" s="250" t="str">
        <f t="shared" ca="1" si="451"/>
        <v/>
      </c>
      <c r="U1047" s="249" t="str">
        <f t="shared" si="452"/>
        <v/>
      </c>
      <c r="V1047" s="250" t="str">
        <f t="shared" ca="1" si="453"/>
        <v/>
      </c>
      <c r="W1047" s="249" t="str">
        <f t="shared" si="454"/>
        <v/>
      </c>
      <c r="X1047" s="250"/>
      <c r="Y1047" s="249"/>
      <c r="Z1047" s="250"/>
      <c r="AA1047" s="249"/>
      <c r="AB1047" s="250"/>
      <c r="AC1047" s="249"/>
      <c r="AD1047" s="250"/>
      <c r="AE1047" s="249"/>
      <c r="AF1047" s="250"/>
      <c r="AG1047" s="249"/>
      <c r="AH1047" s="250"/>
      <c r="AI1047" s="249"/>
      <c r="AJ1047" s="250"/>
      <c r="AK1047" s="249"/>
      <c r="AL1047" s="250"/>
      <c r="AM1047" s="249"/>
      <c r="AN1047" s="250"/>
      <c r="AO1047" s="249"/>
      <c r="AP1047" s="250"/>
      <c r="AQ1047" s="249"/>
      <c r="AR1047" s="250"/>
      <c r="AS1047" s="249"/>
      <c r="AT1047" s="250"/>
      <c r="AU1047" s="249"/>
      <c r="AV1047" s="250"/>
      <c r="AW1047" s="249"/>
      <c r="AX1047" s="250"/>
      <c r="AY1047" s="249"/>
      <c r="AZ1047" s="250"/>
      <c r="BA1047" s="249"/>
      <c r="BB1047" s="250"/>
      <c r="BC1047" s="249"/>
      <c r="BD1047" s="250"/>
      <c r="BE1047" s="249"/>
      <c r="BF1047" s="250"/>
      <c r="BG1047" s="249"/>
      <c r="BH1047" s="250"/>
      <c r="BI1047" s="249"/>
      <c r="BJ1047" s="250"/>
      <c r="BK1047" s="249"/>
    </row>
    <row r="1048" spans="1:63" s="301" customFormat="1" ht="21" hidden="1" customHeight="1" x14ac:dyDescent="0.2">
      <c r="A1048" s="245" t="e">
        <f t="shared" si="458"/>
        <v>#VALUE!</v>
      </c>
      <c r="B1048" s="246"/>
      <c r="C1048" s="247" t="str">
        <f t="shared" si="437"/>
        <v/>
      </c>
      <c r="D1048" s="250" t="str">
        <f t="shared" ca="1" si="438"/>
        <v/>
      </c>
      <c r="E1048" s="249" t="str">
        <f t="shared" si="455"/>
        <v/>
      </c>
      <c r="F1048" s="250" t="str">
        <f t="shared" si="439"/>
        <v/>
      </c>
      <c r="G1048" s="249" t="str">
        <f t="shared" si="456"/>
        <v/>
      </c>
      <c r="H1048" s="250" t="str">
        <f t="shared" si="440"/>
        <v/>
      </c>
      <c r="I1048" s="249" t="str">
        <f t="shared" si="457"/>
        <v/>
      </c>
      <c r="J1048" s="250" t="str">
        <f t="shared" ca="1" si="441"/>
        <v/>
      </c>
      <c r="K1048" s="249" t="str">
        <f t="shared" si="442"/>
        <v/>
      </c>
      <c r="L1048" s="250" t="str">
        <f t="shared" ca="1" si="443"/>
        <v/>
      </c>
      <c r="M1048" s="249" t="str">
        <f t="shared" si="444"/>
        <v/>
      </c>
      <c r="N1048" s="250" t="str">
        <f t="shared" ca="1" si="445"/>
        <v/>
      </c>
      <c r="O1048" s="249" t="str">
        <f t="shared" si="446"/>
        <v/>
      </c>
      <c r="P1048" s="250" t="str">
        <f t="shared" ca="1" si="447"/>
        <v/>
      </c>
      <c r="Q1048" s="249" t="str">
        <f t="shared" si="448"/>
        <v/>
      </c>
      <c r="R1048" s="250" t="str">
        <f t="shared" ca="1" si="449"/>
        <v/>
      </c>
      <c r="S1048" s="249" t="str">
        <f t="shared" si="450"/>
        <v/>
      </c>
      <c r="T1048" s="250" t="str">
        <f t="shared" ca="1" si="451"/>
        <v/>
      </c>
      <c r="U1048" s="249" t="str">
        <f t="shared" si="452"/>
        <v/>
      </c>
      <c r="V1048" s="250" t="str">
        <f t="shared" ca="1" si="453"/>
        <v/>
      </c>
      <c r="W1048" s="249" t="str">
        <f t="shared" si="454"/>
        <v/>
      </c>
      <c r="X1048" s="250"/>
      <c r="Y1048" s="249"/>
      <c r="Z1048" s="250"/>
      <c r="AA1048" s="249"/>
      <c r="AB1048" s="250"/>
      <c r="AC1048" s="249"/>
      <c r="AD1048" s="250"/>
      <c r="AE1048" s="249"/>
      <c r="AF1048" s="250"/>
      <c r="AG1048" s="249"/>
      <c r="AH1048" s="250"/>
      <c r="AI1048" s="249"/>
      <c r="AJ1048" s="250"/>
      <c r="AK1048" s="249"/>
      <c r="AL1048" s="250"/>
      <c r="AM1048" s="249"/>
      <c r="AN1048" s="250"/>
      <c r="AO1048" s="249"/>
      <c r="AP1048" s="250"/>
      <c r="AQ1048" s="249"/>
      <c r="AR1048" s="250"/>
      <c r="AS1048" s="249"/>
      <c r="AT1048" s="250"/>
      <c r="AU1048" s="249"/>
      <c r="AV1048" s="250"/>
      <c r="AW1048" s="249"/>
      <c r="AX1048" s="250"/>
      <c r="AY1048" s="249"/>
      <c r="AZ1048" s="250"/>
      <c r="BA1048" s="249"/>
      <c r="BB1048" s="250"/>
      <c r="BC1048" s="249"/>
      <c r="BD1048" s="250"/>
      <c r="BE1048" s="249"/>
      <c r="BF1048" s="250"/>
      <c r="BG1048" s="249"/>
      <c r="BH1048" s="250"/>
      <c r="BI1048" s="249"/>
      <c r="BJ1048" s="250"/>
      <c r="BK1048" s="249"/>
    </row>
    <row r="1049" spans="1:63" s="301" customFormat="1" ht="21" hidden="1" customHeight="1" x14ac:dyDescent="0.2">
      <c r="A1049" s="245" t="e">
        <f t="shared" si="458"/>
        <v>#VALUE!</v>
      </c>
      <c r="B1049" s="246"/>
      <c r="C1049" s="247" t="str">
        <f t="shared" si="437"/>
        <v/>
      </c>
      <c r="D1049" s="250" t="str">
        <f t="shared" ca="1" si="438"/>
        <v/>
      </c>
      <c r="E1049" s="249" t="str">
        <f t="shared" si="455"/>
        <v/>
      </c>
      <c r="F1049" s="250" t="str">
        <f t="shared" si="439"/>
        <v/>
      </c>
      <c r="G1049" s="249" t="str">
        <f t="shared" si="456"/>
        <v/>
      </c>
      <c r="H1049" s="250" t="str">
        <f t="shared" si="440"/>
        <v/>
      </c>
      <c r="I1049" s="249" t="str">
        <f t="shared" si="457"/>
        <v/>
      </c>
      <c r="J1049" s="250" t="str">
        <f t="shared" ca="1" si="441"/>
        <v/>
      </c>
      <c r="K1049" s="249" t="str">
        <f t="shared" si="442"/>
        <v/>
      </c>
      <c r="L1049" s="250" t="str">
        <f t="shared" ca="1" si="443"/>
        <v/>
      </c>
      <c r="M1049" s="249" t="str">
        <f t="shared" si="444"/>
        <v/>
      </c>
      <c r="N1049" s="250" t="str">
        <f t="shared" ca="1" si="445"/>
        <v/>
      </c>
      <c r="O1049" s="249" t="str">
        <f t="shared" si="446"/>
        <v/>
      </c>
      <c r="P1049" s="250" t="str">
        <f t="shared" ca="1" si="447"/>
        <v/>
      </c>
      <c r="Q1049" s="249" t="str">
        <f t="shared" si="448"/>
        <v/>
      </c>
      <c r="R1049" s="250" t="str">
        <f t="shared" ca="1" si="449"/>
        <v/>
      </c>
      <c r="S1049" s="249" t="str">
        <f t="shared" si="450"/>
        <v/>
      </c>
      <c r="T1049" s="250" t="str">
        <f t="shared" ca="1" si="451"/>
        <v/>
      </c>
      <c r="U1049" s="249" t="str">
        <f t="shared" si="452"/>
        <v/>
      </c>
      <c r="V1049" s="250" t="str">
        <f t="shared" ca="1" si="453"/>
        <v/>
      </c>
      <c r="W1049" s="249" t="str">
        <f t="shared" si="454"/>
        <v/>
      </c>
      <c r="X1049" s="250"/>
      <c r="Y1049" s="249"/>
      <c r="Z1049" s="250"/>
      <c r="AA1049" s="249"/>
      <c r="AB1049" s="250"/>
      <c r="AC1049" s="249"/>
      <c r="AD1049" s="250"/>
      <c r="AE1049" s="249"/>
      <c r="AF1049" s="250"/>
      <c r="AG1049" s="249"/>
      <c r="AH1049" s="250"/>
      <c r="AI1049" s="249"/>
      <c r="AJ1049" s="250"/>
      <c r="AK1049" s="249"/>
      <c r="AL1049" s="250"/>
      <c r="AM1049" s="249"/>
      <c r="AN1049" s="250"/>
      <c r="AO1049" s="249"/>
      <c r="AP1049" s="250"/>
      <c r="AQ1049" s="249"/>
      <c r="AR1049" s="250"/>
      <c r="AS1049" s="249"/>
      <c r="AT1049" s="250"/>
      <c r="AU1049" s="249"/>
      <c r="AV1049" s="250"/>
      <c r="AW1049" s="249"/>
      <c r="AX1049" s="250"/>
      <c r="AY1049" s="249"/>
      <c r="AZ1049" s="250"/>
      <c r="BA1049" s="249"/>
      <c r="BB1049" s="250"/>
      <c r="BC1049" s="249"/>
      <c r="BD1049" s="250"/>
      <c r="BE1049" s="249"/>
      <c r="BF1049" s="250"/>
      <c r="BG1049" s="249"/>
      <c r="BH1049" s="250"/>
      <c r="BI1049" s="249"/>
      <c r="BJ1049" s="250"/>
      <c r="BK1049" s="249"/>
    </row>
    <row r="1050" spans="1:63" s="301" customFormat="1" ht="21" hidden="1" customHeight="1" x14ac:dyDescent="0.2">
      <c r="A1050" s="245" t="e">
        <f t="shared" si="458"/>
        <v>#VALUE!</v>
      </c>
      <c r="B1050" s="246"/>
      <c r="C1050" s="247" t="str">
        <f t="shared" si="437"/>
        <v/>
      </c>
      <c r="D1050" s="250" t="str">
        <f t="shared" ca="1" si="438"/>
        <v/>
      </c>
      <c r="E1050" s="249" t="str">
        <f t="shared" si="455"/>
        <v/>
      </c>
      <c r="F1050" s="250" t="str">
        <f t="shared" si="439"/>
        <v/>
      </c>
      <c r="G1050" s="249" t="str">
        <f t="shared" si="456"/>
        <v/>
      </c>
      <c r="H1050" s="250" t="str">
        <f t="shared" si="440"/>
        <v/>
      </c>
      <c r="I1050" s="249" t="str">
        <f t="shared" si="457"/>
        <v/>
      </c>
      <c r="J1050" s="250" t="str">
        <f t="shared" ca="1" si="441"/>
        <v/>
      </c>
      <c r="K1050" s="249" t="str">
        <f t="shared" si="442"/>
        <v/>
      </c>
      <c r="L1050" s="250" t="str">
        <f t="shared" ca="1" si="443"/>
        <v/>
      </c>
      <c r="M1050" s="249" t="str">
        <f t="shared" si="444"/>
        <v/>
      </c>
      <c r="N1050" s="250" t="str">
        <f t="shared" ca="1" si="445"/>
        <v/>
      </c>
      <c r="O1050" s="249" t="str">
        <f t="shared" si="446"/>
        <v/>
      </c>
      <c r="P1050" s="250" t="str">
        <f t="shared" ca="1" si="447"/>
        <v/>
      </c>
      <c r="Q1050" s="249" t="str">
        <f t="shared" si="448"/>
        <v/>
      </c>
      <c r="R1050" s="250" t="str">
        <f t="shared" ca="1" si="449"/>
        <v/>
      </c>
      <c r="S1050" s="249" t="str">
        <f t="shared" si="450"/>
        <v/>
      </c>
      <c r="T1050" s="250" t="str">
        <f t="shared" ca="1" si="451"/>
        <v/>
      </c>
      <c r="U1050" s="249" t="str">
        <f t="shared" si="452"/>
        <v/>
      </c>
      <c r="V1050" s="250" t="str">
        <f t="shared" ca="1" si="453"/>
        <v/>
      </c>
      <c r="W1050" s="249" t="str">
        <f t="shared" si="454"/>
        <v/>
      </c>
      <c r="X1050" s="250"/>
      <c r="Y1050" s="249"/>
      <c r="Z1050" s="250"/>
      <c r="AA1050" s="249"/>
      <c r="AB1050" s="250"/>
      <c r="AC1050" s="249"/>
      <c r="AD1050" s="250"/>
      <c r="AE1050" s="249"/>
      <c r="AF1050" s="250"/>
      <c r="AG1050" s="249"/>
      <c r="AH1050" s="250"/>
      <c r="AI1050" s="249"/>
      <c r="AJ1050" s="250"/>
      <c r="AK1050" s="249"/>
      <c r="AL1050" s="250"/>
      <c r="AM1050" s="249"/>
      <c r="AN1050" s="250"/>
      <c r="AO1050" s="249"/>
      <c r="AP1050" s="250"/>
      <c r="AQ1050" s="249"/>
      <c r="AR1050" s="250"/>
      <c r="AS1050" s="249"/>
      <c r="AT1050" s="250"/>
      <c r="AU1050" s="249"/>
      <c r="AV1050" s="250"/>
      <c r="AW1050" s="249"/>
      <c r="AX1050" s="250"/>
      <c r="AY1050" s="249"/>
      <c r="AZ1050" s="250"/>
      <c r="BA1050" s="249"/>
      <c r="BB1050" s="250"/>
      <c r="BC1050" s="249"/>
      <c r="BD1050" s="250"/>
      <c r="BE1050" s="249"/>
      <c r="BF1050" s="250"/>
      <c r="BG1050" s="249"/>
      <c r="BH1050" s="250"/>
      <c r="BI1050" s="249"/>
      <c r="BJ1050" s="250"/>
      <c r="BK1050" s="249"/>
    </row>
    <row r="1051" spans="1:63" s="301" customFormat="1" ht="21" hidden="1" customHeight="1" x14ac:dyDescent="0.2">
      <c r="A1051" s="245" t="e">
        <f t="shared" si="458"/>
        <v>#VALUE!</v>
      </c>
      <c r="B1051" s="246"/>
      <c r="C1051" s="247" t="str">
        <f t="shared" si="437"/>
        <v/>
      </c>
      <c r="D1051" s="250" t="str">
        <f t="shared" ca="1" si="438"/>
        <v/>
      </c>
      <c r="E1051" s="249" t="str">
        <f t="shared" si="455"/>
        <v/>
      </c>
      <c r="F1051" s="250" t="str">
        <f t="shared" si="439"/>
        <v/>
      </c>
      <c r="G1051" s="249" t="str">
        <f t="shared" si="456"/>
        <v/>
      </c>
      <c r="H1051" s="250" t="str">
        <f t="shared" si="440"/>
        <v/>
      </c>
      <c r="I1051" s="249" t="str">
        <f t="shared" si="457"/>
        <v/>
      </c>
      <c r="J1051" s="250" t="str">
        <f t="shared" ca="1" si="441"/>
        <v/>
      </c>
      <c r="K1051" s="249" t="str">
        <f t="shared" si="442"/>
        <v/>
      </c>
      <c r="L1051" s="250" t="str">
        <f t="shared" ca="1" si="443"/>
        <v/>
      </c>
      <c r="M1051" s="249" t="str">
        <f t="shared" si="444"/>
        <v/>
      </c>
      <c r="N1051" s="250" t="str">
        <f t="shared" ca="1" si="445"/>
        <v/>
      </c>
      <c r="O1051" s="249" t="str">
        <f t="shared" si="446"/>
        <v/>
      </c>
      <c r="P1051" s="250" t="str">
        <f t="shared" ca="1" si="447"/>
        <v/>
      </c>
      <c r="Q1051" s="249" t="str">
        <f t="shared" si="448"/>
        <v/>
      </c>
      <c r="R1051" s="250" t="str">
        <f t="shared" ca="1" si="449"/>
        <v/>
      </c>
      <c r="S1051" s="249" t="str">
        <f t="shared" si="450"/>
        <v/>
      </c>
      <c r="T1051" s="250" t="str">
        <f t="shared" ca="1" si="451"/>
        <v/>
      </c>
      <c r="U1051" s="249" t="str">
        <f t="shared" si="452"/>
        <v/>
      </c>
      <c r="V1051" s="250" t="str">
        <f t="shared" ca="1" si="453"/>
        <v/>
      </c>
      <c r="W1051" s="249" t="str">
        <f t="shared" si="454"/>
        <v/>
      </c>
      <c r="X1051" s="250"/>
      <c r="Y1051" s="249"/>
      <c r="Z1051" s="250"/>
      <c r="AA1051" s="249"/>
      <c r="AB1051" s="250"/>
      <c r="AC1051" s="249"/>
      <c r="AD1051" s="250"/>
      <c r="AE1051" s="249"/>
      <c r="AF1051" s="250"/>
      <c r="AG1051" s="249"/>
      <c r="AH1051" s="250"/>
      <c r="AI1051" s="249"/>
      <c r="AJ1051" s="250"/>
      <c r="AK1051" s="249"/>
      <c r="AL1051" s="250"/>
      <c r="AM1051" s="249"/>
      <c r="AN1051" s="250"/>
      <c r="AO1051" s="249"/>
      <c r="AP1051" s="250"/>
      <c r="AQ1051" s="249"/>
      <c r="AR1051" s="250"/>
      <c r="AS1051" s="249"/>
      <c r="AT1051" s="250"/>
      <c r="AU1051" s="249"/>
      <c r="AV1051" s="250"/>
      <c r="AW1051" s="249"/>
      <c r="AX1051" s="250"/>
      <c r="AY1051" s="249"/>
      <c r="AZ1051" s="250"/>
      <c r="BA1051" s="249"/>
      <c r="BB1051" s="250"/>
      <c r="BC1051" s="249"/>
      <c r="BD1051" s="250"/>
      <c r="BE1051" s="249"/>
      <c r="BF1051" s="250"/>
      <c r="BG1051" s="249"/>
      <c r="BH1051" s="250"/>
      <c r="BI1051" s="249"/>
      <c r="BJ1051" s="250"/>
      <c r="BK1051" s="249"/>
    </row>
    <row r="1052" spans="1:63" s="301" customFormat="1" ht="21" hidden="1" customHeight="1" x14ac:dyDescent="0.2">
      <c r="A1052" s="245" t="e">
        <f t="shared" si="458"/>
        <v>#VALUE!</v>
      </c>
      <c r="B1052" s="246"/>
      <c r="C1052" s="247" t="str">
        <f t="shared" si="437"/>
        <v/>
      </c>
      <c r="D1052" s="250" t="str">
        <f t="shared" ca="1" si="438"/>
        <v/>
      </c>
      <c r="E1052" s="249" t="str">
        <f t="shared" si="455"/>
        <v/>
      </c>
      <c r="F1052" s="250" t="str">
        <f t="shared" si="439"/>
        <v/>
      </c>
      <c r="G1052" s="249" t="str">
        <f t="shared" si="456"/>
        <v/>
      </c>
      <c r="H1052" s="250" t="str">
        <f t="shared" si="440"/>
        <v/>
      </c>
      <c r="I1052" s="249" t="str">
        <f t="shared" si="457"/>
        <v/>
      </c>
      <c r="J1052" s="250" t="str">
        <f t="shared" ca="1" si="441"/>
        <v/>
      </c>
      <c r="K1052" s="249" t="str">
        <f t="shared" si="442"/>
        <v/>
      </c>
      <c r="L1052" s="250" t="str">
        <f t="shared" ca="1" si="443"/>
        <v/>
      </c>
      <c r="M1052" s="249" t="str">
        <f t="shared" si="444"/>
        <v/>
      </c>
      <c r="N1052" s="250" t="str">
        <f t="shared" ca="1" si="445"/>
        <v/>
      </c>
      <c r="O1052" s="249" t="str">
        <f t="shared" si="446"/>
        <v/>
      </c>
      <c r="P1052" s="250" t="str">
        <f t="shared" ca="1" si="447"/>
        <v/>
      </c>
      <c r="Q1052" s="249" t="str">
        <f t="shared" si="448"/>
        <v/>
      </c>
      <c r="R1052" s="250" t="str">
        <f t="shared" ca="1" si="449"/>
        <v/>
      </c>
      <c r="S1052" s="249" t="str">
        <f t="shared" si="450"/>
        <v/>
      </c>
      <c r="T1052" s="250" t="str">
        <f t="shared" ca="1" si="451"/>
        <v/>
      </c>
      <c r="U1052" s="249" t="str">
        <f t="shared" si="452"/>
        <v/>
      </c>
      <c r="V1052" s="250" t="str">
        <f t="shared" ca="1" si="453"/>
        <v/>
      </c>
      <c r="W1052" s="249" t="str">
        <f t="shared" si="454"/>
        <v/>
      </c>
      <c r="X1052" s="250"/>
      <c r="Y1052" s="249"/>
      <c r="Z1052" s="250"/>
      <c r="AA1052" s="249"/>
      <c r="AB1052" s="250"/>
      <c r="AC1052" s="249"/>
      <c r="AD1052" s="250"/>
      <c r="AE1052" s="249"/>
      <c r="AF1052" s="250"/>
      <c r="AG1052" s="249"/>
      <c r="AH1052" s="250"/>
      <c r="AI1052" s="249"/>
      <c r="AJ1052" s="250"/>
      <c r="AK1052" s="249"/>
      <c r="AL1052" s="250"/>
      <c r="AM1052" s="249"/>
      <c r="AN1052" s="250"/>
      <c r="AO1052" s="249"/>
      <c r="AP1052" s="250"/>
      <c r="AQ1052" s="249"/>
      <c r="AR1052" s="250"/>
      <c r="AS1052" s="249"/>
      <c r="AT1052" s="250"/>
      <c r="AU1052" s="249"/>
      <c r="AV1052" s="250"/>
      <c r="AW1052" s="249"/>
      <c r="AX1052" s="250"/>
      <c r="AY1052" s="249"/>
      <c r="AZ1052" s="250"/>
      <c r="BA1052" s="249"/>
      <c r="BB1052" s="250"/>
      <c r="BC1052" s="249"/>
      <c r="BD1052" s="250"/>
      <c r="BE1052" s="249"/>
      <c r="BF1052" s="250"/>
      <c r="BG1052" s="249"/>
      <c r="BH1052" s="250"/>
      <c r="BI1052" s="249"/>
      <c r="BJ1052" s="250"/>
      <c r="BK1052" s="249"/>
    </row>
    <row r="1053" spans="1:63" s="301" customFormat="1" ht="21" hidden="1" customHeight="1" x14ac:dyDescent="0.2">
      <c r="A1053" s="245" t="e">
        <f t="shared" si="458"/>
        <v>#VALUE!</v>
      </c>
      <c r="B1053" s="246"/>
      <c r="C1053" s="247" t="str">
        <f t="shared" si="437"/>
        <v/>
      </c>
      <c r="D1053" s="250" t="str">
        <f t="shared" ca="1" si="438"/>
        <v/>
      </c>
      <c r="E1053" s="249" t="str">
        <f t="shared" si="455"/>
        <v/>
      </c>
      <c r="F1053" s="250" t="str">
        <f t="shared" si="439"/>
        <v/>
      </c>
      <c r="G1053" s="249" t="str">
        <f t="shared" si="456"/>
        <v/>
      </c>
      <c r="H1053" s="250" t="str">
        <f t="shared" si="440"/>
        <v/>
      </c>
      <c r="I1053" s="249" t="str">
        <f t="shared" si="457"/>
        <v/>
      </c>
      <c r="J1053" s="250" t="str">
        <f t="shared" ca="1" si="441"/>
        <v/>
      </c>
      <c r="K1053" s="249" t="str">
        <f t="shared" si="442"/>
        <v/>
      </c>
      <c r="L1053" s="250" t="str">
        <f t="shared" ca="1" si="443"/>
        <v/>
      </c>
      <c r="M1053" s="249" t="str">
        <f t="shared" si="444"/>
        <v/>
      </c>
      <c r="N1053" s="250" t="str">
        <f t="shared" ca="1" si="445"/>
        <v/>
      </c>
      <c r="O1053" s="249" t="str">
        <f t="shared" si="446"/>
        <v/>
      </c>
      <c r="P1053" s="250" t="str">
        <f t="shared" ca="1" si="447"/>
        <v/>
      </c>
      <c r="Q1053" s="249" t="str">
        <f t="shared" si="448"/>
        <v/>
      </c>
      <c r="R1053" s="250" t="str">
        <f t="shared" ca="1" si="449"/>
        <v/>
      </c>
      <c r="S1053" s="249" t="str">
        <f t="shared" si="450"/>
        <v/>
      </c>
      <c r="T1053" s="250" t="str">
        <f t="shared" ca="1" si="451"/>
        <v/>
      </c>
      <c r="U1053" s="249" t="str">
        <f t="shared" si="452"/>
        <v/>
      </c>
      <c r="V1053" s="250" t="str">
        <f t="shared" ca="1" si="453"/>
        <v/>
      </c>
      <c r="W1053" s="249" t="str">
        <f t="shared" si="454"/>
        <v/>
      </c>
      <c r="X1053" s="250"/>
      <c r="Y1053" s="249"/>
      <c r="Z1053" s="250"/>
      <c r="AA1053" s="249"/>
      <c r="AB1053" s="250"/>
      <c r="AC1053" s="249"/>
      <c r="AD1053" s="250"/>
      <c r="AE1053" s="249"/>
      <c r="AF1053" s="250"/>
      <c r="AG1053" s="249"/>
      <c r="AH1053" s="250"/>
      <c r="AI1053" s="249"/>
      <c r="AJ1053" s="250"/>
      <c r="AK1053" s="249"/>
      <c r="AL1053" s="250"/>
      <c r="AM1053" s="249"/>
      <c r="AN1053" s="250"/>
      <c r="AO1053" s="249"/>
      <c r="AP1053" s="250"/>
      <c r="AQ1053" s="249"/>
      <c r="AR1053" s="250"/>
      <c r="AS1053" s="249"/>
      <c r="AT1053" s="250"/>
      <c r="AU1053" s="249"/>
      <c r="AV1053" s="250"/>
      <c r="AW1053" s="249"/>
      <c r="AX1053" s="250"/>
      <c r="AY1053" s="249"/>
      <c r="AZ1053" s="250"/>
      <c r="BA1053" s="249"/>
      <c r="BB1053" s="250"/>
      <c r="BC1053" s="249"/>
      <c r="BD1053" s="250"/>
      <c r="BE1053" s="249"/>
      <c r="BF1053" s="250"/>
      <c r="BG1053" s="249"/>
      <c r="BH1053" s="250"/>
      <c r="BI1053" s="249"/>
      <c r="BJ1053" s="250"/>
      <c r="BK1053" s="249"/>
    </row>
    <row r="1054" spans="1:63" s="301" customFormat="1" ht="21" hidden="1" customHeight="1" x14ac:dyDescent="0.2">
      <c r="A1054" s="245" t="e">
        <f t="shared" si="458"/>
        <v>#VALUE!</v>
      </c>
      <c r="B1054" s="246"/>
      <c r="C1054" s="247" t="str">
        <f t="shared" si="437"/>
        <v/>
      </c>
      <c r="D1054" s="250" t="str">
        <f t="shared" ca="1" si="438"/>
        <v/>
      </c>
      <c r="E1054" s="249" t="str">
        <f t="shared" si="455"/>
        <v/>
      </c>
      <c r="F1054" s="250" t="str">
        <f t="shared" si="439"/>
        <v/>
      </c>
      <c r="G1054" s="249" t="str">
        <f t="shared" si="456"/>
        <v/>
      </c>
      <c r="H1054" s="250" t="str">
        <f t="shared" si="440"/>
        <v/>
      </c>
      <c r="I1054" s="249" t="str">
        <f t="shared" si="457"/>
        <v/>
      </c>
      <c r="J1054" s="250" t="str">
        <f t="shared" ca="1" si="441"/>
        <v/>
      </c>
      <c r="K1054" s="249" t="str">
        <f t="shared" si="442"/>
        <v/>
      </c>
      <c r="L1054" s="250" t="str">
        <f t="shared" ca="1" si="443"/>
        <v/>
      </c>
      <c r="M1054" s="249" t="str">
        <f t="shared" si="444"/>
        <v/>
      </c>
      <c r="N1054" s="250" t="str">
        <f t="shared" ca="1" si="445"/>
        <v/>
      </c>
      <c r="O1054" s="249" t="str">
        <f t="shared" si="446"/>
        <v/>
      </c>
      <c r="P1054" s="250" t="str">
        <f t="shared" ca="1" si="447"/>
        <v/>
      </c>
      <c r="Q1054" s="249" t="str">
        <f t="shared" si="448"/>
        <v/>
      </c>
      <c r="R1054" s="250" t="str">
        <f t="shared" ca="1" si="449"/>
        <v/>
      </c>
      <c r="S1054" s="249" t="str">
        <f t="shared" si="450"/>
        <v/>
      </c>
      <c r="T1054" s="250" t="str">
        <f t="shared" ca="1" si="451"/>
        <v/>
      </c>
      <c r="U1054" s="249" t="str">
        <f t="shared" si="452"/>
        <v/>
      </c>
      <c r="V1054" s="250" t="str">
        <f t="shared" ca="1" si="453"/>
        <v/>
      </c>
      <c r="W1054" s="249" t="str">
        <f t="shared" si="454"/>
        <v/>
      </c>
      <c r="X1054" s="250"/>
      <c r="Y1054" s="249"/>
      <c r="Z1054" s="250"/>
      <c r="AA1054" s="249"/>
      <c r="AB1054" s="250"/>
      <c r="AC1054" s="249"/>
      <c r="AD1054" s="250"/>
      <c r="AE1054" s="249"/>
      <c r="AF1054" s="250"/>
      <c r="AG1054" s="249"/>
      <c r="AH1054" s="250"/>
      <c r="AI1054" s="249"/>
      <c r="AJ1054" s="250"/>
      <c r="AK1054" s="249"/>
      <c r="AL1054" s="250"/>
      <c r="AM1054" s="249"/>
      <c r="AN1054" s="250"/>
      <c r="AO1054" s="249"/>
      <c r="AP1054" s="250"/>
      <c r="AQ1054" s="249"/>
      <c r="AR1054" s="250"/>
      <c r="AS1054" s="249"/>
      <c r="AT1054" s="250"/>
      <c r="AU1054" s="249"/>
      <c r="AV1054" s="250"/>
      <c r="AW1054" s="249"/>
      <c r="AX1054" s="250"/>
      <c r="AY1054" s="249"/>
      <c r="AZ1054" s="250"/>
      <c r="BA1054" s="249"/>
      <c r="BB1054" s="250"/>
      <c r="BC1054" s="249"/>
      <c r="BD1054" s="250"/>
      <c r="BE1054" s="249"/>
      <c r="BF1054" s="250"/>
      <c r="BG1054" s="249"/>
      <c r="BH1054" s="250"/>
      <c r="BI1054" s="249"/>
      <c r="BJ1054" s="250"/>
      <c r="BK1054" s="249"/>
    </row>
    <row r="1055" spans="1:63" s="301" customFormat="1" ht="21" hidden="1" customHeight="1" x14ac:dyDescent="0.2">
      <c r="A1055" s="245" t="e">
        <f t="shared" si="458"/>
        <v>#VALUE!</v>
      </c>
      <c r="B1055" s="246"/>
      <c r="C1055" s="247" t="str">
        <f t="shared" si="437"/>
        <v/>
      </c>
      <c r="D1055" s="250" t="str">
        <f t="shared" ca="1" si="438"/>
        <v/>
      </c>
      <c r="E1055" s="249" t="str">
        <f t="shared" si="455"/>
        <v/>
      </c>
      <c r="F1055" s="250" t="str">
        <f t="shared" si="439"/>
        <v/>
      </c>
      <c r="G1055" s="249" t="str">
        <f t="shared" si="456"/>
        <v/>
      </c>
      <c r="H1055" s="250" t="str">
        <f t="shared" si="440"/>
        <v/>
      </c>
      <c r="I1055" s="249" t="str">
        <f t="shared" si="457"/>
        <v/>
      </c>
      <c r="J1055" s="250" t="str">
        <f t="shared" ca="1" si="441"/>
        <v/>
      </c>
      <c r="K1055" s="249" t="str">
        <f t="shared" si="442"/>
        <v/>
      </c>
      <c r="L1055" s="250" t="str">
        <f t="shared" ca="1" si="443"/>
        <v/>
      </c>
      <c r="M1055" s="249" t="str">
        <f t="shared" si="444"/>
        <v/>
      </c>
      <c r="N1055" s="250" t="str">
        <f t="shared" ca="1" si="445"/>
        <v/>
      </c>
      <c r="O1055" s="249" t="str">
        <f t="shared" si="446"/>
        <v/>
      </c>
      <c r="P1055" s="250" t="str">
        <f t="shared" ca="1" si="447"/>
        <v/>
      </c>
      <c r="Q1055" s="249" t="str">
        <f t="shared" si="448"/>
        <v/>
      </c>
      <c r="R1055" s="250" t="str">
        <f t="shared" ca="1" si="449"/>
        <v/>
      </c>
      <c r="S1055" s="249" t="str">
        <f t="shared" si="450"/>
        <v/>
      </c>
      <c r="T1055" s="250" t="str">
        <f t="shared" ca="1" si="451"/>
        <v/>
      </c>
      <c r="U1055" s="249" t="str">
        <f t="shared" si="452"/>
        <v/>
      </c>
      <c r="V1055" s="250" t="str">
        <f t="shared" ca="1" si="453"/>
        <v/>
      </c>
      <c r="W1055" s="249" t="str">
        <f t="shared" si="454"/>
        <v/>
      </c>
      <c r="X1055" s="250"/>
      <c r="Y1055" s="249"/>
      <c r="Z1055" s="250"/>
      <c r="AA1055" s="249"/>
      <c r="AB1055" s="250"/>
      <c r="AC1055" s="249"/>
      <c r="AD1055" s="250"/>
      <c r="AE1055" s="249"/>
      <c r="AF1055" s="250"/>
      <c r="AG1055" s="249"/>
      <c r="AH1055" s="250"/>
      <c r="AI1055" s="249"/>
      <c r="AJ1055" s="250"/>
      <c r="AK1055" s="249"/>
      <c r="AL1055" s="250"/>
      <c r="AM1055" s="249"/>
      <c r="AN1055" s="250"/>
      <c r="AO1055" s="249"/>
      <c r="AP1055" s="250"/>
      <c r="AQ1055" s="249"/>
      <c r="AR1055" s="250"/>
      <c r="AS1055" s="249"/>
      <c r="AT1055" s="250"/>
      <c r="AU1055" s="249"/>
      <c r="AV1055" s="250"/>
      <c r="AW1055" s="249"/>
      <c r="AX1055" s="250"/>
      <c r="AY1055" s="249"/>
      <c r="AZ1055" s="250"/>
      <c r="BA1055" s="249"/>
      <c r="BB1055" s="250"/>
      <c r="BC1055" s="249"/>
      <c r="BD1055" s="250"/>
      <c r="BE1055" s="249"/>
      <c r="BF1055" s="250"/>
      <c r="BG1055" s="249"/>
      <c r="BH1055" s="250"/>
      <c r="BI1055" s="249"/>
      <c r="BJ1055" s="250"/>
      <c r="BK1055" s="249"/>
    </row>
    <row r="1056" spans="1:63" s="301" customFormat="1" ht="21" hidden="1" customHeight="1" x14ac:dyDescent="0.2">
      <c r="A1056" s="245" t="e">
        <f t="shared" si="458"/>
        <v>#VALUE!</v>
      </c>
      <c r="B1056" s="246"/>
      <c r="C1056" s="247" t="str">
        <f t="shared" si="437"/>
        <v/>
      </c>
      <c r="D1056" s="250" t="str">
        <f t="shared" ca="1" si="438"/>
        <v/>
      </c>
      <c r="E1056" s="249" t="str">
        <f t="shared" si="455"/>
        <v/>
      </c>
      <c r="F1056" s="250" t="str">
        <f t="shared" si="439"/>
        <v/>
      </c>
      <c r="G1056" s="249" t="str">
        <f t="shared" si="456"/>
        <v/>
      </c>
      <c r="H1056" s="250" t="str">
        <f t="shared" si="440"/>
        <v/>
      </c>
      <c r="I1056" s="249" t="str">
        <f t="shared" si="457"/>
        <v/>
      </c>
      <c r="J1056" s="250" t="str">
        <f t="shared" ca="1" si="441"/>
        <v/>
      </c>
      <c r="K1056" s="249" t="str">
        <f t="shared" si="442"/>
        <v/>
      </c>
      <c r="L1056" s="250" t="str">
        <f t="shared" ca="1" si="443"/>
        <v/>
      </c>
      <c r="M1056" s="249" t="str">
        <f t="shared" si="444"/>
        <v/>
      </c>
      <c r="N1056" s="250" t="str">
        <f t="shared" ca="1" si="445"/>
        <v/>
      </c>
      <c r="O1056" s="249" t="str">
        <f t="shared" si="446"/>
        <v/>
      </c>
      <c r="P1056" s="250" t="str">
        <f t="shared" ca="1" si="447"/>
        <v/>
      </c>
      <c r="Q1056" s="249" t="str">
        <f t="shared" si="448"/>
        <v/>
      </c>
      <c r="R1056" s="250" t="str">
        <f t="shared" ca="1" si="449"/>
        <v/>
      </c>
      <c r="S1056" s="249" t="str">
        <f t="shared" si="450"/>
        <v/>
      </c>
      <c r="T1056" s="250" t="str">
        <f t="shared" ca="1" si="451"/>
        <v/>
      </c>
      <c r="U1056" s="249" t="str">
        <f t="shared" si="452"/>
        <v/>
      </c>
      <c r="V1056" s="250" t="str">
        <f t="shared" ca="1" si="453"/>
        <v/>
      </c>
      <c r="W1056" s="249" t="str">
        <f t="shared" si="454"/>
        <v/>
      </c>
      <c r="X1056" s="250"/>
      <c r="Y1056" s="249"/>
      <c r="Z1056" s="250"/>
      <c r="AA1056" s="249"/>
      <c r="AB1056" s="250"/>
      <c r="AC1056" s="249"/>
      <c r="AD1056" s="250"/>
      <c r="AE1056" s="249"/>
      <c r="AF1056" s="250"/>
      <c r="AG1056" s="249"/>
      <c r="AH1056" s="250"/>
      <c r="AI1056" s="249"/>
      <c r="AJ1056" s="250"/>
      <c r="AK1056" s="249"/>
      <c r="AL1056" s="250"/>
      <c r="AM1056" s="249"/>
      <c r="AN1056" s="250"/>
      <c r="AO1056" s="249"/>
      <c r="AP1056" s="250"/>
      <c r="AQ1056" s="249"/>
      <c r="AR1056" s="250"/>
      <c r="AS1056" s="249"/>
      <c r="AT1056" s="250"/>
      <c r="AU1056" s="249"/>
      <c r="AV1056" s="250"/>
      <c r="AW1056" s="249"/>
      <c r="AX1056" s="250"/>
      <c r="AY1056" s="249"/>
      <c r="AZ1056" s="250"/>
      <c r="BA1056" s="249"/>
      <c r="BB1056" s="250"/>
      <c r="BC1056" s="249"/>
      <c r="BD1056" s="250"/>
      <c r="BE1056" s="249"/>
      <c r="BF1056" s="250"/>
      <c r="BG1056" s="249"/>
      <c r="BH1056" s="250"/>
      <c r="BI1056" s="249"/>
      <c r="BJ1056" s="250"/>
      <c r="BK1056" s="249"/>
    </row>
    <row r="1057" spans="1:63" s="301" customFormat="1" ht="21" hidden="1" customHeight="1" x14ac:dyDescent="0.2">
      <c r="A1057" s="245" t="e">
        <f t="shared" si="458"/>
        <v>#VALUE!</v>
      </c>
      <c r="B1057" s="246"/>
      <c r="C1057" s="247" t="str">
        <f t="shared" si="437"/>
        <v/>
      </c>
      <c r="D1057" s="250" t="str">
        <f t="shared" ca="1" si="438"/>
        <v/>
      </c>
      <c r="E1057" s="249" t="str">
        <f t="shared" si="455"/>
        <v/>
      </c>
      <c r="F1057" s="250" t="str">
        <f t="shared" si="439"/>
        <v/>
      </c>
      <c r="G1057" s="249" t="str">
        <f t="shared" si="456"/>
        <v/>
      </c>
      <c r="H1057" s="250" t="str">
        <f t="shared" si="440"/>
        <v/>
      </c>
      <c r="I1057" s="249" t="str">
        <f t="shared" si="457"/>
        <v/>
      </c>
      <c r="J1057" s="250" t="str">
        <f t="shared" ca="1" si="441"/>
        <v/>
      </c>
      <c r="K1057" s="249" t="str">
        <f t="shared" si="442"/>
        <v/>
      </c>
      <c r="L1057" s="250" t="str">
        <f t="shared" ca="1" si="443"/>
        <v/>
      </c>
      <c r="M1057" s="249" t="str">
        <f t="shared" si="444"/>
        <v/>
      </c>
      <c r="N1057" s="250" t="str">
        <f t="shared" ca="1" si="445"/>
        <v/>
      </c>
      <c r="O1057" s="249" t="str">
        <f t="shared" si="446"/>
        <v/>
      </c>
      <c r="P1057" s="250" t="str">
        <f t="shared" ca="1" si="447"/>
        <v/>
      </c>
      <c r="Q1057" s="249" t="str">
        <f t="shared" si="448"/>
        <v/>
      </c>
      <c r="R1057" s="250" t="str">
        <f t="shared" ca="1" si="449"/>
        <v/>
      </c>
      <c r="S1057" s="249" t="str">
        <f t="shared" si="450"/>
        <v/>
      </c>
      <c r="T1057" s="250" t="str">
        <f t="shared" ca="1" si="451"/>
        <v/>
      </c>
      <c r="U1057" s="249" t="str">
        <f t="shared" si="452"/>
        <v/>
      </c>
      <c r="V1057" s="250" t="str">
        <f t="shared" ca="1" si="453"/>
        <v/>
      </c>
      <c r="W1057" s="249" t="str">
        <f t="shared" si="454"/>
        <v/>
      </c>
      <c r="X1057" s="250"/>
      <c r="Y1057" s="249"/>
      <c r="Z1057" s="250"/>
      <c r="AA1057" s="249"/>
      <c r="AB1057" s="250"/>
      <c r="AC1057" s="249"/>
      <c r="AD1057" s="250"/>
      <c r="AE1057" s="249"/>
      <c r="AF1057" s="250"/>
      <c r="AG1057" s="249"/>
      <c r="AH1057" s="250"/>
      <c r="AI1057" s="249"/>
      <c r="AJ1057" s="250"/>
      <c r="AK1057" s="249"/>
      <c r="AL1057" s="250"/>
      <c r="AM1057" s="249"/>
      <c r="AN1057" s="250"/>
      <c r="AO1057" s="249"/>
      <c r="AP1057" s="250"/>
      <c r="AQ1057" s="249"/>
      <c r="AR1057" s="250"/>
      <c r="AS1057" s="249"/>
      <c r="AT1057" s="250"/>
      <c r="AU1057" s="249"/>
      <c r="AV1057" s="250"/>
      <c r="AW1057" s="249"/>
      <c r="AX1057" s="250"/>
      <c r="AY1057" s="249"/>
      <c r="AZ1057" s="250"/>
      <c r="BA1057" s="249"/>
      <c r="BB1057" s="250"/>
      <c r="BC1057" s="249"/>
      <c r="BD1057" s="250"/>
      <c r="BE1057" s="249"/>
      <c r="BF1057" s="250"/>
      <c r="BG1057" s="249"/>
      <c r="BH1057" s="250"/>
      <c r="BI1057" s="249"/>
      <c r="BJ1057" s="250"/>
      <c r="BK1057" s="249"/>
    </row>
    <row r="1058" spans="1:63" s="301" customFormat="1" ht="21" hidden="1" customHeight="1" x14ac:dyDescent="0.2">
      <c r="A1058" s="245" t="e">
        <f t="shared" si="458"/>
        <v>#VALUE!</v>
      </c>
      <c r="B1058" s="246"/>
      <c r="C1058" s="247" t="str">
        <f t="shared" si="437"/>
        <v/>
      </c>
      <c r="D1058" s="250" t="str">
        <f t="shared" ca="1" si="438"/>
        <v/>
      </c>
      <c r="E1058" s="249" t="str">
        <f t="shared" si="455"/>
        <v/>
      </c>
      <c r="F1058" s="250" t="str">
        <f t="shared" si="439"/>
        <v/>
      </c>
      <c r="G1058" s="249" t="str">
        <f t="shared" si="456"/>
        <v/>
      </c>
      <c r="H1058" s="250" t="str">
        <f t="shared" si="440"/>
        <v/>
      </c>
      <c r="I1058" s="249" t="str">
        <f t="shared" si="457"/>
        <v/>
      </c>
      <c r="J1058" s="250" t="str">
        <f t="shared" ca="1" si="441"/>
        <v/>
      </c>
      <c r="K1058" s="249" t="str">
        <f t="shared" si="442"/>
        <v/>
      </c>
      <c r="L1058" s="250" t="str">
        <f t="shared" ca="1" si="443"/>
        <v/>
      </c>
      <c r="M1058" s="249" t="str">
        <f t="shared" si="444"/>
        <v/>
      </c>
      <c r="N1058" s="250" t="str">
        <f t="shared" ca="1" si="445"/>
        <v/>
      </c>
      <c r="O1058" s="249" t="str">
        <f t="shared" si="446"/>
        <v/>
      </c>
      <c r="P1058" s="250" t="str">
        <f t="shared" ca="1" si="447"/>
        <v/>
      </c>
      <c r="Q1058" s="249" t="str">
        <f t="shared" si="448"/>
        <v/>
      </c>
      <c r="R1058" s="250" t="str">
        <f t="shared" ca="1" si="449"/>
        <v/>
      </c>
      <c r="S1058" s="249" t="str">
        <f t="shared" si="450"/>
        <v/>
      </c>
      <c r="T1058" s="250" t="str">
        <f t="shared" ca="1" si="451"/>
        <v/>
      </c>
      <c r="U1058" s="249" t="str">
        <f t="shared" si="452"/>
        <v/>
      </c>
      <c r="V1058" s="250" t="str">
        <f t="shared" ca="1" si="453"/>
        <v/>
      </c>
      <c r="W1058" s="249" t="str">
        <f t="shared" si="454"/>
        <v/>
      </c>
      <c r="X1058" s="250"/>
      <c r="Y1058" s="249"/>
      <c r="Z1058" s="250"/>
      <c r="AA1058" s="249"/>
      <c r="AB1058" s="250"/>
      <c r="AC1058" s="249"/>
      <c r="AD1058" s="250"/>
      <c r="AE1058" s="249"/>
      <c r="AF1058" s="250"/>
      <c r="AG1058" s="249"/>
      <c r="AH1058" s="250"/>
      <c r="AI1058" s="249"/>
      <c r="AJ1058" s="250"/>
      <c r="AK1058" s="249"/>
      <c r="AL1058" s="250"/>
      <c r="AM1058" s="249"/>
      <c r="AN1058" s="250"/>
      <c r="AO1058" s="249"/>
      <c r="AP1058" s="250"/>
      <c r="AQ1058" s="249"/>
      <c r="AR1058" s="250"/>
      <c r="AS1058" s="249"/>
      <c r="AT1058" s="250"/>
      <c r="AU1058" s="249"/>
      <c r="AV1058" s="250"/>
      <c r="AW1058" s="249"/>
      <c r="AX1058" s="250"/>
      <c r="AY1058" s="249"/>
      <c r="AZ1058" s="250"/>
      <c r="BA1058" s="249"/>
      <c r="BB1058" s="250"/>
      <c r="BC1058" s="249"/>
      <c r="BD1058" s="250"/>
      <c r="BE1058" s="249"/>
      <c r="BF1058" s="250"/>
      <c r="BG1058" s="249"/>
      <c r="BH1058" s="250"/>
      <c r="BI1058" s="249"/>
      <c r="BJ1058" s="250"/>
      <c r="BK1058" s="249"/>
    </row>
    <row r="1059" spans="1:63" s="301" customFormat="1" ht="21" hidden="1" customHeight="1" x14ac:dyDescent="0.2">
      <c r="A1059" s="245" t="e">
        <f t="shared" si="458"/>
        <v>#VALUE!</v>
      </c>
      <c r="B1059" s="246"/>
      <c r="C1059" s="247" t="str">
        <f t="shared" si="437"/>
        <v/>
      </c>
      <c r="D1059" s="250" t="str">
        <f t="shared" ca="1" si="438"/>
        <v/>
      </c>
      <c r="E1059" s="249" t="str">
        <f t="shared" si="455"/>
        <v/>
      </c>
      <c r="F1059" s="250" t="str">
        <f t="shared" si="439"/>
        <v/>
      </c>
      <c r="G1059" s="249" t="str">
        <f t="shared" si="456"/>
        <v/>
      </c>
      <c r="H1059" s="250" t="str">
        <f t="shared" si="440"/>
        <v/>
      </c>
      <c r="I1059" s="249" t="str">
        <f t="shared" si="457"/>
        <v/>
      </c>
      <c r="J1059" s="250" t="str">
        <f t="shared" ca="1" si="441"/>
        <v/>
      </c>
      <c r="K1059" s="249" t="str">
        <f t="shared" si="442"/>
        <v/>
      </c>
      <c r="L1059" s="250" t="str">
        <f t="shared" ca="1" si="443"/>
        <v/>
      </c>
      <c r="M1059" s="249" t="str">
        <f t="shared" si="444"/>
        <v/>
      </c>
      <c r="N1059" s="250" t="str">
        <f t="shared" ca="1" si="445"/>
        <v/>
      </c>
      <c r="O1059" s="249" t="str">
        <f t="shared" si="446"/>
        <v/>
      </c>
      <c r="P1059" s="250" t="str">
        <f t="shared" ca="1" si="447"/>
        <v/>
      </c>
      <c r="Q1059" s="249" t="str">
        <f t="shared" si="448"/>
        <v/>
      </c>
      <c r="R1059" s="250" t="str">
        <f t="shared" ca="1" si="449"/>
        <v/>
      </c>
      <c r="S1059" s="249" t="str">
        <f t="shared" si="450"/>
        <v/>
      </c>
      <c r="T1059" s="250" t="str">
        <f t="shared" ca="1" si="451"/>
        <v/>
      </c>
      <c r="U1059" s="249" t="str">
        <f t="shared" si="452"/>
        <v/>
      </c>
      <c r="V1059" s="250" t="str">
        <f t="shared" ca="1" si="453"/>
        <v/>
      </c>
      <c r="W1059" s="249" t="str">
        <f t="shared" si="454"/>
        <v/>
      </c>
      <c r="X1059" s="250"/>
      <c r="Y1059" s="249"/>
      <c r="Z1059" s="250"/>
      <c r="AA1059" s="249"/>
      <c r="AB1059" s="250"/>
      <c r="AC1059" s="249"/>
      <c r="AD1059" s="250"/>
      <c r="AE1059" s="249"/>
      <c r="AF1059" s="250"/>
      <c r="AG1059" s="249"/>
      <c r="AH1059" s="250"/>
      <c r="AI1059" s="249"/>
      <c r="AJ1059" s="250"/>
      <c r="AK1059" s="249"/>
      <c r="AL1059" s="250"/>
      <c r="AM1059" s="249"/>
      <c r="AN1059" s="250"/>
      <c r="AO1059" s="249"/>
      <c r="AP1059" s="250"/>
      <c r="AQ1059" s="249"/>
      <c r="AR1059" s="250"/>
      <c r="AS1059" s="249"/>
      <c r="AT1059" s="250"/>
      <c r="AU1059" s="249"/>
      <c r="AV1059" s="250"/>
      <c r="AW1059" s="249"/>
      <c r="AX1059" s="250"/>
      <c r="AY1059" s="249"/>
      <c r="AZ1059" s="250"/>
      <c r="BA1059" s="249"/>
      <c r="BB1059" s="250"/>
      <c r="BC1059" s="249"/>
      <c r="BD1059" s="250"/>
      <c r="BE1059" s="249"/>
      <c r="BF1059" s="250"/>
      <c r="BG1059" s="249"/>
      <c r="BH1059" s="250"/>
      <c r="BI1059" s="249"/>
      <c r="BJ1059" s="250"/>
      <c r="BK1059" s="249"/>
    </row>
    <row r="1060" spans="1:63" s="301" customFormat="1" ht="21" hidden="1" customHeight="1" x14ac:dyDescent="0.2">
      <c r="A1060" s="245" t="e">
        <f t="shared" si="458"/>
        <v>#VALUE!</v>
      </c>
      <c r="B1060" s="246"/>
      <c r="C1060" s="247" t="str">
        <f t="shared" si="437"/>
        <v/>
      </c>
      <c r="D1060" s="250" t="str">
        <f t="shared" ca="1" si="438"/>
        <v/>
      </c>
      <c r="E1060" s="249" t="str">
        <f t="shared" si="455"/>
        <v/>
      </c>
      <c r="F1060" s="250" t="str">
        <f t="shared" si="439"/>
        <v/>
      </c>
      <c r="G1060" s="249" t="str">
        <f t="shared" si="456"/>
        <v/>
      </c>
      <c r="H1060" s="250" t="str">
        <f t="shared" si="440"/>
        <v/>
      </c>
      <c r="I1060" s="249" t="str">
        <f t="shared" si="457"/>
        <v/>
      </c>
      <c r="J1060" s="250" t="str">
        <f t="shared" ca="1" si="441"/>
        <v/>
      </c>
      <c r="K1060" s="249" t="str">
        <f t="shared" si="442"/>
        <v/>
      </c>
      <c r="L1060" s="250" t="str">
        <f t="shared" ca="1" si="443"/>
        <v/>
      </c>
      <c r="M1060" s="249" t="str">
        <f t="shared" si="444"/>
        <v/>
      </c>
      <c r="N1060" s="250" t="str">
        <f t="shared" ca="1" si="445"/>
        <v/>
      </c>
      <c r="O1060" s="249" t="str">
        <f t="shared" si="446"/>
        <v/>
      </c>
      <c r="P1060" s="250" t="str">
        <f t="shared" ca="1" si="447"/>
        <v/>
      </c>
      <c r="Q1060" s="249" t="str">
        <f t="shared" si="448"/>
        <v/>
      </c>
      <c r="R1060" s="250" t="str">
        <f t="shared" ca="1" si="449"/>
        <v/>
      </c>
      <c r="S1060" s="249" t="str">
        <f t="shared" si="450"/>
        <v/>
      </c>
      <c r="T1060" s="250" t="str">
        <f t="shared" ca="1" si="451"/>
        <v/>
      </c>
      <c r="U1060" s="249" t="str">
        <f t="shared" si="452"/>
        <v/>
      </c>
      <c r="V1060" s="250" t="str">
        <f t="shared" ca="1" si="453"/>
        <v/>
      </c>
      <c r="W1060" s="249" t="str">
        <f t="shared" si="454"/>
        <v/>
      </c>
      <c r="X1060" s="250"/>
      <c r="Y1060" s="249"/>
      <c r="Z1060" s="250"/>
      <c r="AA1060" s="249"/>
      <c r="AB1060" s="250"/>
      <c r="AC1060" s="249"/>
      <c r="AD1060" s="250"/>
      <c r="AE1060" s="249"/>
      <c r="AF1060" s="250"/>
      <c r="AG1060" s="249"/>
      <c r="AH1060" s="250"/>
      <c r="AI1060" s="249"/>
      <c r="AJ1060" s="250"/>
      <c r="AK1060" s="249"/>
      <c r="AL1060" s="250"/>
      <c r="AM1060" s="249"/>
      <c r="AN1060" s="250"/>
      <c r="AO1060" s="249"/>
      <c r="AP1060" s="250"/>
      <c r="AQ1060" s="249"/>
      <c r="AR1060" s="250"/>
      <c r="AS1060" s="249"/>
      <c r="AT1060" s="250"/>
      <c r="AU1060" s="249"/>
      <c r="AV1060" s="250"/>
      <c r="AW1060" s="249"/>
      <c r="AX1060" s="250"/>
      <c r="AY1060" s="249"/>
      <c r="AZ1060" s="250"/>
      <c r="BA1060" s="249"/>
      <c r="BB1060" s="250"/>
      <c r="BC1060" s="249"/>
      <c r="BD1060" s="250"/>
      <c r="BE1060" s="249"/>
      <c r="BF1060" s="250"/>
      <c r="BG1060" s="249"/>
      <c r="BH1060" s="250"/>
      <c r="BI1060" s="249"/>
      <c r="BJ1060" s="250"/>
      <c r="BK1060" s="249"/>
    </row>
    <row r="1061" spans="1:63" s="301" customFormat="1" ht="21" hidden="1" customHeight="1" x14ac:dyDescent="0.2">
      <c r="A1061" s="245" t="e">
        <f t="shared" si="458"/>
        <v>#VALUE!</v>
      </c>
      <c r="B1061" s="246"/>
      <c r="C1061" s="247" t="str">
        <f t="shared" si="437"/>
        <v/>
      </c>
      <c r="D1061" s="250" t="str">
        <f t="shared" ca="1" si="438"/>
        <v/>
      </c>
      <c r="E1061" s="249" t="str">
        <f t="shared" si="455"/>
        <v/>
      </c>
      <c r="F1061" s="250" t="str">
        <f t="shared" si="439"/>
        <v/>
      </c>
      <c r="G1061" s="249" t="str">
        <f t="shared" si="456"/>
        <v/>
      </c>
      <c r="H1061" s="250" t="str">
        <f t="shared" si="440"/>
        <v/>
      </c>
      <c r="I1061" s="249" t="str">
        <f t="shared" si="457"/>
        <v/>
      </c>
      <c r="J1061" s="250" t="str">
        <f t="shared" ca="1" si="441"/>
        <v/>
      </c>
      <c r="K1061" s="249" t="str">
        <f t="shared" si="442"/>
        <v/>
      </c>
      <c r="L1061" s="250" t="str">
        <f t="shared" ca="1" si="443"/>
        <v/>
      </c>
      <c r="M1061" s="249" t="str">
        <f t="shared" si="444"/>
        <v/>
      </c>
      <c r="N1061" s="250" t="str">
        <f t="shared" ca="1" si="445"/>
        <v/>
      </c>
      <c r="O1061" s="249" t="str">
        <f t="shared" si="446"/>
        <v/>
      </c>
      <c r="P1061" s="250" t="str">
        <f t="shared" ca="1" si="447"/>
        <v/>
      </c>
      <c r="Q1061" s="249" t="str">
        <f t="shared" si="448"/>
        <v/>
      </c>
      <c r="R1061" s="250" t="str">
        <f t="shared" ca="1" si="449"/>
        <v/>
      </c>
      <c r="S1061" s="249" t="str">
        <f t="shared" si="450"/>
        <v/>
      </c>
      <c r="T1061" s="250" t="str">
        <f t="shared" ca="1" si="451"/>
        <v/>
      </c>
      <c r="U1061" s="249" t="str">
        <f t="shared" si="452"/>
        <v/>
      </c>
      <c r="V1061" s="250" t="str">
        <f t="shared" ca="1" si="453"/>
        <v/>
      </c>
      <c r="W1061" s="249" t="str">
        <f t="shared" si="454"/>
        <v/>
      </c>
      <c r="X1061" s="250"/>
      <c r="Y1061" s="249"/>
      <c r="Z1061" s="250"/>
      <c r="AA1061" s="249"/>
      <c r="AB1061" s="250"/>
      <c r="AC1061" s="249"/>
      <c r="AD1061" s="250"/>
      <c r="AE1061" s="249"/>
      <c r="AF1061" s="250"/>
      <c r="AG1061" s="249"/>
      <c r="AH1061" s="250"/>
      <c r="AI1061" s="249"/>
      <c r="AJ1061" s="250"/>
      <c r="AK1061" s="249"/>
      <c r="AL1061" s="250"/>
      <c r="AM1061" s="249"/>
      <c r="AN1061" s="250"/>
      <c r="AO1061" s="249"/>
      <c r="AP1061" s="250"/>
      <c r="AQ1061" s="249"/>
      <c r="AR1061" s="250"/>
      <c r="AS1061" s="249"/>
      <c r="AT1061" s="250"/>
      <c r="AU1061" s="249"/>
      <c r="AV1061" s="250"/>
      <c r="AW1061" s="249"/>
      <c r="AX1061" s="250"/>
      <c r="AY1061" s="249"/>
      <c r="AZ1061" s="250"/>
      <c r="BA1061" s="249"/>
      <c r="BB1061" s="250"/>
      <c r="BC1061" s="249"/>
      <c r="BD1061" s="250"/>
      <c r="BE1061" s="249"/>
      <c r="BF1061" s="250"/>
      <c r="BG1061" s="249"/>
      <c r="BH1061" s="250"/>
      <c r="BI1061" s="249"/>
      <c r="BJ1061" s="250"/>
      <c r="BK1061" s="249"/>
    </row>
    <row r="1062" spans="1:63" s="301" customFormat="1" ht="21" hidden="1" customHeight="1" x14ac:dyDescent="0.2">
      <c r="A1062" s="245" t="e">
        <f t="shared" si="458"/>
        <v>#VALUE!</v>
      </c>
      <c r="B1062" s="246"/>
      <c r="C1062" s="247" t="str">
        <f t="shared" si="437"/>
        <v/>
      </c>
      <c r="D1062" s="250" t="str">
        <f t="shared" ca="1" si="438"/>
        <v/>
      </c>
      <c r="E1062" s="249" t="str">
        <f t="shared" si="455"/>
        <v/>
      </c>
      <c r="F1062" s="250" t="str">
        <f t="shared" si="439"/>
        <v/>
      </c>
      <c r="G1062" s="249" t="str">
        <f t="shared" si="456"/>
        <v/>
      </c>
      <c r="H1062" s="250" t="str">
        <f t="shared" si="440"/>
        <v/>
      </c>
      <c r="I1062" s="249" t="str">
        <f t="shared" si="457"/>
        <v/>
      </c>
      <c r="J1062" s="250" t="str">
        <f t="shared" ca="1" si="441"/>
        <v/>
      </c>
      <c r="K1062" s="249" t="str">
        <f t="shared" si="442"/>
        <v/>
      </c>
      <c r="L1062" s="250" t="str">
        <f t="shared" ca="1" si="443"/>
        <v/>
      </c>
      <c r="M1062" s="249" t="str">
        <f t="shared" si="444"/>
        <v/>
      </c>
      <c r="N1062" s="250" t="str">
        <f t="shared" ca="1" si="445"/>
        <v/>
      </c>
      <c r="O1062" s="249" t="str">
        <f t="shared" si="446"/>
        <v/>
      </c>
      <c r="P1062" s="250" t="str">
        <f t="shared" ca="1" si="447"/>
        <v/>
      </c>
      <c r="Q1062" s="249" t="str">
        <f t="shared" si="448"/>
        <v/>
      </c>
      <c r="R1062" s="250" t="str">
        <f t="shared" ca="1" si="449"/>
        <v/>
      </c>
      <c r="S1062" s="249" t="str">
        <f t="shared" si="450"/>
        <v/>
      </c>
      <c r="T1062" s="250" t="str">
        <f t="shared" ca="1" si="451"/>
        <v/>
      </c>
      <c r="U1062" s="249" t="str">
        <f t="shared" si="452"/>
        <v/>
      </c>
      <c r="V1062" s="250" t="str">
        <f t="shared" ca="1" si="453"/>
        <v/>
      </c>
      <c r="W1062" s="249" t="str">
        <f t="shared" si="454"/>
        <v/>
      </c>
      <c r="X1062" s="250"/>
      <c r="Y1062" s="249"/>
      <c r="Z1062" s="250"/>
      <c r="AA1062" s="249"/>
      <c r="AB1062" s="250"/>
      <c r="AC1062" s="249"/>
      <c r="AD1062" s="250"/>
      <c r="AE1062" s="249"/>
      <c r="AF1062" s="250"/>
      <c r="AG1062" s="249"/>
      <c r="AH1062" s="250"/>
      <c r="AI1062" s="249"/>
      <c r="AJ1062" s="250"/>
      <c r="AK1062" s="249"/>
      <c r="AL1062" s="250"/>
      <c r="AM1062" s="249"/>
      <c r="AN1062" s="250"/>
      <c r="AO1062" s="249"/>
      <c r="AP1062" s="250"/>
      <c r="AQ1062" s="249"/>
      <c r="AR1062" s="250"/>
      <c r="AS1062" s="249"/>
      <c r="AT1062" s="250"/>
      <c r="AU1062" s="249"/>
      <c r="AV1062" s="250"/>
      <c r="AW1062" s="249"/>
      <c r="AX1062" s="250"/>
      <c r="AY1062" s="249"/>
      <c r="AZ1062" s="250"/>
      <c r="BA1062" s="249"/>
      <c r="BB1062" s="250"/>
      <c r="BC1062" s="249"/>
      <c r="BD1062" s="250"/>
      <c r="BE1062" s="249"/>
      <c r="BF1062" s="250"/>
      <c r="BG1062" s="249"/>
      <c r="BH1062" s="250"/>
      <c r="BI1062" s="249"/>
      <c r="BJ1062" s="250"/>
      <c r="BK1062" s="249"/>
    </row>
    <row r="1063" spans="1:63" s="301" customFormat="1" ht="21" hidden="1" customHeight="1" x14ac:dyDescent="0.2">
      <c r="A1063" s="245" t="e">
        <f t="shared" si="458"/>
        <v>#VALUE!</v>
      </c>
      <c r="B1063" s="246"/>
      <c r="C1063" s="247" t="str">
        <f t="shared" si="437"/>
        <v/>
      </c>
      <c r="D1063" s="250" t="str">
        <f t="shared" ca="1" si="438"/>
        <v/>
      </c>
      <c r="E1063" s="249" t="str">
        <f t="shared" si="455"/>
        <v/>
      </c>
      <c r="F1063" s="250" t="str">
        <f t="shared" si="439"/>
        <v/>
      </c>
      <c r="G1063" s="249" t="str">
        <f t="shared" si="456"/>
        <v/>
      </c>
      <c r="H1063" s="250" t="str">
        <f t="shared" si="440"/>
        <v/>
      </c>
      <c r="I1063" s="249" t="str">
        <f t="shared" si="457"/>
        <v/>
      </c>
      <c r="J1063" s="250" t="str">
        <f t="shared" ca="1" si="441"/>
        <v/>
      </c>
      <c r="K1063" s="249" t="str">
        <f t="shared" si="442"/>
        <v/>
      </c>
      <c r="L1063" s="250" t="str">
        <f t="shared" ca="1" si="443"/>
        <v/>
      </c>
      <c r="M1063" s="249" t="str">
        <f t="shared" si="444"/>
        <v/>
      </c>
      <c r="N1063" s="250" t="str">
        <f t="shared" ca="1" si="445"/>
        <v/>
      </c>
      <c r="O1063" s="249" t="str">
        <f t="shared" si="446"/>
        <v/>
      </c>
      <c r="P1063" s="250" t="str">
        <f t="shared" ca="1" si="447"/>
        <v/>
      </c>
      <c r="Q1063" s="249" t="str">
        <f t="shared" si="448"/>
        <v/>
      </c>
      <c r="R1063" s="250" t="str">
        <f t="shared" ca="1" si="449"/>
        <v/>
      </c>
      <c r="S1063" s="249" t="str">
        <f t="shared" si="450"/>
        <v/>
      </c>
      <c r="T1063" s="250" t="str">
        <f t="shared" ca="1" si="451"/>
        <v/>
      </c>
      <c r="U1063" s="249" t="str">
        <f t="shared" si="452"/>
        <v/>
      </c>
      <c r="V1063" s="250" t="str">
        <f t="shared" ca="1" si="453"/>
        <v/>
      </c>
      <c r="W1063" s="249" t="str">
        <f t="shared" si="454"/>
        <v/>
      </c>
      <c r="X1063" s="250"/>
      <c r="Y1063" s="249"/>
      <c r="Z1063" s="250"/>
      <c r="AA1063" s="249"/>
      <c r="AB1063" s="250"/>
      <c r="AC1063" s="249"/>
      <c r="AD1063" s="250"/>
      <c r="AE1063" s="249"/>
      <c r="AF1063" s="250"/>
      <c r="AG1063" s="249"/>
      <c r="AH1063" s="250"/>
      <c r="AI1063" s="249"/>
      <c r="AJ1063" s="250"/>
      <c r="AK1063" s="249"/>
      <c r="AL1063" s="250"/>
      <c r="AM1063" s="249"/>
      <c r="AN1063" s="250"/>
      <c r="AO1063" s="249"/>
      <c r="AP1063" s="250"/>
      <c r="AQ1063" s="249"/>
      <c r="AR1063" s="250"/>
      <c r="AS1063" s="249"/>
      <c r="AT1063" s="250"/>
      <c r="AU1063" s="249"/>
      <c r="AV1063" s="250"/>
      <c r="AW1063" s="249"/>
      <c r="AX1063" s="250"/>
      <c r="AY1063" s="249"/>
      <c r="AZ1063" s="250"/>
      <c r="BA1063" s="249"/>
      <c r="BB1063" s="250"/>
      <c r="BC1063" s="249"/>
      <c r="BD1063" s="250"/>
      <c r="BE1063" s="249"/>
      <c r="BF1063" s="250"/>
      <c r="BG1063" s="249"/>
      <c r="BH1063" s="250"/>
      <c r="BI1063" s="249"/>
      <c r="BJ1063" s="250"/>
      <c r="BK1063" s="249"/>
    </row>
    <row r="1064" spans="1:63" s="301" customFormat="1" ht="21" hidden="1" customHeight="1" x14ac:dyDescent="0.2">
      <c r="A1064" s="245" t="e">
        <f t="shared" si="458"/>
        <v>#VALUE!</v>
      </c>
      <c r="B1064" s="246"/>
      <c r="C1064" s="247" t="str">
        <f t="shared" si="437"/>
        <v/>
      </c>
      <c r="D1064" s="250" t="str">
        <f t="shared" ca="1" si="438"/>
        <v/>
      </c>
      <c r="E1064" s="249" t="str">
        <f t="shared" si="455"/>
        <v/>
      </c>
      <c r="F1064" s="250" t="str">
        <f t="shared" si="439"/>
        <v/>
      </c>
      <c r="G1064" s="249" t="str">
        <f t="shared" si="456"/>
        <v/>
      </c>
      <c r="H1064" s="250" t="str">
        <f t="shared" si="440"/>
        <v/>
      </c>
      <c r="I1064" s="249" t="str">
        <f t="shared" si="457"/>
        <v/>
      </c>
      <c r="J1064" s="250" t="str">
        <f t="shared" ca="1" si="441"/>
        <v/>
      </c>
      <c r="K1064" s="249" t="str">
        <f t="shared" si="442"/>
        <v/>
      </c>
      <c r="L1064" s="250" t="str">
        <f t="shared" ca="1" si="443"/>
        <v/>
      </c>
      <c r="M1064" s="249" t="str">
        <f t="shared" si="444"/>
        <v/>
      </c>
      <c r="N1064" s="250" t="str">
        <f t="shared" ca="1" si="445"/>
        <v/>
      </c>
      <c r="O1064" s="249" t="str">
        <f t="shared" si="446"/>
        <v/>
      </c>
      <c r="P1064" s="250" t="str">
        <f t="shared" ca="1" si="447"/>
        <v/>
      </c>
      <c r="Q1064" s="249" t="str">
        <f t="shared" si="448"/>
        <v/>
      </c>
      <c r="R1064" s="250" t="str">
        <f t="shared" ca="1" si="449"/>
        <v/>
      </c>
      <c r="S1064" s="249" t="str">
        <f t="shared" si="450"/>
        <v/>
      </c>
      <c r="T1064" s="250" t="str">
        <f t="shared" ca="1" si="451"/>
        <v/>
      </c>
      <c r="U1064" s="249" t="str">
        <f t="shared" si="452"/>
        <v/>
      </c>
      <c r="V1064" s="250" t="str">
        <f t="shared" ca="1" si="453"/>
        <v/>
      </c>
      <c r="W1064" s="249" t="str">
        <f t="shared" si="454"/>
        <v/>
      </c>
      <c r="X1064" s="250"/>
      <c r="Y1064" s="249"/>
      <c r="Z1064" s="250"/>
      <c r="AA1064" s="249"/>
      <c r="AB1064" s="250"/>
      <c r="AC1064" s="249"/>
      <c r="AD1064" s="250"/>
      <c r="AE1064" s="249"/>
      <c r="AF1064" s="250"/>
      <c r="AG1064" s="249"/>
      <c r="AH1064" s="250"/>
      <c r="AI1064" s="249"/>
      <c r="AJ1064" s="250"/>
      <c r="AK1064" s="249"/>
      <c r="AL1064" s="250"/>
      <c r="AM1064" s="249"/>
      <c r="AN1064" s="250"/>
      <c r="AO1064" s="249"/>
      <c r="AP1064" s="250"/>
      <c r="AQ1064" s="249"/>
      <c r="AR1064" s="250"/>
      <c r="AS1064" s="249"/>
      <c r="AT1064" s="250"/>
      <c r="AU1064" s="249"/>
      <c r="AV1064" s="250"/>
      <c r="AW1064" s="249"/>
      <c r="AX1064" s="250"/>
      <c r="AY1064" s="249"/>
      <c r="AZ1064" s="250"/>
      <c r="BA1064" s="249"/>
      <c r="BB1064" s="250"/>
      <c r="BC1064" s="249"/>
      <c r="BD1064" s="250"/>
      <c r="BE1064" s="249"/>
      <c r="BF1064" s="250"/>
      <c r="BG1064" s="249"/>
      <c r="BH1064" s="250"/>
      <c r="BI1064" s="249"/>
      <c r="BJ1064" s="250"/>
      <c r="BK1064" s="249"/>
    </row>
    <row r="1065" spans="1:63" s="301" customFormat="1" ht="21" hidden="1" customHeight="1" x14ac:dyDescent="0.2">
      <c r="A1065" s="245" t="e">
        <f t="shared" si="458"/>
        <v>#VALUE!</v>
      </c>
      <c r="B1065" s="246"/>
      <c r="C1065" s="247" t="str">
        <f t="shared" si="437"/>
        <v/>
      </c>
      <c r="D1065" s="250" t="str">
        <f t="shared" ca="1" si="438"/>
        <v/>
      </c>
      <c r="E1065" s="249" t="str">
        <f t="shared" si="455"/>
        <v/>
      </c>
      <c r="F1065" s="250" t="str">
        <f t="shared" si="439"/>
        <v/>
      </c>
      <c r="G1065" s="249" t="str">
        <f t="shared" si="456"/>
        <v/>
      </c>
      <c r="H1065" s="250" t="str">
        <f t="shared" si="440"/>
        <v/>
      </c>
      <c r="I1065" s="249" t="str">
        <f t="shared" si="457"/>
        <v/>
      </c>
      <c r="J1065" s="250" t="str">
        <f t="shared" ca="1" si="441"/>
        <v/>
      </c>
      <c r="K1065" s="249" t="str">
        <f t="shared" si="442"/>
        <v/>
      </c>
      <c r="L1065" s="250" t="str">
        <f t="shared" ca="1" si="443"/>
        <v/>
      </c>
      <c r="M1065" s="249" t="str">
        <f t="shared" si="444"/>
        <v/>
      </c>
      <c r="N1065" s="250" t="str">
        <f t="shared" ca="1" si="445"/>
        <v/>
      </c>
      <c r="O1065" s="249" t="str">
        <f t="shared" si="446"/>
        <v/>
      </c>
      <c r="P1065" s="250" t="str">
        <f t="shared" ca="1" si="447"/>
        <v/>
      </c>
      <c r="Q1065" s="249" t="str">
        <f t="shared" si="448"/>
        <v/>
      </c>
      <c r="R1065" s="250" t="str">
        <f t="shared" ca="1" si="449"/>
        <v/>
      </c>
      <c r="S1065" s="249" t="str">
        <f t="shared" si="450"/>
        <v/>
      </c>
      <c r="T1065" s="250" t="str">
        <f t="shared" ca="1" si="451"/>
        <v/>
      </c>
      <c r="U1065" s="249" t="str">
        <f t="shared" si="452"/>
        <v/>
      </c>
      <c r="V1065" s="250" t="str">
        <f t="shared" ca="1" si="453"/>
        <v/>
      </c>
      <c r="W1065" s="249" t="str">
        <f t="shared" si="454"/>
        <v/>
      </c>
      <c r="X1065" s="250"/>
      <c r="Y1065" s="249"/>
      <c r="Z1065" s="250"/>
      <c r="AA1065" s="249"/>
      <c r="AB1065" s="250"/>
      <c r="AC1065" s="249"/>
      <c r="AD1065" s="250"/>
      <c r="AE1065" s="249"/>
      <c r="AF1065" s="250"/>
      <c r="AG1065" s="249"/>
      <c r="AH1065" s="250"/>
      <c r="AI1065" s="249"/>
      <c r="AJ1065" s="250"/>
      <c r="AK1065" s="249"/>
      <c r="AL1065" s="250"/>
      <c r="AM1065" s="249"/>
      <c r="AN1065" s="250"/>
      <c r="AO1065" s="249"/>
      <c r="AP1065" s="250"/>
      <c r="AQ1065" s="249"/>
      <c r="AR1065" s="250"/>
      <c r="AS1065" s="249"/>
      <c r="AT1065" s="250"/>
      <c r="AU1065" s="249"/>
      <c r="AV1065" s="250"/>
      <c r="AW1065" s="249"/>
      <c r="AX1065" s="250"/>
      <c r="AY1065" s="249"/>
      <c r="AZ1065" s="250"/>
      <c r="BA1065" s="249"/>
      <c r="BB1065" s="250"/>
      <c r="BC1065" s="249"/>
      <c r="BD1065" s="250"/>
      <c r="BE1065" s="249"/>
      <c r="BF1065" s="250"/>
      <c r="BG1065" s="249"/>
      <c r="BH1065" s="250"/>
      <c r="BI1065" s="249"/>
      <c r="BJ1065" s="250"/>
      <c r="BK1065" s="249"/>
    </row>
    <row r="1066" spans="1:63" s="301" customFormat="1" ht="21" hidden="1" customHeight="1" x14ac:dyDescent="0.2">
      <c r="A1066" s="245" t="e">
        <f t="shared" si="458"/>
        <v>#VALUE!</v>
      </c>
      <c r="B1066" s="246"/>
      <c r="C1066" s="247" t="str">
        <f t="shared" si="437"/>
        <v/>
      </c>
      <c r="D1066" s="250" t="str">
        <f t="shared" ca="1" si="438"/>
        <v/>
      </c>
      <c r="E1066" s="249" t="str">
        <f t="shared" si="455"/>
        <v/>
      </c>
      <c r="F1066" s="250" t="str">
        <f t="shared" si="439"/>
        <v/>
      </c>
      <c r="G1066" s="249" t="str">
        <f t="shared" si="456"/>
        <v/>
      </c>
      <c r="H1066" s="250" t="str">
        <f t="shared" si="440"/>
        <v/>
      </c>
      <c r="I1066" s="249" t="str">
        <f t="shared" si="457"/>
        <v/>
      </c>
      <c r="J1066" s="250" t="str">
        <f t="shared" ca="1" si="441"/>
        <v/>
      </c>
      <c r="K1066" s="249" t="str">
        <f t="shared" si="442"/>
        <v/>
      </c>
      <c r="L1066" s="250" t="str">
        <f t="shared" ca="1" si="443"/>
        <v/>
      </c>
      <c r="M1066" s="249" t="str">
        <f t="shared" si="444"/>
        <v/>
      </c>
      <c r="N1066" s="250" t="str">
        <f t="shared" ca="1" si="445"/>
        <v/>
      </c>
      <c r="O1066" s="249" t="str">
        <f t="shared" si="446"/>
        <v/>
      </c>
      <c r="P1066" s="250" t="str">
        <f t="shared" ca="1" si="447"/>
        <v/>
      </c>
      <c r="Q1066" s="249" t="str">
        <f t="shared" si="448"/>
        <v/>
      </c>
      <c r="R1066" s="250" t="str">
        <f t="shared" ca="1" si="449"/>
        <v/>
      </c>
      <c r="S1066" s="249" t="str">
        <f t="shared" si="450"/>
        <v/>
      </c>
      <c r="T1066" s="250" t="str">
        <f t="shared" ca="1" si="451"/>
        <v/>
      </c>
      <c r="U1066" s="249" t="str">
        <f t="shared" si="452"/>
        <v/>
      </c>
      <c r="V1066" s="250" t="str">
        <f t="shared" ca="1" si="453"/>
        <v/>
      </c>
      <c r="W1066" s="249" t="str">
        <f t="shared" si="454"/>
        <v/>
      </c>
      <c r="X1066" s="250"/>
      <c r="Y1066" s="249"/>
      <c r="Z1066" s="250"/>
      <c r="AA1066" s="249"/>
      <c r="AB1066" s="250"/>
      <c r="AC1066" s="249"/>
      <c r="AD1066" s="250"/>
      <c r="AE1066" s="249"/>
      <c r="AF1066" s="250"/>
      <c r="AG1066" s="249"/>
      <c r="AH1066" s="250"/>
      <c r="AI1066" s="249"/>
      <c r="AJ1066" s="250"/>
      <c r="AK1066" s="249"/>
      <c r="AL1066" s="250"/>
      <c r="AM1066" s="249"/>
      <c r="AN1066" s="250"/>
      <c r="AO1066" s="249"/>
      <c r="AP1066" s="250"/>
      <c r="AQ1066" s="249"/>
      <c r="AR1066" s="250"/>
      <c r="AS1066" s="249"/>
      <c r="AT1066" s="250"/>
      <c r="AU1066" s="249"/>
      <c r="AV1066" s="250"/>
      <c r="AW1066" s="249"/>
      <c r="AX1066" s="250"/>
      <c r="AY1066" s="249"/>
      <c r="AZ1066" s="250"/>
      <c r="BA1066" s="249"/>
      <c r="BB1066" s="250"/>
      <c r="BC1066" s="249"/>
      <c r="BD1066" s="250"/>
      <c r="BE1066" s="249"/>
      <c r="BF1066" s="250"/>
      <c r="BG1066" s="249"/>
      <c r="BH1066" s="250"/>
      <c r="BI1066" s="249"/>
      <c r="BJ1066" s="250"/>
      <c r="BK1066" s="249"/>
    </row>
    <row r="1067" spans="1:63" s="301" customFormat="1" ht="21" hidden="1" customHeight="1" x14ac:dyDescent="0.2">
      <c r="A1067" s="245" t="e">
        <f t="shared" si="458"/>
        <v>#VALUE!</v>
      </c>
      <c r="B1067" s="246"/>
      <c r="C1067" s="247" t="str">
        <f t="shared" si="437"/>
        <v/>
      </c>
      <c r="D1067" s="250" t="str">
        <f t="shared" ca="1" si="438"/>
        <v/>
      </c>
      <c r="E1067" s="249" t="str">
        <f t="shared" si="455"/>
        <v/>
      </c>
      <c r="F1067" s="250" t="str">
        <f t="shared" si="439"/>
        <v/>
      </c>
      <c r="G1067" s="249" t="str">
        <f t="shared" si="456"/>
        <v/>
      </c>
      <c r="H1067" s="250" t="str">
        <f t="shared" si="440"/>
        <v/>
      </c>
      <c r="I1067" s="249" t="str">
        <f t="shared" si="457"/>
        <v/>
      </c>
      <c r="J1067" s="250" t="str">
        <f t="shared" ca="1" si="441"/>
        <v/>
      </c>
      <c r="K1067" s="249" t="str">
        <f t="shared" si="442"/>
        <v/>
      </c>
      <c r="L1067" s="250" t="str">
        <f t="shared" ca="1" si="443"/>
        <v/>
      </c>
      <c r="M1067" s="249" t="str">
        <f t="shared" si="444"/>
        <v/>
      </c>
      <c r="N1067" s="250" t="str">
        <f t="shared" ca="1" si="445"/>
        <v/>
      </c>
      <c r="O1067" s="249" t="str">
        <f t="shared" si="446"/>
        <v/>
      </c>
      <c r="P1067" s="250" t="str">
        <f t="shared" ca="1" si="447"/>
        <v/>
      </c>
      <c r="Q1067" s="249" t="str">
        <f t="shared" si="448"/>
        <v/>
      </c>
      <c r="R1067" s="250" t="str">
        <f t="shared" ca="1" si="449"/>
        <v/>
      </c>
      <c r="S1067" s="249" t="str">
        <f t="shared" si="450"/>
        <v/>
      </c>
      <c r="T1067" s="250" t="str">
        <f t="shared" ca="1" si="451"/>
        <v/>
      </c>
      <c r="U1067" s="249" t="str">
        <f t="shared" si="452"/>
        <v/>
      </c>
      <c r="V1067" s="250" t="str">
        <f t="shared" ca="1" si="453"/>
        <v/>
      </c>
      <c r="W1067" s="249" t="str">
        <f t="shared" si="454"/>
        <v/>
      </c>
      <c r="X1067" s="250"/>
      <c r="Y1067" s="249"/>
      <c r="Z1067" s="250"/>
      <c r="AA1067" s="249"/>
      <c r="AB1067" s="250"/>
      <c r="AC1067" s="249"/>
      <c r="AD1067" s="250"/>
      <c r="AE1067" s="249"/>
      <c r="AF1067" s="250"/>
      <c r="AG1067" s="249"/>
      <c r="AH1067" s="250"/>
      <c r="AI1067" s="249"/>
      <c r="AJ1067" s="250"/>
      <c r="AK1067" s="249"/>
      <c r="AL1067" s="250"/>
      <c r="AM1067" s="249"/>
      <c r="AN1067" s="250"/>
      <c r="AO1067" s="249"/>
      <c r="AP1067" s="250"/>
      <c r="AQ1067" s="249"/>
      <c r="AR1067" s="250"/>
      <c r="AS1067" s="249"/>
      <c r="AT1067" s="250"/>
      <c r="AU1067" s="249"/>
      <c r="AV1067" s="250"/>
      <c r="AW1067" s="249"/>
      <c r="AX1067" s="250"/>
      <c r="AY1067" s="249"/>
      <c r="AZ1067" s="250"/>
      <c r="BA1067" s="249"/>
      <c r="BB1067" s="250"/>
      <c r="BC1067" s="249"/>
      <c r="BD1067" s="250"/>
      <c r="BE1067" s="249"/>
      <c r="BF1067" s="250"/>
      <c r="BG1067" s="249"/>
      <c r="BH1067" s="250"/>
      <c r="BI1067" s="249"/>
      <c r="BJ1067" s="250"/>
      <c r="BK1067" s="249"/>
    </row>
    <row r="1068" spans="1:63" s="301" customFormat="1" ht="21" hidden="1" customHeight="1" x14ac:dyDescent="0.2">
      <c r="A1068" s="245" t="e">
        <f t="shared" si="458"/>
        <v>#VALUE!</v>
      </c>
      <c r="B1068" s="246"/>
      <c r="C1068" s="247" t="str">
        <f t="shared" si="437"/>
        <v/>
      </c>
      <c r="D1068" s="250" t="str">
        <f t="shared" ca="1" si="438"/>
        <v/>
      </c>
      <c r="E1068" s="249" t="str">
        <f t="shared" si="455"/>
        <v/>
      </c>
      <c r="F1068" s="250" t="str">
        <f t="shared" si="439"/>
        <v/>
      </c>
      <c r="G1068" s="249" t="str">
        <f t="shared" si="456"/>
        <v/>
      </c>
      <c r="H1068" s="250" t="str">
        <f t="shared" si="440"/>
        <v/>
      </c>
      <c r="I1068" s="249" t="str">
        <f t="shared" si="457"/>
        <v/>
      </c>
      <c r="J1068" s="250" t="str">
        <f t="shared" ca="1" si="441"/>
        <v/>
      </c>
      <c r="K1068" s="249" t="str">
        <f t="shared" si="442"/>
        <v/>
      </c>
      <c r="L1068" s="250" t="str">
        <f t="shared" ca="1" si="443"/>
        <v/>
      </c>
      <c r="M1068" s="249" t="str">
        <f t="shared" si="444"/>
        <v/>
      </c>
      <c r="N1068" s="250" t="str">
        <f t="shared" ca="1" si="445"/>
        <v/>
      </c>
      <c r="O1068" s="249" t="str">
        <f t="shared" si="446"/>
        <v/>
      </c>
      <c r="P1068" s="250" t="str">
        <f t="shared" ca="1" si="447"/>
        <v/>
      </c>
      <c r="Q1068" s="249" t="str">
        <f t="shared" si="448"/>
        <v/>
      </c>
      <c r="R1068" s="250" t="str">
        <f t="shared" ca="1" si="449"/>
        <v/>
      </c>
      <c r="S1068" s="249" t="str">
        <f t="shared" si="450"/>
        <v/>
      </c>
      <c r="T1068" s="250" t="str">
        <f t="shared" ca="1" si="451"/>
        <v/>
      </c>
      <c r="U1068" s="249" t="str">
        <f t="shared" si="452"/>
        <v/>
      </c>
      <c r="V1068" s="250" t="str">
        <f t="shared" ca="1" si="453"/>
        <v/>
      </c>
      <c r="W1068" s="249" t="str">
        <f t="shared" si="454"/>
        <v/>
      </c>
      <c r="X1068" s="250"/>
      <c r="Y1068" s="249"/>
      <c r="Z1068" s="250"/>
      <c r="AA1068" s="249"/>
      <c r="AB1068" s="250"/>
      <c r="AC1068" s="249"/>
      <c r="AD1068" s="250"/>
      <c r="AE1068" s="249"/>
      <c r="AF1068" s="250"/>
      <c r="AG1068" s="249"/>
      <c r="AH1068" s="250"/>
      <c r="AI1068" s="249"/>
      <c r="AJ1068" s="250"/>
      <c r="AK1068" s="249"/>
      <c r="AL1068" s="250"/>
      <c r="AM1068" s="249"/>
      <c r="AN1068" s="250"/>
      <c r="AO1068" s="249"/>
      <c r="AP1068" s="250"/>
      <c r="AQ1068" s="249"/>
      <c r="AR1068" s="250"/>
      <c r="AS1068" s="249"/>
      <c r="AT1068" s="250"/>
      <c r="AU1068" s="249"/>
      <c r="AV1068" s="250"/>
      <c r="AW1068" s="249"/>
      <c r="AX1068" s="250"/>
      <c r="AY1068" s="249"/>
      <c r="AZ1068" s="250"/>
      <c r="BA1068" s="249"/>
      <c r="BB1068" s="250"/>
      <c r="BC1068" s="249"/>
      <c r="BD1068" s="250"/>
      <c r="BE1068" s="249"/>
      <c r="BF1068" s="250"/>
      <c r="BG1068" s="249"/>
      <c r="BH1068" s="250"/>
      <c r="BI1068" s="249"/>
      <c r="BJ1068" s="250"/>
      <c r="BK1068" s="249"/>
    </row>
    <row r="1069" spans="1:63" s="301" customFormat="1" ht="21" hidden="1" customHeight="1" x14ac:dyDescent="0.2">
      <c r="A1069" s="245" t="e">
        <f t="shared" si="458"/>
        <v>#VALUE!</v>
      </c>
      <c r="B1069" s="246"/>
      <c r="C1069" s="247" t="str">
        <f t="shared" si="437"/>
        <v/>
      </c>
      <c r="D1069" s="250" t="str">
        <f t="shared" ca="1" si="438"/>
        <v/>
      </c>
      <c r="E1069" s="249" t="str">
        <f t="shared" si="455"/>
        <v/>
      </c>
      <c r="F1069" s="250" t="str">
        <f t="shared" si="439"/>
        <v/>
      </c>
      <c r="G1069" s="249" t="str">
        <f t="shared" si="456"/>
        <v/>
      </c>
      <c r="H1069" s="250" t="str">
        <f t="shared" si="440"/>
        <v/>
      </c>
      <c r="I1069" s="249" t="str">
        <f t="shared" si="457"/>
        <v/>
      </c>
      <c r="J1069" s="250" t="str">
        <f t="shared" ca="1" si="441"/>
        <v/>
      </c>
      <c r="K1069" s="249" t="str">
        <f t="shared" si="442"/>
        <v/>
      </c>
      <c r="L1069" s="250" t="str">
        <f t="shared" ca="1" si="443"/>
        <v/>
      </c>
      <c r="M1069" s="249" t="str">
        <f t="shared" si="444"/>
        <v/>
      </c>
      <c r="N1069" s="250" t="str">
        <f t="shared" ca="1" si="445"/>
        <v/>
      </c>
      <c r="O1069" s="249" t="str">
        <f t="shared" si="446"/>
        <v/>
      </c>
      <c r="P1069" s="250" t="str">
        <f t="shared" ca="1" si="447"/>
        <v/>
      </c>
      <c r="Q1069" s="249" t="str">
        <f t="shared" si="448"/>
        <v/>
      </c>
      <c r="R1069" s="250" t="str">
        <f t="shared" ca="1" si="449"/>
        <v/>
      </c>
      <c r="S1069" s="249" t="str">
        <f t="shared" si="450"/>
        <v/>
      </c>
      <c r="T1069" s="250" t="str">
        <f t="shared" ca="1" si="451"/>
        <v/>
      </c>
      <c r="U1069" s="249" t="str">
        <f t="shared" si="452"/>
        <v/>
      </c>
      <c r="V1069" s="250" t="str">
        <f t="shared" ca="1" si="453"/>
        <v/>
      </c>
      <c r="W1069" s="249" t="str">
        <f t="shared" si="454"/>
        <v/>
      </c>
      <c r="X1069" s="250"/>
      <c r="Y1069" s="249"/>
      <c r="Z1069" s="250"/>
      <c r="AA1069" s="249"/>
      <c r="AB1069" s="250"/>
      <c r="AC1069" s="249"/>
      <c r="AD1069" s="250"/>
      <c r="AE1069" s="249"/>
      <c r="AF1069" s="250"/>
      <c r="AG1069" s="249"/>
      <c r="AH1069" s="250"/>
      <c r="AI1069" s="249"/>
      <c r="AJ1069" s="250"/>
      <c r="AK1069" s="249"/>
      <c r="AL1069" s="250"/>
      <c r="AM1069" s="249"/>
      <c r="AN1069" s="250"/>
      <c r="AO1069" s="249"/>
      <c r="AP1069" s="250"/>
      <c r="AQ1069" s="249"/>
      <c r="AR1069" s="250"/>
      <c r="AS1069" s="249"/>
      <c r="AT1069" s="250"/>
      <c r="AU1069" s="249"/>
      <c r="AV1069" s="250"/>
      <c r="AW1069" s="249"/>
      <c r="AX1069" s="250"/>
      <c r="AY1069" s="249"/>
      <c r="AZ1069" s="250"/>
      <c r="BA1069" s="249"/>
      <c r="BB1069" s="250"/>
      <c r="BC1069" s="249"/>
      <c r="BD1069" s="250"/>
      <c r="BE1069" s="249"/>
      <c r="BF1069" s="250"/>
      <c r="BG1069" s="249"/>
      <c r="BH1069" s="250"/>
      <c r="BI1069" s="249"/>
      <c r="BJ1069" s="250"/>
      <c r="BK1069" s="249"/>
    </row>
    <row r="1070" spans="1:63" s="301" customFormat="1" ht="21" hidden="1" customHeight="1" x14ac:dyDescent="0.2">
      <c r="A1070" s="245" t="e">
        <f t="shared" si="458"/>
        <v>#VALUE!</v>
      </c>
      <c r="B1070" s="246"/>
      <c r="C1070" s="247" t="str">
        <f t="shared" si="437"/>
        <v/>
      </c>
      <c r="D1070" s="250" t="str">
        <f t="shared" ca="1" si="438"/>
        <v/>
      </c>
      <c r="E1070" s="249" t="str">
        <f t="shared" si="455"/>
        <v/>
      </c>
      <c r="F1070" s="250" t="str">
        <f t="shared" si="439"/>
        <v/>
      </c>
      <c r="G1070" s="249" t="str">
        <f t="shared" si="456"/>
        <v/>
      </c>
      <c r="H1070" s="250" t="str">
        <f t="shared" si="440"/>
        <v/>
      </c>
      <c r="I1070" s="249" t="str">
        <f t="shared" si="457"/>
        <v/>
      </c>
      <c r="J1070" s="250" t="str">
        <f t="shared" ca="1" si="441"/>
        <v/>
      </c>
      <c r="K1070" s="249" t="str">
        <f t="shared" si="442"/>
        <v/>
      </c>
      <c r="L1070" s="250" t="str">
        <f t="shared" ca="1" si="443"/>
        <v/>
      </c>
      <c r="M1070" s="249" t="str">
        <f t="shared" si="444"/>
        <v/>
      </c>
      <c r="N1070" s="250" t="str">
        <f t="shared" ca="1" si="445"/>
        <v/>
      </c>
      <c r="O1070" s="249" t="str">
        <f t="shared" si="446"/>
        <v/>
      </c>
      <c r="P1070" s="250" t="str">
        <f t="shared" ca="1" si="447"/>
        <v/>
      </c>
      <c r="Q1070" s="249" t="str">
        <f t="shared" si="448"/>
        <v/>
      </c>
      <c r="R1070" s="250" t="str">
        <f t="shared" ca="1" si="449"/>
        <v/>
      </c>
      <c r="S1070" s="249" t="str">
        <f t="shared" si="450"/>
        <v/>
      </c>
      <c r="T1070" s="250" t="str">
        <f t="shared" ca="1" si="451"/>
        <v/>
      </c>
      <c r="U1070" s="249" t="str">
        <f t="shared" si="452"/>
        <v/>
      </c>
      <c r="V1070" s="250" t="str">
        <f t="shared" ca="1" si="453"/>
        <v/>
      </c>
      <c r="W1070" s="249" t="str">
        <f t="shared" si="454"/>
        <v/>
      </c>
      <c r="X1070" s="250"/>
      <c r="Y1070" s="249"/>
      <c r="Z1070" s="250"/>
      <c r="AA1070" s="249"/>
      <c r="AB1070" s="250"/>
      <c r="AC1070" s="249"/>
      <c r="AD1070" s="250"/>
      <c r="AE1070" s="249"/>
      <c r="AF1070" s="250"/>
      <c r="AG1070" s="249"/>
      <c r="AH1070" s="250"/>
      <c r="AI1070" s="249"/>
      <c r="AJ1070" s="250"/>
      <c r="AK1070" s="249"/>
      <c r="AL1070" s="250"/>
      <c r="AM1070" s="249"/>
      <c r="AN1070" s="250"/>
      <c r="AO1070" s="249"/>
      <c r="AP1070" s="250"/>
      <c r="AQ1070" s="249"/>
      <c r="AR1070" s="250"/>
      <c r="AS1070" s="249"/>
      <c r="AT1070" s="250"/>
      <c r="AU1070" s="249"/>
      <c r="AV1070" s="250"/>
      <c r="AW1070" s="249"/>
      <c r="AX1070" s="250"/>
      <c r="AY1070" s="249"/>
      <c r="AZ1070" s="250"/>
      <c r="BA1070" s="249"/>
      <c r="BB1070" s="250"/>
      <c r="BC1070" s="249"/>
      <c r="BD1070" s="250"/>
      <c r="BE1070" s="249"/>
      <c r="BF1070" s="250"/>
      <c r="BG1070" s="249"/>
      <c r="BH1070" s="250"/>
      <c r="BI1070" s="249"/>
      <c r="BJ1070" s="250"/>
      <c r="BK1070" s="249"/>
    </row>
    <row r="1071" spans="1:63" s="301" customFormat="1" ht="21" hidden="1" customHeight="1" x14ac:dyDescent="0.2">
      <c r="A1071" s="245" t="e">
        <f t="shared" si="458"/>
        <v>#VALUE!</v>
      </c>
      <c r="B1071" s="246"/>
      <c r="C1071" s="247" t="str">
        <f t="shared" si="437"/>
        <v/>
      </c>
      <c r="D1071" s="250" t="str">
        <f t="shared" ca="1" si="438"/>
        <v/>
      </c>
      <c r="E1071" s="249" t="str">
        <f t="shared" si="455"/>
        <v/>
      </c>
      <c r="F1071" s="250" t="str">
        <f t="shared" si="439"/>
        <v/>
      </c>
      <c r="G1071" s="249" t="str">
        <f t="shared" si="456"/>
        <v/>
      </c>
      <c r="H1071" s="250" t="str">
        <f t="shared" si="440"/>
        <v/>
      </c>
      <c r="I1071" s="249" t="str">
        <f t="shared" si="457"/>
        <v/>
      </c>
      <c r="J1071" s="250" t="str">
        <f t="shared" ca="1" si="441"/>
        <v/>
      </c>
      <c r="K1071" s="249" t="str">
        <f t="shared" si="442"/>
        <v/>
      </c>
      <c r="L1071" s="250" t="str">
        <f t="shared" ca="1" si="443"/>
        <v/>
      </c>
      <c r="M1071" s="249" t="str">
        <f t="shared" si="444"/>
        <v/>
      </c>
      <c r="N1071" s="250" t="str">
        <f t="shared" ca="1" si="445"/>
        <v/>
      </c>
      <c r="O1071" s="249" t="str">
        <f t="shared" si="446"/>
        <v/>
      </c>
      <c r="P1071" s="250" t="str">
        <f t="shared" ca="1" si="447"/>
        <v/>
      </c>
      <c r="Q1071" s="249" t="str">
        <f t="shared" si="448"/>
        <v/>
      </c>
      <c r="R1071" s="250" t="str">
        <f t="shared" ca="1" si="449"/>
        <v/>
      </c>
      <c r="S1071" s="249" t="str">
        <f t="shared" si="450"/>
        <v/>
      </c>
      <c r="T1071" s="250" t="str">
        <f t="shared" ca="1" si="451"/>
        <v/>
      </c>
      <c r="U1071" s="249" t="str">
        <f t="shared" si="452"/>
        <v/>
      </c>
      <c r="V1071" s="250" t="str">
        <f t="shared" ca="1" si="453"/>
        <v/>
      </c>
      <c r="W1071" s="249" t="str">
        <f t="shared" si="454"/>
        <v/>
      </c>
      <c r="X1071" s="250"/>
      <c r="Y1071" s="249"/>
      <c r="Z1071" s="250"/>
      <c r="AA1071" s="249"/>
      <c r="AB1071" s="250"/>
      <c r="AC1071" s="249"/>
      <c r="AD1071" s="250"/>
      <c r="AE1071" s="249"/>
      <c r="AF1071" s="250"/>
      <c r="AG1071" s="249"/>
      <c r="AH1071" s="250"/>
      <c r="AI1071" s="249"/>
      <c r="AJ1071" s="250"/>
      <c r="AK1071" s="249"/>
      <c r="AL1071" s="250"/>
      <c r="AM1071" s="249"/>
      <c r="AN1071" s="250"/>
      <c r="AO1071" s="249"/>
      <c r="AP1071" s="250"/>
      <c r="AQ1071" s="249"/>
      <c r="AR1071" s="250"/>
      <c r="AS1071" s="249"/>
      <c r="AT1071" s="250"/>
      <c r="AU1071" s="249"/>
      <c r="AV1071" s="250"/>
      <c r="AW1071" s="249"/>
      <c r="AX1071" s="250"/>
      <c r="AY1071" s="249"/>
      <c r="AZ1071" s="250"/>
      <c r="BA1071" s="249"/>
      <c r="BB1071" s="250"/>
      <c r="BC1071" s="249"/>
      <c r="BD1071" s="250"/>
      <c r="BE1071" s="249"/>
      <c r="BF1071" s="250"/>
      <c r="BG1071" s="249"/>
      <c r="BH1071" s="250"/>
      <c r="BI1071" s="249"/>
      <c r="BJ1071" s="250"/>
      <c r="BK1071" s="249"/>
    </row>
    <row r="1072" spans="1:63" s="301" customFormat="1" ht="21" hidden="1" customHeight="1" x14ac:dyDescent="0.2">
      <c r="A1072" s="245" t="e">
        <f t="shared" si="458"/>
        <v>#VALUE!</v>
      </c>
      <c r="B1072" s="246"/>
      <c r="C1072" s="247" t="str">
        <f t="shared" si="437"/>
        <v/>
      </c>
      <c r="D1072" s="250" t="str">
        <f t="shared" ca="1" si="438"/>
        <v/>
      </c>
      <c r="E1072" s="249" t="str">
        <f t="shared" si="455"/>
        <v/>
      </c>
      <c r="F1072" s="250" t="str">
        <f t="shared" si="439"/>
        <v/>
      </c>
      <c r="G1072" s="249" t="str">
        <f t="shared" si="456"/>
        <v/>
      </c>
      <c r="H1072" s="250" t="str">
        <f t="shared" si="440"/>
        <v/>
      </c>
      <c r="I1072" s="249" t="str">
        <f t="shared" si="457"/>
        <v/>
      </c>
      <c r="J1072" s="250" t="str">
        <f t="shared" ca="1" si="441"/>
        <v/>
      </c>
      <c r="K1072" s="249" t="str">
        <f t="shared" si="442"/>
        <v/>
      </c>
      <c r="L1072" s="250" t="str">
        <f t="shared" ca="1" si="443"/>
        <v/>
      </c>
      <c r="M1072" s="249" t="str">
        <f t="shared" si="444"/>
        <v/>
      </c>
      <c r="N1072" s="250" t="str">
        <f t="shared" ca="1" si="445"/>
        <v/>
      </c>
      <c r="O1072" s="249" t="str">
        <f t="shared" si="446"/>
        <v/>
      </c>
      <c r="P1072" s="250" t="str">
        <f t="shared" ca="1" si="447"/>
        <v/>
      </c>
      <c r="Q1072" s="249" t="str">
        <f t="shared" si="448"/>
        <v/>
      </c>
      <c r="R1072" s="250" t="str">
        <f t="shared" ca="1" si="449"/>
        <v/>
      </c>
      <c r="S1072" s="249" t="str">
        <f t="shared" si="450"/>
        <v/>
      </c>
      <c r="T1072" s="250" t="str">
        <f t="shared" ca="1" si="451"/>
        <v/>
      </c>
      <c r="U1072" s="249" t="str">
        <f t="shared" si="452"/>
        <v/>
      </c>
      <c r="V1072" s="250" t="str">
        <f t="shared" ca="1" si="453"/>
        <v/>
      </c>
      <c r="W1072" s="249" t="str">
        <f t="shared" si="454"/>
        <v/>
      </c>
      <c r="X1072" s="250"/>
      <c r="Y1072" s="249"/>
      <c r="Z1072" s="250"/>
      <c r="AA1072" s="249"/>
      <c r="AB1072" s="250"/>
      <c r="AC1072" s="249"/>
      <c r="AD1072" s="250"/>
      <c r="AE1072" s="249"/>
      <c r="AF1072" s="250"/>
      <c r="AG1072" s="249"/>
      <c r="AH1072" s="250"/>
      <c r="AI1072" s="249"/>
      <c r="AJ1072" s="250"/>
      <c r="AK1072" s="249"/>
      <c r="AL1072" s="250"/>
      <c r="AM1072" s="249"/>
      <c r="AN1072" s="250"/>
      <c r="AO1072" s="249"/>
      <c r="AP1072" s="250"/>
      <c r="AQ1072" s="249"/>
      <c r="AR1072" s="250"/>
      <c r="AS1072" s="249"/>
      <c r="AT1072" s="250"/>
      <c r="AU1072" s="249"/>
      <c r="AV1072" s="250"/>
      <c r="AW1072" s="249"/>
      <c r="AX1072" s="250"/>
      <c r="AY1072" s="249"/>
      <c r="AZ1072" s="250"/>
      <c r="BA1072" s="249"/>
      <c r="BB1072" s="250"/>
      <c r="BC1072" s="249"/>
      <c r="BD1072" s="250"/>
      <c r="BE1072" s="249"/>
      <c r="BF1072" s="250"/>
      <c r="BG1072" s="249"/>
      <c r="BH1072" s="250"/>
      <c r="BI1072" s="249"/>
      <c r="BJ1072" s="250"/>
      <c r="BK1072" s="249"/>
    </row>
    <row r="1073" spans="1:63" s="301" customFormat="1" ht="21" hidden="1" customHeight="1" x14ac:dyDescent="0.2">
      <c r="A1073" s="245" t="e">
        <f t="shared" si="458"/>
        <v>#VALUE!</v>
      </c>
      <c r="B1073" s="246"/>
      <c r="C1073" s="247" t="str">
        <f t="shared" si="437"/>
        <v/>
      </c>
      <c r="D1073" s="250" t="str">
        <f t="shared" ca="1" si="438"/>
        <v/>
      </c>
      <c r="E1073" s="249" t="str">
        <f t="shared" si="455"/>
        <v/>
      </c>
      <c r="F1073" s="250" t="str">
        <f t="shared" si="439"/>
        <v/>
      </c>
      <c r="G1073" s="249" t="str">
        <f t="shared" si="456"/>
        <v/>
      </c>
      <c r="H1073" s="250" t="str">
        <f t="shared" si="440"/>
        <v/>
      </c>
      <c r="I1073" s="249" t="str">
        <f t="shared" si="457"/>
        <v/>
      </c>
      <c r="J1073" s="250" t="str">
        <f t="shared" ca="1" si="441"/>
        <v/>
      </c>
      <c r="K1073" s="249" t="str">
        <f t="shared" si="442"/>
        <v/>
      </c>
      <c r="L1073" s="250" t="str">
        <f t="shared" ca="1" si="443"/>
        <v/>
      </c>
      <c r="M1073" s="249" t="str">
        <f t="shared" si="444"/>
        <v/>
      </c>
      <c r="N1073" s="250" t="str">
        <f t="shared" ca="1" si="445"/>
        <v/>
      </c>
      <c r="O1073" s="249" t="str">
        <f t="shared" si="446"/>
        <v/>
      </c>
      <c r="P1073" s="250" t="str">
        <f t="shared" ca="1" si="447"/>
        <v/>
      </c>
      <c r="Q1073" s="249" t="str">
        <f t="shared" si="448"/>
        <v/>
      </c>
      <c r="R1073" s="250" t="str">
        <f t="shared" ca="1" si="449"/>
        <v/>
      </c>
      <c r="S1073" s="249" t="str">
        <f t="shared" si="450"/>
        <v/>
      </c>
      <c r="T1073" s="250" t="str">
        <f t="shared" ca="1" si="451"/>
        <v/>
      </c>
      <c r="U1073" s="249" t="str">
        <f t="shared" si="452"/>
        <v/>
      </c>
      <c r="V1073" s="250" t="str">
        <f t="shared" ca="1" si="453"/>
        <v/>
      </c>
      <c r="W1073" s="249" t="str">
        <f t="shared" si="454"/>
        <v/>
      </c>
      <c r="X1073" s="250"/>
      <c r="Y1073" s="249"/>
      <c r="Z1073" s="250"/>
      <c r="AA1073" s="249"/>
      <c r="AB1073" s="250"/>
      <c r="AC1073" s="249"/>
      <c r="AD1073" s="250"/>
      <c r="AE1073" s="249"/>
      <c r="AF1073" s="250"/>
      <c r="AG1073" s="249"/>
      <c r="AH1073" s="250"/>
      <c r="AI1073" s="249"/>
      <c r="AJ1073" s="250"/>
      <c r="AK1073" s="249"/>
      <c r="AL1073" s="250"/>
      <c r="AM1073" s="249"/>
      <c r="AN1073" s="250"/>
      <c r="AO1073" s="249"/>
      <c r="AP1073" s="250"/>
      <c r="AQ1073" s="249"/>
      <c r="AR1073" s="250"/>
      <c r="AS1073" s="249"/>
      <c r="AT1073" s="250"/>
      <c r="AU1073" s="249"/>
      <c r="AV1073" s="250"/>
      <c r="AW1073" s="249"/>
      <c r="AX1073" s="250"/>
      <c r="AY1073" s="249"/>
      <c r="AZ1073" s="250"/>
      <c r="BA1073" s="249"/>
      <c r="BB1073" s="250"/>
      <c r="BC1073" s="249"/>
      <c r="BD1073" s="250"/>
      <c r="BE1073" s="249"/>
      <c r="BF1073" s="250"/>
      <c r="BG1073" s="249"/>
      <c r="BH1073" s="250"/>
      <c r="BI1073" s="249"/>
      <c r="BJ1073" s="250"/>
      <c r="BK1073" s="249"/>
    </row>
    <row r="1074" spans="1:63" s="301" customFormat="1" ht="21" hidden="1" customHeight="1" x14ac:dyDescent="0.2">
      <c r="A1074" s="245" t="e">
        <f t="shared" si="458"/>
        <v>#VALUE!</v>
      </c>
      <c r="B1074" s="246"/>
      <c r="C1074" s="247" t="str">
        <f t="shared" si="437"/>
        <v/>
      </c>
      <c r="D1074" s="250" t="str">
        <f t="shared" ca="1" si="438"/>
        <v/>
      </c>
      <c r="E1074" s="249" t="str">
        <f t="shared" si="455"/>
        <v/>
      </c>
      <c r="F1074" s="250" t="str">
        <f t="shared" si="439"/>
        <v/>
      </c>
      <c r="G1074" s="249" t="str">
        <f t="shared" si="456"/>
        <v/>
      </c>
      <c r="H1074" s="250" t="str">
        <f t="shared" si="440"/>
        <v/>
      </c>
      <c r="I1074" s="249" t="str">
        <f t="shared" si="457"/>
        <v/>
      </c>
      <c r="J1074" s="250" t="str">
        <f t="shared" ca="1" si="441"/>
        <v/>
      </c>
      <c r="K1074" s="249" t="str">
        <f t="shared" si="442"/>
        <v/>
      </c>
      <c r="L1074" s="250" t="str">
        <f t="shared" ca="1" si="443"/>
        <v/>
      </c>
      <c r="M1074" s="249" t="str">
        <f t="shared" si="444"/>
        <v/>
      </c>
      <c r="N1074" s="250" t="str">
        <f t="shared" ca="1" si="445"/>
        <v/>
      </c>
      <c r="O1074" s="249" t="str">
        <f t="shared" si="446"/>
        <v/>
      </c>
      <c r="P1074" s="250" t="str">
        <f t="shared" ca="1" si="447"/>
        <v/>
      </c>
      <c r="Q1074" s="249" t="str">
        <f t="shared" si="448"/>
        <v/>
      </c>
      <c r="R1074" s="250" t="str">
        <f t="shared" ca="1" si="449"/>
        <v/>
      </c>
      <c r="S1074" s="249" t="str">
        <f t="shared" si="450"/>
        <v/>
      </c>
      <c r="T1074" s="250" t="str">
        <f t="shared" ca="1" si="451"/>
        <v/>
      </c>
      <c r="U1074" s="249" t="str">
        <f t="shared" si="452"/>
        <v/>
      </c>
      <c r="V1074" s="250" t="str">
        <f t="shared" ca="1" si="453"/>
        <v/>
      </c>
      <c r="W1074" s="249" t="str">
        <f t="shared" si="454"/>
        <v/>
      </c>
      <c r="X1074" s="250"/>
      <c r="Y1074" s="249"/>
      <c r="Z1074" s="250"/>
      <c r="AA1074" s="249"/>
      <c r="AB1074" s="250"/>
      <c r="AC1074" s="249"/>
      <c r="AD1074" s="250"/>
      <c r="AE1074" s="249"/>
      <c r="AF1074" s="250"/>
      <c r="AG1074" s="249"/>
      <c r="AH1074" s="250"/>
      <c r="AI1074" s="249"/>
      <c r="AJ1074" s="250"/>
      <c r="AK1074" s="249"/>
      <c r="AL1074" s="250"/>
      <c r="AM1074" s="249"/>
      <c r="AN1074" s="250"/>
      <c r="AO1074" s="249"/>
      <c r="AP1074" s="250"/>
      <c r="AQ1074" s="249"/>
      <c r="AR1074" s="250"/>
      <c r="AS1074" s="249"/>
      <c r="AT1074" s="250"/>
      <c r="AU1074" s="249"/>
      <c r="AV1074" s="250"/>
      <c r="AW1074" s="249"/>
      <c r="AX1074" s="250"/>
      <c r="AY1074" s="249"/>
      <c r="AZ1074" s="250"/>
      <c r="BA1074" s="249"/>
      <c r="BB1074" s="250"/>
      <c r="BC1074" s="249"/>
      <c r="BD1074" s="250"/>
      <c r="BE1074" s="249"/>
      <c r="BF1074" s="250"/>
      <c r="BG1074" s="249"/>
      <c r="BH1074" s="250"/>
      <c r="BI1074" s="249"/>
      <c r="BJ1074" s="250"/>
      <c r="BK1074" s="249"/>
    </row>
    <row r="1075" spans="1:63" s="301" customFormat="1" ht="21" hidden="1" customHeight="1" x14ac:dyDescent="0.2">
      <c r="A1075" s="245" t="e">
        <f t="shared" si="458"/>
        <v>#VALUE!</v>
      </c>
      <c r="B1075" s="246"/>
      <c r="C1075" s="247" t="str">
        <f t="shared" si="437"/>
        <v/>
      </c>
      <c r="D1075" s="250" t="str">
        <f t="shared" ca="1" si="438"/>
        <v/>
      </c>
      <c r="E1075" s="249" t="str">
        <f t="shared" si="455"/>
        <v/>
      </c>
      <c r="F1075" s="250" t="str">
        <f t="shared" si="439"/>
        <v/>
      </c>
      <c r="G1075" s="249" t="str">
        <f t="shared" si="456"/>
        <v/>
      </c>
      <c r="H1075" s="250" t="str">
        <f t="shared" si="440"/>
        <v/>
      </c>
      <c r="I1075" s="249" t="str">
        <f t="shared" si="457"/>
        <v/>
      </c>
      <c r="J1075" s="250" t="str">
        <f t="shared" ca="1" si="441"/>
        <v/>
      </c>
      <c r="K1075" s="249" t="str">
        <f t="shared" si="442"/>
        <v/>
      </c>
      <c r="L1075" s="250" t="str">
        <f t="shared" ca="1" si="443"/>
        <v/>
      </c>
      <c r="M1075" s="249" t="str">
        <f t="shared" si="444"/>
        <v/>
      </c>
      <c r="N1075" s="250" t="str">
        <f t="shared" ca="1" si="445"/>
        <v/>
      </c>
      <c r="O1075" s="249" t="str">
        <f t="shared" si="446"/>
        <v/>
      </c>
      <c r="P1075" s="250" t="str">
        <f t="shared" ca="1" si="447"/>
        <v/>
      </c>
      <c r="Q1075" s="249" t="str">
        <f t="shared" si="448"/>
        <v/>
      </c>
      <c r="R1075" s="250" t="str">
        <f t="shared" ca="1" si="449"/>
        <v/>
      </c>
      <c r="S1075" s="249" t="str">
        <f t="shared" si="450"/>
        <v/>
      </c>
      <c r="T1075" s="250" t="str">
        <f t="shared" ca="1" si="451"/>
        <v/>
      </c>
      <c r="U1075" s="249" t="str">
        <f t="shared" si="452"/>
        <v/>
      </c>
      <c r="V1075" s="250" t="str">
        <f t="shared" ca="1" si="453"/>
        <v/>
      </c>
      <c r="W1075" s="249" t="str">
        <f t="shared" si="454"/>
        <v/>
      </c>
      <c r="X1075" s="250"/>
      <c r="Y1075" s="249"/>
      <c r="Z1075" s="250"/>
      <c r="AA1075" s="249"/>
      <c r="AB1075" s="250"/>
      <c r="AC1075" s="249"/>
      <c r="AD1075" s="250"/>
      <c r="AE1075" s="249"/>
      <c r="AF1075" s="250"/>
      <c r="AG1075" s="249"/>
      <c r="AH1075" s="250"/>
      <c r="AI1075" s="249"/>
      <c r="AJ1075" s="250"/>
      <c r="AK1075" s="249"/>
      <c r="AL1075" s="250"/>
      <c r="AM1075" s="249"/>
      <c r="AN1075" s="250"/>
      <c r="AO1075" s="249"/>
      <c r="AP1075" s="250"/>
      <c r="AQ1075" s="249"/>
      <c r="AR1075" s="250"/>
      <c r="AS1075" s="249"/>
      <c r="AT1075" s="250"/>
      <c r="AU1075" s="249"/>
      <c r="AV1075" s="250"/>
      <c r="AW1075" s="249"/>
      <c r="AX1075" s="250"/>
      <c r="AY1075" s="249"/>
      <c r="AZ1075" s="250"/>
      <c r="BA1075" s="249"/>
      <c r="BB1075" s="250"/>
      <c r="BC1075" s="249"/>
      <c r="BD1075" s="250"/>
      <c r="BE1075" s="249"/>
      <c r="BF1075" s="250"/>
      <c r="BG1075" s="249"/>
      <c r="BH1075" s="250"/>
      <c r="BI1075" s="249"/>
      <c r="BJ1075" s="250"/>
      <c r="BK1075" s="249"/>
    </row>
    <row r="1076" spans="1:63" s="301" customFormat="1" ht="21" hidden="1" customHeight="1" x14ac:dyDescent="0.2">
      <c r="A1076" s="245" t="e">
        <f t="shared" si="458"/>
        <v>#VALUE!</v>
      </c>
      <c r="B1076" s="246"/>
      <c r="C1076" s="247" t="str">
        <f t="shared" si="437"/>
        <v/>
      </c>
      <c r="D1076" s="250" t="str">
        <f t="shared" ca="1" si="438"/>
        <v/>
      </c>
      <c r="E1076" s="249" t="str">
        <f t="shared" si="455"/>
        <v/>
      </c>
      <c r="F1076" s="250" t="str">
        <f t="shared" si="439"/>
        <v/>
      </c>
      <c r="G1076" s="249" t="str">
        <f t="shared" si="456"/>
        <v/>
      </c>
      <c r="H1076" s="250" t="str">
        <f t="shared" si="440"/>
        <v/>
      </c>
      <c r="I1076" s="249" t="str">
        <f t="shared" si="457"/>
        <v/>
      </c>
      <c r="J1076" s="250" t="str">
        <f t="shared" ca="1" si="441"/>
        <v/>
      </c>
      <c r="K1076" s="249" t="str">
        <f t="shared" si="442"/>
        <v/>
      </c>
      <c r="L1076" s="250" t="str">
        <f t="shared" ca="1" si="443"/>
        <v/>
      </c>
      <c r="M1076" s="249" t="str">
        <f t="shared" si="444"/>
        <v/>
      </c>
      <c r="N1076" s="250" t="str">
        <f t="shared" ca="1" si="445"/>
        <v/>
      </c>
      <c r="O1076" s="249" t="str">
        <f t="shared" si="446"/>
        <v/>
      </c>
      <c r="P1076" s="250" t="str">
        <f t="shared" ca="1" si="447"/>
        <v/>
      </c>
      <c r="Q1076" s="249" t="str">
        <f t="shared" si="448"/>
        <v/>
      </c>
      <c r="R1076" s="250" t="str">
        <f t="shared" ca="1" si="449"/>
        <v/>
      </c>
      <c r="S1076" s="249" t="str">
        <f t="shared" si="450"/>
        <v/>
      </c>
      <c r="T1076" s="250" t="str">
        <f t="shared" ca="1" si="451"/>
        <v/>
      </c>
      <c r="U1076" s="249" t="str">
        <f t="shared" si="452"/>
        <v/>
      </c>
      <c r="V1076" s="250" t="str">
        <f t="shared" ca="1" si="453"/>
        <v/>
      </c>
      <c r="W1076" s="249" t="str">
        <f t="shared" si="454"/>
        <v/>
      </c>
      <c r="X1076" s="250"/>
      <c r="Y1076" s="249"/>
      <c r="Z1076" s="250"/>
      <c r="AA1076" s="249"/>
      <c r="AB1076" s="250"/>
      <c r="AC1076" s="249"/>
      <c r="AD1076" s="250"/>
      <c r="AE1076" s="249"/>
      <c r="AF1076" s="250"/>
      <c r="AG1076" s="249"/>
      <c r="AH1076" s="250"/>
      <c r="AI1076" s="249"/>
      <c r="AJ1076" s="250"/>
      <c r="AK1076" s="249"/>
      <c r="AL1076" s="250"/>
      <c r="AM1076" s="249"/>
      <c r="AN1076" s="250"/>
      <c r="AO1076" s="249"/>
      <c r="AP1076" s="250"/>
      <c r="AQ1076" s="249"/>
      <c r="AR1076" s="250"/>
      <c r="AS1076" s="249"/>
      <c r="AT1076" s="250"/>
      <c r="AU1076" s="249"/>
      <c r="AV1076" s="250"/>
      <c r="AW1076" s="249"/>
      <c r="AX1076" s="250"/>
      <c r="AY1076" s="249"/>
      <c r="AZ1076" s="250"/>
      <c r="BA1076" s="249"/>
      <c r="BB1076" s="250"/>
      <c r="BC1076" s="249"/>
      <c r="BD1076" s="250"/>
      <c r="BE1076" s="249"/>
      <c r="BF1076" s="250"/>
      <c r="BG1076" s="249"/>
      <c r="BH1076" s="250"/>
      <c r="BI1076" s="249"/>
      <c r="BJ1076" s="250"/>
      <c r="BK1076" s="249"/>
    </row>
    <row r="1077" spans="1:63" s="301" customFormat="1" ht="21" hidden="1" customHeight="1" x14ac:dyDescent="0.2">
      <c r="A1077" s="245" t="e">
        <f t="shared" si="458"/>
        <v>#VALUE!</v>
      </c>
      <c r="B1077" s="246"/>
      <c r="C1077" s="247" t="str">
        <f t="shared" si="437"/>
        <v/>
      </c>
      <c r="D1077" s="250" t="str">
        <f t="shared" ca="1" si="438"/>
        <v/>
      </c>
      <c r="E1077" s="249" t="str">
        <f t="shared" si="455"/>
        <v/>
      </c>
      <c r="F1077" s="250" t="str">
        <f t="shared" si="439"/>
        <v/>
      </c>
      <c r="G1077" s="249" t="str">
        <f t="shared" si="456"/>
        <v/>
      </c>
      <c r="H1077" s="250" t="str">
        <f t="shared" si="440"/>
        <v/>
      </c>
      <c r="I1077" s="249" t="str">
        <f t="shared" si="457"/>
        <v/>
      </c>
      <c r="J1077" s="250" t="str">
        <f t="shared" ca="1" si="441"/>
        <v/>
      </c>
      <c r="K1077" s="249" t="str">
        <f t="shared" si="442"/>
        <v/>
      </c>
      <c r="L1077" s="250" t="str">
        <f t="shared" ca="1" si="443"/>
        <v/>
      </c>
      <c r="M1077" s="249" t="str">
        <f t="shared" si="444"/>
        <v/>
      </c>
      <c r="N1077" s="250" t="str">
        <f t="shared" ca="1" si="445"/>
        <v/>
      </c>
      <c r="O1077" s="249" t="str">
        <f t="shared" si="446"/>
        <v/>
      </c>
      <c r="P1077" s="250" t="str">
        <f t="shared" ca="1" si="447"/>
        <v/>
      </c>
      <c r="Q1077" s="249" t="str">
        <f t="shared" si="448"/>
        <v/>
      </c>
      <c r="R1077" s="250" t="str">
        <f t="shared" ca="1" si="449"/>
        <v/>
      </c>
      <c r="S1077" s="249" t="str">
        <f t="shared" si="450"/>
        <v/>
      </c>
      <c r="T1077" s="250" t="str">
        <f t="shared" ca="1" si="451"/>
        <v/>
      </c>
      <c r="U1077" s="249" t="str">
        <f t="shared" si="452"/>
        <v/>
      </c>
      <c r="V1077" s="250" t="str">
        <f t="shared" ca="1" si="453"/>
        <v/>
      </c>
      <c r="W1077" s="249" t="str">
        <f t="shared" si="454"/>
        <v/>
      </c>
      <c r="X1077" s="250"/>
      <c r="Y1077" s="249"/>
      <c r="Z1077" s="250"/>
      <c r="AA1077" s="249"/>
      <c r="AB1077" s="250"/>
      <c r="AC1077" s="249"/>
      <c r="AD1077" s="250"/>
      <c r="AE1077" s="249"/>
      <c r="AF1077" s="250"/>
      <c r="AG1077" s="249"/>
      <c r="AH1077" s="250"/>
      <c r="AI1077" s="249"/>
      <c r="AJ1077" s="250"/>
      <c r="AK1077" s="249"/>
      <c r="AL1077" s="250"/>
      <c r="AM1077" s="249"/>
      <c r="AN1077" s="250"/>
      <c r="AO1077" s="249"/>
      <c r="AP1077" s="250"/>
      <c r="AQ1077" s="249"/>
      <c r="AR1077" s="250"/>
      <c r="AS1077" s="249"/>
      <c r="AT1077" s="250"/>
      <c r="AU1077" s="249"/>
      <c r="AV1077" s="250"/>
      <c r="AW1077" s="249"/>
      <c r="AX1077" s="250"/>
      <c r="AY1077" s="249"/>
      <c r="AZ1077" s="250"/>
      <c r="BA1077" s="249"/>
      <c r="BB1077" s="250"/>
      <c r="BC1077" s="249"/>
      <c r="BD1077" s="250"/>
      <c r="BE1077" s="249"/>
      <c r="BF1077" s="250"/>
      <c r="BG1077" s="249"/>
      <c r="BH1077" s="250"/>
      <c r="BI1077" s="249"/>
      <c r="BJ1077" s="250"/>
      <c r="BK1077" s="249"/>
    </row>
    <row r="1078" spans="1:63" s="301" customFormat="1" ht="21" hidden="1" customHeight="1" x14ac:dyDescent="0.2">
      <c r="A1078" s="245" t="e">
        <f t="shared" si="458"/>
        <v>#VALUE!</v>
      </c>
      <c r="B1078" s="246"/>
      <c r="C1078" s="247" t="str">
        <f t="shared" si="437"/>
        <v/>
      </c>
      <c r="D1078" s="250" t="str">
        <f t="shared" ca="1" si="438"/>
        <v/>
      </c>
      <c r="E1078" s="249" t="str">
        <f t="shared" si="455"/>
        <v/>
      </c>
      <c r="F1078" s="250" t="str">
        <f t="shared" si="439"/>
        <v/>
      </c>
      <c r="G1078" s="249" t="str">
        <f t="shared" si="456"/>
        <v/>
      </c>
      <c r="H1078" s="250" t="str">
        <f t="shared" si="440"/>
        <v/>
      </c>
      <c r="I1078" s="249" t="str">
        <f t="shared" si="457"/>
        <v/>
      </c>
      <c r="J1078" s="250" t="str">
        <f t="shared" ca="1" si="441"/>
        <v/>
      </c>
      <c r="K1078" s="249" t="str">
        <f t="shared" si="442"/>
        <v/>
      </c>
      <c r="L1078" s="250" t="str">
        <f t="shared" ca="1" si="443"/>
        <v/>
      </c>
      <c r="M1078" s="249" t="str">
        <f t="shared" si="444"/>
        <v/>
      </c>
      <c r="N1078" s="250" t="str">
        <f t="shared" ca="1" si="445"/>
        <v/>
      </c>
      <c r="O1078" s="249" t="str">
        <f t="shared" si="446"/>
        <v/>
      </c>
      <c r="P1078" s="250" t="str">
        <f t="shared" ca="1" si="447"/>
        <v/>
      </c>
      <c r="Q1078" s="249" t="str">
        <f t="shared" si="448"/>
        <v/>
      </c>
      <c r="R1078" s="250" t="str">
        <f t="shared" ca="1" si="449"/>
        <v/>
      </c>
      <c r="S1078" s="249" t="str">
        <f t="shared" si="450"/>
        <v/>
      </c>
      <c r="T1078" s="250" t="str">
        <f t="shared" ca="1" si="451"/>
        <v/>
      </c>
      <c r="U1078" s="249" t="str">
        <f t="shared" si="452"/>
        <v/>
      </c>
      <c r="V1078" s="250" t="str">
        <f t="shared" ca="1" si="453"/>
        <v/>
      </c>
      <c r="W1078" s="249" t="str">
        <f t="shared" si="454"/>
        <v/>
      </c>
      <c r="X1078" s="250"/>
      <c r="Y1078" s="249"/>
      <c r="Z1078" s="250"/>
      <c r="AA1078" s="249"/>
      <c r="AB1078" s="250"/>
      <c r="AC1078" s="249"/>
      <c r="AD1078" s="250"/>
      <c r="AE1078" s="249"/>
      <c r="AF1078" s="250"/>
      <c r="AG1078" s="249"/>
      <c r="AH1078" s="250"/>
      <c r="AI1078" s="249"/>
      <c r="AJ1078" s="250"/>
      <c r="AK1078" s="249"/>
      <c r="AL1078" s="250"/>
      <c r="AM1078" s="249"/>
      <c r="AN1078" s="250"/>
      <c r="AO1078" s="249"/>
      <c r="AP1078" s="250"/>
      <c r="AQ1078" s="249"/>
      <c r="AR1078" s="250"/>
      <c r="AS1078" s="249"/>
      <c r="AT1078" s="250"/>
      <c r="AU1078" s="249"/>
      <c r="AV1078" s="250"/>
      <c r="AW1078" s="249"/>
      <c r="AX1078" s="250"/>
      <c r="AY1078" s="249"/>
      <c r="AZ1078" s="250"/>
      <c r="BA1078" s="249"/>
      <c r="BB1078" s="250"/>
      <c r="BC1078" s="249"/>
      <c r="BD1078" s="250"/>
      <c r="BE1078" s="249"/>
      <c r="BF1078" s="250"/>
      <c r="BG1078" s="249"/>
      <c r="BH1078" s="250"/>
      <c r="BI1078" s="249"/>
      <c r="BJ1078" s="250"/>
      <c r="BK1078" s="249"/>
    </row>
    <row r="1079" spans="1:63" s="301" customFormat="1" ht="21" hidden="1" customHeight="1" x14ac:dyDescent="0.2">
      <c r="A1079" s="245" t="e">
        <f t="shared" si="458"/>
        <v>#VALUE!</v>
      </c>
      <c r="B1079" s="246"/>
      <c r="C1079" s="247" t="str">
        <f t="shared" si="437"/>
        <v/>
      </c>
      <c r="D1079" s="250" t="str">
        <f t="shared" ca="1" si="438"/>
        <v/>
      </c>
      <c r="E1079" s="249" t="str">
        <f t="shared" si="455"/>
        <v/>
      </c>
      <c r="F1079" s="250" t="str">
        <f t="shared" si="439"/>
        <v/>
      </c>
      <c r="G1079" s="249" t="str">
        <f t="shared" si="456"/>
        <v/>
      </c>
      <c r="H1079" s="250" t="str">
        <f t="shared" si="440"/>
        <v/>
      </c>
      <c r="I1079" s="249" t="str">
        <f t="shared" si="457"/>
        <v/>
      </c>
      <c r="J1079" s="250" t="str">
        <f t="shared" ca="1" si="441"/>
        <v/>
      </c>
      <c r="K1079" s="249" t="str">
        <f t="shared" si="442"/>
        <v/>
      </c>
      <c r="L1079" s="250" t="str">
        <f t="shared" ca="1" si="443"/>
        <v/>
      </c>
      <c r="M1079" s="249" t="str">
        <f t="shared" si="444"/>
        <v/>
      </c>
      <c r="N1079" s="250" t="str">
        <f t="shared" ca="1" si="445"/>
        <v/>
      </c>
      <c r="O1079" s="249" t="str">
        <f t="shared" si="446"/>
        <v/>
      </c>
      <c r="P1079" s="250" t="str">
        <f t="shared" ca="1" si="447"/>
        <v/>
      </c>
      <c r="Q1079" s="249" t="str">
        <f t="shared" si="448"/>
        <v/>
      </c>
      <c r="R1079" s="250" t="str">
        <f t="shared" ca="1" si="449"/>
        <v/>
      </c>
      <c r="S1079" s="249" t="str">
        <f t="shared" si="450"/>
        <v/>
      </c>
      <c r="T1079" s="250" t="str">
        <f t="shared" ca="1" si="451"/>
        <v/>
      </c>
      <c r="U1079" s="249" t="str">
        <f t="shared" si="452"/>
        <v/>
      </c>
      <c r="V1079" s="250" t="str">
        <f t="shared" ca="1" si="453"/>
        <v/>
      </c>
      <c r="W1079" s="249" t="str">
        <f t="shared" si="454"/>
        <v/>
      </c>
      <c r="X1079" s="250"/>
      <c r="Y1079" s="249"/>
      <c r="Z1079" s="250"/>
      <c r="AA1079" s="249"/>
      <c r="AB1079" s="250"/>
      <c r="AC1079" s="249"/>
      <c r="AD1079" s="250"/>
      <c r="AE1079" s="249"/>
      <c r="AF1079" s="250"/>
      <c r="AG1079" s="249"/>
      <c r="AH1079" s="250"/>
      <c r="AI1079" s="249"/>
      <c r="AJ1079" s="250"/>
      <c r="AK1079" s="249"/>
      <c r="AL1079" s="250"/>
      <c r="AM1079" s="249"/>
      <c r="AN1079" s="250"/>
      <c r="AO1079" s="249"/>
      <c r="AP1079" s="250"/>
      <c r="AQ1079" s="249"/>
      <c r="AR1079" s="250"/>
      <c r="AS1079" s="249"/>
      <c r="AT1079" s="250"/>
      <c r="AU1079" s="249"/>
      <c r="AV1079" s="250"/>
      <c r="AW1079" s="249"/>
      <c r="AX1079" s="250"/>
      <c r="AY1079" s="249"/>
      <c r="AZ1079" s="250"/>
      <c r="BA1079" s="249"/>
      <c r="BB1079" s="250"/>
      <c r="BC1079" s="249"/>
      <c r="BD1079" s="250"/>
      <c r="BE1079" s="249"/>
      <c r="BF1079" s="250"/>
      <c r="BG1079" s="249"/>
      <c r="BH1079" s="250"/>
      <c r="BI1079" s="249"/>
      <c r="BJ1079" s="250"/>
      <c r="BK1079" s="249"/>
    </row>
    <row r="1080" spans="1:63" s="301" customFormat="1" ht="21" hidden="1" customHeight="1" x14ac:dyDescent="0.2">
      <c r="A1080" s="245" t="e">
        <f t="shared" si="458"/>
        <v>#VALUE!</v>
      </c>
      <c r="B1080" s="246"/>
      <c r="C1080" s="247" t="str">
        <f t="shared" si="437"/>
        <v/>
      </c>
      <c r="D1080" s="250" t="str">
        <f t="shared" ca="1" si="438"/>
        <v/>
      </c>
      <c r="E1080" s="249" t="str">
        <f t="shared" si="455"/>
        <v/>
      </c>
      <c r="F1080" s="250" t="str">
        <f t="shared" si="439"/>
        <v/>
      </c>
      <c r="G1080" s="249" t="str">
        <f t="shared" si="456"/>
        <v/>
      </c>
      <c r="H1080" s="250" t="str">
        <f t="shared" si="440"/>
        <v/>
      </c>
      <c r="I1080" s="249" t="str">
        <f t="shared" si="457"/>
        <v/>
      </c>
      <c r="J1080" s="250" t="str">
        <f t="shared" ca="1" si="441"/>
        <v/>
      </c>
      <c r="K1080" s="249" t="str">
        <f t="shared" si="442"/>
        <v/>
      </c>
      <c r="L1080" s="250" t="str">
        <f t="shared" ca="1" si="443"/>
        <v/>
      </c>
      <c r="M1080" s="249" t="str">
        <f t="shared" si="444"/>
        <v/>
      </c>
      <c r="N1080" s="250" t="str">
        <f t="shared" ca="1" si="445"/>
        <v/>
      </c>
      <c r="O1080" s="249" t="str">
        <f t="shared" si="446"/>
        <v/>
      </c>
      <c r="P1080" s="250" t="str">
        <f t="shared" ca="1" si="447"/>
        <v/>
      </c>
      <c r="Q1080" s="249" t="str">
        <f t="shared" si="448"/>
        <v/>
      </c>
      <c r="R1080" s="250" t="str">
        <f t="shared" ca="1" si="449"/>
        <v/>
      </c>
      <c r="S1080" s="249" t="str">
        <f t="shared" si="450"/>
        <v/>
      </c>
      <c r="T1080" s="250" t="str">
        <f t="shared" ca="1" si="451"/>
        <v/>
      </c>
      <c r="U1080" s="249" t="str">
        <f t="shared" si="452"/>
        <v/>
      </c>
      <c r="V1080" s="250" t="str">
        <f t="shared" ca="1" si="453"/>
        <v/>
      </c>
      <c r="W1080" s="249" t="str">
        <f t="shared" si="454"/>
        <v/>
      </c>
      <c r="X1080" s="250"/>
      <c r="Y1080" s="249"/>
      <c r="Z1080" s="250"/>
      <c r="AA1080" s="249"/>
      <c r="AB1080" s="250"/>
      <c r="AC1080" s="249"/>
      <c r="AD1080" s="250"/>
      <c r="AE1080" s="249"/>
      <c r="AF1080" s="250"/>
      <c r="AG1080" s="249"/>
      <c r="AH1080" s="250"/>
      <c r="AI1080" s="249"/>
      <c r="AJ1080" s="250"/>
      <c r="AK1080" s="249"/>
      <c r="AL1080" s="250"/>
      <c r="AM1080" s="249"/>
      <c r="AN1080" s="250"/>
      <c r="AO1080" s="249"/>
      <c r="AP1080" s="250"/>
      <c r="AQ1080" s="249"/>
      <c r="AR1080" s="250"/>
      <c r="AS1080" s="249"/>
      <c r="AT1080" s="250"/>
      <c r="AU1080" s="249"/>
      <c r="AV1080" s="250"/>
      <c r="AW1080" s="249"/>
      <c r="AX1080" s="250"/>
      <c r="AY1080" s="249"/>
      <c r="AZ1080" s="250"/>
      <c r="BA1080" s="249"/>
      <c r="BB1080" s="250"/>
      <c r="BC1080" s="249"/>
      <c r="BD1080" s="250"/>
      <c r="BE1080" s="249"/>
      <c r="BF1080" s="250"/>
      <c r="BG1080" s="249"/>
      <c r="BH1080" s="250"/>
      <c r="BI1080" s="249"/>
      <c r="BJ1080" s="250"/>
      <c r="BK1080" s="249"/>
    </row>
    <row r="1081" spans="1:63" s="301" customFormat="1" ht="21" hidden="1" customHeight="1" x14ac:dyDescent="0.2">
      <c r="A1081" s="245" t="e">
        <f t="shared" si="458"/>
        <v>#VALUE!</v>
      </c>
      <c r="B1081" s="246"/>
      <c r="C1081" s="247" t="str">
        <f t="shared" si="437"/>
        <v/>
      </c>
      <c r="D1081" s="250" t="str">
        <f t="shared" ca="1" si="438"/>
        <v/>
      </c>
      <c r="E1081" s="249" t="str">
        <f t="shared" si="455"/>
        <v/>
      </c>
      <c r="F1081" s="250" t="str">
        <f t="shared" si="439"/>
        <v/>
      </c>
      <c r="G1081" s="249" t="str">
        <f t="shared" si="456"/>
        <v/>
      </c>
      <c r="H1081" s="250" t="str">
        <f t="shared" si="440"/>
        <v/>
      </c>
      <c r="I1081" s="249" t="str">
        <f t="shared" si="457"/>
        <v/>
      </c>
      <c r="J1081" s="250" t="str">
        <f t="shared" ca="1" si="441"/>
        <v/>
      </c>
      <c r="K1081" s="249" t="str">
        <f t="shared" si="442"/>
        <v/>
      </c>
      <c r="L1081" s="250" t="str">
        <f t="shared" ca="1" si="443"/>
        <v/>
      </c>
      <c r="M1081" s="249" t="str">
        <f t="shared" si="444"/>
        <v/>
      </c>
      <c r="N1081" s="250" t="str">
        <f t="shared" ca="1" si="445"/>
        <v/>
      </c>
      <c r="O1081" s="249" t="str">
        <f t="shared" si="446"/>
        <v/>
      </c>
      <c r="P1081" s="250" t="str">
        <f t="shared" ca="1" si="447"/>
        <v/>
      </c>
      <c r="Q1081" s="249" t="str">
        <f t="shared" si="448"/>
        <v/>
      </c>
      <c r="R1081" s="250" t="str">
        <f t="shared" ca="1" si="449"/>
        <v/>
      </c>
      <c r="S1081" s="249" t="str">
        <f t="shared" si="450"/>
        <v/>
      </c>
      <c r="T1081" s="250" t="str">
        <f t="shared" ca="1" si="451"/>
        <v/>
      </c>
      <c r="U1081" s="249" t="str">
        <f t="shared" si="452"/>
        <v/>
      </c>
      <c r="V1081" s="250" t="str">
        <f t="shared" ca="1" si="453"/>
        <v/>
      </c>
      <c r="W1081" s="249" t="str">
        <f t="shared" si="454"/>
        <v/>
      </c>
      <c r="X1081" s="250"/>
      <c r="Y1081" s="249"/>
      <c r="Z1081" s="250"/>
      <c r="AA1081" s="249"/>
      <c r="AB1081" s="250"/>
      <c r="AC1081" s="249"/>
      <c r="AD1081" s="250"/>
      <c r="AE1081" s="249"/>
      <c r="AF1081" s="250"/>
      <c r="AG1081" s="249"/>
      <c r="AH1081" s="250"/>
      <c r="AI1081" s="249"/>
      <c r="AJ1081" s="250"/>
      <c r="AK1081" s="249"/>
      <c r="AL1081" s="250"/>
      <c r="AM1081" s="249"/>
      <c r="AN1081" s="250"/>
      <c r="AO1081" s="249"/>
      <c r="AP1081" s="250"/>
      <c r="AQ1081" s="249"/>
      <c r="AR1081" s="250"/>
      <c r="AS1081" s="249"/>
      <c r="AT1081" s="250"/>
      <c r="AU1081" s="249"/>
      <c r="AV1081" s="250"/>
      <c r="AW1081" s="249"/>
      <c r="AX1081" s="250"/>
      <c r="AY1081" s="249"/>
      <c r="AZ1081" s="250"/>
      <c r="BA1081" s="249"/>
      <c r="BB1081" s="250"/>
      <c r="BC1081" s="249"/>
      <c r="BD1081" s="250"/>
      <c r="BE1081" s="249"/>
      <c r="BF1081" s="250"/>
      <c r="BG1081" s="249"/>
      <c r="BH1081" s="250"/>
      <c r="BI1081" s="249"/>
      <c r="BJ1081" s="250"/>
      <c r="BK1081" s="249"/>
    </row>
    <row r="1082" spans="1:63" s="301" customFormat="1" ht="21" hidden="1" customHeight="1" x14ac:dyDescent="0.2">
      <c r="A1082" s="245" t="e">
        <f t="shared" si="458"/>
        <v>#VALUE!</v>
      </c>
      <c r="B1082" s="246"/>
      <c r="C1082" s="247" t="str">
        <f t="shared" si="437"/>
        <v/>
      </c>
      <c r="D1082" s="250" t="str">
        <f t="shared" ca="1" si="438"/>
        <v/>
      </c>
      <c r="E1082" s="249" t="str">
        <f t="shared" si="455"/>
        <v/>
      </c>
      <c r="F1082" s="250" t="str">
        <f t="shared" si="439"/>
        <v/>
      </c>
      <c r="G1082" s="249" t="str">
        <f t="shared" si="456"/>
        <v/>
      </c>
      <c r="H1082" s="250" t="str">
        <f t="shared" si="440"/>
        <v/>
      </c>
      <c r="I1082" s="249" t="str">
        <f t="shared" si="457"/>
        <v/>
      </c>
      <c r="J1082" s="250" t="str">
        <f t="shared" ca="1" si="441"/>
        <v/>
      </c>
      <c r="K1082" s="249" t="str">
        <f t="shared" si="442"/>
        <v/>
      </c>
      <c r="L1082" s="250" t="str">
        <f t="shared" ca="1" si="443"/>
        <v/>
      </c>
      <c r="M1082" s="249" t="str">
        <f t="shared" si="444"/>
        <v/>
      </c>
      <c r="N1082" s="250" t="str">
        <f t="shared" ca="1" si="445"/>
        <v/>
      </c>
      <c r="O1082" s="249" t="str">
        <f t="shared" si="446"/>
        <v/>
      </c>
      <c r="P1082" s="250" t="str">
        <f t="shared" ca="1" si="447"/>
        <v/>
      </c>
      <c r="Q1082" s="249" t="str">
        <f t="shared" si="448"/>
        <v/>
      </c>
      <c r="R1082" s="250" t="str">
        <f t="shared" ca="1" si="449"/>
        <v/>
      </c>
      <c r="S1082" s="249" t="str">
        <f t="shared" si="450"/>
        <v/>
      </c>
      <c r="T1082" s="250" t="str">
        <f t="shared" ca="1" si="451"/>
        <v/>
      </c>
      <c r="U1082" s="249" t="str">
        <f t="shared" si="452"/>
        <v/>
      </c>
      <c r="V1082" s="250" t="str">
        <f t="shared" ca="1" si="453"/>
        <v/>
      </c>
      <c r="W1082" s="249" t="str">
        <f t="shared" si="454"/>
        <v/>
      </c>
      <c r="X1082" s="250"/>
      <c r="Y1082" s="249"/>
      <c r="Z1082" s="250"/>
      <c r="AA1082" s="249"/>
      <c r="AB1082" s="250"/>
      <c r="AC1082" s="249"/>
      <c r="AD1082" s="250"/>
      <c r="AE1082" s="249"/>
      <c r="AF1082" s="250"/>
      <c r="AG1082" s="249"/>
      <c r="AH1082" s="250"/>
      <c r="AI1082" s="249"/>
      <c r="AJ1082" s="250"/>
      <c r="AK1082" s="249"/>
      <c r="AL1082" s="250"/>
      <c r="AM1082" s="249"/>
      <c r="AN1082" s="250"/>
      <c r="AO1082" s="249"/>
      <c r="AP1082" s="250"/>
      <c r="AQ1082" s="249"/>
      <c r="AR1082" s="250"/>
      <c r="AS1082" s="249"/>
      <c r="AT1082" s="250"/>
      <c r="AU1082" s="249"/>
      <c r="AV1082" s="250"/>
      <c r="AW1082" s="249"/>
      <c r="AX1082" s="250"/>
      <c r="AY1082" s="249"/>
      <c r="AZ1082" s="250"/>
      <c r="BA1082" s="249"/>
      <c r="BB1082" s="250"/>
      <c r="BC1082" s="249"/>
      <c r="BD1082" s="250"/>
      <c r="BE1082" s="249"/>
      <c r="BF1082" s="250"/>
      <c r="BG1082" s="249"/>
      <c r="BH1082" s="250"/>
      <c r="BI1082" s="249"/>
      <c r="BJ1082" s="250"/>
      <c r="BK1082" s="249"/>
    </row>
    <row r="1083" spans="1:63" s="301" customFormat="1" ht="21" hidden="1" customHeight="1" x14ac:dyDescent="0.2">
      <c r="A1083" s="245" t="e">
        <f t="shared" si="458"/>
        <v>#VALUE!</v>
      </c>
      <c r="B1083" s="246"/>
      <c r="C1083" s="247" t="str">
        <f t="shared" si="437"/>
        <v/>
      </c>
      <c r="D1083" s="250" t="str">
        <f t="shared" ca="1" si="438"/>
        <v/>
      </c>
      <c r="E1083" s="249" t="str">
        <f t="shared" si="455"/>
        <v/>
      </c>
      <c r="F1083" s="250" t="str">
        <f t="shared" si="439"/>
        <v/>
      </c>
      <c r="G1083" s="249" t="str">
        <f t="shared" si="456"/>
        <v/>
      </c>
      <c r="H1083" s="250" t="str">
        <f t="shared" si="440"/>
        <v/>
      </c>
      <c r="I1083" s="249" t="str">
        <f t="shared" si="457"/>
        <v/>
      </c>
      <c r="J1083" s="250" t="str">
        <f t="shared" ca="1" si="441"/>
        <v/>
      </c>
      <c r="K1083" s="249" t="str">
        <f t="shared" si="442"/>
        <v/>
      </c>
      <c r="L1083" s="250" t="str">
        <f t="shared" ca="1" si="443"/>
        <v/>
      </c>
      <c r="M1083" s="249" t="str">
        <f t="shared" si="444"/>
        <v/>
      </c>
      <c r="N1083" s="250" t="str">
        <f t="shared" ca="1" si="445"/>
        <v/>
      </c>
      <c r="O1083" s="249" t="str">
        <f t="shared" si="446"/>
        <v/>
      </c>
      <c r="P1083" s="250" t="str">
        <f t="shared" ca="1" si="447"/>
        <v/>
      </c>
      <c r="Q1083" s="249" t="str">
        <f t="shared" si="448"/>
        <v/>
      </c>
      <c r="R1083" s="250" t="str">
        <f t="shared" ca="1" si="449"/>
        <v/>
      </c>
      <c r="S1083" s="249" t="str">
        <f t="shared" si="450"/>
        <v/>
      </c>
      <c r="T1083" s="250" t="str">
        <f t="shared" ca="1" si="451"/>
        <v/>
      </c>
      <c r="U1083" s="249" t="str">
        <f t="shared" si="452"/>
        <v/>
      </c>
      <c r="V1083" s="250" t="str">
        <f t="shared" ca="1" si="453"/>
        <v/>
      </c>
      <c r="W1083" s="249" t="str">
        <f t="shared" si="454"/>
        <v/>
      </c>
      <c r="X1083" s="250"/>
      <c r="Y1083" s="249"/>
      <c r="Z1083" s="250"/>
      <c r="AA1083" s="249"/>
      <c r="AB1083" s="250"/>
      <c r="AC1083" s="249"/>
      <c r="AD1083" s="250"/>
      <c r="AE1083" s="249"/>
      <c r="AF1083" s="250"/>
      <c r="AG1083" s="249"/>
      <c r="AH1083" s="250"/>
      <c r="AI1083" s="249"/>
      <c r="AJ1083" s="250"/>
      <c r="AK1083" s="249"/>
      <c r="AL1083" s="250"/>
      <c r="AM1083" s="249"/>
      <c r="AN1083" s="250"/>
      <c r="AO1083" s="249"/>
      <c r="AP1083" s="250"/>
      <c r="AQ1083" s="249"/>
      <c r="AR1083" s="250"/>
      <c r="AS1083" s="249"/>
      <c r="AT1083" s="250"/>
      <c r="AU1083" s="249"/>
      <c r="AV1083" s="250"/>
      <c r="AW1083" s="249"/>
      <c r="AX1083" s="250"/>
      <c r="AY1083" s="249"/>
      <c r="AZ1083" s="250"/>
      <c r="BA1083" s="249"/>
      <c r="BB1083" s="250"/>
      <c r="BC1083" s="249"/>
      <c r="BD1083" s="250"/>
      <c r="BE1083" s="249"/>
      <c r="BF1083" s="250"/>
      <c r="BG1083" s="249"/>
      <c r="BH1083" s="250"/>
      <c r="BI1083" s="249"/>
      <c r="BJ1083" s="250"/>
      <c r="BK1083" s="249"/>
    </row>
    <row r="1084" spans="1:63" s="301" customFormat="1" ht="21" hidden="1" customHeight="1" x14ac:dyDescent="0.2">
      <c r="A1084" s="245" t="e">
        <f t="shared" si="458"/>
        <v>#VALUE!</v>
      </c>
      <c r="B1084" s="246"/>
      <c r="C1084" s="247" t="str">
        <f t="shared" si="437"/>
        <v/>
      </c>
      <c r="D1084" s="250" t="str">
        <f t="shared" ca="1" si="438"/>
        <v/>
      </c>
      <c r="E1084" s="249" t="str">
        <f t="shared" si="455"/>
        <v/>
      </c>
      <c r="F1084" s="250" t="str">
        <f t="shared" si="439"/>
        <v/>
      </c>
      <c r="G1084" s="249" t="str">
        <f t="shared" si="456"/>
        <v/>
      </c>
      <c r="H1084" s="250" t="str">
        <f t="shared" si="440"/>
        <v/>
      </c>
      <c r="I1084" s="249" t="str">
        <f t="shared" si="457"/>
        <v/>
      </c>
      <c r="J1084" s="250" t="str">
        <f t="shared" ca="1" si="441"/>
        <v/>
      </c>
      <c r="K1084" s="249" t="str">
        <f t="shared" si="442"/>
        <v/>
      </c>
      <c r="L1084" s="250" t="str">
        <f t="shared" ca="1" si="443"/>
        <v/>
      </c>
      <c r="M1084" s="249" t="str">
        <f t="shared" si="444"/>
        <v/>
      </c>
      <c r="N1084" s="250" t="str">
        <f t="shared" ca="1" si="445"/>
        <v/>
      </c>
      <c r="O1084" s="249" t="str">
        <f t="shared" si="446"/>
        <v/>
      </c>
      <c r="P1084" s="250" t="str">
        <f t="shared" ca="1" si="447"/>
        <v/>
      </c>
      <c r="Q1084" s="249" t="str">
        <f t="shared" si="448"/>
        <v/>
      </c>
      <c r="R1084" s="250" t="str">
        <f t="shared" ca="1" si="449"/>
        <v/>
      </c>
      <c r="S1084" s="249" t="str">
        <f t="shared" si="450"/>
        <v/>
      </c>
      <c r="T1084" s="250" t="str">
        <f t="shared" ca="1" si="451"/>
        <v/>
      </c>
      <c r="U1084" s="249" t="str">
        <f t="shared" si="452"/>
        <v/>
      </c>
      <c r="V1084" s="250" t="str">
        <f t="shared" ca="1" si="453"/>
        <v/>
      </c>
      <c r="W1084" s="249" t="str">
        <f t="shared" si="454"/>
        <v/>
      </c>
      <c r="X1084" s="250"/>
      <c r="Y1084" s="249"/>
      <c r="Z1084" s="250"/>
      <c r="AA1084" s="249"/>
      <c r="AB1084" s="250"/>
      <c r="AC1084" s="249"/>
      <c r="AD1084" s="250"/>
      <c r="AE1084" s="249"/>
      <c r="AF1084" s="250"/>
      <c r="AG1084" s="249"/>
      <c r="AH1084" s="250"/>
      <c r="AI1084" s="249"/>
      <c r="AJ1084" s="250"/>
      <c r="AK1084" s="249"/>
      <c r="AL1084" s="250"/>
      <c r="AM1084" s="249"/>
      <c r="AN1084" s="250"/>
      <c r="AO1084" s="249"/>
      <c r="AP1084" s="250"/>
      <c r="AQ1084" s="249"/>
      <c r="AR1084" s="250"/>
      <c r="AS1084" s="249"/>
      <c r="AT1084" s="250"/>
      <c r="AU1084" s="249"/>
      <c r="AV1084" s="250"/>
      <c r="AW1084" s="249"/>
      <c r="AX1084" s="250"/>
      <c r="AY1084" s="249"/>
      <c r="AZ1084" s="250"/>
      <c r="BA1084" s="249"/>
      <c r="BB1084" s="250"/>
      <c r="BC1084" s="249"/>
      <c r="BD1084" s="250"/>
      <c r="BE1084" s="249"/>
      <c r="BF1084" s="250"/>
      <c r="BG1084" s="249"/>
      <c r="BH1084" s="250"/>
      <c r="BI1084" s="249"/>
      <c r="BJ1084" s="250"/>
      <c r="BK1084" s="249"/>
    </row>
    <row r="1085" spans="1:63" s="301" customFormat="1" ht="21" hidden="1" customHeight="1" x14ac:dyDescent="0.2">
      <c r="A1085" s="245" t="e">
        <f t="shared" si="458"/>
        <v>#VALUE!</v>
      </c>
      <c r="B1085" s="246"/>
      <c r="C1085" s="247" t="str">
        <f t="shared" si="437"/>
        <v/>
      </c>
      <c r="D1085" s="250" t="str">
        <f t="shared" ca="1" si="438"/>
        <v/>
      </c>
      <c r="E1085" s="249" t="str">
        <f t="shared" si="455"/>
        <v/>
      </c>
      <c r="F1085" s="250" t="str">
        <f t="shared" si="439"/>
        <v/>
      </c>
      <c r="G1085" s="249" t="str">
        <f t="shared" si="456"/>
        <v/>
      </c>
      <c r="H1085" s="250" t="str">
        <f t="shared" si="440"/>
        <v/>
      </c>
      <c r="I1085" s="249" t="str">
        <f t="shared" si="457"/>
        <v/>
      </c>
      <c r="J1085" s="250" t="str">
        <f t="shared" ca="1" si="441"/>
        <v/>
      </c>
      <c r="K1085" s="249" t="str">
        <f t="shared" si="442"/>
        <v/>
      </c>
      <c r="L1085" s="250" t="str">
        <f t="shared" ca="1" si="443"/>
        <v/>
      </c>
      <c r="M1085" s="249" t="str">
        <f t="shared" si="444"/>
        <v/>
      </c>
      <c r="N1085" s="250" t="str">
        <f t="shared" ca="1" si="445"/>
        <v/>
      </c>
      <c r="O1085" s="249" t="str">
        <f t="shared" si="446"/>
        <v/>
      </c>
      <c r="P1085" s="250" t="str">
        <f t="shared" ca="1" si="447"/>
        <v/>
      </c>
      <c r="Q1085" s="249" t="str">
        <f t="shared" si="448"/>
        <v/>
      </c>
      <c r="R1085" s="250" t="str">
        <f t="shared" ca="1" si="449"/>
        <v/>
      </c>
      <c r="S1085" s="249" t="str">
        <f t="shared" si="450"/>
        <v/>
      </c>
      <c r="T1085" s="250" t="str">
        <f t="shared" ca="1" si="451"/>
        <v/>
      </c>
      <c r="U1085" s="249" t="str">
        <f t="shared" si="452"/>
        <v/>
      </c>
      <c r="V1085" s="250" t="str">
        <f t="shared" ca="1" si="453"/>
        <v/>
      </c>
      <c r="W1085" s="249" t="str">
        <f t="shared" si="454"/>
        <v/>
      </c>
      <c r="X1085" s="250"/>
      <c r="Y1085" s="249"/>
      <c r="Z1085" s="250"/>
      <c r="AA1085" s="249"/>
      <c r="AB1085" s="250"/>
      <c r="AC1085" s="249"/>
      <c r="AD1085" s="250"/>
      <c r="AE1085" s="249"/>
      <c r="AF1085" s="250"/>
      <c r="AG1085" s="249"/>
      <c r="AH1085" s="250"/>
      <c r="AI1085" s="249"/>
      <c r="AJ1085" s="250"/>
      <c r="AK1085" s="249"/>
      <c r="AL1085" s="250"/>
      <c r="AM1085" s="249"/>
      <c r="AN1085" s="250"/>
      <c r="AO1085" s="249"/>
      <c r="AP1085" s="250"/>
      <c r="AQ1085" s="249"/>
      <c r="AR1085" s="250"/>
      <c r="AS1085" s="249"/>
      <c r="AT1085" s="250"/>
      <c r="AU1085" s="249"/>
      <c r="AV1085" s="250"/>
      <c r="AW1085" s="249"/>
      <c r="AX1085" s="250"/>
      <c r="AY1085" s="249"/>
      <c r="AZ1085" s="250"/>
      <c r="BA1085" s="249"/>
      <c r="BB1085" s="250"/>
      <c r="BC1085" s="249"/>
      <c r="BD1085" s="250"/>
      <c r="BE1085" s="249"/>
      <c r="BF1085" s="250"/>
      <c r="BG1085" s="249"/>
      <c r="BH1085" s="250"/>
      <c r="BI1085" s="249"/>
      <c r="BJ1085" s="250"/>
      <c r="BK1085" s="249"/>
    </row>
    <row r="1086" spans="1:63" s="301" customFormat="1" ht="21" hidden="1" customHeight="1" x14ac:dyDescent="0.2">
      <c r="A1086" s="245" t="e">
        <f t="shared" si="458"/>
        <v>#VALUE!</v>
      </c>
      <c r="B1086" s="246"/>
      <c r="C1086" s="247" t="str">
        <f t="shared" si="437"/>
        <v/>
      </c>
      <c r="D1086" s="250" t="str">
        <f t="shared" ca="1" si="438"/>
        <v/>
      </c>
      <c r="E1086" s="249" t="str">
        <f t="shared" si="455"/>
        <v/>
      </c>
      <c r="F1086" s="250" t="str">
        <f t="shared" si="439"/>
        <v/>
      </c>
      <c r="G1086" s="249" t="str">
        <f t="shared" si="456"/>
        <v/>
      </c>
      <c r="H1086" s="250" t="str">
        <f t="shared" si="440"/>
        <v/>
      </c>
      <c r="I1086" s="249" t="str">
        <f t="shared" si="457"/>
        <v/>
      </c>
      <c r="J1086" s="250" t="str">
        <f t="shared" ca="1" si="441"/>
        <v/>
      </c>
      <c r="K1086" s="249" t="str">
        <f t="shared" si="442"/>
        <v/>
      </c>
      <c r="L1086" s="250" t="str">
        <f t="shared" ca="1" si="443"/>
        <v/>
      </c>
      <c r="M1086" s="249" t="str">
        <f t="shared" si="444"/>
        <v/>
      </c>
      <c r="N1086" s="250" t="str">
        <f t="shared" ca="1" si="445"/>
        <v/>
      </c>
      <c r="O1086" s="249" t="str">
        <f t="shared" si="446"/>
        <v/>
      </c>
      <c r="P1086" s="250" t="str">
        <f t="shared" ca="1" si="447"/>
        <v/>
      </c>
      <c r="Q1086" s="249" t="str">
        <f t="shared" si="448"/>
        <v/>
      </c>
      <c r="R1086" s="250" t="str">
        <f t="shared" ca="1" si="449"/>
        <v/>
      </c>
      <c r="S1086" s="249" t="str">
        <f t="shared" si="450"/>
        <v/>
      </c>
      <c r="T1086" s="250" t="str">
        <f t="shared" ca="1" si="451"/>
        <v/>
      </c>
      <c r="U1086" s="249" t="str">
        <f t="shared" si="452"/>
        <v/>
      </c>
      <c r="V1086" s="250" t="str">
        <f t="shared" ca="1" si="453"/>
        <v/>
      </c>
      <c r="W1086" s="249" t="str">
        <f t="shared" si="454"/>
        <v/>
      </c>
      <c r="X1086" s="250"/>
      <c r="Y1086" s="249"/>
      <c r="Z1086" s="250"/>
      <c r="AA1086" s="249"/>
      <c r="AB1086" s="250"/>
      <c r="AC1086" s="249"/>
      <c r="AD1086" s="250"/>
      <c r="AE1086" s="249"/>
      <c r="AF1086" s="250"/>
      <c r="AG1086" s="249"/>
      <c r="AH1086" s="250"/>
      <c r="AI1086" s="249"/>
      <c r="AJ1086" s="250"/>
      <c r="AK1086" s="249"/>
      <c r="AL1086" s="250"/>
      <c r="AM1086" s="249"/>
      <c r="AN1086" s="250"/>
      <c r="AO1086" s="249"/>
      <c r="AP1086" s="250"/>
      <c r="AQ1086" s="249"/>
      <c r="AR1086" s="250"/>
      <c r="AS1086" s="249"/>
      <c r="AT1086" s="250"/>
      <c r="AU1086" s="249"/>
      <c r="AV1086" s="250"/>
      <c r="AW1086" s="249"/>
      <c r="AX1086" s="250"/>
      <c r="AY1086" s="249"/>
      <c r="AZ1086" s="250"/>
      <c r="BA1086" s="249"/>
      <c r="BB1086" s="250"/>
      <c r="BC1086" s="249"/>
      <c r="BD1086" s="250"/>
      <c r="BE1086" s="249"/>
      <c r="BF1086" s="250"/>
      <c r="BG1086" s="249"/>
      <c r="BH1086" s="250"/>
      <c r="BI1086" s="249"/>
      <c r="BJ1086" s="250"/>
      <c r="BK1086" s="249"/>
    </row>
    <row r="1087" spans="1:63" s="301" customFormat="1" ht="21" hidden="1" customHeight="1" x14ac:dyDescent="0.2">
      <c r="A1087" s="245" t="e">
        <f t="shared" si="458"/>
        <v>#VALUE!</v>
      </c>
      <c r="B1087" s="246"/>
      <c r="C1087" s="247" t="str">
        <f t="shared" si="437"/>
        <v/>
      </c>
      <c r="D1087" s="250" t="str">
        <f t="shared" ca="1" si="438"/>
        <v/>
      </c>
      <c r="E1087" s="249" t="str">
        <f t="shared" si="455"/>
        <v/>
      </c>
      <c r="F1087" s="250" t="str">
        <f t="shared" si="439"/>
        <v/>
      </c>
      <c r="G1087" s="249" t="str">
        <f t="shared" si="456"/>
        <v/>
      </c>
      <c r="H1087" s="250" t="str">
        <f t="shared" si="440"/>
        <v/>
      </c>
      <c r="I1087" s="249" t="str">
        <f t="shared" si="457"/>
        <v/>
      </c>
      <c r="J1087" s="250" t="str">
        <f t="shared" ca="1" si="441"/>
        <v/>
      </c>
      <c r="K1087" s="249" t="str">
        <f t="shared" si="442"/>
        <v/>
      </c>
      <c r="L1087" s="250" t="str">
        <f t="shared" ca="1" si="443"/>
        <v/>
      </c>
      <c r="M1087" s="249" t="str">
        <f t="shared" si="444"/>
        <v/>
      </c>
      <c r="N1087" s="250" t="str">
        <f t="shared" ca="1" si="445"/>
        <v/>
      </c>
      <c r="O1087" s="249" t="str">
        <f t="shared" si="446"/>
        <v/>
      </c>
      <c r="P1087" s="250" t="str">
        <f t="shared" ca="1" si="447"/>
        <v/>
      </c>
      <c r="Q1087" s="249" t="str">
        <f t="shared" si="448"/>
        <v/>
      </c>
      <c r="R1087" s="250" t="str">
        <f t="shared" ca="1" si="449"/>
        <v/>
      </c>
      <c r="S1087" s="249" t="str">
        <f t="shared" si="450"/>
        <v/>
      </c>
      <c r="T1087" s="250" t="str">
        <f t="shared" ca="1" si="451"/>
        <v/>
      </c>
      <c r="U1087" s="249" t="str">
        <f t="shared" si="452"/>
        <v/>
      </c>
      <c r="V1087" s="250" t="str">
        <f t="shared" ca="1" si="453"/>
        <v/>
      </c>
      <c r="W1087" s="249" t="str">
        <f t="shared" si="454"/>
        <v/>
      </c>
      <c r="X1087" s="250"/>
      <c r="Y1087" s="249"/>
      <c r="Z1087" s="250"/>
      <c r="AA1087" s="249"/>
      <c r="AB1087" s="250"/>
      <c r="AC1087" s="249"/>
      <c r="AD1087" s="250"/>
      <c r="AE1087" s="249"/>
      <c r="AF1087" s="250"/>
      <c r="AG1087" s="249"/>
      <c r="AH1087" s="250"/>
      <c r="AI1087" s="249"/>
      <c r="AJ1087" s="250"/>
      <c r="AK1087" s="249"/>
      <c r="AL1087" s="250"/>
      <c r="AM1087" s="249"/>
      <c r="AN1087" s="250"/>
      <c r="AO1087" s="249"/>
      <c r="AP1087" s="250"/>
      <c r="AQ1087" s="249"/>
      <c r="AR1087" s="250"/>
      <c r="AS1087" s="249"/>
      <c r="AT1087" s="250"/>
      <c r="AU1087" s="249"/>
      <c r="AV1087" s="250"/>
      <c r="AW1087" s="249"/>
      <c r="AX1087" s="250"/>
      <c r="AY1087" s="249"/>
      <c r="AZ1087" s="250"/>
      <c r="BA1087" s="249"/>
      <c r="BB1087" s="250"/>
      <c r="BC1087" s="249"/>
      <c r="BD1087" s="250"/>
      <c r="BE1087" s="249"/>
      <c r="BF1087" s="250"/>
      <c r="BG1087" s="249"/>
      <c r="BH1087" s="250"/>
      <c r="BI1087" s="249"/>
      <c r="BJ1087" s="250"/>
      <c r="BK1087" s="249"/>
    </row>
    <row r="1088" spans="1:63" s="301" customFormat="1" ht="21" hidden="1" customHeight="1" x14ac:dyDescent="0.2">
      <c r="A1088" s="245" t="e">
        <f t="shared" si="458"/>
        <v>#VALUE!</v>
      </c>
      <c r="B1088" s="246"/>
      <c r="C1088" s="247" t="str">
        <f t="shared" si="437"/>
        <v/>
      </c>
      <c r="D1088" s="250" t="str">
        <f t="shared" ca="1" si="438"/>
        <v/>
      </c>
      <c r="E1088" s="249" t="str">
        <f t="shared" si="455"/>
        <v/>
      </c>
      <c r="F1088" s="250" t="str">
        <f t="shared" si="439"/>
        <v/>
      </c>
      <c r="G1088" s="249" t="str">
        <f t="shared" si="456"/>
        <v/>
      </c>
      <c r="H1088" s="250" t="str">
        <f t="shared" si="440"/>
        <v/>
      </c>
      <c r="I1088" s="249" t="str">
        <f t="shared" si="457"/>
        <v/>
      </c>
      <c r="J1088" s="250" t="str">
        <f t="shared" ca="1" si="441"/>
        <v/>
      </c>
      <c r="K1088" s="249" t="str">
        <f t="shared" si="442"/>
        <v/>
      </c>
      <c r="L1088" s="250" t="str">
        <f t="shared" ca="1" si="443"/>
        <v/>
      </c>
      <c r="M1088" s="249" t="str">
        <f t="shared" si="444"/>
        <v/>
      </c>
      <c r="N1088" s="250" t="str">
        <f t="shared" ca="1" si="445"/>
        <v/>
      </c>
      <c r="O1088" s="249" t="str">
        <f t="shared" si="446"/>
        <v/>
      </c>
      <c r="P1088" s="250" t="str">
        <f t="shared" ca="1" si="447"/>
        <v/>
      </c>
      <c r="Q1088" s="249" t="str">
        <f t="shared" si="448"/>
        <v/>
      </c>
      <c r="R1088" s="250" t="str">
        <f t="shared" ca="1" si="449"/>
        <v/>
      </c>
      <c r="S1088" s="249" t="str">
        <f t="shared" si="450"/>
        <v/>
      </c>
      <c r="T1088" s="250" t="str">
        <f t="shared" ca="1" si="451"/>
        <v/>
      </c>
      <c r="U1088" s="249" t="str">
        <f t="shared" si="452"/>
        <v/>
      </c>
      <c r="V1088" s="250" t="str">
        <f t="shared" ca="1" si="453"/>
        <v/>
      </c>
      <c r="W1088" s="249" t="str">
        <f t="shared" si="454"/>
        <v/>
      </c>
      <c r="X1088" s="250"/>
      <c r="Y1088" s="249"/>
      <c r="Z1088" s="250"/>
      <c r="AA1088" s="249"/>
      <c r="AB1088" s="250"/>
      <c r="AC1088" s="249"/>
      <c r="AD1088" s="250"/>
      <c r="AE1088" s="249"/>
      <c r="AF1088" s="250"/>
      <c r="AG1088" s="249"/>
      <c r="AH1088" s="250"/>
      <c r="AI1088" s="249"/>
      <c r="AJ1088" s="250"/>
      <c r="AK1088" s="249"/>
      <c r="AL1088" s="250"/>
      <c r="AM1088" s="249"/>
      <c r="AN1088" s="250"/>
      <c r="AO1088" s="249"/>
      <c r="AP1088" s="250"/>
      <c r="AQ1088" s="249"/>
      <c r="AR1088" s="250"/>
      <c r="AS1088" s="249"/>
      <c r="AT1088" s="250"/>
      <c r="AU1088" s="249"/>
      <c r="AV1088" s="250"/>
      <c r="AW1088" s="249"/>
      <c r="AX1088" s="250"/>
      <c r="AY1088" s="249"/>
      <c r="AZ1088" s="250"/>
      <c r="BA1088" s="249"/>
      <c r="BB1088" s="250"/>
      <c r="BC1088" s="249"/>
      <c r="BD1088" s="250"/>
      <c r="BE1088" s="249"/>
      <c r="BF1088" s="250"/>
      <c r="BG1088" s="249"/>
      <c r="BH1088" s="250"/>
      <c r="BI1088" s="249"/>
      <c r="BJ1088" s="250"/>
      <c r="BK1088" s="249"/>
    </row>
    <row r="1089" spans="1:63" s="301" customFormat="1" ht="21" hidden="1" customHeight="1" x14ac:dyDescent="0.2">
      <c r="A1089" s="245" t="e">
        <f t="shared" si="458"/>
        <v>#VALUE!</v>
      </c>
      <c r="B1089" s="246"/>
      <c r="C1089" s="247" t="str">
        <f t="shared" si="437"/>
        <v/>
      </c>
      <c r="D1089" s="250" t="str">
        <f t="shared" ca="1" si="438"/>
        <v/>
      </c>
      <c r="E1089" s="249" t="str">
        <f t="shared" si="455"/>
        <v/>
      </c>
      <c r="F1089" s="250" t="str">
        <f t="shared" si="439"/>
        <v/>
      </c>
      <c r="G1089" s="249" t="str">
        <f t="shared" si="456"/>
        <v/>
      </c>
      <c r="H1089" s="250" t="str">
        <f t="shared" si="440"/>
        <v/>
      </c>
      <c r="I1089" s="249" t="str">
        <f t="shared" si="457"/>
        <v/>
      </c>
      <c r="J1089" s="250" t="str">
        <f t="shared" ca="1" si="441"/>
        <v/>
      </c>
      <c r="K1089" s="249" t="str">
        <f t="shared" si="442"/>
        <v/>
      </c>
      <c r="L1089" s="250" t="str">
        <f t="shared" ca="1" si="443"/>
        <v/>
      </c>
      <c r="M1089" s="249" t="str">
        <f t="shared" si="444"/>
        <v/>
      </c>
      <c r="N1089" s="250" t="str">
        <f t="shared" ca="1" si="445"/>
        <v/>
      </c>
      <c r="O1089" s="249" t="str">
        <f t="shared" si="446"/>
        <v/>
      </c>
      <c r="P1089" s="250" t="str">
        <f t="shared" ca="1" si="447"/>
        <v/>
      </c>
      <c r="Q1089" s="249" t="str">
        <f t="shared" si="448"/>
        <v/>
      </c>
      <c r="R1089" s="250" t="str">
        <f t="shared" ca="1" si="449"/>
        <v/>
      </c>
      <c r="S1089" s="249" t="str">
        <f t="shared" si="450"/>
        <v/>
      </c>
      <c r="T1089" s="250" t="str">
        <f t="shared" ca="1" si="451"/>
        <v/>
      </c>
      <c r="U1089" s="249" t="str">
        <f t="shared" si="452"/>
        <v/>
      </c>
      <c r="V1089" s="250" t="str">
        <f t="shared" ca="1" si="453"/>
        <v/>
      </c>
      <c r="W1089" s="249" t="str">
        <f t="shared" si="454"/>
        <v/>
      </c>
      <c r="X1089" s="250"/>
      <c r="Y1089" s="249"/>
      <c r="Z1089" s="250"/>
      <c r="AA1089" s="249"/>
      <c r="AB1089" s="250"/>
      <c r="AC1089" s="249"/>
      <c r="AD1089" s="250"/>
      <c r="AE1089" s="249"/>
      <c r="AF1089" s="250"/>
      <c r="AG1089" s="249"/>
      <c r="AH1089" s="250"/>
      <c r="AI1089" s="249"/>
      <c r="AJ1089" s="250"/>
      <c r="AK1089" s="249"/>
      <c r="AL1089" s="250"/>
      <c r="AM1089" s="249"/>
      <c r="AN1089" s="250"/>
      <c r="AO1089" s="249"/>
      <c r="AP1089" s="250"/>
      <c r="AQ1089" s="249"/>
      <c r="AR1089" s="250"/>
      <c r="AS1089" s="249"/>
      <c r="AT1089" s="250"/>
      <c r="AU1089" s="249"/>
      <c r="AV1089" s="250"/>
      <c r="AW1089" s="249"/>
      <c r="AX1089" s="250"/>
      <c r="AY1089" s="249"/>
      <c r="AZ1089" s="250"/>
      <c r="BA1089" s="249"/>
      <c r="BB1089" s="250"/>
      <c r="BC1089" s="249"/>
      <c r="BD1089" s="250"/>
      <c r="BE1089" s="249"/>
      <c r="BF1089" s="250"/>
      <c r="BG1089" s="249"/>
      <c r="BH1089" s="250"/>
      <c r="BI1089" s="249"/>
      <c r="BJ1089" s="250"/>
      <c r="BK1089" s="249"/>
    </row>
    <row r="1090" spans="1:63" s="301" customFormat="1" ht="21" hidden="1" customHeight="1" x14ac:dyDescent="0.2">
      <c r="A1090" s="245" t="e">
        <f t="shared" si="458"/>
        <v>#VALUE!</v>
      </c>
      <c r="B1090" s="246"/>
      <c r="C1090" s="247" t="str">
        <f t="shared" si="437"/>
        <v/>
      </c>
      <c r="D1090" s="250" t="str">
        <f t="shared" ca="1" si="438"/>
        <v/>
      </c>
      <c r="E1090" s="249" t="str">
        <f t="shared" si="455"/>
        <v/>
      </c>
      <c r="F1090" s="250" t="str">
        <f t="shared" si="439"/>
        <v/>
      </c>
      <c r="G1090" s="249" t="str">
        <f t="shared" si="456"/>
        <v/>
      </c>
      <c r="H1090" s="250" t="str">
        <f t="shared" si="440"/>
        <v/>
      </c>
      <c r="I1090" s="249" t="str">
        <f t="shared" si="457"/>
        <v/>
      </c>
      <c r="J1090" s="250" t="str">
        <f t="shared" ca="1" si="441"/>
        <v/>
      </c>
      <c r="K1090" s="249" t="str">
        <f t="shared" si="442"/>
        <v/>
      </c>
      <c r="L1090" s="250" t="str">
        <f t="shared" ca="1" si="443"/>
        <v/>
      </c>
      <c r="M1090" s="249" t="str">
        <f t="shared" si="444"/>
        <v/>
      </c>
      <c r="N1090" s="250" t="str">
        <f t="shared" ca="1" si="445"/>
        <v/>
      </c>
      <c r="O1090" s="249" t="str">
        <f t="shared" si="446"/>
        <v/>
      </c>
      <c r="P1090" s="250" t="str">
        <f t="shared" ca="1" si="447"/>
        <v/>
      </c>
      <c r="Q1090" s="249" t="str">
        <f t="shared" si="448"/>
        <v/>
      </c>
      <c r="R1090" s="250" t="str">
        <f t="shared" ca="1" si="449"/>
        <v/>
      </c>
      <c r="S1090" s="249" t="str">
        <f t="shared" si="450"/>
        <v/>
      </c>
      <c r="T1090" s="250" t="str">
        <f t="shared" ca="1" si="451"/>
        <v/>
      </c>
      <c r="U1090" s="249" t="str">
        <f t="shared" si="452"/>
        <v/>
      </c>
      <c r="V1090" s="250" t="str">
        <f t="shared" ca="1" si="453"/>
        <v/>
      </c>
      <c r="W1090" s="249" t="str">
        <f t="shared" si="454"/>
        <v/>
      </c>
      <c r="X1090" s="250"/>
      <c r="Y1090" s="249"/>
      <c r="Z1090" s="250"/>
      <c r="AA1090" s="249"/>
      <c r="AB1090" s="250"/>
      <c r="AC1090" s="249"/>
      <c r="AD1090" s="250"/>
      <c r="AE1090" s="249"/>
      <c r="AF1090" s="250"/>
      <c r="AG1090" s="249"/>
      <c r="AH1090" s="250"/>
      <c r="AI1090" s="249"/>
      <c r="AJ1090" s="250"/>
      <c r="AK1090" s="249"/>
      <c r="AL1090" s="250"/>
      <c r="AM1090" s="249"/>
      <c r="AN1090" s="250"/>
      <c r="AO1090" s="249"/>
      <c r="AP1090" s="250"/>
      <c r="AQ1090" s="249"/>
      <c r="AR1090" s="250"/>
      <c r="AS1090" s="249"/>
      <c r="AT1090" s="250"/>
      <c r="AU1090" s="249"/>
      <c r="AV1090" s="250"/>
      <c r="AW1090" s="249"/>
      <c r="AX1090" s="250"/>
      <c r="AY1090" s="249"/>
      <c r="AZ1090" s="250"/>
      <c r="BA1090" s="249"/>
      <c r="BB1090" s="250"/>
      <c r="BC1090" s="249"/>
      <c r="BD1090" s="250"/>
      <c r="BE1090" s="249"/>
      <c r="BF1090" s="250"/>
      <c r="BG1090" s="249"/>
      <c r="BH1090" s="250"/>
      <c r="BI1090" s="249"/>
      <c r="BJ1090" s="250"/>
      <c r="BK1090" s="249"/>
    </row>
    <row r="1091" spans="1:63" s="301" customFormat="1" ht="21" hidden="1" customHeight="1" x14ac:dyDescent="0.2">
      <c r="A1091" s="245" t="e">
        <f t="shared" si="458"/>
        <v>#VALUE!</v>
      </c>
      <c r="B1091" s="246"/>
      <c r="C1091" s="247" t="str">
        <f t="shared" si="437"/>
        <v/>
      </c>
      <c r="D1091" s="250" t="str">
        <f t="shared" ca="1" si="438"/>
        <v/>
      </c>
      <c r="E1091" s="249" t="str">
        <f t="shared" si="455"/>
        <v/>
      </c>
      <c r="F1091" s="250" t="str">
        <f t="shared" si="439"/>
        <v/>
      </c>
      <c r="G1091" s="249" t="str">
        <f t="shared" si="456"/>
        <v/>
      </c>
      <c r="H1091" s="250" t="str">
        <f t="shared" si="440"/>
        <v/>
      </c>
      <c r="I1091" s="249" t="str">
        <f t="shared" si="457"/>
        <v/>
      </c>
      <c r="J1091" s="250" t="str">
        <f t="shared" ca="1" si="441"/>
        <v/>
      </c>
      <c r="K1091" s="249" t="str">
        <f t="shared" si="442"/>
        <v/>
      </c>
      <c r="L1091" s="250" t="str">
        <f t="shared" ca="1" si="443"/>
        <v/>
      </c>
      <c r="M1091" s="249" t="str">
        <f t="shared" si="444"/>
        <v/>
      </c>
      <c r="N1091" s="250" t="str">
        <f t="shared" ca="1" si="445"/>
        <v/>
      </c>
      <c r="O1091" s="249" t="str">
        <f t="shared" si="446"/>
        <v/>
      </c>
      <c r="P1091" s="250" t="str">
        <f t="shared" ca="1" si="447"/>
        <v/>
      </c>
      <c r="Q1091" s="249" t="str">
        <f t="shared" si="448"/>
        <v/>
      </c>
      <c r="R1091" s="250" t="str">
        <f t="shared" ca="1" si="449"/>
        <v/>
      </c>
      <c r="S1091" s="249" t="str">
        <f t="shared" si="450"/>
        <v/>
      </c>
      <c r="T1091" s="250" t="str">
        <f t="shared" ca="1" si="451"/>
        <v/>
      </c>
      <c r="U1091" s="249" t="str">
        <f t="shared" si="452"/>
        <v/>
      </c>
      <c r="V1091" s="250" t="str">
        <f t="shared" ca="1" si="453"/>
        <v/>
      </c>
      <c r="W1091" s="249" t="str">
        <f t="shared" si="454"/>
        <v/>
      </c>
      <c r="X1091" s="250"/>
      <c r="Y1091" s="249"/>
      <c r="Z1091" s="250"/>
      <c r="AA1091" s="249"/>
      <c r="AB1091" s="250"/>
      <c r="AC1091" s="249"/>
      <c r="AD1091" s="250"/>
      <c r="AE1091" s="249"/>
      <c r="AF1091" s="250"/>
      <c r="AG1091" s="249"/>
      <c r="AH1091" s="250"/>
      <c r="AI1091" s="249"/>
      <c r="AJ1091" s="250"/>
      <c r="AK1091" s="249"/>
      <c r="AL1091" s="250"/>
      <c r="AM1091" s="249"/>
      <c r="AN1091" s="250"/>
      <c r="AO1091" s="249"/>
      <c r="AP1091" s="250"/>
      <c r="AQ1091" s="249"/>
      <c r="AR1091" s="250"/>
      <c r="AS1091" s="249"/>
      <c r="AT1091" s="250"/>
      <c r="AU1091" s="249"/>
      <c r="AV1091" s="250"/>
      <c r="AW1091" s="249"/>
      <c r="AX1091" s="250"/>
      <c r="AY1091" s="249"/>
      <c r="AZ1091" s="250"/>
      <c r="BA1091" s="249"/>
      <c r="BB1091" s="250"/>
      <c r="BC1091" s="249"/>
      <c r="BD1091" s="250"/>
      <c r="BE1091" s="249"/>
      <c r="BF1091" s="250"/>
      <c r="BG1091" s="249"/>
      <c r="BH1091" s="250"/>
      <c r="BI1091" s="249"/>
      <c r="BJ1091" s="250"/>
      <c r="BK1091" s="249"/>
    </row>
    <row r="1092" spans="1:63" s="301" customFormat="1" ht="21" hidden="1" customHeight="1" x14ac:dyDescent="0.2">
      <c r="A1092" s="245" t="e">
        <f t="shared" si="458"/>
        <v>#VALUE!</v>
      </c>
      <c r="B1092" s="246"/>
      <c r="C1092" s="247" t="str">
        <f t="shared" si="437"/>
        <v/>
      </c>
      <c r="D1092" s="250" t="str">
        <f t="shared" ca="1" si="438"/>
        <v/>
      </c>
      <c r="E1092" s="249" t="str">
        <f t="shared" si="455"/>
        <v/>
      </c>
      <c r="F1092" s="250" t="str">
        <f t="shared" si="439"/>
        <v/>
      </c>
      <c r="G1092" s="249" t="str">
        <f t="shared" si="456"/>
        <v/>
      </c>
      <c r="H1092" s="250" t="str">
        <f t="shared" si="440"/>
        <v/>
      </c>
      <c r="I1092" s="249" t="str">
        <f t="shared" si="457"/>
        <v/>
      </c>
      <c r="J1092" s="250" t="str">
        <f t="shared" ca="1" si="441"/>
        <v/>
      </c>
      <c r="K1092" s="249" t="str">
        <f t="shared" si="442"/>
        <v/>
      </c>
      <c r="L1092" s="250" t="str">
        <f t="shared" ca="1" si="443"/>
        <v/>
      </c>
      <c r="M1092" s="249" t="str">
        <f t="shared" si="444"/>
        <v/>
      </c>
      <c r="N1092" s="250" t="str">
        <f t="shared" ca="1" si="445"/>
        <v/>
      </c>
      <c r="O1092" s="249" t="str">
        <f t="shared" si="446"/>
        <v/>
      </c>
      <c r="P1092" s="250" t="str">
        <f t="shared" ca="1" si="447"/>
        <v/>
      </c>
      <c r="Q1092" s="249" t="str">
        <f t="shared" si="448"/>
        <v/>
      </c>
      <c r="R1092" s="250" t="str">
        <f t="shared" ca="1" si="449"/>
        <v/>
      </c>
      <c r="S1092" s="249" t="str">
        <f t="shared" si="450"/>
        <v/>
      </c>
      <c r="T1092" s="250" t="str">
        <f t="shared" ca="1" si="451"/>
        <v/>
      </c>
      <c r="U1092" s="249" t="str">
        <f t="shared" si="452"/>
        <v/>
      </c>
      <c r="V1092" s="250" t="str">
        <f t="shared" ca="1" si="453"/>
        <v/>
      </c>
      <c r="W1092" s="249" t="str">
        <f t="shared" si="454"/>
        <v/>
      </c>
      <c r="X1092" s="250"/>
      <c r="Y1092" s="249"/>
      <c r="Z1092" s="250"/>
      <c r="AA1092" s="249"/>
      <c r="AB1092" s="250"/>
      <c r="AC1092" s="249"/>
      <c r="AD1092" s="250"/>
      <c r="AE1092" s="249"/>
      <c r="AF1092" s="250"/>
      <c r="AG1092" s="249"/>
      <c r="AH1092" s="250"/>
      <c r="AI1092" s="249"/>
      <c r="AJ1092" s="250"/>
      <c r="AK1092" s="249"/>
      <c r="AL1092" s="250"/>
      <c r="AM1092" s="249"/>
      <c r="AN1092" s="250"/>
      <c r="AO1092" s="249"/>
      <c r="AP1092" s="250"/>
      <c r="AQ1092" s="249"/>
      <c r="AR1092" s="250"/>
      <c r="AS1092" s="249"/>
      <c r="AT1092" s="250"/>
      <c r="AU1092" s="249"/>
      <c r="AV1092" s="250"/>
      <c r="AW1092" s="249"/>
      <c r="AX1092" s="250"/>
      <c r="AY1092" s="249"/>
      <c r="AZ1092" s="250"/>
      <c r="BA1092" s="249"/>
      <c r="BB1092" s="250"/>
      <c r="BC1092" s="249"/>
      <c r="BD1092" s="250"/>
      <c r="BE1092" s="249"/>
      <c r="BF1092" s="250"/>
      <c r="BG1092" s="249"/>
      <c r="BH1092" s="250"/>
      <c r="BI1092" s="249"/>
      <c r="BJ1092" s="250"/>
      <c r="BK1092" s="249"/>
    </row>
    <row r="1093" spans="1:63" s="301" customFormat="1" ht="21" hidden="1" customHeight="1" x14ac:dyDescent="0.2">
      <c r="A1093" s="245" t="e">
        <f t="shared" si="458"/>
        <v>#VALUE!</v>
      </c>
      <c r="B1093" s="246"/>
      <c r="C1093" s="247" t="str">
        <f t="shared" si="437"/>
        <v/>
      </c>
      <c r="D1093" s="250" t="str">
        <f t="shared" ca="1" si="438"/>
        <v/>
      </c>
      <c r="E1093" s="249" t="str">
        <f t="shared" si="455"/>
        <v/>
      </c>
      <c r="F1093" s="250" t="str">
        <f t="shared" si="439"/>
        <v/>
      </c>
      <c r="G1093" s="249" t="str">
        <f t="shared" si="456"/>
        <v/>
      </c>
      <c r="H1093" s="250" t="str">
        <f t="shared" si="440"/>
        <v/>
      </c>
      <c r="I1093" s="249" t="str">
        <f t="shared" si="457"/>
        <v/>
      </c>
      <c r="J1093" s="250" t="str">
        <f t="shared" ca="1" si="441"/>
        <v/>
      </c>
      <c r="K1093" s="249" t="str">
        <f t="shared" si="442"/>
        <v/>
      </c>
      <c r="L1093" s="250" t="str">
        <f t="shared" ca="1" si="443"/>
        <v/>
      </c>
      <c r="M1093" s="249" t="str">
        <f t="shared" si="444"/>
        <v/>
      </c>
      <c r="N1093" s="250" t="str">
        <f t="shared" ca="1" si="445"/>
        <v/>
      </c>
      <c r="O1093" s="249" t="str">
        <f t="shared" si="446"/>
        <v/>
      </c>
      <c r="P1093" s="250" t="str">
        <f t="shared" ca="1" si="447"/>
        <v/>
      </c>
      <c r="Q1093" s="249" t="str">
        <f t="shared" si="448"/>
        <v/>
      </c>
      <c r="R1093" s="250" t="str">
        <f t="shared" ca="1" si="449"/>
        <v/>
      </c>
      <c r="S1093" s="249" t="str">
        <f t="shared" si="450"/>
        <v/>
      </c>
      <c r="T1093" s="250" t="str">
        <f t="shared" ca="1" si="451"/>
        <v/>
      </c>
      <c r="U1093" s="249" t="str">
        <f t="shared" si="452"/>
        <v/>
      </c>
      <c r="V1093" s="250" t="str">
        <f t="shared" ca="1" si="453"/>
        <v/>
      </c>
      <c r="W1093" s="249" t="str">
        <f t="shared" si="454"/>
        <v/>
      </c>
      <c r="X1093" s="250"/>
      <c r="Y1093" s="249"/>
      <c r="Z1093" s="250"/>
      <c r="AA1093" s="249"/>
      <c r="AB1093" s="250"/>
      <c r="AC1093" s="249"/>
      <c r="AD1093" s="250"/>
      <c r="AE1093" s="249"/>
      <c r="AF1093" s="250"/>
      <c r="AG1093" s="249"/>
      <c r="AH1093" s="250"/>
      <c r="AI1093" s="249"/>
      <c r="AJ1093" s="250"/>
      <c r="AK1093" s="249"/>
      <c r="AL1093" s="250"/>
      <c r="AM1093" s="249"/>
      <c r="AN1093" s="250"/>
      <c r="AO1093" s="249"/>
      <c r="AP1093" s="250"/>
      <c r="AQ1093" s="249"/>
      <c r="AR1093" s="250"/>
      <c r="AS1093" s="249"/>
      <c r="AT1093" s="250"/>
      <c r="AU1093" s="249"/>
      <c r="AV1093" s="250"/>
      <c r="AW1093" s="249"/>
      <c r="AX1093" s="250"/>
      <c r="AY1093" s="249"/>
      <c r="AZ1093" s="250"/>
      <c r="BA1093" s="249"/>
      <c r="BB1093" s="250"/>
      <c r="BC1093" s="249"/>
      <c r="BD1093" s="250"/>
      <c r="BE1093" s="249"/>
      <c r="BF1093" s="250"/>
      <c r="BG1093" s="249"/>
      <c r="BH1093" s="250"/>
      <c r="BI1093" s="249"/>
      <c r="BJ1093" s="250"/>
      <c r="BK1093" s="249"/>
    </row>
    <row r="1094" spans="1:63" s="301" customFormat="1" ht="21" hidden="1" customHeight="1" x14ac:dyDescent="0.2">
      <c r="A1094" s="245" t="e">
        <f t="shared" si="458"/>
        <v>#VALUE!</v>
      </c>
      <c r="B1094" s="246"/>
      <c r="C1094" s="247" t="str">
        <f t="shared" ref="C1094:C1157" si="459">IF(B1094="","",IF($L$4="Media aritmética",ROUND(AVERAGE(D1094,F1094,H1094,J1094,L1094,N1094,P1094,R1094,T1094,V1094,X1094,Z1094,AB1094,AF1094,AH1094,AD1094,AJ1094,AL1094,AN1094,AP1094,AR1094),2),ROUND(_xlfn.STDEV.P(D1094,F1094,H1094,J1094,L1094,N1094,P1094,R1094,T1094,V1094,X1094,Z1094,AB1094,AF1094,AH1094,AD1094,AJ1094,AL1094,AN1094,AP1094,AR1094),2)))</f>
        <v/>
      </c>
      <c r="D1094" s="250" t="str">
        <f t="shared" ref="D1094:D1157" ca="1" si="460">IF($D$8="Habilitado",IF($B1094="","",ROUND(VLOOKUP($B1094,UNITARIO_1,17,FALSE),2)),"")</f>
        <v/>
      </c>
      <c r="E1094" s="249" t="str">
        <f t="shared" si="455"/>
        <v/>
      </c>
      <c r="F1094" s="250" t="str">
        <f t="shared" ref="F1094:F1157" si="461">IF($F$8="Habilitado",IF($B1094="","",ROUND(VLOOKUP($B1094,UNITARIO_2,17,FALSE),2)),"")</f>
        <v/>
      </c>
      <c r="G1094" s="249" t="str">
        <f t="shared" si="456"/>
        <v/>
      </c>
      <c r="H1094" s="250" t="str">
        <f t="shared" ref="H1094:H1157" si="462">IF($H$8="Habilitado",IF($B1094="","",ROUND(VLOOKUP($B1094,UNITARIO_3,17,FALSE),2)),"")</f>
        <v/>
      </c>
      <c r="I1094" s="249" t="str">
        <f t="shared" si="457"/>
        <v/>
      </c>
      <c r="J1094" s="250" t="str">
        <f t="shared" ref="J1094:J1157" ca="1" si="463">IF($J$8="Habilitado",IF($B1094="","",ROUND(VLOOKUP($B1094,UNITARIO_4,5,FALSE),2)),"")</f>
        <v/>
      </c>
      <c r="K1094" s="249" t="str">
        <f t="shared" ref="K1094:K1157" si="464">IF($B1094="","",IF(J1094="","",IF($L$4="Media aritmética",(J1094&lt;=$C1094)*($H$5/$C$5)+(J1094&gt;$C1094)*0,IF(AND(ROUND(AVERAGE($D1094,$F1094,$H1094,$J1094,$L1094,$N1094,$P1094,$R1094,$T1094,$V1094,$X1094,$Z1094,$AB1094,$AD1094,$AF1094,$AH1094,$AJ1094,AL1094,AN1094,AP1094,AR1094,AT1094,AV1094,AX1094,AZ1094,BB1094,BD1094,BF1094,BH1094,BJ1094),2)-$C1094/2&lt;=J1094,(ROUND(AVERAGE($D1094,$F1094,$H1094,$J1094,$L1094,$N1094,$P1094,$R1094,$T1094,$V1094,$X1094,$Z1094,$AB1094,$AD1094,$AF1094,$AH1094,$AJ1094,AL1094,AN1094,AP1094,AR1094,AT1094,AV1094,AX1094,AZ1094,BB1094,BD1094,BF1094,BH1094,BJ1094),2)+$C1094/2&gt;J1094)),($H$5/$C$5),0))))</f>
        <v/>
      </c>
      <c r="L1094" s="250" t="str">
        <f t="shared" ref="L1094:L1157" ca="1" si="465">IF($L$8="Habilitado",IF($B1094="","",ROUND(VLOOKUP($B1094,UNITARIO_5,5,FALSE),2)),"")</f>
        <v/>
      </c>
      <c r="M1094" s="249" t="str">
        <f t="shared" ref="M1094:M1157" si="466">IF($B1094="","",IF(L1094="","",IF($L$4="Media aritmética",(L1094&lt;=$C1094)*($H$5/$C$5)+(L1094&gt;$C1094)*0,IF(AND(ROUND(AVERAGE($D1094,$F1094,$H1094,$J1094,$L1094,$N1094,$P1094,$R1094,$T1094,$V1094,$X1094,$Z1094,$AB1094,$AD1094,$AF1094,$AH1094,$AJ1094,AL1094,AN1094,AP1094,AR1094,AT1094,AV1094,AX1094,AZ1094,BB1094,BD1094,BF1094,BH1094,BJ1094),2)-$C1094/2&lt;=L1094,(ROUND(AVERAGE($D1094,$F1094,$H1094,$J1094,$L1094,$N1094,$P1094,$R1094,$T1094,$V1094,$X1094,$Z1094,$AB1094,$AD1094,$AF1094,$AH1094,$AJ1094,AL1094,AN1094,AP1094,AR1094,AT1094,AV1094,AX1094,AZ1094,BB1094,BD1094,BF1094,BH1094,BJ1094),2)+$C1094/2&gt;L1094)),($H$5/$C$5),0))))</f>
        <v/>
      </c>
      <c r="N1094" s="250" t="str">
        <f t="shared" ref="N1094:N1157" ca="1" si="467">IF($N$8="Habilitado",IF($B1094="","",ROUND(VLOOKUP($B1094,UNITARIO_6,5,FALSE),2)),"")</f>
        <v/>
      </c>
      <c r="O1094" s="249" t="str">
        <f t="shared" ref="O1094:O1157" si="468">IF($B1094="","",IF(N1094="","",IF($L$4="Media aritmética",(N1094&lt;=$C1094)*($H$5/$C$5)+(N1094&gt;$C1094)*0,IF(AND(ROUND(AVERAGE($D1094,$F1094,$H1094,$J1094,$L1094,$N1094,$P1094,$R1094,$T1094,$V1094,$X1094,$Z1094,$AB1094,$AD1094,$AF1094,$AH1094,$AJ1094,AL1094,AN1094,AP1094,AR1094,AT1094,AV1094,AX1094,AZ1094,BB1094,BD1094,BF1094,BH1094,BJ1094),2)-$C1094/2&lt;=N1094,(ROUND(AVERAGE($D1094,$F1094,$H1094,$J1094,$L1094,$N1094,$P1094,$R1094,$T1094,$V1094,$X1094,$Z1094,$AB1094,$AD1094,$AF1094,$AH1094,$AJ1094,AL1094,AN1094,AP1094,AR1094,AT1094,AV1094,AX1094,AZ1094,BB1094,BD1094,BF1094,BH1094,BJ1094),2)+$C1094/2&gt;N1094)),($H$5/$C$5),0))))</f>
        <v/>
      </c>
      <c r="P1094" s="250" t="str">
        <f t="shared" ref="P1094:P1157" ca="1" si="469">IF($P$8="Habilitado",IF($B1094="","",ROUND(VLOOKUP($B1094,UNITARIO_7,5,FALSE),2)),"")</f>
        <v/>
      </c>
      <c r="Q1094" s="249" t="str">
        <f t="shared" ref="Q1094:Q1157" si="470">IF($B1094="","",IF(P1094="","",IF($L$4="Media aritmética",(P1094&lt;=$C1094)*($H$5/$C$5)+(P1094&gt;$C1094)*0,IF(AND(ROUND(AVERAGE($D1094,$F1094,$H1094,$J1094,$L1094,$N1094,$P1094,$R1094,$T1094,$V1094,$X1094,$Z1094,$AB1094,$AD1094,$AF1094,$AH1094,$AJ1094,AL1094,AN1094,AP1094,AR1094,AT1094,AV1094,AX1094,AZ1094,BB1094,BD1094,BF1094,BH1094,BJ1094),2)-$C1094/2&lt;=P1094,(ROUND(AVERAGE($D1094,$F1094,$H1094,$J1094,$L1094,$N1094,$P1094,$R1094,$T1094,$V1094,$X1094,$Z1094,$AB1094,$AD1094,$AF1094,$AH1094,$AJ1094,AL1094,AN1094,AP1094,AR1094,AT1094,AV1094,AX1094,AZ1094,BB1094,BD1094,BF1094,BH1094,BJ1094),2)+$C1094/2&gt;P1094)),($H$5/$C$5),0))))</f>
        <v/>
      </c>
      <c r="R1094" s="250" t="str">
        <f t="shared" ref="R1094:R1157" ca="1" si="471">IF($R$8="Habilitado",IF($B1094="","",ROUND(VLOOKUP($B1094,UNITARIO_8,5,FALSE),2)),"")</f>
        <v/>
      </c>
      <c r="S1094" s="249" t="str">
        <f t="shared" ref="S1094:S1157" si="472">IF($B1094="","",IF(R1094="","",IF($L$4="Media aritmética",(R1094&lt;=$C1094)*($H$5/$C$5)+(R1094&gt;$C1094)*0,IF(AND(ROUND(AVERAGE($D1094,$F1094,$H1094,$J1094,$L1094,$N1094,$P1094,$R1094,$T1094,$V1094,$X1094,$Z1094,$AB1094,$AD1094,$AF1094,$AH1094,$AJ1094,AL1094,AN1094,AP1094,AR1094,AT1094,AV1094,AX1094,AZ1094,BB1094,BD1094,BF1094,BH1094,BJ1094),2)-$C1094/2&lt;=R1094,(ROUND(AVERAGE($D1094,$F1094,$H1094,$J1094,$L1094,$N1094,$P1094,$R1094,$T1094,$V1094,$X1094,$Z1094,$AB1094,$AD1094,$AF1094,$AH1094,$AJ1094,AL1094,AN1094,AP1094,AR1094,AT1094,AV1094,AX1094,AZ1094,BB1094,BD1094,BF1094,BH1094,BJ1094),2)+$C1094/2&gt;R1094)),($H$5/$C$5),0))))</f>
        <v/>
      </c>
      <c r="T1094" s="250" t="str">
        <f t="shared" ref="T1094:T1157" ca="1" si="473">IF($T$8="Habilitado",IF($B1094="","",ROUND(VLOOKUP($B1094,UNITARIO_9,5,FALSE),2)),"")</f>
        <v/>
      </c>
      <c r="U1094" s="249" t="str">
        <f t="shared" ref="U1094:U1157" si="474">IF($B1094="","",IF(T1094="","",IF($L$4="Media aritmética",(T1094&lt;=$C1094)*($H$5/$C$5)+(T1094&gt;$C1094)*0,IF(AND(ROUND(AVERAGE($D1094,$F1094,$H1094,$J1094,$L1094,$N1094,$P1094,$R1094,$T1094,$V1094,$X1094,$Z1094,$AB1094,$AD1094,$AF1094,$AH1094,$AJ1094,AL1094,AN1094,AP1094,AR1094,AT1094,AV1094,AX1094,AZ1094,BB1094,BD1094,BF1094,BH1094,BJ1094),2)-$C1094/2&lt;=T1094,(ROUND(AVERAGE($D1094,$F1094,$H1094,$J1094,$L1094,$N1094,$P1094,$R1094,$T1094,$V1094,$X1094,$Z1094,$AB1094,$AD1094,$AF1094,$AH1094,$AJ1094,AL1094,AN1094,AP1094,AR1094,AT1094,AV1094,AX1094,AZ1094,BB1094,BD1094,BF1094,BH1094,BJ1094),2)+$C1094/2&gt;T1094)),($H$5/$C$5),0))))</f>
        <v/>
      </c>
      <c r="V1094" s="250" t="str">
        <f t="shared" ref="V1094:V1157" ca="1" si="475">IF($V$8="Habilitado",IF($B1094="","",ROUND(VLOOKUP($B1094,UNITARIO_10,5,FALSE),2)),"")</f>
        <v/>
      </c>
      <c r="W1094" s="249" t="str">
        <f t="shared" ref="W1094:W1157" si="476">IF($B1094="","",IF(V1094="","",IF($L$4="Media aritmética",(V1094&lt;=$C1094)*($H$5/$C$5)+(V1094&gt;$C1094)*0,IF(AND(ROUND(AVERAGE($D1094,$F1094,$H1094,$J1094,$L1094,$N1094,$P1094,$R1094,$T1094,$V1094,$X1094,$Z1094,$AB1094,$AD1094,$AF1094,$AH1094,$AJ1094,AL1094,AN1094,AP1094,AR1094,AT1094,AV1094,AX1094,AZ1094,BB1094,BD1094,BF1094,BH1094,BJ1094),2)-$C1094/2&lt;=V1094,(ROUND(AVERAGE($D1094,$F1094,$H1094,$J1094,$L1094,$N1094,$P1094,$R1094,$T1094,$V1094,$X1094,$Z1094,$AB1094,$AD1094,$AF1094,$AH1094,$AJ1094,AL1094,AN1094,AP1094,AR1094,AT1094,AV1094,AX1094,AZ1094,BB1094,BD1094,BF1094,BH1094,BJ1094),2)+$C1094/2&gt;V1094)),($H$5/$C$5),0))))</f>
        <v/>
      </c>
      <c r="X1094" s="250"/>
      <c r="Y1094" s="249"/>
      <c r="Z1094" s="250"/>
      <c r="AA1094" s="249"/>
      <c r="AB1094" s="250"/>
      <c r="AC1094" s="249"/>
      <c r="AD1094" s="250"/>
      <c r="AE1094" s="249"/>
      <c r="AF1094" s="250"/>
      <c r="AG1094" s="249"/>
      <c r="AH1094" s="250"/>
      <c r="AI1094" s="249"/>
      <c r="AJ1094" s="250"/>
      <c r="AK1094" s="249"/>
      <c r="AL1094" s="250"/>
      <c r="AM1094" s="249"/>
      <c r="AN1094" s="250"/>
      <c r="AO1094" s="249"/>
      <c r="AP1094" s="250"/>
      <c r="AQ1094" s="249"/>
      <c r="AR1094" s="250"/>
      <c r="AS1094" s="249"/>
      <c r="AT1094" s="250"/>
      <c r="AU1094" s="249"/>
      <c r="AV1094" s="250"/>
      <c r="AW1094" s="249"/>
      <c r="AX1094" s="250"/>
      <c r="AY1094" s="249"/>
      <c r="AZ1094" s="250"/>
      <c r="BA1094" s="249"/>
      <c r="BB1094" s="250"/>
      <c r="BC1094" s="249"/>
      <c r="BD1094" s="250"/>
      <c r="BE1094" s="249"/>
      <c r="BF1094" s="250"/>
      <c r="BG1094" s="249"/>
      <c r="BH1094" s="250"/>
      <c r="BI1094" s="249"/>
      <c r="BJ1094" s="250"/>
      <c r="BK1094" s="249"/>
    </row>
    <row r="1095" spans="1:63" s="301" customFormat="1" ht="21" hidden="1" customHeight="1" x14ac:dyDescent="0.2">
      <c r="A1095" s="245" t="e">
        <f t="shared" si="458"/>
        <v>#VALUE!</v>
      </c>
      <c r="B1095" s="246"/>
      <c r="C1095" s="247" t="str">
        <f t="shared" si="459"/>
        <v/>
      </c>
      <c r="D1095" s="250" t="str">
        <f t="shared" ca="1" si="460"/>
        <v/>
      </c>
      <c r="E1095" s="249" t="str">
        <f t="shared" ref="E1095:E1158" si="477">IF($B1095="","",IF(D1095="","",IF($L$4="Media aritmética",(D1095&lt;=$C1095)*($H$5/$C$5)+(D1095&gt;$C1095)*0,IF(AND(ROUND(AVERAGE($D1095,$F1095,$H1095),2)-$C1095/2&lt;=D1095,(ROUND(AVERAGE($D1095,$F1095,$H1095),2)+$C1095/2&gt;D1095)),($H$5/$C$5),0))))</f>
        <v/>
      </c>
      <c r="F1095" s="250" t="str">
        <f t="shared" si="461"/>
        <v/>
      </c>
      <c r="G1095" s="249" t="str">
        <f t="shared" ref="G1095:G1158" si="478">IF($B1095="","",IF(F1095="","",IF($L$4="Media aritmética",(F1095&lt;=$C1095)*($H$5/$C$5)+(F1095&gt;$C1095)*0,IF(AND(ROUND(AVERAGE($D1095,$F1095,$H1095),2)-$C1095/2&lt;=F1095,(ROUND(AVERAGE($D1095,$F1095,$H1095),2)+$C1095/2&gt;F1095)),($H$5/$C$5),0))))</f>
        <v/>
      </c>
      <c r="H1095" s="250" t="str">
        <f t="shared" si="462"/>
        <v/>
      </c>
      <c r="I1095" s="249" t="str">
        <f t="shared" ref="I1095:I1158" si="479">IF($B1095="","",IF(H1095="","",IF($L$4="Media aritmética",(H1095&lt;=$C1095)*($H$5/$C$5)+(H1095&gt;$C1095)*0,IF(AND(ROUND(AVERAGE($D1095,$F1095,$H1095),2)-$C1095/2&lt;=H1095,(ROUND(AVERAGE($D1095,$F1095,$H1095),2)+$C1095/2&gt;H1095)),($H$5/$C$5),0))))</f>
        <v/>
      </c>
      <c r="J1095" s="250" t="str">
        <f t="shared" ca="1" si="463"/>
        <v/>
      </c>
      <c r="K1095" s="249" t="str">
        <f t="shared" si="464"/>
        <v/>
      </c>
      <c r="L1095" s="250" t="str">
        <f t="shared" ca="1" si="465"/>
        <v/>
      </c>
      <c r="M1095" s="249" t="str">
        <f t="shared" si="466"/>
        <v/>
      </c>
      <c r="N1095" s="250" t="str">
        <f t="shared" ca="1" si="467"/>
        <v/>
      </c>
      <c r="O1095" s="249" t="str">
        <f t="shared" si="468"/>
        <v/>
      </c>
      <c r="P1095" s="250" t="str">
        <f t="shared" ca="1" si="469"/>
        <v/>
      </c>
      <c r="Q1095" s="249" t="str">
        <f t="shared" si="470"/>
        <v/>
      </c>
      <c r="R1095" s="250" t="str">
        <f t="shared" ca="1" si="471"/>
        <v/>
      </c>
      <c r="S1095" s="249" t="str">
        <f t="shared" si="472"/>
        <v/>
      </c>
      <c r="T1095" s="250" t="str">
        <f t="shared" ca="1" si="473"/>
        <v/>
      </c>
      <c r="U1095" s="249" t="str">
        <f t="shared" si="474"/>
        <v/>
      </c>
      <c r="V1095" s="250" t="str">
        <f t="shared" ca="1" si="475"/>
        <v/>
      </c>
      <c r="W1095" s="249" t="str">
        <f t="shared" si="476"/>
        <v/>
      </c>
      <c r="X1095" s="250"/>
      <c r="Y1095" s="249"/>
      <c r="Z1095" s="250"/>
      <c r="AA1095" s="249"/>
      <c r="AB1095" s="250"/>
      <c r="AC1095" s="249"/>
      <c r="AD1095" s="250"/>
      <c r="AE1095" s="249"/>
      <c r="AF1095" s="250"/>
      <c r="AG1095" s="249"/>
      <c r="AH1095" s="250"/>
      <c r="AI1095" s="249"/>
      <c r="AJ1095" s="250"/>
      <c r="AK1095" s="249"/>
      <c r="AL1095" s="250"/>
      <c r="AM1095" s="249"/>
      <c r="AN1095" s="250"/>
      <c r="AO1095" s="249"/>
      <c r="AP1095" s="250"/>
      <c r="AQ1095" s="249"/>
      <c r="AR1095" s="250"/>
      <c r="AS1095" s="249"/>
      <c r="AT1095" s="250"/>
      <c r="AU1095" s="249"/>
      <c r="AV1095" s="250"/>
      <c r="AW1095" s="249"/>
      <c r="AX1095" s="250"/>
      <c r="AY1095" s="249"/>
      <c r="AZ1095" s="250"/>
      <c r="BA1095" s="249"/>
      <c r="BB1095" s="250"/>
      <c r="BC1095" s="249"/>
      <c r="BD1095" s="250"/>
      <c r="BE1095" s="249"/>
      <c r="BF1095" s="250"/>
      <c r="BG1095" s="249"/>
      <c r="BH1095" s="250"/>
      <c r="BI1095" s="249"/>
      <c r="BJ1095" s="250"/>
      <c r="BK1095" s="249"/>
    </row>
    <row r="1096" spans="1:63" s="301" customFormat="1" ht="21" hidden="1" customHeight="1" x14ac:dyDescent="0.2">
      <c r="A1096" s="245" t="e">
        <f t="shared" ref="A1096:A1159" si="480">+A1095+1</f>
        <v>#VALUE!</v>
      </c>
      <c r="B1096" s="246"/>
      <c r="C1096" s="247" t="str">
        <f t="shared" si="459"/>
        <v/>
      </c>
      <c r="D1096" s="250" t="str">
        <f t="shared" ca="1" si="460"/>
        <v/>
      </c>
      <c r="E1096" s="249" t="str">
        <f t="shared" si="477"/>
        <v/>
      </c>
      <c r="F1096" s="250" t="str">
        <f t="shared" si="461"/>
        <v/>
      </c>
      <c r="G1096" s="249" t="str">
        <f t="shared" si="478"/>
        <v/>
      </c>
      <c r="H1096" s="250" t="str">
        <f t="shared" si="462"/>
        <v/>
      </c>
      <c r="I1096" s="249" t="str">
        <f t="shared" si="479"/>
        <v/>
      </c>
      <c r="J1096" s="250" t="str">
        <f t="shared" ca="1" si="463"/>
        <v/>
      </c>
      <c r="K1096" s="249" t="str">
        <f t="shared" si="464"/>
        <v/>
      </c>
      <c r="L1096" s="250" t="str">
        <f t="shared" ca="1" si="465"/>
        <v/>
      </c>
      <c r="M1096" s="249" t="str">
        <f t="shared" si="466"/>
        <v/>
      </c>
      <c r="N1096" s="250" t="str">
        <f t="shared" ca="1" si="467"/>
        <v/>
      </c>
      <c r="O1096" s="249" t="str">
        <f t="shared" si="468"/>
        <v/>
      </c>
      <c r="P1096" s="250" t="str">
        <f t="shared" ca="1" si="469"/>
        <v/>
      </c>
      <c r="Q1096" s="249" t="str">
        <f t="shared" si="470"/>
        <v/>
      </c>
      <c r="R1096" s="250" t="str">
        <f t="shared" ca="1" si="471"/>
        <v/>
      </c>
      <c r="S1096" s="249" t="str">
        <f t="shared" si="472"/>
        <v/>
      </c>
      <c r="T1096" s="250" t="str">
        <f t="shared" ca="1" si="473"/>
        <v/>
      </c>
      <c r="U1096" s="249" t="str">
        <f t="shared" si="474"/>
        <v/>
      </c>
      <c r="V1096" s="250" t="str">
        <f t="shared" ca="1" si="475"/>
        <v/>
      </c>
      <c r="W1096" s="249" t="str">
        <f t="shared" si="476"/>
        <v/>
      </c>
      <c r="X1096" s="250"/>
      <c r="Y1096" s="249"/>
      <c r="Z1096" s="250"/>
      <c r="AA1096" s="249"/>
      <c r="AB1096" s="250"/>
      <c r="AC1096" s="249"/>
      <c r="AD1096" s="250"/>
      <c r="AE1096" s="249"/>
      <c r="AF1096" s="250"/>
      <c r="AG1096" s="249"/>
      <c r="AH1096" s="250"/>
      <c r="AI1096" s="249"/>
      <c r="AJ1096" s="250"/>
      <c r="AK1096" s="249"/>
      <c r="AL1096" s="250"/>
      <c r="AM1096" s="249"/>
      <c r="AN1096" s="250"/>
      <c r="AO1096" s="249"/>
      <c r="AP1096" s="250"/>
      <c r="AQ1096" s="249"/>
      <c r="AR1096" s="250"/>
      <c r="AS1096" s="249"/>
      <c r="AT1096" s="250"/>
      <c r="AU1096" s="249"/>
      <c r="AV1096" s="250"/>
      <c r="AW1096" s="249"/>
      <c r="AX1096" s="250"/>
      <c r="AY1096" s="249"/>
      <c r="AZ1096" s="250"/>
      <c r="BA1096" s="249"/>
      <c r="BB1096" s="250"/>
      <c r="BC1096" s="249"/>
      <c r="BD1096" s="250"/>
      <c r="BE1096" s="249"/>
      <c r="BF1096" s="250"/>
      <c r="BG1096" s="249"/>
      <c r="BH1096" s="250"/>
      <c r="BI1096" s="249"/>
      <c r="BJ1096" s="250"/>
      <c r="BK1096" s="249"/>
    </row>
    <row r="1097" spans="1:63" s="301" customFormat="1" ht="21" hidden="1" customHeight="1" x14ac:dyDescent="0.2">
      <c r="A1097" s="245" t="e">
        <f t="shared" si="480"/>
        <v>#VALUE!</v>
      </c>
      <c r="B1097" s="246"/>
      <c r="C1097" s="247" t="str">
        <f t="shared" si="459"/>
        <v/>
      </c>
      <c r="D1097" s="250" t="str">
        <f t="shared" ca="1" si="460"/>
        <v/>
      </c>
      <c r="E1097" s="249" t="str">
        <f t="shared" si="477"/>
        <v/>
      </c>
      <c r="F1097" s="250" t="str">
        <f t="shared" si="461"/>
        <v/>
      </c>
      <c r="G1097" s="249" t="str">
        <f t="shared" si="478"/>
        <v/>
      </c>
      <c r="H1097" s="250" t="str">
        <f t="shared" si="462"/>
        <v/>
      </c>
      <c r="I1097" s="249" t="str">
        <f t="shared" si="479"/>
        <v/>
      </c>
      <c r="J1097" s="250" t="str">
        <f t="shared" ca="1" si="463"/>
        <v/>
      </c>
      <c r="K1097" s="249" t="str">
        <f t="shared" si="464"/>
        <v/>
      </c>
      <c r="L1097" s="250" t="str">
        <f t="shared" ca="1" si="465"/>
        <v/>
      </c>
      <c r="M1097" s="249" t="str">
        <f t="shared" si="466"/>
        <v/>
      </c>
      <c r="N1097" s="250" t="str">
        <f t="shared" ca="1" si="467"/>
        <v/>
      </c>
      <c r="O1097" s="249" t="str">
        <f t="shared" si="468"/>
        <v/>
      </c>
      <c r="P1097" s="250" t="str">
        <f t="shared" ca="1" si="469"/>
        <v/>
      </c>
      <c r="Q1097" s="249" t="str">
        <f t="shared" si="470"/>
        <v/>
      </c>
      <c r="R1097" s="250" t="str">
        <f t="shared" ca="1" si="471"/>
        <v/>
      </c>
      <c r="S1097" s="249" t="str">
        <f t="shared" si="472"/>
        <v/>
      </c>
      <c r="T1097" s="250" t="str">
        <f t="shared" ca="1" si="473"/>
        <v/>
      </c>
      <c r="U1097" s="249" t="str">
        <f t="shared" si="474"/>
        <v/>
      </c>
      <c r="V1097" s="250" t="str">
        <f t="shared" ca="1" si="475"/>
        <v/>
      </c>
      <c r="W1097" s="249" t="str">
        <f t="shared" si="476"/>
        <v/>
      </c>
      <c r="X1097" s="250"/>
      <c r="Y1097" s="249"/>
      <c r="Z1097" s="250"/>
      <c r="AA1097" s="249"/>
      <c r="AB1097" s="250"/>
      <c r="AC1097" s="249"/>
      <c r="AD1097" s="250"/>
      <c r="AE1097" s="249"/>
      <c r="AF1097" s="250"/>
      <c r="AG1097" s="249"/>
      <c r="AH1097" s="250"/>
      <c r="AI1097" s="249"/>
      <c r="AJ1097" s="250"/>
      <c r="AK1097" s="249"/>
      <c r="AL1097" s="250"/>
      <c r="AM1097" s="249"/>
      <c r="AN1097" s="250"/>
      <c r="AO1097" s="249"/>
      <c r="AP1097" s="250"/>
      <c r="AQ1097" s="249"/>
      <c r="AR1097" s="250"/>
      <c r="AS1097" s="249"/>
      <c r="AT1097" s="250"/>
      <c r="AU1097" s="249"/>
      <c r="AV1097" s="250"/>
      <c r="AW1097" s="249"/>
      <c r="AX1097" s="250"/>
      <c r="AY1097" s="249"/>
      <c r="AZ1097" s="250"/>
      <c r="BA1097" s="249"/>
      <c r="BB1097" s="250"/>
      <c r="BC1097" s="249"/>
      <c r="BD1097" s="250"/>
      <c r="BE1097" s="249"/>
      <c r="BF1097" s="250"/>
      <c r="BG1097" s="249"/>
      <c r="BH1097" s="250"/>
      <c r="BI1097" s="249"/>
      <c r="BJ1097" s="250"/>
      <c r="BK1097" s="249"/>
    </row>
    <row r="1098" spans="1:63" s="301" customFormat="1" ht="21" hidden="1" customHeight="1" x14ac:dyDescent="0.2">
      <c r="A1098" s="245" t="e">
        <f t="shared" si="480"/>
        <v>#VALUE!</v>
      </c>
      <c r="B1098" s="246"/>
      <c r="C1098" s="247" t="str">
        <f t="shared" si="459"/>
        <v/>
      </c>
      <c r="D1098" s="250" t="str">
        <f t="shared" ca="1" si="460"/>
        <v/>
      </c>
      <c r="E1098" s="249" t="str">
        <f t="shared" si="477"/>
        <v/>
      </c>
      <c r="F1098" s="250" t="str">
        <f t="shared" si="461"/>
        <v/>
      </c>
      <c r="G1098" s="249" t="str">
        <f t="shared" si="478"/>
        <v/>
      </c>
      <c r="H1098" s="250" t="str">
        <f t="shared" si="462"/>
        <v/>
      </c>
      <c r="I1098" s="249" t="str">
        <f t="shared" si="479"/>
        <v/>
      </c>
      <c r="J1098" s="250" t="str">
        <f t="shared" ca="1" si="463"/>
        <v/>
      </c>
      <c r="K1098" s="249" t="str">
        <f t="shared" si="464"/>
        <v/>
      </c>
      <c r="L1098" s="250" t="str">
        <f t="shared" ca="1" si="465"/>
        <v/>
      </c>
      <c r="M1098" s="249" t="str">
        <f t="shared" si="466"/>
        <v/>
      </c>
      <c r="N1098" s="250" t="str">
        <f t="shared" ca="1" si="467"/>
        <v/>
      </c>
      <c r="O1098" s="249" t="str">
        <f t="shared" si="468"/>
        <v/>
      </c>
      <c r="P1098" s="250" t="str">
        <f t="shared" ca="1" si="469"/>
        <v/>
      </c>
      <c r="Q1098" s="249" t="str">
        <f t="shared" si="470"/>
        <v/>
      </c>
      <c r="R1098" s="250" t="str">
        <f t="shared" ca="1" si="471"/>
        <v/>
      </c>
      <c r="S1098" s="249" t="str">
        <f t="shared" si="472"/>
        <v/>
      </c>
      <c r="T1098" s="250" t="str">
        <f t="shared" ca="1" si="473"/>
        <v/>
      </c>
      <c r="U1098" s="249" t="str">
        <f t="shared" si="474"/>
        <v/>
      </c>
      <c r="V1098" s="250" t="str">
        <f t="shared" ca="1" si="475"/>
        <v/>
      </c>
      <c r="W1098" s="249" t="str">
        <f t="shared" si="476"/>
        <v/>
      </c>
      <c r="X1098" s="250"/>
      <c r="Y1098" s="249"/>
      <c r="Z1098" s="250"/>
      <c r="AA1098" s="249"/>
      <c r="AB1098" s="250"/>
      <c r="AC1098" s="249"/>
      <c r="AD1098" s="250"/>
      <c r="AE1098" s="249"/>
      <c r="AF1098" s="250"/>
      <c r="AG1098" s="249"/>
      <c r="AH1098" s="250"/>
      <c r="AI1098" s="249"/>
      <c r="AJ1098" s="250"/>
      <c r="AK1098" s="249"/>
      <c r="AL1098" s="250"/>
      <c r="AM1098" s="249"/>
      <c r="AN1098" s="250"/>
      <c r="AO1098" s="249"/>
      <c r="AP1098" s="250"/>
      <c r="AQ1098" s="249"/>
      <c r="AR1098" s="250"/>
      <c r="AS1098" s="249"/>
      <c r="AT1098" s="250"/>
      <c r="AU1098" s="249"/>
      <c r="AV1098" s="250"/>
      <c r="AW1098" s="249"/>
      <c r="AX1098" s="250"/>
      <c r="AY1098" s="249"/>
      <c r="AZ1098" s="250"/>
      <c r="BA1098" s="249"/>
      <c r="BB1098" s="250"/>
      <c r="BC1098" s="249"/>
      <c r="BD1098" s="250"/>
      <c r="BE1098" s="249"/>
      <c r="BF1098" s="250"/>
      <c r="BG1098" s="249"/>
      <c r="BH1098" s="250"/>
      <c r="BI1098" s="249"/>
      <c r="BJ1098" s="250"/>
      <c r="BK1098" s="249"/>
    </row>
    <row r="1099" spans="1:63" s="301" customFormat="1" ht="21" hidden="1" customHeight="1" x14ac:dyDescent="0.2">
      <c r="A1099" s="245" t="e">
        <f t="shared" si="480"/>
        <v>#VALUE!</v>
      </c>
      <c r="B1099" s="246"/>
      <c r="C1099" s="247" t="str">
        <f t="shared" si="459"/>
        <v/>
      </c>
      <c r="D1099" s="250" t="str">
        <f t="shared" ca="1" si="460"/>
        <v/>
      </c>
      <c r="E1099" s="249" t="str">
        <f t="shared" si="477"/>
        <v/>
      </c>
      <c r="F1099" s="250" t="str">
        <f t="shared" si="461"/>
        <v/>
      </c>
      <c r="G1099" s="249" t="str">
        <f t="shared" si="478"/>
        <v/>
      </c>
      <c r="H1099" s="250" t="str">
        <f t="shared" si="462"/>
        <v/>
      </c>
      <c r="I1099" s="249" t="str">
        <f t="shared" si="479"/>
        <v/>
      </c>
      <c r="J1099" s="250" t="str">
        <f t="shared" ca="1" si="463"/>
        <v/>
      </c>
      <c r="K1099" s="249" t="str">
        <f t="shared" si="464"/>
        <v/>
      </c>
      <c r="L1099" s="250" t="str">
        <f t="shared" ca="1" si="465"/>
        <v/>
      </c>
      <c r="M1099" s="249" t="str">
        <f t="shared" si="466"/>
        <v/>
      </c>
      <c r="N1099" s="250" t="str">
        <f t="shared" ca="1" si="467"/>
        <v/>
      </c>
      <c r="O1099" s="249" t="str">
        <f t="shared" si="468"/>
        <v/>
      </c>
      <c r="P1099" s="250" t="str">
        <f t="shared" ca="1" si="469"/>
        <v/>
      </c>
      <c r="Q1099" s="249" t="str">
        <f t="shared" si="470"/>
        <v/>
      </c>
      <c r="R1099" s="250" t="str">
        <f t="shared" ca="1" si="471"/>
        <v/>
      </c>
      <c r="S1099" s="249" t="str">
        <f t="shared" si="472"/>
        <v/>
      </c>
      <c r="T1099" s="250" t="str">
        <f t="shared" ca="1" si="473"/>
        <v/>
      </c>
      <c r="U1099" s="249" t="str">
        <f t="shared" si="474"/>
        <v/>
      </c>
      <c r="V1099" s="250" t="str">
        <f t="shared" ca="1" si="475"/>
        <v/>
      </c>
      <c r="W1099" s="249" t="str">
        <f t="shared" si="476"/>
        <v/>
      </c>
      <c r="X1099" s="250"/>
      <c r="Y1099" s="249"/>
      <c r="Z1099" s="250"/>
      <c r="AA1099" s="249"/>
      <c r="AB1099" s="250"/>
      <c r="AC1099" s="249"/>
      <c r="AD1099" s="250"/>
      <c r="AE1099" s="249"/>
      <c r="AF1099" s="250"/>
      <c r="AG1099" s="249"/>
      <c r="AH1099" s="250"/>
      <c r="AI1099" s="249"/>
      <c r="AJ1099" s="250"/>
      <c r="AK1099" s="249"/>
      <c r="AL1099" s="250"/>
      <c r="AM1099" s="249"/>
      <c r="AN1099" s="250"/>
      <c r="AO1099" s="249"/>
      <c r="AP1099" s="250"/>
      <c r="AQ1099" s="249"/>
      <c r="AR1099" s="250"/>
      <c r="AS1099" s="249"/>
      <c r="AT1099" s="250"/>
      <c r="AU1099" s="249"/>
      <c r="AV1099" s="250"/>
      <c r="AW1099" s="249"/>
      <c r="AX1099" s="250"/>
      <c r="AY1099" s="249"/>
      <c r="AZ1099" s="250"/>
      <c r="BA1099" s="249"/>
      <c r="BB1099" s="250"/>
      <c r="BC1099" s="249"/>
      <c r="BD1099" s="250"/>
      <c r="BE1099" s="249"/>
      <c r="BF1099" s="250"/>
      <c r="BG1099" s="249"/>
      <c r="BH1099" s="250"/>
      <c r="BI1099" s="249"/>
      <c r="BJ1099" s="250"/>
      <c r="BK1099" s="249"/>
    </row>
    <row r="1100" spans="1:63" s="301" customFormat="1" ht="21" hidden="1" customHeight="1" x14ac:dyDescent="0.2">
      <c r="A1100" s="245" t="e">
        <f t="shared" si="480"/>
        <v>#VALUE!</v>
      </c>
      <c r="B1100" s="246"/>
      <c r="C1100" s="247" t="str">
        <f t="shared" si="459"/>
        <v/>
      </c>
      <c r="D1100" s="250" t="str">
        <f t="shared" ca="1" si="460"/>
        <v/>
      </c>
      <c r="E1100" s="249" t="str">
        <f t="shared" si="477"/>
        <v/>
      </c>
      <c r="F1100" s="250" t="str">
        <f t="shared" si="461"/>
        <v/>
      </c>
      <c r="G1100" s="249" t="str">
        <f t="shared" si="478"/>
        <v/>
      </c>
      <c r="H1100" s="250" t="str">
        <f t="shared" si="462"/>
        <v/>
      </c>
      <c r="I1100" s="249" t="str">
        <f t="shared" si="479"/>
        <v/>
      </c>
      <c r="J1100" s="250" t="str">
        <f t="shared" ca="1" si="463"/>
        <v/>
      </c>
      <c r="K1100" s="249" t="str">
        <f t="shared" si="464"/>
        <v/>
      </c>
      <c r="L1100" s="250" t="str">
        <f t="shared" ca="1" si="465"/>
        <v/>
      </c>
      <c r="M1100" s="249" t="str">
        <f t="shared" si="466"/>
        <v/>
      </c>
      <c r="N1100" s="250" t="str">
        <f t="shared" ca="1" si="467"/>
        <v/>
      </c>
      <c r="O1100" s="249" t="str">
        <f t="shared" si="468"/>
        <v/>
      </c>
      <c r="P1100" s="250" t="str">
        <f t="shared" ca="1" si="469"/>
        <v/>
      </c>
      <c r="Q1100" s="249" t="str">
        <f t="shared" si="470"/>
        <v/>
      </c>
      <c r="R1100" s="250" t="str">
        <f t="shared" ca="1" si="471"/>
        <v/>
      </c>
      <c r="S1100" s="249" t="str">
        <f t="shared" si="472"/>
        <v/>
      </c>
      <c r="T1100" s="250" t="str">
        <f t="shared" ca="1" si="473"/>
        <v/>
      </c>
      <c r="U1100" s="249" t="str">
        <f t="shared" si="474"/>
        <v/>
      </c>
      <c r="V1100" s="250" t="str">
        <f t="shared" ca="1" si="475"/>
        <v/>
      </c>
      <c r="W1100" s="249" t="str">
        <f t="shared" si="476"/>
        <v/>
      </c>
      <c r="X1100" s="250"/>
      <c r="Y1100" s="249"/>
      <c r="Z1100" s="250"/>
      <c r="AA1100" s="249"/>
      <c r="AB1100" s="250"/>
      <c r="AC1100" s="249"/>
      <c r="AD1100" s="250"/>
      <c r="AE1100" s="249"/>
      <c r="AF1100" s="250"/>
      <c r="AG1100" s="249"/>
      <c r="AH1100" s="250"/>
      <c r="AI1100" s="249"/>
      <c r="AJ1100" s="250"/>
      <c r="AK1100" s="249"/>
      <c r="AL1100" s="250"/>
      <c r="AM1100" s="249"/>
      <c r="AN1100" s="250"/>
      <c r="AO1100" s="249"/>
      <c r="AP1100" s="250"/>
      <c r="AQ1100" s="249"/>
      <c r="AR1100" s="250"/>
      <c r="AS1100" s="249"/>
      <c r="AT1100" s="250"/>
      <c r="AU1100" s="249"/>
      <c r="AV1100" s="250"/>
      <c r="AW1100" s="249"/>
      <c r="AX1100" s="250"/>
      <c r="AY1100" s="249"/>
      <c r="AZ1100" s="250"/>
      <c r="BA1100" s="249"/>
      <c r="BB1100" s="250"/>
      <c r="BC1100" s="249"/>
      <c r="BD1100" s="250"/>
      <c r="BE1100" s="249"/>
      <c r="BF1100" s="250"/>
      <c r="BG1100" s="249"/>
      <c r="BH1100" s="250"/>
      <c r="BI1100" s="249"/>
      <c r="BJ1100" s="250"/>
      <c r="BK1100" s="249"/>
    </row>
    <row r="1101" spans="1:63" s="301" customFormat="1" ht="21" hidden="1" customHeight="1" x14ac:dyDescent="0.2">
      <c r="A1101" s="245" t="e">
        <f t="shared" si="480"/>
        <v>#VALUE!</v>
      </c>
      <c r="B1101" s="246"/>
      <c r="C1101" s="247" t="str">
        <f t="shared" si="459"/>
        <v/>
      </c>
      <c r="D1101" s="250" t="str">
        <f t="shared" ca="1" si="460"/>
        <v/>
      </c>
      <c r="E1101" s="249" t="str">
        <f t="shared" si="477"/>
        <v/>
      </c>
      <c r="F1101" s="250" t="str">
        <f t="shared" si="461"/>
        <v/>
      </c>
      <c r="G1101" s="249" t="str">
        <f t="shared" si="478"/>
        <v/>
      </c>
      <c r="H1101" s="250" t="str">
        <f t="shared" si="462"/>
        <v/>
      </c>
      <c r="I1101" s="249" t="str">
        <f t="shared" si="479"/>
        <v/>
      </c>
      <c r="J1101" s="250" t="str">
        <f t="shared" ca="1" si="463"/>
        <v/>
      </c>
      <c r="K1101" s="249" t="str">
        <f t="shared" si="464"/>
        <v/>
      </c>
      <c r="L1101" s="250" t="str">
        <f t="shared" ca="1" si="465"/>
        <v/>
      </c>
      <c r="M1101" s="249" t="str">
        <f t="shared" si="466"/>
        <v/>
      </c>
      <c r="N1101" s="250" t="str">
        <f t="shared" ca="1" si="467"/>
        <v/>
      </c>
      <c r="O1101" s="249" t="str">
        <f t="shared" si="468"/>
        <v/>
      </c>
      <c r="P1101" s="250" t="str">
        <f t="shared" ca="1" si="469"/>
        <v/>
      </c>
      <c r="Q1101" s="249" t="str">
        <f t="shared" si="470"/>
        <v/>
      </c>
      <c r="R1101" s="250" t="str">
        <f t="shared" ca="1" si="471"/>
        <v/>
      </c>
      <c r="S1101" s="249" t="str">
        <f t="shared" si="472"/>
        <v/>
      </c>
      <c r="T1101" s="250" t="str">
        <f t="shared" ca="1" si="473"/>
        <v/>
      </c>
      <c r="U1101" s="249" t="str">
        <f t="shared" si="474"/>
        <v/>
      </c>
      <c r="V1101" s="250" t="str">
        <f t="shared" ca="1" si="475"/>
        <v/>
      </c>
      <c r="W1101" s="249" t="str">
        <f t="shared" si="476"/>
        <v/>
      </c>
      <c r="X1101" s="250"/>
      <c r="Y1101" s="249"/>
      <c r="Z1101" s="250"/>
      <c r="AA1101" s="249"/>
      <c r="AB1101" s="250"/>
      <c r="AC1101" s="249"/>
      <c r="AD1101" s="250"/>
      <c r="AE1101" s="249"/>
      <c r="AF1101" s="250"/>
      <c r="AG1101" s="249"/>
      <c r="AH1101" s="250"/>
      <c r="AI1101" s="249"/>
      <c r="AJ1101" s="250"/>
      <c r="AK1101" s="249"/>
      <c r="AL1101" s="250"/>
      <c r="AM1101" s="249"/>
      <c r="AN1101" s="250"/>
      <c r="AO1101" s="249"/>
      <c r="AP1101" s="250"/>
      <c r="AQ1101" s="249"/>
      <c r="AR1101" s="250"/>
      <c r="AS1101" s="249"/>
      <c r="AT1101" s="250"/>
      <c r="AU1101" s="249"/>
      <c r="AV1101" s="250"/>
      <c r="AW1101" s="249"/>
      <c r="AX1101" s="250"/>
      <c r="AY1101" s="249"/>
      <c r="AZ1101" s="250"/>
      <c r="BA1101" s="249"/>
      <c r="BB1101" s="250"/>
      <c r="BC1101" s="249"/>
      <c r="BD1101" s="250"/>
      <c r="BE1101" s="249"/>
      <c r="BF1101" s="250"/>
      <c r="BG1101" s="249"/>
      <c r="BH1101" s="250"/>
      <c r="BI1101" s="249"/>
      <c r="BJ1101" s="250"/>
      <c r="BK1101" s="249"/>
    </row>
    <row r="1102" spans="1:63" s="301" customFormat="1" ht="21" hidden="1" customHeight="1" x14ac:dyDescent="0.2">
      <c r="A1102" s="245" t="e">
        <f t="shared" si="480"/>
        <v>#VALUE!</v>
      </c>
      <c r="B1102" s="246"/>
      <c r="C1102" s="247" t="str">
        <f t="shared" si="459"/>
        <v/>
      </c>
      <c r="D1102" s="250" t="str">
        <f t="shared" ca="1" si="460"/>
        <v/>
      </c>
      <c r="E1102" s="249" t="str">
        <f t="shared" si="477"/>
        <v/>
      </c>
      <c r="F1102" s="250" t="str">
        <f t="shared" si="461"/>
        <v/>
      </c>
      <c r="G1102" s="249" t="str">
        <f t="shared" si="478"/>
        <v/>
      </c>
      <c r="H1102" s="250" t="str">
        <f t="shared" si="462"/>
        <v/>
      </c>
      <c r="I1102" s="249" t="str">
        <f t="shared" si="479"/>
        <v/>
      </c>
      <c r="J1102" s="250" t="str">
        <f t="shared" ca="1" si="463"/>
        <v/>
      </c>
      <c r="K1102" s="249" t="str">
        <f t="shared" si="464"/>
        <v/>
      </c>
      <c r="L1102" s="250" t="str">
        <f t="shared" ca="1" si="465"/>
        <v/>
      </c>
      <c r="M1102" s="249" t="str">
        <f t="shared" si="466"/>
        <v/>
      </c>
      <c r="N1102" s="250" t="str">
        <f t="shared" ca="1" si="467"/>
        <v/>
      </c>
      <c r="O1102" s="249" t="str">
        <f t="shared" si="468"/>
        <v/>
      </c>
      <c r="P1102" s="250" t="str">
        <f t="shared" ca="1" si="469"/>
        <v/>
      </c>
      <c r="Q1102" s="249" t="str">
        <f t="shared" si="470"/>
        <v/>
      </c>
      <c r="R1102" s="250" t="str">
        <f t="shared" ca="1" si="471"/>
        <v/>
      </c>
      <c r="S1102" s="249" t="str">
        <f t="shared" si="472"/>
        <v/>
      </c>
      <c r="T1102" s="250" t="str">
        <f t="shared" ca="1" si="473"/>
        <v/>
      </c>
      <c r="U1102" s="249" t="str">
        <f t="shared" si="474"/>
        <v/>
      </c>
      <c r="V1102" s="250" t="str">
        <f t="shared" ca="1" si="475"/>
        <v/>
      </c>
      <c r="W1102" s="249" t="str">
        <f t="shared" si="476"/>
        <v/>
      </c>
      <c r="X1102" s="250"/>
      <c r="Y1102" s="249"/>
      <c r="Z1102" s="250"/>
      <c r="AA1102" s="249"/>
      <c r="AB1102" s="250"/>
      <c r="AC1102" s="249"/>
      <c r="AD1102" s="250"/>
      <c r="AE1102" s="249"/>
      <c r="AF1102" s="250"/>
      <c r="AG1102" s="249"/>
      <c r="AH1102" s="250"/>
      <c r="AI1102" s="249"/>
      <c r="AJ1102" s="250"/>
      <c r="AK1102" s="249"/>
      <c r="AL1102" s="250"/>
      <c r="AM1102" s="249"/>
      <c r="AN1102" s="250"/>
      <c r="AO1102" s="249"/>
      <c r="AP1102" s="250"/>
      <c r="AQ1102" s="249"/>
      <c r="AR1102" s="250"/>
      <c r="AS1102" s="249"/>
      <c r="AT1102" s="250"/>
      <c r="AU1102" s="249"/>
      <c r="AV1102" s="250"/>
      <c r="AW1102" s="249"/>
      <c r="AX1102" s="250"/>
      <c r="AY1102" s="249"/>
      <c r="AZ1102" s="250"/>
      <c r="BA1102" s="249"/>
      <c r="BB1102" s="250"/>
      <c r="BC1102" s="249"/>
      <c r="BD1102" s="250"/>
      <c r="BE1102" s="249"/>
      <c r="BF1102" s="250"/>
      <c r="BG1102" s="249"/>
      <c r="BH1102" s="250"/>
      <c r="BI1102" s="249"/>
      <c r="BJ1102" s="250"/>
      <c r="BK1102" s="249"/>
    </row>
    <row r="1103" spans="1:63" s="301" customFormat="1" ht="21" hidden="1" customHeight="1" x14ac:dyDescent="0.2">
      <c r="A1103" s="245" t="e">
        <f t="shared" si="480"/>
        <v>#VALUE!</v>
      </c>
      <c r="B1103" s="246"/>
      <c r="C1103" s="247" t="str">
        <f t="shared" si="459"/>
        <v/>
      </c>
      <c r="D1103" s="250" t="str">
        <f t="shared" ca="1" si="460"/>
        <v/>
      </c>
      <c r="E1103" s="249" t="str">
        <f t="shared" si="477"/>
        <v/>
      </c>
      <c r="F1103" s="250" t="str">
        <f t="shared" si="461"/>
        <v/>
      </c>
      <c r="G1103" s="249" t="str">
        <f t="shared" si="478"/>
        <v/>
      </c>
      <c r="H1103" s="250" t="str">
        <f t="shared" si="462"/>
        <v/>
      </c>
      <c r="I1103" s="249" t="str">
        <f t="shared" si="479"/>
        <v/>
      </c>
      <c r="J1103" s="250" t="str">
        <f t="shared" ca="1" si="463"/>
        <v/>
      </c>
      <c r="K1103" s="249" t="str">
        <f t="shared" si="464"/>
        <v/>
      </c>
      <c r="L1103" s="250" t="str">
        <f t="shared" ca="1" si="465"/>
        <v/>
      </c>
      <c r="M1103" s="249" t="str">
        <f t="shared" si="466"/>
        <v/>
      </c>
      <c r="N1103" s="250" t="str">
        <f t="shared" ca="1" si="467"/>
        <v/>
      </c>
      <c r="O1103" s="249" t="str">
        <f t="shared" si="468"/>
        <v/>
      </c>
      <c r="P1103" s="250" t="str">
        <f t="shared" ca="1" si="469"/>
        <v/>
      </c>
      <c r="Q1103" s="249" t="str">
        <f t="shared" si="470"/>
        <v/>
      </c>
      <c r="R1103" s="250" t="str">
        <f t="shared" ca="1" si="471"/>
        <v/>
      </c>
      <c r="S1103" s="249" t="str">
        <f t="shared" si="472"/>
        <v/>
      </c>
      <c r="T1103" s="250" t="str">
        <f t="shared" ca="1" si="473"/>
        <v/>
      </c>
      <c r="U1103" s="249" t="str">
        <f t="shared" si="474"/>
        <v/>
      </c>
      <c r="V1103" s="250" t="str">
        <f t="shared" ca="1" si="475"/>
        <v/>
      </c>
      <c r="W1103" s="249" t="str">
        <f t="shared" si="476"/>
        <v/>
      </c>
      <c r="X1103" s="250"/>
      <c r="Y1103" s="249"/>
      <c r="Z1103" s="250"/>
      <c r="AA1103" s="249"/>
      <c r="AB1103" s="250"/>
      <c r="AC1103" s="249"/>
      <c r="AD1103" s="250"/>
      <c r="AE1103" s="249"/>
      <c r="AF1103" s="250"/>
      <c r="AG1103" s="249"/>
      <c r="AH1103" s="250"/>
      <c r="AI1103" s="249"/>
      <c r="AJ1103" s="250"/>
      <c r="AK1103" s="249"/>
      <c r="AL1103" s="250"/>
      <c r="AM1103" s="249"/>
      <c r="AN1103" s="250"/>
      <c r="AO1103" s="249"/>
      <c r="AP1103" s="250"/>
      <c r="AQ1103" s="249"/>
      <c r="AR1103" s="250"/>
      <c r="AS1103" s="249"/>
      <c r="AT1103" s="250"/>
      <c r="AU1103" s="249"/>
      <c r="AV1103" s="250"/>
      <c r="AW1103" s="249"/>
      <c r="AX1103" s="250"/>
      <c r="AY1103" s="249"/>
      <c r="AZ1103" s="250"/>
      <c r="BA1103" s="249"/>
      <c r="BB1103" s="250"/>
      <c r="BC1103" s="249"/>
      <c r="BD1103" s="250"/>
      <c r="BE1103" s="249"/>
      <c r="BF1103" s="250"/>
      <c r="BG1103" s="249"/>
      <c r="BH1103" s="250"/>
      <c r="BI1103" s="249"/>
      <c r="BJ1103" s="250"/>
      <c r="BK1103" s="249"/>
    </row>
    <row r="1104" spans="1:63" s="301" customFormat="1" ht="21" hidden="1" customHeight="1" x14ac:dyDescent="0.2">
      <c r="A1104" s="245" t="e">
        <f t="shared" si="480"/>
        <v>#VALUE!</v>
      </c>
      <c r="B1104" s="246"/>
      <c r="C1104" s="247" t="str">
        <f t="shared" si="459"/>
        <v/>
      </c>
      <c r="D1104" s="250" t="str">
        <f t="shared" ca="1" si="460"/>
        <v/>
      </c>
      <c r="E1104" s="249" t="str">
        <f t="shared" si="477"/>
        <v/>
      </c>
      <c r="F1104" s="250" t="str">
        <f t="shared" si="461"/>
        <v/>
      </c>
      <c r="G1104" s="249" t="str">
        <f t="shared" si="478"/>
        <v/>
      </c>
      <c r="H1104" s="250" t="str">
        <f t="shared" si="462"/>
        <v/>
      </c>
      <c r="I1104" s="249" t="str">
        <f t="shared" si="479"/>
        <v/>
      </c>
      <c r="J1104" s="250" t="str">
        <f t="shared" ca="1" si="463"/>
        <v/>
      </c>
      <c r="K1104" s="249" t="str">
        <f t="shared" si="464"/>
        <v/>
      </c>
      <c r="L1104" s="250" t="str">
        <f t="shared" ca="1" si="465"/>
        <v/>
      </c>
      <c r="M1104" s="249" t="str">
        <f t="shared" si="466"/>
        <v/>
      </c>
      <c r="N1104" s="250" t="str">
        <f t="shared" ca="1" si="467"/>
        <v/>
      </c>
      <c r="O1104" s="249" t="str">
        <f t="shared" si="468"/>
        <v/>
      </c>
      <c r="P1104" s="250" t="str">
        <f t="shared" ca="1" si="469"/>
        <v/>
      </c>
      <c r="Q1104" s="249" t="str">
        <f t="shared" si="470"/>
        <v/>
      </c>
      <c r="R1104" s="250" t="str">
        <f t="shared" ca="1" si="471"/>
        <v/>
      </c>
      <c r="S1104" s="249" t="str">
        <f t="shared" si="472"/>
        <v/>
      </c>
      <c r="T1104" s="250" t="str">
        <f t="shared" ca="1" si="473"/>
        <v/>
      </c>
      <c r="U1104" s="249" t="str">
        <f t="shared" si="474"/>
        <v/>
      </c>
      <c r="V1104" s="250" t="str">
        <f t="shared" ca="1" si="475"/>
        <v/>
      </c>
      <c r="W1104" s="249" t="str">
        <f t="shared" si="476"/>
        <v/>
      </c>
      <c r="X1104" s="250"/>
      <c r="Y1104" s="249"/>
      <c r="Z1104" s="250"/>
      <c r="AA1104" s="249"/>
      <c r="AB1104" s="250"/>
      <c r="AC1104" s="249"/>
      <c r="AD1104" s="250"/>
      <c r="AE1104" s="249"/>
      <c r="AF1104" s="250"/>
      <c r="AG1104" s="249"/>
      <c r="AH1104" s="250"/>
      <c r="AI1104" s="249"/>
      <c r="AJ1104" s="250"/>
      <c r="AK1104" s="249"/>
      <c r="AL1104" s="250"/>
      <c r="AM1104" s="249"/>
      <c r="AN1104" s="250"/>
      <c r="AO1104" s="249"/>
      <c r="AP1104" s="250"/>
      <c r="AQ1104" s="249"/>
      <c r="AR1104" s="250"/>
      <c r="AS1104" s="249"/>
      <c r="AT1104" s="250"/>
      <c r="AU1104" s="249"/>
      <c r="AV1104" s="250"/>
      <c r="AW1104" s="249"/>
      <c r="AX1104" s="250"/>
      <c r="AY1104" s="249"/>
      <c r="AZ1104" s="250"/>
      <c r="BA1104" s="249"/>
      <c r="BB1104" s="250"/>
      <c r="BC1104" s="249"/>
      <c r="BD1104" s="250"/>
      <c r="BE1104" s="249"/>
      <c r="BF1104" s="250"/>
      <c r="BG1104" s="249"/>
      <c r="BH1104" s="250"/>
      <c r="BI1104" s="249"/>
      <c r="BJ1104" s="250"/>
      <c r="BK1104" s="249"/>
    </row>
    <row r="1105" spans="1:63" s="301" customFormat="1" ht="21" hidden="1" customHeight="1" x14ac:dyDescent="0.2">
      <c r="A1105" s="245" t="e">
        <f t="shared" si="480"/>
        <v>#VALUE!</v>
      </c>
      <c r="B1105" s="246"/>
      <c r="C1105" s="247" t="str">
        <f t="shared" si="459"/>
        <v/>
      </c>
      <c r="D1105" s="250" t="str">
        <f t="shared" ca="1" si="460"/>
        <v/>
      </c>
      <c r="E1105" s="249" t="str">
        <f t="shared" si="477"/>
        <v/>
      </c>
      <c r="F1105" s="250" t="str">
        <f t="shared" si="461"/>
        <v/>
      </c>
      <c r="G1105" s="249" t="str">
        <f t="shared" si="478"/>
        <v/>
      </c>
      <c r="H1105" s="250" t="str">
        <f t="shared" si="462"/>
        <v/>
      </c>
      <c r="I1105" s="249" t="str">
        <f t="shared" si="479"/>
        <v/>
      </c>
      <c r="J1105" s="250" t="str">
        <f t="shared" ca="1" si="463"/>
        <v/>
      </c>
      <c r="K1105" s="249" t="str">
        <f t="shared" si="464"/>
        <v/>
      </c>
      <c r="L1105" s="250" t="str">
        <f t="shared" ca="1" si="465"/>
        <v/>
      </c>
      <c r="M1105" s="249" t="str">
        <f t="shared" si="466"/>
        <v/>
      </c>
      <c r="N1105" s="250" t="str">
        <f t="shared" ca="1" si="467"/>
        <v/>
      </c>
      <c r="O1105" s="249" t="str">
        <f t="shared" si="468"/>
        <v/>
      </c>
      <c r="P1105" s="250" t="str">
        <f t="shared" ca="1" si="469"/>
        <v/>
      </c>
      <c r="Q1105" s="249" t="str">
        <f t="shared" si="470"/>
        <v/>
      </c>
      <c r="R1105" s="250" t="str">
        <f t="shared" ca="1" si="471"/>
        <v/>
      </c>
      <c r="S1105" s="249" t="str">
        <f t="shared" si="472"/>
        <v/>
      </c>
      <c r="T1105" s="250" t="str">
        <f t="shared" ca="1" si="473"/>
        <v/>
      </c>
      <c r="U1105" s="249" t="str">
        <f t="shared" si="474"/>
        <v/>
      </c>
      <c r="V1105" s="250" t="str">
        <f t="shared" ca="1" si="475"/>
        <v/>
      </c>
      <c r="W1105" s="249" t="str">
        <f t="shared" si="476"/>
        <v/>
      </c>
      <c r="X1105" s="250"/>
      <c r="Y1105" s="249"/>
      <c r="Z1105" s="250"/>
      <c r="AA1105" s="249"/>
      <c r="AB1105" s="250"/>
      <c r="AC1105" s="249"/>
      <c r="AD1105" s="250"/>
      <c r="AE1105" s="249"/>
      <c r="AF1105" s="250"/>
      <c r="AG1105" s="249"/>
      <c r="AH1105" s="250"/>
      <c r="AI1105" s="249"/>
      <c r="AJ1105" s="250"/>
      <c r="AK1105" s="249"/>
      <c r="AL1105" s="250"/>
      <c r="AM1105" s="249"/>
      <c r="AN1105" s="250"/>
      <c r="AO1105" s="249"/>
      <c r="AP1105" s="250"/>
      <c r="AQ1105" s="249"/>
      <c r="AR1105" s="250"/>
      <c r="AS1105" s="249"/>
      <c r="AT1105" s="250"/>
      <c r="AU1105" s="249"/>
      <c r="AV1105" s="250"/>
      <c r="AW1105" s="249"/>
      <c r="AX1105" s="250"/>
      <c r="AY1105" s="249"/>
      <c r="AZ1105" s="250"/>
      <c r="BA1105" s="249"/>
      <c r="BB1105" s="250"/>
      <c r="BC1105" s="249"/>
      <c r="BD1105" s="250"/>
      <c r="BE1105" s="249"/>
      <c r="BF1105" s="250"/>
      <c r="BG1105" s="249"/>
      <c r="BH1105" s="250"/>
      <c r="BI1105" s="249"/>
      <c r="BJ1105" s="250"/>
      <c r="BK1105" s="249"/>
    </row>
    <row r="1106" spans="1:63" s="301" customFormat="1" ht="21" hidden="1" customHeight="1" x14ac:dyDescent="0.2">
      <c r="A1106" s="245" t="e">
        <f t="shared" si="480"/>
        <v>#VALUE!</v>
      </c>
      <c r="B1106" s="246"/>
      <c r="C1106" s="247" t="str">
        <f t="shared" si="459"/>
        <v/>
      </c>
      <c r="D1106" s="250" t="str">
        <f t="shared" ca="1" si="460"/>
        <v/>
      </c>
      <c r="E1106" s="249" t="str">
        <f t="shared" si="477"/>
        <v/>
      </c>
      <c r="F1106" s="250" t="str">
        <f t="shared" si="461"/>
        <v/>
      </c>
      <c r="G1106" s="249" t="str">
        <f t="shared" si="478"/>
        <v/>
      </c>
      <c r="H1106" s="250" t="str">
        <f t="shared" si="462"/>
        <v/>
      </c>
      <c r="I1106" s="249" t="str">
        <f t="shared" si="479"/>
        <v/>
      </c>
      <c r="J1106" s="250" t="str">
        <f t="shared" ca="1" si="463"/>
        <v/>
      </c>
      <c r="K1106" s="249" t="str">
        <f t="shared" si="464"/>
        <v/>
      </c>
      <c r="L1106" s="250" t="str">
        <f t="shared" ca="1" si="465"/>
        <v/>
      </c>
      <c r="M1106" s="249" t="str">
        <f t="shared" si="466"/>
        <v/>
      </c>
      <c r="N1106" s="250" t="str">
        <f t="shared" ca="1" si="467"/>
        <v/>
      </c>
      <c r="O1106" s="249" t="str">
        <f t="shared" si="468"/>
        <v/>
      </c>
      <c r="P1106" s="250" t="str">
        <f t="shared" ca="1" si="469"/>
        <v/>
      </c>
      <c r="Q1106" s="249" t="str">
        <f t="shared" si="470"/>
        <v/>
      </c>
      <c r="R1106" s="250" t="str">
        <f t="shared" ca="1" si="471"/>
        <v/>
      </c>
      <c r="S1106" s="249" t="str">
        <f t="shared" si="472"/>
        <v/>
      </c>
      <c r="T1106" s="250" t="str">
        <f t="shared" ca="1" si="473"/>
        <v/>
      </c>
      <c r="U1106" s="249" t="str">
        <f t="shared" si="474"/>
        <v/>
      </c>
      <c r="V1106" s="250" t="str">
        <f t="shared" ca="1" si="475"/>
        <v/>
      </c>
      <c r="W1106" s="249" t="str">
        <f t="shared" si="476"/>
        <v/>
      </c>
      <c r="X1106" s="250"/>
      <c r="Y1106" s="249"/>
      <c r="Z1106" s="250"/>
      <c r="AA1106" s="249"/>
      <c r="AB1106" s="250"/>
      <c r="AC1106" s="249"/>
      <c r="AD1106" s="250"/>
      <c r="AE1106" s="249"/>
      <c r="AF1106" s="250"/>
      <c r="AG1106" s="249"/>
      <c r="AH1106" s="250"/>
      <c r="AI1106" s="249"/>
      <c r="AJ1106" s="250"/>
      <c r="AK1106" s="249"/>
      <c r="AL1106" s="250"/>
      <c r="AM1106" s="249"/>
      <c r="AN1106" s="250"/>
      <c r="AO1106" s="249"/>
      <c r="AP1106" s="250"/>
      <c r="AQ1106" s="249"/>
      <c r="AR1106" s="250"/>
      <c r="AS1106" s="249"/>
      <c r="AT1106" s="250"/>
      <c r="AU1106" s="249"/>
      <c r="AV1106" s="250"/>
      <c r="AW1106" s="249"/>
      <c r="AX1106" s="250"/>
      <c r="AY1106" s="249"/>
      <c r="AZ1106" s="250"/>
      <c r="BA1106" s="249"/>
      <c r="BB1106" s="250"/>
      <c r="BC1106" s="249"/>
      <c r="BD1106" s="250"/>
      <c r="BE1106" s="249"/>
      <c r="BF1106" s="250"/>
      <c r="BG1106" s="249"/>
      <c r="BH1106" s="250"/>
      <c r="BI1106" s="249"/>
      <c r="BJ1106" s="250"/>
      <c r="BK1106" s="249"/>
    </row>
    <row r="1107" spans="1:63" s="301" customFormat="1" ht="21" hidden="1" customHeight="1" x14ac:dyDescent="0.2">
      <c r="A1107" s="245" t="e">
        <f t="shared" si="480"/>
        <v>#VALUE!</v>
      </c>
      <c r="B1107" s="246"/>
      <c r="C1107" s="247" t="str">
        <f t="shared" si="459"/>
        <v/>
      </c>
      <c r="D1107" s="250" t="str">
        <f t="shared" ca="1" si="460"/>
        <v/>
      </c>
      <c r="E1107" s="249" t="str">
        <f t="shared" si="477"/>
        <v/>
      </c>
      <c r="F1107" s="250" t="str">
        <f t="shared" si="461"/>
        <v/>
      </c>
      <c r="G1107" s="249" t="str">
        <f t="shared" si="478"/>
        <v/>
      </c>
      <c r="H1107" s="250" t="str">
        <f t="shared" si="462"/>
        <v/>
      </c>
      <c r="I1107" s="249" t="str">
        <f t="shared" si="479"/>
        <v/>
      </c>
      <c r="J1107" s="250" t="str">
        <f t="shared" ca="1" si="463"/>
        <v/>
      </c>
      <c r="K1107" s="249" t="str">
        <f t="shared" si="464"/>
        <v/>
      </c>
      <c r="L1107" s="250" t="str">
        <f t="shared" ca="1" si="465"/>
        <v/>
      </c>
      <c r="M1107" s="249" t="str">
        <f t="shared" si="466"/>
        <v/>
      </c>
      <c r="N1107" s="250" t="str">
        <f t="shared" ca="1" si="467"/>
        <v/>
      </c>
      <c r="O1107" s="249" t="str">
        <f t="shared" si="468"/>
        <v/>
      </c>
      <c r="P1107" s="250" t="str">
        <f t="shared" ca="1" si="469"/>
        <v/>
      </c>
      <c r="Q1107" s="249" t="str">
        <f t="shared" si="470"/>
        <v/>
      </c>
      <c r="R1107" s="250" t="str">
        <f t="shared" ca="1" si="471"/>
        <v/>
      </c>
      <c r="S1107" s="249" t="str">
        <f t="shared" si="472"/>
        <v/>
      </c>
      <c r="T1107" s="250" t="str">
        <f t="shared" ca="1" si="473"/>
        <v/>
      </c>
      <c r="U1107" s="249" t="str">
        <f t="shared" si="474"/>
        <v/>
      </c>
      <c r="V1107" s="250" t="str">
        <f t="shared" ca="1" si="475"/>
        <v/>
      </c>
      <c r="W1107" s="249" t="str">
        <f t="shared" si="476"/>
        <v/>
      </c>
      <c r="X1107" s="250"/>
      <c r="Y1107" s="249"/>
      <c r="Z1107" s="250"/>
      <c r="AA1107" s="249"/>
      <c r="AB1107" s="250"/>
      <c r="AC1107" s="249"/>
      <c r="AD1107" s="250"/>
      <c r="AE1107" s="249"/>
      <c r="AF1107" s="250"/>
      <c r="AG1107" s="249"/>
      <c r="AH1107" s="250"/>
      <c r="AI1107" s="249"/>
      <c r="AJ1107" s="250"/>
      <c r="AK1107" s="249"/>
      <c r="AL1107" s="250"/>
      <c r="AM1107" s="249"/>
      <c r="AN1107" s="250"/>
      <c r="AO1107" s="249"/>
      <c r="AP1107" s="250"/>
      <c r="AQ1107" s="249"/>
      <c r="AR1107" s="250"/>
      <c r="AS1107" s="249"/>
      <c r="AT1107" s="250"/>
      <c r="AU1107" s="249"/>
      <c r="AV1107" s="250"/>
      <c r="AW1107" s="249"/>
      <c r="AX1107" s="250"/>
      <c r="AY1107" s="249"/>
      <c r="AZ1107" s="250"/>
      <c r="BA1107" s="249"/>
      <c r="BB1107" s="250"/>
      <c r="BC1107" s="249"/>
      <c r="BD1107" s="250"/>
      <c r="BE1107" s="249"/>
      <c r="BF1107" s="250"/>
      <c r="BG1107" s="249"/>
      <c r="BH1107" s="250"/>
      <c r="BI1107" s="249"/>
      <c r="BJ1107" s="250"/>
      <c r="BK1107" s="249"/>
    </row>
    <row r="1108" spans="1:63" s="301" customFormat="1" ht="21" hidden="1" customHeight="1" x14ac:dyDescent="0.2">
      <c r="A1108" s="245" t="e">
        <f t="shared" si="480"/>
        <v>#VALUE!</v>
      </c>
      <c r="B1108" s="246"/>
      <c r="C1108" s="247" t="str">
        <f t="shared" si="459"/>
        <v/>
      </c>
      <c r="D1108" s="250" t="str">
        <f t="shared" ca="1" si="460"/>
        <v/>
      </c>
      <c r="E1108" s="249" t="str">
        <f t="shared" si="477"/>
        <v/>
      </c>
      <c r="F1108" s="250" t="str">
        <f t="shared" si="461"/>
        <v/>
      </c>
      <c r="G1108" s="249" t="str">
        <f t="shared" si="478"/>
        <v/>
      </c>
      <c r="H1108" s="250" t="str">
        <f t="shared" si="462"/>
        <v/>
      </c>
      <c r="I1108" s="249" t="str">
        <f t="shared" si="479"/>
        <v/>
      </c>
      <c r="J1108" s="250" t="str">
        <f t="shared" ca="1" si="463"/>
        <v/>
      </c>
      <c r="K1108" s="249" t="str">
        <f t="shared" si="464"/>
        <v/>
      </c>
      <c r="L1108" s="250" t="str">
        <f t="shared" ca="1" si="465"/>
        <v/>
      </c>
      <c r="M1108" s="249" t="str">
        <f t="shared" si="466"/>
        <v/>
      </c>
      <c r="N1108" s="250" t="str">
        <f t="shared" ca="1" si="467"/>
        <v/>
      </c>
      <c r="O1108" s="249" t="str">
        <f t="shared" si="468"/>
        <v/>
      </c>
      <c r="P1108" s="250" t="str">
        <f t="shared" ca="1" si="469"/>
        <v/>
      </c>
      <c r="Q1108" s="249" t="str">
        <f t="shared" si="470"/>
        <v/>
      </c>
      <c r="R1108" s="250" t="str">
        <f t="shared" ca="1" si="471"/>
        <v/>
      </c>
      <c r="S1108" s="249" t="str">
        <f t="shared" si="472"/>
        <v/>
      </c>
      <c r="T1108" s="250" t="str">
        <f t="shared" ca="1" si="473"/>
        <v/>
      </c>
      <c r="U1108" s="249" t="str">
        <f t="shared" si="474"/>
        <v/>
      </c>
      <c r="V1108" s="250" t="str">
        <f t="shared" ca="1" si="475"/>
        <v/>
      </c>
      <c r="W1108" s="249" t="str">
        <f t="shared" si="476"/>
        <v/>
      </c>
      <c r="X1108" s="250"/>
      <c r="Y1108" s="249"/>
      <c r="Z1108" s="250"/>
      <c r="AA1108" s="249"/>
      <c r="AB1108" s="250"/>
      <c r="AC1108" s="249"/>
      <c r="AD1108" s="250"/>
      <c r="AE1108" s="249"/>
      <c r="AF1108" s="250"/>
      <c r="AG1108" s="249"/>
      <c r="AH1108" s="250"/>
      <c r="AI1108" s="249"/>
      <c r="AJ1108" s="250"/>
      <c r="AK1108" s="249"/>
      <c r="AL1108" s="250"/>
      <c r="AM1108" s="249"/>
      <c r="AN1108" s="250"/>
      <c r="AO1108" s="249"/>
      <c r="AP1108" s="250"/>
      <c r="AQ1108" s="249"/>
      <c r="AR1108" s="250"/>
      <c r="AS1108" s="249"/>
      <c r="AT1108" s="250"/>
      <c r="AU1108" s="249"/>
      <c r="AV1108" s="250"/>
      <c r="AW1108" s="249"/>
      <c r="AX1108" s="250"/>
      <c r="AY1108" s="249"/>
      <c r="AZ1108" s="250"/>
      <c r="BA1108" s="249"/>
      <c r="BB1108" s="250"/>
      <c r="BC1108" s="249"/>
      <c r="BD1108" s="250"/>
      <c r="BE1108" s="249"/>
      <c r="BF1108" s="250"/>
      <c r="BG1108" s="249"/>
      <c r="BH1108" s="250"/>
      <c r="BI1108" s="249"/>
      <c r="BJ1108" s="250"/>
      <c r="BK1108" s="249"/>
    </row>
    <row r="1109" spans="1:63" s="301" customFormat="1" ht="21" hidden="1" customHeight="1" x14ac:dyDescent="0.2">
      <c r="A1109" s="245" t="e">
        <f t="shared" si="480"/>
        <v>#VALUE!</v>
      </c>
      <c r="B1109" s="246"/>
      <c r="C1109" s="247" t="str">
        <f t="shared" si="459"/>
        <v/>
      </c>
      <c r="D1109" s="250" t="str">
        <f t="shared" ca="1" si="460"/>
        <v/>
      </c>
      <c r="E1109" s="249" t="str">
        <f t="shared" si="477"/>
        <v/>
      </c>
      <c r="F1109" s="250" t="str">
        <f t="shared" si="461"/>
        <v/>
      </c>
      <c r="G1109" s="249" t="str">
        <f t="shared" si="478"/>
        <v/>
      </c>
      <c r="H1109" s="250" t="str">
        <f t="shared" si="462"/>
        <v/>
      </c>
      <c r="I1109" s="249" t="str">
        <f t="shared" si="479"/>
        <v/>
      </c>
      <c r="J1109" s="250" t="str">
        <f t="shared" ca="1" si="463"/>
        <v/>
      </c>
      <c r="K1109" s="249" t="str">
        <f t="shared" si="464"/>
        <v/>
      </c>
      <c r="L1109" s="250" t="str">
        <f t="shared" ca="1" si="465"/>
        <v/>
      </c>
      <c r="M1109" s="249" t="str">
        <f t="shared" si="466"/>
        <v/>
      </c>
      <c r="N1109" s="250" t="str">
        <f t="shared" ca="1" si="467"/>
        <v/>
      </c>
      <c r="O1109" s="249" t="str">
        <f t="shared" si="468"/>
        <v/>
      </c>
      <c r="P1109" s="250" t="str">
        <f t="shared" ca="1" si="469"/>
        <v/>
      </c>
      <c r="Q1109" s="249" t="str">
        <f t="shared" si="470"/>
        <v/>
      </c>
      <c r="R1109" s="250" t="str">
        <f t="shared" ca="1" si="471"/>
        <v/>
      </c>
      <c r="S1109" s="249" t="str">
        <f t="shared" si="472"/>
        <v/>
      </c>
      <c r="T1109" s="250" t="str">
        <f t="shared" ca="1" si="473"/>
        <v/>
      </c>
      <c r="U1109" s="249" t="str">
        <f t="shared" si="474"/>
        <v/>
      </c>
      <c r="V1109" s="250" t="str">
        <f t="shared" ca="1" si="475"/>
        <v/>
      </c>
      <c r="W1109" s="249" t="str">
        <f t="shared" si="476"/>
        <v/>
      </c>
      <c r="X1109" s="250"/>
      <c r="Y1109" s="249"/>
      <c r="Z1109" s="250"/>
      <c r="AA1109" s="249"/>
      <c r="AB1109" s="250"/>
      <c r="AC1109" s="249"/>
      <c r="AD1109" s="250"/>
      <c r="AE1109" s="249"/>
      <c r="AF1109" s="250"/>
      <c r="AG1109" s="249"/>
      <c r="AH1109" s="250"/>
      <c r="AI1109" s="249"/>
      <c r="AJ1109" s="250"/>
      <c r="AK1109" s="249"/>
      <c r="AL1109" s="250"/>
      <c r="AM1109" s="249"/>
      <c r="AN1109" s="250"/>
      <c r="AO1109" s="249"/>
      <c r="AP1109" s="250"/>
      <c r="AQ1109" s="249"/>
      <c r="AR1109" s="250"/>
      <c r="AS1109" s="249"/>
      <c r="AT1109" s="250"/>
      <c r="AU1109" s="249"/>
      <c r="AV1109" s="250"/>
      <c r="AW1109" s="249"/>
      <c r="AX1109" s="250"/>
      <c r="AY1109" s="249"/>
      <c r="AZ1109" s="250"/>
      <c r="BA1109" s="249"/>
      <c r="BB1109" s="250"/>
      <c r="BC1109" s="249"/>
      <c r="BD1109" s="250"/>
      <c r="BE1109" s="249"/>
      <c r="BF1109" s="250"/>
      <c r="BG1109" s="249"/>
      <c r="BH1109" s="250"/>
      <c r="BI1109" s="249"/>
      <c r="BJ1109" s="250"/>
      <c r="BK1109" s="249"/>
    </row>
    <row r="1110" spans="1:63" s="301" customFormat="1" ht="21" hidden="1" customHeight="1" x14ac:dyDescent="0.2">
      <c r="A1110" s="245" t="e">
        <f t="shared" si="480"/>
        <v>#VALUE!</v>
      </c>
      <c r="B1110" s="246"/>
      <c r="C1110" s="247" t="str">
        <f t="shared" si="459"/>
        <v/>
      </c>
      <c r="D1110" s="250" t="str">
        <f t="shared" ca="1" si="460"/>
        <v/>
      </c>
      <c r="E1110" s="249" t="str">
        <f t="shared" si="477"/>
        <v/>
      </c>
      <c r="F1110" s="250" t="str">
        <f t="shared" si="461"/>
        <v/>
      </c>
      <c r="G1110" s="249" t="str">
        <f t="shared" si="478"/>
        <v/>
      </c>
      <c r="H1110" s="250" t="str">
        <f t="shared" si="462"/>
        <v/>
      </c>
      <c r="I1110" s="249" t="str">
        <f t="shared" si="479"/>
        <v/>
      </c>
      <c r="J1110" s="250" t="str">
        <f t="shared" ca="1" si="463"/>
        <v/>
      </c>
      <c r="K1110" s="249" t="str">
        <f t="shared" si="464"/>
        <v/>
      </c>
      <c r="L1110" s="250" t="str">
        <f t="shared" ca="1" si="465"/>
        <v/>
      </c>
      <c r="M1110" s="249" t="str">
        <f t="shared" si="466"/>
        <v/>
      </c>
      <c r="N1110" s="250" t="str">
        <f t="shared" ca="1" si="467"/>
        <v/>
      </c>
      <c r="O1110" s="249" t="str">
        <f t="shared" si="468"/>
        <v/>
      </c>
      <c r="P1110" s="250" t="str">
        <f t="shared" ca="1" si="469"/>
        <v/>
      </c>
      <c r="Q1110" s="249" t="str">
        <f t="shared" si="470"/>
        <v/>
      </c>
      <c r="R1110" s="250" t="str">
        <f t="shared" ca="1" si="471"/>
        <v/>
      </c>
      <c r="S1110" s="249" t="str">
        <f t="shared" si="472"/>
        <v/>
      </c>
      <c r="T1110" s="250" t="str">
        <f t="shared" ca="1" si="473"/>
        <v/>
      </c>
      <c r="U1110" s="249" t="str">
        <f t="shared" si="474"/>
        <v/>
      </c>
      <c r="V1110" s="250" t="str">
        <f t="shared" ca="1" si="475"/>
        <v/>
      </c>
      <c r="W1110" s="249" t="str">
        <f t="shared" si="476"/>
        <v/>
      </c>
      <c r="X1110" s="250"/>
      <c r="Y1110" s="249"/>
      <c r="Z1110" s="250"/>
      <c r="AA1110" s="249"/>
      <c r="AB1110" s="250"/>
      <c r="AC1110" s="249"/>
      <c r="AD1110" s="250"/>
      <c r="AE1110" s="249"/>
      <c r="AF1110" s="250"/>
      <c r="AG1110" s="249"/>
      <c r="AH1110" s="250"/>
      <c r="AI1110" s="249"/>
      <c r="AJ1110" s="250"/>
      <c r="AK1110" s="249"/>
      <c r="AL1110" s="250"/>
      <c r="AM1110" s="249"/>
      <c r="AN1110" s="250"/>
      <c r="AO1110" s="249"/>
      <c r="AP1110" s="250"/>
      <c r="AQ1110" s="249"/>
      <c r="AR1110" s="250"/>
      <c r="AS1110" s="249"/>
      <c r="AT1110" s="250"/>
      <c r="AU1110" s="249"/>
      <c r="AV1110" s="250"/>
      <c r="AW1110" s="249"/>
      <c r="AX1110" s="250"/>
      <c r="AY1110" s="249"/>
      <c r="AZ1110" s="250"/>
      <c r="BA1110" s="249"/>
      <c r="BB1110" s="250"/>
      <c r="BC1110" s="249"/>
      <c r="BD1110" s="250"/>
      <c r="BE1110" s="249"/>
      <c r="BF1110" s="250"/>
      <c r="BG1110" s="249"/>
      <c r="BH1110" s="250"/>
      <c r="BI1110" s="249"/>
      <c r="BJ1110" s="250"/>
      <c r="BK1110" s="249"/>
    </row>
    <row r="1111" spans="1:63" s="301" customFormat="1" ht="21" hidden="1" customHeight="1" x14ac:dyDescent="0.2">
      <c r="A1111" s="245" t="e">
        <f t="shared" si="480"/>
        <v>#VALUE!</v>
      </c>
      <c r="B1111" s="246"/>
      <c r="C1111" s="247" t="str">
        <f t="shared" si="459"/>
        <v/>
      </c>
      <c r="D1111" s="250" t="str">
        <f t="shared" ca="1" si="460"/>
        <v/>
      </c>
      <c r="E1111" s="249" t="str">
        <f t="shared" si="477"/>
        <v/>
      </c>
      <c r="F1111" s="250" t="str">
        <f t="shared" si="461"/>
        <v/>
      </c>
      <c r="G1111" s="249" t="str">
        <f t="shared" si="478"/>
        <v/>
      </c>
      <c r="H1111" s="250" t="str">
        <f t="shared" si="462"/>
        <v/>
      </c>
      <c r="I1111" s="249" t="str">
        <f t="shared" si="479"/>
        <v/>
      </c>
      <c r="J1111" s="250" t="str">
        <f t="shared" ca="1" si="463"/>
        <v/>
      </c>
      <c r="K1111" s="249" t="str">
        <f t="shared" si="464"/>
        <v/>
      </c>
      <c r="L1111" s="250" t="str">
        <f t="shared" ca="1" si="465"/>
        <v/>
      </c>
      <c r="M1111" s="249" t="str">
        <f t="shared" si="466"/>
        <v/>
      </c>
      <c r="N1111" s="250" t="str">
        <f t="shared" ca="1" si="467"/>
        <v/>
      </c>
      <c r="O1111" s="249" t="str">
        <f t="shared" si="468"/>
        <v/>
      </c>
      <c r="P1111" s="250" t="str">
        <f t="shared" ca="1" si="469"/>
        <v/>
      </c>
      <c r="Q1111" s="249" t="str">
        <f t="shared" si="470"/>
        <v/>
      </c>
      <c r="R1111" s="250" t="str">
        <f t="shared" ca="1" si="471"/>
        <v/>
      </c>
      <c r="S1111" s="249" t="str">
        <f t="shared" si="472"/>
        <v/>
      </c>
      <c r="T1111" s="250" t="str">
        <f t="shared" ca="1" si="473"/>
        <v/>
      </c>
      <c r="U1111" s="249" t="str">
        <f t="shared" si="474"/>
        <v/>
      </c>
      <c r="V1111" s="250" t="str">
        <f t="shared" ca="1" si="475"/>
        <v/>
      </c>
      <c r="W1111" s="249" t="str">
        <f t="shared" si="476"/>
        <v/>
      </c>
      <c r="X1111" s="250"/>
      <c r="Y1111" s="249"/>
      <c r="Z1111" s="250"/>
      <c r="AA1111" s="249"/>
      <c r="AB1111" s="250"/>
      <c r="AC1111" s="249"/>
      <c r="AD1111" s="250"/>
      <c r="AE1111" s="249"/>
      <c r="AF1111" s="250"/>
      <c r="AG1111" s="249"/>
      <c r="AH1111" s="250"/>
      <c r="AI1111" s="249"/>
      <c r="AJ1111" s="250"/>
      <c r="AK1111" s="249"/>
      <c r="AL1111" s="250"/>
      <c r="AM1111" s="249"/>
      <c r="AN1111" s="250"/>
      <c r="AO1111" s="249"/>
      <c r="AP1111" s="250"/>
      <c r="AQ1111" s="249"/>
      <c r="AR1111" s="250"/>
      <c r="AS1111" s="249"/>
      <c r="AT1111" s="250"/>
      <c r="AU1111" s="249"/>
      <c r="AV1111" s="250"/>
      <c r="AW1111" s="249"/>
      <c r="AX1111" s="250"/>
      <c r="AY1111" s="249"/>
      <c r="AZ1111" s="250"/>
      <c r="BA1111" s="249"/>
      <c r="BB1111" s="250"/>
      <c r="BC1111" s="249"/>
      <c r="BD1111" s="250"/>
      <c r="BE1111" s="249"/>
      <c r="BF1111" s="250"/>
      <c r="BG1111" s="249"/>
      <c r="BH1111" s="250"/>
      <c r="BI1111" s="249"/>
      <c r="BJ1111" s="250"/>
      <c r="BK1111" s="249"/>
    </row>
    <row r="1112" spans="1:63" s="301" customFormat="1" ht="21" hidden="1" customHeight="1" x14ac:dyDescent="0.2">
      <c r="A1112" s="245" t="e">
        <f t="shared" si="480"/>
        <v>#VALUE!</v>
      </c>
      <c r="B1112" s="246"/>
      <c r="C1112" s="247" t="str">
        <f t="shared" si="459"/>
        <v/>
      </c>
      <c r="D1112" s="250" t="str">
        <f t="shared" ca="1" si="460"/>
        <v/>
      </c>
      <c r="E1112" s="249" t="str">
        <f t="shared" si="477"/>
        <v/>
      </c>
      <c r="F1112" s="250" t="str">
        <f t="shared" si="461"/>
        <v/>
      </c>
      <c r="G1112" s="249" t="str">
        <f t="shared" si="478"/>
        <v/>
      </c>
      <c r="H1112" s="250" t="str">
        <f t="shared" si="462"/>
        <v/>
      </c>
      <c r="I1112" s="249" t="str">
        <f t="shared" si="479"/>
        <v/>
      </c>
      <c r="J1112" s="250" t="str">
        <f t="shared" ca="1" si="463"/>
        <v/>
      </c>
      <c r="K1112" s="249" t="str">
        <f t="shared" si="464"/>
        <v/>
      </c>
      <c r="L1112" s="250" t="str">
        <f t="shared" ca="1" si="465"/>
        <v/>
      </c>
      <c r="M1112" s="249" t="str">
        <f t="shared" si="466"/>
        <v/>
      </c>
      <c r="N1112" s="250" t="str">
        <f t="shared" ca="1" si="467"/>
        <v/>
      </c>
      <c r="O1112" s="249" t="str">
        <f t="shared" si="468"/>
        <v/>
      </c>
      <c r="P1112" s="250" t="str">
        <f t="shared" ca="1" si="469"/>
        <v/>
      </c>
      <c r="Q1112" s="249" t="str">
        <f t="shared" si="470"/>
        <v/>
      </c>
      <c r="R1112" s="250" t="str">
        <f t="shared" ca="1" si="471"/>
        <v/>
      </c>
      <c r="S1112" s="249" t="str">
        <f t="shared" si="472"/>
        <v/>
      </c>
      <c r="T1112" s="250" t="str">
        <f t="shared" ca="1" si="473"/>
        <v/>
      </c>
      <c r="U1112" s="249" t="str">
        <f t="shared" si="474"/>
        <v/>
      </c>
      <c r="V1112" s="250" t="str">
        <f t="shared" ca="1" si="475"/>
        <v/>
      </c>
      <c r="W1112" s="249" t="str">
        <f t="shared" si="476"/>
        <v/>
      </c>
      <c r="X1112" s="250"/>
      <c r="Y1112" s="249"/>
      <c r="Z1112" s="250"/>
      <c r="AA1112" s="249"/>
      <c r="AB1112" s="250"/>
      <c r="AC1112" s="249"/>
      <c r="AD1112" s="250"/>
      <c r="AE1112" s="249"/>
      <c r="AF1112" s="250"/>
      <c r="AG1112" s="249"/>
      <c r="AH1112" s="250"/>
      <c r="AI1112" s="249"/>
      <c r="AJ1112" s="250"/>
      <c r="AK1112" s="249"/>
      <c r="AL1112" s="250"/>
      <c r="AM1112" s="249"/>
      <c r="AN1112" s="250"/>
      <c r="AO1112" s="249"/>
      <c r="AP1112" s="250"/>
      <c r="AQ1112" s="249"/>
      <c r="AR1112" s="250"/>
      <c r="AS1112" s="249"/>
      <c r="AT1112" s="250"/>
      <c r="AU1112" s="249"/>
      <c r="AV1112" s="250"/>
      <c r="AW1112" s="249"/>
      <c r="AX1112" s="250"/>
      <c r="AY1112" s="249"/>
      <c r="AZ1112" s="250"/>
      <c r="BA1112" s="249"/>
      <c r="BB1112" s="250"/>
      <c r="BC1112" s="249"/>
      <c r="BD1112" s="250"/>
      <c r="BE1112" s="249"/>
      <c r="BF1112" s="250"/>
      <c r="BG1112" s="249"/>
      <c r="BH1112" s="250"/>
      <c r="BI1112" s="249"/>
      <c r="BJ1112" s="250"/>
      <c r="BK1112" s="249"/>
    </row>
    <row r="1113" spans="1:63" s="301" customFormat="1" ht="21" hidden="1" customHeight="1" x14ac:dyDescent="0.2">
      <c r="A1113" s="245" t="e">
        <f t="shared" si="480"/>
        <v>#VALUE!</v>
      </c>
      <c r="B1113" s="246"/>
      <c r="C1113" s="247" t="str">
        <f t="shared" si="459"/>
        <v/>
      </c>
      <c r="D1113" s="250" t="str">
        <f t="shared" ca="1" si="460"/>
        <v/>
      </c>
      <c r="E1113" s="249" t="str">
        <f t="shared" si="477"/>
        <v/>
      </c>
      <c r="F1113" s="250" t="str">
        <f t="shared" si="461"/>
        <v/>
      </c>
      <c r="G1113" s="249" t="str">
        <f t="shared" si="478"/>
        <v/>
      </c>
      <c r="H1113" s="250" t="str">
        <f t="shared" si="462"/>
        <v/>
      </c>
      <c r="I1113" s="249" t="str">
        <f t="shared" si="479"/>
        <v/>
      </c>
      <c r="J1113" s="250" t="str">
        <f t="shared" ca="1" si="463"/>
        <v/>
      </c>
      <c r="K1113" s="249" t="str">
        <f t="shared" si="464"/>
        <v/>
      </c>
      <c r="L1113" s="250" t="str">
        <f t="shared" ca="1" si="465"/>
        <v/>
      </c>
      <c r="M1113" s="249" t="str">
        <f t="shared" si="466"/>
        <v/>
      </c>
      <c r="N1113" s="250" t="str">
        <f t="shared" ca="1" si="467"/>
        <v/>
      </c>
      <c r="O1113" s="249" t="str">
        <f t="shared" si="468"/>
        <v/>
      </c>
      <c r="P1113" s="250" t="str">
        <f t="shared" ca="1" si="469"/>
        <v/>
      </c>
      <c r="Q1113" s="249" t="str">
        <f t="shared" si="470"/>
        <v/>
      </c>
      <c r="R1113" s="250" t="str">
        <f t="shared" ca="1" si="471"/>
        <v/>
      </c>
      <c r="S1113" s="249" t="str">
        <f t="shared" si="472"/>
        <v/>
      </c>
      <c r="T1113" s="250" t="str">
        <f t="shared" ca="1" si="473"/>
        <v/>
      </c>
      <c r="U1113" s="249" t="str">
        <f t="shared" si="474"/>
        <v/>
      </c>
      <c r="V1113" s="250" t="str">
        <f t="shared" ca="1" si="475"/>
        <v/>
      </c>
      <c r="W1113" s="249" t="str">
        <f t="shared" si="476"/>
        <v/>
      </c>
      <c r="X1113" s="250"/>
      <c r="Y1113" s="249"/>
      <c r="Z1113" s="250"/>
      <c r="AA1113" s="249"/>
      <c r="AB1113" s="250"/>
      <c r="AC1113" s="249"/>
      <c r="AD1113" s="250"/>
      <c r="AE1113" s="249"/>
      <c r="AF1113" s="250"/>
      <c r="AG1113" s="249"/>
      <c r="AH1113" s="250"/>
      <c r="AI1113" s="249"/>
      <c r="AJ1113" s="250"/>
      <c r="AK1113" s="249"/>
      <c r="AL1113" s="250"/>
      <c r="AM1113" s="249"/>
      <c r="AN1113" s="250"/>
      <c r="AO1113" s="249"/>
      <c r="AP1113" s="250"/>
      <c r="AQ1113" s="249"/>
      <c r="AR1113" s="250"/>
      <c r="AS1113" s="249"/>
      <c r="AT1113" s="250"/>
      <c r="AU1113" s="249"/>
      <c r="AV1113" s="250"/>
      <c r="AW1113" s="249"/>
      <c r="AX1113" s="250"/>
      <c r="AY1113" s="249"/>
      <c r="AZ1113" s="250"/>
      <c r="BA1113" s="249"/>
      <c r="BB1113" s="250"/>
      <c r="BC1113" s="249"/>
      <c r="BD1113" s="250"/>
      <c r="BE1113" s="249"/>
      <c r="BF1113" s="250"/>
      <c r="BG1113" s="249"/>
      <c r="BH1113" s="250"/>
      <c r="BI1113" s="249"/>
      <c r="BJ1113" s="250"/>
      <c r="BK1113" s="249"/>
    </row>
    <row r="1114" spans="1:63" s="301" customFormat="1" ht="21" hidden="1" customHeight="1" x14ac:dyDescent="0.2">
      <c r="A1114" s="245" t="e">
        <f t="shared" si="480"/>
        <v>#VALUE!</v>
      </c>
      <c r="B1114" s="246"/>
      <c r="C1114" s="247" t="str">
        <f t="shared" si="459"/>
        <v/>
      </c>
      <c r="D1114" s="250" t="str">
        <f t="shared" ca="1" si="460"/>
        <v/>
      </c>
      <c r="E1114" s="249" t="str">
        <f t="shared" si="477"/>
        <v/>
      </c>
      <c r="F1114" s="250" t="str">
        <f t="shared" si="461"/>
        <v/>
      </c>
      <c r="G1114" s="249" t="str">
        <f t="shared" si="478"/>
        <v/>
      </c>
      <c r="H1114" s="250" t="str">
        <f t="shared" si="462"/>
        <v/>
      </c>
      <c r="I1114" s="249" t="str">
        <f t="shared" si="479"/>
        <v/>
      </c>
      <c r="J1114" s="250" t="str">
        <f t="shared" ca="1" si="463"/>
        <v/>
      </c>
      <c r="K1114" s="249" t="str">
        <f t="shared" si="464"/>
        <v/>
      </c>
      <c r="L1114" s="250" t="str">
        <f t="shared" ca="1" si="465"/>
        <v/>
      </c>
      <c r="M1114" s="249" t="str">
        <f t="shared" si="466"/>
        <v/>
      </c>
      <c r="N1114" s="250" t="str">
        <f t="shared" ca="1" si="467"/>
        <v/>
      </c>
      <c r="O1114" s="249" t="str">
        <f t="shared" si="468"/>
        <v/>
      </c>
      <c r="P1114" s="250" t="str">
        <f t="shared" ca="1" si="469"/>
        <v/>
      </c>
      <c r="Q1114" s="249" t="str">
        <f t="shared" si="470"/>
        <v/>
      </c>
      <c r="R1114" s="250" t="str">
        <f t="shared" ca="1" si="471"/>
        <v/>
      </c>
      <c r="S1114" s="249" t="str">
        <f t="shared" si="472"/>
        <v/>
      </c>
      <c r="T1114" s="250" t="str">
        <f t="shared" ca="1" si="473"/>
        <v/>
      </c>
      <c r="U1114" s="249" t="str">
        <f t="shared" si="474"/>
        <v/>
      </c>
      <c r="V1114" s="250" t="str">
        <f t="shared" ca="1" si="475"/>
        <v/>
      </c>
      <c r="W1114" s="249" t="str">
        <f t="shared" si="476"/>
        <v/>
      </c>
      <c r="X1114" s="250"/>
      <c r="Y1114" s="249"/>
      <c r="Z1114" s="250"/>
      <c r="AA1114" s="249"/>
      <c r="AB1114" s="250"/>
      <c r="AC1114" s="249"/>
      <c r="AD1114" s="250"/>
      <c r="AE1114" s="249"/>
      <c r="AF1114" s="250"/>
      <c r="AG1114" s="249"/>
      <c r="AH1114" s="250"/>
      <c r="AI1114" s="249"/>
      <c r="AJ1114" s="250"/>
      <c r="AK1114" s="249"/>
      <c r="AL1114" s="250"/>
      <c r="AM1114" s="249"/>
      <c r="AN1114" s="250"/>
      <c r="AO1114" s="249"/>
      <c r="AP1114" s="250"/>
      <c r="AQ1114" s="249"/>
      <c r="AR1114" s="250"/>
      <c r="AS1114" s="249"/>
      <c r="AT1114" s="250"/>
      <c r="AU1114" s="249"/>
      <c r="AV1114" s="250"/>
      <c r="AW1114" s="249"/>
      <c r="AX1114" s="250"/>
      <c r="AY1114" s="249"/>
      <c r="AZ1114" s="250"/>
      <c r="BA1114" s="249"/>
      <c r="BB1114" s="250"/>
      <c r="BC1114" s="249"/>
      <c r="BD1114" s="250"/>
      <c r="BE1114" s="249"/>
      <c r="BF1114" s="250"/>
      <c r="BG1114" s="249"/>
      <c r="BH1114" s="250"/>
      <c r="BI1114" s="249"/>
      <c r="BJ1114" s="250"/>
      <c r="BK1114" s="249"/>
    </row>
    <row r="1115" spans="1:63" s="301" customFormat="1" ht="21" hidden="1" customHeight="1" x14ac:dyDescent="0.2">
      <c r="A1115" s="245" t="e">
        <f t="shared" si="480"/>
        <v>#VALUE!</v>
      </c>
      <c r="B1115" s="246"/>
      <c r="C1115" s="247" t="str">
        <f t="shared" si="459"/>
        <v/>
      </c>
      <c r="D1115" s="250" t="str">
        <f t="shared" ca="1" si="460"/>
        <v/>
      </c>
      <c r="E1115" s="249" t="str">
        <f t="shared" si="477"/>
        <v/>
      </c>
      <c r="F1115" s="250" t="str">
        <f t="shared" si="461"/>
        <v/>
      </c>
      <c r="G1115" s="249" t="str">
        <f t="shared" si="478"/>
        <v/>
      </c>
      <c r="H1115" s="250" t="str">
        <f t="shared" si="462"/>
        <v/>
      </c>
      <c r="I1115" s="249" t="str">
        <f t="shared" si="479"/>
        <v/>
      </c>
      <c r="J1115" s="250" t="str">
        <f t="shared" ca="1" si="463"/>
        <v/>
      </c>
      <c r="K1115" s="249" t="str">
        <f t="shared" si="464"/>
        <v/>
      </c>
      <c r="L1115" s="250" t="str">
        <f t="shared" ca="1" si="465"/>
        <v/>
      </c>
      <c r="M1115" s="249" t="str">
        <f t="shared" si="466"/>
        <v/>
      </c>
      <c r="N1115" s="250" t="str">
        <f t="shared" ca="1" si="467"/>
        <v/>
      </c>
      <c r="O1115" s="249" t="str">
        <f t="shared" si="468"/>
        <v/>
      </c>
      <c r="P1115" s="250" t="str">
        <f t="shared" ca="1" si="469"/>
        <v/>
      </c>
      <c r="Q1115" s="249" t="str">
        <f t="shared" si="470"/>
        <v/>
      </c>
      <c r="R1115" s="250" t="str">
        <f t="shared" ca="1" si="471"/>
        <v/>
      </c>
      <c r="S1115" s="249" t="str">
        <f t="shared" si="472"/>
        <v/>
      </c>
      <c r="T1115" s="250" t="str">
        <f t="shared" ca="1" si="473"/>
        <v/>
      </c>
      <c r="U1115" s="249" t="str">
        <f t="shared" si="474"/>
        <v/>
      </c>
      <c r="V1115" s="250" t="str">
        <f t="shared" ca="1" si="475"/>
        <v/>
      </c>
      <c r="W1115" s="249" t="str">
        <f t="shared" si="476"/>
        <v/>
      </c>
      <c r="X1115" s="250"/>
      <c r="Y1115" s="249"/>
      <c r="Z1115" s="250"/>
      <c r="AA1115" s="249"/>
      <c r="AB1115" s="250"/>
      <c r="AC1115" s="249"/>
      <c r="AD1115" s="250"/>
      <c r="AE1115" s="249"/>
      <c r="AF1115" s="250"/>
      <c r="AG1115" s="249"/>
      <c r="AH1115" s="250"/>
      <c r="AI1115" s="249"/>
      <c r="AJ1115" s="250"/>
      <c r="AK1115" s="249"/>
      <c r="AL1115" s="250"/>
      <c r="AM1115" s="249"/>
      <c r="AN1115" s="250"/>
      <c r="AO1115" s="249"/>
      <c r="AP1115" s="250"/>
      <c r="AQ1115" s="249"/>
      <c r="AR1115" s="250"/>
      <c r="AS1115" s="249"/>
      <c r="AT1115" s="250"/>
      <c r="AU1115" s="249"/>
      <c r="AV1115" s="250"/>
      <c r="AW1115" s="249"/>
      <c r="AX1115" s="250"/>
      <c r="AY1115" s="249"/>
      <c r="AZ1115" s="250"/>
      <c r="BA1115" s="249"/>
      <c r="BB1115" s="250"/>
      <c r="BC1115" s="249"/>
      <c r="BD1115" s="250"/>
      <c r="BE1115" s="249"/>
      <c r="BF1115" s="250"/>
      <c r="BG1115" s="249"/>
      <c r="BH1115" s="250"/>
      <c r="BI1115" s="249"/>
      <c r="BJ1115" s="250"/>
      <c r="BK1115" s="249"/>
    </row>
    <row r="1116" spans="1:63" s="301" customFormat="1" ht="21" hidden="1" customHeight="1" x14ac:dyDescent="0.2">
      <c r="A1116" s="245" t="e">
        <f t="shared" si="480"/>
        <v>#VALUE!</v>
      </c>
      <c r="B1116" s="246"/>
      <c r="C1116" s="247" t="str">
        <f t="shared" si="459"/>
        <v/>
      </c>
      <c r="D1116" s="250" t="str">
        <f t="shared" ca="1" si="460"/>
        <v/>
      </c>
      <c r="E1116" s="249" t="str">
        <f t="shared" si="477"/>
        <v/>
      </c>
      <c r="F1116" s="250" t="str">
        <f t="shared" si="461"/>
        <v/>
      </c>
      <c r="G1116" s="249" t="str">
        <f t="shared" si="478"/>
        <v/>
      </c>
      <c r="H1116" s="250" t="str">
        <f t="shared" si="462"/>
        <v/>
      </c>
      <c r="I1116" s="249" t="str">
        <f t="shared" si="479"/>
        <v/>
      </c>
      <c r="J1116" s="250" t="str">
        <f t="shared" ca="1" si="463"/>
        <v/>
      </c>
      <c r="K1116" s="249" t="str">
        <f t="shared" si="464"/>
        <v/>
      </c>
      <c r="L1116" s="250" t="str">
        <f t="shared" ca="1" si="465"/>
        <v/>
      </c>
      <c r="M1116" s="249" t="str">
        <f t="shared" si="466"/>
        <v/>
      </c>
      <c r="N1116" s="250" t="str">
        <f t="shared" ca="1" si="467"/>
        <v/>
      </c>
      <c r="O1116" s="249" t="str">
        <f t="shared" si="468"/>
        <v/>
      </c>
      <c r="P1116" s="250" t="str">
        <f t="shared" ca="1" si="469"/>
        <v/>
      </c>
      <c r="Q1116" s="249" t="str">
        <f t="shared" si="470"/>
        <v/>
      </c>
      <c r="R1116" s="250" t="str">
        <f t="shared" ca="1" si="471"/>
        <v/>
      </c>
      <c r="S1116" s="249" t="str">
        <f t="shared" si="472"/>
        <v/>
      </c>
      <c r="T1116" s="250" t="str">
        <f t="shared" ca="1" si="473"/>
        <v/>
      </c>
      <c r="U1116" s="249" t="str">
        <f t="shared" si="474"/>
        <v/>
      </c>
      <c r="V1116" s="250" t="str">
        <f t="shared" ca="1" si="475"/>
        <v/>
      </c>
      <c r="W1116" s="249" t="str">
        <f t="shared" si="476"/>
        <v/>
      </c>
      <c r="X1116" s="250"/>
      <c r="Y1116" s="249"/>
      <c r="Z1116" s="250"/>
      <c r="AA1116" s="249"/>
      <c r="AB1116" s="250"/>
      <c r="AC1116" s="249"/>
      <c r="AD1116" s="250"/>
      <c r="AE1116" s="249"/>
      <c r="AF1116" s="250"/>
      <c r="AG1116" s="249"/>
      <c r="AH1116" s="250"/>
      <c r="AI1116" s="249"/>
      <c r="AJ1116" s="250"/>
      <c r="AK1116" s="249"/>
      <c r="AL1116" s="250"/>
      <c r="AM1116" s="249"/>
      <c r="AN1116" s="250"/>
      <c r="AO1116" s="249"/>
      <c r="AP1116" s="250"/>
      <c r="AQ1116" s="249"/>
      <c r="AR1116" s="250"/>
      <c r="AS1116" s="249"/>
      <c r="AT1116" s="250"/>
      <c r="AU1116" s="249"/>
      <c r="AV1116" s="250"/>
      <c r="AW1116" s="249"/>
      <c r="AX1116" s="250"/>
      <c r="AY1116" s="249"/>
      <c r="AZ1116" s="250"/>
      <c r="BA1116" s="249"/>
      <c r="BB1116" s="250"/>
      <c r="BC1116" s="249"/>
      <c r="BD1116" s="250"/>
      <c r="BE1116" s="249"/>
      <c r="BF1116" s="250"/>
      <c r="BG1116" s="249"/>
      <c r="BH1116" s="250"/>
      <c r="BI1116" s="249"/>
      <c r="BJ1116" s="250"/>
      <c r="BK1116" s="249"/>
    </row>
    <row r="1117" spans="1:63" s="301" customFormat="1" ht="21" hidden="1" customHeight="1" x14ac:dyDescent="0.2">
      <c r="A1117" s="245" t="e">
        <f t="shared" si="480"/>
        <v>#VALUE!</v>
      </c>
      <c r="B1117" s="246"/>
      <c r="C1117" s="247" t="str">
        <f t="shared" si="459"/>
        <v/>
      </c>
      <c r="D1117" s="250" t="str">
        <f t="shared" ca="1" si="460"/>
        <v/>
      </c>
      <c r="E1117" s="249" t="str">
        <f t="shared" si="477"/>
        <v/>
      </c>
      <c r="F1117" s="250" t="str">
        <f t="shared" si="461"/>
        <v/>
      </c>
      <c r="G1117" s="249" t="str">
        <f t="shared" si="478"/>
        <v/>
      </c>
      <c r="H1117" s="250" t="str">
        <f t="shared" si="462"/>
        <v/>
      </c>
      <c r="I1117" s="249" t="str">
        <f t="shared" si="479"/>
        <v/>
      </c>
      <c r="J1117" s="250" t="str">
        <f t="shared" ca="1" si="463"/>
        <v/>
      </c>
      <c r="K1117" s="249" t="str">
        <f t="shared" si="464"/>
        <v/>
      </c>
      <c r="L1117" s="250" t="str">
        <f t="shared" ca="1" si="465"/>
        <v/>
      </c>
      <c r="M1117" s="249" t="str">
        <f t="shared" si="466"/>
        <v/>
      </c>
      <c r="N1117" s="250" t="str">
        <f t="shared" ca="1" si="467"/>
        <v/>
      </c>
      <c r="O1117" s="249" t="str">
        <f t="shared" si="468"/>
        <v/>
      </c>
      <c r="P1117" s="250" t="str">
        <f t="shared" ca="1" si="469"/>
        <v/>
      </c>
      <c r="Q1117" s="249" t="str">
        <f t="shared" si="470"/>
        <v/>
      </c>
      <c r="R1117" s="250" t="str">
        <f t="shared" ca="1" si="471"/>
        <v/>
      </c>
      <c r="S1117" s="249" t="str">
        <f t="shared" si="472"/>
        <v/>
      </c>
      <c r="T1117" s="250" t="str">
        <f t="shared" ca="1" si="473"/>
        <v/>
      </c>
      <c r="U1117" s="249" t="str">
        <f t="shared" si="474"/>
        <v/>
      </c>
      <c r="V1117" s="250" t="str">
        <f t="shared" ca="1" si="475"/>
        <v/>
      </c>
      <c r="W1117" s="249" t="str">
        <f t="shared" si="476"/>
        <v/>
      </c>
      <c r="X1117" s="250"/>
      <c r="Y1117" s="249"/>
      <c r="Z1117" s="250"/>
      <c r="AA1117" s="249"/>
      <c r="AB1117" s="250"/>
      <c r="AC1117" s="249"/>
      <c r="AD1117" s="250"/>
      <c r="AE1117" s="249"/>
      <c r="AF1117" s="250"/>
      <c r="AG1117" s="249"/>
      <c r="AH1117" s="250"/>
      <c r="AI1117" s="249"/>
      <c r="AJ1117" s="250"/>
      <c r="AK1117" s="249"/>
      <c r="AL1117" s="250"/>
      <c r="AM1117" s="249"/>
      <c r="AN1117" s="250"/>
      <c r="AO1117" s="249"/>
      <c r="AP1117" s="250"/>
      <c r="AQ1117" s="249"/>
      <c r="AR1117" s="250"/>
      <c r="AS1117" s="249"/>
      <c r="AT1117" s="250"/>
      <c r="AU1117" s="249"/>
      <c r="AV1117" s="250"/>
      <c r="AW1117" s="249"/>
      <c r="AX1117" s="250"/>
      <c r="AY1117" s="249"/>
      <c r="AZ1117" s="250"/>
      <c r="BA1117" s="249"/>
      <c r="BB1117" s="250"/>
      <c r="BC1117" s="249"/>
      <c r="BD1117" s="250"/>
      <c r="BE1117" s="249"/>
      <c r="BF1117" s="250"/>
      <c r="BG1117" s="249"/>
      <c r="BH1117" s="250"/>
      <c r="BI1117" s="249"/>
      <c r="BJ1117" s="250"/>
      <c r="BK1117" s="249"/>
    </row>
    <row r="1118" spans="1:63" s="301" customFormat="1" ht="21" hidden="1" customHeight="1" x14ac:dyDescent="0.2">
      <c r="A1118" s="245" t="e">
        <f t="shared" si="480"/>
        <v>#VALUE!</v>
      </c>
      <c r="B1118" s="246"/>
      <c r="C1118" s="247" t="str">
        <f t="shared" si="459"/>
        <v/>
      </c>
      <c r="D1118" s="250" t="str">
        <f t="shared" ca="1" si="460"/>
        <v/>
      </c>
      <c r="E1118" s="249" t="str">
        <f t="shared" si="477"/>
        <v/>
      </c>
      <c r="F1118" s="250" t="str">
        <f t="shared" si="461"/>
        <v/>
      </c>
      <c r="G1118" s="249" t="str">
        <f t="shared" si="478"/>
        <v/>
      </c>
      <c r="H1118" s="250" t="str">
        <f t="shared" si="462"/>
        <v/>
      </c>
      <c r="I1118" s="249" t="str">
        <f t="shared" si="479"/>
        <v/>
      </c>
      <c r="J1118" s="250" t="str">
        <f t="shared" ca="1" si="463"/>
        <v/>
      </c>
      <c r="K1118" s="249" t="str">
        <f t="shared" si="464"/>
        <v/>
      </c>
      <c r="L1118" s="250" t="str">
        <f t="shared" ca="1" si="465"/>
        <v/>
      </c>
      <c r="M1118" s="249" t="str">
        <f t="shared" si="466"/>
        <v/>
      </c>
      <c r="N1118" s="250" t="str">
        <f t="shared" ca="1" si="467"/>
        <v/>
      </c>
      <c r="O1118" s="249" t="str">
        <f t="shared" si="468"/>
        <v/>
      </c>
      <c r="P1118" s="250" t="str">
        <f t="shared" ca="1" si="469"/>
        <v/>
      </c>
      <c r="Q1118" s="249" t="str">
        <f t="shared" si="470"/>
        <v/>
      </c>
      <c r="R1118" s="250" t="str">
        <f t="shared" ca="1" si="471"/>
        <v/>
      </c>
      <c r="S1118" s="249" t="str">
        <f t="shared" si="472"/>
        <v/>
      </c>
      <c r="T1118" s="250" t="str">
        <f t="shared" ca="1" si="473"/>
        <v/>
      </c>
      <c r="U1118" s="249" t="str">
        <f t="shared" si="474"/>
        <v/>
      </c>
      <c r="V1118" s="250" t="str">
        <f t="shared" ca="1" si="475"/>
        <v/>
      </c>
      <c r="W1118" s="249" t="str">
        <f t="shared" si="476"/>
        <v/>
      </c>
      <c r="X1118" s="250"/>
      <c r="Y1118" s="249"/>
      <c r="Z1118" s="250"/>
      <c r="AA1118" s="249"/>
      <c r="AB1118" s="250"/>
      <c r="AC1118" s="249"/>
      <c r="AD1118" s="250"/>
      <c r="AE1118" s="249"/>
      <c r="AF1118" s="250"/>
      <c r="AG1118" s="249"/>
      <c r="AH1118" s="250"/>
      <c r="AI1118" s="249"/>
      <c r="AJ1118" s="250"/>
      <c r="AK1118" s="249"/>
      <c r="AL1118" s="250"/>
      <c r="AM1118" s="249"/>
      <c r="AN1118" s="250"/>
      <c r="AO1118" s="249"/>
      <c r="AP1118" s="250"/>
      <c r="AQ1118" s="249"/>
      <c r="AR1118" s="250"/>
      <c r="AS1118" s="249"/>
      <c r="AT1118" s="250"/>
      <c r="AU1118" s="249"/>
      <c r="AV1118" s="250"/>
      <c r="AW1118" s="249"/>
      <c r="AX1118" s="250"/>
      <c r="AY1118" s="249"/>
      <c r="AZ1118" s="250"/>
      <c r="BA1118" s="249"/>
      <c r="BB1118" s="250"/>
      <c r="BC1118" s="249"/>
      <c r="BD1118" s="250"/>
      <c r="BE1118" s="249"/>
      <c r="BF1118" s="250"/>
      <c r="BG1118" s="249"/>
      <c r="BH1118" s="250"/>
      <c r="BI1118" s="249"/>
      <c r="BJ1118" s="250"/>
      <c r="BK1118" s="249"/>
    </row>
    <row r="1119" spans="1:63" s="301" customFormat="1" ht="21" hidden="1" customHeight="1" x14ac:dyDescent="0.2">
      <c r="A1119" s="245" t="e">
        <f t="shared" si="480"/>
        <v>#VALUE!</v>
      </c>
      <c r="B1119" s="246"/>
      <c r="C1119" s="247" t="str">
        <f t="shared" si="459"/>
        <v/>
      </c>
      <c r="D1119" s="250" t="str">
        <f t="shared" ca="1" si="460"/>
        <v/>
      </c>
      <c r="E1119" s="249" t="str">
        <f t="shared" si="477"/>
        <v/>
      </c>
      <c r="F1119" s="250" t="str">
        <f t="shared" si="461"/>
        <v/>
      </c>
      <c r="G1119" s="249" t="str">
        <f t="shared" si="478"/>
        <v/>
      </c>
      <c r="H1119" s="250" t="str">
        <f t="shared" si="462"/>
        <v/>
      </c>
      <c r="I1119" s="249" t="str">
        <f t="shared" si="479"/>
        <v/>
      </c>
      <c r="J1119" s="250" t="str">
        <f t="shared" ca="1" si="463"/>
        <v/>
      </c>
      <c r="K1119" s="249" t="str">
        <f t="shared" si="464"/>
        <v/>
      </c>
      <c r="L1119" s="250" t="str">
        <f t="shared" ca="1" si="465"/>
        <v/>
      </c>
      <c r="M1119" s="249" t="str">
        <f t="shared" si="466"/>
        <v/>
      </c>
      <c r="N1119" s="250" t="str">
        <f t="shared" ca="1" si="467"/>
        <v/>
      </c>
      <c r="O1119" s="249" t="str">
        <f t="shared" si="468"/>
        <v/>
      </c>
      <c r="P1119" s="250" t="str">
        <f t="shared" ca="1" si="469"/>
        <v/>
      </c>
      <c r="Q1119" s="249" t="str">
        <f t="shared" si="470"/>
        <v/>
      </c>
      <c r="R1119" s="250" t="str">
        <f t="shared" ca="1" si="471"/>
        <v/>
      </c>
      <c r="S1119" s="249" t="str">
        <f t="shared" si="472"/>
        <v/>
      </c>
      <c r="T1119" s="250" t="str">
        <f t="shared" ca="1" si="473"/>
        <v/>
      </c>
      <c r="U1119" s="249" t="str">
        <f t="shared" si="474"/>
        <v/>
      </c>
      <c r="V1119" s="250" t="str">
        <f t="shared" ca="1" si="475"/>
        <v/>
      </c>
      <c r="W1119" s="249" t="str">
        <f t="shared" si="476"/>
        <v/>
      </c>
      <c r="X1119" s="250"/>
      <c r="Y1119" s="249"/>
      <c r="Z1119" s="250"/>
      <c r="AA1119" s="249"/>
      <c r="AB1119" s="250"/>
      <c r="AC1119" s="249"/>
      <c r="AD1119" s="250"/>
      <c r="AE1119" s="249"/>
      <c r="AF1119" s="250"/>
      <c r="AG1119" s="249"/>
      <c r="AH1119" s="250"/>
      <c r="AI1119" s="249"/>
      <c r="AJ1119" s="250"/>
      <c r="AK1119" s="249"/>
      <c r="AL1119" s="250"/>
      <c r="AM1119" s="249"/>
      <c r="AN1119" s="250"/>
      <c r="AO1119" s="249"/>
      <c r="AP1119" s="250"/>
      <c r="AQ1119" s="249"/>
      <c r="AR1119" s="250"/>
      <c r="AS1119" s="249"/>
      <c r="AT1119" s="250"/>
      <c r="AU1119" s="249"/>
      <c r="AV1119" s="250"/>
      <c r="AW1119" s="249"/>
      <c r="AX1119" s="250"/>
      <c r="AY1119" s="249"/>
      <c r="AZ1119" s="250"/>
      <c r="BA1119" s="249"/>
      <c r="BB1119" s="250"/>
      <c r="BC1119" s="249"/>
      <c r="BD1119" s="250"/>
      <c r="BE1119" s="249"/>
      <c r="BF1119" s="250"/>
      <c r="BG1119" s="249"/>
      <c r="BH1119" s="250"/>
      <c r="BI1119" s="249"/>
      <c r="BJ1119" s="250"/>
      <c r="BK1119" s="249"/>
    </row>
    <row r="1120" spans="1:63" s="301" customFormat="1" ht="21" hidden="1" customHeight="1" x14ac:dyDescent="0.2">
      <c r="A1120" s="245" t="e">
        <f t="shared" si="480"/>
        <v>#VALUE!</v>
      </c>
      <c r="B1120" s="246"/>
      <c r="C1120" s="247" t="str">
        <f t="shared" si="459"/>
        <v/>
      </c>
      <c r="D1120" s="250" t="str">
        <f t="shared" ca="1" si="460"/>
        <v/>
      </c>
      <c r="E1120" s="249" t="str">
        <f t="shared" si="477"/>
        <v/>
      </c>
      <c r="F1120" s="250" t="str">
        <f t="shared" si="461"/>
        <v/>
      </c>
      <c r="G1120" s="249" t="str">
        <f t="shared" si="478"/>
        <v/>
      </c>
      <c r="H1120" s="250" t="str">
        <f t="shared" si="462"/>
        <v/>
      </c>
      <c r="I1120" s="249" t="str">
        <f t="shared" si="479"/>
        <v/>
      </c>
      <c r="J1120" s="250" t="str">
        <f t="shared" ca="1" si="463"/>
        <v/>
      </c>
      <c r="K1120" s="249" t="str">
        <f t="shared" si="464"/>
        <v/>
      </c>
      <c r="L1120" s="250" t="str">
        <f t="shared" ca="1" si="465"/>
        <v/>
      </c>
      <c r="M1120" s="249" t="str">
        <f t="shared" si="466"/>
        <v/>
      </c>
      <c r="N1120" s="250" t="str">
        <f t="shared" ca="1" si="467"/>
        <v/>
      </c>
      <c r="O1120" s="249" t="str">
        <f t="shared" si="468"/>
        <v/>
      </c>
      <c r="P1120" s="250" t="str">
        <f t="shared" ca="1" si="469"/>
        <v/>
      </c>
      <c r="Q1120" s="249" t="str">
        <f t="shared" si="470"/>
        <v/>
      </c>
      <c r="R1120" s="250" t="str">
        <f t="shared" ca="1" si="471"/>
        <v/>
      </c>
      <c r="S1120" s="249" t="str">
        <f t="shared" si="472"/>
        <v/>
      </c>
      <c r="T1120" s="250" t="str">
        <f t="shared" ca="1" si="473"/>
        <v/>
      </c>
      <c r="U1120" s="249" t="str">
        <f t="shared" si="474"/>
        <v/>
      </c>
      <c r="V1120" s="250" t="str">
        <f t="shared" ca="1" si="475"/>
        <v/>
      </c>
      <c r="W1120" s="249" t="str">
        <f t="shared" si="476"/>
        <v/>
      </c>
      <c r="X1120" s="250"/>
      <c r="Y1120" s="249"/>
      <c r="Z1120" s="250"/>
      <c r="AA1120" s="249"/>
      <c r="AB1120" s="250"/>
      <c r="AC1120" s="249"/>
      <c r="AD1120" s="250"/>
      <c r="AE1120" s="249"/>
      <c r="AF1120" s="250"/>
      <c r="AG1120" s="249"/>
      <c r="AH1120" s="250"/>
      <c r="AI1120" s="249"/>
      <c r="AJ1120" s="250"/>
      <c r="AK1120" s="249"/>
      <c r="AL1120" s="250"/>
      <c r="AM1120" s="249"/>
      <c r="AN1120" s="250"/>
      <c r="AO1120" s="249"/>
      <c r="AP1120" s="250"/>
      <c r="AQ1120" s="249"/>
      <c r="AR1120" s="250"/>
      <c r="AS1120" s="249"/>
      <c r="AT1120" s="250"/>
      <c r="AU1120" s="249"/>
      <c r="AV1120" s="250"/>
      <c r="AW1120" s="249"/>
      <c r="AX1120" s="250"/>
      <c r="AY1120" s="249"/>
      <c r="AZ1120" s="250"/>
      <c r="BA1120" s="249"/>
      <c r="BB1120" s="250"/>
      <c r="BC1120" s="249"/>
      <c r="BD1120" s="250"/>
      <c r="BE1120" s="249"/>
      <c r="BF1120" s="250"/>
      <c r="BG1120" s="249"/>
      <c r="BH1120" s="250"/>
      <c r="BI1120" s="249"/>
      <c r="BJ1120" s="250"/>
      <c r="BK1120" s="249"/>
    </row>
    <row r="1121" spans="1:63" s="301" customFormat="1" ht="21" hidden="1" customHeight="1" x14ac:dyDescent="0.2">
      <c r="A1121" s="245" t="e">
        <f t="shared" si="480"/>
        <v>#VALUE!</v>
      </c>
      <c r="B1121" s="246"/>
      <c r="C1121" s="247" t="str">
        <f t="shared" si="459"/>
        <v/>
      </c>
      <c r="D1121" s="250" t="str">
        <f t="shared" ca="1" si="460"/>
        <v/>
      </c>
      <c r="E1121" s="249" t="str">
        <f t="shared" si="477"/>
        <v/>
      </c>
      <c r="F1121" s="250" t="str">
        <f t="shared" si="461"/>
        <v/>
      </c>
      <c r="G1121" s="249" t="str">
        <f t="shared" si="478"/>
        <v/>
      </c>
      <c r="H1121" s="250" t="str">
        <f t="shared" si="462"/>
        <v/>
      </c>
      <c r="I1121" s="249" t="str">
        <f t="shared" si="479"/>
        <v/>
      </c>
      <c r="J1121" s="250" t="str">
        <f t="shared" ca="1" si="463"/>
        <v/>
      </c>
      <c r="K1121" s="249" t="str">
        <f t="shared" si="464"/>
        <v/>
      </c>
      <c r="L1121" s="250" t="str">
        <f t="shared" ca="1" si="465"/>
        <v/>
      </c>
      <c r="M1121" s="249" t="str">
        <f t="shared" si="466"/>
        <v/>
      </c>
      <c r="N1121" s="250" t="str">
        <f t="shared" ca="1" si="467"/>
        <v/>
      </c>
      <c r="O1121" s="249" t="str">
        <f t="shared" si="468"/>
        <v/>
      </c>
      <c r="P1121" s="250" t="str">
        <f t="shared" ca="1" si="469"/>
        <v/>
      </c>
      <c r="Q1121" s="249" t="str">
        <f t="shared" si="470"/>
        <v/>
      </c>
      <c r="R1121" s="250" t="str">
        <f t="shared" ca="1" si="471"/>
        <v/>
      </c>
      <c r="S1121" s="249" t="str">
        <f t="shared" si="472"/>
        <v/>
      </c>
      <c r="T1121" s="250" t="str">
        <f t="shared" ca="1" si="473"/>
        <v/>
      </c>
      <c r="U1121" s="249" t="str">
        <f t="shared" si="474"/>
        <v/>
      </c>
      <c r="V1121" s="250" t="str">
        <f t="shared" ca="1" si="475"/>
        <v/>
      </c>
      <c r="W1121" s="249" t="str">
        <f t="shared" si="476"/>
        <v/>
      </c>
      <c r="X1121" s="250"/>
      <c r="Y1121" s="249"/>
      <c r="Z1121" s="250"/>
      <c r="AA1121" s="249"/>
      <c r="AB1121" s="250"/>
      <c r="AC1121" s="249"/>
      <c r="AD1121" s="250"/>
      <c r="AE1121" s="249"/>
      <c r="AF1121" s="250"/>
      <c r="AG1121" s="249"/>
      <c r="AH1121" s="250"/>
      <c r="AI1121" s="249"/>
      <c r="AJ1121" s="250"/>
      <c r="AK1121" s="249"/>
      <c r="AL1121" s="250"/>
      <c r="AM1121" s="249"/>
      <c r="AN1121" s="250"/>
      <c r="AO1121" s="249"/>
      <c r="AP1121" s="250"/>
      <c r="AQ1121" s="249"/>
      <c r="AR1121" s="250"/>
      <c r="AS1121" s="249"/>
      <c r="AT1121" s="250"/>
      <c r="AU1121" s="249"/>
      <c r="AV1121" s="250"/>
      <c r="AW1121" s="249"/>
      <c r="AX1121" s="250"/>
      <c r="AY1121" s="249"/>
      <c r="AZ1121" s="250"/>
      <c r="BA1121" s="249"/>
      <c r="BB1121" s="250"/>
      <c r="BC1121" s="249"/>
      <c r="BD1121" s="250"/>
      <c r="BE1121" s="249"/>
      <c r="BF1121" s="250"/>
      <c r="BG1121" s="249"/>
      <c r="BH1121" s="250"/>
      <c r="BI1121" s="249"/>
      <c r="BJ1121" s="250"/>
      <c r="BK1121" s="249"/>
    </row>
    <row r="1122" spans="1:63" s="301" customFormat="1" ht="21" hidden="1" customHeight="1" x14ac:dyDescent="0.2">
      <c r="A1122" s="245" t="e">
        <f t="shared" si="480"/>
        <v>#VALUE!</v>
      </c>
      <c r="B1122" s="246"/>
      <c r="C1122" s="247" t="str">
        <f t="shared" si="459"/>
        <v/>
      </c>
      <c r="D1122" s="250" t="str">
        <f t="shared" ca="1" si="460"/>
        <v/>
      </c>
      <c r="E1122" s="249" t="str">
        <f t="shared" si="477"/>
        <v/>
      </c>
      <c r="F1122" s="250" t="str">
        <f t="shared" si="461"/>
        <v/>
      </c>
      <c r="G1122" s="249" t="str">
        <f t="shared" si="478"/>
        <v/>
      </c>
      <c r="H1122" s="250" t="str">
        <f t="shared" si="462"/>
        <v/>
      </c>
      <c r="I1122" s="249" t="str">
        <f t="shared" si="479"/>
        <v/>
      </c>
      <c r="J1122" s="250" t="str">
        <f t="shared" ca="1" si="463"/>
        <v/>
      </c>
      <c r="K1122" s="249" t="str">
        <f t="shared" si="464"/>
        <v/>
      </c>
      <c r="L1122" s="250" t="str">
        <f t="shared" ca="1" si="465"/>
        <v/>
      </c>
      <c r="M1122" s="249" t="str">
        <f t="shared" si="466"/>
        <v/>
      </c>
      <c r="N1122" s="250" t="str">
        <f t="shared" ca="1" si="467"/>
        <v/>
      </c>
      <c r="O1122" s="249" t="str">
        <f t="shared" si="468"/>
        <v/>
      </c>
      <c r="P1122" s="250" t="str">
        <f t="shared" ca="1" si="469"/>
        <v/>
      </c>
      <c r="Q1122" s="249" t="str">
        <f t="shared" si="470"/>
        <v/>
      </c>
      <c r="R1122" s="250" t="str">
        <f t="shared" ca="1" si="471"/>
        <v/>
      </c>
      <c r="S1122" s="249" t="str">
        <f t="shared" si="472"/>
        <v/>
      </c>
      <c r="T1122" s="250" t="str">
        <f t="shared" ca="1" si="473"/>
        <v/>
      </c>
      <c r="U1122" s="249" t="str">
        <f t="shared" si="474"/>
        <v/>
      </c>
      <c r="V1122" s="250" t="str">
        <f t="shared" ca="1" si="475"/>
        <v/>
      </c>
      <c r="W1122" s="249" t="str">
        <f t="shared" si="476"/>
        <v/>
      </c>
      <c r="X1122" s="250"/>
      <c r="Y1122" s="249"/>
      <c r="Z1122" s="250"/>
      <c r="AA1122" s="249"/>
      <c r="AB1122" s="250"/>
      <c r="AC1122" s="249"/>
      <c r="AD1122" s="250"/>
      <c r="AE1122" s="249"/>
      <c r="AF1122" s="250"/>
      <c r="AG1122" s="249"/>
      <c r="AH1122" s="250"/>
      <c r="AI1122" s="249"/>
      <c r="AJ1122" s="250"/>
      <c r="AK1122" s="249"/>
      <c r="AL1122" s="250"/>
      <c r="AM1122" s="249"/>
      <c r="AN1122" s="250"/>
      <c r="AO1122" s="249"/>
      <c r="AP1122" s="250"/>
      <c r="AQ1122" s="249"/>
      <c r="AR1122" s="250"/>
      <c r="AS1122" s="249"/>
      <c r="AT1122" s="250"/>
      <c r="AU1122" s="249"/>
      <c r="AV1122" s="250"/>
      <c r="AW1122" s="249"/>
      <c r="AX1122" s="250"/>
      <c r="AY1122" s="249"/>
      <c r="AZ1122" s="250"/>
      <c r="BA1122" s="249"/>
      <c r="BB1122" s="250"/>
      <c r="BC1122" s="249"/>
      <c r="BD1122" s="250"/>
      <c r="BE1122" s="249"/>
      <c r="BF1122" s="250"/>
      <c r="BG1122" s="249"/>
      <c r="BH1122" s="250"/>
      <c r="BI1122" s="249"/>
      <c r="BJ1122" s="250"/>
      <c r="BK1122" s="249"/>
    </row>
    <row r="1123" spans="1:63" s="301" customFormat="1" ht="21" hidden="1" customHeight="1" x14ac:dyDescent="0.2">
      <c r="A1123" s="245" t="e">
        <f t="shared" si="480"/>
        <v>#VALUE!</v>
      </c>
      <c r="B1123" s="246"/>
      <c r="C1123" s="247" t="str">
        <f t="shared" si="459"/>
        <v/>
      </c>
      <c r="D1123" s="250" t="str">
        <f t="shared" ca="1" si="460"/>
        <v/>
      </c>
      <c r="E1123" s="249" t="str">
        <f t="shared" si="477"/>
        <v/>
      </c>
      <c r="F1123" s="250" t="str">
        <f t="shared" si="461"/>
        <v/>
      </c>
      <c r="G1123" s="249" t="str">
        <f t="shared" si="478"/>
        <v/>
      </c>
      <c r="H1123" s="250" t="str">
        <f t="shared" si="462"/>
        <v/>
      </c>
      <c r="I1123" s="249" t="str">
        <f t="shared" si="479"/>
        <v/>
      </c>
      <c r="J1123" s="250" t="str">
        <f t="shared" ca="1" si="463"/>
        <v/>
      </c>
      <c r="K1123" s="249" t="str">
        <f t="shared" si="464"/>
        <v/>
      </c>
      <c r="L1123" s="250" t="str">
        <f t="shared" ca="1" si="465"/>
        <v/>
      </c>
      <c r="M1123" s="249" t="str">
        <f t="shared" si="466"/>
        <v/>
      </c>
      <c r="N1123" s="250" t="str">
        <f t="shared" ca="1" si="467"/>
        <v/>
      </c>
      <c r="O1123" s="249" t="str">
        <f t="shared" si="468"/>
        <v/>
      </c>
      <c r="P1123" s="250" t="str">
        <f t="shared" ca="1" si="469"/>
        <v/>
      </c>
      <c r="Q1123" s="249" t="str">
        <f t="shared" si="470"/>
        <v/>
      </c>
      <c r="R1123" s="250" t="str">
        <f t="shared" ca="1" si="471"/>
        <v/>
      </c>
      <c r="S1123" s="249" t="str">
        <f t="shared" si="472"/>
        <v/>
      </c>
      <c r="T1123" s="250" t="str">
        <f t="shared" ca="1" si="473"/>
        <v/>
      </c>
      <c r="U1123" s="249" t="str">
        <f t="shared" si="474"/>
        <v/>
      </c>
      <c r="V1123" s="250" t="str">
        <f t="shared" ca="1" si="475"/>
        <v/>
      </c>
      <c r="W1123" s="249" t="str">
        <f t="shared" si="476"/>
        <v/>
      </c>
      <c r="X1123" s="250"/>
      <c r="Y1123" s="249"/>
      <c r="Z1123" s="250"/>
      <c r="AA1123" s="249"/>
      <c r="AB1123" s="250"/>
      <c r="AC1123" s="249"/>
      <c r="AD1123" s="250"/>
      <c r="AE1123" s="249"/>
      <c r="AF1123" s="250"/>
      <c r="AG1123" s="249"/>
      <c r="AH1123" s="250"/>
      <c r="AI1123" s="249"/>
      <c r="AJ1123" s="250"/>
      <c r="AK1123" s="249"/>
      <c r="AL1123" s="250"/>
      <c r="AM1123" s="249"/>
      <c r="AN1123" s="250"/>
      <c r="AO1123" s="249"/>
      <c r="AP1123" s="250"/>
      <c r="AQ1123" s="249"/>
      <c r="AR1123" s="250"/>
      <c r="AS1123" s="249"/>
      <c r="AT1123" s="250"/>
      <c r="AU1123" s="249"/>
      <c r="AV1123" s="250"/>
      <c r="AW1123" s="249"/>
      <c r="AX1123" s="250"/>
      <c r="AY1123" s="249"/>
      <c r="AZ1123" s="250"/>
      <c r="BA1123" s="249"/>
      <c r="BB1123" s="250"/>
      <c r="BC1123" s="249"/>
      <c r="BD1123" s="250"/>
      <c r="BE1123" s="249"/>
      <c r="BF1123" s="250"/>
      <c r="BG1123" s="249"/>
      <c r="BH1123" s="250"/>
      <c r="BI1123" s="249"/>
      <c r="BJ1123" s="250"/>
      <c r="BK1123" s="249"/>
    </row>
    <row r="1124" spans="1:63" s="301" customFormat="1" ht="21" hidden="1" customHeight="1" x14ac:dyDescent="0.2">
      <c r="A1124" s="245" t="e">
        <f t="shared" si="480"/>
        <v>#VALUE!</v>
      </c>
      <c r="B1124" s="246"/>
      <c r="C1124" s="247" t="str">
        <f t="shared" si="459"/>
        <v/>
      </c>
      <c r="D1124" s="250" t="str">
        <f t="shared" ca="1" si="460"/>
        <v/>
      </c>
      <c r="E1124" s="249" t="str">
        <f t="shared" si="477"/>
        <v/>
      </c>
      <c r="F1124" s="250" t="str">
        <f t="shared" si="461"/>
        <v/>
      </c>
      <c r="G1124" s="249" t="str">
        <f t="shared" si="478"/>
        <v/>
      </c>
      <c r="H1124" s="250" t="str">
        <f t="shared" si="462"/>
        <v/>
      </c>
      <c r="I1124" s="249" t="str">
        <f t="shared" si="479"/>
        <v/>
      </c>
      <c r="J1124" s="250" t="str">
        <f t="shared" ca="1" si="463"/>
        <v/>
      </c>
      <c r="K1124" s="249" t="str">
        <f t="shared" si="464"/>
        <v/>
      </c>
      <c r="L1124" s="250" t="str">
        <f t="shared" ca="1" si="465"/>
        <v/>
      </c>
      <c r="M1124" s="249" t="str">
        <f t="shared" si="466"/>
        <v/>
      </c>
      <c r="N1124" s="250" t="str">
        <f t="shared" ca="1" si="467"/>
        <v/>
      </c>
      <c r="O1124" s="249" t="str">
        <f t="shared" si="468"/>
        <v/>
      </c>
      <c r="P1124" s="250" t="str">
        <f t="shared" ca="1" si="469"/>
        <v/>
      </c>
      <c r="Q1124" s="249" t="str">
        <f t="shared" si="470"/>
        <v/>
      </c>
      <c r="R1124" s="250" t="str">
        <f t="shared" ca="1" si="471"/>
        <v/>
      </c>
      <c r="S1124" s="249" t="str">
        <f t="shared" si="472"/>
        <v/>
      </c>
      <c r="T1124" s="250" t="str">
        <f t="shared" ca="1" si="473"/>
        <v/>
      </c>
      <c r="U1124" s="249" t="str">
        <f t="shared" si="474"/>
        <v/>
      </c>
      <c r="V1124" s="250" t="str">
        <f t="shared" ca="1" si="475"/>
        <v/>
      </c>
      <c r="W1124" s="249" t="str">
        <f t="shared" si="476"/>
        <v/>
      </c>
      <c r="X1124" s="250"/>
      <c r="Y1124" s="249"/>
      <c r="Z1124" s="250"/>
      <c r="AA1124" s="249"/>
      <c r="AB1124" s="250"/>
      <c r="AC1124" s="249"/>
      <c r="AD1124" s="250"/>
      <c r="AE1124" s="249"/>
      <c r="AF1124" s="250"/>
      <c r="AG1124" s="249"/>
      <c r="AH1124" s="250"/>
      <c r="AI1124" s="249"/>
      <c r="AJ1124" s="250"/>
      <c r="AK1124" s="249"/>
      <c r="AL1124" s="250"/>
      <c r="AM1124" s="249"/>
      <c r="AN1124" s="250"/>
      <c r="AO1124" s="249"/>
      <c r="AP1124" s="250"/>
      <c r="AQ1124" s="249"/>
      <c r="AR1124" s="250"/>
      <c r="AS1124" s="249"/>
      <c r="AT1124" s="250"/>
      <c r="AU1124" s="249"/>
      <c r="AV1124" s="250"/>
      <c r="AW1124" s="249"/>
      <c r="AX1124" s="250"/>
      <c r="AY1124" s="249"/>
      <c r="AZ1124" s="250"/>
      <c r="BA1124" s="249"/>
      <c r="BB1124" s="250"/>
      <c r="BC1124" s="249"/>
      <c r="BD1124" s="250"/>
      <c r="BE1124" s="249"/>
      <c r="BF1124" s="250"/>
      <c r="BG1124" s="249"/>
      <c r="BH1124" s="250"/>
      <c r="BI1124" s="249"/>
      <c r="BJ1124" s="250"/>
      <c r="BK1124" s="249"/>
    </row>
    <row r="1125" spans="1:63" s="301" customFormat="1" ht="21" hidden="1" customHeight="1" x14ac:dyDescent="0.2">
      <c r="A1125" s="245" t="e">
        <f t="shared" si="480"/>
        <v>#VALUE!</v>
      </c>
      <c r="B1125" s="246"/>
      <c r="C1125" s="247" t="str">
        <f t="shared" si="459"/>
        <v/>
      </c>
      <c r="D1125" s="250" t="str">
        <f t="shared" ca="1" si="460"/>
        <v/>
      </c>
      <c r="E1125" s="249" t="str">
        <f t="shared" si="477"/>
        <v/>
      </c>
      <c r="F1125" s="250" t="str">
        <f t="shared" si="461"/>
        <v/>
      </c>
      <c r="G1125" s="249" t="str">
        <f t="shared" si="478"/>
        <v/>
      </c>
      <c r="H1125" s="250" t="str">
        <f t="shared" si="462"/>
        <v/>
      </c>
      <c r="I1125" s="249" t="str">
        <f t="shared" si="479"/>
        <v/>
      </c>
      <c r="J1125" s="250" t="str">
        <f t="shared" ca="1" si="463"/>
        <v/>
      </c>
      <c r="K1125" s="249" t="str">
        <f t="shared" si="464"/>
        <v/>
      </c>
      <c r="L1125" s="250" t="str">
        <f t="shared" ca="1" si="465"/>
        <v/>
      </c>
      <c r="M1125" s="249" t="str">
        <f t="shared" si="466"/>
        <v/>
      </c>
      <c r="N1125" s="250" t="str">
        <f t="shared" ca="1" si="467"/>
        <v/>
      </c>
      <c r="O1125" s="249" t="str">
        <f t="shared" si="468"/>
        <v/>
      </c>
      <c r="P1125" s="250" t="str">
        <f t="shared" ca="1" si="469"/>
        <v/>
      </c>
      <c r="Q1125" s="249" t="str">
        <f t="shared" si="470"/>
        <v/>
      </c>
      <c r="R1125" s="250" t="str">
        <f t="shared" ca="1" si="471"/>
        <v/>
      </c>
      <c r="S1125" s="249" t="str">
        <f t="shared" si="472"/>
        <v/>
      </c>
      <c r="T1125" s="250" t="str">
        <f t="shared" ca="1" si="473"/>
        <v/>
      </c>
      <c r="U1125" s="249" t="str">
        <f t="shared" si="474"/>
        <v/>
      </c>
      <c r="V1125" s="250" t="str">
        <f t="shared" ca="1" si="475"/>
        <v/>
      </c>
      <c r="W1125" s="249" t="str">
        <f t="shared" si="476"/>
        <v/>
      </c>
      <c r="X1125" s="250"/>
      <c r="Y1125" s="249"/>
      <c r="Z1125" s="250"/>
      <c r="AA1125" s="249"/>
      <c r="AB1125" s="250"/>
      <c r="AC1125" s="249"/>
      <c r="AD1125" s="250"/>
      <c r="AE1125" s="249"/>
      <c r="AF1125" s="250"/>
      <c r="AG1125" s="249"/>
      <c r="AH1125" s="250"/>
      <c r="AI1125" s="249"/>
      <c r="AJ1125" s="250"/>
      <c r="AK1125" s="249"/>
      <c r="AL1125" s="250"/>
      <c r="AM1125" s="249"/>
      <c r="AN1125" s="250"/>
      <c r="AO1125" s="249"/>
      <c r="AP1125" s="250"/>
      <c r="AQ1125" s="249"/>
      <c r="AR1125" s="250"/>
      <c r="AS1125" s="249"/>
      <c r="AT1125" s="250"/>
      <c r="AU1125" s="249"/>
      <c r="AV1125" s="250"/>
      <c r="AW1125" s="249"/>
      <c r="AX1125" s="250"/>
      <c r="AY1125" s="249"/>
      <c r="AZ1125" s="250"/>
      <c r="BA1125" s="249"/>
      <c r="BB1125" s="250"/>
      <c r="BC1125" s="249"/>
      <c r="BD1125" s="250"/>
      <c r="BE1125" s="249"/>
      <c r="BF1125" s="250"/>
      <c r="BG1125" s="249"/>
      <c r="BH1125" s="250"/>
      <c r="BI1125" s="249"/>
      <c r="BJ1125" s="250"/>
      <c r="BK1125" s="249"/>
    </row>
    <row r="1126" spans="1:63" s="301" customFormat="1" ht="21" hidden="1" customHeight="1" x14ac:dyDescent="0.2">
      <c r="A1126" s="245" t="e">
        <f t="shared" si="480"/>
        <v>#VALUE!</v>
      </c>
      <c r="B1126" s="246"/>
      <c r="C1126" s="247" t="str">
        <f t="shared" si="459"/>
        <v/>
      </c>
      <c r="D1126" s="250" t="str">
        <f t="shared" ca="1" si="460"/>
        <v/>
      </c>
      <c r="E1126" s="249" t="str">
        <f t="shared" si="477"/>
        <v/>
      </c>
      <c r="F1126" s="250" t="str">
        <f t="shared" si="461"/>
        <v/>
      </c>
      <c r="G1126" s="249" t="str">
        <f t="shared" si="478"/>
        <v/>
      </c>
      <c r="H1126" s="250" t="str">
        <f t="shared" si="462"/>
        <v/>
      </c>
      <c r="I1126" s="249" t="str">
        <f t="shared" si="479"/>
        <v/>
      </c>
      <c r="J1126" s="250" t="str">
        <f t="shared" ca="1" si="463"/>
        <v/>
      </c>
      <c r="K1126" s="249" t="str">
        <f t="shared" si="464"/>
        <v/>
      </c>
      <c r="L1126" s="250" t="str">
        <f t="shared" ca="1" si="465"/>
        <v/>
      </c>
      <c r="M1126" s="249" t="str">
        <f t="shared" si="466"/>
        <v/>
      </c>
      <c r="N1126" s="250" t="str">
        <f t="shared" ca="1" si="467"/>
        <v/>
      </c>
      <c r="O1126" s="249" t="str">
        <f t="shared" si="468"/>
        <v/>
      </c>
      <c r="P1126" s="250" t="str">
        <f t="shared" ca="1" si="469"/>
        <v/>
      </c>
      <c r="Q1126" s="249" t="str">
        <f t="shared" si="470"/>
        <v/>
      </c>
      <c r="R1126" s="250" t="str">
        <f t="shared" ca="1" si="471"/>
        <v/>
      </c>
      <c r="S1126" s="249" t="str">
        <f t="shared" si="472"/>
        <v/>
      </c>
      <c r="T1126" s="250" t="str">
        <f t="shared" ca="1" si="473"/>
        <v/>
      </c>
      <c r="U1126" s="249" t="str">
        <f t="shared" si="474"/>
        <v/>
      </c>
      <c r="V1126" s="250" t="str">
        <f t="shared" ca="1" si="475"/>
        <v/>
      </c>
      <c r="W1126" s="249" t="str">
        <f t="shared" si="476"/>
        <v/>
      </c>
      <c r="X1126" s="250"/>
      <c r="Y1126" s="249"/>
      <c r="Z1126" s="250"/>
      <c r="AA1126" s="249"/>
      <c r="AB1126" s="250"/>
      <c r="AC1126" s="249"/>
      <c r="AD1126" s="250"/>
      <c r="AE1126" s="249"/>
      <c r="AF1126" s="250"/>
      <c r="AG1126" s="249"/>
      <c r="AH1126" s="250"/>
      <c r="AI1126" s="249"/>
      <c r="AJ1126" s="250"/>
      <c r="AK1126" s="249"/>
      <c r="AL1126" s="250"/>
      <c r="AM1126" s="249"/>
      <c r="AN1126" s="250"/>
      <c r="AO1126" s="249"/>
      <c r="AP1126" s="250"/>
      <c r="AQ1126" s="249"/>
      <c r="AR1126" s="250"/>
      <c r="AS1126" s="249"/>
      <c r="AT1126" s="250"/>
      <c r="AU1126" s="249"/>
      <c r="AV1126" s="250"/>
      <c r="AW1126" s="249"/>
      <c r="AX1126" s="250"/>
      <c r="AY1126" s="249"/>
      <c r="AZ1126" s="250"/>
      <c r="BA1126" s="249"/>
      <c r="BB1126" s="250"/>
      <c r="BC1126" s="249"/>
      <c r="BD1126" s="250"/>
      <c r="BE1126" s="249"/>
      <c r="BF1126" s="250"/>
      <c r="BG1126" s="249"/>
      <c r="BH1126" s="250"/>
      <c r="BI1126" s="249"/>
      <c r="BJ1126" s="250"/>
      <c r="BK1126" s="249"/>
    </row>
    <row r="1127" spans="1:63" s="301" customFormat="1" ht="21" hidden="1" customHeight="1" x14ac:dyDescent="0.2">
      <c r="A1127" s="245" t="e">
        <f t="shared" si="480"/>
        <v>#VALUE!</v>
      </c>
      <c r="B1127" s="246"/>
      <c r="C1127" s="247" t="str">
        <f t="shared" si="459"/>
        <v/>
      </c>
      <c r="D1127" s="250" t="str">
        <f t="shared" ca="1" si="460"/>
        <v/>
      </c>
      <c r="E1127" s="249" t="str">
        <f t="shared" si="477"/>
        <v/>
      </c>
      <c r="F1127" s="250" t="str">
        <f t="shared" si="461"/>
        <v/>
      </c>
      <c r="G1127" s="249" t="str">
        <f t="shared" si="478"/>
        <v/>
      </c>
      <c r="H1127" s="250" t="str">
        <f t="shared" si="462"/>
        <v/>
      </c>
      <c r="I1127" s="249" t="str">
        <f t="shared" si="479"/>
        <v/>
      </c>
      <c r="J1127" s="250" t="str">
        <f t="shared" ca="1" si="463"/>
        <v/>
      </c>
      <c r="K1127" s="249" t="str">
        <f t="shared" si="464"/>
        <v/>
      </c>
      <c r="L1127" s="250" t="str">
        <f t="shared" ca="1" si="465"/>
        <v/>
      </c>
      <c r="M1127" s="249" t="str">
        <f t="shared" si="466"/>
        <v/>
      </c>
      <c r="N1127" s="250" t="str">
        <f t="shared" ca="1" si="467"/>
        <v/>
      </c>
      <c r="O1127" s="249" t="str">
        <f t="shared" si="468"/>
        <v/>
      </c>
      <c r="P1127" s="250" t="str">
        <f t="shared" ca="1" si="469"/>
        <v/>
      </c>
      <c r="Q1127" s="249" t="str">
        <f t="shared" si="470"/>
        <v/>
      </c>
      <c r="R1127" s="250" t="str">
        <f t="shared" ca="1" si="471"/>
        <v/>
      </c>
      <c r="S1127" s="249" t="str">
        <f t="shared" si="472"/>
        <v/>
      </c>
      <c r="T1127" s="250" t="str">
        <f t="shared" ca="1" si="473"/>
        <v/>
      </c>
      <c r="U1127" s="249" t="str">
        <f t="shared" si="474"/>
        <v/>
      </c>
      <c r="V1127" s="250" t="str">
        <f t="shared" ca="1" si="475"/>
        <v/>
      </c>
      <c r="W1127" s="249" t="str">
        <f t="shared" si="476"/>
        <v/>
      </c>
      <c r="X1127" s="250"/>
      <c r="Y1127" s="249"/>
      <c r="Z1127" s="250"/>
      <c r="AA1127" s="249"/>
      <c r="AB1127" s="250"/>
      <c r="AC1127" s="249"/>
      <c r="AD1127" s="250"/>
      <c r="AE1127" s="249"/>
      <c r="AF1127" s="250"/>
      <c r="AG1127" s="249"/>
      <c r="AH1127" s="250"/>
      <c r="AI1127" s="249"/>
      <c r="AJ1127" s="250"/>
      <c r="AK1127" s="249"/>
      <c r="AL1127" s="250"/>
      <c r="AM1127" s="249"/>
      <c r="AN1127" s="250"/>
      <c r="AO1127" s="249"/>
      <c r="AP1127" s="250"/>
      <c r="AQ1127" s="249"/>
      <c r="AR1127" s="250"/>
      <c r="AS1127" s="249"/>
      <c r="AT1127" s="250"/>
      <c r="AU1127" s="249"/>
      <c r="AV1127" s="250"/>
      <c r="AW1127" s="249"/>
      <c r="AX1127" s="250"/>
      <c r="AY1127" s="249"/>
      <c r="AZ1127" s="250"/>
      <c r="BA1127" s="249"/>
      <c r="BB1127" s="250"/>
      <c r="BC1127" s="249"/>
      <c r="BD1127" s="250"/>
      <c r="BE1127" s="249"/>
      <c r="BF1127" s="250"/>
      <c r="BG1127" s="249"/>
      <c r="BH1127" s="250"/>
      <c r="BI1127" s="249"/>
      <c r="BJ1127" s="250"/>
      <c r="BK1127" s="249"/>
    </row>
    <row r="1128" spans="1:63" s="301" customFormat="1" ht="21" hidden="1" customHeight="1" x14ac:dyDescent="0.2">
      <c r="A1128" s="245" t="e">
        <f t="shared" si="480"/>
        <v>#VALUE!</v>
      </c>
      <c r="B1128" s="246"/>
      <c r="C1128" s="247" t="str">
        <f t="shared" si="459"/>
        <v/>
      </c>
      <c r="D1128" s="250" t="str">
        <f t="shared" ca="1" si="460"/>
        <v/>
      </c>
      <c r="E1128" s="249" t="str">
        <f t="shared" si="477"/>
        <v/>
      </c>
      <c r="F1128" s="250" t="str">
        <f t="shared" si="461"/>
        <v/>
      </c>
      <c r="G1128" s="249" t="str">
        <f t="shared" si="478"/>
        <v/>
      </c>
      <c r="H1128" s="250" t="str">
        <f t="shared" si="462"/>
        <v/>
      </c>
      <c r="I1128" s="249" t="str">
        <f t="shared" si="479"/>
        <v/>
      </c>
      <c r="J1128" s="250" t="str">
        <f t="shared" ca="1" si="463"/>
        <v/>
      </c>
      <c r="K1128" s="249" t="str">
        <f t="shared" si="464"/>
        <v/>
      </c>
      <c r="L1128" s="250" t="str">
        <f t="shared" ca="1" si="465"/>
        <v/>
      </c>
      <c r="M1128" s="249" t="str">
        <f t="shared" si="466"/>
        <v/>
      </c>
      <c r="N1128" s="250" t="str">
        <f t="shared" ca="1" si="467"/>
        <v/>
      </c>
      <c r="O1128" s="249" t="str">
        <f t="shared" si="468"/>
        <v/>
      </c>
      <c r="P1128" s="250" t="str">
        <f t="shared" ca="1" si="469"/>
        <v/>
      </c>
      <c r="Q1128" s="249" t="str">
        <f t="shared" si="470"/>
        <v/>
      </c>
      <c r="R1128" s="250" t="str">
        <f t="shared" ca="1" si="471"/>
        <v/>
      </c>
      <c r="S1128" s="249" t="str">
        <f t="shared" si="472"/>
        <v/>
      </c>
      <c r="T1128" s="250" t="str">
        <f t="shared" ca="1" si="473"/>
        <v/>
      </c>
      <c r="U1128" s="249" t="str">
        <f t="shared" si="474"/>
        <v/>
      </c>
      <c r="V1128" s="250" t="str">
        <f t="shared" ca="1" si="475"/>
        <v/>
      </c>
      <c r="W1128" s="249" t="str">
        <f t="shared" si="476"/>
        <v/>
      </c>
      <c r="X1128" s="250"/>
      <c r="Y1128" s="249"/>
      <c r="Z1128" s="250"/>
      <c r="AA1128" s="249"/>
      <c r="AB1128" s="250"/>
      <c r="AC1128" s="249"/>
      <c r="AD1128" s="250"/>
      <c r="AE1128" s="249"/>
      <c r="AF1128" s="250"/>
      <c r="AG1128" s="249"/>
      <c r="AH1128" s="250"/>
      <c r="AI1128" s="249"/>
      <c r="AJ1128" s="250"/>
      <c r="AK1128" s="249"/>
      <c r="AL1128" s="250"/>
      <c r="AM1128" s="249"/>
      <c r="AN1128" s="250"/>
      <c r="AO1128" s="249"/>
      <c r="AP1128" s="250"/>
      <c r="AQ1128" s="249"/>
      <c r="AR1128" s="250"/>
      <c r="AS1128" s="249"/>
      <c r="AT1128" s="250"/>
      <c r="AU1128" s="249"/>
      <c r="AV1128" s="250"/>
      <c r="AW1128" s="249"/>
      <c r="AX1128" s="250"/>
      <c r="AY1128" s="249"/>
      <c r="AZ1128" s="250"/>
      <c r="BA1128" s="249"/>
      <c r="BB1128" s="250"/>
      <c r="BC1128" s="249"/>
      <c r="BD1128" s="250"/>
      <c r="BE1128" s="249"/>
      <c r="BF1128" s="250"/>
      <c r="BG1128" s="249"/>
      <c r="BH1128" s="250"/>
      <c r="BI1128" s="249"/>
      <c r="BJ1128" s="250"/>
      <c r="BK1128" s="249"/>
    </row>
    <row r="1129" spans="1:63" s="301" customFormat="1" ht="21" hidden="1" customHeight="1" x14ac:dyDescent="0.2">
      <c r="A1129" s="245" t="e">
        <f t="shared" si="480"/>
        <v>#VALUE!</v>
      </c>
      <c r="B1129" s="246"/>
      <c r="C1129" s="247" t="str">
        <f t="shared" si="459"/>
        <v/>
      </c>
      <c r="D1129" s="250" t="str">
        <f t="shared" ca="1" si="460"/>
        <v/>
      </c>
      <c r="E1129" s="249" t="str">
        <f t="shared" si="477"/>
        <v/>
      </c>
      <c r="F1129" s="250" t="str">
        <f t="shared" si="461"/>
        <v/>
      </c>
      <c r="G1129" s="249" t="str">
        <f t="shared" si="478"/>
        <v/>
      </c>
      <c r="H1129" s="250" t="str">
        <f t="shared" si="462"/>
        <v/>
      </c>
      <c r="I1129" s="249" t="str">
        <f t="shared" si="479"/>
        <v/>
      </c>
      <c r="J1129" s="250" t="str">
        <f t="shared" ca="1" si="463"/>
        <v/>
      </c>
      <c r="K1129" s="249" t="str">
        <f t="shared" si="464"/>
        <v/>
      </c>
      <c r="L1129" s="250" t="str">
        <f t="shared" ca="1" si="465"/>
        <v/>
      </c>
      <c r="M1129" s="249" t="str">
        <f t="shared" si="466"/>
        <v/>
      </c>
      <c r="N1129" s="250" t="str">
        <f t="shared" ca="1" si="467"/>
        <v/>
      </c>
      <c r="O1129" s="249" t="str">
        <f t="shared" si="468"/>
        <v/>
      </c>
      <c r="P1129" s="250" t="str">
        <f t="shared" ca="1" si="469"/>
        <v/>
      </c>
      <c r="Q1129" s="249" t="str">
        <f t="shared" si="470"/>
        <v/>
      </c>
      <c r="R1129" s="250" t="str">
        <f t="shared" ca="1" si="471"/>
        <v/>
      </c>
      <c r="S1129" s="249" t="str">
        <f t="shared" si="472"/>
        <v/>
      </c>
      <c r="T1129" s="250" t="str">
        <f t="shared" ca="1" si="473"/>
        <v/>
      </c>
      <c r="U1129" s="249" t="str">
        <f t="shared" si="474"/>
        <v/>
      </c>
      <c r="V1129" s="250" t="str">
        <f t="shared" ca="1" si="475"/>
        <v/>
      </c>
      <c r="W1129" s="249" t="str">
        <f t="shared" si="476"/>
        <v/>
      </c>
      <c r="X1129" s="250"/>
      <c r="Y1129" s="249"/>
      <c r="Z1129" s="250"/>
      <c r="AA1129" s="249"/>
      <c r="AB1129" s="250"/>
      <c r="AC1129" s="249"/>
      <c r="AD1129" s="250"/>
      <c r="AE1129" s="249"/>
      <c r="AF1129" s="250"/>
      <c r="AG1129" s="249"/>
      <c r="AH1129" s="250"/>
      <c r="AI1129" s="249"/>
      <c r="AJ1129" s="250"/>
      <c r="AK1129" s="249"/>
      <c r="AL1129" s="250"/>
      <c r="AM1129" s="249"/>
      <c r="AN1129" s="250"/>
      <c r="AO1129" s="249"/>
      <c r="AP1129" s="250"/>
      <c r="AQ1129" s="249"/>
      <c r="AR1129" s="250"/>
      <c r="AS1129" s="249"/>
      <c r="AT1129" s="250"/>
      <c r="AU1129" s="249"/>
      <c r="AV1129" s="250"/>
      <c r="AW1129" s="249"/>
      <c r="AX1129" s="250"/>
      <c r="AY1129" s="249"/>
      <c r="AZ1129" s="250"/>
      <c r="BA1129" s="249"/>
      <c r="BB1129" s="250"/>
      <c r="BC1129" s="249"/>
      <c r="BD1129" s="250"/>
      <c r="BE1129" s="249"/>
      <c r="BF1129" s="250"/>
      <c r="BG1129" s="249"/>
      <c r="BH1129" s="250"/>
      <c r="BI1129" s="249"/>
      <c r="BJ1129" s="250"/>
      <c r="BK1129" s="249"/>
    </row>
    <row r="1130" spans="1:63" s="301" customFormat="1" ht="21" hidden="1" customHeight="1" x14ac:dyDescent="0.2">
      <c r="A1130" s="245" t="e">
        <f t="shared" si="480"/>
        <v>#VALUE!</v>
      </c>
      <c r="B1130" s="246"/>
      <c r="C1130" s="247" t="str">
        <f t="shared" si="459"/>
        <v/>
      </c>
      <c r="D1130" s="250" t="str">
        <f t="shared" ca="1" si="460"/>
        <v/>
      </c>
      <c r="E1130" s="249" t="str">
        <f t="shared" si="477"/>
        <v/>
      </c>
      <c r="F1130" s="250" t="str">
        <f t="shared" si="461"/>
        <v/>
      </c>
      <c r="G1130" s="249" t="str">
        <f t="shared" si="478"/>
        <v/>
      </c>
      <c r="H1130" s="250" t="str">
        <f t="shared" si="462"/>
        <v/>
      </c>
      <c r="I1130" s="249" t="str">
        <f t="shared" si="479"/>
        <v/>
      </c>
      <c r="J1130" s="250" t="str">
        <f t="shared" ca="1" si="463"/>
        <v/>
      </c>
      <c r="K1130" s="249" t="str">
        <f t="shared" si="464"/>
        <v/>
      </c>
      <c r="L1130" s="250" t="str">
        <f t="shared" ca="1" si="465"/>
        <v/>
      </c>
      <c r="M1130" s="249" t="str">
        <f t="shared" si="466"/>
        <v/>
      </c>
      <c r="N1130" s="250" t="str">
        <f t="shared" ca="1" si="467"/>
        <v/>
      </c>
      <c r="O1130" s="249" t="str">
        <f t="shared" si="468"/>
        <v/>
      </c>
      <c r="P1130" s="250" t="str">
        <f t="shared" ca="1" si="469"/>
        <v/>
      </c>
      <c r="Q1130" s="249" t="str">
        <f t="shared" si="470"/>
        <v/>
      </c>
      <c r="R1130" s="250" t="str">
        <f t="shared" ca="1" si="471"/>
        <v/>
      </c>
      <c r="S1130" s="249" t="str">
        <f t="shared" si="472"/>
        <v/>
      </c>
      <c r="T1130" s="250" t="str">
        <f t="shared" ca="1" si="473"/>
        <v/>
      </c>
      <c r="U1130" s="249" t="str">
        <f t="shared" si="474"/>
        <v/>
      </c>
      <c r="V1130" s="250" t="str">
        <f t="shared" ca="1" si="475"/>
        <v/>
      </c>
      <c r="W1130" s="249" t="str">
        <f t="shared" si="476"/>
        <v/>
      </c>
      <c r="X1130" s="250"/>
      <c r="Y1130" s="249"/>
      <c r="Z1130" s="250"/>
      <c r="AA1130" s="249"/>
      <c r="AB1130" s="250"/>
      <c r="AC1130" s="249"/>
      <c r="AD1130" s="250"/>
      <c r="AE1130" s="249"/>
      <c r="AF1130" s="250"/>
      <c r="AG1130" s="249"/>
      <c r="AH1130" s="250"/>
      <c r="AI1130" s="249"/>
      <c r="AJ1130" s="250"/>
      <c r="AK1130" s="249"/>
      <c r="AL1130" s="250"/>
      <c r="AM1130" s="249"/>
      <c r="AN1130" s="250"/>
      <c r="AO1130" s="249"/>
      <c r="AP1130" s="250"/>
      <c r="AQ1130" s="249"/>
      <c r="AR1130" s="250"/>
      <c r="AS1130" s="249"/>
      <c r="AT1130" s="250"/>
      <c r="AU1130" s="249"/>
      <c r="AV1130" s="250"/>
      <c r="AW1130" s="249"/>
      <c r="AX1130" s="250"/>
      <c r="AY1130" s="249"/>
      <c r="AZ1130" s="250"/>
      <c r="BA1130" s="249"/>
      <c r="BB1130" s="250"/>
      <c r="BC1130" s="249"/>
      <c r="BD1130" s="250"/>
      <c r="BE1130" s="249"/>
      <c r="BF1130" s="250"/>
      <c r="BG1130" s="249"/>
      <c r="BH1130" s="250"/>
      <c r="BI1130" s="249"/>
      <c r="BJ1130" s="250"/>
      <c r="BK1130" s="249"/>
    </row>
    <row r="1131" spans="1:63" s="301" customFormat="1" ht="21" hidden="1" customHeight="1" x14ac:dyDescent="0.2">
      <c r="A1131" s="245" t="e">
        <f t="shared" si="480"/>
        <v>#VALUE!</v>
      </c>
      <c r="B1131" s="246"/>
      <c r="C1131" s="247" t="str">
        <f t="shared" si="459"/>
        <v/>
      </c>
      <c r="D1131" s="250" t="str">
        <f t="shared" ca="1" si="460"/>
        <v/>
      </c>
      <c r="E1131" s="249" t="str">
        <f t="shared" si="477"/>
        <v/>
      </c>
      <c r="F1131" s="250" t="str">
        <f t="shared" si="461"/>
        <v/>
      </c>
      <c r="G1131" s="249" t="str">
        <f t="shared" si="478"/>
        <v/>
      </c>
      <c r="H1131" s="250" t="str">
        <f t="shared" si="462"/>
        <v/>
      </c>
      <c r="I1131" s="249" t="str">
        <f t="shared" si="479"/>
        <v/>
      </c>
      <c r="J1131" s="250" t="str">
        <f t="shared" ca="1" si="463"/>
        <v/>
      </c>
      <c r="K1131" s="249" t="str">
        <f t="shared" si="464"/>
        <v/>
      </c>
      <c r="L1131" s="250" t="str">
        <f t="shared" ca="1" si="465"/>
        <v/>
      </c>
      <c r="M1131" s="249" t="str">
        <f t="shared" si="466"/>
        <v/>
      </c>
      <c r="N1131" s="250" t="str">
        <f t="shared" ca="1" si="467"/>
        <v/>
      </c>
      <c r="O1131" s="249" t="str">
        <f t="shared" si="468"/>
        <v/>
      </c>
      <c r="P1131" s="250" t="str">
        <f t="shared" ca="1" si="469"/>
        <v/>
      </c>
      <c r="Q1131" s="249" t="str">
        <f t="shared" si="470"/>
        <v/>
      </c>
      <c r="R1131" s="250" t="str">
        <f t="shared" ca="1" si="471"/>
        <v/>
      </c>
      <c r="S1131" s="249" t="str">
        <f t="shared" si="472"/>
        <v/>
      </c>
      <c r="T1131" s="250" t="str">
        <f t="shared" ca="1" si="473"/>
        <v/>
      </c>
      <c r="U1131" s="249" t="str">
        <f t="shared" si="474"/>
        <v/>
      </c>
      <c r="V1131" s="250" t="str">
        <f t="shared" ca="1" si="475"/>
        <v/>
      </c>
      <c r="W1131" s="249" t="str">
        <f t="shared" si="476"/>
        <v/>
      </c>
      <c r="X1131" s="250"/>
      <c r="Y1131" s="249"/>
      <c r="Z1131" s="250"/>
      <c r="AA1131" s="249"/>
      <c r="AB1131" s="250"/>
      <c r="AC1131" s="249"/>
      <c r="AD1131" s="250"/>
      <c r="AE1131" s="249"/>
      <c r="AF1131" s="250"/>
      <c r="AG1131" s="249"/>
      <c r="AH1131" s="250"/>
      <c r="AI1131" s="249"/>
      <c r="AJ1131" s="250"/>
      <c r="AK1131" s="249"/>
      <c r="AL1131" s="250"/>
      <c r="AM1131" s="249"/>
      <c r="AN1131" s="250"/>
      <c r="AO1131" s="249"/>
      <c r="AP1131" s="250"/>
      <c r="AQ1131" s="249"/>
      <c r="AR1131" s="250"/>
      <c r="AS1131" s="249"/>
      <c r="AT1131" s="250"/>
      <c r="AU1131" s="249"/>
      <c r="AV1131" s="250"/>
      <c r="AW1131" s="249"/>
      <c r="AX1131" s="250"/>
      <c r="AY1131" s="249"/>
      <c r="AZ1131" s="250"/>
      <c r="BA1131" s="249"/>
      <c r="BB1131" s="250"/>
      <c r="BC1131" s="249"/>
      <c r="BD1131" s="250"/>
      <c r="BE1131" s="249"/>
      <c r="BF1131" s="250"/>
      <c r="BG1131" s="249"/>
      <c r="BH1131" s="250"/>
      <c r="BI1131" s="249"/>
      <c r="BJ1131" s="250"/>
      <c r="BK1131" s="249"/>
    </row>
    <row r="1132" spans="1:63" s="301" customFormat="1" ht="21" hidden="1" customHeight="1" x14ac:dyDescent="0.2">
      <c r="A1132" s="245" t="e">
        <f t="shared" si="480"/>
        <v>#VALUE!</v>
      </c>
      <c r="B1132" s="246"/>
      <c r="C1132" s="247" t="str">
        <f t="shared" si="459"/>
        <v/>
      </c>
      <c r="D1132" s="250" t="str">
        <f t="shared" ca="1" si="460"/>
        <v/>
      </c>
      <c r="E1132" s="249" t="str">
        <f t="shared" si="477"/>
        <v/>
      </c>
      <c r="F1132" s="250" t="str">
        <f t="shared" si="461"/>
        <v/>
      </c>
      <c r="G1132" s="249" t="str">
        <f t="shared" si="478"/>
        <v/>
      </c>
      <c r="H1132" s="250" t="str">
        <f t="shared" si="462"/>
        <v/>
      </c>
      <c r="I1132" s="249" t="str">
        <f t="shared" si="479"/>
        <v/>
      </c>
      <c r="J1132" s="250" t="str">
        <f t="shared" ca="1" si="463"/>
        <v/>
      </c>
      <c r="K1132" s="249" t="str">
        <f t="shared" si="464"/>
        <v/>
      </c>
      <c r="L1132" s="250" t="str">
        <f t="shared" ca="1" si="465"/>
        <v/>
      </c>
      <c r="M1132" s="249" t="str">
        <f t="shared" si="466"/>
        <v/>
      </c>
      <c r="N1132" s="250" t="str">
        <f t="shared" ca="1" si="467"/>
        <v/>
      </c>
      <c r="O1132" s="249" t="str">
        <f t="shared" si="468"/>
        <v/>
      </c>
      <c r="P1132" s="250" t="str">
        <f t="shared" ca="1" si="469"/>
        <v/>
      </c>
      <c r="Q1132" s="249" t="str">
        <f t="shared" si="470"/>
        <v/>
      </c>
      <c r="R1132" s="250" t="str">
        <f t="shared" ca="1" si="471"/>
        <v/>
      </c>
      <c r="S1132" s="249" t="str">
        <f t="shared" si="472"/>
        <v/>
      </c>
      <c r="T1132" s="250" t="str">
        <f t="shared" ca="1" si="473"/>
        <v/>
      </c>
      <c r="U1132" s="249" t="str">
        <f t="shared" si="474"/>
        <v/>
      </c>
      <c r="V1132" s="250" t="str">
        <f t="shared" ca="1" si="475"/>
        <v/>
      </c>
      <c r="W1132" s="249" t="str">
        <f t="shared" si="476"/>
        <v/>
      </c>
      <c r="X1132" s="250"/>
      <c r="Y1132" s="249"/>
      <c r="Z1132" s="250"/>
      <c r="AA1132" s="249"/>
      <c r="AB1132" s="250"/>
      <c r="AC1132" s="249"/>
      <c r="AD1132" s="250"/>
      <c r="AE1132" s="249"/>
      <c r="AF1132" s="250"/>
      <c r="AG1132" s="249"/>
      <c r="AH1132" s="250"/>
      <c r="AI1132" s="249"/>
      <c r="AJ1132" s="250"/>
      <c r="AK1132" s="249"/>
      <c r="AL1132" s="250"/>
      <c r="AM1132" s="249"/>
      <c r="AN1132" s="250"/>
      <c r="AO1132" s="249"/>
      <c r="AP1132" s="250"/>
      <c r="AQ1132" s="249"/>
      <c r="AR1132" s="250"/>
      <c r="AS1132" s="249"/>
      <c r="AT1132" s="250"/>
      <c r="AU1132" s="249"/>
      <c r="AV1132" s="250"/>
      <c r="AW1132" s="249"/>
      <c r="AX1132" s="250"/>
      <c r="AY1132" s="249"/>
      <c r="AZ1132" s="250"/>
      <c r="BA1132" s="249"/>
      <c r="BB1132" s="250"/>
      <c r="BC1132" s="249"/>
      <c r="BD1132" s="250"/>
      <c r="BE1132" s="249"/>
      <c r="BF1132" s="250"/>
      <c r="BG1132" s="249"/>
      <c r="BH1132" s="250"/>
      <c r="BI1132" s="249"/>
      <c r="BJ1132" s="250"/>
      <c r="BK1132" s="249"/>
    </row>
    <row r="1133" spans="1:63" s="301" customFormat="1" ht="21" hidden="1" customHeight="1" x14ac:dyDescent="0.2">
      <c r="A1133" s="245" t="e">
        <f t="shared" si="480"/>
        <v>#VALUE!</v>
      </c>
      <c r="B1133" s="246"/>
      <c r="C1133" s="247" t="str">
        <f t="shared" si="459"/>
        <v/>
      </c>
      <c r="D1133" s="250" t="str">
        <f t="shared" ca="1" si="460"/>
        <v/>
      </c>
      <c r="E1133" s="249" t="str">
        <f t="shared" si="477"/>
        <v/>
      </c>
      <c r="F1133" s="250" t="str">
        <f t="shared" si="461"/>
        <v/>
      </c>
      <c r="G1133" s="249" t="str">
        <f t="shared" si="478"/>
        <v/>
      </c>
      <c r="H1133" s="250" t="str">
        <f t="shared" si="462"/>
        <v/>
      </c>
      <c r="I1133" s="249" t="str">
        <f t="shared" si="479"/>
        <v/>
      </c>
      <c r="J1133" s="250" t="str">
        <f t="shared" ca="1" si="463"/>
        <v/>
      </c>
      <c r="K1133" s="249" t="str">
        <f t="shared" si="464"/>
        <v/>
      </c>
      <c r="L1133" s="250" t="str">
        <f t="shared" ca="1" si="465"/>
        <v/>
      </c>
      <c r="M1133" s="249" t="str">
        <f t="shared" si="466"/>
        <v/>
      </c>
      <c r="N1133" s="250" t="str">
        <f t="shared" ca="1" si="467"/>
        <v/>
      </c>
      <c r="O1133" s="249" t="str">
        <f t="shared" si="468"/>
        <v/>
      </c>
      <c r="P1133" s="250" t="str">
        <f t="shared" ca="1" si="469"/>
        <v/>
      </c>
      <c r="Q1133" s="249" t="str">
        <f t="shared" si="470"/>
        <v/>
      </c>
      <c r="R1133" s="250" t="str">
        <f t="shared" ca="1" si="471"/>
        <v/>
      </c>
      <c r="S1133" s="249" t="str">
        <f t="shared" si="472"/>
        <v/>
      </c>
      <c r="T1133" s="250" t="str">
        <f t="shared" ca="1" si="473"/>
        <v/>
      </c>
      <c r="U1133" s="249" t="str">
        <f t="shared" si="474"/>
        <v/>
      </c>
      <c r="V1133" s="250" t="str">
        <f t="shared" ca="1" si="475"/>
        <v/>
      </c>
      <c r="W1133" s="249" t="str">
        <f t="shared" si="476"/>
        <v/>
      </c>
      <c r="X1133" s="250"/>
      <c r="Y1133" s="249"/>
      <c r="Z1133" s="250"/>
      <c r="AA1133" s="249"/>
      <c r="AB1133" s="250"/>
      <c r="AC1133" s="249"/>
      <c r="AD1133" s="250"/>
      <c r="AE1133" s="249"/>
      <c r="AF1133" s="250"/>
      <c r="AG1133" s="249"/>
      <c r="AH1133" s="250"/>
      <c r="AI1133" s="249"/>
      <c r="AJ1133" s="250"/>
      <c r="AK1133" s="249"/>
      <c r="AL1133" s="250"/>
      <c r="AM1133" s="249"/>
      <c r="AN1133" s="250"/>
      <c r="AO1133" s="249"/>
      <c r="AP1133" s="250"/>
      <c r="AQ1133" s="249"/>
      <c r="AR1133" s="250"/>
      <c r="AS1133" s="249"/>
      <c r="AT1133" s="250"/>
      <c r="AU1133" s="249"/>
      <c r="AV1133" s="250"/>
      <c r="AW1133" s="249"/>
      <c r="AX1133" s="250"/>
      <c r="AY1133" s="249"/>
      <c r="AZ1133" s="250"/>
      <c r="BA1133" s="249"/>
      <c r="BB1133" s="250"/>
      <c r="BC1133" s="249"/>
      <c r="BD1133" s="250"/>
      <c r="BE1133" s="249"/>
      <c r="BF1133" s="250"/>
      <c r="BG1133" s="249"/>
      <c r="BH1133" s="250"/>
      <c r="BI1133" s="249"/>
      <c r="BJ1133" s="250"/>
      <c r="BK1133" s="249"/>
    </row>
    <row r="1134" spans="1:63" s="301" customFormat="1" ht="21" hidden="1" customHeight="1" x14ac:dyDescent="0.2">
      <c r="A1134" s="245" t="e">
        <f t="shared" si="480"/>
        <v>#VALUE!</v>
      </c>
      <c r="B1134" s="246"/>
      <c r="C1134" s="247" t="str">
        <f t="shared" si="459"/>
        <v/>
      </c>
      <c r="D1134" s="250" t="str">
        <f t="shared" ca="1" si="460"/>
        <v/>
      </c>
      <c r="E1134" s="249" t="str">
        <f t="shared" si="477"/>
        <v/>
      </c>
      <c r="F1134" s="250" t="str">
        <f t="shared" si="461"/>
        <v/>
      </c>
      <c r="G1134" s="249" t="str">
        <f t="shared" si="478"/>
        <v/>
      </c>
      <c r="H1134" s="250" t="str">
        <f t="shared" si="462"/>
        <v/>
      </c>
      <c r="I1134" s="249" t="str">
        <f t="shared" si="479"/>
        <v/>
      </c>
      <c r="J1134" s="250" t="str">
        <f t="shared" ca="1" si="463"/>
        <v/>
      </c>
      <c r="K1134" s="249" t="str">
        <f t="shared" si="464"/>
        <v/>
      </c>
      <c r="L1134" s="250" t="str">
        <f t="shared" ca="1" si="465"/>
        <v/>
      </c>
      <c r="M1134" s="249" t="str">
        <f t="shared" si="466"/>
        <v/>
      </c>
      <c r="N1134" s="250" t="str">
        <f t="shared" ca="1" si="467"/>
        <v/>
      </c>
      <c r="O1134" s="249" t="str">
        <f t="shared" si="468"/>
        <v/>
      </c>
      <c r="P1134" s="250" t="str">
        <f t="shared" ca="1" si="469"/>
        <v/>
      </c>
      <c r="Q1134" s="249" t="str">
        <f t="shared" si="470"/>
        <v/>
      </c>
      <c r="R1134" s="250" t="str">
        <f t="shared" ca="1" si="471"/>
        <v/>
      </c>
      <c r="S1134" s="249" t="str">
        <f t="shared" si="472"/>
        <v/>
      </c>
      <c r="T1134" s="250" t="str">
        <f t="shared" ca="1" si="473"/>
        <v/>
      </c>
      <c r="U1134" s="249" t="str">
        <f t="shared" si="474"/>
        <v/>
      </c>
      <c r="V1134" s="250" t="str">
        <f t="shared" ca="1" si="475"/>
        <v/>
      </c>
      <c r="W1134" s="249" t="str">
        <f t="shared" si="476"/>
        <v/>
      </c>
      <c r="X1134" s="250"/>
      <c r="Y1134" s="249"/>
      <c r="Z1134" s="250"/>
      <c r="AA1134" s="249"/>
      <c r="AB1134" s="250"/>
      <c r="AC1134" s="249"/>
      <c r="AD1134" s="250"/>
      <c r="AE1134" s="249"/>
      <c r="AF1134" s="250"/>
      <c r="AG1134" s="249"/>
      <c r="AH1134" s="250"/>
      <c r="AI1134" s="249"/>
      <c r="AJ1134" s="250"/>
      <c r="AK1134" s="249"/>
      <c r="AL1134" s="250"/>
      <c r="AM1134" s="249"/>
      <c r="AN1134" s="250"/>
      <c r="AO1134" s="249"/>
      <c r="AP1134" s="250"/>
      <c r="AQ1134" s="249"/>
      <c r="AR1134" s="250"/>
      <c r="AS1134" s="249"/>
      <c r="AT1134" s="250"/>
      <c r="AU1134" s="249"/>
      <c r="AV1134" s="250"/>
      <c r="AW1134" s="249"/>
      <c r="AX1134" s="250"/>
      <c r="AY1134" s="249"/>
      <c r="AZ1134" s="250"/>
      <c r="BA1134" s="249"/>
      <c r="BB1134" s="250"/>
      <c r="BC1134" s="249"/>
      <c r="BD1134" s="250"/>
      <c r="BE1134" s="249"/>
      <c r="BF1134" s="250"/>
      <c r="BG1134" s="249"/>
      <c r="BH1134" s="250"/>
      <c r="BI1134" s="249"/>
      <c r="BJ1134" s="250"/>
      <c r="BK1134" s="249"/>
    </row>
    <row r="1135" spans="1:63" s="301" customFormat="1" ht="21" hidden="1" customHeight="1" x14ac:dyDescent="0.2">
      <c r="A1135" s="245" t="e">
        <f t="shared" si="480"/>
        <v>#VALUE!</v>
      </c>
      <c r="B1135" s="246"/>
      <c r="C1135" s="247" t="str">
        <f t="shared" si="459"/>
        <v/>
      </c>
      <c r="D1135" s="250" t="str">
        <f t="shared" ca="1" si="460"/>
        <v/>
      </c>
      <c r="E1135" s="249" t="str">
        <f t="shared" si="477"/>
        <v/>
      </c>
      <c r="F1135" s="250" t="str">
        <f t="shared" si="461"/>
        <v/>
      </c>
      <c r="G1135" s="249" t="str">
        <f t="shared" si="478"/>
        <v/>
      </c>
      <c r="H1135" s="250" t="str">
        <f t="shared" si="462"/>
        <v/>
      </c>
      <c r="I1135" s="249" t="str">
        <f t="shared" si="479"/>
        <v/>
      </c>
      <c r="J1135" s="250" t="str">
        <f t="shared" ca="1" si="463"/>
        <v/>
      </c>
      <c r="K1135" s="249" t="str">
        <f t="shared" si="464"/>
        <v/>
      </c>
      <c r="L1135" s="250" t="str">
        <f t="shared" ca="1" si="465"/>
        <v/>
      </c>
      <c r="M1135" s="249" t="str">
        <f t="shared" si="466"/>
        <v/>
      </c>
      <c r="N1135" s="250" t="str">
        <f t="shared" ca="1" si="467"/>
        <v/>
      </c>
      <c r="O1135" s="249" t="str">
        <f t="shared" si="468"/>
        <v/>
      </c>
      <c r="P1135" s="250" t="str">
        <f t="shared" ca="1" si="469"/>
        <v/>
      </c>
      <c r="Q1135" s="249" t="str">
        <f t="shared" si="470"/>
        <v/>
      </c>
      <c r="R1135" s="250" t="str">
        <f t="shared" ca="1" si="471"/>
        <v/>
      </c>
      <c r="S1135" s="249" t="str">
        <f t="shared" si="472"/>
        <v/>
      </c>
      <c r="T1135" s="250" t="str">
        <f t="shared" ca="1" si="473"/>
        <v/>
      </c>
      <c r="U1135" s="249" t="str">
        <f t="shared" si="474"/>
        <v/>
      </c>
      <c r="V1135" s="250" t="str">
        <f t="shared" ca="1" si="475"/>
        <v/>
      </c>
      <c r="W1135" s="249" t="str">
        <f t="shared" si="476"/>
        <v/>
      </c>
      <c r="X1135" s="250"/>
      <c r="Y1135" s="249"/>
      <c r="Z1135" s="250"/>
      <c r="AA1135" s="249"/>
      <c r="AB1135" s="250"/>
      <c r="AC1135" s="249"/>
      <c r="AD1135" s="250"/>
      <c r="AE1135" s="249"/>
      <c r="AF1135" s="250"/>
      <c r="AG1135" s="249"/>
      <c r="AH1135" s="250"/>
      <c r="AI1135" s="249"/>
      <c r="AJ1135" s="250"/>
      <c r="AK1135" s="249"/>
      <c r="AL1135" s="250"/>
      <c r="AM1135" s="249"/>
      <c r="AN1135" s="250"/>
      <c r="AO1135" s="249"/>
      <c r="AP1135" s="250"/>
      <c r="AQ1135" s="249"/>
      <c r="AR1135" s="250"/>
      <c r="AS1135" s="249"/>
      <c r="AT1135" s="250"/>
      <c r="AU1135" s="249"/>
      <c r="AV1135" s="250"/>
      <c r="AW1135" s="249"/>
      <c r="AX1135" s="250"/>
      <c r="AY1135" s="249"/>
      <c r="AZ1135" s="250"/>
      <c r="BA1135" s="249"/>
      <c r="BB1135" s="250"/>
      <c r="BC1135" s="249"/>
      <c r="BD1135" s="250"/>
      <c r="BE1135" s="249"/>
      <c r="BF1135" s="250"/>
      <c r="BG1135" s="249"/>
      <c r="BH1135" s="250"/>
      <c r="BI1135" s="249"/>
      <c r="BJ1135" s="250"/>
      <c r="BK1135" s="249"/>
    </row>
    <row r="1136" spans="1:63" s="301" customFormat="1" ht="21" hidden="1" customHeight="1" x14ac:dyDescent="0.2">
      <c r="A1136" s="245" t="e">
        <f t="shared" si="480"/>
        <v>#VALUE!</v>
      </c>
      <c r="B1136" s="246"/>
      <c r="C1136" s="247" t="str">
        <f t="shared" si="459"/>
        <v/>
      </c>
      <c r="D1136" s="250" t="str">
        <f t="shared" ca="1" si="460"/>
        <v/>
      </c>
      <c r="E1136" s="249" t="str">
        <f t="shared" si="477"/>
        <v/>
      </c>
      <c r="F1136" s="250" t="str">
        <f t="shared" si="461"/>
        <v/>
      </c>
      <c r="G1136" s="249" t="str">
        <f t="shared" si="478"/>
        <v/>
      </c>
      <c r="H1136" s="250" t="str">
        <f t="shared" si="462"/>
        <v/>
      </c>
      <c r="I1136" s="249" t="str">
        <f t="shared" si="479"/>
        <v/>
      </c>
      <c r="J1136" s="250" t="str">
        <f t="shared" ca="1" si="463"/>
        <v/>
      </c>
      <c r="K1136" s="249" t="str">
        <f t="shared" si="464"/>
        <v/>
      </c>
      <c r="L1136" s="250" t="str">
        <f t="shared" ca="1" si="465"/>
        <v/>
      </c>
      <c r="M1136" s="249" t="str">
        <f t="shared" si="466"/>
        <v/>
      </c>
      <c r="N1136" s="250" t="str">
        <f t="shared" ca="1" si="467"/>
        <v/>
      </c>
      <c r="O1136" s="249" t="str">
        <f t="shared" si="468"/>
        <v/>
      </c>
      <c r="P1136" s="250" t="str">
        <f t="shared" ca="1" si="469"/>
        <v/>
      </c>
      <c r="Q1136" s="249" t="str">
        <f t="shared" si="470"/>
        <v/>
      </c>
      <c r="R1136" s="250" t="str">
        <f t="shared" ca="1" si="471"/>
        <v/>
      </c>
      <c r="S1136" s="249" t="str">
        <f t="shared" si="472"/>
        <v/>
      </c>
      <c r="T1136" s="250" t="str">
        <f t="shared" ca="1" si="473"/>
        <v/>
      </c>
      <c r="U1136" s="249" t="str">
        <f t="shared" si="474"/>
        <v/>
      </c>
      <c r="V1136" s="250" t="str">
        <f t="shared" ca="1" si="475"/>
        <v/>
      </c>
      <c r="W1136" s="249" t="str">
        <f t="shared" si="476"/>
        <v/>
      </c>
      <c r="X1136" s="250"/>
      <c r="Y1136" s="249"/>
      <c r="Z1136" s="250"/>
      <c r="AA1136" s="249"/>
      <c r="AB1136" s="250"/>
      <c r="AC1136" s="249"/>
      <c r="AD1136" s="250"/>
      <c r="AE1136" s="249"/>
      <c r="AF1136" s="250"/>
      <c r="AG1136" s="249"/>
      <c r="AH1136" s="250"/>
      <c r="AI1136" s="249"/>
      <c r="AJ1136" s="250"/>
      <c r="AK1136" s="249"/>
      <c r="AL1136" s="250"/>
      <c r="AM1136" s="249"/>
      <c r="AN1136" s="250"/>
      <c r="AO1136" s="249"/>
      <c r="AP1136" s="250"/>
      <c r="AQ1136" s="249"/>
      <c r="AR1136" s="250"/>
      <c r="AS1136" s="249"/>
      <c r="AT1136" s="250"/>
      <c r="AU1136" s="249"/>
      <c r="AV1136" s="250"/>
      <c r="AW1136" s="249"/>
      <c r="AX1136" s="250"/>
      <c r="AY1136" s="249"/>
      <c r="AZ1136" s="250"/>
      <c r="BA1136" s="249"/>
      <c r="BB1136" s="250"/>
      <c r="BC1136" s="249"/>
      <c r="BD1136" s="250"/>
      <c r="BE1136" s="249"/>
      <c r="BF1136" s="250"/>
      <c r="BG1136" s="249"/>
      <c r="BH1136" s="250"/>
      <c r="BI1136" s="249"/>
      <c r="BJ1136" s="250"/>
      <c r="BK1136" s="249"/>
    </row>
    <row r="1137" spans="1:63" s="301" customFormat="1" ht="21" hidden="1" customHeight="1" x14ac:dyDescent="0.2">
      <c r="A1137" s="245" t="e">
        <f t="shared" si="480"/>
        <v>#VALUE!</v>
      </c>
      <c r="B1137" s="246"/>
      <c r="C1137" s="247" t="str">
        <f t="shared" si="459"/>
        <v/>
      </c>
      <c r="D1137" s="250" t="str">
        <f t="shared" ca="1" si="460"/>
        <v/>
      </c>
      <c r="E1137" s="249" t="str">
        <f t="shared" si="477"/>
        <v/>
      </c>
      <c r="F1137" s="250" t="str">
        <f t="shared" si="461"/>
        <v/>
      </c>
      <c r="G1137" s="249" t="str">
        <f t="shared" si="478"/>
        <v/>
      </c>
      <c r="H1137" s="250" t="str">
        <f t="shared" si="462"/>
        <v/>
      </c>
      <c r="I1137" s="249" t="str">
        <f t="shared" si="479"/>
        <v/>
      </c>
      <c r="J1137" s="250" t="str">
        <f t="shared" ca="1" si="463"/>
        <v/>
      </c>
      <c r="K1137" s="249" t="str">
        <f t="shared" si="464"/>
        <v/>
      </c>
      <c r="L1137" s="250" t="str">
        <f t="shared" ca="1" si="465"/>
        <v/>
      </c>
      <c r="M1137" s="249" t="str">
        <f t="shared" si="466"/>
        <v/>
      </c>
      <c r="N1137" s="250" t="str">
        <f t="shared" ca="1" si="467"/>
        <v/>
      </c>
      <c r="O1137" s="249" t="str">
        <f t="shared" si="468"/>
        <v/>
      </c>
      <c r="P1137" s="250" t="str">
        <f t="shared" ca="1" si="469"/>
        <v/>
      </c>
      <c r="Q1137" s="249" t="str">
        <f t="shared" si="470"/>
        <v/>
      </c>
      <c r="R1137" s="250" t="str">
        <f t="shared" ca="1" si="471"/>
        <v/>
      </c>
      <c r="S1137" s="249" t="str">
        <f t="shared" si="472"/>
        <v/>
      </c>
      <c r="T1137" s="250" t="str">
        <f t="shared" ca="1" si="473"/>
        <v/>
      </c>
      <c r="U1137" s="249" t="str">
        <f t="shared" si="474"/>
        <v/>
      </c>
      <c r="V1137" s="250" t="str">
        <f t="shared" ca="1" si="475"/>
        <v/>
      </c>
      <c r="W1137" s="249" t="str">
        <f t="shared" si="476"/>
        <v/>
      </c>
      <c r="X1137" s="250"/>
      <c r="Y1137" s="249"/>
      <c r="Z1137" s="250"/>
      <c r="AA1137" s="249"/>
      <c r="AB1137" s="250"/>
      <c r="AC1137" s="249"/>
      <c r="AD1137" s="250"/>
      <c r="AE1137" s="249"/>
      <c r="AF1137" s="250"/>
      <c r="AG1137" s="249"/>
      <c r="AH1137" s="250"/>
      <c r="AI1137" s="249"/>
      <c r="AJ1137" s="250"/>
      <c r="AK1137" s="249"/>
      <c r="AL1137" s="250"/>
      <c r="AM1137" s="249"/>
      <c r="AN1137" s="250"/>
      <c r="AO1137" s="249"/>
      <c r="AP1137" s="250"/>
      <c r="AQ1137" s="249"/>
      <c r="AR1137" s="250"/>
      <c r="AS1137" s="249"/>
      <c r="AT1137" s="250"/>
      <c r="AU1137" s="249"/>
      <c r="AV1137" s="250"/>
      <c r="AW1137" s="249"/>
      <c r="AX1137" s="250"/>
      <c r="AY1137" s="249"/>
      <c r="AZ1137" s="250"/>
      <c r="BA1137" s="249"/>
      <c r="BB1137" s="250"/>
      <c r="BC1137" s="249"/>
      <c r="BD1137" s="250"/>
      <c r="BE1137" s="249"/>
      <c r="BF1137" s="250"/>
      <c r="BG1137" s="249"/>
      <c r="BH1137" s="250"/>
      <c r="BI1137" s="249"/>
      <c r="BJ1137" s="250"/>
      <c r="BK1137" s="249"/>
    </row>
    <row r="1138" spans="1:63" s="301" customFormat="1" ht="21" hidden="1" customHeight="1" x14ac:dyDescent="0.2">
      <c r="A1138" s="245" t="e">
        <f t="shared" si="480"/>
        <v>#VALUE!</v>
      </c>
      <c r="B1138" s="246"/>
      <c r="C1138" s="247" t="str">
        <f t="shared" si="459"/>
        <v/>
      </c>
      <c r="D1138" s="250" t="str">
        <f t="shared" ca="1" si="460"/>
        <v/>
      </c>
      <c r="E1138" s="249" t="str">
        <f t="shared" si="477"/>
        <v/>
      </c>
      <c r="F1138" s="250" t="str">
        <f t="shared" si="461"/>
        <v/>
      </c>
      <c r="G1138" s="249" t="str">
        <f t="shared" si="478"/>
        <v/>
      </c>
      <c r="H1138" s="250" t="str">
        <f t="shared" si="462"/>
        <v/>
      </c>
      <c r="I1138" s="249" t="str">
        <f t="shared" si="479"/>
        <v/>
      </c>
      <c r="J1138" s="250" t="str">
        <f t="shared" ca="1" si="463"/>
        <v/>
      </c>
      <c r="K1138" s="249" t="str">
        <f t="shared" si="464"/>
        <v/>
      </c>
      <c r="L1138" s="250" t="str">
        <f t="shared" ca="1" si="465"/>
        <v/>
      </c>
      <c r="M1138" s="249" t="str">
        <f t="shared" si="466"/>
        <v/>
      </c>
      <c r="N1138" s="250" t="str">
        <f t="shared" ca="1" si="467"/>
        <v/>
      </c>
      <c r="O1138" s="249" t="str">
        <f t="shared" si="468"/>
        <v/>
      </c>
      <c r="P1138" s="250" t="str">
        <f t="shared" ca="1" si="469"/>
        <v/>
      </c>
      <c r="Q1138" s="249" t="str">
        <f t="shared" si="470"/>
        <v/>
      </c>
      <c r="R1138" s="250" t="str">
        <f t="shared" ca="1" si="471"/>
        <v/>
      </c>
      <c r="S1138" s="249" t="str">
        <f t="shared" si="472"/>
        <v/>
      </c>
      <c r="T1138" s="250" t="str">
        <f t="shared" ca="1" si="473"/>
        <v/>
      </c>
      <c r="U1138" s="249" t="str">
        <f t="shared" si="474"/>
        <v/>
      </c>
      <c r="V1138" s="250" t="str">
        <f t="shared" ca="1" si="475"/>
        <v/>
      </c>
      <c r="W1138" s="249" t="str">
        <f t="shared" si="476"/>
        <v/>
      </c>
      <c r="X1138" s="250"/>
      <c r="Y1138" s="249"/>
      <c r="Z1138" s="250"/>
      <c r="AA1138" s="249"/>
      <c r="AB1138" s="250"/>
      <c r="AC1138" s="249"/>
      <c r="AD1138" s="250"/>
      <c r="AE1138" s="249"/>
      <c r="AF1138" s="250"/>
      <c r="AG1138" s="249"/>
      <c r="AH1138" s="250"/>
      <c r="AI1138" s="249"/>
      <c r="AJ1138" s="250"/>
      <c r="AK1138" s="249"/>
      <c r="AL1138" s="250"/>
      <c r="AM1138" s="249"/>
      <c r="AN1138" s="250"/>
      <c r="AO1138" s="249"/>
      <c r="AP1138" s="250"/>
      <c r="AQ1138" s="249"/>
      <c r="AR1138" s="250"/>
      <c r="AS1138" s="249"/>
      <c r="AT1138" s="250"/>
      <c r="AU1138" s="249"/>
      <c r="AV1138" s="250"/>
      <c r="AW1138" s="249"/>
      <c r="AX1138" s="250"/>
      <c r="AY1138" s="249"/>
      <c r="AZ1138" s="250"/>
      <c r="BA1138" s="249"/>
      <c r="BB1138" s="250"/>
      <c r="BC1138" s="249"/>
      <c r="BD1138" s="250"/>
      <c r="BE1138" s="249"/>
      <c r="BF1138" s="250"/>
      <c r="BG1138" s="249"/>
      <c r="BH1138" s="250"/>
      <c r="BI1138" s="249"/>
      <c r="BJ1138" s="250"/>
      <c r="BK1138" s="249"/>
    </row>
    <row r="1139" spans="1:63" s="301" customFormat="1" ht="21" hidden="1" customHeight="1" x14ac:dyDescent="0.2">
      <c r="A1139" s="245" t="e">
        <f t="shared" si="480"/>
        <v>#VALUE!</v>
      </c>
      <c r="B1139" s="246"/>
      <c r="C1139" s="247" t="str">
        <f t="shared" si="459"/>
        <v/>
      </c>
      <c r="D1139" s="250" t="str">
        <f t="shared" ca="1" si="460"/>
        <v/>
      </c>
      <c r="E1139" s="249" t="str">
        <f t="shared" si="477"/>
        <v/>
      </c>
      <c r="F1139" s="250" t="str">
        <f t="shared" si="461"/>
        <v/>
      </c>
      <c r="G1139" s="249" t="str">
        <f t="shared" si="478"/>
        <v/>
      </c>
      <c r="H1139" s="250" t="str">
        <f t="shared" si="462"/>
        <v/>
      </c>
      <c r="I1139" s="249" t="str">
        <f t="shared" si="479"/>
        <v/>
      </c>
      <c r="J1139" s="250" t="str">
        <f t="shared" ca="1" si="463"/>
        <v/>
      </c>
      <c r="K1139" s="249" t="str">
        <f t="shared" si="464"/>
        <v/>
      </c>
      <c r="L1139" s="250" t="str">
        <f t="shared" ca="1" si="465"/>
        <v/>
      </c>
      <c r="M1139" s="249" t="str">
        <f t="shared" si="466"/>
        <v/>
      </c>
      <c r="N1139" s="250" t="str">
        <f t="shared" ca="1" si="467"/>
        <v/>
      </c>
      <c r="O1139" s="249" t="str">
        <f t="shared" si="468"/>
        <v/>
      </c>
      <c r="P1139" s="250" t="str">
        <f t="shared" ca="1" si="469"/>
        <v/>
      </c>
      <c r="Q1139" s="249" t="str">
        <f t="shared" si="470"/>
        <v/>
      </c>
      <c r="R1139" s="250" t="str">
        <f t="shared" ca="1" si="471"/>
        <v/>
      </c>
      <c r="S1139" s="249" t="str">
        <f t="shared" si="472"/>
        <v/>
      </c>
      <c r="T1139" s="250" t="str">
        <f t="shared" ca="1" si="473"/>
        <v/>
      </c>
      <c r="U1139" s="249" t="str">
        <f t="shared" si="474"/>
        <v/>
      </c>
      <c r="V1139" s="250" t="str">
        <f t="shared" ca="1" si="475"/>
        <v/>
      </c>
      <c r="W1139" s="249" t="str">
        <f t="shared" si="476"/>
        <v/>
      </c>
      <c r="X1139" s="250"/>
      <c r="Y1139" s="249"/>
      <c r="Z1139" s="250"/>
      <c r="AA1139" s="249"/>
      <c r="AB1139" s="250"/>
      <c r="AC1139" s="249"/>
      <c r="AD1139" s="250"/>
      <c r="AE1139" s="249"/>
      <c r="AF1139" s="250"/>
      <c r="AG1139" s="249"/>
      <c r="AH1139" s="250"/>
      <c r="AI1139" s="249"/>
      <c r="AJ1139" s="250"/>
      <c r="AK1139" s="249"/>
      <c r="AL1139" s="250"/>
      <c r="AM1139" s="249"/>
      <c r="AN1139" s="250"/>
      <c r="AO1139" s="249"/>
      <c r="AP1139" s="250"/>
      <c r="AQ1139" s="249"/>
      <c r="AR1139" s="250"/>
      <c r="AS1139" s="249"/>
      <c r="AT1139" s="250"/>
      <c r="AU1139" s="249"/>
      <c r="AV1139" s="250"/>
      <c r="AW1139" s="249"/>
      <c r="AX1139" s="250"/>
      <c r="AY1139" s="249"/>
      <c r="AZ1139" s="250"/>
      <c r="BA1139" s="249"/>
      <c r="BB1139" s="250"/>
      <c r="BC1139" s="249"/>
      <c r="BD1139" s="250"/>
      <c r="BE1139" s="249"/>
      <c r="BF1139" s="250"/>
      <c r="BG1139" s="249"/>
      <c r="BH1139" s="250"/>
      <c r="BI1139" s="249"/>
      <c r="BJ1139" s="250"/>
      <c r="BK1139" s="249"/>
    </row>
    <row r="1140" spans="1:63" s="301" customFormat="1" ht="21" hidden="1" customHeight="1" x14ac:dyDescent="0.2">
      <c r="A1140" s="245" t="e">
        <f t="shared" si="480"/>
        <v>#VALUE!</v>
      </c>
      <c r="B1140" s="246"/>
      <c r="C1140" s="247" t="str">
        <f t="shared" si="459"/>
        <v/>
      </c>
      <c r="D1140" s="250" t="str">
        <f t="shared" ca="1" si="460"/>
        <v/>
      </c>
      <c r="E1140" s="249" t="str">
        <f t="shared" si="477"/>
        <v/>
      </c>
      <c r="F1140" s="250" t="str">
        <f t="shared" si="461"/>
        <v/>
      </c>
      <c r="G1140" s="249" t="str">
        <f t="shared" si="478"/>
        <v/>
      </c>
      <c r="H1140" s="250" t="str">
        <f t="shared" si="462"/>
        <v/>
      </c>
      <c r="I1140" s="249" t="str">
        <f t="shared" si="479"/>
        <v/>
      </c>
      <c r="J1140" s="250" t="str">
        <f t="shared" ca="1" si="463"/>
        <v/>
      </c>
      <c r="K1140" s="249" t="str">
        <f t="shared" si="464"/>
        <v/>
      </c>
      <c r="L1140" s="250" t="str">
        <f t="shared" ca="1" si="465"/>
        <v/>
      </c>
      <c r="M1140" s="249" t="str">
        <f t="shared" si="466"/>
        <v/>
      </c>
      <c r="N1140" s="250" t="str">
        <f t="shared" ca="1" si="467"/>
        <v/>
      </c>
      <c r="O1140" s="249" t="str">
        <f t="shared" si="468"/>
        <v/>
      </c>
      <c r="P1140" s="250" t="str">
        <f t="shared" ca="1" si="469"/>
        <v/>
      </c>
      <c r="Q1140" s="249" t="str">
        <f t="shared" si="470"/>
        <v/>
      </c>
      <c r="R1140" s="250" t="str">
        <f t="shared" ca="1" si="471"/>
        <v/>
      </c>
      <c r="S1140" s="249" t="str">
        <f t="shared" si="472"/>
        <v/>
      </c>
      <c r="T1140" s="250" t="str">
        <f t="shared" ca="1" si="473"/>
        <v/>
      </c>
      <c r="U1140" s="249" t="str">
        <f t="shared" si="474"/>
        <v/>
      </c>
      <c r="V1140" s="250" t="str">
        <f t="shared" ca="1" si="475"/>
        <v/>
      </c>
      <c r="W1140" s="249" t="str">
        <f t="shared" si="476"/>
        <v/>
      </c>
      <c r="X1140" s="250"/>
      <c r="Y1140" s="249"/>
      <c r="Z1140" s="250"/>
      <c r="AA1140" s="249"/>
      <c r="AB1140" s="250"/>
      <c r="AC1140" s="249"/>
      <c r="AD1140" s="250"/>
      <c r="AE1140" s="249"/>
      <c r="AF1140" s="250"/>
      <c r="AG1140" s="249"/>
      <c r="AH1140" s="250"/>
      <c r="AI1140" s="249"/>
      <c r="AJ1140" s="250"/>
      <c r="AK1140" s="249"/>
      <c r="AL1140" s="250"/>
      <c r="AM1140" s="249"/>
      <c r="AN1140" s="250"/>
      <c r="AO1140" s="249"/>
      <c r="AP1140" s="250"/>
      <c r="AQ1140" s="249"/>
      <c r="AR1140" s="250"/>
      <c r="AS1140" s="249"/>
      <c r="AT1140" s="250"/>
      <c r="AU1140" s="249"/>
      <c r="AV1140" s="250"/>
      <c r="AW1140" s="249"/>
      <c r="AX1140" s="250"/>
      <c r="AY1140" s="249"/>
      <c r="AZ1140" s="250"/>
      <c r="BA1140" s="249"/>
      <c r="BB1140" s="250"/>
      <c r="BC1140" s="249"/>
      <c r="BD1140" s="250"/>
      <c r="BE1140" s="249"/>
      <c r="BF1140" s="250"/>
      <c r="BG1140" s="249"/>
      <c r="BH1140" s="250"/>
      <c r="BI1140" s="249"/>
      <c r="BJ1140" s="250"/>
      <c r="BK1140" s="249"/>
    </row>
    <row r="1141" spans="1:63" s="301" customFormat="1" ht="21" hidden="1" customHeight="1" x14ac:dyDescent="0.2">
      <c r="A1141" s="245" t="e">
        <f t="shared" si="480"/>
        <v>#VALUE!</v>
      </c>
      <c r="B1141" s="246"/>
      <c r="C1141" s="247" t="str">
        <f t="shared" si="459"/>
        <v/>
      </c>
      <c r="D1141" s="250" t="str">
        <f t="shared" ca="1" si="460"/>
        <v/>
      </c>
      <c r="E1141" s="249" t="str">
        <f t="shared" si="477"/>
        <v/>
      </c>
      <c r="F1141" s="250" t="str">
        <f t="shared" si="461"/>
        <v/>
      </c>
      <c r="G1141" s="249" t="str">
        <f t="shared" si="478"/>
        <v/>
      </c>
      <c r="H1141" s="250" t="str">
        <f t="shared" si="462"/>
        <v/>
      </c>
      <c r="I1141" s="249" t="str">
        <f t="shared" si="479"/>
        <v/>
      </c>
      <c r="J1141" s="250" t="str">
        <f t="shared" ca="1" si="463"/>
        <v/>
      </c>
      <c r="K1141" s="249" t="str">
        <f t="shared" si="464"/>
        <v/>
      </c>
      <c r="L1141" s="250" t="str">
        <f t="shared" ca="1" si="465"/>
        <v/>
      </c>
      <c r="M1141" s="249" t="str">
        <f t="shared" si="466"/>
        <v/>
      </c>
      <c r="N1141" s="250" t="str">
        <f t="shared" ca="1" si="467"/>
        <v/>
      </c>
      <c r="O1141" s="249" t="str">
        <f t="shared" si="468"/>
        <v/>
      </c>
      <c r="P1141" s="250" t="str">
        <f t="shared" ca="1" si="469"/>
        <v/>
      </c>
      <c r="Q1141" s="249" t="str">
        <f t="shared" si="470"/>
        <v/>
      </c>
      <c r="R1141" s="250" t="str">
        <f t="shared" ca="1" si="471"/>
        <v/>
      </c>
      <c r="S1141" s="249" t="str">
        <f t="shared" si="472"/>
        <v/>
      </c>
      <c r="T1141" s="250" t="str">
        <f t="shared" ca="1" si="473"/>
        <v/>
      </c>
      <c r="U1141" s="249" t="str">
        <f t="shared" si="474"/>
        <v/>
      </c>
      <c r="V1141" s="250" t="str">
        <f t="shared" ca="1" si="475"/>
        <v/>
      </c>
      <c r="W1141" s="249" t="str">
        <f t="shared" si="476"/>
        <v/>
      </c>
      <c r="X1141" s="250"/>
      <c r="Y1141" s="249"/>
      <c r="Z1141" s="250"/>
      <c r="AA1141" s="249"/>
      <c r="AB1141" s="250"/>
      <c r="AC1141" s="249"/>
      <c r="AD1141" s="250"/>
      <c r="AE1141" s="249"/>
      <c r="AF1141" s="250"/>
      <c r="AG1141" s="249"/>
      <c r="AH1141" s="250"/>
      <c r="AI1141" s="249"/>
      <c r="AJ1141" s="250"/>
      <c r="AK1141" s="249"/>
      <c r="AL1141" s="250"/>
      <c r="AM1141" s="249"/>
      <c r="AN1141" s="250"/>
      <c r="AO1141" s="249"/>
      <c r="AP1141" s="250"/>
      <c r="AQ1141" s="249"/>
      <c r="AR1141" s="250"/>
      <c r="AS1141" s="249"/>
      <c r="AT1141" s="250"/>
      <c r="AU1141" s="249"/>
      <c r="AV1141" s="250"/>
      <c r="AW1141" s="249"/>
      <c r="AX1141" s="250"/>
      <c r="AY1141" s="249"/>
      <c r="AZ1141" s="250"/>
      <c r="BA1141" s="249"/>
      <c r="BB1141" s="250"/>
      <c r="BC1141" s="249"/>
      <c r="BD1141" s="250"/>
      <c r="BE1141" s="249"/>
      <c r="BF1141" s="250"/>
      <c r="BG1141" s="249"/>
      <c r="BH1141" s="250"/>
      <c r="BI1141" s="249"/>
      <c r="BJ1141" s="250"/>
      <c r="BK1141" s="249"/>
    </row>
    <row r="1142" spans="1:63" s="301" customFormat="1" ht="21" hidden="1" customHeight="1" x14ac:dyDescent="0.2">
      <c r="A1142" s="245" t="e">
        <f t="shared" si="480"/>
        <v>#VALUE!</v>
      </c>
      <c r="B1142" s="246"/>
      <c r="C1142" s="247" t="str">
        <f t="shared" si="459"/>
        <v/>
      </c>
      <c r="D1142" s="250" t="str">
        <f t="shared" ca="1" si="460"/>
        <v/>
      </c>
      <c r="E1142" s="249" t="str">
        <f t="shared" si="477"/>
        <v/>
      </c>
      <c r="F1142" s="250" t="str">
        <f t="shared" si="461"/>
        <v/>
      </c>
      <c r="G1142" s="249" t="str">
        <f t="shared" si="478"/>
        <v/>
      </c>
      <c r="H1142" s="250" t="str">
        <f t="shared" si="462"/>
        <v/>
      </c>
      <c r="I1142" s="249" t="str">
        <f t="shared" si="479"/>
        <v/>
      </c>
      <c r="J1142" s="250" t="str">
        <f t="shared" ca="1" si="463"/>
        <v/>
      </c>
      <c r="K1142" s="249" t="str">
        <f t="shared" si="464"/>
        <v/>
      </c>
      <c r="L1142" s="250" t="str">
        <f t="shared" ca="1" si="465"/>
        <v/>
      </c>
      <c r="M1142" s="249" t="str">
        <f t="shared" si="466"/>
        <v/>
      </c>
      <c r="N1142" s="250" t="str">
        <f t="shared" ca="1" si="467"/>
        <v/>
      </c>
      <c r="O1142" s="249" t="str">
        <f t="shared" si="468"/>
        <v/>
      </c>
      <c r="P1142" s="250" t="str">
        <f t="shared" ca="1" si="469"/>
        <v/>
      </c>
      <c r="Q1142" s="249" t="str">
        <f t="shared" si="470"/>
        <v/>
      </c>
      <c r="R1142" s="250" t="str">
        <f t="shared" ca="1" si="471"/>
        <v/>
      </c>
      <c r="S1142" s="249" t="str">
        <f t="shared" si="472"/>
        <v/>
      </c>
      <c r="T1142" s="250" t="str">
        <f t="shared" ca="1" si="473"/>
        <v/>
      </c>
      <c r="U1142" s="249" t="str">
        <f t="shared" si="474"/>
        <v/>
      </c>
      <c r="V1142" s="250" t="str">
        <f t="shared" ca="1" si="475"/>
        <v/>
      </c>
      <c r="W1142" s="249" t="str">
        <f t="shared" si="476"/>
        <v/>
      </c>
      <c r="X1142" s="250"/>
      <c r="Y1142" s="249"/>
      <c r="Z1142" s="250"/>
      <c r="AA1142" s="249"/>
      <c r="AB1142" s="250"/>
      <c r="AC1142" s="249"/>
      <c r="AD1142" s="250"/>
      <c r="AE1142" s="249"/>
      <c r="AF1142" s="250"/>
      <c r="AG1142" s="249"/>
      <c r="AH1142" s="250"/>
      <c r="AI1142" s="249"/>
      <c r="AJ1142" s="250"/>
      <c r="AK1142" s="249"/>
      <c r="AL1142" s="250"/>
      <c r="AM1142" s="249"/>
      <c r="AN1142" s="250"/>
      <c r="AO1142" s="249"/>
      <c r="AP1142" s="250"/>
      <c r="AQ1142" s="249"/>
      <c r="AR1142" s="250"/>
      <c r="AS1142" s="249"/>
      <c r="AT1142" s="250"/>
      <c r="AU1142" s="249"/>
      <c r="AV1142" s="250"/>
      <c r="AW1142" s="249"/>
      <c r="AX1142" s="250"/>
      <c r="AY1142" s="249"/>
      <c r="AZ1142" s="250"/>
      <c r="BA1142" s="249"/>
      <c r="BB1142" s="250"/>
      <c r="BC1142" s="249"/>
      <c r="BD1142" s="250"/>
      <c r="BE1142" s="249"/>
      <c r="BF1142" s="250"/>
      <c r="BG1142" s="249"/>
      <c r="BH1142" s="250"/>
      <c r="BI1142" s="249"/>
      <c r="BJ1142" s="250"/>
      <c r="BK1142" s="249"/>
    </row>
    <row r="1143" spans="1:63" s="301" customFormat="1" ht="21" hidden="1" customHeight="1" x14ac:dyDescent="0.2">
      <c r="A1143" s="245" t="e">
        <f t="shared" si="480"/>
        <v>#VALUE!</v>
      </c>
      <c r="B1143" s="246"/>
      <c r="C1143" s="247" t="str">
        <f t="shared" si="459"/>
        <v/>
      </c>
      <c r="D1143" s="250" t="str">
        <f t="shared" ca="1" si="460"/>
        <v/>
      </c>
      <c r="E1143" s="249" t="str">
        <f t="shared" si="477"/>
        <v/>
      </c>
      <c r="F1143" s="250" t="str">
        <f t="shared" si="461"/>
        <v/>
      </c>
      <c r="G1143" s="249" t="str">
        <f t="shared" si="478"/>
        <v/>
      </c>
      <c r="H1143" s="250" t="str">
        <f t="shared" si="462"/>
        <v/>
      </c>
      <c r="I1143" s="249" t="str">
        <f t="shared" si="479"/>
        <v/>
      </c>
      <c r="J1143" s="250" t="str">
        <f t="shared" ca="1" si="463"/>
        <v/>
      </c>
      <c r="K1143" s="249" t="str">
        <f t="shared" si="464"/>
        <v/>
      </c>
      <c r="L1143" s="250" t="str">
        <f t="shared" ca="1" si="465"/>
        <v/>
      </c>
      <c r="M1143" s="249" t="str">
        <f t="shared" si="466"/>
        <v/>
      </c>
      <c r="N1143" s="250" t="str">
        <f t="shared" ca="1" si="467"/>
        <v/>
      </c>
      <c r="O1143" s="249" t="str">
        <f t="shared" si="468"/>
        <v/>
      </c>
      <c r="P1143" s="250" t="str">
        <f t="shared" ca="1" si="469"/>
        <v/>
      </c>
      <c r="Q1143" s="249" t="str">
        <f t="shared" si="470"/>
        <v/>
      </c>
      <c r="R1143" s="250" t="str">
        <f t="shared" ca="1" si="471"/>
        <v/>
      </c>
      <c r="S1143" s="249" t="str">
        <f t="shared" si="472"/>
        <v/>
      </c>
      <c r="T1143" s="250" t="str">
        <f t="shared" ca="1" si="473"/>
        <v/>
      </c>
      <c r="U1143" s="249" t="str">
        <f t="shared" si="474"/>
        <v/>
      </c>
      <c r="V1143" s="250" t="str">
        <f t="shared" ca="1" si="475"/>
        <v/>
      </c>
      <c r="W1143" s="249" t="str">
        <f t="shared" si="476"/>
        <v/>
      </c>
      <c r="X1143" s="250"/>
      <c r="Y1143" s="249"/>
      <c r="Z1143" s="250"/>
      <c r="AA1143" s="249"/>
      <c r="AB1143" s="250"/>
      <c r="AC1143" s="249"/>
      <c r="AD1143" s="250"/>
      <c r="AE1143" s="249"/>
      <c r="AF1143" s="250"/>
      <c r="AG1143" s="249"/>
      <c r="AH1143" s="250"/>
      <c r="AI1143" s="249"/>
      <c r="AJ1143" s="250"/>
      <c r="AK1143" s="249"/>
      <c r="AL1143" s="250"/>
      <c r="AM1143" s="249"/>
      <c r="AN1143" s="250"/>
      <c r="AO1143" s="249"/>
      <c r="AP1143" s="250"/>
      <c r="AQ1143" s="249"/>
      <c r="AR1143" s="250"/>
      <c r="AS1143" s="249"/>
      <c r="AT1143" s="250"/>
      <c r="AU1143" s="249"/>
      <c r="AV1143" s="250"/>
      <c r="AW1143" s="249"/>
      <c r="AX1143" s="250"/>
      <c r="AY1143" s="249"/>
      <c r="AZ1143" s="250"/>
      <c r="BA1143" s="249"/>
      <c r="BB1143" s="250"/>
      <c r="BC1143" s="249"/>
      <c r="BD1143" s="250"/>
      <c r="BE1143" s="249"/>
      <c r="BF1143" s="250"/>
      <c r="BG1143" s="249"/>
      <c r="BH1143" s="250"/>
      <c r="BI1143" s="249"/>
      <c r="BJ1143" s="250"/>
      <c r="BK1143" s="249"/>
    </row>
    <row r="1144" spans="1:63" s="301" customFormat="1" ht="21" hidden="1" customHeight="1" x14ac:dyDescent="0.2">
      <c r="A1144" s="245" t="e">
        <f t="shared" si="480"/>
        <v>#VALUE!</v>
      </c>
      <c r="B1144" s="246"/>
      <c r="C1144" s="247" t="str">
        <f t="shared" si="459"/>
        <v/>
      </c>
      <c r="D1144" s="250" t="str">
        <f t="shared" ca="1" si="460"/>
        <v/>
      </c>
      <c r="E1144" s="249" t="str">
        <f t="shared" si="477"/>
        <v/>
      </c>
      <c r="F1144" s="250" t="str">
        <f t="shared" si="461"/>
        <v/>
      </c>
      <c r="G1144" s="249" t="str">
        <f t="shared" si="478"/>
        <v/>
      </c>
      <c r="H1144" s="250" t="str">
        <f t="shared" si="462"/>
        <v/>
      </c>
      <c r="I1144" s="249" t="str">
        <f t="shared" si="479"/>
        <v/>
      </c>
      <c r="J1144" s="250" t="str">
        <f t="shared" ca="1" si="463"/>
        <v/>
      </c>
      <c r="K1144" s="249" t="str">
        <f t="shared" si="464"/>
        <v/>
      </c>
      <c r="L1144" s="250" t="str">
        <f t="shared" ca="1" si="465"/>
        <v/>
      </c>
      <c r="M1144" s="249" t="str">
        <f t="shared" si="466"/>
        <v/>
      </c>
      <c r="N1144" s="250" t="str">
        <f t="shared" ca="1" si="467"/>
        <v/>
      </c>
      <c r="O1144" s="249" t="str">
        <f t="shared" si="468"/>
        <v/>
      </c>
      <c r="P1144" s="250" t="str">
        <f t="shared" ca="1" si="469"/>
        <v/>
      </c>
      <c r="Q1144" s="249" t="str">
        <f t="shared" si="470"/>
        <v/>
      </c>
      <c r="R1144" s="250" t="str">
        <f t="shared" ca="1" si="471"/>
        <v/>
      </c>
      <c r="S1144" s="249" t="str">
        <f t="shared" si="472"/>
        <v/>
      </c>
      <c r="T1144" s="250" t="str">
        <f t="shared" ca="1" si="473"/>
        <v/>
      </c>
      <c r="U1144" s="249" t="str">
        <f t="shared" si="474"/>
        <v/>
      </c>
      <c r="V1144" s="250" t="str">
        <f t="shared" ca="1" si="475"/>
        <v/>
      </c>
      <c r="W1144" s="249" t="str">
        <f t="shared" si="476"/>
        <v/>
      </c>
      <c r="X1144" s="250"/>
      <c r="Y1144" s="249"/>
      <c r="Z1144" s="250"/>
      <c r="AA1144" s="249"/>
      <c r="AB1144" s="250"/>
      <c r="AC1144" s="249"/>
      <c r="AD1144" s="250"/>
      <c r="AE1144" s="249"/>
      <c r="AF1144" s="250"/>
      <c r="AG1144" s="249"/>
      <c r="AH1144" s="250"/>
      <c r="AI1144" s="249"/>
      <c r="AJ1144" s="250"/>
      <c r="AK1144" s="249"/>
      <c r="AL1144" s="250"/>
      <c r="AM1144" s="249"/>
      <c r="AN1144" s="250"/>
      <c r="AO1144" s="249"/>
      <c r="AP1144" s="250"/>
      <c r="AQ1144" s="249"/>
      <c r="AR1144" s="250"/>
      <c r="AS1144" s="249"/>
      <c r="AT1144" s="250"/>
      <c r="AU1144" s="249"/>
      <c r="AV1144" s="250"/>
      <c r="AW1144" s="249"/>
      <c r="AX1144" s="250"/>
      <c r="AY1144" s="249"/>
      <c r="AZ1144" s="250"/>
      <c r="BA1144" s="249"/>
      <c r="BB1144" s="250"/>
      <c r="BC1144" s="249"/>
      <c r="BD1144" s="250"/>
      <c r="BE1144" s="249"/>
      <c r="BF1144" s="250"/>
      <c r="BG1144" s="249"/>
      <c r="BH1144" s="250"/>
      <c r="BI1144" s="249"/>
      <c r="BJ1144" s="250"/>
      <c r="BK1144" s="249"/>
    </row>
    <row r="1145" spans="1:63" s="301" customFormat="1" ht="21" hidden="1" customHeight="1" x14ac:dyDescent="0.2">
      <c r="A1145" s="245" t="e">
        <f t="shared" si="480"/>
        <v>#VALUE!</v>
      </c>
      <c r="B1145" s="246"/>
      <c r="C1145" s="247" t="str">
        <f t="shared" si="459"/>
        <v/>
      </c>
      <c r="D1145" s="250" t="str">
        <f t="shared" ca="1" si="460"/>
        <v/>
      </c>
      <c r="E1145" s="249" t="str">
        <f t="shared" si="477"/>
        <v/>
      </c>
      <c r="F1145" s="250" t="str">
        <f t="shared" si="461"/>
        <v/>
      </c>
      <c r="G1145" s="249" t="str">
        <f t="shared" si="478"/>
        <v/>
      </c>
      <c r="H1145" s="250" t="str">
        <f t="shared" si="462"/>
        <v/>
      </c>
      <c r="I1145" s="249" t="str">
        <f t="shared" si="479"/>
        <v/>
      </c>
      <c r="J1145" s="250" t="str">
        <f t="shared" ca="1" si="463"/>
        <v/>
      </c>
      <c r="K1145" s="249" t="str">
        <f t="shared" si="464"/>
        <v/>
      </c>
      <c r="L1145" s="250" t="str">
        <f t="shared" ca="1" si="465"/>
        <v/>
      </c>
      <c r="M1145" s="249" t="str">
        <f t="shared" si="466"/>
        <v/>
      </c>
      <c r="N1145" s="250" t="str">
        <f t="shared" ca="1" si="467"/>
        <v/>
      </c>
      <c r="O1145" s="249" t="str">
        <f t="shared" si="468"/>
        <v/>
      </c>
      <c r="P1145" s="250" t="str">
        <f t="shared" ca="1" si="469"/>
        <v/>
      </c>
      <c r="Q1145" s="249" t="str">
        <f t="shared" si="470"/>
        <v/>
      </c>
      <c r="R1145" s="250" t="str">
        <f t="shared" ca="1" si="471"/>
        <v/>
      </c>
      <c r="S1145" s="249" t="str">
        <f t="shared" si="472"/>
        <v/>
      </c>
      <c r="T1145" s="250" t="str">
        <f t="shared" ca="1" si="473"/>
        <v/>
      </c>
      <c r="U1145" s="249" t="str">
        <f t="shared" si="474"/>
        <v/>
      </c>
      <c r="V1145" s="250" t="str">
        <f t="shared" ca="1" si="475"/>
        <v/>
      </c>
      <c r="W1145" s="249" t="str">
        <f t="shared" si="476"/>
        <v/>
      </c>
      <c r="X1145" s="250"/>
      <c r="Y1145" s="249"/>
      <c r="Z1145" s="250"/>
      <c r="AA1145" s="249"/>
      <c r="AB1145" s="250"/>
      <c r="AC1145" s="249"/>
      <c r="AD1145" s="250"/>
      <c r="AE1145" s="249"/>
      <c r="AF1145" s="250"/>
      <c r="AG1145" s="249"/>
      <c r="AH1145" s="250"/>
      <c r="AI1145" s="249"/>
      <c r="AJ1145" s="250"/>
      <c r="AK1145" s="249"/>
      <c r="AL1145" s="250"/>
      <c r="AM1145" s="249"/>
      <c r="AN1145" s="250"/>
      <c r="AO1145" s="249"/>
      <c r="AP1145" s="250"/>
      <c r="AQ1145" s="249"/>
      <c r="AR1145" s="250"/>
      <c r="AS1145" s="249"/>
      <c r="AT1145" s="250"/>
      <c r="AU1145" s="249"/>
      <c r="AV1145" s="250"/>
      <c r="AW1145" s="249"/>
      <c r="AX1145" s="250"/>
      <c r="AY1145" s="249"/>
      <c r="AZ1145" s="250"/>
      <c r="BA1145" s="249"/>
      <c r="BB1145" s="250"/>
      <c r="BC1145" s="249"/>
      <c r="BD1145" s="250"/>
      <c r="BE1145" s="249"/>
      <c r="BF1145" s="250"/>
      <c r="BG1145" s="249"/>
      <c r="BH1145" s="250"/>
      <c r="BI1145" s="249"/>
      <c r="BJ1145" s="250"/>
      <c r="BK1145" s="249"/>
    </row>
    <row r="1146" spans="1:63" s="301" customFormat="1" ht="21" hidden="1" customHeight="1" x14ac:dyDescent="0.2">
      <c r="A1146" s="245" t="e">
        <f t="shared" si="480"/>
        <v>#VALUE!</v>
      </c>
      <c r="B1146" s="246"/>
      <c r="C1146" s="247" t="str">
        <f t="shared" si="459"/>
        <v/>
      </c>
      <c r="D1146" s="250" t="str">
        <f t="shared" ca="1" si="460"/>
        <v/>
      </c>
      <c r="E1146" s="249" t="str">
        <f t="shared" si="477"/>
        <v/>
      </c>
      <c r="F1146" s="250" t="str">
        <f t="shared" si="461"/>
        <v/>
      </c>
      <c r="G1146" s="249" t="str">
        <f t="shared" si="478"/>
        <v/>
      </c>
      <c r="H1146" s="250" t="str">
        <f t="shared" si="462"/>
        <v/>
      </c>
      <c r="I1146" s="249" t="str">
        <f t="shared" si="479"/>
        <v/>
      </c>
      <c r="J1146" s="250" t="str">
        <f t="shared" ca="1" si="463"/>
        <v/>
      </c>
      <c r="K1146" s="249" t="str">
        <f t="shared" si="464"/>
        <v/>
      </c>
      <c r="L1146" s="250" t="str">
        <f t="shared" ca="1" si="465"/>
        <v/>
      </c>
      <c r="M1146" s="249" t="str">
        <f t="shared" si="466"/>
        <v/>
      </c>
      <c r="N1146" s="250" t="str">
        <f t="shared" ca="1" si="467"/>
        <v/>
      </c>
      <c r="O1146" s="249" t="str">
        <f t="shared" si="468"/>
        <v/>
      </c>
      <c r="P1146" s="250" t="str">
        <f t="shared" ca="1" si="469"/>
        <v/>
      </c>
      <c r="Q1146" s="249" t="str">
        <f t="shared" si="470"/>
        <v/>
      </c>
      <c r="R1146" s="250" t="str">
        <f t="shared" ca="1" si="471"/>
        <v/>
      </c>
      <c r="S1146" s="249" t="str">
        <f t="shared" si="472"/>
        <v/>
      </c>
      <c r="T1146" s="250" t="str">
        <f t="shared" ca="1" si="473"/>
        <v/>
      </c>
      <c r="U1146" s="249" t="str">
        <f t="shared" si="474"/>
        <v/>
      </c>
      <c r="V1146" s="250" t="str">
        <f t="shared" ca="1" si="475"/>
        <v/>
      </c>
      <c r="W1146" s="249" t="str">
        <f t="shared" si="476"/>
        <v/>
      </c>
      <c r="X1146" s="250"/>
      <c r="Y1146" s="249"/>
      <c r="Z1146" s="250"/>
      <c r="AA1146" s="249"/>
      <c r="AB1146" s="250"/>
      <c r="AC1146" s="249"/>
      <c r="AD1146" s="250"/>
      <c r="AE1146" s="249"/>
      <c r="AF1146" s="250"/>
      <c r="AG1146" s="249"/>
      <c r="AH1146" s="250"/>
      <c r="AI1146" s="249"/>
      <c r="AJ1146" s="250"/>
      <c r="AK1146" s="249"/>
      <c r="AL1146" s="250"/>
      <c r="AM1146" s="249"/>
      <c r="AN1146" s="250"/>
      <c r="AO1146" s="249"/>
      <c r="AP1146" s="250"/>
      <c r="AQ1146" s="249"/>
      <c r="AR1146" s="250"/>
      <c r="AS1146" s="249"/>
      <c r="AT1146" s="250"/>
      <c r="AU1146" s="249"/>
      <c r="AV1146" s="250"/>
      <c r="AW1146" s="249"/>
      <c r="AX1146" s="250"/>
      <c r="AY1146" s="249"/>
      <c r="AZ1146" s="250"/>
      <c r="BA1146" s="249"/>
      <c r="BB1146" s="250"/>
      <c r="BC1146" s="249"/>
      <c r="BD1146" s="250"/>
      <c r="BE1146" s="249"/>
      <c r="BF1146" s="250"/>
      <c r="BG1146" s="249"/>
      <c r="BH1146" s="250"/>
      <c r="BI1146" s="249"/>
      <c r="BJ1146" s="250"/>
      <c r="BK1146" s="249"/>
    </row>
    <row r="1147" spans="1:63" s="301" customFormat="1" ht="21" hidden="1" customHeight="1" x14ac:dyDescent="0.2">
      <c r="A1147" s="245" t="e">
        <f t="shared" si="480"/>
        <v>#VALUE!</v>
      </c>
      <c r="B1147" s="246"/>
      <c r="C1147" s="247" t="str">
        <f t="shared" si="459"/>
        <v/>
      </c>
      <c r="D1147" s="250" t="str">
        <f t="shared" ca="1" si="460"/>
        <v/>
      </c>
      <c r="E1147" s="249" t="str">
        <f t="shared" si="477"/>
        <v/>
      </c>
      <c r="F1147" s="250" t="str">
        <f t="shared" si="461"/>
        <v/>
      </c>
      <c r="G1147" s="249" t="str">
        <f t="shared" si="478"/>
        <v/>
      </c>
      <c r="H1147" s="250" t="str">
        <f t="shared" si="462"/>
        <v/>
      </c>
      <c r="I1147" s="249" t="str">
        <f t="shared" si="479"/>
        <v/>
      </c>
      <c r="J1147" s="250" t="str">
        <f t="shared" ca="1" si="463"/>
        <v/>
      </c>
      <c r="K1147" s="249" t="str">
        <f t="shared" si="464"/>
        <v/>
      </c>
      <c r="L1147" s="250" t="str">
        <f t="shared" ca="1" si="465"/>
        <v/>
      </c>
      <c r="M1147" s="249" t="str">
        <f t="shared" si="466"/>
        <v/>
      </c>
      <c r="N1147" s="250" t="str">
        <f t="shared" ca="1" si="467"/>
        <v/>
      </c>
      <c r="O1147" s="249" t="str">
        <f t="shared" si="468"/>
        <v/>
      </c>
      <c r="P1147" s="250" t="str">
        <f t="shared" ca="1" si="469"/>
        <v/>
      </c>
      <c r="Q1147" s="249" t="str">
        <f t="shared" si="470"/>
        <v/>
      </c>
      <c r="R1147" s="250" t="str">
        <f t="shared" ca="1" si="471"/>
        <v/>
      </c>
      <c r="S1147" s="249" t="str">
        <f t="shared" si="472"/>
        <v/>
      </c>
      <c r="T1147" s="250" t="str">
        <f t="shared" ca="1" si="473"/>
        <v/>
      </c>
      <c r="U1147" s="249" t="str">
        <f t="shared" si="474"/>
        <v/>
      </c>
      <c r="V1147" s="250" t="str">
        <f t="shared" ca="1" si="475"/>
        <v/>
      </c>
      <c r="W1147" s="249" t="str">
        <f t="shared" si="476"/>
        <v/>
      </c>
      <c r="X1147" s="250"/>
      <c r="Y1147" s="249"/>
      <c r="Z1147" s="250"/>
      <c r="AA1147" s="249"/>
      <c r="AB1147" s="250"/>
      <c r="AC1147" s="249"/>
      <c r="AD1147" s="250"/>
      <c r="AE1147" s="249"/>
      <c r="AF1147" s="250"/>
      <c r="AG1147" s="249"/>
      <c r="AH1147" s="250"/>
      <c r="AI1147" s="249"/>
      <c r="AJ1147" s="250"/>
      <c r="AK1147" s="249"/>
      <c r="AL1147" s="250"/>
      <c r="AM1147" s="249"/>
      <c r="AN1147" s="250"/>
      <c r="AO1147" s="249"/>
      <c r="AP1147" s="250"/>
      <c r="AQ1147" s="249"/>
      <c r="AR1147" s="250"/>
      <c r="AS1147" s="249"/>
      <c r="AT1147" s="250"/>
      <c r="AU1147" s="249"/>
      <c r="AV1147" s="250"/>
      <c r="AW1147" s="249"/>
      <c r="AX1147" s="250"/>
      <c r="AY1147" s="249"/>
      <c r="AZ1147" s="250"/>
      <c r="BA1147" s="249"/>
      <c r="BB1147" s="250"/>
      <c r="BC1147" s="249"/>
      <c r="BD1147" s="250"/>
      <c r="BE1147" s="249"/>
      <c r="BF1147" s="250"/>
      <c r="BG1147" s="249"/>
      <c r="BH1147" s="250"/>
      <c r="BI1147" s="249"/>
      <c r="BJ1147" s="250"/>
      <c r="BK1147" s="249"/>
    </row>
    <row r="1148" spans="1:63" s="301" customFormat="1" ht="21" hidden="1" customHeight="1" x14ac:dyDescent="0.2">
      <c r="A1148" s="245" t="e">
        <f t="shared" si="480"/>
        <v>#VALUE!</v>
      </c>
      <c r="B1148" s="246"/>
      <c r="C1148" s="247" t="str">
        <f t="shared" si="459"/>
        <v/>
      </c>
      <c r="D1148" s="250" t="str">
        <f t="shared" ca="1" si="460"/>
        <v/>
      </c>
      <c r="E1148" s="249" t="str">
        <f t="shared" si="477"/>
        <v/>
      </c>
      <c r="F1148" s="250" t="str">
        <f t="shared" si="461"/>
        <v/>
      </c>
      <c r="G1148" s="249" t="str">
        <f t="shared" si="478"/>
        <v/>
      </c>
      <c r="H1148" s="250" t="str">
        <f t="shared" si="462"/>
        <v/>
      </c>
      <c r="I1148" s="249" t="str">
        <f t="shared" si="479"/>
        <v/>
      </c>
      <c r="J1148" s="250" t="str">
        <f t="shared" ca="1" si="463"/>
        <v/>
      </c>
      <c r="K1148" s="249" t="str">
        <f t="shared" si="464"/>
        <v/>
      </c>
      <c r="L1148" s="250" t="str">
        <f t="shared" ca="1" si="465"/>
        <v/>
      </c>
      <c r="M1148" s="249" t="str">
        <f t="shared" si="466"/>
        <v/>
      </c>
      <c r="N1148" s="250" t="str">
        <f t="shared" ca="1" si="467"/>
        <v/>
      </c>
      <c r="O1148" s="249" t="str">
        <f t="shared" si="468"/>
        <v/>
      </c>
      <c r="P1148" s="250" t="str">
        <f t="shared" ca="1" si="469"/>
        <v/>
      </c>
      <c r="Q1148" s="249" t="str">
        <f t="shared" si="470"/>
        <v/>
      </c>
      <c r="R1148" s="250" t="str">
        <f t="shared" ca="1" si="471"/>
        <v/>
      </c>
      <c r="S1148" s="249" t="str">
        <f t="shared" si="472"/>
        <v/>
      </c>
      <c r="T1148" s="250" t="str">
        <f t="shared" ca="1" si="473"/>
        <v/>
      </c>
      <c r="U1148" s="249" t="str">
        <f t="shared" si="474"/>
        <v/>
      </c>
      <c r="V1148" s="250" t="str">
        <f t="shared" ca="1" si="475"/>
        <v/>
      </c>
      <c r="W1148" s="249" t="str">
        <f t="shared" si="476"/>
        <v/>
      </c>
      <c r="X1148" s="250"/>
      <c r="Y1148" s="249"/>
      <c r="Z1148" s="250"/>
      <c r="AA1148" s="249"/>
      <c r="AB1148" s="250"/>
      <c r="AC1148" s="249"/>
      <c r="AD1148" s="250"/>
      <c r="AE1148" s="249"/>
      <c r="AF1148" s="250"/>
      <c r="AG1148" s="249"/>
      <c r="AH1148" s="250"/>
      <c r="AI1148" s="249"/>
      <c r="AJ1148" s="250"/>
      <c r="AK1148" s="249"/>
      <c r="AL1148" s="250"/>
      <c r="AM1148" s="249"/>
      <c r="AN1148" s="250"/>
      <c r="AO1148" s="249"/>
      <c r="AP1148" s="250"/>
      <c r="AQ1148" s="249"/>
      <c r="AR1148" s="250"/>
      <c r="AS1148" s="249"/>
      <c r="AT1148" s="250"/>
      <c r="AU1148" s="249"/>
      <c r="AV1148" s="250"/>
      <c r="AW1148" s="249"/>
      <c r="AX1148" s="250"/>
      <c r="AY1148" s="249"/>
      <c r="AZ1148" s="250"/>
      <c r="BA1148" s="249"/>
      <c r="BB1148" s="250"/>
      <c r="BC1148" s="249"/>
      <c r="BD1148" s="250"/>
      <c r="BE1148" s="249"/>
      <c r="BF1148" s="250"/>
      <c r="BG1148" s="249"/>
      <c r="BH1148" s="250"/>
      <c r="BI1148" s="249"/>
      <c r="BJ1148" s="250"/>
      <c r="BK1148" s="249"/>
    </row>
    <row r="1149" spans="1:63" s="301" customFormat="1" ht="21" hidden="1" customHeight="1" x14ac:dyDescent="0.2">
      <c r="A1149" s="245" t="e">
        <f t="shared" si="480"/>
        <v>#VALUE!</v>
      </c>
      <c r="B1149" s="246"/>
      <c r="C1149" s="247" t="str">
        <f t="shared" si="459"/>
        <v/>
      </c>
      <c r="D1149" s="250" t="str">
        <f t="shared" ca="1" si="460"/>
        <v/>
      </c>
      <c r="E1149" s="249" t="str">
        <f t="shared" si="477"/>
        <v/>
      </c>
      <c r="F1149" s="250" t="str">
        <f t="shared" si="461"/>
        <v/>
      </c>
      <c r="G1149" s="249" t="str">
        <f t="shared" si="478"/>
        <v/>
      </c>
      <c r="H1149" s="250" t="str">
        <f t="shared" si="462"/>
        <v/>
      </c>
      <c r="I1149" s="249" t="str">
        <f t="shared" si="479"/>
        <v/>
      </c>
      <c r="J1149" s="250" t="str">
        <f t="shared" ca="1" si="463"/>
        <v/>
      </c>
      <c r="K1149" s="249" t="str">
        <f t="shared" si="464"/>
        <v/>
      </c>
      <c r="L1149" s="250" t="str">
        <f t="shared" ca="1" si="465"/>
        <v/>
      </c>
      <c r="M1149" s="249" t="str">
        <f t="shared" si="466"/>
        <v/>
      </c>
      <c r="N1149" s="250" t="str">
        <f t="shared" ca="1" si="467"/>
        <v/>
      </c>
      <c r="O1149" s="249" t="str">
        <f t="shared" si="468"/>
        <v/>
      </c>
      <c r="P1149" s="250" t="str">
        <f t="shared" ca="1" si="469"/>
        <v/>
      </c>
      <c r="Q1149" s="249" t="str">
        <f t="shared" si="470"/>
        <v/>
      </c>
      <c r="R1149" s="250" t="str">
        <f t="shared" ca="1" si="471"/>
        <v/>
      </c>
      <c r="S1149" s="249" t="str">
        <f t="shared" si="472"/>
        <v/>
      </c>
      <c r="T1149" s="250" t="str">
        <f t="shared" ca="1" si="473"/>
        <v/>
      </c>
      <c r="U1149" s="249" t="str">
        <f t="shared" si="474"/>
        <v/>
      </c>
      <c r="V1149" s="250" t="str">
        <f t="shared" ca="1" si="475"/>
        <v/>
      </c>
      <c r="W1149" s="249" t="str">
        <f t="shared" si="476"/>
        <v/>
      </c>
      <c r="X1149" s="250"/>
      <c r="Y1149" s="249"/>
      <c r="Z1149" s="250"/>
      <c r="AA1149" s="249"/>
      <c r="AB1149" s="250"/>
      <c r="AC1149" s="249"/>
      <c r="AD1149" s="250"/>
      <c r="AE1149" s="249"/>
      <c r="AF1149" s="250"/>
      <c r="AG1149" s="249"/>
      <c r="AH1149" s="250"/>
      <c r="AI1149" s="249"/>
      <c r="AJ1149" s="250"/>
      <c r="AK1149" s="249"/>
      <c r="AL1149" s="250"/>
      <c r="AM1149" s="249"/>
      <c r="AN1149" s="250"/>
      <c r="AO1149" s="249"/>
      <c r="AP1149" s="250"/>
      <c r="AQ1149" s="249"/>
      <c r="AR1149" s="250"/>
      <c r="AS1149" s="249"/>
      <c r="AT1149" s="250"/>
      <c r="AU1149" s="249"/>
      <c r="AV1149" s="250"/>
      <c r="AW1149" s="249"/>
      <c r="AX1149" s="250"/>
      <c r="AY1149" s="249"/>
      <c r="AZ1149" s="250"/>
      <c r="BA1149" s="249"/>
      <c r="BB1149" s="250"/>
      <c r="BC1149" s="249"/>
      <c r="BD1149" s="250"/>
      <c r="BE1149" s="249"/>
      <c r="BF1149" s="250"/>
      <c r="BG1149" s="249"/>
      <c r="BH1149" s="250"/>
      <c r="BI1149" s="249"/>
      <c r="BJ1149" s="250"/>
      <c r="BK1149" s="249"/>
    </row>
    <row r="1150" spans="1:63" s="301" customFormat="1" ht="21" hidden="1" customHeight="1" x14ac:dyDescent="0.2">
      <c r="A1150" s="245" t="e">
        <f t="shared" si="480"/>
        <v>#VALUE!</v>
      </c>
      <c r="B1150" s="246"/>
      <c r="C1150" s="247" t="str">
        <f t="shared" si="459"/>
        <v/>
      </c>
      <c r="D1150" s="250" t="str">
        <f t="shared" ca="1" si="460"/>
        <v/>
      </c>
      <c r="E1150" s="249" t="str">
        <f t="shared" si="477"/>
        <v/>
      </c>
      <c r="F1150" s="250" t="str">
        <f t="shared" si="461"/>
        <v/>
      </c>
      <c r="G1150" s="249" t="str">
        <f t="shared" si="478"/>
        <v/>
      </c>
      <c r="H1150" s="250" t="str">
        <f t="shared" si="462"/>
        <v/>
      </c>
      <c r="I1150" s="249" t="str">
        <f t="shared" si="479"/>
        <v/>
      </c>
      <c r="J1150" s="250" t="str">
        <f t="shared" ca="1" si="463"/>
        <v/>
      </c>
      <c r="K1150" s="249" t="str">
        <f t="shared" si="464"/>
        <v/>
      </c>
      <c r="L1150" s="250" t="str">
        <f t="shared" ca="1" si="465"/>
        <v/>
      </c>
      <c r="M1150" s="249" t="str">
        <f t="shared" si="466"/>
        <v/>
      </c>
      <c r="N1150" s="250" t="str">
        <f t="shared" ca="1" si="467"/>
        <v/>
      </c>
      <c r="O1150" s="249" t="str">
        <f t="shared" si="468"/>
        <v/>
      </c>
      <c r="P1150" s="250" t="str">
        <f t="shared" ca="1" si="469"/>
        <v/>
      </c>
      <c r="Q1150" s="249" t="str">
        <f t="shared" si="470"/>
        <v/>
      </c>
      <c r="R1150" s="250" t="str">
        <f t="shared" ca="1" si="471"/>
        <v/>
      </c>
      <c r="S1150" s="249" t="str">
        <f t="shared" si="472"/>
        <v/>
      </c>
      <c r="T1150" s="250" t="str">
        <f t="shared" ca="1" si="473"/>
        <v/>
      </c>
      <c r="U1150" s="249" t="str">
        <f t="shared" si="474"/>
        <v/>
      </c>
      <c r="V1150" s="250" t="str">
        <f t="shared" ca="1" si="475"/>
        <v/>
      </c>
      <c r="W1150" s="249" t="str">
        <f t="shared" si="476"/>
        <v/>
      </c>
      <c r="X1150" s="250"/>
      <c r="Y1150" s="249"/>
      <c r="Z1150" s="250"/>
      <c r="AA1150" s="249"/>
      <c r="AB1150" s="250"/>
      <c r="AC1150" s="249"/>
      <c r="AD1150" s="250"/>
      <c r="AE1150" s="249"/>
      <c r="AF1150" s="250"/>
      <c r="AG1150" s="249"/>
      <c r="AH1150" s="250"/>
      <c r="AI1150" s="249"/>
      <c r="AJ1150" s="250"/>
      <c r="AK1150" s="249"/>
      <c r="AL1150" s="250"/>
      <c r="AM1150" s="249"/>
      <c r="AN1150" s="250"/>
      <c r="AO1150" s="249"/>
      <c r="AP1150" s="250"/>
      <c r="AQ1150" s="249"/>
      <c r="AR1150" s="250"/>
      <c r="AS1150" s="249"/>
      <c r="AT1150" s="250"/>
      <c r="AU1150" s="249"/>
      <c r="AV1150" s="250"/>
      <c r="AW1150" s="249"/>
      <c r="AX1150" s="250"/>
      <c r="AY1150" s="249"/>
      <c r="AZ1150" s="250"/>
      <c r="BA1150" s="249"/>
      <c r="BB1150" s="250"/>
      <c r="BC1150" s="249"/>
      <c r="BD1150" s="250"/>
      <c r="BE1150" s="249"/>
      <c r="BF1150" s="250"/>
      <c r="BG1150" s="249"/>
      <c r="BH1150" s="250"/>
      <c r="BI1150" s="249"/>
      <c r="BJ1150" s="250"/>
      <c r="BK1150" s="249"/>
    </row>
    <row r="1151" spans="1:63" s="301" customFormat="1" ht="21" hidden="1" customHeight="1" x14ac:dyDescent="0.2">
      <c r="A1151" s="245" t="e">
        <f t="shared" si="480"/>
        <v>#VALUE!</v>
      </c>
      <c r="B1151" s="246"/>
      <c r="C1151" s="247" t="str">
        <f t="shared" si="459"/>
        <v/>
      </c>
      <c r="D1151" s="250" t="str">
        <f t="shared" ca="1" si="460"/>
        <v/>
      </c>
      <c r="E1151" s="249" t="str">
        <f t="shared" si="477"/>
        <v/>
      </c>
      <c r="F1151" s="250" t="str">
        <f t="shared" si="461"/>
        <v/>
      </c>
      <c r="G1151" s="249" t="str">
        <f t="shared" si="478"/>
        <v/>
      </c>
      <c r="H1151" s="250" t="str">
        <f t="shared" si="462"/>
        <v/>
      </c>
      <c r="I1151" s="249" t="str">
        <f t="shared" si="479"/>
        <v/>
      </c>
      <c r="J1151" s="250" t="str">
        <f t="shared" ca="1" si="463"/>
        <v/>
      </c>
      <c r="K1151" s="249" t="str">
        <f t="shared" si="464"/>
        <v/>
      </c>
      <c r="L1151" s="250" t="str">
        <f t="shared" ca="1" si="465"/>
        <v/>
      </c>
      <c r="M1151" s="249" t="str">
        <f t="shared" si="466"/>
        <v/>
      </c>
      <c r="N1151" s="250" t="str">
        <f t="shared" ca="1" si="467"/>
        <v/>
      </c>
      <c r="O1151" s="249" t="str">
        <f t="shared" si="468"/>
        <v/>
      </c>
      <c r="P1151" s="250" t="str">
        <f t="shared" ca="1" si="469"/>
        <v/>
      </c>
      <c r="Q1151" s="249" t="str">
        <f t="shared" si="470"/>
        <v/>
      </c>
      <c r="R1151" s="250" t="str">
        <f t="shared" ca="1" si="471"/>
        <v/>
      </c>
      <c r="S1151" s="249" t="str">
        <f t="shared" si="472"/>
        <v/>
      </c>
      <c r="T1151" s="250" t="str">
        <f t="shared" ca="1" si="473"/>
        <v/>
      </c>
      <c r="U1151" s="249" t="str">
        <f t="shared" si="474"/>
        <v/>
      </c>
      <c r="V1151" s="250" t="str">
        <f t="shared" ca="1" si="475"/>
        <v/>
      </c>
      <c r="W1151" s="249" t="str">
        <f t="shared" si="476"/>
        <v/>
      </c>
      <c r="X1151" s="250"/>
      <c r="Y1151" s="249"/>
      <c r="Z1151" s="250"/>
      <c r="AA1151" s="249"/>
      <c r="AB1151" s="250"/>
      <c r="AC1151" s="249"/>
      <c r="AD1151" s="250"/>
      <c r="AE1151" s="249"/>
      <c r="AF1151" s="250"/>
      <c r="AG1151" s="249"/>
      <c r="AH1151" s="250"/>
      <c r="AI1151" s="249"/>
      <c r="AJ1151" s="250"/>
      <c r="AK1151" s="249"/>
      <c r="AL1151" s="250"/>
      <c r="AM1151" s="249"/>
      <c r="AN1151" s="250"/>
      <c r="AO1151" s="249"/>
      <c r="AP1151" s="250"/>
      <c r="AQ1151" s="249"/>
      <c r="AR1151" s="250"/>
      <c r="AS1151" s="249"/>
      <c r="AT1151" s="250"/>
      <c r="AU1151" s="249"/>
      <c r="AV1151" s="250"/>
      <c r="AW1151" s="249"/>
      <c r="AX1151" s="250"/>
      <c r="AY1151" s="249"/>
      <c r="AZ1151" s="250"/>
      <c r="BA1151" s="249"/>
      <c r="BB1151" s="250"/>
      <c r="BC1151" s="249"/>
      <c r="BD1151" s="250"/>
      <c r="BE1151" s="249"/>
      <c r="BF1151" s="250"/>
      <c r="BG1151" s="249"/>
      <c r="BH1151" s="250"/>
      <c r="BI1151" s="249"/>
      <c r="BJ1151" s="250"/>
      <c r="BK1151" s="249"/>
    </row>
    <row r="1152" spans="1:63" s="301" customFormat="1" ht="21" hidden="1" customHeight="1" x14ac:dyDescent="0.2">
      <c r="A1152" s="245" t="e">
        <f t="shared" si="480"/>
        <v>#VALUE!</v>
      </c>
      <c r="B1152" s="246"/>
      <c r="C1152" s="247" t="str">
        <f t="shared" si="459"/>
        <v/>
      </c>
      <c r="D1152" s="250" t="str">
        <f t="shared" ca="1" si="460"/>
        <v/>
      </c>
      <c r="E1152" s="249" t="str">
        <f t="shared" si="477"/>
        <v/>
      </c>
      <c r="F1152" s="250" t="str">
        <f t="shared" si="461"/>
        <v/>
      </c>
      <c r="G1152" s="249" t="str">
        <f t="shared" si="478"/>
        <v/>
      </c>
      <c r="H1152" s="250" t="str">
        <f t="shared" si="462"/>
        <v/>
      </c>
      <c r="I1152" s="249" t="str">
        <f t="shared" si="479"/>
        <v/>
      </c>
      <c r="J1152" s="250" t="str">
        <f t="shared" ca="1" si="463"/>
        <v/>
      </c>
      <c r="K1152" s="249" t="str">
        <f t="shared" si="464"/>
        <v/>
      </c>
      <c r="L1152" s="250" t="str">
        <f t="shared" ca="1" si="465"/>
        <v/>
      </c>
      <c r="M1152" s="249" t="str">
        <f t="shared" si="466"/>
        <v/>
      </c>
      <c r="N1152" s="250" t="str">
        <f t="shared" ca="1" si="467"/>
        <v/>
      </c>
      <c r="O1152" s="249" t="str">
        <f t="shared" si="468"/>
        <v/>
      </c>
      <c r="P1152" s="250" t="str">
        <f t="shared" ca="1" si="469"/>
        <v/>
      </c>
      <c r="Q1152" s="249" t="str">
        <f t="shared" si="470"/>
        <v/>
      </c>
      <c r="R1152" s="250" t="str">
        <f t="shared" ca="1" si="471"/>
        <v/>
      </c>
      <c r="S1152" s="249" t="str">
        <f t="shared" si="472"/>
        <v/>
      </c>
      <c r="T1152" s="250" t="str">
        <f t="shared" ca="1" si="473"/>
        <v/>
      </c>
      <c r="U1152" s="249" t="str">
        <f t="shared" si="474"/>
        <v/>
      </c>
      <c r="V1152" s="250" t="str">
        <f t="shared" ca="1" si="475"/>
        <v/>
      </c>
      <c r="W1152" s="249" t="str">
        <f t="shared" si="476"/>
        <v/>
      </c>
      <c r="X1152" s="250"/>
      <c r="Y1152" s="249"/>
      <c r="Z1152" s="250"/>
      <c r="AA1152" s="249"/>
      <c r="AB1152" s="250"/>
      <c r="AC1152" s="249"/>
      <c r="AD1152" s="250"/>
      <c r="AE1152" s="249"/>
      <c r="AF1152" s="250"/>
      <c r="AG1152" s="249"/>
      <c r="AH1152" s="250"/>
      <c r="AI1152" s="249"/>
      <c r="AJ1152" s="250"/>
      <c r="AK1152" s="249"/>
      <c r="AL1152" s="250"/>
      <c r="AM1152" s="249"/>
      <c r="AN1152" s="250"/>
      <c r="AO1152" s="249"/>
      <c r="AP1152" s="250"/>
      <c r="AQ1152" s="249"/>
      <c r="AR1152" s="250"/>
      <c r="AS1152" s="249"/>
      <c r="AT1152" s="250"/>
      <c r="AU1152" s="249"/>
      <c r="AV1152" s="250"/>
      <c r="AW1152" s="249"/>
      <c r="AX1152" s="250"/>
      <c r="AY1152" s="249"/>
      <c r="AZ1152" s="250"/>
      <c r="BA1152" s="249"/>
      <c r="BB1152" s="250"/>
      <c r="BC1152" s="249"/>
      <c r="BD1152" s="250"/>
      <c r="BE1152" s="249"/>
      <c r="BF1152" s="250"/>
      <c r="BG1152" s="249"/>
      <c r="BH1152" s="250"/>
      <c r="BI1152" s="249"/>
      <c r="BJ1152" s="250"/>
      <c r="BK1152" s="249"/>
    </row>
    <row r="1153" spans="1:63" s="301" customFormat="1" ht="21" hidden="1" customHeight="1" x14ac:dyDescent="0.2">
      <c r="A1153" s="245" t="e">
        <f t="shared" si="480"/>
        <v>#VALUE!</v>
      </c>
      <c r="B1153" s="246"/>
      <c r="C1153" s="247" t="str">
        <f t="shared" si="459"/>
        <v/>
      </c>
      <c r="D1153" s="250" t="str">
        <f t="shared" ca="1" si="460"/>
        <v/>
      </c>
      <c r="E1153" s="249" t="str">
        <f t="shared" si="477"/>
        <v/>
      </c>
      <c r="F1153" s="250" t="str">
        <f t="shared" si="461"/>
        <v/>
      </c>
      <c r="G1153" s="249" t="str">
        <f t="shared" si="478"/>
        <v/>
      </c>
      <c r="H1153" s="250" t="str">
        <f t="shared" si="462"/>
        <v/>
      </c>
      <c r="I1153" s="249" t="str">
        <f t="shared" si="479"/>
        <v/>
      </c>
      <c r="J1153" s="250" t="str">
        <f t="shared" ca="1" si="463"/>
        <v/>
      </c>
      <c r="K1153" s="249" t="str">
        <f t="shared" si="464"/>
        <v/>
      </c>
      <c r="L1153" s="250" t="str">
        <f t="shared" ca="1" si="465"/>
        <v/>
      </c>
      <c r="M1153" s="249" t="str">
        <f t="shared" si="466"/>
        <v/>
      </c>
      <c r="N1153" s="250" t="str">
        <f t="shared" ca="1" si="467"/>
        <v/>
      </c>
      <c r="O1153" s="249" t="str">
        <f t="shared" si="468"/>
        <v/>
      </c>
      <c r="P1153" s="250" t="str">
        <f t="shared" ca="1" si="469"/>
        <v/>
      </c>
      <c r="Q1153" s="249" t="str">
        <f t="shared" si="470"/>
        <v/>
      </c>
      <c r="R1153" s="250" t="str">
        <f t="shared" ca="1" si="471"/>
        <v/>
      </c>
      <c r="S1153" s="249" t="str">
        <f t="shared" si="472"/>
        <v/>
      </c>
      <c r="T1153" s="250" t="str">
        <f t="shared" ca="1" si="473"/>
        <v/>
      </c>
      <c r="U1153" s="249" t="str">
        <f t="shared" si="474"/>
        <v/>
      </c>
      <c r="V1153" s="250" t="str">
        <f t="shared" ca="1" si="475"/>
        <v/>
      </c>
      <c r="W1153" s="249" t="str">
        <f t="shared" si="476"/>
        <v/>
      </c>
      <c r="X1153" s="250"/>
      <c r="Y1153" s="249"/>
      <c r="Z1153" s="250"/>
      <c r="AA1153" s="249"/>
      <c r="AB1153" s="250"/>
      <c r="AC1153" s="249"/>
      <c r="AD1153" s="250"/>
      <c r="AE1153" s="249"/>
      <c r="AF1153" s="250"/>
      <c r="AG1153" s="249"/>
      <c r="AH1153" s="250"/>
      <c r="AI1153" s="249"/>
      <c r="AJ1153" s="250"/>
      <c r="AK1153" s="249"/>
      <c r="AL1153" s="250"/>
      <c r="AM1153" s="249"/>
      <c r="AN1153" s="250"/>
      <c r="AO1153" s="249"/>
      <c r="AP1153" s="250"/>
      <c r="AQ1153" s="249"/>
      <c r="AR1153" s="250"/>
      <c r="AS1153" s="249"/>
      <c r="AT1153" s="250"/>
      <c r="AU1153" s="249"/>
      <c r="AV1153" s="250"/>
      <c r="AW1153" s="249"/>
      <c r="AX1153" s="250"/>
      <c r="AY1153" s="249"/>
      <c r="AZ1153" s="250"/>
      <c r="BA1153" s="249"/>
      <c r="BB1153" s="250"/>
      <c r="BC1153" s="249"/>
      <c r="BD1153" s="250"/>
      <c r="BE1153" s="249"/>
      <c r="BF1153" s="250"/>
      <c r="BG1153" s="249"/>
      <c r="BH1153" s="250"/>
      <c r="BI1153" s="249"/>
      <c r="BJ1153" s="250"/>
      <c r="BK1153" s="249"/>
    </row>
    <row r="1154" spans="1:63" s="301" customFormat="1" ht="21" hidden="1" customHeight="1" x14ac:dyDescent="0.2">
      <c r="A1154" s="245" t="e">
        <f t="shared" si="480"/>
        <v>#VALUE!</v>
      </c>
      <c r="B1154" s="246"/>
      <c r="C1154" s="247" t="str">
        <f t="shared" si="459"/>
        <v/>
      </c>
      <c r="D1154" s="250" t="str">
        <f t="shared" ca="1" si="460"/>
        <v/>
      </c>
      <c r="E1154" s="249" t="str">
        <f t="shared" si="477"/>
        <v/>
      </c>
      <c r="F1154" s="250" t="str">
        <f t="shared" si="461"/>
        <v/>
      </c>
      <c r="G1154" s="249" t="str">
        <f t="shared" si="478"/>
        <v/>
      </c>
      <c r="H1154" s="250" t="str">
        <f t="shared" si="462"/>
        <v/>
      </c>
      <c r="I1154" s="249" t="str">
        <f t="shared" si="479"/>
        <v/>
      </c>
      <c r="J1154" s="250" t="str">
        <f t="shared" ca="1" si="463"/>
        <v/>
      </c>
      <c r="K1154" s="249" t="str">
        <f t="shared" si="464"/>
        <v/>
      </c>
      <c r="L1154" s="250" t="str">
        <f t="shared" ca="1" si="465"/>
        <v/>
      </c>
      <c r="M1154" s="249" t="str">
        <f t="shared" si="466"/>
        <v/>
      </c>
      <c r="N1154" s="250" t="str">
        <f t="shared" ca="1" si="467"/>
        <v/>
      </c>
      <c r="O1154" s="249" t="str">
        <f t="shared" si="468"/>
        <v/>
      </c>
      <c r="P1154" s="250" t="str">
        <f t="shared" ca="1" si="469"/>
        <v/>
      </c>
      <c r="Q1154" s="249" t="str">
        <f t="shared" si="470"/>
        <v/>
      </c>
      <c r="R1154" s="250" t="str">
        <f t="shared" ca="1" si="471"/>
        <v/>
      </c>
      <c r="S1154" s="249" t="str">
        <f t="shared" si="472"/>
        <v/>
      </c>
      <c r="T1154" s="250" t="str">
        <f t="shared" ca="1" si="473"/>
        <v/>
      </c>
      <c r="U1154" s="249" t="str">
        <f t="shared" si="474"/>
        <v/>
      </c>
      <c r="V1154" s="250" t="str">
        <f t="shared" ca="1" si="475"/>
        <v/>
      </c>
      <c r="W1154" s="249" t="str">
        <f t="shared" si="476"/>
        <v/>
      </c>
      <c r="X1154" s="250"/>
      <c r="Y1154" s="249"/>
      <c r="Z1154" s="250"/>
      <c r="AA1154" s="249"/>
      <c r="AB1154" s="250"/>
      <c r="AC1154" s="249"/>
      <c r="AD1154" s="250"/>
      <c r="AE1154" s="249"/>
      <c r="AF1154" s="250"/>
      <c r="AG1154" s="249"/>
      <c r="AH1154" s="250"/>
      <c r="AI1154" s="249"/>
      <c r="AJ1154" s="250"/>
      <c r="AK1154" s="249"/>
      <c r="AL1154" s="250"/>
      <c r="AM1154" s="249"/>
      <c r="AN1154" s="250"/>
      <c r="AO1154" s="249"/>
      <c r="AP1154" s="250"/>
      <c r="AQ1154" s="249"/>
      <c r="AR1154" s="250"/>
      <c r="AS1154" s="249"/>
      <c r="AT1154" s="250"/>
      <c r="AU1154" s="249"/>
      <c r="AV1154" s="250"/>
      <c r="AW1154" s="249"/>
      <c r="AX1154" s="250"/>
      <c r="AY1154" s="249"/>
      <c r="AZ1154" s="250"/>
      <c r="BA1154" s="249"/>
      <c r="BB1154" s="250"/>
      <c r="BC1154" s="249"/>
      <c r="BD1154" s="250"/>
      <c r="BE1154" s="249"/>
      <c r="BF1154" s="250"/>
      <c r="BG1154" s="249"/>
      <c r="BH1154" s="250"/>
      <c r="BI1154" s="249"/>
      <c r="BJ1154" s="250"/>
      <c r="BK1154" s="249"/>
    </row>
    <row r="1155" spans="1:63" s="301" customFormat="1" ht="21" hidden="1" customHeight="1" x14ac:dyDescent="0.2">
      <c r="A1155" s="245" t="e">
        <f t="shared" si="480"/>
        <v>#VALUE!</v>
      </c>
      <c r="B1155" s="246"/>
      <c r="C1155" s="247" t="str">
        <f t="shared" si="459"/>
        <v/>
      </c>
      <c r="D1155" s="250" t="str">
        <f t="shared" ca="1" si="460"/>
        <v/>
      </c>
      <c r="E1155" s="249" t="str">
        <f t="shared" si="477"/>
        <v/>
      </c>
      <c r="F1155" s="250" t="str">
        <f t="shared" si="461"/>
        <v/>
      </c>
      <c r="G1155" s="249" t="str">
        <f t="shared" si="478"/>
        <v/>
      </c>
      <c r="H1155" s="250" t="str">
        <f t="shared" si="462"/>
        <v/>
      </c>
      <c r="I1155" s="249" t="str">
        <f t="shared" si="479"/>
        <v/>
      </c>
      <c r="J1155" s="250" t="str">
        <f t="shared" ca="1" si="463"/>
        <v/>
      </c>
      <c r="K1155" s="249" t="str">
        <f t="shared" si="464"/>
        <v/>
      </c>
      <c r="L1155" s="250" t="str">
        <f t="shared" ca="1" si="465"/>
        <v/>
      </c>
      <c r="M1155" s="249" t="str">
        <f t="shared" si="466"/>
        <v/>
      </c>
      <c r="N1155" s="250" t="str">
        <f t="shared" ca="1" si="467"/>
        <v/>
      </c>
      <c r="O1155" s="249" t="str">
        <f t="shared" si="468"/>
        <v/>
      </c>
      <c r="P1155" s="250" t="str">
        <f t="shared" ca="1" si="469"/>
        <v/>
      </c>
      <c r="Q1155" s="249" t="str">
        <f t="shared" si="470"/>
        <v/>
      </c>
      <c r="R1155" s="250" t="str">
        <f t="shared" ca="1" si="471"/>
        <v/>
      </c>
      <c r="S1155" s="249" t="str">
        <f t="shared" si="472"/>
        <v/>
      </c>
      <c r="T1155" s="250" t="str">
        <f t="shared" ca="1" si="473"/>
        <v/>
      </c>
      <c r="U1155" s="249" t="str">
        <f t="shared" si="474"/>
        <v/>
      </c>
      <c r="V1155" s="250" t="str">
        <f t="shared" ca="1" si="475"/>
        <v/>
      </c>
      <c r="W1155" s="249" t="str">
        <f t="shared" si="476"/>
        <v/>
      </c>
      <c r="X1155" s="250"/>
      <c r="Y1155" s="249"/>
      <c r="Z1155" s="250"/>
      <c r="AA1155" s="249"/>
      <c r="AB1155" s="250"/>
      <c r="AC1155" s="249"/>
      <c r="AD1155" s="250"/>
      <c r="AE1155" s="249"/>
      <c r="AF1155" s="250"/>
      <c r="AG1155" s="249"/>
      <c r="AH1155" s="250"/>
      <c r="AI1155" s="249"/>
      <c r="AJ1155" s="250"/>
      <c r="AK1155" s="249"/>
      <c r="AL1155" s="250"/>
      <c r="AM1155" s="249"/>
      <c r="AN1155" s="250"/>
      <c r="AO1155" s="249"/>
      <c r="AP1155" s="250"/>
      <c r="AQ1155" s="249"/>
      <c r="AR1155" s="250"/>
      <c r="AS1155" s="249"/>
      <c r="AT1155" s="250"/>
      <c r="AU1155" s="249"/>
      <c r="AV1155" s="250"/>
      <c r="AW1155" s="249"/>
      <c r="AX1155" s="250"/>
      <c r="AY1155" s="249"/>
      <c r="AZ1155" s="250"/>
      <c r="BA1155" s="249"/>
      <c r="BB1155" s="250"/>
      <c r="BC1155" s="249"/>
      <c r="BD1155" s="250"/>
      <c r="BE1155" s="249"/>
      <c r="BF1155" s="250"/>
      <c r="BG1155" s="249"/>
      <c r="BH1155" s="250"/>
      <c r="BI1155" s="249"/>
      <c r="BJ1155" s="250"/>
      <c r="BK1155" s="249"/>
    </row>
    <row r="1156" spans="1:63" s="301" customFormat="1" ht="21" hidden="1" customHeight="1" x14ac:dyDescent="0.2">
      <c r="A1156" s="245" t="e">
        <f t="shared" si="480"/>
        <v>#VALUE!</v>
      </c>
      <c r="B1156" s="246"/>
      <c r="C1156" s="247" t="str">
        <f t="shared" si="459"/>
        <v/>
      </c>
      <c r="D1156" s="250" t="str">
        <f t="shared" ca="1" si="460"/>
        <v/>
      </c>
      <c r="E1156" s="249" t="str">
        <f t="shared" si="477"/>
        <v/>
      </c>
      <c r="F1156" s="250" t="str">
        <f t="shared" si="461"/>
        <v/>
      </c>
      <c r="G1156" s="249" t="str">
        <f t="shared" si="478"/>
        <v/>
      </c>
      <c r="H1156" s="250" t="str">
        <f t="shared" si="462"/>
        <v/>
      </c>
      <c r="I1156" s="249" t="str">
        <f t="shared" si="479"/>
        <v/>
      </c>
      <c r="J1156" s="250" t="str">
        <f t="shared" ca="1" si="463"/>
        <v/>
      </c>
      <c r="K1156" s="249" t="str">
        <f t="shared" si="464"/>
        <v/>
      </c>
      <c r="L1156" s="250" t="str">
        <f t="shared" ca="1" si="465"/>
        <v/>
      </c>
      <c r="M1156" s="249" t="str">
        <f t="shared" si="466"/>
        <v/>
      </c>
      <c r="N1156" s="250" t="str">
        <f t="shared" ca="1" si="467"/>
        <v/>
      </c>
      <c r="O1156" s="249" t="str">
        <f t="shared" si="468"/>
        <v/>
      </c>
      <c r="P1156" s="250" t="str">
        <f t="shared" ca="1" si="469"/>
        <v/>
      </c>
      <c r="Q1156" s="249" t="str">
        <f t="shared" si="470"/>
        <v/>
      </c>
      <c r="R1156" s="250" t="str">
        <f t="shared" ca="1" si="471"/>
        <v/>
      </c>
      <c r="S1156" s="249" t="str">
        <f t="shared" si="472"/>
        <v/>
      </c>
      <c r="T1156" s="250" t="str">
        <f t="shared" ca="1" si="473"/>
        <v/>
      </c>
      <c r="U1156" s="249" t="str">
        <f t="shared" si="474"/>
        <v/>
      </c>
      <c r="V1156" s="250" t="str">
        <f t="shared" ca="1" si="475"/>
        <v/>
      </c>
      <c r="W1156" s="249" t="str">
        <f t="shared" si="476"/>
        <v/>
      </c>
      <c r="X1156" s="250"/>
      <c r="Y1156" s="249"/>
      <c r="Z1156" s="250"/>
      <c r="AA1156" s="249"/>
      <c r="AB1156" s="250"/>
      <c r="AC1156" s="249"/>
      <c r="AD1156" s="250"/>
      <c r="AE1156" s="249"/>
      <c r="AF1156" s="250"/>
      <c r="AG1156" s="249"/>
      <c r="AH1156" s="250"/>
      <c r="AI1156" s="249"/>
      <c r="AJ1156" s="250"/>
      <c r="AK1156" s="249"/>
      <c r="AL1156" s="250"/>
      <c r="AM1156" s="249"/>
      <c r="AN1156" s="250"/>
      <c r="AO1156" s="249"/>
      <c r="AP1156" s="250"/>
      <c r="AQ1156" s="249"/>
      <c r="AR1156" s="250"/>
      <c r="AS1156" s="249"/>
      <c r="AT1156" s="250"/>
      <c r="AU1156" s="249"/>
      <c r="AV1156" s="250"/>
      <c r="AW1156" s="249"/>
      <c r="AX1156" s="250"/>
      <c r="AY1156" s="249"/>
      <c r="AZ1156" s="250"/>
      <c r="BA1156" s="249"/>
      <c r="BB1156" s="250"/>
      <c r="BC1156" s="249"/>
      <c r="BD1156" s="250"/>
      <c r="BE1156" s="249"/>
      <c r="BF1156" s="250"/>
      <c r="BG1156" s="249"/>
      <c r="BH1156" s="250"/>
      <c r="BI1156" s="249"/>
      <c r="BJ1156" s="250"/>
      <c r="BK1156" s="249"/>
    </row>
    <row r="1157" spans="1:63" s="301" customFormat="1" ht="21" hidden="1" customHeight="1" x14ac:dyDescent="0.2">
      <c r="A1157" s="245" t="e">
        <f t="shared" si="480"/>
        <v>#VALUE!</v>
      </c>
      <c r="B1157" s="246"/>
      <c r="C1157" s="247" t="str">
        <f t="shared" si="459"/>
        <v/>
      </c>
      <c r="D1157" s="250" t="str">
        <f t="shared" ca="1" si="460"/>
        <v/>
      </c>
      <c r="E1157" s="249" t="str">
        <f t="shared" si="477"/>
        <v/>
      </c>
      <c r="F1157" s="250" t="str">
        <f t="shared" si="461"/>
        <v/>
      </c>
      <c r="G1157" s="249" t="str">
        <f t="shared" si="478"/>
        <v/>
      </c>
      <c r="H1157" s="250" t="str">
        <f t="shared" si="462"/>
        <v/>
      </c>
      <c r="I1157" s="249" t="str">
        <f t="shared" si="479"/>
        <v/>
      </c>
      <c r="J1157" s="250" t="str">
        <f t="shared" ca="1" si="463"/>
        <v/>
      </c>
      <c r="K1157" s="249" t="str">
        <f t="shared" si="464"/>
        <v/>
      </c>
      <c r="L1157" s="250" t="str">
        <f t="shared" ca="1" si="465"/>
        <v/>
      </c>
      <c r="M1157" s="249" t="str">
        <f t="shared" si="466"/>
        <v/>
      </c>
      <c r="N1157" s="250" t="str">
        <f t="shared" ca="1" si="467"/>
        <v/>
      </c>
      <c r="O1157" s="249" t="str">
        <f t="shared" si="468"/>
        <v/>
      </c>
      <c r="P1157" s="250" t="str">
        <f t="shared" ca="1" si="469"/>
        <v/>
      </c>
      <c r="Q1157" s="249" t="str">
        <f t="shared" si="470"/>
        <v/>
      </c>
      <c r="R1157" s="250" t="str">
        <f t="shared" ca="1" si="471"/>
        <v/>
      </c>
      <c r="S1157" s="249" t="str">
        <f t="shared" si="472"/>
        <v/>
      </c>
      <c r="T1157" s="250" t="str">
        <f t="shared" ca="1" si="473"/>
        <v/>
      </c>
      <c r="U1157" s="249" t="str">
        <f t="shared" si="474"/>
        <v/>
      </c>
      <c r="V1157" s="250" t="str">
        <f t="shared" ca="1" si="475"/>
        <v/>
      </c>
      <c r="W1157" s="249" t="str">
        <f t="shared" si="476"/>
        <v/>
      </c>
      <c r="X1157" s="250"/>
      <c r="Y1157" s="249"/>
      <c r="Z1157" s="250"/>
      <c r="AA1157" s="249"/>
      <c r="AB1157" s="250"/>
      <c r="AC1157" s="249"/>
      <c r="AD1157" s="250"/>
      <c r="AE1157" s="249"/>
      <c r="AF1157" s="250"/>
      <c r="AG1157" s="249"/>
      <c r="AH1157" s="250"/>
      <c r="AI1157" s="249"/>
      <c r="AJ1157" s="250"/>
      <c r="AK1157" s="249"/>
      <c r="AL1157" s="250"/>
      <c r="AM1157" s="249"/>
      <c r="AN1157" s="250"/>
      <c r="AO1157" s="249"/>
      <c r="AP1157" s="250"/>
      <c r="AQ1157" s="249"/>
      <c r="AR1157" s="250"/>
      <c r="AS1157" s="249"/>
      <c r="AT1157" s="250"/>
      <c r="AU1157" s="249"/>
      <c r="AV1157" s="250"/>
      <c r="AW1157" s="249"/>
      <c r="AX1157" s="250"/>
      <c r="AY1157" s="249"/>
      <c r="AZ1157" s="250"/>
      <c r="BA1157" s="249"/>
      <c r="BB1157" s="250"/>
      <c r="BC1157" s="249"/>
      <c r="BD1157" s="250"/>
      <c r="BE1157" s="249"/>
      <c r="BF1157" s="250"/>
      <c r="BG1157" s="249"/>
      <c r="BH1157" s="250"/>
      <c r="BI1157" s="249"/>
      <c r="BJ1157" s="250"/>
      <c r="BK1157" s="249"/>
    </row>
    <row r="1158" spans="1:63" s="301" customFormat="1" ht="21" hidden="1" customHeight="1" x14ac:dyDescent="0.2">
      <c r="A1158" s="245" t="e">
        <f t="shared" si="480"/>
        <v>#VALUE!</v>
      </c>
      <c r="B1158" s="246"/>
      <c r="C1158" s="247" t="str">
        <f t="shared" ref="C1158:C1221" si="481">IF(B1158="","",IF($L$4="Media aritmética",ROUND(AVERAGE(D1158,F1158,H1158,J1158,L1158,N1158,P1158,R1158,T1158,V1158,X1158,Z1158,AB1158,AF1158,AH1158,AD1158,AJ1158,AL1158,AN1158,AP1158,AR1158),2),ROUND(_xlfn.STDEV.P(D1158,F1158,H1158,J1158,L1158,N1158,P1158,R1158,T1158,V1158,X1158,Z1158,AB1158,AF1158,AH1158,AD1158,AJ1158,AL1158,AN1158,AP1158,AR1158),2)))</f>
        <v/>
      </c>
      <c r="D1158" s="250" t="str">
        <f t="shared" ref="D1158:D1221" ca="1" si="482">IF($D$8="Habilitado",IF($B1158="","",ROUND(VLOOKUP($B1158,UNITARIO_1,17,FALSE),2)),"")</f>
        <v/>
      </c>
      <c r="E1158" s="249" t="str">
        <f t="shared" si="477"/>
        <v/>
      </c>
      <c r="F1158" s="250" t="str">
        <f t="shared" ref="F1158:F1221" si="483">IF($F$8="Habilitado",IF($B1158="","",ROUND(VLOOKUP($B1158,UNITARIO_2,17,FALSE),2)),"")</f>
        <v/>
      </c>
      <c r="G1158" s="249" t="str">
        <f t="shared" si="478"/>
        <v/>
      </c>
      <c r="H1158" s="250" t="str">
        <f t="shared" ref="H1158:H1221" si="484">IF($H$8="Habilitado",IF($B1158="","",ROUND(VLOOKUP($B1158,UNITARIO_3,17,FALSE),2)),"")</f>
        <v/>
      </c>
      <c r="I1158" s="249" t="str">
        <f t="shared" si="479"/>
        <v/>
      </c>
      <c r="J1158" s="250" t="str">
        <f t="shared" ref="J1158:J1221" ca="1" si="485">IF($J$8="Habilitado",IF($B1158="","",ROUND(VLOOKUP($B1158,UNITARIO_4,5,FALSE),2)),"")</f>
        <v/>
      </c>
      <c r="K1158" s="249" t="str">
        <f t="shared" ref="K1158:K1221" si="486">IF($B1158="","",IF(J1158="","",IF($L$4="Media aritmética",(J1158&lt;=$C1158)*($H$5/$C$5)+(J1158&gt;$C1158)*0,IF(AND(ROUND(AVERAGE($D1158,$F1158,$H1158,$J1158,$L1158,$N1158,$P1158,$R1158,$T1158,$V1158,$X1158,$Z1158,$AB1158,$AD1158,$AF1158,$AH1158,$AJ1158,AL1158,AN1158,AP1158,AR1158,AT1158,AV1158,AX1158,AZ1158,BB1158,BD1158,BF1158,BH1158,BJ1158),2)-$C1158/2&lt;=J1158,(ROUND(AVERAGE($D1158,$F1158,$H1158,$J1158,$L1158,$N1158,$P1158,$R1158,$T1158,$V1158,$X1158,$Z1158,$AB1158,$AD1158,$AF1158,$AH1158,$AJ1158,AL1158,AN1158,AP1158,AR1158,AT1158,AV1158,AX1158,AZ1158,BB1158,BD1158,BF1158,BH1158,BJ1158),2)+$C1158/2&gt;J1158)),($H$5/$C$5),0))))</f>
        <v/>
      </c>
      <c r="L1158" s="250" t="str">
        <f t="shared" ref="L1158:L1221" ca="1" si="487">IF($L$8="Habilitado",IF($B1158="","",ROUND(VLOOKUP($B1158,UNITARIO_5,5,FALSE),2)),"")</f>
        <v/>
      </c>
      <c r="M1158" s="249" t="str">
        <f t="shared" ref="M1158:M1221" si="488">IF($B1158="","",IF(L1158="","",IF($L$4="Media aritmética",(L1158&lt;=$C1158)*($H$5/$C$5)+(L1158&gt;$C1158)*0,IF(AND(ROUND(AVERAGE($D1158,$F1158,$H1158,$J1158,$L1158,$N1158,$P1158,$R1158,$T1158,$V1158,$X1158,$Z1158,$AB1158,$AD1158,$AF1158,$AH1158,$AJ1158,AL1158,AN1158,AP1158,AR1158,AT1158,AV1158,AX1158,AZ1158,BB1158,BD1158,BF1158,BH1158,BJ1158),2)-$C1158/2&lt;=L1158,(ROUND(AVERAGE($D1158,$F1158,$H1158,$J1158,$L1158,$N1158,$P1158,$R1158,$T1158,$V1158,$X1158,$Z1158,$AB1158,$AD1158,$AF1158,$AH1158,$AJ1158,AL1158,AN1158,AP1158,AR1158,AT1158,AV1158,AX1158,AZ1158,BB1158,BD1158,BF1158,BH1158,BJ1158),2)+$C1158/2&gt;L1158)),($H$5/$C$5),0))))</f>
        <v/>
      </c>
      <c r="N1158" s="250" t="str">
        <f t="shared" ref="N1158:N1221" ca="1" si="489">IF($N$8="Habilitado",IF($B1158="","",ROUND(VLOOKUP($B1158,UNITARIO_6,5,FALSE),2)),"")</f>
        <v/>
      </c>
      <c r="O1158" s="249" t="str">
        <f t="shared" ref="O1158:O1221" si="490">IF($B1158="","",IF(N1158="","",IF($L$4="Media aritmética",(N1158&lt;=$C1158)*($H$5/$C$5)+(N1158&gt;$C1158)*0,IF(AND(ROUND(AVERAGE($D1158,$F1158,$H1158,$J1158,$L1158,$N1158,$P1158,$R1158,$T1158,$V1158,$X1158,$Z1158,$AB1158,$AD1158,$AF1158,$AH1158,$AJ1158,AL1158,AN1158,AP1158,AR1158,AT1158,AV1158,AX1158,AZ1158,BB1158,BD1158,BF1158,BH1158,BJ1158),2)-$C1158/2&lt;=N1158,(ROUND(AVERAGE($D1158,$F1158,$H1158,$J1158,$L1158,$N1158,$P1158,$R1158,$T1158,$V1158,$X1158,$Z1158,$AB1158,$AD1158,$AF1158,$AH1158,$AJ1158,AL1158,AN1158,AP1158,AR1158,AT1158,AV1158,AX1158,AZ1158,BB1158,BD1158,BF1158,BH1158,BJ1158),2)+$C1158/2&gt;N1158)),($H$5/$C$5),0))))</f>
        <v/>
      </c>
      <c r="P1158" s="250" t="str">
        <f t="shared" ref="P1158:P1221" ca="1" si="491">IF($P$8="Habilitado",IF($B1158="","",ROUND(VLOOKUP($B1158,UNITARIO_7,5,FALSE),2)),"")</f>
        <v/>
      </c>
      <c r="Q1158" s="249" t="str">
        <f t="shared" ref="Q1158:Q1221" si="492">IF($B1158="","",IF(P1158="","",IF($L$4="Media aritmética",(P1158&lt;=$C1158)*($H$5/$C$5)+(P1158&gt;$C1158)*0,IF(AND(ROUND(AVERAGE($D1158,$F1158,$H1158,$J1158,$L1158,$N1158,$P1158,$R1158,$T1158,$V1158,$X1158,$Z1158,$AB1158,$AD1158,$AF1158,$AH1158,$AJ1158,AL1158,AN1158,AP1158,AR1158,AT1158,AV1158,AX1158,AZ1158,BB1158,BD1158,BF1158,BH1158,BJ1158),2)-$C1158/2&lt;=P1158,(ROUND(AVERAGE($D1158,$F1158,$H1158,$J1158,$L1158,$N1158,$P1158,$R1158,$T1158,$V1158,$X1158,$Z1158,$AB1158,$AD1158,$AF1158,$AH1158,$AJ1158,AL1158,AN1158,AP1158,AR1158,AT1158,AV1158,AX1158,AZ1158,BB1158,BD1158,BF1158,BH1158,BJ1158),2)+$C1158/2&gt;P1158)),($H$5/$C$5),0))))</f>
        <v/>
      </c>
      <c r="R1158" s="250" t="str">
        <f t="shared" ref="R1158:R1221" ca="1" si="493">IF($R$8="Habilitado",IF($B1158="","",ROUND(VLOOKUP($B1158,UNITARIO_8,5,FALSE),2)),"")</f>
        <v/>
      </c>
      <c r="S1158" s="249" t="str">
        <f t="shared" ref="S1158:S1221" si="494">IF($B1158="","",IF(R1158="","",IF($L$4="Media aritmética",(R1158&lt;=$C1158)*($H$5/$C$5)+(R1158&gt;$C1158)*0,IF(AND(ROUND(AVERAGE($D1158,$F1158,$H1158,$J1158,$L1158,$N1158,$P1158,$R1158,$T1158,$V1158,$X1158,$Z1158,$AB1158,$AD1158,$AF1158,$AH1158,$AJ1158,AL1158,AN1158,AP1158,AR1158,AT1158,AV1158,AX1158,AZ1158,BB1158,BD1158,BF1158,BH1158,BJ1158),2)-$C1158/2&lt;=R1158,(ROUND(AVERAGE($D1158,$F1158,$H1158,$J1158,$L1158,$N1158,$P1158,$R1158,$T1158,$V1158,$X1158,$Z1158,$AB1158,$AD1158,$AF1158,$AH1158,$AJ1158,AL1158,AN1158,AP1158,AR1158,AT1158,AV1158,AX1158,AZ1158,BB1158,BD1158,BF1158,BH1158,BJ1158),2)+$C1158/2&gt;R1158)),($H$5/$C$5),0))))</f>
        <v/>
      </c>
      <c r="T1158" s="250" t="str">
        <f t="shared" ref="T1158:T1221" ca="1" si="495">IF($T$8="Habilitado",IF($B1158="","",ROUND(VLOOKUP($B1158,UNITARIO_9,5,FALSE),2)),"")</f>
        <v/>
      </c>
      <c r="U1158" s="249" t="str">
        <f t="shared" ref="U1158:U1221" si="496">IF($B1158="","",IF(T1158="","",IF($L$4="Media aritmética",(T1158&lt;=$C1158)*($H$5/$C$5)+(T1158&gt;$C1158)*0,IF(AND(ROUND(AVERAGE($D1158,$F1158,$H1158,$J1158,$L1158,$N1158,$P1158,$R1158,$T1158,$V1158,$X1158,$Z1158,$AB1158,$AD1158,$AF1158,$AH1158,$AJ1158,AL1158,AN1158,AP1158,AR1158,AT1158,AV1158,AX1158,AZ1158,BB1158,BD1158,BF1158,BH1158,BJ1158),2)-$C1158/2&lt;=T1158,(ROUND(AVERAGE($D1158,$F1158,$H1158,$J1158,$L1158,$N1158,$P1158,$R1158,$T1158,$V1158,$X1158,$Z1158,$AB1158,$AD1158,$AF1158,$AH1158,$AJ1158,AL1158,AN1158,AP1158,AR1158,AT1158,AV1158,AX1158,AZ1158,BB1158,BD1158,BF1158,BH1158,BJ1158),2)+$C1158/2&gt;T1158)),($H$5/$C$5),0))))</f>
        <v/>
      </c>
      <c r="V1158" s="250" t="str">
        <f t="shared" ref="V1158:V1221" ca="1" si="497">IF($V$8="Habilitado",IF($B1158="","",ROUND(VLOOKUP($B1158,UNITARIO_10,5,FALSE),2)),"")</f>
        <v/>
      </c>
      <c r="W1158" s="249" t="str">
        <f t="shared" ref="W1158:W1221" si="498">IF($B1158="","",IF(V1158="","",IF($L$4="Media aritmética",(V1158&lt;=$C1158)*($H$5/$C$5)+(V1158&gt;$C1158)*0,IF(AND(ROUND(AVERAGE($D1158,$F1158,$H1158,$J1158,$L1158,$N1158,$P1158,$R1158,$T1158,$V1158,$X1158,$Z1158,$AB1158,$AD1158,$AF1158,$AH1158,$AJ1158,AL1158,AN1158,AP1158,AR1158,AT1158,AV1158,AX1158,AZ1158,BB1158,BD1158,BF1158,BH1158,BJ1158),2)-$C1158/2&lt;=V1158,(ROUND(AVERAGE($D1158,$F1158,$H1158,$J1158,$L1158,$N1158,$P1158,$R1158,$T1158,$V1158,$X1158,$Z1158,$AB1158,$AD1158,$AF1158,$AH1158,$AJ1158,AL1158,AN1158,AP1158,AR1158,AT1158,AV1158,AX1158,AZ1158,BB1158,BD1158,BF1158,BH1158,BJ1158),2)+$C1158/2&gt;V1158)),($H$5/$C$5),0))))</f>
        <v/>
      </c>
      <c r="X1158" s="250"/>
      <c r="Y1158" s="249"/>
      <c r="Z1158" s="250"/>
      <c r="AA1158" s="249"/>
      <c r="AB1158" s="250"/>
      <c r="AC1158" s="249"/>
      <c r="AD1158" s="250"/>
      <c r="AE1158" s="249"/>
      <c r="AF1158" s="250"/>
      <c r="AG1158" s="249"/>
      <c r="AH1158" s="250"/>
      <c r="AI1158" s="249"/>
      <c r="AJ1158" s="250"/>
      <c r="AK1158" s="249"/>
      <c r="AL1158" s="250"/>
      <c r="AM1158" s="249"/>
      <c r="AN1158" s="250"/>
      <c r="AO1158" s="249"/>
      <c r="AP1158" s="250"/>
      <c r="AQ1158" s="249"/>
      <c r="AR1158" s="250"/>
      <c r="AS1158" s="249"/>
      <c r="AT1158" s="250"/>
      <c r="AU1158" s="249"/>
      <c r="AV1158" s="250"/>
      <c r="AW1158" s="249"/>
      <c r="AX1158" s="250"/>
      <c r="AY1158" s="249"/>
      <c r="AZ1158" s="250"/>
      <c r="BA1158" s="249"/>
      <c r="BB1158" s="250"/>
      <c r="BC1158" s="249"/>
      <c r="BD1158" s="250"/>
      <c r="BE1158" s="249"/>
      <c r="BF1158" s="250"/>
      <c r="BG1158" s="249"/>
      <c r="BH1158" s="250"/>
      <c r="BI1158" s="249"/>
      <c r="BJ1158" s="250"/>
      <c r="BK1158" s="249"/>
    </row>
    <row r="1159" spans="1:63" s="301" customFormat="1" ht="21" hidden="1" customHeight="1" x14ac:dyDescent="0.2">
      <c r="A1159" s="245" t="e">
        <f t="shared" si="480"/>
        <v>#VALUE!</v>
      </c>
      <c r="B1159" s="246"/>
      <c r="C1159" s="247" t="str">
        <f t="shared" si="481"/>
        <v/>
      </c>
      <c r="D1159" s="250" t="str">
        <f t="shared" ca="1" si="482"/>
        <v/>
      </c>
      <c r="E1159" s="249" t="str">
        <f t="shared" ref="E1159:E1222" si="499">IF($B1159="","",IF(D1159="","",IF($L$4="Media aritmética",(D1159&lt;=$C1159)*($H$5/$C$5)+(D1159&gt;$C1159)*0,IF(AND(ROUND(AVERAGE($D1159,$F1159,$H1159),2)-$C1159/2&lt;=D1159,(ROUND(AVERAGE($D1159,$F1159,$H1159),2)+$C1159/2&gt;D1159)),($H$5/$C$5),0))))</f>
        <v/>
      </c>
      <c r="F1159" s="250" t="str">
        <f t="shared" si="483"/>
        <v/>
      </c>
      <c r="G1159" s="249" t="str">
        <f t="shared" ref="G1159:G1222" si="500">IF($B1159="","",IF(F1159="","",IF($L$4="Media aritmética",(F1159&lt;=$C1159)*($H$5/$C$5)+(F1159&gt;$C1159)*0,IF(AND(ROUND(AVERAGE($D1159,$F1159,$H1159),2)-$C1159/2&lt;=F1159,(ROUND(AVERAGE($D1159,$F1159,$H1159),2)+$C1159/2&gt;F1159)),($H$5/$C$5),0))))</f>
        <v/>
      </c>
      <c r="H1159" s="250" t="str">
        <f t="shared" si="484"/>
        <v/>
      </c>
      <c r="I1159" s="249" t="str">
        <f t="shared" ref="I1159:I1222" si="501">IF($B1159="","",IF(H1159="","",IF($L$4="Media aritmética",(H1159&lt;=$C1159)*($H$5/$C$5)+(H1159&gt;$C1159)*0,IF(AND(ROUND(AVERAGE($D1159,$F1159,$H1159),2)-$C1159/2&lt;=H1159,(ROUND(AVERAGE($D1159,$F1159,$H1159),2)+$C1159/2&gt;H1159)),($H$5/$C$5),0))))</f>
        <v/>
      </c>
      <c r="J1159" s="250" t="str">
        <f t="shared" ca="1" si="485"/>
        <v/>
      </c>
      <c r="K1159" s="249" t="str">
        <f t="shared" si="486"/>
        <v/>
      </c>
      <c r="L1159" s="250" t="str">
        <f t="shared" ca="1" si="487"/>
        <v/>
      </c>
      <c r="M1159" s="249" t="str">
        <f t="shared" si="488"/>
        <v/>
      </c>
      <c r="N1159" s="250" t="str">
        <f t="shared" ca="1" si="489"/>
        <v/>
      </c>
      <c r="O1159" s="249" t="str">
        <f t="shared" si="490"/>
        <v/>
      </c>
      <c r="P1159" s="250" t="str">
        <f t="shared" ca="1" si="491"/>
        <v/>
      </c>
      <c r="Q1159" s="249" t="str">
        <f t="shared" si="492"/>
        <v/>
      </c>
      <c r="R1159" s="250" t="str">
        <f t="shared" ca="1" si="493"/>
        <v/>
      </c>
      <c r="S1159" s="249" t="str">
        <f t="shared" si="494"/>
        <v/>
      </c>
      <c r="T1159" s="250" t="str">
        <f t="shared" ca="1" si="495"/>
        <v/>
      </c>
      <c r="U1159" s="249" t="str">
        <f t="shared" si="496"/>
        <v/>
      </c>
      <c r="V1159" s="250" t="str">
        <f t="shared" ca="1" si="497"/>
        <v/>
      </c>
      <c r="W1159" s="249" t="str">
        <f t="shared" si="498"/>
        <v/>
      </c>
      <c r="X1159" s="250"/>
      <c r="Y1159" s="249"/>
      <c r="Z1159" s="250"/>
      <c r="AA1159" s="249"/>
      <c r="AB1159" s="250"/>
      <c r="AC1159" s="249"/>
      <c r="AD1159" s="250"/>
      <c r="AE1159" s="249"/>
      <c r="AF1159" s="250"/>
      <c r="AG1159" s="249"/>
      <c r="AH1159" s="250"/>
      <c r="AI1159" s="249"/>
      <c r="AJ1159" s="250"/>
      <c r="AK1159" s="249"/>
      <c r="AL1159" s="250"/>
      <c r="AM1159" s="249"/>
      <c r="AN1159" s="250"/>
      <c r="AO1159" s="249"/>
      <c r="AP1159" s="250"/>
      <c r="AQ1159" s="249"/>
      <c r="AR1159" s="250"/>
      <c r="AS1159" s="249"/>
      <c r="AT1159" s="250"/>
      <c r="AU1159" s="249"/>
      <c r="AV1159" s="250"/>
      <c r="AW1159" s="249"/>
      <c r="AX1159" s="250"/>
      <c r="AY1159" s="249"/>
      <c r="AZ1159" s="250"/>
      <c r="BA1159" s="249"/>
      <c r="BB1159" s="250"/>
      <c r="BC1159" s="249"/>
      <c r="BD1159" s="250"/>
      <c r="BE1159" s="249"/>
      <c r="BF1159" s="250"/>
      <c r="BG1159" s="249"/>
      <c r="BH1159" s="250"/>
      <c r="BI1159" s="249"/>
      <c r="BJ1159" s="250"/>
      <c r="BK1159" s="249"/>
    </row>
    <row r="1160" spans="1:63" s="301" customFormat="1" ht="21" hidden="1" customHeight="1" x14ac:dyDescent="0.2">
      <c r="A1160" s="245" t="e">
        <f t="shared" ref="A1160:A1223" si="502">+A1159+1</f>
        <v>#VALUE!</v>
      </c>
      <c r="B1160" s="246"/>
      <c r="C1160" s="247" t="str">
        <f t="shared" si="481"/>
        <v/>
      </c>
      <c r="D1160" s="250" t="str">
        <f t="shared" ca="1" si="482"/>
        <v/>
      </c>
      <c r="E1160" s="249" t="str">
        <f t="shared" si="499"/>
        <v/>
      </c>
      <c r="F1160" s="250" t="str">
        <f t="shared" si="483"/>
        <v/>
      </c>
      <c r="G1160" s="249" t="str">
        <f t="shared" si="500"/>
        <v/>
      </c>
      <c r="H1160" s="250" t="str">
        <f t="shared" si="484"/>
        <v/>
      </c>
      <c r="I1160" s="249" t="str">
        <f t="shared" si="501"/>
        <v/>
      </c>
      <c r="J1160" s="250" t="str">
        <f t="shared" ca="1" si="485"/>
        <v/>
      </c>
      <c r="K1160" s="249" t="str">
        <f t="shared" si="486"/>
        <v/>
      </c>
      <c r="L1160" s="250" t="str">
        <f t="shared" ca="1" si="487"/>
        <v/>
      </c>
      <c r="M1160" s="249" t="str">
        <f t="shared" si="488"/>
        <v/>
      </c>
      <c r="N1160" s="250" t="str">
        <f t="shared" ca="1" si="489"/>
        <v/>
      </c>
      <c r="O1160" s="249" t="str">
        <f t="shared" si="490"/>
        <v/>
      </c>
      <c r="P1160" s="250" t="str">
        <f t="shared" ca="1" si="491"/>
        <v/>
      </c>
      <c r="Q1160" s="249" t="str">
        <f t="shared" si="492"/>
        <v/>
      </c>
      <c r="R1160" s="250" t="str">
        <f t="shared" ca="1" si="493"/>
        <v/>
      </c>
      <c r="S1160" s="249" t="str">
        <f t="shared" si="494"/>
        <v/>
      </c>
      <c r="T1160" s="250" t="str">
        <f t="shared" ca="1" si="495"/>
        <v/>
      </c>
      <c r="U1160" s="249" t="str">
        <f t="shared" si="496"/>
        <v/>
      </c>
      <c r="V1160" s="250" t="str">
        <f t="shared" ca="1" si="497"/>
        <v/>
      </c>
      <c r="W1160" s="249" t="str">
        <f t="shared" si="498"/>
        <v/>
      </c>
      <c r="X1160" s="250"/>
      <c r="Y1160" s="249"/>
      <c r="Z1160" s="250"/>
      <c r="AA1160" s="249"/>
      <c r="AB1160" s="250"/>
      <c r="AC1160" s="249"/>
      <c r="AD1160" s="250"/>
      <c r="AE1160" s="249"/>
      <c r="AF1160" s="250"/>
      <c r="AG1160" s="249"/>
      <c r="AH1160" s="250"/>
      <c r="AI1160" s="249"/>
      <c r="AJ1160" s="250"/>
      <c r="AK1160" s="249"/>
      <c r="AL1160" s="250"/>
      <c r="AM1160" s="249"/>
      <c r="AN1160" s="250"/>
      <c r="AO1160" s="249"/>
      <c r="AP1160" s="250"/>
      <c r="AQ1160" s="249"/>
      <c r="AR1160" s="250"/>
      <c r="AS1160" s="249"/>
      <c r="AT1160" s="250"/>
      <c r="AU1160" s="249"/>
      <c r="AV1160" s="250"/>
      <c r="AW1160" s="249"/>
      <c r="AX1160" s="250"/>
      <c r="AY1160" s="249"/>
      <c r="AZ1160" s="250"/>
      <c r="BA1160" s="249"/>
      <c r="BB1160" s="250"/>
      <c r="BC1160" s="249"/>
      <c r="BD1160" s="250"/>
      <c r="BE1160" s="249"/>
      <c r="BF1160" s="250"/>
      <c r="BG1160" s="249"/>
      <c r="BH1160" s="250"/>
      <c r="BI1160" s="249"/>
      <c r="BJ1160" s="250"/>
      <c r="BK1160" s="249"/>
    </row>
    <row r="1161" spans="1:63" s="301" customFormat="1" ht="21" hidden="1" customHeight="1" x14ac:dyDescent="0.2">
      <c r="A1161" s="245" t="e">
        <f t="shared" si="502"/>
        <v>#VALUE!</v>
      </c>
      <c r="B1161" s="246"/>
      <c r="C1161" s="247" t="str">
        <f t="shared" si="481"/>
        <v/>
      </c>
      <c r="D1161" s="250" t="str">
        <f t="shared" ca="1" si="482"/>
        <v/>
      </c>
      <c r="E1161" s="249" t="str">
        <f t="shared" si="499"/>
        <v/>
      </c>
      <c r="F1161" s="250" t="str">
        <f t="shared" si="483"/>
        <v/>
      </c>
      <c r="G1161" s="249" t="str">
        <f t="shared" si="500"/>
        <v/>
      </c>
      <c r="H1161" s="250" t="str">
        <f t="shared" si="484"/>
        <v/>
      </c>
      <c r="I1161" s="249" t="str">
        <f t="shared" si="501"/>
        <v/>
      </c>
      <c r="J1161" s="250" t="str">
        <f t="shared" ca="1" si="485"/>
        <v/>
      </c>
      <c r="K1161" s="249" t="str">
        <f t="shared" si="486"/>
        <v/>
      </c>
      <c r="L1161" s="250" t="str">
        <f t="shared" ca="1" si="487"/>
        <v/>
      </c>
      <c r="M1161" s="249" t="str">
        <f t="shared" si="488"/>
        <v/>
      </c>
      <c r="N1161" s="250" t="str">
        <f t="shared" ca="1" si="489"/>
        <v/>
      </c>
      <c r="O1161" s="249" t="str">
        <f t="shared" si="490"/>
        <v/>
      </c>
      <c r="P1161" s="250" t="str">
        <f t="shared" ca="1" si="491"/>
        <v/>
      </c>
      <c r="Q1161" s="249" t="str">
        <f t="shared" si="492"/>
        <v/>
      </c>
      <c r="R1161" s="250" t="str">
        <f t="shared" ca="1" si="493"/>
        <v/>
      </c>
      <c r="S1161" s="249" t="str">
        <f t="shared" si="494"/>
        <v/>
      </c>
      <c r="T1161" s="250" t="str">
        <f t="shared" ca="1" si="495"/>
        <v/>
      </c>
      <c r="U1161" s="249" t="str">
        <f t="shared" si="496"/>
        <v/>
      </c>
      <c r="V1161" s="250" t="str">
        <f t="shared" ca="1" si="497"/>
        <v/>
      </c>
      <c r="W1161" s="249" t="str">
        <f t="shared" si="498"/>
        <v/>
      </c>
      <c r="X1161" s="250"/>
      <c r="Y1161" s="249"/>
      <c r="Z1161" s="250"/>
      <c r="AA1161" s="249"/>
      <c r="AB1161" s="250"/>
      <c r="AC1161" s="249"/>
      <c r="AD1161" s="250"/>
      <c r="AE1161" s="249"/>
      <c r="AF1161" s="250"/>
      <c r="AG1161" s="249"/>
      <c r="AH1161" s="250"/>
      <c r="AI1161" s="249"/>
      <c r="AJ1161" s="250"/>
      <c r="AK1161" s="249"/>
      <c r="AL1161" s="250"/>
      <c r="AM1161" s="249"/>
      <c r="AN1161" s="250"/>
      <c r="AO1161" s="249"/>
      <c r="AP1161" s="250"/>
      <c r="AQ1161" s="249"/>
      <c r="AR1161" s="250"/>
      <c r="AS1161" s="249"/>
      <c r="AT1161" s="250"/>
      <c r="AU1161" s="249"/>
      <c r="AV1161" s="250"/>
      <c r="AW1161" s="249"/>
      <c r="AX1161" s="250"/>
      <c r="AY1161" s="249"/>
      <c r="AZ1161" s="250"/>
      <c r="BA1161" s="249"/>
      <c r="BB1161" s="250"/>
      <c r="BC1161" s="249"/>
      <c r="BD1161" s="250"/>
      <c r="BE1161" s="249"/>
      <c r="BF1161" s="250"/>
      <c r="BG1161" s="249"/>
      <c r="BH1161" s="250"/>
      <c r="BI1161" s="249"/>
      <c r="BJ1161" s="250"/>
      <c r="BK1161" s="249"/>
    </row>
    <row r="1162" spans="1:63" s="301" customFormat="1" ht="21" hidden="1" customHeight="1" x14ac:dyDescent="0.2">
      <c r="A1162" s="245" t="e">
        <f t="shared" si="502"/>
        <v>#VALUE!</v>
      </c>
      <c r="B1162" s="246"/>
      <c r="C1162" s="247" t="str">
        <f t="shared" si="481"/>
        <v/>
      </c>
      <c r="D1162" s="250" t="str">
        <f t="shared" ca="1" si="482"/>
        <v/>
      </c>
      <c r="E1162" s="249" t="str">
        <f t="shared" si="499"/>
        <v/>
      </c>
      <c r="F1162" s="250" t="str">
        <f t="shared" si="483"/>
        <v/>
      </c>
      <c r="G1162" s="249" t="str">
        <f t="shared" si="500"/>
        <v/>
      </c>
      <c r="H1162" s="250" t="str">
        <f t="shared" si="484"/>
        <v/>
      </c>
      <c r="I1162" s="249" t="str">
        <f t="shared" si="501"/>
        <v/>
      </c>
      <c r="J1162" s="250" t="str">
        <f t="shared" ca="1" si="485"/>
        <v/>
      </c>
      <c r="K1162" s="249" t="str">
        <f t="shared" si="486"/>
        <v/>
      </c>
      <c r="L1162" s="250" t="str">
        <f t="shared" ca="1" si="487"/>
        <v/>
      </c>
      <c r="M1162" s="249" t="str">
        <f t="shared" si="488"/>
        <v/>
      </c>
      <c r="N1162" s="250" t="str">
        <f t="shared" ca="1" si="489"/>
        <v/>
      </c>
      <c r="O1162" s="249" t="str">
        <f t="shared" si="490"/>
        <v/>
      </c>
      <c r="P1162" s="250" t="str">
        <f t="shared" ca="1" si="491"/>
        <v/>
      </c>
      <c r="Q1162" s="249" t="str">
        <f t="shared" si="492"/>
        <v/>
      </c>
      <c r="R1162" s="250" t="str">
        <f t="shared" ca="1" si="493"/>
        <v/>
      </c>
      <c r="S1162" s="249" t="str">
        <f t="shared" si="494"/>
        <v/>
      </c>
      <c r="T1162" s="250" t="str">
        <f t="shared" ca="1" si="495"/>
        <v/>
      </c>
      <c r="U1162" s="249" t="str">
        <f t="shared" si="496"/>
        <v/>
      </c>
      <c r="V1162" s="250" t="str">
        <f t="shared" ca="1" si="497"/>
        <v/>
      </c>
      <c r="W1162" s="249" t="str">
        <f t="shared" si="498"/>
        <v/>
      </c>
      <c r="X1162" s="250"/>
      <c r="Y1162" s="249"/>
      <c r="Z1162" s="250"/>
      <c r="AA1162" s="249"/>
      <c r="AB1162" s="250"/>
      <c r="AC1162" s="249"/>
      <c r="AD1162" s="250"/>
      <c r="AE1162" s="249"/>
      <c r="AF1162" s="250"/>
      <c r="AG1162" s="249"/>
      <c r="AH1162" s="250"/>
      <c r="AI1162" s="249"/>
      <c r="AJ1162" s="250"/>
      <c r="AK1162" s="249"/>
      <c r="AL1162" s="250"/>
      <c r="AM1162" s="249"/>
      <c r="AN1162" s="250"/>
      <c r="AO1162" s="249"/>
      <c r="AP1162" s="250"/>
      <c r="AQ1162" s="249"/>
      <c r="AR1162" s="250"/>
      <c r="AS1162" s="249"/>
      <c r="AT1162" s="250"/>
      <c r="AU1162" s="249"/>
      <c r="AV1162" s="250"/>
      <c r="AW1162" s="249"/>
      <c r="AX1162" s="250"/>
      <c r="AY1162" s="249"/>
      <c r="AZ1162" s="250"/>
      <c r="BA1162" s="249"/>
      <c r="BB1162" s="250"/>
      <c r="BC1162" s="249"/>
      <c r="BD1162" s="250"/>
      <c r="BE1162" s="249"/>
      <c r="BF1162" s="250"/>
      <c r="BG1162" s="249"/>
      <c r="BH1162" s="250"/>
      <c r="BI1162" s="249"/>
      <c r="BJ1162" s="250"/>
      <c r="BK1162" s="249"/>
    </row>
    <row r="1163" spans="1:63" s="301" customFormat="1" ht="21" hidden="1" customHeight="1" x14ac:dyDescent="0.2">
      <c r="A1163" s="245" t="e">
        <f t="shared" si="502"/>
        <v>#VALUE!</v>
      </c>
      <c r="B1163" s="246"/>
      <c r="C1163" s="247" t="str">
        <f t="shared" si="481"/>
        <v/>
      </c>
      <c r="D1163" s="250" t="str">
        <f t="shared" ca="1" si="482"/>
        <v/>
      </c>
      <c r="E1163" s="249" t="str">
        <f t="shared" si="499"/>
        <v/>
      </c>
      <c r="F1163" s="250" t="str">
        <f t="shared" si="483"/>
        <v/>
      </c>
      <c r="G1163" s="249" t="str">
        <f t="shared" si="500"/>
        <v/>
      </c>
      <c r="H1163" s="250" t="str">
        <f t="shared" si="484"/>
        <v/>
      </c>
      <c r="I1163" s="249" t="str">
        <f t="shared" si="501"/>
        <v/>
      </c>
      <c r="J1163" s="250" t="str">
        <f t="shared" ca="1" si="485"/>
        <v/>
      </c>
      <c r="K1163" s="249" t="str">
        <f t="shared" si="486"/>
        <v/>
      </c>
      <c r="L1163" s="250" t="str">
        <f t="shared" ca="1" si="487"/>
        <v/>
      </c>
      <c r="M1163" s="249" t="str">
        <f t="shared" si="488"/>
        <v/>
      </c>
      <c r="N1163" s="250" t="str">
        <f t="shared" ca="1" si="489"/>
        <v/>
      </c>
      <c r="O1163" s="249" t="str">
        <f t="shared" si="490"/>
        <v/>
      </c>
      <c r="P1163" s="250" t="str">
        <f t="shared" ca="1" si="491"/>
        <v/>
      </c>
      <c r="Q1163" s="249" t="str">
        <f t="shared" si="492"/>
        <v/>
      </c>
      <c r="R1163" s="250" t="str">
        <f t="shared" ca="1" si="493"/>
        <v/>
      </c>
      <c r="S1163" s="249" t="str">
        <f t="shared" si="494"/>
        <v/>
      </c>
      <c r="T1163" s="250" t="str">
        <f t="shared" ca="1" si="495"/>
        <v/>
      </c>
      <c r="U1163" s="249" t="str">
        <f t="shared" si="496"/>
        <v/>
      </c>
      <c r="V1163" s="250" t="str">
        <f t="shared" ca="1" si="497"/>
        <v/>
      </c>
      <c r="W1163" s="249" t="str">
        <f t="shared" si="498"/>
        <v/>
      </c>
      <c r="X1163" s="250"/>
      <c r="Y1163" s="249"/>
      <c r="Z1163" s="250"/>
      <c r="AA1163" s="249"/>
      <c r="AB1163" s="250"/>
      <c r="AC1163" s="249"/>
      <c r="AD1163" s="250"/>
      <c r="AE1163" s="249"/>
      <c r="AF1163" s="250"/>
      <c r="AG1163" s="249"/>
      <c r="AH1163" s="250"/>
      <c r="AI1163" s="249"/>
      <c r="AJ1163" s="250"/>
      <c r="AK1163" s="249"/>
      <c r="AL1163" s="250"/>
      <c r="AM1163" s="249"/>
      <c r="AN1163" s="250"/>
      <c r="AO1163" s="249"/>
      <c r="AP1163" s="250"/>
      <c r="AQ1163" s="249"/>
      <c r="AR1163" s="250"/>
      <c r="AS1163" s="249"/>
      <c r="AT1163" s="250"/>
      <c r="AU1163" s="249"/>
      <c r="AV1163" s="250"/>
      <c r="AW1163" s="249"/>
      <c r="AX1163" s="250"/>
      <c r="AY1163" s="249"/>
      <c r="AZ1163" s="250"/>
      <c r="BA1163" s="249"/>
      <c r="BB1163" s="250"/>
      <c r="BC1163" s="249"/>
      <c r="BD1163" s="250"/>
      <c r="BE1163" s="249"/>
      <c r="BF1163" s="250"/>
      <c r="BG1163" s="249"/>
      <c r="BH1163" s="250"/>
      <c r="BI1163" s="249"/>
      <c r="BJ1163" s="250"/>
      <c r="BK1163" s="249"/>
    </row>
    <row r="1164" spans="1:63" s="301" customFormat="1" ht="21" hidden="1" customHeight="1" x14ac:dyDescent="0.2">
      <c r="A1164" s="245" t="e">
        <f t="shared" si="502"/>
        <v>#VALUE!</v>
      </c>
      <c r="B1164" s="246"/>
      <c r="C1164" s="247" t="str">
        <f t="shared" si="481"/>
        <v/>
      </c>
      <c r="D1164" s="250" t="str">
        <f t="shared" ca="1" si="482"/>
        <v/>
      </c>
      <c r="E1164" s="249" t="str">
        <f t="shared" si="499"/>
        <v/>
      </c>
      <c r="F1164" s="250" t="str">
        <f t="shared" si="483"/>
        <v/>
      </c>
      <c r="G1164" s="249" t="str">
        <f t="shared" si="500"/>
        <v/>
      </c>
      <c r="H1164" s="250" t="str">
        <f t="shared" si="484"/>
        <v/>
      </c>
      <c r="I1164" s="249" t="str">
        <f t="shared" si="501"/>
        <v/>
      </c>
      <c r="J1164" s="250" t="str">
        <f t="shared" ca="1" si="485"/>
        <v/>
      </c>
      <c r="K1164" s="249" t="str">
        <f t="shared" si="486"/>
        <v/>
      </c>
      <c r="L1164" s="250" t="str">
        <f t="shared" ca="1" si="487"/>
        <v/>
      </c>
      <c r="M1164" s="249" t="str">
        <f t="shared" si="488"/>
        <v/>
      </c>
      <c r="N1164" s="250" t="str">
        <f t="shared" ca="1" si="489"/>
        <v/>
      </c>
      <c r="O1164" s="249" t="str">
        <f t="shared" si="490"/>
        <v/>
      </c>
      <c r="P1164" s="250" t="str">
        <f t="shared" ca="1" si="491"/>
        <v/>
      </c>
      <c r="Q1164" s="249" t="str">
        <f t="shared" si="492"/>
        <v/>
      </c>
      <c r="R1164" s="250" t="str">
        <f t="shared" ca="1" si="493"/>
        <v/>
      </c>
      <c r="S1164" s="249" t="str">
        <f t="shared" si="494"/>
        <v/>
      </c>
      <c r="T1164" s="250" t="str">
        <f t="shared" ca="1" si="495"/>
        <v/>
      </c>
      <c r="U1164" s="249" t="str">
        <f t="shared" si="496"/>
        <v/>
      </c>
      <c r="V1164" s="250" t="str">
        <f t="shared" ca="1" si="497"/>
        <v/>
      </c>
      <c r="W1164" s="249" t="str">
        <f t="shared" si="498"/>
        <v/>
      </c>
      <c r="X1164" s="250"/>
      <c r="Y1164" s="249"/>
      <c r="Z1164" s="250"/>
      <c r="AA1164" s="249"/>
      <c r="AB1164" s="250"/>
      <c r="AC1164" s="249"/>
      <c r="AD1164" s="250"/>
      <c r="AE1164" s="249"/>
      <c r="AF1164" s="250"/>
      <c r="AG1164" s="249"/>
      <c r="AH1164" s="250"/>
      <c r="AI1164" s="249"/>
      <c r="AJ1164" s="250"/>
      <c r="AK1164" s="249"/>
      <c r="AL1164" s="250"/>
      <c r="AM1164" s="249"/>
      <c r="AN1164" s="250"/>
      <c r="AO1164" s="249"/>
      <c r="AP1164" s="250"/>
      <c r="AQ1164" s="249"/>
      <c r="AR1164" s="250"/>
      <c r="AS1164" s="249"/>
      <c r="AT1164" s="250"/>
      <c r="AU1164" s="249"/>
      <c r="AV1164" s="250"/>
      <c r="AW1164" s="249"/>
      <c r="AX1164" s="250"/>
      <c r="AY1164" s="249"/>
      <c r="AZ1164" s="250"/>
      <c r="BA1164" s="249"/>
      <c r="BB1164" s="250"/>
      <c r="BC1164" s="249"/>
      <c r="BD1164" s="250"/>
      <c r="BE1164" s="249"/>
      <c r="BF1164" s="250"/>
      <c r="BG1164" s="249"/>
      <c r="BH1164" s="250"/>
      <c r="BI1164" s="249"/>
      <c r="BJ1164" s="250"/>
      <c r="BK1164" s="249"/>
    </row>
    <row r="1165" spans="1:63" s="301" customFormat="1" ht="21" hidden="1" customHeight="1" x14ac:dyDescent="0.2">
      <c r="A1165" s="245" t="e">
        <f t="shared" si="502"/>
        <v>#VALUE!</v>
      </c>
      <c r="B1165" s="246"/>
      <c r="C1165" s="247" t="str">
        <f t="shared" si="481"/>
        <v/>
      </c>
      <c r="D1165" s="250" t="str">
        <f t="shared" ca="1" si="482"/>
        <v/>
      </c>
      <c r="E1165" s="249" t="str">
        <f t="shared" si="499"/>
        <v/>
      </c>
      <c r="F1165" s="250" t="str">
        <f t="shared" si="483"/>
        <v/>
      </c>
      <c r="G1165" s="249" t="str">
        <f t="shared" si="500"/>
        <v/>
      </c>
      <c r="H1165" s="250" t="str">
        <f t="shared" si="484"/>
        <v/>
      </c>
      <c r="I1165" s="249" t="str">
        <f t="shared" si="501"/>
        <v/>
      </c>
      <c r="J1165" s="250" t="str">
        <f t="shared" ca="1" si="485"/>
        <v/>
      </c>
      <c r="K1165" s="249" t="str">
        <f t="shared" si="486"/>
        <v/>
      </c>
      <c r="L1165" s="250" t="str">
        <f t="shared" ca="1" si="487"/>
        <v/>
      </c>
      <c r="M1165" s="249" t="str">
        <f t="shared" si="488"/>
        <v/>
      </c>
      <c r="N1165" s="250" t="str">
        <f t="shared" ca="1" si="489"/>
        <v/>
      </c>
      <c r="O1165" s="249" t="str">
        <f t="shared" si="490"/>
        <v/>
      </c>
      <c r="P1165" s="250" t="str">
        <f t="shared" ca="1" si="491"/>
        <v/>
      </c>
      <c r="Q1165" s="249" t="str">
        <f t="shared" si="492"/>
        <v/>
      </c>
      <c r="R1165" s="250" t="str">
        <f t="shared" ca="1" si="493"/>
        <v/>
      </c>
      <c r="S1165" s="249" t="str">
        <f t="shared" si="494"/>
        <v/>
      </c>
      <c r="T1165" s="250" t="str">
        <f t="shared" ca="1" si="495"/>
        <v/>
      </c>
      <c r="U1165" s="249" t="str">
        <f t="shared" si="496"/>
        <v/>
      </c>
      <c r="V1165" s="250" t="str">
        <f t="shared" ca="1" si="497"/>
        <v/>
      </c>
      <c r="W1165" s="249" t="str">
        <f t="shared" si="498"/>
        <v/>
      </c>
      <c r="X1165" s="250"/>
      <c r="Y1165" s="249"/>
      <c r="Z1165" s="250"/>
      <c r="AA1165" s="249"/>
      <c r="AB1165" s="250"/>
      <c r="AC1165" s="249"/>
      <c r="AD1165" s="250"/>
      <c r="AE1165" s="249"/>
      <c r="AF1165" s="250"/>
      <c r="AG1165" s="249"/>
      <c r="AH1165" s="250"/>
      <c r="AI1165" s="249"/>
      <c r="AJ1165" s="250"/>
      <c r="AK1165" s="249"/>
      <c r="AL1165" s="250"/>
      <c r="AM1165" s="249"/>
      <c r="AN1165" s="250"/>
      <c r="AO1165" s="249"/>
      <c r="AP1165" s="250"/>
      <c r="AQ1165" s="249"/>
      <c r="AR1165" s="250"/>
      <c r="AS1165" s="249"/>
      <c r="AT1165" s="250"/>
      <c r="AU1165" s="249"/>
      <c r="AV1165" s="250"/>
      <c r="AW1165" s="249"/>
      <c r="AX1165" s="250"/>
      <c r="AY1165" s="249"/>
      <c r="AZ1165" s="250"/>
      <c r="BA1165" s="249"/>
      <c r="BB1165" s="250"/>
      <c r="BC1165" s="249"/>
      <c r="BD1165" s="250"/>
      <c r="BE1165" s="249"/>
      <c r="BF1165" s="250"/>
      <c r="BG1165" s="249"/>
      <c r="BH1165" s="250"/>
      <c r="BI1165" s="249"/>
      <c r="BJ1165" s="250"/>
      <c r="BK1165" s="249"/>
    </row>
    <row r="1166" spans="1:63" s="301" customFormat="1" ht="21" hidden="1" customHeight="1" x14ac:dyDescent="0.2">
      <c r="A1166" s="245" t="e">
        <f t="shared" si="502"/>
        <v>#VALUE!</v>
      </c>
      <c r="B1166" s="246"/>
      <c r="C1166" s="247" t="str">
        <f t="shared" si="481"/>
        <v/>
      </c>
      <c r="D1166" s="250" t="str">
        <f t="shared" ca="1" si="482"/>
        <v/>
      </c>
      <c r="E1166" s="249" t="str">
        <f t="shared" si="499"/>
        <v/>
      </c>
      <c r="F1166" s="250" t="str">
        <f t="shared" si="483"/>
        <v/>
      </c>
      <c r="G1166" s="249" t="str">
        <f t="shared" si="500"/>
        <v/>
      </c>
      <c r="H1166" s="250" t="str">
        <f t="shared" si="484"/>
        <v/>
      </c>
      <c r="I1166" s="249" t="str">
        <f t="shared" si="501"/>
        <v/>
      </c>
      <c r="J1166" s="250" t="str">
        <f t="shared" ca="1" si="485"/>
        <v/>
      </c>
      <c r="K1166" s="249" t="str">
        <f t="shared" si="486"/>
        <v/>
      </c>
      <c r="L1166" s="250" t="str">
        <f t="shared" ca="1" si="487"/>
        <v/>
      </c>
      <c r="M1166" s="249" t="str">
        <f t="shared" si="488"/>
        <v/>
      </c>
      <c r="N1166" s="250" t="str">
        <f t="shared" ca="1" si="489"/>
        <v/>
      </c>
      <c r="O1166" s="249" t="str">
        <f t="shared" si="490"/>
        <v/>
      </c>
      <c r="P1166" s="250" t="str">
        <f t="shared" ca="1" si="491"/>
        <v/>
      </c>
      <c r="Q1166" s="249" t="str">
        <f t="shared" si="492"/>
        <v/>
      </c>
      <c r="R1166" s="250" t="str">
        <f t="shared" ca="1" si="493"/>
        <v/>
      </c>
      <c r="S1166" s="249" t="str">
        <f t="shared" si="494"/>
        <v/>
      </c>
      <c r="T1166" s="250" t="str">
        <f t="shared" ca="1" si="495"/>
        <v/>
      </c>
      <c r="U1166" s="249" t="str">
        <f t="shared" si="496"/>
        <v/>
      </c>
      <c r="V1166" s="250" t="str">
        <f t="shared" ca="1" si="497"/>
        <v/>
      </c>
      <c r="W1166" s="249" t="str">
        <f t="shared" si="498"/>
        <v/>
      </c>
      <c r="X1166" s="250"/>
      <c r="Y1166" s="249"/>
      <c r="Z1166" s="250"/>
      <c r="AA1166" s="249"/>
      <c r="AB1166" s="250"/>
      <c r="AC1166" s="249"/>
      <c r="AD1166" s="250"/>
      <c r="AE1166" s="249"/>
      <c r="AF1166" s="250"/>
      <c r="AG1166" s="249"/>
      <c r="AH1166" s="250"/>
      <c r="AI1166" s="249"/>
      <c r="AJ1166" s="250"/>
      <c r="AK1166" s="249"/>
      <c r="AL1166" s="250"/>
      <c r="AM1166" s="249"/>
      <c r="AN1166" s="250"/>
      <c r="AO1166" s="249"/>
      <c r="AP1166" s="250"/>
      <c r="AQ1166" s="249"/>
      <c r="AR1166" s="250"/>
      <c r="AS1166" s="249"/>
      <c r="AT1166" s="250"/>
      <c r="AU1166" s="249"/>
      <c r="AV1166" s="250"/>
      <c r="AW1166" s="249"/>
      <c r="AX1166" s="250"/>
      <c r="AY1166" s="249"/>
      <c r="AZ1166" s="250"/>
      <c r="BA1166" s="249"/>
      <c r="BB1166" s="250"/>
      <c r="BC1166" s="249"/>
      <c r="BD1166" s="250"/>
      <c r="BE1166" s="249"/>
      <c r="BF1166" s="250"/>
      <c r="BG1166" s="249"/>
      <c r="BH1166" s="250"/>
      <c r="BI1166" s="249"/>
      <c r="BJ1166" s="250"/>
      <c r="BK1166" s="249"/>
    </row>
    <row r="1167" spans="1:63" s="301" customFormat="1" ht="21" hidden="1" customHeight="1" x14ac:dyDescent="0.2">
      <c r="A1167" s="245" t="e">
        <f t="shared" si="502"/>
        <v>#VALUE!</v>
      </c>
      <c r="B1167" s="246"/>
      <c r="C1167" s="247" t="str">
        <f t="shared" si="481"/>
        <v/>
      </c>
      <c r="D1167" s="250" t="str">
        <f t="shared" ca="1" si="482"/>
        <v/>
      </c>
      <c r="E1167" s="249" t="str">
        <f t="shared" si="499"/>
        <v/>
      </c>
      <c r="F1167" s="250" t="str">
        <f t="shared" si="483"/>
        <v/>
      </c>
      <c r="G1167" s="249" t="str">
        <f t="shared" si="500"/>
        <v/>
      </c>
      <c r="H1167" s="250" t="str">
        <f t="shared" si="484"/>
        <v/>
      </c>
      <c r="I1167" s="249" t="str">
        <f t="shared" si="501"/>
        <v/>
      </c>
      <c r="J1167" s="250" t="str">
        <f t="shared" ca="1" si="485"/>
        <v/>
      </c>
      <c r="K1167" s="249" t="str">
        <f t="shared" si="486"/>
        <v/>
      </c>
      <c r="L1167" s="250" t="str">
        <f t="shared" ca="1" si="487"/>
        <v/>
      </c>
      <c r="M1167" s="249" t="str">
        <f t="shared" si="488"/>
        <v/>
      </c>
      <c r="N1167" s="250" t="str">
        <f t="shared" ca="1" si="489"/>
        <v/>
      </c>
      <c r="O1167" s="249" t="str">
        <f t="shared" si="490"/>
        <v/>
      </c>
      <c r="P1167" s="250" t="str">
        <f t="shared" ca="1" si="491"/>
        <v/>
      </c>
      <c r="Q1167" s="249" t="str">
        <f t="shared" si="492"/>
        <v/>
      </c>
      <c r="R1167" s="250" t="str">
        <f t="shared" ca="1" si="493"/>
        <v/>
      </c>
      <c r="S1167" s="249" t="str">
        <f t="shared" si="494"/>
        <v/>
      </c>
      <c r="T1167" s="250" t="str">
        <f t="shared" ca="1" si="495"/>
        <v/>
      </c>
      <c r="U1167" s="249" t="str">
        <f t="shared" si="496"/>
        <v/>
      </c>
      <c r="V1167" s="250" t="str">
        <f t="shared" ca="1" si="497"/>
        <v/>
      </c>
      <c r="W1167" s="249" t="str">
        <f t="shared" si="498"/>
        <v/>
      </c>
      <c r="X1167" s="250"/>
      <c r="Y1167" s="249"/>
      <c r="Z1167" s="250"/>
      <c r="AA1167" s="249"/>
      <c r="AB1167" s="250"/>
      <c r="AC1167" s="249"/>
      <c r="AD1167" s="250"/>
      <c r="AE1167" s="249"/>
      <c r="AF1167" s="250"/>
      <c r="AG1167" s="249"/>
      <c r="AH1167" s="250"/>
      <c r="AI1167" s="249"/>
      <c r="AJ1167" s="250"/>
      <c r="AK1167" s="249"/>
      <c r="AL1167" s="250"/>
      <c r="AM1167" s="249"/>
      <c r="AN1167" s="250"/>
      <c r="AO1167" s="249"/>
      <c r="AP1167" s="250"/>
      <c r="AQ1167" s="249"/>
      <c r="AR1167" s="250"/>
      <c r="AS1167" s="249"/>
      <c r="AT1167" s="250"/>
      <c r="AU1167" s="249"/>
      <c r="AV1167" s="250"/>
      <c r="AW1167" s="249"/>
      <c r="AX1167" s="250"/>
      <c r="AY1167" s="249"/>
      <c r="AZ1167" s="250"/>
      <c r="BA1167" s="249"/>
      <c r="BB1167" s="250"/>
      <c r="BC1167" s="249"/>
      <c r="BD1167" s="250"/>
      <c r="BE1167" s="249"/>
      <c r="BF1167" s="250"/>
      <c r="BG1167" s="249"/>
      <c r="BH1167" s="250"/>
      <c r="BI1167" s="249"/>
      <c r="BJ1167" s="250"/>
      <c r="BK1167" s="249"/>
    </row>
    <row r="1168" spans="1:63" s="301" customFormat="1" ht="21" hidden="1" customHeight="1" x14ac:dyDescent="0.2">
      <c r="A1168" s="245" t="e">
        <f t="shared" si="502"/>
        <v>#VALUE!</v>
      </c>
      <c r="B1168" s="246"/>
      <c r="C1168" s="247" t="str">
        <f t="shared" si="481"/>
        <v/>
      </c>
      <c r="D1168" s="250" t="str">
        <f t="shared" ca="1" si="482"/>
        <v/>
      </c>
      <c r="E1168" s="249" t="str">
        <f t="shared" si="499"/>
        <v/>
      </c>
      <c r="F1168" s="250" t="str">
        <f t="shared" si="483"/>
        <v/>
      </c>
      <c r="G1168" s="249" t="str">
        <f t="shared" si="500"/>
        <v/>
      </c>
      <c r="H1168" s="250" t="str">
        <f t="shared" si="484"/>
        <v/>
      </c>
      <c r="I1168" s="249" t="str">
        <f t="shared" si="501"/>
        <v/>
      </c>
      <c r="J1168" s="250" t="str">
        <f t="shared" ca="1" si="485"/>
        <v/>
      </c>
      <c r="K1168" s="249" t="str">
        <f t="shared" si="486"/>
        <v/>
      </c>
      <c r="L1168" s="250" t="str">
        <f t="shared" ca="1" si="487"/>
        <v/>
      </c>
      <c r="M1168" s="249" t="str">
        <f t="shared" si="488"/>
        <v/>
      </c>
      <c r="N1168" s="250" t="str">
        <f t="shared" ca="1" si="489"/>
        <v/>
      </c>
      <c r="O1168" s="249" t="str">
        <f t="shared" si="490"/>
        <v/>
      </c>
      <c r="P1168" s="250" t="str">
        <f t="shared" ca="1" si="491"/>
        <v/>
      </c>
      <c r="Q1168" s="249" t="str">
        <f t="shared" si="492"/>
        <v/>
      </c>
      <c r="R1168" s="250" t="str">
        <f t="shared" ca="1" si="493"/>
        <v/>
      </c>
      <c r="S1168" s="249" t="str">
        <f t="shared" si="494"/>
        <v/>
      </c>
      <c r="T1168" s="250" t="str">
        <f t="shared" ca="1" si="495"/>
        <v/>
      </c>
      <c r="U1168" s="249" t="str">
        <f t="shared" si="496"/>
        <v/>
      </c>
      <c r="V1168" s="250" t="str">
        <f t="shared" ca="1" si="497"/>
        <v/>
      </c>
      <c r="W1168" s="249" t="str">
        <f t="shared" si="498"/>
        <v/>
      </c>
      <c r="X1168" s="250"/>
      <c r="Y1168" s="249"/>
      <c r="Z1168" s="250"/>
      <c r="AA1168" s="249"/>
      <c r="AB1168" s="250"/>
      <c r="AC1168" s="249"/>
      <c r="AD1168" s="250"/>
      <c r="AE1168" s="249"/>
      <c r="AF1168" s="250"/>
      <c r="AG1168" s="249"/>
      <c r="AH1168" s="250"/>
      <c r="AI1168" s="249"/>
      <c r="AJ1168" s="250"/>
      <c r="AK1168" s="249"/>
      <c r="AL1168" s="250"/>
      <c r="AM1168" s="249"/>
      <c r="AN1168" s="250"/>
      <c r="AO1168" s="249"/>
      <c r="AP1168" s="250"/>
      <c r="AQ1168" s="249"/>
      <c r="AR1168" s="250"/>
      <c r="AS1168" s="249"/>
      <c r="AT1168" s="250"/>
      <c r="AU1168" s="249"/>
      <c r="AV1168" s="250"/>
      <c r="AW1168" s="249"/>
      <c r="AX1168" s="250"/>
      <c r="AY1168" s="249"/>
      <c r="AZ1168" s="250"/>
      <c r="BA1168" s="249"/>
      <c r="BB1168" s="250"/>
      <c r="BC1168" s="249"/>
      <c r="BD1168" s="250"/>
      <c r="BE1168" s="249"/>
      <c r="BF1168" s="250"/>
      <c r="BG1168" s="249"/>
      <c r="BH1168" s="250"/>
      <c r="BI1168" s="249"/>
      <c r="BJ1168" s="250"/>
      <c r="BK1168" s="249"/>
    </row>
    <row r="1169" spans="1:63" s="301" customFormat="1" ht="21" hidden="1" customHeight="1" x14ac:dyDescent="0.2">
      <c r="A1169" s="245" t="e">
        <f t="shared" si="502"/>
        <v>#VALUE!</v>
      </c>
      <c r="B1169" s="246"/>
      <c r="C1169" s="247" t="str">
        <f t="shared" si="481"/>
        <v/>
      </c>
      <c r="D1169" s="250" t="str">
        <f t="shared" ca="1" si="482"/>
        <v/>
      </c>
      <c r="E1169" s="249" t="str">
        <f t="shared" si="499"/>
        <v/>
      </c>
      <c r="F1169" s="250" t="str">
        <f t="shared" si="483"/>
        <v/>
      </c>
      <c r="G1169" s="249" t="str">
        <f t="shared" si="500"/>
        <v/>
      </c>
      <c r="H1169" s="250" t="str">
        <f t="shared" si="484"/>
        <v/>
      </c>
      <c r="I1169" s="249" t="str">
        <f t="shared" si="501"/>
        <v/>
      </c>
      <c r="J1169" s="250" t="str">
        <f t="shared" ca="1" si="485"/>
        <v/>
      </c>
      <c r="K1169" s="249" t="str">
        <f t="shared" si="486"/>
        <v/>
      </c>
      <c r="L1169" s="250" t="str">
        <f t="shared" ca="1" si="487"/>
        <v/>
      </c>
      <c r="M1169" s="249" t="str">
        <f t="shared" si="488"/>
        <v/>
      </c>
      <c r="N1169" s="250" t="str">
        <f t="shared" ca="1" si="489"/>
        <v/>
      </c>
      <c r="O1169" s="249" t="str">
        <f t="shared" si="490"/>
        <v/>
      </c>
      <c r="P1169" s="250" t="str">
        <f t="shared" ca="1" si="491"/>
        <v/>
      </c>
      <c r="Q1169" s="249" t="str">
        <f t="shared" si="492"/>
        <v/>
      </c>
      <c r="R1169" s="250" t="str">
        <f t="shared" ca="1" si="493"/>
        <v/>
      </c>
      <c r="S1169" s="249" t="str">
        <f t="shared" si="494"/>
        <v/>
      </c>
      <c r="T1169" s="250" t="str">
        <f t="shared" ca="1" si="495"/>
        <v/>
      </c>
      <c r="U1169" s="249" t="str">
        <f t="shared" si="496"/>
        <v/>
      </c>
      <c r="V1169" s="250" t="str">
        <f t="shared" ca="1" si="497"/>
        <v/>
      </c>
      <c r="W1169" s="249" t="str">
        <f t="shared" si="498"/>
        <v/>
      </c>
      <c r="X1169" s="250"/>
      <c r="Y1169" s="249"/>
      <c r="Z1169" s="250"/>
      <c r="AA1169" s="249"/>
      <c r="AB1169" s="250"/>
      <c r="AC1169" s="249"/>
      <c r="AD1169" s="250"/>
      <c r="AE1169" s="249"/>
      <c r="AF1169" s="250"/>
      <c r="AG1169" s="249"/>
      <c r="AH1169" s="250"/>
      <c r="AI1169" s="249"/>
      <c r="AJ1169" s="250"/>
      <c r="AK1169" s="249"/>
      <c r="AL1169" s="250"/>
      <c r="AM1169" s="249"/>
      <c r="AN1169" s="250"/>
      <c r="AO1169" s="249"/>
      <c r="AP1169" s="250"/>
      <c r="AQ1169" s="249"/>
      <c r="AR1169" s="250"/>
      <c r="AS1169" s="249"/>
      <c r="AT1169" s="250"/>
      <c r="AU1169" s="249"/>
      <c r="AV1169" s="250"/>
      <c r="AW1169" s="249"/>
      <c r="AX1169" s="250"/>
      <c r="AY1169" s="249"/>
      <c r="AZ1169" s="250"/>
      <c r="BA1169" s="249"/>
      <c r="BB1169" s="250"/>
      <c r="BC1169" s="249"/>
      <c r="BD1169" s="250"/>
      <c r="BE1169" s="249"/>
      <c r="BF1169" s="250"/>
      <c r="BG1169" s="249"/>
      <c r="BH1169" s="250"/>
      <c r="BI1169" s="249"/>
      <c r="BJ1169" s="250"/>
      <c r="BK1169" s="249"/>
    </row>
    <row r="1170" spans="1:63" s="301" customFormat="1" ht="21" hidden="1" customHeight="1" x14ac:dyDescent="0.2">
      <c r="A1170" s="245" t="e">
        <f t="shared" si="502"/>
        <v>#VALUE!</v>
      </c>
      <c r="B1170" s="246"/>
      <c r="C1170" s="247" t="str">
        <f t="shared" si="481"/>
        <v/>
      </c>
      <c r="D1170" s="250" t="str">
        <f t="shared" ca="1" si="482"/>
        <v/>
      </c>
      <c r="E1170" s="249" t="str">
        <f t="shared" si="499"/>
        <v/>
      </c>
      <c r="F1170" s="250" t="str">
        <f t="shared" si="483"/>
        <v/>
      </c>
      <c r="G1170" s="249" t="str">
        <f t="shared" si="500"/>
        <v/>
      </c>
      <c r="H1170" s="250" t="str">
        <f t="shared" si="484"/>
        <v/>
      </c>
      <c r="I1170" s="249" t="str">
        <f t="shared" si="501"/>
        <v/>
      </c>
      <c r="J1170" s="250" t="str">
        <f t="shared" ca="1" si="485"/>
        <v/>
      </c>
      <c r="K1170" s="249" t="str">
        <f t="shared" si="486"/>
        <v/>
      </c>
      <c r="L1170" s="250" t="str">
        <f t="shared" ca="1" si="487"/>
        <v/>
      </c>
      <c r="M1170" s="249" t="str">
        <f t="shared" si="488"/>
        <v/>
      </c>
      <c r="N1170" s="250" t="str">
        <f t="shared" ca="1" si="489"/>
        <v/>
      </c>
      <c r="O1170" s="249" t="str">
        <f t="shared" si="490"/>
        <v/>
      </c>
      <c r="P1170" s="250" t="str">
        <f t="shared" ca="1" si="491"/>
        <v/>
      </c>
      <c r="Q1170" s="249" t="str">
        <f t="shared" si="492"/>
        <v/>
      </c>
      <c r="R1170" s="250" t="str">
        <f t="shared" ca="1" si="493"/>
        <v/>
      </c>
      <c r="S1170" s="249" t="str">
        <f t="shared" si="494"/>
        <v/>
      </c>
      <c r="T1170" s="250" t="str">
        <f t="shared" ca="1" si="495"/>
        <v/>
      </c>
      <c r="U1170" s="249" t="str">
        <f t="shared" si="496"/>
        <v/>
      </c>
      <c r="V1170" s="250" t="str">
        <f t="shared" ca="1" si="497"/>
        <v/>
      </c>
      <c r="W1170" s="249" t="str">
        <f t="shared" si="498"/>
        <v/>
      </c>
      <c r="X1170" s="250"/>
      <c r="Y1170" s="249"/>
      <c r="Z1170" s="250"/>
      <c r="AA1170" s="249"/>
      <c r="AB1170" s="250"/>
      <c r="AC1170" s="249"/>
      <c r="AD1170" s="250"/>
      <c r="AE1170" s="249"/>
      <c r="AF1170" s="250"/>
      <c r="AG1170" s="249"/>
      <c r="AH1170" s="250"/>
      <c r="AI1170" s="249"/>
      <c r="AJ1170" s="250"/>
      <c r="AK1170" s="249"/>
      <c r="AL1170" s="250"/>
      <c r="AM1170" s="249"/>
      <c r="AN1170" s="250"/>
      <c r="AO1170" s="249"/>
      <c r="AP1170" s="250"/>
      <c r="AQ1170" s="249"/>
      <c r="AR1170" s="250"/>
      <c r="AS1170" s="249"/>
      <c r="AT1170" s="250"/>
      <c r="AU1170" s="249"/>
      <c r="AV1170" s="250"/>
      <c r="AW1170" s="249"/>
      <c r="AX1170" s="250"/>
      <c r="AY1170" s="249"/>
      <c r="AZ1170" s="250"/>
      <c r="BA1170" s="249"/>
      <c r="BB1170" s="250"/>
      <c r="BC1170" s="249"/>
      <c r="BD1170" s="250"/>
      <c r="BE1170" s="249"/>
      <c r="BF1170" s="250"/>
      <c r="BG1170" s="249"/>
      <c r="BH1170" s="250"/>
      <c r="BI1170" s="249"/>
      <c r="BJ1170" s="250"/>
      <c r="BK1170" s="249"/>
    </row>
    <row r="1171" spans="1:63" s="301" customFormat="1" ht="21" hidden="1" customHeight="1" x14ac:dyDescent="0.2">
      <c r="A1171" s="245" t="e">
        <f t="shared" si="502"/>
        <v>#VALUE!</v>
      </c>
      <c r="B1171" s="246"/>
      <c r="C1171" s="247" t="str">
        <f t="shared" si="481"/>
        <v/>
      </c>
      <c r="D1171" s="250" t="str">
        <f t="shared" ca="1" si="482"/>
        <v/>
      </c>
      <c r="E1171" s="249" t="str">
        <f t="shared" si="499"/>
        <v/>
      </c>
      <c r="F1171" s="250" t="str">
        <f t="shared" si="483"/>
        <v/>
      </c>
      <c r="G1171" s="249" t="str">
        <f t="shared" si="500"/>
        <v/>
      </c>
      <c r="H1171" s="250" t="str">
        <f t="shared" si="484"/>
        <v/>
      </c>
      <c r="I1171" s="249" t="str">
        <f t="shared" si="501"/>
        <v/>
      </c>
      <c r="J1171" s="250" t="str">
        <f t="shared" ca="1" si="485"/>
        <v/>
      </c>
      <c r="K1171" s="249" t="str">
        <f t="shared" si="486"/>
        <v/>
      </c>
      <c r="L1171" s="250" t="str">
        <f t="shared" ca="1" si="487"/>
        <v/>
      </c>
      <c r="M1171" s="249" t="str">
        <f t="shared" si="488"/>
        <v/>
      </c>
      <c r="N1171" s="250" t="str">
        <f t="shared" ca="1" si="489"/>
        <v/>
      </c>
      <c r="O1171" s="249" t="str">
        <f t="shared" si="490"/>
        <v/>
      </c>
      <c r="P1171" s="250" t="str">
        <f t="shared" ca="1" si="491"/>
        <v/>
      </c>
      <c r="Q1171" s="249" t="str">
        <f t="shared" si="492"/>
        <v/>
      </c>
      <c r="R1171" s="250" t="str">
        <f t="shared" ca="1" si="493"/>
        <v/>
      </c>
      <c r="S1171" s="249" t="str">
        <f t="shared" si="494"/>
        <v/>
      </c>
      <c r="T1171" s="250" t="str">
        <f t="shared" ca="1" si="495"/>
        <v/>
      </c>
      <c r="U1171" s="249" t="str">
        <f t="shared" si="496"/>
        <v/>
      </c>
      <c r="V1171" s="250" t="str">
        <f t="shared" ca="1" si="497"/>
        <v/>
      </c>
      <c r="W1171" s="249" t="str">
        <f t="shared" si="498"/>
        <v/>
      </c>
      <c r="X1171" s="250"/>
      <c r="Y1171" s="249"/>
      <c r="Z1171" s="250"/>
      <c r="AA1171" s="249"/>
      <c r="AB1171" s="250"/>
      <c r="AC1171" s="249"/>
      <c r="AD1171" s="250"/>
      <c r="AE1171" s="249"/>
      <c r="AF1171" s="250"/>
      <c r="AG1171" s="249"/>
      <c r="AH1171" s="250"/>
      <c r="AI1171" s="249"/>
      <c r="AJ1171" s="250"/>
      <c r="AK1171" s="249"/>
      <c r="AL1171" s="250"/>
      <c r="AM1171" s="249"/>
      <c r="AN1171" s="250"/>
      <c r="AO1171" s="249"/>
      <c r="AP1171" s="250"/>
      <c r="AQ1171" s="249"/>
      <c r="AR1171" s="250"/>
      <c r="AS1171" s="249"/>
      <c r="AT1171" s="250"/>
      <c r="AU1171" s="249"/>
      <c r="AV1171" s="250"/>
      <c r="AW1171" s="249"/>
      <c r="AX1171" s="250"/>
      <c r="AY1171" s="249"/>
      <c r="AZ1171" s="250"/>
      <c r="BA1171" s="249"/>
      <c r="BB1171" s="250"/>
      <c r="BC1171" s="249"/>
      <c r="BD1171" s="250"/>
      <c r="BE1171" s="249"/>
      <c r="BF1171" s="250"/>
      <c r="BG1171" s="249"/>
      <c r="BH1171" s="250"/>
      <c r="BI1171" s="249"/>
      <c r="BJ1171" s="250"/>
      <c r="BK1171" s="249"/>
    </row>
    <row r="1172" spans="1:63" s="301" customFormat="1" ht="21" hidden="1" customHeight="1" x14ac:dyDescent="0.2">
      <c r="A1172" s="245" t="e">
        <f t="shared" si="502"/>
        <v>#VALUE!</v>
      </c>
      <c r="B1172" s="246"/>
      <c r="C1172" s="247" t="str">
        <f t="shared" si="481"/>
        <v/>
      </c>
      <c r="D1172" s="250" t="str">
        <f t="shared" ca="1" si="482"/>
        <v/>
      </c>
      <c r="E1172" s="249" t="str">
        <f t="shared" si="499"/>
        <v/>
      </c>
      <c r="F1172" s="250" t="str">
        <f t="shared" si="483"/>
        <v/>
      </c>
      <c r="G1172" s="249" t="str">
        <f t="shared" si="500"/>
        <v/>
      </c>
      <c r="H1172" s="250" t="str">
        <f t="shared" si="484"/>
        <v/>
      </c>
      <c r="I1172" s="249" t="str">
        <f t="shared" si="501"/>
        <v/>
      </c>
      <c r="J1172" s="250" t="str">
        <f t="shared" ca="1" si="485"/>
        <v/>
      </c>
      <c r="K1172" s="249" t="str">
        <f t="shared" si="486"/>
        <v/>
      </c>
      <c r="L1172" s="250" t="str">
        <f t="shared" ca="1" si="487"/>
        <v/>
      </c>
      <c r="M1172" s="249" t="str">
        <f t="shared" si="488"/>
        <v/>
      </c>
      <c r="N1172" s="250" t="str">
        <f t="shared" ca="1" si="489"/>
        <v/>
      </c>
      <c r="O1172" s="249" t="str">
        <f t="shared" si="490"/>
        <v/>
      </c>
      <c r="P1172" s="250" t="str">
        <f t="shared" ca="1" si="491"/>
        <v/>
      </c>
      <c r="Q1172" s="249" t="str">
        <f t="shared" si="492"/>
        <v/>
      </c>
      <c r="R1172" s="250" t="str">
        <f t="shared" ca="1" si="493"/>
        <v/>
      </c>
      <c r="S1172" s="249" t="str">
        <f t="shared" si="494"/>
        <v/>
      </c>
      <c r="T1172" s="250" t="str">
        <f t="shared" ca="1" si="495"/>
        <v/>
      </c>
      <c r="U1172" s="249" t="str">
        <f t="shared" si="496"/>
        <v/>
      </c>
      <c r="V1172" s="250" t="str">
        <f t="shared" ca="1" si="497"/>
        <v/>
      </c>
      <c r="W1172" s="249" t="str">
        <f t="shared" si="498"/>
        <v/>
      </c>
      <c r="X1172" s="250"/>
      <c r="Y1172" s="249"/>
      <c r="Z1172" s="250"/>
      <c r="AA1172" s="249"/>
      <c r="AB1172" s="250"/>
      <c r="AC1172" s="249"/>
      <c r="AD1172" s="250"/>
      <c r="AE1172" s="249"/>
      <c r="AF1172" s="250"/>
      <c r="AG1172" s="249"/>
      <c r="AH1172" s="250"/>
      <c r="AI1172" s="249"/>
      <c r="AJ1172" s="250"/>
      <c r="AK1172" s="249"/>
      <c r="AL1172" s="250"/>
      <c r="AM1172" s="249"/>
      <c r="AN1172" s="250"/>
      <c r="AO1172" s="249"/>
      <c r="AP1172" s="250"/>
      <c r="AQ1172" s="249"/>
      <c r="AR1172" s="250"/>
      <c r="AS1172" s="249"/>
      <c r="AT1172" s="250"/>
      <c r="AU1172" s="249"/>
      <c r="AV1172" s="250"/>
      <c r="AW1172" s="249"/>
      <c r="AX1172" s="250"/>
      <c r="AY1172" s="249"/>
      <c r="AZ1172" s="250"/>
      <c r="BA1172" s="249"/>
      <c r="BB1172" s="250"/>
      <c r="BC1172" s="249"/>
      <c r="BD1172" s="250"/>
      <c r="BE1172" s="249"/>
      <c r="BF1172" s="250"/>
      <c r="BG1172" s="249"/>
      <c r="BH1172" s="250"/>
      <c r="BI1172" s="249"/>
      <c r="BJ1172" s="250"/>
      <c r="BK1172" s="249"/>
    </row>
    <row r="1173" spans="1:63" s="301" customFormat="1" ht="21" hidden="1" customHeight="1" x14ac:dyDescent="0.2">
      <c r="A1173" s="245" t="e">
        <f t="shared" si="502"/>
        <v>#VALUE!</v>
      </c>
      <c r="B1173" s="246"/>
      <c r="C1173" s="247" t="str">
        <f t="shared" si="481"/>
        <v/>
      </c>
      <c r="D1173" s="250" t="str">
        <f t="shared" ca="1" si="482"/>
        <v/>
      </c>
      <c r="E1173" s="249" t="str">
        <f t="shared" si="499"/>
        <v/>
      </c>
      <c r="F1173" s="250" t="str">
        <f t="shared" si="483"/>
        <v/>
      </c>
      <c r="G1173" s="249" t="str">
        <f t="shared" si="500"/>
        <v/>
      </c>
      <c r="H1173" s="250" t="str">
        <f t="shared" si="484"/>
        <v/>
      </c>
      <c r="I1173" s="249" t="str">
        <f t="shared" si="501"/>
        <v/>
      </c>
      <c r="J1173" s="250" t="str">
        <f t="shared" ca="1" si="485"/>
        <v/>
      </c>
      <c r="K1173" s="249" t="str">
        <f t="shared" si="486"/>
        <v/>
      </c>
      <c r="L1173" s="250" t="str">
        <f t="shared" ca="1" si="487"/>
        <v/>
      </c>
      <c r="M1173" s="249" t="str">
        <f t="shared" si="488"/>
        <v/>
      </c>
      <c r="N1173" s="250" t="str">
        <f t="shared" ca="1" si="489"/>
        <v/>
      </c>
      <c r="O1173" s="249" t="str">
        <f t="shared" si="490"/>
        <v/>
      </c>
      <c r="P1173" s="250" t="str">
        <f t="shared" ca="1" si="491"/>
        <v/>
      </c>
      <c r="Q1173" s="249" t="str">
        <f t="shared" si="492"/>
        <v/>
      </c>
      <c r="R1173" s="250" t="str">
        <f t="shared" ca="1" si="493"/>
        <v/>
      </c>
      <c r="S1173" s="249" t="str">
        <f t="shared" si="494"/>
        <v/>
      </c>
      <c r="T1173" s="250" t="str">
        <f t="shared" ca="1" si="495"/>
        <v/>
      </c>
      <c r="U1173" s="249" t="str">
        <f t="shared" si="496"/>
        <v/>
      </c>
      <c r="V1173" s="250" t="str">
        <f t="shared" ca="1" si="497"/>
        <v/>
      </c>
      <c r="W1173" s="249" t="str">
        <f t="shared" si="498"/>
        <v/>
      </c>
      <c r="X1173" s="250"/>
      <c r="Y1173" s="249"/>
      <c r="Z1173" s="250"/>
      <c r="AA1173" s="249"/>
      <c r="AB1173" s="250"/>
      <c r="AC1173" s="249"/>
      <c r="AD1173" s="250"/>
      <c r="AE1173" s="249"/>
      <c r="AF1173" s="250"/>
      <c r="AG1173" s="249"/>
      <c r="AH1173" s="250"/>
      <c r="AI1173" s="249"/>
      <c r="AJ1173" s="250"/>
      <c r="AK1173" s="249"/>
      <c r="AL1173" s="250"/>
      <c r="AM1173" s="249"/>
      <c r="AN1173" s="250"/>
      <c r="AO1173" s="249"/>
      <c r="AP1173" s="250"/>
      <c r="AQ1173" s="249"/>
      <c r="AR1173" s="250"/>
      <c r="AS1173" s="249"/>
      <c r="AT1173" s="250"/>
      <c r="AU1173" s="249"/>
      <c r="AV1173" s="250"/>
      <c r="AW1173" s="249"/>
      <c r="AX1173" s="250"/>
      <c r="AY1173" s="249"/>
      <c r="AZ1173" s="250"/>
      <c r="BA1173" s="249"/>
      <c r="BB1173" s="250"/>
      <c r="BC1173" s="249"/>
      <c r="BD1173" s="250"/>
      <c r="BE1173" s="249"/>
      <c r="BF1173" s="250"/>
      <c r="BG1173" s="249"/>
      <c r="BH1173" s="250"/>
      <c r="BI1173" s="249"/>
      <c r="BJ1173" s="250"/>
      <c r="BK1173" s="249"/>
    </row>
    <row r="1174" spans="1:63" s="301" customFormat="1" ht="21" hidden="1" customHeight="1" x14ac:dyDescent="0.2">
      <c r="A1174" s="245" t="e">
        <f t="shared" si="502"/>
        <v>#VALUE!</v>
      </c>
      <c r="B1174" s="246"/>
      <c r="C1174" s="247" t="str">
        <f t="shared" si="481"/>
        <v/>
      </c>
      <c r="D1174" s="250" t="str">
        <f t="shared" ca="1" si="482"/>
        <v/>
      </c>
      <c r="E1174" s="249" t="str">
        <f t="shared" si="499"/>
        <v/>
      </c>
      <c r="F1174" s="250" t="str">
        <f t="shared" si="483"/>
        <v/>
      </c>
      <c r="G1174" s="249" t="str">
        <f t="shared" si="500"/>
        <v/>
      </c>
      <c r="H1174" s="250" t="str">
        <f t="shared" si="484"/>
        <v/>
      </c>
      <c r="I1174" s="249" t="str">
        <f t="shared" si="501"/>
        <v/>
      </c>
      <c r="J1174" s="250" t="str">
        <f t="shared" ca="1" si="485"/>
        <v/>
      </c>
      <c r="K1174" s="249" t="str">
        <f t="shared" si="486"/>
        <v/>
      </c>
      <c r="L1174" s="250" t="str">
        <f t="shared" ca="1" si="487"/>
        <v/>
      </c>
      <c r="M1174" s="249" t="str">
        <f t="shared" si="488"/>
        <v/>
      </c>
      <c r="N1174" s="250" t="str">
        <f t="shared" ca="1" si="489"/>
        <v/>
      </c>
      <c r="O1174" s="249" t="str">
        <f t="shared" si="490"/>
        <v/>
      </c>
      <c r="P1174" s="250" t="str">
        <f t="shared" ca="1" si="491"/>
        <v/>
      </c>
      <c r="Q1174" s="249" t="str">
        <f t="shared" si="492"/>
        <v/>
      </c>
      <c r="R1174" s="250" t="str">
        <f t="shared" ca="1" si="493"/>
        <v/>
      </c>
      <c r="S1174" s="249" t="str">
        <f t="shared" si="494"/>
        <v/>
      </c>
      <c r="T1174" s="250" t="str">
        <f t="shared" ca="1" si="495"/>
        <v/>
      </c>
      <c r="U1174" s="249" t="str">
        <f t="shared" si="496"/>
        <v/>
      </c>
      <c r="V1174" s="250" t="str">
        <f t="shared" ca="1" si="497"/>
        <v/>
      </c>
      <c r="W1174" s="249" t="str">
        <f t="shared" si="498"/>
        <v/>
      </c>
      <c r="X1174" s="250"/>
      <c r="Y1174" s="249"/>
      <c r="Z1174" s="250"/>
      <c r="AA1174" s="249"/>
      <c r="AB1174" s="250"/>
      <c r="AC1174" s="249"/>
      <c r="AD1174" s="250"/>
      <c r="AE1174" s="249"/>
      <c r="AF1174" s="250"/>
      <c r="AG1174" s="249"/>
      <c r="AH1174" s="250"/>
      <c r="AI1174" s="249"/>
      <c r="AJ1174" s="250"/>
      <c r="AK1174" s="249"/>
      <c r="AL1174" s="250"/>
      <c r="AM1174" s="249"/>
      <c r="AN1174" s="250"/>
      <c r="AO1174" s="249"/>
      <c r="AP1174" s="250"/>
      <c r="AQ1174" s="249"/>
      <c r="AR1174" s="250"/>
      <c r="AS1174" s="249"/>
      <c r="AT1174" s="250"/>
      <c r="AU1174" s="249"/>
      <c r="AV1174" s="250"/>
      <c r="AW1174" s="249"/>
      <c r="AX1174" s="250"/>
      <c r="AY1174" s="249"/>
      <c r="AZ1174" s="250"/>
      <c r="BA1174" s="249"/>
      <c r="BB1174" s="250"/>
      <c r="BC1174" s="249"/>
      <c r="BD1174" s="250"/>
      <c r="BE1174" s="249"/>
      <c r="BF1174" s="250"/>
      <c r="BG1174" s="249"/>
      <c r="BH1174" s="250"/>
      <c r="BI1174" s="249"/>
      <c r="BJ1174" s="250"/>
      <c r="BK1174" s="249"/>
    </row>
    <row r="1175" spans="1:63" s="301" customFormat="1" ht="21" hidden="1" customHeight="1" x14ac:dyDescent="0.2">
      <c r="A1175" s="245" t="e">
        <f t="shared" si="502"/>
        <v>#VALUE!</v>
      </c>
      <c r="B1175" s="246"/>
      <c r="C1175" s="247" t="str">
        <f t="shared" si="481"/>
        <v/>
      </c>
      <c r="D1175" s="250" t="str">
        <f t="shared" ca="1" si="482"/>
        <v/>
      </c>
      <c r="E1175" s="249" t="str">
        <f t="shared" si="499"/>
        <v/>
      </c>
      <c r="F1175" s="250" t="str">
        <f t="shared" si="483"/>
        <v/>
      </c>
      <c r="G1175" s="249" t="str">
        <f t="shared" si="500"/>
        <v/>
      </c>
      <c r="H1175" s="250" t="str">
        <f t="shared" si="484"/>
        <v/>
      </c>
      <c r="I1175" s="249" t="str">
        <f t="shared" si="501"/>
        <v/>
      </c>
      <c r="J1175" s="250" t="str">
        <f t="shared" ca="1" si="485"/>
        <v/>
      </c>
      <c r="K1175" s="249" t="str">
        <f t="shared" si="486"/>
        <v/>
      </c>
      <c r="L1175" s="250" t="str">
        <f t="shared" ca="1" si="487"/>
        <v/>
      </c>
      <c r="M1175" s="249" t="str">
        <f t="shared" si="488"/>
        <v/>
      </c>
      <c r="N1175" s="250" t="str">
        <f t="shared" ca="1" si="489"/>
        <v/>
      </c>
      <c r="O1175" s="249" t="str">
        <f t="shared" si="490"/>
        <v/>
      </c>
      <c r="P1175" s="250" t="str">
        <f t="shared" ca="1" si="491"/>
        <v/>
      </c>
      <c r="Q1175" s="249" t="str">
        <f t="shared" si="492"/>
        <v/>
      </c>
      <c r="R1175" s="250" t="str">
        <f t="shared" ca="1" si="493"/>
        <v/>
      </c>
      <c r="S1175" s="249" t="str">
        <f t="shared" si="494"/>
        <v/>
      </c>
      <c r="T1175" s="250" t="str">
        <f t="shared" ca="1" si="495"/>
        <v/>
      </c>
      <c r="U1175" s="249" t="str">
        <f t="shared" si="496"/>
        <v/>
      </c>
      <c r="V1175" s="250" t="str">
        <f t="shared" ca="1" si="497"/>
        <v/>
      </c>
      <c r="W1175" s="249" t="str">
        <f t="shared" si="498"/>
        <v/>
      </c>
      <c r="X1175" s="250"/>
      <c r="Y1175" s="249"/>
      <c r="Z1175" s="250"/>
      <c r="AA1175" s="249"/>
      <c r="AB1175" s="250"/>
      <c r="AC1175" s="249"/>
      <c r="AD1175" s="250"/>
      <c r="AE1175" s="249"/>
      <c r="AF1175" s="250"/>
      <c r="AG1175" s="249"/>
      <c r="AH1175" s="250"/>
      <c r="AI1175" s="249"/>
      <c r="AJ1175" s="250"/>
      <c r="AK1175" s="249"/>
      <c r="AL1175" s="250"/>
      <c r="AM1175" s="249"/>
      <c r="AN1175" s="250"/>
      <c r="AO1175" s="249"/>
      <c r="AP1175" s="250"/>
      <c r="AQ1175" s="249"/>
      <c r="AR1175" s="250"/>
      <c r="AS1175" s="249"/>
      <c r="AT1175" s="250"/>
      <c r="AU1175" s="249"/>
      <c r="AV1175" s="250"/>
      <c r="AW1175" s="249"/>
      <c r="AX1175" s="250"/>
      <c r="AY1175" s="249"/>
      <c r="AZ1175" s="250"/>
      <c r="BA1175" s="249"/>
      <c r="BB1175" s="250"/>
      <c r="BC1175" s="249"/>
      <c r="BD1175" s="250"/>
      <c r="BE1175" s="249"/>
      <c r="BF1175" s="250"/>
      <c r="BG1175" s="249"/>
      <c r="BH1175" s="250"/>
      <c r="BI1175" s="249"/>
      <c r="BJ1175" s="250"/>
      <c r="BK1175" s="249"/>
    </row>
    <row r="1176" spans="1:63" s="301" customFormat="1" ht="21" hidden="1" customHeight="1" x14ac:dyDescent="0.2">
      <c r="A1176" s="245" t="e">
        <f t="shared" si="502"/>
        <v>#VALUE!</v>
      </c>
      <c r="B1176" s="246"/>
      <c r="C1176" s="247" t="str">
        <f t="shared" si="481"/>
        <v/>
      </c>
      <c r="D1176" s="250" t="str">
        <f t="shared" ca="1" si="482"/>
        <v/>
      </c>
      <c r="E1176" s="249" t="str">
        <f t="shared" si="499"/>
        <v/>
      </c>
      <c r="F1176" s="250" t="str">
        <f t="shared" si="483"/>
        <v/>
      </c>
      <c r="G1176" s="249" t="str">
        <f t="shared" si="500"/>
        <v/>
      </c>
      <c r="H1176" s="250" t="str">
        <f t="shared" si="484"/>
        <v/>
      </c>
      <c r="I1176" s="249" t="str">
        <f t="shared" si="501"/>
        <v/>
      </c>
      <c r="J1176" s="250" t="str">
        <f t="shared" ca="1" si="485"/>
        <v/>
      </c>
      <c r="K1176" s="249" t="str">
        <f t="shared" si="486"/>
        <v/>
      </c>
      <c r="L1176" s="250" t="str">
        <f t="shared" ca="1" si="487"/>
        <v/>
      </c>
      <c r="M1176" s="249" t="str">
        <f t="shared" si="488"/>
        <v/>
      </c>
      <c r="N1176" s="250" t="str">
        <f t="shared" ca="1" si="489"/>
        <v/>
      </c>
      <c r="O1176" s="249" t="str">
        <f t="shared" si="490"/>
        <v/>
      </c>
      <c r="P1176" s="250" t="str">
        <f t="shared" ca="1" si="491"/>
        <v/>
      </c>
      <c r="Q1176" s="249" t="str">
        <f t="shared" si="492"/>
        <v/>
      </c>
      <c r="R1176" s="250" t="str">
        <f t="shared" ca="1" si="493"/>
        <v/>
      </c>
      <c r="S1176" s="249" t="str">
        <f t="shared" si="494"/>
        <v/>
      </c>
      <c r="T1176" s="250" t="str">
        <f t="shared" ca="1" si="495"/>
        <v/>
      </c>
      <c r="U1176" s="249" t="str">
        <f t="shared" si="496"/>
        <v/>
      </c>
      <c r="V1176" s="250" t="str">
        <f t="shared" ca="1" si="497"/>
        <v/>
      </c>
      <c r="W1176" s="249" t="str">
        <f t="shared" si="498"/>
        <v/>
      </c>
      <c r="X1176" s="250"/>
      <c r="Y1176" s="249"/>
      <c r="Z1176" s="250"/>
      <c r="AA1176" s="249"/>
      <c r="AB1176" s="250"/>
      <c r="AC1176" s="249"/>
      <c r="AD1176" s="250"/>
      <c r="AE1176" s="249"/>
      <c r="AF1176" s="250"/>
      <c r="AG1176" s="249"/>
      <c r="AH1176" s="250"/>
      <c r="AI1176" s="249"/>
      <c r="AJ1176" s="250"/>
      <c r="AK1176" s="249"/>
      <c r="AL1176" s="250"/>
      <c r="AM1176" s="249"/>
      <c r="AN1176" s="250"/>
      <c r="AO1176" s="249"/>
      <c r="AP1176" s="250"/>
      <c r="AQ1176" s="249"/>
      <c r="AR1176" s="250"/>
      <c r="AS1176" s="249"/>
      <c r="AT1176" s="250"/>
      <c r="AU1176" s="249"/>
      <c r="AV1176" s="250"/>
      <c r="AW1176" s="249"/>
      <c r="AX1176" s="250"/>
      <c r="AY1176" s="249"/>
      <c r="AZ1176" s="250"/>
      <c r="BA1176" s="249"/>
      <c r="BB1176" s="250"/>
      <c r="BC1176" s="249"/>
      <c r="BD1176" s="250"/>
      <c r="BE1176" s="249"/>
      <c r="BF1176" s="250"/>
      <c r="BG1176" s="249"/>
      <c r="BH1176" s="250"/>
      <c r="BI1176" s="249"/>
      <c r="BJ1176" s="250"/>
      <c r="BK1176" s="249"/>
    </row>
    <row r="1177" spans="1:63" s="301" customFormat="1" ht="21" hidden="1" customHeight="1" x14ac:dyDescent="0.2">
      <c r="A1177" s="245" t="e">
        <f t="shared" si="502"/>
        <v>#VALUE!</v>
      </c>
      <c r="B1177" s="246"/>
      <c r="C1177" s="247" t="str">
        <f t="shared" si="481"/>
        <v/>
      </c>
      <c r="D1177" s="250" t="str">
        <f t="shared" ca="1" si="482"/>
        <v/>
      </c>
      <c r="E1177" s="249" t="str">
        <f t="shared" si="499"/>
        <v/>
      </c>
      <c r="F1177" s="250" t="str">
        <f t="shared" si="483"/>
        <v/>
      </c>
      <c r="G1177" s="249" t="str">
        <f t="shared" si="500"/>
        <v/>
      </c>
      <c r="H1177" s="250" t="str">
        <f t="shared" si="484"/>
        <v/>
      </c>
      <c r="I1177" s="249" t="str">
        <f t="shared" si="501"/>
        <v/>
      </c>
      <c r="J1177" s="250" t="str">
        <f t="shared" ca="1" si="485"/>
        <v/>
      </c>
      <c r="K1177" s="249" t="str">
        <f t="shared" si="486"/>
        <v/>
      </c>
      <c r="L1177" s="250" t="str">
        <f t="shared" ca="1" si="487"/>
        <v/>
      </c>
      <c r="M1177" s="249" t="str">
        <f t="shared" si="488"/>
        <v/>
      </c>
      <c r="N1177" s="250" t="str">
        <f t="shared" ca="1" si="489"/>
        <v/>
      </c>
      <c r="O1177" s="249" t="str">
        <f t="shared" si="490"/>
        <v/>
      </c>
      <c r="P1177" s="250" t="str">
        <f t="shared" ca="1" si="491"/>
        <v/>
      </c>
      <c r="Q1177" s="249" t="str">
        <f t="shared" si="492"/>
        <v/>
      </c>
      <c r="R1177" s="250" t="str">
        <f t="shared" ca="1" si="493"/>
        <v/>
      </c>
      <c r="S1177" s="249" t="str">
        <f t="shared" si="494"/>
        <v/>
      </c>
      <c r="T1177" s="250" t="str">
        <f t="shared" ca="1" si="495"/>
        <v/>
      </c>
      <c r="U1177" s="249" t="str">
        <f t="shared" si="496"/>
        <v/>
      </c>
      <c r="V1177" s="250" t="str">
        <f t="shared" ca="1" si="497"/>
        <v/>
      </c>
      <c r="W1177" s="249" t="str">
        <f t="shared" si="498"/>
        <v/>
      </c>
      <c r="X1177" s="250"/>
      <c r="Y1177" s="249"/>
      <c r="Z1177" s="250"/>
      <c r="AA1177" s="249"/>
      <c r="AB1177" s="250"/>
      <c r="AC1177" s="249"/>
      <c r="AD1177" s="250"/>
      <c r="AE1177" s="249"/>
      <c r="AF1177" s="250"/>
      <c r="AG1177" s="249"/>
      <c r="AH1177" s="250"/>
      <c r="AI1177" s="249"/>
      <c r="AJ1177" s="250"/>
      <c r="AK1177" s="249"/>
      <c r="AL1177" s="250"/>
      <c r="AM1177" s="249"/>
      <c r="AN1177" s="250"/>
      <c r="AO1177" s="249"/>
      <c r="AP1177" s="250"/>
      <c r="AQ1177" s="249"/>
      <c r="AR1177" s="250"/>
      <c r="AS1177" s="249"/>
      <c r="AT1177" s="250"/>
      <c r="AU1177" s="249"/>
      <c r="AV1177" s="250"/>
      <c r="AW1177" s="249"/>
      <c r="AX1177" s="250"/>
      <c r="AY1177" s="249"/>
      <c r="AZ1177" s="250"/>
      <c r="BA1177" s="249"/>
      <c r="BB1177" s="250"/>
      <c r="BC1177" s="249"/>
      <c r="BD1177" s="250"/>
      <c r="BE1177" s="249"/>
      <c r="BF1177" s="250"/>
      <c r="BG1177" s="249"/>
      <c r="BH1177" s="250"/>
      <c r="BI1177" s="249"/>
      <c r="BJ1177" s="250"/>
      <c r="BK1177" s="249"/>
    </row>
    <row r="1178" spans="1:63" s="301" customFormat="1" ht="21" hidden="1" customHeight="1" x14ac:dyDescent="0.2">
      <c r="A1178" s="245" t="e">
        <f t="shared" si="502"/>
        <v>#VALUE!</v>
      </c>
      <c r="B1178" s="246"/>
      <c r="C1178" s="247" t="str">
        <f t="shared" si="481"/>
        <v/>
      </c>
      <c r="D1178" s="250" t="str">
        <f t="shared" ca="1" si="482"/>
        <v/>
      </c>
      <c r="E1178" s="249" t="str">
        <f t="shared" si="499"/>
        <v/>
      </c>
      <c r="F1178" s="250" t="str">
        <f t="shared" si="483"/>
        <v/>
      </c>
      <c r="G1178" s="249" t="str">
        <f t="shared" si="500"/>
        <v/>
      </c>
      <c r="H1178" s="250" t="str">
        <f t="shared" si="484"/>
        <v/>
      </c>
      <c r="I1178" s="249" t="str">
        <f t="shared" si="501"/>
        <v/>
      </c>
      <c r="J1178" s="250" t="str">
        <f t="shared" ca="1" si="485"/>
        <v/>
      </c>
      <c r="K1178" s="249" t="str">
        <f t="shared" si="486"/>
        <v/>
      </c>
      <c r="L1178" s="250" t="str">
        <f t="shared" ca="1" si="487"/>
        <v/>
      </c>
      <c r="M1178" s="249" t="str">
        <f t="shared" si="488"/>
        <v/>
      </c>
      <c r="N1178" s="250" t="str">
        <f t="shared" ca="1" si="489"/>
        <v/>
      </c>
      <c r="O1178" s="249" t="str">
        <f t="shared" si="490"/>
        <v/>
      </c>
      <c r="P1178" s="250" t="str">
        <f t="shared" ca="1" si="491"/>
        <v/>
      </c>
      <c r="Q1178" s="249" t="str">
        <f t="shared" si="492"/>
        <v/>
      </c>
      <c r="R1178" s="250" t="str">
        <f t="shared" ca="1" si="493"/>
        <v/>
      </c>
      <c r="S1178" s="249" t="str">
        <f t="shared" si="494"/>
        <v/>
      </c>
      <c r="T1178" s="250" t="str">
        <f t="shared" ca="1" si="495"/>
        <v/>
      </c>
      <c r="U1178" s="249" t="str">
        <f t="shared" si="496"/>
        <v/>
      </c>
      <c r="V1178" s="250" t="str">
        <f t="shared" ca="1" si="497"/>
        <v/>
      </c>
      <c r="W1178" s="249" t="str">
        <f t="shared" si="498"/>
        <v/>
      </c>
      <c r="X1178" s="250"/>
      <c r="Y1178" s="249"/>
      <c r="Z1178" s="250"/>
      <c r="AA1178" s="249"/>
      <c r="AB1178" s="250"/>
      <c r="AC1178" s="249"/>
      <c r="AD1178" s="250"/>
      <c r="AE1178" s="249"/>
      <c r="AF1178" s="250"/>
      <c r="AG1178" s="249"/>
      <c r="AH1178" s="250"/>
      <c r="AI1178" s="249"/>
      <c r="AJ1178" s="250"/>
      <c r="AK1178" s="249"/>
      <c r="AL1178" s="250"/>
      <c r="AM1178" s="249"/>
      <c r="AN1178" s="250"/>
      <c r="AO1178" s="249"/>
      <c r="AP1178" s="250"/>
      <c r="AQ1178" s="249"/>
      <c r="AR1178" s="250"/>
      <c r="AS1178" s="249"/>
      <c r="AT1178" s="250"/>
      <c r="AU1178" s="249"/>
      <c r="AV1178" s="250"/>
      <c r="AW1178" s="249"/>
      <c r="AX1178" s="250"/>
      <c r="AY1178" s="249"/>
      <c r="AZ1178" s="250"/>
      <c r="BA1178" s="249"/>
      <c r="BB1178" s="250"/>
      <c r="BC1178" s="249"/>
      <c r="BD1178" s="250"/>
      <c r="BE1178" s="249"/>
      <c r="BF1178" s="250"/>
      <c r="BG1178" s="249"/>
      <c r="BH1178" s="250"/>
      <c r="BI1178" s="249"/>
      <c r="BJ1178" s="250"/>
      <c r="BK1178" s="249"/>
    </row>
    <row r="1179" spans="1:63" s="301" customFormat="1" ht="21" hidden="1" customHeight="1" x14ac:dyDescent="0.2">
      <c r="A1179" s="245" t="e">
        <f t="shared" si="502"/>
        <v>#VALUE!</v>
      </c>
      <c r="B1179" s="246"/>
      <c r="C1179" s="247" t="str">
        <f t="shared" si="481"/>
        <v/>
      </c>
      <c r="D1179" s="250" t="str">
        <f t="shared" ca="1" si="482"/>
        <v/>
      </c>
      <c r="E1179" s="249" t="str">
        <f t="shared" si="499"/>
        <v/>
      </c>
      <c r="F1179" s="250" t="str">
        <f t="shared" si="483"/>
        <v/>
      </c>
      <c r="G1179" s="249" t="str">
        <f t="shared" si="500"/>
        <v/>
      </c>
      <c r="H1179" s="250" t="str">
        <f t="shared" si="484"/>
        <v/>
      </c>
      <c r="I1179" s="249" t="str">
        <f t="shared" si="501"/>
        <v/>
      </c>
      <c r="J1179" s="250" t="str">
        <f t="shared" ca="1" si="485"/>
        <v/>
      </c>
      <c r="K1179" s="249" t="str">
        <f t="shared" si="486"/>
        <v/>
      </c>
      <c r="L1179" s="250" t="str">
        <f t="shared" ca="1" si="487"/>
        <v/>
      </c>
      <c r="M1179" s="249" t="str">
        <f t="shared" si="488"/>
        <v/>
      </c>
      <c r="N1179" s="250" t="str">
        <f t="shared" ca="1" si="489"/>
        <v/>
      </c>
      <c r="O1179" s="249" t="str">
        <f t="shared" si="490"/>
        <v/>
      </c>
      <c r="P1179" s="250" t="str">
        <f t="shared" ca="1" si="491"/>
        <v/>
      </c>
      <c r="Q1179" s="249" t="str">
        <f t="shared" si="492"/>
        <v/>
      </c>
      <c r="R1179" s="250" t="str">
        <f t="shared" ca="1" si="493"/>
        <v/>
      </c>
      <c r="S1179" s="249" t="str">
        <f t="shared" si="494"/>
        <v/>
      </c>
      <c r="T1179" s="250" t="str">
        <f t="shared" ca="1" si="495"/>
        <v/>
      </c>
      <c r="U1179" s="249" t="str">
        <f t="shared" si="496"/>
        <v/>
      </c>
      <c r="V1179" s="250" t="str">
        <f t="shared" ca="1" si="497"/>
        <v/>
      </c>
      <c r="W1179" s="249" t="str">
        <f t="shared" si="498"/>
        <v/>
      </c>
      <c r="X1179" s="250"/>
      <c r="Y1179" s="249"/>
      <c r="Z1179" s="250"/>
      <c r="AA1179" s="249"/>
      <c r="AB1179" s="250"/>
      <c r="AC1179" s="249"/>
      <c r="AD1179" s="250"/>
      <c r="AE1179" s="249"/>
      <c r="AF1179" s="250"/>
      <c r="AG1179" s="249"/>
      <c r="AH1179" s="250"/>
      <c r="AI1179" s="249"/>
      <c r="AJ1179" s="250"/>
      <c r="AK1179" s="249"/>
      <c r="AL1179" s="250"/>
      <c r="AM1179" s="249"/>
      <c r="AN1179" s="250"/>
      <c r="AO1179" s="249"/>
      <c r="AP1179" s="250"/>
      <c r="AQ1179" s="249"/>
      <c r="AR1179" s="250"/>
      <c r="AS1179" s="249"/>
      <c r="AT1179" s="250"/>
      <c r="AU1179" s="249"/>
      <c r="AV1179" s="250"/>
      <c r="AW1179" s="249"/>
      <c r="AX1179" s="250"/>
      <c r="AY1179" s="249"/>
      <c r="AZ1179" s="250"/>
      <c r="BA1179" s="249"/>
      <c r="BB1179" s="250"/>
      <c r="BC1179" s="249"/>
      <c r="BD1179" s="250"/>
      <c r="BE1179" s="249"/>
      <c r="BF1179" s="250"/>
      <c r="BG1179" s="249"/>
      <c r="BH1179" s="250"/>
      <c r="BI1179" s="249"/>
      <c r="BJ1179" s="250"/>
      <c r="BK1179" s="249"/>
    </row>
    <row r="1180" spans="1:63" s="301" customFormat="1" ht="21" hidden="1" customHeight="1" x14ac:dyDescent="0.2">
      <c r="A1180" s="245" t="e">
        <f t="shared" si="502"/>
        <v>#VALUE!</v>
      </c>
      <c r="B1180" s="246"/>
      <c r="C1180" s="247" t="str">
        <f t="shared" si="481"/>
        <v/>
      </c>
      <c r="D1180" s="250" t="str">
        <f t="shared" ca="1" si="482"/>
        <v/>
      </c>
      <c r="E1180" s="249" t="str">
        <f t="shared" si="499"/>
        <v/>
      </c>
      <c r="F1180" s="250" t="str">
        <f t="shared" si="483"/>
        <v/>
      </c>
      <c r="G1180" s="249" t="str">
        <f t="shared" si="500"/>
        <v/>
      </c>
      <c r="H1180" s="250" t="str">
        <f t="shared" si="484"/>
        <v/>
      </c>
      <c r="I1180" s="249" t="str">
        <f t="shared" si="501"/>
        <v/>
      </c>
      <c r="J1180" s="250" t="str">
        <f t="shared" ca="1" si="485"/>
        <v/>
      </c>
      <c r="K1180" s="249" t="str">
        <f t="shared" si="486"/>
        <v/>
      </c>
      <c r="L1180" s="250" t="str">
        <f t="shared" ca="1" si="487"/>
        <v/>
      </c>
      <c r="M1180" s="249" t="str">
        <f t="shared" si="488"/>
        <v/>
      </c>
      <c r="N1180" s="250" t="str">
        <f t="shared" ca="1" si="489"/>
        <v/>
      </c>
      <c r="O1180" s="249" t="str">
        <f t="shared" si="490"/>
        <v/>
      </c>
      <c r="P1180" s="250" t="str">
        <f t="shared" ca="1" si="491"/>
        <v/>
      </c>
      <c r="Q1180" s="249" t="str">
        <f t="shared" si="492"/>
        <v/>
      </c>
      <c r="R1180" s="250" t="str">
        <f t="shared" ca="1" si="493"/>
        <v/>
      </c>
      <c r="S1180" s="249" t="str">
        <f t="shared" si="494"/>
        <v/>
      </c>
      <c r="T1180" s="250" t="str">
        <f t="shared" ca="1" si="495"/>
        <v/>
      </c>
      <c r="U1180" s="249" t="str">
        <f t="shared" si="496"/>
        <v/>
      </c>
      <c r="V1180" s="250" t="str">
        <f t="shared" ca="1" si="497"/>
        <v/>
      </c>
      <c r="W1180" s="249" t="str">
        <f t="shared" si="498"/>
        <v/>
      </c>
      <c r="X1180" s="250"/>
      <c r="Y1180" s="249"/>
      <c r="Z1180" s="250"/>
      <c r="AA1180" s="249"/>
      <c r="AB1180" s="250"/>
      <c r="AC1180" s="249"/>
      <c r="AD1180" s="250"/>
      <c r="AE1180" s="249"/>
      <c r="AF1180" s="250"/>
      <c r="AG1180" s="249"/>
      <c r="AH1180" s="250"/>
      <c r="AI1180" s="249"/>
      <c r="AJ1180" s="250"/>
      <c r="AK1180" s="249"/>
      <c r="AL1180" s="250"/>
      <c r="AM1180" s="249"/>
      <c r="AN1180" s="250"/>
      <c r="AO1180" s="249"/>
      <c r="AP1180" s="250"/>
      <c r="AQ1180" s="249"/>
      <c r="AR1180" s="250"/>
      <c r="AS1180" s="249"/>
      <c r="AT1180" s="250"/>
      <c r="AU1180" s="249"/>
      <c r="AV1180" s="250"/>
      <c r="AW1180" s="249"/>
      <c r="AX1180" s="250"/>
      <c r="AY1180" s="249"/>
      <c r="AZ1180" s="250"/>
      <c r="BA1180" s="249"/>
      <c r="BB1180" s="250"/>
      <c r="BC1180" s="249"/>
      <c r="BD1180" s="250"/>
      <c r="BE1180" s="249"/>
      <c r="BF1180" s="250"/>
      <c r="BG1180" s="249"/>
      <c r="BH1180" s="250"/>
      <c r="BI1180" s="249"/>
      <c r="BJ1180" s="250"/>
      <c r="BK1180" s="249"/>
    </row>
    <row r="1181" spans="1:63" s="301" customFormat="1" ht="21" hidden="1" customHeight="1" x14ac:dyDescent="0.2">
      <c r="A1181" s="245" t="e">
        <f t="shared" si="502"/>
        <v>#VALUE!</v>
      </c>
      <c r="B1181" s="246"/>
      <c r="C1181" s="247" t="str">
        <f t="shared" si="481"/>
        <v/>
      </c>
      <c r="D1181" s="250" t="str">
        <f t="shared" ca="1" si="482"/>
        <v/>
      </c>
      <c r="E1181" s="249" t="str">
        <f t="shared" si="499"/>
        <v/>
      </c>
      <c r="F1181" s="250" t="str">
        <f t="shared" si="483"/>
        <v/>
      </c>
      <c r="G1181" s="249" t="str">
        <f t="shared" si="500"/>
        <v/>
      </c>
      <c r="H1181" s="250" t="str">
        <f t="shared" si="484"/>
        <v/>
      </c>
      <c r="I1181" s="249" t="str">
        <f t="shared" si="501"/>
        <v/>
      </c>
      <c r="J1181" s="250" t="str">
        <f t="shared" ca="1" si="485"/>
        <v/>
      </c>
      <c r="K1181" s="249" t="str">
        <f t="shared" si="486"/>
        <v/>
      </c>
      <c r="L1181" s="250" t="str">
        <f t="shared" ca="1" si="487"/>
        <v/>
      </c>
      <c r="M1181" s="249" t="str">
        <f t="shared" si="488"/>
        <v/>
      </c>
      <c r="N1181" s="250" t="str">
        <f t="shared" ca="1" si="489"/>
        <v/>
      </c>
      <c r="O1181" s="249" t="str">
        <f t="shared" si="490"/>
        <v/>
      </c>
      <c r="P1181" s="250" t="str">
        <f t="shared" ca="1" si="491"/>
        <v/>
      </c>
      <c r="Q1181" s="249" t="str">
        <f t="shared" si="492"/>
        <v/>
      </c>
      <c r="R1181" s="250" t="str">
        <f t="shared" ca="1" si="493"/>
        <v/>
      </c>
      <c r="S1181" s="249" t="str">
        <f t="shared" si="494"/>
        <v/>
      </c>
      <c r="T1181" s="250" t="str">
        <f t="shared" ca="1" si="495"/>
        <v/>
      </c>
      <c r="U1181" s="249" t="str">
        <f t="shared" si="496"/>
        <v/>
      </c>
      <c r="V1181" s="250" t="str">
        <f t="shared" ca="1" si="497"/>
        <v/>
      </c>
      <c r="W1181" s="249" t="str">
        <f t="shared" si="498"/>
        <v/>
      </c>
      <c r="X1181" s="250"/>
      <c r="Y1181" s="249"/>
      <c r="Z1181" s="250"/>
      <c r="AA1181" s="249"/>
      <c r="AB1181" s="250"/>
      <c r="AC1181" s="249"/>
      <c r="AD1181" s="250"/>
      <c r="AE1181" s="249"/>
      <c r="AF1181" s="250"/>
      <c r="AG1181" s="249"/>
      <c r="AH1181" s="250"/>
      <c r="AI1181" s="249"/>
      <c r="AJ1181" s="250"/>
      <c r="AK1181" s="249"/>
      <c r="AL1181" s="250"/>
      <c r="AM1181" s="249"/>
      <c r="AN1181" s="250"/>
      <c r="AO1181" s="249"/>
      <c r="AP1181" s="250"/>
      <c r="AQ1181" s="249"/>
      <c r="AR1181" s="250"/>
      <c r="AS1181" s="249"/>
      <c r="AT1181" s="250"/>
      <c r="AU1181" s="249"/>
      <c r="AV1181" s="250"/>
      <c r="AW1181" s="249"/>
      <c r="AX1181" s="250"/>
      <c r="AY1181" s="249"/>
      <c r="AZ1181" s="250"/>
      <c r="BA1181" s="249"/>
      <c r="BB1181" s="250"/>
      <c r="BC1181" s="249"/>
      <c r="BD1181" s="250"/>
      <c r="BE1181" s="249"/>
      <c r="BF1181" s="250"/>
      <c r="BG1181" s="249"/>
      <c r="BH1181" s="250"/>
      <c r="BI1181" s="249"/>
      <c r="BJ1181" s="250"/>
      <c r="BK1181" s="249"/>
    </row>
    <row r="1182" spans="1:63" s="301" customFormat="1" ht="21" hidden="1" customHeight="1" x14ac:dyDescent="0.2">
      <c r="A1182" s="245" t="e">
        <f t="shared" si="502"/>
        <v>#VALUE!</v>
      </c>
      <c r="B1182" s="246"/>
      <c r="C1182" s="247" t="str">
        <f t="shared" si="481"/>
        <v/>
      </c>
      <c r="D1182" s="250" t="str">
        <f t="shared" ca="1" si="482"/>
        <v/>
      </c>
      <c r="E1182" s="249" t="str">
        <f t="shared" si="499"/>
        <v/>
      </c>
      <c r="F1182" s="250" t="str">
        <f t="shared" si="483"/>
        <v/>
      </c>
      <c r="G1182" s="249" t="str">
        <f t="shared" si="500"/>
        <v/>
      </c>
      <c r="H1182" s="250" t="str">
        <f t="shared" si="484"/>
        <v/>
      </c>
      <c r="I1182" s="249" t="str">
        <f t="shared" si="501"/>
        <v/>
      </c>
      <c r="J1182" s="250" t="str">
        <f t="shared" ca="1" si="485"/>
        <v/>
      </c>
      <c r="K1182" s="249" t="str">
        <f t="shared" si="486"/>
        <v/>
      </c>
      <c r="L1182" s="250" t="str">
        <f t="shared" ca="1" si="487"/>
        <v/>
      </c>
      <c r="M1182" s="249" t="str">
        <f t="shared" si="488"/>
        <v/>
      </c>
      <c r="N1182" s="250" t="str">
        <f t="shared" ca="1" si="489"/>
        <v/>
      </c>
      <c r="O1182" s="249" t="str">
        <f t="shared" si="490"/>
        <v/>
      </c>
      <c r="P1182" s="250" t="str">
        <f t="shared" ca="1" si="491"/>
        <v/>
      </c>
      <c r="Q1182" s="249" t="str">
        <f t="shared" si="492"/>
        <v/>
      </c>
      <c r="R1182" s="250" t="str">
        <f t="shared" ca="1" si="493"/>
        <v/>
      </c>
      <c r="S1182" s="249" t="str">
        <f t="shared" si="494"/>
        <v/>
      </c>
      <c r="T1182" s="250" t="str">
        <f t="shared" ca="1" si="495"/>
        <v/>
      </c>
      <c r="U1182" s="249" t="str">
        <f t="shared" si="496"/>
        <v/>
      </c>
      <c r="V1182" s="250" t="str">
        <f t="shared" ca="1" si="497"/>
        <v/>
      </c>
      <c r="W1182" s="249" t="str">
        <f t="shared" si="498"/>
        <v/>
      </c>
      <c r="X1182" s="250"/>
      <c r="Y1182" s="249"/>
      <c r="Z1182" s="250"/>
      <c r="AA1182" s="249"/>
      <c r="AB1182" s="250"/>
      <c r="AC1182" s="249"/>
      <c r="AD1182" s="250"/>
      <c r="AE1182" s="249"/>
      <c r="AF1182" s="250"/>
      <c r="AG1182" s="249"/>
      <c r="AH1182" s="250"/>
      <c r="AI1182" s="249"/>
      <c r="AJ1182" s="250"/>
      <c r="AK1182" s="249"/>
      <c r="AL1182" s="250"/>
      <c r="AM1182" s="249"/>
      <c r="AN1182" s="250"/>
      <c r="AO1182" s="249"/>
      <c r="AP1182" s="250"/>
      <c r="AQ1182" s="249"/>
      <c r="AR1182" s="250"/>
      <c r="AS1182" s="249"/>
      <c r="AT1182" s="250"/>
      <c r="AU1182" s="249"/>
      <c r="AV1182" s="250"/>
      <c r="AW1182" s="249"/>
      <c r="AX1182" s="250"/>
      <c r="AY1182" s="249"/>
      <c r="AZ1182" s="250"/>
      <c r="BA1182" s="249"/>
      <c r="BB1182" s="250"/>
      <c r="BC1182" s="249"/>
      <c r="BD1182" s="250"/>
      <c r="BE1182" s="249"/>
      <c r="BF1182" s="250"/>
      <c r="BG1182" s="249"/>
      <c r="BH1182" s="250"/>
      <c r="BI1182" s="249"/>
      <c r="BJ1182" s="250"/>
      <c r="BK1182" s="249"/>
    </row>
    <row r="1183" spans="1:63" s="301" customFormat="1" ht="21" hidden="1" customHeight="1" x14ac:dyDescent="0.2">
      <c r="A1183" s="245" t="e">
        <f t="shared" si="502"/>
        <v>#VALUE!</v>
      </c>
      <c r="B1183" s="246"/>
      <c r="C1183" s="247" t="str">
        <f t="shared" si="481"/>
        <v/>
      </c>
      <c r="D1183" s="250" t="str">
        <f t="shared" ca="1" si="482"/>
        <v/>
      </c>
      <c r="E1183" s="249" t="str">
        <f t="shared" si="499"/>
        <v/>
      </c>
      <c r="F1183" s="250" t="str">
        <f t="shared" si="483"/>
        <v/>
      </c>
      <c r="G1183" s="249" t="str">
        <f t="shared" si="500"/>
        <v/>
      </c>
      <c r="H1183" s="250" t="str">
        <f t="shared" si="484"/>
        <v/>
      </c>
      <c r="I1183" s="249" t="str">
        <f t="shared" si="501"/>
        <v/>
      </c>
      <c r="J1183" s="250" t="str">
        <f t="shared" ca="1" si="485"/>
        <v/>
      </c>
      <c r="K1183" s="249" t="str">
        <f t="shared" si="486"/>
        <v/>
      </c>
      <c r="L1183" s="250" t="str">
        <f t="shared" ca="1" si="487"/>
        <v/>
      </c>
      <c r="M1183" s="249" t="str">
        <f t="shared" si="488"/>
        <v/>
      </c>
      <c r="N1183" s="250" t="str">
        <f t="shared" ca="1" si="489"/>
        <v/>
      </c>
      <c r="O1183" s="249" t="str">
        <f t="shared" si="490"/>
        <v/>
      </c>
      <c r="P1183" s="250" t="str">
        <f t="shared" ca="1" si="491"/>
        <v/>
      </c>
      <c r="Q1183" s="249" t="str">
        <f t="shared" si="492"/>
        <v/>
      </c>
      <c r="R1183" s="250" t="str">
        <f t="shared" ca="1" si="493"/>
        <v/>
      </c>
      <c r="S1183" s="249" t="str">
        <f t="shared" si="494"/>
        <v/>
      </c>
      <c r="T1183" s="250" t="str">
        <f t="shared" ca="1" si="495"/>
        <v/>
      </c>
      <c r="U1183" s="249" t="str">
        <f t="shared" si="496"/>
        <v/>
      </c>
      <c r="V1183" s="250" t="str">
        <f t="shared" ca="1" si="497"/>
        <v/>
      </c>
      <c r="W1183" s="249" t="str">
        <f t="shared" si="498"/>
        <v/>
      </c>
      <c r="X1183" s="250"/>
      <c r="Y1183" s="249"/>
      <c r="Z1183" s="250"/>
      <c r="AA1183" s="249"/>
      <c r="AB1183" s="250"/>
      <c r="AC1183" s="249"/>
      <c r="AD1183" s="250"/>
      <c r="AE1183" s="249"/>
      <c r="AF1183" s="250"/>
      <c r="AG1183" s="249"/>
      <c r="AH1183" s="250"/>
      <c r="AI1183" s="249"/>
      <c r="AJ1183" s="250"/>
      <c r="AK1183" s="249"/>
      <c r="AL1183" s="250"/>
      <c r="AM1183" s="249"/>
      <c r="AN1183" s="250"/>
      <c r="AO1183" s="249"/>
      <c r="AP1183" s="250"/>
      <c r="AQ1183" s="249"/>
      <c r="AR1183" s="250"/>
      <c r="AS1183" s="249"/>
      <c r="AT1183" s="250"/>
      <c r="AU1183" s="249"/>
      <c r="AV1183" s="250"/>
      <c r="AW1183" s="249"/>
      <c r="AX1183" s="250"/>
      <c r="AY1183" s="249"/>
      <c r="AZ1183" s="250"/>
      <c r="BA1183" s="249"/>
      <c r="BB1183" s="250"/>
      <c r="BC1183" s="249"/>
      <c r="BD1183" s="250"/>
      <c r="BE1183" s="249"/>
      <c r="BF1183" s="250"/>
      <c r="BG1183" s="249"/>
      <c r="BH1183" s="250"/>
      <c r="BI1183" s="249"/>
      <c r="BJ1183" s="250"/>
      <c r="BK1183" s="249"/>
    </row>
    <row r="1184" spans="1:63" s="301" customFormat="1" ht="21" hidden="1" customHeight="1" x14ac:dyDescent="0.2">
      <c r="A1184" s="245" t="e">
        <f t="shared" si="502"/>
        <v>#VALUE!</v>
      </c>
      <c r="B1184" s="246"/>
      <c r="C1184" s="247" t="str">
        <f t="shared" si="481"/>
        <v/>
      </c>
      <c r="D1184" s="250" t="str">
        <f t="shared" ca="1" si="482"/>
        <v/>
      </c>
      <c r="E1184" s="249" t="str">
        <f t="shared" si="499"/>
        <v/>
      </c>
      <c r="F1184" s="250" t="str">
        <f t="shared" si="483"/>
        <v/>
      </c>
      <c r="G1184" s="249" t="str">
        <f t="shared" si="500"/>
        <v/>
      </c>
      <c r="H1184" s="250" t="str">
        <f t="shared" si="484"/>
        <v/>
      </c>
      <c r="I1184" s="249" t="str">
        <f t="shared" si="501"/>
        <v/>
      </c>
      <c r="J1184" s="250" t="str">
        <f t="shared" ca="1" si="485"/>
        <v/>
      </c>
      <c r="K1184" s="249" t="str">
        <f t="shared" si="486"/>
        <v/>
      </c>
      <c r="L1184" s="250" t="str">
        <f t="shared" ca="1" si="487"/>
        <v/>
      </c>
      <c r="M1184" s="249" t="str">
        <f t="shared" si="488"/>
        <v/>
      </c>
      <c r="N1184" s="250" t="str">
        <f t="shared" ca="1" si="489"/>
        <v/>
      </c>
      <c r="O1184" s="249" t="str">
        <f t="shared" si="490"/>
        <v/>
      </c>
      <c r="P1184" s="250" t="str">
        <f t="shared" ca="1" si="491"/>
        <v/>
      </c>
      <c r="Q1184" s="249" t="str">
        <f t="shared" si="492"/>
        <v/>
      </c>
      <c r="R1184" s="250" t="str">
        <f t="shared" ca="1" si="493"/>
        <v/>
      </c>
      <c r="S1184" s="249" t="str">
        <f t="shared" si="494"/>
        <v/>
      </c>
      <c r="T1184" s="250" t="str">
        <f t="shared" ca="1" si="495"/>
        <v/>
      </c>
      <c r="U1184" s="249" t="str">
        <f t="shared" si="496"/>
        <v/>
      </c>
      <c r="V1184" s="250" t="str">
        <f t="shared" ca="1" si="497"/>
        <v/>
      </c>
      <c r="W1184" s="249" t="str">
        <f t="shared" si="498"/>
        <v/>
      </c>
      <c r="X1184" s="250"/>
      <c r="Y1184" s="249"/>
      <c r="Z1184" s="250"/>
      <c r="AA1184" s="249"/>
      <c r="AB1184" s="250"/>
      <c r="AC1184" s="249"/>
      <c r="AD1184" s="250"/>
      <c r="AE1184" s="249"/>
      <c r="AF1184" s="250"/>
      <c r="AG1184" s="249"/>
      <c r="AH1184" s="250"/>
      <c r="AI1184" s="249"/>
      <c r="AJ1184" s="250"/>
      <c r="AK1184" s="249"/>
      <c r="AL1184" s="250"/>
      <c r="AM1184" s="249"/>
      <c r="AN1184" s="250"/>
      <c r="AO1184" s="249"/>
      <c r="AP1184" s="250"/>
      <c r="AQ1184" s="249"/>
      <c r="AR1184" s="250"/>
      <c r="AS1184" s="249"/>
      <c r="AT1184" s="250"/>
      <c r="AU1184" s="249"/>
      <c r="AV1184" s="250"/>
      <c r="AW1184" s="249"/>
      <c r="AX1184" s="250"/>
      <c r="AY1184" s="249"/>
      <c r="AZ1184" s="250"/>
      <c r="BA1184" s="249"/>
      <c r="BB1184" s="250"/>
      <c r="BC1184" s="249"/>
      <c r="BD1184" s="250"/>
      <c r="BE1184" s="249"/>
      <c r="BF1184" s="250"/>
      <c r="BG1184" s="249"/>
      <c r="BH1184" s="250"/>
      <c r="BI1184" s="249"/>
      <c r="BJ1184" s="250"/>
      <c r="BK1184" s="249"/>
    </row>
    <row r="1185" spans="1:63" s="301" customFormat="1" ht="21" hidden="1" customHeight="1" x14ac:dyDescent="0.2">
      <c r="A1185" s="245" t="e">
        <f t="shared" si="502"/>
        <v>#VALUE!</v>
      </c>
      <c r="B1185" s="246"/>
      <c r="C1185" s="247" t="str">
        <f t="shared" si="481"/>
        <v/>
      </c>
      <c r="D1185" s="250" t="str">
        <f t="shared" ca="1" si="482"/>
        <v/>
      </c>
      <c r="E1185" s="249" t="str">
        <f t="shared" si="499"/>
        <v/>
      </c>
      <c r="F1185" s="250" t="str">
        <f t="shared" si="483"/>
        <v/>
      </c>
      <c r="G1185" s="249" t="str">
        <f t="shared" si="500"/>
        <v/>
      </c>
      <c r="H1185" s="250" t="str">
        <f t="shared" si="484"/>
        <v/>
      </c>
      <c r="I1185" s="249" t="str">
        <f t="shared" si="501"/>
        <v/>
      </c>
      <c r="J1185" s="250" t="str">
        <f t="shared" ca="1" si="485"/>
        <v/>
      </c>
      <c r="K1185" s="249" t="str">
        <f t="shared" si="486"/>
        <v/>
      </c>
      <c r="L1185" s="250" t="str">
        <f t="shared" ca="1" si="487"/>
        <v/>
      </c>
      <c r="M1185" s="249" t="str">
        <f t="shared" si="488"/>
        <v/>
      </c>
      <c r="N1185" s="250" t="str">
        <f t="shared" ca="1" si="489"/>
        <v/>
      </c>
      <c r="O1185" s="249" t="str">
        <f t="shared" si="490"/>
        <v/>
      </c>
      <c r="P1185" s="250" t="str">
        <f t="shared" ca="1" si="491"/>
        <v/>
      </c>
      <c r="Q1185" s="249" t="str">
        <f t="shared" si="492"/>
        <v/>
      </c>
      <c r="R1185" s="250" t="str">
        <f t="shared" ca="1" si="493"/>
        <v/>
      </c>
      <c r="S1185" s="249" t="str">
        <f t="shared" si="494"/>
        <v/>
      </c>
      <c r="T1185" s="250" t="str">
        <f t="shared" ca="1" si="495"/>
        <v/>
      </c>
      <c r="U1185" s="249" t="str">
        <f t="shared" si="496"/>
        <v/>
      </c>
      <c r="V1185" s="250" t="str">
        <f t="shared" ca="1" si="497"/>
        <v/>
      </c>
      <c r="W1185" s="249" t="str">
        <f t="shared" si="498"/>
        <v/>
      </c>
      <c r="X1185" s="250"/>
      <c r="Y1185" s="249"/>
      <c r="Z1185" s="250"/>
      <c r="AA1185" s="249"/>
      <c r="AB1185" s="250"/>
      <c r="AC1185" s="249"/>
      <c r="AD1185" s="250"/>
      <c r="AE1185" s="249"/>
      <c r="AF1185" s="250"/>
      <c r="AG1185" s="249"/>
      <c r="AH1185" s="250"/>
      <c r="AI1185" s="249"/>
      <c r="AJ1185" s="250"/>
      <c r="AK1185" s="249"/>
      <c r="AL1185" s="250"/>
      <c r="AM1185" s="249"/>
      <c r="AN1185" s="250"/>
      <c r="AO1185" s="249"/>
      <c r="AP1185" s="250"/>
      <c r="AQ1185" s="249"/>
      <c r="AR1185" s="250"/>
      <c r="AS1185" s="249"/>
      <c r="AT1185" s="250"/>
      <c r="AU1185" s="249"/>
      <c r="AV1185" s="250"/>
      <c r="AW1185" s="249"/>
      <c r="AX1185" s="250"/>
      <c r="AY1185" s="249"/>
      <c r="AZ1185" s="250"/>
      <c r="BA1185" s="249"/>
      <c r="BB1185" s="250"/>
      <c r="BC1185" s="249"/>
      <c r="BD1185" s="250"/>
      <c r="BE1185" s="249"/>
      <c r="BF1185" s="250"/>
      <c r="BG1185" s="249"/>
      <c r="BH1185" s="250"/>
      <c r="BI1185" s="249"/>
      <c r="BJ1185" s="250"/>
      <c r="BK1185" s="249"/>
    </row>
    <row r="1186" spans="1:63" s="301" customFormat="1" ht="21" hidden="1" customHeight="1" x14ac:dyDescent="0.2">
      <c r="A1186" s="245" t="e">
        <f t="shared" si="502"/>
        <v>#VALUE!</v>
      </c>
      <c r="B1186" s="246"/>
      <c r="C1186" s="247" t="str">
        <f t="shared" si="481"/>
        <v/>
      </c>
      <c r="D1186" s="250" t="str">
        <f t="shared" ca="1" si="482"/>
        <v/>
      </c>
      <c r="E1186" s="249" t="str">
        <f t="shared" si="499"/>
        <v/>
      </c>
      <c r="F1186" s="250" t="str">
        <f t="shared" si="483"/>
        <v/>
      </c>
      <c r="G1186" s="249" t="str">
        <f t="shared" si="500"/>
        <v/>
      </c>
      <c r="H1186" s="250" t="str">
        <f t="shared" si="484"/>
        <v/>
      </c>
      <c r="I1186" s="249" t="str">
        <f t="shared" si="501"/>
        <v/>
      </c>
      <c r="J1186" s="250" t="str">
        <f t="shared" ca="1" si="485"/>
        <v/>
      </c>
      <c r="K1186" s="249" t="str">
        <f t="shared" si="486"/>
        <v/>
      </c>
      <c r="L1186" s="250" t="str">
        <f t="shared" ca="1" si="487"/>
        <v/>
      </c>
      <c r="M1186" s="249" t="str">
        <f t="shared" si="488"/>
        <v/>
      </c>
      <c r="N1186" s="250" t="str">
        <f t="shared" ca="1" si="489"/>
        <v/>
      </c>
      <c r="O1186" s="249" t="str">
        <f t="shared" si="490"/>
        <v/>
      </c>
      <c r="P1186" s="250" t="str">
        <f t="shared" ca="1" si="491"/>
        <v/>
      </c>
      <c r="Q1186" s="249" t="str">
        <f t="shared" si="492"/>
        <v/>
      </c>
      <c r="R1186" s="250" t="str">
        <f t="shared" ca="1" si="493"/>
        <v/>
      </c>
      <c r="S1186" s="249" t="str">
        <f t="shared" si="494"/>
        <v/>
      </c>
      <c r="T1186" s="250" t="str">
        <f t="shared" ca="1" si="495"/>
        <v/>
      </c>
      <c r="U1186" s="249" t="str">
        <f t="shared" si="496"/>
        <v/>
      </c>
      <c r="V1186" s="250" t="str">
        <f t="shared" ca="1" si="497"/>
        <v/>
      </c>
      <c r="W1186" s="249" t="str">
        <f t="shared" si="498"/>
        <v/>
      </c>
      <c r="X1186" s="250"/>
      <c r="Y1186" s="249"/>
      <c r="Z1186" s="250"/>
      <c r="AA1186" s="249"/>
      <c r="AB1186" s="250"/>
      <c r="AC1186" s="249"/>
      <c r="AD1186" s="250"/>
      <c r="AE1186" s="249"/>
      <c r="AF1186" s="250"/>
      <c r="AG1186" s="249"/>
      <c r="AH1186" s="250"/>
      <c r="AI1186" s="249"/>
      <c r="AJ1186" s="250"/>
      <c r="AK1186" s="249"/>
      <c r="AL1186" s="250"/>
      <c r="AM1186" s="249"/>
      <c r="AN1186" s="250"/>
      <c r="AO1186" s="249"/>
      <c r="AP1186" s="250"/>
      <c r="AQ1186" s="249"/>
      <c r="AR1186" s="250"/>
      <c r="AS1186" s="249"/>
      <c r="AT1186" s="250"/>
      <c r="AU1186" s="249"/>
      <c r="AV1186" s="250"/>
      <c r="AW1186" s="249"/>
      <c r="AX1186" s="250"/>
      <c r="AY1186" s="249"/>
      <c r="AZ1186" s="250"/>
      <c r="BA1186" s="249"/>
      <c r="BB1186" s="250"/>
      <c r="BC1186" s="249"/>
      <c r="BD1186" s="250"/>
      <c r="BE1186" s="249"/>
      <c r="BF1186" s="250"/>
      <c r="BG1186" s="249"/>
      <c r="BH1186" s="250"/>
      <c r="BI1186" s="249"/>
      <c r="BJ1186" s="250"/>
      <c r="BK1186" s="249"/>
    </row>
    <row r="1187" spans="1:63" s="301" customFormat="1" ht="21" hidden="1" customHeight="1" x14ac:dyDescent="0.2">
      <c r="A1187" s="245" t="e">
        <f t="shared" si="502"/>
        <v>#VALUE!</v>
      </c>
      <c r="B1187" s="246"/>
      <c r="C1187" s="247" t="str">
        <f t="shared" si="481"/>
        <v/>
      </c>
      <c r="D1187" s="250" t="str">
        <f t="shared" ca="1" si="482"/>
        <v/>
      </c>
      <c r="E1187" s="249" t="str">
        <f t="shared" si="499"/>
        <v/>
      </c>
      <c r="F1187" s="250" t="str">
        <f t="shared" si="483"/>
        <v/>
      </c>
      <c r="G1187" s="249" t="str">
        <f t="shared" si="500"/>
        <v/>
      </c>
      <c r="H1187" s="250" t="str">
        <f t="shared" si="484"/>
        <v/>
      </c>
      <c r="I1187" s="249" t="str">
        <f t="shared" si="501"/>
        <v/>
      </c>
      <c r="J1187" s="250" t="str">
        <f t="shared" ca="1" si="485"/>
        <v/>
      </c>
      <c r="K1187" s="249" t="str">
        <f t="shared" si="486"/>
        <v/>
      </c>
      <c r="L1187" s="250" t="str">
        <f t="shared" ca="1" si="487"/>
        <v/>
      </c>
      <c r="M1187" s="249" t="str">
        <f t="shared" si="488"/>
        <v/>
      </c>
      <c r="N1187" s="250" t="str">
        <f t="shared" ca="1" si="489"/>
        <v/>
      </c>
      <c r="O1187" s="249" t="str">
        <f t="shared" si="490"/>
        <v/>
      </c>
      <c r="P1187" s="250" t="str">
        <f t="shared" ca="1" si="491"/>
        <v/>
      </c>
      <c r="Q1187" s="249" t="str">
        <f t="shared" si="492"/>
        <v/>
      </c>
      <c r="R1187" s="250" t="str">
        <f t="shared" ca="1" si="493"/>
        <v/>
      </c>
      <c r="S1187" s="249" t="str">
        <f t="shared" si="494"/>
        <v/>
      </c>
      <c r="T1187" s="250" t="str">
        <f t="shared" ca="1" si="495"/>
        <v/>
      </c>
      <c r="U1187" s="249" t="str">
        <f t="shared" si="496"/>
        <v/>
      </c>
      <c r="V1187" s="250" t="str">
        <f t="shared" ca="1" si="497"/>
        <v/>
      </c>
      <c r="W1187" s="249" t="str">
        <f t="shared" si="498"/>
        <v/>
      </c>
      <c r="X1187" s="250"/>
      <c r="Y1187" s="249"/>
      <c r="Z1187" s="250"/>
      <c r="AA1187" s="249"/>
      <c r="AB1187" s="250"/>
      <c r="AC1187" s="249"/>
      <c r="AD1187" s="250"/>
      <c r="AE1187" s="249"/>
      <c r="AF1187" s="250"/>
      <c r="AG1187" s="249"/>
      <c r="AH1187" s="250"/>
      <c r="AI1187" s="249"/>
      <c r="AJ1187" s="250"/>
      <c r="AK1187" s="249"/>
      <c r="AL1187" s="250"/>
      <c r="AM1187" s="249"/>
      <c r="AN1187" s="250"/>
      <c r="AO1187" s="249"/>
      <c r="AP1187" s="250"/>
      <c r="AQ1187" s="249"/>
      <c r="AR1187" s="250"/>
      <c r="AS1187" s="249"/>
      <c r="AT1187" s="250"/>
      <c r="AU1187" s="249"/>
      <c r="AV1187" s="250"/>
      <c r="AW1187" s="249"/>
      <c r="AX1187" s="250"/>
      <c r="AY1187" s="249"/>
      <c r="AZ1187" s="250"/>
      <c r="BA1187" s="249"/>
      <c r="BB1187" s="250"/>
      <c r="BC1187" s="249"/>
      <c r="BD1187" s="250"/>
      <c r="BE1187" s="249"/>
      <c r="BF1187" s="250"/>
      <c r="BG1187" s="249"/>
      <c r="BH1187" s="250"/>
      <c r="BI1187" s="249"/>
      <c r="BJ1187" s="250"/>
      <c r="BK1187" s="249"/>
    </row>
    <row r="1188" spans="1:63" s="301" customFormat="1" ht="21" hidden="1" customHeight="1" x14ac:dyDescent="0.2">
      <c r="A1188" s="245" t="e">
        <f t="shared" si="502"/>
        <v>#VALUE!</v>
      </c>
      <c r="B1188" s="246"/>
      <c r="C1188" s="247" t="str">
        <f t="shared" si="481"/>
        <v/>
      </c>
      <c r="D1188" s="250" t="str">
        <f t="shared" ca="1" si="482"/>
        <v/>
      </c>
      <c r="E1188" s="249" t="str">
        <f t="shared" si="499"/>
        <v/>
      </c>
      <c r="F1188" s="250" t="str">
        <f t="shared" si="483"/>
        <v/>
      </c>
      <c r="G1188" s="249" t="str">
        <f t="shared" si="500"/>
        <v/>
      </c>
      <c r="H1188" s="250" t="str">
        <f t="shared" si="484"/>
        <v/>
      </c>
      <c r="I1188" s="249" t="str">
        <f t="shared" si="501"/>
        <v/>
      </c>
      <c r="J1188" s="250" t="str">
        <f t="shared" ca="1" si="485"/>
        <v/>
      </c>
      <c r="K1188" s="249" t="str">
        <f t="shared" si="486"/>
        <v/>
      </c>
      <c r="L1188" s="250" t="str">
        <f t="shared" ca="1" si="487"/>
        <v/>
      </c>
      <c r="M1188" s="249" t="str">
        <f t="shared" si="488"/>
        <v/>
      </c>
      <c r="N1188" s="250" t="str">
        <f t="shared" ca="1" si="489"/>
        <v/>
      </c>
      <c r="O1188" s="249" t="str">
        <f t="shared" si="490"/>
        <v/>
      </c>
      <c r="P1188" s="250" t="str">
        <f t="shared" ca="1" si="491"/>
        <v/>
      </c>
      <c r="Q1188" s="249" t="str">
        <f t="shared" si="492"/>
        <v/>
      </c>
      <c r="R1188" s="250" t="str">
        <f t="shared" ca="1" si="493"/>
        <v/>
      </c>
      <c r="S1188" s="249" t="str">
        <f t="shared" si="494"/>
        <v/>
      </c>
      <c r="T1188" s="250" t="str">
        <f t="shared" ca="1" si="495"/>
        <v/>
      </c>
      <c r="U1188" s="249" t="str">
        <f t="shared" si="496"/>
        <v/>
      </c>
      <c r="V1188" s="250" t="str">
        <f t="shared" ca="1" si="497"/>
        <v/>
      </c>
      <c r="W1188" s="249" t="str">
        <f t="shared" si="498"/>
        <v/>
      </c>
      <c r="X1188" s="250"/>
      <c r="Y1188" s="249"/>
      <c r="Z1188" s="250"/>
      <c r="AA1188" s="249"/>
      <c r="AB1188" s="250"/>
      <c r="AC1188" s="249"/>
      <c r="AD1188" s="250"/>
      <c r="AE1188" s="249"/>
      <c r="AF1188" s="250"/>
      <c r="AG1188" s="249"/>
      <c r="AH1188" s="250"/>
      <c r="AI1188" s="249"/>
      <c r="AJ1188" s="250"/>
      <c r="AK1188" s="249"/>
      <c r="AL1188" s="250"/>
      <c r="AM1188" s="249"/>
      <c r="AN1188" s="250"/>
      <c r="AO1188" s="249"/>
      <c r="AP1188" s="250"/>
      <c r="AQ1188" s="249"/>
      <c r="AR1188" s="250"/>
      <c r="AS1188" s="249"/>
      <c r="AT1188" s="250"/>
      <c r="AU1188" s="249"/>
      <c r="AV1188" s="250"/>
      <c r="AW1188" s="249"/>
      <c r="AX1188" s="250"/>
      <c r="AY1188" s="249"/>
      <c r="AZ1188" s="250"/>
      <c r="BA1188" s="249"/>
      <c r="BB1188" s="250"/>
      <c r="BC1188" s="249"/>
      <c r="BD1188" s="250"/>
      <c r="BE1188" s="249"/>
      <c r="BF1188" s="250"/>
      <c r="BG1188" s="249"/>
      <c r="BH1188" s="250"/>
      <c r="BI1188" s="249"/>
      <c r="BJ1188" s="250"/>
      <c r="BK1188" s="249"/>
    </row>
    <row r="1189" spans="1:63" s="301" customFormat="1" ht="21" hidden="1" customHeight="1" x14ac:dyDescent="0.2">
      <c r="A1189" s="245" t="e">
        <f t="shared" si="502"/>
        <v>#VALUE!</v>
      </c>
      <c r="B1189" s="246"/>
      <c r="C1189" s="247" t="str">
        <f t="shared" si="481"/>
        <v/>
      </c>
      <c r="D1189" s="250" t="str">
        <f t="shared" ca="1" si="482"/>
        <v/>
      </c>
      <c r="E1189" s="249" t="str">
        <f t="shared" si="499"/>
        <v/>
      </c>
      <c r="F1189" s="250" t="str">
        <f t="shared" si="483"/>
        <v/>
      </c>
      <c r="G1189" s="249" t="str">
        <f t="shared" si="500"/>
        <v/>
      </c>
      <c r="H1189" s="250" t="str">
        <f t="shared" si="484"/>
        <v/>
      </c>
      <c r="I1189" s="249" t="str">
        <f t="shared" si="501"/>
        <v/>
      </c>
      <c r="J1189" s="250" t="str">
        <f t="shared" ca="1" si="485"/>
        <v/>
      </c>
      <c r="K1189" s="249" t="str">
        <f t="shared" si="486"/>
        <v/>
      </c>
      <c r="L1189" s="250" t="str">
        <f t="shared" ca="1" si="487"/>
        <v/>
      </c>
      <c r="M1189" s="249" t="str">
        <f t="shared" si="488"/>
        <v/>
      </c>
      <c r="N1189" s="250" t="str">
        <f t="shared" ca="1" si="489"/>
        <v/>
      </c>
      <c r="O1189" s="249" t="str">
        <f t="shared" si="490"/>
        <v/>
      </c>
      <c r="P1189" s="250" t="str">
        <f t="shared" ca="1" si="491"/>
        <v/>
      </c>
      <c r="Q1189" s="249" t="str">
        <f t="shared" si="492"/>
        <v/>
      </c>
      <c r="R1189" s="250" t="str">
        <f t="shared" ca="1" si="493"/>
        <v/>
      </c>
      <c r="S1189" s="249" t="str">
        <f t="shared" si="494"/>
        <v/>
      </c>
      <c r="T1189" s="250" t="str">
        <f t="shared" ca="1" si="495"/>
        <v/>
      </c>
      <c r="U1189" s="249" t="str">
        <f t="shared" si="496"/>
        <v/>
      </c>
      <c r="V1189" s="250" t="str">
        <f t="shared" ca="1" si="497"/>
        <v/>
      </c>
      <c r="W1189" s="249" t="str">
        <f t="shared" si="498"/>
        <v/>
      </c>
      <c r="X1189" s="250"/>
      <c r="Y1189" s="249"/>
      <c r="Z1189" s="250"/>
      <c r="AA1189" s="249"/>
      <c r="AB1189" s="250"/>
      <c r="AC1189" s="249"/>
      <c r="AD1189" s="250"/>
      <c r="AE1189" s="249"/>
      <c r="AF1189" s="250"/>
      <c r="AG1189" s="249"/>
      <c r="AH1189" s="250"/>
      <c r="AI1189" s="249"/>
      <c r="AJ1189" s="250"/>
      <c r="AK1189" s="249"/>
      <c r="AL1189" s="250"/>
      <c r="AM1189" s="249"/>
      <c r="AN1189" s="250"/>
      <c r="AO1189" s="249"/>
      <c r="AP1189" s="250"/>
      <c r="AQ1189" s="249"/>
      <c r="AR1189" s="250"/>
      <c r="AS1189" s="249"/>
      <c r="AT1189" s="250"/>
      <c r="AU1189" s="249"/>
      <c r="AV1189" s="250"/>
      <c r="AW1189" s="249"/>
      <c r="AX1189" s="250"/>
      <c r="AY1189" s="249"/>
      <c r="AZ1189" s="250"/>
      <c r="BA1189" s="249"/>
      <c r="BB1189" s="250"/>
      <c r="BC1189" s="249"/>
      <c r="BD1189" s="250"/>
      <c r="BE1189" s="249"/>
      <c r="BF1189" s="250"/>
      <c r="BG1189" s="249"/>
      <c r="BH1189" s="250"/>
      <c r="BI1189" s="249"/>
      <c r="BJ1189" s="250"/>
      <c r="BK1189" s="249"/>
    </row>
    <row r="1190" spans="1:63" s="301" customFormat="1" ht="21" hidden="1" customHeight="1" x14ac:dyDescent="0.2">
      <c r="A1190" s="245" t="e">
        <f t="shared" si="502"/>
        <v>#VALUE!</v>
      </c>
      <c r="B1190" s="246"/>
      <c r="C1190" s="247" t="str">
        <f t="shared" si="481"/>
        <v/>
      </c>
      <c r="D1190" s="250" t="str">
        <f t="shared" ca="1" si="482"/>
        <v/>
      </c>
      <c r="E1190" s="249" t="str">
        <f t="shared" si="499"/>
        <v/>
      </c>
      <c r="F1190" s="250" t="str">
        <f t="shared" si="483"/>
        <v/>
      </c>
      <c r="G1190" s="249" t="str">
        <f t="shared" si="500"/>
        <v/>
      </c>
      <c r="H1190" s="250" t="str">
        <f t="shared" si="484"/>
        <v/>
      </c>
      <c r="I1190" s="249" t="str">
        <f t="shared" si="501"/>
        <v/>
      </c>
      <c r="J1190" s="250" t="str">
        <f t="shared" ca="1" si="485"/>
        <v/>
      </c>
      <c r="K1190" s="249" t="str">
        <f t="shared" si="486"/>
        <v/>
      </c>
      <c r="L1190" s="250" t="str">
        <f t="shared" ca="1" si="487"/>
        <v/>
      </c>
      <c r="M1190" s="249" t="str">
        <f t="shared" si="488"/>
        <v/>
      </c>
      <c r="N1190" s="250" t="str">
        <f t="shared" ca="1" si="489"/>
        <v/>
      </c>
      <c r="O1190" s="249" t="str">
        <f t="shared" si="490"/>
        <v/>
      </c>
      <c r="P1190" s="250" t="str">
        <f t="shared" ca="1" si="491"/>
        <v/>
      </c>
      <c r="Q1190" s="249" t="str">
        <f t="shared" si="492"/>
        <v/>
      </c>
      <c r="R1190" s="250" t="str">
        <f t="shared" ca="1" si="493"/>
        <v/>
      </c>
      <c r="S1190" s="249" t="str">
        <f t="shared" si="494"/>
        <v/>
      </c>
      <c r="T1190" s="250" t="str">
        <f t="shared" ca="1" si="495"/>
        <v/>
      </c>
      <c r="U1190" s="249" t="str">
        <f t="shared" si="496"/>
        <v/>
      </c>
      <c r="V1190" s="250" t="str">
        <f t="shared" ca="1" si="497"/>
        <v/>
      </c>
      <c r="W1190" s="249" t="str">
        <f t="shared" si="498"/>
        <v/>
      </c>
      <c r="X1190" s="250"/>
      <c r="Y1190" s="249"/>
      <c r="Z1190" s="250"/>
      <c r="AA1190" s="249"/>
      <c r="AB1190" s="250"/>
      <c r="AC1190" s="249"/>
      <c r="AD1190" s="250"/>
      <c r="AE1190" s="249"/>
      <c r="AF1190" s="250"/>
      <c r="AG1190" s="249"/>
      <c r="AH1190" s="250"/>
      <c r="AI1190" s="249"/>
      <c r="AJ1190" s="250"/>
      <c r="AK1190" s="249"/>
      <c r="AL1190" s="250"/>
      <c r="AM1190" s="249"/>
      <c r="AN1190" s="250"/>
      <c r="AO1190" s="249"/>
      <c r="AP1190" s="250"/>
      <c r="AQ1190" s="249"/>
      <c r="AR1190" s="250"/>
      <c r="AS1190" s="249"/>
      <c r="AT1190" s="250"/>
      <c r="AU1190" s="249"/>
      <c r="AV1190" s="250"/>
      <c r="AW1190" s="249"/>
      <c r="AX1190" s="250"/>
      <c r="AY1190" s="249"/>
      <c r="AZ1190" s="250"/>
      <c r="BA1190" s="249"/>
      <c r="BB1190" s="250"/>
      <c r="BC1190" s="249"/>
      <c r="BD1190" s="250"/>
      <c r="BE1190" s="249"/>
      <c r="BF1190" s="250"/>
      <c r="BG1190" s="249"/>
      <c r="BH1190" s="250"/>
      <c r="BI1190" s="249"/>
      <c r="BJ1190" s="250"/>
      <c r="BK1190" s="249"/>
    </row>
    <row r="1191" spans="1:63" s="301" customFormat="1" ht="21" hidden="1" customHeight="1" x14ac:dyDescent="0.2">
      <c r="A1191" s="245" t="e">
        <f t="shared" si="502"/>
        <v>#VALUE!</v>
      </c>
      <c r="B1191" s="246"/>
      <c r="C1191" s="247" t="str">
        <f t="shared" si="481"/>
        <v/>
      </c>
      <c r="D1191" s="250" t="str">
        <f t="shared" ca="1" si="482"/>
        <v/>
      </c>
      <c r="E1191" s="249" t="str">
        <f t="shared" si="499"/>
        <v/>
      </c>
      <c r="F1191" s="250" t="str">
        <f t="shared" si="483"/>
        <v/>
      </c>
      <c r="G1191" s="249" t="str">
        <f t="shared" si="500"/>
        <v/>
      </c>
      <c r="H1191" s="250" t="str">
        <f t="shared" si="484"/>
        <v/>
      </c>
      <c r="I1191" s="249" t="str">
        <f t="shared" si="501"/>
        <v/>
      </c>
      <c r="J1191" s="250" t="str">
        <f t="shared" ca="1" si="485"/>
        <v/>
      </c>
      <c r="K1191" s="249" t="str">
        <f t="shared" si="486"/>
        <v/>
      </c>
      <c r="L1191" s="250" t="str">
        <f t="shared" ca="1" si="487"/>
        <v/>
      </c>
      <c r="M1191" s="249" t="str">
        <f t="shared" si="488"/>
        <v/>
      </c>
      <c r="N1191" s="250" t="str">
        <f t="shared" ca="1" si="489"/>
        <v/>
      </c>
      <c r="O1191" s="249" t="str">
        <f t="shared" si="490"/>
        <v/>
      </c>
      <c r="P1191" s="250" t="str">
        <f t="shared" ca="1" si="491"/>
        <v/>
      </c>
      <c r="Q1191" s="249" t="str">
        <f t="shared" si="492"/>
        <v/>
      </c>
      <c r="R1191" s="250" t="str">
        <f t="shared" ca="1" si="493"/>
        <v/>
      </c>
      <c r="S1191" s="249" t="str">
        <f t="shared" si="494"/>
        <v/>
      </c>
      <c r="T1191" s="250" t="str">
        <f t="shared" ca="1" si="495"/>
        <v/>
      </c>
      <c r="U1191" s="249" t="str">
        <f t="shared" si="496"/>
        <v/>
      </c>
      <c r="V1191" s="250" t="str">
        <f t="shared" ca="1" si="497"/>
        <v/>
      </c>
      <c r="W1191" s="249" t="str">
        <f t="shared" si="498"/>
        <v/>
      </c>
      <c r="X1191" s="250"/>
      <c r="Y1191" s="249"/>
      <c r="Z1191" s="250"/>
      <c r="AA1191" s="249"/>
      <c r="AB1191" s="250"/>
      <c r="AC1191" s="249"/>
      <c r="AD1191" s="250"/>
      <c r="AE1191" s="249"/>
      <c r="AF1191" s="250"/>
      <c r="AG1191" s="249"/>
      <c r="AH1191" s="250"/>
      <c r="AI1191" s="249"/>
      <c r="AJ1191" s="250"/>
      <c r="AK1191" s="249"/>
      <c r="AL1191" s="250"/>
      <c r="AM1191" s="249"/>
      <c r="AN1191" s="250"/>
      <c r="AO1191" s="249"/>
      <c r="AP1191" s="250"/>
      <c r="AQ1191" s="249"/>
      <c r="AR1191" s="250"/>
      <c r="AS1191" s="249"/>
      <c r="AT1191" s="250"/>
      <c r="AU1191" s="249"/>
      <c r="AV1191" s="250"/>
      <c r="AW1191" s="249"/>
      <c r="AX1191" s="250"/>
      <c r="AY1191" s="249"/>
      <c r="AZ1191" s="250"/>
      <c r="BA1191" s="249"/>
      <c r="BB1191" s="250"/>
      <c r="BC1191" s="249"/>
      <c r="BD1191" s="250"/>
      <c r="BE1191" s="249"/>
      <c r="BF1191" s="250"/>
      <c r="BG1191" s="249"/>
      <c r="BH1191" s="250"/>
      <c r="BI1191" s="249"/>
      <c r="BJ1191" s="250"/>
      <c r="BK1191" s="249"/>
    </row>
    <row r="1192" spans="1:63" s="301" customFormat="1" ht="21" hidden="1" customHeight="1" x14ac:dyDescent="0.2">
      <c r="A1192" s="245" t="e">
        <f t="shared" si="502"/>
        <v>#VALUE!</v>
      </c>
      <c r="B1192" s="246"/>
      <c r="C1192" s="247" t="str">
        <f t="shared" si="481"/>
        <v/>
      </c>
      <c r="D1192" s="250" t="str">
        <f t="shared" ca="1" si="482"/>
        <v/>
      </c>
      <c r="E1192" s="249" t="str">
        <f t="shared" si="499"/>
        <v/>
      </c>
      <c r="F1192" s="250" t="str">
        <f t="shared" si="483"/>
        <v/>
      </c>
      <c r="G1192" s="249" t="str">
        <f t="shared" si="500"/>
        <v/>
      </c>
      <c r="H1192" s="250" t="str">
        <f t="shared" si="484"/>
        <v/>
      </c>
      <c r="I1192" s="249" t="str">
        <f t="shared" si="501"/>
        <v/>
      </c>
      <c r="J1192" s="250" t="str">
        <f t="shared" ca="1" si="485"/>
        <v/>
      </c>
      <c r="K1192" s="249" t="str">
        <f t="shared" si="486"/>
        <v/>
      </c>
      <c r="L1192" s="250" t="str">
        <f t="shared" ca="1" si="487"/>
        <v/>
      </c>
      <c r="M1192" s="249" t="str">
        <f t="shared" si="488"/>
        <v/>
      </c>
      <c r="N1192" s="250" t="str">
        <f t="shared" ca="1" si="489"/>
        <v/>
      </c>
      <c r="O1192" s="249" t="str">
        <f t="shared" si="490"/>
        <v/>
      </c>
      <c r="P1192" s="250" t="str">
        <f t="shared" ca="1" si="491"/>
        <v/>
      </c>
      <c r="Q1192" s="249" t="str">
        <f t="shared" si="492"/>
        <v/>
      </c>
      <c r="R1192" s="250" t="str">
        <f t="shared" ca="1" si="493"/>
        <v/>
      </c>
      <c r="S1192" s="249" t="str">
        <f t="shared" si="494"/>
        <v/>
      </c>
      <c r="T1192" s="250" t="str">
        <f t="shared" ca="1" si="495"/>
        <v/>
      </c>
      <c r="U1192" s="249" t="str">
        <f t="shared" si="496"/>
        <v/>
      </c>
      <c r="V1192" s="250" t="str">
        <f t="shared" ca="1" si="497"/>
        <v/>
      </c>
      <c r="W1192" s="249" t="str">
        <f t="shared" si="498"/>
        <v/>
      </c>
      <c r="X1192" s="250"/>
      <c r="Y1192" s="249"/>
      <c r="Z1192" s="250"/>
      <c r="AA1192" s="249"/>
      <c r="AB1192" s="250"/>
      <c r="AC1192" s="249"/>
      <c r="AD1192" s="250"/>
      <c r="AE1192" s="249"/>
      <c r="AF1192" s="250"/>
      <c r="AG1192" s="249"/>
      <c r="AH1192" s="250"/>
      <c r="AI1192" s="249"/>
      <c r="AJ1192" s="250"/>
      <c r="AK1192" s="249"/>
      <c r="AL1192" s="250"/>
      <c r="AM1192" s="249"/>
      <c r="AN1192" s="250"/>
      <c r="AO1192" s="249"/>
      <c r="AP1192" s="250"/>
      <c r="AQ1192" s="249"/>
      <c r="AR1192" s="250"/>
      <c r="AS1192" s="249"/>
      <c r="AT1192" s="250"/>
      <c r="AU1192" s="249"/>
      <c r="AV1192" s="250"/>
      <c r="AW1192" s="249"/>
      <c r="AX1192" s="250"/>
      <c r="AY1192" s="249"/>
      <c r="AZ1192" s="250"/>
      <c r="BA1192" s="249"/>
      <c r="BB1192" s="250"/>
      <c r="BC1192" s="249"/>
      <c r="BD1192" s="250"/>
      <c r="BE1192" s="249"/>
      <c r="BF1192" s="250"/>
      <c r="BG1192" s="249"/>
      <c r="BH1192" s="250"/>
      <c r="BI1192" s="249"/>
      <c r="BJ1192" s="250"/>
      <c r="BK1192" s="249"/>
    </row>
    <row r="1193" spans="1:63" s="301" customFormat="1" ht="21" hidden="1" customHeight="1" x14ac:dyDescent="0.2">
      <c r="A1193" s="245" t="e">
        <f t="shared" si="502"/>
        <v>#VALUE!</v>
      </c>
      <c r="B1193" s="246"/>
      <c r="C1193" s="247" t="str">
        <f t="shared" si="481"/>
        <v/>
      </c>
      <c r="D1193" s="250" t="str">
        <f t="shared" ca="1" si="482"/>
        <v/>
      </c>
      <c r="E1193" s="249" t="str">
        <f t="shared" si="499"/>
        <v/>
      </c>
      <c r="F1193" s="250" t="str">
        <f t="shared" si="483"/>
        <v/>
      </c>
      <c r="G1193" s="249" t="str">
        <f t="shared" si="500"/>
        <v/>
      </c>
      <c r="H1193" s="250" t="str">
        <f t="shared" si="484"/>
        <v/>
      </c>
      <c r="I1193" s="249" t="str">
        <f t="shared" si="501"/>
        <v/>
      </c>
      <c r="J1193" s="250" t="str">
        <f t="shared" ca="1" si="485"/>
        <v/>
      </c>
      <c r="K1193" s="249" t="str">
        <f t="shared" si="486"/>
        <v/>
      </c>
      <c r="L1193" s="250" t="str">
        <f t="shared" ca="1" si="487"/>
        <v/>
      </c>
      <c r="M1193" s="249" t="str">
        <f t="shared" si="488"/>
        <v/>
      </c>
      <c r="N1193" s="250" t="str">
        <f t="shared" ca="1" si="489"/>
        <v/>
      </c>
      <c r="O1193" s="249" t="str">
        <f t="shared" si="490"/>
        <v/>
      </c>
      <c r="P1193" s="250" t="str">
        <f t="shared" ca="1" si="491"/>
        <v/>
      </c>
      <c r="Q1193" s="249" t="str">
        <f t="shared" si="492"/>
        <v/>
      </c>
      <c r="R1193" s="250" t="str">
        <f t="shared" ca="1" si="493"/>
        <v/>
      </c>
      <c r="S1193" s="249" t="str">
        <f t="shared" si="494"/>
        <v/>
      </c>
      <c r="T1193" s="250" t="str">
        <f t="shared" ca="1" si="495"/>
        <v/>
      </c>
      <c r="U1193" s="249" t="str">
        <f t="shared" si="496"/>
        <v/>
      </c>
      <c r="V1193" s="250" t="str">
        <f t="shared" ca="1" si="497"/>
        <v/>
      </c>
      <c r="W1193" s="249" t="str">
        <f t="shared" si="498"/>
        <v/>
      </c>
      <c r="X1193" s="250"/>
      <c r="Y1193" s="249"/>
      <c r="Z1193" s="250"/>
      <c r="AA1193" s="249"/>
      <c r="AB1193" s="250"/>
      <c r="AC1193" s="249"/>
      <c r="AD1193" s="250"/>
      <c r="AE1193" s="249"/>
      <c r="AF1193" s="250"/>
      <c r="AG1193" s="249"/>
      <c r="AH1193" s="250"/>
      <c r="AI1193" s="249"/>
      <c r="AJ1193" s="250"/>
      <c r="AK1193" s="249"/>
      <c r="AL1193" s="250"/>
      <c r="AM1193" s="249"/>
      <c r="AN1193" s="250"/>
      <c r="AO1193" s="249"/>
      <c r="AP1193" s="250"/>
      <c r="AQ1193" s="249"/>
      <c r="AR1193" s="250"/>
      <c r="AS1193" s="249"/>
      <c r="AT1193" s="250"/>
      <c r="AU1193" s="249"/>
      <c r="AV1193" s="250"/>
      <c r="AW1193" s="249"/>
      <c r="AX1193" s="250"/>
      <c r="AY1193" s="249"/>
      <c r="AZ1193" s="250"/>
      <c r="BA1193" s="249"/>
      <c r="BB1193" s="250"/>
      <c r="BC1193" s="249"/>
      <c r="BD1193" s="250"/>
      <c r="BE1193" s="249"/>
      <c r="BF1193" s="250"/>
      <c r="BG1193" s="249"/>
      <c r="BH1193" s="250"/>
      <c r="BI1193" s="249"/>
      <c r="BJ1193" s="250"/>
      <c r="BK1193" s="249"/>
    </row>
    <row r="1194" spans="1:63" s="301" customFormat="1" ht="21" hidden="1" customHeight="1" x14ac:dyDescent="0.2">
      <c r="A1194" s="245" t="e">
        <f t="shared" si="502"/>
        <v>#VALUE!</v>
      </c>
      <c r="B1194" s="246"/>
      <c r="C1194" s="247" t="str">
        <f t="shared" si="481"/>
        <v/>
      </c>
      <c r="D1194" s="250" t="str">
        <f t="shared" ca="1" si="482"/>
        <v/>
      </c>
      <c r="E1194" s="249" t="str">
        <f t="shared" si="499"/>
        <v/>
      </c>
      <c r="F1194" s="250" t="str">
        <f t="shared" si="483"/>
        <v/>
      </c>
      <c r="G1194" s="249" t="str">
        <f t="shared" si="500"/>
        <v/>
      </c>
      <c r="H1194" s="250" t="str">
        <f t="shared" si="484"/>
        <v/>
      </c>
      <c r="I1194" s="249" t="str">
        <f t="shared" si="501"/>
        <v/>
      </c>
      <c r="J1194" s="250" t="str">
        <f t="shared" ca="1" si="485"/>
        <v/>
      </c>
      <c r="K1194" s="249" t="str">
        <f t="shared" si="486"/>
        <v/>
      </c>
      <c r="L1194" s="250" t="str">
        <f t="shared" ca="1" si="487"/>
        <v/>
      </c>
      <c r="M1194" s="249" t="str">
        <f t="shared" si="488"/>
        <v/>
      </c>
      <c r="N1194" s="250" t="str">
        <f t="shared" ca="1" si="489"/>
        <v/>
      </c>
      <c r="O1194" s="249" t="str">
        <f t="shared" si="490"/>
        <v/>
      </c>
      <c r="P1194" s="250" t="str">
        <f t="shared" ca="1" si="491"/>
        <v/>
      </c>
      <c r="Q1194" s="249" t="str">
        <f t="shared" si="492"/>
        <v/>
      </c>
      <c r="R1194" s="250" t="str">
        <f t="shared" ca="1" si="493"/>
        <v/>
      </c>
      <c r="S1194" s="249" t="str">
        <f t="shared" si="494"/>
        <v/>
      </c>
      <c r="T1194" s="250" t="str">
        <f t="shared" ca="1" si="495"/>
        <v/>
      </c>
      <c r="U1194" s="249" t="str">
        <f t="shared" si="496"/>
        <v/>
      </c>
      <c r="V1194" s="250" t="str">
        <f t="shared" ca="1" si="497"/>
        <v/>
      </c>
      <c r="W1194" s="249" t="str">
        <f t="shared" si="498"/>
        <v/>
      </c>
      <c r="X1194" s="250"/>
      <c r="Y1194" s="249"/>
      <c r="Z1194" s="250"/>
      <c r="AA1194" s="249"/>
      <c r="AB1194" s="250"/>
      <c r="AC1194" s="249"/>
      <c r="AD1194" s="250"/>
      <c r="AE1194" s="249"/>
      <c r="AF1194" s="250"/>
      <c r="AG1194" s="249"/>
      <c r="AH1194" s="250"/>
      <c r="AI1194" s="249"/>
      <c r="AJ1194" s="250"/>
      <c r="AK1194" s="249"/>
      <c r="AL1194" s="250"/>
      <c r="AM1194" s="249"/>
      <c r="AN1194" s="250"/>
      <c r="AO1194" s="249"/>
      <c r="AP1194" s="250"/>
      <c r="AQ1194" s="249"/>
      <c r="AR1194" s="250"/>
      <c r="AS1194" s="249"/>
      <c r="AT1194" s="250"/>
      <c r="AU1194" s="249"/>
      <c r="AV1194" s="250"/>
      <c r="AW1194" s="249"/>
      <c r="AX1194" s="250"/>
      <c r="AY1194" s="249"/>
      <c r="AZ1194" s="250"/>
      <c r="BA1194" s="249"/>
      <c r="BB1194" s="250"/>
      <c r="BC1194" s="249"/>
      <c r="BD1194" s="250"/>
      <c r="BE1194" s="249"/>
      <c r="BF1194" s="250"/>
      <c r="BG1194" s="249"/>
      <c r="BH1194" s="250"/>
      <c r="BI1194" s="249"/>
      <c r="BJ1194" s="250"/>
      <c r="BK1194" s="249"/>
    </row>
    <row r="1195" spans="1:63" s="301" customFormat="1" ht="21" hidden="1" customHeight="1" x14ac:dyDescent="0.2">
      <c r="A1195" s="245" t="e">
        <f t="shared" si="502"/>
        <v>#VALUE!</v>
      </c>
      <c r="B1195" s="246"/>
      <c r="C1195" s="247" t="str">
        <f t="shared" si="481"/>
        <v/>
      </c>
      <c r="D1195" s="250" t="str">
        <f t="shared" ca="1" si="482"/>
        <v/>
      </c>
      <c r="E1195" s="249" t="str">
        <f t="shared" si="499"/>
        <v/>
      </c>
      <c r="F1195" s="250" t="str">
        <f t="shared" si="483"/>
        <v/>
      </c>
      <c r="G1195" s="249" t="str">
        <f t="shared" si="500"/>
        <v/>
      </c>
      <c r="H1195" s="250" t="str">
        <f t="shared" si="484"/>
        <v/>
      </c>
      <c r="I1195" s="249" t="str">
        <f t="shared" si="501"/>
        <v/>
      </c>
      <c r="J1195" s="250" t="str">
        <f t="shared" ca="1" si="485"/>
        <v/>
      </c>
      <c r="K1195" s="249" t="str">
        <f t="shared" si="486"/>
        <v/>
      </c>
      <c r="L1195" s="250" t="str">
        <f t="shared" ca="1" si="487"/>
        <v/>
      </c>
      <c r="M1195" s="249" t="str">
        <f t="shared" si="488"/>
        <v/>
      </c>
      <c r="N1195" s="250" t="str">
        <f t="shared" ca="1" si="489"/>
        <v/>
      </c>
      <c r="O1195" s="249" t="str">
        <f t="shared" si="490"/>
        <v/>
      </c>
      <c r="P1195" s="250" t="str">
        <f t="shared" ca="1" si="491"/>
        <v/>
      </c>
      <c r="Q1195" s="249" t="str">
        <f t="shared" si="492"/>
        <v/>
      </c>
      <c r="R1195" s="250" t="str">
        <f t="shared" ca="1" si="493"/>
        <v/>
      </c>
      <c r="S1195" s="249" t="str">
        <f t="shared" si="494"/>
        <v/>
      </c>
      <c r="T1195" s="250" t="str">
        <f t="shared" ca="1" si="495"/>
        <v/>
      </c>
      <c r="U1195" s="249" t="str">
        <f t="shared" si="496"/>
        <v/>
      </c>
      <c r="V1195" s="250" t="str">
        <f t="shared" ca="1" si="497"/>
        <v/>
      </c>
      <c r="W1195" s="249" t="str">
        <f t="shared" si="498"/>
        <v/>
      </c>
      <c r="X1195" s="250"/>
      <c r="Y1195" s="249"/>
      <c r="Z1195" s="250"/>
      <c r="AA1195" s="249"/>
      <c r="AB1195" s="250"/>
      <c r="AC1195" s="249"/>
      <c r="AD1195" s="250"/>
      <c r="AE1195" s="249"/>
      <c r="AF1195" s="250"/>
      <c r="AG1195" s="249"/>
      <c r="AH1195" s="250"/>
      <c r="AI1195" s="249"/>
      <c r="AJ1195" s="250"/>
      <c r="AK1195" s="249"/>
      <c r="AL1195" s="250"/>
      <c r="AM1195" s="249"/>
      <c r="AN1195" s="250"/>
      <c r="AO1195" s="249"/>
      <c r="AP1195" s="250"/>
      <c r="AQ1195" s="249"/>
      <c r="AR1195" s="250"/>
      <c r="AS1195" s="249"/>
      <c r="AT1195" s="250"/>
      <c r="AU1195" s="249"/>
      <c r="AV1195" s="250"/>
      <c r="AW1195" s="249"/>
      <c r="AX1195" s="250"/>
      <c r="AY1195" s="249"/>
      <c r="AZ1195" s="250"/>
      <c r="BA1195" s="249"/>
      <c r="BB1195" s="250"/>
      <c r="BC1195" s="249"/>
      <c r="BD1195" s="250"/>
      <c r="BE1195" s="249"/>
      <c r="BF1195" s="250"/>
      <c r="BG1195" s="249"/>
      <c r="BH1195" s="250"/>
      <c r="BI1195" s="249"/>
      <c r="BJ1195" s="250"/>
      <c r="BK1195" s="249"/>
    </row>
    <row r="1196" spans="1:63" s="301" customFormat="1" ht="21" hidden="1" customHeight="1" x14ac:dyDescent="0.2">
      <c r="A1196" s="245" t="e">
        <f t="shared" si="502"/>
        <v>#VALUE!</v>
      </c>
      <c r="B1196" s="246"/>
      <c r="C1196" s="247" t="str">
        <f t="shared" si="481"/>
        <v/>
      </c>
      <c r="D1196" s="250" t="str">
        <f t="shared" ca="1" si="482"/>
        <v/>
      </c>
      <c r="E1196" s="249" t="str">
        <f t="shared" si="499"/>
        <v/>
      </c>
      <c r="F1196" s="250" t="str">
        <f t="shared" si="483"/>
        <v/>
      </c>
      <c r="G1196" s="249" t="str">
        <f t="shared" si="500"/>
        <v/>
      </c>
      <c r="H1196" s="250" t="str">
        <f t="shared" si="484"/>
        <v/>
      </c>
      <c r="I1196" s="249" t="str">
        <f t="shared" si="501"/>
        <v/>
      </c>
      <c r="J1196" s="250" t="str">
        <f t="shared" ca="1" si="485"/>
        <v/>
      </c>
      <c r="K1196" s="249" t="str">
        <f t="shared" si="486"/>
        <v/>
      </c>
      <c r="L1196" s="250" t="str">
        <f t="shared" ca="1" si="487"/>
        <v/>
      </c>
      <c r="M1196" s="249" t="str">
        <f t="shared" si="488"/>
        <v/>
      </c>
      <c r="N1196" s="250" t="str">
        <f t="shared" ca="1" si="489"/>
        <v/>
      </c>
      <c r="O1196" s="249" t="str">
        <f t="shared" si="490"/>
        <v/>
      </c>
      <c r="P1196" s="250" t="str">
        <f t="shared" ca="1" si="491"/>
        <v/>
      </c>
      <c r="Q1196" s="249" t="str">
        <f t="shared" si="492"/>
        <v/>
      </c>
      <c r="R1196" s="250" t="str">
        <f t="shared" ca="1" si="493"/>
        <v/>
      </c>
      <c r="S1196" s="249" t="str">
        <f t="shared" si="494"/>
        <v/>
      </c>
      <c r="T1196" s="250" t="str">
        <f t="shared" ca="1" si="495"/>
        <v/>
      </c>
      <c r="U1196" s="249" t="str">
        <f t="shared" si="496"/>
        <v/>
      </c>
      <c r="V1196" s="250" t="str">
        <f t="shared" ca="1" si="497"/>
        <v/>
      </c>
      <c r="W1196" s="249" t="str">
        <f t="shared" si="498"/>
        <v/>
      </c>
      <c r="X1196" s="250"/>
      <c r="Y1196" s="249"/>
      <c r="Z1196" s="250"/>
      <c r="AA1196" s="249"/>
      <c r="AB1196" s="250"/>
      <c r="AC1196" s="249"/>
      <c r="AD1196" s="250"/>
      <c r="AE1196" s="249"/>
      <c r="AF1196" s="250"/>
      <c r="AG1196" s="249"/>
      <c r="AH1196" s="250"/>
      <c r="AI1196" s="249"/>
      <c r="AJ1196" s="250"/>
      <c r="AK1196" s="249"/>
      <c r="AL1196" s="250"/>
      <c r="AM1196" s="249"/>
      <c r="AN1196" s="250"/>
      <c r="AO1196" s="249"/>
      <c r="AP1196" s="250"/>
      <c r="AQ1196" s="249"/>
      <c r="AR1196" s="250"/>
      <c r="AS1196" s="249"/>
      <c r="AT1196" s="250"/>
      <c r="AU1196" s="249"/>
      <c r="AV1196" s="250"/>
      <c r="AW1196" s="249"/>
      <c r="AX1196" s="250"/>
      <c r="AY1196" s="249"/>
      <c r="AZ1196" s="250"/>
      <c r="BA1196" s="249"/>
      <c r="BB1196" s="250"/>
      <c r="BC1196" s="249"/>
      <c r="BD1196" s="250"/>
      <c r="BE1196" s="249"/>
      <c r="BF1196" s="250"/>
      <c r="BG1196" s="249"/>
      <c r="BH1196" s="250"/>
      <c r="BI1196" s="249"/>
      <c r="BJ1196" s="250"/>
      <c r="BK1196" s="249"/>
    </row>
    <row r="1197" spans="1:63" s="301" customFormat="1" ht="21" hidden="1" customHeight="1" x14ac:dyDescent="0.2">
      <c r="A1197" s="245" t="e">
        <f t="shared" si="502"/>
        <v>#VALUE!</v>
      </c>
      <c r="B1197" s="246"/>
      <c r="C1197" s="247" t="str">
        <f t="shared" si="481"/>
        <v/>
      </c>
      <c r="D1197" s="250" t="str">
        <f t="shared" ca="1" si="482"/>
        <v/>
      </c>
      <c r="E1197" s="249" t="str">
        <f t="shared" si="499"/>
        <v/>
      </c>
      <c r="F1197" s="250" t="str">
        <f t="shared" si="483"/>
        <v/>
      </c>
      <c r="G1197" s="249" t="str">
        <f t="shared" si="500"/>
        <v/>
      </c>
      <c r="H1197" s="250" t="str">
        <f t="shared" si="484"/>
        <v/>
      </c>
      <c r="I1197" s="249" t="str">
        <f t="shared" si="501"/>
        <v/>
      </c>
      <c r="J1197" s="250" t="str">
        <f t="shared" ca="1" si="485"/>
        <v/>
      </c>
      <c r="K1197" s="249" t="str">
        <f t="shared" si="486"/>
        <v/>
      </c>
      <c r="L1197" s="250" t="str">
        <f t="shared" ca="1" si="487"/>
        <v/>
      </c>
      <c r="M1197" s="249" t="str">
        <f t="shared" si="488"/>
        <v/>
      </c>
      <c r="N1197" s="250" t="str">
        <f t="shared" ca="1" si="489"/>
        <v/>
      </c>
      <c r="O1197" s="249" t="str">
        <f t="shared" si="490"/>
        <v/>
      </c>
      <c r="P1197" s="250" t="str">
        <f t="shared" ca="1" si="491"/>
        <v/>
      </c>
      <c r="Q1197" s="249" t="str">
        <f t="shared" si="492"/>
        <v/>
      </c>
      <c r="R1197" s="250" t="str">
        <f t="shared" ca="1" si="493"/>
        <v/>
      </c>
      <c r="S1197" s="249" t="str">
        <f t="shared" si="494"/>
        <v/>
      </c>
      <c r="T1197" s="250" t="str">
        <f t="shared" ca="1" si="495"/>
        <v/>
      </c>
      <c r="U1197" s="249" t="str">
        <f t="shared" si="496"/>
        <v/>
      </c>
      <c r="V1197" s="250" t="str">
        <f t="shared" ca="1" si="497"/>
        <v/>
      </c>
      <c r="W1197" s="249" t="str">
        <f t="shared" si="498"/>
        <v/>
      </c>
      <c r="X1197" s="250"/>
      <c r="Y1197" s="249"/>
      <c r="Z1197" s="250"/>
      <c r="AA1197" s="249"/>
      <c r="AB1197" s="250"/>
      <c r="AC1197" s="249"/>
      <c r="AD1197" s="250"/>
      <c r="AE1197" s="249"/>
      <c r="AF1197" s="250"/>
      <c r="AG1197" s="249"/>
      <c r="AH1197" s="250"/>
      <c r="AI1197" s="249"/>
      <c r="AJ1197" s="250"/>
      <c r="AK1197" s="249"/>
      <c r="AL1197" s="250"/>
      <c r="AM1197" s="249"/>
      <c r="AN1197" s="250"/>
      <c r="AO1197" s="249"/>
      <c r="AP1197" s="250"/>
      <c r="AQ1197" s="249"/>
      <c r="AR1197" s="250"/>
      <c r="AS1197" s="249"/>
      <c r="AT1197" s="250"/>
      <c r="AU1197" s="249"/>
      <c r="AV1197" s="250"/>
      <c r="AW1197" s="249"/>
      <c r="AX1197" s="250"/>
      <c r="AY1197" s="249"/>
      <c r="AZ1197" s="250"/>
      <c r="BA1197" s="249"/>
      <c r="BB1197" s="250"/>
      <c r="BC1197" s="249"/>
      <c r="BD1197" s="250"/>
      <c r="BE1197" s="249"/>
      <c r="BF1197" s="250"/>
      <c r="BG1197" s="249"/>
      <c r="BH1197" s="250"/>
      <c r="BI1197" s="249"/>
      <c r="BJ1197" s="250"/>
      <c r="BK1197" s="249"/>
    </row>
    <row r="1198" spans="1:63" s="301" customFormat="1" ht="21" hidden="1" customHeight="1" x14ac:dyDescent="0.2">
      <c r="A1198" s="245" t="e">
        <f t="shared" si="502"/>
        <v>#VALUE!</v>
      </c>
      <c r="B1198" s="246"/>
      <c r="C1198" s="247" t="str">
        <f t="shared" si="481"/>
        <v/>
      </c>
      <c r="D1198" s="250" t="str">
        <f t="shared" ca="1" si="482"/>
        <v/>
      </c>
      <c r="E1198" s="249" t="str">
        <f t="shared" si="499"/>
        <v/>
      </c>
      <c r="F1198" s="250" t="str">
        <f t="shared" si="483"/>
        <v/>
      </c>
      <c r="G1198" s="249" t="str">
        <f t="shared" si="500"/>
        <v/>
      </c>
      <c r="H1198" s="250" t="str">
        <f t="shared" si="484"/>
        <v/>
      </c>
      <c r="I1198" s="249" t="str">
        <f t="shared" si="501"/>
        <v/>
      </c>
      <c r="J1198" s="250" t="str">
        <f t="shared" ca="1" si="485"/>
        <v/>
      </c>
      <c r="K1198" s="249" t="str">
        <f t="shared" si="486"/>
        <v/>
      </c>
      <c r="L1198" s="250" t="str">
        <f t="shared" ca="1" si="487"/>
        <v/>
      </c>
      <c r="M1198" s="249" t="str">
        <f t="shared" si="488"/>
        <v/>
      </c>
      <c r="N1198" s="250" t="str">
        <f t="shared" ca="1" si="489"/>
        <v/>
      </c>
      <c r="O1198" s="249" t="str">
        <f t="shared" si="490"/>
        <v/>
      </c>
      <c r="P1198" s="250" t="str">
        <f t="shared" ca="1" si="491"/>
        <v/>
      </c>
      <c r="Q1198" s="249" t="str">
        <f t="shared" si="492"/>
        <v/>
      </c>
      <c r="R1198" s="250" t="str">
        <f t="shared" ca="1" si="493"/>
        <v/>
      </c>
      <c r="S1198" s="249" t="str">
        <f t="shared" si="494"/>
        <v/>
      </c>
      <c r="T1198" s="250" t="str">
        <f t="shared" ca="1" si="495"/>
        <v/>
      </c>
      <c r="U1198" s="249" t="str">
        <f t="shared" si="496"/>
        <v/>
      </c>
      <c r="V1198" s="250" t="str">
        <f t="shared" ca="1" si="497"/>
        <v/>
      </c>
      <c r="W1198" s="249" t="str">
        <f t="shared" si="498"/>
        <v/>
      </c>
      <c r="X1198" s="250"/>
      <c r="Y1198" s="249"/>
      <c r="Z1198" s="250"/>
      <c r="AA1198" s="249"/>
      <c r="AB1198" s="250"/>
      <c r="AC1198" s="249"/>
      <c r="AD1198" s="250"/>
      <c r="AE1198" s="249"/>
      <c r="AF1198" s="250"/>
      <c r="AG1198" s="249"/>
      <c r="AH1198" s="250"/>
      <c r="AI1198" s="249"/>
      <c r="AJ1198" s="250"/>
      <c r="AK1198" s="249"/>
      <c r="AL1198" s="250"/>
      <c r="AM1198" s="249"/>
      <c r="AN1198" s="250"/>
      <c r="AO1198" s="249"/>
      <c r="AP1198" s="250"/>
      <c r="AQ1198" s="249"/>
      <c r="AR1198" s="250"/>
      <c r="AS1198" s="249"/>
      <c r="AT1198" s="250"/>
      <c r="AU1198" s="249"/>
      <c r="AV1198" s="250"/>
      <c r="AW1198" s="249"/>
      <c r="AX1198" s="250"/>
      <c r="AY1198" s="249"/>
      <c r="AZ1198" s="250"/>
      <c r="BA1198" s="249"/>
      <c r="BB1198" s="250"/>
      <c r="BC1198" s="249"/>
      <c r="BD1198" s="250"/>
      <c r="BE1198" s="249"/>
      <c r="BF1198" s="250"/>
      <c r="BG1198" s="249"/>
      <c r="BH1198" s="250"/>
      <c r="BI1198" s="249"/>
      <c r="BJ1198" s="250"/>
      <c r="BK1198" s="249"/>
    </row>
    <row r="1199" spans="1:63" s="301" customFormat="1" ht="21" hidden="1" customHeight="1" x14ac:dyDescent="0.2">
      <c r="A1199" s="245" t="e">
        <f t="shared" si="502"/>
        <v>#VALUE!</v>
      </c>
      <c r="B1199" s="246"/>
      <c r="C1199" s="247" t="str">
        <f t="shared" si="481"/>
        <v/>
      </c>
      <c r="D1199" s="250" t="str">
        <f t="shared" ca="1" si="482"/>
        <v/>
      </c>
      <c r="E1199" s="249" t="str">
        <f t="shared" si="499"/>
        <v/>
      </c>
      <c r="F1199" s="250" t="str">
        <f t="shared" si="483"/>
        <v/>
      </c>
      <c r="G1199" s="249" t="str">
        <f t="shared" si="500"/>
        <v/>
      </c>
      <c r="H1199" s="250" t="str">
        <f t="shared" si="484"/>
        <v/>
      </c>
      <c r="I1199" s="249" t="str">
        <f t="shared" si="501"/>
        <v/>
      </c>
      <c r="J1199" s="250" t="str">
        <f t="shared" ca="1" si="485"/>
        <v/>
      </c>
      <c r="K1199" s="249" t="str">
        <f t="shared" si="486"/>
        <v/>
      </c>
      <c r="L1199" s="250" t="str">
        <f t="shared" ca="1" si="487"/>
        <v/>
      </c>
      <c r="M1199" s="249" t="str">
        <f t="shared" si="488"/>
        <v/>
      </c>
      <c r="N1199" s="250" t="str">
        <f t="shared" ca="1" si="489"/>
        <v/>
      </c>
      <c r="O1199" s="249" t="str">
        <f t="shared" si="490"/>
        <v/>
      </c>
      <c r="P1199" s="250" t="str">
        <f t="shared" ca="1" si="491"/>
        <v/>
      </c>
      <c r="Q1199" s="249" t="str">
        <f t="shared" si="492"/>
        <v/>
      </c>
      <c r="R1199" s="250" t="str">
        <f t="shared" ca="1" si="493"/>
        <v/>
      </c>
      <c r="S1199" s="249" t="str">
        <f t="shared" si="494"/>
        <v/>
      </c>
      <c r="T1199" s="250" t="str">
        <f t="shared" ca="1" si="495"/>
        <v/>
      </c>
      <c r="U1199" s="249" t="str">
        <f t="shared" si="496"/>
        <v/>
      </c>
      <c r="V1199" s="250" t="str">
        <f t="shared" ca="1" si="497"/>
        <v/>
      </c>
      <c r="W1199" s="249" t="str">
        <f t="shared" si="498"/>
        <v/>
      </c>
      <c r="X1199" s="250"/>
      <c r="Y1199" s="249"/>
      <c r="Z1199" s="250"/>
      <c r="AA1199" s="249"/>
      <c r="AB1199" s="250"/>
      <c r="AC1199" s="249"/>
      <c r="AD1199" s="250"/>
      <c r="AE1199" s="249"/>
      <c r="AF1199" s="250"/>
      <c r="AG1199" s="249"/>
      <c r="AH1199" s="250"/>
      <c r="AI1199" s="249"/>
      <c r="AJ1199" s="250"/>
      <c r="AK1199" s="249"/>
      <c r="AL1199" s="250"/>
      <c r="AM1199" s="249"/>
      <c r="AN1199" s="250"/>
      <c r="AO1199" s="249"/>
      <c r="AP1199" s="250"/>
      <c r="AQ1199" s="249"/>
      <c r="AR1199" s="250"/>
      <c r="AS1199" s="249"/>
      <c r="AT1199" s="250"/>
      <c r="AU1199" s="249"/>
      <c r="AV1199" s="250"/>
      <c r="AW1199" s="249"/>
      <c r="AX1199" s="250"/>
      <c r="AY1199" s="249"/>
      <c r="AZ1199" s="250"/>
      <c r="BA1199" s="249"/>
      <c r="BB1199" s="250"/>
      <c r="BC1199" s="249"/>
      <c r="BD1199" s="250"/>
      <c r="BE1199" s="249"/>
      <c r="BF1199" s="250"/>
      <c r="BG1199" s="249"/>
      <c r="BH1199" s="250"/>
      <c r="BI1199" s="249"/>
      <c r="BJ1199" s="250"/>
      <c r="BK1199" s="249"/>
    </row>
    <row r="1200" spans="1:63" s="301" customFormat="1" ht="21" hidden="1" customHeight="1" x14ac:dyDescent="0.2">
      <c r="A1200" s="245" t="e">
        <f t="shared" si="502"/>
        <v>#VALUE!</v>
      </c>
      <c r="B1200" s="246"/>
      <c r="C1200" s="247" t="str">
        <f t="shared" si="481"/>
        <v/>
      </c>
      <c r="D1200" s="250" t="str">
        <f t="shared" ca="1" si="482"/>
        <v/>
      </c>
      <c r="E1200" s="249" t="str">
        <f t="shared" si="499"/>
        <v/>
      </c>
      <c r="F1200" s="250" t="str">
        <f t="shared" si="483"/>
        <v/>
      </c>
      <c r="G1200" s="249" t="str">
        <f t="shared" si="500"/>
        <v/>
      </c>
      <c r="H1200" s="250" t="str">
        <f t="shared" si="484"/>
        <v/>
      </c>
      <c r="I1200" s="249" t="str">
        <f t="shared" si="501"/>
        <v/>
      </c>
      <c r="J1200" s="250" t="str">
        <f t="shared" ca="1" si="485"/>
        <v/>
      </c>
      <c r="K1200" s="249" t="str">
        <f t="shared" si="486"/>
        <v/>
      </c>
      <c r="L1200" s="250" t="str">
        <f t="shared" ca="1" si="487"/>
        <v/>
      </c>
      <c r="M1200" s="249" t="str">
        <f t="shared" si="488"/>
        <v/>
      </c>
      <c r="N1200" s="250" t="str">
        <f t="shared" ca="1" si="489"/>
        <v/>
      </c>
      <c r="O1200" s="249" t="str">
        <f t="shared" si="490"/>
        <v/>
      </c>
      <c r="P1200" s="250" t="str">
        <f t="shared" ca="1" si="491"/>
        <v/>
      </c>
      <c r="Q1200" s="249" t="str">
        <f t="shared" si="492"/>
        <v/>
      </c>
      <c r="R1200" s="250" t="str">
        <f t="shared" ca="1" si="493"/>
        <v/>
      </c>
      <c r="S1200" s="249" t="str">
        <f t="shared" si="494"/>
        <v/>
      </c>
      <c r="T1200" s="250" t="str">
        <f t="shared" ca="1" si="495"/>
        <v/>
      </c>
      <c r="U1200" s="249" t="str">
        <f t="shared" si="496"/>
        <v/>
      </c>
      <c r="V1200" s="250" t="str">
        <f t="shared" ca="1" si="497"/>
        <v/>
      </c>
      <c r="W1200" s="249" t="str">
        <f t="shared" si="498"/>
        <v/>
      </c>
      <c r="X1200" s="250"/>
      <c r="Y1200" s="249"/>
      <c r="Z1200" s="250"/>
      <c r="AA1200" s="249"/>
      <c r="AB1200" s="250"/>
      <c r="AC1200" s="249"/>
      <c r="AD1200" s="250"/>
      <c r="AE1200" s="249"/>
      <c r="AF1200" s="250"/>
      <c r="AG1200" s="249"/>
      <c r="AH1200" s="250"/>
      <c r="AI1200" s="249"/>
      <c r="AJ1200" s="250"/>
      <c r="AK1200" s="249"/>
      <c r="AL1200" s="250"/>
      <c r="AM1200" s="249"/>
      <c r="AN1200" s="250"/>
      <c r="AO1200" s="249"/>
      <c r="AP1200" s="250"/>
      <c r="AQ1200" s="249"/>
      <c r="AR1200" s="250"/>
      <c r="AS1200" s="249"/>
      <c r="AT1200" s="250"/>
      <c r="AU1200" s="249"/>
      <c r="AV1200" s="250"/>
      <c r="AW1200" s="249"/>
      <c r="AX1200" s="250"/>
      <c r="AY1200" s="249"/>
      <c r="AZ1200" s="250"/>
      <c r="BA1200" s="249"/>
      <c r="BB1200" s="250"/>
      <c r="BC1200" s="249"/>
      <c r="BD1200" s="250"/>
      <c r="BE1200" s="249"/>
      <c r="BF1200" s="250"/>
      <c r="BG1200" s="249"/>
      <c r="BH1200" s="250"/>
      <c r="BI1200" s="249"/>
      <c r="BJ1200" s="250"/>
      <c r="BK1200" s="249"/>
    </row>
    <row r="1201" spans="1:63" s="301" customFormat="1" ht="21" hidden="1" customHeight="1" x14ac:dyDescent="0.2">
      <c r="A1201" s="245" t="e">
        <f t="shared" si="502"/>
        <v>#VALUE!</v>
      </c>
      <c r="B1201" s="246"/>
      <c r="C1201" s="247" t="str">
        <f t="shared" si="481"/>
        <v/>
      </c>
      <c r="D1201" s="250" t="str">
        <f t="shared" ca="1" si="482"/>
        <v/>
      </c>
      <c r="E1201" s="249" t="str">
        <f t="shared" si="499"/>
        <v/>
      </c>
      <c r="F1201" s="250" t="str">
        <f t="shared" si="483"/>
        <v/>
      </c>
      <c r="G1201" s="249" t="str">
        <f t="shared" si="500"/>
        <v/>
      </c>
      <c r="H1201" s="250" t="str">
        <f t="shared" si="484"/>
        <v/>
      </c>
      <c r="I1201" s="249" t="str">
        <f t="shared" si="501"/>
        <v/>
      </c>
      <c r="J1201" s="250" t="str">
        <f t="shared" ca="1" si="485"/>
        <v/>
      </c>
      <c r="K1201" s="249" t="str">
        <f t="shared" si="486"/>
        <v/>
      </c>
      <c r="L1201" s="250" t="str">
        <f t="shared" ca="1" si="487"/>
        <v/>
      </c>
      <c r="M1201" s="249" t="str">
        <f t="shared" si="488"/>
        <v/>
      </c>
      <c r="N1201" s="250" t="str">
        <f t="shared" ca="1" si="489"/>
        <v/>
      </c>
      <c r="O1201" s="249" t="str">
        <f t="shared" si="490"/>
        <v/>
      </c>
      <c r="P1201" s="250" t="str">
        <f t="shared" ca="1" si="491"/>
        <v/>
      </c>
      <c r="Q1201" s="249" t="str">
        <f t="shared" si="492"/>
        <v/>
      </c>
      <c r="R1201" s="250" t="str">
        <f t="shared" ca="1" si="493"/>
        <v/>
      </c>
      <c r="S1201" s="249" t="str">
        <f t="shared" si="494"/>
        <v/>
      </c>
      <c r="T1201" s="250" t="str">
        <f t="shared" ca="1" si="495"/>
        <v/>
      </c>
      <c r="U1201" s="249" t="str">
        <f t="shared" si="496"/>
        <v/>
      </c>
      <c r="V1201" s="250" t="str">
        <f t="shared" ca="1" si="497"/>
        <v/>
      </c>
      <c r="W1201" s="249" t="str">
        <f t="shared" si="498"/>
        <v/>
      </c>
      <c r="X1201" s="250"/>
      <c r="Y1201" s="249"/>
      <c r="Z1201" s="250"/>
      <c r="AA1201" s="249"/>
      <c r="AB1201" s="250"/>
      <c r="AC1201" s="249"/>
      <c r="AD1201" s="250"/>
      <c r="AE1201" s="249"/>
      <c r="AF1201" s="250"/>
      <c r="AG1201" s="249"/>
      <c r="AH1201" s="250"/>
      <c r="AI1201" s="249"/>
      <c r="AJ1201" s="250"/>
      <c r="AK1201" s="249"/>
      <c r="AL1201" s="250"/>
      <c r="AM1201" s="249"/>
      <c r="AN1201" s="250"/>
      <c r="AO1201" s="249"/>
      <c r="AP1201" s="250"/>
      <c r="AQ1201" s="249"/>
      <c r="AR1201" s="250"/>
      <c r="AS1201" s="249"/>
      <c r="AT1201" s="250"/>
      <c r="AU1201" s="249"/>
      <c r="AV1201" s="250"/>
      <c r="AW1201" s="249"/>
      <c r="AX1201" s="250"/>
      <c r="AY1201" s="249"/>
      <c r="AZ1201" s="250"/>
      <c r="BA1201" s="249"/>
      <c r="BB1201" s="250"/>
      <c r="BC1201" s="249"/>
      <c r="BD1201" s="250"/>
      <c r="BE1201" s="249"/>
      <c r="BF1201" s="250"/>
      <c r="BG1201" s="249"/>
      <c r="BH1201" s="250"/>
      <c r="BI1201" s="249"/>
      <c r="BJ1201" s="250"/>
      <c r="BK1201" s="249"/>
    </row>
    <row r="1202" spans="1:63" s="301" customFormat="1" ht="21" hidden="1" customHeight="1" x14ac:dyDescent="0.2">
      <c r="A1202" s="245" t="e">
        <f t="shared" si="502"/>
        <v>#VALUE!</v>
      </c>
      <c r="B1202" s="246"/>
      <c r="C1202" s="247" t="str">
        <f t="shared" si="481"/>
        <v/>
      </c>
      <c r="D1202" s="250" t="str">
        <f t="shared" ca="1" si="482"/>
        <v/>
      </c>
      <c r="E1202" s="249" t="str">
        <f t="shared" si="499"/>
        <v/>
      </c>
      <c r="F1202" s="250" t="str">
        <f t="shared" si="483"/>
        <v/>
      </c>
      <c r="G1202" s="249" t="str">
        <f t="shared" si="500"/>
        <v/>
      </c>
      <c r="H1202" s="250" t="str">
        <f t="shared" si="484"/>
        <v/>
      </c>
      <c r="I1202" s="249" t="str">
        <f t="shared" si="501"/>
        <v/>
      </c>
      <c r="J1202" s="250" t="str">
        <f t="shared" ca="1" si="485"/>
        <v/>
      </c>
      <c r="K1202" s="249" t="str">
        <f t="shared" si="486"/>
        <v/>
      </c>
      <c r="L1202" s="250" t="str">
        <f t="shared" ca="1" si="487"/>
        <v/>
      </c>
      <c r="M1202" s="249" t="str">
        <f t="shared" si="488"/>
        <v/>
      </c>
      <c r="N1202" s="250" t="str">
        <f t="shared" ca="1" si="489"/>
        <v/>
      </c>
      <c r="O1202" s="249" t="str">
        <f t="shared" si="490"/>
        <v/>
      </c>
      <c r="P1202" s="250" t="str">
        <f t="shared" ca="1" si="491"/>
        <v/>
      </c>
      <c r="Q1202" s="249" t="str">
        <f t="shared" si="492"/>
        <v/>
      </c>
      <c r="R1202" s="250" t="str">
        <f t="shared" ca="1" si="493"/>
        <v/>
      </c>
      <c r="S1202" s="249" t="str">
        <f t="shared" si="494"/>
        <v/>
      </c>
      <c r="T1202" s="250" t="str">
        <f t="shared" ca="1" si="495"/>
        <v/>
      </c>
      <c r="U1202" s="249" t="str">
        <f t="shared" si="496"/>
        <v/>
      </c>
      <c r="V1202" s="250" t="str">
        <f t="shared" ca="1" si="497"/>
        <v/>
      </c>
      <c r="W1202" s="249" t="str">
        <f t="shared" si="498"/>
        <v/>
      </c>
      <c r="X1202" s="250"/>
      <c r="Y1202" s="249"/>
      <c r="Z1202" s="250"/>
      <c r="AA1202" s="249"/>
      <c r="AB1202" s="250"/>
      <c r="AC1202" s="249"/>
      <c r="AD1202" s="250"/>
      <c r="AE1202" s="249"/>
      <c r="AF1202" s="250"/>
      <c r="AG1202" s="249"/>
      <c r="AH1202" s="250"/>
      <c r="AI1202" s="249"/>
      <c r="AJ1202" s="250"/>
      <c r="AK1202" s="249"/>
      <c r="AL1202" s="250"/>
      <c r="AM1202" s="249"/>
      <c r="AN1202" s="250"/>
      <c r="AO1202" s="249"/>
      <c r="AP1202" s="250"/>
      <c r="AQ1202" s="249"/>
      <c r="AR1202" s="250"/>
      <c r="AS1202" s="249"/>
      <c r="AT1202" s="250"/>
      <c r="AU1202" s="249"/>
      <c r="AV1202" s="250"/>
      <c r="AW1202" s="249"/>
      <c r="AX1202" s="250"/>
      <c r="AY1202" s="249"/>
      <c r="AZ1202" s="250"/>
      <c r="BA1202" s="249"/>
      <c r="BB1202" s="250"/>
      <c r="BC1202" s="249"/>
      <c r="BD1202" s="250"/>
      <c r="BE1202" s="249"/>
      <c r="BF1202" s="250"/>
      <c r="BG1202" s="249"/>
      <c r="BH1202" s="250"/>
      <c r="BI1202" s="249"/>
      <c r="BJ1202" s="250"/>
      <c r="BK1202" s="249"/>
    </row>
    <row r="1203" spans="1:63" s="301" customFormat="1" ht="21" hidden="1" customHeight="1" x14ac:dyDescent="0.2">
      <c r="A1203" s="245" t="e">
        <f t="shared" si="502"/>
        <v>#VALUE!</v>
      </c>
      <c r="B1203" s="246"/>
      <c r="C1203" s="247" t="str">
        <f t="shared" si="481"/>
        <v/>
      </c>
      <c r="D1203" s="250" t="str">
        <f t="shared" ca="1" si="482"/>
        <v/>
      </c>
      <c r="E1203" s="249" t="str">
        <f t="shared" si="499"/>
        <v/>
      </c>
      <c r="F1203" s="250" t="str">
        <f t="shared" si="483"/>
        <v/>
      </c>
      <c r="G1203" s="249" t="str">
        <f t="shared" si="500"/>
        <v/>
      </c>
      <c r="H1203" s="250" t="str">
        <f t="shared" si="484"/>
        <v/>
      </c>
      <c r="I1203" s="249" t="str">
        <f t="shared" si="501"/>
        <v/>
      </c>
      <c r="J1203" s="250" t="str">
        <f t="shared" ca="1" si="485"/>
        <v/>
      </c>
      <c r="K1203" s="249" t="str">
        <f t="shared" si="486"/>
        <v/>
      </c>
      <c r="L1203" s="250" t="str">
        <f t="shared" ca="1" si="487"/>
        <v/>
      </c>
      <c r="M1203" s="249" t="str">
        <f t="shared" si="488"/>
        <v/>
      </c>
      <c r="N1203" s="250" t="str">
        <f t="shared" ca="1" si="489"/>
        <v/>
      </c>
      <c r="O1203" s="249" t="str">
        <f t="shared" si="490"/>
        <v/>
      </c>
      <c r="P1203" s="250" t="str">
        <f t="shared" ca="1" si="491"/>
        <v/>
      </c>
      <c r="Q1203" s="249" t="str">
        <f t="shared" si="492"/>
        <v/>
      </c>
      <c r="R1203" s="250" t="str">
        <f t="shared" ca="1" si="493"/>
        <v/>
      </c>
      <c r="S1203" s="249" t="str">
        <f t="shared" si="494"/>
        <v/>
      </c>
      <c r="T1203" s="250" t="str">
        <f t="shared" ca="1" si="495"/>
        <v/>
      </c>
      <c r="U1203" s="249" t="str">
        <f t="shared" si="496"/>
        <v/>
      </c>
      <c r="V1203" s="250" t="str">
        <f t="shared" ca="1" si="497"/>
        <v/>
      </c>
      <c r="W1203" s="249" t="str">
        <f t="shared" si="498"/>
        <v/>
      </c>
      <c r="X1203" s="250"/>
      <c r="Y1203" s="249"/>
      <c r="Z1203" s="250"/>
      <c r="AA1203" s="249"/>
      <c r="AB1203" s="250"/>
      <c r="AC1203" s="249"/>
      <c r="AD1203" s="250"/>
      <c r="AE1203" s="249"/>
      <c r="AF1203" s="250"/>
      <c r="AG1203" s="249"/>
      <c r="AH1203" s="250"/>
      <c r="AI1203" s="249"/>
      <c r="AJ1203" s="250"/>
      <c r="AK1203" s="249"/>
      <c r="AL1203" s="250"/>
      <c r="AM1203" s="249"/>
      <c r="AN1203" s="250"/>
      <c r="AO1203" s="249"/>
      <c r="AP1203" s="250"/>
      <c r="AQ1203" s="249"/>
      <c r="AR1203" s="250"/>
      <c r="AS1203" s="249"/>
      <c r="AT1203" s="250"/>
      <c r="AU1203" s="249"/>
      <c r="AV1203" s="250"/>
      <c r="AW1203" s="249"/>
      <c r="AX1203" s="250"/>
      <c r="AY1203" s="249"/>
      <c r="AZ1203" s="250"/>
      <c r="BA1203" s="249"/>
      <c r="BB1203" s="250"/>
      <c r="BC1203" s="249"/>
      <c r="BD1203" s="250"/>
      <c r="BE1203" s="249"/>
      <c r="BF1203" s="250"/>
      <c r="BG1203" s="249"/>
      <c r="BH1203" s="250"/>
      <c r="BI1203" s="249"/>
      <c r="BJ1203" s="250"/>
      <c r="BK1203" s="249"/>
    </row>
    <row r="1204" spans="1:63" s="301" customFormat="1" ht="21" hidden="1" customHeight="1" x14ac:dyDescent="0.2">
      <c r="A1204" s="245" t="e">
        <f t="shared" si="502"/>
        <v>#VALUE!</v>
      </c>
      <c r="B1204" s="246"/>
      <c r="C1204" s="247" t="str">
        <f t="shared" si="481"/>
        <v/>
      </c>
      <c r="D1204" s="250" t="str">
        <f t="shared" ca="1" si="482"/>
        <v/>
      </c>
      <c r="E1204" s="249" t="str">
        <f t="shared" si="499"/>
        <v/>
      </c>
      <c r="F1204" s="250" t="str">
        <f t="shared" si="483"/>
        <v/>
      </c>
      <c r="G1204" s="249" t="str">
        <f t="shared" si="500"/>
        <v/>
      </c>
      <c r="H1204" s="250" t="str">
        <f t="shared" si="484"/>
        <v/>
      </c>
      <c r="I1204" s="249" t="str">
        <f t="shared" si="501"/>
        <v/>
      </c>
      <c r="J1204" s="250" t="str">
        <f t="shared" ca="1" si="485"/>
        <v/>
      </c>
      <c r="K1204" s="249" t="str">
        <f t="shared" si="486"/>
        <v/>
      </c>
      <c r="L1204" s="250" t="str">
        <f t="shared" ca="1" si="487"/>
        <v/>
      </c>
      <c r="M1204" s="249" t="str">
        <f t="shared" si="488"/>
        <v/>
      </c>
      <c r="N1204" s="250" t="str">
        <f t="shared" ca="1" si="489"/>
        <v/>
      </c>
      <c r="O1204" s="249" t="str">
        <f t="shared" si="490"/>
        <v/>
      </c>
      <c r="P1204" s="250" t="str">
        <f t="shared" ca="1" si="491"/>
        <v/>
      </c>
      <c r="Q1204" s="249" t="str">
        <f t="shared" si="492"/>
        <v/>
      </c>
      <c r="R1204" s="250" t="str">
        <f t="shared" ca="1" si="493"/>
        <v/>
      </c>
      <c r="S1204" s="249" t="str">
        <f t="shared" si="494"/>
        <v/>
      </c>
      <c r="T1204" s="250" t="str">
        <f t="shared" ca="1" si="495"/>
        <v/>
      </c>
      <c r="U1204" s="249" t="str">
        <f t="shared" si="496"/>
        <v/>
      </c>
      <c r="V1204" s="250" t="str">
        <f t="shared" ca="1" si="497"/>
        <v/>
      </c>
      <c r="W1204" s="249" t="str">
        <f t="shared" si="498"/>
        <v/>
      </c>
      <c r="X1204" s="250"/>
      <c r="Y1204" s="249"/>
      <c r="Z1204" s="250"/>
      <c r="AA1204" s="249"/>
      <c r="AB1204" s="250"/>
      <c r="AC1204" s="249"/>
      <c r="AD1204" s="250"/>
      <c r="AE1204" s="249"/>
      <c r="AF1204" s="250"/>
      <c r="AG1204" s="249"/>
      <c r="AH1204" s="250"/>
      <c r="AI1204" s="249"/>
      <c r="AJ1204" s="250"/>
      <c r="AK1204" s="249"/>
      <c r="AL1204" s="250"/>
      <c r="AM1204" s="249"/>
      <c r="AN1204" s="250"/>
      <c r="AO1204" s="249"/>
      <c r="AP1204" s="250"/>
      <c r="AQ1204" s="249"/>
      <c r="AR1204" s="250"/>
      <c r="AS1204" s="249"/>
      <c r="AT1204" s="250"/>
      <c r="AU1204" s="249"/>
      <c r="AV1204" s="250"/>
      <c r="AW1204" s="249"/>
      <c r="AX1204" s="250"/>
      <c r="AY1204" s="249"/>
      <c r="AZ1204" s="250"/>
      <c r="BA1204" s="249"/>
      <c r="BB1204" s="250"/>
      <c r="BC1204" s="249"/>
      <c r="BD1204" s="250"/>
      <c r="BE1204" s="249"/>
      <c r="BF1204" s="250"/>
      <c r="BG1204" s="249"/>
      <c r="BH1204" s="250"/>
      <c r="BI1204" s="249"/>
      <c r="BJ1204" s="250"/>
      <c r="BK1204" s="249"/>
    </row>
    <row r="1205" spans="1:63" s="301" customFormat="1" ht="21" hidden="1" customHeight="1" x14ac:dyDescent="0.2">
      <c r="A1205" s="245" t="e">
        <f t="shared" si="502"/>
        <v>#VALUE!</v>
      </c>
      <c r="B1205" s="246"/>
      <c r="C1205" s="247" t="str">
        <f t="shared" si="481"/>
        <v/>
      </c>
      <c r="D1205" s="250" t="str">
        <f t="shared" ca="1" si="482"/>
        <v/>
      </c>
      <c r="E1205" s="249" t="str">
        <f t="shared" si="499"/>
        <v/>
      </c>
      <c r="F1205" s="250" t="str">
        <f t="shared" si="483"/>
        <v/>
      </c>
      <c r="G1205" s="249" t="str">
        <f t="shared" si="500"/>
        <v/>
      </c>
      <c r="H1205" s="250" t="str">
        <f t="shared" si="484"/>
        <v/>
      </c>
      <c r="I1205" s="249" t="str">
        <f t="shared" si="501"/>
        <v/>
      </c>
      <c r="J1205" s="250" t="str">
        <f t="shared" ca="1" si="485"/>
        <v/>
      </c>
      <c r="K1205" s="249" t="str">
        <f t="shared" si="486"/>
        <v/>
      </c>
      <c r="L1205" s="250" t="str">
        <f t="shared" ca="1" si="487"/>
        <v/>
      </c>
      <c r="M1205" s="249" t="str">
        <f t="shared" si="488"/>
        <v/>
      </c>
      <c r="N1205" s="250" t="str">
        <f t="shared" ca="1" si="489"/>
        <v/>
      </c>
      <c r="O1205" s="249" t="str">
        <f t="shared" si="490"/>
        <v/>
      </c>
      <c r="P1205" s="250" t="str">
        <f t="shared" ca="1" si="491"/>
        <v/>
      </c>
      <c r="Q1205" s="249" t="str">
        <f t="shared" si="492"/>
        <v/>
      </c>
      <c r="R1205" s="250" t="str">
        <f t="shared" ca="1" si="493"/>
        <v/>
      </c>
      <c r="S1205" s="249" t="str">
        <f t="shared" si="494"/>
        <v/>
      </c>
      <c r="T1205" s="250" t="str">
        <f t="shared" ca="1" si="495"/>
        <v/>
      </c>
      <c r="U1205" s="249" t="str">
        <f t="shared" si="496"/>
        <v/>
      </c>
      <c r="V1205" s="250" t="str">
        <f t="shared" ca="1" si="497"/>
        <v/>
      </c>
      <c r="W1205" s="249" t="str">
        <f t="shared" si="498"/>
        <v/>
      </c>
      <c r="X1205" s="250"/>
      <c r="Y1205" s="249"/>
      <c r="Z1205" s="250"/>
      <c r="AA1205" s="249"/>
      <c r="AB1205" s="250"/>
      <c r="AC1205" s="249"/>
      <c r="AD1205" s="250"/>
      <c r="AE1205" s="249"/>
      <c r="AF1205" s="250"/>
      <c r="AG1205" s="249"/>
      <c r="AH1205" s="250"/>
      <c r="AI1205" s="249"/>
      <c r="AJ1205" s="250"/>
      <c r="AK1205" s="249"/>
      <c r="AL1205" s="250"/>
      <c r="AM1205" s="249"/>
      <c r="AN1205" s="250"/>
      <c r="AO1205" s="249"/>
      <c r="AP1205" s="250"/>
      <c r="AQ1205" s="249"/>
      <c r="AR1205" s="250"/>
      <c r="AS1205" s="249"/>
      <c r="AT1205" s="250"/>
      <c r="AU1205" s="249"/>
      <c r="AV1205" s="250"/>
      <c r="AW1205" s="249"/>
      <c r="AX1205" s="250"/>
      <c r="AY1205" s="249"/>
      <c r="AZ1205" s="250"/>
      <c r="BA1205" s="249"/>
      <c r="BB1205" s="250"/>
      <c r="BC1205" s="249"/>
      <c r="BD1205" s="250"/>
      <c r="BE1205" s="249"/>
      <c r="BF1205" s="250"/>
      <c r="BG1205" s="249"/>
      <c r="BH1205" s="250"/>
      <c r="BI1205" s="249"/>
      <c r="BJ1205" s="250"/>
      <c r="BK1205" s="249"/>
    </row>
    <row r="1206" spans="1:63" s="301" customFormat="1" ht="21" hidden="1" customHeight="1" x14ac:dyDescent="0.2">
      <c r="A1206" s="245" t="e">
        <f t="shared" si="502"/>
        <v>#VALUE!</v>
      </c>
      <c r="B1206" s="246"/>
      <c r="C1206" s="247" t="str">
        <f t="shared" si="481"/>
        <v/>
      </c>
      <c r="D1206" s="250" t="str">
        <f t="shared" ca="1" si="482"/>
        <v/>
      </c>
      <c r="E1206" s="249" t="str">
        <f t="shared" si="499"/>
        <v/>
      </c>
      <c r="F1206" s="250" t="str">
        <f t="shared" si="483"/>
        <v/>
      </c>
      <c r="G1206" s="249" t="str">
        <f t="shared" si="500"/>
        <v/>
      </c>
      <c r="H1206" s="250" t="str">
        <f t="shared" si="484"/>
        <v/>
      </c>
      <c r="I1206" s="249" t="str">
        <f t="shared" si="501"/>
        <v/>
      </c>
      <c r="J1206" s="250" t="str">
        <f t="shared" ca="1" si="485"/>
        <v/>
      </c>
      <c r="K1206" s="249" t="str">
        <f t="shared" si="486"/>
        <v/>
      </c>
      <c r="L1206" s="250" t="str">
        <f t="shared" ca="1" si="487"/>
        <v/>
      </c>
      <c r="M1206" s="249" t="str">
        <f t="shared" si="488"/>
        <v/>
      </c>
      <c r="N1206" s="250" t="str">
        <f t="shared" ca="1" si="489"/>
        <v/>
      </c>
      <c r="O1206" s="249" t="str">
        <f t="shared" si="490"/>
        <v/>
      </c>
      <c r="P1206" s="250" t="str">
        <f t="shared" ca="1" si="491"/>
        <v/>
      </c>
      <c r="Q1206" s="249" t="str">
        <f t="shared" si="492"/>
        <v/>
      </c>
      <c r="R1206" s="250" t="str">
        <f t="shared" ca="1" si="493"/>
        <v/>
      </c>
      <c r="S1206" s="249" t="str">
        <f t="shared" si="494"/>
        <v/>
      </c>
      <c r="T1206" s="250" t="str">
        <f t="shared" ca="1" si="495"/>
        <v/>
      </c>
      <c r="U1206" s="249" t="str">
        <f t="shared" si="496"/>
        <v/>
      </c>
      <c r="V1206" s="250" t="str">
        <f t="shared" ca="1" si="497"/>
        <v/>
      </c>
      <c r="W1206" s="249" t="str">
        <f t="shared" si="498"/>
        <v/>
      </c>
      <c r="X1206" s="250"/>
      <c r="Y1206" s="249"/>
      <c r="Z1206" s="250"/>
      <c r="AA1206" s="249"/>
      <c r="AB1206" s="250"/>
      <c r="AC1206" s="249"/>
      <c r="AD1206" s="250"/>
      <c r="AE1206" s="249"/>
      <c r="AF1206" s="250"/>
      <c r="AG1206" s="249"/>
      <c r="AH1206" s="250"/>
      <c r="AI1206" s="249"/>
      <c r="AJ1206" s="250"/>
      <c r="AK1206" s="249"/>
      <c r="AL1206" s="250"/>
      <c r="AM1206" s="249"/>
      <c r="AN1206" s="250"/>
      <c r="AO1206" s="249"/>
      <c r="AP1206" s="250"/>
      <c r="AQ1206" s="249"/>
      <c r="AR1206" s="250"/>
      <c r="AS1206" s="249"/>
      <c r="AT1206" s="250"/>
      <c r="AU1206" s="249"/>
      <c r="AV1206" s="250"/>
      <c r="AW1206" s="249"/>
      <c r="AX1206" s="250"/>
      <c r="AY1206" s="249"/>
      <c r="AZ1206" s="250"/>
      <c r="BA1206" s="249"/>
      <c r="BB1206" s="250"/>
      <c r="BC1206" s="249"/>
      <c r="BD1206" s="250"/>
      <c r="BE1206" s="249"/>
      <c r="BF1206" s="250"/>
      <c r="BG1206" s="249"/>
      <c r="BH1206" s="250"/>
      <c r="BI1206" s="249"/>
      <c r="BJ1206" s="250"/>
      <c r="BK1206" s="249"/>
    </row>
    <row r="1207" spans="1:63" s="301" customFormat="1" ht="21" hidden="1" customHeight="1" x14ac:dyDescent="0.2">
      <c r="A1207" s="245" t="e">
        <f t="shared" si="502"/>
        <v>#VALUE!</v>
      </c>
      <c r="B1207" s="246"/>
      <c r="C1207" s="247" t="str">
        <f t="shared" si="481"/>
        <v/>
      </c>
      <c r="D1207" s="250" t="str">
        <f t="shared" ca="1" si="482"/>
        <v/>
      </c>
      <c r="E1207" s="249" t="str">
        <f t="shared" si="499"/>
        <v/>
      </c>
      <c r="F1207" s="250" t="str">
        <f t="shared" si="483"/>
        <v/>
      </c>
      <c r="G1207" s="249" t="str">
        <f t="shared" si="500"/>
        <v/>
      </c>
      <c r="H1207" s="250" t="str">
        <f t="shared" si="484"/>
        <v/>
      </c>
      <c r="I1207" s="249" t="str">
        <f t="shared" si="501"/>
        <v/>
      </c>
      <c r="J1207" s="250" t="str">
        <f t="shared" ca="1" si="485"/>
        <v/>
      </c>
      <c r="K1207" s="249" t="str">
        <f t="shared" si="486"/>
        <v/>
      </c>
      <c r="L1207" s="250" t="str">
        <f t="shared" ca="1" si="487"/>
        <v/>
      </c>
      <c r="M1207" s="249" t="str">
        <f t="shared" si="488"/>
        <v/>
      </c>
      <c r="N1207" s="250" t="str">
        <f t="shared" ca="1" si="489"/>
        <v/>
      </c>
      <c r="O1207" s="249" t="str">
        <f t="shared" si="490"/>
        <v/>
      </c>
      <c r="P1207" s="250" t="str">
        <f t="shared" ca="1" si="491"/>
        <v/>
      </c>
      <c r="Q1207" s="249" t="str">
        <f t="shared" si="492"/>
        <v/>
      </c>
      <c r="R1207" s="250" t="str">
        <f t="shared" ca="1" si="493"/>
        <v/>
      </c>
      <c r="S1207" s="249" t="str">
        <f t="shared" si="494"/>
        <v/>
      </c>
      <c r="T1207" s="250" t="str">
        <f t="shared" ca="1" si="495"/>
        <v/>
      </c>
      <c r="U1207" s="249" t="str">
        <f t="shared" si="496"/>
        <v/>
      </c>
      <c r="V1207" s="250" t="str">
        <f t="shared" ca="1" si="497"/>
        <v/>
      </c>
      <c r="W1207" s="249" t="str">
        <f t="shared" si="498"/>
        <v/>
      </c>
      <c r="X1207" s="250"/>
      <c r="Y1207" s="249"/>
      <c r="Z1207" s="250"/>
      <c r="AA1207" s="249"/>
      <c r="AB1207" s="250"/>
      <c r="AC1207" s="249"/>
      <c r="AD1207" s="250"/>
      <c r="AE1207" s="249"/>
      <c r="AF1207" s="250"/>
      <c r="AG1207" s="249"/>
      <c r="AH1207" s="250"/>
      <c r="AI1207" s="249"/>
      <c r="AJ1207" s="250"/>
      <c r="AK1207" s="249"/>
      <c r="AL1207" s="250"/>
      <c r="AM1207" s="249"/>
      <c r="AN1207" s="250"/>
      <c r="AO1207" s="249"/>
      <c r="AP1207" s="250"/>
      <c r="AQ1207" s="249"/>
      <c r="AR1207" s="250"/>
      <c r="AS1207" s="249"/>
      <c r="AT1207" s="250"/>
      <c r="AU1207" s="249"/>
      <c r="AV1207" s="250"/>
      <c r="AW1207" s="249"/>
      <c r="AX1207" s="250"/>
      <c r="AY1207" s="249"/>
      <c r="AZ1207" s="250"/>
      <c r="BA1207" s="249"/>
      <c r="BB1207" s="250"/>
      <c r="BC1207" s="249"/>
      <c r="BD1207" s="250"/>
      <c r="BE1207" s="249"/>
      <c r="BF1207" s="250"/>
      <c r="BG1207" s="249"/>
      <c r="BH1207" s="250"/>
      <c r="BI1207" s="249"/>
      <c r="BJ1207" s="250"/>
      <c r="BK1207" s="249"/>
    </row>
    <row r="1208" spans="1:63" s="301" customFormat="1" ht="21" hidden="1" customHeight="1" x14ac:dyDescent="0.2">
      <c r="A1208" s="245" t="e">
        <f t="shared" si="502"/>
        <v>#VALUE!</v>
      </c>
      <c r="B1208" s="246"/>
      <c r="C1208" s="247" t="str">
        <f t="shared" si="481"/>
        <v/>
      </c>
      <c r="D1208" s="250" t="str">
        <f t="shared" ca="1" si="482"/>
        <v/>
      </c>
      <c r="E1208" s="249" t="str">
        <f t="shared" si="499"/>
        <v/>
      </c>
      <c r="F1208" s="250" t="str">
        <f t="shared" si="483"/>
        <v/>
      </c>
      <c r="G1208" s="249" t="str">
        <f t="shared" si="500"/>
        <v/>
      </c>
      <c r="H1208" s="250" t="str">
        <f t="shared" si="484"/>
        <v/>
      </c>
      <c r="I1208" s="249" t="str">
        <f t="shared" si="501"/>
        <v/>
      </c>
      <c r="J1208" s="250" t="str">
        <f t="shared" ca="1" si="485"/>
        <v/>
      </c>
      <c r="K1208" s="249" t="str">
        <f t="shared" si="486"/>
        <v/>
      </c>
      <c r="L1208" s="250" t="str">
        <f t="shared" ca="1" si="487"/>
        <v/>
      </c>
      <c r="M1208" s="249" t="str">
        <f t="shared" si="488"/>
        <v/>
      </c>
      <c r="N1208" s="250" t="str">
        <f t="shared" ca="1" si="489"/>
        <v/>
      </c>
      <c r="O1208" s="249" t="str">
        <f t="shared" si="490"/>
        <v/>
      </c>
      <c r="P1208" s="250" t="str">
        <f t="shared" ca="1" si="491"/>
        <v/>
      </c>
      <c r="Q1208" s="249" t="str">
        <f t="shared" si="492"/>
        <v/>
      </c>
      <c r="R1208" s="250" t="str">
        <f t="shared" ca="1" si="493"/>
        <v/>
      </c>
      <c r="S1208" s="249" t="str">
        <f t="shared" si="494"/>
        <v/>
      </c>
      <c r="T1208" s="250" t="str">
        <f t="shared" ca="1" si="495"/>
        <v/>
      </c>
      <c r="U1208" s="249" t="str">
        <f t="shared" si="496"/>
        <v/>
      </c>
      <c r="V1208" s="250" t="str">
        <f t="shared" ca="1" si="497"/>
        <v/>
      </c>
      <c r="W1208" s="249" t="str">
        <f t="shared" si="498"/>
        <v/>
      </c>
      <c r="X1208" s="250"/>
      <c r="Y1208" s="249"/>
      <c r="Z1208" s="250"/>
      <c r="AA1208" s="249"/>
      <c r="AB1208" s="250"/>
      <c r="AC1208" s="249"/>
      <c r="AD1208" s="250"/>
      <c r="AE1208" s="249"/>
      <c r="AF1208" s="250"/>
      <c r="AG1208" s="249"/>
      <c r="AH1208" s="250"/>
      <c r="AI1208" s="249"/>
      <c r="AJ1208" s="250"/>
      <c r="AK1208" s="249"/>
      <c r="AL1208" s="250"/>
      <c r="AM1208" s="249"/>
      <c r="AN1208" s="250"/>
      <c r="AO1208" s="249"/>
      <c r="AP1208" s="250"/>
      <c r="AQ1208" s="249"/>
      <c r="AR1208" s="250"/>
      <c r="AS1208" s="249"/>
      <c r="AT1208" s="250"/>
      <c r="AU1208" s="249"/>
      <c r="AV1208" s="250"/>
      <c r="AW1208" s="249"/>
      <c r="AX1208" s="250"/>
      <c r="AY1208" s="249"/>
      <c r="AZ1208" s="250"/>
      <c r="BA1208" s="249"/>
      <c r="BB1208" s="250"/>
      <c r="BC1208" s="249"/>
      <c r="BD1208" s="250"/>
      <c r="BE1208" s="249"/>
      <c r="BF1208" s="250"/>
      <c r="BG1208" s="249"/>
      <c r="BH1208" s="250"/>
      <c r="BI1208" s="249"/>
      <c r="BJ1208" s="250"/>
      <c r="BK1208" s="249"/>
    </row>
    <row r="1209" spans="1:63" s="301" customFormat="1" ht="21" hidden="1" customHeight="1" x14ac:dyDescent="0.2">
      <c r="A1209" s="245" t="e">
        <f t="shared" si="502"/>
        <v>#VALUE!</v>
      </c>
      <c r="B1209" s="246"/>
      <c r="C1209" s="247" t="str">
        <f t="shared" si="481"/>
        <v/>
      </c>
      <c r="D1209" s="250" t="str">
        <f t="shared" ca="1" si="482"/>
        <v/>
      </c>
      <c r="E1209" s="249" t="str">
        <f t="shared" si="499"/>
        <v/>
      </c>
      <c r="F1209" s="250" t="str">
        <f t="shared" si="483"/>
        <v/>
      </c>
      <c r="G1209" s="249" t="str">
        <f t="shared" si="500"/>
        <v/>
      </c>
      <c r="H1209" s="250" t="str">
        <f t="shared" si="484"/>
        <v/>
      </c>
      <c r="I1209" s="249" t="str">
        <f t="shared" si="501"/>
        <v/>
      </c>
      <c r="J1209" s="250" t="str">
        <f t="shared" ca="1" si="485"/>
        <v/>
      </c>
      <c r="K1209" s="249" t="str">
        <f t="shared" si="486"/>
        <v/>
      </c>
      <c r="L1209" s="250" t="str">
        <f t="shared" ca="1" si="487"/>
        <v/>
      </c>
      <c r="M1209" s="249" t="str">
        <f t="shared" si="488"/>
        <v/>
      </c>
      <c r="N1209" s="250" t="str">
        <f t="shared" ca="1" si="489"/>
        <v/>
      </c>
      <c r="O1209" s="249" t="str">
        <f t="shared" si="490"/>
        <v/>
      </c>
      <c r="P1209" s="250" t="str">
        <f t="shared" ca="1" si="491"/>
        <v/>
      </c>
      <c r="Q1209" s="249" t="str">
        <f t="shared" si="492"/>
        <v/>
      </c>
      <c r="R1209" s="250" t="str">
        <f t="shared" ca="1" si="493"/>
        <v/>
      </c>
      <c r="S1209" s="249" t="str">
        <f t="shared" si="494"/>
        <v/>
      </c>
      <c r="T1209" s="250" t="str">
        <f t="shared" ca="1" si="495"/>
        <v/>
      </c>
      <c r="U1209" s="249" t="str">
        <f t="shared" si="496"/>
        <v/>
      </c>
      <c r="V1209" s="250" t="str">
        <f t="shared" ca="1" si="497"/>
        <v/>
      </c>
      <c r="W1209" s="249" t="str">
        <f t="shared" si="498"/>
        <v/>
      </c>
      <c r="X1209" s="250"/>
      <c r="Y1209" s="249"/>
      <c r="Z1209" s="250"/>
      <c r="AA1209" s="249"/>
      <c r="AB1209" s="250"/>
      <c r="AC1209" s="249"/>
      <c r="AD1209" s="250"/>
      <c r="AE1209" s="249"/>
      <c r="AF1209" s="250"/>
      <c r="AG1209" s="249"/>
      <c r="AH1209" s="250"/>
      <c r="AI1209" s="249"/>
      <c r="AJ1209" s="250"/>
      <c r="AK1209" s="249"/>
      <c r="AL1209" s="250"/>
      <c r="AM1209" s="249"/>
      <c r="AN1209" s="250"/>
      <c r="AO1209" s="249"/>
      <c r="AP1209" s="250"/>
      <c r="AQ1209" s="249"/>
      <c r="AR1209" s="250"/>
      <c r="AS1209" s="249"/>
      <c r="AT1209" s="250"/>
      <c r="AU1209" s="249"/>
      <c r="AV1209" s="250"/>
      <c r="AW1209" s="249"/>
      <c r="AX1209" s="250"/>
      <c r="AY1209" s="249"/>
      <c r="AZ1209" s="250"/>
      <c r="BA1209" s="249"/>
      <c r="BB1209" s="250"/>
      <c r="BC1209" s="249"/>
      <c r="BD1209" s="250"/>
      <c r="BE1209" s="249"/>
      <c r="BF1209" s="250"/>
      <c r="BG1209" s="249"/>
      <c r="BH1209" s="250"/>
      <c r="BI1209" s="249"/>
      <c r="BJ1209" s="250"/>
      <c r="BK1209" s="249"/>
    </row>
    <row r="1210" spans="1:63" s="301" customFormat="1" ht="21" hidden="1" customHeight="1" x14ac:dyDescent="0.2">
      <c r="A1210" s="245" t="e">
        <f t="shared" si="502"/>
        <v>#VALUE!</v>
      </c>
      <c r="B1210" s="246"/>
      <c r="C1210" s="247" t="str">
        <f t="shared" si="481"/>
        <v/>
      </c>
      <c r="D1210" s="250" t="str">
        <f t="shared" ca="1" si="482"/>
        <v/>
      </c>
      <c r="E1210" s="249" t="str">
        <f t="shared" si="499"/>
        <v/>
      </c>
      <c r="F1210" s="250" t="str">
        <f t="shared" si="483"/>
        <v/>
      </c>
      <c r="G1210" s="249" t="str">
        <f t="shared" si="500"/>
        <v/>
      </c>
      <c r="H1210" s="250" t="str">
        <f t="shared" si="484"/>
        <v/>
      </c>
      <c r="I1210" s="249" t="str">
        <f t="shared" si="501"/>
        <v/>
      </c>
      <c r="J1210" s="250" t="str">
        <f t="shared" ca="1" si="485"/>
        <v/>
      </c>
      <c r="K1210" s="249" t="str">
        <f t="shared" si="486"/>
        <v/>
      </c>
      <c r="L1210" s="250" t="str">
        <f t="shared" ca="1" si="487"/>
        <v/>
      </c>
      <c r="M1210" s="249" t="str">
        <f t="shared" si="488"/>
        <v/>
      </c>
      <c r="N1210" s="250" t="str">
        <f t="shared" ca="1" si="489"/>
        <v/>
      </c>
      <c r="O1210" s="249" t="str">
        <f t="shared" si="490"/>
        <v/>
      </c>
      <c r="P1210" s="250" t="str">
        <f t="shared" ca="1" si="491"/>
        <v/>
      </c>
      <c r="Q1210" s="249" t="str">
        <f t="shared" si="492"/>
        <v/>
      </c>
      <c r="R1210" s="250" t="str">
        <f t="shared" ca="1" si="493"/>
        <v/>
      </c>
      <c r="S1210" s="249" t="str">
        <f t="shared" si="494"/>
        <v/>
      </c>
      <c r="T1210" s="250" t="str">
        <f t="shared" ca="1" si="495"/>
        <v/>
      </c>
      <c r="U1210" s="249" t="str">
        <f t="shared" si="496"/>
        <v/>
      </c>
      <c r="V1210" s="250" t="str">
        <f t="shared" ca="1" si="497"/>
        <v/>
      </c>
      <c r="W1210" s="249" t="str">
        <f t="shared" si="498"/>
        <v/>
      </c>
      <c r="X1210" s="250"/>
      <c r="Y1210" s="249"/>
      <c r="Z1210" s="250"/>
      <c r="AA1210" s="249"/>
      <c r="AB1210" s="250"/>
      <c r="AC1210" s="249"/>
      <c r="AD1210" s="250"/>
      <c r="AE1210" s="249"/>
      <c r="AF1210" s="250"/>
      <c r="AG1210" s="249"/>
      <c r="AH1210" s="250"/>
      <c r="AI1210" s="249"/>
      <c r="AJ1210" s="250"/>
      <c r="AK1210" s="249"/>
      <c r="AL1210" s="250"/>
      <c r="AM1210" s="249"/>
      <c r="AN1210" s="250"/>
      <c r="AO1210" s="249"/>
      <c r="AP1210" s="250"/>
      <c r="AQ1210" s="249"/>
      <c r="AR1210" s="250"/>
      <c r="AS1210" s="249"/>
      <c r="AT1210" s="250"/>
      <c r="AU1210" s="249"/>
      <c r="AV1210" s="250"/>
      <c r="AW1210" s="249"/>
      <c r="AX1210" s="250"/>
      <c r="AY1210" s="249"/>
      <c r="AZ1210" s="250"/>
      <c r="BA1210" s="249"/>
      <c r="BB1210" s="250"/>
      <c r="BC1210" s="249"/>
      <c r="BD1210" s="250"/>
      <c r="BE1210" s="249"/>
      <c r="BF1210" s="250"/>
      <c r="BG1210" s="249"/>
      <c r="BH1210" s="250"/>
      <c r="BI1210" s="249"/>
      <c r="BJ1210" s="250"/>
      <c r="BK1210" s="249"/>
    </row>
    <row r="1211" spans="1:63" s="301" customFormat="1" ht="21" hidden="1" customHeight="1" x14ac:dyDescent="0.2">
      <c r="A1211" s="245" t="e">
        <f t="shared" si="502"/>
        <v>#VALUE!</v>
      </c>
      <c r="B1211" s="246"/>
      <c r="C1211" s="247" t="str">
        <f t="shared" si="481"/>
        <v/>
      </c>
      <c r="D1211" s="250" t="str">
        <f t="shared" ca="1" si="482"/>
        <v/>
      </c>
      <c r="E1211" s="249" t="str">
        <f t="shared" si="499"/>
        <v/>
      </c>
      <c r="F1211" s="250" t="str">
        <f t="shared" si="483"/>
        <v/>
      </c>
      <c r="G1211" s="249" t="str">
        <f t="shared" si="500"/>
        <v/>
      </c>
      <c r="H1211" s="250" t="str">
        <f t="shared" si="484"/>
        <v/>
      </c>
      <c r="I1211" s="249" t="str">
        <f t="shared" si="501"/>
        <v/>
      </c>
      <c r="J1211" s="250" t="str">
        <f t="shared" ca="1" si="485"/>
        <v/>
      </c>
      <c r="K1211" s="249" t="str">
        <f t="shared" si="486"/>
        <v/>
      </c>
      <c r="L1211" s="250" t="str">
        <f t="shared" ca="1" si="487"/>
        <v/>
      </c>
      <c r="M1211" s="249" t="str">
        <f t="shared" si="488"/>
        <v/>
      </c>
      <c r="N1211" s="250" t="str">
        <f t="shared" ca="1" si="489"/>
        <v/>
      </c>
      <c r="O1211" s="249" t="str">
        <f t="shared" si="490"/>
        <v/>
      </c>
      <c r="P1211" s="250" t="str">
        <f t="shared" ca="1" si="491"/>
        <v/>
      </c>
      <c r="Q1211" s="249" t="str">
        <f t="shared" si="492"/>
        <v/>
      </c>
      <c r="R1211" s="250" t="str">
        <f t="shared" ca="1" si="493"/>
        <v/>
      </c>
      <c r="S1211" s="249" t="str">
        <f t="shared" si="494"/>
        <v/>
      </c>
      <c r="T1211" s="250" t="str">
        <f t="shared" ca="1" si="495"/>
        <v/>
      </c>
      <c r="U1211" s="249" t="str">
        <f t="shared" si="496"/>
        <v/>
      </c>
      <c r="V1211" s="250" t="str">
        <f t="shared" ca="1" si="497"/>
        <v/>
      </c>
      <c r="W1211" s="249" t="str">
        <f t="shared" si="498"/>
        <v/>
      </c>
      <c r="X1211" s="250"/>
      <c r="Y1211" s="249"/>
      <c r="Z1211" s="250"/>
      <c r="AA1211" s="249"/>
      <c r="AB1211" s="250"/>
      <c r="AC1211" s="249"/>
      <c r="AD1211" s="250"/>
      <c r="AE1211" s="249"/>
      <c r="AF1211" s="250"/>
      <c r="AG1211" s="249"/>
      <c r="AH1211" s="250"/>
      <c r="AI1211" s="249"/>
      <c r="AJ1211" s="250"/>
      <c r="AK1211" s="249"/>
      <c r="AL1211" s="250"/>
      <c r="AM1211" s="249"/>
      <c r="AN1211" s="250"/>
      <c r="AO1211" s="249"/>
      <c r="AP1211" s="250"/>
      <c r="AQ1211" s="249"/>
      <c r="AR1211" s="250"/>
      <c r="AS1211" s="249"/>
      <c r="AT1211" s="250"/>
      <c r="AU1211" s="249"/>
      <c r="AV1211" s="250"/>
      <c r="AW1211" s="249"/>
      <c r="AX1211" s="250"/>
      <c r="AY1211" s="249"/>
      <c r="AZ1211" s="250"/>
      <c r="BA1211" s="249"/>
      <c r="BB1211" s="250"/>
      <c r="BC1211" s="249"/>
      <c r="BD1211" s="250"/>
      <c r="BE1211" s="249"/>
      <c r="BF1211" s="250"/>
      <c r="BG1211" s="249"/>
      <c r="BH1211" s="250"/>
      <c r="BI1211" s="249"/>
      <c r="BJ1211" s="250"/>
      <c r="BK1211" s="249"/>
    </row>
    <row r="1212" spans="1:63" s="301" customFormat="1" ht="21" hidden="1" customHeight="1" x14ac:dyDescent="0.2">
      <c r="A1212" s="245" t="e">
        <f t="shared" si="502"/>
        <v>#VALUE!</v>
      </c>
      <c r="B1212" s="246"/>
      <c r="C1212" s="247" t="str">
        <f t="shared" si="481"/>
        <v/>
      </c>
      <c r="D1212" s="250" t="str">
        <f t="shared" ca="1" si="482"/>
        <v/>
      </c>
      <c r="E1212" s="249" t="str">
        <f t="shared" si="499"/>
        <v/>
      </c>
      <c r="F1212" s="250" t="str">
        <f t="shared" si="483"/>
        <v/>
      </c>
      <c r="G1212" s="249" t="str">
        <f t="shared" si="500"/>
        <v/>
      </c>
      <c r="H1212" s="250" t="str">
        <f t="shared" si="484"/>
        <v/>
      </c>
      <c r="I1212" s="249" t="str">
        <f t="shared" si="501"/>
        <v/>
      </c>
      <c r="J1212" s="250" t="str">
        <f t="shared" ca="1" si="485"/>
        <v/>
      </c>
      <c r="K1212" s="249" t="str">
        <f t="shared" si="486"/>
        <v/>
      </c>
      <c r="L1212" s="250" t="str">
        <f t="shared" ca="1" si="487"/>
        <v/>
      </c>
      <c r="M1212" s="249" t="str">
        <f t="shared" si="488"/>
        <v/>
      </c>
      <c r="N1212" s="250" t="str">
        <f t="shared" ca="1" si="489"/>
        <v/>
      </c>
      <c r="O1212" s="249" t="str">
        <f t="shared" si="490"/>
        <v/>
      </c>
      <c r="P1212" s="250" t="str">
        <f t="shared" ca="1" si="491"/>
        <v/>
      </c>
      <c r="Q1212" s="249" t="str">
        <f t="shared" si="492"/>
        <v/>
      </c>
      <c r="R1212" s="250" t="str">
        <f t="shared" ca="1" si="493"/>
        <v/>
      </c>
      <c r="S1212" s="249" t="str">
        <f t="shared" si="494"/>
        <v/>
      </c>
      <c r="T1212" s="250" t="str">
        <f t="shared" ca="1" si="495"/>
        <v/>
      </c>
      <c r="U1212" s="249" t="str">
        <f t="shared" si="496"/>
        <v/>
      </c>
      <c r="V1212" s="250" t="str">
        <f t="shared" ca="1" si="497"/>
        <v/>
      </c>
      <c r="W1212" s="249" t="str">
        <f t="shared" si="498"/>
        <v/>
      </c>
      <c r="X1212" s="250"/>
      <c r="Y1212" s="249"/>
      <c r="Z1212" s="250"/>
      <c r="AA1212" s="249"/>
      <c r="AB1212" s="250"/>
      <c r="AC1212" s="249"/>
      <c r="AD1212" s="250"/>
      <c r="AE1212" s="249"/>
      <c r="AF1212" s="250"/>
      <c r="AG1212" s="249"/>
      <c r="AH1212" s="250"/>
      <c r="AI1212" s="249"/>
      <c r="AJ1212" s="250"/>
      <c r="AK1212" s="249"/>
      <c r="AL1212" s="250"/>
      <c r="AM1212" s="249"/>
      <c r="AN1212" s="250"/>
      <c r="AO1212" s="249"/>
      <c r="AP1212" s="250"/>
      <c r="AQ1212" s="249"/>
      <c r="AR1212" s="250"/>
      <c r="AS1212" s="249"/>
      <c r="AT1212" s="250"/>
      <c r="AU1212" s="249"/>
      <c r="AV1212" s="250"/>
      <c r="AW1212" s="249"/>
      <c r="AX1212" s="250"/>
      <c r="AY1212" s="249"/>
      <c r="AZ1212" s="250"/>
      <c r="BA1212" s="249"/>
      <c r="BB1212" s="250"/>
      <c r="BC1212" s="249"/>
      <c r="BD1212" s="250"/>
      <c r="BE1212" s="249"/>
      <c r="BF1212" s="250"/>
      <c r="BG1212" s="249"/>
      <c r="BH1212" s="250"/>
      <c r="BI1212" s="249"/>
      <c r="BJ1212" s="250"/>
      <c r="BK1212" s="249"/>
    </row>
    <row r="1213" spans="1:63" s="301" customFormat="1" ht="21" hidden="1" customHeight="1" x14ac:dyDescent="0.2">
      <c r="A1213" s="245" t="e">
        <f t="shared" si="502"/>
        <v>#VALUE!</v>
      </c>
      <c r="B1213" s="246"/>
      <c r="C1213" s="247" t="str">
        <f t="shared" si="481"/>
        <v/>
      </c>
      <c r="D1213" s="250" t="str">
        <f t="shared" ca="1" si="482"/>
        <v/>
      </c>
      <c r="E1213" s="249" t="str">
        <f t="shared" si="499"/>
        <v/>
      </c>
      <c r="F1213" s="250" t="str">
        <f t="shared" si="483"/>
        <v/>
      </c>
      <c r="G1213" s="249" t="str">
        <f t="shared" si="500"/>
        <v/>
      </c>
      <c r="H1213" s="250" t="str">
        <f t="shared" si="484"/>
        <v/>
      </c>
      <c r="I1213" s="249" t="str">
        <f t="shared" si="501"/>
        <v/>
      </c>
      <c r="J1213" s="250" t="str">
        <f t="shared" ca="1" si="485"/>
        <v/>
      </c>
      <c r="K1213" s="249" t="str">
        <f t="shared" si="486"/>
        <v/>
      </c>
      <c r="L1213" s="250" t="str">
        <f t="shared" ca="1" si="487"/>
        <v/>
      </c>
      <c r="M1213" s="249" t="str">
        <f t="shared" si="488"/>
        <v/>
      </c>
      <c r="N1213" s="250" t="str">
        <f t="shared" ca="1" si="489"/>
        <v/>
      </c>
      <c r="O1213" s="249" t="str">
        <f t="shared" si="490"/>
        <v/>
      </c>
      <c r="P1213" s="250" t="str">
        <f t="shared" ca="1" si="491"/>
        <v/>
      </c>
      <c r="Q1213" s="249" t="str">
        <f t="shared" si="492"/>
        <v/>
      </c>
      <c r="R1213" s="250" t="str">
        <f t="shared" ca="1" si="493"/>
        <v/>
      </c>
      <c r="S1213" s="249" t="str">
        <f t="shared" si="494"/>
        <v/>
      </c>
      <c r="T1213" s="250" t="str">
        <f t="shared" ca="1" si="495"/>
        <v/>
      </c>
      <c r="U1213" s="249" t="str">
        <f t="shared" si="496"/>
        <v/>
      </c>
      <c r="V1213" s="250" t="str">
        <f t="shared" ca="1" si="497"/>
        <v/>
      </c>
      <c r="W1213" s="249" t="str">
        <f t="shared" si="498"/>
        <v/>
      </c>
      <c r="X1213" s="250"/>
      <c r="Y1213" s="249"/>
      <c r="Z1213" s="250"/>
      <c r="AA1213" s="249"/>
      <c r="AB1213" s="250"/>
      <c r="AC1213" s="249"/>
      <c r="AD1213" s="250"/>
      <c r="AE1213" s="249"/>
      <c r="AF1213" s="250"/>
      <c r="AG1213" s="249"/>
      <c r="AH1213" s="250"/>
      <c r="AI1213" s="249"/>
      <c r="AJ1213" s="250"/>
      <c r="AK1213" s="249"/>
      <c r="AL1213" s="250"/>
      <c r="AM1213" s="249"/>
      <c r="AN1213" s="250"/>
      <c r="AO1213" s="249"/>
      <c r="AP1213" s="250"/>
      <c r="AQ1213" s="249"/>
      <c r="AR1213" s="250"/>
      <c r="AS1213" s="249"/>
      <c r="AT1213" s="250"/>
      <c r="AU1213" s="249"/>
      <c r="AV1213" s="250"/>
      <c r="AW1213" s="249"/>
      <c r="AX1213" s="250"/>
      <c r="AY1213" s="249"/>
      <c r="AZ1213" s="250"/>
      <c r="BA1213" s="249"/>
      <c r="BB1213" s="250"/>
      <c r="BC1213" s="249"/>
      <c r="BD1213" s="250"/>
      <c r="BE1213" s="249"/>
      <c r="BF1213" s="250"/>
      <c r="BG1213" s="249"/>
      <c r="BH1213" s="250"/>
      <c r="BI1213" s="249"/>
      <c r="BJ1213" s="250"/>
      <c r="BK1213" s="249"/>
    </row>
    <row r="1214" spans="1:63" s="301" customFormat="1" ht="21" hidden="1" customHeight="1" x14ac:dyDescent="0.2">
      <c r="A1214" s="245" t="e">
        <f t="shared" si="502"/>
        <v>#VALUE!</v>
      </c>
      <c r="B1214" s="246"/>
      <c r="C1214" s="247" t="str">
        <f t="shared" si="481"/>
        <v/>
      </c>
      <c r="D1214" s="250" t="str">
        <f t="shared" ca="1" si="482"/>
        <v/>
      </c>
      <c r="E1214" s="249" t="str">
        <f t="shared" si="499"/>
        <v/>
      </c>
      <c r="F1214" s="250" t="str">
        <f t="shared" si="483"/>
        <v/>
      </c>
      <c r="G1214" s="249" t="str">
        <f t="shared" si="500"/>
        <v/>
      </c>
      <c r="H1214" s="250" t="str">
        <f t="shared" si="484"/>
        <v/>
      </c>
      <c r="I1214" s="249" t="str">
        <f t="shared" si="501"/>
        <v/>
      </c>
      <c r="J1214" s="250" t="str">
        <f t="shared" ca="1" si="485"/>
        <v/>
      </c>
      <c r="K1214" s="249" t="str">
        <f t="shared" si="486"/>
        <v/>
      </c>
      <c r="L1214" s="250" t="str">
        <f t="shared" ca="1" si="487"/>
        <v/>
      </c>
      <c r="M1214" s="249" t="str">
        <f t="shared" si="488"/>
        <v/>
      </c>
      <c r="N1214" s="250" t="str">
        <f t="shared" ca="1" si="489"/>
        <v/>
      </c>
      <c r="O1214" s="249" t="str">
        <f t="shared" si="490"/>
        <v/>
      </c>
      <c r="P1214" s="250" t="str">
        <f t="shared" ca="1" si="491"/>
        <v/>
      </c>
      <c r="Q1214" s="249" t="str">
        <f t="shared" si="492"/>
        <v/>
      </c>
      <c r="R1214" s="250" t="str">
        <f t="shared" ca="1" si="493"/>
        <v/>
      </c>
      <c r="S1214" s="249" t="str">
        <f t="shared" si="494"/>
        <v/>
      </c>
      <c r="T1214" s="250" t="str">
        <f t="shared" ca="1" si="495"/>
        <v/>
      </c>
      <c r="U1214" s="249" t="str">
        <f t="shared" si="496"/>
        <v/>
      </c>
      <c r="V1214" s="250" t="str">
        <f t="shared" ca="1" si="497"/>
        <v/>
      </c>
      <c r="W1214" s="249" t="str">
        <f t="shared" si="498"/>
        <v/>
      </c>
      <c r="X1214" s="250"/>
      <c r="Y1214" s="249"/>
      <c r="Z1214" s="250"/>
      <c r="AA1214" s="249"/>
      <c r="AB1214" s="250"/>
      <c r="AC1214" s="249"/>
      <c r="AD1214" s="250"/>
      <c r="AE1214" s="249"/>
      <c r="AF1214" s="250"/>
      <c r="AG1214" s="249"/>
      <c r="AH1214" s="250"/>
      <c r="AI1214" s="249"/>
      <c r="AJ1214" s="250"/>
      <c r="AK1214" s="249"/>
      <c r="AL1214" s="250"/>
      <c r="AM1214" s="249"/>
      <c r="AN1214" s="250"/>
      <c r="AO1214" s="249"/>
      <c r="AP1214" s="250"/>
      <c r="AQ1214" s="249"/>
      <c r="AR1214" s="250"/>
      <c r="AS1214" s="249"/>
      <c r="AT1214" s="250"/>
      <c r="AU1214" s="249"/>
      <c r="AV1214" s="250"/>
      <c r="AW1214" s="249"/>
      <c r="AX1214" s="250"/>
      <c r="AY1214" s="249"/>
      <c r="AZ1214" s="250"/>
      <c r="BA1214" s="249"/>
      <c r="BB1214" s="250"/>
      <c r="BC1214" s="249"/>
      <c r="BD1214" s="250"/>
      <c r="BE1214" s="249"/>
      <c r="BF1214" s="250"/>
      <c r="BG1214" s="249"/>
      <c r="BH1214" s="250"/>
      <c r="BI1214" s="249"/>
      <c r="BJ1214" s="250"/>
      <c r="BK1214" s="249"/>
    </row>
    <row r="1215" spans="1:63" s="301" customFormat="1" ht="21" hidden="1" customHeight="1" x14ac:dyDescent="0.2">
      <c r="A1215" s="245" t="e">
        <f t="shared" si="502"/>
        <v>#VALUE!</v>
      </c>
      <c r="B1215" s="246"/>
      <c r="C1215" s="247" t="str">
        <f t="shared" si="481"/>
        <v/>
      </c>
      <c r="D1215" s="250" t="str">
        <f t="shared" ca="1" si="482"/>
        <v/>
      </c>
      <c r="E1215" s="249" t="str">
        <f t="shared" si="499"/>
        <v/>
      </c>
      <c r="F1215" s="250" t="str">
        <f t="shared" si="483"/>
        <v/>
      </c>
      <c r="G1215" s="249" t="str">
        <f t="shared" si="500"/>
        <v/>
      </c>
      <c r="H1215" s="250" t="str">
        <f t="shared" si="484"/>
        <v/>
      </c>
      <c r="I1215" s="249" t="str">
        <f t="shared" si="501"/>
        <v/>
      </c>
      <c r="J1215" s="250" t="str">
        <f t="shared" ca="1" si="485"/>
        <v/>
      </c>
      <c r="K1215" s="249" t="str">
        <f t="shared" si="486"/>
        <v/>
      </c>
      <c r="L1215" s="250" t="str">
        <f t="shared" ca="1" si="487"/>
        <v/>
      </c>
      <c r="M1215" s="249" t="str">
        <f t="shared" si="488"/>
        <v/>
      </c>
      <c r="N1215" s="250" t="str">
        <f t="shared" ca="1" si="489"/>
        <v/>
      </c>
      <c r="O1215" s="249" t="str">
        <f t="shared" si="490"/>
        <v/>
      </c>
      <c r="P1215" s="250" t="str">
        <f t="shared" ca="1" si="491"/>
        <v/>
      </c>
      <c r="Q1215" s="249" t="str">
        <f t="shared" si="492"/>
        <v/>
      </c>
      <c r="R1215" s="250" t="str">
        <f t="shared" ca="1" si="493"/>
        <v/>
      </c>
      <c r="S1215" s="249" t="str">
        <f t="shared" si="494"/>
        <v/>
      </c>
      <c r="T1215" s="250" t="str">
        <f t="shared" ca="1" si="495"/>
        <v/>
      </c>
      <c r="U1215" s="249" t="str">
        <f t="shared" si="496"/>
        <v/>
      </c>
      <c r="V1215" s="250" t="str">
        <f t="shared" ca="1" si="497"/>
        <v/>
      </c>
      <c r="W1215" s="249" t="str">
        <f t="shared" si="498"/>
        <v/>
      </c>
      <c r="X1215" s="250"/>
      <c r="Y1215" s="249"/>
      <c r="Z1215" s="250"/>
      <c r="AA1215" s="249"/>
      <c r="AB1215" s="250"/>
      <c r="AC1215" s="249"/>
      <c r="AD1215" s="250"/>
      <c r="AE1215" s="249"/>
      <c r="AF1215" s="250"/>
      <c r="AG1215" s="249"/>
      <c r="AH1215" s="250"/>
      <c r="AI1215" s="249"/>
      <c r="AJ1215" s="250"/>
      <c r="AK1215" s="249"/>
      <c r="AL1215" s="250"/>
      <c r="AM1215" s="249"/>
      <c r="AN1215" s="250"/>
      <c r="AO1215" s="249"/>
      <c r="AP1215" s="250"/>
      <c r="AQ1215" s="249"/>
      <c r="AR1215" s="250"/>
      <c r="AS1215" s="249"/>
      <c r="AT1215" s="250"/>
      <c r="AU1215" s="249"/>
      <c r="AV1215" s="250"/>
      <c r="AW1215" s="249"/>
      <c r="AX1215" s="250"/>
      <c r="AY1215" s="249"/>
      <c r="AZ1215" s="250"/>
      <c r="BA1215" s="249"/>
      <c r="BB1215" s="250"/>
      <c r="BC1215" s="249"/>
      <c r="BD1215" s="250"/>
      <c r="BE1215" s="249"/>
      <c r="BF1215" s="250"/>
      <c r="BG1215" s="249"/>
      <c r="BH1215" s="250"/>
      <c r="BI1215" s="249"/>
      <c r="BJ1215" s="250"/>
      <c r="BK1215" s="249"/>
    </row>
    <row r="1216" spans="1:63" s="301" customFormat="1" ht="21" hidden="1" customHeight="1" x14ac:dyDescent="0.2">
      <c r="A1216" s="245" t="e">
        <f t="shared" si="502"/>
        <v>#VALUE!</v>
      </c>
      <c r="B1216" s="246"/>
      <c r="C1216" s="247" t="str">
        <f t="shared" si="481"/>
        <v/>
      </c>
      <c r="D1216" s="250" t="str">
        <f t="shared" ca="1" si="482"/>
        <v/>
      </c>
      <c r="E1216" s="249" t="str">
        <f t="shared" si="499"/>
        <v/>
      </c>
      <c r="F1216" s="250" t="str">
        <f t="shared" si="483"/>
        <v/>
      </c>
      <c r="G1216" s="249" t="str">
        <f t="shared" si="500"/>
        <v/>
      </c>
      <c r="H1216" s="250" t="str">
        <f t="shared" si="484"/>
        <v/>
      </c>
      <c r="I1216" s="249" t="str">
        <f t="shared" si="501"/>
        <v/>
      </c>
      <c r="J1216" s="250" t="str">
        <f t="shared" ca="1" si="485"/>
        <v/>
      </c>
      <c r="K1216" s="249" t="str">
        <f t="shared" si="486"/>
        <v/>
      </c>
      <c r="L1216" s="250" t="str">
        <f t="shared" ca="1" si="487"/>
        <v/>
      </c>
      <c r="M1216" s="249" t="str">
        <f t="shared" si="488"/>
        <v/>
      </c>
      <c r="N1216" s="250" t="str">
        <f t="shared" ca="1" si="489"/>
        <v/>
      </c>
      <c r="O1216" s="249" t="str">
        <f t="shared" si="490"/>
        <v/>
      </c>
      <c r="P1216" s="250" t="str">
        <f t="shared" ca="1" si="491"/>
        <v/>
      </c>
      <c r="Q1216" s="249" t="str">
        <f t="shared" si="492"/>
        <v/>
      </c>
      <c r="R1216" s="250" t="str">
        <f t="shared" ca="1" si="493"/>
        <v/>
      </c>
      <c r="S1216" s="249" t="str">
        <f t="shared" si="494"/>
        <v/>
      </c>
      <c r="T1216" s="250" t="str">
        <f t="shared" ca="1" si="495"/>
        <v/>
      </c>
      <c r="U1216" s="249" t="str">
        <f t="shared" si="496"/>
        <v/>
      </c>
      <c r="V1216" s="250" t="str">
        <f t="shared" ca="1" si="497"/>
        <v/>
      </c>
      <c r="W1216" s="249" t="str">
        <f t="shared" si="498"/>
        <v/>
      </c>
      <c r="X1216" s="250"/>
      <c r="Y1216" s="249"/>
      <c r="Z1216" s="250"/>
      <c r="AA1216" s="249"/>
      <c r="AB1216" s="250"/>
      <c r="AC1216" s="249"/>
      <c r="AD1216" s="250"/>
      <c r="AE1216" s="249"/>
      <c r="AF1216" s="250"/>
      <c r="AG1216" s="249"/>
      <c r="AH1216" s="250"/>
      <c r="AI1216" s="249"/>
      <c r="AJ1216" s="250"/>
      <c r="AK1216" s="249"/>
      <c r="AL1216" s="250"/>
      <c r="AM1216" s="249"/>
      <c r="AN1216" s="250"/>
      <c r="AO1216" s="249"/>
      <c r="AP1216" s="250"/>
      <c r="AQ1216" s="249"/>
      <c r="AR1216" s="250"/>
      <c r="AS1216" s="249"/>
      <c r="AT1216" s="250"/>
      <c r="AU1216" s="249"/>
      <c r="AV1216" s="250"/>
      <c r="AW1216" s="249"/>
      <c r="AX1216" s="250"/>
      <c r="AY1216" s="249"/>
      <c r="AZ1216" s="250"/>
      <c r="BA1216" s="249"/>
      <c r="BB1216" s="250"/>
      <c r="BC1216" s="249"/>
      <c r="BD1216" s="250"/>
      <c r="BE1216" s="249"/>
      <c r="BF1216" s="250"/>
      <c r="BG1216" s="249"/>
      <c r="BH1216" s="250"/>
      <c r="BI1216" s="249"/>
      <c r="BJ1216" s="250"/>
      <c r="BK1216" s="249"/>
    </row>
    <row r="1217" spans="1:63" s="301" customFormat="1" ht="21" hidden="1" customHeight="1" x14ac:dyDescent="0.2">
      <c r="A1217" s="245" t="e">
        <f t="shared" si="502"/>
        <v>#VALUE!</v>
      </c>
      <c r="B1217" s="246"/>
      <c r="C1217" s="247" t="str">
        <f t="shared" si="481"/>
        <v/>
      </c>
      <c r="D1217" s="250" t="str">
        <f t="shared" ca="1" si="482"/>
        <v/>
      </c>
      <c r="E1217" s="249" t="str">
        <f t="shared" si="499"/>
        <v/>
      </c>
      <c r="F1217" s="250" t="str">
        <f t="shared" si="483"/>
        <v/>
      </c>
      <c r="G1217" s="249" t="str">
        <f t="shared" si="500"/>
        <v/>
      </c>
      <c r="H1217" s="250" t="str">
        <f t="shared" si="484"/>
        <v/>
      </c>
      <c r="I1217" s="249" t="str">
        <f t="shared" si="501"/>
        <v/>
      </c>
      <c r="J1217" s="250" t="str">
        <f t="shared" ca="1" si="485"/>
        <v/>
      </c>
      <c r="K1217" s="249" t="str">
        <f t="shared" si="486"/>
        <v/>
      </c>
      <c r="L1217" s="250" t="str">
        <f t="shared" ca="1" si="487"/>
        <v/>
      </c>
      <c r="M1217" s="249" t="str">
        <f t="shared" si="488"/>
        <v/>
      </c>
      <c r="N1217" s="250" t="str">
        <f t="shared" ca="1" si="489"/>
        <v/>
      </c>
      <c r="O1217" s="249" t="str">
        <f t="shared" si="490"/>
        <v/>
      </c>
      <c r="P1217" s="250" t="str">
        <f t="shared" ca="1" si="491"/>
        <v/>
      </c>
      <c r="Q1217" s="249" t="str">
        <f t="shared" si="492"/>
        <v/>
      </c>
      <c r="R1217" s="250" t="str">
        <f t="shared" ca="1" si="493"/>
        <v/>
      </c>
      <c r="S1217" s="249" t="str">
        <f t="shared" si="494"/>
        <v/>
      </c>
      <c r="T1217" s="250" t="str">
        <f t="shared" ca="1" si="495"/>
        <v/>
      </c>
      <c r="U1217" s="249" t="str">
        <f t="shared" si="496"/>
        <v/>
      </c>
      <c r="V1217" s="250" t="str">
        <f t="shared" ca="1" si="497"/>
        <v/>
      </c>
      <c r="W1217" s="249" t="str">
        <f t="shared" si="498"/>
        <v/>
      </c>
      <c r="X1217" s="250"/>
      <c r="Y1217" s="249"/>
      <c r="Z1217" s="250"/>
      <c r="AA1217" s="249"/>
      <c r="AB1217" s="250"/>
      <c r="AC1217" s="249"/>
      <c r="AD1217" s="250"/>
      <c r="AE1217" s="249"/>
      <c r="AF1217" s="250"/>
      <c r="AG1217" s="249"/>
      <c r="AH1217" s="250"/>
      <c r="AI1217" s="249"/>
      <c r="AJ1217" s="250"/>
      <c r="AK1217" s="249"/>
      <c r="AL1217" s="250"/>
      <c r="AM1217" s="249"/>
      <c r="AN1217" s="250"/>
      <c r="AO1217" s="249"/>
      <c r="AP1217" s="250"/>
      <c r="AQ1217" s="249"/>
      <c r="AR1217" s="250"/>
      <c r="AS1217" s="249"/>
      <c r="AT1217" s="250"/>
      <c r="AU1217" s="249"/>
      <c r="AV1217" s="250"/>
      <c r="AW1217" s="249"/>
      <c r="AX1217" s="250"/>
      <c r="AY1217" s="249"/>
      <c r="AZ1217" s="250"/>
      <c r="BA1217" s="249"/>
      <c r="BB1217" s="250"/>
      <c r="BC1217" s="249"/>
      <c r="BD1217" s="250"/>
      <c r="BE1217" s="249"/>
      <c r="BF1217" s="250"/>
      <c r="BG1217" s="249"/>
      <c r="BH1217" s="250"/>
      <c r="BI1217" s="249"/>
      <c r="BJ1217" s="250"/>
      <c r="BK1217" s="249"/>
    </row>
    <row r="1218" spans="1:63" s="301" customFormat="1" ht="21" hidden="1" customHeight="1" x14ac:dyDescent="0.2">
      <c r="A1218" s="245" t="e">
        <f t="shared" si="502"/>
        <v>#VALUE!</v>
      </c>
      <c r="B1218" s="246"/>
      <c r="C1218" s="247" t="str">
        <f t="shared" si="481"/>
        <v/>
      </c>
      <c r="D1218" s="250" t="str">
        <f t="shared" ca="1" si="482"/>
        <v/>
      </c>
      <c r="E1218" s="249" t="str">
        <f t="shared" si="499"/>
        <v/>
      </c>
      <c r="F1218" s="250" t="str">
        <f t="shared" si="483"/>
        <v/>
      </c>
      <c r="G1218" s="249" t="str">
        <f t="shared" si="500"/>
        <v/>
      </c>
      <c r="H1218" s="250" t="str">
        <f t="shared" si="484"/>
        <v/>
      </c>
      <c r="I1218" s="249" t="str">
        <f t="shared" si="501"/>
        <v/>
      </c>
      <c r="J1218" s="250" t="str">
        <f t="shared" ca="1" si="485"/>
        <v/>
      </c>
      <c r="K1218" s="249" t="str">
        <f t="shared" si="486"/>
        <v/>
      </c>
      <c r="L1218" s="250" t="str">
        <f t="shared" ca="1" si="487"/>
        <v/>
      </c>
      <c r="M1218" s="249" t="str">
        <f t="shared" si="488"/>
        <v/>
      </c>
      <c r="N1218" s="250" t="str">
        <f t="shared" ca="1" si="489"/>
        <v/>
      </c>
      <c r="O1218" s="249" t="str">
        <f t="shared" si="490"/>
        <v/>
      </c>
      <c r="P1218" s="250" t="str">
        <f t="shared" ca="1" si="491"/>
        <v/>
      </c>
      <c r="Q1218" s="249" t="str">
        <f t="shared" si="492"/>
        <v/>
      </c>
      <c r="R1218" s="250" t="str">
        <f t="shared" ca="1" si="493"/>
        <v/>
      </c>
      <c r="S1218" s="249" t="str">
        <f t="shared" si="494"/>
        <v/>
      </c>
      <c r="T1218" s="250" t="str">
        <f t="shared" ca="1" si="495"/>
        <v/>
      </c>
      <c r="U1218" s="249" t="str">
        <f t="shared" si="496"/>
        <v/>
      </c>
      <c r="V1218" s="250" t="str">
        <f t="shared" ca="1" si="497"/>
        <v/>
      </c>
      <c r="W1218" s="249" t="str">
        <f t="shared" si="498"/>
        <v/>
      </c>
      <c r="X1218" s="250"/>
      <c r="Y1218" s="249"/>
      <c r="Z1218" s="250"/>
      <c r="AA1218" s="249"/>
      <c r="AB1218" s="250"/>
      <c r="AC1218" s="249"/>
      <c r="AD1218" s="250"/>
      <c r="AE1218" s="249"/>
      <c r="AF1218" s="250"/>
      <c r="AG1218" s="249"/>
      <c r="AH1218" s="250"/>
      <c r="AI1218" s="249"/>
      <c r="AJ1218" s="250"/>
      <c r="AK1218" s="249"/>
      <c r="AL1218" s="250"/>
      <c r="AM1218" s="249"/>
      <c r="AN1218" s="250"/>
      <c r="AO1218" s="249"/>
      <c r="AP1218" s="250"/>
      <c r="AQ1218" s="249"/>
      <c r="AR1218" s="250"/>
      <c r="AS1218" s="249"/>
      <c r="AT1218" s="250"/>
      <c r="AU1218" s="249"/>
      <c r="AV1218" s="250"/>
      <c r="AW1218" s="249"/>
      <c r="AX1218" s="250"/>
      <c r="AY1218" s="249"/>
      <c r="AZ1218" s="250"/>
      <c r="BA1218" s="249"/>
      <c r="BB1218" s="250"/>
      <c r="BC1218" s="249"/>
      <c r="BD1218" s="250"/>
      <c r="BE1218" s="249"/>
      <c r="BF1218" s="250"/>
      <c r="BG1218" s="249"/>
      <c r="BH1218" s="250"/>
      <c r="BI1218" s="249"/>
      <c r="BJ1218" s="250"/>
      <c r="BK1218" s="249"/>
    </row>
    <row r="1219" spans="1:63" s="301" customFormat="1" ht="21" hidden="1" customHeight="1" x14ac:dyDescent="0.2">
      <c r="A1219" s="245" t="e">
        <f t="shared" si="502"/>
        <v>#VALUE!</v>
      </c>
      <c r="B1219" s="246"/>
      <c r="C1219" s="247" t="str">
        <f t="shared" si="481"/>
        <v/>
      </c>
      <c r="D1219" s="250" t="str">
        <f t="shared" ca="1" si="482"/>
        <v/>
      </c>
      <c r="E1219" s="249" t="str">
        <f t="shared" si="499"/>
        <v/>
      </c>
      <c r="F1219" s="250" t="str">
        <f t="shared" si="483"/>
        <v/>
      </c>
      <c r="G1219" s="249" t="str">
        <f t="shared" si="500"/>
        <v/>
      </c>
      <c r="H1219" s="250" t="str">
        <f t="shared" si="484"/>
        <v/>
      </c>
      <c r="I1219" s="249" t="str">
        <f t="shared" si="501"/>
        <v/>
      </c>
      <c r="J1219" s="250" t="str">
        <f t="shared" ca="1" si="485"/>
        <v/>
      </c>
      <c r="K1219" s="249" t="str">
        <f t="shared" si="486"/>
        <v/>
      </c>
      <c r="L1219" s="250" t="str">
        <f t="shared" ca="1" si="487"/>
        <v/>
      </c>
      <c r="M1219" s="249" t="str">
        <f t="shared" si="488"/>
        <v/>
      </c>
      <c r="N1219" s="250" t="str">
        <f t="shared" ca="1" si="489"/>
        <v/>
      </c>
      <c r="O1219" s="249" t="str">
        <f t="shared" si="490"/>
        <v/>
      </c>
      <c r="P1219" s="250" t="str">
        <f t="shared" ca="1" si="491"/>
        <v/>
      </c>
      <c r="Q1219" s="249" t="str">
        <f t="shared" si="492"/>
        <v/>
      </c>
      <c r="R1219" s="250" t="str">
        <f t="shared" ca="1" si="493"/>
        <v/>
      </c>
      <c r="S1219" s="249" t="str">
        <f t="shared" si="494"/>
        <v/>
      </c>
      <c r="T1219" s="250" t="str">
        <f t="shared" ca="1" si="495"/>
        <v/>
      </c>
      <c r="U1219" s="249" t="str">
        <f t="shared" si="496"/>
        <v/>
      </c>
      <c r="V1219" s="250" t="str">
        <f t="shared" ca="1" si="497"/>
        <v/>
      </c>
      <c r="W1219" s="249" t="str">
        <f t="shared" si="498"/>
        <v/>
      </c>
      <c r="X1219" s="250"/>
      <c r="Y1219" s="249"/>
      <c r="Z1219" s="250"/>
      <c r="AA1219" s="249"/>
      <c r="AB1219" s="250"/>
      <c r="AC1219" s="249"/>
      <c r="AD1219" s="250"/>
      <c r="AE1219" s="249"/>
      <c r="AF1219" s="250"/>
      <c r="AG1219" s="249"/>
      <c r="AH1219" s="250"/>
      <c r="AI1219" s="249"/>
      <c r="AJ1219" s="250"/>
      <c r="AK1219" s="249"/>
      <c r="AL1219" s="250"/>
      <c r="AM1219" s="249"/>
      <c r="AN1219" s="250"/>
      <c r="AO1219" s="249"/>
      <c r="AP1219" s="250"/>
      <c r="AQ1219" s="249"/>
      <c r="AR1219" s="250"/>
      <c r="AS1219" s="249"/>
      <c r="AT1219" s="250"/>
      <c r="AU1219" s="249"/>
      <c r="AV1219" s="250"/>
      <c r="AW1219" s="249"/>
      <c r="AX1219" s="250"/>
      <c r="AY1219" s="249"/>
      <c r="AZ1219" s="250"/>
      <c r="BA1219" s="249"/>
      <c r="BB1219" s="250"/>
      <c r="BC1219" s="249"/>
      <c r="BD1219" s="250"/>
      <c r="BE1219" s="249"/>
      <c r="BF1219" s="250"/>
      <c r="BG1219" s="249"/>
      <c r="BH1219" s="250"/>
      <c r="BI1219" s="249"/>
      <c r="BJ1219" s="250"/>
      <c r="BK1219" s="249"/>
    </row>
    <row r="1220" spans="1:63" s="301" customFormat="1" ht="21" hidden="1" customHeight="1" x14ac:dyDescent="0.2">
      <c r="A1220" s="245" t="e">
        <f t="shared" si="502"/>
        <v>#VALUE!</v>
      </c>
      <c r="B1220" s="246"/>
      <c r="C1220" s="247" t="str">
        <f t="shared" si="481"/>
        <v/>
      </c>
      <c r="D1220" s="250" t="str">
        <f t="shared" ca="1" si="482"/>
        <v/>
      </c>
      <c r="E1220" s="249" t="str">
        <f t="shared" si="499"/>
        <v/>
      </c>
      <c r="F1220" s="250" t="str">
        <f t="shared" si="483"/>
        <v/>
      </c>
      <c r="G1220" s="249" t="str">
        <f t="shared" si="500"/>
        <v/>
      </c>
      <c r="H1220" s="250" t="str">
        <f t="shared" si="484"/>
        <v/>
      </c>
      <c r="I1220" s="249" t="str">
        <f t="shared" si="501"/>
        <v/>
      </c>
      <c r="J1220" s="250" t="str">
        <f t="shared" ca="1" si="485"/>
        <v/>
      </c>
      <c r="K1220" s="249" t="str">
        <f t="shared" si="486"/>
        <v/>
      </c>
      <c r="L1220" s="250" t="str">
        <f t="shared" ca="1" si="487"/>
        <v/>
      </c>
      <c r="M1220" s="249" t="str">
        <f t="shared" si="488"/>
        <v/>
      </c>
      <c r="N1220" s="250" t="str">
        <f t="shared" ca="1" si="489"/>
        <v/>
      </c>
      <c r="O1220" s="249" t="str">
        <f t="shared" si="490"/>
        <v/>
      </c>
      <c r="P1220" s="250" t="str">
        <f t="shared" ca="1" si="491"/>
        <v/>
      </c>
      <c r="Q1220" s="249" t="str">
        <f t="shared" si="492"/>
        <v/>
      </c>
      <c r="R1220" s="250" t="str">
        <f t="shared" ca="1" si="493"/>
        <v/>
      </c>
      <c r="S1220" s="249" t="str">
        <f t="shared" si="494"/>
        <v/>
      </c>
      <c r="T1220" s="250" t="str">
        <f t="shared" ca="1" si="495"/>
        <v/>
      </c>
      <c r="U1220" s="249" t="str">
        <f t="shared" si="496"/>
        <v/>
      </c>
      <c r="V1220" s="250" t="str">
        <f t="shared" ca="1" si="497"/>
        <v/>
      </c>
      <c r="W1220" s="249" t="str">
        <f t="shared" si="498"/>
        <v/>
      </c>
      <c r="X1220" s="250"/>
      <c r="Y1220" s="249"/>
      <c r="Z1220" s="250"/>
      <c r="AA1220" s="249"/>
      <c r="AB1220" s="250"/>
      <c r="AC1220" s="249"/>
      <c r="AD1220" s="250"/>
      <c r="AE1220" s="249"/>
      <c r="AF1220" s="250"/>
      <c r="AG1220" s="249"/>
      <c r="AH1220" s="250"/>
      <c r="AI1220" s="249"/>
      <c r="AJ1220" s="250"/>
      <c r="AK1220" s="249"/>
      <c r="AL1220" s="250"/>
      <c r="AM1220" s="249"/>
      <c r="AN1220" s="250"/>
      <c r="AO1220" s="249"/>
      <c r="AP1220" s="250"/>
      <c r="AQ1220" s="249"/>
      <c r="AR1220" s="250"/>
      <c r="AS1220" s="249"/>
      <c r="AT1220" s="250"/>
      <c r="AU1220" s="249"/>
      <c r="AV1220" s="250"/>
      <c r="AW1220" s="249"/>
      <c r="AX1220" s="250"/>
      <c r="AY1220" s="249"/>
      <c r="AZ1220" s="250"/>
      <c r="BA1220" s="249"/>
      <c r="BB1220" s="250"/>
      <c r="BC1220" s="249"/>
      <c r="BD1220" s="250"/>
      <c r="BE1220" s="249"/>
      <c r="BF1220" s="250"/>
      <c r="BG1220" s="249"/>
      <c r="BH1220" s="250"/>
      <c r="BI1220" s="249"/>
      <c r="BJ1220" s="250"/>
      <c r="BK1220" s="249"/>
    </row>
    <row r="1221" spans="1:63" s="301" customFormat="1" ht="21" hidden="1" customHeight="1" x14ac:dyDescent="0.2">
      <c r="A1221" s="245" t="e">
        <f t="shared" si="502"/>
        <v>#VALUE!</v>
      </c>
      <c r="B1221" s="246"/>
      <c r="C1221" s="247" t="str">
        <f t="shared" si="481"/>
        <v/>
      </c>
      <c r="D1221" s="250" t="str">
        <f t="shared" ca="1" si="482"/>
        <v/>
      </c>
      <c r="E1221" s="249" t="str">
        <f t="shared" si="499"/>
        <v/>
      </c>
      <c r="F1221" s="250" t="str">
        <f t="shared" si="483"/>
        <v/>
      </c>
      <c r="G1221" s="249" t="str">
        <f t="shared" si="500"/>
        <v/>
      </c>
      <c r="H1221" s="250" t="str">
        <f t="shared" si="484"/>
        <v/>
      </c>
      <c r="I1221" s="249" t="str">
        <f t="shared" si="501"/>
        <v/>
      </c>
      <c r="J1221" s="250" t="str">
        <f t="shared" ca="1" si="485"/>
        <v/>
      </c>
      <c r="K1221" s="249" t="str">
        <f t="shared" si="486"/>
        <v/>
      </c>
      <c r="L1221" s="250" t="str">
        <f t="shared" ca="1" si="487"/>
        <v/>
      </c>
      <c r="M1221" s="249" t="str">
        <f t="shared" si="488"/>
        <v/>
      </c>
      <c r="N1221" s="250" t="str">
        <f t="shared" ca="1" si="489"/>
        <v/>
      </c>
      <c r="O1221" s="249" t="str">
        <f t="shared" si="490"/>
        <v/>
      </c>
      <c r="P1221" s="250" t="str">
        <f t="shared" ca="1" si="491"/>
        <v/>
      </c>
      <c r="Q1221" s="249" t="str">
        <f t="shared" si="492"/>
        <v/>
      </c>
      <c r="R1221" s="250" t="str">
        <f t="shared" ca="1" si="493"/>
        <v/>
      </c>
      <c r="S1221" s="249" t="str">
        <f t="shared" si="494"/>
        <v/>
      </c>
      <c r="T1221" s="250" t="str">
        <f t="shared" ca="1" si="495"/>
        <v/>
      </c>
      <c r="U1221" s="249" t="str">
        <f t="shared" si="496"/>
        <v/>
      </c>
      <c r="V1221" s="250" t="str">
        <f t="shared" ca="1" si="497"/>
        <v/>
      </c>
      <c r="W1221" s="249" t="str">
        <f t="shared" si="498"/>
        <v/>
      </c>
      <c r="X1221" s="250"/>
      <c r="Y1221" s="249"/>
      <c r="Z1221" s="250"/>
      <c r="AA1221" s="249"/>
      <c r="AB1221" s="250"/>
      <c r="AC1221" s="249"/>
      <c r="AD1221" s="250"/>
      <c r="AE1221" s="249"/>
      <c r="AF1221" s="250"/>
      <c r="AG1221" s="249"/>
      <c r="AH1221" s="250"/>
      <c r="AI1221" s="249"/>
      <c r="AJ1221" s="250"/>
      <c r="AK1221" s="249"/>
      <c r="AL1221" s="250"/>
      <c r="AM1221" s="249"/>
      <c r="AN1221" s="250"/>
      <c r="AO1221" s="249"/>
      <c r="AP1221" s="250"/>
      <c r="AQ1221" s="249"/>
      <c r="AR1221" s="250"/>
      <c r="AS1221" s="249"/>
      <c r="AT1221" s="250"/>
      <c r="AU1221" s="249"/>
      <c r="AV1221" s="250"/>
      <c r="AW1221" s="249"/>
      <c r="AX1221" s="250"/>
      <c r="AY1221" s="249"/>
      <c r="AZ1221" s="250"/>
      <c r="BA1221" s="249"/>
      <c r="BB1221" s="250"/>
      <c r="BC1221" s="249"/>
      <c r="BD1221" s="250"/>
      <c r="BE1221" s="249"/>
      <c r="BF1221" s="250"/>
      <c r="BG1221" s="249"/>
      <c r="BH1221" s="250"/>
      <c r="BI1221" s="249"/>
      <c r="BJ1221" s="250"/>
      <c r="BK1221" s="249"/>
    </row>
    <row r="1222" spans="1:63" s="301" customFormat="1" ht="21" hidden="1" customHeight="1" x14ac:dyDescent="0.2">
      <c r="A1222" s="245" t="e">
        <f t="shared" si="502"/>
        <v>#VALUE!</v>
      </c>
      <c r="B1222" s="246"/>
      <c r="C1222" s="247" t="str">
        <f t="shared" ref="C1222:C1285" si="503">IF(B1222="","",IF($L$4="Media aritmética",ROUND(AVERAGE(D1222,F1222,H1222,J1222,L1222,N1222,P1222,R1222,T1222,V1222,X1222,Z1222,AB1222,AF1222,AH1222,AD1222,AJ1222,AL1222,AN1222,AP1222,AR1222),2),ROUND(_xlfn.STDEV.P(D1222,F1222,H1222,J1222,L1222,N1222,P1222,R1222,T1222,V1222,X1222,Z1222,AB1222,AF1222,AH1222,AD1222,AJ1222,AL1222,AN1222,AP1222,AR1222),2)))</f>
        <v/>
      </c>
      <c r="D1222" s="250" t="str">
        <f t="shared" ref="D1222:D1285" ca="1" si="504">IF($D$8="Habilitado",IF($B1222="","",ROUND(VLOOKUP($B1222,UNITARIO_1,17,FALSE),2)),"")</f>
        <v/>
      </c>
      <c r="E1222" s="249" t="str">
        <f t="shared" si="499"/>
        <v/>
      </c>
      <c r="F1222" s="250" t="str">
        <f t="shared" ref="F1222:F1285" si="505">IF($F$8="Habilitado",IF($B1222="","",ROUND(VLOOKUP($B1222,UNITARIO_2,17,FALSE),2)),"")</f>
        <v/>
      </c>
      <c r="G1222" s="249" t="str">
        <f t="shared" si="500"/>
        <v/>
      </c>
      <c r="H1222" s="250" t="str">
        <f t="shared" ref="H1222:H1285" si="506">IF($H$8="Habilitado",IF($B1222="","",ROUND(VLOOKUP($B1222,UNITARIO_3,17,FALSE),2)),"")</f>
        <v/>
      </c>
      <c r="I1222" s="249" t="str">
        <f t="shared" si="501"/>
        <v/>
      </c>
      <c r="J1222" s="250" t="str">
        <f t="shared" ref="J1222:J1285" ca="1" si="507">IF($J$8="Habilitado",IF($B1222="","",ROUND(VLOOKUP($B1222,UNITARIO_4,5,FALSE),2)),"")</f>
        <v/>
      </c>
      <c r="K1222" s="249" t="str">
        <f t="shared" ref="K1222:K1285" si="508">IF($B1222="","",IF(J1222="","",IF($L$4="Media aritmética",(J1222&lt;=$C1222)*($H$5/$C$5)+(J1222&gt;$C1222)*0,IF(AND(ROUND(AVERAGE($D1222,$F1222,$H1222,$J1222,$L1222,$N1222,$P1222,$R1222,$T1222,$V1222,$X1222,$Z1222,$AB1222,$AD1222,$AF1222,$AH1222,$AJ1222,AL1222,AN1222,AP1222,AR1222,AT1222,AV1222,AX1222,AZ1222,BB1222,BD1222,BF1222,BH1222,BJ1222),2)-$C1222/2&lt;=J1222,(ROUND(AVERAGE($D1222,$F1222,$H1222,$J1222,$L1222,$N1222,$P1222,$R1222,$T1222,$V1222,$X1222,$Z1222,$AB1222,$AD1222,$AF1222,$AH1222,$AJ1222,AL1222,AN1222,AP1222,AR1222,AT1222,AV1222,AX1222,AZ1222,BB1222,BD1222,BF1222,BH1222,BJ1222),2)+$C1222/2&gt;J1222)),($H$5/$C$5),0))))</f>
        <v/>
      </c>
      <c r="L1222" s="250" t="str">
        <f t="shared" ref="L1222:L1285" ca="1" si="509">IF($L$8="Habilitado",IF($B1222="","",ROUND(VLOOKUP($B1222,UNITARIO_5,5,FALSE),2)),"")</f>
        <v/>
      </c>
      <c r="M1222" s="249" t="str">
        <f t="shared" ref="M1222:M1285" si="510">IF($B1222="","",IF(L1222="","",IF($L$4="Media aritmética",(L1222&lt;=$C1222)*($H$5/$C$5)+(L1222&gt;$C1222)*0,IF(AND(ROUND(AVERAGE($D1222,$F1222,$H1222,$J1222,$L1222,$N1222,$P1222,$R1222,$T1222,$V1222,$X1222,$Z1222,$AB1222,$AD1222,$AF1222,$AH1222,$AJ1222,AL1222,AN1222,AP1222,AR1222,AT1222,AV1222,AX1222,AZ1222,BB1222,BD1222,BF1222,BH1222,BJ1222),2)-$C1222/2&lt;=L1222,(ROUND(AVERAGE($D1222,$F1222,$H1222,$J1222,$L1222,$N1222,$P1222,$R1222,$T1222,$V1222,$X1222,$Z1222,$AB1222,$AD1222,$AF1222,$AH1222,$AJ1222,AL1222,AN1222,AP1222,AR1222,AT1222,AV1222,AX1222,AZ1222,BB1222,BD1222,BF1222,BH1222,BJ1222),2)+$C1222/2&gt;L1222)),($H$5/$C$5),0))))</f>
        <v/>
      </c>
      <c r="N1222" s="250" t="str">
        <f t="shared" ref="N1222:N1285" ca="1" si="511">IF($N$8="Habilitado",IF($B1222="","",ROUND(VLOOKUP($B1222,UNITARIO_6,5,FALSE),2)),"")</f>
        <v/>
      </c>
      <c r="O1222" s="249" t="str">
        <f t="shared" ref="O1222:O1285" si="512">IF($B1222="","",IF(N1222="","",IF($L$4="Media aritmética",(N1222&lt;=$C1222)*($H$5/$C$5)+(N1222&gt;$C1222)*0,IF(AND(ROUND(AVERAGE($D1222,$F1222,$H1222,$J1222,$L1222,$N1222,$P1222,$R1222,$T1222,$V1222,$X1222,$Z1222,$AB1222,$AD1222,$AF1222,$AH1222,$AJ1222,AL1222,AN1222,AP1222,AR1222,AT1222,AV1222,AX1222,AZ1222,BB1222,BD1222,BF1222,BH1222,BJ1222),2)-$C1222/2&lt;=N1222,(ROUND(AVERAGE($D1222,$F1222,$H1222,$J1222,$L1222,$N1222,$P1222,$R1222,$T1222,$V1222,$X1222,$Z1222,$AB1222,$AD1222,$AF1222,$AH1222,$AJ1222,AL1222,AN1222,AP1222,AR1222,AT1222,AV1222,AX1222,AZ1222,BB1222,BD1222,BF1222,BH1222,BJ1222),2)+$C1222/2&gt;N1222)),($H$5/$C$5),0))))</f>
        <v/>
      </c>
      <c r="P1222" s="250" t="str">
        <f t="shared" ref="P1222:P1285" ca="1" si="513">IF($P$8="Habilitado",IF($B1222="","",ROUND(VLOOKUP($B1222,UNITARIO_7,5,FALSE),2)),"")</f>
        <v/>
      </c>
      <c r="Q1222" s="249" t="str">
        <f t="shared" ref="Q1222:Q1285" si="514">IF($B1222="","",IF(P1222="","",IF($L$4="Media aritmética",(P1222&lt;=$C1222)*($H$5/$C$5)+(P1222&gt;$C1222)*0,IF(AND(ROUND(AVERAGE($D1222,$F1222,$H1222,$J1222,$L1222,$N1222,$P1222,$R1222,$T1222,$V1222,$X1222,$Z1222,$AB1222,$AD1222,$AF1222,$AH1222,$AJ1222,AL1222,AN1222,AP1222,AR1222,AT1222,AV1222,AX1222,AZ1222,BB1222,BD1222,BF1222,BH1222,BJ1222),2)-$C1222/2&lt;=P1222,(ROUND(AVERAGE($D1222,$F1222,$H1222,$J1222,$L1222,$N1222,$P1222,$R1222,$T1222,$V1222,$X1222,$Z1222,$AB1222,$AD1222,$AF1222,$AH1222,$AJ1222,AL1222,AN1222,AP1222,AR1222,AT1222,AV1222,AX1222,AZ1222,BB1222,BD1222,BF1222,BH1222,BJ1222),2)+$C1222/2&gt;P1222)),($H$5/$C$5),0))))</f>
        <v/>
      </c>
      <c r="R1222" s="250" t="str">
        <f t="shared" ref="R1222:R1285" ca="1" si="515">IF($R$8="Habilitado",IF($B1222="","",ROUND(VLOOKUP($B1222,UNITARIO_8,5,FALSE),2)),"")</f>
        <v/>
      </c>
      <c r="S1222" s="249" t="str">
        <f t="shared" ref="S1222:S1285" si="516">IF($B1222="","",IF(R1222="","",IF($L$4="Media aritmética",(R1222&lt;=$C1222)*($H$5/$C$5)+(R1222&gt;$C1222)*0,IF(AND(ROUND(AVERAGE($D1222,$F1222,$H1222,$J1222,$L1222,$N1222,$P1222,$R1222,$T1222,$V1222,$X1222,$Z1222,$AB1222,$AD1222,$AF1222,$AH1222,$AJ1222,AL1222,AN1222,AP1222,AR1222,AT1222,AV1222,AX1222,AZ1222,BB1222,BD1222,BF1222,BH1222,BJ1222),2)-$C1222/2&lt;=R1222,(ROUND(AVERAGE($D1222,$F1222,$H1222,$J1222,$L1222,$N1222,$P1222,$R1222,$T1222,$V1222,$X1222,$Z1222,$AB1222,$AD1222,$AF1222,$AH1222,$AJ1222,AL1222,AN1222,AP1222,AR1222,AT1222,AV1222,AX1222,AZ1222,BB1222,BD1222,BF1222,BH1222,BJ1222),2)+$C1222/2&gt;R1222)),($H$5/$C$5),0))))</f>
        <v/>
      </c>
      <c r="T1222" s="250" t="str">
        <f t="shared" ref="T1222:T1285" ca="1" si="517">IF($T$8="Habilitado",IF($B1222="","",ROUND(VLOOKUP($B1222,UNITARIO_9,5,FALSE),2)),"")</f>
        <v/>
      </c>
      <c r="U1222" s="249" t="str">
        <f t="shared" ref="U1222:U1285" si="518">IF($B1222="","",IF(T1222="","",IF($L$4="Media aritmética",(T1222&lt;=$C1222)*($H$5/$C$5)+(T1222&gt;$C1222)*0,IF(AND(ROUND(AVERAGE($D1222,$F1222,$H1222,$J1222,$L1222,$N1222,$P1222,$R1222,$T1222,$V1222,$X1222,$Z1222,$AB1222,$AD1222,$AF1222,$AH1222,$AJ1222,AL1222,AN1222,AP1222,AR1222,AT1222,AV1222,AX1222,AZ1222,BB1222,BD1222,BF1222,BH1222,BJ1222),2)-$C1222/2&lt;=T1222,(ROUND(AVERAGE($D1222,$F1222,$H1222,$J1222,$L1222,$N1222,$P1222,$R1222,$T1222,$V1222,$X1222,$Z1222,$AB1222,$AD1222,$AF1222,$AH1222,$AJ1222,AL1222,AN1222,AP1222,AR1222,AT1222,AV1222,AX1222,AZ1222,BB1222,BD1222,BF1222,BH1222,BJ1222),2)+$C1222/2&gt;T1222)),($H$5/$C$5),0))))</f>
        <v/>
      </c>
      <c r="V1222" s="250" t="str">
        <f t="shared" ref="V1222:V1285" ca="1" si="519">IF($V$8="Habilitado",IF($B1222="","",ROUND(VLOOKUP($B1222,UNITARIO_10,5,FALSE),2)),"")</f>
        <v/>
      </c>
      <c r="W1222" s="249" t="str">
        <f t="shared" ref="W1222:W1285" si="520">IF($B1222="","",IF(V1222="","",IF($L$4="Media aritmética",(V1222&lt;=$C1222)*($H$5/$C$5)+(V1222&gt;$C1222)*0,IF(AND(ROUND(AVERAGE($D1222,$F1222,$H1222,$J1222,$L1222,$N1222,$P1222,$R1222,$T1222,$V1222,$X1222,$Z1222,$AB1222,$AD1222,$AF1222,$AH1222,$AJ1222,AL1222,AN1222,AP1222,AR1222,AT1222,AV1222,AX1222,AZ1222,BB1222,BD1222,BF1222,BH1222,BJ1222),2)-$C1222/2&lt;=V1222,(ROUND(AVERAGE($D1222,$F1222,$H1222,$J1222,$L1222,$N1222,$P1222,$R1222,$T1222,$V1222,$X1222,$Z1222,$AB1222,$AD1222,$AF1222,$AH1222,$AJ1222,AL1222,AN1222,AP1222,AR1222,AT1222,AV1222,AX1222,AZ1222,BB1222,BD1222,BF1222,BH1222,BJ1222),2)+$C1222/2&gt;V1222)),($H$5/$C$5),0))))</f>
        <v/>
      </c>
      <c r="X1222" s="250"/>
      <c r="Y1222" s="249"/>
      <c r="Z1222" s="250"/>
      <c r="AA1222" s="249"/>
      <c r="AB1222" s="250"/>
      <c r="AC1222" s="249"/>
      <c r="AD1222" s="250"/>
      <c r="AE1222" s="249"/>
      <c r="AF1222" s="250"/>
      <c r="AG1222" s="249"/>
      <c r="AH1222" s="250"/>
      <c r="AI1222" s="249"/>
      <c r="AJ1222" s="250"/>
      <c r="AK1222" s="249"/>
      <c r="AL1222" s="250"/>
      <c r="AM1222" s="249"/>
      <c r="AN1222" s="250"/>
      <c r="AO1222" s="249"/>
      <c r="AP1222" s="250"/>
      <c r="AQ1222" s="249"/>
      <c r="AR1222" s="250"/>
      <c r="AS1222" s="249"/>
      <c r="AT1222" s="250"/>
      <c r="AU1222" s="249"/>
      <c r="AV1222" s="250"/>
      <c r="AW1222" s="249"/>
      <c r="AX1222" s="250"/>
      <c r="AY1222" s="249"/>
      <c r="AZ1222" s="250"/>
      <c r="BA1222" s="249"/>
      <c r="BB1222" s="250"/>
      <c r="BC1222" s="249"/>
      <c r="BD1222" s="250"/>
      <c r="BE1222" s="249"/>
      <c r="BF1222" s="250"/>
      <c r="BG1222" s="249"/>
      <c r="BH1222" s="250"/>
      <c r="BI1222" s="249"/>
      <c r="BJ1222" s="250"/>
      <c r="BK1222" s="249"/>
    </row>
    <row r="1223" spans="1:63" s="301" customFormat="1" ht="21" hidden="1" customHeight="1" x14ac:dyDescent="0.2">
      <c r="A1223" s="245" t="e">
        <f t="shared" si="502"/>
        <v>#VALUE!</v>
      </c>
      <c r="B1223" s="246"/>
      <c r="C1223" s="247" t="str">
        <f t="shared" si="503"/>
        <v/>
      </c>
      <c r="D1223" s="250" t="str">
        <f t="shared" ca="1" si="504"/>
        <v/>
      </c>
      <c r="E1223" s="249" t="str">
        <f t="shared" ref="E1223:E1286" si="521">IF($B1223="","",IF(D1223="","",IF($L$4="Media aritmética",(D1223&lt;=$C1223)*($H$5/$C$5)+(D1223&gt;$C1223)*0,IF(AND(ROUND(AVERAGE($D1223,$F1223,$H1223),2)-$C1223/2&lt;=D1223,(ROUND(AVERAGE($D1223,$F1223,$H1223),2)+$C1223/2&gt;D1223)),($H$5/$C$5),0))))</f>
        <v/>
      </c>
      <c r="F1223" s="250" t="str">
        <f t="shared" si="505"/>
        <v/>
      </c>
      <c r="G1223" s="249" t="str">
        <f t="shared" ref="G1223:G1286" si="522">IF($B1223="","",IF(F1223="","",IF($L$4="Media aritmética",(F1223&lt;=$C1223)*($H$5/$C$5)+(F1223&gt;$C1223)*0,IF(AND(ROUND(AVERAGE($D1223,$F1223,$H1223),2)-$C1223/2&lt;=F1223,(ROUND(AVERAGE($D1223,$F1223,$H1223),2)+$C1223/2&gt;F1223)),($H$5/$C$5),0))))</f>
        <v/>
      </c>
      <c r="H1223" s="250" t="str">
        <f t="shared" si="506"/>
        <v/>
      </c>
      <c r="I1223" s="249" t="str">
        <f t="shared" ref="I1223:I1286" si="523">IF($B1223="","",IF(H1223="","",IF($L$4="Media aritmética",(H1223&lt;=$C1223)*($H$5/$C$5)+(H1223&gt;$C1223)*0,IF(AND(ROUND(AVERAGE($D1223,$F1223,$H1223),2)-$C1223/2&lt;=H1223,(ROUND(AVERAGE($D1223,$F1223,$H1223),2)+$C1223/2&gt;H1223)),($H$5/$C$5),0))))</f>
        <v/>
      </c>
      <c r="J1223" s="250" t="str">
        <f t="shared" ca="1" si="507"/>
        <v/>
      </c>
      <c r="K1223" s="249" t="str">
        <f t="shared" si="508"/>
        <v/>
      </c>
      <c r="L1223" s="250" t="str">
        <f t="shared" ca="1" si="509"/>
        <v/>
      </c>
      <c r="M1223" s="249" t="str">
        <f t="shared" si="510"/>
        <v/>
      </c>
      <c r="N1223" s="250" t="str">
        <f t="shared" ca="1" si="511"/>
        <v/>
      </c>
      <c r="O1223" s="249" t="str">
        <f t="shared" si="512"/>
        <v/>
      </c>
      <c r="P1223" s="250" t="str">
        <f t="shared" ca="1" si="513"/>
        <v/>
      </c>
      <c r="Q1223" s="249" t="str">
        <f t="shared" si="514"/>
        <v/>
      </c>
      <c r="R1223" s="250" t="str">
        <f t="shared" ca="1" si="515"/>
        <v/>
      </c>
      <c r="S1223" s="249" t="str">
        <f t="shared" si="516"/>
        <v/>
      </c>
      <c r="T1223" s="250" t="str">
        <f t="shared" ca="1" si="517"/>
        <v/>
      </c>
      <c r="U1223" s="249" t="str">
        <f t="shared" si="518"/>
        <v/>
      </c>
      <c r="V1223" s="250" t="str">
        <f t="shared" ca="1" si="519"/>
        <v/>
      </c>
      <c r="W1223" s="249" t="str">
        <f t="shared" si="520"/>
        <v/>
      </c>
      <c r="X1223" s="250"/>
      <c r="Y1223" s="249"/>
      <c r="Z1223" s="250"/>
      <c r="AA1223" s="249"/>
      <c r="AB1223" s="250"/>
      <c r="AC1223" s="249"/>
      <c r="AD1223" s="250"/>
      <c r="AE1223" s="249"/>
      <c r="AF1223" s="250"/>
      <c r="AG1223" s="249"/>
      <c r="AH1223" s="250"/>
      <c r="AI1223" s="249"/>
      <c r="AJ1223" s="250"/>
      <c r="AK1223" s="249"/>
      <c r="AL1223" s="250"/>
      <c r="AM1223" s="249"/>
      <c r="AN1223" s="250"/>
      <c r="AO1223" s="249"/>
      <c r="AP1223" s="250"/>
      <c r="AQ1223" s="249"/>
      <c r="AR1223" s="250"/>
      <c r="AS1223" s="249"/>
      <c r="AT1223" s="250"/>
      <c r="AU1223" s="249"/>
      <c r="AV1223" s="250"/>
      <c r="AW1223" s="249"/>
      <c r="AX1223" s="250"/>
      <c r="AY1223" s="249"/>
      <c r="AZ1223" s="250"/>
      <c r="BA1223" s="249"/>
      <c r="BB1223" s="250"/>
      <c r="BC1223" s="249"/>
      <c r="BD1223" s="250"/>
      <c r="BE1223" s="249"/>
      <c r="BF1223" s="250"/>
      <c r="BG1223" s="249"/>
      <c r="BH1223" s="250"/>
      <c r="BI1223" s="249"/>
      <c r="BJ1223" s="250"/>
      <c r="BK1223" s="249"/>
    </row>
    <row r="1224" spans="1:63" s="301" customFormat="1" ht="21" hidden="1" customHeight="1" x14ac:dyDescent="0.2">
      <c r="A1224" s="245" t="e">
        <f t="shared" ref="A1224:A1287" si="524">+A1223+1</f>
        <v>#VALUE!</v>
      </c>
      <c r="B1224" s="246"/>
      <c r="C1224" s="247" t="str">
        <f t="shared" si="503"/>
        <v/>
      </c>
      <c r="D1224" s="250" t="str">
        <f t="shared" ca="1" si="504"/>
        <v/>
      </c>
      <c r="E1224" s="249" t="str">
        <f t="shared" si="521"/>
        <v/>
      </c>
      <c r="F1224" s="250" t="str">
        <f t="shared" si="505"/>
        <v/>
      </c>
      <c r="G1224" s="249" t="str">
        <f t="shared" si="522"/>
        <v/>
      </c>
      <c r="H1224" s="250" t="str">
        <f t="shared" si="506"/>
        <v/>
      </c>
      <c r="I1224" s="249" t="str">
        <f t="shared" si="523"/>
        <v/>
      </c>
      <c r="J1224" s="250" t="str">
        <f t="shared" ca="1" si="507"/>
        <v/>
      </c>
      <c r="K1224" s="249" t="str">
        <f t="shared" si="508"/>
        <v/>
      </c>
      <c r="L1224" s="250" t="str">
        <f t="shared" ca="1" si="509"/>
        <v/>
      </c>
      <c r="M1224" s="249" t="str">
        <f t="shared" si="510"/>
        <v/>
      </c>
      <c r="N1224" s="250" t="str">
        <f t="shared" ca="1" si="511"/>
        <v/>
      </c>
      <c r="O1224" s="249" t="str">
        <f t="shared" si="512"/>
        <v/>
      </c>
      <c r="P1224" s="250" t="str">
        <f t="shared" ca="1" si="513"/>
        <v/>
      </c>
      <c r="Q1224" s="249" t="str">
        <f t="shared" si="514"/>
        <v/>
      </c>
      <c r="R1224" s="250" t="str">
        <f t="shared" ca="1" si="515"/>
        <v/>
      </c>
      <c r="S1224" s="249" t="str">
        <f t="shared" si="516"/>
        <v/>
      </c>
      <c r="T1224" s="250" t="str">
        <f t="shared" ca="1" si="517"/>
        <v/>
      </c>
      <c r="U1224" s="249" t="str">
        <f t="shared" si="518"/>
        <v/>
      </c>
      <c r="V1224" s="250" t="str">
        <f t="shared" ca="1" si="519"/>
        <v/>
      </c>
      <c r="W1224" s="249" t="str">
        <f t="shared" si="520"/>
        <v/>
      </c>
      <c r="X1224" s="250"/>
      <c r="Y1224" s="249"/>
      <c r="Z1224" s="250"/>
      <c r="AA1224" s="249"/>
      <c r="AB1224" s="250"/>
      <c r="AC1224" s="249"/>
      <c r="AD1224" s="250"/>
      <c r="AE1224" s="249"/>
      <c r="AF1224" s="250"/>
      <c r="AG1224" s="249"/>
      <c r="AH1224" s="250"/>
      <c r="AI1224" s="249"/>
      <c r="AJ1224" s="250"/>
      <c r="AK1224" s="249"/>
      <c r="AL1224" s="250"/>
      <c r="AM1224" s="249"/>
      <c r="AN1224" s="250"/>
      <c r="AO1224" s="249"/>
      <c r="AP1224" s="250"/>
      <c r="AQ1224" s="249"/>
      <c r="AR1224" s="250"/>
      <c r="AS1224" s="249"/>
      <c r="AT1224" s="250"/>
      <c r="AU1224" s="249"/>
      <c r="AV1224" s="250"/>
      <c r="AW1224" s="249"/>
      <c r="AX1224" s="250"/>
      <c r="AY1224" s="249"/>
      <c r="AZ1224" s="250"/>
      <c r="BA1224" s="249"/>
      <c r="BB1224" s="250"/>
      <c r="BC1224" s="249"/>
      <c r="BD1224" s="250"/>
      <c r="BE1224" s="249"/>
      <c r="BF1224" s="250"/>
      <c r="BG1224" s="249"/>
      <c r="BH1224" s="250"/>
      <c r="BI1224" s="249"/>
      <c r="BJ1224" s="250"/>
      <c r="BK1224" s="249"/>
    </row>
    <row r="1225" spans="1:63" s="301" customFormat="1" ht="21" hidden="1" customHeight="1" x14ac:dyDescent="0.2">
      <c r="A1225" s="245" t="e">
        <f t="shared" si="524"/>
        <v>#VALUE!</v>
      </c>
      <c r="B1225" s="246"/>
      <c r="C1225" s="247" t="str">
        <f t="shared" si="503"/>
        <v/>
      </c>
      <c r="D1225" s="250" t="str">
        <f t="shared" ca="1" si="504"/>
        <v/>
      </c>
      <c r="E1225" s="249" t="str">
        <f t="shared" si="521"/>
        <v/>
      </c>
      <c r="F1225" s="250" t="str">
        <f t="shared" si="505"/>
        <v/>
      </c>
      <c r="G1225" s="249" t="str">
        <f t="shared" si="522"/>
        <v/>
      </c>
      <c r="H1225" s="250" t="str">
        <f t="shared" si="506"/>
        <v/>
      </c>
      <c r="I1225" s="249" t="str">
        <f t="shared" si="523"/>
        <v/>
      </c>
      <c r="J1225" s="250" t="str">
        <f t="shared" ca="1" si="507"/>
        <v/>
      </c>
      <c r="K1225" s="249" t="str">
        <f t="shared" si="508"/>
        <v/>
      </c>
      <c r="L1225" s="250" t="str">
        <f t="shared" ca="1" si="509"/>
        <v/>
      </c>
      <c r="M1225" s="249" t="str">
        <f t="shared" si="510"/>
        <v/>
      </c>
      <c r="N1225" s="250" t="str">
        <f t="shared" ca="1" si="511"/>
        <v/>
      </c>
      <c r="O1225" s="249" t="str">
        <f t="shared" si="512"/>
        <v/>
      </c>
      <c r="P1225" s="250" t="str">
        <f t="shared" ca="1" si="513"/>
        <v/>
      </c>
      <c r="Q1225" s="249" t="str">
        <f t="shared" si="514"/>
        <v/>
      </c>
      <c r="R1225" s="250" t="str">
        <f t="shared" ca="1" si="515"/>
        <v/>
      </c>
      <c r="S1225" s="249" t="str">
        <f t="shared" si="516"/>
        <v/>
      </c>
      <c r="T1225" s="250" t="str">
        <f t="shared" ca="1" si="517"/>
        <v/>
      </c>
      <c r="U1225" s="249" t="str">
        <f t="shared" si="518"/>
        <v/>
      </c>
      <c r="V1225" s="250" t="str">
        <f t="shared" ca="1" si="519"/>
        <v/>
      </c>
      <c r="W1225" s="249" t="str">
        <f t="shared" si="520"/>
        <v/>
      </c>
      <c r="X1225" s="250"/>
      <c r="Y1225" s="249"/>
      <c r="Z1225" s="250"/>
      <c r="AA1225" s="249"/>
      <c r="AB1225" s="250"/>
      <c r="AC1225" s="249"/>
      <c r="AD1225" s="250"/>
      <c r="AE1225" s="249"/>
      <c r="AF1225" s="250"/>
      <c r="AG1225" s="249"/>
      <c r="AH1225" s="250"/>
      <c r="AI1225" s="249"/>
      <c r="AJ1225" s="250"/>
      <c r="AK1225" s="249"/>
      <c r="AL1225" s="250"/>
      <c r="AM1225" s="249"/>
      <c r="AN1225" s="250"/>
      <c r="AO1225" s="249"/>
      <c r="AP1225" s="250"/>
      <c r="AQ1225" s="249"/>
      <c r="AR1225" s="250"/>
      <c r="AS1225" s="249"/>
      <c r="AT1225" s="250"/>
      <c r="AU1225" s="249"/>
      <c r="AV1225" s="250"/>
      <c r="AW1225" s="249"/>
      <c r="AX1225" s="250"/>
      <c r="AY1225" s="249"/>
      <c r="AZ1225" s="250"/>
      <c r="BA1225" s="249"/>
      <c r="BB1225" s="250"/>
      <c r="BC1225" s="249"/>
      <c r="BD1225" s="250"/>
      <c r="BE1225" s="249"/>
      <c r="BF1225" s="250"/>
      <c r="BG1225" s="249"/>
      <c r="BH1225" s="250"/>
      <c r="BI1225" s="249"/>
      <c r="BJ1225" s="250"/>
      <c r="BK1225" s="249"/>
    </row>
    <row r="1226" spans="1:63" s="301" customFormat="1" ht="21" hidden="1" customHeight="1" x14ac:dyDescent="0.2">
      <c r="A1226" s="245" t="e">
        <f t="shared" si="524"/>
        <v>#VALUE!</v>
      </c>
      <c r="B1226" s="246"/>
      <c r="C1226" s="247" t="str">
        <f t="shared" si="503"/>
        <v/>
      </c>
      <c r="D1226" s="250" t="str">
        <f t="shared" ca="1" si="504"/>
        <v/>
      </c>
      <c r="E1226" s="249" t="str">
        <f t="shared" si="521"/>
        <v/>
      </c>
      <c r="F1226" s="250" t="str">
        <f t="shared" si="505"/>
        <v/>
      </c>
      <c r="G1226" s="249" t="str">
        <f t="shared" si="522"/>
        <v/>
      </c>
      <c r="H1226" s="250" t="str">
        <f t="shared" si="506"/>
        <v/>
      </c>
      <c r="I1226" s="249" t="str">
        <f t="shared" si="523"/>
        <v/>
      </c>
      <c r="J1226" s="250" t="str">
        <f t="shared" ca="1" si="507"/>
        <v/>
      </c>
      <c r="K1226" s="249" t="str">
        <f t="shared" si="508"/>
        <v/>
      </c>
      <c r="L1226" s="250" t="str">
        <f t="shared" ca="1" si="509"/>
        <v/>
      </c>
      <c r="M1226" s="249" t="str">
        <f t="shared" si="510"/>
        <v/>
      </c>
      <c r="N1226" s="250" t="str">
        <f t="shared" ca="1" si="511"/>
        <v/>
      </c>
      <c r="O1226" s="249" t="str">
        <f t="shared" si="512"/>
        <v/>
      </c>
      <c r="P1226" s="250" t="str">
        <f t="shared" ca="1" si="513"/>
        <v/>
      </c>
      <c r="Q1226" s="249" t="str">
        <f t="shared" si="514"/>
        <v/>
      </c>
      <c r="R1226" s="250" t="str">
        <f t="shared" ca="1" si="515"/>
        <v/>
      </c>
      <c r="S1226" s="249" t="str">
        <f t="shared" si="516"/>
        <v/>
      </c>
      <c r="T1226" s="250" t="str">
        <f t="shared" ca="1" si="517"/>
        <v/>
      </c>
      <c r="U1226" s="249" t="str">
        <f t="shared" si="518"/>
        <v/>
      </c>
      <c r="V1226" s="250" t="str">
        <f t="shared" ca="1" si="519"/>
        <v/>
      </c>
      <c r="W1226" s="249" t="str">
        <f t="shared" si="520"/>
        <v/>
      </c>
      <c r="X1226" s="250"/>
      <c r="Y1226" s="249"/>
      <c r="Z1226" s="250"/>
      <c r="AA1226" s="249"/>
      <c r="AB1226" s="250"/>
      <c r="AC1226" s="249"/>
      <c r="AD1226" s="250"/>
      <c r="AE1226" s="249"/>
      <c r="AF1226" s="250"/>
      <c r="AG1226" s="249"/>
      <c r="AH1226" s="250"/>
      <c r="AI1226" s="249"/>
      <c r="AJ1226" s="250"/>
      <c r="AK1226" s="249"/>
      <c r="AL1226" s="250"/>
      <c r="AM1226" s="249"/>
      <c r="AN1226" s="250"/>
      <c r="AO1226" s="249"/>
      <c r="AP1226" s="250"/>
      <c r="AQ1226" s="249"/>
      <c r="AR1226" s="250"/>
      <c r="AS1226" s="249"/>
      <c r="AT1226" s="250"/>
      <c r="AU1226" s="249"/>
      <c r="AV1226" s="250"/>
      <c r="AW1226" s="249"/>
      <c r="AX1226" s="250"/>
      <c r="AY1226" s="249"/>
      <c r="AZ1226" s="250"/>
      <c r="BA1226" s="249"/>
      <c r="BB1226" s="250"/>
      <c r="BC1226" s="249"/>
      <c r="BD1226" s="250"/>
      <c r="BE1226" s="249"/>
      <c r="BF1226" s="250"/>
      <c r="BG1226" s="249"/>
      <c r="BH1226" s="250"/>
      <c r="BI1226" s="249"/>
      <c r="BJ1226" s="250"/>
      <c r="BK1226" s="249"/>
    </row>
    <row r="1227" spans="1:63" s="301" customFormat="1" ht="21" hidden="1" customHeight="1" x14ac:dyDescent="0.2">
      <c r="A1227" s="245" t="e">
        <f t="shared" si="524"/>
        <v>#VALUE!</v>
      </c>
      <c r="B1227" s="246"/>
      <c r="C1227" s="247" t="str">
        <f t="shared" si="503"/>
        <v/>
      </c>
      <c r="D1227" s="250" t="str">
        <f t="shared" ca="1" si="504"/>
        <v/>
      </c>
      <c r="E1227" s="249" t="str">
        <f t="shared" si="521"/>
        <v/>
      </c>
      <c r="F1227" s="250" t="str">
        <f t="shared" si="505"/>
        <v/>
      </c>
      <c r="G1227" s="249" t="str">
        <f t="shared" si="522"/>
        <v/>
      </c>
      <c r="H1227" s="250" t="str">
        <f t="shared" si="506"/>
        <v/>
      </c>
      <c r="I1227" s="249" t="str">
        <f t="shared" si="523"/>
        <v/>
      </c>
      <c r="J1227" s="250" t="str">
        <f t="shared" ca="1" si="507"/>
        <v/>
      </c>
      <c r="K1227" s="249" t="str">
        <f t="shared" si="508"/>
        <v/>
      </c>
      <c r="L1227" s="250" t="str">
        <f t="shared" ca="1" si="509"/>
        <v/>
      </c>
      <c r="M1227" s="249" t="str">
        <f t="shared" si="510"/>
        <v/>
      </c>
      <c r="N1227" s="250" t="str">
        <f t="shared" ca="1" si="511"/>
        <v/>
      </c>
      <c r="O1227" s="249" t="str">
        <f t="shared" si="512"/>
        <v/>
      </c>
      <c r="P1227" s="250" t="str">
        <f t="shared" ca="1" si="513"/>
        <v/>
      </c>
      <c r="Q1227" s="249" t="str">
        <f t="shared" si="514"/>
        <v/>
      </c>
      <c r="R1227" s="250" t="str">
        <f t="shared" ca="1" si="515"/>
        <v/>
      </c>
      <c r="S1227" s="249" t="str">
        <f t="shared" si="516"/>
        <v/>
      </c>
      <c r="T1227" s="250" t="str">
        <f t="shared" ca="1" si="517"/>
        <v/>
      </c>
      <c r="U1227" s="249" t="str">
        <f t="shared" si="518"/>
        <v/>
      </c>
      <c r="V1227" s="250" t="str">
        <f t="shared" ca="1" si="519"/>
        <v/>
      </c>
      <c r="W1227" s="249" t="str">
        <f t="shared" si="520"/>
        <v/>
      </c>
      <c r="X1227" s="250"/>
      <c r="Y1227" s="249"/>
      <c r="Z1227" s="250"/>
      <c r="AA1227" s="249"/>
      <c r="AB1227" s="250"/>
      <c r="AC1227" s="249"/>
      <c r="AD1227" s="250"/>
      <c r="AE1227" s="249"/>
      <c r="AF1227" s="250"/>
      <c r="AG1227" s="249"/>
      <c r="AH1227" s="250"/>
      <c r="AI1227" s="249"/>
      <c r="AJ1227" s="250"/>
      <c r="AK1227" s="249"/>
      <c r="AL1227" s="250"/>
      <c r="AM1227" s="249"/>
      <c r="AN1227" s="250"/>
      <c r="AO1227" s="249"/>
      <c r="AP1227" s="250"/>
      <c r="AQ1227" s="249"/>
      <c r="AR1227" s="250"/>
      <c r="AS1227" s="249"/>
      <c r="AT1227" s="250"/>
      <c r="AU1227" s="249"/>
      <c r="AV1227" s="250"/>
      <c r="AW1227" s="249"/>
      <c r="AX1227" s="250"/>
      <c r="AY1227" s="249"/>
      <c r="AZ1227" s="250"/>
      <c r="BA1227" s="249"/>
      <c r="BB1227" s="250"/>
      <c r="BC1227" s="249"/>
      <c r="BD1227" s="250"/>
      <c r="BE1227" s="249"/>
      <c r="BF1227" s="250"/>
      <c r="BG1227" s="249"/>
      <c r="BH1227" s="250"/>
      <c r="BI1227" s="249"/>
      <c r="BJ1227" s="250"/>
      <c r="BK1227" s="249"/>
    </row>
    <row r="1228" spans="1:63" s="301" customFormat="1" ht="21" hidden="1" customHeight="1" x14ac:dyDescent="0.2">
      <c r="A1228" s="245" t="e">
        <f t="shared" si="524"/>
        <v>#VALUE!</v>
      </c>
      <c r="B1228" s="246"/>
      <c r="C1228" s="247" t="str">
        <f t="shared" si="503"/>
        <v/>
      </c>
      <c r="D1228" s="250" t="str">
        <f t="shared" ca="1" si="504"/>
        <v/>
      </c>
      <c r="E1228" s="249" t="str">
        <f t="shared" si="521"/>
        <v/>
      </c>
      <c r="F1228" s="250" t="str">
        <f t="shared" si="505"/>
        <v/>
      </c>
      <c r="G1228" s="249" t="str">
        <f t="shared" si="522"/>
        <v/>
      </c>
      <c r="H1228" s="250" t="str">
        <f t="shared" si="506"/>
        <v/>
      </c>
      <c r="I1228" s="249" t="str">
        <f t="shared" si="523"/>
        <v/>
      </c>
      <c r="J1228" s="250" t="str">
        <f t="shared" ca="1" si="507"/>
        <v/>
      </c>
      <c r="K1228" s="249" t="str">
        <f t="shared" si="508"/>
        <v/>
      </c>
      <c r="L1228" s="250" t="str">
        <f t="shared" ca="1" si="509"/>
        <v/>
      </c>
      <c r="M1228" s="249" t="str">
        <f t="shared" si="510"/>
        <v/>
      </c>
      <c r="N1228" s="250" t="str">
        <f t="shared" ca="1" si="511"/>
        <v/>
      </c>
      <c r="O1228" s="249" t="str">
        <f t="shared" si="512"/>
        <v/>
      </c>
      <c r="P1228" s="250" t="str">
        <f t="shared" ca="1" si="513"/>
        <v/>
      </c>
      <c r="Q1228" s="249" t="str">
        <f t="shared" si="514"/>
        <v/>
      </c>
      <c r="R1228" s="250" t="str">
        <f t="shared" ca="1" si="515"/>
        <v/>
      </c>
      <c r="S1228" s="249" t="str">
        <f t="shared" si="516"/>
        <v/>
      </c>
      <c r="T1228" s="250" t="str">
        <f t="shared" ca="1" si="517"/>
        <v/>
      </c>
      <c r="U1228" s="249" t="str">
        <f t="shared" si="518"/>
        <v/>
      </c>
      <c r="V1228" s="250" t="str">
        <f t="shared" ca="1" si="519"/>
        <v/>
      </c>
      <c r="W1228" s="249" t="str">
        <f t="shared" si="520"/>
        <v/>
      </c>
      <c r="X1228" s="250"/>
      <c r="Y1228" s="249"/>
      <c r="Z1228" s="250"/>
      <c r="AA1228" s="249"/>
      <c r="AB1228" s="250"/>
      <c r="AC1228" s="249"/>
      <c r="AD1228" s="250"/>
      <c r="AE1228" s="249"/>
      <c r="AF1228" s="250"/>
      <c r="AG1228" s="249"/>
      <c r="AH1228" s="250"/>
      <c r="AI1228" s="249"/>
      <c r="AJ1228" s="250"/>
      <c r="AK1228" s="249"/>
      <c r="AL1228" s="250"/>
      <c r="AM1228" s="249"/>
      <c r="AN1228" s="250"/>
      <c r="AO1228" s="249"/>
      <c r="AP1228" s="250"/>
      <c r="AQ1228" s="249"/>
      <c r="AR1228" s="250"/>
      <c r="AS1228" s="249"/>
      <c r="AT1228" s="250"/>
      <c r="AU1228" s="249"/>
      <c r="AV1228" s="250"/>
      <c r="AW1228" s="249"/>
      <c r="AX1228" s="250"/>
      <c r="AY1228" s="249"/>
      <c r="AZ1228" s="250"/>
      <c r="BA1228" s="249"/>
      <c r="BB1228" s="250"/>
      <c r="BC1228" s="249"/>
      <c r="BD1228" s="250"/>
      <c r="BE1228" s="249"/>
      <c r="BF1228" s="250"/>
      <c r="BG1228" s="249"/>
      <c r="BH1228" s="250"/>
      <c r="BI1228" s="249"/>
      <c r="BJ1228" s="250"/>
      <c r="BK1228" s="249"/>
    </row>
    <row r="1229" spans="1:63" s="301" customFormat="1" ht="21" hidden="1" customHeight="1" x14ac:dyDescent="0.2">
      <c r="A1229" s="245" t="e">
        <f t="shared" si="524"/>
        <v>#VALUE!</v>
      </c>
      <c r="B1229" s="246"/>
      <c r="C1229" s="247" t="str">
        <f t="shared" si="503"/>
        <v/>
      </c>
      <c r="D1229" s="250" t="str">
        <f t="shared" ca="1" si="504"/>
        <v/>
      </c>
      <c r="E1229" s="249" t="str">
        <f t="shared" si="521"/>
        <v/>
      </c>
      <c r="F1229" s="250" t="str">
        <f t="shared" si="505"/>
        <v/>
      </c>
      <c r="G1229" s="249" t="str">
        <f t="shared" si="522"/>
        <v/>
      </c>
      <c r="H1229" s="250" t="str">
        <f t="shared" si="506"/>
        <v/>
      </c>
      <c r="I1229" s="249" t="str">
        <f t="shared" si="523"/>
        <v/>
      </c>
      <c r="J1229" s="250" t="str">
        <f t="shared" ca="1" si="507"/>
        <v/>
      </c>
      <c r="K1229" s="249" t="str">
        <f t="shared" si="508"/>
        <v/>
      </c>
      <c r="L1229" s="250" t="str">
        <f t="shared" ca="1" si="509"/>
        <v/>
      </c>
      <c r="M1229" s="249" t="str">
        <f t="shared" si="510"/>
        <v/>
      </c>
      <c r="N1229" s="250" t="str">
        <f t="shared" ca="1" si="511"/>
        <v/>
      </c>
      <c r="O1229" s="249" t="str">
        <f t="shared" si="512"/>
        <v/>
      </c>
      <c r="P1229" s="250" t="str">
        <f t="shared" ca="1" si="513"/>
        <v/>
      </c>
      <c r="Q1229" s="249" t="str">
        <f t="shared" si="514"/>
        <v/>
      </c>
      <c r="R1229" s="250" t="str">
        <f t="shared" ca="1" si="515"/>
        <v/>
      </c>
      <c r="S1229" s="249" t="str">
        <f t="shared" si="516"/>
        <v/>
      </c>
      <c r="T1229" s="250" t="str">
        <f t="shared" ca="1" si="517"/>
        <v/>
      </c>
      <c r="U1229" s="249" t="str">
        <f t="shared" si="518"/>
        <v/>
      </c>
      <c r="V1229" s="250" t="str">
        <f t="shared" ca="1" si="519"/>
        <v/>
      </c>
      <c r="W1229" s="249" t="str">
        <f t="shared" si="520"/>
        <v/>
      </c>
      <c r="X1229" s="250"/>
      <c r="Y1229" s="249"/>
      <c r="Z1229" s="250"/>
      <c r="AA1229" s="249"/>
      <c r="AB1229" s="250"/>
      <c r="AC1229" s="249"/>
      <c r="AD1229" s="250"/>
      <c r="AE1229" s="249"/>
      <c r="AF1229" s="250"/>
      <c r="AG1229" s="249"/>
      <c r="AH1229" s="250"/>
      <c r="AI1229" s="249"/>
      <c r="AJ1229" s="250"/>
      <c r="AK1229" s="249"/>
      <c r="AL1229" s="250"/>
      <c r="AM1229" s="249"/>
      <c r="AN1229" s="250"/>
      <c r="AO1229" s="249"/>
      <c r="AP1229" s="250"/>
      <c r="AQ1229" s="249"/>
      <c r="AR1229" s="250"/>
      <c r="AS1229" s="249"/>
      <c r="AT1229" s="250"/>
      <c r="AU1229" s="249"/>
      <c r="AV1229" s="250"/>
      <c r="AW1229" s="249"/>
      <c r="AX1229" s="250"/>
      <c r="AY1229" s="249"/>
      <c r="AZ1229" s="250"/>
      <c r="BA1229" s="249"/>
      <c r="BB1229" s="250"/>
      <c r="BC1229" s="249"/>
      <c r="BD1229" s="250"/>
      <c r="BE1229" s="249"/>
      <c r="BF1229" s="250"/>
      <c r="BG1229" s="249"/>
      <c r="BH1229" s="250"/>
      <c r="BI1229" s="249"/>
      <c r="BJ1229" s="250"/>
      <c r="BK1229" s="249"/>
    </row>
    <row r="1230" spans="1:63" s="301" customFormat="1" ht="21" hidden="1" customHeight="1" x14ac:dyDescent="0.2">
      <c r="A1230" s="245" t="e">
        <f t="shared" si="524"/>
        <v>#VALUE!</v>
      </c>
      <c r="B1230" s="246"/>
      <c r="C1230" s="247" t="str">
        <f t="shared" si="503"/>
        <v/>
      </c>
      <c r="D1230" s="250" t="str">
        <f t="shared" ca="1" si="504"/>
        <v/>
      </c>
      <c r="E1230" s="249" t="str">
        <f t="shared" si="521"/>
        <v/>
      </c>
      <c r="F1230" s="250" t="str">
        <f t="shared" si="505"/>
        <v/>
      </c>
      <c r="G1230" s="249" t="str">
        <f t="shared" si="522"/>
        <v/>
      </c>
      <c r="H1230" s="250" t="str">
        <f t="shared" si="506"/>
        <v/>
      </c>
      <c r="I1230" s="249" t="str">
        <f t="shared" si="523"/>
        <v/>
      </c>
      <c r="J1230" s="250" t="str">
        <f t="shared" ca="1" si="507"/>
        <v/>
      </c>
      <c r="K1230" s="249" t="str">
        <f t="shared" si="508"/>
        <v/>
      </c>
      <c r="L1230" s="250" t="str">
        <f t="shared" ca="1" si="509"/>
        <v/>
      </c>
      <c r="M1230" s="249" t="str">
        <f t="shared" si="510"/>
        <v/>
      </c>
      <c r="N1230" s="250" t="str">
        <f t="shared" ca="1" si="511"/>
        <v/>
      </c>
      <c r="O1230" s="249" t="str">
        <f t="shared" si="512"/>
        <v/>
      </c>
      <c r="P1230" s="250" t="str">
        <f t="shared" ca="1" si="513"/>
        <v/>
      </c>
      <c r="Q1230" s="249" t="str">
        <f t="shared" si="514"/>
        <v/>
      </c>
      <c r="R1230" s="250" t="str">
        <f t="shared" ca="1" si="515"/>
        <v/>
      </c>
      <c r="S1230" s="249" t="str">
        <f t="shared" si="516"/>
        <v/>
      </c>
      <c r="T1230" s="250" t="str">
        <f t="shared" ca="1" si="517"/>
        <v/>
      </c>
      <c r="U1230" s="249" t="str">
        <f t="shared" si="518"/>
        <v/>
      </c>
      <c r="V1230" s="250" t="str">
        <f t="shared" ca="1" si="519"/>
        <v/>
      </c>
      <c r="W1230" s="249" t="str">
        <f t="shared" si="520"/>
        <v/>
      </c>
      <c r="X1230" s="250"/>
      <c r="Y1230" s="249"/>
      <c r="Z1230" s="250"/>
      <c r="AA1230" s="249"/>
      <c r="AB1230" s="250"/>
      <c r="AC1230" s="249"/>
      <c r="AD1230" s="250"/>
      <c r="AE1230" s="249"/>
      <c r="AF1230" s="250"/>
      <c r="AG1230" s="249"/>
      <c r="AH1230" s="250"/>
      <c r="AI1230" s="249"/>
      <c r="AJ1230" s="250"/>
      <c r="AK1230" s="249"/>
      <c r="AL1230" s="250"/>
      <c r="AM1230" s="249"/>
      <c r="AN1230" s="250"/>
      <c r="AO1230" s="249"/>
      <c r="AP1230" s="250"/>
      <c r="AQ1230" s="249"/>
      <c r="AR1230" s="250"/>
      <c r="AS1230" s="249"/>
      <c r="AT1230" s="250"/>
      <c r="AU1230" s="249"/>
      <c r="AV1230" s="250"/>
      <c r="AW1230" s="249"/>
      <c r="AX1230" s="250"/>
      <c r="AY1230" s="249"/>
      <c r="AZ1230" s="250"/>
      <c r="BA1230" s="249"/>
      <c r="BB1230" s="250"/>
      <c r="BC1230" s="249"/>
      <c r="BD1230" s="250"/>
      <c r="BE1230" s="249"/>
      <c r="BF1230" s="250"/>
      <c r="BG1230" s="249"/>
      <c r="BH1230" s="250"/>
      <c r="BI1230" s="249"/>
      <c r="BJ1230" s="250"/>
      <c r="BK1230" s="249"/>
    </row>
    <row r="1231" spans="1:63" s="301" customFormat="1" ht="21" hidden="1" customHeight="1" x14ac:dyDescent="0.2">
      <c r="A1231" s="245" t="e">
        <f t="shared" si="524"/>
        <v>#VALUE!</v>
      </c>
      <c r="B1231" s="246"/>
      <c r="C1231" s="247" t="str">
        <f t="shared" si="503"/>
        <v/>
      </c>
      <c r="D1231" s="250" t="str">
        <f t="shared" ca="1" si="504"/>
        <v/>
      </c>
      <c r="E1231" s="249" t="str">
        <f t="shared" si="521"/>
        <v/>
      </c>
      <c r="F1231" s="250" t="str">
        <f t="shared" si="505"/>
        <v/>
      </c>
      <c r="G1231" s="249" t="str">
        <f t="shared" si="522"/>
        <v/>
      </c>
      <c r="H1231" s="250" t="str">
        <f t="shared" si="506"/>
        <v/>
      </c>
      <c r="I1231" s="249" t="str">
        <f t="shared" si="523"/>
        <v/>
      </c>
      <c r="J1231" s="250" t="str">
        <f t="shared" ca="1" si="507"/>
        <v/>
      </c>
      <c r="K1231" s="249" t="str">
        <f t="shared" si="508"/>
        <v/>
      </c>
      <c r="L1231" s="250" t="str">
        <f t="shared" ca="1" si="509"/>
        <v/>
      </c>
      <c r="M1231" s="249" t="str">
        <f t="shared" si="510"/>
        <v/>
      </c>
      <c r="N1231" s="250" t="str">
        <f t="shared" ca="1" si="511"/>
        <v/>
      </c>
      <c r="O1231" s="249" t="str">
        <f t="shared" si="512"/>
        <v/>
      </c>
      <c r="P1231" s="250" t="str">
        <f t="shared" ca="1" si="513"/>
        <v/>
      </c>
      <c r="Q1231" s="249" t="str">
        <f t="shared" si="514"/>
        <v/>
      </c>
      <c r="R1231" s="250" t="str">
        <f t="shared" ca="1" si="515"/>
        <v/>
      </c>
      <c r="S1231" s="249" t="str">
        <f t="shared" si="516"/>
        <v/>
      </c>
      <c r="T1231" s="250" t="str">
        <f t="shared" ca="1" si="517"/>
        <v/>
      </c>
      <c r="U1231" s="249" t="str">
        <f t="shared" si="518"/>
        <v/>
      </c>
      <c r="V1231" s="250" t="str">
        <f t="shared" ca="1" si="519"/>
        <v/>
      </c>
      <c r="W1231" s="249" t="str">
        <f t="shared" si="520"/>
        <v/>
      </c>
      <c r="X1231" s="250"/>
      <c r="Y1231" s="249"/>
      <c r="Z1231" s="250"/>
      <c r="AA1231" s="249"/>
      <c r="AB1231" s="250"/>
      <c r="AC1231" s="249"/>
      <c r="AD1231" s="250"/>
      <c r="AE1231" s="249"/>
      <c r="AF1231" s="250"/>
      <c r="AG1231" s="249"/>
      <c r="AH1231" s="250"/>
      <c r="AI1231" s="249"/>
      <c r="AJ1231" s="250"/>
      <c r="AK1231" s="249"/>
      <c r="AL1231" s="250"/>
      <c r="AM1231" s="249"/>
      <c r="AN1231" s="250"/>
      <c r="AO1231" s="249"/>
      <c r="AP1231" s="250"/>
      <c r="AQ1231" s="249"/>
      <c r="AR1231" s="250"/>
      <c r="AS1231" s="249"/>
      <c r="AT1231" s="250"/>
      <c r="AU1231" s="249"/>
      <c r="AV1231" s="250"/>
      <c r="AW1231" s="249"/>
      <c r="AX1231" s="250"/>
      <c r="AY1231" s="249"/>
      <c r="AZ1231" s="250"/>
      <c r="BA1231" s="249"/>
      <c r="BB1231" s="250"/>
      <c r="BC1231" s="249"/>
      <c r="BD1231" s="250"/>
      <c r="BE1231" s="249"/>
      <c r="BF1231" s="250"/>
      <c r="BG1231" s="249"/>
      <c r="BH1231" s="250"/>
      <c r="BI1231" s="249"/>
      <c r="BJ1231" s="250"/>
      <c r="BK1231" s="249"/>
    </row>
    <row r="1232" spans="1:63" s="301" customFormat="1" ht="21" hidden="1" customHeight="1" x14ac:dyDescent="0.2">
      <c r="A1232" s="245" t="e">
        <f t="shared" si="524"/>
        <v>#VALUE!</v>
      </c>
      <c r="B1232" s="246"/>
      <c r="C1232" s="247" t="str">
        <f t="shared" si="503"/>
        <v/>
      </c>
      <c r="D1232" s="250" t="str">
        <f t="shared" ca="1" si="504"/>
        <v/>
      </c>
      <c r="E1232" s="249" t="str">
        <f t="shared" si="521"/>
        <v/>
      </c>
      <c r="F1232" s="250" t="str">
        <f t="shared" si="505"/>
        <v/>
      </c>
      <c r="G1232" s="249" t="str">
        <f t="shared" si="522"/>
        <v/>
      </c>
      <c r="H1232" s="250" t="str">
        <f t="shared" si="506"/>
        <v/>
      </c>
      <c r="I1232" s="249" t="str">
        <f t="shared" si="523"/>
        <v/>
      </c>
      <c r="J1232" s="250" t="str">
        <f t="shared" ca="1" si="507"/>
        <v/>
      </c>
      <c r="K1232" s="249" t="str">
        <f t="shared" si="508"/>
        <v/>
      </c>
      <c r="L1232" s="250" t="str">
        <f t="shared" ca="1" si="509"/>
        <v/>
      </c>
      <c r="M1232" s="249" t="str">
        <f t="shared" si="510"/>
        <v/>
      </c>
      <c r="N1232" s="250" t="str">
        <f t="shared" ca="1" si="511"/>
        <v/>
      </c>
      <c r="O1232" s="249" t="str">
        <f t="shared" si="512"/>
        <v/>
      </c>
      <c r="P1232" s="250" t="str">
        <f t="shared" ca="1" si="513"/>
        <v/>
      </c>
      <c r="Q1232" s="249" t="str">
        <f t="shared" si="514"/>
        <v/>
      </c>
      <c r="R1232" s="250" t="str">
        <f t="shared" ca="1" si="515"/>
        <v/>
      </c>
      <c r="S1232" s="249" t="str">
        <f t="shared" si="516"/>
        <v/>
      </c>
      <c r="T1232" s="250" t="str">
        <f t="shared" ca="1" si="517"/>
        <v/>
      </c>
      <c r="U1232" s="249" t="str">
        <f t="shared" si="518"/>
        <v/>
      </c>
      <c r="V1232" s="250" t="str">
        <f t="shared" ca="1" si="519"/>
        <v/>
      </c>
      <c r="W1232" s="249" t="str">
        <f t="shared" si="520"/>
        <v/>
      </c>
      <c r="X1232" s="250"/>
      <c r="Y1232" s="249"/>
      <c r="Z1232" s="250"/>
      <c r="AA1232" s="249"/>
      <c r="AB1232" s="250"/>
      <c r="AC1232" s="249"/>
      <c r="AD1232" s="250"/>
      <c r="AE1232" s="249"/>
      <c r="AF1232" s="250"/>
      <c r="AG1232" s="249"/>
      <c r="AH1232" s="250"/>
      <c r="AI1232" s="249"/>
      <c r="AJ1232" s="250"/>
      <c r="AK1232" s="249"/>
      <c r="AL1232" s="250"/>
      <c r="AM1232" s="249"/>
      <c r="AN1232" s="250"/>
      <c r="AO1232" s="249"/>
      <c r="AP1232" s="250"/>
      <c r="AQ1232" s="249"/>
      <c r="AR1232" s="250"/>
      <c r="AS1232" s="249"/>
      <c r="AT1232" s="250"/>
      <c r="AU1232" s="249"/>
      <c r="AV1232" s="250"/>
      <c r="AW1232" s="249"/>
      <c r="AX1232" s="250"/>
      <c r="AY1232" s="249"/>
      <c r="AZ1232" s="250"/>
      <c r="BA1232" s="249"/>
      <c r="BB1232" s="250"/>
      <c r="BC1232" s="249"/>
      <c r="BD1232" s="250"/>
      <c r="BE1232" s="249"/>
      <c r="BF1232" s="250"/>
      <c r="BG1232" s="249"/>
      <c r="BH1232" s="250"/>
      <c r="BI1232" s="249"/>
      <c r="BJ1232" s="250"/>
      <c r="BK1232" s="249"/>
    </row>
    <row r="1233" spans="1:63" s="301" customFormat="1" ht="21" hidden="1" customHeight="1" x14ac:dyDescent="0.2">
      <c r="A1233" s="245" t="e">
        <f t="shared" si="524"/>
        <v>#VALUE!</v>
      </c>
      <c r="B1233" s="246"/>
      <c r="C1233" s="247" t="str">
        <f t="shared" si="503"/>
        <v/>
      </c>
      <c r="D1233" s="250" t="str">
        <f t="shared" ca="1" si="504"/>
        <v/>
      </c>
      <c r="E1233" s="249" t="str">
        <f t="shared" si="521"/>
        <v/>
      </c>
      <c r="F1233" s="250" t="str">
        <f t="shared" si="505"/>
        <v/>
      </c>
      <c r="G1233" s="249" t="str">
        <f t="shared" si="522"/>
        <v/>
      </c>
      <c r="H1233" s="250" t="str">
        <f t="shared" si="506"/>
        <v/>
      </c>
      <c r="I1233" s="249" t="str">
        <f t="shared" si="523"/>
        <v/>
      </c>
      <c r="J1233" s="250" t="str">
        <f t="shared" ca="1" si="507"/>
        <v/>
      </c>
      <c r="K1233" s="249" t="str">
        <f t="shared" si="508"/>
        <v/>
      </c>
      <c r="L1233" s="250" t="str">
        <f t="shared" ca="1" si="509"/>
        <v/>
      </c>
      <c r="M1233" s="249" t="str">
        <f t="shared" si="510"/>
        <v/>
      </c>
      <c r="N1233" s="250" t="str">
        <f t="shared" ca="1" si="511"/>
        <v/>
      </c>
      <c r="O1233" s="249" t="str">
        <f t="shared" si="512"/>
        <v/>
      </c>
      <c r="P1233" s="250" t="str">
        <f t="shared" ca="1" si="513"/>
        <v/>
      </c>
      <c r="Q1233" s="249" t="str">
        <f t="shared" si="514"/>
        <v/>
      </c>
      <c r="R1233" s="250" t="str">
        <f t="shared" ca="1" si="515"/>
        <v/>
      </c>
      <c r="S1233" s="249" t="str">
        <f t="shared" si="516"/>
        <v/>
      </c>
      <c r="T1233" s="250" t="str">
        <f t="shared" ca="1" si="517"/>
        <v/>
      </c>
      <c r="U1233" s="249" t="str">
        <f t="shared" si="518"/>
        <v/>
      </c>
      <c r="V1233" s="250" t="str">
        <f t="shared" ca="1" si="519"/>
        <v/>
      </c>
      <c r="W1233" s="249" t="str">
        <f t="shared" si="520"/>
        <v/>
      </c>
      <c r="X1233" s="250"/>
      <c r="Y1233" s="249"/>
      <c r="Z1233" s="250"/>
      <c r="AA1233" s="249"/>
      <c r="AB1233" s="250"/>
      <c r="AC1233" s="249"/>
      <c r="AD1233" s="250"/>
      <c r="AE1233" s="249"/>
      <c r="AF1233" s="250"/>
      <c r="AG1233" s="249"/>
      <c r="AH1233" s="250"/>
      <c r="AI1233" s="249"/>
      <c r="AJ1233" s="250"/>
      <c r="AK1233" s="249"/>
      <c r="AL1233" s="250"/>
      <c r="AM1233" s="249"/>
      <c r="AN1233" s="250"/>
      <c r="AO1233" s="249"/>
      <c r="AP1233" s="250"/>
      <c r="AQ1233" s="249"/>
      <c r="AR1233" s="250"/>
      <c r="AS1233" s="249"/>
      <c r="AT1233" s="250"/>
      <c r="AU1233" s="249"/>
      <c r="AV1233" s="250"/>
      <c r="AW1233" s="249"/>
      <c r="AX1233" s="250"/>
      <c r="AY1233" s="249"/>
      <c r="AZ1233" s="250"/>
      <c r="BA1233" s="249"/>
      <c r="BB1233" s="250"/>
      <c r="BC1233" s="249"/>
      <c r="BD1233" s="250"/>
      <c r="BE1233" s="249"/>
      <c r="BF1233" s="250"/>
      <c r="BG1233" s="249"/>
      <c r="BH1233" s="250"/>
      <c r="BI1233" s="249"/>
      <c r="BJ1233" s="250"/>
      <c r="BK1233" s="249"/>
    </row>
    <row r="1234" spans="1:63" s="301" customFormat="1" ht="21" hidden="1" customHeight="1" x14ac:dyDescent="0.2">
      <c r="A1234" s="245" t="e">
        <f t="shared" si="524"/>
        <v>#VALUE!</v>
      </c>
      <c r="B1234" s="246"/>
      <c r="C1234" s="247" t="str">
        <f t="shared" si="503"/>
        <v/>
      </c>
      <c r="D1234" s="250" t="str">
        <f t="shared" ca="1" si="504"/>
        <v/>
      </c>
      <c r="E1234" s="249" t="str">
        <f t="shared" si="521"/>
        <v/>
      </c>
      <c r="F1234" s="250" t="str">
        <f t="shared" si="505"/>
        <v/>
      </c>
      <c r="G1234" s="249" t="str">
        <f t="shared" si="522"/>
        <v/>
      </c>
      <c r="H1234" s="250" t="str">
        <f t="shared" si="506"/>
        <v/>
      </c>
      <c r="I1234" s="249" t="str">
        <f t="shared" si="523"/>
        <v/>
      </c>
      <c r="J1234" s="250" t="str">
        <f t="shared" ca="1" si="507"/>
        <v/>
      </c>
      <c r="K1234" s="249" t="str">
        <f t="shared" si="508"/>
        <v/>
      </c>
      <c r="L1234" s="250" t="str">
        <f t="shared" ca="1" si="509"/>
        <v/>
      </c>
      <c r="M1234" s="249" t="str">
        <f t="shared" si="510"/>
        <v/>
      </c>
      <c r="N1234" s="250" t="str">
        <f t="shared" ca="1" si="511"/>
        <v/>
      </c>
      <c r="O1234" s="249" t="str">
        <f t="shared" si="512"/>
        <v/>
      </c>
      <c r="P1234" s="250" t="str">
        <f t="shared" ca="1" si="513"/>
        <v/>
      </c>
      <c r="Q1234" s="249" t="str">
        <f t="shared" si="514"/>
        <v/>
      </c>
      <c r="R1234" s="250" t="str">
        <f t="shared" ca="1" si="515"/>
        <v/>
      </c>
      <c r="S1234" s="249" t="str">
        <f t="shared" si="516"/>
        <v/>
      </c>
      <c r="T1234" s="250" t="str">
        <f t="shared" ca="1" si="517"/>
        <v/>
      </c>
      <c r="U1234" s="249" t="str">
        <f t="shared" si="518"/>
        <v/>
      </c>
      <c r="V1234" s="250" t="str">
        <f t="shared" ca="1" si="519"/>
        <v/>
      </c>
      <c r="W1234" s="249" t="str">
        <f t="shared" si="520"/>
        <v/>
      </c>
      <c r="X1234" s="250"/>
      <c r="Y1234" s="249"/>
      <c r="Z1234" s="250"/>
      <c r="AA1234" s="249"/>
      <c r="AB1234" s="250"/>
      <c r="AC1234" s="249"/>
      <c r="AD1234" s="250"/>
      <c r="AE1234" s="249"/>
      <c r="AF1234" s="250"/>
      <c r="AG1234" s="249"/>
      <c r="AH1234" s="250"/>
      <c r="AI1234" s="249"/>
      <c r="AJ1234" s="250"/>
      <c r="AK1234" s="249"/>
      <c r="AL1234" s="250"/>
      <c r="AM1234" s="249"/>
      <c r="AN1234" s="250"/>
      <c r="AO1234" s="249"/>
      <c r="AP1234" s="250"/>
      <c r="AQ1234" s="249"/>
      <c r="AR1234" s="250"/>
      <c r="AS1234" s="249"/>
      <c r="AT1234" s="250"/>
      <c r="AU1234" s="249"/>
      <c r="AV1234" s="250"/>
      <c r="AW1234" s="249"/>
      <c r="AX1234" s="250"/>
      <c r="AY1234" s="249"/>
      <c r="AZ1234" s="250"/>
      <c r="BA1234" s="249"/>
      <c r="BB1234" s="250"/>
      <c r="BC1234" s="249"/>
      <c r="BD1234" s="250"/>
      <c r="BE1234" s="249"/>
      <c r="BF1234" s="250"/>
      <c r="BG1234" s="249"/>
      <c r="BH1234" s="250"/>
      <c r="BI1234" s="249"/>
      <c r="BJ1234" s="250"/>
      <c r="BK1234" s="249"/>
    </row>
    <row r="1235" spans="1:63" s="301" customFormat="1" ht="21" hidden="1" customHeight="1" x14ac:dyDescent="0.2">
      <c r="A1235" s="245" t="e">
        <f t="shared" si="524"/>
        <v>#VALUE!</v>
      </c>
      <c r="B1235" s="246"/>
      <c r="C1235" s="247" t="str">
        <f t="shared" si="503"/>
        <v/>
      </c>
      <c r="D1235" s="250" t="str">
        <f t="shared" ca="1" si="504"/>
        <v/>
      </c>
      <c r="E1235" s="249" t="str">
        <f t="shared" si="521"/>
        <v/>
      </c>
      <c r="F1235" s="250" t="str">
        <f t="shared" si="505"/>
        <v/>
      </c>
      <c r="G1235" s="249" t="str">
        <f t="shared" si="522"/>
        <v/>
      </c>
      <c r="H1235" s="250" t="str">
        <f t="shared" si="506"/>
        <v/>
      </c>
      <c r="I1235" s="249" t="str">
        <f t="shared" si="523"/>
        <v/>
      </c>
      <c r="J1235" s="250" t="str">
        <f t="shared" ca="1" si="507"/>
        <v/>
      </c>
      <c r="K1235" s="249" t="str">
        <f t="shared" si="508"/>
        <v/>
      </c>
      <c r="L1235" s="250" t="str">
        <f t="shared" ca="1" si="509"/>
        <v/>
      </c>
      <c r="M1235" s="249" t="str">
        <f t="shared" si="510"/>
        <v/>
      </c>
      <c r="N1235" s="250" t="str">
        <f t="shared" ca="1" si="511"/>
        <v/>
      </c>
      <c r="O1235" s="249" t="str">
        <f t="shared" si="512"/>
        <v/>
      </c>
      <c r="P1235" s="250" t="str">
        <f t="shared" ca="1" si="513"/>
        <v/>
      </c>
      <c r="Q1235" s="249" t="str">
        <f t="shared" si="514"/>
        <v/>
      </c>
      <c r="R1235" s="250" t="str">
        <f t="shared" ca="1" si="515"/>
        <v/>
      </c>
      <c r="S1235" s="249" t="str">
        <f t="shared" si="516"/>
        <v/>
      </c>
      <c r="T1235" s="250" t="str">
        <f t="shared" ca="1" si="517"/>
        <v/>
      </c>
      <c r="U1235" s="249" t="str">
        <f t="shared" si="518"/>
        <v/>
      </c>
      <c r="V1235" s="250" t="str">
        <f t="shared" ca="1" si="519"/>
        <v/>
      </c>
      <c r="W1235" s="249" t="str">
        <f t="shared" si="520"/>
        <v/>
      </c>
      <c r="X1235" s="250"/>
      <c r="Y1235" s="249"/>
      <c r="Z1235" s="250"/>
      <c r="AA1235" s="249"/>
      <c r="AB1235" s="250"/>
      <c r="AC1235" s="249"/>
      <c r="AD1235" s="250"/>
      <c r="AE1235" s="249"/>
      <c r="AF1235" s="250"/>
      <c r="AG1235" s="249"/>
      <c r="AH1235" s="250"/>
      <c r="AI1235" s="249"/>
      <c r="AJ1235" s="250"/>
      <c r="AK1235" s="249"/>
      <c r="AL1235" s="250"/>
      <c r="AM1235" s="249"/>
      <c r="AN1235" s="250"/>
      <c r="AO1235" s="249"/>
      <c r="AP1235" s="250"/>
      <c r="AQ1235" s="249"/>
      <c r="AR1235" s="250"/>
      <c r="AS1235" s="249"/>
      <c r="AT1235" s="250"/>
      <c r="AU1235" s="249"/>
      <c r="AV1235" s="250"/>
      <c r="AW1235" s="249"/>
      <c r="AX1235" s="250"/>
      <c r="AY1235" s="249"/>
      <c r="AZ1235" s="250"/>
      <c r="BA1235" s="249"/>
      <c r="BB1235" s="250"/>
      <c r="BC1235" s="249"/>
      <c r="BD1235" s="250"/>
      <c r="BE1235" s="249"/>
      <c r="BF1235" s="250"/>
      <c r="BG1235" s="249"/>
      <c r="BH1235" s="250"/>
      <c r="BI1235" s="249"/>
      <c r="BJ1235" s="250"/>
      <c r="BK1235" s="249"/>
    </row>
    <row r="1236" spans="1:63" s="301" customFormat="1" ht="21" hidden="1" customHeight="1" x14ac:dyDescent="0.2">
      <c r="A1236" s="245" t="e">
        <f t="shared" si="524"/>
        <v>#VALUE!</v>
      </c>
      <c r="B1236" s="246"/>
      <c r="C1236" s="247" t="str">
        <f t="shared" si="503"/>
        <v/>
      </c>
      <c r="D1236" s="250" t="str">
        <f t="shared" ca="1" si="504"/>
        <v/>
      </c>
      <c r="E1236" s="249" t="str">
        <f t="shared" si="521"/>
        <v/>
      </c>
      <c r="F1236" s="250" t="str">
        <f t="shared" si="505"/>
        <v/>
      </c>
      <c r="G1236" s="249" t="str">
        <f t="shared" si="522"/>
        <v/>
      </c>
      <c r="H1236" s="250" t="str">
        <f t="shared" si="506"/>
        <v/>
      </c>
      <c r="I1236" s="249" t="str">
        <f t="shared" si="523"/>
        <v/>
      </c>
      <c r="J1236" s="250" t="str">
        <f t="shared" ca="1" si="507"/>
        <v/>
      </c>
      <c r="K1236" s="249" t="str">
        <f t="shared" si="508"/>
        <v/>
      </c>
      <c r="L1236" s="250" t="str">
        <f t="shared" ca="1" si="509"/>
        <v/>
      </c>
      <c r="M1236" s="249" t="str">
        <f t="shared" si="510"/>
        <v/>
      </c>
      <c r="N1236" s="250" t="str">
        <f t="shared" ca="1" si="511"/>
        <v/>
      </c>
      <c r="O1236" s="249" t="str">
        <f t="shared" si="512"/>
        <v/>
      </c>
      <c r="P1236" s="250" t="str">
        <f t="shared" ca="1" si="513"/>
        <v/>
      </c>
      <c r="Q1236" s="249" t="str">
        <f t="shared" si="514"/>
        <v/>
      </c>
      <c r="R1236" s="250" t="str">
        <f t="shared" ca="1" si="515"/>
        <v/>
      </c>
      <c r="S1236" s="249" t="str">
        <f t="shared" si="516"/>
        <v/>
      </c>
      <c r="T1236" s="250" t="str">
        <f t="shared" ca="1" si="517"/>
        <v/>
      </c>
      <c r="U1236" s="249" t="str">
        <f t="shared" si="518"/>
        <v/>
      </c>
      <c r="V1236" s="250" t="str">
        <f t="shared" ca="1" si="519"/>
        <v/>
      </c>
      <c r="W1236" s="249" t="str">
        <f t="shared" si="520"/>
        <v/>
      </c>
      <c r="X1236" s="250"/>
      <c r="Y1236" s="249"/>
      <c r="Z1236" s="250"/>
      <c r="AA1236" s="249"/>
      <c r="AB1236" s="250"/>
      <c r="AC1236" s="249"/>
      <c r="AD1236" s="250"/>
      <c r="AE1236" s="249"/>
      <c r="AF1236" s="250"/>
      <c r="AG1236" s="249"/>
      <c r="AH1236" s="250"/>
      <c r="AI1236" s="249"/>
      <c r="AJ1236" s="250"/>
      <c r="AK1236" s="249"/>
      <c r="AL1236" s="250"/>
      <c r="AM1236" s="249"/>
      <c r="AN1236" s="250"/>
      <c r="AO1236" s="249"/>
      <c r="AP1236" s="250"/>
      <c r="AQ1236" s="249"/>
      <c r="AR1236" s="250"/>
      <c r="AS1236" s="249"/>
      <c r="AT1236" s="250"/>
      <c r="AU1236" s="249"/>
      <c r="AV1236" s="250"/>
      <c r="AW1236" s="249"/>
      <c r="AX1236" s="250"/>
      <c r="AY1236" s="249"/>
      <c r="AZ1236" s="250"/>
      <c r="BA1236" s="249"/>
      <c r="BB1236" s="250"/>
      <c r="BC1236" s="249"/>
      <c r="BD1236" s="250"/>
      <c r="BE1236" s="249"/>
      <c r="BF1236" s="250"/>
      <c r="BG1236" s="249"/>
      <c r="BH1236" s="250"/>
      <c r="BI1236" s="249"/>
      <c r="BJ1236" s="250"/>
      <c r="BK1236" s="249"/>
    </row>
    <row r="1237" spans="1:63" s="301" customFormat="1" ht="21" hidden="1" customHeight="1" x14ac:dyDescent="0.2">
      <c r="A1237" s="245" t="e">
        <f t="shared" si="524"/>
        <v>#VALUE!</v>
      </c>
      <c r="B1237" s="246"/>
      <c r="C1237" s="247" t="str">
        <f t="shared" si="503"/>
        <v/>
      </c>
      <c r="D1237" s="250" t="str">
        <f t="shared" ca="1" si="504"/>
        <v/>
      </c>
      <c r="E1237" s="249" t="str">
        <f t="shared" si="521"/>
        <v/>
      </c>
      <c r="F1237" s="250" t="str">
        <f t="shared" si="505"/>
        <v/>
      </c>
      <c r="G1237" s="249" t="str">
        <f t="shared" si="522"/>
        <v/>
      </c>
      <c r="H1237" s="250" t="str">
        <f t="shared" si="506"/>
        <v/>
      </c>
      <c r="I1237" s="249" t="str">
        <f t="shared" si="523"/>
        <v/>
      </c>
      <c r="J1237" s="250" t="str">
        <f t="shared" ca="1" si="507"/>
        <v/>
      </c>
      <c r="K1237" s="249" t="str">
        <f t="shared" si="508"/>
        <v/>
      </c>
      <c r="L1237" s="250" t="str">
        <f t="shared" ca="1" si="509"/>
        <v/>
      </c>
      <c r="M1237" s="249" t="str">
        <f t="shared" si="510"/>
        <v/>
      </c>
      <c r="N1237" s="250" t="str">
        <f t="shared" ca="1" si="511"/>
        <v/>
      </c>
      <c r="O1237" s="249" t="str">
        <f t="shared" si="512"/>
        <v/>
      </c>
      <c r="P1237" s="250" t="str">
        <f t="shared" ca="1" si="513"/>
        <v/>
      </c>
      <c r="Q1237" s="249" t="str">
        <f t="shared" si="514"/>
        <v/>
      </c>
      <c r="R1237" s="250" t="str">
        <f t="shared" ca="1" si="515"/>
        <v/>
      </c>
      <c r="S1237" s="249" t="str">
        <f t="shared" si="516"/>
        <v/>
      </c>
      <c r="T1237" s="250" t="str">
        <f t="shared" ca="1" si="517"/>
        <v/>
      </c>
      <c r="U1237" s="249" t="str">
        <f t="shared" si="518"/>
        <v/>
      </c>
      <c r="V1237" s="250" t="str">
        <f t="shared" ca="1" si="519"/>
        <v/>
      </c>
      <c r="W1237" s="249" t="str">
        <f t="shared" si="520"/>
        <v/>
      </c>
      <c r="X1237" s="250"/>
      <c r="Y1237" s="249"/>
      <c r="Z1237" s="250"/>
      <c r="AA1237" s="249"/>
      <c r="AB1237" s="250"/>
      <c r="AC1237" s="249"/>
      <c r="AD1237" s="250"/>
      <c r="AE1237" s="249"/>
      <c r="AF1237" s="250"/>
      <c r="AG1237" s="249"/>
      <c r="AH1237" s="250"/>
      <c r="AI1237" s="249"/>
      <c r="AJ1237" s="250"/>
      <c r="AK1237" s="249"/>
      <c r="AL1237" s="250"/>
      <c r="AM1237" s="249"/>
      <c r="AN1237" s="250"/>
      <c r="AO1237" s="249"/>
      <c r="AP1237" s="250"/>
      <c r="AQ1237" s="249"/>
      <c r="AR1237" s="250"/>
      <c r="AS1237" s="249"/>
      <c r="AT1237" s="250"/>
      <c r="AU1237" s="249"/>
      <c r="AV1237" s="250"/>
      <c r="AW1237" s="249"/>
      <c r="AX1237" s="250"/>
      <c r="AY1237" s="249"/>
      <c r="AZ1237" s="250"/>
      <c r="BA1237" s="249"/>
      <c r="BB1237" s="250"/>
      <c r="BC1237" s="249"/>
      <c r="BD1237" s="250"/>
      <c r="BE1237" s="249"/>
      <c r="BF1237" s="250"/>
      <c r="BG1237" s="249"/>
      <c r="BH1237" s="250"/>
      <c r="BI1237" s="249"/>
      <c r="BJ1237" s="250"/>
      <c r="BK1237" s="249"/>
    </row>
    <row r="1238" spans="1:63" s="301" customFormat="1" ht="21" hidden="1" customHeight="1" x14ac:dyDescent="0.2">
      <c r="A1238" s="245" t="e">
        <f t="shared" si="524"/>
        <v>#VALUE!</v>
      </c>
      <c r="B1238" s="246"/>
      <c r="C1238" s="247" t="str">
        <f t="shared" si="503"/>
        <v/>
      </c>
      <c r="D1238" s="250" t="str">
        <f t="shared" ca="1" si="504"/>
        <v/>
      </c>
      <c r="E1238" s="249" t="str">
        <f t="shared" si="521"/>
        <v/>
      </c>
      <c r="F1238" s="250" t="str">
        <f t="shared" si="505"/>
        <v/>
      </c>
      <c r="G1238" s="249" t="str">
        <f t="shared" si="522"/>
        <v/>
      </c>
      <c r="H1238" s="250" t="str">
        <f t="shared" si="506"/>
        <v/>
      </c>
      <c r="I1238" s="249" t="str">
        <f t="shared" si="523"/>
        <v/>
      </c>
      <c r="J1238" s="250" t="str">
        <f t="shared" ca="1" si="507"/>
        <v/>
      </c>
      <c r="K1238" s="249" t="str">
        <f t="shared" si="508"/>
        <v/>
      </c>
      <c r="L1238" s="250" t="str">
        <f t="shared" ca="1" si="509"/>
        <v/>
      </c>
      <c r="M1238" s="249" t="str">
        <f t="shared" si="510"/>
        <v/>
      </c>
      <c r="N1238" s="250" t="str">
        <f t="shared" ca="1" si="511"/>
        <v/>
      </c>
      <c r="O1238" s="249" t="str">
        <f t="shared" si="512"/>
        <v/>
      </c>
      <c r="P1238" s="250" t="str">
        <f t="shared" ca="1" si="513"/>
        <v/>
      </c>
      <c r="Q1238" s="249" t="str">
        <f t="shared" si="514"/>
        <v/>
      </c>
      <c r="R1238" s="250" t="str">
        <f t="shared" ca="1" si="515"/>
        <v/>
      </c>
      <c r="S1238" s="249" t="str">
        <f t="shared" si="516"/>
        <v/>
      </c>
      <c r="T1238" s="250" t="str">
        <f t="shared" ca="1" si="517"/>
        <v/>
      </c>
      <c r="U1238" s="249" t="str">
        <f t="shared" si="518"/>
        <v/>
      </c>
      <c r="V1238" s="250" t="str">
        <f t="shared" ca="1" si="519"/>
        <v/>
      </c>
      <c r="W1238" s="249" t="str">
        <f t="shared" si="520"/>
        <v/>
      </c>
      <c r="X1238" s="250"/>
      <c r="Y1238" s="249"/>
      <c r="Z1238" s="250"/>
      <c r="AA1238" s="249"/>
      <c r="AB1238" s="250"/>
      <c r="AC1238" s="249"/>
      <c r="AD1238" s="250"/>
      <c r="AE1238" s="249"/>
      <c r="AF1238" s="250"/>
      <c r="AG1238" s="249"/>
      <c r="AH1238" s="250"/>
      <c r="AI1238" s="249"/>
      <c r="AJ1238" s="250"/>
      <c r="AK1238" s="249"/>
      <c r="AL1238" s="250"/>
      <c r="AM1238" s="249"/>
      <c r="AN1238" s="250"/>
      <c r="AO1238" s="249"/>
      <c r="AP1238" s="250"/>
      <c r="AQ1238" s="249"/>
      <c r="AR1238" s="250"/>
      <c r="AS1238" s="249"/>
      <c r="AT1238" s="250"/>
      <c r="AU1238" s="249"/>
      <c r="AV1238" s="250"/>
      <c r="AW1238" s="249"/>
      <c r="AX1238" s="250"/>
      <c r="AY1238" s="249"/>
      <c r="AZ1238" s="250"/>
      <c r="BA1238" s="249"/>
      <c r="BB1238" s="250"/>
      <c r="BC1238" s="249"/>
      <c r="BD1238" s="250"/>
      <c r="BE1238" s="249"/>
      <c r="BF1238" s="250"/>
      <c r="BG1238" s="249"/>
      <c r="BH1238" s="250"/>
      <c r="BI1238" s="249"/>
      <c r="BJ1238" s="250"/>
      <c r="BK1238" s="249"/>
    </row>
    <row r="1239" spans="1:63" s="301" customFormat="1" ht="21" hidden="1" customHeight="1" x14ac:dyDescent="0.2">
      <c r="A1239" s="245" t="e">
        <f t="shared" si="524"/>
        <v>#VALUE!</v>
      </c>
      <c r="B1239" s="246"/>
      <c r="C1239" s="247" t="str">
        <f t="shared" si="503"/>
        <v/>
      </c>
      <c r="D1239" s="250" t="str">
        <f t="shared" ca="1" si="504"/>
        <v/>
      </c>
      <c r="E1239" s="249" t="str">
        <f t="shared" si="521"/>
        <v/>
      </c>
      <c r="F1239" s="250" t="str">
        <f t="shared" si="505"/>
        <v/>
      </c>
      <c r="G1239" s="249" t="str">
        <f t="shared" si="522"/>
        <v/>
      </c>
      <c r="H1239" s="250" t="str">
        <f t="shared" si="506"/>
        <v/>
      </c>
      <c r="I1239" s="249" t="str">
        <f t="shared" si="523"/>
        <v/>
      </c>
      <c r="J1239" s="250" t="str">
        <f t="shared" ca="1" si="507"/>
        <v/>
      </c>
      <c r="K1239" s="249" t="str">
        <f t="shared" si="508"/>
        <v/>
      </c>
      <c r="L1239" s="250" t="str">
        <f t="shared" ca="1" si="509"/>
        <v/>
      </c>
      <c r="M1239" s="249" t="str">
        <f t="shared" si="510"/>
        <v/>
      </c>
      <c r="N1239" s="250" t="str">
        <f t="shared" ca="1" si="511"/>
        <v/>
      </c>
      <c r="O1239" s="249" t="str">
        <f t="shared" si="512"/>
        <v/>
      </c>
      <c r="P1239" s="250" t="str">
        <f t="shared" ca="1" si="513"/>
        <v/>
      </c>
      <c r="Q1239" s="249" t="str">
        <f t="shared" si="514"/>
        <v/>
      </c>
      <c r="R1239" s="250" t="str">
        <f t="shared" ca="1" si="515"/>
        <v/>
      </c>
      <c r="S1239" s="249" t="str">
        <f t="shared" si="516"/>
        <v/>
      </c>
      <c r="T1239" s="250" t="str">
        <f t="shared" ca="1" si="517"/>
        <v/>
      </c>
      <c r="U1239" s="249" t="str">
        <f t="shared" si="518"/>
        <v/>
      </c>
      <c r="V1239" s="250" t="str">
        <f t="shared" ca="1" si="519"/>
        <v/>
      </c>
      <c r="W1239" s="249" t="str">
        <f t="shared" si="520"/>
        <v/>
      </c>
      <c r="X1239" s="250"/>
      <c r="Y1239" s="249"/>
      <c r="Z1239" s="250"/>
      <c r="AA1239" s="249"/>
      <c r="AB1239" s="250"/>
      <c r="AC1239" s="249"/>
      <c r="AD1239" s="250"/>
      <c r="AE1239" s="249"/>
      <c r="AF1239" s="250"/>
      <c r="AG1239" s="249"/>
      <c r="AH1239" s="250"/>
      <c r="AI1239" s="249"/>
      <c r="AJ1239" s="250"/>
      <c r="AK1239" s="249"/>
      <c r="AL1239" s="250"/>
      <c r="AM1239" s="249"/>
      <c r="AN1239" s="250"/>
      <c r="AO1239" s="249"/>
      <c r="AP1239" s="250"/>
      <c r="AQ1239" s="249"/>
      <c r="AR1239" s="250"/>
      <c r="AS1239" s="249"/>
      <c r="AT1239" s="250"/>
      <c r="AU1239" s="249"/>
      <c r="AV1239" s="250"/>
      <c r="AW1239" s="249"/>
      <c r="AX1239" s="250"/>
      <c r="AY1239" s="249"/>
      <c r="AZ1239" s="250"/>
      <c r="BA1239" s="249"/>
      <c r="BB1239" s="250"/>
      <c r="BC1239" s="249"/>
      <c r="BD1239" s="250"/>
      <c r="BE1239" s="249"/>
      <c r="BF1239" s="250"/>
      <c r="BG1239" s="249"/>
      <c r="BH1239" s="250"/>
      <c r="BI1239" s="249"/>
      <c r="BJ1239" s="250"/>
      <c r="BK1239" s="249"/>
    </row>
    <row r="1240" spans="1:63" s="301" customFormat="1" ht="21" hidden="1" customHeight="1" x14ac:dyDescent="0.2">
      <c r="A1240" s="245" t="e">
        <f t="shared" si="524"/>
        <v>#VALUE!</v>
      </c>
      <c r="B1240" s="246"/>
      <c r="C1240" s="247" t="str">
        <f t="shared" si="503"/>
        <v/>
      </c>
      <c r="D1240" s="250" t="str">
        <f t="shared" ca="1" si="504"/>
        <v/>
      </c>
      <c r="E1240" s="249" t="str">
        <f t="shared" si="521"/>
        <v/>
      </c>
      <c r="F1240" s="250" t="str">
        <f t="shared" si="505"/>
        <v/>
      </c>
      <c r="G1240" s="249" t="str">
        <f t="shared" si="522"/>
        <v/>
      </c>
      <c r="H1240" s="250" t="str">
        <f t="shared" si="506"/>
        <v/>
      </c>
      <c r="I1240" s="249" t="str">
        <f t="shared" si="523"/>
        <v/>
      </c>
      <c r="J1240" s="250" t="str">
        <f t="shared" ca="1" si="507"/>
        <v/>
      </c>
      <c r="K1240" s="249" t="str">
        <f t="shared" si="508"/>
        <v/>
      </c>
      <c r="L1240" s="250" t="str">
        <f t="shared" ca="1" si="509"/>
        <v/>
      </c>
      <c r="M1240" s="249" t="str">
        <f t="shared" si="510"/>
        <v/>
      </c>
      <c r="N1240" s="250" t="str">
        <f t="shared" ca="1" si="511"/>
        <v/>
      </c>
      <c r="O1240" s="249" t="str">
        <f t="shared" si="512"/>
        <v/>
      </c>
      <c r="P1240" s="250" t="str">
        <f t="shared" ca="1" si="513"/>
        <v/>
      </c>
      <c r="Q1240" s="249" t="str">
        <f t="shared" si="514"/>
        <v/>
      </c>
      <c r="R1240" s="250" t="str">
        <f t="shared" ca="1" si="515"/>
        <v/>
      </c>
      <c r="S1240" s="249" t="str">
        <f t="shared" si="516"/>
        <v/>
      </c>
      <c r="T1240" s="250" t="str">
        <f t="shared" ca="1" si="517"/>
        <v/>
      </c>
      <c r="U1240" s="249" t="str">
        <f t="shared" si="518"/>
        <v/>
      </c>
      <c r="V1240" s="250" t="str">
        <f t="shared" ca="1" si="519"/>
        <v/>
      </c>
      <c r="W1240" s="249" t="str">
        <f t="shared" si="520"/>
        <v/>
      </c>
      <c r="X1240" s="250"/>
      <c r="Y1240" s="249"/>
      <c r="Z1240" s="250"/>
      <c r="AA1240" s="249"/>
      <c r="AB1240" s="250"/>
      <c r="AC1240" s="249"/>
      <c r="AD1240" s="250"/>
      <c r="AE1240" s="249"/>
      <c r="AF1240" s="250"/>
      <c r="AG1240" s="249"/>
      <c r="AH1240" s="250"/>
      <c r="AI1240" s="249"/>
      <c r="AJ1240" s="250"/>
      <c r="AK1240" s="249"/>
      <c r="AL1240" s="250"/>
      <c r="AM1240" s="249"/>
      <c r="AN1240" s="250"/>
      <c r="AO1240" s="249"/>
      <c r="AP1240" s="250"/>
      <c r="AQ1240" s="249"/>
      <c r="AR1240" s="250"/>
      <c r="AS1240" s="249"/>
      <c r="AT1240" s="250"/>
      <c r="AU1240" s="249"/>
      <c r="AV1240" s="250"/>
      <c r="AW1240" s="249"/>
      <c r="AX1240" s="250"/>
      <c r="AY1240" s="249"/>
      <c r="AZ1240" s="250"/>
      <c r="BA1240" s="249"/>
      <c r="BB1240" s="250"/>
      <c r="BC1240" s="249"/>
      <c r="BD1240" s="250"/>
      <c r="BE1240" s="249"/>
      <c r="BF1240" s="250"/>
      <c r="BG1240" s="249"/>
      <c r="BH1240" s="250"/>
      <c r="BI1240" s="249"/>
      <c r="BJ1240" s="250"/>
      <c r="BK1240" s="249"/>
    </row>
    <row r="1241" spans="1:63" s="301" customFormat="1" ht="21" hidden="1" customHeight="1" x14ac:dyDescent="0.2">
      <c r="A1241" s="245" t="e">
        <f t="shared" si="524"/>
        <v>#VALUE!</v>
      </c>
      <c r="B1241" s="246"/>
      <c r="C1241" s="247" t="str">
        <f t="shared" si="503"/>
        <v/>
      </c>
      <c r="D1241" s="250" t="str">
        <f t="shared" ca="1" si="504"/>
        <v/>
      </c>
      <c r="E1241" s="249" t="str">
        <f t="shared" si="521"/>
        <v/>
      </c>
      <c r="F1241" s="250" t="str">
        <f t="shared" si="505"/>
        <v/>
      </c>
      <c r="G1241" s="249" t="str">
        <f t="shared" si="522"/>
        <v/>
      </c>
      <c r="H1241" s="250" t="str">
        <f t="shared" si="506"/>
        <v/>
      </c>
      <c r="I1241" s="249" t="str">
        <f t="shared" si="523"/>
        <v/>
      </c>
      <c r="J1241" s="250" t="str">
        <f t="shared" ca="1" si="507"/>
        <v/>
      </c>
      <c r="K1241" s="249" t="str">
        <f t="shared" si="508"/>
        <v/>
      </c>
      <c r="L1241" s="250" t="str">
        <f t="shared" ca="1" si="509"/>
        <v/>
      </c>
      <c r="M1241" s="249" t="str">
        <f t="shared" si="510"/>
        <v/>
      </c>
      <c r="N1241" s="250" t="str">
        <f t="shared" ca="1" si="511"/>
        <v/>
      </c>
      <c r="O1241" s="249" t="str">
        <f t="shared" si="512"/>
        <v/>
      </c>
      <c r="P1241" s="250" t="str">
        <f t="shared" ca="1" si="513"/>
        <v/>
      </c>
      <c r="Q1241" s="249" t="str">
        <f t="shared" si="514"/>
        <v/>
      </c>
      <c r="R1241" s="250" t="str">
        <f t="shared" ca="1" si="515"/>
        <v/>
      </c>
      <c r="S1241" s="249" t="str">
        <f t="shared" si="516"/>
        <v/>
      </c>
      <c r="T1241" s="250" t="str">
        <f t="shared" ca="1" si="517"/>
        <v/>
      </c>
      <c r="U1241" s="249" t="str">
        <f t="shared" si="518"/>
        <v/>
      </c>
      <c r="V1241" s="250" t="str">
        <f t="shared" ca="1" si="519"/>
        <v/>
      </c>
      <c r="W1241" s="249" t="str">
        <f t="shared" si="520"/>
        <v/>
      </c>
      <c r="X1241" s="250"/>
      <c r="Y1241" s="249"/>
      <c r="Z1241" s="250"/>
      <c r="AA1241" s="249"/>
      <c r="AB1241" s="250"/>
      <c r="AC1241" s="249"/>
      <c r="AD1241" s="250"/>
      <c r="AE1241" s="249"/>
      <c r="AF1241" s="250"/>
      <c r="AG1241" s="249"/>
      <c r="AH1241" s="250"/>
      <c r="AI1241" s="249"/>
      <c r="AJ1241" s="250"/>
      <c r="AK1241" s="249"/>
      <c r="AL1241" s="250"/>
      <c r="AM1241" s="249"/>
      <c r="AN1241" s="250"/>
      <c r="AO1241" s="249"/>
      <c r="AP1241" s="250"/>
      <c r="AQ1241" s="249"/>
      <c r="AR1241" s="250"/>
      <c r="AS1241" s="249"/>
      <c r="AT1241" s="250"/>
      <c r="AU1241" s="249"/>
      <c r="AV1241" s="250"/>
      <c r="AW1241" s="249"/>
      <c r="AX1241" s="250"/>
      <c r="AY1241" s="249"/>
      <c r="AZ1241" s="250"/>
      <c r="BA1241" s="249"/>
      <c r="BB1241" s="250"/>
      <c r="BC1241" s="249"/>
      <c r="BD1241" s="250"/>
      <c r="BE1241" s="249"/>
      <c r="BF1241" s="250"/>
      <c r="BG1241" s="249"/>
      <c r="BH1241" s="250"/>
      <c r="BI1241" s="249"/>
      <c r="BJ1241" s="250"/>
      <c r="BK1241" s="249"/>
    </row>
    <row r="1242" spans="1:63" s="301" customFormat="1" ht="21" hidden="1" customHeight="1" x14ac:dyDescent="0.2">
      <c r="A1242" s="245" t="e">
        <f t="shared" si="524"/>
        <v>#VALUE!</v>
      </c>
      <c r="B1242" s="246"/>
      <c r="C1242" s="247" t="str">
        <f t="shared" si="503"/>
        <v/>
      </c>
      <c r="D1242" s="250" t="str">
        <f t="shared" ca="1" si="504"/>
        <v/>
      </c>
      <c r="E1242" s="249" t="str">
        <f t="shared" si="521"/>
        <v/>
      </c>
      <c r="F1242" s="250" t="str">
        <f t="shared" si="505"/>
        <v/>
      </c>
      <c r="G1242" s="249" t="str">
        <f t="shared" si="522"/>
        <v/>
      </c>
      <c r="H1242" s="250" t="str">
        <f t="shared" si="506"/>
        <v/>
      </c>
      <c r="I1242" s="249" t="str">
        <f t="shared" si="523"/>
        <v/>
      </c>
      <c r="J1242" s="250" t="str">
        <f t="shared" ca="1" si="507"/>
        <v/>
      </c>
      <c r="K1242" s="249" t="str">
        <f t="shared" si="508"/>
        <v/>
      </c>
      <c r="L1242" s="250" t="str">
        <f t="shared" ca="1" si="509"/>
        <v/>
      </c>
      <c r="M1242" s="249" t="str">
        <f t="shared" si="510"/>
        <v/>
      </c>
      <c r="N1242" s="250" t="str">
        <f t="shared" ca="1" si="511"/>
        <v/>
      </c>
      <c r="O1242" s="249" t="str">
        <f t="shared" si="512"/>
        <v/>
      </c>
      <c r="P1242" s="250" t="str">
        <f t="shared" ca="1" si="513"/>
        <v/>
      </c>
      <c r="Q1242" s="249" t="str">
        <f t="shared" si="514"/>
        <v/>
      </c>
      <c r="R1242" s="250" t="str">
        <f t="shared" ca="1" si="515"/>
        <v/>
      </c>
      <c r="S1242" s="249" t="str">
        <f t="shared" si="516"/>
        <v/>
      </c>
      <c r="T1242" s="250" t="str">
        <f t="shared" ca="1" si="517"/>
        <v/>
      </c>
      <c r="U1242" s="249" t="str">
        <f t="shared" si="518"/>
        <v/>
      </c>
      <c r="V1242" s="250" t="str">
        <f t="shared" ca="1" si="519"/>
        <v/>
      </c>
      <c r="W1242" s="249" t="str">
        <f t="shared" si="520"/>
        <v/>
      </c>
      <c r="X1242" s="250"/>
      <c r="Y1242" s="249"/>
      <c r="Z1242" s="250"/>
      <c r="AA1242" s="249"/>
      <c r="AB1242" s="250"/>
      <c r="AC1242" s="249"/>
      <c r="AD1242" s="250"/>
      <c r="AE1242" s="249"/>
      <c r="AF1242" s="250"/>
      <c r="AG1242" s="249"/>
      <c r="AH1242" s="250"/>
      <c r="AI1242" s="249"/>
      <c r="AJ1242" s="250"/>
      <c r="AK1242" s="249"/>
      <c r="AL1242" s="250"/>
      <c r="AM1242" s="249"/>
      <c r="AN1242" s="250"/>
      <c r="AO1242" s="249"/>
      <c r="AP1242" s="250"/>
      <c r="AQ1242" s="249"/>
      <c r="AR1242" s="250"/>
      <c r="AS1242" s="249"/>
      <c r="AT1242" s="250"/>
      <c r="AU1242" s="249"/>
      <c r="AV1242" s="250"/>
      <c r="AW1242" s="249"/>
      <c r="AX1242" s="250"/>
      <c r="AY1242" s="249"/>
      <c r="AZ1242" s="250"/>
      <c r="BA1242" s="249"/>
      <c r="BB1242" s="250"/>
      <c r="BC1242" s="249"/>
      <c r="BD1242" s="250"/>
      <c r="BE1242" s="249"/>
      <c r="BF1242" s="250"/>
      <c r="BG1242" s="249"/>
      <c r="BH1242" s="250"/>
      <c r="BI1242" s="249"/>
      <c r="BJ1242" s="250"/>
      <c r="BK1242" s="249"/>
    </row>
    <row r="1243" spans="1:63" s="301" customFormat="1" ht="21" hidden="1" customHeight="1" x14ac:dyDescent="0.2">
      <c r="A1243" s="245" t="e">
        <f t="shared" si="524"/>
        <v>#VALUE!</v>
      </c>
      <c r="B1243" s="246"/>
      <c r="C1243" s="247" t="str">
        <f t="shared" si="503"/>
        <v/>
      </c>
      <c r="D1243" s="250" t="str">
        <f t="shared" ca="1" si="504"/>
        <v/>
      </c>
      <c r="E1243" s="249" t="str">
        <f t="shared" si="521"/>
        <v/>
      </c>
      <c r="F1243" s="250" t="str">
        <f t="shared" si="505"/>
        <v/>
      </c>
      <c r="G1243" s="249" t="str">
        <f t="shared" si="522"/>
        <v/>
      </c>
      <c r="H1243" s="250" t="str">
        <f t="shared" si="506"/>
        <v/>
      </c>
      <c r="I1243" s="249" t="str">
        <f t="shared" si="523"/>
        <v/>
      </c>
      <c r="J1243" s="250" t="str">
        <f t="shared" ca="1" si="507"/>
        <v/>
      </c>
      <c r="K1243" s="249" t="str">
        <f t="shared" si="508"/>
        <v/>
      </c>
      <c r="L1243" s="250" t="str">
        <f t="shared" ca="1" si="509"/>
        <v/>
      </c>
      <c r="M1243" s="249" t="str">
        <f t="shared" si="510"/>
        <v/>
      </c>
      <c r="N1243" s="250" t="str">
        <f t="shared" ca="1" si="511"/>
        <v/>
      </c>
      <c r="O1243" s="249" t="str">
        <f t="shared" si="512"/>
        <v/>
      </c>
      <c r="P1243" s="250" t="str">
        <f t="shared" ca="1" si="513"/>
        <v/>
      </c>
      <c r="Q1243" s="249" t="str">
        <f t="shared" si="514"/>
        <v/>
      </c>
      <c r="R1243" s="250" t="str">
        <f t="shared" ca="1" si="515"/>
        <v/>
      </c>
      <c r="S1243" s="249" t="str">
        <f t="shared" si="516"/>
        <v/>
      </c>
      <c r="T1243" s="250" t="str">
        <f t="shared" ca="1" si="517"/>
        <v/>
      </c>
      <c r="U1243" s="249" t="str">
        <f t="shared" si="518"/>
        <v/>
      </c>
      <c r="V1243" s="250" t="str">
        <f t="shared" ca="1" si="519"/>
        <v/>
      </c>
      <c r="W1243" s="249" t="str">
        <f t="shared" si="520"/>
        <v/>
      </c>
      <c r="X1243" s="250"/>
      <c r="Y1243" s="249"/>
      <c r="Z1243" s="250"/>
      <c r="AA1243" s="249"/>
      <c r="AB1243" s="250"/>
      <c r="AC1243" s="249"/>
      <c r="AD1243" s="250"/>
      <c r="AE1243" s="249"/>
      <c r="AF1243" s="250"/>
      <c r="AG1243" s="249"/>
      <c r="AH1243" s="250"/>
      <c r="AI1243" s="249"/>
      <c r="AJ1243" s="250"/>
      <c r="AK1243" s="249"/>
      <c r="AL1243" s="250"/>
      <c r="AM1243" s="249"/>
      <c r="AN1243" s="250"/>
      <c r="AO1243" s="249"/>
      <c r="AP1243" s="250"/>
      <c r="AQ1243" s="249"/>
      <c r="AR1243" s="250"/>
      <c r="AS1243" s="249"/>
      <c r="AT1243" s="250"/>
      <c r="AU1243" s="249"/>
      <c r="AV1243" s="250"/>
      <c r="AW1243" s="249"/>
      <c r="AX1243" s="250"/>
      <c r="AY1243" s="249"/>
      <c r="AZ1243" s="250"/>
      <c r="BA1243" s="249"/>
      <c r="BB1243" s="250"/>
      <c r="BC1243" s="249"/>
      <c r="BD1243" s="250"/>
      <c r="BE1243" s="249"/>
      <c r="BF1243" s="250"/>
      <c r="BG1243" s="249"/>
      <c r="BH1243" s="250"/>
      <c r="BI1243" s="249"/>
      <c r="BJ1243" s="250"/>
      <c r="BK1243" s="249"/>
    </row>
    <row r="1244" spans="1:63" s="301" customFormat="1" ht="21" hidden="1" customHeight="1" x14ac:dyDescent="0.2">
      <c r="A1244" s="245" t="e">
        <f t="shared" si="524"/>
        <v>#VALUE!</v>
      </c>
      <c r="B1244" s="246"/>
      <c r="C1244" s="247" t="str">
        <f t="shared" si="503"/>
        <v/>
      </c>
      <c r="D1244" s="250" t="str">
        <f t="shared" ca="1" si="504"/>
        <v/>
      </c>
      <c r="E1244" s="249" t="str">
        <f t="shared" si="521"/>
        <v/>
      </c>
      <c r="F1244" s="250" t="str">
        <f t="shared" si="505"/>
        <v/>
      </c>
      <c r="G1244" s="249" t="str">
        <f t="shared" si="522"/>
        <v/>
      </c>
      <c r="H1244" s="250" t="str">
        <f t="shared" si="506"/>
        <v/>
      </c>
      <c r="I1244" s="249" t="str">
        <f t="shared" si="523"/>
        <v/>
      </c>
      <c r="J1244" s="250" t="str">
        <f t="shared" ca="1" si="507"/>
        <v/>
      </c>
      <c r="K1244" s="249" t="str">
        <f t="shared" si="508"/>
        <v/>
      </c>
      <c r="L1244" s="250" t="str">
        <f t="shared" ca="1" si="509"/>
        <v/>
      </c>
      <c r="M1244" s="249" t="str">
        <f t="shared" si="510"/>
        <v/>
      </c>
      <c r="N1244" s="250" t="str">
        <f t="shared" ca="1" si="511"/>
        <v/>
      </c>
      <c r="O1244" s="249" t="str">
        <f t="shared" si="512"/>
        <v/>
      </c>
      <c r="P1244" s="250" t="str">
        <f t="shared" ca="1" si="513"/>
        <v/>
      </c>
      <c r="Q1244" s="249" t="str">
        <f t="shared" si="514"/>
        <v/>
      </c>
      <c r="R1244" s="250" t="str">
        <f t="shared" ca="1" si="515"/>
        <v/>
      </c>
      <c r="S1244" s="249" t="str">
        <f t="shared" si="516"/>
        <v/>
      </c>
      <c r="T1244" s="250" t="str">
        <f t="shared" ca="1" si="517"/>
        <v/>
      </c>
      <c r="U1244" s="249" t="str">
        <f t="shared" si="518"/>
        <v/>
      </c>
      <c r="V1244" s="250" t="str">
        <f t="shared" ca="1" si="519"/>
        <v/>
      </c>
      <c r="W1244" s="249" t="str">
        <f t="shared" si="520"/>
        <v/>
      </c>
      <c r="X1244" s="250"/>
      <c r="Y1244" s="249"/>
      <c r="Z1244" s="250"/>
      <c r="AA1244" s="249"/>
      <c r="AB1244" s="250"/>
      <c r="AC1244" s="249"/>
      <c r="AD1244" s="250"/>
      <c r="AE1244" s="249"/>
      <c r="AF1244" s="250"/>
      <c r="AG1244" s="249"/>
      <c r="AH1244" s="250"/>
      <c r="AI1244" s="249"/>
      <c r="AJ1244" s="250"/>
      <c r="AK1244" s="249"/>
      <c r="AL1244" s="250"/>
      <c r="AM1244" s="249"/>
      <c r="AN1244" s="250"/>
      <c r="AO1244" s="249"/>
      <c r="AP1244" s="250"/>
      <c r="AQ1244" s="249"/>
      <c r="AR1244" s="250"/>
      <c r="AS1244" s="249"/>
      <c r="AT1244" s="250"/>
      <c r="AU1244" s="249"/>
      <c r="AV1244" s="250"/>
      <c r="AW1244" s="249"/>
      <c r="AX1244" s="250"/>
      <c r="AY1244" s="249"/>
      <c r="AZ1244" s="250"/>
      <c r="BA1244" s="249"/>
      <c r="BB1244" s="250"/>
      <c r="BC1244" s="249"/>
      <c r="BD1244" s="250"/>
      <c r="BE1244" s="249"/>
      <c r="BF1244" s="250"/>
      <c r="BG1244" s="249"/>
      <c r="BH1244" s="250"/>
      <c r="BI1244" s="249"/>
      <c r="BJ1244" s="250"/>
      <c r="BK1244" s="249"/>
    </row>
    <row r="1245" spans="1:63" s="301" customFormat="1" ht="21" hidden="1" customHeight="1" x14ac:dyDescent="0.2">
      <c r="A1245" s="245" t="e">
        <f t="shared" si="524"/>
        <v>#VALUE!</v>
      </c>
      <c r="B1245" s="246"/>
      <c r="C1245" s="247" t="str">
        <f t="shared" si="503"/>
        <v/>
      </c>
      <c r="D1245" s="250" t="str">
        <f t="shared" ca="1" si="504"/>
        <v/>
      </c>
      <c r="E1245" s="249" t="str">
        <f t="shared" si="521"/>
        <v/>
      </c>
      <c r="F1245" s="250" t="str">
        <f t="shared" si="505"/>
        <v/>
      </c>
      <c r="G1245" s="249" t="str">
        <f t="shared" si="522"/>
        <v/>
      </c>
      <c r="H1245" s="250" t="str">
        <f t="shared" si="506"/>
        <v/>
      </c>
      <c r="I1245" s="249" t="str">
        <f t="shared" si="523"/>
        <v/>
      </c>
      <c r="J1245" s="250" t="str">
        <f t="shared" ca="1" si="507"/>
        <v/>
      </c>
      <c r="K1245" s="249" t="str">
        <f t="shared" si="508"/>
        <v/>
      </c>
      <c r="L1245" s="250" t="str">
        <f t="shared" ca="1" si="509"/>
        <v/>
      </c>
      <c r="M1245" s="249" t="str">
        <f t="shared" si="510"/>
        <v/>
      </c>
      <c r="N1245" s="250" t="str">
        <f t="shared" ca="1" si="511"/>
        <v/>
      </c>
      <c r="O1245" s="249" t="str">
        <f t="shared" si="512"/>
        <v/>
      </c>
      <c r="P1245" s="250" t="str">
        <f t="shared" ca="1" si="513"/>
        <v/>
      </c>
      <c r="Q1245" s="249" t="str">
        <f t="shared" si="514"/>
        <v/>
      </c>
      <c r="R1245" s="250" t="str">
        <f t="shared" ca="1" si="515"/>
        <v/>
      </c>
      <c r="S1245" s="249" t="str">
        <f t="shared" si="516"/>
        <v/>
      </c>
      <c r="T1245" s="250" t="str">
        <f t="shared" ca="1" si="517"/>
        <v/>
      </c>
      <c r="U1245" s="249" t="str">
        <f t="shared" si="518"/>
        <v/>
      </c>
      <c r="V1245" s="250" t="str">
        <f t="shared" ca="1" si="519"/>
        <v/>
      </c>
      <c r="W1245" s="249" t="str">
        <f t="shared" si="520"/>
        <v/>
      </c>
      <c r="X1245" s="250"/>
      <c r="Y1245" s="249"/>
      <c r="Z1245" s="250"/>
      <c r="AA1245" s="249"/>
      <c r="AB1245" s="250"/>
      <c r="AC1245" s="249"/>
      <c r="AD1245" s="250"/>
      <c r="AE1245" s="249"/>
      <c r="AF1245" s="250"/>
      <c r="AG1245" s="249"/>
      <c r="AH1245" s="250"/>
      <c r="AI1245" s="249"/>
      <c r="AJ1245" s="250"/>
      <c r="AK1245" s="249"/>
      <c r="AL1245" s="250"/>
      <c r="AM1245" s="249"/>
      <c r="AN1245" s="250"/>
      <c r="AO1245" s="249"/>
      <c r="AP1245" s="250"/>
      <c r="AQ1245" s="249"/>
      <c r="AR1245" s="250"/>
      <c r="AS1245" s="249"/>
      <c r="AT1245" s="250"/>
      <c r="AU1245" s="249"/>
      <c r="AV1245" s="250"/>
      <c r="AW1245" s="249"/>
      <c r="AX1245" s="250"/>
      <c r="AY1245" s="249"/>
      <c r="AZ1245" s="250"/>
      <c r="BA1245" s="249"/>
      <c r="BB1245" s="250"/>
      <c r="BC1245" s="249"/>
      <c r="BD1245" s="250"/>
      <c r="BE1245" s="249"/>
      <c r="BF1245" s="250"/>
      <c r="BG1245" s="249"/>
      <c r="BH1245" s="250"/>
      <c r="BI1245" s="249"/>
      <c r="BJ1245" s="250"/>
      <c r="BK1245" s="249"/>
    </row>
    <row r="1246" spans="1:63" s="301" customFormat="1" ht="21" hidden="1" customHeight="1" x14ac:dyDescent="0.2">
      <c r="A1246" s="245" t="e">
        <f t="shared" si="524"/>
        <v>#VALUE!</v>
      </c>
      <c r="B1246" s="246"/>
      <c r="C1246" s="247" t="str">
        <f t="shared" si="503"/>
        <v/>
      </c>
      <c r="D1246" s="250" t="str">
        <f t="shared" ca="1" si="504"/>
        <v/>
      </c>
      <c r="E1246" s="249" t="str">
        <f t="shared" si="521"/>
        <v/>
      </c>
      <c r="F1246" s="250" t="str">
        <f t="shared" si="505"/>
        <v/>
      </c>
      <c r="G1246" s="249" t="str">
        <f t="shared" si="522"/>
        <v/>
      </c>
      <c r="H1246" s="250" t="str">
        <f t="shared" si="506"/>
        <v/>
      </c>
      <c r="I1246" s="249" t="str">
        <f t="shared" si="523"/>
        <v/>
      </c>
      <c r="J1246" s="250" t="str">
        <f t="shared" ca="1" si="507"/>
        <v/>
      </c>
      <c r="K1246" s="249" t="str">
        <f t="shared" si="508"/>
        <v/>
      </c>
      <c r="L1246" s="250" t="str">
        <f t="shared" ca="1" si="509"/>
        <v/>
      </c>
      <c r="M1246" s="249" t="str">
        <f t="shared" si="510"/>
        <v/>
      </c>
      <c r="N1246" s="250" t="str">
        <f t="shared" ca="1" si="511"/>
        <v/>
      </c>
      <c r="O1246" s="249" t="str">
        <f t="shared" si="512"/>
        <v/>
      </c>
      <c r="P1246" s="250" t="str">
        <f t="shared" ca="1" si="513"/>
        <v/>
      </c>
      <c r="Q1246" s="249" t="str">
        <f t="shared" si="514"/>
        <v/>
      </c>
      <c r="R1246" s="250" t="str">
        <f t="shared" ca="1" si="515"/>
        <v/>
      </c>
      <c r="S1246" s="249" t="str">
        <f t="shared" si="516"/>
        <v/>
      </c>
      <c r="T1246" s="250" t="str">
        <f t="shared" ca="1" si="517"/>
        <v/>
      </c>
      <c r="U1246" s="249" t="str">
        <f t="shared" si="518"/>
        <v/>
      </c>
      <c r="V1246" s="250" t="str">
        <f t="shared" ca="1" si="519"/>
        <v/>
      </c>
      <c r="W1246" s="249" t="str">
        <f t="shared" si="520"/>
        <v/>
      </c>
      <c r="X1246" s="250"/>
      <c r="Y1246" s="249"/>
      <c r="Z1246" s="250"/>
      <c r="AA1246" s="249"/>
      <c r="AB1246" s="250"/>
      <c r="AC1246" s="249"/>
      <c r="AD1246" s="250"/>
      <c r="AE1246" s="249"/>
      <c r="AF1246" s="250"/>
      <c r="AG1246" s="249"/>
      <c r="AH1246" s="250"/>
      <c r="AI1246" s="249"/>
      <c r="AJ1246" s="250"/>
      <c r="AK1246" s="249"/>
      <c r="AL1246" s="250"/>
      <c r="AM1246" s="249"/>
      <c r="AN1246" s="250"/>
      <c r="AO1246" s="249"/>
      <c r="AP1246" s="250"/>
      <c r="AQ1246" s="249"/>
      <c r="AR1246" s="250"/>
      <c r="AS1246" s="249"/>
      <c r="AT1246" s="250"/>
      <c r="AU1246" s="249"/>
      <c r="AV1246" s="250"/>
      <c r="AW1246" s="249"/>
      <c r="AX1246" s="250"/>
      <c r="AY1246" s="249"/>
      <c r="AZ1246" s="250"/>
      <c r="BA1246" s="249"/>
      <c r="BB1246" s="250"/>
      <c r="BC1246" s="249"/>
      <c r="BD1246" s="250"/>
      <c r="BE1246" s="249"/>
      <c r="BF1246" s="250"/>
      <c r="BG1246" s="249"/>
      <c r="BH1246" s="250"/>
      <c r="BI1246" s="249"/>
      <c r="BJ1246" s="250"/>
      <c r="BK1246" s="249"/>
    </row>
    <row r="1247" spans="1:63" s="301" customFormat="1" ht="21" hidden="1" customHeight="1" x14ac:dyDescent="0.2">
      <c r="A1247" s="245" t="e">
        <f t="shared" si="524"/>
        <v>#VALUE!</v>
      </c>
      <c r="B1247" s="246"/>
      <c r="C1247" s="247" t="str">
        <f t="shared" si="503"/>
        <v/>
      </c>
      <c r="D1247" s="250" t="str">
        <f t="shared" ca="1" si="504"/>
        <v/>
      </c>
      <c r="E1247" s="249" t="str">
        <f t="shared" si="521"/>
        <v/>
      </c>
      <c r="F1247" s="250" t="str">
        <f t="shared" si="505"/>
        <v/>
      </c>
      <c r="G1247" s="249" t="str">
        <f t="shared" si="522"/>
        <v/>
      </c>
      <c r="H1247" s="250" t="str">
        <f t="shared" si="506"/>
        <v/>
      </c>
      <c r="I1247" s="249" t="str">
        <f t="shared" si="523"/>
        <v/>
      </c>
      <c r="J1247" s="250" t="str">
        <f t="shared" ca="1" si="507"/>
        <v/>
      </c>
      <c r="K1247" s="249" t="str">
        <f t="shared" si="508"/>
        <v/>
      </c>
      <c r="L1247" s="250" t="str">
        <f t="shared" ca="1" si="509"/>
        <v/>
      </c>
      <c r="M1247" s="249" t="str">
        <f t="shared" si="510"/>
        <v/>
      </c>
      <c r="N1247" s="250" t="str">
        <f t="shared" ca="1" si="511"/>
        <v/>
      </c>
      <c r="O1247" s="249" t="str">
        <f t="shared" si="512"/>
        <v/>
      </c>
      <c r="P1247" s="250" t="str">
        <f t="shared" ca="1" si="513"/>
        <v/>
      </c>
      <c r="Q1247" s="249" t="str">
        <f t="shared" si="514"/>
        <v/>
      </c>
      <c r="R1247" s="250" t="str">
        <f t="shared" ca="1" si="515"/>
        <v/>
      </c>
      <c r="S1247" s="249" t="str">
        <f t="shared" si="516"/>
        <v/>
      </c>
      <c r="T1247" s="250" t="str">
        <f t="shared" ca="1" si="517"/>
        <v/>
      </c>
      <c r="U1247" s="249" t="str">
        <f t="shared" si="518"/>
        <v/>
      </c>
      <c r="V1247" s="250" t="str">
        <f t="shared" ca="1" si="519"/>
        <v/>
      </c>
      <c r="W1247" s="249" t="str">
        <f t="shared" si="520"/>
        <v/>
      </c>
      <c r="X1247" s="250"/>
      <c r="Y1247" s="249"/>
      <c r="Z1247" s="250"/>
      <c r="AA1247" s="249"/>
      <c r="AB1247" s="250"/>
      <c r="AC1247" s="249"/>
      <c r="AD1247" s="250"/>
      <c r="AE1247" s="249"/>
      <c r="AF1247" s="250"/>
      <c r="AG1247" s="249"/>
      <c r="AH1247" s="250"/>
      <c r="AI1247" s="249"/>
      <c r="AJ1247" s="250"/>
      <c r="AK1247" s="249"/>
      <c r="AL1247" s="250"/>
      <c r="AM1247" s="249"/>
      <c r="AN1247" s="250"/>
      <c r="AO1247" s="249"/>
      <c r="AP1247" s="250"/>
      <c r="AQ1247" s="249"/>
      <c r="AR1247" s="250"/>
      <c r="AS1247" s="249"/>
      <c r="AT1247" s="250"/>
      <c r="AU1247" s="249"/>
      <c r="AV1247" s="250"/>
      <c r="AW1247" s="249"/>
      <c r="AX1247" s="250"/>
      <c r="AY1247" s="249"/>
      <c r="AZ1247" s="250"/>
      <c r="BA1247" s="249"/>
      <c r="BB1247" s="250"/>
      <c r="BC1247" s="249"/>
      <c r="BD1247" s="250"/>
      <c r="BE1247" s="249"/>
      <c r="BF1247" s="250"/>
      <c r="BG1247" s="249"/>
      <c r="BH1247" s="250"/>
      <c r="BI1247" s="249"/>
      <c r="BJ1247" s="250"/>
      <c r="BK1247" s="249"/>
    </row>
    <row r="1248" spans="1:63" s="301" customFormat="1" ht="21" hidden="1" customHeight="1" x14ac:dyDescent="0.2">
      <c r="A1248" s="245" t="e">
        <f t="shared" si="524"/>
        <v>#VALUE!</v>
      </c>
      <c r="B1248" s="246"/>
      <c r="C1248" s="247" t="str">
        <f t="shared" si="503"/>
        <v/>
      </c>
      <c r="D1248" s="250" t="str">
        <f t="shared" ca="1" si="504"/>
        <v/>
      </c>
      <c r="E1248" s="249" t="str">
        <f t="shared" si="521"/>
        <v/>
      </c>
      <c r="F1248" s="250" t="str">
        <f t="shared" si="505"/>
        <v/>
      </c>
      <c r="G1248" s="249" t="str">
        <f t="shared" si="522"/>
        <v/>
      </c>
      <c r="H1248" s="250" t="str">
        <f t="shared" si="506"/>
        <v/>
      </c>
      <c r="I1248" s="249" t="str">
        <f t="shared" si="523"/>
        <v/>
      </c>
      <c r="J1248" s="250" t="str">
        <f t="shared" ca="1" si="507"/>
        <v/>
      </c>
      <c r="K1248" s="249" t="str">
        <f t="shared" si="508"/>
        <v/>
      </c>
      <c r="L1248" s="250" t="str">
        <f t="shared" ca="1" si="509"/>
        <v/>
      </c>
      <c r="M1248" s="249" t="str">
        <f t="shared" si="510"/>
        <v/>
      </c>
      <c r="N1248" s="250" t="str">
        <f t="shared" ca="1" si="511"/>
        <v/>
      </c>
      <c r="O1248" s="249" t="str">
        <f t="shared" si="512"/>
        <v/>
      </c>
      <c r="P1248" s="250" t="str">
        <f t="shared" ca="1" si="513"/>
        <v/>
      </c>
      <c r="Q1248" s="249" t="str">
        <f t="shared" si="514"/>
        <v/>
      </c>
      <c r="R1248" s="250" t="str">
        <f t="shared" ca="1" si="515"/>
        <v/>
      </c>
      <c r="S1248" s="249" t="str">
        <f t="shared" si="516"/>
        <v/>
      </c>
      <c r="T1248" s="250" t="str">
        <f t="shared" ca="1" si="517"/>
        <v/>
      </c>
      <c r="U1248" s="249" t="str">
        <f t="shared" si="518"/>
        <v/>
      </c>
      <c r="V1248" s="250" t="str">
        <f t="shared" ca="1" si="519"/>
        <v/>
      </c>
      <c r="W1248" s="249" t="str">
        <f t="shared" si="520"/>
        <v/>
      </c>
      <c r="X1248" s="250"/>
      <c r="Y1248" s="249"/>
      <c r="Z1248" s="250"/>
      <c r="AA1248" s="249"/>
      <c r="AB1248" s="250"/>
      <c r="AC1248" s="249"/>
      <c r="AD1248" s="250"/>
      <c r="AE1248" s="249"/>
      <c r="AF1248" s="250"/>
      <c r="AG1248" s="249"/>
      <c r="AH1248" s="250"/>
      <c r="AI1248" s="249"/>
      <c r="AJ1248" s="250"/>
      <c r="AK1248" s="249"/>
      <c r="AL1248" s="250"/>
      <c r="AM1248" s="249"/>
      <c r="AN1248" s="250"/>
      <c r="AO1248" s="249"/>
      <c r="AP1248" s="250"/>
      <c r="AQ1248" s="249"/>
      <c r="AR1248" s="250"/>
      <c r="AS1248" s="249"/>
      <c r="AT1248" s="250"/>
      <c r="AU1248" s="249"/>
      <c r="AV1248" s="250"/>
      <c r="AW1248" s="249"/>
      <c r="AX1248" s="250"/>
      <c r="AY1248" s="249"/>
      <c r="AZ1248" s="250"/>
      <c r="BA1248" s="249"/>
      <c r="BB1248" s="250"/>
      <c r="BC1248" s="249"/>
      <c r="BD1248" s="250"/>
      <c r="BE1248" s="249"/>
      <c r="BF1248" s="250"/>
      <c r="BG1248" s="249"/>
      <c r="BH1248" s="250"/>
      <c r="BI1248" s="249"/>
      <c r="BJ1248" s="250"/>
      <c r="BK1248" s="249"/>
    </row>
    <row r="1249" spans="1:63" s="301" customFormat="1" ht="21" hidden="1" customHeight="1" x14ac:dyDescent="0.2">
      <c r="A1249" s="245" t="e">
        <f t="shared" si="524"/>
        <v>#VALUE!</v>
      </c>
      <c r="B1249" s="246"/>
      <c r="C1249" s="247" t="str">
        <f t="shared" si="503"/>
        <v/>
      </c>
      <c r="D1249" s="250" t="str">
        <f t="shared" ca="1" si="504"/>
        <v/>
      </c>
      <c r="E1249" s="249" t="str">
        <f t="shared" si="521"/>
        <v/>
      </c>
      <c r="F1249" s="250" t="str">
        <f t="shared" si="505"/>
        <v/>
      </c>
      <c r="G1249" s="249" t="str">
        <f t="shared" si="522"/>
        <v/>
      </c>
      <c r="H1249" s="250" t="str">
        <f t="shared" si="506"/>
        <v/>
      </c>
      <c r="I1249" s="249" t="str">
        <f t="shared" si="523"/>
        <v/>
      </c>
      <c r="J1249" s="250" t="str">
        <f t="shared" ca="1" si="507"/>
        <v/>
      </c>
      <c r="K1249" s="249" t="str">
        <f t="shared" si="508"/>
        <v/>
      </c>
      <c r="L1249" s="250" t="str">
        <f t="shared" ca="1" si="509"/>
        <v/>
      </c>
      <c r="M1249" s="249" t="str">
        <f t="shared" si="510"/>
        <v/>
      </c>
      <c r="N1249" s="250" t="str">
        <f t="shared" ca="1" si="511"/>
        <v/>
      </c>
      <c r="O1249" s="249" t="str">
        <f t="shared" si="512"/>
        <v/>
      </c>
      <c r="P1249" s="250" t="str">
        <f t="shared" ca="1" si="513"/>
        <v/>
      </c>
      <c r="Q1249" s="249" t="str">
        <f t="shared" si="514"/>
        <v/>
      </c>
      <c r="R1249" s="250" t="str">
        <f t="shared" ca="1" si="515"/>
        <v/>
      </c>
      <c r="S1249" s="249" t="str">
        <f t="shared" si="516"/>
        <v/>
      </c>
      <c r="T1249" s="250" t="str">
        <f t="shared" ca="1" si="517"/>
        <v/>
      </c>
      <c r="U1249" s="249" t="str">
        <f t="shared" si="518"/>
        <v/>
      </c>
      <c r="V1249" s="250" t="str">
        <f t="shared" ca="1" si="519"/>
        <v/>
      </c>
      <c r="W1249" s="249" t="str">
        <f t="shared" si="520"/>
        <v/>
      </c>
      <c r="X1249" s="250"/>
      <c r="Y1249" s="249"/>
      <c r="Z1249" s="250"/>
      <c r="AA1249" s="249"/>
      <c r="AB1249" s="250"/>
      <c r="AC1249" s="249"/>
      <c r="AD1249" s="250"/>
      <c r="AE1249" s="249"/>
      <c r="AF1249" s="250"/>
      <c r="AG1249" s="249"/>
      <c r="AH1249" s="250"/>
      <c r="AI1249" s="249"/>
      <c r="AJ1249" s="250"/>
      <c r="AK1249" s="249"/>
      <c r="AL1249" s="250"/>
      <c r="AM1249" s="249"/>
      <c r="AN1249" s="250"/>
      <c r="AO1249" s="249"/>
      <c r="AP1249" s="250"/>
      <c r="AQ1249" s="249"/>
      <c r="AR1249" s="250"/>
      <c r="AS1249" s="249"/>
      <c r="AT1249" s="250"/>
      <c r="AU1249" s="249"/>
      <c r="AV1249" s="250"/>
      <c r="AW1249" s="249"/>
      <c r="AX1249" s="250"/>
      <c r="AY1249" s="249"/>
      <c r="AZ1249" s="250"/>
      <c r="BA1249" s="249"/>
      <c r="BB1249" s="250"/>
      <c r="BC1249" s="249"/>
      <c r="BD1249" s="250"/>
      <c r="BE1249" s="249"/>
      <c r="BF1249" s="250"/>
      <c r="BG1249" s="249"/>
      <c r="BH1249" s="250"/>
      <c r="BI1249" s="249"/>
      <c r="BJ1249" s="250"/>
      <c r="BK1249" s="249"/>
    </row>
    <row r="1250" spans="1:63" s="301" customFormat="1" ht="21" hidden="1" customHeight="1" x14ac:dyDescent="0.2">
      <c r="A1250" s="245" t="e">
        <f t="shared" si="524"/>
        <v>#VALUE!</v>
      </c>
      <c r="B1250" s="246"/>
      <c r="C1250" s="247" t="str">
        <f t="shared" si="503"/>
        <v/>
      </c>
      <c r="D1250" s="250" t="str">
        <f t="shared" ca="1" si="504"/>
        <v/>
      </c>
      <c r="E1250" s="249" t="str">
        <f t="shared" si="521"/>
        <v/>
      </c>
      <c r="F1250" s="250" t="str">
        <f t="shared" si="505"/>
        <v/>
      </c>
      <c r="G1250" s="249" t="str">
        <f t="shared" si="522"/>
        <v/>
      </c>
      <c r="H1250" s="250" t="str">
        <f t="shared" si="506"/>
        <v/>
      </c>
      <c r="I1250" s="249" t="str">
        <f t="shared" si="523"/>
        <v/>
      </c>
      <c r="J1250" s="250" t="str">
        <f t="shared" ca="1" si="507"/>
        <v/>
      </c>
      <c r="K1250" s="249" t="str">
        <f t="shared" si="508"/>
        <v/>
      </c>
      <c r="L1250" s="250" t="str">
        <f t="shared" ca="1" si="509"/>
        <v/>
      </c>
      <c r="M1250" s="249" t="str">
        <f t="shared" si="510"/>
        <v/>
      </c>
      <c r="N1250" s="250" t="str">
        <f t="shared" ca="1" si="511"/>
        <v/>
      </c>
      <c r="O1250" s="249" t="str">
        <f t="shared" si="512"/>
        <v/>
      </c>
      <c r="P1250" s="250" t="str">
        <f t="shared" ca="1" si="513"/>
        <v/>
      </c>
      <c r="Q1250" s="249" t="str">
        <f t="shared" si="514"/>
        <v/>
      </c>
      <c r="R1250" s="250" t="str">
        <f t="shared" ca="1" si="515"/>
        <v/>
      </c>
      <c r="S1250" s="249" t="str">
        <f t="shared" si="516"/>
        <v/>
      </c>
      <c r="T1250" s="250" t="str">
        <f t="shared" ca="1" si="517"/>
        <v/>
      </c>
      <c r="U1250" s="249" t="str">
        <f t="shared" si="518"/>
        <v/>
      </c>
      <c r="V1250" s="250" t="str">
        <f t="shared" ca="1" si="519"/>
        <v/>
      </c>
      <c r="W1250" s="249" t="str">
        <f t="shared" si="520"/>
        <v/>
      </c>
      <c r="X1250" s="250"/>
      <c r="Y1250" s="249"/>
      <c r="Z1250" s="250"/>
      <c r="AA1250" s="249"/>
      <c r="AB1250" s="250"/>
      <c r="AC1250" s="249"/>
      <c r="AD1250" s="250"/>
      <c r="AE1250" s="249"/>
      <c r="AF1250" s="250"/>
      <c r="AG1250" s="249"/>
      <c r="AH1250" s="250"/>
      <c r="AI1250" s="249"/>
      <c r="AJ1250" s="250"/>
      <c r="AK1250" s="249"/>
      <c r="AL1250" s="250"/>
      <c r="AM1250" s="249"/>
      <c r="AN1250" s="250"/>
      <c r="AO1250" s="249"/>
      <c r="AP1250" s="250"/>
      <c r="AQ1250" s="249"/>
      <c r="AR1250" s="250"/>
      <c r="AS1250" s="249"/>
      <c r="AT1250" s="250"/>
      <c r="AU1250" s="249"/>
      <c r="AV1250" s="250"/>
      <c r="AW1250" s="249"/>
      <c r="AX1250" s="250"/>
      <c r="AY1250" s="249"/>
      <c r="AZ1250" s="250"/>
      <c r="BA1250" s="249"/>
      <c r="BB1250" s="250"/>
      <c r="BC1250" s="249"/>
      <c r="BD1250" s="250"/>
      <c r="BE1250" s="249"/>
      <c r="BF1250" s="250"/>
      <c r="BG1250" s="249"/>
      <c r="BH1250" s="250"/>
      <c r="BI1250" s="249"/>
      <c r="BJ1250" s="250"/>
      <c r="BK1250" s="249"/>
    </row>
    <row r="1251" spans="1:63" s="301" customFormat="1" ht="21" hidden="1" customHeight="1" x14ac:dyDescent="0.2">
      <c r="A1251" s="245" t="e">
        <f t="shared" si="524"/>
        <v>#VALUE!</v>
      </c>
      <c r="B1251" s="246"/>
      <c r="C1251" s="247" t="str">
        <f t="shared" si="503"/>
        <v/>
      </c>
      <c r="D1251" s="250" t="str">
        <f t="shared" ca="1" si="504"/>
        <v/>
      </c>
      <c r="E1251" s="249" t="str">
        <f t="shared" si="521"/>
        <v/>
      </c>
      <c r="F1251" s="250" t="str">
        <f t="shared" si="505"/>
        <v/>
      </c>
      <c r="G1251" s="249" t="str">
        <f t="shared" si="522"/>
        <v/>
      </c>
      <c r="H1251" s="250" t="str">
        <f t="shared" si="506"/>
        <v/>
      </c>
      <c r="I1251" s="249" t="str">
        <f t="shared" si="523"/>
        <v/>
      </c>
      <c r="J1251" s="250" t="str">
        <f t="shared" ca="1" si="507"/>
        <v/>
      </c>
      <c r="K1251" s="249" t="str">
        <f t="shared" si="508"/>
        <v/>
      </c>
      <c r="L1251" s="250" t="str">
        <f t="shared" ca="1" si="509"/>
        <v/>
      </c>
      <c r="M1251" s="249" t="str">
        <f t="shared" si="510"/>
        <v/>
      </c>
      <c r="N1251" s="250" t="str">
        <f t="shared" ca="1" si="511"/>
        <v/>
      </c>
      <c r="O1251" s="249" t="str">
        <f t="shared" si="512"/>
        <v/>
      </c>
      <c r="P1251" s="250" t="str">
        <f t="shared" ca="1" si="513"/>
        <v/>
      </c>
      <c r="Q1251" s="249" t="str">
        <f t="shared" si="514"/>
        <v/>
      </c>
      <c r="R1251" s="250" t="str">
        <f t="shared" ca="1" si="515"/>
        <v/>
      </c>
      <c r="S1251" s="249" t="str">
        <f t="shared" si="516"/>
        <v/>
      </c>
      <c r="T1251" s="250" t="str">
        <f t="shared" ca="1" si="517"/>
        <v/>
      </c>
      <c r="U1251" s="249" t="str">
        <f t="shared" si="518"/>
        <v/>
      </c>
      <c r="V1251" s="250" t="str">
        <f t="shared" ca="1" si="519"/>
        <v/>
      </c>
      <c r="W1251" s="249" t="str">
        <f t="shared" si="520"/>
        <v/>
      </c>
      <c r="X1251" s="250"/>
      <c r="Y1251" s="249"/>
      <c r="Z1251" s="250"/>
      <c r="AA1251" s="249"/>
      <c r="AB1251" s="250"/>
      <c r="AC1251" s="249"/>
      <c r="AD1251" s="250"/>
      <c r="AE1251" s="249"/>
      <c r="AF1251" s="250"/>
      <c r="AG1251" s="249"/>
      <c r="AH1251" s="250"/>
      <c r="AI1251" s="249"/>
      <c r="AJ1251" s="250"/>
      <c r="AK1251" s="249"/>
      <c r="AL1251" s="250"/>
      <c r="AM1251" s="249"/>
      <c r="AN1251" s="250"/>
      <c r="AO1251" s="249"/>
      <c r="AP1251" s="250"/>
      <c r="AQ1251" s="249"/>
      <c r="AR1251" s="250"/>
      <c r="AS1251" s="249"/>
      <c r="AT1251" s="250"/>
      <c r="AU1251" s="249"/>
      <c r="AV1251" s="250"/>
      <c r="AW1251" s="249"/>
      <c r="AX1251" s="250"/>
      <c r="AY1251" s="249"/>
      <c r="AZ1251" s="250"/>
      <c r="BA1251" s="249"/>
      <c r="BB1251" s="250"/>
      <c r="BC1251" s="249"/>
      <c r="BD1251" s="250"/>
      <c r="BE1251" s="249"/>
      <c r="BF1251" s="250"/>
      <c r="BG1251" s="249"/>
      <c r="BH1251" s="250"/>
      <c r="BI1251" s="249"/>
      <c r="BJ1251" s="250"/>
      <c r="BK1251" s="249"/>
    </row>
    <row r="1252" spans="1:63" s="301" customFormat="1" ht="21" hidden="1" customHeight="1" x14ac:dyDescent="0.2">
      <c r="A1252" s="245" t="e">
        <f t="shared" si="524"/>
        <v>#VALUE!</v>
      </c>
      <c r="B1252" s="246"/>
      <c r="C1252" s="247" t="str">
        <f t="shared" si="503"/>
        <v/>
      </c>
      <c r="D1252" s="250" t="str">
        <f t="shared" ca="1" si="504"/>
        <v/>
      </c>
      <c r="E1252" s="249" t="str">
        <f t="shared" si="521"/>
        <v/>
      </c>
      <c r="F1252" s="250" t="str">
        <f t="shared" si="505"/>
        <v/>
      </c>
      <c r="G1252" s="249" t="str">
        <f t="shared" si="522"/>
        <v/>
      </c>
      <c r="H1252" s="250" t="str">
        <f t="shared" si="506"/>
        <v/>
      </c>
      <c r="I1252" s="249" t="str">
        <f t="shared" si="523"/>
        <v/>
      </c>
      <c r="J1252" s="250" t="str">
        <f t="shared" ca="1" si="507"/>
        <v/>
      </c>
      <c r="K1252" s="249" t="str">
        <f t="shared" si="508"/>
        <v/>
      </c>
      <c r="L1252" s="250" t="str">
        <f t="shared" ca="1" si="509"/>
        <v/>
      </c>
      <c r="M1252" s="249" t="str">
        <f t="shared" si="510"/>
        <v/>
      </c>
      <c r="N1252" s="250" t="str">
        <f t="shared" ca="1" si="511"/>
        <v/>
      </c>
      <c r="O1252" s="249" t="str">
        <f t="shared" si="512"/>
        <v/>
      </c>
      <c r="P1252" s="250" t="str">
        <f t="shared" ca="1" si="513"/>
        <v/>
      </c>
      <c r="Q1252" s="249" t="str">
        <f t="shared" si="514"/>
        <v/>
      </c>
      <c r="R1252" s="250" t="str">
        <f t="shared" ca="1" si="515"/>
        <v/>
      </c>
      <c r="S1252" s="249" t="str">
        <f t="shared" si="516"/>
        <v/>
      </c>
      <c r="T1252" s="250" t="str">
        <f t="shared" ca="1" si="517"/>
        <v/>
      </c>
      <c r="U1252" s="249" t="str">
        <f t="shared" si="518"/>
        <v/>
      </c>
      <c r="V1252" s="250" t="str">
        <f t="shared" ca="1" si="519"/>
        <v/>
      </c>
      <c r="W1252" s="249" t="str">
        <f t="shared" si="520"/>
        <v/>
      </c>
      <c r="X1252" s="250"/>
      <c r="Y1252" s="249"/>
      <c r="Z1252" s="250"/>
      <c r="AA1252" s="249"/>
      <c r="AB1252" s="250"/>
      <c r="AC1252" s="249"/>
      <c r="AD1252" s="250"/>
      <c r="AE1252" s="249"/>
      <c r="AF1252" s="250"/>
      <c r="AG1252" s="249"/>
      <c r="AH1252" s="250"/>
      <c r="AI1252" s="249"/>
      <c r="AJ1252" s="250"/>
      <c r="AK1252" s="249"/>
      <c r="AL1252" s="250"/>
      <c r="AM1252" s="249"/>
      <c r="AN1252" s="250"/>
      <c r="AO1252" s="249"/>
      <c r="AP1252" s="250"/>
      <c r="AQ1252" s="249"/>
      <c r="AR1252" s="250"/>
      <c r="AS1252" s="249"/>
      <c r="AT1252" s="250"/>
      <c r="AU1252" s="249"/>
      <c r="AV1252" s="250"/>
      <c r="AW1252" s="249"/>
      <c r="AX1252" s="250"/>
      <c r="AY1252" s="249"/>
      <c r="AZ1252" s="250"/>
      <c r="BA1252" s="249"/>
      <c r="BB1252" s="250"/>
      <c r="BC1252" s="249"/>
      <c r="BD1252" s="250"/>
      <c r="BE1252" s="249"/>
      <c r="BF1252" s="250"/>
      <c r="BG1252" s="249"/>
      <c r="BH1252" s="250"/>
      <c r="BI1252" s="249"/>
      <c r="BJ1252" s="250"/>
      <c r="BK1252" s="249"/>
    </row>
    <row r="1253" spans="1:63" s="301" customFormat="1" ht="21" hidden="1" customHeight="1" x14ac:dyDescent="0.2">
      <c r="A1253" s="245" t="e">
        <f t="shared" si="524"/>
        <v>#VALUE!</v>
      </c>
      <c r="B1253" s="246"/>
      <c r="C1253" s="247" t="str">
        <f t="shared" si="503"/>
        <v/>
      </c>
      <c r="D1253" s="250" t="str">
        <f t="shared" ca="1" si="504"/>
        <v/>
      </c>
      <c r="E1253" s="249" t="str">
        <f t="shared" si="521"/>
        <v/>
      </c>
      <c r="F1253" s="250" t="str">
        <f t="shared" si="505"/>
        <v/>
      </c>
      <c r="G1253" s="249" t="str">
        <f t="shared" si="522"/>
        <v/>
      </c>
      <c r="H1253" s="250" t="str">
        <f t="shared" si="506"/>
        <v/>
      </c>
      <c r="I1253" s="249" t="str">
        <f t="shared" si="523"/>
        <v/>
      </c>
      <c r="J1253" s="250" t="str">
        <f t="shared" ca="1" si="507"/>
        <v/>
      </c>
      <c r="K1253" s="249" t="str">
        <f t="shared" si="508"/>
        <v/>
      </c>
      <c r="L1253" s="250" t="str">
        <f t="shared" ca="1" si="509"/>
        <v/>
      </c>
      <c r="M1253" s="249" t="str">
        <f t="shared" si="510"/>
        <v/>
      </c>
      <c r="N1253" s="250" t="str">
        <f t="shared" ca="1" si="511"/>
        <v/>
      </c>
      <c r="O1253" s="249" t="str">
        <f t="shared" si="512"/>
        <v/>
      </c>
      <c r="P1253" s="250" t="str">
        <f t="shared" ca="1" si="513"/>
        <v/>
      </c>
      <c r="Q1253" s="249" t="str">
        <f t="shared" si="514"/>
        <v/>
      </c>
      <c r="R1253" s="250" t="str">
        <f t="shared" ca="1" si="515"/>
        <v/>
      </c>
      <c r="S1253" s="249" t="str">
        <f t="shared" si="516"/>
        <v/>
      </c>
      <c r="T1253" s="250" t="str">
        <f t="shared" ca="1" si="517"/>
        <v/>
      </c>
      <c r="U1253" s="249" t="str">
        <f t="shared" si="518"/>
        <v/>
      </c>
      <c r="V1253" s="250" t="str">
        <f t="shared" ca="1" si="519"/>
        <v/>
      </c>
      <c r="W1253" s="249" t="str">
        <f t="shared" si="520"/>
        <v/>
      </c>
      <c r="X1253" s="250"/>
      <c r="Y1253" s="249"/>
      <c r="Z1253" s="250"/>
      <c r="AA1253" s="249"/>
      <c r="AB1253" s="250"/>
      <c r="AC1253" s="249"/>
      <c r="AD1253" s="250"/>
      <c r="AE1253" s="249"/>
      <c r="AF1253" s="250"/>
      <c r="AG1253" s="249"/>
      <c r="AH1253" s="250"/>
      <c r="AI1253" s="249"/>
      <c r="AJ1253" s="250"/>
      <c r="AK1253" s="249"/>
      <c r="AL1253" s="250"/>
      <c r="AM1253" s="249"/>
      <c r="AN1253" s="250"/>
      <c r="AO1253" s="249"/>
      <c r="AP1253" s="250"/>
      <c r="AQ1253" s="249"/>
      <c r="AR1253" s="250"/>
      <c r="AS1253" s="249"/>
      <c r="AT1253" s="250"/>
      <c r="AU1253" s="249"/>
      <c r="AV1253" s="250"/>
      <c r="AW1253" s="249"/>
      <c r="AX1253" s="250"/>
      <c r="AY1253" s="249"/>
      <c r="AZ1253" s="250"/>
      <c r="BA1253" s="249"/>
      <c r="BB1253" s="250"/>
      <c r="BC1253" s="249"/>
      <c r="BD1253" s="250"/>
      <c r="BE1253" s="249"/>
      <c r="BF1253" s="250"/>
      <c r="BG1253" s="249"/>
      <c r="BH1253" s="250"/>
      <c r="BI1253" s="249"/>
      <c r="BJ1253" s="250"/>
      <c r="BK1253" s="249"/>
    </row>
    <row r="1254" spans="1:63" s="301" customFormat="1" ht="21" hidden="1" customHeight="1" x14ac:dyDescent="0.2">
      <c r="A1254" s="245" t="e">
        <f t="shared" si="524"/>
        <v>#VALUE!</v>
      </c>
      <c r="B1254" s="246"/>
      <c r="C1254" s="247" t="str">
        <f t="shared" si="503"/>
        <v/>
      </c>
      <c r="D1254" s="250" t="str">
        <f t="shared" ca="1" si="504"/>
        <v/>
      </c>
      <c r="E1254" s="249" t="str">
        <f t="shared" si="521"/>
        <v/>
      </c>
      <c r="F1254" s="250" t="str">
        <f t="shared" si="505"/>
        <v/>
      </c>
      <c r="G1254" s="249" t="str">
        <f t="shared" si="522"/>
        <v/>
      </c>
      <c r="H1254" s="250" t="str">
        <f t="shared" si="506"/>
        <v/>
      </c>
      <c r="I1254" s="249" t="str">
        <f t="shared" si="523"/>
        <v/>
      </c>
      <c r="J1254" s="250" t="str">
        <f t="shared" ca="1" si="507"/>
        <v/>
      </c>
      <c r="K1254" s="249" t="str">
        <f t="shared" si="508"/>
        <v/>
      </c>
      <c r="L1254" s="250" t="str">
        <f t="shared" ca="1" si="509"/>
        <v/>
      </c>
      <c r="M1254" s="249" t="str">
        <f t="shared" si="510"/>
        <v/>
      </c>
      <c r="N1254" s="250" t="str">
        <f t="shared" ca="1" si="511"/>
        <v/>
      </c>
      <c r="O1254" s="249" t="str">
        <f t="shared" si="512"/>
        <v/>
      </c>
      <c r="P1254" s="250" t="str">
        <f t="shared" ca="1" si="513"/>
        <v/>
      </c>
      <c r="Q1254" s="249" t="str">
        <f t="shared" si="514"/>
        <v/>
      </c>
      <c r="R1254" s="250" t="str">
        <f t="shared" ca="1" si="515"/>
        <v/>
      </c>
      <c r="S1254" s="249" t="str">
        <f t="shared" si="516"/>
        <v/>
      </c>
      <c r="T1254" s="250" t="str">
        <f t="shared" ca="1" si="517"/>
        <v/>
      </c>
      <c r="U1254" s="249" t="str">
        <f t="shared" si="518"/>
        <v/>
      </c>
      <c r="V1254" s="250" t="str">
        <f t="shared" ca="1" si="519"/>
        <v/>
      </c>
      <c r="W1254" s="249" t="str">
        <f t="shared" si="520"/>
        <v/>
      </c>
      <c r="X1254" s="250"/>
      <c r="Y1254" s="249"/>
      <c r="Z1254" s="250"/>
      <c r="AA1254" s="249"/>
      <c r="AB1254" s="250"/>
      <c r="AC1254" s="249"/>
      <c r="AD1254" s="250"/>
      <c r="AE1254" s="249"/>
      <c r="AF1254" s="250"/>
      <c r="AG1254" s="249"/>
      <c r="AH1254" s="250"/>
      <c r="AI1254" s="249"/>
      <c r="AJ1254" s="250"/>
      <c r="AK1254" s="249"/>
      <c r="AL1254" s="250"/>
      <c r="AM1254" s="249"/>
      <c r="AN1254" s="250"/>
      <c r="AO1254" s="249"/>
      <c r="AP1254" s="250"/>
      <c r="AQ1254" s="249"/>
      <c r="AR1254" s="250"/>
      <c r="AS1254" s="249"/>
      <c r="AT1254" s="250"/>
      <c r="AU1254" s="249"/>
      <c r="AV1254" s="250"/>
      <c r="AW1254" s="249"/>
      <c r="AX1254" s="250"/>
      <c r="AY1254" s="249"/>
      <c r="AZ1254" s="250"/>
      <c r="BA1254" s="249"/>
      <c r="BB1254" s="250"/>
      <c r="BC1254" s="249"/>
      <c r="BD1254" s="250"/>
      <c r="BE1254" s="249"/>
      <c r="BF1254" s="250"/>
      <c r="BG1254" s="249"/>
      <c r="BH1254" s="250"/>
      <c r="BI1254" s="249"/>
      <c r="BJ1254" s="250"/>
      <c r="BK1254" s="249"/>
    </row>
    <row r="1255" spans="1:63" s="301" customFormat="1" ht="21" hidden="1" customHeight="1" x14ac:dyDescent="0.2">
      <c r="A1255" s="245" t="e">
        <f t="shared" si="524"/>
        <v>#VALUE!</v>
      </c>
      <c r="B1255" s="246"/>
      <c r="C1255" s="247" t="str">
        <f t="shared" si="503"/>
        <v/>
      </c>
      <c r="D1255" s="250" t="str">
        <f t="shared" ca="1" si="504"/>
        <v/>
      </c>
      <c r="E1255" s="249" t="str">
        <f t="shared" si="521"/>
        <v/>
      </c>
      <c r="F1255" s="250" t="str">
        <f t="shared" si="505"/>
        <v/>
      </c>
      <c r="G1255" s="249" t="str">
        <f t="shared" si="522"/>
        <v/>
      </c>
      <c r="H1255" s="250" t="str">
        <f t="shared" si="506"/>
        <v/>
      </c>
      <c r="I1255" s="249" t="str">
        <f t="shared" si="523"/>
        <v/>
      </c>
      <c r="J1255" s="250" t="str">
        <f t="shared" ca="1" si="507"/>
        <v/>
      </c>
      <c r="K1255" s="249" t="str">
        <f t="shared" si="508"/>
        <v/>
      </c>
      <c r="L1255" s="250" t="str">
        <f t="shared" ca="1" si="509"/>
        <v/>
      </c>
      <c r="M1255" s="249" t="str">
        <f t="shared" si="510"/>
        <v/>
      </c>
      <c r="N1255" s="250" t="str">
        <f t="shared" ca="1" si="511"/>
        <v/>
      </c>
      <c r="O1255" s="249" t="str">
        <f t="shared" si="512"/>
        <v/>
      </c>
      <c r="P1255" s="250" t="str">
        <f t="shared" ca="1" si="513"/>
        <v/>
      </c>
      <c r="Q1255" s="249" t="str">
        <f t="shared" si="514"/>
        <v/>
      </c>
      <c r="R1255" s="250" t="str">
        <f t="shared" ca="1" si="515"/>
        <v/>
      </c>
      <c r="S1255" s="249" t="str">
        <f t="shared" si="516"/>
        <v/>
      </c>
      <c r="T1255" s="250" t="str">
        <f t="shared" ca="1" si="517"/>
        <v/>
      </c>
      <c r="U1255" s="249" t="str">
        <f t="shared" si="518"/>
        <v/>
      </c>
      <c r="V1255" s="250" t="str">
        <f t="shared" ca="1" si="519"/>
        <v/>
      </c>
      <c r="W1255" s="249" t="str">
        <f t="shared" si="520"/>
        <v/>
      </c>
      <c r="X1255" s="250"/>
      <c r="Y1255" s="249"/>
      <c r="Z1255" s="250"/>
      <c r="AA1255" s="249"/>
      <c r="AB1255" s="250"/>
      <c r="AC1255" s="249"/>
      <c r="AD1255" s="250"/>
      <c r="AE1255" s="249"/>
      <c r="AF1255" s="250"/>
      <c r="AG1255" s="249"/>
      <c r="AH1255" s="250"/>
      <c r="AI1255" s="249"/>
      <c r="AJ1255" s="250"/>
      <c r="AK1255" s="249"/>
      <c r="AL1255" s="250"/>
      <c r="AM1255" s="249"/>
      <c r="AN1255" s="250"/>
      <c r="AO1255" s="249"/>
      <c r="AP1255" s="250"/>
      <c r="AQ1255" s="249"/>
      <c r="AR1255" s="250"/>
      <c r="AS1255" s="249"/>
      <c r="AT1255" s="250"/>
      <c r="AU1255" s="249"/>
      <c r="AV1255" s="250"/>
      <c r="AW1255" s="249"/>
      <c r="AX1255" s="250"/>
      <c r="AY1255" s="249"/>
      <c r="AZ1255" s="250"/>
      <c r="BA1255" s="249"/>
      <c r="BB1255" s="250"/>
      <c r="BC1255" s="249"/>
      <c r="BD1255" s="250"/>
      <c r="BE1255" s="249"/>
      <c r="BF1255" s="250"/>
      <c r="BG1255" s="249"/>
      <c r="BH1255" s="250"/>
      <c r="BI1255" s="249"/>
      <c r="BJ1255" s="250"/>
      <c r="BK1255" s="249"/>
    </row>
    <row r="1256" spans="1:63" s="301" customFormat="1" ht="21" hidden="1" customHeight="1" x14ac:dyDescent="0.2">
      <c r="A1256" s="245" t="e">
        <f t="shared" si="524"/>
        <v>#VALUE!</v>
      </c>
      <c r="B1256" s="246"/>
      <c r="C1256" s="247" t="str">
        <f t="shared" si="503"/>
        <v/>
      </c>
      <c r="D1256" s="250" t="str">
        <f t="shared" ca="1" si="504"/>
        <v/>
      </c>
      <c r="E1256" s="249" t="str">
        <f t="shared" si="521"/>
        <v/>
      </c>
      <c r="F1256" s="250" t="str">
        <f t="shared" si="505"/>
        <v/>
      </c>
      <c r="G1256" s="249" t="str">
        <f t="shared" si="522"/>
        <v/>
      </c>
      <c r="H1256" s="250" t="str">
        <f t="shared" si="506"/>
        <v/>
      </c>
      <c r="I1256" s="249" t="str">
        <f t="shared" si="523"/>
        <v/>
      </c>
      <c r="J1256" s="250" t="str">
        <f t="shared" ca="1" si="507"/>
        <v/>
      </c>
      <c r="K1256" s="249" t="str">
        <f t="shared" si="508"/>
        <v/>
      </c>
      <c r="L1256" s="250" t="str">
        <f t="shared" ca="1" si="509"/>
        <v/>
      </c>
      <c r="M1256" s="249" t="str">
        <f t="shared" si="510"/>
        <v/>
      </c>
      <c r="N1256" s="250" t="str">
        <f t="shared" ca="1" si="511"/>
        <v/>
      </c>
      <c r="O1256" s="249" t="str">
        <f t="shared" si="512"/>
        <v/>
      </c>
      <c r="P1256" s="250" t="str">
        <f t="shared" ca="1" si="513"/>
        <v/>
      </c>
      <c r="Q1256" s="249" t="str">
        <f t="shared" si="514"/>
        <v/>
      </c>
      <c r="R1256" s="250" t="str">
        <f t="shared" ca="1" si="515"/>
        <v/>
      </c>
      <c r="S1256" s="249" t="str">
        <f t="shared" si="516"/>
        <v/>
      </c>
      <c r="T1256" s="250" t="str">
        <f t="shared" ca="1" si="517"/>
        <v/>
      </c>
      <c r="U1256" s="249" t="str">
        <f t="shared" si="518"/>
        <v/>
      </c>
      <c r="V1256" s="250" t="str">
        <f t="shared" ca="1" si="519"/>
        <v/>
      </c>
      <c r="W1256" s="249" t="str">
        <f t="shared" si="520"/>
        <v/>
      </c>
      <c r="X1256" s="250"/>
      <c r="Y1256" s="249"/>
      <c r="Z1256" s="250"/>
      <c r="AA1256" s="249"/>
      <c r="AB1256" s="250"/>
      <c r="AC1256" s="249"/>
      <c r="AD1256" s="250"/>
      <c r="AE1256" s="249"/>
      <c r="AF1256" s="250"/>
      <c r="AG1256" s="249"/>
      <c r="AH1256" s="250"/>
      <c r="AI1256" s="249"/>
      <c r="AJ1256" s="250"/>
      <c r="AK1256" s="249"/>
      <c r="AL1256" s="250"/>
      <c r="AM1256" s="249"/>
      <c r="AN1256" s="250"/>
      <c r="AO1256" s="249"/>
      <c r="AP1256" s="250"/>
      <c r="AQ1256" s="249"/>
      <c r="AR1256" s="250"/>
      <c r="AS1256" s="249"/>
      <c r="AT1256" s="250"/>
      <c r="AU1256" s="249"/>
      <c r="AV1256" s="250"/>
      <c r="AW1256" s="249"/>
      <c r="AX1256" s="250"/>
      <c r="AY1256" s="249"/>
      <c r="AZ1256" s="250"/>
      <c r="BA1256" s="249"/>
      <c r="BB1256" s="250"/>
      <c r="BC1256" s="249"/>
      <c r="BD1256" s="250"/>
      <c r="BE1256" s="249"/>
      <c r="BF1256" s="250"/>
      <c r="BG1256" s="249"/>
      <c r="BH1256" s="250"/>
      <c r="BI1256" s="249"/>
      <c r="BJ1256" s="250"/>
      <c r="BK1256" s="249"/>
    </row>
    <row r="1257" spans="1:63" s="301" customFormat="1" ht="21" hidden="1" customHeight="1" x14ac:dyDescent="0.2">
      <c r="A1257" s="245" t="e">
        <f t="shared" si="524"/>
        <v>#VALUE!</v>
      </c>
      <c r="B1257" s="246"/>
      <c r="C1257" s="247" t="str">
        <f t="shared" si="503"/>
        <v/>
      </c>
      <c r="D1257" s="250" t="str">
        <f t="shared" ca="1" si="504"/>
        <v/>
      </c>
      <c r="E1257" s="249" t="str">
        <f t="shared" si="521"/>
        <v/>
      </c>
      <c r="F1257" s="250" t="str">
        <f t="shared" si="505"/>
        <v/>
      </c>
      <c r="G1257" s="249" t="str">
        <f t="shared" si="522"/>
        <v/>
      </c>
      <c r="H1257" s="250" t="str">
        <f t="shared" si="506"/>
        <v/>
      </c>
      <c r="I1257" s="249" t="str">
        <f t="shared" si="523"/>
        <v/>
      </c>
      <c r="J1257" s="250" t="str">
        <f t="shared" ca="1" si="507"/>
        <v/>
      </c>
      <c r="K1257" s="249" t="str">
        <f t="shared" si="508"/>
        <v/>
      </c>
      <c r="L1257" s="250" t="str">
        <f t="shared" ca="1" si="509"/>
        <v/>
      </c>
      <c r="M1257" s="249" t="str">
        <f t="shared" si="510"/>
        <v/>
      </c>
      <c r="N1257" s="250" t="str">
        <f t="shared" ca="1" si="511"/>
        <v/>
      </c>
      <c r="O1257" s="249" t="str">
        <f t="shared" si="512"/>
        <v/>
      </c>
      <c r="P1257" s="250" t="str">
        <f t="shared" ca="1" si="513"/>
        <v/>
      </c>
      <c r="Q1257" s="249" t="str">
        <f t="shared" si="514"/>
        <v/>
      </c>
      <c r="R1257" s="250" t="str">
        <f t="shared" ca="1" si="515"/>
        <v/>
      </c>
      <c r="S1257" s="249" t="str">
        <f t="shared" si="516"/>
        <v/>
      </c>
      <c r="T1257" s="250" t="str">
        <f t="shared" ca="1" si="517"/>
        <v/>
      </c>
      <c r="U1257" s="249" t="str">
        <f t="shared" si="518"/>
        <v/>
      </c>
      <c r="V1257" s="250" t="str">
        <f t="shared" ca="1" si="519"/>
        <v/>
      </c>
      <c r="W1257" s="249" t="str">
        <f t="shared" si="520"/>
        <v/>
      </c>
      <c r="X1257" s="250"/>
      <c r="Y1257" s="249"/>
      <c r="Z1257" s="250"/>
      <c r="AA1257" s="249"/>
      <c r="AB1257" s="250"/>
      <c r="AC1257" s="249"/>
      <c r="AD1257" s="250"/>
      <c r="AE1257" s="249"/>
      <c r="AF1257" s="250"/>
      <c r="AG1257" s="249"/>
      <c r="AH1257" s="250"/>
      <c r="AI1257" s="249"/>
      <c r="AJ1257" s="250"/>
      <c r="AK1257" s="249"/>
      <c r="AL1257" s="250"/>
      <c r="AM1257" s="249"/>
      <c r="AN1257" s="250"/>
      <c r="AO1257" s="249"/>
      <c r="AP1257" s="250"/>
      <c r="AQ1257" s="249"/>
      <c r="AR1257" s="250"/>
      <c r="AS1257" s="249"/>
      <c r="AT1257" s="250"/>
      <c r="AU1257" s="249"/>
      <c r="AV1257" s="250"/>
      <c r="AW1257" s="249"/>
      <c r="AX1257" s="250"/>
      <c r="AY1257" s="249"/>
      <c r="AZ1257" s="250"/>
      <c r="BA1257" s="249"/>
      <c r="BB1257" s="250"/>
      <c r="BC1257" s="249"/>
      <c r="BD1257" s="250"/>
      <c r="BE1257" s="249"/>
      <c r="BF1257" s="250"/>
      <c r="BG1257" s="249"/>
      <c r="BH1257" s="250"/>
      <c r="BI1257" s="249"/>
      <c r="BJ1257" s="250"/>
      <c r="BK1257" s="249"/>
    </row>
    <row r="1258" spans="1:63" s="301" customFormat="1" ht="21" hidden="1" customHeight="1" x14ac:dyDescent="0.2">
      <c r="A1258" s="245" t="e">
        <f t="shared" si="524"/>
        <v>#VALUE!</v>
      </c>
      <c r="B1258" s="246"/>
      <c r="C1258" s="247" t="str">
        <f t="shared" si="503"/>
        <v/>
      </c>
      <c r="D1258" s="250" t="str">
        <f t="shared" ca="1" si="504"/>
        <v/>
      </c>
      <c r="E1258" s="249" t="str">
        <f t="shared" si="521"/>
        <v/>
      </c>
      <c r="F1258" s="250" t="str">
        <f t="shared" si="505"/>
        <v/>
      </c>
      <c r="G1258" s="249" t="str">
        <f t="shared" si="522"/>
        <v/>
      </c>
      <c r="H1258" s="250" t="str">
        <f t="shared" si="506"/>
        <v/>
      </c>
      <c r="I1258" s="249" t="str">
        <f t="shared" si="523"/>
        <v/>
      </c>
      <c r="J1258" s="250" t="str">
        <f t="shared" ca="1" si="507"/>
        <v/>
      </c>
      <c r="K1258" s="249" t="str">
        <f t="shared" si="508"/>
        <v/>
      </c>
      <c r="L1258" s="250" t="str">
        <f t="shared" ca="1" si="509"/>
        <v/>
      </c>
      <c r="M1258" s="249" t="str">
        <f t="shared" si="510"/>
        <v/>
      </c>
      <c r="N1258" s="250" t="str">
        <f t="shared" ca="1" si="511"/>
        <v/>
      </c>
      <c r="O1258" s="249" t="str">
        <f t="shared" si="512"/>
        <v/>
      </c>
      <c r="P1258" s="250" t="str">
        <f t="shared" ca="1" si="513"/>
        <v/>
      </c>
      <c r="Q1258" s="249" t="str">
        <f t="shared" si="514"/>
        <v/>
      </c>
      <c r="R1258" s="250" t="str">
        <f t="shared" ca="1" si="515"/>
        <v/>
      </c>
      <c r="S1258" s="249" t="str">
        <f t="shared" si="516"/>
        <v/>
      </c>
      <c r="T1258" s="250" t="str">
        <f t="shared" ca="1" si="517"/>
        <v/>
      </c>
      <c r="U1258" s="249" t="str">
        <f t="shared" si="518"/>
        <v/>
      </c>
      <c r="V1258" s="250" t="str">
        <f t="shared" ca="1" si="519"/>
        <v/>
      </c>
      <c r="W1258" s="249" t="str">
        <f t="shared" si="520"/>
        <v/>
      </c>
      <c r="X1258" s="250"/>
      <c r="Y1258" s="249"/>
      <c r="Z1258" s="250"/>
      <c r="AA1258" s="249"/>
      <c r="AB1258" s="250"/>
      <c r="AC1258" s="249"/>
      <c r="AD1258" s="250"/>
      <c r="AE1258" s="249"/>
      <c r="AF1258" s="250"/>
      <c r="AG1258" s="249"/>
      <c r="AH1258" s="250"/>
      <c r="AI1258" s="249"/>
      <c r="AJ1258" s="250"/>
      <c r="AK1258" s="249"/>
      <c r="AL1258" s="250"/>
      <c r="AM1258" s="249"/>
      <c r="AN1258" s="250"/>
      <c r="AO1258" s="249"/>
      <c r="AP1258" s="250"/>
      <c r="AQ1258" s="249"/>
      <c r="AR1258" s="250"/>
      <c r="AS1258" s="249"/>
      <c r="AT1258" s="250"/>
      <c r="AU1258" s="249"/>
      <c r="AV1258" s="250"/>
      <c r="AW1258" s="249"/>
      <c r="AX1258" s="250"/>
      <c r="AY1258" s="249"/>
      <c r="AZ1258" s="250"/>
      <c r="BA1258" s="249"/>
      <c r="BB1258" s="250"/>
      <c r="BC1258" s="249"/>
      <c r="BD1258" s="250"/>
      <c r="BE1258" s="249"/>
      <c r="BF1258" s="250"/>
      <c r="BG1258" s="249"/>
      <c r="BH1258" s="250"/>
      <c r="BI1258" s="249"/>
      <c r="BJ1258" s="250"/>
      <c r="BK1258" s="249"/>
    </row>
    <row r="1259" spans="1:63" s="301" customFormat="1" ht="21" hidden="1" customHeight="1" x14ac:dyDescent="0.2">
      <c r="A1259" s="245" t="e">
        <f t="shared" si="524"/>
        <v>#VALUE!</v>
      </c>
      <c r="B1259" s="246"/>
      <c r="C1259" s="247" t="str">
        <f t="shared" si="503"/>
        <v/>
      </c>
      <c r="D1259" s="250" t="str">
        <f t="shared" ca="1" si="504"/>
        <v/>
      </c>
      <c r="E1259" s="249" t="str">
        <f t="shared" si="521"/>
        <v/>
      </c>
      <c r="F1259" s="250" t="str">
        <f t="shared" si="505"/>
        <v/>
      </c>
      <c r="G1259" s="249" t="str">
        <f t="shared" si="522"/>
        <v/>
      </c>
      <c r="H1259" s="250" t="str">
        <f t="shared" si="506"/>
        <v/>
      </c>
      <c r="I1259" s="249" t="str">
        <f t="shared" si="523"/>
        <v/>
      </c>
      <c r="J1259" s="250" t="str">
        <f t="shared" ca="1" si="507"/>
        <v/>
      </c>
      <c r="K1259" s="249" t="str">
        <f t="shared" si="508"/>
        <v/>
      </c>
      <c r="L1259" s="250" t="str">
        <f t="shared" ca="1" si="509"/>
        <v/>
      </c>
      <c r="M1259" s="249" t="str">
        <f t="shared" si="510"/>
        <v/>
      </c>
      <c r="N1259" s="250" t="str">
        <f t="shared" ca="1" si="511"/>
        <v/>
      </c>
      <c r="O1259" s="249" t="str">
        <f t="shared" si="512"/>
        <v/>
      </c>
      <c r="P1259" s="250" t="str">
        <f t="shared" ca="1" si="513"/>
        <v/>
      </c>
      <c r="Q1259" s="249" t="str">
        <f t="shared" si="514"/>
        <v/>
      </c>
      <c r="R1259" s="250" t="str">
        <f t="shared" ca="1" si="515"/>
        <v/>
      </c>
      <c r="S1259" s="249" t="str">
        <f t="shared" si="516"/>
        <v/>
      </c>
      <c r="T1259" s="250" t="str">
        <f t="shared" ca="1" si="517"/>
        <v/>
      </c>
      <c r="U1259" s="249" t="str">
        <f t="shared" si="518"/>
        <v/>
      </c>
      <c r="V1259" s="250" t="str">
        <f t="shared" ca="1" si="519"/>
        <v/>
      </c>
      <c r="W1259" s="249" t="str">
        <f t="shared" si="520"/>
        <v/>
      </c>
      <c r="X1259" s="250"/>
      <c r="Y1259" s="249"/>
      <c r="Z1259" s="250"/>
      <c r="AA1259" s="249"/>
      <c r="AB1259" s="250"/>
      <c r="AC1259" s="249"/>
      <c r="AD1259" s="250"/>
      <c r="AE1259" s="249"/>
      <c r="AF1259" s="250"/>
      <c r="AG1259" s="249"/>
      <c r="AH1259" s="250"/>
      <c r="AI1259" s="249"/>
      <c r="AJ1259" s="250"/>
      <c r="AK1259" s="249"/>
      <c r="AL1259" s="250"/>
      <c r="AM1259" s="249"/>
      <c r="AN1259" s="250"/>
      <c r="AO1259" s="249"/>
      <c r="AP1259" s="250"/>
      <c r="AQ1259" s="249"/>
      <c r="AR1259" s="250"/>
      <c r="AS1259" s="249"/>
      <c r="AT1259" s="250"/>
      <c r="AU1259" s="249"/>
      <c r="AV1259" s="250"/>
      <c r="AW1259" s="249"/>
      <c r="AX1259" s="250"/>
      <c r="AY1259" s="249"/>
      <c r="AZ1259" s="250"/>
      <c r="BA1259" s="249"/>
      <c r="BB1259" s="250"/>
      <c r="BC1259" s="249"/>
      <c r="BD1259" s="250"/>
      <c r="BE1259" s="249"/>
      <c r="BF1259" s="250"/>
      <c r="BG1259" s="249"/>
      <c r="BH1259" s="250"/>
      <c r="BI1259" s="249"/>
      <c r="BJ1259" s="250"/>
      <c r="BK1259" s="249"/>
    </row>
    <row r="1260" spans="1:63" s="301" customFormat="1" ht="21" hidden="1" customHeight="1" x14ac:dyDescent="0.2">
      <c r="A1260" s="245" t="e">
        <f t="shared" si="524"/>
        <v>#VALUE!</v>
      </c>
      <c r="B1260" s="246"/>
      <c r="C1260" s="247" t="str">
        <f t="shared" si="503"/>
        <v/>
      </c>
      <c r="D1260" s="250" t="str">
        <f t="shared" ca="1" si="504"/>
        <v/>
      </c>
      <c r="E1260" s="249" t="str">
        <f t="shared" si="521"/>
        <v/>
      </c>
      <c r="F1260" s="250" t="str">
        <f t="shared" si="505"/>
        <v/>
      </c>
      <c r="G1260" s="249" t="str">
        <f t="shared" si="522"/>
        <v/>
      </c>
      <c r="H1260" s="250" t="str">
        <f t="shared" si="506"/>
        <v/>
      </c>
      <c r="I1260" s="249" t="str">
        <f t="shared" si="523"/>
        <v/>
      </c>
      <c r="J1260" s="250" t="str">
        <f t="shared" ca="1" si="507"/>
        <v/>
      </c>
      <c r="K1260" s="249" t="str">
        <f t="shared" si="508"/>
        <v/>
      </c>
      <c r="L1260" s="250" t="str">
        <f t="shared" ca="1" si="509"/>
        <v/>
      </c>
      <c r="M1260" s="249" t="str">
        <f t="shared" si="510"/>
        <v/>
      </c>
      <c r="N1260" s="250" t="str">
        <f t="shared" ca="1" si="511"/>
        <v/>
      </c>
      <c r="O1260" s="249" t="str">
        <f t="shared" si="512"/>
        <v/>
      </c>
      <c r="P1260" s="250" t="str">
        <f t="shared" ca="1" si="513"/>
        <v/>
      </c>
      <c r="Q1260" s="249" t="str">
        <f t="shared" si="514"/>
        <v/>
      </c>
      <c r="R1260" s="250" t="str">
        <f t="shared" ca="1" si="515"/>
        <v/>
      </c>
      <c r="S1260" s="249" t="str">
        <f t="shared" si="516"/>
        <v/>
      </c>
      <c r="T1260" s="250" t="str">
        <f t="shared" ca="1" si="517"/>
        <v/>
      </c>
      <c r="U1260" s="249" t="str">
        <f t="shared" si="518"/>
        <v/>
      </c>
      <c r="V1260" s="250" t="str">
        <f t="shared" ca="1" si="519"/>
        <v/>
      </c>
      <c r="W1260" s="249" t="str">
        <f t="shared" si="520"/>
        <v/>
      </c>
      <c r="X1260" s="250"/>
      <c r="Y1260" s="249"/>
      <c r="Z1260" s="250"/>
      <c r="AA1260" s="249"/>
      <c r="AB1260" s="250"/>
      <c r="AC1260" s="249"/>
      <c r="AD1260" s="250"/>
      <c r="AE1260" s="249"/>
      <c r="AF1260" s="250"/>
      <c r="AG1260" s="249"/>
      <c r="AH1260" s="250"/>
      <c r="AI1260" s="249"/>
      <c r="AJ1260" s="250"/>
      <c r="AK1260" s="249"/>
      <c r="AL1260" s="250"/>
      <c r="AM1260" s="249"/>
      <c r="AN1260" s="250"/>
      <c r="AO1260" s="249"/>
      <c r="AP1260" s="250"/>
      <c r="AQ1260" s="249"/>
      <c r="AR1260" s="250"/>
      <c r="AS1260" s="249"/>
      <c r="AT1260" s="250"/>
      <c r="AU1260" s="249"/>
      <c r="AV1260" s="250"/>
      <c r="AW1260" s="249"/>
      <c r="AX1260" s="250"/>
      <c r="AY1260" s="249"/>
      <c r="AZ1260" s="250"/>
      <c r="BA1260" s="249"/>
      <c r="BB1260" s="250"/>
      <c r="BC1260" s="249"/>
      <c r="BD1260" s="250"/>
      <c r="BE1260" s="249"/>
      <c r="BF1260" s="250"/>
      <c r="BG1260" s="249"/>
      <c r="BH1260" s="250"/>
      <c r="BI1260" s="249"/>
      <c r="BJ1260" s="250"/>
      <c r="BK1260" s="249"/>
    </row>
    <row r="1261" spans="1:63" s="301" customFormat="1" ht="21" hidden="1" customHeight="1" x14ac:dyDescent="0.2">
      <c r="A1261" s="245" t="e">
        <f t="shared" si="524"/>
        <v>#VALUE!</v>
      </c>
      <c r="B1261" s="246"/>
      <c r="C1261" s="247" t="str">
        <f t="shared" si="503"/>
        <v/>
      </c>
      <c r="D1261" s="250" t="str">
        <f t="shared" ca="1" si="504"/>
        <v/>
      </c>
      <c r="E1261" s="249" t="str">
        <f t="shared" si="521"/>
        <v/>
      </c>
      <c r="F1261" s="250" t="str">
        <f t="shared" si="505"/>
        <v/>
      </c>
      <c r="G1261" s="249" t="str">
        <f t="shared" si="522"/>
        <v/>
      </c>
      <c r="H1261" s="250" t="str">
        <f t="shared" si="506"/>
        <v/>
      </c>
      <c r="I1261" s="249" t="str">
        <f t="shared" si="523"/>
        <v/>
      </c>
      <c r="J1261" s="250" t="str">
        <f t="shared" ca="1" si="507"/>
        <v/>
      </c>
      <c r="K1261" s="249" t="str">
        <f t="shared" si="508"/>
        <v/>
      </c>
      <c r="L1261" s="250" t="str">
        <f t="shared" ca="1" si="509"/>
        <v/>
      </c>
      <c r="M1261" s="249" t="str">
        <f t="shared" si="510"/>
        <v/>
      </c>
      <c r="N1261" s="250" t="str">
        <f t="shared" ca="1" si="511"/>
        <v/>
      </c>
      <c r="O1261" s="249" t="str">
        <f t="shared" si="512"/>
        <v/>
      </c>
      <c r="P1261" s="250" t="str">
        <f t="shared" ca="1" si="513"/>
        <v/>
      </c>
      <c r="Q1261" s="249" t="str">
        <f t="shared" si="514"/>
        <v/>
      </c>
      <c r="R1261" s="250" t="str">
        <f t="shared" ca="1" si="515"/>
        <v/>
      </c>
      <c r="S1261" s="249" t="str">
        <f t="shared" si="516"/>
        <v/>
      </c>
      <c r="T1261" s="250" t="str">
        <f t="shared" ca="1" si="517"/>
        <v/>
      </c>
      <c r="U1261" s="249" t="str">
        <f t="shared" si="518"/>
        <v/>
      </c>
      <c r="V1261" s="250" t="str">
        <f t="shared" ca="1" si="519"/>
        <v/>
      </c>
      <c r="W1261" s="249" t="str">
        <f t="shared" si="520"/>
        <v/>
      </c>
      <c r="X1261" s="250"/>
      <c r="Y1261" s="249"/>
      <c r="Z1261" s="250"/>
      <c r="AA1261" s="249"/>
      <c r="AB1261" s="250"/>
      <c r="AC1261" s="249"/>
      <c r="AD1261" s="250"/>
      <c r="AE1261" s="249"/>
      <c r="AF1261" s="250"/>
      <c r="AG1261" s="249"/>
      <c r="AH1261" s="250"/>
      <c r="AI1261" s="249"/>
      <c r="AJ1261" s="250"/>
      <c r="AK1261" s="249"/>
      <c r="AL1261" s="250"/>
      <c r="AM1261" s="249"/>
      <c r="AN1261" s="250"/>
      <c r="AO1261" s="249"/>
      <c r="AP1261" s="250"/>
      <c r="AQ1261" s="249"/>
      <c r="AR1261" s="250"/>
      <c r="AS1261" s="249"/>
      <c r="AT1261" s="250"/>
      <c r="AU1261" s="249"/>
      <c r="AV1261" s="250"/>
      <c r="AW1261" s="249"/>
      <c r="AX1261" s="250"/>
      <c r="AY1261" s="249"/>
      <c r="AZ1261" s="250"/>
      <c r="BA1261" s="249"/>
      <c r="BB1261" s="250"/>
      <c r="BC1261" s="249"/>
      <c r="BD1261" s="250"/>
      <c r="BE1261" s="249"/>
      <c r="BF1261" s="250"/>
      <c r="BG1261" s="249"/>
      <c r="BH1261" s="250"/>
      <c r="BI1261" s="249"/>
      <c r="BJ1261" s="250"/>
      <c r="BK1261" s="249"/>
    </row>
    <row r="1262" spans="1:63" s="301" customFormat="1" ht="21" hidden="1" customHeight="1" x14ac:dyDescent="0.2">
      <c r="A1262" s="245" t="e">
        <f t="shared" si="524"/>
        <v>#VALUE!</v>
      </c>
      <c r="B1262" s="246"/>
      <c r="C1262" s="247" t="str">
        <f t="shared" si="503"/>
        <v/>
      </c>
      <c r="D1262" s="250" t="str">
        <f t="shared" ca="1" si="504"/>
        <v/>
      </c>
      <c r="E1262" s="249" t="str">
        <f t="shared" si="521"/>
        <v/>
      </c>
      <c r="F1262" s="250" t="str">
        <f t="shared" si="505"/>
        <v/>
      </c>
      <c r="G1262" s="249" t="str">
        <f t="shared" si="522"/>
        <v/>
      </c>
      <c r="H1262" s="250" t="str">
        <f t="shared" si="506"/>
        <v/>
      </c>
      <c r="I1262" s="249" t="str">
        <f t="shared" si="523"/>
        <v/>
      </c>
      <c r="J1262" s="250" t="str">
        <f t="shared" ca="1" si="507"/>
        <v/>
      </c>
      <c r="K1262" s="249" t="str">
        <f t="shared" si="508"/>
        <v/>
      </c>
      <c r="L1262" s="250" t="str">
        <f t="shared" ca="1" si="509"/>
        <v/>
      </c>
      <c r="M1262" s="249" t="str">
        <f t="shared" si="510"/>
        <v/>
      </c>
      <c r="N1262" s="250" t="str">
        <f t="shared" ca="1" si="511"/>
        <v/>
      </c>
      <c r="O1262" s="249" t="str">
        <f t="shared" si="512"/>
        <v/>
      </c>
      <c r="P1262" s="250" t="str">
        <f t="shared" ca="1" si="513"/>
        <v/>
      </c>
      <c r="Q1262" s="249" t="str">
        <f t="shared" si="514"/>
        <v/>
      </c>
      <c r="R1262" s="250" t="str">
        <f t="shared" ca="1" si="515"/>
        <v/>
      </c>
      <c r="S1262" s="249" t="str">
        <f t="shared" si="516"/>
        <v/>
      </c>
      <c r="T1262" s="250" t="str">
        <f t="shared" ca="1" si="517"/>
        <v/>
      </c>
      <c r="U1262" s="249" t="str">
        <f t="shared" si="518"/>
        <v/>
      </c>
      <c r="V1262" s="250" t="str">
        <f t="shared" ca="1" si="519"/>
        <v/>
      </c>
      <c r="W1262" s="249" t="str">
        <f t="shared" si="520"/>
        <v/>
      </c>
      <c r="X1262" s="250"/>
      <c r="Y1262" s="249"/>
      <c r="Z1262" s="250"/>
      <c r="AA1262" s="249"/>
      <c r="AB1262" s="250"/>
      <c r="AC1262" s="249"/>
      <c r="AD1262" s="250"/>
      <c r="AE1262" s="249"/>
      <c r="AF1262" s="250"/>
      <c r="AG1262" s="249"/>
      <c r="AH1262" s="250"/>
      <c r="AI1262" s="249"/>
      <c r="AJ1262" s="250"/>
      <c r="AK1262" s="249"/>
      <c r="AL1262" s="250"/>
      <c r="AM1262" s="249"/>
      <c r="AN1262" s="250"/>
      <c r="AO1262" s="249"/>
      <c r="AP1262" s="250"/>
      <c r="AQ1262" s="249"/>
      <c r="AR1262" s="250"/>
      <c r="AS1262" s="249"/>
      <c r="AT1262" s="250"/>
      <c r="AU1262" s="249"/>
      <c r="AV1262" s="250"/>
      <c r="AW1262" s="249"/>
      <c r="AX1262" s="250"/>
      <c r="AY1262" s="249"/>
      <c r="AZ1262" s="250"/>
      <c r="BA1262" s="249"/>
      <c r="BB1262" s="250"/>
      <c r="BC1262" s="249"/>
      <c r="BD1262" s="250"/>
      <c r="BE1262" s="249"/>
      <c r="BF1262" s="250"/>
      <c r="BG1262" s="249"/>
      <c r="BH1262" s="250"/>
      <c r="BI1262" s="249"/>
      <c r="BJ1262" s="250"/>
      <c r="BK1262" s="249"/>
    </row>
    <row r="1263" spans="1:63" s="301" customFormat="1" ht="21" hidden="1" customHeight="1" x14ac:dyDescent="0.2">
      <c r="A1263" s="245" t="e">
        <f t="shared" si="524"/>
        <v>#VALUE!</v>
      </c>
      <c r="B1263" s="246"/>
      <c r="C1263" s="247" t="str">
        <f t="shared" si="503"/>
        <v/>
      </c>
      <c r="D1263" s="250" t="str">
        <f t="shared" ca="1" si="504"/>
        <v/>
      </c>
      <c r="E1263" s="249" t="str">
        <f t="shared" si="521"/>
        <v/>
      </c>
      <c r="F1263" s="250" t="str">
        <f t="shared" si="505"/>
        <v/>
      </c>
      <c r="G1263" s="249" t="str">
        <f t="shared" si="522"/>
        <v/>
      </c>
      <c r="H1263" s="250" t="str">
        <f t="shared" si="506"/>
        <v/>
      </c>
      <c r="I1263" s="249" t="str">
        <f t="shared" si="523"/>
        <v/>
      </c>
      <c r="J1263" s="250" t="str">
        <f t="shared" ca="1" si="507"/>
        <v/>
      </c>
      <c r="K1263" s="249" t="str">
        <f t="shared" si="508"/>
        <v/>
      </c>
      <c r="L1263" s="250" t="str">
        <f t="shared" ca="1" si="509"/>
        <v/>
      </c>
      <c r="M1263" s="249" t="str">
        <f t="shared" si="510"/>
        <v/>
      </c>
      <c r="N1263" s="250" t="str">
        <f t="shared" ca="1" si="511"/>
        <v/>
      </c>
      <c r="O1263" s="249" t="str">
        <f t="shared" si="512"/>
        <v/>
      </c>
      <c r="P1263" s="250" t="str">
        <f t="shared" ca="1" si="513"/>
        <v/>
      </c>
      <c r="Q1263" s="249" t="str">
        <f t="shared" si="514"/>
        <v/>
      </c>
      <c r="R1263" s="250" t="str">
        <f t="shared" ca="1" si="515"/>
        <v/>
      </c>
      <c r="S1263" s="249" t="str">
        <f t="shared" si="516"/>
        <v/>
      </c>
      <c r="T1263" s="250" t="str">
        <f t="shared" ca="1" si="517"/>
        <v/>
      </c>
      <c r="U1263" s="249" t="str">
        <f t="shared" si="518"/>
        <v/>
      </c>
      <c r="V1263" s="250" t="str">
        <f t="shared" ca="1" si="519"/>
        <v/>
      </c>
      <c r="W1263" s="249" t="str">
        <f t="shared" si="520"/>
        <v/>
      </c>
      <c r="X1263" s="250"/>
      <c r="Y1263" s="249"/>
      <c r="Z1263" s="250"/>
      <c r="AA1263" s="249"/>
      <c r="AB1263" s="250"/>
      <c r="AC1263" s="249"/>
      <c r="AD1263" s="250"/>
      <c r="AE1263" s="249"/>
      <c r="AF1263" s="250"/>
      <c r="AG1263" s="249"/>
      <c r="AH1263" s="250"/>
      <c r="AI1263" s="249"/>
      <c r="AJ1263" s="250"/>
      <c r="AK1263" s="249"/>
      <c r="AL1263" s="250"/>
      <c r="AM1263" s="249"/>
      <c r="AN1263" s="250"/>
      <c r="AO1263" s="249"/>
      <c r="AP1263" s="250"/>
      <c r="AQ1263" s="249"/>
      <c r="AR1263" s="250"/>
      <c r="AS1263" s="249"/>
      <c r="AT1263" s="250"/>
      <c r="AU1263" s="249"/>
      <c r="AV1263" s="250"/>
      <c r="AW1263" s="249"/>
      <c r="AX1263" s="250"/>
      <c r="AY1263" s="249"/>
      <c r="AZ1263" s="250"/>
      <c r="BA1263" s="249"/>
      <c r="BB1263" s="250"/>
      <c r="BC1263" s="249"/>
      <c r="BD1263" s="250"/>
      <c r="BE1263" s="249"/>
      <c r="BF1263" s="250"/>
      <c r="BG1263" s="249"/>
      <c r="BH1263" s="250"/>
      <c r="BI1263" s="249"/>
      <c r="BJ1263" s="250"/>
      <c r="BK1263" s="249"/>
    </row>
    <row r="1264" spans="1:63" s="301" customFormat="1" ht="21" hidden="1" customHeight="1" x14ac:dyDescent="0.2">
      <c r="A1264" s="245" t="e">
        <f t="shared" si="524"/>
        <v>#VALUE!</v>
      </c>
      <c r="B1264" s="246"/>
      <c r="C1264" s="247" t="str">
        <f t="shared" si="503"/>
        <v/>
      </c>
      <c r="D1264" s="250" t="str">
        <f t="shared" ca="1" si="504"/>
        <v/>
      </c>
      <c r="E1264" s="249" t="str">
        <f t="shared" si="521"/>
        <v/>
      </c>
      <c r="F1264" s="250" t="str">
        <f t="shared" si="505"/>
        <v/>
      </c>
      <c r="G1264" s="249" t="str">
        <f t="shared" si="522"/>
        <v/>
      </c>
      <c r="H1264" s="250" t="str">
        <f t="shared" si="506"/>
        <v/>
      </c>
      <c r="I1264" s="249" t="str">
        <f t="shared" si="523"/>
        <v/>
      </c>
      <c r="J1264" s="250" t="str">
        <f t="shared" ca="1" si="507"/>
        <v/>
      </c>
      <c r="K1264" s="249" t="str">
        <f t="shared" si="508"/>
        <v/>
      </c>
      <c r="L1264" s="250" t="str">
        <f t="shared" ca="1" si="509"/>
        <v/>
      </c>
      <c r="M1264" s="249" t="str">
        <f t="shared" si="510"/>
        <v/>
      </c>
      <c r="N1264" s="250" t="str">
        <f t="shared" ca="1" si="511"/>
        <v/>
      </c>
      <c r="O1264" s="249" t="str">
        <f t="shared" si="512"/>
        <v/>
      </c>
      <c r="P1264" s="250" t="str">
        <f t="shared" ca="1" si="513"/>
        <v/>
      </c>
      <c r="Q1264" s="249" t="str">
        <f t="shared" si="514"/>
        <v/>
      </c>
      <c r="R1264" s="250" t="str">
        <f t="shared" ca="1" si="515"/>
        <v/>
      </c>
      <c r="S1264" s="249" t="str">
        <f t="shared" si="516"/>
        <v/>
      </c>
      <c r="T1264" s="250" t="str">
        <f t="shared" ca="1" si="517"/>
        <v/>
      </c>
      <c r="U1264" s="249" t="str">
        <f t="shared" si="518"/>
        <v/>
      </c>
      <c r="V1264" s="250" t="str">
        <f t="shared" ca="1" si="519"/>
        <v/>
      </c>
      <c r="W1264" s="249" t="str">
        <f t="shared" si="520"/>
        <v/>
      </c>
      <c r="X1264" s="250"/>
      <c r="Y1264" s="249"/>
      <c r="Z1264" s="250"/>
      <c r="AA1264" s="249"/>
      <c r="AB1264" s="250"/>
      <c r="AC1264" s="249"/>
      <c r="AD1264" s="250"/>
      <c r="AE1264" s="249"/>
      <c r="AF1264" s="250"/>
      <c r="AG1264" s="249"/>
      <c r="AH1264" s="250"/>
      <c r="AI1264" s="249"/>
      <c r="AJ1264" s="250"/>
      <c r="AK1264" s="249"/>
      <c r="AL1264" s="250"/>
      <c r="AM1264" s="249"/>
      <c r="AN1264" s="250"/>
      <c r="AO1264" s="249"/>
      <c r="AP1264" s="250"/>
      <c r="AQ1264" s="249"/>
      <c r="AR1264" s="250"/>
      <c r="AS1264" s="249"/>
      <c r="AT1264" s="250"/>
      <c r="AU1264" s="249"/>
      <c r="AV1264" s="250"/>
      <c r="AW1264" s="249"/>
      <c r="AX1264" s="250"/>
      <c r="AY1264" s="249"/>
      <c r="AZ1264" s="250"/>
      <c r="BA1264" s="249"/>
      <c r="BB1264" s="250"/>
      <c r="BC1264" s="249"/>
      <c r="BD1264" s="250"/>
      <c r="BE1264" s="249"/>
      <c r="BF1264" s="250"/>
      <c r="BG1264" s="249"/>
      <c r="BH1264" s="250"/>
      <c r="BI1264" s="249"/>
      <c r="BJ1264" s="250"/>
      <c r="BK1264" s="249"/>
    </row>
    <row r="1265" spans="1:63" s="301" customFormat="1" ht="21" hidden="1" customHeight="1" x14ac:dyDescent="0.2">
      <c r="A1265" s="245" t="e">
        <f t="shared" si="524"/>
        <v>#VALUE!</v>
      </c>
      <c r="B1265" s="246"/>
      <c r="C1265" s="247" t="str">
        <f t="shared" si="503"/>
        <v/>
      </c>
      <c r="D1265" s="250" t="str">
        <f t="shared" ca="1" si="504"/>
        <v/>
      </c>
      <c r="E1265" s="249" t="str">
        <f t="shared" si="521"/>
        <v/>
      </c>
      <c r="F1265" s="250" t="str">
        <f t="shared" si="505"/>
        <v/>
      </c>
      <c r="G1265" s="249" t="str">
        <f t="shared" si="522"/>
        <v/>
      </c>
      <c r="H1265" s="250" t="str">
        <f t="shared" si="506"/>
        <v/>
      </c>
      <c r="I1265" s="249" t="str">
        <f t="shared" si="523"/>
        <v/>
      </c>
      <c r="J1265" s="250" t="str">
        <f t="shared" ca="1" si="507"/>
        <v/>
      </c>
      <c r="K1265" s="249" t="str">
        <f t="shared" si="508"/>
        <v/>
      </c>
      <c r="L1265" s="250" t="str">
        <f t="shared" ca="1" si="509"/>
        <v/>
      </c>
      <c r="M1265" s="249" t="str">
        <f t="shared" si="510"/>
        <v/>
      </c>
      <c r="N1265" s="250" t="str">
        <f t="shared" ca="1" si="511"/>
        <v/>
      </c>
      <c r="O1265" s="249" t="str">
        <f t="shared" si="512"/>
        <v/>
      </c>
      <c r="P1265" s="250" t="str">
        <f t="shared" ca="1" si="513"/>
        <v/>
      </c>
      <c r="Q1265" s="249" t="str">
        <f t="shared" si="514"/>
        <v/>
      </c>
      <c r="R1265" s="250" t="str">
        <f t="shared" ca="1" si="515"/>
        <v/>
      </c>
      <c r="S1265" s="249" t="str">
        <f t="shared" si="516"/>
        <v/>
      </c>
      <c r="T1265" s="250" t="str">
        <f t="shared" ca="1" si="517"/>
        <v/>
      </c>
      <c r="U1265" s="249" t="str">
        <f t="shared" si="518"/>
        <v/>
      </c>
      <c r="V1265" s="250" t="str">
        <f t="shared" ca="1" si="519"/>
        <v/>
      </c>
      <c r="W1265" s="249" t="str">
        <f t="shared" si="520"/>
        <v/>
      </c>
      <c r="X1265" s="250"/>
      <c r="Y1265" s="249"/>
      <c r="Z1265" s="250"/>
      <c r="AA1265" s="249"/>
      <c r="AB1265" s="250"/>
      <c r="AC1265" s="249"/>
      <c r="AD1265" s="250"/>
      <c r="AE1265" s="249"/>
      <c r="AF1265" s="250"/>
      <c r="AG1265" s="249"/>
      <c r="AH1265" s="250"/>
      <c r="AI1265" s="249"/>
      <c r="AJ1265" s="250"/>
      <c r="AK1265" s="249"/>
      <c r="AL1265" s="250"/>
      <c r="AM1265" s="249"/>
      <c r="AN1265" s="250"/>
      <c r="AO1265" s="249"/>
      <c r="AP1265" s="250"/>
      <c r="AQ1265" s="249"/>
      <c r="AR1265" s="250"/>
      <c r="AS1265" s="249"/>
      <c r="AT1265" s="250"/>
      <c r="AU1265" s="249"/>
      <c r="AV1265" s="250"/>
      <c r="AW1265" s="249"/>
      <c r="AX1265" s="250"/>
      <c r="AY1265" s="249"/>
      <c r="AZ1265" s="250"/>
      <c r="BA1265" s="249"/>
      <c r="BB1265" s="250"/>
      <c r="BC1265" s="249"/>
      <c r="BD1265" s="250"/>
      <c r="BE1265" s="249"/>
      <c r="BF1265" s="250"/>
      <c r="BG1265" s="249"/>
      <c r="BH1265" s="250"/>
      <c r="BI1265" s="249"/>
      <c r="BJ1265" s="250"/>
      <c r="BK1265" s="249"/>
    </row>
    <row r="1266" spans="1:63" s="301" customFormat="1" ht="21" hidden="1" customHeight="1" x14ac:dyDescent="0.2">
      <c r="A1266" s="245" t="e">
        <f t="shared" si="524"/>
        <v>#VALUE!</v>
      </c>
      <c r="B1266" s="246"/>
      <c r="C1266" s="247" t="str">
        <f t="shared" si="503"/>
        <v/>
      </c>
      <c r="D1266" s="250" t="str">
        <f t="shared" ca="1" si="504"/>
        <v/>
      </c>
      <c r="E1266" s="249" t="str">
        <f t="shared" si="521"/>
        <v/>
      </c>
      <c r="F1266" s="250" t="str">
        <f t="shared" si="505"/>
        <v/>
      </c>
      <c r="G1266" s="249" t="str">
        <f t="shared" si="522"/>
        <v/>
      </c>
      <c r="H1266" s="250" t="str">
        <f t="shared" si="506"/>
        <v/>
      </c>
      <c r="I1266" s="249" t="str">
        <f t="shared" si="523"/>
        <v/>
      </c>
      <c r="J1266" s="250" t="str">
        <f t="shared" ca="1" si="507"/>
        <v/>
      </c>
      <c r="K1266" s="249" t="str">
        <f t="shared" si="508"/>
        <v/>
      </c>
      <c r="L1266" s="250" t="str">
        <f t="shared" ca="1" si="509"/>
        <v/>
      </c>
      <c r="M1266" s="249" t="str">
        <f t="shared" si="510"/>
        <v/>
      </c>
      <c r="N1266" s="250" t="str">
        <f t="shared" ca="1" si="511"/>
        <v/>
      </c>
      <c r="O1266" s="249" t="str">
        <f t="shared" si="512"/>
        <v/>
      </c>
      <c r="P1266" s="250" t="str">
        <f t="shared" ca="1" si="513"/>
        <v/>
      </c>
      <c r="Q1266" s="249" t="str">
        <f t="shared" si="514"/>
        <v/>
      </c>
      <c r="R1266" s="250" t="str">
        <f t="shared" ca="1" si="515"/>
        <v/>
      </c>
      <c r="S1266" s="249" t="str">
        <f t="shared" si="516"/>
        <v/>
      </c>
      <c r="T1266" s="250" t="str">
        <f t="shared" ca="1" si="517"/>
        <v/>
      </c>
      <c r="U1266" s="249" t="str">
        <f t="shared" si="518"/>
        <v/>
      </c>
      <c r="V1266" s="250" t="str">
        <f t="shared" ca="1" si="519"/>
        <v/>
      </c>
      <c r="W1266" s="249" t="str">
        <f t="shared" si="520"/>
        <v/>
      </c>
      <c r="X1266" s="250"/>
      <c r="Y1266" s="249"/>
      <c r="Z1266" s="250"/>
      <c r="AA1266" s="249"/>
      <c r="AB1266" s="250"/>
      <c r="AC1266" s="249"/>
      <c r="AD1266" s="250"/>
      <c r="AE1266" s="249"/>
      <c r="AF1266" s="250"/>
      <c r="AG1266" s="249"/>
      <c r="AH1266" s="250"/>
      <c r="AI1266" s="249"/>
      <c r="AJ1266" s="250"/>
      <c r="AK1266" s="249"/>
      <c r="AL1266" s="250"/>
      <c r="AM1266" s="249"/>
      <c r="AN1266" s="250"/>
      <c r="AO1266" s="249"/>
      <c r="AP1266" s="250"/>
      <c r="AQ1266" s="249"/>
      <c r="AR1266" s="250"/>
      <c r="AS1266" s="249"/>
      <c r="AT1266" s="250"/>
      <c r="AU1266" s="249"/>
      <c r="AV1266" s="250"/>
      <c r="AW1266" s="249"/>
      <c r="AX1266" s="250"/>
      <c r="AY1266" s="249"/>
      <c r="AZ1266" s="250"/>
      <c r="BA1266" s="249"/>
      <c r="BB1266" s="250"/>
      <c r="BC1266" s="249"/>
      <c r="BD1266" s="250"/>
      <c r="BE1266" s="249"/>
      <c r="BF1266" s="250"/>
      <c r="BG1266" s="249"/>
      <c r="BH1266" s="250"/>
      <c r="BI1266" s="249"/>
      <c r="BJ1266" s="250"/>
      <c r="BK1266" s="249"/>
    </row>
    <row r="1267" spans="1:63" s="301" customFormat="1" ht="21" hidden="1" customHeight="1" x14ac:dyDescent="0.2">
      <c r="A1267" s="245" t="e">
        <f t="shared" si="524"/>
        <v>#VALUE!</v>
      </c>
      <c r="B1267" s="246"/>
      <c r="C1267" s="247" t="str">
        <f t="shared" si="503"/>
        <v/>
      </c>
      <c r="D1267" s="250" t="str">
        <f t="shared" ca="1" si="504"/>
        <v/>
      </c>
      <c r="E1267" s="249" t="str">
        <f t="shared" si="521"/>
        <v/>
      </c>
      <c r="F1267" s="250" t="str">
        <f t="shared" si="505"/>
        <v/>
      </c>
      <c r="G1267" s="249" t="str">
        <f t="shared" si="522"/>
        <v/>
      </c>
      <c r="H1267" s="250" t="str">
        <f t="shared" si="506"/>
        <v/>
      </c>
      <c r="I1267" s="249" t="str">
        <f t="shared" si="523"/>
        <v/>
      </c>
      <c r="J1267" s="250" t="str">
        <f t="shared" ca="1" si="507"/>
        <v/>
      </c>
      <c r="K1267" s="249" t="str">
        <f t="shared" si="508"/>
        <v/>
      </c>
      <c r="L1267" s="250" t="str">
        <f t="shared" ca="1" si="509"/>
        <v/>
      </c>
      <c r="M1267" s="249" t="str">
        <f t="shared" si="510"/>
        <v/>
      </c>
      <c r="N1267" s="250" t="str">
        <f t="shared" ca="1" si="511"/>
        <v/>
      </c>
      <c r="O1267" s="249" t="str">
        <f t="shared" si="512"/>
        <v/>
      </c>
      <c r="P1267" s="250" t="str">
        <f t="shared" ca="1" si="513"/>
        <v/>
      </c>
      <c r="Q1267" s="249" t="str">
        <f t="shared" si="514"/>
        <v/>
      </c>
      <c r="R1267" s="250" t="str">
        <f t="shared" ca="1" si="515"/>
        <v/>
      </c>
      <c r="S1267" s="249" t="str">
        <f t="shared" si="516"/>
        <v/>
      </c>
      <c r="T1267" s="250" t="str">
        <f t="shared" ca="1" si="517"/>
        <v/>
      </c>
      <c r="U1267" s="249" t="str">
        <f t="shared" si="518"/>
        <v/>
      </c>
      <c r="V1267" s="250" t="str">
        <f t="shared" ca="1" si="519"/>
        <v/>
      </c>
      <c r="W1267" s="249" t="str">
        <f t="shared" si="520"/>
        <v/>
      </c>
      <c r="X1267" s="250"/>
      <c r="Y1267" s="249"/>
      <c r="Z1267" s="250"/>
      <c r="AA1267" s="249"/>
      <c r="AB1267" s="250"/>
      <c r="AC1267" s="249"/>
      <c r="AD1267" s="250"/>
      <c r="AE1267" s="249"/>
      <c r="AF1267" s="250"/>
      <c r="AG1267" s="249"/>
      <c r="AH1267" s="250"/>
      <c r="AI1267" s="249"/>
      <c r="AJ1267" s="250"/>
      <c r="AK1267" s="249"/>
      <c r="AL1267" s="250"/>
      <c r="AM1267" s="249"/>
      <c r="AN1267" s="250"/>
      <c r="AO1267" s="249"/>
      <c r="AP1267" s="250"/>
      <c r="AQ1267" s="249"/>
      <c r="AR1267" s="250"/>
      <c r="AS1267" s="249"/>
      <c r="AT1267" s="250"/>
      <c r="AU1267" s="249"/>
      <c r="AV1267" s="250"/>
      <c r="AW1267" s="249"/>
      <c r="AX1267" s="250"/>
      <c r="AY1267" s="249"/>
      <c r="AZ1267" s="250"/>
      <c r="BA1267" s="249"/>
      <c r="BB1267" s="250"/>
      <c r="BC1267" s="249"/>
      <c r="BD1267" s="250"/>
      <c r="BE1267" s="249"/>
      <c r="BF1267" s="250"/>
      <c r="BG1267" s="249"/>
      <c r="BH1267" s="250"/>
      <c r="BI1267" s="249"/>
      <c r="BJ1267" s="250"/>
      <c r="BK1267" s="249"/>
    </row>
    <row r="1268" spans="1:63" s="301" customFormat="1" ht="21" hidden="1" customHeight="1" x14ac:dyDescent="0.2">
      <c r="A1268" s="245" t="e">
        <f t="shared" si="524"/>
        <v>#VALUE!</v>
      </c>
      <c r="B1268" s="246"/>
      <c r="C1268" s="247" t="str">
        <f t="shared" si="503"/>
        <v/>
      </c>
      <c r="D1268" s="250" t="str">
        <f t="shared" ca="1" si="504"/>
        <v/>
      </c>
      <c r="E1268" s="249" t="str">
        <f t="shared" si="521"/>
        <v/>
      </c>
      <c r="F1268" s="250" t="str">
        <f t="shared" si="505"/>
        <v/>
      </c>
      <c r="G1268" s="249" t="str">
        <f t="shared" si="522"/>
        <v/>
      </c>
      <c r="H1268" s="250" t="str">
        <f t="shared" si="506"/>
        <v/>
      </c>
      <c r="I1268" s="249" t="str">
        <f t="shared" si="523"/>
        <v/>
      </c>
      <c r="J1268" s="250" t="str">
        <f t="shared" ca="1" si="507"/>
        <v/>
      </c>
      <c r="K1268" s="249" t="str">
        <f t="shared" si="508"/>
        <v/>
      </c>
      <c r="L1268" s="250" t="str">
        <f t="shared" ca="1" si="509"/>
        <v/>
      </c>
      <c r="M1268" s="249" t="str">
        <f t="shared" si="510"/>
        <v/>
      </c>
      <c r="N1268" s="250" t="str">
        <f t="shared" ca="1" si="511"/>
        <v/>
      </c>
      <c r="O1268" s="249" t="str">
        <f t="shared" si="512"/>
        <v/>
      </c>
      <c r="P1268" s="250" t="str">
        <f t="shared" ca="1" si="513"/>
        <v/>
      </c>
      <c r="Q1268" s="249" t="str">
        <f t="shared" si="514"/>
        <v/>
      </c>
      <c r="R1268" s="250" t="str">
        <f t="shared" ca="1" si="515"/>
        <v/>
      </c>
      <c r="S1268" s="249" t="str">
        <f t="shared" si="516"/>
        <v/>
      </c>
      <c r="T1268" s="250" t="str">
        <f t="shared" ca="1" si="517"/>
        <v/>
      </c>
      <c r="U1268" s="249" t="str">
        <f t="shared" si="518"/>
        <v/>
      </c>
      <c r="V1268" s="250" t="str">
        <f t="shared" ca="1" si="519"/>
        <v/>
      </c>
      <c r="W1268" s="249" t="str">
        <f t="shared" si="520"/>
        <v/>
      </c>
      <c r="X1268" s="250"/>
      <c r="Y1268" s="249"/>
      <c r="Z1268" s="250"/>
      <c r="AA1268" s="249"/>
      <c r="AB1268" s="250"/>
      <c r="AC1268" s="249"/>
      <c r="AD1268" s="250"/>
      <c r="AE1268" s="249"/>
      <c r="AF1268" s="250"/>
      <c r="AG1268" s="249"/>
      <c r="AH1268" s="250"/>
      <c r="AI1268" s="249"/>
      <c r="AJ1268" s="250"/>
      <c r="AK1268" s="249"/>
      <c r="AL1268" s="250"/>
      <c r="AM1268" s="249"/>
      <c r="AN1268" s="250"/>
      <c r="AO1268" s="249"/>
      <c r="AP1268" s="250"/>
      <c r="AQ1268" s="249"/>
      <c r="AR1268" s="250"/>
      <c r="AS1268" s="249"/>
      <c r="AT1268" s="250"/>
      <c r="AU1268" s="249"/>
      <c r="AV1268" s="250"/>
      <c r="AW1268" s="249"/>
      <c r="AX1268" s="250"/>
      <c r="AY1268" s="249"/>
      <c r="AZ1268" s="250"/>
      <c r="BA1268" s="249"/>
      <c r="BB1268" s="250"/>
      <c r="BC1268" s="249"/>
      <c r="BD1268" s="250"/>
      <c r="BE1268" s="249"/>
      <c r="BF1268" s="250"/>
      <c r="BG1268" s="249"/>
      <c r="BH1268" s="250"/>
      <c r="BI1268" s="249"/>
      <c r="BJ1268" s="250"/>
      <c r="BK1268" s="249"/>
    </row>
    <row r="1269" spans="1:63" s="301" customFormat="1" ht="21" hidden="1" customHeight="1" x14ac:dyDescent="0.2">
      <c r="A1269" s="245" t="e">
        <f t="shared" si="524"/>
        <v>#VALUE!</v>
      </c>
      <c r="B1269" s="246"/>
      <c r="C1269" s="247" t="str">
        <f t="shared" si="503"/>
        <v/>
      </c>
      <c r="D1269" s="250" t="str">
        <f t="shared" ca="1" si="504"/>
        <v/>
      </c>
      <c r="E1269" s="249" t="str">
        <f t="shared" si="521"/>
        <v/>
      </c>
      <c r="F1269" s="250" t="str">
        <f t="shared" si="505"/>
        <v/>
      </c>
      <c r="G1269" s="249" t="str">
        <f t="shared" si="522"/>
        <v/>
      </c>
      <c r="H1269" s="250" t="str">
        <f t="shared" si="506"/>
        <v/>
      </c>
      <c r="I1269" s="249" t="str">
        <f t="shared" si="523"/>
        <v/>
      </c>
      <c r="J1269" s="250" t="str">
        <f t="shared" ca="1" si="507"/>
        <v/>
      </c>
      <c r="K1269" s="249" t="str">
        <f t="shared" si="508"/>
        <v/>
      </c>
      <c r="L1269" s="250" t="str">
        <f t="shared" ca="1" si="509"/>
        <v/>
      </c>
      <c r="M1269" s="249" t="str">
        <f t="shared" si="510"/>
        <v/>
      </c>
      <c r="N1269" s="250" t="str">
        <f t="shared" ca="1" si="511"/>
        <v/>
      </c>
      <c r="O1269" s="249" t="str">
        <f t="shared" si="512"/>
        <v/>
      </c>
      <c r="P1269" s="250" t="str">
        <f t="shared" ca="1" si="513"/>
        <v/>
      </c>
      <c r="Q1269" s="249" t="str">
        <f t="shared" si="514"/>
        <v/>
      </c>
      <c r="R1269" s="250" t="str">
        <f t="shared" ca="1" si="515"/>
        <v/>
      </c>
      <c r="S1269" s="249" t="str">
        <f t="shared" si="516"/>
        <v/>
      </c>
      <c r="T1269" s="250" t="str">
        <f t="shared" ca="1" si="517"/>
        <v/>
      </c>
      <c r="U1269" s="249" t="str">
        <f t="shared" si="518"/>
        <v/>
      </c>
      <c r="V1269" s="250" t="str">
        <f t="shared" ca="1" si="519"/>
        <v/>
      </c>
      <c r="W1269" s="249" t="str">
        <f t="shared" si="520"/>
        <v/>
      </c>
      <c r="X1269" s="250"/>
      <c r="Y1269" s="249"/>
      <c r="Z1269" s="250"/>
      <c r="AA1269" s="249"/>
      <c r="AB1269" s="250"/>
      <c r="AC1269" s="249"/>
      <c r="AD1269" s="250"/>
      <c r="AE1269" s="249"/>
      <c r="AF1269" s="250"/>
      <c r="AG1269" s="249"/>
      <c r="AH1269" s="250"/>
      <c r="AI1269" s="249"/>
      <c r="AJ1269" s="250"/>
      <c r="AK1269" s="249"/>
      <c r="AL1269" s="250"/>
      <c r="AM1269" s="249"/>
      <c r="AN1269" s="250"/>
      <c r="AO1269" s="249"/>
      <c r="AP1269" s="250"/>
      <c r="AQ1269" s="249"/>
      <c r="AR1269" s="250"/>
      <c r="AS1269" s="249"/>
      <c r="AT1269" s="250"/>
      <c r="AU1269" s="249"/>
      <c r="AV1269" s="250"/>
      <c r="AW1269" s="249"/>
      <c r="AX1269" s="250"/>
      <c r="AY1269" s="249"/>
      <c r="AZ1269" s="250"/>
      <c r="BA1269" s="249"/>
      <c r="BB1269" s="250"/>
      <c r="BC1269" s="249"/>
      <c r="BD1269" s="250"/>
      <c r="BE1269" s="249"/>
      <c r="BF1269" s="250"/>
      <c r="BG1269" s="249"/>
      <c r="BH1269" s="250"/>
      <c r="BI1269" s="249"/>
      <c r="BJ1269" s="250"/>
      <c r="BK1269" s="249"/>
    </row>
    <row r="1270" spans="1:63" s="301" customFormat="1" ht="21" hidden="1" customHeight="1" x14ac:dyDescent="0.2">
      <c r="A1270" s="245" t="e">
        <f t="shared" si="524"/>
        <v>#VALUE!</v>
      </c>
      <c r="B1270" s="246"/>
      <c r="C1270" s="247" t="str">
        <f t="shared" si="503"/>
        <v/>
      </c>
      <c r="D1270" s="250" t="str">
        <f t="shared" ca="1" si="504"/>
        <v/>
      </c>
      <c r="E1270" s="249" t="str">
        <f t="shared" si="521"/>
        <v/>
      </c>
      <c r="F1270" s="250" t="str">
        <f t="shared" si="505"/>
        <v/>
      </c>
      <c r="G1270" s="249" t="str">
        <f t="shared" si="522"/>
        <v/>
      </c>
      <c r="H1270" s="250" t="str">
        <f t="shared" si="506"/>
        <v/>
      </c>
      <c r="I1270" s="249" t="str">
        <f t="shared" si="523"/>
        <v/>
      </c>
      <c r="J1270" s="250" t="str">
        <f t="shared" ca="1" si="507"/>
        <v/>
      </c>
      <c r="K1270" s="249" t="str">
        <f t="shared" si="508"/>
        <v/>
      </c>
      <c r="L1270" s="250" t="str">
        <f t="shared" ca="1" si="509"/>
        <v/>
      </c>
      <c r="M1270" s="249" t="str">
        <f t="shared" si="510"/>
        <v/>
      </c>
      <c r="N1270" s="250" t="str">
        <f t="shared" ca="1" si="511"/>
        <v/>
      </c>
      <c r="O1270" s="249" t="str">
        <f t="shared" si="512"/>
        <v/>
      </c>
      <c r="P1270" s="250" t="str">
        <f t="shared" ca="1" si="513"/>
        <v/>
      </c>
      <c r="Q1270" s="249" t="str">
        <f t="shared" si="514"/>
        <v/>
      </c>
      <c r="R1270" s="250" t="str">
        <f t="shared" ca="1" si="515"/>
        <v/>
      </c>
      <c r="S1270" s="249" t="str">
        <f t="shared" si="516"/>
        <v/>
      </c>
      <c r="T1270" s="250" t="str">
        <f t="shared" ca="1" si="517"/>
        <v/>
      </c>
      <c r="U1270" s="249" t="str">
        <f t="shared" si="518"/>
        <v/>
      </c>
      <c r="V1270" s="250" t="str">
        <f t="shared" ca="1" si="519"/>
        <v/>
      </c>
      <c r="W1270" s="249" t="str">
        <f t="shared" si="520"/>
        <v/>
      </c>
      <c r="X1270" s="250"/>
      <c r="Y1270" s="249"/>
      <c r="Z1270" s="250"/>
      <c r="AA1270" s="249"/>
      <c r="AB1270" s="250"/>
      <c r="AC1270" s="249"/>
      <c r="AD1270" s="250"/>
      <c r="AE1270" s="249"/>
      <c r="AF1270" s="250"/>
      <c r="AG1270" s="249"/>
      <c r="AH1270" s="250"/>
      <c r="AI1270" s="249"/>
      <c r="AJ1270" s="250"/>
      <c r="AK1270" s="249"/>
      <c r="AL1270" s="250"/>
      <c r="AM1270" s="249"/>
      <c r="AN1270" s="250"/>
      <c r="AO1270" s="249"/>
      <c r="AP1270" s="250"/>
      <c r="AQ1270" s="249"/>
      <c r="AR1270" s="250"/>
      <c r="AS1270" s="249"/>
      <c r="AT1270" s="250"/>
      <c r="AU1270" s="249"/>
      <c r="AV1270" s="250"/>
      <c r="AW1270" s="249"/>
      <c r="AX1270" s="250"/>
      <c r="AY1270" s="249"/>
      <c r="AZ1270" s="250"/>
      <c r="BA1270" s="249"/>
      <c r="BB1270" s="250"/>
      <c r="BC1270" s="249"/>
      <c r="BD1270" s="250"/>
      <c r="BE1270" s="249"/>
      <c r="BF1270" s="250"/>
      <c r="BG1270" s="249"/>
      <c r="BH1270" s="250"/>
      <c r="BI1270" s="249"/>
      <c r="BJ1270" s="250"/>
      <c r="BK1270" s="249"/>
    </row>
    <row r="1271" spans="1:63" s="301" customFormat="1" ht="21" hidden="1" customHeight="1" x14ac:dyDescent="0.2">
      <c r="A1271" s="245" t="e">
        <f t="shared" si="524"/>
        <v>#VALUE!</v>
      </c>
      <c r="B1271" s="246"/>
      <c r="C1271" s="247" t="str">
        <f t="shared" si="503"/>
        <v/>
      </c>
      <c r="D1271" s="250" t="str">
        <f t="shared" ca="1" si="504"/>
        <v/>
      </c>
      <c r="E1271" s="249" t="str">
        <f t="shared" si="521"/>
        <v/>
      </c>
      <c r="F1271" s="250" t="str">
        <f t="shared" si="505"/>
        <v/>
      </c>
      <c r="G1271" s="249" t="str">
        <f t="shared" si="522"/>
        <v/>
      </c>
      <c r="H1271" s="250" t="str">
        <f t="shared" si="506"/>
        <v/>
      </c>
      <c r="I1271" s="249" t="str">
        <f t="shared" si="523"/>
        <v/>
      </c>
      <c r="J1271" s="250" t="str">
        <f t="shared" ca="1" si="507"/>
        <v/>
      </c>
      <c r="K1271" s="249" t="str">
        <f t="shared" si="508"/>
        <v/>
      </c>
      <c r="L1271" s="250" t="str">
        <f t="shared" ca="1" si="509"/>
        <v/>
      </c>
      <c r="M1271" s="249" t="str">
        <f t="shared" si="510"/>
        <v/>
      </c>
      <c r="N1271" s="250" t="str">
        <f t="shared" ca="1" si="511"/>
        <v/>
      </c>
      <c r="O1271" s="249" t="str">
        <f t="shared" si="512"/>
        <v/>
      </c>
      <c r="P1271" s="250" t="str">
        <f t="shared" ca="1" si="513"/>
        <v/>
      </c>
      <c r="Q1271" s="249" t="str">
        <f t="shared" si="514"/>
        <v/>
      </c>
      <c r="R1271" s="250" t="str">
        <f t="shared" ca="1" si="515"/>
        <v/>
      </c>
      <c r="S1271" s="249" t="str">
        <f t="shared" si="516"/>
        <v/>
      </c>
      <c r="T1271" s="250" t="str">
        <f t="shared" ca="1" si="517"/>
        <v/>
      </c>
      <c r="U1271" s="249" t="str">
        <f t="shared" si="518"/>
        <v/>
      </c>
      <c r="V1271" s="250" t="str">
        <f t="shared" ca="1" si="519"/>
        <v/>
      </c>
      <c r="W1271" s="249" t="str">
        <f t="shared" si="520"/>
        <v/>
      </c>
      <c r="X1271" s="250"/>
      <c r="Y1271" s="249"/>
      <c r="Z1271" s="250"/>
      <c r="AA1271" s="249"/>
      <c r="AB1271" s="250"/>
      <c r="AC1271" s="249"/>
      <c r="AD1271" s="250"/>
      <c r="AE1271" s="249"/>
      <c r="AF1271" s="250"/>
      <c r="AG1271" s="249"/>
      <c r="AH1271" s="250"/>
      <c r="AI1271" s="249"/>
      <c r="AJ1271" s="250"/>
      <c r="AK1271" s="249"/>
      <c r="AL1271" s="250"/>
      <c r="AM1271" s="249"/>
      <c r="AN1271" s="250"/>
      <c r="AO1271" s="249"/>
      <c r="AP1271" s="250"/>
      <c r="AQ1271" s="249"/>
      <c r="AR1271" s="250"/>
      <c r="AS1271" s="249"/>
      <c r="AT1271" s="250"/>
      <c r="AU1271" s="249"/>
      <c r="AV1271" s="250"/>
      <c r="AW1271" s="249"/>
      <c r="AX1271" s="250"/>
      <c r="AY1271" s="249"/>
      <c r="AZ1271" s="250"/>
      <c r="BA1271" s="249"/>
      <c r="BB1271" s="250"/>
      <c r="BC1271" s="249"/>
      <c r="BD1271" s="250"/>
      <c r="BE1271" s="249"/>
      <c r="BF1271" s="250"/>
      <c r="BG1271" s="249"/>
      <c r="BH1271" s="250"/>
      <c r="BI1271" s="249"/>
      <c r="BJ1271" s="250"/>
      <c r="BK1271" s="249"/>
    </row>
    <row r="1272" spans="1:63" s="301" customFormat="1" ht="21" hidden="1" customHeight="1" x14ac:dyDescent="0.2">
      <c r="A1272" s="245" t="e">
        <f t="shared" si="524"/>
        <v>#VALUE!</v>
      </c>
      <c r="B1272" s="246"/>
      <c r="C1272" s="247" t="str">
        <f t="shared" si="503"/>
        <v/>
      </c>
      <c r="D1272" s="250" t="str">
        <f t="shared" ca="1" si="504"/>
        <v/>
      </c>
      <c r="E1272" s="249" t="str">
        <f t="shared" si="521"/>
        <v/>
      </c>
      <c r="F1272" s="250" t="str">
        <f t="shared" si="505"/>
        <v/>
      </c>
      <c r="G1272" s="249" t="str">
        <f t="shared" si="522"/>
        <v/>
      </c>
      <c r="H1272" s="250" t="str">
        <f t="shared" si="506"/>
        <v/>
      </c>
      <c r="I1272" s="249" t="str">
        <f t="shared" si="523"/>
        <v/>
      </c>
      <c r="J1272" s="250" t="str">
        <f t="shared" ca="1" si="507"/>
        <v/>
      </c>
      <c r="K1272" s="249" t="str">
        <f t="shared" si="508"/>
        <v/>
      </c>
      <c r="L1272" s="250" t="str">
        <f t="shared" ca="1" si="509"/>
        <v/>
      </c>
      <c r="M1272" s="249" t="str">
        <f t="shared" si="510"/>
        <v/>
      </c>
      <c r="N1272" s="250" t="str">
        <f t="shared" ca="1" si="511"/>
        <v/>
      </c>
      <c r="O1272" s="249" t="str">
        <f t="shared" si="512"/>
        <v/>
      </c>
      <c r="P1272" s="250" t="str">
        <f t="shared" ca="1" si="513"/>
        <v/>
      </c>
      <c r="Q1272" s="249" t="str">
        <f t="shared" si="514"/>
        <v/>
      </c>
      <c r="R1272" s="250" t="str">
        <f t="shared" ca="1" si="515"/>
        <v/>
      </c>
      <c r="S1272" s="249" t="str">
        <f t="shared" si="516"/>
        <v/>
      </c>
      <c r="T1272" s="250" t="str">
        <f t="shared" ca="1" si="517"/>
        <v/>
      </c>
      <c r="U1272" s="249" t="str">
        <f t="shared" si="518"/>
        <v/>
      </c>
      <c r="V1272" s="250" t="str">
        <f t="shared" ca="1" si="519"/>
        <v/>
      </c>
      <c r="W1272" s="249" t="str">
        <f t="shared" si="520"/>
        <v/>
      </c>
      <c r="X1272" s="250"/>
      <c r="Y1272" s="249"/>
      <c r="Z1272" s="250"/>
      <c r="AA1272" s="249"/>
      <c r="AB1272" s="250"/>
      <c r="AC1272" s="249"/>
      <c r="AD1272" s="250"/>
      <c r="AE1272" s="249"/>
      <c r="AF1272" s="250"/>
      <c r="AG1272" s="249"/>
      <c r="AH1272" s="250"/>
      <c r="AI1272" s="249"/>
      <c r="AJ1272" s="250"/>
      <c r="AK1272" s="249"/>
      <c r="AL1272" s="250"/>
      <c r="AM1272" s="249"/>
      <c r="AN1272" s="250"/>
      <c r="AO1272" s="249"/>
      <c r="AP1272" s="250"/>
      <c r="AQ1272" s="249"/>
      <c r="AR1272" s="250"/>
      <c r="AS1272" s="249"/>
      <c r="AT1272" s="250"/>
      <c r="AU1272" s="249"/>
      <c r="AV1272" s="250"/>
      <c r="AW1272" s="249"/>
      <c r="AX1272" s="250"/>
      <c r="AY1272" s="249"/>
      <c r="AZ1272" s="250"/>
      <c r="BA1272" s="249"/>
      <c r="BB1272" s="250"/>
      <c r="BC1272" s="249"/>
      <c r="BD1272" s="250"/>
      <c r="BE1272" s="249"/>
      <c r="BF1272" s="250"/>
      <c r="BG1272" s="249"/>
      <c r="BH1272" s="250"/>
      <c r="BI1272" s="249"/>
      <c r="BJ1272" s="250"/>
      <c r="BK1272" s="249"/>
    </row>
    <row r="1273" spans="1:63" s="301" customFormat="1" ht="21" hidden="1" customHeight="1" x14ac:dyDescent="0.2">
      <c r="A1273" s="245" t="e">
        <f t="shared" si="524"/>
        <v>#VALUE!</v>
      </c>
      <c r="B1273" s="246"/>
      <c r="C1273" s="247" t="str">
        <f t="shared" si="503"/>
        <v/>
      </c>
      <c r="D1273" s="250" t="str">
        <f t="shared" ca="1" si="504"/>
        <v/>
      </c>
      <c r="E1273" s="249" t="str">
        <f t="shared" si="521"/>
        <v/>
      </c>
      <c r="F1273" s="250" t="str">
        <f t="shared" si="505"/>
        <v/>
      </c>
      <c r="G1273" s="249" t="str">
        <f t="shared" si="522"/>
        <v/>
      </c>
      <c r="H1273" s="250" t="str">
        <f t="shared" si="506"/>
        <v/>
      </c>
      <c r="I1273" s="249" t="str">
        <f t="shared" si="523"/>
        <v/>
      </c>
      <c r="J1273" s="250" t="str">
        <f t="shared" ca="1" si="507"/>
        <v/>
      </c>
      <c r="K1273" s="249" t="str">
        <f t="shared" si="508"/>
        <v/>
      </c>
      <c r="L1273" s="250" t="str">
        <f t="shared" ca="1" si="509"/>
        <v/>
      </c>
      <c r="M1273" s="249" t="str">
        <f t="shared" si="510"/>
        <v/>
      </c>
      <c r="N1273" s="250" t="str">
        <f t="shared" ca="1" si="511"/>
        <v/>
      </c>
      <c r="O1273" s="249" t="str">
        <f t="shared" si="512"/>
        <v/>
      </c>
      <c r="P1273" s="250" t="str">
        <f t="shared" ca="1" si="513"/>
        <v/>
      </c>
      <c r="Q1273" s="249" t="str">
        <f t="shared" si="514"/>
        <v/>
      </c>
      <c r="R1273" s="250" t="str">
        <f t="shared" ca="1" si="515"/>
        <v/>
      </c>
      <c r="S1273" s="249" t="str">
        <f t="shared" si="516"/>
        <v/>
      </c>
      <c r="T1273" s="250" t="str">
        <f t="shared" ca="1" si="517"/>
        <v/>
      </c>
      <c r="U1273" s="249" t="str">
        <f t="shared" si="518"/>
        <v/>
      </c>
      <c r="V1273" s="250" t="str">
        <f t="shared" ca="1" si="519"/>
        <v/>
      </c>
      <c r="W1273" s="249" t="str">
        <f t="shared" si="520"/>
        <v/>
      </c>
      <c r="X1273" s="250"/>
      <c r="Y1273" s="249"/>
      <c r="Z1273" s="250"/>
      <c r="AA1273" s="249"/>
      <c r="AB1273" s="250"/>
      <c r="AC1273" s="249"/>
      <c r="AD1273" s="250"/>
      <c r="AE1273" s="249"/>
      <c r="AF1273" s="250"/>
      <c r="AG1273" s="249"/>
      <c r="AH1273" s="250"/>
      <c r="AI1273" s="249"/>
      <c r="AJ1273" s="250"/>
      <c r="AK1273" s="249"/>
      <c r="AL1273" s="250"/>
      <c r="AM1273" s="249"/>
      <c r="AN1273" s="250"/>
      <c r="AO1273" s="249"/>
      <c r="AP1273" s="250"/>
      <c r="AQ1273" s="249"/>
      <c r="AR1273" s="250"/>
      <c r="AS1273" s="249"/>
      <c r="AT1273" s="250"/>
      <c r="AU1273" s="249"/>
      <c r="AV1273" s="250"/>
      <c r="AW1273" s="249"/>
      <c r="AX1273" s="250"/>
      <c r="AY1273" s="249"/>
      <c r="AZ1273" s="250"/>
      <c r="BA1273" s="249"/>
      <c r="BB1273" s="250"/>
      <c r="BC1273" s="249"/>
      <c r="BD1273" s="250"/>
      <c r="BE1273" s="249"/>
      <c r="BF1273" s="250"/>
      <c r="BG1273" s="249"/>
      <c r="BH1273" s="250"/>
      <c r="BI1273" s="249"/>
      <c r="BJ1273" s="250"/>
      <c r="BK1273" s="249"/>
    </row>
    <row r="1274" spans="1:63" s="301" customFormat="1" ht="21" hidden="1" customHeight="1" x14ac:dyDescent="0.2">
      <c r="A1274" s="245" t="e">
        <f t="shared" si="524"/>
        <v>#VALUE!</v>
      </c>
      <c r="B1274" s="246"/>
      <c r="C1274" s="247" t="str">
        <f t="shared" si="503"/>
        <v/>
      </c>
      <c r="D1274" s="250" t="str">
        <f t="shared" ca="1" si="504"/>
        <v/>
      </c>
      <c r="E1274" s="249" t="str">
        <f t="shared" si="521"/>
        <v/>
      </c>
      <c r="F1274" s="250" t="str">
        <f t="shared" si="505"/>
        <v/>
      </c>
      <c r="G1274" s="249" t="str">
        <f t="shared" si="522"/>
        <v/>
      </c>
      <c r="H1274" s="250" t="str">
        <f t="shared" si="506"/>
        <v/>
      </c>
      <c r="I1274" s="249" t="str">
        <f t="shared" si="523"/>
        <v/>
      </c>
      <c r="J1274" s="250" t="str">
        <f t="shared" ca="1" si="507"/>
        <v/>
      </c>
      <c r="K1274" s="249" t="str">
        <f t="shared" si="508"/>
        <v/>
      </c>
      <c r="L1274" s="250" t="str">
        <f t="shared" ca="1" si="509"/>
        <v/>
      </c>
      <c r="M1274" s="249" t="str">
        <f t="shared" si="510"/>
        <v/>
      </c>
      <c r="N1274" s="250" t="str">
        <f t="shared" ca="1" si="511"/>
        <v/>
      </c>
      <c r="O1274" s="249" t="str">
        <f t="shared" si="512"/>
        <v/>
      </c>
      <c r="P1274" s="250" t="str">
        <f t="shared" ca="1" si="513"/>
        <v/>
      </c>
      <c r="Q1274" s="249" t="str">
        <f t="shared" si="514"/>
        <v/>
      </c>
      <c r="R1274" s="250" t="str">
        <f t="shared" ca="1" si="515"/>
        <v/>
      </c>
      <c r="S1274" s="249" t="str">
        <f t="shared" si="516"/>
        <v/>
      </c>
      <c r="T1274" s="250" t="str">
        <f t="shared" ca="1" si="517"/>
        <v/>
      </c>
      <c r="U1274" s="249" t="str">
        <f t="shared" si="518"/>
        <v/>
      </c>
      <c r="V1274" s="250" t="str">
        <f t="shared" ca="1" si="519"/>
        <v/>
      </c>
      <c r="W1274" s="249" t="str">
        <f t="shared" si="520"/>
        <v/>
      </c>
      <c r="X1274" s="250"/>
      <c r="Y1274" s="249"/>
      <c r="Z1274" s="250"/>
      <c r="AA1274" s="249"/>
      <c r="AB1274" s="250"/>
      <c r="AC1274" s="249"/>
      <c r="AD1274" s="250"/>
      <c r="AE1274" s="249"/>
      <c r="AF1274" s="250"/>
      <c r="AG1274" s="249"/>
      <c r="AH1274" s="250"/>
      <c r="AI1274" s="249"/>
      <c r="AJ1274" s="250"/>
      <c r="AK1274" s="249"/>
      <c r="AL1274" s="250"/>
      <c r="AM1274" s="249"/>
      <c r="AN1274" s="250"/>
      <c r="AO1274" s="249"/>
      <c r="AP1274" s="250"/>
      <c r="AQ1274" s="249"/>
      <c r="AR1274" s="250"/>
      <c r="AS1274" s="249"/>
      <c r="AT1274" s="250"/>
      <c r="AU1274" s="249"/>
      <c r="AV1274" s="250"/>
      <c r="AW1274" s="249"/>
      <c r="AX1274" s="250"/>
      <c r="AY1274" s="249"/>
      <c r="AZ1274" s="250"/>
      <c r="BA1274" s="249"/>
      <c r="BB1274" s="250"/>
      <c r="BC1274" s="249"/>
      <c r="BD1274" s="250"/>
      <c r="BE1274" s="249"/>
      <c r="BF1274" s="250"/>
      <c r="BG1274" s="249"/>
      <c r="BH1274" s="250"/>
      <c r="BI1274" s="249"/>
      <c r="BJ1274" s="250"/>
      <c r="BK1274" s="249"/>
    </row>
    <row r="1275" spans="1:63" s="301" customFormat="1" ht="21" hidden="1" customHeight="1" x14ac:dyDescent="0.2">
      <c r="A1275" s="245" t="e">
        <f t="shared" si="524"/>
        <v>#VALUE!</v>
      </c>
      <c r="B1275" s="246"/>
      <c r="C1275" s="247" t="str">
        <f t="shared" si="503"/>
        <v/>
      </c>
      <c r="D1275" s="250" t="str">
        <f t="shared" ca="1" si="504"/>
        <v/>
      </c>
      <c r="E1275" s="249" t="str">
        <f t="shared" si="521"/>
        <v/>
      </c>
      <c r="F1275" s="250" t="str">
        <f t="shared" si="505"/>
        <v/>
      </c>
      <c r="G1275" s="249" t="str">
        <f t="shared" si="522"/>
        <v/>
      </c>
      <c r="H1275" s="250" t="str">
        <f t="shared" si="506"/>
        <v/>
      </c>
      <c r="I1275" s="249" t="str">
        <f t="shared" si="523"/>
        <v/>
      </c>
      <c r="J1275" s="250" t="str">
        <f t="shared" ca="1" si="507"/>
        <v/>
      </c>
      <c r="K1275" s="249" t="str">
        <f t="shared" si="508"/>
        <v/>
      </c>
      <c r="L1275" s="250" t="str">
        <f t="shared" ca="1" si="509"/>
        <v/>
      </c>
      <c r="M1275" s="249" t="str">
        <f t="shared" si="510"/>
        <v/>
      </c>
      <c r="N1275" s="250" t="str">
        <f t="shared" ca="1" si="511"/>
        <v/>
      </c>
      <c r="O1275" s="249" t="str">
        <f t="shared" si="512"/>
        <v/>
      </c>
      <c r="P1275" s="250" t="str">
        <f t="shared" ca="1" si="513"/>
        <v/>
      </c>
      <c r="Q1275" s="249" t="str">
        <f t="shared" si="514"/>
        <v/>
      </c>
      <c r="R1275" s="250" t="str">
        <f t="shared" ca="1" si="515"/>
        <v/>
      </c>
      <c r="S1275" s="249" t="str">
        <f t="shared" si="516"/>
        <v/>
      </c>
      <c r="T1275" s="250" t="str">
        <f t="shared" ca="1" si="517"/>
        <v/>
      </c>
      <c r="U1275" s="249" t="str">
        <f t="shared" si="518"/>
        <v/>
      </c>
      <c r="V1275" s="250" t="str">
        <f t="shared" ca="1" si="519"/>
        <v/>
      </c>
      <c r="W1275" s="249" t="str">
        <f t="shared" si="520"/>
        <v/>
      </c>
      <c r="X1275" s="250"/>
      <c r="Y1275" s="249"/>
      <c r="Z1275" s="250"/>
      <c r="AA1275" s="249"/>
      <c r="AB1275" s="250"/>
      <c r="AC1275" s="249"/>
      <c r="AD1275" s="250"/>
      <c r="AE1275" s="249"/>
      <c r="AF1275" s="250"/>
      <c r="AG1275" s="249"/>
      <c r="AH1275" s="250"/>
      <c r="AI1275" s="249"/>
      <c r="AJ1275" s="250"/>
      <c r="AK1275" s="249"/>
      <c r="AL1275" s="250"/>
      <c r="AM1275" s="249"/>
      <c r="AN1275" s="250"/>
      <c r="AO1275" s="249"/>
      <c r="AP1275" s="250"/>
      <c r="AQ1275" s="249"/>
      <c r="AR1275" s="250"/>
      <c r="AS1275" s="249"/>
      <c r="AT1275" s="250"/>
      <c r="AU1275" s="249"/>
      <c r="AV1275" s="250"/>
      <c r="AW1275" s="249"/>
      <c r="AX1275" s="250"/>
      <c r="AY1275" s="249"/>
      <c r="AZ1275" s="250"/>
      <c r="BA1275" s="249"/>
      <c r="BB1275" s="250"/>
      <c r="BC1275" s="249"/>
      <c r="BD1275" s="250"/>
      <c r="BE1275" s="249"/>
      <c r="BF1275" s="250"/>
      <c r="BG1275" s="249"/>
      <c r="BH1275" s="250"/>
      <c r="BI1275" s="249"/>
      <c r="BJ1275" s="250"/>
      <c r="BK1275" s="249"/>
    </row>
    <row r="1276" spans="1:63" s="301" customFormat="1" ht="21" hidden="1" customHeight="1" x14ac:dyDescent="0.2">
      <c r="A1276" s="245" t="e">
        <f t="shared" si="524"/>
        <v>#VALUE!</v>
      </c>
      <c r="B1276" s="246"/>
      <c r="C1276" s="247" t="str">
        <f t="shared" si="503"/>
        <v/>
      </c>
      <c r="D1276" s="250" t="str">
        <f t="shared" ca="1" si="504"/>
        <v/>
      </c>
      <c r="E1276" s="249" t="str">
        <f t="shared" si="521"/>
        <v/>
      </c>
      <c r="F1276" s="250" t="str">
        <f t="shared" si="505"/>
        <v/>
      </c>
      <c r="G1276" s="249" t="str">
        <f t="shared" si="522"/>
        <v/>
      </c>
      <c r="H1276" s="250" t="str">
        <f t="shared" si="506"/>
        <v/>
      </c>
      <c r="I1276" s="249" t="str">
        <f t="shared" si="523"/>
        <v/>
      </c>
      <c r="J1276" s="250" t="str">
        <f t="shared" ca="1" si="507"/>
        <v/>
      </c>
      <c r="K1276" s="249" t="str">
        <f t="shared" si="508"/>
        <v/>
      </c>
      <c r="L1276" s="250" t="str">
        <f t="shared" ca="1" si="509"/>
        <v/>
      </c>
      <c r="M1276" s="249" t="str">
        <f t="shared" si="510"/>
        <v/>
      </c>
      <c r="N1276" s="250" t="str">
        <f t="shared" ca="1" si="511"/>
        <v/>
      </c>
      <c r="O1276" s="249" t="str">
        <f t="shared" si="512"/>
        <v/>
      </c>
      <c r="P1276" s="250" t="str">
        <f t="shared" ca="1" si="513"/>
        <v/>
      </c>
      <c r="Q1276" s="249" t="str">
        <f t="shared" si="514"/>
        <v/>
      </c>
      <c r="R1276" s="250" t="str">
        <f t="shared" ca="1" si="515"/>
        <v/>
      </c>
      <c r="S1276" s="249" t="str">
        <f t="shared" si="516"/>
        <v/>
      </c>
      <c r="T1276" s="250" t="str">
        <f t="shared" ca="1" si="517"/>
        <v/>
      </c>
      <c r="U1276" s="249" t="str">
        <f t="shared" si="518"/>
        <v/>
      </c>
      <c r="V1276" s="250" t="str">
        <f t="shared" ca="1" si="519"/>
        <v/>
      </c>
      <c r="W1276" s="249" t="str">
        <f t="shared" si="520"/>
        <v/>
      </c>
      <c r="X1276" s="250"/>
      <c r="Y1276" s="249"/>
      <c r="Z1276" s="250"/>
      <c r="AA1276" s="249"/>
      <c r="AB1276" s="250"/>
      <c r="AC1276" s="249"/>
      <c r="AD1276" s="250"/>
      <c r="AE1276" s="249"/>
      <c r="AF1276" s="250"/>
      <c r="AG1276" s="249"/>
      <c r="AH1276" s="250"/>
      <c r="AI1276" s="249"/>
      <c r="AJ1276" s="250"/>
      <c r="AK1276" s="249"/>
      <c r="AL1276" s="250"/>
      <c r="AM1276" s="249"/>
      <c r="AN1276" s="250"/>
      <c r="AO1276" s="249"/>
      <c r="AP1276" s="250"/>
      <c r="AQ1276" s="249"/>
      <c r="AR1276" s="250"/>
      <c r="AS1276" s="249"/>
      <c r="AT1276" s="250"/>
      <c r="AU1276" s="249"/>
      <c r="AV1276" s="250"/>
      <c r="AW1276" s="249"/>
      <c r="AX1276" s="250"/>
      <c r="AY1276" s="249"/>
      <c r="AZ1276" s="250"/>
      <c r="BA1276" s="249"/>
      <c r="BB1276" s="250"/>
      <c r="BC1276" s="249"/>
      <c r="BD1276" s="250"/>
      <c r="BE1276" s="249"/>
      <c r="BF1276" s="250"/>
      <c r="BG1276" s="249"/>
      <c r="BH1276" s="250"/>
      <c r="BI1276" s="249"/>
      <c r="BJ1276" s="250"/>
      <c r="BK1276" s="249"/>
    </row>
    <row r="1277" spans="1:63" s="301" customFormat="1" ht="21" hidden="1" customHeight="1" x14ac:dyDescent="0.2">
      <c r="A1277" s="245" t="e">
        <f t="shared" si="524"/>
        <v>#VALUE!</v>
      </c>
      <c r="B1277" s="246"/>
      <c r="C1277" s="247" t="str">
        <f t="shared" si="503"/>
        <v/>
      </c>
      <c r="D1277" s="250" t="str">
        <f t="shared" ca="1" si="504"/>
        <v/>
      </c>
      <c r="E1277" s="249" t="str">
        <f t="shared" si="521"/>
        <v/>
      </c>
      <c r="F1277" s="250" t="str">
        <f t="shared" si="505"/>
        <v/>
      </c>
      <c r="G1277" s="249" t="str">
        <f t="shared" si="522"/>
        <v/>
      </c>
      <c r="H1277" s="250" t="str">
        <f t="shared" si="506"/>
        <v/>
      </c>
      <c r="I1277" s="249" t="str">
        <f t="shared" si="523"/>
        <v/>
      </c>
      <c r="J1277" s="250" t="str">
        <f t="shared" ca="1" si="507"/>
        <v/>
      </c>
      <c r="K1277" s="249" t="str">
        <f t="shared" si="508"/>
        <v/>
      </c>
      <c r="L1277" s="250" t="str">
        <f t="shared" ca="1" si="509"/>
        <v/>
      </c>
      <c r="M1277" s="249" t="str">
        <f t="shared" si="510"/>
        <v/>
      </c>
      <c r="N1277" s="250" t="str">
        <f t="shared" ca="1" si="511"/>
        <v/>
      </c>
      <c r="O1277" s="249" t="str">
        <f t="shared" si="512"/>
        <v/>
      </c>
      <c r="P1277" s="250" t="str">
        <f t="shared" ca="1" si="513"/>
        <v/>
      </c>
      <c r="Q1277" s="249" t="str">
        <f t="shared" si="514"/>
        <v/>
      </c>
      <c r="R1277" s="250" t="str">
        <f t="shared" ca="1" si="515"/>
        <v/>
      </c>
      <c r="S1277" s="249" t="str">
        <f t="shared" si="516"/>
        <v/>
      </c>
      <c r="T1277" s="250" t="str">
        <f t="shared" ca="1" si="517"/>
        <v/>
      </c>
      <c r="U1277" s="249" t="str">
        <f t="shared" si="518"/>
        <v/>
      </c>
      <c r="V1277" s="250" t="str">
        <f t="shared" ca="1" si="519"/>
        <v/>
      </c>
      <c r="W1277" s="249" t="str">
        <f t="shared" si="520"/>
        <v/>
      </c>
      <c r="X1277" s="250"/>
      <c r="Y1277" s="249"/>
      <c r="Z1277" s="250"/>
      <c r="AA1277" s="249"/>
      <c r="AB1277" s="250"/>
      <c r="AC1277" s="249"/>
      <c r="AD1277" s="250"/>
      <c r="AE1277" s="249"/>
      <c r="AF1277" s="250"/>
      <c r="AG1277" s="249"/>
      <c r="AH1277" s="250"/>
      <c r="AI1277" s="249"/>
      <c r="AJ1277" s="250"/>
      <c r="AK1277" s="249"/>
      <c r="AL1277" s="250"/>
      <c r="AM1277" s="249"/>
      <c r="AN1277" s="250"/>
      <c r="AO1277" s="249"/>
      <c r="AP1277" s="250"/>
      <c r="AQ1277" s="249"/>
      <c r="AR1277" s="250"/>
      <c r="AS1277" s="249"/>
      <c r="AT1277" s="250"/>
      <c r="AU1277" s="249"/>
      <c r="AV1277" s="250"/>
      <c r="AW1277" s="249"/>
      <c r="AX1277" s="250"/>
      <c r="AY1277" s="249"/>
      <c r="AZ1277" s="250"/>
      <c r="BA1277" s="249"/>
      <c r="BB1277" s="250"/>
      <c r="BC1277" s="249"/>
      <c r="BD1277" s="250"/>
      <c r="BE1277" s="249"/>
      <c r="BF1277" s="250"/>
      <c r="BG1277" s="249"/>
      <c r="BH1277" s="250"/>
      <c r="BI1277" s="249"/>
      <c r="BJ1277" s="250"/>
      <c r="BK1277" s="249"/>
    </row>
    <row r="1278" spans="1:63" s="301" customFormat="1" ht="21" hidden="1" customHeight="1" x14ac:dyDescent="0.2">
      <c r="A1278" s="245" t="e">
        <f t="shared" si="524"/>
        <v>#VALUE!</v>
      </c>
      <c r="B1278" s="246"/>
      <c r="C1278" s="247" t="str">
        <f t="shared" si="503"/>
        <v/>
      </c>
      <c r="D1278" s="250" t="str">
        <f t="shared" ca="1" si="504"/>
        <v/>
      </c>
      <c r="E1278" s="249" t="str">
        <f t="shared" si="521"/>
        <v/>
      </c>
      <c r="F1278" s="250" t="str">
        <f t="shared" si="505"/>
        <v/>
      </c>
      <c r="G1278" s="249" t="str">
        <f t="shared" si="522"/>
        <v/>
      </c>
      <c r="H1278" s="250" t="str">
        <f t="shared" si="506"/>
        <v/>
      </c>
      <c r="I1278" s="249" t="str">
        <f t="shared" si="523"/>
        <v/>
      </c>
      <c r="J1278" s="250" t="str">
        <f t="shared" ca="1" si="507"/>
        <v/>
      </c>
      <c r="K1278" s="249" t="str">
        <f t="shared" si="508"/>
        <v/>
      </c>
      <c r="L1278" s="250" t="str">
        <f t="shared" ca="1" si="509"/>
        <v/>
      </c>
      <c r="M1278" s="249" t="str">
        <f t="shared" si="510"/>
        <v/>
      </c>
      <c r="N1278" s="250" t="str">
        <f t="shared" ca="1" si="511"/>
        <v/>
      </c>
      <c r="O1278" s="249" t="str">
        <f t="shared" si="512"/>
        <v/>
      </c>
      <c r="P1278" s="250" t="str">
        <f t="shared" ca="1" si="513"/>
        <v/>
      </c>
      <c r="Q1278" s="249" t="str">
        <f t="shared" si="514"/>
        <v/>
      </c>
      <c r="R1278" s="250" t="str">
        <f t="shared" ca="1" si="515"/>
        <v/>
      </c>
      <c r="S1278" s="249" t="str">
        <f t="shared" si="516"/>
        <v/>
      </c>
      <c r="T1278" s="250" t="str">
        <f t="shared" ca="1" si="517"/>
        <v/>
      </c>
      <c r="U1278" s="249" t="str">
        <f t="shared" si="518"/>
        <v/>
      </c>
      <c r="V1278" s="250" t="str">
        <f t="shared" ca="1" si="519"/>
        <v/>
      </c>
      <c r="W1278" s="249" t="str">
        <f t="shared" si="520"/>
        <v/>
      </c>
      <c r="X1278" s="250"/>
      <c r="Y1278" s="249"/>
      <c r="Z1278" s="250"/>
      <c r="AA1278" s="249"/>
      <c r="AB1278" s="250"/>
      <c r="AC1278" s="249"/>
      <c r="AD1278" s="250"/>
      <c r="AE1278" s="249"/>
      <c r="AF1278" s="250"/>
      <c r="AG1278" s="249"/>
      <c r="AH1278" s="250"/>
      <c r="AI1278" s="249"/>
      <c r="AJ1278" s="250"/>
      <c r="AK1278" s="249"/>
      <c r="AL1278" s="250"/>
      <c r="AM1278" s="249"/>
      <c r="AN1278" s="250"/>
      <c r="AO1278" s="249"/>
      <c r="AP1278" s="250"/>
      <c r="AQ1278" s="249"/>
      <c r="AR1278" s="250"/>
      <c r="AS1278" s="249"/>
      <c r="AT1278" s="250"/>
      <c r="AU1278" s="249"/>
      <c r="AV1278" s="250"/>
      <c r="AW1278" s="249"/>
      <c r="AX1278" s="250"/>
      <c r="AY1278" s="249"/>
      <c r="AZ1278" s="250"/>
      <c r="BA1278" s="249"/>
      <c r="BB1278" s="250"/>
      <c r="BC1278" s="249"/>
      <c r="BD1278" s="250"/>
      <c r="BE1278" s="249"/>
      <c r="BF1278" s="250"/>
      <c r="BG1278" s="249"/>
      <c r="BH1278" s="250"/>
      <c r="BI1278" s="249"/>
      <c r="BJ1278" s="250"/>
      <c r="BK1278" s="249"/>
    </row>
    <row r="1279" spans="1:63" s="301" customFormat="1" ht="21" hidden="1" customHeight="1" x14ac:dyDescent="0.2">
      <c r="A1279" s="245" t="e">
        <f t="shared" si="524"/>
        <v>#VALUE!</v>
      </c>
      <c r="B1279" s="246"/>
      <c r="C1279" s="247" t="str">
        <f t="shared" si="503"/>
        <v/>
      </c>
      <c r="D1279" s="250" t="str">
        <f t="shared" ca="1" si="504"/>
        <v/>
      </c>
      <c r="E1279" s="249" t="str">
        <f t="shared" si="521"/>
        <v/>
      </c>
      <c r="F1279" s="250" t="str">
        <f t="shared" si="505"/>
        <v/>
      </c>
      <c r="G1279" s="249" t="str">
        <f t="shared" si="522"/>
        <v/>
      </c>
      <c r="H1279" s="250" t="str">
        <f t="shared" si="506"/>
        <v/>
      </c>
      <c r="I1279" s="249" t="str">
        <f t="shared" si="523"/>
        <v/>
      </c>
      <c r="J1279" s="250" t="str">
        <f t="shared" ca="1" si="507"/>
        <v/>
      </c>
      <c r="K1279" s="249" t="str">
        <f t="shared" si="508"/>
        <v/>
      </c>
      <c r="L1279" s="250" t="str">
        <f t="shared" ca="1" si="509"/>
        <v/>
      </c>
      <c r="M1279" s="249" t="str">
        <f t="shared" si="510"/>
        <v/>
      </c>
      <c r="N1279" s="250" t="str">
        <f t="shared" ca="1" si="511"/>
        <v/>
      </c>
      <c r="O1279" s="249" t="str">
        <f t="shared" si="512"/>
        <v/>
      </c>
      <c r="P1279" s="250" t="str">
        <f t="shared" ca="1" si="513"/>
        <v/>
      </c>
      <c r="Q1279" s="249" t="str">
        <f t="shared" si="514"/>
        <v/>
      </c>
      <c r="R1279" s="250" t="str">
        <f t="shared" ca="1" si="515"/>
        <v/>
      </c>
      <c r="S1279" s="249" t="str">
        <f t="shared" si="516"/>
        <v/>
      </c>
      <c r="T1279" s="250" t="str">
        <f t="shared" ca="1" si="517"/>
        <v/>
      </c>
      <c r="U1279" s="249" t="str">
        <f t="shared" si="518"/>
        <v/>
      </c>
      <c r="V1279" s="250" t="str">
        <f t="shared" ca="1" si="519"/>
        <v/>
      </c>
      <c r="W1279" s="249" t="str">
        <f t="shared" si="520"/>
        <v/>
      </c>
      <c r="X1279" s="250"/>
      <c r="Y1279" s="249"/>
      <c r="Z1279" s="250"/>
      <c r="AA1279" s="249"/>
      <c r="AB1279" s="250"/>
      <c r="AC1279" s="249"/>
      <c r="AD1279" s="250"/>
      <c r="AE1279" s="249"/>
      <c r="AF1279" s="250"/>
      <c r="AG1279" s="249"/>
      <c r="AH1279" s="250"/>
      <c r="AI1279" s="249"/>
      <c r="AJ1279" s="250"/>
      <c r="AK1279" s="249"/>
      <c r="AL1279" s="250"/>
      <c r="AM1279" s="249"/>
      <c r="AN1279" s="250"/>
      <c r="AO1279" s="249"/>
      <c r="AP1279" s="250"/>
      <c r="AQ1279" s="249"/>
      <c r="AR1279" s="250"/>
      <c r="AS1279" s="249"/>
      <c r="AT1279" s="250"/>
      <c r="AU1279" s="249"/>
      <c r="AV1279" s="250"/>
      <c r="AW1279" s="249"/>
      <c r="AX1279" s="250"/>
      <c r="AY1279" s="249"/>
      <c r="AZ1279" s="250"/>
      <c r="BA1279" s="249"/>
      <c r="BB1279" s="250"/>
      <c r="BC1279" s="249"/>
      <c r="BD1279" s="250"/>
      <c r="BE1279" s="249"/>
      <c r="BF1279" s="250"/>
      <c r="BG1279" s="249"/>
      <c r="BH1279" s="250"/>
      <c r="BI1279" s="249"/>
      <c r="BJ1279" s="250"/>
      <c r="BK1279" s="249"/>
    </row>
    <row r="1280" spans="1:63" s="301" customFormat="1" ht="21" hidden="1" customHeight="1" x14ac:dyDescent="0.2">
      <c r="A1280" s="245" t="e">
        <f t="shared" si="524"/>
        <v>#VALUE!</v>
      </c>
      <c r="B1280" s="246"/>
      <c r="C1280" s="247" t="str">
        <f t="shared" si="503"/>
        <v/>
      </c>
      <c r="D1280" s="250" t="str">
        <f t="shared" ca="1" si="504"/>
        <v/>
      </c>
      <c r="E1280" s="249" t="str">
        <f t="shared" si="521"/>
        <v/>
      </c>
      <c r="F1280" s="250" t="str">
        <f t="shared" si="505"/>
        <v/>
      </c>
      <c r="G1280" s="249" t="str">
        <f t="shared" si="522"/>
        <v/>
      </c>
      <c r="H1280" s="250" t="str">
        <f t="shared" si="506"/>
        <v/>
      </c>
      <c r="I1280" s="249" t="str">
        <f t="shared" si="523"/>
        <v/>
      </c>
      <c r="J1280" s="250" t="str">
        <f t="shared" ca="1" si="507"/>
        <v/>
      </c>
      <c r="K1280" s="249" t="str">
        <f t="shared" si="508"/>
        <v/>
      </c>
      <c r="L1280" s="250" t="str">
        <f t="shared" ca="1" si="509"/>
        <v/>
      </c>
      <c r="M1280" s="249" t="str">
        <f t="shared" si="510"/>
        <v/>
      </c>
      <c r="N1280" s="250" t="str">
        <f t="shared" ca="1" si="511"/>
        <v/>
      </c>
      <c r="O1280" s="249" t="str">
        <f t="shared" si="512"/>
        <v/>
      </c>
      <c r="P1280" s="250" t="str">
        <f t="shared" ca="1" si="513"/>
        <v/>
      </c>
      <c r="Q1280" s="249" t="str">
        <f t="shared" si="514"/>
        <v/>
      </c>
      <c r="R1280" s="250" t="str">
        <f t="shared" ca="1" si="515"/>
        <v/>
      </c>
      <c r="S1280" s="249" t="str">
        <f t="shared" si="516"/>
        <v/>
      </c>
      <c r="T1280" s="250" t="str">
        <f t="shared" ca="1" si="517"/>
        <v/>
      </c>
      <c r="U1280" s="249" t="str">
        <f t="shared" si="518"/>
        <v/>
      </c>
      <c r="V1280" s="250" t="str">
        <f t="shared" ca="1" si="519"/>
        <v/>
      </c>
      <c r="W1280" s="249" t="str">
        <f t="shared" si="520"/>
        <v/>
      </c>
      <c r="X1280" s="250"/>
      <c r="Y1280" s="249"/>
      <c r="Z1280" s="250"/>
      <c r="AA1280" s="249"/>
      <c r="AB1280" s="250"/>
      <c r="AC1280" s="249"/>
      <c r="AD1280" s="250"/>
      <c r="AE1280" s="249"/>
      <c r="AF1280" s="250"/>
      <c r="AG1280" s="249"/>
      <c r="AH1280" s="250"/>
      <c r="AI1280" s="249"/>
      <c r="AJ1280" s="250"/>
      <c r="AK1280" s="249"/>
      <c r="AL1280" s="250"/>
      <c r="AM1280" s="249"/>
      <c r="AN1280" s="250"/>
      <c r="AO1280" s="249"/>
      <c r="AP1280" s="250"/>
      <c r="AQ1280" s="249"/>
      <c r="AR1280" s="250"/>
      <c r="AS1280" s="249"/>
      <c r="AT1280" s="250"/>
      <c r="AU1280" s="249"/>
      <c r="AV1280" s="250"/>
      <c r="AW1280" s="249"/>
      <c r="AX1280" s="250"/>
      <c r="AY1280" s="249"/>
      <c r="AZ1280" s="250"/>
      <c r="BA1280" s="249"/>
      <c r="BB1280" s="250"/>
      <c r="BC1280" s="249"/>
      <c r="BD1280" s="250"/>
      <c r="BE1280" s="249"/>
      <c r="BF1280" s="250"/>
      <c r="BG1280" s="249"/>
      <c r="BH1280" s="250"/>
      <c r="BI1280" s="249"/>
      <c r="BJ1280" s="250"/>
      <c r="BK1280" s="249"/>
    </row>
    <row r="1281" spans="1:63" s="301" customFormat="1" ht="21" hidden="1" customHeight="1" x14ac:dyDescent="0.2">
      <c r="A1281" s="245" t="e">
        <f t="shared" si="524"/>
        <v>#VALUE!</v>
      </c>
      <c r="B1281" s="246"/>
      <c r="C1281" s="247" t="str">
        <f t="shared" si="503"/>
        <v/>
      </c>
      <c r="D1281" s="250" t="str">
        <f t="shared" ca="1" si="504"/>
        <v/>
      </c>
      <c r="E1281" s="249" t="str">
        <f t="shared" si="521"/>
        <v/>
      </c>
      <c r="F1281" s="250" t="str">
        <f t="shared" si="505"/>
        <v/>
      </c>
      <c r="G1281" s="249" t="str">
        <f t="shared" si="522"/>
        <v/>
      </c>
      <c r="H1281" s="250" t="str">
        <f t="shared" si="506"/>
        <v/>
      </c>
      <c r="I1281" s="249" t="str">
        <f t="shared" si="523"/>
        <v/>
      </c>
      <c r="J1281" s="250" t="str">
        <f t="shared" ca="1" si="507"/>
        <v/>
      </c>
      <c r="K1281" s="249" t="str">
        <f t="shared" si="508"/>
        <v/>
      </c>
      <c r="L1281" s="250" t="str">
        <f t="shared" ca="1" si="509"/>
        <v/>
      </c>
      <c r="M1281" s="249" t="str">
        <f t="shared" si="510"/>
        <v/>
      </c>
      <c r="N1281" s="250" t="str">
        <f t="shared" ca="1" si="511"/>
        <v/>
      </c>
      <c r="O1281" s="249" t="str">
        <f t="shared" si="512"/>
        <v/>
      </c>
      <c r="P1281" s="250" t="str">
        <f t="shared" ca="1" si="513"/>
        <v/>
      </c>
      <c r="Q1281" s="249" t="str">
        <f t="shared" si="514"/>
        <v/>
      </c>
      <c r="R1281" s="250" t="str">
        <f t="shared" ca="1" si="515"/>
        <v/>
      </c>
      <c r="S1281" s="249" t="str">
        <f t="shared" si="516"/>
        <v/>
      </c>
      <c r="T1281" s="250" t="str">
        <f t="shared" ca="1" si="517"/>
        <v/>
      </c>
      <c r="U1281" s="249" t="str">
        <f t="shared" si="518"/>
        <v/>
      </c>
      <c r="V1281" s="250" t="str">
        <f t="shared" ca="1" si="519"/>
        <v/>
      </c>
      <c r="W1281" s="249" t="str">
        <f t="shared" si="520"/>
        <v/>
      </c>
      <c r="X1281" s="250"/>
      <c r="Y1281" s="249"/>
      <c r="Z1281" s="250"/>
      <c r="AA1281" s="249"/>
      <c r="AB1281" s="250"/>
      <c r="AC1281" s="249"/>
      <c r="AD1281" s="250"/>
      <c r="AE1281" s="249"/>
      <c r="AF1281" s="250"/>
      <c r="AG1281" s="249"/>
      <c r="AH1281" s="250"/>
      <c r="AI1281" s="249"/>
      <c r="AJ1281" s="250"/>
      <c r="AK1281" s="249"/>
      <c r="AL1281" s="250"/>
      <c r="AM1281" s="249"/>
      <c r="AN1281" s="250"/>
      <c r="AO1281" s="249"/>
      <c r="AP1281" s="250"/>
      <c r="AQ1281" s="249"/>
      <c r="AR1281" s="250"/>
      <c r="AS1281" s="249"/>
      <c r="AT1281" s="250"/>
      <c r="AU1281" s="249"/>
      <c r="AV1281" s="250"/>
      <c r="AW1281" s="249"/>
      <c r="AX1281" s="250"/>
      <c r="AY1281" s="249"/>
      <c r="AZ1281" s="250"/>
      <c r="BA1281" s="249"/>
      <c r="BB1281" s="250"/>
      <c r="BC1281" s="249"/>
      <c r="BD1281" s="250"/>
      <c r="BE1281" s="249"/>
      <c r="BF1281" s="250"/>
      <c r="BG1281" s="249"/>
      <c r="BH1281" s="250"/>
      <c r="BI1281" s="249"/>
      <c r="BJ1281" s="250"/>
      <c r="BK1281" s="249"/>
    </row>
    <row r="1282" spans="1:63" s="301" customFormat="1" ht="21" hidden="1" customHeight="1" x14ac:dyDescent="0.2">
      <c r="A1282" s="245" t="e">
        <f t="shared" si="524"/>
        <v>#VALUE!</v>
      </c>
      <c r="B1282" s="246"/>
      <c r="C1282" s="247" t="str">
        <f t="shared" si="503"/>
        <v/>
      </c>
      <c r="D1282" s="250" t="str">
        <f t="shared" ca="1" si="504"/>
        <v/>
      </c>
      <c r="E1282" s="249" t="str">
        <f t="shared" si="521"/>
        <v/>
      </c>
      <c r="F1282" s="250" t="str">
        <f t="shared" si="505"/>
        <v/>
      </c>
      <c r="G1282" s="249" t="str">
        <f t="shared" si="522"/>
        <v/>
      </c>
      <c r="H1282" s="250" t="str">
        <f t="shared" si="506"/>
        <v/>
      </c>
      <c r="I1282" s="249" t="str">
        <f t="shared" si="523"/>
        <v/>
      </c>
      <c r="J1282" s="250" t="str">
        <f t="shared" ca="1" si="507"/>
        <v/>
      </c>
      <c r="K1282" s="249" t="str">
        <f t="shared" si="508"/>
        <v/>
      </c>
      <c r="L1282" s="250" t="str">
        <f t="shared" ca="1" si="509"/>
        <v/>
      </c>
      <c r="M1282" s="249" t="str">
        <f t="shared" si="510"/>
        <v/>
      </c>
      <c r="N1282" s="250" t="str">
        <f t="shared" ca="1" si="511"/>
        <v/>
      </c>
      <c r="O1282" s="249" t="str">
        <f t="shared" si="512"/>
        <v/>
      </c>
      <c r="P1282" s="250" t="str">
        <f t="shared" ca="1" si="513"/>
        <v/>
      </c>
      <c r="Q1282" s="249" t="str">
        <f t="shared" si="514"/>
        <v/>
      </c>
      <c r="R1282" s="250" t="str">
        <f t="shared" ca="1" si="515"/>
        <v/>
      </c>
      <c r="S1282" s="249" t="str">
        <f t="shared" si="516"/>
        <v/>
      </c>
      <c r="T1282" s="250" t="str">
        <f t="shared" ca="1" si="517"/>
        <v/>
      </c>
      <c r="U1282" s="249" t="str">
        <f t="shared" si="518"/>
        <v/>
      </c>
      <c r="V1282" s="250" t="str">
        <f t="shared" ca="1" si="519"/>
        <v/>
      </c>
      <c r="W1282" s="249" t="str">
        <f t="shared" si="520"/>
        <v/>
      </c>
      <c r="X1282" s="250"/>
      <c r="Y1282" s="249"/>
      <c r="Z1282" s="250"/>
      <c r="AA1282" s="249"/>
      <c r="AB1282" s="250"/>
      <c r="AC1282" s="249"/>
      <c r="AD1282" s="250"/>
      <c r="AE1282" s="249"/>
      <c r="AF1282" s="250"/>
      <c r="AG1282" s="249"/>
      <c r="AH1282" s="250"/>
      <c r="AI1282" s="249"/>
      <c r="AJ1282" s="250"/>
      <c r="AK1282" s="249"/>
      <c r="AL1282" s="250"/>
      <c r="AM1282" s="249"/>
      <c r="AN1282" s="250"/>
      <c r="AO1282" s="249"/>
      <c r="AP1282" s="250"/>
      <c r="AQ1282" s="249"/>
      <c r="AR1282" s="250"/>
      <c r="AS1282" s="249"/>
      <c r="AT1282" s="250"/>
      <c r="AU1282" s="249"/>
      <c r="AV1282" s="250"/>
      <c r="AW1282" s="249"/>
      <c r="AX1282" s="250"/>
      <c r="AY1282" s="249"/>
      <c r="AZ1282" s="250"/>
      <c r="BA1282" s="249"/>
      <c r="BB1282" s="250"/>
      <c r="BC1282" s="249"/>
      <c r="BD1282" s="250"/>
      <c r="BE1282" s="249"/>
      <c r="BF1282" s="250"/>
      <c r="BG1282" s="249"/>
      <c r="BH1282" s="250"/>
      <c r="BI1282" s="249"/>
      <c r="BJ1282" s="250"/>
      <c r="BK1282" s="249"/>
    </row>
    <row r="1283" spans="1:63" s="301" customFormat="1" ht="21" hidden="1" customHeight="1" x14ac:dyDescent="0.2">
      <c r="A1283" s="245" t="e">
        <f t="shared" si="524"/>
        <v>#VALUE!</v>
      </c>
      <c r="B1283" s="246"/>
      <c r="C1283" s="247" t="str">
        <f t="shared" si="503"/>
        <v/>
      </c>
      <c r="D1283" s="250" t="str">
        <f t="shared" ca="1" si="504"/>
        <v/>
      </c>
      <c r="E1283" s="249" t="str">
        <f t="shared" si="521"/>
        <v/>
      </c>
      <c r="F1283" s="250" t="str">
        <f t="shared" si="505"/>
        <v/>
      </c>
      <c r="G1283" s="249" t="str">
        <f t="shared" si="522"/>
        <v/>
      </c>
      <c r="H1283" s="250" t="str">
        <f t="shared" si="506"/>
        <v/>
      </c>
      <c r="I1283" s="249" t="str">
        <f t="shared" si="523"/>
        <v/>
      </c>
      <c r="J1283" s="250" t="str">
        <f t="shared" ca="1" si="507"/>
        <v/>
      </c>
      <c r="K1283" s="249" t="str">
        <f t="shared" si="508"/>
        <v/>
      </c>
      <c r="L1283" s="250" t="str">
        <f t="shared" ca="1" si="509"/>
        <v/>
      </c>
      <c r="M1283" s="249" t="str">
        <f t="shared" si="510"/>
        <v/>
      </c>
      <c r="N1283" s="250" t="str">
        <f t="shared" ca="1" si="511"/>
        <v/>
      </c>
      <c r="O1283" s="249" t="str">
        <f t="shared" si="512"/>
        <v/>
      </c>
      <c r="P1283" s="250" t="str">
        <f t="shared" ca="1" si="513"/>
        <v/>
      </c>
      <c r="Q1283" s="249" t="str">
        <f t="shared" si="514"/>
        <v/>
      </c>
      <c r="R1283" s="250" t="str">
        <f t="shared" ca="1" si="515"/>
        <v/>
      </c>
      <c r="S1283" s="249" t="str">
        <f t="shared" si="516"/>
        <v/>
      </c>
      <c r="T1283" s="250" t="str">
        <f t="shared" ca="1" si="517"/>
        <v/>
      </c>
      <c r="U1283" s="249" t="str">
        <f t="shared" si="518"/>
        <v/>
      </c>
      <c r="V1283" s="250" t="str">
        <f t="shared" ca="1" si="519"/>
        <v/>
      </c>
      <c r="W1283" s="249" t="str">
        <f t="shared" si="520"/>
        <v/>
      </c>
      <c r="X1283" s="250"/>
      <c r="Y1283" s="249"/>
      <c r="Z1283" s="250"/>
      <c r="AA1283" s="249"/>
      <c r="AB1283" s="250"/>
      <c r="AC1283" s="249"/>
      <c r="AD1283" s="250"/>
      <c r="AE1283" s="249"/>
      <c r="AF1283" s="250"/>
      <c r="AG1283" s="249"/>
      <c r="AH1283" s="250"/>
      <c r="AI1283" s="249"/>
      <c r="AJ1283" s="250"/>
      <c r="AK1283" s="249"/>
      <c r="AL1283" s="250"/>
      <c r="AM1283" s="249"/>
      <c r="AN1283" s="250"/>
      <c r="AO1283" s="249"/>
      <c r="AP1283" s="250"/>
      <c r="AQ1283" s="249"/>
      <c r="AR1283" s="250"/>
      <c r="AS1283" s="249"/>
      <c r="AT1283" s="250"/>
      <c r="AU1283" s="249"/>
      <c r="AV1283" s="250"/>
      <c r="AW1283" s="249"/>
      <c r="AX1283" s="250"/>
      <c r="AY1283" s="249"/>
      <c r="AZ1283" s="250"/>
      <c r="BA1283" s="249"/>
      <c r="BB1283" s="250"/>
      <c r="BC1283" s="249"/>
      <c r="BD1283" s="250"/>
      <c r="BE1283" s="249"/>
      <c r="BF1283" s="250"/>
      <c r="BG1283" s="249"/>
      <c r="BH1283" s="250"/>
      <c r="BI1283" s="249"/>
      <c r="BJ1283" s="250"/>
      <c r="BK1283" s="249"/>
    </row>
    <row r="1284" spans="1:63" s="301" customFormat="1" ht="21" hidden="1" customHeight="1" x14ac:dyDescent="0.2">
      <c r="A1284" s="245" t="e">
        <f t="shared" si="524"/>
        <v>#VALUE!</v>
      </c>
      <c r="B1284" s="246"/>
      <c r="C1284" s="247" t="str">
        <f t="shared" si="503"/>
        <v/>
      </c>
      <c r="D1284" s="250" t="str">
        <f t="shared" ca="1" si="504"/>
        <v/>
      </c>
      <c r="E1284" s="249" t="str">
        <f t="shared" si="521"/>
        <v/>
      </c>
      <c r="F1284" s="250" t="str">
        <f t="shared" si="505"/>
        <v/>
      </c>
      <c r="G1284" s="249" t="str">
        <f t="shared" si="522"/>
        <v/>
      </c>
      <c r="H1284" s="250" t="str">
        <f t="shared" si="506"/>
        <v/>
      </c>
      <c r="I1284" s="249" t="str">
        <f t="shared" si="523"/>
        <v/>
      </c>
      <c r="J1284" s="250" t="str">
        <f t="shared" ca="1" si="507"/>
        <v/>
      </c>
      <c r="K1284" s="249" t="str">
        <f t="shared" si="508"/>
        <v/>
      </c>
      <c r="L1284" s="250" t="str">
        <f t="shared" ca="1" si="509"/>
        <v/>
      </c>
      <c r="M1284" s="249" t="str">
        <f t="shared" si="510"/>
        <v/>
      </c>
      <c r="N1284" s="250" t="str">
        <f t="shared" ca="1" si="511"/>
        <v/>
      </c>
      <c r="O1284" s="249" t="str">
        <f t="shared" si="512"/>
        <v/>
      </c>
      <c r="P1284" s="250" t="str">
        <f t="shared" ca="1" si="513"/>
        <v/>
      </c>
      <c r="Q1284" s="249" t="str">
        <f t="shared" si="514"/>
        <v/>
      </c>
      <c r="R1284" s="250" t="str">
        <f t="shared" ca="1" si="515"/>
        <v/>
      </c>
      <c r="S1284" s="249" t="str">
        <f t="shared" si="516"/>
        <v/>
      </c>
      <c r="T1284" s="250" t="str">
        <f t="shared" ca="1" si="517"/>
        <v/>
      </c>
      <c r="U1284" s="249" t="str">
        <f t="shared" si="518"/>
        <v/>
      </c>
      <c r="V1284" s="250" t="str">
        <f t="shared" ca="1" si="519"/>
        <v/>
      </c>
      <c r="W1284" s="249" t="str">
        <f t="shared" si="520"/>
        <v/>
      </c>
      <c r="X1284" s="250"/>
      <c r="Y1284" s="249"/>
      <c r="Z1284" s="250"/>
      <c r="AA1284" s="249"/>
      <c r="AB1284" s="250"/>
      <c r="AC1284" s="249"/>
      <c r="AD1284" s="250"/>
      <c r="AE1284" s="249"/>
      <c r="AF1284" s="250"/>
      <c r="AG1284" s="249"/>
      <c r="AH1284" s="250"/>
      <c r="AI1284" s="249"/>
      <c r="AJ1284" s="250"/>
      <c r="AK1284" s="249"/>
      <c r="AL1284" s="250"/>
      <c r="AM1284" s="249"/>
      <c r="AN1284" s="250"/>
      <c r="AO1284" s="249"/>
      <c r="AP1284" s="250"/>
      <c r="AQ1284" s="249"/>
      <c r="AR1284" s="250"/>
      <c r="AS1284" s="249"/>
      <c r="AT1284" s="250"/>
      <c r="AU1284" s="249"/>
      <c r="AV1284" s="250"/>
      <c r="AW1284" s="249"/>
      <c r="AX1284" s="250"/>
      <c r="AY1284" s="249"/>
      <c r="AZ1284" s="250"/>
      <c r="BA1284" s="249"/>
      <c r="BB1284" s="250"/>
      <c r="BC1284" s="249"/>
      <c r="BD1284" s="250"/>
      <c r="BE1284" s="249"/>
      <c r="BF1284" s="250"/>
      <c r="BG1284" s="249"/>
      <c r="BH1284" s="250"/>
      <c r="BI1284" s="249"/>
      <c r="BJ1284" s="250"/>
      <c r="BK1284" s="249"/>
    </row>
    <row r="1285" spans="1:63" ht="21" hidden="1" customHeight="1" x14ac:dyDescent="0.2">
      <c r="A1285" s="245" t="e">
        <f t="shared" si="524"/>
        <v>#VALUE!</v>
      </c>
      <c r="B1285" s="246"/>
      <c r="C1285" s="247" t="str">
        <f t="shared" si="503"/>
        <v/>
      </c>
      <c r="D1285" s="250" t="str">
        <f t="shared" ca="1" si="504"/>
        <v/>
      </c>
      <c r="E1285" s="249" t="str">
        <f t="shared" si="521"/>
        <v/>
      </c>
      <c r="F1285" s="250" t="str">
        <f t="shared" si="505"/>
        <v/>
      </c>
      <c r="G1285" s="249" t="str">
        <f t="shared" si="522"/>
        <v/>
      </c>
      <c r="H1285" s="250" t="str">
        <f t="shared" si="506"/>
        <v/>
      </c>
      <c r="I1285" s="249" t="str">
        <f t="shared" si="523"/>
        <v/>
      </c>
      <c r="J1285" s="250" t="str">
        <f t="shared" ca="1" si="507"/>
        <v/>
      </c>
      <c r="K1285" s="249" t="str">
        <f t="shared" si="508"/>
        <v/>
      </c>
      <c r="L1285" s="250" t="str">
        <f t="shared" ca="1" si="509"/>
        <v/>
      </c>
      <c r="M1285" s="249" t="str">
        <f t="shared" si="510"/>
        <v/>
      </c>
      <c r="N1285" s="250" t="str">
        <f t="shared" ca="1" si="511"/>
        <v/>
      </c>
      <c r="O1285" s="249" t="str">
        <f t="shared" si="512"/>
        <v/>
      </c>
      <c r="P1285" s="250" t="str">
        <f t="shared" ca="1" si="513"/>
        <v/>
      </c>
      <c r="Q1285" s="249" t="str">
        <f t="shared" si="514"/>
        <v/>
      </c>
      <c r="R1285" s="250" t="str">
        <f t="shared" ca="1" si="515"/>
        <v/>
      </c>
      <c r="S1285" s="249" t="str">
        <f t="shared" si="516"/>
        <v/>
      </c>
      <c r="T1285" s="250" t="str">
        <f t="shared" ca="1" si="517"/>
        <v/>
      </c>
      <c r="U1285" s="249" t="str">
        <f t="shared" si="518"/>
        <v/>
      </c>
      <c r="V1285" s="250" t="str">
        <f t="shared" ca="1" si="519"/>
        <v/>
      </c>
      <c r="W1285" s="249" t="str">
        <f t="shared" si="520"/>
        <v/>
      </c>
      <c r="X1285" s="250" t="str">
        <f t="shared" ref="X1285:X1316" si="525">IF($X$8="Habilitado",IF($B1285="","",ROUND(VLOOKUP($B1285,UNITARIO_11,5,FALSE),2)),"")</f>
        <v/>
      </c>
      <c r="Y1285" s="249" t="str">
        <f t="shared" ref="Y1285:Y1316" si="526">IF($B1285="","",IF(X1285="","",IF($L$4="Media aritmética",(X1285&lt;=$C1285)*($H$5/$C$5)+(X1285&gt;$C1285)*0,IF(AND(ROUND(AVERAGE($D1285,$F1285,$H1285,$J1285,$L1285,$N1285,$P1285,$R1285,$T1285,$V1285,$X1285,$Z1285,$AB1285,$AD1285,$AF1285,$AH1285,$AJ1285,AL1285,AN1285,AP1285,AR1285,AT1285,AV1285,AX1285,AZ1285,BB1285,BD1285,BF1285,BH1285,BJ1285),2)-$C1285/2&lt;=X1285,(ROUND(AVERAGE($D1285,$F1285,$H1285,$J1285,$L1285,$N1285,$P1285,$R1285,$T1285,$V1285,$X1285,$Z1285,$AB1285,$AD1285,$AF1285,$AH1285,$AJ1285,AL1285,AN1285,AP1285,AR1285,AT1285,AV1285,AX1285,AZ1285,BB1285,BD1285,BF1285,BH1285,BJ1285),2)+$C1285/2&gt;X1285)),($H$5/$C$5),0))))</f>
        <v/>
      </c>
      <c r="Z1285" s="250" t="str">
        <f t="shared" ref="Z1285:Z1316" si="527">IF($Z$8="Habilitado",IF($B1285="","",ROUND(VLOOKUP($B1285,UNITARIO_12,5,FALSE),2)),"")</f>
        <v/>
      </c>
      <c r="AA1285" s="249" t="str">
        <f t="shared" ref="AA1285:AA1316" si="528">IF($B1285="","",IF(Z1285="","",IF($L$4="Media aritmética",(Z1285&lt;=$C1285)*($H$5/$C$5)+(Z1285&gt;$C1285)*0,IF(AND(ROUND(AVERAGE($D1285,$F1285,$H1285,$J1285,$L1285,$N1285,$P1285,$R1285,$T1285,$V1285,$X1285,$Z1285,$AB1285,$AD1285,$AF1285,$AH1285,$AJ1285,AL1285,AN1285,AP1285,AR1285,AT1285,AV1285,AX1285,AZ1285,BB1285,BD1285,BF1285,BH1285,BJ1285),2)-$C1285/2&lt;=Z1285,(ROUND(AVERAGE($D1285,$F1285,$H1285,$J1285,$L1285,$N1285,$P1285,$R1285,$T1285,$V1285,$X1285,$Z1285,$AB1285,$AD1285,$AF1285,$AH1285,$AJ1285,AL1285,AN1285,AP1285,AR1285,AT1285,AV1285,AX1285,AZ1285,BB1285,BD1285,BF1285,BH1285,BJ1285),2)+$C1285/2&gt;Z1285)),($H$5/$C$5),0))))</f>
        <v/>
      </c>
      <c r="AB1285" s="250" t="str">
        <f t="shared" ref="AB1285:AB1316" si="529">IF($AB$8="Habilitado",IF($B1285="","",ROUND(VLOOKUP($B1285,UNITARIO_13,5,FALSE),2)),"")</f>
        <v/>
      </c>
      <c r="AC1285" s="249" t="str">
        <f t="shared" ref="AC1285:AC1316" si="530">IF($B1285="","",IF(AB1285="","",IF($L$4="Media aritmética",(AB1285&lt;=$C1285)*($H$5/$C$5)+(AB1285&gt;$C1285)*0,IF(AND(ROUND(AVERAGE($D1285,$F1285,$H1285,$J1285,$L1285,$N1285,$P1285,$R1285,$T1285,$V1285,$X1285,$Z1285,$AB1285,$AD1285,$AF1285,$AH1285,$AJ1285,AL1285,AN1285,AP1285,AR1285,AT1285,AV1285,AX1285,AZ1285,BB1285,BD1285,BF1285,BH1285,BJ1285),2)-$C1285/2&lt;=AB1285,(ROUND(AVERAGE($D1285,$F1285,$H1285,$J1285,$L1285,$N1285,$P1285,$R1285,$T1285,$V1285,$X1285,$Z1285,$AB1285,$AD1285,$AF1285,$AH1285,$AJ1285,AL1285,AN1285,AP1285,AR1285,AT1285,AV1285,AX1285,AZ1285,BB1285,BD1285,BF1285,BH1285,BJ1285),2)+$C1285/2&gt;AB1285)),($H$5/$C$5),0))))</f>
        <v/>
      </c>
      <c r="AD1285" s="250" t="str">
        <f t="shared" ref="AD1285:AD1316" si="531">IF($AD$8="Habilitado",IF($B1285="","",ROUND(VLOOKUP($B1285,UNITARIO_14,5,FALSE),2)),"")</f>
        <v/>
      </c>
      <c r="AE1285" s="249" t="str">
        <f t="shared" ref="AE1285:AE1316" si="532">IF($B1285="","",IF(AD1285="","",IF($L$4="Media aritmética",(AD1285&lt;=$C1285)*($H$5/$C$5)+(AD1285&gt;$C1285)*0,IF(AND(ROUND(AVERAGE($D1285,$F1285,$H1285,$J1285,$L1285,$N1285,$P1285,$R1285,$T1285,$V1285,$X1285,$Z1285,$AB1285,$AD1285,$AF1285,$AH1285,$AJ1285,AL1285,AN1285,AP1285,AR1285,AT1285,AV1285,AX1285,AZ1285,BB1285,BD1285,BF1285,BH1285,BJ1285),2)-$C1285/2&lt;=AD1285,(ROUND(AVERAGE($D1285,$F1285,$H1285,$J1285,$L1285,$N1285,$P1285,$R1285,$T1285,$V1285,$X1285,$Z1285,$AB1285,$AD1285,$AF1285,$AH1285,$AJ1285,AL1285,AN1285,AP1285,AR1285,AT1285,AV1285,AX1285,AZ1285,BB1285,BD1285,BF1285,BH1285,BJ1285),2)+$C1285/2&gt;AD1285)),($H$5/$C$5),0))))</f>
        <v/>
      </c>
      <c r="AF1285" s="250" t="str">
        <f t="shared" ref="AF1285:AF1316" si="533">IF($AF$8="Habilitado",IF($B1285="","",ROUND(VLOOKUP($B1285,UNITARIO_15,5,FALSE),2)),"")</f>
        <v/>
      </c>
      <c r="AG1285" s="249" t="str">
        <f t="shared" ref="AG1285:AG1316" si="534">IF($B1285="","",IF(AF1285="","",IF($L$4="Media aritmética",(AF1285&lt;=$C1285)*($H$5/$C$5)+(AF1285&gt;$C1285)*0,IF(AND(ROUND(AVERAGE($D1285,$F1285,$H1285,$J1285,$L1285,$N1285,$P1285,$R1285,$T1285,$V1285,$X1285,$Z1285,$AB1285,$AD1285,$AF1285,$AH1285,$AJ1285,AL1285,AN1285,AP1285,AR1285,AT1285,AV1285,AX1285,AZ1285,BB1285,BD1285,BF1285,BH1285,BJ1285),2)-$C1285/2&lt;=AF1285,(ROUND(AVERAGE($D1285,$F1285,$H1285,$J1285,$L1285,$N1285,$P1285,$R1285,$T1285,$V1285,$X1285,$Z1285,$AB1285,$AD1285,$AF1285,$AH1285,$AJ1285,AL1285,AN1285,AP1285,AR1285,AT1285,AV1285,AX1285,AZ1285,BB1285,BD1285,BF1285,BH1285,BJ1285),2)+$C1285/2&gt;AF1285)),($H$5/$C$5),0))))</f>
        <v/>
      </c>
      <c r="AH1285" s="250" t="str">
        <f t="shared" ref="AH1285:AH1316" si="535">IF($AH$8="Habilitado",IF($B1285="","",ROUND(VLOOKUP($B1285,UNITARIO_16,5,FALSE),2)),"")</f>
        <v/>
      </c>
      <c r="AI1285" s="249" t="str">
        <f t="shared" ref="AI1285:AI1316" si="536">IF($B1285="","",IF(AH1285="","",IF($L$4="Media aritmética",(AH1285&lt;=$C1285)*($H$5/$C$5)+(AH1285&gt;$C1285)*0,IF(AND(ROUND(AVERAGE($D1285,$F1285,$H1285,$J1285,$L1285,$N1285,$P1285,$R1285,$T1285,$V1285,$X1285,$Z1285,$AB1285,$AD1285,$AF1285,$AH1285,$AJ1285,AL1285,AN1285,AP1285,AR1285,AT1285,AV1285,AX1285,AZ1285,BB1285,BD1285,BF1285,BH1285,BJ1285),2)-$C1285/2&lt;=AH1285,(ROUND(AVERAGE($D1285,$F1285,$H1285,$J1285,$L1285,$N1285,$P1285,$R1285,$T1285,$V1285,$X1285,$Z1285,$AB1285,$AD1285,$AF1285,$AH1285,$AJ1285,AL1285,AN1285,AP1285,AR1285,AT1285,AV1285,AX1285,AZ1285,BB1285,BD1285,BF1285,BH1285,BJ1285),2)+$C1285/2&gt;AH1285)),($H$5/$C$5),0))))</f>
        <v/>
      </c>
      <c r="AJ1285" s="250" t="str">
        <f t="shared" ref="AJ1285:AJ1316" si="537">IF($AJ$8="Habilitado",IF($B1285="","",ROUND(VLOOKUP($B1285,UNITARIO_17,5,FALSE),2)),"")</f>
        <v/>
      </c>
      <c r="AK1285" s="249" t="str">
        <f t="shared" ref="AK1285:AK1316" si="538">IF($B1285="","",IF(AJ1285="","",IF($L$4="Media aritmética",(AJ1285&lt;=$C1285)*($H$5/$C$5)+(AJ1285&gt;$C1285)*0,IF(AND(ROUND(AVERAGE($D1285,$F1285,$H1285,$J1285,$L1285,$N1285,$P1285,$R1285,$T1285,$V1285,$X1285,$Z1285,$AB1285,$AD1285,$AF1285,$AH1285,$AJ1285,AL1285,AN1285,AP1285,AR1285,AT1285,AV1285,AX1285,AZ1285,BB1285,BD1285,BF1285,BH1285,BJ1285),2)-$C1285/2&lt;=AJ1285,(ROUND(AVERAGE($D1285,$F1285,$H1285,$J1285,$L1285,$N1285,$P1285,$R1285,$T1285,$V1285,$X1285,$Z1285,$AB1285,$AD1285,$AF1285,$AH1285,$AJ1285,AL1285,AN1285,AP1285,AR1285,AT1285,AV1285,AX1285,AZ1285,BB1285,BD1285,BF1285,BH1285,BJ1285),2)+$C1285/2&gt;AJ1285)),($H$5/$C$5),0))))</f>
        <v/>
      </c>
      <c r="AL1285" s="250" t="str">
        <f t="shared" ref="AL1285:AL1316" si="539">IF($AL$8="Habilitado",IF($B1285="","",ROUND(VLOOKUP($B1285,UNITARIO_18,5,FALSE),2)),"")</f>
        <v/>
      </c>
      <c r="AM1285" s="249" t="str">
        <f t="shared" ref="AM1285:AM1316" si="540">IF($B1285="","",IF(AL1285="","",IF($L$4="Media aritmética",(AL1285&lt;=$C1285)*($H$5/$C$5)+(AL1285&gt;$C1285)*0,IF(AND(ROUND(AVERAGE($D1285,$F1285,$H1285,$J1285,$L1285,$N1285,$P1285,$R1285,$T1285,$V1285,$X1285,$Z1285,$AB1285,$AD1285,$AF1285,$AH1285,$AJ1285,AL1285,AN1285,AP1285,AR1285,AT1285,AV1285,AX1285,AZ1285,BB1285,BD1285,BF1285,BH1285,BJ1285),2)-$C1285/2&lt;=AL1285,(ROUND(AVERAGE($D1285,$F1285,$H1285,$J1285,$L1285,$N1285,$P1285,$R1285,$T1285,$V1285,$X1285,$Z1285,$AB1285,$AD1285,$AF1285,$AH1285,$AJ1285,AL1285,AN1285,AP1285,AR1285,AT1285,AV1285,AX1285,AZ1285,BB1285,BD1285,BF1285,BH1285,BJ1285),2)+$C1285/2&gt;AL1285)),($H$5/$C$5),0))))</f>
        <v/>
      </c>
      <c r="AN1285" s="250" t="str">
        <f t="shared" ref="AN1285:AN1316" si="541">IF($AN$8="Habilitado",IF($B1285="","",ROUND(VLOOKUP($B1285,UNITARIO_19,5,FALSE),2)),"")</f>
        <v/>
      </c>
      <c r="AO1285" s="249" t="str">
        <f t="shared" ref="AO1285:AO1316" si="542">IF($B1285="","",IF(AN1285="","",IF($L$4="Media aritmética",(AN1285&lt;=$C1285)*($H$5/$C$5)+(AN1285&gt;$C1285)*0,IF(AND(ROUND(AVERAGE($D1285,$F1285,$H1285,$J1285,$L1285,$N1285,$P1285,$R1285,$T1285,$V1285,$X1285,$Z1285,$AB1285,$AD1285,$AF1285,$AH1285,$AJ1285,AL1285,AN1285,AP1285,AR1285,AT1285,AV1285,AX1285,AZ1285,BB1285,BD1285,BF1285,BH1285,BJ1285),2)-$C1285/2&lt;=AN1285,(ROUND(AVERAGE($D1285,$F1285,$H1285,$J1285,$L1285,$N1285,$P1285,$R1285,$T1285,$V1285,$X1285,$Z1285,$AB1285,$AD1285,$AF1285,$AH1285,$AJ1285,AL1285,AN1285,AP1285,AR1285,AT1285,AV1285,AX1285,AZ1285,BB1285,BD1285,BF1285,BH1285,BJ1285),2)+$C1285/2&gt;AN1285)),($H$5/$C$5),0))))</f>
        <v/>
      </c>
      <c r="AP1285" s="250" t="str">
        <f t="shared" ref="AP1285:AP1316" si="543">IF($AP$8="Habilitado",IF($B1285="","",ROUND(VLOOKUP($B1285,UNITARIO_20,5,FALSE),2)),"")</f>
        <v/>
      </c>
      <c r="AQ1285" s="249" t="str">
        <f t="shared" ref="AQ1285:AQ1316" si="544">IF($B1285="","",IF(AP1285="","",IF($L$4="Media aritmética",(AP1285&lt;=$C1285)*($H$5/$C$5)+(AP1285&gt;$C1285)*0,IF(AND(ROUND(AVERAGE($D1285,$F1285,$H1285,$J1285,$L1285,$N1285,$P1285,$R1285,$T1285,$V1285,$X1285,$Z1285,$AB1285,$AD1285,$AF1285,$AH1285,$AJ1285,AL1285,AN1285,AP1285,AR1285,AT1285,AV1285,AX1285,AZ1285,BB1285,BD1285,BF1285,BH1285,BJ1285),2)-$C1285/2&lt;=AP1285,(ROUND(AVERAGE($D1285,$F1285,$H1285,$J1285,$L1285,$N1285,$P1285,$R1285,$T1285,$V1285,$X1285,$Z1285,$AB1285,$AD1285,$AF1285,$AH1285,$AJ1285,AL1285,AN1285,AP1285,AR1285,AT1285,AV1285,AX1285,AZ1285,BB1285,BD1285,BF1285,BH1285,BJ1285),2)+$C1285/2&gt;AP1285)),($H$5/$C$5),0))))</f>
        <v/>
      </c>
      <c r="AR1285" s="250" t="str">
        <f t="shared" ref="AR1285:AR1316" si="545">IF($AR$8="Habilitado",IF($B1285="","",ROUND(VLOOKUP($B1285,UNITARIO_21,5,FALSE),2)),"")</f>
        <v/>
      </c>
      <c r="AS1285" s="249" t="str">
        <f t="shared" ref="AS1285:AS1316" si="546">IF($B1285="","",IF(AR1285="","",IF($L$4="Media aritmética",(AR1285&lt;=$C1285)*($H$5/$C$5)+(AR1285&gt;$C1285)*0,IF(AND(ROUND(AVERAGE($D1285,$F1285,$H1285,$J1285,$L1285,$N1285,$P1285,$R1285,$T1285,$V1285,$X1285,$Z1285,$AB1285,$AD1285,$AF1285,$AH1285,$AJ1285,AL1285,AN1285,AP1285,AR1285,AT1285,AV1285,AX1285,AZ1285,BB1285,BD1285,BF1285,BH1285,BJ1285),2)-$C1285/2&lt;=AR1285,(ROUND(AVERAGE($D1285,$F1285,$H1285,$J1285,$L1285,$N1285,$P1285,$R1285,$T1285,$V1285,$X1285,$Z1285,$AB1285,$AD1285,$AF1285,$AH1285,$AJ1285,AL1285,AN1285,AP1285,AR1285,AT1285,AV1285,AX1285,AZ1285,BB1285,BD1285,BF1285,BH1285,BJ1285),2)+$C1285/2&gt;AR1285)),($H$5/$C$5),0))))</f>
        <v/>
      </c>
      <c r="AT1285" s="250"/>
      <c r="AU1285" s="249"/>
      <c r="AV1285" s="250"/>
      <c r="AW1285" s="249"/>
      <c r="AX1285" s="250"/>
      <c r="AY1285" s="249"/>
      <c r="AZ1285" s="250"/>
      <c r="BA1285" s="249"/>
      <c r="BB1285" s="250"/>
      <c r="BC1285" s="249"/>
      <c r="BD1285" s="250"/>
      <c r="BE1285" s="249"/>
      <c r="BF1285" s="250"/>
      <c r="BG1285" s="249"/>
      <c r="BH1285" s="250"/>
      <c r="BI1285" s="249"/>
      <c r="BJ1285" s="250"/>
      <c r="BK1285" s="249"/>
    </row>
    <row r="1286" spans="1:63" ht="21" hidden="1" customHeight="1" x14ac:dyDescent="0.2">
      <c r="A1286" s="245" t="e">
        <f t="shared" si="524"/>
        <v>#VALUE!</v>
      </c>
      <c r="B1286" s="246"/>
      <c r="C1286" s="247" t="str">
        <f t="shared" ref="C1286:C1349" si="547">IF(B1286="","",IF($L$4="Media aritmética",ROUND(AVERAGE(D1286,F1286,H1286,J1286,L1286,N1286,P1286,R1286,T1286,V1286,X1286,Z1286,AB1286,AF1286,AH1286,AD1286,AJ1286,AL1286,AN1286,AP1286,AR1286),2),ROUND(_xlfn.STDEV.P(D1286,F1286,H1286,J1286,L1286,N1286,P1286,R1286,T1286,V1286,X1286,Z1286,AB1286,AF1286,AH1286,AD1286,AJ1286,AL1286,AN1286,AP1286,AR1286),2)))</f>
        <v/>
      </c>
      <c r="D1286" s="250" t="str">
        <f t="shared" ref="D1286:D1349" ca="1" si="548">IF($D$8="Habilitado",IF($B1286="","",ROUND(VLOOKUP($B1286,UNITARIO_1,17,FALSE),2)),"")</f>
        <v/>
      </c>
      <c r="E1286" s="249" t="str">
        <f t="shared" si="521"/>
        <v/>
      </c>
      <c r="F1286" s="250" t="str">
        <f t="shared" ref="F1286:F1349" si="549">IF($F$8="Habilitado",IF($B1286="","",ROUND(VLOOKUP($B1286,UNITARIO_2,17,FALSE),2)),"")</f>
        <v/>
      </c>
      <c r="G1286" s="249" t="str">
        <f t="shared" si="522"/>
        <v/>
      </c>
      <c r="H1286" s="250" t="str">
        <f t="shared" ref="H1286:H1349" si="550">IF($H$8="Habilitado",IF($B1286="","",ROUND(VLOOKUP($B1286,UNITARIO_3,17,FALSE),2)),"")</f>
        <v/>
      </c>
      <c r="I1286" s="249" t="str">
        <f t="shared" si="523"/>
        <v/>
      </c>
      <c r="J1286" s="250" t="str">
        <f t="shared" ref="J1286:J1349" ca="1" si="551">IF($J$8="Habilitado",IF($B1286="","",ROUND(VLOOKUP($B1286,UNITARIO_4,5,FALSE),2)),"")</f>
        <v/>
      </c>
      <c r="K1286" s="249" t="str">
        <f t="shared" ref="K1286:K1349" si="552">IF($B1286="","",IF(J1286="","",IF($L$4="Media aritmética",(J1286&lt;=$C1286)*($H$5/$C$5)+(J1286&gt;$C1286)*0,IF(AND(ROUND(AVERAGE($D1286,$F1286,$H1286,$J1286,$L1286,$N1286,$P1286,$R1286,$T1286,$V1286,$X1286,$Z1286,$AB1286,$AD1286,$AF1286,$AH1286,$AJ1286,AL1286,AN1286,AP1286,AR1286,AT1286,AV1286,AX1286,AZ1286,BB1286,BD1286,BF1286,BH1286,BJ1286),2)-$C1286/2&lt;=J1286,(ROUND(AVERAGE($D1286,$F1286,$H1286,$J1286,$L1286,$N1286,$P1286,$R1286,$T1286,$V1286,$X1286,$Z1286,$AB1286,$AD1286,$AF1286,$AH1286,$AJ1286,AL1286,AN1286,AP1286,AR1286,AT1286,AV1286,AX1286,AZ1286,BB1286,BD1286,BF1286,BH1286,BJ1286),2)+$C1286/2&gt;J1286)),($H$5/$C$5),0))))</f>
        <v/>
      </c>
      <c r="L1286" s="250" t="str">
        <f t="shared" ref="L1286:L1349" ca="1" si="553">IF($L$8="Habilitado",IF($B1286="","",ROUND(VLOOKUP($B1286,UNITARIO_5,5,FALSE),2)),"")</f>
        <v/>
      </c>
      <c r="M1286" s="249" t="str">
        <f t="shared" ref="M1286:M1349" si="554">IF($B1286="","",IF(L1286="","",IF($L$4="Media aritmética",(L1286&lt;=$C1286)*($H$5/$C$5)+(L1286&gt;$C1286)*0,IF(AND(ROUND(AVERAGE($D1286,$F1286,$H1286,$J1286,$L1286,$N1286,$P1286,$R1286,$T1286,$V1286,$X1286,$Z1286,$AB1286,$AD1286,$AF1286,$AH1286,$AJ1286,AL1286,AN1286,AP1286,AR1286,AT1286,AV1286,AX1286,AZ1286,BB1286,BD1286,BF1286,BH1286,BJ1286),2)-$C1286/2&lt;=L1286,(ROUND(AVERAGE($D1286,$F1286,$H1286,$J1286,$L1286,$N1286,$P1286,$R1286,$T1286,$V1286,$X1286,$Z1286,$AB1286,$AD1286,$AF1286,$AH1286,$AJ1286,AL1286,AN1286,AP1286,AR1286,AT1286,AV1286,AX1286,AZ1286,BB1286,BD1286,BF1286,BH1286,BJ1286),2)+$C1286/2&gt;L1286)),($H$5/$C$5),0))))</f>
        <v/>
      </c>
      <c r="N1286" s="250" t="str">
        <f t="shared" ref="N1286:N1349" ca="1" si="555">IF($N$8="Habilitado",IF($B1286="","",ROUND(VLOOKUP($B1286,UNITARIO_6,5,FALSE),2)),"")</f>
        <v/>
      </c>
      <c r="O1286" s="249" t="str">
        <f t="shared" ref="O1286:O1349" si="556">IF($B1286="","",IF(N1286="","",IF($L$4="Media aritmética",(N1286&lt;=$C1286)*($H$5/$C$5)+(N1286&gt;$C1286)*0,IF(AND(ROUND(AVERAGE($D1286,$F1286,$H1286,$J1286,$L1286,$N1286,$P1286,$R1286,$T1286,$V1286,$X1286,$Z1286,$AB1286,$AD1286,$AF1286,$AH1286,$AJ1286,AL1286,AN1286,AP1286,AR1286,AT1286,AV1286,AX1286,AZ1286,BB1286,BD1286,BF1286,BH1286,BJ1286),2)-$C1286/2&lt;=N1286,(ROUND(AVERAGE($D1286,$F1286,$H1286,$J1286,$L1286,$N1286,$P1286,$R1286,$T1286,$V1286,$X1286,$Z1286,$AB1286,$AD1286,$AF1286,$AH1286,$AJ1286,AL1286,AN1286,AP1286,AR1286,AT1286,AV1286,AX1286,AZ1286,BB1286,BD1286,BF1286,BH1286,BJ1286),2)+$C1286/2&gt;N1286)),($H$5/$C$5),0))))</f>
        <v/>
      </c>
      <c r="P1286" s="250" t="str">
        <f t="shared" ref="P1286:P1349" ca="1" si="557">IF($P$8="Habilitado",IF($B1286="","",ROUND(VLOOKUP($B1286,UNITARIO_7,5,FALSE),2)),"")</f>
        <v/>
      </c>
      <c r="Q1286" s="249" t="str">
        <f t="shared" ref="Q1286:Q1349" si="558">IF($B1286="","",IF(P1286="","",IF($L$4="Media aritmética",(P1286&lt;=$C1286)*($H$5/$C$5)+(P1286&gt;$C1286)*0,IF(AND(ROUND(AVERAGE($D1286,$F1286,$H1286,$J1286,$L1286,$N1286,$P1286,$R1286,$T1286,$V1286,$X1286,$Z1286,$AB1286,$AD1286,$AF1286,$AH1286,$AJ1286,AL1286,AN1286,AP1286,AR1286,AT1286,AV1286,AX1286,AZ1286,BB1286,BD1286,BF1286,BH1286,BJ1286),2)-$C1286/2&lt;=P1286,(ROUND(AVERAGE($D1286,$F1286,$H1286,$J1286,$L1286,$N1286,$P1286,$R1286,$T1286,$V1286,$X1286,$Z1286,$AB1286,$AD1286,$AF1286,$AH1286,$AJ1286,AL1286,AN1286,AP1286,AR1286,AT1286,AV1286,AX1286,AZ1286,BB1286,BD1286,BF1286,BH1286,BJ1286),2)+$C1286/2&gt;P1286)),($H$5/$C$5),0))))</f>
        <v/>
      </c>
      <c r="R1286" s="250" t="str">
        <f t="shared" ref="R1286:R1349" ca="1" si="559">IF($R$8="Habilitado",IF($B1286="","",ROUND(VLOOKUP($B1286,UNITARIO_8,5,FALSE),2)),"")</f>
        <v/>
      </c>
      <c r="S1286" s="249" t="str">
        <f t="shared" ref="S1286:S1349" si="560">IF($B1286="","",IF(R1286="","",IF($L$4="Media aritmética",(R1286&lt;=$C1286)*($H$5/$C$5)+(R1286&gt;$C1286)*0,IF(AND(ROUND(AVERAGE($D1286,$F1286,$H1286,$J1286,$L1286,$N1286,$P1286,$R1286,$T1286,$V1286,$X1286,$Z1286,$AB1286,$AD1286,$AF1286,$AH1286,$AJ1286,AL1286,AN1286,AP1286,AR1286,AT1286,AV1286,AX1286,AZ1286,BB1286,BD1286,BF1286,BH1286,BJ1286),2)-$C1286/2&lt;=R1286,(ROUND(AVERAGE($D1286,$F1286,$H1286,$J1286,$L1286,$N1286,$P1286,$R1286,$T1286,$V1286,$X1286,$Z1286,$AB1286,$AD1286,$AF1286,$AH1286,$AJ1286,AL1286,AN1286,AP1286,AR1286,AT1286,AV1286,AX1286,AZ1286,BB1286,BD1286,BF1286,BH1286,BJ1286),2)+$C1286/2&gt;R1286)),($H$5/$C$5),0))))</f>
        <v/>
      </c>
      <c r="T1286" s="250" t="str">
        <f t="shared" ref="T1286:T1349" ca="1" si="561">IF($T$8="Habilitado",IF($B1286="","",ROUND(VLOOKUP($B1286,UNITARIO_9,5,FALSE),2)),"")</f>
        <v/>
      </c>
      <c r="U1286" s="249" t="str">
        <f t="shared" ref="U1286:U1349" si="562">IF($B1286="","",IF(T1286="","",IF($L$4="Media aritmética",(T1286&lt;=$C1286)*($H$5/$C$5)+(T1286&gt;$C1286)*0,IF(AND(ROUND(AVERAGE($D1286,$F1286,$H1286,$J1286,$L1286,$N1286,$P1286,$R1286,$T1286,$V1286,$X1286,$Z1286,$AB1286,$AD1286,$AF1286,$AH1286,$AJ1286,AL1286,AN1286,AP1286,AR1286,AT1286,AV1286,AX1286,AZ1286,BB1286,BD1286,BF1286,BH1286,BJ1286),2)-$C1286/2&lt;=T1286,(ROUND(AVERAGE($D1286,$F1286,$H1286,$J1286,$L1286,$N1286,$P1286,$R1286,$T1286,$V1286,$X1286,$Z1286,$AB1286,$AD1286,$AF1286,$AH1286,$AJ1286,AL1286,AN1286,AP1286,AR1286,AT1286,AV1286,AX1286,AZ1286,BB1286,BD1286,BF1286,BH1286,BJ1286),2)+$C1286/2&gt;T1286)),($H$5/$C$5),0))))</f>
        <v/>
      </c>
      <c r="V1286" s="250" t="str">
        <f t="shared" ref="V1286:V1349" ca="1" si="563">IF($V$8="Habilitado",IF($B1286="","",ROUND(VLOOKUP($B1286,UNITARIO_10,5,FALSE),2)),"")</f>
        <v/>
      </c>
      <c r="W1286" s="249" t="str">
        <f t="shared" ref="W1286:W1349" si="564">IF($B1286="","",IF(V1286="","",IF($L$4="Media aritmética",(V1286&lt;=$C1286)*($H$5/$C$5)+(V1286&gt;$C1286)*0,IF(AND(ROUND(AVERAGE($D1286,$F1286,$H1286,$J1286,$L1286,$N1286,$P1286,$R1286,$T1286,$V1286,$X1286,$Z1286,$AB1286,$AD1286,$AF1286,$AH1286,$AJ1286,AL1286,AN1286,AP1286,AR1286,AT1286,AV1286,AX1286,AZ1286,BB1286,BD1286,BF1286,BH1286,BJ1286),2)-$C1286/2&lt;=V1286,(ROUND(AVERAGE($D1286,$F1286,$H1286,$J1286,$L1286,$N1286,$P1286,$R1286,$T1286,$V1286,$X1286,$Z1286,$AB1286,$AD1286,$AF1286,$AH1286,$AJ1286,AL1286,AN1286,AP1286,AR1286,AT1286,AV1286,AX1286,AZ1286,BB1286,BD1286,BF1286,BH1286,BJ1286),2)+$C1286/2&gt;V1286)),($H$5/$C$5),0))))</f>
        <v/>
      </c>
      <c r="X1286" s="250" t="str">
        <f t="shared" si="525"/>
        <v/>
      </c>
      <c r="Y1286" s="249" t="str">
        <f t="shared" si="526"/>
        <v/>
      </c>
      <c r="Z1286" s="250" t="str">
        <f t="shared" si="527"/>
        <v/>
      </c>
      <c r="AA1286" s="249" t="str">
        <f t="shared" si="528"/>
        <v/>
      </c>
      <c r="AB1286" s="250" t="str">
        <f t="shared" si="529"/>
        <v/>
      </c>
      <c r="AC1286" s="249" t="str">
        <f t="shared" si="530"/>
        <v/>
      </c>
      <c r="AD1286" s="250" t="str">
        <f t="shared" si="531"/>
        <v/>
      </c>
      <c r="AE1286" s="249" t="str">
        <f t="shared" si="532"/>
        <v/>
      </c>
      <c r="AF1286" s="250" t="str">
        <f t="shared" si="533"/>
        <v/>
      </c>
      <c r="AG1286" s="249" t="str">
        <f t="shared" si="534"/>
        <v/>
      </c>
      <c r="AH1286" s="250" t="str">
        <f t="shared" si="535"/>
        <v/>
      </c>
      <c r="AI1286" s="249" t="str">
        <f t="shared" si="536"/>
        <v/>
      </c>
      <c r="AJ1286" s="250" t="str">
        <f t="shared" si="537"/>
        <v/>
      </c>
      <c r="AK1286" s="249" t="str">
        <f t="shared" si="538"/>
        <v/>
      </c>
      <c r="AL1286" s="250" t="str">
        <f t="shared" si="539"/>
        <v/>
      </c>
      <c r="AM1286" s="249" t="str">
        <f t="shared" si="540"/>
        <v/>
      </c>
      <c r="AN1286" s="250" t="str">
        <f t="shared" si="541"/>
        <v/>
      </c>
      <c r="AO1286" s="249" t="str">
        <f t="shared" si="542"/>
        <v/>
      </c>
      <c r="AP1286" s="250" t="str">
        <f t="shared" si="543"/>
        <v/>
      </c>
      <c r="AQ1286" s="249" t="str">
        <f t="shared" si="544"/>
        <v/>
      </c>
      <c r="AR1286" s="250" t="str">
        <f t="shared" si="545"/>
        <v/>
      </c>
      <c r="AS1286" s="249" t="str">
        <f t="shared" si="546"/>
        <v/>
      </c>
      <c r="AT1286" s="250"/>
      <c r="AU1286" s="249"/>
      <c r="AV1286" s="250"/>
      <c r="AW1286" s="249"/>
      <c r="AX1286" s="250"/>
      <c r="AY1286" s="249"/>
      <c r="AZ1286" s="250"/>
      <c r="BA1286" s="249"/>
      <c r="BB1286" s="250"/>
      <c r="BC1286" s="249"/>
      <c r="BD1286" s="250"/>
      <c r="BE1286" s="249"/>
      <c r="BF1286" s="250"/>
      <c r="BG1286" s="249"/>
      <c r="BH1286" s="250"/>
      <c r="BI1286" s="249"/>
      <c r="BJ1286" s="250"/>
      <c r="BK1286" s="249"/>
    </row>
    <row r="1287" spans="1:63" ht="21" hidden="1" customHeight="1" x14ac:dyDescent="0.2">
      <c r="A1287" s="245" t="e">
        <f t="shared" si="524"/>
        <v>#VALUE!</v>
      </c>
      <c r="B1287" s="246"/>
      <c r="C1287" s="247" t="str">
        <f t="shared" si="547"/>
        <v/>
      </c>
      <c r="D1287" s="250" t="str">
        <f t="shared" ca="1" si="548"/>
        <v/>
      </c>
      <c r="E1287" s="249" t="str">
        <f t="shared" ref="E1287:E1350" si="565">IF($B1287="","",IF(D1287="","",IF($L$4="Media aritmética",(D1287&lt;=$C1287)*($H$5/$C$5)+(D1287&gt;$C1287)*0,IF(AND(ROUND(AVERAGE($D1287,$F1287,$H1287),2)-$C1287/2&lt;=D1287,(ROUND(AVERAGE($D1287,$F1287,$H1287),2)+$C1287/2&gt;D1287)),($H$5/$C$5),0))))</f>
        <v/>
      </c>
      <c r="F1287" s="250" t="str">
        <f t="shared" si="549"/>
        <v/>
      </c>
      <c r="G1287" s="249" t="str">
        <f t="shared" ref="G1287:G1350" si="566">IF($B1287="","",IF(F1287="","",IF($L$4="Media aritmética",(F1287&lt;=$C1287)*($H$5/$C$5)+(F1287&gt;$C1287)*0,IF(AND(ROUND(AVERAGE($D1287,$F1287,$H1287),2)-$C1287/2&lt;=F1287,(ROUND(AVERAGE($D1287,$F1287,$H1287),2)+$C1287/2&gt;F1287)),($H$5/$C$5),0))))</f>
        <v/>
      </c>
      <c r="H1287" s="250" t="str">
        <f t="shared" si="550"/>
        <v/>
      </c>
      <c r="I1287" s="249" t="str">
        <f t="shared" ref="I1287:I1350" si="567">IF($B1287="","",IF(H1287="","",IF($L$4="Media aritmética",(H1287&lt;=$C1287)*($H$5/$C$5)+(H1287&gt;$C1287)*0,IF(AND(ROUND(AVERAGE($D1287,$F1287,$H1287),2)-$C1287/2&lt;=H1287,(ROUND(AVERAGE($D1287,$F1287,$H1287),2)+$C1287/2&gt;H1287)),($H$5/$C$5),0))))</f>
        <v/>
      </c>
      <c r="J1287" s="250" t="str">
        <f t="shared" ca="1" si="551"/>
        <v/>
      </c>
      <c r="K1287" s="249" t="str">
        <f t="shared" si="552"/>
        <v/>
      </c>
      <c r="L1287" s="250" t="str">
        <f t="shared" ca="1" si="553"/>
        <v/>
      </c>
      <c r="M1287" s="249" t="str">
        <f t="shared" si="554"/>
        <v/>
      </c>
      <c r="N1287" s="250" t="str">
        <f t="shared" ca="1" si="555"/>
        <v/>
      </c>
      <c r="O1287" s="249" t="str">
        <f t="shared" si="556"/>
        <v/>
      </c>
      <c r="P1287" s="250" t="str">
        <f t="shared" ca="1" si="557"/>
        <v/>
      </c>
      <c r="Q1287" s="249" t="str">
        <f t="shared" si="558"/>
        <v/>
      </c>
      <c r="R1287" s="250" t="str">
        <f t="shared" ca="1" si="559"/>
        <v/>
      </c>
      <c r="S1287" s="249" t="str">
        <f t="shared" si="560"/>
        <v/>
      </c>
      <c r="T1287" s="250" t="str">
        <f t="shared" ca="1" si="561"/>
        <v/>
      </c>
      <c r="U1287" s="249" t="str">
        <f t="shared" si="562"/>
        <v/>
      </c>
      <c r="V1287" s="250" t="str">
        <f t="shared" ca="1" si="563"/>
        <v/>
      </c>
      <c r="W1287" s="249" t="str">
        <f t="shared" si="564"/>
        <v/>
      </c>
      <c r="X1287" s="250" t="str">
        <f t="shared" si="525"/>
        <v/>
      </c>
      <c r="Y1287" s="249" t="str">
        <f t="shared" si="526"/>
        <v/>
      </c>
      <c r="Z1287" s="250" t="str">
        <f t="shared" si="527"/>
        <v/>
      </c>
      <c r="AA1287" s="249" t="str">
        <f t="shared" si="528"/>
        <v/>
      </c>
      <c r="AB1287" s="250" t="str">
        <f t="shared" si="529"/>
        <v/>
      </c>
      <c r="AC1287" s="249" t="str">
        <f t="shared" si="530"/>
        <v/>
      </c>
      <c r="AD1287" s="250" t="str">
        <f t="shared" si="531"/>
        <v/>
      </c>
      <c r="AE1287" s="249" t="str">
        <f t="shared" si="532"/>
        <v/>
      </c>
      <c r="AF1287" s="250" t="str">
        <f t="shared" si="533"/>
        <v/>
      </c>
      <c r="AG1287" s="249" t="str">
        <f t="shared" si="534"/>
        <v/>
      </c>
      <c r="AH1287" s="250" t="str">
        <f t="shared" si="535"/>
        <v/>
      </c>
      <c r="AI1287" s="249" t="str">
        <f t="shared" si="536"/>
        <v/>
      </c>
      <c r="AJ1287" s="250" t="str">
        <f t="shared" si="537"/>
        <v/>
      </c>
      <c r="AK1287" s="249" t="str">
        <f t="shared" si="538"/>
        <v/>
      </c>
      <c r="AL1287" s="250" t="str">
        <f t="shared" si="539"/>
        <v/>
      </c>
      <c r="AM1287" s="249" t="str">
        <f t="shared" si="540"/>
        <v/>
      </c>
      <c r="AN1287" s="250" t="str">
        <f t="shared" si="541"/>
        <v/>
      </c>
      <c r="AO1287" s="249" t="str">
        <f t="shared" si="542"/>
        <v/>
      </c>
      <c r="AP1287" s="250" t="str">
        <f t="shared" si="543"/>
        <v/>
      </c>
      <c r="AQ1287" s="249" t="str">
        <f t="shared" si="544"/>
        <v/>
      </c>
      <c r="AR1287" s="250" t="str">
        <f t="shared" si="545"/>
        <v/>
      </c>
      <c r="AS1287" s="249" t="str">
        <f t="shared" si="546"/>
        <v/>
      </c>
      <c r="AT1287" s="250"/>
      <c r="AU1287" s="249"/>
      <c r="AV1287" s="250"/>
      <c r="AW1287" s="249"/>
      <c r="AX1287" s="250"/>
      <c r="AY1287" s="249"/>
      <c r="AZ1287" s="250"/>
      <c r="BA1287" s="249"/>
      <c r="BB1287" s="250"/>
      <c r="BC1287" s="249"/>
      <c r="BD1287" s="250"/>
      <c r="BE1287" s="249"/>
      <c r="BF1287" s="250"/>
      <c r="BG1287" s="249"/>
      <c r="BH1287" s="250"/>
      <c r="BI1287" s="249"/>
      <c r="BJ1287" s="250"/>
      <c r="BK1287" s="249"/>
    </row>
    <row r="1288" spans="1:63" ht="21" hidden="1" customHeight="1" x14ac:dyDescent="0.2">
      <c r="A1288" s="245" t="e">
        <f t="shared" ref="A1288:A1346" si="568">+A1287+1</f>
        <v>#VALUE!</v>
      </c>
      <c r="B1288" s="246"/>
      <c r="C1288" s="247" t="str">
        <f t="shared" si="547"/>
        <v/>
      </c>
      <c r="D1288" s="250" t="str">
        <f t="shared" ca="1" si="548"/>
        <v/>
      </c>
      <c r="E1288" s="249" t="str">
        <f t="shared" si="565"/>
        <v/>
      </c>
      <c r="F1288" s="250" t="str">
        <f t="shared" si="549"/>
        <v/>
      </c>
      <c r="G1288" s="249" t="str">
        <f t="shared" si="566"/>
        <v/>
      </c>
      <c r="H1288" s="250" t="str">
        <f t="shared" si="550"/>
        <v/>
      </c>
      <c r="I1288" s="249" t="str">
        <f t="shared" si="567"/>
        <v/>
      </c>
      <c r="J1288" s="250" t="str">
        <f t="shared" ca="1" si="551"/>
        <v/>
      </c>
      <c r="K1288" s="249" t="str">
        <f t="shared" si="552"/>
        <v/>
      </c>
      <c r="L1288" s="250" t="str">
        <f t="shared" ca="1" si="553"/>
        <v/>
      </c>
      <c r="M1288" s="249" t="str">
        <f t="shared" si="554"/>
        <v/>
      </c>
      <c r="N1288" s="250" t="str">
        <f t="shared" ca="1" si="555"/>
        <v/>
      </c>
      <c r="O1288" s="249" t="str">
        <f t="shared" si="556"/>
        <v/>
      </c>
      <c r="P1288" s="250" t="str">
        <f t="shared" ca="1" si="557"/>
        <v/>
      </c>
      <c r="Q1288" s="249" t="str">
        <f t="shared" si="558"/>
        <v/>
      </c>
      <c r="R1288" s="250" t="str">
        <f t="shared" ca="1" si="559"/>
        <v/>
      </c>
      <c r="S1288" s="249" t="str">
        <f t="shared" si="560"/>
        <v/>
      </c>
      <c r="T1288" s="250" t="str">
        <f t="shared" ca="1" si="561"/>
        <v/>
      </c>
      <c r="U1288" s="249" t="str">
        <f t="shared" si="562"/>
        <v/>
      </c>
      <c r="V1288" s="250" t="str">
        <f t="shared" ca="1" si="563"/>
        <v/>
      </c>
      <c r="W1288" s="249" t="str">
        <f t="shared" si="564"/>
        <v/>
      </c>
      <c r="X1288" s="250" t="str">
        <f t="shared" si="525"/>
        <v/>
      </c>
      <c r="Y1288" s="249" t="str">
        <f t="shared" si="526"/>
        <v/>
      </c>
      <c r="Z1288" s="250" t="str">
        <f t="shared" si="527"/>
        <v/>
      </c>
      <c r="AA1288" s="249" t="str">
        <f t="shared" si="528"/>
        <v/>
      </c>
      <c r="AB1288" s="250" t="str">
        <f t="shared" si="529"/>
        <v/>
      </c>
      <c r="AC1288" s="249" t="str">
        <f t="shared" si="530"/>
        <v/>
      </c>
      <c r="AD1288" s="250" t="str">
        <f t="shared" si="531"/>
        <v/>
      </c>
      <c r="AE1288" s="249" t="str">
        <f t="shared" si="532"/>
        <v/>
      </c>
      <c r="AF1288" s="250" t="str">
        <f t="shared" si="533"/>
        <v/>
      </c>
      <c r="AG1288" s="249" t="str">
        <f t="shared" si="534"/>
        <v/>
      </c>
      <c r="AH1288" s="250" t="str">
        <f t="shared" si="535"/>
        <v/>
      </c>
      <c r="AI1288" s="249" t="str">
        <f t="shared" si="536"/>
        <v/>
      </c>
      <c r="AJ1288" s="250" t="str">
        <f t="shared" si="537"/>
        <v/>
      </c>
      <c r="AK1288" s="249" t="str">
        <f t="shared" si="538"/>
        <v/>
      </c>
      <c r="AL1288" s="250" t="str">
        <f t="shared" si="539"/>
        <v/>
      </c>
      <c r="AM1288" s="249" t="str">
        <f t="shared" si="540"/>
        <v/>
      </c>
      <c r="AN1288" s="250" t="str">
        <f t="shared" si="541"/>
        <v/>
      </c>
      <c r="AO1288" s="249" t="str">
        <f t="shared" si="542"/>
        <v/>
      </c>
      <c r="AP1288" s="250" t="str">
        <f t="shared" si="543"/>
        <v/>
      </c>
      <c r="AQ1288" s="249" t="str">
        <f t="shared" si="544"/>
        <v/>
      </c>
      <c r="AR1288" s="250" t="str">
        <f t="shared" si="545"/>
        <v/>
      </c>
      <c r="AS1288" s="249" t="str">
        <f t="shared" si="546"/>
        <v/>
      </c>
      <c r="AT1288" s="250"/>
      <c r="AU1288" s="249"/>
      <c r="AV1288" s="250"/>
      <c r="AW1288" s="249"/>
      <c r="AX1288" s="250"/>
      <c r="AY1288" s="249"/>
      <c r="AZ1288" s="250"/>
      <c r="BA1288" s="249"/>
      <c r="BB1288" s="250"/>
      <c r="BC1288" s="249"/>
      <c r="BD1288" s="250"/>
      <c r="BE1288" s="249"/>
      <c r="BF1288" s="250"/>
      <c r="BG1288" s="249"/>
      <c r="BH1288" s="250"/>
      <c r="BI1288" s="249"/>
      <c r="BJ1288" s="250"/>
      <c r="BK1288" s="249"/>
    </row>
    <row r="1289" spans="1:63" ht="21" hidden="1" customHeight="1" x14ac:dyDescent="0.2">
      <c r="A1289" s="245" t="e">
        <f t="shared" si="568"/>
        <v>#VALUE!</v>
      </c>
      <c r="B1289" s="246"/>
      <c r="C1289" s="247" t="str">
        <f t="shared" si="547"/>
        <v/>
      </c>
      <c r="D1289" s="250" t="str">
        <f t="shared" ca="1" si="548"/>
        <v/>
      </c>
      <c r="E1289" s="249" t="str">
        <f t="shared" si="565"/>
        <v/>
      </c>
      <c r="F1289" s="250" t="str">
        <f t="shared" si="549"/>
        <v/>
      </c>
      <c r="G1289" s="249" t="str">
        <f t="shared" si="566"/>
        <v/>
      </c>
      <c r="H1289" s="250" t="str">
        <f t="shared" si="550"/>
        <v/>
      </c>
      <c r="I1289" s="249" t="str">
        <f t="shared" si="567"/>
        <v/>
      </c>
      <c r="J1289" s="250" t="str">
        <f t="shared" ca="1" si="551"/>
        <v/>
      </c>
      <c r="K1289" s="249" t="str">
        <f t="shared" si="552"/>
        <v/>
      </c>
      <c r="L1289" s="250" t="str">
        <f t="shared" ca="1" si="553"/>
        <v/>
      </c>
      <c r="M1289" s="249" t="str">
        <f t="shared" si="554"/>
        <v/>
      </c>
      <c r="N1289" s="250" t="str">
        <f t="shared" ca="1" si="555"/>
        <v/>
      </c>
      <c r="O1289" s="249" t="str">
        <f t="shared" si="556"/>
        <v/>
      </c>
      <c r="P1289" s="250" t="str">
        <f t="shared" ca="1" si="557"/>
        <v/>
      </c>
      <c r="Q1289" s="249" t="str">
        <f t="shared" si="558"/>
        <v/>
      </c>
      <c r="R1289" s="250" t="str">
        <f t="shared" ca="1" si="559"/>
        <v/>
      </c>
      <c r="S1289" s="249" t="str">
        <f t="shared" si="560"/>
        <v/>
      </c>
      <c r="T1289" s="250" t="str">
        <f t="shared" ca="1" si="561"/>
        <v/>
      </c>
      <c r="U1289" s="249" t="str">
        <f t="shared" si="562"/>
        <v/>
      </c>
      <c r="V1289" s="250" t="str">
        <f t="shared" ca="1" si="563"/>
        <v/>
      </c>
      <c r="W1289" s="249" t="str">
        <f t="shared" si="564"/>
        <v/>
      </c>
      <c r="X1289" s="250" t="str">
        <f t="shared" si="525"/>
        <v/>
      </c>
      <c r="Y1289" s="249" t="str">
        <f t="shared" si="526"/>
        <v/>
      </c>
      <c r="Z1289" s="250" t="str">
        <f t="shared" si="527"/>
        <v/>
      </c>
      <c r="AA1289" s="249" t="str">
        <f t="shared" si="528"/>
        <v/>
      </c>
      <c r="AB1289" s="250" t="str">
        <f t="shared" si="529"/>
        <v/>
      </c>
      <c r="AC1289" s="249" t="str">
        <f t="shared" si="530"/>
        <v/>
      </c>
      <c r="AD1289" s="250" t="str">
        <f t="shared" si="531"/>
        <v/>
      </c>
      <c r="AE1289" s="249" t="str">
        <f t="shared" si="532"/>
        <v/>
      </c>
      <c r="AF1289" s="250" t="str">
        <f t="shared" si="533"/>
        <v/>
      </c>
      <c r="AG1289" s="249" t="str">
        <f t="shared" si="534"/>
        <v/>
      </c>
      <c r="AH1289" s="250" t="str">
        <f t="shared" si="535"/>
        <v/>
      </c>
      <c r="AI1289" s="249" t="str">
        <f t="shared" si="536"/>
        <v/>
      </c>
      <c r="AJ1289" s="250" t="str">
        <f t="shared" si="537"/>
        <v/>
      </c>
      <c r="AK1289" s="249" t="str">
        <f t="shared" si="538"/>
        <v/>
      </c>
      <c r="AL1289" s="250" t="str">
        <f t="shared" si="539"/>
        <v/>
      </c>
      <c r="AM1289" s="249" t="str">
        <f t="shared" si="540"/>
        <v/>
      </c>
      <c r="AN1289" s="250" t="str">
        <f t="shared" si="541"/>
        <v/>
      </c>
      <c r="AO1289" s="249" t="str">
        <f t="shared" si="542"/>
        <v/>
      </c>
      <c r="AP1289" s="250" t="str">
        <f t="shared" si="543"/>
        <v/>
      </c>
      <c r="AQ1289" s="249" t="str">
        <f t="shared" si="544"/>
        <v/>
      </c>
      <c r="AR1289" s="250" t="str">
        <f t="shared" si="545"/>
        <v/>
      </c>
      <c r="AS1289" s="249" t="str">
        <f t="shared" si="546"/>
        <v/>
      </c>
      <c r="AT1289" s="250"/>
      <c r="AU1289" s="249"/>
      <c r="AV1289" s="250"/>
      <c r="AW1289" s="249"/>
      <c r="AX1289" s="250"/>
      <c r="AY1289" s="249"/>
      <c r="AZ1289" s="250"/>
      <c r="BA1289" s="249"/>
      <c r="BB1289" s="250"/>
      <c r="BC1289" s="249"/>
      <c r="BD1289" s="250"/>
      <c r="BE1289" s="249"/>
      <c r="BF1289" s="250"/>
      <c r="BG1289" s="249"/>
      <c r="BH1289" s="250"/>
      <c r="BI1289" s="249"/>
      <c r="BJ1289" s="250"/>
      <c r="BK1289" s="249"/>
    </row>
    <row r="1290" spans="1:63" ht="21" hidden="1" customHeight="1" x14ac:dyDescent="0.2">
      <c r="A1290" s="245" t="e">
        <f t="shared" si="568"/>
        <v>#VALUE!</v>
      </c>
      <c r="B1290" s="246"/>
      <c r="C1290" s="247" t="str">
        <f t="shared" si="547"/>
        <v/>
      </c>
      <c r="D1290" s="250" t="str">
        <f t="shared" ca="1" si="548"/>
        <v/>
      </c>
      <c r="E1290" s="249" t="str">
        <f t="shared" si="565"/>
        <v/>
      </c>
      <c r="F1290" s="250" t="str">
        <f t="shared" si="549"/>
        <v/>
      </c>
      <c r="G1290" s="249" t="str">
        <f t="shared" si="566"/>
        <v/>
      </c>
      <c r="H1290" s="250" t="str">
        <f t="shared" si="550"/>
        <v/>
      </c>
      <c r="I1290" s="249" t="str">
        <f t="shared" si="567"/>
        <v/>
      </c>
      <c r="J1290" s="250" t="str">
        <f t="shared" ca="1" si="551"/>
        <v/>
      </c>
      <c r="K1290" s="249" t="str">
        <f t="shared" si="552"/>
        <v/>
      </c>
      <c r="L1290" s="250" t="str">
        <f t="shared" ca="1" si="553"/>
        <v/>
      </c>
      <c r="M1290" s="249" t="str">
        <f t="shared" si="554"/>
        <v/>
      </c>
      <c r="N1290" s="250" t="str">
        <f t="shared" ca="1" si="555"/>
        <v/>
      </c>
      <c r="O1290" s="249" t="str">
        <f t="shared" si="556"/>
        <v/>
      </c>
      <c r="P1290" s="250" t="str">
        <f t="shared" ca="1" si="557"/>
        <v/>
      </c>
      <c r="Q1290" s="249" t="str">
        <f t="shared" si="558"/>
        <v/>
      </c>
      <c r="R1290" s="250" t="str">
        <f t="shared" ca="1" si="559"/>
        <v/>
      </c>
      <c r="S1290" s="249" t="str">
        <f t="shared" si="560"/>
        <v/>
      </c>
      <c r="T1290" s="250" t="str">
        <f t="shared" ca="1" si="561"/>
        <v/>
      </c>
      <c r="U1290" s="249" t="str">
        <f t="shared" si="562"/>
        <v/>
      </c>
      <c r="V1290" s="250" t="str">
        <f t="shared" ca="1" si="563"/>
        <v/>
      </c>
      <c r="W1290" s="249" t="str">
        <f t="shared" si="564"/>
        <v/>
      </c>
      <c r="X1290" s="250" t="str">
        <f t="shared" si="525"/>
        <v/>
      </c>
      <c r="Y1290" s="249" t="str">
        <f t="shared" si="526"/>
        <v/>
      </c>
      <c r="Z1290" s="250" t="str">
        <f t="shared" si="527"/>
        <v/>
      </c>
      <c r="AA1290" s="249" t="str">
        <f t="shared" si="528"/>
        <v/>
      </c>
      <c r="AB1290" s="250" t="str">
        <f t="shared" si="529"/>
        <v/>
      </c>
      <c r="AC1290" s="249" t="str">
        <f t="shared" si="530"/>
        <v/>
      </c>
      <c r="AD1290" s="250" t="str">
        <f t="shared" si="531"/>
        <v/>
      </c>
      <c r="AE1290" s="249" t="str">
        <f t="shared" si="532"/>
        <v/>
      </c>
      <c r="AF1290" s="250" t="str">
        <f t="shared" si="533"/>
        <v/>
      </c>
      <c r="AG1290" s="249" t="str">
        <f t="shared" si="534"/>
        <v/>
      </c>
      <c r="AH1290" s="250" t="str">
        <f t="shared" si="535"/>
        <v/>
      </c>
      <c r="AI1290" s="249" t="str">
        <f t="shared" si="536"/>
        <v/>
      </c>
      <c r="AJ1290" s="250" t="str">
        <f t="shared" si="537"/>
        <v/>
      </c>
      <c r="AK1290" s="249" t="str">
        <f t="shared" si="538"/>
        <v/>
      </c>
      <c r="AL1290" s="250" t="str">
        <f t="shared" si="539"/>
        <v/>
      </c>
      <c r="AM1290" s="249" t="str">
        <f t="shared" si="540"/>
        <v/>
      </c>
      <c r="AN1290" s="250" t="str">
        <f t="shared" si="541"/>
        <v/>
      </c>
      <c r="AO1290" s="249" t="str">
        <f t="shared" si="542"/>
        <v/>
      </c>
      <c r="AP1290" s="250" t="str">
        <f t="shared" si="543"/>
        <v/>
      </c>
      <c r="AQ1290" s="249" t="str">
        <f t="shared" si="544"/>
        <v/>
      </c>
      <c r="AR1290" s="250" t="str">
        <f t="shared" si="545"/>
        <v/>
      </c>
      <c r="AS1290" s="249" t="str">
        <f t="shared" si="546"/>
        <v/>
      </c>
      <c r="AT1290" s="250"/>
      <c r="AU1290" s="249"/>
      <c r="AV1290" s="250"/>
      <c r="AW1290" s="249"/>
      <c r="AX1290" s="250"/>
      <c r="AY1290" s="249"/>
      <c r="AZ1290" s="250"/>
      <c r="BA1290" s="249"/>
      <c r="BB1290" s="250"/>
      <c r="BC1290" s="249"/>
      <c r="BD1290" s="250"/>
      <c r="BE1290" s="249"/>
      <c r="BF1290" s="250"/>
      <c r="BG1290" s="249"/>
      <c r="BH1290" s="250"/>
      <c r="BI1290" s="249"/>
      <c r="BJ1290" s="250"/>
      <c r="BK1290" s="249"/>
    </row>
    <row r="1291" spans="1:63" ht="21" hidden="1" customHeight="1" x14ac:dyDescent="0.2">
      <c r="A1291" s="245" t="e">
        <f t="shared" si="568"/>
        <v>#VALUE!</v>
      </c>
      <c r="B1291" s="246"/>
      <c r="C1291" s="247" t="str">
        <f t="shared" si="547"/>
        <v/>
      </c>
      <c r="D1291" s="250" t="str">
        <f t="shared" ca="1" si="548"/>
        <v/>
      </c>
      <c r="E1291" s="249" t="str">
        <f t="shared" si="565"/>
        <v/>
      </c>
      <c r="F1291" s="250" t="str">
        <f t="shared" si="549"/>
        <v/>
      </c>
      <c r="G1291" s="249" t="str">
        <f t="shared" si="566"/>
        <v/>
      </c>
      <c r="H1291" s="250" t="str">
        <f t="shared" si="550"/>
        <v/>
      </c>
      <c r="I1291" s="249" t="str">
        <f t="shared" si="567"/>
        <v/>
      </c>
      <c r="J1291" s="250" t="str">
        <f t="shared" ca="1" si="551"/>
        <v/>
      </c>
      <c r="K1291" s="249" t="str">
        <f t="shared" si="552"/>
        <v/>
      </c>
      <c r="L1291" s="250" t="str">
        <f t="shared" ca="1" si="553"/>
        <v/>
      </c>
      <c r="M1291" s="249" t="str">
        <f t="shared" si="554"/>
        <v/>
      </c>
      <c r="N1291" s="250" t="str">
        <f t="shared" ca="1" si="555"/>
        <v/>
      </c>
      <c r="O1291" s="249" t="str">
        <f t="shared" si="556"/>
        <v/>
      </c>
      <c r="P1291" s="250" t="str">
        <f t="shared" ca="1" si="557"/>
        <v/>
      </c>
      <c r="Q1291" s="249" t="str">
        <f t="shared" si="558"/>
        <v/>
      </c>
      <c r="R1291" s="250" t="str">
        <f t="shared" ca="1" si="559"/>
        <v/>
      </c>
      <c r="S1291" s="249" t="str">
        <f t="shared" si="560"/>
        <v/>
      </c>
      <c r="T1291" s="250" t="str">
        <f t="shared" ca="1" si="561"/>
        <v/>
      </c>
      <c r="U1291" s="249" t="str">
        <f t="shared" si="562"/>
        <v/>
      </c>
      <c r="V1291" s="250" t="str">
        <f t="shared" ca="1" si="563"/>
        <v/>
      </c>
      <c r="W1291" s="249" t="str">
        <f t="shared" si="564"/>
        <v/>
      </c>
      <c r="X1291" s="250" t="str">
        <f t="shared" si="525"/>
        <v/>
      </c>
      <c r="Y1291" s="249" t="str">
        <f t="shared" si="526"/>
        <v/>
      </c>
      <c r="Z1291" s="250" t="str">
        <f t="shared" si="527"/>
        <v/>
      </c>
      <c r="AA1291" s="249" t="str">
        <f t="shared" si="528"/>
        <v/>
      </c>
      <c r="AB1291" s="250" t="str">
        <f t="shared" si="529"/>
        <v/>
      </c>
      <c r="AC1291" s="249" t="str">
        <f t="shared" si="530"/>
        <v/>
      </c>
      <c r="AD1291" s="250" t="str">
        <f t="shared" si="531"/>
        <v/>
      </c>
      <c r="AE1291" s="249" t="str">
        <f t="shared" si="532"/>
        <v/>
      </c>
      <c r="AF1291" s="250" t="str">
        <f t="shared" si="533"/>
        <v/>
      </c>
      <c r="AG1291" s="249" t="str">
        <f t="shared" si="534"/>
        <v/>
      </c>
      <c r="AH1291" s="250" t="str">
        <f t="shared" si="535"/>
        <v/>
      </c>
      <c r="AI1291" s="249" t="str">
        <f t="shared" si="536"/>
        <v/>
      </c>
      <c r="AJ1291" s="250" t="str">
        <f t="shared" si="537"/>
        <v/>
      </c>
      <c r="AK1291" s="249" t="str">
        <f t="shared" si="538"/>
        <v/>
      </c>
      <c r="AL1291" s="250" t="str">
        <f t="shared" si="539"/>
        <v/>
      </c>
      <c r="AM1291" s="249" t="str">
        <f t="shared" si="540"/>
        <v/>
      </c>
      <c r="AN1291" s="250" t="str">
        <f t="shared" si="541"/>
        <v/>
      </c>
      <c r="AO1291" s="249" t="str">
        <f t="shared" si="542"/>
        <v/>
      </c>
      <c r="AP1291" s="250" t="str">
        <f t="shared" si="543"/>
        <v/>
      </c>
      <c r="AQ1291" s="249" t="str">
        <f t="shared" si="544"/>
        <v/>
      </c>
      <c r="AR1291" s="250" t="str">
        <f t="shared" si="545"/>
        <v/>
      </c>
      <c r="AS1291" s="249" t="str">
        <f t="shared" si="546"/>
        <v/>
      </c>
      <c r="AT1291" s="250"/>
      <c r="AU1291" s="249"/>
      <c r="AV1291" s="250"/>
      <c r="AW1291" s="249"/>
      <c r="AX1291" s="250"/>
      <c r="AY1291" s="249"/>
      <c r="AZ1291" s="250"/>
      <c r="BA1291" s="249"/>
      <c r="BB1291" s="250"/>
      <c r="BC1291" s="249"/>
      <c r="BD1291" s="250"/>
      <c r="BE1291" s="249"/>
      <c r="BF1291" s="250"/>
      <c r="BG1291" s="249"/>
      <c r="BH1291" s="250"/>
      <c r="BI1291" s="249"/>
      <c r="BJ1291" s="250"/>
      <c r="BK1291" s="249"/>
    </row>
    <row r="1292" spans="1:63" ht="21" hidden="1" customHeight="1" x14ac:dyDescent="0.2">
      <c r="A1292" s="245" t="e">
        <f t="shared" si="568"/>
        <v>#VALUE!</v>
      </c>
      <c r="B1292" s="246"/>
      <c r="C1292" s="247" t="str">
        <f t="shared" si="547"/>
        <v/>
      </c>
      <c r="D1292" s="250" t="str">
        <f t="shared" ca="1" si="548"/>
        <v/>
      </c>
      <c r="E1292" s="249" t="str">
        <f t="shared" si="565"/>
        <v/>
      </c>
      <c r="F1292" s="250" t="str">
        <f t="shared" si="549"/>
        <v/>
      </c>
      <c r="G1292" s="249" t="str">
        <f t="shared" si="566"/>
        <v/>
      </c>
      <c r="H1292" s="250" t="str">
        <f t="shared" si="550"/>
        <v/>
      </c>
      <c r="I1292" s="249" t="str">
        <f t="shared" si="567"/>
        <v/>
      </c>
      <c r="J1292" s="250" t="str">
        <f t="shared" ca="1" si="551"/>
        <v/>
      </c>
      <c r="K1292" s="249" t="str">
        <f t="shared" si="552"/>
        <v/>
      </c>
      <c r="L1292" s="250" t="str">
        <f t="shared" ca="1" si="553"/>
        <v/>
      </c>
      <c r="M1292" s="249" t="str">
        <f t="shared" si="554"/>
        <v/>
      </c>
      <c r="N1292" s="250" t="str">
        <f t="shared" ca="1" si="555"/>
        <v/>
      </c>
      <c r="O1292" s="249" t="str">
        <f t="shared" si="556"/>
        <v/>
      </c>
      <c r="P1292" s="250" t="str">
        <f t="shared" ca="1" si="557"/>
        <v/>
      </c>
      <c r="Q1292" s="249" t="str">
        <f t="shared" si="558"/>
        <v/>
      </c>
      <c r="R1292" s="250" t="str">
        <f t="shared" ca="1" si="559"/>
        <v/>
      </c>
      <c r="S1292" s="249" t="str">
        <f t="shared" si="560"/>
        <v/>
      </c>
      <c r="T1292" s="250" t="str">
        <f t="shared" ca="1" si="561"/>
        <v/>
      </c>
      <c r="U1292" s="249" t="str">
        <f t="shared" si="562"/>
        <v/>
      </c>
      <c r="V1292" s="250" t="str">
        <f t="shared" ca="1" si="563"/>
        <v/>
      </c>
      <c r="W1292" s="249" t="str">
        <f t="shared" si="564"/>
        <v/>
      </c>
      <c r="X1292" s="250" t="str">
        <f t="shared" si="525"/>
        <v/>
      </c>
      <c r="Y1292" s="249" t="str">
        <f t="shared" si="526"/>
        <v/>
      </c>
      <c r="Z1292" s="250" t="str">
        <f t="shared" si="527"/>
        <v/>
      </c>
      <c r="AA1292" s="249" t="str">
        <f t="shared" si="528"/>
        <v/>
      </c>
      <c r="AB1292" s="250" t="str">
        <f t="shared" si="529"/>
        <v/>
      </c>
      <c r="AC1292" s="249" t="str">
        <f t="shared" si="530"/>
        <v/>
      </c>
      <c r="AD1292" s="250" t="str">
        <f t="shared" si="531"/>
        <v/>
      </c>
      <c r="AE1292" s="249" t="str">
        <f t="shared" si="532"/>
        <v/>
      </c>
      <c r="AF1292" s="250" t="str">
        <f t="shared" si="533"/>
        <v/>
      </c>
      <c r="AG1292" s="249" t="str">
        <f t="shared" si="534"/>
        <v/>
      </c>
      <c r="AH1292" s="250" t="str">
        <f t="shared" si="535"/>
        <v/>
      </c>
      <c r="AI1292" s="249" t="str">
        <f t="shared" si="536"/>
        <v/>
      </c>
      <c r="AJ1292" s="250" t="str">
        <f t="shared" si="537"/>
        <v/>
      </c>
      <c r="AK1292" s="249" t="str">
        <f t="shared" si="538"/>
        <v/>
      </c>
      <c r="AL1292" s="250" t="str">
        <f t="shared" si="539"/>
        <v/>
      </c>
      <c r="AM1292" s="249" t="str">
        <f t="shared" si="540"/>
        <v/>
      </c>
      <c r="AN1292" s="250" t="str">
        <f t="shared" si="541"/>
        <v/>
      </c>
      <c r="AO1292" s="249" t="str">
        <f t="shared" si="542"/>
        <v/>
      </c>
      <c r="AP1292" s="250" t="str">
        <f t="shared" si="543"/>
        <v/>
      </c>
      <c r="AQ1292" s="249" t="str">
        <f t="shared" si="544"/>
        <v/>
      </c>
      <c r="AR1292" s="250" t="str">
        <f t="shared" si="545"/>
        <v/>
      </c>
      <c r="AS1292" s="249" t="str">
        <f t="shared" si="546"/>
        <v/>
      </c>
      <c r="AT1292" s="250"/>
      <c r="AU1292" s="249"/>
      <c r="AV1292" s="250"/>
      <c r="AW1292" s="249"/>
      <c r="AX1292" s="250"/>
      <c r="AY1292" s="249"/>
      <c r="AZ1292" s="250"/>
      <c r="BA1292" s="249"/>
      <c r="BB1292" s="250"/>
      <c r="BC1292" s="249"/>
      <c r="BD1292" s="250"/>
      <c r="BE1292" s="249"/>
      <c r="BF1292" s="250"/>
      <c r="BG1292" s="249"/>
      <c r="BH1292" s="250"/>
      <c r="BI1292" s="249"/>
      <c r="BJ1292" s="250"/>
      <c r="BK1292" s="249"/>
    </row>
    <row r="1293" spans="1:63" ht="21" hidden="1" customHeight="1" x14ac:dyDescent="0.2">
      <c r="A1293" s="245" t="e">
        <f t="shared" si="568"/>
        <v>#VALUE!</v>
      </c>
      <c r="B1293" s="246"/>
      <c r="C1293" s="247" t="str">
        <f t="shared" si="547"/>
        <v/>
      </c>
      <c r="D1293" s="250" t="str">
        <f t="shared" ca="1" si="548"/>
        <v/>
      </c>
      <c r="E1293" s="249" t="str">
        <f t="shared" si="565"/>
        <v/>
      </c>
      <c r="F1293" s="250" t="str">
        <f t="shared" si="549"/>
        <v/>
      </c>
      <c r="G1293" s="249" t="str">
        <f t="shared" si="566"/>
        <v/>
      </c>
      <c r="H1293" s="250" t="str">
        <f t="shared" si="550"/>
        <v/>
      </c>
      <c r="I1293" s="249" t="str">
        <f t="shared" si="567"/>
        <v/>
      </c>
      <c r="J1293" s="250" t="str">
        <f t="shared" ca="1" si="551"/>
        <v/>
      </c>
      <c r="K1293" s="249" t="str">
        <f t="shared" si="552"/>
        <v/>
      </c>
      <c r="L1293" s="250" t="str">
        <f t="shared" ca="1" si="553"/>
        <v/>
      </c>
      <c r="M1293" s="249" t="str">
        <f t="shared" si="554"/>
        <v/>
      </c>
      <c r="N1293" s="250" t="str">
        <f t="shared" ca="1" si="555"/>
        <v/>
      </c>
      <c r="O1293" s="249" t="str">
        <f t="shared" si="556"/>
        <v/>
      </c>
      <c r="P1293" s="250" t="str">
        <f t="shared" ca="1" si="557"/>
        <v/>
      </c>
      <c r="Q1293" s="249" t="str">
        <f t="shared" si="558"/>
        <v/>
      </c>
      <c r="R1293" s="250" t="str">
        <f t="shared" ca="1" si="559"/>
        <v/>
      </c>
      <c r="S1293" s="249" t="str">
        <f t="shared" si="560"/>
        <v/>
      </c>
      <c r="T1293" s="250" t="str">
        <f t="shared" ca="1" si="561"/>
        <v/>
      </c>
      <c r="U1293" s="249" t="str">
        <f t="shared" si="562"/>
        <v/>
      </c>
      <c r="V1293" s="250" t="str">
        <f t="shared" ca="1" si="563"/>
        <v/>
      </c>
      <c r="W1293" s="249" t="str">
        <f t="shared" si="564"/>
        <v/>
      </c>
      <c r="X1293" s="250" t="str">
        <f t="shared" si="525"/>
        <v/>
      </c>
      <c r="Y1293" s="249" t="str">
        <f t="shared" si="526"/>
        <v/>
      </c>
      <c r="Z1293" s="250" t="str">
        <f t="shared" si="527"/>
        <v/>
      </c>
      <c r="AA1293" s="249" t="str">
        <f t="shared" si="528"/>
        <v/>
      </c>
      <c r="AB1293" s="250" t="str">
        <f t="shared" si="529"/>
        <v/>
      </c>
      <c r="AC1293" s="249" t="str">
        <f t="shared" si="530"/>
        <v/>
      </c>
      <c r="AD1293" s="250" t="str">
        <f t="shared" si="531"/>
        <v/>
      </c>
      <c r="AE1293" s="249" t="str">
        <f t="shared" si="532"/>
        <v/>
      </c>
      <c r="AF1293" s="250" t="str">
        <f t="shared" si="533"/>
        <v/>
      </c>
      <c r="AG1293" s="249" t="str">
        <f t="shared" si="534"/>
        <v/>
      </c>
      <c r="AH1293" s="250" t="str">
        <f t="shared" si="535"/>
        <v/>
      </c>
      <c r="AI1293" s="249" t="str">
        <f t="shared" si="536"/>
        <v/>
      </c>
      <c r="AJ1293" s="250" t="str">
        <f t="shared" si="537"/>
        <v/>
      </c>
      <c r="AK1293" s="249" t="str">
        <f t="shared" si="538"/>
        <v/>
      </c>
      <c r="AL1293" s="250" t="str">
        <f t="shared" si="539"/>
        <v/>
      </c>
      <c r="AM1293" s="249" t="str">
        <f t="shared" si="540"/>
        <v/>
      </c>
      <c r="AN1293" s="250" t="str">
        <f t="shared" si="541"/>
        <v/>
      </c>
      <c r="AO1293" s="249" t="str">
        <f t="shared" si="542"/>
        <v/>
      </c>
      <c r="AP1293" s="250" t="str">
        <f t="shared" si="543"/>
        <v/>
      </c>
      <c r="AQ1293" s="249" t="str">
        <f t="shared" si="544"/>
        <v/>
      </c>
      <c r="AR1293" s="250" t="str">
        <f t="shared" si="545"/>
        <v/>
      </c>
      <c r="AS1293" s="249" t="str">
        <f t="shared" si="546"/>
        <v/>
      </c>
      <c r="AT1293" s="250"/>
      <c r="AU1293" s="249"/>
      <c r="AV1293" s="250"/>
      <c r="AW1293" s="249"/>
      <c r="AX1293" s="250"/>
      <c r="AY1293" s="249"/>
      <c r="AZ1293" s="250"/>
      <c r="BA1293" s="249"/>
      <c r="BB1293" s="250"/>
      <c r="BC1293" s="249"/>
      <c r="BD1293" s="250"/>
      <c r="BE1293" s="249"/>
      <c r="BF1293" s="250"/>
      <c r="BG1293" s="249"/>
      <c r="BH1293" s="250"/>
      <c r="BI1293" s="249"/>
      <c r="BJ1293" s="250"/>
      <c r="BK1293" s="249"/>
    </row>
    <row r="1294" spans="1:63" ht="21" hidden="1" customHeight="1" x14ac:dyDescent="0.2">
      <c r="A1294" s="245" t="e">
        <f t="shared" si="568"/>
        <v>#VALUE!</v>
      </c>
      <c r="B1294" s="246"/>
      <c r="C1294" s="247" t="str">
        <f t="shared" si="547"/>
        <v/>
      </c>
      <c r="D1294" s="250" t="str">
        <f t="shared" ca="1" si="548"/>
        <v/>
      </c>
      <c r="E1294" s="249" t="str">
        <f t="shared" si="565"/>
        <v/>
      </c>
      <c r="F1294" s="250" t="str">
        <f t="shared" si="549"/>
        <v/>
      </c>
      <c r="G1294" s="249" t="str">
        <f t="shared" si="566"/>
        <v/>
      </c>
      <c r="H1294" s="250" t="str">
        <f t="shared" si="550"/>
        <v/>
      </c>
      <c r="I1294" s="249" t="str">
        <f t="shared" si="567"/>
        <v/>
      </c>
      <c r="J1294" s="250" t="str">
        <f t="shared" ca="1" si="551"/>
        <v/>
      </c>
      <c r="K1294" s="249" t="str">
        <f t="shared" si="552"/>
        <v/>
      </c>
      <c r="L1294" s="250" t="str">
        <f t="shared" ca="1" si="553"/>
        <v/>
      </c>
      <c r="M1294" s="249" t="str">
        <f t="shared" si="554"/>
        <v/>
      </c>
      <c r="N1294" s="250" t="str">
        <f t="shared" ca="1" si="555"/>
        <v/>
      </c>
      <c r="O1294" s="249" t="str">
        <f t="shared" si="556"/>
        <v/>
      </c>
      <c r="P1294" s="250" t="str">
        <f t="shared" ca="1" si="557"/>
        <v/>
      </c>
      <c r="Q1294" s="249" t="str">
        <f t="shared" si="558"/>
        <v/>
      </c>
      <c r="R1294" s="250" t="str">
        <f t="shared" ca="1" si="559"/>
        <v/>
      </c>
      <c r="S1294" s="249" t="str">
        <f t="shared" si="560"/>
        <v/>
      </c>
      <c r="T1294" s="250" t="str">
        <f t="shared" ca="1" si="561"/>
        <v/>
      </c>
      <c r="U1294" s="249" t="str">
        <f t="shared" si="562"/>
        <v/>
      </c>
      <c r="V1294" s="250" t="str">
        <f t="shared" ca="1" si="563"/>
        <v/>
      </c>
      <c r="W1294" s="249" t="str">
        <f t="shared" si="564"/>
        <v/>
      </c>
      <c r="X1294" s="250" t="str">
        <f t="shared" si="525"/>
        <v/>
      </c>
      <c r="Y1294" s="249" t="str">
        <f t="shared" si="526"/>
        <v/>
      </c>
      <c r="Z1294" s="250" t="str">
        <f t="shared" si="527"/>
        <v/>
      </c>
      <c r="AA1294" s="249" t="str">
        <f t="shared" si="528"/>
        <v/>
      </c>
      <c r="AB1294" s="250" t="str">
        <f t="shared" si="529"/>
        <v/>
      </c>
      <c r="AC1294" s="249" t="str">
        <f t="shared" si="530"/>
        <v/>
      </c>
      <c r="AD1294" s="250" t="str">
        <f t="shared" si="531"/>
        <v/>
      </c>
      <c r="AE1294" s="249" t="str">
        <f t="shared" si="532"/>
        <v/>
      </c>
      <c r="AF1294" s="250" t="str">
        <f t="shared" si="533"/>
        <v/>
      </c>
      <c r="AG1294" s="249" t="str">
        <f t="shared" si="534"/>
        <v/>
      </c>
      <c r="AH1294" s="250" t="str">
        <f t="shared" si="535"/>
        <v/>
      </c>
      <c r="AI1294" s="249" t="str">
        <f t="shared" si="536"/>
        <v/>
      </c>
      <c r="AJ1294" s="250" t="str">
        <f t="shared" si="537"/>
        <v/>
      </c>
      <c r="AK1294" s="249" t="str">
        <f t="shared" si="538"/>
        <v/>
      </c>
      <c r="AL1294" s="250" t="str">
        <f t="shared" si="539"/>
        <v/>
      </c>
      <c r="AM1294" s="249" t="str">
        <f t="shared" si="540"/>
        <v/>
      </c>
      <c r="AN1294" s="250" t="str">
        <f t="shared" si="541"/>
        <v/>
      </c>
      <c r="AO1294" s="249" t="str">
        <f t="shared" si="542"/>
        <v/>
      </c>
      <c r="AP1294" s="250" t="str">
        <f t="shared" si="543"/>
        <v/>
      </c>
      <c r="AQ1294" s="249" t="str">
        <f t="shared" si="544"/>
        <v/>
      </c>
      <c r="AR1294" s="250" t="str">
        <f t="shared" si="545"/>
        <v/>
      </c>
      <c r="AS1294" s="249" t="str">
        <f t="shared" si="546"/>
        <v/>
      </c>
      <c r="AT1294" s="250"/>
      <c r="AU1294" s="249"/>
      <c r="AV1294" s="250"/>
      <c r="AW1294" s="249"/>
      <c r="AX1294" s="250"/>
      <c r="AY1294" s="249"/>
      <c r="AZ1294" s="250"/>
      <c r="BA1294" s="249"/>
      <c r="BB1294" s="250"/>
      <c r="BC1294" s="249"/>
      <c r="BD1294" s="250"/>
      <c r="BE1294" s="249"/>
      <c r="BF1294" s="250"/>
      <c r="BG1294" s="249"/>
      <c r="BH1294" s="250"/>
      <c r="BI1294" s="249"/>
      <c r="BJ1294" s="250"/>
      <c r="BK1294" s="249"/>
    </row>
    <row r="1295" spans="1:63" ht="21" hidden="1" customHeight="1" x14ac:dyDescent="0.2">
      <c r="A1295" s="245" t="e">
        <f t="shared" si="568"/>
        <v>#VALUE!</v>
      </c>
      <c r="B1295" s="246"/>
      <c r="C1295" s="247" t="str">
        <f t="shared" si="547"/>
        <v/>
      </c>
      <c r="D1295" s="250" t="str">
        <f t="shared" ca="1" si="548"/>
        <v/>
      </c>
      <c r="E1295" s="249" t="str">
        <f t="shared" si="565"/>
        <v/>
      </c>
      <c r="F1295" s="250" t="str">
        <f t="shared" si="549"/>
        <v/>
      </c>
      <c r="G1295" s="249" t="str">
        <f t="shared" si="566"/>
        <v/>
      </c>
      <c r="H1295" s="250" t="str">
        <f t="shared" si="550"/>
        <v/>
      </c>
      <c r="I1295" s="249" t="str">
        <f t="shared" si="567"/>
        <v/>
      </c>
      <c r="J1295" s="250" t="str">
        <f t="shared" ca="1" si="551"/>
        <v/>
      </c>
      <c r="K1295" s="249" t="str">
        <f t="shared" si="552"/>
        <v/>
      </c>
      <c r="L1295" s="250" t="str">
        <f t="shared" ca="1" si="553"/>
        <v/>
      </c>
      <c r="M1295" s="249" t="str">
        <f t="shared" si="554"/>
        <v/>
      </c>
      <c r="N1295" s="250" t="str">
        <f t="shared" ca="1" si="555"/>
        <v/>
      </c>
      <c r="O1295" s="249" t="str">
        <f t="shared" si="556"/>
        <v/>
      </c>
      <c r="P1295" s="250" t="str">
        <f t="shared" ca="1" si="557"/>
        <v/>
      </c>
      <c r="Q1295" s="249" t="str">
        <f t="shared" si="558"/>
        <v/>
      </c>
      <c r="R1295" s="250" t="str">
        <f t="shared" ca="1" si="559"/>
        <v/>
      </c>
      <c r="S1295" s="249" t="str">
        <f t="shared" si="560"/>
        <v/>
      </c>
      <c r="T1295" s="250" t="str">
        <f t="shared" ca="1" si="561"/>
        <v/>
      </c>
      <c r="U1295" s="249" t="str">
        <f t="shared" si="562"/>
        <v/>
      </c>
      <c r="V1295" s="250" t="str">
        <f t="shared" ca="1" si="563"/>
        <v/>
      </c>
      <c r="W1295" s="249" t="str">
        <f t="shared" si="564"/>
        <v/>
      </c>
      <c r="X1295" s="250" t="str">
        <f t="shared" si="525"/>
        <v/>
      </c>
      <c r="Y1295" s="249" t="str">
        <f t="shared" si="526"/>
        <v/>
      </c>
      <c r="Z1295" s="250" t="str">
        <f t="shared" si="527"/>
        <v/>
      </c>
      <c r="AA1295" s="249" t="str">
        <f t="shared" si="528"/>
        <v/>
      </c>
      <c r="AB1295" s="250" t="str">
        <f t="shared" si="529"/>
        <v/>
      </c>
      <c r="AC1295" s="249" t="str">
        <f t="shared" si="530"/>
        <v/>
      </c>
      <c r="AD1295" s="250" t="str">
        <f t="shared" si="531"/>
        <v/>
      </c>
      <c r="AE1295" s="249" t="str">
        <f t="shared" si="532"/>
        <v/>
      </c>
      <c r="AF1295" s="250" t="str">
        <f t="shared" si="533"/>
        <v/>
      </c>
      <c r="AG1295" s="249" t="str">
        <f t="shared" si="534"/>
        <v/>
      </c>
      <c r="AH1295" s="250" t="str">
        <f t="shared" si="535"/>
        <v/>
      </c>
      <c r="AI1295" s="249" t="str">
        <f t="shared" si="536"/>
        <v/>
      </c>
      <c r="AJ1295" s="250" t="str">
        <f t="shared" si="537"/>
        <v/>
      </c>
      <c r="AK1295" s="249" t="str">
        <f t="shared" si="538"/>
        <v/>
      </c>
      <c r="AL1295" s="250" t="str">
        <f t="shared" si="539"/>
        <v/>
      </c>
      <c r="AM1295" s="249" t="str">
        <f t="shared" si="540"/>
        <v/>
      </c>
      <c r="AN1295" s="250" t="str">
        <f t="shared" si="541"/>
        <v/>
      </c>
      <c r="AO1295" s="249" t="str">
        <f t="shared" si="542"/>
        <v/>
      </c>
      <c r="AP1295" s="250" t="str">
        <f t="shared" si="543"/>
        <v/>
      </c>
      <c r="AQ1295" s="249" t="str">
        <f t="shared" si="544"/>
        <v/>
      </c>
      <c r="AR1295" s="250" t="str">
        <f t="shared" si="545"/>
        <v/>
      </c>
      <c r="AS1295" s="249" t="str">
        <f t="shared" si="546"/>
        <v/>
      </c>
      <c r="AT1295" s="250"/>
      <c r="AU1295" s="249"/>
      <c r="AV1295" s="250"/>
      <c r="AW1295" s="249"/>
      <c r="AX1295" s="250"/>
      <c r="AY1295" s="249"/>
      <c r="AZ1295" s="250"/>
      <c r="BA1295" s="249"/>
      <c r="BB1295" s="250"/>
      <c r="BC1295" s="249"/>
      <c r="BD1295" s="250"/>
      <c r="BE1295" s="249"/>
      <c r="BF1295" s="250"/>
      <c r="BG1295" s="249"/>
      <c r="BH1295" s="250"/>
      <c r="BI1295" s="249"/>
      <c r="BJ1295" s="250"/>
      <c r="BK1295" s="249"/>
    </row>
    <row r="1296" spans="1:63" ht="21" hidden="1" customHeight="1" x14ac:dyDescent="0.2">
      <c r="A1296" s="245" t="e">
        <f t="shared" si="568"/>
        <v>#VALUE!</v>
      </c>
      <c r="B1296" s="246"/>
      <c r="C1296" s="247" t="str">
        <f t="shared" si="547"/>
        <v/>
      </c>
      <c r="D1296" s="250" t="str">
        <f t="shared" ca="1" si="548"/>
        <v/>
      </c>
      <c r="E1296" s="249" t="str">
        <f t="shared" si="565"/>
        <v/>
      </c>
      <c r="F1296" s="250" t="str">
        <f t="shared" si="549"/>
        <v/>
      </c>
      <c r="G1296" s="249" t="str">
        <f t="shared" si="566"/>
        <v/>
      </c>
      <c r="H1296" s="250" t="str">
        <f t="shared" si="550"/>
        <v/>
      </c>
      <c r="I1296" s="249" t="str">
        <f t="shared" si="567"/>
        <v/>
      </c>
      <c r="J1296" s="250" t="str">
        <f t="shared" ca="1" si="551"/>
        <v/>
      </c>
      <c r="K1296" s="249" t="str">
        <f t="shared" si="552"/>
        <v/>
      </c>
      <c r="L1296" s="250" t="str">
        <f t="shared" ca="1" si="553"/>
        <v/>
      </c>
      <c r="M1296" s="249" t="str">
        <f t="shared" si="554"/>
        <v/>
      </c>
      <c r="N1296" s="250" t="str">
        <f t="shared" ca="1" si="555"/>
        <v/>
      </c>
      <c r="O1296" s="249" t="str">
        <f t="shared" si="556"/>
        <v/>
      </c>
      <c r="P1296" s="250" t="str">
        <f t="shared" ca="1" si="557"/>
        <v/>
      </c>
      <c r="Q1296" s="249" t="str">
        <f t="shared" si="558"/>
        <v/>
      </c>
      <c r="R1296" s="250" t="str">
        <f t="shared" ca="1" si="559"/>
        <v/>
      </c>
      <c r="S1296" s="249" t="str">
        <f t="shared" si="560"/>
        <v/>
      </c>
      <c r="T1296" s="250" t="str">
        <f t="shared" ca="1" si="561"/>
        <v/>
      </c>
      <c r="U1296" s="249" t="str">
        <f t="shared" si="562"/>
        <v/>
      </c>
      <c r="V1296" s="250" t="str">
        <f t="shared" ca="1" si="563"/>
        <v/>
      </c>
      <c r="W1296" s="249" t="str">
        <f t="shared" si="564"/>
        <v/>
      </c>
      <c r="X1296" s="250" t="str">
        <f t="shared" si="525"/>
        <v/>
      </c>
      <c r="Y1296" s="249" t="str">
        <f t="shared" si="526"/>
        <v/>
      </c>
      <c r="Z1296" s="250" t="str">
        <f t="shared" si="527"/>
        <v/>
      </c>
      <c r="AA1296" s="249" t="str">
        <f t="shared" si="528"/>
        <v/>
      </c>
      <c r="AB1296" s="250" t="str">
        <f t="shared" si="529"/>
        <v/>
      </c>
      <c r="AC1296" s="249" t="str">
        <f t="shared" si="530"/>
        <v/>
      </c>
      <c r="AD1296" s="250" t="str">
        <f t="shared" si="531"/>
        <v/>
      </c>
      <c r="AE1296" s="249" t="str">
        <f t="shared" si="532"/>
        <v/>
      </c>
      <c r="AF1296" s="250" t="str">
        <f t="shared" si="533"/>
        <v/>
      </c>
      <c r="AG1296" s="249" t="str">
        <f t="shared" si="534"/>
        <v/>
      </c>
      <c r="AH1296" s="250" t="str">
        <f t="shared" si="535"/>
        <v/>
      </c>
      <c r="AI1296" s="249" t="str">
        <f t="shared" si="536"/>
        <v/>
      </c>
      <c r="AJ1296" s="250" t="str">
        <f t="shared" si="537"/>
        <v/>
      </c>
      <c r="AK1296" s="249" t="str">
        <f t="shared" si="538"/>
        <v/>
      </c>
      <c r="AL1296" s="250" t="str">
        <f t="shared" si="539"/>
        <v/>
      </c>
      <c r="AM1296" s="249" t="str">
        <f t="shared" si="540"/>
        <v/>
      </c>
      <c r="AN1296" s="250" t="str">
        <f t="shared" si="541"/>
        <v/>
      </c>
      <c r="AO1296" s="249" t="str">
        <f t="shared" si="542"/>
        <v/>
      </c>
      <c r="AP1296" s="250" t="str">
        <f t="shared" si="543"/>
        <v/>
      </c>
      <c r="AQ1296" s="249" t="str">
        <f t="shared" si="544"/>
        <v/>
      </c>
      <c r="AR1296" s="250" t="str">
        <f t="shared" si="545"/>
        <v/>
      </c>
      <c r="AS1296" s="249" t="str">
        <f t="shared" si="546"/>
        <v/>
      </c>
      <c r="AT1296" s="250"/>
      <c r="AU1296" s="249"/>
      <c r="AV1296" s="250"/>
      <c r="AW1296" s="249"/>
      <c r="AX1296" s="250"/>
      <c r="AY1296" s="249"/>
      <c r="AZ1296" s="250"/>
      <c r="BA1296" s="249"/>
      <c r="BB1296" s="250"/>
      <c r="BC1296" s="249"/>
      <c r="BD1296" s="250"/>
      <c r="BE1296" s="249"/>
      <c r="BF1296" s="250"/>
      <c r="BG1296" s="249"/>
      <c r="BH1296" s="250"/>
      <c r="BI1296" s="249"/>
      <c r="BJ1296" s="250"/>
      <c r="BK1296" s="249"/>
    </row>
    <row r="1297" spans="1:63" ht="21" hidden="1" customHeight="1" x14ac:dyDescent="0.2">
      <c r="A1297" s="245" t="e">
        <f t="shared" si="568"/>
        <v>#VALUE!</v>
      </c>
      <c r="B1297" s="246"/>
      <c r="C1297" s="247" t="str">
        <f t="shared" si="547"/>
        <v/>
      </c>
      <c r="D1297" s="250" t="str">
        <f t="shared" ca="1" si="548"/>
        <v/>
      </c>
      <c r="E1297" s="249" t="str">
        <f t="shared" si="565"/>
        <v/>
      </c>
      <c r="F1297" s="250" t="str">
        <f t="shared" si="549"/>
        <v/>
      </c>
      <c r="G1297" s="249" t="str">
        <f t="shared" si="566"/>
        <v/>
      </c>
      <c r="H1297" s="250" t="str">
        <f t="shared" si="550"/>
        <v/>
      </c>
      <c r="I1297" s="249" t="str">
        <f t="shared" si="567"/>
        <v/>
      </c>
      <c r="J1297" s="250" t="str">
        <f t="shared" ca="1" si="551"/>
        <v/>
      </c>
      <c r="K1297" s="249" t="str">
        <f t="shared" si="552"/>
        <v/>
      </c>
      <c r="L1297" s="250" t="str">
        <f t="shared" ca="1" si="553"/>
        <v/>
      </c>
      <c r="M1297" s="249" t="str">
        <f t="shared" si="554"/>
        <v/>
      </c>
      <c r="N1297" s="250" t="str">
        <f t="shared" ca="1" si="555"/>
        <v/>
      </c>
      <c r="O1297" s="249" t="str">
        <f t="shared" si="556"/>
        <v/>
      </c>
      <c r="P1297" s="250" t="str">
        <f t="shared" ca="1" si="557"/>
        <v/>
      </c>
      <c r="Q1297" s="249" t="str">
        <f t="shared" si="558"/>
        <v/>
      </c>
      <c r="R1297" s="250" t="str">
        <f t="shared" ca="1" si="559"/>
        <v/>
      </c>
      <c r="S1297" s="249" t="str">
        <f t="shared" si="560"/>
        <v/>
      </c>
      <c r="T1297" s="250" t="str">
        <f t="shared" ca="1" si="561"/>
        <v/>
      </c>
      <c r="U1297" s="249" t="str">
        <f t="shared" si="562"/>
        <v/>
      </c>
      <c r="V1297" s="250" t="str">
        <f t="shared" ca="1" si="563"/>
        <v/>
      </c>
      <c r="W1297" s="249" t="str">
        <f t="shared" si="564"/>
        <v/>
      </c>
      <c r="X1297" s="250" t="str">
        <f t="shared" si="525"/>
        <v/>
      </c>
      <c r="Y1297" s="249" t="str">
        <f t="shared" si="526"/>
        <v/>
      </c>
      <c r="Z1297" s="250" t="str">
        <f t="shared" si="527"/>
        <v/>
      </c>
      <c r="AA1297" s="249" t="str">
        <f t="shared" si="528"/>
        <v/>
      </c>
      <c r="AB1297" s="250" t="str">
        <f t="shared" si="529"/>
        <v/>
      </c>
      <c r="AC1297" s="249" t="str">
        <f t="shared" si="530"/>
        <v/>
      </c>
      <c r="AD1297" s="250" t="str">
        <f t="shared" si="531"/>
        <v/>
      </c>
      <c r="AE1297" s="249" t="str">
        <f t="shared" si="532"/>
        <v/>
      </c>
      <c r="AF1297" s="250" t="str">
        <f t="shared" si="533"/>
        <v/>
      </c>
      <c r="AG1297" s="249" t="str">
        <f t="shared" si="534"/>
        <v/>
      </c>
      <c r="AH1297" s="250" t="str">
        <f t="shared" si="535"/>
        <v/>
      </c>
      <c r="AI1297" s="249" t="str">
        <f t="shared" si="536"/>
        <v/>
      </c>
      <c r="AJ1297" s="250" t="str">
        <f t="shared" si="537"/>
        <v/>
      </c>
      <c r="AK1297" s="249" t="str">
        <f t="shared" si="538"/>
        <v/>
      </c>
      <c r="AL1297" s="250" t="str">
        <f t="shared" si="539"/>
        <v/>
      </c>
      <c r="AM1297" s="249" t="str">
        <f t="shared" si="540"/>
        <v/>
      </c>
      <c r="AN1297" s="250" t="str">
        <f t="shared" si="541"/>
        <v/>
      </c>
      <c r="AO1297" s="249" t="str">
        <f t="shared" si="542"/>
        <v/>
      </c>
      <c r="AP1297" s="250" t="str">
        <f t="shared" si="543"/>
        <v/>
      </c>
      <c r="AQ1297" s="249" t="str">
        <f t="shared" si="544"/>
        <v/>
      </c>
      <c r="AR1297" s="250" t="str">
        <f t="shared" si="545"/>
        <v/>
      </c>
      <c r="AS1297" s="249" t="str">
        <f t="shared" si="546"/>
        <v/>
      </c>
      <c r="AT1297" s="250"/>
      <c r="AU1297" s="249"/>
      <c r="AV1297" s="250"/>
      <c r="AW1297" s="249"/>
      <c r="AX1297" s="250"/>
      <c r="AY1297" s="249"/>
      <c r="AZ1297" s="250"/>
      <c r="BA1297" s="249"/>
      <c r="BB1297" s="250"/>
      <c r="BC1297" s="249"/>
      <c r="BD1297" s="250"/>
      <c r="BE1297" s="249"/>
      <c r="BF1297" s="250"/>
      <c r="BG1297" s="249"/>
      <c r="BH1297" s="250"/>
      <c r="BI1297" s="249"/>
      <c r="BJ1297" s="250"/>
      <c r="BK1297" s="249"/>
    </row>
    <row r="1298" spans="1:63" ht="21" hidden="1" customHeight="1" x14ac:dyDescent="0.2">
      <c r="A1298" s="245" t="e">
        <f t="shared" si="568"/>
        <v>#VALUE!</v>
      </c>
      <c r="B1298" s="246"/>
      <c r="C1298" s="247" t="str">
        <f t="shared" si="547"/>
        <v/>
      </c>
      <c r="D1298" s="250" t="str">
        <f t="shared" ca="1" si="548"/>
        <v/>
      </c>
      <c r="E1298" s="249" t="str">
        <f t="shared" si="565"/>
        <v/>
      </c>
      <c r="F1298" s="250" t="str">
        <f t="shared" si="549"/>
        <v/>
      </c>
      <c r="G1298" s="249" t="str">
        <f t="shared" si="566"/>
        <v/>
      </c>
      <c r="H1298" s="250" t="str">
        <f t="shared" si="550"/>
        <v/>
      </c>
      <c r="I1298" s="249" t="str">
        <f t="shared" si="567"/>
        <v/>
      </c>
      <c r="J1298" s="250" t="str">
        <f t="shared" ca="1" si="551"/>
        <v/>
      </c>
      <c r="K1298" s="249" t="str">
        <f t="shared" si="552"/>
        <v/>
      </c>
      <c r="L1298" s="250" t="str">
        <f t="shared" ca="1" si="553"/>
        <v/>
      </c>
      <c r="M1298" s="249" t="str">
        <f t="shared" si="554"/>
        <v/>
      </c>
      <c r="N1298" s="250" t="str">
        <f t="shared" ca="1" si="555"/>
        <v/>
      </c>
      <c r="O1298" s="249" t="str">
        <f t="shared" si="556"/>
        <v/>
      </c>
      <c r="P1298" s="250" t="str">
        <f t="shared" ca="1" si="557"/>
        <v/>
      </c>
      <c r="Q1298" s="249" t="str">
        <f t="shared" si="558"/>
        <v/>
      </c>
      <c r="R1298" s="250" t="str">
        <f t="shared" ca="1" si="559"/>
        <v/>
      </c>
      <c r="S1298" s="249" t="str">
        <f t="shared" si="560"/>
        <v/>
      </c>
      <c r="T1298" s="250" t="str">
        <f t="shared" ca="1" si="561"/>
        <v/>
      </c>
      <c r="U1298" s="249" t="str">
        <f t="shared" si="562"/>
        <v/>
      </c>
      <c r="V1298" s="250" t="str">
        <f t="shared" ca="1" si="563"/>
        <v/>
      </c>
      <c r="W1298" s="249" t="str">
        <f t="shared" si="564"/>
        <v/>
      </c>
      <c r="X1298" s="250" t="str">
        <f t="shared" si="525"/>
        <v/>
      </c>
      <c r="Y1298" s="249" t="str">
        <f t="shared" si="526"/>
        <v/>
      </c>
      <c r="Z1298" s="250" t="str">
        <f t="shared" si="527"/>
        <v/>
      </c>
      <c r="AA1298" s="249" t="str">
        <f t="shared" si="528"/>
        <v/>
      </c>
      <c r="AB1298" s="250" t="str">
        <f t="shared" si="529"/>
        <v/>
      </c>
      <c r="AC1298" s="249" t="str">
        <f t="shared" si="530"/>
        <v/>
      </c>
      <c r="AD1298" s="250" t="str">
        <f t="shared" si="531"/>
        <v/>
      </c>
      <c r="AE1298" s="249" t="str">
        <f t="shared" si="532"/>
        <v/>
      </c>
      <c r="AF1298" s="250" t="str">
        <f t="shared" si="533"/>
        <v/>
      </c>
      <c r="AG1298" s="249" t="str">
        <f t="shared" si="534"/>
        <v/>
      </c>
      <c r="AH1298" s="250" t="str">
        <f t="shared" si="535"/>
        <v/>
      </c>
      <c r="AI1298" s="249" t="str">
        <f t="shared" si="536"/>
        <v/>
      </c>
      <c r="AJ1298" s="250" t="str">
        <f t="shared" si="537"/>
        <v/>
      </c>
      <c r="AK1298" s="249" t="str">
        <f t="shared" si="538"/>
        <v/>
      </c>
      <c r="AL1298" s="250" t="str">
        <f t="shared" si="539"/>
        <v/>
      </c>
      <c r="AM1298" s="249" t="str">
        <f t="shared" si="540"/>
        <v/>
      </c>
      <c r="AN1298" s="250" t="str">
        <f t="shared" si="541"/>
        <v/>
      </c>
      <c r="AO1298" s="249" t="str">
        <f t="shared" si="542"/>
        <v/>
      </c>
      <c r="AP1298" s="250" t="str">
        <f t="shared" si="543"/>
        <v/>
      </c>
      <c r="AQ1298" s="249" t="str">
        <f t="shared" si="544"/>
        <v/>
      </c>
      <c r="AR1298" s="250" t="str">
        <f t="shared" si="545"/>
        <v/>
      </c>
      <c r="AS1298" s="249" t="str">
        <f t="shared" si="546"/>
        <v/>
      </c>
      <c r="AT1298" s="250"/>
      <c r="AU1298" s="249"/>
      <c r="AV1298" s="250"/>
      <c r="AW1298" s="249"/>
      <c r="AX1298" s="250"/>
      <c r="AY1298" s="249"/>
      <c r="AZ1298" s="250"/>
      <c r="BA1298" s="249"/>
      <c r="BB1298" s="250"/>
      <c r="BC1298" s="249"/>
      <c r="BD1298" s="250"/>
      <c r="BE1298" s="249"/>
      <c r="BF1298" s="250"/>
      <c r="BG1298" s="249"/>
      <c r="BH1298" s="250"/>
      <c r="BI1298" s="249"/>
      <c r="BJ1298" s="250"/>
      <c r="BK1298" s="249"/>
    </row>
    <row r="1299" spans="1:63" ht="21" hidden="1" customHeight="1" x14ac:dyDescent="0.2">
      <c r="A1299" s="245" t="e">
        <f t="shared" si="568"/>
        <v>#VALUE!</v>
      </c>
      <c r="B1299" s="246"/>
      <c r="C1299" s="247" t="str">
        <f t="shared" si="547"/>
        <v/>
      </c>
      <c r="D1299" s="250" t="str">
        <f t="shared" ca="1" si="548"/>
        <v/>
      </c>
      <c r="E1299" s="249" t="str">
        <f t="shared" si="565"/>
        <v/>
      </c>
      <c r="F1299" s="250" t="str">
        <f t="shared" si="549"/>
        <v/>
      </c>
      <c r="G1299" s="249" t="str">
        <f t="shared" si="566"/>
        <v/>
      </c>
      <c r="H1299" s="250" t="str">
        <f t="shared" si="550"/>
        <v/>
      </c>
      <c r="I1299" s="249" t="str">
        <f t="shared" si="567"/>
        <v/>
      </c>
      <c r="J1299" s="250" t="str">
        <f t="shared" ca="1" si="551"/>
        <v/>
      </c>
      <c r="K1299" s="249" t="str">
        <f t="shared" si="552"/>
        <v/>
      </c>
      <c r="L1299" s="250" t="str">
        <f t="shared" ca="1" si="553"/>
        <v/>
      </c>
      <c r="M1299" s="249" t="str">
        <f t="shared" si="554"/>
        <v/>
      </c>
      <c r="N1299" s="250" t="str">
        <f t="shared" ca="1" si="555"/>
        <v/>
      </c>
      <c r="O1299" s="249" t="str">
        <f t="shared" si="556"/>
        <v/>
      </c>
      <c r="P1299" s="250" t="str">
        <f t="shared" ca="1" si="557"/>
        <v/>
      </c>
      <c r="Q1299" s="249" t="str">
        <f t="shared" si="558"/>
        <v/>
      </c>
      <c r="R1299" s="250" t="str">
        <f t="shared" ca="1" si="559"/>
        <v/>
      </c>
      <c r="S1299" s="249" t="str">
        <f t="shared" si="560"/>
        <v/>
      </c>
      <c r="T1299" s="250" t="str">
        <f t="shared" ca="1" si="561"/>
        <v/>
      </c>
      <c r="U1299" s="249" t="str">
        <f t="shared" si="562"/>
        <v/>
      </c>
      <c r="V1299" s="250" t="str">
        <f t="shared" ca="1" si="563"/>
        <v/>
      </c>
      <c r="W1299" s="249" t="str">
        <f t="shared" si="564"/>
        <v/>
      </c>
      <c r="X1299" s="250" t="str">
        <f t="shared" si="525"/>
        <v/>
      </c>
      <c r="Y1299" s="249" t="str">
        <f t="shared" si="526"/>
        <v/>
      </c>
      <c r="Z1299" s="250" t="str">
        <f t="shared" si="527"/>
        <v/>
      </c>
      <c r="AA1299" s="249" t="str">
        <f t="shared" si="528"/>
        <v/>
      </c>
      <c r="AB1299" s="250" t="str">
        <f t="shared" si="529"/>
        <v/>
      </c>
      <c r="AC1299" s="249" t="str">
        <f t="shared" si="530"/>
        <v/>
      </c>
      <c r="AD1299" s="250" t="str">
        <f t="shared" si="531"/>
        <v/>
      </c>
      <c r="AE1299" s="249" t="str">
        <f t="shared" si="532"/>
        <v/>
      </c>
      <c r="AF1299" s="250" t="str">
        <f t="shared" si="533"/>
        <v/>
      </c>
      <c r="AG1299" s="249" t="str">
        <f t="shared" si="534"/>
        <v/>
      </c>
      <c r="AH1299" s="250" t="str">
        <f t="shared" si="535"/>
        <v/>
      </c>
      <c r="AI1299" s="249" t="str">
        <f t="shared" si="536"/>
        <v/>
      </c>
      <c r="AJ1299" s="250" t="str">
        <f t="shared" si="537"/>
        <v/>
      </c>
      <c r="AK1299" s="249" t="str">
        <f t="shared" si="538"/>
        <v/>
      </c>
      <c r="AL1299" s="250" t="str">
        <f t="shared" si="539"/>
        <v/>
      </c>
      <c r="AM1299" s="249" t="str">
        <f t="shared" si="540"/>
        <v/>
      </c>
      <c r="AN1299" s="250" t="str">
        <f t="shared" si="541"/>
        <v/>
      </c>
      <c r="AO1299" s="249" t="str">
        <f t="shared" si="542"/>
        <v/>
      </c>
      <c r="AP1299" s="250" t="str">
        <f t="shared" si="543"/>
        <v/>
      </c>
      <c r="AQ1299" s="249" t="str">
        <f t="shared" si="544"/>
        <v/>
      </c>
      <c r="AR1299" s="250" t="str">
        <f t="shared" si="545"/>
        <v/>
      </c>
      <c r="AS1299" s="249" t="str">
        <f t="shared" si="546"/>
        <v/>
      </c>
      <c r="AT1299" s="250"/>
      <c r="AU1299" s="249"/>
      <c r="AV1299" s="250"/>
      <c r="AW1299" s="249"/>
      <c r="AX1299" s="250"/>
      <c r="AY1299" s="249"/>
      <c r="AZ1299" s="250"/>
      <c r="BA1299" s="249"/>
      <c r="BB1299" s="250"/>
      <c r="BC1299" s="249"/>
      <c r="BD1299" s="250"/>
      <c r="BE1299" s="249"/>
      <c r="BF1299" s="250"/>
      <c r="BG1299" s="249"/>
      <c r="BH1299" s="250"/>
      <c r="BI1299" s="249"/>
      <c r="BJ1299" s="250"/>
      <c r="BK1299" s="249"/>
    </row>
    <row r="1300" spans="1:63" ht="21" hidden="1" customHeight="1" x14ac:dyDescent="0.2">
      <c r="A1300" s="245" t="e">
        <f t="shared" si="568"/>
        <v>#VALUE!</v>
      </c>
      <c r="B1300" s="246"/>
      <c r="C1300" s="247" t="str">
        <f t="shared" si="547"/>
        <v/>
      </c>
      <c r="D1300" s="250" t="str">
        <f t="shared" ca="1" si="548"/>
        <v/>
      </c>
      <c r="E1300" s="249" t="str">
        <f t="shared" si="565"/>
        <v/>
      </c>
      <c r="F1300" s="250" t="str">
        <f t="shared" si="549"/>
        <v/>
      </c>
      <c r="G1300" s="249" t="str">
        <f t="shared" si="566"/>
        <v/>
      </c>
      <c r="H1300" s="250" t="str">
        <f t="shared" si="550"/>
        <v/>
      </c>
      <c r="I1300" s="249" t="str">
        <f t="shared" si="567"/>
        <v/>
      </c>
      <c r="J1300" s="250" t="str">
        <f t="shared" ca="1" si="551"/>
        <v/>
      </c>
      <c r="K1300" s="249" t="str">
        <f t="shared" si="552"/>
        <v/>
      </c>
      <c r="L1300" s="250" t="str">
        <f t="shared" ca="1" si="553"/>
        <v/>
      </c>
      <c r="M1300" s="249" t="str">
        <f t="shared" si="554"/>
        <v/>
      </c>
      <c r="N1300" s="250" t="str">
        <f t="shared" ca="1" si="555"/>
        <v/>
      </c>
      <c r="O1300" s="249" t="str">
        <f t="shared" si="556"/>
        <v/>
      </c>
      <c r="P1300" s="250" t="str">
        <f t="shared" ca="1" si="557"/>
        <v/>
      </c>
      <c r="Q1300" s="249" t="str">
        <f t="shared" si="558"/>
        <v/>
      </c>
      <c r="R1300" s="250" t="str">
        <f t="shared" ca="1" si="559"/>
        <v/>
      </c>
      <c r="S1300" s="249" t="str">
        <f t="shared" si="560"/>
        <v/>
      </c>
      <c r="T1300" s="250" t="str">
        <f t="shared" ca="1" si="561"/>
        <v/>
      </c>
      <c r="U1300" s="249" t="str">
        <f t="shared" si="562"/>
        <v/>
      </c>
      <c r="V1300" s="250" t="str">
        <f t="shared" ca="1" si="563"/>
        <v/>
      </c>
      <c r="W1300" s="249" t="str">
        <f t="shared" si="564"/>
        <v/>
      </c>
      <c r="X1300" s="250" t="str">
        <f t="shared" si="525"/>
        <v/>
      </c>
      <c r="Y1300" s="249" t="str">
        <f t="shared" si="526"/>
        <v/>
      </c>
      <c r="Z1300" s="250" t="str">
        <f t="shared" si="527"/>
        <v/>
      </c>
      <c r="AA1300" s="249" t="str">
        <f t="shared" si="528"/>
        <v/>
      </c>
      <c r="AB1300" s="250" t="str">
        <f t="shared" si="529"/>
        <v/>
      </c>
      <c r="AC1300" s="249" t="str">
        <f t="shared" si="530"/>
        <v/>
      </c>
      <c r="AD1300" s="250" t="str">
        <f t="shared" si="531"/>
        <v/>
      </c>
      <c r="AE1300" s="249" t="str">
        <f t="shared" si="532"/>
        <v/>
      </c>
      <c r="AF1300" s="250" t="str">
        <f t="shared" si="533"/>
        <v/>
      </c>
      <c r="AG1300" s="249" t="str">
        <f t="shared" si="534"/>
        <v/>
      </c>
      <c r="AH1300" s="250" t="str">
        <f t="shared" si="535"/>
        <v/>
      </c>
      <c r="AI1300" s="249" t="str">
        <f t="shared" si="536"/>
        <v/>
      </c>
      <c r="AJ1300" s="250" t="str">
        <f t="shared" si="537"/>
        <v/>
      </c>
      <c r="AK1300" s="249" t="str">
        <f t="shared" si="538"/>
        <v/>
      </c>
      <c r="AL1300" s="250" t="str">
        <f t="shared" si="539"/>
        <v/>
      </c>
      <c r="AM1300" s="249" t="str">
        <f t="shared" si="540"/>
        <v/>
      </c>
      <c r="AN1300" s="250" t="str">
        <f t="shared" si="541"/>
        <v/>
      </c>
      <c r="AO1300" s="249" t="str">
        <f t="shared" si="542"/>
        <v/>
      </c>
      <c r="AP1300" s="250" t="str">
        <f t="shared" si="543"/>
        <v/>
      </c>
      <c r="AQ1300" s="249" t="str">
        <f t="shared" si="544"/>
        <v/>
      </c>
      <c r="AR1300" s="250" t="str">
        <f t="shared" si="545"/>
        <v/>
      </c>
      <c r="AS1300" s="249" t="str">
        <f t="shared" si="546"/>
        <v/>
      </c>
      <c r="AT1300" s="250"/>
      <c r="AU1300" s="249"/>
      <c r="AV1300" s="250"/>
      <c r="AW1300" s="249"/>
      <c r="AX1300" s="250"/>
      <c r="AY1300" s="249"/>
      <c r="AZ1300" s="250"/>
      <c r="BA1300" s="249"/>
      <c r="BB1300" s="250"/>
      <c r="BC1300" s="249"/>
      <c r="BD1300" s="250"/>
      <c r="BE1300" s="249"/>
      <c r="BF1300" s="250"/>
      <c r="BG1300" s="249"/>
      <c r="BH1300" s="250"/>
      <c r="BI1300" s="249"/>
      <c r="BJ1300" s="250"/>
      <c r="BK1300" s="249"/>
    </row>
    <row r="1301" spans="1:63" ht="21" hidden="1" customHeight="1" x14ac:dyDescent="0.2">
      <c r="A1301" s="245" t="e">
        <f t="shared" si="568"/>
        <v>#VALUE!</v>
      </c>
      <c r="B1301" s="246"/>
      <c r="C1301" s="247" t="str">
        <f t="shared" si="547"/>
        <v/>
      </c>
      <c r="D1301" s="250" t="str">
        <f t="shared" ca="1" si="548"/>
        <v/>
      </c>
      <c r="E1301" s="249" t="str">
        <f t="shared" si="565"/>
        <v/>
      </c>
      <c r="F1301" s="250" t="str">
        <f t="shared" si="549"/>
        <v/>
      </c>
      <c r="G1301" s="249" t="str">
        <f t="shared" si="566"/>
        <v/>
      </c>
      <c r="H1301" s="250" t="str">
        <f t="shared" si="550"/>
        <v/>
      </c>
      <c r="I1301" s="249" t="str">
        <f t="shared" si="567"/>
        <v/>
      </c>
      <c r="J1301" s="250" t="str">
        <f t="shared" ca="1" si="551"/>
        <v/>
      </c>
      <c r="K1301" s="249" t="str">
        <f t="shared" si="552"/>
        <v/>
      </c>
      <c r="L1301" s="250" t="str">
        <f t="shared" ca="1" si="553"/>
        <v/>
      </c>
      <c r="M1301" s="249" t="str">
        <f t="shared" si="554"/>
        <v/>
      </c>
      <c r="N1301" s="250" t="str">
        <f t="shared" ca="1" si="555"/>
        <v/>
      </c>
      <c r="O1301" s="249" t="str">
        <f t="shared" si="556"/>
        <v/>
      </c>
      <c r="P1301" s="250" t="str">
        <f t="shared" ca="1" si="557"/>
        <v/>
      </c>
      <c r="Q1301" s="249" t="str">
        <f t="shared" si="558"/>
        <v/>
      </c>
      <c r="R1301" s="250" t="str">
        <f t="shared" ca="1" si="559"/>
        <v/>
      </c>
      <c r="S1301" s="249" t="str">
        <f t="shared" si="560"/>
        <v/>
      </c>
      <c r="T1301" s="250" t="str">
        <f t="shared" ca="1" si="561"/>
        <v/>
      </c>
      <c r="U1301" s="249" t="str">
        <f t="shared" si="562"/>
        <v/>
      </c>
      <c r="V1301" s="250" t="str">
        <f t="shared" ca="1" si="563"/>
        <v/>
      </c>
      <c r="W1301" s="249" t="str">
        <f t="shared" si="564"/>
        <v/>
      </c>
      <c r="X1301" s="250" t="str">
        <f t="shared" si="525"/>
        <v/>
      </c>
      <c r="Y1301" s="249" t="str">
        <f t="shared" si="526"/>
        <v/>
      </c>
      <c r="Z1301" s="250" t="str">
        <f t="shared" si="527"/>
        <v/>
      </c>
      <c r="AA1301" s="249" t="str">
        <f t="shared" si="528"/>
        <v/>
      </c>
      <c r="AB1301" s="250" t="str">
        <f t="shared" si="529"/>
        <v/>
      </c>
      <c r="AC1301" s="249" t="str">
        <f t="shared" si="530"/>
        <v/>
      </c>
      <c r="AD1301" s="250" t="str">
        <f t="shared" si="531"/>
        <v/>
      </c>
      <c r="AE1301" s="249" t="str">
        <f t="shared" si="532"/>
        <v/>
      </c>
      <c r="AF1301" s="250" t="str">
        <f t="shared" si="533"/>
        <v/>
      </c>
      <c r="AG1301" s="249" t="str">
        <f t="shared" si="534"/>
        <v/>
      </c>
      <c r="AH1301" s="250" t="str">
        <f t="shared" si="535"/>
        <v/>
      </c>
      <c r="AI1301" s="249" t="str">
        <f t="shared" si="536"/>
        <v/>
      </c>
      <c r="AJ1301" s="250" t="str">
        <f t="shared" si="537"/>
        <v/>
      </c>
      <c r="AK1301" s="249" t="str">
        <f t="shared" si="538"/>
        <v/>
      </c>
      <c r="AL1301" s="250" t="str">
        <f t="shared" si="539"/>
        <v/>
      </c>
      <c r="AM1301" s="249" t="str">
        <f t="shared" si="540"/>
        <v/>
      </c>
      <c r="AN1301" s="250" t="str">
        <f t="shared" si="541"/>
        <v/>
      </c>
      <c r="AO1301" s="249" t="str">
        <f t="shared" si="542"/>
        <v/>
      </c>
      <c r="AP1301" s="250" t="str">
        <f t="shared" si="543"/>
        <v/>
      </c>
      <c r="AQ1301" s="249" t="str">
        <f t="shared" si="544"/>
        <v/>
      </c>
      <c r="AR1301" s="250" t="str">
        <f t="shared" si="545"/>
        <v/>
      </c>
      <c r="AS1301" s="249" t="str">
        <f t="shared" si="546"/>
        <v/>
      </c>
      <c r="AT1301" s="250"/>
      <c r="AU1301" s="249"/>
      <c r="AV1301" s="250"/>
      <c r="AW1301" s="249"/>
      <c r="AX1301" s="250"/>
      <c r="AY1301" s="249"/>
      <c r="AZ1301" s="250"/>
      <c r="BA1301" s="249"/>
      <c r="BB1301" s="250"/>
      <c r="BC1301" s="249"/>
      <c r="BD1301" s="250"/>
      <c r="BE1301" s="249"/>
      <c r="BF1301" s="250"/>
      <c r="BG1301" s="249"/>
      <c r="BH1301" s="250"/>
      <c r="BI1301" s="249"/>
      <c r="BJ1301" s="250"/>
      <c r="BK1301" s="249"/>
    </row>
    <row r="1302" spans="1:63" ht="21" hidden="1" customHeight="1" x14ac:dyDescent="0.2">
      <c r="A1302" s="245" t="e">
        <f t="shared" si="568"/>
        <v>#VALUE!</v>
      </c>
      <c r="B1302" s="246"/>
      <c r="C1302" s="247" t="str">
        <f t="shared" si="547"/>
        <v/>
      </c>
      <c r="D1302" s="250" t="str">
        <f t="shared" ca="1" si="548"/>
        <v/>
      </c>
      <c r="E1302" s="249" t="str">
        <f t="shared" si="565"/>
        <v/>
      </c>
      <c r="F1302" s="250" t="str">
        <f t="shared" si="549"/>
        <v/>
      </c>
      <c r="G1302" s="249" t="str">
        <f t="shared" si="566"/>
        <v/>
      </c>
      <c r="H1302" s="250" t="str">
        <f t="shared" si="550"/>
        <v/>
      </c>
      <c r="I1302" s="249" t="str">
        <f t="shared" si="567"/>
        <v/>
      </c>
      <c r="J1302" s="250" t="str">
        <f t="shared" ca="1" si="551"/>
        <v/>
      </c>
      <c r="K1302" s="249" t="str">
        <f t="shared" si="552"/>
        <v/>
      </c>
      <c r="L1302" s="250" t="str">
        <f t="shared" ca="1" si="553"/>
        <v/>
      </c>
      <c r="M1302" s="249" t="str">
        <f t="shared" si="554"/>
        <v/>
      </c>
      <c r="N1302" s="250" t="str">
        <f t="shared" ca="1" si="555"/>
        <v/>
      </c>
      <c r="O1302" s="249" t="str">
        <f t="shared" si="556"/>
        <v/>
      </c>
      <c r="P1302" s="250" t="str">
        <f t="shared" ca="1" si="557"/>
        <v/>
      </c>
      <c r="Q1302" s="249" t="str">
        <f t="shared" si="558"/>
        <v/>
      </c>
      <c r="R1302" s="250" t="str">
        <f t="shared" ca="1" si="559"/>
        <v/>
      </c>
      <c r="S1302" s="249" t="str">
        <f t="shared" si="560"/>
        <v/>
      </c>
      <c r="T1302" s="250" t="str">
        <f t="shared" ca="1" si="561"/>
        <v/>
      </c>
      <c r="U1302" s="249" t="str">
        <f t="shared" si="562"/>
        <v/>
      </c>
      <c r="V1302" s="250" t="str">
        <f t="shared" ca="1" si="563"/>
        <v/>
      </c>
      <c r="W1302" s="249" t="str">
        <f t="shared" si="564"/>
        <v/>
      </c>
      <c r="X1302" s="250" t="str">
        <f t="shared" si="525"/>
        <v/>
      </c>
      <c r="Y1302" s="249" t="str">
        <f t="shared" si="526"/>
        <v/>
      </c>
      <c r="Z1302" s="250" t="str">
        <f t="shared" si="527"/>
        <v/>
      </c>
      <c r="AA1302" s="249" t="str">
        <f t="shared" si="528"/>
        <v/>
      </c>
      <c r="AB1302" s="250" t="str">
        <f t="shared" si="529"/>
        <v/>
      </c>
      <c r="AC1302" s="249" t="str">
        <f t="shared" si="530"/>
        <v/>
      </c>
      <c r="AD1302" s="250" t="str">
        <f t="shared" si="531"/>
        <v/>
      </c>
      <c r="AE1302" s="249" t="str">
        <f t="shared" si="532"/>
        <v/>
      </c>
      <c r="AF1302" s="250" t="str">
        <f t="shared" si="533"/>
        <v/>
      </c>
      <c r="AG1302" s="249" t="str">
        <f t="shared" si="534"/>
        <v/>
      </c>
      <c r="AH1302" s="250" t="str">
        <f t="shared" si="535"/>
        <v/>
      </c>
      <c r="AI1302" s="249" t="str">
        <f t="shared" si="536"/>
        <v/>
      </c>
      <c r="AJ1302" s="250" t="str">
        <f t="shared" si="537"/>
        <v/>
      </c>
      <c r="AK1302" s="249" t="str">
        <f t="shared" si="538"/>
        <v/>
      </c>
      <c r="AL1302" s="250" t="str">
        <f t="shared" si="539"/>
        <v/>
      </c>
      <c r="AM1302" s="249" t="str">
        <f t="shared" si="540"/>
        <v/>
      </c>
      <c r="AN1302" s="250" t="str">
        <f t="shared" si="541"/>
        <v/>
      </c>
      <c r="AO1302" s="249" t="str">
        <f t="shared" si="542"/>
        <v/>
      </c>
      <c r="AP1302" s="250" t="str">
        <f t="shared" si="543"/>
        <v/>
      </c>
      <c r="AQ1302" s="249" t="str">
        <f t="shared" si="544"/>
        <v/>
      </c>
      <c r="AR1302" s="250" t="str">
        <f t="shared" si="545"/>
        <v/>
      </c>
      <c r="AS1302" s="249" t="str">
        <f t="shared" si="546"/>
        <v/>
      </c>
      <c r="AT1302" s="250"/>
      <c r="AU1302" s="249"/>
      <c r="AV1302" s="250"/>
      <c r="AW1302" s="249"/>
      <c r="AX1302" s="250"/>
      <c r="AY1302" s="249"/>
      <c r="AZ1302" s="250"/>
      <c r="BA1302" s="249"/>
      <c r="BB1302" s="250"/>
      <c r="BC1302" s="249"/>
      <c r="BD1302" s="250"/>
      <c r="BE1302" s="249"/>
      <c r="BF1302" s="250"/>
      <c r="BG1302" s="249"/>
      <c r="BH1302" s="250"/>
      <c r="BI1302" s="249"/>
      <c r="BJ1302" s="250"/>
      <c r="BK1302" s="249"/>
    </row>
    <row r="1303" spans="1:63" ht="21" hidden="1" customHeight="1" x14ac:dyDescent="0.2">
      <c r="A1303" s="245" t="e">
        <f t="shared" si="568"/>
        <v>#VALUE!</v>
      </c>
      <c r="B1303" s="246"/>
      <c r="C1303" s="247" t="str">
        <f t="shared" si="547"/>
        <v/>
      </c>
      <c r="D1303" s="250" t="str">
        <f t="shared" ca="1" si="548"/>
        <v/>
      </c>
      <c r="E1303" s="249" t="str">
        <f t="shared" si="565"/>
        <v/>
      </c>
      <c r="F1303" s="250" t="str">
        <f t="shared" si="549"/>
        <v/>
      </c>
      <c r="G1303" s="249" t="str">
        <f t="shared" si="566"/>
        <v/>
      </c>
      <c r="H1303" s="250" t="str">
        <f t="shared" si="550"/>
        <v/>
      </c>
      <c r="I1303" s="249" t="str">
        <f t="shared" si="567"/>
        <v/>
      </c>
      <c r="J1303" s="250" t="str">
        <f t="shared" ca="1" si="551"/>
        <v/>
      </c>
      <c r="K1303" s="249" t="str">
        <f t="shared" si="552"/>
        <v/>
      </c>
      <c r="L1303" s="250" t="str">
        <f t="shared" ca="1" si="553"/>
        <v/>
      </c>
      <c r="M1303" s="249" t="str">
        <f t="shared" si="554"/>
        <v/>
      </c>
      <c r="N1303" s="250" t="str">
        <f t="shared" ca="1" si="555"/>
        <v/>
      </c>
      <c r="O1303" s="249" t="str">
        <f t="shared" si="556"/>
        <v/>
      </c>
      <c r="P1303" s="250" t="str">
        <f t="shared" ca="1" si="557"/>
        <v/>
      </c>
      <c r="Q1303" s="249" t="str">
        <f t="shared" si="558"/>
        <v/>
      </c>
      <c r="R1303" s="250" t="str">
        <f t="shared" ca="1" si="559"/>
        <v/>
      </c>
      <c r="S1303" s="249" t="str">
        <f t="shared" si="560"/>
        <v/>
      </c>
      <c r="T1303" s="250" t="str">
        <f t="shared" ca="1" si="561"/>
        <v/>
      </c>
      <c r="U1303" s="249" t="str">
        <f t="shared" si="562"/>
        <v/>
      </c>
      <c r="V1303" s="250" t="str">
        <f t="shared" ca="1" si="563"/>
        <v/>
      </c>
      <c r="W1303" s="249" t="str">
        <f t="shared" si="564"/>
        <v/>
      </c>
      <c r="X1303" s="250" t="str">
        <f t="shared" si="525"/>
        <v/>
      </c>
      <c r="Y1303" s="249" t="str">
        <f t="shared" si="526"/>
        <v/>
      </c>
      <c r="Z1303" s="250" t="str">
        <f t="shared" si="527"/>
        <v/>
      </c>
      <c r="AA1303" s="249" t="str">
        <f t="shared" si="528"/>
        <v/>
      </c>
      <c r="AB1303" s="250" t="str">
        <f t="shared" si="529"/>
        <v/>
      </c>
      <c r="AC1303" s="249" t="str">
        <f t="shared" si="530"/>
        <v/>
      </c>
      <c r="AD1303" s="250" t="str">
        <f t="shared" si="531"/>
        <v/>
      </c>
      <c r="AE1303" s="249" t="str">
        <f t="shared" si="532"/>
        <v/>
      </c>
      <c r="AF1303" s="250" t="str">
        <f t="shared" si="533"/>
        <v/>
      </c>
      <c r="AG1303" s="249" t="str">
        <f t="shared" si="534"/>
        <v/>
      </c>
      <c r="AH1303" s="250" t="str">
        <f t="shared" si="535"/>
        <v/>
      </c>
      <c r="AI1303" s="249" t="str">
        <f t="shared" si="536"/>
        <v/>
      </c>
      <c r="AJ1303" s="250" t="str">
        <f t="shared" si="537"/>
        <v/>
      </c>
      <c r="AK1303" s="249" t="str">
        <f t="shared" si="538"/>
        <v/>
      </c>
      <c r="AL1303" s="250" t="str">
        <f t="shared" si="539"/>
        <v/>
      </c>
      <c r="AM1303" s="249" t="str">
        <f t="shared" si="540"/>
        <v/>
      </c>
      <c r="AN1303" s="250" t="str">
        <f t="shared" si="541"/>
        <v/>
      </c>
      <c r="AO1303" s="249" t="str">
        <f t="shared" si="542"/>
        <v/>
      </c>
      <c r="AP1303" s="250" t="str">
        <f t="shared" si="543"/>
        <v/>
      </c>
      <c r="AQ1303" s="249" t="str">
        <f t="shared" si="544"/>
        <v/>
      </c>
      <c r="AR1303" s="250" t="str">
        <f t="shared" si="545"/>
        <v/>
      </c>
      <c r="AS1303" s="249" t="str">
        <f t="shared" si="546"/>
        <v/>
      </c>
      <c r="AT1303" s="250"/>
      <c r="AU1303" s="249"/>
      <c r="AV1303" s="250"/>
      <c r="AW1303" s="249"/>
      <c r="AX1303" s="250"/>
      <c r="AY1303" s="249"/>
      <c r="AZ1303" s="250"/>
      <c r="BA1303" s="249"/>
      <c r="BB1303" s="250"/>
      <c r="BC1303" s="249"/>
      <c r="BD1303" s="250"/>
      <c r="BE1303" s="249"/>
      <c r="BF1303" s="250"/>
      <c r="BG1303" s="249"/>
      <c r="BH1303" s="250"/>
      <c r="BI1303" s="249"/>
      <c r="BJ1303" s="250"/>
      <c r="BK1303" s="249"/>
    </row>
    <row r="1304" spans="1:63" ht="21" hidden="1" customHeight="1" x14ac:dyDescent="0.2">
      <c r="A1304" s="245" t="e">
        <f t="shared" si="568"/>
        <v>#VALUE!</v>
      </c>
      <c r="B1304" s="246"/>
      <c r="C1304" s="247" t="str">
        <f t="shared" si="547"/>
        <v/>
      </c>
      <c r="D1304" s="250" t="str">
        <f t="shared" ca="1" si="548"/>
        <v/>
      </c>
      <c r="E1304" s="249" t="str">
        <f t="shared" si="565"/>
        <v/>
      </c>
      <c r="F1304" s="250" t="str">
        <f t="shared" si="549"/>
        <v/>
      </c>
      <c r="G1304" s="249" t="str">
        <f t="shared" si="566"/>
        <v/>
      </c>
      <c r="H1304" s="250" t="str">
        <f t="shared" si="550"/>
        <v/>
      </c>
      <c r="I1304" s="249" t="str">
        <f t="shared" si="567"/>
        <v/>
      </c>
      <c r="J1304" s="250" t="str">
        <f t="shared" ca="1" si="551"/>
        <v/>
      </c>
      <c r="K1304" s="249" t="str">
        <f t="shared" si="552"/>
        <v/>
      </c>
      <c r="L1304" s="250" t="str">
        <f t="shared" ca="1" si="553"/>
        <v/>
      </c>
      <c r="M1304" s="249" t="str">
        <f t="shared" si="554"/>
        <v/>
      </c>
      <c r="N1304" s="250" t="str">
        <f t="shared" ca="1" si="555"/>
        <v/>
      </c>
      <c r="O1304" s="249" t="str">
        <f t="shared" si="556"/>
        <v/>
      </c>
      <c r="P1304" s="250" t="str">
        <f t="shared" ca="1" si="557"/>
        <v/>
      </c>
      <c r="Q1304" s="249" t="str">
        <f t="shared" si="558"/>
        <v/>
      </c>
      <c r="R1304" s="250" t="str">
        <f t="shared" ca="1" si="559"/>
        <v/>
      </c>
      <c r="S1304" s="249" t="str">
        <f t="shared" si="560"/>
        <v/>
      </c>
      <c r="T1304" s="250" t="str">
        <f t="shared" ca="1" si="561"/>
        <v/>
      </c>
      <c r="U1304" s="249" t="str">
        <f t="shared" si="562"/>
        <v/>
      </c>
      <c r="V1304" s="250" t="str">
        <f t="shared" ca="1" si="563"/>
        <v/>
      </c>
      <c r="W1304" s="249" t="str">
        <f t="shared" si="564"/>
        <v/>
      </c>
      <c r="X1304" s="250" t="str">
        <f t="shared" si="525"/>
        <v/>
      </c>
      <c r="Y1304" s="249" t="str">
        <f t="shared" si="526"/>
        <v/>
      </c>
      <c r="Z1304" s="250" t="str">
        <f t="shared" si="527"/>
        <v/>
      </c>
      <c r="AA1304" s="249" t="str">
        <f t="shared" si="528"/>
        <v/>
      </c>
      <c r="AB1304" s="250" t="str">
        <f t="shared" si="529"/>
        <v/>
      </c>
      <c r="AC1304" s="249" t="str">
        <f t="shared" si="530"/>
        <v/>
      </c>
      <c r="AD1304" s="250" t="str">
        <f t="shared" si="531"/>
        <v/>
      </c>
      <c r="AE1304" s="249" t="str">
        <f t="shared" si="532"/>
        <v/>
      </c>
      <c r="AF1304" s="250" t="str">
        <f t="shared" si="533"/>
        <v/>
      </c>
      <c r="AG1304" s="249" t="str">
        <f t="shared" si="534"/>
        <v/>
      </c>
      <c r="AH1304" s="250" t="str">
        <f t="shared" si="535"/>
        <v/>
      </c>
      <c r="AI1304" s="249" t="str">
        <f t="shared" si="536"/>
        <v/>
      </c>
      <c r="AJ1304" s="250" t="str">
        <f t="shared" si="537"/>
        <v/>
      </c>
      <c r="AK1304" s="249" t="str">
        <f t="shared" si="538"/>
        <v/>
      </c>
      <c r="AL1304" s="250" t="str">
        <f t="shared" si="539"/>
        <v/>
      </c>
      <c r="AM1304" s="249" t="str">
        <f t="shared" si="540"/>
        <v/>
      </c>
      <c r="AN1304" s="250" t="str">
        <f t="shared" si="541"/>
        <v/>
      </c>
      <c r="AO1304" s="249" t="str">
        <f t="shared" si="542"/>
        <v/>
      </c>
      <c r="AP1304" s="250" t="str">
        <f t="shared" si="543"/>
        <v/>
      </c>
      <c r="AQ1304" s="249" t="str">
        <f t="shared" si="544"/>
        <v/>
      </c>
      <c r="AR1304" s="250" t="str">
        <f t="shared" si="545"/>
        <v/>
      </c>
      <c r="AS1304" s="249" t="str">
        <f t="shared" si="546"/>
        <v/>
      </c>
      <c r="AT1304" s="250"/>
      <c r="AU1304" s="249"/>
      <c r="AV1304" s="250"/>
      <c r="AW1304" s="249"/>
      <c r="AX1304" s="250"/>
      <c r="AY1304" s="249"/>
      <c r="AZ1304" s="250"/>
      <c r="BA1304" s="249"/>
      <c r="BB1304" s="250"/>
      <c r="BC1304" s="249"/>
      <c r="BD1304" s="250"/>
      <c r="BE1304" s="249"/>
      <c r="BF1304" s="250"/>
      <c r="BG1304" s="249"/>
      <c r="BH1304" s="250"/>
      <c r="BI1304" s="249"/>
      <c r="BJ1304" s="250"/>
      <c r="BK1304" s="249"/>
    </row>
    <row r="1305" spans="1:63" ht="21" hidden="1" customHeight="1" x14ac:dyDescent="0.2">
      <c r="A1305" s="245" t="e">
        <f t="shared" si="568"/>
        <v>#VALUE!</v>
      </c>
      <c r="B1305" s="246"/>
      <c r="C1305" s="247" t="str">
        <f t="shared" si="547"/>
        <v/>
      </c>
      <c r="D1305" s="250" t="str">
        <f t="shared" ca="1" si="548"/>
        <v/>
      </c>
      <c r="E1305" s="249" t="str">
        <f t="shared" si="565"/>
        <v/>
      </c>
      <c r="F1305" s="250" t="str">
        <f t="shared" si="549"/>
        <v/>
      </c>
      <c r="G1305" s="249" t="str">
        <f t="shared" si="566"/>
        <v/>
      </c>
      <c r="H1305" s="250" t="str">
        <f t="shared" si="550"/>
        <v/>
      </c>
      <c r="I1305" s="249" t="str">
        <f t="shared" si="567"/>
        <v/>
      </c>
      <c r="J1305" s="250" t="str">
        <f t="shared" ca="1" si="551"/>
        <v/>
      </c>
      <c r="K1305" s="249" t="str">
        <f t="shared" si="552"/>
        <v/>
      </c>
      <c r="L1305" s="250" t="str">
        <f t="shared" ca="1" si="553"/>
        <v/>
      </c>
      <c r="M1305" s="249" t="str">
        <f t="shared" si="554"/>
        <v/>
      </c>
      <c r="N1305" s="250" t="str">
        <f t="shared" ca="1" si="555"/>
        <v/>
      </c>
      <c r="O1305" s="249" t="str">
        <f t="shared" si="556"/>
        <v/>
      </c>
      <c r="P1305" s="250" t="str">
        <f t="shared" ca="1" si="557"/>
        <v/>
      </c>
      <c r="Q1305" s="249" t="str">
        <f t="shared" si="558"/>
        <v/>
      </c>
      <c r="R1305" s="250" t="str">
        <f t="shared" ca="1" si="559"/>
        <v/>
      </c>
      <c r="S1305" s="249" t="str">
        <f t="shared" si="560"/>
        <v/>
      </c>
      <c r="T1305" s="250" t="str">
        <f t="shared" ca="1" si="561"/>
        <v/>
      </c>
      <c r="U1305" s="249" t="str">
        <f t="shared" si="562"/>
        <v/>
      </c>
      <c r="V1305" s="250" t="str">
        <f t="shared" ca="1" si="563"/>
        <v/>
      </c>
      <c r="W1305" s="249" t="str">
        <f t="shared" si="564"/>
        <v/>
      </c>
      <c r="X1305" s="250" t="str">
        <f t="shared" si="525"/>
        <v/>
      </c>
      <c r="Y1305" s="249" t="str">
        <f t="shared" si="526"/>
        <v/>
      </c>
      <c r="Z1305" s="250" t="str">
        <f t="shared" si="527"/>
        <v/>
      </c>
      <c r="AA1305" s="249" t="str">
        <f t="shared" si="528"/>
        <v/>
      </c>
      <c r="AB1305" s="250" t="str">
        <f t="shared" si="529"/>
        <v/>
      </c>
      <c r="AC1305" s="249" t="str">
        <f t="shared" si="530"/>
        <v/>
      </c>
      <c r="AD1305" s="250" t="str">
        <f t="shared" si="531"/>
        <v/>
      </c>
      <c r="AE1305" s="249" t="str">
        <f t="shared" si="532"/>
        <v/>
      </c>
      <c r="AF1305" s="250" t="str">
        <f t="shared" si="533"/>
        <v/>
      </c>
      <c r="AG1305" s="249" t="str">
        <f t="shared" si="534"/>
        <v/>
      </c>
      <c r="AH1305" s="250" t="str">
        <f t="shared" si="535"/>
        <v/>
      </c>
      <c r="AI1305" s="249" t="str">
        <f t="shared" si="536"/>
        <v/>
      </c>
      <c r="AJ1305" s="250" t="str">
        <f t="shared" si="537"/>
        <v/>
      </c>
      <c r="AK1305" s="249" t="str">
        <f t="shared" si="538"/>
        <v/>
      </c>
      <c r="AL1305" s="250" t="str">
        <f t="shared" si="539"/>
        <v/>
      </c>
      <c r="AM1305" s="249" t="str">
        <f t="shared" si="540"/>
        <v/>
      </c>
      <c r="AN1305" s="250" t="str">
        <f t="shared" si="541"/>
        <v/>
      </c>
      <c r="AO1305" s="249" t="str">
        <f t="shared" si="542"/>
        <v/>
      </c>
      <c r="AP1305" s="250" t="str">
        <f t="shared" si="543"/>
        <v/>
      </c>
      <c r="AQ1305" s="249" t="str">
        <f t="shared" si="544"/>
        <v/>
      </c>
      <c r="AR1305" s="250" t="str">
        <f t="shared" si="545"/>
        <v/>
      </c>
      <c r="AS1305" s="249" t="str">
        <f t="shared" si="546"/>
        <v/>
      </c>
      <c r="AT1305" s="250"/>
      <c r="AU1305" s="249"/>
      <c r="AV1305" s="250"/>
      <c r="AW1305" s="249"/>
      <c r="AX1305" s="250"/>
      <c r="AY1305" s="249"/>
      <c r="AZ1305" s="250"/>
      <c r="BA1305" s="249"/>
      <c r="BB1305" s="250"/>
      <c r="BC1305" s="249"/>
      <c r="BD1305" s="250"/>
      <c r="BE1305" s="249"/>
      <c r="BF1305" s="250"/>
      <c r="BG1305" s="249"/>
      <c r="BH1305" s="250"/>
      <c r="BI1305" s="249"/>
      <c r="BJ1305" s="250"/>
      <c r="BK1305" s="249"/>
    </row>
    <row r="1306" spans="1:63" ht="21" hidden="1" customHeight="1" x14ac:dyDescent="0.2">
      <c r="A1306" s="245" t="e">
        <f t="shared" si="568"/>
        <v>#VALUE!</v>
      </c>
      <c r="B1306" s="246"/>
      <c r="C1306" s="247" t="str">
        <f t="shared" si="547"/>
        <v/>
      </c>
      <c r="D1306" s="250" t="str">
        <f t="shared" ca="1" si="548"/>
        <v/>
      </c>
      <c r="E1306" s="249" t="str">
        <f t="shared" si="565"/>
        <v/>
      </c>
      <c r="F1306" s="250" t="str">
        <f t="shared" si="549"/>
        <v/>
      </c>
      <c r="G1306" s="249" t="str">
        <f t="shared" si="566"/>
        <v/>
      </c>
      <c r="H1306" s="250" t="str">
        <f t="shared" si="550"/>
        <v/>
      </c>
      <c r="I1306" s="249" t="str">
        <f t="shared" si="567"/>
        <v/>
      </c>
      <c r="J1306" s="250" t="str">
        <f t="shared" ca="1" si="551"/>
        <v/>
      </c>
      <c r="K1306" s="249" t="str">
        <f t="shared" si="552"/>
        <v/>
      </c>
      <c r="L1306" s="250" t="str">
        <f t="shared" ca="1" si="553"/>
        <v/>
      </c>
      <c r="M1306" s="249" t="str">
        <f t="shared" si="554"/>
        <v/>
      </c>
      <c r="N1306" s="250" t="str">
        <f t="shared" ca="1" si="555"/>
        <v/>
      </c>
      <c r="O1306" s="249" t="str">
        <f t="shared" si="556"/>
        <v/>
      </c>
      <c r="P1306" s="250" t="str">
        <f t="shared" ca="1" si="557"/>
        <v/>
      </c>
      <c r="Q1306" s="249" t="str">
        <f t="shared" si="558"/>
        <v/>
      </c>
      <c r="R1306" s="250" t="str">
        <f t="shared" ca="1" si="559"/>
        <v/>
      </c>
      <c r="S1306" s="249" t="str">
        <f t="shared" si="560"/>
        <v/>
      </c>
      <c r="T1306" s="250" t="str">
        <f t="shared" ca="1" si="561"/>
        <v/>
      </c>
      <c r="U1306" s="249" t="str">
        <f t="shared" si="562"/>
        <v/>
      </c>
      <c r="V1306" s="250" t="str">
        <f t="shared" ca="1" si="563"/>
        <v/>
      </c>
      <c r="W1306" s="249" t="str">
        <f t="shared" si="564"/>
        <v/>
      </c>
      <c r="X1306" s="250" t="str">
        <f t="shared" si="525"/>
        <v/>
      </c>
      <c r="Y1306" s="249" t="str">
        <f t="shared" si="526"/>
        <v/>
      </c>
      <c r="Z1306" s="250" t="str">
        <f t="shared" si="527"/>
        <v/>
      </c>
      <c r="AA1306" s="249" t="str">
        <f t="shared" si="528"/>
        <v/>
      </c>
      <c r="AB1306" s="250" t="str">
        <f t="shared" si="529"/>
        <v/>
      </c>
      <c r="AC1306" s="249" t="str">
        <f t="shared" si="530"/>
        <v/>
      </c>
      <c r="AD1306" s="250" t="str">
        <f t="shared" si="531"/>
        <v/>
      </c>
      <c r="AE1306" s="249" t="str">
        <f t="shared" si="532"/>
        <v/>
      </c>
      <c r="AF1306" s="250" t="str">
        <f t="shared" si="533"/>
        <v/>
      </c>
      <c r="AG1306" s="249" t="str">
        <f t="shared" si="534"/>
        <v/>
      </c>
      <c r="AH1306" s="250" t="str">
        <f t="shared" si="535"/>
        <v/>
      </c>
      <c r="AI1306" s="249" t="str">
        <f t="shared" si="536"/>
        <v/>
      </c>
      <c r="AJ1306" s="250" t="str">
        <f t="shared" si="537"/>
        <v/>
      </c>
      <c r="AK1306" s="249" t="str">
        <f t="shared" si="538"/>
        <v/>
      </c>
      <c r="AL1306" s="250" t="str">
        <f t="shared" si="539"/>
        <v/>
      </c>
      <c r="AM1306" s="249" t="str">
        <f t="shared" si="540"/>
        <v/>
      </c>
      <c r="AN1306" s="250" t="str">
        <f t="shared" si="541"/>
        <v/>
      </c>
      <c r="AO1306" s="249" t="str">
        <f t="shared" si="542"/>
        <v/>
      </c>
      <c r="AP1306" s="250" t="str">
        <f t="shared" si="543"/>
        <v/>
      </c>
      <c r="AQ1306" s="249" t="str">
        <f t="shared" si="544"/>
        <v/>
      </c>
      <c r="AR1306" s="250" t="str">
        <f t="shared" si="545"/>
        <v/>
      </c>
      <c r="AS1306" s="249" t="str">
        <f t="shared" si="546"/>
        <v/>
      </c>
      <c r="AT1306" s="250"/>
      <c r="AU1306" s="249"/>
      <c r="AV1306" s="250"/>
      <c r="AW1306" s="249"/>
      <c r="AX1306" s="250"/>
      <c r="AY1306" s="249"/>
      <c r="AZ1306" s="250"/>
      <c r="BA1306" s="249"/>
      <c r="BB1306" s="250"/>
      <c r="BC1306" s="249"/>
      <c r="BD1306" s="250"/>
      <c r="BE1306" s="249"/>
      <c r="BF1306" s="250"/>
      <c r="BG1306" s="249"/>
      <c r="BH1306" s="250"/>
      <c r="BI1306" s="249"/>
      <c r="BJ1306" s="250"/>
      <c r="BK1306" s="249"/>
    </row>
    <row r="1307" spans="1:63" ht="21" hidden="1" customHeight="1" x14ac:dyDescent="0.2">
      <c r="A1307" s="245" t="e">
        <f t="shared" si="568"/>
        <v>#VALUE!</v>
      </c>
      <c r="B1307" s="246"/>
      <c r="C1307" s="247" t="str">
        <f t="shared" si="547"/>
        <v/>
      </c>
      <c r="D1307" s="250" t="str">
        <f t="shared" ca="1" si="548"/>
        <v/>
      </c>
      <c r="E1307" s="249" t="str">
        <f t="shared" si="565"/>
        <v/>
      </c>
      <c r="F1307" s="250" t="str">
        <f t="shared" si="549"/>
        <v/>
      </c>
      <c r="G1307" s="249" t="str">
        <f t="shared" si="566"/>
        <v/>
      </c>
      <c r="H1307" s="250" t="str">
        <f t="shared" si="550"/>
        <v/>
      </c>
      <c r="I1307" s="249" t="str">
        <f t="shared" si="567"/>
        <v/>
      </c>
      <c r="J1307" s="250" t="str">
        <f t="shared" ca="1" si="551"/>
        <v/>
      </c>
      <c r="K1307" s="249" t="str">
        <f t="shared" si="552"/>
        <v/>
      </c>
      <c r="L1307" s="250" t="str">
        <f t="shared" ca="1" si="553"/>
        <v/>
      </c>
      <c r="M1307" s="249" t="str">
        <f t="shared" si="554"/>
        <v/>
      </c>
      <c r="N1307" s="250" t="str">
        <f t="shared" ca="1" si="555"/>
        <v/>
      </c>
      <c r="O1307" s="249" t="str">
        <f t="shared" si="556"/>
        <v/>
      </c>
      <c r="P1307" s="250" t="str">
        <f t="shared" ca="1" si="557"/>
        <v/>
      </c>
      <c r="Q1307" s="249" t="str">
        <f t="shared" si="558"/>
        <v/>
      </c>
      <c r="R1307" s="250" t="str">
        <f t="shared" ca="1" si="559"/>
        <v/>
      </c>
      <c r="S1307" s="249" t="str">
        <f t="shared" si="560"/>
        <v/>
      </c>
      <c r="T1307" s="250" t="str">
        <f t="shared" ca="1" si="561"/>
        <v/>
      </c>
      <c r="U1307" s="249" t="str">
        <f t="shared" si="562"/>
        <v/>
      </c>
      <c r="V1307" s="250" t="str">
        <f t="shared" ca="1" si="563"/>
        <v/>
      </c>
      <c r="W1307" s="249" t="str">
        <f t="shared" si="564"/>
        <v/>
      </c>
      <c r="X1307" s="250" t="str">
        <f t="shared" si="525"/>
        <v/>
      </c>
      <c r="Y1307" s="249" t="str">
        <f t="shared" si="526"/>
        <v/>
      </c>
      <c r="Z1307" s="250" t="str">
        <f t="shared" si="527"/>
        <v/>
      </c>
      <c r="AA1307" s="249" t="str">
        <f t="shared" si="528"/>
        <v/>
      </c>
      <c r="AB1307" s="250" t="str">
        <f t="shared" si="529"/>
        <v/>
      </c>
      <c r="AC1307" s="249" t="str">
        <f t="shared" si="530"/>
        <v/>
      </c>
      <c r="AD1307" s="250" t="str">
        <f t="shared" si="531"/>
        <v/>
      </c>
      <c r="AE1307" s="249" t="str">
        <f t="shared" si="532"/>
        <v/>
      </c>
      <c r="AF1307" s="250" t="str">
        <f t="shared" si="533"/>
        <v/>
      </c>
      <c r="AG1307" s="249" t="str">
        <f t="shared" si="534"/>
        <v/>
      </c>
      <c r="AH1307" s="250" t="str">
        <f t="shared" si="535"/>
        <v/>
      </c>
      <c r="AI1307" s="249" t="str">
        <f t="shared" si="536"/>
        <v/>
      </c>
      <c r="AJ1307" s="250" t="str">
        <f t="shared" si="537"/>
        <v/>
      </c>
      <c r="AK1307" s="249" t="str">
        <f t="shared" si="538"/>
        <v/>
      </c>
      <c r="AL1307" s="250" t="str">
        <f t="shared" si="539"/>
        <v/>
      </c>
      <c r="AM1307" s="249" t="str">
        <f t="shared" si="540"/>
        <v/>
      </c>
      <c r="AN1307" s="250" t="str">
        <f t="shared" si="541"/>
        <v/>
      </c>
      <c r="AO1307" s="249" t="str">
        <f t="shared" si="542"/>
        <v/>
      </c>
      <c r="AP1307" s="250" t="str">
        <f t="shared" si="543"/>
        <v/>
      </c>
      <c r="AQ1307" s="249" t="str">
        <f t="shared" si="544"/>
        <v/>
      </c>
      <c r="AR1307" s="250" t="str">
        <f t="shared" si="545"/>
        <v/>
      </c>
      <c r="AS1307" s="249" t="str">
        <f t="shared" si="546"/>
        <v/>
      </c>
      <c r="AT1307" s="250"/>
      <c r="AU1307" s="249"/>
      <c r="AV1307" s="250"/>
      <c r="AW1307" s="249"/>
      <c r="AX1307" s="250"/>
      <c r="AY1307" s="249"/>
      <c r="AZ1307" s="250"/>
      <c r="BA1307" s="249"/>
      <c r="BB1307" s="250"/>
      <c r="BC1307" s="249"/>
      <c r="BD1307" s="250"/>
      <c r="BE1307" s="249"/>
      <c r="BF1307" s="250"/>
      <c r="BG1307" s="249"/>
      <c r="BH1307" s="250"/>
      <c r="BI1307" s="249"/>
      <c r="BJ1307" s="250"/>
      <c r="BK1307" s="249"/>
    </row>
    <row r="1308" spans="1:63" ht="21" hidden="1" customHeight="1" x14ac:dyDescent="0.2">
      <c r="A1308" s="245" t="e">
        <f t="shared" si="568"/>
        <v>#VALUE!</v>
      </c>
      <c r="B1308" s="246"/>
      <c r="C1308" s="247" t="str">
        <f t="shared" si="547"/>
        <v/>
      </c>
      <c r="D1308" s="250" t="str">
        <f t="shared" ca="1" si="548"/>
        <v/>
      </c>
      <c r="E1308" s="249" t="str">
        <f t="shared" si="565"/>
        <v/>
      </c>
      <c r="F1308" s="250" t="str">
        <f t="shared" si="549"/>
        <v/>
      </c>
      <c r="G1308" s="249" t="str">
        <f t="shared" si="566"/>
        <v/>
      </c>
      <c r="H1308" s="250" t="str">
        <f t="shared" si="550"/>
        <v/>
      </c>
      <c r="I1308" s="249" t="str">
        <f t="shared" si="567"/>
        <v/>
      </c>
      <c r="J1308" s="250" t="str">
        <f t="shared" ca="1" si="551"/>
        <v/>
      </c>
      <c r="K1308" s="249" t="str">
        <f t="shared" si="552"/>
        <v/>
      </c>
      <c r="L1308" s="250" t="str">
        <f t="shared" ca="1" si="553"/>
        <v/>
      </c>
      <c r="M1308" s="249" t="str">
        <f t="shared" si="554"/>
        <v/>
      </c>
      <c r="N1308" s="250" t="str">
        <f t="shared" ca="1" si="555"/>
        <v/>
      </c>
      <c r="O1308" s="249" t="str">
        <f t="shared" si="556"/>
        <v/>
      </c>
      <c r="P1308" s="250" t="str">
        <f t="shared" ca="1" si="557"/>
        <v/>
      </c>
      <c r="Q1308" s="249" t="str">
        <f t="shared" si="558"/>
        <v/>
      </c>
      <c r="R1308" s="250" t="str">
        <f t="shared" ca="1" si="559"/>
        <v/>
      </c>
      <c r="S1308" s="249" t="str">
        <f t="shared" si="560"/>
        <v/>
      </c>
      <c r="T1308" s="250" t="str">
        <f t="shared" ca="1" si="561"/>
        <v/>
      </c>
      <c r="U1308" s="249" t="str">
        <f t="shared" si="562"/>
        <v/>
      </c>
      <c r="V1308" s="250" t="str">
        <f t="shared" ca="1" si="563"/>
        <v/>
      </c>
      <c r="W1308" s="249" t="str">
        <f t="shared" si="564"/>
        <v/>
      </c>
      <c r="X1308" s="250" t="str">
        <f t="shared" si="525"/>
        <v/>
      </c>
      <c r="Y1308" s="249" t="str">
        <f t="shared" si="526"/>
        <v/>
      </c>
      <c r="Z1308" s="250" t="str">
        <f t="shared" si="527"/>
        <v/>
      </c>
      <c r="AA1308" s="249" t="str">
        <f t="shared" si="528"/>
        <v/>
      </c>
      <c r="AB1308" s="250" t="str">
        <f t="shared" si="529"/>
        <v/>
      </c>
      <c r="AC1308" s="249" t="str">
        <f t="shared" si="530"/>
        <v/>
      </c>
      <c r="AD1308" s="250" t="str">
        <f t="shared" si="531"/>
        <v/>
      </c>
      <c r="AE1308" s="249" t="str">
        <f t="shared" si="532"/>
        <v/>
      </c>
      <c r="AF1308" s="250" t="str">
        <f t="shared" si="533"/>
        <v/>
      </c>
      <c r="AG1308" s="249" t="str">
        <f t="shared" si="534"/>
        <v/>
      </c>
      <c r="AH1308" s="250" t="str">
        <f t="shared" si="535"/>
        <v/>
      </c>
      <c r="AI1308" s="249" t="str">
        <f t="shared" si="536"/>
        <v/>
      </c>
      <c r="AJ1308" s="250" t="str">
        <f t="shared" si="537"/>
        <v/>
      </c>
      <c r="AK1308" s="249" t="str">
        <f t="shared" si="538"/>
        <v/>
      </c>
      <c r="AL1308" s="250" t="str">
        <f t="shared" si="539"/>
        <v/>
      </c>
      <c r="AM1308" s="249" t="str">
        <f t="shared" si="540"/>
        <v/>
      </c>
      <c r="AN1308" s="250" t="str">
        <f t="shared" si="541"/>
        <v/>
      </c>
      <c r="AO1308" s="249" t="str">
        <f t="shared" si="542"/>
        <v/>
      </c>
      <c r="AP1308" s="250" t="str">
        <f t="shared" si="543"/>
        <v/>
      </c>
      <c r="AQ1308" s="249" t="str">
        <f t="shared" si="544"/>
        <v/>
      </c>
      <c r="AR1308" s="250" t="str">
        <f t="shared" si="545"/>
        <v/>
      </c>
      <c r="AS1308" s="249" t="str">
        <f t="shared" si="546"/>
        <v/>
      </c>
      <c r="AT1308" s="250"/>
      <c r="AU1308" s="249"/>
      <c r="AV1308" s="250"/>
      <c r="AW1308" s="249"/>
      <c r="AX1308" s="250"/>
      <c r="AY1308" s="249"/>
      <c r="AZ1308" s="250"/>
      <c r="BA1308" s="249"/>
      <c r="BB1308" s="250"/>
      <c r="BC1308" s="249"/>
      <c r="BD1308" s="250"/>
      <c r="BE1308" s="249"/>
      <c r="BF1308" s="250"/>
      <c r="BG1308" s="249"/>
      <c r="BH1308" s="250"/>
      <c r="BI1308" s="249"/>
      <c r="BJ1308" s="250"/>
      <c r="BK1308" s="249"/>
    </row>
    <row r="1309" spans="1:63" ht="21" hidden="1" customHeight="1" x14ac:dyDescent="0.2">
      <c r="A1309" s="245" t="e">
        <f t="shared" si="568"/>
        <v>#VALUE!</v>
      </c>
      <c r="B1309" s="246"/>
      <c r="C1309" s="247" t="str">
        <f t="shared" si="547"/>
        <v/>
      </c>
      <c r="D1309" s="250" t="str">
        <f t="shared" ca="1" si="548"/>
        <v/>
      </c>
      <c r="E1309" s="249" t="str">
        <f t="shared" si="565"/>
        <v/>
      </c>
      <c r="F1309" s="250" t="str">
        <f t="shared" si="549"/>
        <v/>
      </c>
      <c r="G1309" s="249" t="str">
        <f t="shared" si="566"/>
        <v/>
      </c>
      <c r="H1309" s="250" t="str">
        <f t="shared" si="550"/>
        <v/>
      </c>
      <c r="I1309" s="249" t="str">
        <f t="shared" si="567"/>
        <v/>
      </c>
      <c r="J1309" s="250" t="str">
        <f t="shared" ca="1" si="551"/>
        <v/>
      </c>
      <c r="K1309" s="249" t="str">
        <f t="shared" si="552"/>
        <v/>
      </c>
      <c r="L1309" s="250" t="str">
        <f t="shared" ca="1" si="553"/>
        <v/>
      </c>
      <c r="M1309" s="249" t="str">
        <f t="shared" si="554"/>
        <v/>
      </c>
      <c r="N1309" s="250" t="str">
        <f t="shared" ca="1" si="555"/>
        <v/>
      </c>
      <c r="O1309" s="249" t="str">
        <f t="shared" si="556"/>
        <v/>
      </c>
      <c r="P1309" s="250" t="str">
        <f t="shared" ca="1" si="557"/>
        <v/>
      </c>
      <c r="Q1309" s="249" t="str">
        <f t="shared" si="558"/>
        <v/>
      </c>
      <c r="R1309" s="250" t="str">
        <f t="shared" ca="1" si="559"/>
        <v/>
      </c>
      <c r="S1309" s="249" t="str">
        <f t="shared" si="560"/>
        <v/>
      </c>
      <c r="T1309" s="250" t="str">
        <f t="shared" ca="1" si="561"/>
        <v/>
      </c>
      <c r="U1309" s="249" t="str">
        <f t="shared" si="562"/>
        <v/>
      </c>
      <c r="V1309" s="250" t="str">
        <f t="shared" ca="1" si="563"/>
        <v/>
      </c>
      <c r="W1309" s="249" t="str">
        <f t="shared" si="564"/>
        <v/>
      </c>
      <c r="X1309" s="250" t="str">
        <f t="shared" si="525"/>
        <v/>
      </c>
      <c r="Y1309" s="249" t="str">
        <f t="shared" si="526"/>
        <v/>
      </c>
      <c r="Z1309" s="250" t="str">
        <f t="shared" si="527"/>
        <v/>
      </c>
      <c r="AA1309" s="249" t="str">
        <f t="shared" si="528"/>
        <v/>
      </c>
      <c r="AB1309" s="250" t="str">
        <f t="shared" si="529"/>
        <v/>
      </c>
      <c r="AC1309" s="249" t="str">
        <f t="shared" si="530"/>
        <v/>
      </c>
      <c r="AD1309" s="250" t="str">
        <f t="shared" si="531"/>
        <v/>
      </c>
      <c r="AE1309" s="249" t="str">
        <f t="shared" si="532"/>
        <v/>
      </c>
      <c r="AF1309" s="250" t="str">
        <f t="shared" si="533"/>
        <v/>
      </c>
      <c r="AG1309" s="249" t="str">
        <f t="shared" si="534"/>
        <v/>
      </c>
      <c r="AH1309" s="250" t="str">
        <f t="shared" si="535"/>
        <v/>
      </c>
      <c r="AI1309" s="249" t="str">
        <f t="shared" si="536"/>
        <v/>
      </c>
      <c r="AJ1309" s="250" t="str">
        <f t="shared" si="537"/>
        <v/>
      </c>
      <c r="AK1309" s="249" t="str">
        <f t="shared" si="538"/>
        <v/>
      </c>
      <c r="AL1309" s="250" t="str">
        <f t="shared" si="539"/>
        <v/>
      </c>
      <c r="AM1309" s="249" t="str">
        <f t="shared" si="540"/>
        <v/>
      </c>
      <c r="AN1309" s="250" t="str">
        <f t="shared" si="541"/>
        <v/>
      </c>
      <c r="AO1309" s="249" t="str">
        <f t="shared" si="542"/>
        <v/>
      </c>
      <c r="AP1309" s="250" t="str">
        <f t="shared" si="543"/>
        <v/>
      </c>
      <c r="AQ1309" s="249" t="str">
        <f t="shared" si="544"/>
        <v/>
      </c>
      <c r="AR1309" s="250" t="str">
        <f t="shared" si="545"/>
        <v/>
      </c>
      <c r="AS1309" s="249" t="str">
        <f t="shared" si="546"/>
        <v/>
      </c>
      <c r="AT1309" s="250"/>
      <c r="AU1309" s="249"/>
      <c r="AV1309" s="250"/>
      <c r="AW1309" s="249"/>
      <c r="AX1309" s="250"/>
      <c r="AY1309" s="249"/>
      <c r="AZ1309" s="250"/>
      <c r="BA1309" s="249"/>
      <c r="BB1309" s="250"/>
      <c r="BC1309" s="249"/>
      <c r="BD1309" s="250"/>
      <c r="BE1309" s="249"/>
      <c r="BF1309" s="250"/>
      <c r="BG1309" s="249"/>
      <c r="BH1309" s="250"/>
      <c r="BI1309" s="249"/>
      <c r="BJ1309" s="250"/>
      <c r="BK1309" s="249"/>
    </row>
    <row r="1310" spans="1:63" ht="21" hidden="1" customHeight="1" x14ac:dyDescent="0.2">
      <c r="A1310" s="245" t="e">
        <f t="shared" si="568"/>
        <v>#VALUE!</v>
      </c>
      <c r="B1310" s="246"/>
      <c r="C1310" s="247" t="str">
        <f t="shared" si="547"/>
        <v/>
      </c>
      <c r="D1310" s="250" t="str">
        <f t="shared" ca="1" si="548"/>
        <v/>
      </c>
      <c r="E1310" s="249" t="str">
        <f t="shared" si="565"/>
        <v/>
      </c>
      <c r="F1310" s="250" t="str">
        <f t="shared" si="549"/>
        <v/>
      </c>
      <c r="G1310" s="249" t="str">
        <f t="shared" si="566"/>
        <v/>
      </c>
      <c r="H1310" s="250" t="str">
        <f t="shared" si="550"/>
        <v/>
      </c>
      <c r="I1310" s="249" t="str">
        <f t="shared" si="567"/>
        <v/>
      </c>
      <c r="J1310" s="250" t="str">
        <f t="shared" ca="1" si="551"/>
        <v/>
      </c>
      <c r="K1310" s="249" t="str">
        <f t="shared" si="552"/>
        <v/>
      </c>
      <c r="L1310" s="250" t="str">
        <f t="shared" ca="1" si="553"/>
        <v/>
      </c>
      <c r="M1310" s="249" t="str">
        <f t="shared" si="554"/>
        <v/>
      </c>
      <c r="N1310" s="250" t="str">
        <f t="shared" ca="1" si="555"/>
        <v/>
      </c>
      <c r="O1310" s="249" t="str">
        <f t="shared" si="556"/>
        <v/>
      </c>
      <c r="P1310" s="250" t="str">
        <f t="shared" ca="1" si="557"/>
        <v/>
      </c>
      <c r="Q1310" s="249" t="str">
        <f t="shared" si="558"/>
        <v/>
      </c>
      <c r="R1310" s="250" t="str">
        <f t="shared" ca="1" si="559"/>
        <v/>
      </c>
      <c r="S1310" s="249" t="str">
        <f t="shared" si="560"/>
        <v/>
      </c>
      <c r="T1310" s="250" t="str">
        <f t="shared" ca="1" si="561"/>
        <v/>
      </c>
      <c r="U1310" s="249" t="str">
        <f t="shared" si="562"/>
        <v/>
      </c>
      <c r="V1310" s="250" t="str">
        <f t="shared" ca="1" si="563"/>
        <v/>
      </c>
      <c r="W1310" s="249" t="str">
        <f t="shared" si="564"/>
        <v/>
      </c>
      <c r="X1310" s="250" t="str">
        <f t="shared" si="525"/>
        <v/>
      </c>
      <c r="Y1310" s="249" t="str">
        <f t="shared" si="526"/>
        <v/>
      </c>
      <c r="Z1310" s="250" t="str">
        <f t="shared" si="527"/>
        <v/>
      </c>
      <c r="AA1310" s="249" t="str">
        <f t="shared" si="528"/>
        <v/>
      </c>
      <c r="AB1310" s="250" t="str">
        <f t="shared" si="529"/>
        <v/>
      </c>
      <c r="AC1310" s="249" t="str">
        <f t="shared" si="530"/>
        <v/>
      </c>
      <c r="AD1310" s="250" t="str">
        <f t="shared" si="531"/>
        <v/>
      </c>
      <c r="AE1310" s="249" t="str">
        <f t="shared" si="532"/>
        <v/>
      </c>
      <c r="AF1310" s="250" t="str">
        <f t="shared" si="533"/>
        <v/>
      </c>
      <c r="AG1310" s="249" t="str">
        <f t="shared" si="534"/>
        <v/>
      </c>
      <c r="AH1310" s="250" t="str">
        <f t="shared" si="535"/>
        <v/>
      </c>
      <c r="AI1310" s="249" t="str">
        <f t="shared" si="536"/>
        <v/>
      </c>
      <c r="AJ1310" s="250" t="str">
        <f t="shared" si="537"/>
        <v/>
      </c>
      <c r="AK1310" s="249" t="str">
        <f t="shared" si="538"/>
        <v/>
      </c>
      <c r="AL1310" s="250" t="str">
        <f t="shared" si="539"/>
        <v/>
      </c>
      <c r="AM1310" s="249" t="str">
        <f t="shared" si="540"/>
        <v/>
      </c>
      <c r="AN1310" s="250" t="str">
        <f t="shared" si="541"/>
        <v/>
      </c>
      <c r="AO1310" s="249" t="str">
        <f t="shared" si="542"/>
        <v/>
      </c>
      <c r="AP1310" s="250" t="str">
        <f t="shared" si="543"/>
        <v/>
      </c>
      <c r="AQ1310" s="249" t="str">
        <f t="shared" si="544"/>
        <v/>
      </c>
      <c r="AR1310" s="250" t="str">
        <f t="shared" si="545"/>
        <v/>
      </c>
      <c r="AS1310" s="249" t="str">
        <f t="shared" si="546"/>
        <v/>
      </c>
      <c r="AT1310" s="250"/>
      <c r="AU1310" s="249"/>
      <c r="AV1310" s="250"/>
      <c r="AW1310" s="249"/>
      <c r="AX1310" s="250"/>
      <c r="AY1310" s="249"/>
      <c r="AZ1310" s="250"/>
      <c r="BA1310" s="249"/>
      <c r="BB1310" s="250"/>
      <c r="BC1310" s="249"/>
      <c r="BD1310" s="250"/>
      <c r="BE1310" s="249"/>
      <c r="BF1310" s="250"/>
      <c r="BG1310" s="249"/>
      <c r="BH1310" s="250"/>
      <c r="BI1310" s="249"/>
      <c r="BJ1310" s="250"/>
      <c r="BK1310" s="249"/>
    </row>
    <row r="1311" spans="1:63" ht="21" hidden="1" customHeight="1" x14ac:dyDescent="0.2">
      <c r="A1311" s="245" t="e">
        <f t="shared" si="568"/>
        <v>#VALUE!</v>
      </c>
      <c r="B1311" s="246"/>
      <c r="C1311" s="247" t="str">
        <f t="shared" si="547"/>
        <v/>
      </c>
      <c r="D1311" s="250" t="str">
        <f t="shared" ca="1" si="548"/>
        <v/>
      </c>
      <c r="E1311" s="249" t="str">
        <f t="shared" si="565"/>
        <v/>
      </c>
      <c r="F1311" s="250" t="str">
        <f t="shared" si="549"/>
        <v/>
      </c>
      <c r="G1311" s="249" t="str">
        <f t="shared" si="566"/>
        <v/>
      </c>
      <c r="H1311" s="250" t="str">
        <f t="shared" si="550"/>
        <v/>
      </c>
      <c r="I1311" s="249" t="str">
        <f t="shared" si="567"/>
        <v/>
      </c>
      <c r="J1311" s="250" t="str">
        <f t="shared" ca="1" si="551"/>
        <v/>
      </c>
      <c r="K1311" s="249" t="str">
        <f t="shared" si="552"/>
        <v/>
      </c>
      <c r="L1311" s="250" t="str">
        <f t="shared" ca="1" si="553"/>
        <v/>
      </c>
      <c r="M1311" s="249" t="str">
        <f t="shared" si="554"/>
        <v/>
      </c>
      <c r="N1311" s="250" t="str">
        <f t="shared" ca="1" si="555"/>
        <v/>
      </c>
      <c r="O1311" s="249" t="str">
        <f t="shared" si="556"/>
        <v/>
      </c>
      <c r="P1311" s="250" t="str">
        <f t="shared" ca="1" si="557"/>
        <v/>
      </c>
      <c r="Q1311" s="249" t="str">
        <f t="shared" si="558"/>
        <v/>
      </c>
      <c r="R1311" s="250" t="str">
        <f t="shared" ca="1" si="559"/>
        <v/>
      </c>
      <c r="S1311" s="249" t="str">
        <f t="shared" si="560"/>
        <v/>
      </c>
      <c r="T1311" s="250" t="str">
        <f t="shared" ca="1" si="561"/>
        <v/>
      </c>
      <c r="U1311" s="249" t="str">
        <f t="shared" si="562"/>
        <v/>
      </c>
      <c r="V1311" s="250" t="str">
        <f t="shared" ca="1" si="563"/>
        <v/>
      </c>
      <c r="W1311" s="249" t="str">
        <f t="shared" si="564"/>
        <v/>
      </c>
      <c r="X1311" s="250" t="str">
        <f t="shared" si="525"/>
        <v/>
      </c>
      <c r="Y1311" s="249" t="str">
        <f t="shared" si="526"/>
        <v/>
      </c>
      <c r="Z1311" s="250" t="str">
        <f t="shared" si="527"/>
        <v/>
      </c>
      <c r="AA1311" s="249" t="str">
        <f t="shared" si="528"/>
        <v/>
      </c>
      <c r="AB1311" s="250" t="str">
        <f t="shared" si="529"/>
        <v/>
      </c>
      <c r="AC1311" s="249" t="str">
        <f t="shared" si="530"/>
        <v/>
      </c>
      <c r="AD1311" s="250" t="str">
        <f t="shared" si="531"/>
        <v/>
      </c>
      <c r="AE1311" s="249" t="str">
        <f t="shared" si="532"/>
        <v/>
      </c>
      <c r="AF1311" s="250" t="str">
        <f t="shared" si="533"/>
        <v/>
      </c>
      <c r="AG1311" s="249" t="str">
        <f t="shared" si="534"/>
        <v/>
      </c>
      <c r="AH1311" s="250" t="str">
        <f t="shared" si="535"/>
        <v/>
      </c>
      <c r="AI1311" s="249" t="str">
        <f t="shared" si="536"/>
        <v/>
      </c>
      <c r="AJ1311" s="250" t="str">
        <f t="shared" si="537"/>
        <v/>
      </c>
      <c r="AK1311" s="249" t="str">
        <f t="shared" si="538"/>
        <v/>
      </c>
      <c r="AL1311" s="250" t="str">
        <f t="shared" si="539"/>
        <v/>
      </c>
      <c r="AM1311" s="249" t="str">
        <f t="shared" si="540"/>
        <v/>
      </c>
      <c r="AN1311" s="250" t="str">
        <f t="shared" si="541"/>
        <v/>
      </c>
      <c r="AO1311" s="249" t="str">
        <f t="shared" si="542"/>
        <v/>
      </c>
      <c r="AP1311" s="250" t="str">
        <f t="shared" si="543"/>
        <v/>
      </c>
      <c r="AQ1311" s="249" t="str">
        <f t="shared" si="544"/>
        <v/>
      </c>
      <c r="AR1311" s="250" t="str">
        <f t="shared" si="545"/>
        <v/>
      </c>
      <c r="AS1311" s="249" t="str">
        <f t="shared" si="546"/>
        <v/>
      </c>
      <c r="AT1311" s="250"/>
      <c r="AU1311" s="249"/>
      <c r="AV1311" s="250"/>
      <c r="AW1311" s="249"/>
      <c r="AX1311" s="250"/>
      <c r="AY1311" s="249"/>
      <c r="AZ1311" s="250"/>
      <c r="BA1311" s="249"/>
      <c r="BB1311" s="250"/>
      <c r="BC1311" s="249"/>
      <c r="BD1311" s="250"/>
      <c r="BE1311" s="249"/>
      <c r="BF1311" s="250"/>
      <c r="BG1311" s="249"/>
      <c r="BH1311" s="250"/>
      <c r="BI1311" s="249"/>
      <c r="BJ1311" s="250"/>
      <c r="BK1311" s="249"/>
    </row>
    <row r="1312" spans="1:63" ht="21" hidden="1" customHeight="1" x14ac:dyDescent="0.2">
      <c r="A1312" s="245" t="e">
        <f t="shared" si="568"/>
        <v>#VALUE!</v>
      </c>
      <c r="B1312" s="246"/>
      <c r="C1312" s="247" t="str">
        <f t="shared" si="547"/>
        <v/>
      </c>
      <c r="D1312" s="250" t="str">
        <f t="shared" ca="1" si="548"/>
        <v/>
      </c>
      <c r="E1312" s="249" t="str">
        <f t="shared" si="565"/>
        <v/>
      </c>
      <c r="F1312" s="250" t="str">
        <f t="shared" si="549"/>
        <v/>
      </c>
      <c r="G1312" s="249" t="str">
        <f t="shared" si="566"/>
        <v/>
      </c>
      <c r="H1312" s="250" t="str">
        <f t="shared" si="550"/>
        <v/>
      </c>
      <c r="I1312" s="249" t="str">
        <f t="shared" si="567"/>
        <v/>
      </c>
      <c r="J1312" s="250" t="str">
        <f t="shared" ca="1" si="551"/>
        <v/>
      </c>
      <c r="K1312" s="249" t="str">
        <f t="shared" si="552"/>
        <v/>
      </c>
      <c r="L1312" s="250" t="str">
        <f t="shared" ca="1" si="553"/>
        <v/>
      </c>
      <c r="M1312" s="249" t="str">
        <f t="shared" si="554"/>
        <v/>
      </c>
      <c r="N1312" s="250" t="str">
        <f t="shared" ca="1" si="555"/>
        <v/>
      </c>
      <c r="O1312" s="249" t="str">
        <f t="shared" si="556"/>
        <v/>
      </c>
      <c r="P1312" s="250" t="str">
        <f t="shared" ca="1" si="557"/>
        <v/>
      </c>
      <c r="Q1312" s="249" t="str">
        <f t="shared" si="558"/>
        <v/>
      </c>
      <c r="R1312" s="250" t="str">
        <f t="shared" ca="1" si="559"/>
        <v/>
      </c>
      <c r="S1312" s="249" t="str">
        <f t="shared" si="560"/>
        <v/>
      </c>
      <c r="T1312" s="250" t="str">
        <f t="shared" ca="1" si="561"/>
        <v/>
      </c>
      <c r="U1312" s="249" t="str">
        <f t="shared" si="562"/>
        <v/>
      </c>
      <c r="V1312" s="250" t="str">
        <f t="shared" ca="1" si="563"/>
        <v/>
      </c>
      <c r="W1312" s="249" t="str">
        <f t="shared" si="564"/>
        <v/>
      </c>
      <c r="X1312" s="250" t="str">
        <f t="shared" si="525"/>
        <v/>
      </c>
      <c r="Y1312" s="249" t="str">
        <f t="shared" si="526"/>
        <v/>
      </c>
      <c r="Z1312" s="250" t="str">
        <f t="shared" si="527"/>
        <v/>
      </c>
      <c r="AA1312" s="249" t="str">
        <f t="shared" si="528"/>
        <v/>
      </c>
      <c r="AB1312" s="250" t="str">
        <f t="shared" si="529"/>
        <v/>
      </c>
      <c r="AC1312" s="249" t="str">
        <f t="shared" si="530"/>
        <v/>
      </c>
      <c r="AD1312" s="250" t="str">
        <f t="shared" si="531"/>
        <v/>
      </c>
      <c r="AE1312" s="249" t="str">
        <f t="shared" si="532"/>
        <v/>
      </c>
      <c r="AF1312" s="250" t="str">
        <f t="shared" si="533"/>
        <v/>
      </c>
      <c r="AG1312" s="249" t="str">
        <f t="shared" si="534"/>
        <v/>
      </c>
      <c r="AH1312" s="250" t="str">
        <f t="shared" si="535"/>
        <v/>
      </c>
      <c r="AI1312" s="249" t="str">
        <f t="shared" si="536"/>
        <v/>
      </c>
      <c r="AJ1312" s="250" t="str">
        <f t="shared" si="537"/>
        <v/>
      </c>
      <c r="AK1312" s="249" t="str">
        <f t="shared" si="538"/>
        <v/>
      </c>
      <c r="AL1312" s="250" t="str">
        <f t="shared" si="539"/>
        <v/>
      </c>
      <c r="AM1312" s="249" t="str">
        <f t="shared" si="540"/>
        <v/>
      </c>
      <c r="AN1312" s="250" t="str">
        <f t="shared" si="541"/>
        <v/>
      </c>
      <c r="AO1312" s="249" t="str">
        <f t="shared" si="542"/>
        <v/>
      </c>
      <c r="AP1312" s="250" t="str">
        <f t="shared" si="543"/>
        <v/>
      </c>
      <c r="AQ1312" s="249" t="str">
        <f t="shared" si="544"/>
        <v/>
      </c>
      <c r="AR1312" s="250" t="str">
        <f t="shared" si="545"/>
        <v/>
      </c>
      <c r="AS1312" s="249" t="str">
        <f t="shared" si="546"/>
        <v/>
      </c>
      <c r="AT1312" s="250"/>
      <c r="AU1312" s="249"/>
      <c r="AV1312" s="250"/>
      <c r="AW1312" s="249"/>
      <c r="AX1312" s="250"/>
      <c r="AY1312" s="249"/>
      <c r="AZ1312" s="250"/>
      <c r="BA1312" s="249"/>
      <c r="BB1312" s="250"/>
      <c r="BC1312" s="249"/>
      <c r="BD1312" s="250"/>
      <c r="BE1312" s="249"/>
      <c r="BF1312" s="250"/>
      <c r="BG1312" s="249"/>
      <c r="BH1312" s="250"/>
      <c r="BI1312" s="249"/>
      <c r="BJ1312" s="250"/>
      <c r="BK1312" s="249"/>
    </row>
    <row r="1313" spans="1:63" ht="21" hidden="1" customHeight="1" x14ac:dyDescent="0.2">
      <c r="A1313" s="245" t="e">
        <f t="shared" si="568"/>
        <v>#VALUE!</v>
      </c>
      <c r="B1313" s="246"/>
      <c r="C1313" s="247" t="str">
        <f t="shared" si="547"/>
        <v/>
      </c>
      <c r="D1313" s="250" t="str">
        <f t="shared" ca="1" si="548"/>
        <v/>
      </c>
      <c r="E1313" s="249" t="str">
        <f t="shared" si="565"/>
        <v/>
      </c>
      <c r="F1313" s="250" t="str">
        <f t="shared" si="549"/>
        <v/>
      </c>
      <c r="G1313" s="249" t="str">
        <f t="shared" si="566"/>
        <v/>
      </c>
      <c r="H1313" s="250" t="str">
        <f t="shared" si="550"/>
        <v/>
      </c>
      <c r="I1313" s="249" t="str">
        <f t="shared" si="567"/>
        <v/>
      </c>
      <c r="J1313" s="250" t="str">
        <f t="shared" ca="1" si="551"/>
        <v/>
      </c>
      <c r="K1313" s="249" t="str">
        <f t="shared" si="552"/>
        <v/>
      </c>
      <c r="L1313" s="250" t="str">
        <f t="shared" ca="1" si="553"/>
        <v/>
      </c>
      <c r="M1313" s="249" t="str">
        <f t="shared" si="554"/>
        <v/>
      </c>
      <c r="N1313" s="250" t="str">
        <f t="shared" ca="1" si="555"/>
        <v/>
      </c>
      <c r="O1313" s="249" t="str">
        <f t="shared" si="556"/>
        <v/>
      </c>
      <c r="P1313" s="250" t="str">
        <f t="shared" ca="1" si="557"/>
        <v/>
      </c>
      <c r="Q1313" s="249" t="str">
        <f t="shared" si="558"/>
        <v/>
      </c>
      <c r="R1313" s="250" t="str">
        <f t="shared" ca="1" si="559"/>
        <v/>
      </c>
      <c r="S1313" s="249" t="str">
        <f t="shared" si="560"/>
        <v/>
      </c>
      <c r="T1313" s="250" t="str">
        <f t="shared" ca="1" si="561"/>
        <v/>
      </c>
      <c r="U1313" s="249" t="str">
        <f t="shared" si="562"/>
        <v/>
      </c>
      <c r="V1313" s="250" t="str">
        <f t="shared" ca="1" si="563"/>
        <v/>
      </c>
      <c r="W1313" s="249" t="str">
        <f t="shared" si="564"/>
        <v/>
      </c>
      <c r="X1313" s="250" t="str">
        <f t="shared" si="525"/>
        <v/>
      </c>
      <c r="Y1313" s="249" t="str">
        <f t="shared" si="526"/>
        <v/>
      </c>
      <c r="Z1313" s="250" t="str">
        <f t="shared" si="527"/>
        <v/>
      </c>
      <c r="AA1313" s="249" t="str">
        <f t="shared" si="528"/>
        <v/>
      </c>
      <c r="AB1313" s="250" t="str">
        <f t="shared" si="529"/>
        <v/>
      </c>
      <c r="AC1313" s="249" t="str">
        <f t="shared" si="530"/>
        <v/>
      </c>
      <c r="AD1313" s="250" t="str">
        <f t="shared" si="531"/>
        <v/>
      </c>
      <c r="AE1313" s="249" t="str">
        <f t="shared" si="532"/>
        <v/>
      </c>
      <c r="AF1313" s="250" t="str">
        <f t="shared" si="533"/>
        <v/>
      </c>
      <c r="AG1313" s="249" t="str">
        <f t="shared" si="534"/>
        <v/>
      </c>
      <c r="AH1313" s="250" t="str">
        <f t="shared" si="535"/>
        <v/>
      </c>
      <c r="AI1313" s="249" t="str">
        <f t="shared" si="536"/>
        <v/>
      </c>
      <c r="AJ1313" s="250" t="str">
        <f t="shared" si="537"/>
        <v/>
      </c>
      <c r="AK1313" s="249" t="str">
        <f t="shared" si="538"/>
        <v/>
      </c>
      <c r="AL1313" s="250" t="str">
        <f t="shared" si="539"/>
        <v/>
      </c>
      <c r="AM1313" s="249" t="str">
        <f t="shared" si="540"/>
        <v/>
      </c>
      <c r="AN1313" s="250" t="str">
        <f t="shared" si="541"/>
        <v/>
      </c>
      <c r="AO1313" s="249" t="str">
        <f t="shared" si="542"/>
        <v/>
      </c>
      <c r="AP1313" s="250" t="str">
        <f t="shared" si="543"/>
        <v/>
      </c>
      <c r="AQ1313" s="249" t="str">
        <f t="shared" si="544"/>
        <v/>
      </c>
      <c r="AR1313" s="250" t="str">
        <f t="shared" si="545"/>
        <v/>
      </c>
      <c r="AS1313" s="249" t="str">
        <f t="shared" si="546"/>
        <v/>
      </c>
      <c r="AT1313" s="250"/>
      <c r="AU1313" s="249"/>
      <c r="AV1313" s="250"/>
      <c r="AW1313" s="249"/>
      <c r="AX1313" s="250"/>
      <c r="AY1313" s="249"/>
      <c r="AZ1313" s="250"/>
      <c r="BA1313" s="249"/>
      <c r="BB1313" s="250"/>
      <c r="BC1313" s="249"/>
      <c r="BD1313" s="250"/>
      <c r="BE1313" s="249"/>
      <c r="BF1313" s="250"/>
      <c r="BG1313" s="249"/>
      <c r="BH1313" s="250"/>
      <c r="BI1313" s="249"/>
      <c r="BJ1313" s="250"/>
      <c r="BK1313" s="249"/>
    </row>
    <row r="1314" spans="1:63" ht="21" hidden="1" customHeight="1" x14ac:dyDescent="0.2">
      <c r="A1314" s="245" t="e">
        <f t="shared" si="568"/>
        <v>#VALUE!</v>
      </c>
      <c r="B1314" s="246"/>
      <c r="C1314" s="247" t="str">
        <f t="shared" si="547"/>
        <v/>
      </c>
      <c r="D1314" s="250" t="str">
        <f t="shared" ca="1" si="548"/>
        <v/>
      </c>
      <c r="E1314" s="249" t="str">
        <f t="shared" si="565"/>
        <v/>
      </c>
      <c r="F1314" s="250" t="str">
        <f t="shared" si="549"/>
        <v/>
      </c>
      <c r="G1314" s="249" t="str">
        <f t="shared" si="566"/>
        <v/>
      </c>
      <c r="H1314" s="250" t="str">
        <f t="shared" si="550"/>
        <v/>
      </c>
      <c r="I1314" s="249" t="str">
        <f t="shared" si="567"/>
        <v/>
      </c>
      <c r="J1314" s="250" t="str">
        <f t="shared" ca="1" si="551"/>
        <v/>
      </c>
      <c r="K1314" s="249" t="str">
        <f t="shared" si="552"/>
        <v/>
      </c>
      <c r="L1314" s="250" t="str">
        <f t="shared" ca="1" si="553"/>
        <v/>
      </c>
      <c r="M1314" s="249" t="str">
        <f t="shared" si="554"/>
        <v/>
      </c>
      <c r="N1314" s="250" t="str">
        <f t="shared" ca="1" si="555"/>
        <v/>
      </c>
      <c r="O1314" s="249" t="str">
        <f t="shared" si="556"/>
        <v/>
      </c>
      <c r="P1314" s="250" t="str">
        <f t="shared" ca="1" si="557"/>
        <v/>
      </c>
      <c r="Q1314" s="249" t="str">
        <f t="shared" si="558"/>
        <v/>
      </c>
      <c r="R1314" s="250" t="str">
        <f t="shared" ca="1" si="559"/>
        <v/>
      </c>
      <c r="S1314" s="249" t="str">
        <f t="shared" si="560"/>
        <v/>
      </c>
      <c r="T1314" s="250" t="str">
        <f t="shared" ca="1" si="561"/>
        <v/>
      </c>
      <c r="U1314" s="249" t="str">
        <f t="shared" si="562"/>
        <v/>
      </c>
      <c r="V1314" s="250" t="str">
        <f t="shared" ca="1" si="563"/>
        <v/>
      </c>
      <c r="W1314" s="249" t="str">
        <f t="shared" si="564"/>
        <v/>
      </c>
      <c r="X1314" s="250" t="str">
        <f t="shared" si="525"/>
        <v/>
      </c>
      <c r="Y1314" s="249" t="str">
        <f t="shared" si="526"/>
        <v/>
      </c>
      <c r="Z1314" s="250" t="str">
        <f t="shared" si="527"/>
        <v/>
      </c>
      <c r="AA1314" s="249" t="str">
        <f t="shared" si="528"/>
        <v/>
      </c>
      <c r="AB1314" s="250" t="str">
        <f t="shared" si="529"/>
        <v/>
      </c>
      <c r="AC1314" s="249" t="str">
        <f t="shared" si="530"/>
        <v/>
      </c>
      <c r="AD1314" s="250" t="str">
        <f t="shared" si="531"/>
        <v/>
      </c>
      <c r="AE1314" s="249" t="str">
        <f t="shared" si="532"/>
        <v/>
      </c>
      <c r="AF1314" s="250" t="str">
        <f t="shared" si="533"/>
        <v/>
      </c>
      <c r="AG1314" s="249" t="str">
        <f t="shared" si="534"/>
        <v/>
      </c>
      <c r="AH1314" s="250" t="str">
        <f t="shared" si="535"/>
        <v/>
      </c>
      <c r="AI1314" s="249" t="str">
        <f t="shared" si="536"/>
        <v/>
      </c>
      <c r="AJ1314" s="250" t="str">
        <f t="shared" si="537"/>
        <v/>
      </c>
      <c r="AK1314" s="249" t="str">
        <f t="shared" si="538"/>
        <v/>
      </c>
      <c r="AL1314" s="250" t="str">
        <f t="shared" si="539"/>
        <v/>
      </c>
      <c r="AM1314" s="249" t="str">
        <f t="shared" si="540"/>
        <v/>
      </c>
      <c r="AN1314" s="250" t="str">
        <f t="shared" si="541"/>
        <v/>
      </c>
      <c r="AO1314" s="249" t="str">
        <f t="shared" si="542"/>
        <v/>
      </c>
      <c r="AP1314" s="250" t="str">
        <f t="shared" si="543"/>
        <v/>
      </c>
      <c r="AQ1314" s="249" t="str">
        <f t="shared" si="544"/>
        <v/>
      </c>
      <c r="AR1314" s="250" t="str">
        <f t="shared" si="545"/>
        <v/>
      </c>
      <c r="AS1314" s="249" t="str">
        <f t="shared" si="546"/>
        <v/>
      </c>
      <c r="AT1314" s="250"/>
      <c r="AU1314" s="249"/>
      <c r="AV1314" s="250"/>
      <c r="AW1314" s="249"/>
      <c r="AX1314" s="250"/>
      <c r="AY1314" s="249"/>
      <c r="AZ1314" s="250"/>
      <c r="BA1314" s="249"/>
      <c r="BB1314" s="250"/>
      <c r="BC1314" s="249"/>
      <c r="BD1314" s="250"/>
      <c r="BE1314" s="249"/>
      <c r="BF1314" s="250"/>
      <c r="BG1314" s="249"/>
      <c r="BH1314" s="250"/>
      <c r="BI1314" s="249"/>
      <c r="BJ1314" s="250"/>
      <c r="BK1314" s="249"/>
    </row>
    <row r="1315" spans="1:63" ht="21" hidden="1" customHeight="1" x14ac:dyDescent="0.2">
      <c r="A1315" s="245" t="e">
        <f t="shared" si="568"/>
        <v>#VALUE!</v>
      </c>
      <c r="B1315" s="246"/>
      <c r="C1315" s="247" t="str">
        <f t="shared" si="547"/>
        <v/>
      </c>
      <c r="D1315" s="250" t="str">
        <f t="shared" ca="1" si="548"/>
        <v/>
      </c>
      <c r="E1315" s="249" t="str">
        <f t="shared" si="565"/>
        <v/>
      </c>
      <c r="F1315" s="250" t="str">
        <f t="shared" si="549"/>
        <v/>
      </c>
      <c r="G1315" s="249" t="str">
        <f t="shared" si="566"/>
        <v/>
      </c>
      <c r="H1315" s="250" t="str">
        <f t="shared" si="550"/>
        <v/>
      </c>
      <c r="I1315" s="249" t="str">
        <f t="shared" si="567"/>
        <v/>
      </c>
      <c r="J1315" s="250" t="str">
        <f t="shared" ca="1" si="551"/>
        <v/>
      </c>
      <c r="K1315" s="249" t="str">
        <f t="shared" si="552"/>
        <v/>
      </c>
      <c r="L1315" s="250" t="str">
        <f t="shared" ca="1" si="553"/>
        <v/>
      </c>
      <c r="M1315" s="249" t="str">
        <f t="shared" si="554"/>
        <v/>
      </c>
      <c r="N1315" s="250" t="str">
        <f t="shared" ca="1" si="555"/>
        <v/>
      </c>
      <c r="O1315" s="249" t="str">
        <f t="shared" si="556"/>
        <v/>
      </c>
      <c r="P1315" s="250" t="str">
        <f t="shared" ca="1" si="557"/>
        <v/>
      </c>
      <c r="Q1315" s="249" t="str">
        <f t="shared" si="558"/>
        <v/>
      </c>
      <c r="R1315" s="250" t="str">
        <f t="shared" ca="1" si="559"/>
        <v/>
      </c>
      <c r="S1315" s="249" t="str">
        <f t="shared" si="560"/>
        <v/>
      </c>
      <c r="T1315" s="250" t="str">
        <f t="shared" ca="1" si="561"/>
        <v/>
      </c>
      <c r="U1315" s="249" t="str">
        <f t="shared" si="562"/>
        <v/>
      </c>
      <c r="V1315" s="250" t="str">
        <f t="shared" ca="1" si="563"/>
        <v/>
      </c>
      <c r="W1315" s="249" t="str">
        <f t="shared" si="564"/>
        <v/>
      </c>
      <c r="X1315" s="250" t="str">
        <f t="shared" si="525"/>
        <v/>
      </c>
      <c r="Y1315" s="249" t="str">
        <f t="shared" si="526"/>
        <v/>
      </c>
      <c r="Z1315" s="250" t="str">
        <f t="shared" si="527"/>
        <v/>
      </c>
      <c r="AA1315" s="249" t="str">
        <f t="shared" si="528"/>
        <v/>
      </c>
      <c r="AB1315" s="250" t="str">
        <f t="shared" si="529"/>
        <v/>
      </c>
      <c r="AC1315" s="249" t="str">
        <f t="shared" si="530"/>
        <v/>
      </c>
      <c r="AD1315" s="250" t="str">
        <f t="shared" si="531"/>
        <v/>
      </c>
      <c r="AE1315" s="249" t="str">
        <f t="shared" si="532"/>
        <v/>
      </c>
      <c r="AF1315" s="250" t="str">
        <f t="shared" si="533"/>
        <v/>
      </c>
      <c r="AG1315" s="249" t="str">
        <f t="shared" si="534"/>
        <v/>
      </c>
      <c r="AH1315" s="250" t="str">
        <f t="shared" si="535"/>
        <v/>
      </c>
      <c r="AI1315" s="249" t="str">
        <f t="shared" si="536"/>
        <v/>
      </c>
      <c r="AJ1315" s="250" t="str">
        <f t="shared" si="537"/>
        <v/>
      </c>
      <c r="AK1315" s="249" t="str">
        <f t="shared" si="538"/>
        <v/>
      </c>
      <c r="AL1315" s="250" t="str">
        <f t="shared" si="539"/>
        <v/>
      </c>
      <c r="AM1315" s="249" t="str">
        <f t="shared" si="540"/>
        <v/>
      </c>
      <c r="AN1315" s="250" t="str">
        <f t="shared" si="541"/>
        <v/>
      </c>
      <c r="AO1315" s="249" t="str">
        <f t="shared" si="542"/>
        <v/>
      </c>
      <c r="AP1315" s="250" t="str">
        <f t="shared" si="543"/>
        <v/>
      </c>
      <c r="AQ1315" s="249" t="str">
        <f t="shared" si="544"/>
        <v/>
      </c>
      <c r="AR1315" s="250" t="str">
        <f t="shared" si="545"/>
        <v/>
      </c>
      <c r="AS1315" s="249" t="str">
        <f t="shared" si="546"/>
        <v/>
      </c>
      <c r="AT1315" s="250"/>
      <c r="AU1315" s="249"/>
      <c r="AV1315" s="250"/>
      <c r="AW1315" s="249"/>
      <c r="AX1315" s="250"/>
      <c r="AY1315" s="249"/>
      <c r="AZ1315" s="250"/>
      <c r="BA1315" s="249"/>
      <c r="BB1315" s="250"/>
      <c r="BC1315" s="249"/>
      <c r="BD1315" s="250"/>
      <c r="BE1315" s="249"/>
      <c r="BF1315" s="250"/>
      <c r="BG1315" s="249"/>
      <c r="BH1315" s="250"/>
      <c r="BI1315" s="249"/>
      <c r="BJ1315" s="250"/>
      <c r="BK1315" s="249"/>
    </row>
    <row r="1316" spans="1:63" ht="21" hidden="1" customHeight="1" x14ac:dyDescent="0.2">
      <c r="A1316" s="245" t="e">
        <f t="shared" si="568"/>
        <v>#VALUE!</v>
      </c>
      <c r="B1316" s="246"/>
      <c r="C1316" s="247" t="str">
        <f t="shared" si="547"/>
        <v/>
      </c>
      <c r="D1316" s="250" t="str">
        <f t="shared" ca="1" si="548"/>
        <v/>
      </c>
      <c r="E1316" s="249" t="str">
        <f t="shared" si="565"/>
        <v/>
      </c>
      <c r="F1316" s="250" t="str">
        <f t="shared" si="549"/>
        <v/>
      </c>
      <c r="G1316" s="249" t="str">
        <f t="shared" si="566"/>
        <v/>
      </c>
      <c r="H1316" s="250" t="str">
        <f t="shared" si="550"/>
        <v/>
      </c>
      <c r="I1316" s="249" t="str">
        <f t="shared" si="567"/>
        <v/>
      </c>
      <c r="J1316" s="250" t="str">
        <f t="shared" ca="1" si="551"/>
        <v/>
      </c>
      <c r="K1316" s="249" t="str">
        <f t="shared" si="552"/>
        <v/>
      </c>
      <c r="L1316" s="250" t="str">
        <f t="shared" ca="1" si="553"/>
        <v/>
      </c>
      <c r="M1316" s="249" t="str">
        <f t="shared" si="554"/>
        <v/>
      </c>
      <c r="N1316" s="250" t="str">
        <f t="shared" ca="1" si="555"/>
        <v/>
      </c>
      <c r="O1316" s="249" t="str">
        <f t="shared" si="556"/>
        <v/>
      </c>
      <c r="P1316" s="250" t="str">
        <f t="shared" ca="1" si="557"/>
        <v/>
      </c>
      <c r="Q1316" s="249" t="str">
        <f t="shared" si="558"/>
        <v/>
      </c>
      <c r="R1316" s="250" t="str">
        <f t="shared" ca="1" si="559"/>
        <v/>
      </c>
      <c r="S1316" s="249" t="str">
        <f t="shared" si="560"/>
        <v/>
      </c>
      <c r="T1316" s="250" t="str">
        <f t="shared" ca="1" si="561"/>
        <v/>
      </c>
      <c r="U1316" s="249" t="str">
        <f t="shared" si="562"/>
        <v/>
      </c>
      <c r="V1316" s="250" t="str">
        <f t="shared" ca="1" si="563"/>
        <v/>
      </c>
      <c r="W1316" s="249" t="str">
        <f t="shared" si="564"/>
        <v/>
      </c>
      <c r="X1316" s="250" t="str">
        <f t="shared" si="525"/>
        <v/>
      </c>
      <c r="Y1316" s="249" t="str">
        <f t="shared" si="526"/>
        <v/>
      </c>
      <c r="Z1316" s="250" t="str">
        <f t="shared" si="527"/>
        <v/>
      </c>
      <c r="AA1316" s="249" t="str">
        <f t="shared" si="528"/>
        <v/>
      </c>
      <c r="AB1316" s="250" t="str">
        <f t="shared" si="529"/>
        <v/>
      </c>
      <c r="AC1316" s="249" t="str">
        <f t="shared" si="530"/>
        <v/>
      </c>
      <c r="AD1316" s="250" t="str">
        <f t="shared" si="531"/>
        <v/>
      </c>
      <c r="AE1316" s="249" t="str">
        <f t="shared" si="532"/>
        <v/>
      </c>
      <c r="AF1316" s="250" t="str">
        <f t="shared" si="533"/>
        <v/>
      </c>
      <c r="AG1316" s="249" t="str">
        <f t="shared" si="534"/>
        <v/>
      </c>
      <c r="AH1316" s="250" t="str">
        <f t="shared" si="535"/>
        <v/>
      </c>
      <c r="AI1316" s="249" t="str">
        <f t="shared" si="536"/>
        <v/>
      </c>
      <c r="AJ1316" s="250" t="str">
        <f t="shared" si="537"/>
        <v/>
      </c>
      <c r="AK1316" s="249" t="str">
        <f t="shared" si="538"/>
        <v/>
      </c>
      <c r="AL1316" s="250" t="str">
        <f t="shared" si="539"/>
        <v/>
      </c>
      <c r="AM1316" s="249" t="str">
        <f t="shared" si="540"/>
        <v/>
      </c>
      <c r="AN1316" s="250" t="str">
        <f t="shared" si="541"/>
        <v/>
      </c>
      <c r="AO1316" s="249" t="str">
        <f t="shared" si="542"/>
        <v/>
      </c>
      <c r="AP1316" s="250" t="str">
        <f t="shared" si="543"/>
        <v/>
      </c>
      <c r="AQ1316" s="249" t="str">
        <f t="shared" si="544"/>
        <v/>
      </c>
      <c r="AR1316" s="250" t="str">
        <f t="shared" si="545"/>
        <v/>
      </c>
      <c r="AS1316" s="249" t="str">
        <f t="shared" si="546"/>
        <v/>
      </c>
      <c r="AT1316" s="250"/>
      <c r="AU1316" s="249"/>
      <c r="AV1316" s="250"/>
      <c r="AW1316" s="249"/>
      <c r="AX1316" s="250"/>
      <c r="AY1316" s="249"/>
      <c r="AZ1316" s="250"/>
      <c r="BA1316" s="249"/>
      <c r="BB1316" s="250"/>
      <c r="BC1316" s="249"/>
      <c r="BD1316" s="250"/>
      <c r="BE1316" s="249"/>
      <c r="BF1316" s="250"/>
      <c r="BG1316" s="249"/>
      <c r="BH1316" s="250"/>
      <c r="BI1316" s="249"/>
      <c r="BJ1316" s="250"/>
      <c r="BK1316" s="249"/>
    </row>
    <row r="1317" spans="1:63" ht="21" hidden="1" customHeight="1" x14ac:dyDescent="0.2">
      <c r="A1317" s="245" t="e">
        <f t="shared" si="568"/>
        <v>#VALUE!</v>
      </c>
      <c r="B1317" s="246"/>
      <c r="C1317" s="247" t="str">
        <f t="shared" si="547"/>
        <v/>
      </c>
      <c r="D1317" s="250" t="str">
        <f t="shared" ca="1" si="548"/>
        <v/>
      </c>
      <c r="E1317" s="249" t="str">
        <f t="shared" si="565"/>
        <v/>
      </c>
      <c r="F1317" s="250" t="str">
        <f t="shared" si="549"/>
        <v/>
      </c>
      <c r="G1317" s="249" t="str">
        <f t="shared" si="566"/>
        <v/>
      </c>
      <c r="H1317" s="250" t="str">
        <f t="shared" si="550"/>
        <v/>
      </c>
      <c r="I1317" s="249" t="str">
        <f t="shared" si="567"/>
        <v/>
      </c>
      <c r="J1317" s="250" t="str">
        <f t="shared" ca="1" si="551"/>
        <v/>
      </c>
      <c r="K1317" s="249" t="str">
        <f t="shared" si="552"/>
        <v/>
      </c>
      <c r="L1317" s="250" t="str">
        <f t="shared" ca="1" si="553"/>
        <v/>
      </c>
      <c r="M1317" s="249" t="str">
        <f t="shared" si="554"/>
        <v/>
      </c>
      <c r="N1317" s="250" t="str">
        <f t="shared" ca="1" si="555"/>
        <v/>
      </c>
      <c r="O1317" s="249" t="str">
        <f t="shared" si="556"/>
        <v/>
      </c>
      <c r="P1317" s="250" t="str">
        <f t="shared" ca="1" si="557"/>
        <v/>
      </c>
      <c r="Q1317" s="249" t="str">
        <f t="shared" si="558"/>
        <v/>
      </c>
      <c r="R1317" s="250" t="str">
        <f t="shared" ca="1" si="559"/>
        <v/>
      </c>
      <c r="S1317" s="249" t="str">
        <f t="shared" si="560"/>
        <v/>
      </c>
      <c r="T1317" s="250" t="str">
        <f t="shared" ca="1" si="561"/>
        <v/>
      </c>
      <c r="U1317" s="249" t="str">
        <f t="shared" si="562"/>
        <v/>
      </c>
      <c r="V1317" s="250" t="str">
        <f t="shared" ca="1" si="563"/>
        <v/>
      </c>
      <c r="W1317" s="249" t="str">
        <f t="shared" si="564"/>
        <v/>
      </c>
      <c r="X1317" s="250" t="str">
        <f t="shared" ref="X1317:X1348" si="569">IF($X$8="Habilitado",IF($B1317="","",ROUND(VLOOKUP($B1317,UNITARIO_11,5,FALSE),2)),"")</f>
        <v/>
      </c>
      <c r="Y1317" s="249" t="str">
        <f t="shared" ref="Y1317:Y1348" si="570">IF($B1317="","",IF(X1317="","",IF($L$4="Media aritmética",(X1317&lt;=$C1317)*($H$5/$C$5)+(X1317&gt;$C1317)*0,IF(AND(ROUND(AVERAGE($D1317,$F1317,$H1317,$J1317,$L1317,$N1317,$P1317,$R1317,$T1317,$V1317,$X1317,$Z1317,$AB1317,$AD1317,$AF1317,$AH1317,$AJ1317,AL1317,AN1317,AP1317,AR1317,AT1317,AV1317,AX1317,AZ1317,BB1317,BD1317,BF1317,BH1317,BJ1317),2)-$C1317/2&lt;=X1317,(ROUND(AVERAGE($D1317,$F1317,$H1317,$J1317,$L1317,$N1317,$P1317,$R1317,$T1317,$V1317,$X1317,$Z1317,$AB1317,$AD1317,$AF1317,$AH1317,$AJ1317,AL1317,AN1317,AP1317,AR1317,AT1317,AV1317,AX1317,AZ1317,BB1317,BD1317,BF1317,BH1317,BJ1317),2)+$C1317/2&gt;X1317)),($H$5/$C$5),0))))</f>
        <v/>
      </c>
      <c r="Z1317" s="250" t="str">
        <f t="shared" ref="Z1317:Z1348" si="571">IF($Z$8="Habilitado",IF($B1317="","",ROUND(VLOOKUP($B1317,UNITARIO_12,5,FALSE),2)),"")</f>
        <v/>
      </c>
      <c r="AA1317" s="249" t="str">
        <f t="shared" ref="AA1317:AA1348" si="572">IF($B1317="","",IF(Z1317="","",IF($L$4="Media aritmética",(Z1317&lt;=$C1317)*($H$5/$C$5)+(Z1317&gt;$C1317)*0,IF(AND(ROUND(AVERAGE($D1317,$F1317,$H1317,$J1317,$L1317,$N1317,$P1317,$R1317,$T1317,$V1317,$X1317,$Z1317,$AB1317,$AD1317,$AF1317,$AH1317,$AJ1317,AL1317,AN1317,AP1317,AR1317,AT1317,AV1317,AX1317,AZ1317,BB1317,BD1317,BF1317,BH1317,BJ1317),2)-$C1317/2&lt;=Z1317,(ROUND(AVERAGE($D1317,$F1317,$H1317,$J1317,$L1317,$N1317,$P1317,$R1317,$T1317,$V1317,$X1317,$Z1317,$AB1317,$AD1317,$AF1317,$AH1317,$AJ1317,AL1317,AN1317,AP1317,AR1317,AT1317,AV1317,AX1317,AZ1317,BB1317,BD1317,BF1317,BH1317,BJ1317),2)+$C1317/2&gt;Z1317)),($H$5/$C$5),0))))</f>
        <v/>
      </c>
      <c r="AB1317" s="250" t="str">
        <f t="shared" ref="AB1317:AB1348" si="573">IF($AB$8="Habilitado",IF($B1317="","",ROUND(VLOOKUP($B1317,UNITARIO_13,5,FALSE),2)),"")</f>
        <v/>
      </c>
      <c r="AC1317" s="249" t="str">
        <f t="shared" ref="AC1317:AC1348" si="574">IF($B1317="","",IF(AB1317="","",IF($L$4="Media aritmética",(AB1317&lt;=$C1317)*($H$5/$C$5)+(AB1317&gt;$C1317)*0,IF(AND(ROUND(AVERAGE($D1317,$F1317,$H1317,$J1317,$L1317,$N1317,$P1317,$R1317,$T1317,$V1317,$X1317,$Z1317,$AB1317,$AD1317,$AF1317,$AH1317,$AJ1317,AL1317,AN1317,AP1317,AR1317,AT1317,AV1317,AX1317,AZ1317,BB1317,BD1317,BF1317,BH1317,BJ1317),2)-$C1317/2&lt;=AB1317,(ROUND(AVERAGE($D1317,$F1317,$H1317,$J1317,$L1317,$N1317,$P1317,$R1317,$T1317,$V1317,$X1317,$Z1317,$AB1317,$AD1317,$AF1317,$AH1317,$AJ1317,AL1317,AN1317,AP1317,AR1317,AT1317,AV1317,AX1317,AZ1317,BB1317,BD1317,BF1317,BH1317,BJ1317),2)+$C1317/2&gt;AB1317)),($H$5/$C$5),0))))</f>
        <v/>
      </c>
      <c r="AD1317" s="250" t="str">
        <f t="shared" ref="AD1317:AD1348" si="575">IF($AD$8="Habilitado",IF($B1317="","",ROUND(VLOOKUP($B1317,UNITARIO_14,5,FALSE),2)),"")</f>
        <v/>
      </c>
      <c r="AE1317" s="249" t="str">
        <f t="shared" ref="AE1317:AE1348" si="576">IF($B1317="","",IF(AD1317="","",IF($L$4="Media aritmética",(AD1317&lt;=$C1317)*($H$5/$C$5)+(AD1317&gt;$C1317)*0,IF(AND(ROUND(AVERAGE($D1317,$F1317,$H1317,$J1317,$L1317,$N1317,$P1317,$R1317,$T1317,$V1317,$X1317,$Z1317,$AB1317,$AD1317,$AF1317,$AH1317,$AJ1317,AL1317,AN1317,AP1317,AR1317,AT1317,AV1317,AX1317,AZ1317,BB1317,BD1317,BF1317,BH1317,BJ1317),2)-$C1317/2&lt;=AD1317,(ROUND(AVERAGE($D1317,$F1317,$H1317,$J1317,$L1317,$N1317,$P1317,$R1317,$T1317,$V1317,$X1317,$Z1317,$AB1317,$AD1317,$AF1317,$AH1317,$AJ1317,AL1317,AN1317,AP1317,AR1317,AT1317,AV1317,AX1317,AZ1317,BB1317,BD1317,BF1317,BH1317,BJ1317),2)+$C1317/2&gt;AD1317)),($H$5/$C$5),0))))</f>
        <v/>
      </c>
      <c r="AF1317" s="250" t="str">
        <f t="shared" ref="AF1317:AF1348" si="577">IF($AF$8="Habilitado",IF($B1317="","",ROUND(VLOOKUP($B1317,UNITARIO_15,5,FALSE),2)),"")</f>
        <v/>
      </c>
      <c r="AG1317" s="249" t="str">
        <f t="shared" ref="AG1317:AG1348" si="578">IF($B1317="","",IF(AF1317="","",IF($L$4="Media aritmética",(AF1317&lt;=$C1317)*($H$5/$C$5)+(AF1317&gt;$C1317)*0,IF(AND(ROUND(AVERAGE($D1317,$F1317,$H1317,$J1317,$L1317,$N1317,$P1317,$R1317,$T1317,$V1317,$X1317,$Z1317,$AB1317,$AD1317,$AF1317,$AH1317,$AJ1317,AL1317,AN1317,AP1317,AR1317,AT1317,AV1317,AX1317,AZ1317,BB1317,BD1317,BF1317,BH1317,BJ1317),2)-$C1317/2&lt;=AF1317,(ROUND(AVERAGE($D1317,$F1317,$H1317,$J1317,$L1317,$N1317,$P1317,$R1317,$T1317,$V1317,$X1317,$Z1317,$AB1317,$AD1317,$AF1317,$AH1317,$AJ1317,AL1317,AN1317,AP1317,AR1317,AT1317,AV1317,AX1317,AZ1317,BB1317,BD1317,BF1317,BH1317,BJ1317),2)+$C1317/2&gt;AF1317)),($H$5/$C$5),0))))</f>
        <v/>
      </c>
      <c r="AH1317" s="250" t="str">
        <f t="shared" ref="AH1317:AH1348" si="579">IF($AH$8="Habilitado",IF($B1317="","",ROUND(VLOOKUP($B1317,UNITARIO_16,5,FALSE),2)),"")</f>
        <v/>
      </c>
      <c r="AI1317" s="249" t="str">
        <f t="shared" ref="AI1317:AI1348" si="580">IF($B1317="","",IF(AH1317="","",IF($L$4="Media aritmética",(AH1317&lt;=$C1317)*($H$5/$C$5)+(AH1317&gt;$C1317)*0,IF(AND(ROUND(AVERAGE($D1317,$F1317,$H1317,$J1317,$L1317,$N1317,$P1317,$R1317,$T1317,$V1317,$X1317,$Z1317,$AB1317,$AD1317,$AF1317,$AH1317,$AJ1317,AL1317,AN1317,AP1317,AR1317,AT1317,AV1317,AX1317,AZ1317,BB1317,BD1317,BF1317,BH1317,BJ1317),2)-$C1317/2&lt;=AH1317,(ROUND(AVERAGE($D1317,$F1317,$H1317,$J1317,$L1317,$N1317,$P1317,$R1317,$T1317,$V1317,$X1317,$Z1317,$AB1317,$AD1317,$AF1317,$AH1317,$AJ1317,AL1317,AN1317,AP1317,AR1317,AT1317,AV1317,AX1317,AZ1317,BB1317,BD1317,BF1317,BH1317,BJ1317),2)+$C1317/2&gt;AH1317)),($H$5/$C$5),0))))</f>
        <v/>
      </c>
      <c r="AJ1317" s="250" t="str">
        <f t="shared" ref="AJ1317:AJ1348" si="581">IF($AJ$8="Habilitado",IF($B1317="","",ROUND(VLOOKUP($B1317,UNITARIO_17,5,FALSE),2)),"")</f>
        <v/>
      </c>
      <c r="AK1317" s="249" t="str">
        <f t="shared" ref="AK1317:AK1348" si="582">IF($B1317="","",IF(AJ1317="","",IF($L$4="Media aritmética",(AJ1317&lt;=$C1317)*($H$5/$C$5)+(AJ1317&gt;$C1317)*0,IF(AND(ROUND(AVERAGE($D1317,$F1317,$H1317,$J1317,$L1317,$N1317,$P1317,$R1317,$T1317,$V1317,$X1317,$Z1317,$AB1317,$AD1317,$AF1317,$AH1317,$AJ1317,AL1317,AN1317,AP1317,AR1317,AT1317,AV1317,AX1317,AZ1317,BB1317,BD1317,BF1317,BH1317,BJ1317),2)-$C1317/2&lt;=AJ1317,(ROUND(AVERAGE($D1317,$F1317,$H1317,$J1317,$L1317,$N1317,$P1317,$R1317,$T1317,$V1317,$X1317,$Z1317,$AB1317,$AD1317,$AF1317,$AH1317,$AJ1317,AL1317,AN1317,AP1317,AR1317,AT1317,AV1317,AX1317,AZ1317,BB1317,BD1317,BF1317,BH1317,BJ1317),2)+$C1317/2&gt;AJ1317)),($H$5/$C$5),0))))</f>
        <v/>
      </c>
      <c r="AL1317" s="250" t="str">
        <f t="shared" ref="AL1317:AL1348" si="583">IF($AL$8="Habilitado",IF($B1317="","",ROUND(VLOOKUP($B1317,UNITARIO_18,5,FALSE),2)),"")</f>
        <v/>
      </c>
      <c r="AM1317" s="249" t="str">
        <f t="shared" ref="AM1317:AM1348" si="584">IF($B1317="","",IF(AL1317="","",IF($L$4="Media aritmética",(AL1317&lt;=$C1317)*($H$5/$C$5)+(AL1317&gt;$C1317)*0,IF(AND(ROUND(AVERAGE($D1317,$F1317,$H1317,$J1317,$L1317,$N1317,$P1317,$R1317,$T1317,$V1317,$X1317,$Z1317,$AB1317,$AD1317,$AF1317,$AH1317,$AJ1317,AL1317,AN1317,AP1317,AR1317,AT1317,AV1317,AX1317,AZ1317,BB1317,BD1317,BF1317,BH1317,BJ1317),2)-$C1317/2&lt;=AL1317,(ROUND(AVERAGE($D1317,$F1317,$H1317,$J1317,$L1317,$N1317,$P1317,$R1317,$T1317,$V1317,$X1317,$Z1317,$AB1317,$AD1317,$AF1317,$AH1317,$AJ1317,AL1317,AN1317,AP1317,AR1317,AT1317,AV1317,AX1317,AZ1317,BB1317,BD1317,BF1317,BH1317,BJ1317),2)+$C1317/2&gt;AL1317)),($H$5/$C$5),0))))</f>
        <v/>
      </c>
      <c r="AN1317" s="250" t="str">
        <f t="shared" ref="AN1317:AN1348" si="585">IF($AN$8="Habilitado",IF($B1317="","",ROUND(VLOOKUP($B1317,UNITARIO_19,5,FALSE),2)),"")</f>
        <v/>
      </c>
      <c r="AO1317" s="249" t="str">
        <f t="shared" ref="AO1317:AO1348" si="586">IF($B1317="","",IF(AN1317="","",IF($L$4="Media aritmética",(AN1317&lt;=$C1317)*($H$5/$C$5)+(AN1317&gt;$C1317)*0,IF(AND(ROUND(AVERAGE($D1317,$F1317,$H1317,$J1317,$L1317,$N1317,$P1317,$R1317,$T1317,$V1317,$X1317,$Z1317,$AB1317,$AD1317,$AF1317,$AH1317,$AJ1317,AL1317,AN1317,AP1317,AR1317,AT1317,AV1317,AX1317,AZ1317,BB1317,BD1317,BF1317,BH1317,BJ1317),2)-$C1317/2&lt;=AN1317,(ROUND(AVERAGE($D1317,$F1317,$H1317,$J1317,$L1317,$N1317,$P1317,$R1317,$T1317,$V1317,$X1317,$Z1317,$AB1317,$AD1317,$AF1317,$AH1317,$AJ1317,AL1317,AN1317,AP1317,AR1317,AT1317,AV1317,AX1317,AZ1317,BB1317,BD1317,BF1317,BH1317,BJ1317),2)+$C1317/2&gt;AN1317)),($H$5/$C$5),0))))</f>
        <v/>
      </c>
      <c r="AP1317" s="250" t="str">
        <f t="shared" ref="AP1317:AP1348" si="587">IF($AP$8="Habilitado",IF($B1317="","",ROUND(VLOOKUP($B1317,UNITARIO_20,5,FALSE),2)),"")</f>
        <v/>
      </c>
      <c r="AQ1317" s="249" t="str">
        <f t="shared" ref="AQ1317:AQ1348" si="588">IF($B1317="","",IF(AP1317="","",IF($L$4="Media aritmética",(AP1317&lt;=$C1317)*($H$5/$C$5)+(AP1317&gt;$C1317)*0,IF(AND(ROUND(AVERAGE($D1317,$F1317,$H1317,$J1317,$L1317,$N1317,$P1317,$R1317,$T1317,$V1317,$X1317,$Z1317,$AB1317,$AD1317,$AF1317,$AH1317,$AJ1317,AL1317,AN1317,AP1317,AR1317,AT1317,AV1317,AX1317,AZ1317,BB1317,BD1317,BF1317,BH1317,BJ1317),2)-$C1317/2&lt;=AP1317,(ROUND(AVERAGE($D1317,$F1317,$H1317,$J1317,$L1317,$N1317,$P1317,$R1317,$T1317,$V1317,$X1317,$Z1317,$AB1317,$AD1317,$AF1317,$AH1317,$AJ1317,AL1317,AN1317,AP1317,AR1317,AT1317,AV1317,AX1317,AZ1317,BB1317,BD1317,BF1317,BH1317,BJ1317),2)+$C1317/2&gt;AP1317)),($H$5/$C$5),0))))</f>
        <v/>
      </c>
      <c r="AR1317" s="250" t="str">
        <f t="shared" ref="AR1317:AR1348" si="589">IF($AR$8="Habilitado",IF($B1317="","",ROUND(VLOOKUP($B1317,UNITARIO_21,5,FALSE),2)),"")</f>
        <v/>
      </c>
      <c r="AS1317" s="249" t="str">
        <f t="shared" ref="AS1317:AS1348" si="590">IF($B1317="","",IF(AR1317="","",IF($L$4="Media aritmética",(AR1317&lt;=$C1317)*($H$5/$C$5)+(AR1317&gt;$C1317)*0,IF(AND(ROUND(AVERAGE($D1317,$F1317,$H1317,$J1317,$L1317,$N1317,$P1317,$R1317,$T1317,$V1317,$X1317,$Z1317,$AB1317,$AD1317,$AF1317,$AH1317,$AJ1317,AL1317,AN1317,AP1317,AR1317,AT1317,AV1317,AX1317,AZ1317,BB1317,BD1317,BF1317,BH1317,BJ1317),2)-$C1317/2&lt;=AR1317,(ROUND(AVERAGE($D1317,$F1317,$H1317,$J1317,$L1317,$N1317,$P1317,$R1317,$T1317,$V1317,$X1317,$Z1317,$AB1317,$AD1317,$AF1317,$AH1317,$AJ1317,AL1317,AN1317,AP1317,AR1317,AT1317,AV1317,AX1317,AZ1317,BB1317,BD1317,BF1317,BH1317,BJ1317),2)+$C1317/2&gt;AR1317)),($H$5/$C$5),0))))</f>
        <v/>
      </c>
      <c r="AT1317" s="250"/>
      <c r="AU1317" s="249"/>
      <c r="AV1317" s="250"/>
      <c r="AW1317" s="249"/>
      <c r="AX1317" s="250"/>
      <c r="AY1317" s="249"/>
      <c r="AZ1317" s="250"/>
      <c r="BA1317" s="249"/>
      <c r="BB1317" s="250"/>
      <c r="BC1317" s="249"/>
      <c r="BD1317" s="250"/>
      <c r="BE1317" s="249"/>
      <c r="BF1317" s="250"/>
      <c r="BG1317" s="249"/>
      <c r="BH1317" s="250"/>
      <c r="BI1317" s="249"/>
      <c r="BJ1317" s="250"/>
      <c r="BK1317" s="249"/>
    </row>
    <row r="1318" spans="1:63" ht="21" hidden="1" customHeight="1" x14ac:dyDescent="0.2">
      <c r="A1318" s="245" t="e">
        <f t="shared" si="568"/>
        <v>#VALUE!</v>
      </c>
      <c r="B1318" s="246"/>
      <c r="C1318" s="247" t="str">
        <f t="shared" si="547"/>
        <v/>
      </c>
      <c r="D1318" s="250" t="str">
        <f t="shared" ca="1" si="548"/>
        <v/>
      </c>
      <c r="E1318" s="249" t="str">
        <f t="shared" si="565"/>
        <v/>
      </c>
      <c r="F1318" s="250" t="str">
        <f t="shared" si="549"/>
        <v/>
      </c>
      <c r="G1318" s="249" t="str">
        <f t="shared" si="566"/>
        <v/>
      </c>
      <c r="H1318" s="250" t="str">
        <f t="shared" si="550"/>
        <v/>
      </c>
      <c r="I1318" s="249" t="str">
        <f t="shared" si="567"/>
        <v/>
      </c>
      <c r="J1318" s="250" t="str">
        <f t="shared" ca="1" si="551"/>
        <v/>
      </c>
      <c r="K1318" s="249" t="str">
        <f t="shared" si="552"/>
        <v/>
      </c>
      <c r="L1318" s="250" t="str">
        <f t="shared" ca="1" si="553"/>
        <v/>
      </c>
      <c r="M1318" s="249" t="str">
        <f t="shared" si="554"/>
        <v/>
      </c>
      <c r="N1318" s="250" t="str">
        <f t="shared" ca="1" si="555"/>
        <v/>
      </c>
      <c r="O1318" s="249" t="str">
        <f t="shared" si="556"/>
        <v/>
      </c>
      <c r="P1318" s="250" t="str">
        <f t="shared" ca="1" si="557"/>
        <v/>
      </c>
      <c r="Q1318" s="249" t="str">
        <f t="shared" si="558"/>
        <v/>
      </c>
      <c r="R1318" s="250" t="str">
        <f t="shared" ca="1" si="559"/>
        <v/>
      </c>
      <c r="S1318" s="249" t="str">
        <f t="shared" si="560"/>
        <v/>
      </c>
      <c r="T1318" s="250" t="str">
        <f t="shared" ca="1" si="561"/>
        <v/>
      </c>
      <c r="U1318" s="249" t="str">
        <f t="shared" si="562"/>
        <v/>
      </c>
      <c r="V1318" s="250" t="str">
        <f t="shared" ca="1" si="563"/>
        <v/>
      </c>
      <c r="W1318" s="249" t="str">
        <f t="shared" si="564"/>
        <v/>
      </c>
      <c r="X1318" s="250" t="str">
        <f t="shared" si="569"/>
        <v/>
      </c>
      <c r="Y1318" s="249" t="str">
        <f t="shared" si="570"/>
        <v/>
      </c>
      <c r="Z1318" s="250" t="str">
        <f t="shared" si="571"/>
        <v/>
      </c>
      <c r="AA1318" s="249" t="str">
        <f t="shared" si="572"/>
        <v/>
      </c>
      <c r="AB1318" s="250" t="str">
        <f t="shared" si="573"/>
        <v/>
      </c>
      <c r="AC1318" s="249" t="str">
        <f t="shared" si="574"/>
        <v/>
      </c>
      <c r="AD1318" s="250" t="str">
        <f t="shared" si="575"/>
        <v/>
      </c>
      <c r="AE1318" s="249" t="str">
        <f t="shared" si="576"/>
        <v/>
      </c>
      <c r="AF1318" s="250" t="str">
        <f t="shared" si="577"/>
        <v/>
      </c>
      <c r="AG1318" s="249" t="str">
        <f t="shared" si="578"/>
        <v/>
      </c>
      <c r="AH1318" s="250" t="str">
        <f t="shared" si="579"/>
        <v/>
      </c>
      <c r="AI1318" s="249" t="str">
        <f t="shared" si="580"/>
        <v/>
      </c>
      <c r="AJ1318" s="250" t="str">
        <f t="shared" si="581"/>
        <v/>
      </c>
      <c r="AK1318" s="249" t="str">
        <f t="shared" si="582"/>
        <v/>
      </c>
      <c r="AL1318" s="250" t="str">
        <f t="shared" si="583"/>
        <v/>
      </c>
      <c r="AM1318" s="249" t="str">
        <f t="shared" si="584"/>
        <v/>
      </c>
      <c r="AN1318" s="250" t="str">
        <f t="shared" si="585"/>
        <v/>
      </c>
      <c r="AO1318" s="249" t="str">
        <f t="shared" si="586"/>
        <v/>
      </c>
      <c r="AP1318" s="250" t="str">
        <f t="shared" si="587"/>
        <v/>
      </c>
      <c r="AQ1318" s="249" t="str">
        <f t="shared" si="588"/>
        <v/>
      </c>
      <c r="AR1318" s="250" t="str">
        <f t="shared" si="589"/>
        <v/>
      </c>
      <c r="AS1318" s="249" t="str">
        <f t="shared" si="590"/>
        <v/>
      </c>
      <c r="AT1318" s="250"/>
      <c r="AU1318" s="249"/>
      <c r="AV1318" s="250"/>
      <c r="AW1318" s="249"/>
      <c r="AX1318" s="250"/>
      <c r="AY1318" s="249"/>
      <c r="AZ1318" s="250"/>
      <c r="BA1318" s="249"/>
      <c r="BB1318" s="250"/>
      <c r="BC1318" s="249"/>
      <c r="BD1318" s="250"/>
      <c r="BE1318" s="249"/>
      <c r="BF1318" s="250"/>
      <c r="BG1318" s="249"/>
      <c r="BH1318" s="250"/>
      <c r="BI1318" s="249"/>
      <c r="BJ1318" s="250"/>
      <c r="BK1318" s="249"/>
    </row>
    <row r="1319" spans="1:63" ht="21" hidden="1" customHeight="1" x14ac:dyDescent="0.2">
      <c r="A1319" s="245" t="e">
        <f t="shared" si="568"/>
        <v>#VALUE!</v>
      </c>
      <c r="B1319" s="246"/>
      <c r="C1319" s="247" t="str">
        <f t="shared" si="547"/>
        <v/>
      </c>
      <c r="D1319" s="250" t="str">
        <f t="shared" ca="1" si="548"/>
        <v/>
      </c>
      <c r="E1319" s="249" t="str">
        <f t="shared" si="565"/>
        <v/>
      </c>
      <c r="F1319" s="250" t="str">
        <f t="shared" si="549"/>
        <v/>
      </c>
      <c r="G1319" s="249" t="str">
        <f t="shared" si="566"/>
        <v/>
      </c>
      <c r="H1319" s="250" t="str">
        <f t="shared" si="550"/>
        <v/>
      </c>
      <c r="I1319" s="249" t="str">
        <f t="shared" si="567"/>
        <v/>
      </c>
      <c r="J1319" s="250" t="str">
        <f t="shared" ca="1" si="551"/>
        <v/>
      </c>
      <c r="K1319" s="249" t="str">
        <f t="shared" si="552"/>
        <v/>
      </c>
      <c r="L1319" s="250" t="str">
        <f t="shared" ca="1" si="553"/>
        <v/>
      </c>
      <c r="M1319" s="249" t="str">
        <f t="shared" si="554"/>
        <v/>
      </c>
      <c r="N1319" s="250" t="str">
        <f t="shared" ca="1" si="555"/>
        <v/>
      </c>
      <c r="O1319" s="249" t="str">
        <f t="shared" si="556"/>
        <v/>
      </c>
      <c r="P1319" s="250" t="str">
        <f t="shared" ca="1" si="557"/>
        <v/>
      </c>
      <c r="Q1319" s="249" t="str">
        <f t="shared" si="558"/>
        <v/>
      </c>
      <c r="R1319" s="250" t="str">
        <f t="shared" ca="1" si="559"/>
        <v/>
      </c>
      <c r="S1319" s="249" t="str">
        <f t="shared" si="560"/>
        <v/>
      </c>
      <c r="T1319" s="250" t="str">
        <f t="shared" ca="1" si="561"/>
        <v/>
      </c>
      <c r="U1319" s="249" t="str">
        <f t="shared" si="562"/>
        <v/>
      </c>
      <c r="V1319" s="250" t="str">
        <f t="shared" ca="1" si="563"/>
        <v/>
      </c>
      <c r="W1319" s="249" t="str">
        <f t="shared" si="564"/>
        <v/>
      </c>
      <c r="X1319" s="250" t="str">
        <f t="shared" si="569"/>
        <v/>
      </c>
      <c r="Y1319" s="249" t="str">
        <f t="shared" si="570"/>
        <v/>
      </c>
      <c r="Z1319" s="250" t="str">
        <f t="shared" si="571"/>
        <v/>
      </c>
      <c r="AA1319" s="249" t="str">
        <f t="shared" si="572"/>
        <v/>
      </c>
      <c r="AB1319" s="250" t="str">
        <f t="shared" si="573"/>
        <v/>
      </c>
      <c r="AC1319" s="249" t="str">
        <f t="shared" si="574"/>
        <v/>
      </c>
      <c r="AD1319" s="250" t="str">
        <f t="shared" si="575"/>
        <v/>
      </c>
      <c r="AE1319" s="249" t="str">
        <f t="shared" si="576"/>
        <v/>
      </c>
      <c r="AF1319" s="250" t="str">
        <f t="shared" si="577"/>
        <v/>
      </c>
      <c r="AG1319" s="249" t="str">
        <f t="shared" si="578"/>
        <v/>
      </c>
      <c r="AH1319" s="250" t="str">
        <f t="shared" si="579"/>
        <v/>
      </c>
      <c r="AI1319" s="249" t="str">
        <f t="shared" si="580"/>
        <v/>
      </c>
      <c r="AJ1319" s="250" t="str">
        <f t="shared" si="581"/>
        <v/>
      </c>
      <c r="AK1319" s="249" t="str">
        <f t="shared" si="582"/>
        <v/>
      </c>
      <c r="AL1319" s="250" t="str">
        <f t="shared" si="583"/>
        <v/>
      </c>
      <c r="AM1319" s="249" t="str">
        <f t="shared" si="584"/>
        <v/>
      </c>
      <c r="AN1319" s="250" t="str">
        <f t="shared" si="585"/>
        <v/>
      </c>
      <c r="AO1319" s="249" t="str">
        <f t="shared" si="586"/>
        <v/>
      </c>
      <c r="AP1319" s="250" t="str">
        <f t="shared" si="587"/>
        <v/>
      </c>
      <c r="AQ1319" s="249" t="str">
        <f t="shared" si="588"/>
        <v/>
      </c>
      <c r="AR1319" s="250" t="str">
        <f t="shared" si="589"/>
        <v/>
      </c>
      <c r="AS1319" s="249" t="str">
        <f t="shared" si="590"/>
        <v/>
      </c>
      <c r="AT1319" s="250"/>
      <c r="AU1319" s="249"/>
      <c r="AV1319" s="250"/>
      <c r="AW1319" s="249"/>
      <c r="AX1319" s="250"/>
      <c r="AY1319" s="249"/>
      <c r="AZ1319" s="250"/>
      <c r="BA1319" s="249"/>
      <c r="BB1319" s="250"/>
      <c r="BC1319" s="249"/>
      <c r="BD1319" s="250"/>
      <c r="BE1319" s="249"/>
      <c r="BF1319" s="250"/>
      <c r="BG1319" s="249"/>
      <c r="BH1319" s="250"/>
      <c r="BI1319" s="249"/>
      <c r="BJ1319" s="250"/>
      <c r="BK1319" s="249"/>
    </row>
    <row r="1320" spans="1:63" ht="21" hidden="1" customHeight="1" x14ac:dyDescent="0.2">
      <c r="A1320" s="245" t="e">
        <f t="shared" si="568"/>
        <v>#VALUE!</v>
      </c>
      <c r="B1320" s="246"/>
      <c r="C1320" s="247" t="str">
        <f t="shared" si="547"/>
        <v/>
      </c>
      <c r="D1320" s="250" t="str">
        <f t="shared" ca="1" si="548"/>
        <v/>
      </c>
      <c r="E1320" s="249" t="str">
        <f t="shared" si="565"/>
        <v/>
      </c>
      <c r="F1320" s="250" t="str">
        <f t="shared" si="549"/>
        <v/>
      </c>
      <c r="G1320" s="249" t="str">
        <f t="shared" si="566"/>
        <v/>
      </c>
      <c r="H1320" s="250" t="str">
        <f t="shared" si="550"/>
        <v/>
      </c>
      <c r="I1320" s="249" t="str">
        <f t="shared" si="567"/>
        <v/>
      </c>
      <c r="J1320" s="250" t="str">
        <f t="shared" ca="1" si="551"/>
        <v/>
      </c>
      <c r="K1320" s="249" t="str">
        <f t="shared" si="552"/>
        <v/>
      </c>
      <c r="L1320" s="250" t="str">
        <f t="shared" ca="1" si="553"/>
        <v/>
      </c>
      <c r="M1320" s="249" t="str">
        <f t="shared" si="554"/>
        <v/>
      </c>
      <c r="N1320" s="250" t="str">
        <f t="shared" ca="1" si="555"/>
        <v/>
      </c>
      <c r="O1320" s="249" t="str">
        <f t="shared" si="556"/>
        <v/>
      </c>
      <c r="P1320" s="250" t="str">
        <f t="shared" ca="1" si="557"/>
        <v/>
      </c>
      <c r="Q1320" s="249" t="str">
        <f t="shared" si="558"/>
        <v/>
      </c>
      <c r="R1320" s="250" t="str">
        <f t="shared" ca="1" si="559"/>
        <v/>
      </c>
      <c r="S1320" s="249" t="str">
        <f t="shared" si="560"/>
        <v/>
      </c>
      <c r="T1320" s="250" t="str">
        <f t="shared" ca="1" si="561"/>
        <v/>
      </c>
      <c r="U1320" s="249" t="str">
        <f t="shared" si="562"/>
        <v/>
      </c>
      <c r="V1320" s="250" t="str">
        <f t="shared" ca="1" si="563"/>
        <v/>
      </c>
      <c r="W1320" s="249" t="str">
        <f t="shared" si="564"/>
        <v/>
      </c>
      <c r="X1320" s="250" t="str">
        <f t="shared" si="569"/>
        <v/>
      </c>
      <c r="Y1320" s="249" t="str">
        <f t="shared" si="570"/>
        <v/>
      </c>
      <c r="Z1320" s="250" t="str">
        <f t="shared" si="571"/>
        <v/>
      </c>
      <c r="AA1320" s="249" t="str">
        <f t="shared" si="572"/>
        <v/>
      </c>
      <c r="AB1320" s="250" t="str">
        <f t="shared" si="573"/>
        <v/>
      </c>
      <c r="AC1320" s="249" t="str">
        <f t="shared" si="574"/>
        <v/>
      </c>
      <c r="AD1320" s="250" t="str">
        <f t="shared" si="575"/>
        <v/>
      </c>
      <c r="AE1320" s="249" t="str">
        <f t="shared" si="576"/>
        <v/>
      </c>
      <c r="AF1320" s="250" t="str">
        <f t="shared" si="577"/>
        <v/>
      </c>
      <c r="AG1320" s="249" t="str">
        <f t="shared" si="578"/>
        <v/>
      </c>
      <c r="AH1320" s="250" t="str">
        <f t="shared" si="579"/>
        <v/>
      </c>
      <c r="AI1320" s="249" t="str">
        <f t="shared" si="580"/>
        <v/>
      </c>
      <c r="AJ1320" s="250" t="str">
        <f t="shared" si="581"/>
        <v/>
      </c>
      <c r="AK1320" s="249" t="str">
        <f t="shared" si="582"/>
        <v/>
      </c>
      <c r="AL1320" s="250" t="str">
        <f t="shared" si="583"/>
        <v/>
      </c>
      <c r="AM1320" s="249" t="str">
        <f t="shared" si="584"/>
        <v/>
      </c>
      <c r="AN1320" s="250" t="str">
        <f t="shared" si="585"/>
        <v/>
      </c>
      <c r="AO1320" s="249" t="str">
        <f t="shared" si="586"/>
        <v/>
      </c>
      <c r="AP1320" s="250" t="str">
        <f t="shared" si="587"/>
        <v/>
      </c>
      <c r="AQ1320" s="249" t="str">
        <f t="shared" si="588"/>
        <v/>
      </c>
      <c r="AR1320" s="250" t="str">
        <f t="shared" si="589"/>
        <v/>
      </c>
      <c r="AS1320" s="249" t="str">
        <f t="shared" si="590"/>
        <v/>
      </c>
      <c r="AT1320" s="250"/>
      <c r="AU1320" s="249"/>
      <c r="AV1320" s="250"/>
      <c r="AW1320" s="249"/>
      <c r="AX1320" s="250"/>
      <c r="AY1320" s="249"/>
      <c r="AZ1320" s="250"/>
      <c r="BA1320" s="249"/>
      <c r="BB1320" s="250"/>
      <c r="BC1320" s="249"/>
      <c r="BD1320" s="250"/>
      <c r="BE1320" s="249"/>
      <c r="BF1320" s="250"/>
      <c r="BG1320" s="249"/>
      <c r="BH1320" s="250"/>
      <c r="BI1320" s="249"/>
      <c r="BJ1320" s="250"/>
      <c r="BK1320" s="249"/>
    </row>
    <row r="1321" spans="1:63" ht="21" hidden="1" customHeight="1" x14ac:dyDescent="0.2">
      <c r="A1321" s="245" t="e">
        <f t="shared" si="568"/>
        <v>#VALUE!</v>
      </c>
      <c r="B1321" s="246"/>
      <c r="C1321" s="247" t="str">
        <f t="shared" si="547"/>
        <v/>
      </c>
      <c r="D1321" s="250" t="str">
        <f t="shared" ca="1" si="548"/>
        <v/>
      </c>
      <c r="E1321" s="249" t="str">
        <f t="shared" si="565"/>
        <v/>
      </c>
      <c r="F1321" s="250" t="str">
        <f t="shared" si="549"/>
        <v/>
      </c>
      <c r="G1321" s="249" t="str">
        <f t="shared" si="566"/>
        <v/>
      </c>
      <c r="H1321" s="250" t="str">
        <f t="shared" si="550"/>
        <v/>
      </c>
      <c r="I1321" s="249" t="str">
        <f t="shared" si="567"/>
        <v/>
      </c>
      <c r="J1321" s="250" t="str">
        <f t="shared" ca="1" si="551"/>
        <v/>
      </c>
      <c r="K1321" s="249" t="str">
        <f t="shared" si="552"/>
        <v/>
      </c>
      <c r="L1321" s="250" t="str">
        <f t="shared" ca="1" si="553"/>
        <v/>
      </c>
      <c r="M1321" s="249" t="str">
        <f t="shared" si="554"/>
        <v/>
      </c>
      <c r="N1321" s="250" t="str">
        <f t="shared" ca="1" si="555"/>
        <v/>
      </c>
      <c r="O1321" s="249" t="str">
        <f t="shared" si="556"/>
        <v/>
      </c>
      <c r="P1321" s="250" t="str">
        <f t="shared" ca="1" si="557"/>
        <v/>
      </c>
      <c r="Q1321" s="249" t="str">
        <f t="shared" si="558"/>
        <v/>
      </c>
      <c r="R1321" s="250" t="str">
        <f t="shared" ca="1" si="559"/>
        <v/>
      </c>
      <c r="S1321" s="249" t="str">
        <f t="shared" si="560"/>
        <v/>
      </c>
      <c r="T1321" s="250" t="str">
        <f t="shared" ca="1" si="561"/>
        <v/>
      </c>
      <c r="U1321" s="249" t="str">
        <f t="shared" si="562"/>
        <v/>
      </c>
      <c r="V1321" s="250" t="str">
        <f t="shared" ca="1" si="563"/>
        <v/>
      </c>
      <c r="W1321" s="249" t="str">
        <f t="shared" si="564"/>
        <v/>
      </c>
      <c r="X1321" s="250" t="str">
        <f t="shared" si="569"/>
        <v/>
      </c>
      <c r="Y1321" s="249" t="str">
        <f t="shared" si="570"/>
        <v/>
      </c>
      <c r="Z1321" s="250" t="str">
        <f t="shared" si="571"/>
        <v/>
      </c>
      <c r="AA1321" s="249" t="str">
        <f t="shared" si="572"/>
        <v/>
      </c>
      <c r="AB1321" s="250" t="str">
        <f t="shared" si="573"/>
        <v/>
      </c>
      <c r="AC1321" s="249" t="str">
        <f t="shared" si="574"/>
        <v/>
      </c>
      <c r="AD1321" s="250" t="str">
        <f t="shared" si="575"/>
        <v/>
      </c>
      <c r="AE1321" s="249" t="str">
        <f t="shared" si="576"/>
        <v/>
      </c>
      <c r="AF1321" s="250" t="str">
        <f t="shared" si="577"/>
        <v/>
      </c>
      <c r="AG1321" s="249" t="str">
        <f t="shared" si="578"/>
        <v/>
      </c>
      <c r="AH1321" s="250" t="str">
        <f t="shared" si="579"/>
        <v/>
      </c>
      <c r="AI1321" s="249" t="str">
        <f t="shared" si="580"/>
        <v/>
      </c>
      <c r="AJ1321" s="250" t="str">
        <f t="shared" si="581"/>
        <v/>
      </c>
      <c r="AK1321" s="249" t="str">
        <f t="shared" si="582"/>
        <v/>
      </c>
      <c r="AL1321" s="250" t="str">
        <f t="shared" si="583"/>
        <v/>
      </c>
      <c r="AM1321" s="249" t="str">
        <f t="shared" si="584"/>
        <v/>
      </c>
      <c r="AN1321" s="250" t="str">
        <f t="shared" si="585"/>
        <v/>
      </c>
      <c r="AO1321" s="249" t="str">
        <f t="shared" si="586"/>
        <v/>
      </c>
      <c r="AP1321" s="250" t="str">
        <f t="shared" si="587"/>
        <v/>
      </c>
      <c r="AQ1321" s="249" t="str">
        <f t="shared" si="588"/>
        <v/>
      </c>
      <c r="AR1321" s="250" t="str">
        <f t="shared" si="589"/>
        <v/>
      </c>
      <c r="AS1321" s="249" t="str">
        <f t="shared" si="590"/>
        <v/>
      </c>
      <c r="AT1321" s="250"/>
      <c r="AU1321" s="249"/>
      <c r="AV1321" s="250"/>
      <c r="AW1321" s="249"/>
      <c r="AX1321" s="250"/>
      <c r="AY1321" s="249"/>
      <c r="AZ1321" s="250"/>
      <c r="BA1321" s="249"/>
      <c r="BB1321" s="250"/>
      <c r="BC1321" s="249"/>
      <c r="BD1321" s="250"/>
      <c r="BE1321" s="249"/>
      <c r="BF1321" s="250"/>
      <c r="BG1321" s="249"/>
      <c r="BH1321" s="250"/>
      <c r="BI1321" s="249"/>
      <c r="BJ1321" s="250"/>
      <c r="BK1321" s="249"/>
    </row>
    <row r="1322" spans="1:63" ht="21" hidden="1" customHeight="1" x14ac:dyDescent="0.2">
      <c r="A1322" s="245" t="e">
        <f t="shared" si="568"/>
        <v>#VALUE!</v>
      </c>
      <c r="B1322" s="246"/>
      <c r="C1322" s="247" t="str">
        <f t="shared" si="547"/>
        <v/>
      </c>
      <c r="D1322" s="250" t="str">
        <f t="shared" ca="1" si="548"/>
        <v/>
      </c>
      <c r="E1322" s="249" t="str">
        <f t="shared" si="565"/>
        <v/>
      </c>
      <c r="F1322" s="250" t="str">
        <f t="shared" si="549"/>
        <v/>
      </c>
      <c r="G1322" s="249" t="str">
        <f t="shared" si="566"/>
        <v/>
      </c>
      <c r="H1322" s="250" t="str">
        <f t="shared" si="550"/>
        <v/>
      </c>
      <c r="I1322" s="249" t="str">
        <f t="shared" si="567"/>
        <v/>
      </c>
      <c r="J1322" s="250" t="str">
        <f t="shared" ca="1" si="551"/>
        <v/>
      </c>
      <c r="K1322" s="249" t="str">
        <f t="shared" si="552"/>
        <v/>
      </c>
      <c r="L1322" s="250" t="str">
        <f t="shared" ca="1" si="553"/>
        <v/>
      </c>
      <c r="M1322" s="249" t="str">
        <f t="shared" si="554"/>
        <v/>
      </c>
      <c r="N1322" s="250" t="str">
        <f t="shared" ca="1" si="555"/>
        <v/>
      </c>
      <c r="O1322" s="249" t="str">
        <f t="shared" si="556"/>
        <v/>
      </c>
      <c r="P1322" s="250" t="str">
        <f t="shared" ca="1" si="557"/>
        <v/>
      </c>
      <c r="Q1322" s="249" t="str">
        <f t="shared" si="558"/>
        <v/>
      </c>
      <c r="R1322" s="250" t="str">
        <f t="shared" ca="1" si="559"/>
        <v/>
      </c>
      <c r="S1322" s="249" t="str">
        <f t="shared" si="560"/>
        <v/>
      </c>
      <c r="T1322" s="250" t="str">
        <f t="shared" ca="1" si="561"/>
        <v/>
      </c>
      <c r="U1322" s="249" t="str">
        <f t="shared" si="562"/>
        <v/>
      </c>
      <c r="V1322" s="250" t="str">
        <f t="shared" ca="1" si="563"/>
        <v/>
      </c>
      <c r="W1322" s="249" t="str">
        <f t="shared" si="564"/>
        <v/>
      </c>
      <c r="X1322" s="250" t="str">
        <f t="shared" si="569"/>
        <v/>
      </c>
      <c r="Y1322" s="249" t="str">
        <f t="shared" si="570"/>
        <v/>
      </c>
      <c r="Z1322" s="250" t="str">
        <f t="shared" si="571"/>
        <v/>
      </c>
      <c r="AA1322" s="249" t="str">
        <f t="shared" si="572"/>
        <v/>
      </c>
      <c r="AB1322" s="250" t="str">
        <f t="shared" si="573"/>
        <v/>
      </c>
      <c r="AC1322" s="249" t="str">
        <f t="shared" si="574"/>
        <v/>
      </c>
      <c r="AD1322" s="250" t="str">
        <f t="shared" si="575"/>
        <v/>
      </c>
      <c r="AE1322" s="249" t="str">
        <f t="shared" si="576"/>
        <v/>
      </c>
      <c r="AF1322" s="250" t="str">
        <f t="shared" si="577"/>
        <v/>
      </c>
      <c r="AG1322" s="249" t="str">
        <f t="shared" si="578"/>
        <v/>
      </c>
      <c r="AH1322" s="250" t="str">
        <f t="shared" si="579"/>
        <v/>
      </c>
      <c r="AI1322" s="249" t="str">
        <f t="shared" si="580"/>
        <v/>
      </c>
      <c r="AJ1322" s="250" t="str">
        <f t="shared" si="581"/>
        <v/>
      </c>
      <c r="AK1322" s="249" t="str">
        <f t="shared" si="582"/>
        <v/>
      </c>
      <c r="AL1322" s="250" t="str">
        <f t="shared" si="583"/>
        <v/>
      </c>
      <c r="AM1322" s="249" t="str">
        <f t="shared" si="584"/>
        <v/>
      </c>
      <c r="AN1322" s="250" t="str">
        <f t="shared" si="585"/>
        <v/>
      </c>
      <c r="AO1322" s="249" t="str">
        <f t="shared" si="586"/>
        <v/>
      </c>
      <c r="AP1322" s="250" t="str">
        <f t="shared" si="587"/>
        <v/>
      </c>
      <c r="AQ1322" s="249" t="str">
        <f t="shared" si="588"/>
        <v/>
      </c>
      <c r="AR1322" s="250" t="str">
        <f t="shared" si="589"/>
        <v/>
      </c>
      <c r="AS1322" s="249" t="str">
        <f t="shared" si="590"/>
        <v/>
      </c>
      <c r="AT1322" s="250"/>
      <c r="AU1322" s="249"/>
      <c r="AV1322" s="250"/>
      <c r="AW1322" s="249"/>
      <c r="AX1322" s="250"/>
      <c r="AY1322" s="249"/>
      <c r="AZ1322" s="250"/>
      <c r="BA1322" s="249"/>
      <c r="BB1322" s="250"/>
      <c r="BC1322" s="249"/>
      <c r="BD1322" s="250"/>
      <c r="BE1322" s="249"/>
      <c r="BF1322" s="250"/>
      <c r="BG1322" s="249"/>
      <c r="BH1322" s="250"/>
      <c r="BI1322" s="249"/>
      <c r="BJ1322" s="250"/>
      <c r="BK1322" s="249"/>
    </row>
    <row r="1323" spans="1:63" ht="21" hidden="1" customHeight="1" x14ac:dyDescent="0.2">
      <c r="A1323" s="245" t="e">
        <f t="shared" si="568"/>
        <v>#VALUE!</v>
      </c>
      <c r="B1323" s="246"/>
      <c r="C1323" s="247" t="str">
        <f t="shared" si="547"/>
        <v/>
      </c>
      <c r="D1323" s="250" t="str">
        <f t="shared" ca="1" si="548"/>
        <v/>
      </c>
      <c r="E1323" s="249" t="str">
        <f t="shared" si="565"/>
        <v/>
      </c>
      <c r="F1323" s="250" t="str">
        <f t="shared" si="549"/>
        <v/>
      </c>
      <c r="G1323" s="249" t="str">
        <f t="shared" si="566"/>
        <v/>
      </c>
      <c r="H1323" s="250" t="str">
        <f t="shared" si="550"/>
        <v/>
      </c>
      <c r="I1323" s="249" t="str">
        <f t="shared" si="567"/>
        <v/>
      </c>
      <c r="J1323" s="250" t="str">
        <f t="shared" ca="1" si="551"/>
        <v/>
      </c>
      <c r="K1323" s="249" t="str">
        <f t="shared" si="552"/>
        <v/>
      </c>
      <c r="L1323" s="250" t="str">
        <f t="shared" ca="1" si="553"/>
        <v/>
      </c>
      <c r="M1323" s="249" t="str">
        <f t="shared" si="554"/>
        <v/>
      </c>
      <c r="N1323" s="250" t="str">
        <f t="shared" ca="1" si="555"/>
        <v/>
      </c>
      <c r="O1323" s="249" t="str">
        <f t="shared" si="556"/>
        <v/>
      </c>
      <c r="P1323" s="250" t="str">
        <f t="shared" ca="1" si="557"/>
        <v/>
      </c>
      <c r="Q1323" s="249" t="str">
        <f t="shared" si="558"/>
        <v/>
      </c>
      <c r="R1323" s="250" t="str">
        <f t="shared" ca="1" si="559"/>
        <v/>
      </c>
      <c r="S1323" s="249" t="str">
        <f t="shared" si="560"/>
        <v/>
      </c>
      <c r="T1323" s="250" t="str">
        <f t="shared" ca="1" si="561"/>
        <v/>
      </c>
      <c r="U1323" s="249" t="str">
        <f t="shared" si="562"/>
        <v/>
      </c>
      <c r="V1323" s="250" t="str">
        <f t="shared" ca="1" si="563"/>
        <v/>
      </c>
      <c r="W1323" s="249" t="str">
        <f t="shared" si="564"/>
        <v/>
      </c>
      <c r="X1323" s="250" t="str">
        <f t="shared" si="569"/>
        <v/>
      </c>
      <c r="Y1323" s="249" t="str">
        <f t="shared" si="570"/>
        <v/>
      </c>
      <c r="Z1323" s="250" t="str">
        <f t="shared" si="571"/>
        <v/>
      </c>
      <c r="AA1323" s="249" t="str">
        <f t="shared" si="572"/>
        <v/>
      </c>
      <c r="AB1323" s="250" t="str">
        <f t="shared" si="573"/>
        <v/>
      </c>
      <c r="AC1323" s="249" t="str">
        <f t="shared" si="574"/>
        <v/>
      </c>
      <c r="AD1323" s="250" t="str">
        <f t="shared" si="575"/>
        <v/>
      </c>
      <c r="AE1323" s="249" t="str">
        <f t="shared" si="576"/>
        <v/>
      </c>
      <c r="AF1323" s="250" t="str">
        <f t="shared" si="577"/>
        <v/>
      </c>
      <c r="AG1323" s="249" t="str">
        <f t="shared" si="578"/>
        <v/>
      </c>
      <c r="AH1323" s="250" t="str">
        <f t="shared" si="579"/>
        <v/>
      </c>
      <c r="AI1323" s="249" t="str">
        <f t="shared" si="580"/>
        <v/>
      </c>
      <c r="AJ1323" s="250" t="str">
        <f t="shared" si="581"/>
        <v/>
      </c>
      <c r="AK1323" s="249" t="str">
        <f t="shared" si="582"/>
        <v/>
      </c>
      <c r="AL1323" s="250" t="str">
        <f t="shared" si="583"/>
        <v/>
      </c>
      <c r="AM1323" s="249" t="str">
        <f t="shared" si="584"/>
        <v/>
      </c>
      <c r="AN1323" s="250" t="str">
        <f t="shared" si="585"/>
        <v/>
      </c>
      <c r="AO1323" s="249" t="str">
        <f t="shared" si="586"/>
        <v/>
      </c>
      <c r="AP1323" s="250" t="str">
        <f t="shared" si="587"/>
        <v/>
      </c>
      <c r="AQ1323" s="249" t="str">
        <f t="shared" si="588"/>
        <v/>
      </c>
      <c r="AR1323" s="250" t="str">
        <f t="shared" si="589"/>
        <v/>
      </c>
      <c r="AS1323" s="249" t="str">
        <f t="shared" si="590"/>
        <v/>
      </c>
      <c r="AT1323" s="250"/>
      <c r="AU1323" s="249"/>
      <c r="AV1323" s="250"/>
      <c r="AW1323" s="249"/>
      <c r="AX1323" s="250"/>
      <c r="AY1323" s="249"/>
      <c r="AZ1323" s="250"/>
      <c r="BA1323" s="249"/>
      <c r="BB1323" s="250"/>
      <c r="BC1323" s="249"/>
      <c r="BD1323" s="250"/>
      <c r="BE1323" s="249"/>
      <c r="BF1323" s="250"/>
      <c r="BG1323" s="249"/>
      <c r="BH1323" s="250"/>
      <c r="BI1323" s="249"/>
      <c r="BJ1323" s="250"/>
      <c r="BK1323" s="249"/>
    </row>
    <row r="1324" spans="1:63" ht="21" hidden="1" customHeight="1" x14ac:dyDescent="0.2">
      <c r="A1324" s="245" t="e">
        <f t="shared" si="568"/>
        <v>#VALUE!</v>
      </c>
      <c r="B1324" s="246"/>
      <c r="C1324" s="247" t="str">
        <f t="shared" si="547"/>
        <v/>
      </c>
      <c r="D1324" s="250" t="str">
        <f t="shared" ca="1" si="548"/>
        <v/>
      </c>
      <c r="E1324" s="249" t="str">
        <f t="shared" si="565"/>
        <v/>
      </c>
      <c r="F1324" s="250" t="str">
        <f t="shared" si="549"/>
        <v/>
      </c>
      <c r="G1324" s="249" t="str">
        <f t="shared" si="566"/>
        <v/>
      </c>
      <c r="H1324" s="250" t="str">
        <f t="shared" si="550"/>
        <v/>
      </c>
      <c r="I1324" s="249" t="str">
        <f t="shared" si="567"/>
        <v/>
      </c>
      <c r="J1324" s="250" t="str">
        <f t="shared" ca="1" si="551"/>
        <v/>
      </c>
      <c r="K1324" s="249" t="str">
        <f t="shared" si="552"/>
        <v/>
      </c>
      <c r="L1324" s="250" t="str">
        <f t="shared" ca="1" si="553"/>
        <v/>
      </c>
      <c r="M1324" s="249" t="str">
        <f t="shared" si="554"/>
        <v/>
      </c>
      <c r="N1324" s="250" t="str">
        <f t="shared" ca="1" si="555"/>
        <v/>
      </c>
      <c r="O1324" s="249" t="str">
        <f t="shared" si="556"/>
        <v/>
      </c>
      <c r="P1324" s="250" t="str">
        <f t="shared" ca="1" si="557"/>
        <v/>
      </c>
      <c r="Q1324" s="249" t="str">
        <f t="shared" si="558"/>
        <v/>
      </c>
      <c r="R1324" s="250" t="str">
        <f t="shared" ca="1" si="559"/>
        <v/>
      </c>
      <c r="S1324" s="249" t="str">
        <f t="shared" si="560"/>
        <v/>
      </c>
      <c r="T1324" s="250" t="str">
        <f t="shared" ca="1" si="561"/>
        <v/>
      </c>
      <c r="U1324" s="249" t="str">
        <f t="shared" si="562"/>
        <v/>
      </c>
      <c r="V1324" s="250" t="str">
        <f t="shared" ca="1" si="563"/>
        <v/>
      </c>
      <c r="W1324" s="249" t="str">
        <f t="shared" si="564"/>
        <v/>
      </c>
      <c r="X1324" s="250" t="str">
        <f t="shared" si="569"/>
        <v/>
      </c>
      <c r="Y1324" s="249" t="str">
        <f t="shared" si="570"/>
        <v/>
      </c>
      <c r="Z1324" s="250" t="str">
        <f t="shared" si="571"/>
        <v/>
      </c>
      <c r="AA1324" s="249" t="str">
        <f t="shared" si="572"/>
        <v/>
      </c>
      <c r="AB1324" s="250" t="str">
        <f t="shared" si="573"/>
        <v/>
      </c>
      <c r="AC1324" s="249" t="str">
        <f t="shared" si="574"/>
        <v/>
      </c>
      <c r="AD1324" s="250" t="str">
        <f t="shared" si="575"/>
        <v/>
      </c>
      <c r="AE1324" s="249" t="str">
        <f t="shared" si="576"/>
        <v/>
      </c>
      <c r="AF1324" s="250" t="str">
        <f t="shared" si="577"/>
        <v/>
      </c>
      <c r="AG1324" s="249" t="str">
        <f t="shared" si="578"/>
        <v/>
      </c>
      <c r="AH1324" s="250" t="str">
        <f t="shared" si="579"/>
        <v/>
      </c>
      <c r="AI1324" s="249" t="str">
        <f t="shared" si="580"/>
        <v/>
      </c>
      <c r="AJ1324" s="250" t="str">
        <f t="shared" si="581"/>
        <v/>
      </c>
      <c r="AK1324" s="249" t="str">
        <f t="shared" si="582"/>
        <v/>
      </c>
      <c r="AL1324" s="250" t="str">
        <f t="shared" si="583"/>
        <v/>
      </c>
      <c r="AM1324" s="249" t="str">
        <f t="shared" si="584"/>
        <v/>
      </c>
      <c r="AN1324" s="250" t="str">
        <f t="shared" si="585"/>
        <v/>
      </c>
      <c r="AO1324" s="249" t="str">
        <f t="shared" si="586"/>
        <v/>
      </c>
      <c r="AP1324" s="250" t="str">
        <f t="shared" si="587"/>
        <v/>
      </c>
      <c r="AQ1324" s="249" t="str">
        <f t="shared" si="588"/>
        <v/>
      </c>
      <c r="AR1324" s="250" t="str">
        <f t="shared" si="589"/>
        <v/>
      </c>
      <c r="AS1324" s="249" t="str">
        <f t="shared" si="590"/>
        <v/>
      </c>
      <c r="AT1324" s="250"/>
      <c r="AU1324" s="249"/>
      <c r="AV1324" s="250"/>
      <c r="AW1324" s="249"/>
      <c r="AX1324" s="250"/>
      <c r="AY1324" s="249"/>
      <c r="AZ1324" s="250"/>
      <c r="BA1324" s="249"/>
      <c r="BB1324" s="250"/>
      <c r="BC1324" s="249"/>
      <c r="BD1324" s="250"/>
      <c r="BE1324" s="249"/>
      <c r="BF1324" s="250"/>
      <c r="BG1324" s="249"/>
      <c r="BH1324" s="250"/>
      <c r="BI1324" s="249"/>
      <c r="BJ1324" s="250"/>
      <c r="BK1324" s="249"/>
    </row>
    <row r="1325" spans="1:63" ht="21" hidden="1" customHeight="1" x14ac:dyDescent="0.2">
      <c r="A1325" s="245" t="e">
        <f t="shared" si="568"/>
        <v>#VALUE!</v>
      </c>
      <c r="B1325" s="246"/>
      <c r="C1325" s="247" t="str">
        <f t="shared" si="547"/>
        <v/>
      </c>
      <c r="D1325" s="250" t="str">
        <f t="shared" ca="1" si="548"/>
        <v/>
      </c>
      <c r="E1325" s="249" t="str">
        <f t="shared" si="565"/>
        <v/>
      </c>
      <c r="F1325" s="250" t="str">
        <f t="shared" si="549"/>
        <v/>
      </c>
      <c r="G1325" s="249" t="str">
        <f t="shared" si="566"/>
        <v/>
      </c>
      <c r="H1325" s="250" t="str">
        <f t="shared" si="550"/>
        <v/>
      </c>
      <c r="I1325" s="249" t="str">
        <f t="shared" si="567"/>
        <v/>
      </c>
      <c r="J1325" s="250" t="str">
        <f t="shared" ca="1" si="551"/>
        <v/>
      </c>
      <c r="K1325" s="249" t="str">
        <f t="shared" si="552"/>
        <v/>
      </c>
      <c r="L1325" s="250" t="str">
        <f t="shared" ca="1" si="553"/>
        <v/>
      </c>
      <c r="M1325" s="249" t="str">
        <f t="shared" si="554"/>
        <v/>
      </c>
      <c r="N1325" s="250" t="str">
        <f t="shared" ca="1" si="555"/>
        <v/>
      </c>
      <c r="O1325" s="249" t="str">
        <f t="shared" si="556"/>
        <v/>
      </c>
      <c r="P1325" s="250" t="str">
        <f t="shared" ca="1" si="557"/>
        <v/>
      </c>
      <c r="Q1325" s="249" t="str">
        <f t="shared" si="558"/>
        <v/>
      </c>
      <c r="R1325" s="250" t="str">
        <f t="shared" ca="1" si="559"/>
        <v/>
      </c>
      <c r="S1325" s="249" t="str">
        <f t="shared" si="560"/>
        <v/>
      </c>
      <c r="T1325" s="250" t="str">
        <f t="shared" ca="1" si="561"/>
        <v/>
      </c>
      <c r="U1325" s="249" t="str">
        <f t="shared" si="562"/>
        <v/>
      </c>
      <c r="V1325" s="250" t="str">
        <f t="shared" ca="1" si="563"/>
        <v/>
      </c>
      <c r="W1325" s="249" t="str">
        <f t="shared" si="564"/>
        <v/>
      </c>
      <c r="X1325" s="250" t="str">
        <f t="shared" si="569"/>
        <v/>
      </c>
      <c r="Y1325" s="249" t="str">
        <f t="shared" si="570"/>
        <v/>
      </c>
      <c r="Z1325" s="250" t="str">
        <f t="shared" si="571"/>
        <v/>
      </c>
      <c r="AA1325" s="249" t="str">
        <f t="shared" si="572"/>
        <v/>
      </c>
      <c r="AB1325" s="250" t="str">
        <f t="shared" si="573"/>
        <v/>
      </c>
      <c r="AC1325" s="249" t="str">
        <f t="shared" si="574"/>
        <v/>
      </c>
      <c r="AD1325" s="250" t="str">
        <f t="shared" si="575"/>
        <v/>
      </c>
      <c r="AE1325" s="249" t="str">
        <f t="shared" si="576"/>
        <v/>
      </c>
      <c r="AF1325" s="250" t="str">
        <f t="shared" si="577"/>
        <v/>
      </c>
      <c r="AG1325" s="249" t="str">
        <f t="shared" si="578"/>
        <v/>
      </c>
      <c r="AH1325" s="250" t="str">
        <f t="shared" si="579"/>
        <v/>
      </c>
      <c r="AI1325" s="249" t="str">
        <f t="shared" si="580"/>
        <v/>
      </c>
      <c r="AJ1325" s="250" t="str">
        <f t="shared" si="581"/>
        <v/>
      </c>
      <c r="AK1325" s="249" t="str">
        <f t="shared" si="582"/>
        <v/>
      </c>
      <c r="AL1325" s="250" t="str">
        <f t="shared" si="583"/>
        <v/>
      </c>
      <c r="AM1325" s="249" t="str">
        <f t="shared" si="584"/>
        <v/>
      </c>
      <c r="AN1325" s="250" t="str">
        <f t="shared" si="585"/>
        <v/>
      </c>
      <c r="AO1325" s="249" t="str">
        <f t="shared" si="586"/>
        <v/>
      </c>
      <c r="AP1325" s="250" t="str">
        <f t="shared" si="587"/>
        <v/>
      </c>
      <c r="AQ1325" s="249" t="str">
        <f t="shared" si="588"/>
        <v/>
      </c>
      <c r="AR1325" s="250" t="str">
        <f t="shared" si="589"/>
        <v/>
      </c>
      <c r="AS1325" s="249" t="str">
        <f t="shared" si="590"/>
        <v/>
      </c>
      <c r="AT1325" s="250"/>
      <c r="AU1325" s="249"/>
      <c r="AV1325" s="250"/>
      <c r="AW1325" s="249"/>
      <c r="AX1325" s="250"/>
      <c r="AY1325" s="249"/>
      <c r="AZ1325" s="250"/>
      <c r="BA1325" s="249"/>
      <c r="BB1325" s="250"/>
      <c r="BC1325" s="249"/>
      <c r="BD1325" s="250"/>
      <c r="BE1325" s="249"/>
      <c r="BF1325" s="250"/>
      <c r="BG1325" s="249"/>
      <c r="BH1325" s="250"/>
      <c r="BI1325" s="249"/>
      <c r="BJ1325" s="250"/>
      <c r="BK1325" s="249"/>
    </row>
    <row r="1326" spans="1:63" ht="21" hidden="1" customHeight="1" x14ac:dyDescent="0.2">
      <c r="A1326" s="245" t="e">
        <f t="shared" si="568"/>
        <v>#VALUE!</v>
      </c>
      <c r="B1326" s="246"/>
      <c r="C1326" s="247" t="str">
        <f t="shared" si="547"/>
        <v/>
      </c>
      <c r="D1326" s="250" t="str">
        <f t="shared" ca="1" si="548"/>
        <v/>
      </c>
      <c r="E1326" s="249" t="str">
        <f t="shared" si="565"/>
        <v/>
      </c>
      <c r="F1326" s="250" t="str">
        <f t="shared" si="549"/>
        <v/>
      </c>
      <c r="G1326" s="249" t="str">
        <f t="shared" si="566"/>
        <v/>
      </c>
      <c r="H1326" s="250" t="str">
        <f t="shared" si="550"/>
        <v/>
      </c>
      <c r="I1326" s="249" t="str">
        <f t="shared" si="567"/>
        <v/>
      </c>
      <c r="J1326" s="250" t="str">
        <f t="shared" ca="1" si="551"/>
        <v/>
      </c>
      <c r="K1326" s="249" t="str">
        <f t="shared" si="552"/>
        <v/>
      </c>
      <c r="L1326" s="250" t="str">
        <f t="shared" ca="1" si="553"/>
        <v/>
      </c>
      <c r="M1326" s="249" t="str">
        <f t="shared" si="554"/>
        <v/>
      </c>
      <c r="N1326" s="250" t="str">
        <f t="shared" ca="1" si="555"/>
        <v/>
      </c>
      <c r="O1326" s="249" t="str">
        <f t="shared" si="556"/>
        <v/>
      </c>
      <c r="P1326" s="250" t="str">
        <f t="shared" ca="1" si="557"/>
        <v/>
      </c>
      <c r="Q1326" s="249" t="str">
        <f t="shared" si="558"/>
        <v/>
      </c>
      <c r="R1326" s="250" t="str">
        <f t="shared" ca="1" si="559"/>
        <v/>
      </c>
      <c r="S1326" s="249" t="str">
        <f t="shared" si="560"/>
        <v/>
      </c>
      <c r="T1326" s="250" t="str">
        <f t="shared" ca="1" si="561"/>
        <v/>
      </c>
      <c r="U1326" s="249" t="str">
        <f t="shared" si="562"/>
        <v/>
      </c>
      <c r="V1326" s="250" t="str">
        <f t="shared" ca="1" si="563"/>
        <v/>
      </c>
      <c r="W1326" s="249" t="str">
        <f t="shared" si="564"/>
        <v/>
      </c>
      <c r="X1326" s="250" t="str">
        <f t="shared" si="569"/>
        <v/>
      </c>
      <c r="Y1326" s="249" t="str">
        <f t="shared" si="570"/>
        <v/>
      </c>
      <c r="Z1326" s="250" t="str">
        <f t="shared" si="571"/>
        <v/>
      </c>
      <c r="AA1326" s="249" t="str">
        <f t="shared" si="572"/>
        <v/>
      </c>
      <c r="AB1326" s="250" t="str">
        <f t="shared" si="573"/>
        <v/>
      </c>
      <c r="AC1326" s="249" t="str">
        <f t="shared" si="574"/>
        <v/>
      </c>
      <c r="AD1326" s="250" t="str">
        <f t="shared" si="575"/>
        <v/>
      </c>
      <c r="AE1326" s="249" t="str">
        <f t="shared" si="576"/>
        <v/>
      </c>
      <c r="AF1326" s="250" t="str">
        <f t="shared" si="577"/>
        <v/>
      </c>
      <c r="AG1326" s="249" t="str">
        <f t="shared" si="578"/>
        <v/>
      </c>
      <c r="AH1326" s="250" t="str">
        <f t="shared" si="579"/>
        <v/>
      </c>
      <c r="AI1326" s="249" t="str">
        <f t="shared" si="580"/>
        <v/>
      </c>
      <c r="AJ1326" s="250" t="str">
        <f t="shared" si="581"/>
        <v/>
      </c>
      <c r="AK1326" s="249" t="str">
        <f t="shared" si="582"/>
        <v/>
      </c>
      <c r="AL1326" s="250" t="str">
        <f t="shared" si="583"/>
        <v/>
      </c>
      <c r="AM1326" s="249" t="str">
        <f t="shared" si="584"/>
        <v/>
      </c>
      <c r="AN1326" s="250" t="str">
        <f t="shared" si="585"/>
        <v/>
      </c>
      <c r="AO1326" s="249" t="str">
        <f t="shared" si="586"/>
        <v/>
      </c>
      <c r="AP1326" s="250" t="str">
        <f t="shared" si="587"/>
        <v/>
      </c>
      <c r="AQ1326" s="249" t="str">
        <f t="shared" si="588"/>
        <v/>
      </c>
      <c r="AR1326" s="250" t="str">
        <f t="shared" si="589"/>
        <v/>
      </c>
      <c r="AS1326" s="249" t="str">
        <f t="shared" si="590"/>
        <v/>
      </c>
      <c r="AT1326" s="250"/>
      <c r="AU1326" s="249"/>
      <c r="AV1326" s="250"/>
      <c r="AW1326" s="249"/>
      <c r="AX1326" s="250"/>
      <c r="AY1326" s="249"/>
      <c r="AZ1326" s="250"/>
      <c r="BA1326" s="249"/>
      <c r="BB1326" s="250"/>
      <c r="BC1326" s="249"/>
      <c r="BD1326" s="250"/>
      <c r="BE1326" s="249"/>
      <c r="BF1326" s="250"/>
      <c r="BG1326" s="249"/>
      <c r="BH1326" s="250"/>
      <c r="BI1326" s="249"/>
      <c r="BJ1326" s="250"/>
      <c r="BK1326" s="249"/>
    </row>
    <row r="1327" spans="1:63" ht="21" hidden="1" customHeight="1" x14ac:dyDescent="0.2">
      <c r="A1327" s="245" t="e">
        <f t="shared" si="568"/>
        <v>#VALUE!</v>
      </c>
      <c r="B1327" s="246"/>
      <c r="C1327" s="247" t="str">
        <f t="shared" si="547"/>
        <v/>
      </c>
      <c r="D1327" s="250" t="str">
        <f t="shared" ca="1" si="548"/>
        <v/>
      </c>
      <c r="E1327" s="249" t="str">
        <f t="shared" si="565"/>
        <v/>
      </c>
      <c r="F1327" s="250" t="str">
        <f t="shared" si="549"/>
        <v/>
      </c>
      <c r="G1327" s="249" t="str">
        <f t="shared" si="566"/>
        <v/>
      </c>
      <c r="H1327" s="250" t="str">
        <f t="shared" si="550"/>
        <v/>
      </c>
      <c r="I1327" s="249" t="str">
        <f t="shared" si="567"/>
        <v/>
      </c>
      <c r="J1327" s="250" t="str">
        <f t="shared" ca="1" si="551"/>
        <v/>
      </c>
      <c r="K1327" s="249" t="str">
        <f t="shared" si="552"/>
        <v/>
      </c>
      <c r="L1327" s="250" t="str">
        <f t="shared" ca="1" si="553"/>
        <v/>
      </c>
      <c r="M1327" s="249" t="str">
        <f t="shared" si="554"/>
        <v/>
      </c>
      <c r="N1327" s="250" t="str">
        <f t="shared" ca="1" si="555"/>
        <v/>
      </c>
      <c r="O1327" s="249" t="str">
        <f t="shared" si="556"/>
        <v/>
      </c>
      <c r="P1327" s="250" t="str">
        <f t="shared" ca="1" si="557"/>
        <v/>
      </c>
      <c r="Q1327" s="249" t="str">
        <f t="shared" si="558"/>
        <v/>
      </c>
      <c r="R1327" s="250" t="str">
        <f t="shared" ca="1" si="559"/>
        <v/>
      </c>
      <c r="S1327" s="249" t="str">
        <f t="shared" si="560"/>
        <v/>
      </c>
      <c r="T1327" s="250" t="str">
        <f t="shared" ca="1" si="561"/>
        <v/>
      </c>
      <c r="U1327" s="249" t="str">
        <f t="shared" si="562"/>
        <v/>
      </c>
      <c r="V1327" s="250" t="str">
        <f t="shared" ca="1" si="563"/>
        <v/>
      </c>
      <c r="W1327" s="249" t="str">
        <f t="shared" si="564"/>
        <v/>
      </c>
      <c r="X1327" s="250" t="str">
        <f t="shared" si="569"/>
        <v/>
      </c>
      <c r="Y1327" s="249" t="str">
        <f t="shared" si="570"/>
        <v/>
      </c>
      <c r="Z1327" s="250" t="str">
        <f t="shared" si="571"/>
        <v/>
      </c>
      <c r="AA1327" s="249" t="str">
        <f t="shared" si="572"/>
        <v/>
      </c>
      <c r="AB1327" s="250" t="str">
        <f t="shared" si="573"/>
        <v/>
      </c>
      <c r="AC1327" s="249" t="str">
        <f t="shared" si="574"/>
        <v/>
      </c>
      <c r="AD1327" s="250" t="str">
        <f t="shared" si="575"/>
        <v/>
      </c>
      <c r="AE1327" s="249" t="str">
        <f t="shared" si="576"/>
        <v/>
      </c>
      <c r="AF1327" s="250" t="str">
        <f t="shared" si="577"/>
        <v/>
      </c>
      <c r="AG1327" s="249" t="str">
        <f t="shared" si="578"/>
        <v/>
      </c>
      <c r="AH1327" s="250" t="str">
        <f t="shared" si="579"/>
        <v/>
      </c>
      <c r="AI1327" s="249" t="str">
        <f t="shared" si="580"/>
        <v/>
      </c>
      <c r="AJ1327" s="250" t="str">
        <f t="shared" si="581"/>
        <v/>
      </c>
      <c r="AK1327" s="249" t="str">
        <f t="shared" si="582"/>
        <v/>
      </c>
      <c r="AL1327" s="250" t="str">
        <f t="shared" si="583"/>
        <v/>
      </c>
      <c r="AM1327" s="249" t="str">
        <f t="shared" si="584"/>
        <v/>
      </c>
      <c r="AN1327" s="250" t="str">
        <f t="shared" si="585"/>
        <v/>
      </c>
      <c r="AO1327" s="249" t="str">
        <f t="shared" si="586"/>
        <v/>
      </c>
      <c r="AP1327" s="250" t="str">
        <f t="shared" si="587"/>
        <v/>
      </c>
      <c r="AQ1327" s="249" t="str">
        <f t="shared" si="588"/>
        <v/>
      </c>
      <c r="AR1327" s="250" t="str">
        <f t="shared" si="589"/>
        <v/>
      </c>
      <c r="AS1327" s="249" t="str">
        <f t="shared" si="590"/>
        <v/>
      </c>
      <c r="AT1327" s="250"/>
      <c r="AU1327" s="249"/>
      <c r="AV1327" s="250"/>
      <c r="AW1327" s="249"/>
      <c r="AX1327" s="250"/>
      <c r="AY1327" s="249"/>
      <c r="AZ1327" s="250"/>
      <c r="BA1327" s="249"/>
      <c r="BB1327" s="250"/>
      <c r="BC1327" s="249"/>
      <c r="BD1327" s="250"/>
      <c r="BE1327" s="249"/>
      <c r="BF1327" s="250"/>
      <c r="BG1327" s="249"/>
      <c r="BH1327" s="250"/>
      <c r="BI1327" s="249"/>
      <c r="BJ1327" s="250"/>
      <c r="BK1327" s="249"/>
    </row>
    <row r="1328" spans="1:63" ht="21" hidden="1" customHeight="1" x14ac:dyDescent="0.2">
      <c r="A1328" s="245" t="e">
        <f t="shared" si="568"/>
        <v>#VALUE!</v>
      </c>
      <c r="B1328" s="246"/>
      <c r="C1328" s="247" t="str">
        <f t="shared" si="547"/>
        <v/>
      </c>
      <c r="D1328" s="250" t="str">
        <f t="shared" ca="1" si="548"/>
        <v/>
      </c>
      <c r="E1328" s="249" t="str">
        <f t="shared" si="565"/>
        <v/>
      </c>
      <c r="F1328" s="250" t="str">
        <f t="shared" si="549"/>
        <v/>
      </c>
      <c r="G1328" s="249" t="str">
        <f t="shared" si="566"/>
        <v/>
      </c>
      <c r="H1328" s="250" t="str">
        <f t="shared" si="550"/>
        <v/>
      </c>
      <c r="I1328" s="249" t="str">
        <f t="shared" si="567"/>
        <v/>
      </c>
      <c r="J1328" s="250" t="str">
        <f t="shared" ca="1" si="551"/>
        <v/>
      </c>
      <c r="K1328" s="249" t="str">
        <f t="shared" si="552"/>
        <v/>
      </c>
      <c r="L1328" s="250" t="str">
        <f t="shared" ca="1" si="553"/>
        <v/>
      </c>
      <c r="M1328" s="249" t="str">
        <f t="shared" si="554"/>
        <v/>
      </c>
      <c r="N1328" s="250" t="str">
        <f t="shared" ca="1" si="555"/>
        <v/>
      </c>
      <c r="O1328" s="249" t="str">
        <f t="shared" si="556"/>
        <v/>
      </c>
      <c r="P1328" s="250" t="str">
        <f t="shared" ca="1" si="557"/>
        <v/>
      </c>
      <c r="Q1328" s="249" t="str">
        <f t="shared" si="558"/>
        <v/>
      </c>
      <c r="R1328" s="250" t="str">
        <f t="shared" ca="1" si="559"/>
        <v/>
      </c>
      <c r="S1328" s="249" t="str">
        <f t="shared" si="560"/>
        <v/>
      </c>
      <c r="T1328" s="250" t="str">
        <f t="shared" ca="1" si="561"/>
        <v/>
      </c>
      <c r="U1328" s="249" t="str">
        <f t="shared" si="562"/>
        <v/>
      </c>
      <c r="V1328" s="250" t="str">
        <f t="shared" ca="1" si="563"/>
        <v/>
      </c>
      <c r="W1328" s="249" t="str">
        <f t="shared" si="564"/>
        <v/>
      </c>
      <c r="X1328" s="250" t="str">
        <f t="shared" si="569"/>
        <v/>
      </c>
      <c r="Y1328" s="249" t="str">
        <f t="shared" si="570"/>
        <v/>
      </c>
      <c r="Z1328" s="250" t="str">
        <f t="shared" si="571"/>
        <v/>
      </c>
      <c r="AA1328" s="249" t="str">
        <f t="shared" si="572"/>
        <v/>
      </c>
      <c r="AB1328" s="250" t="str">
        <f t="shared" si="573"/>
        <v/>
      </c>
      <c r="AC1328" s="249" t="str">
        <f t="shared" si="574"/>
        <v/>
      </c>
      <c r="AD1328" s="250" t="str">
        <f t="shared" si="575"/>
        <v/>
      </c>
      <c r="AE1328" s="249" t="str">
        <f t="shared" si="576"/>
        <v/>
      </c>
      <c r="AF1328" s="250" t="str">
        <f t="shared" si="577"/>
        <v/>
      </c>
      <c r="AG1328" s="249" t="str">
        <f t="shared" si="578"/>
        <v/>
      </c>
      <c r="AH1328" s="250" t="str">
        <f t="shared" si="579"/>
        <v/>
      </c>
      <c r="AI1328" s="249" t="str">
        <f t="shared" si="580"/>
        <v/>
      </c>
      <c r="AJ1328" s="250" t="str">
        <f t="shared" si="581"/>
        <v/>
      </c>
      <c r="AK1328" s="249" t="str">
        <f t="shared" si="582"/>
        <v/>
      </c>
      <c r="AL1328" s="250" t="str">
        <f t="shared" si="583"/>
        <v/>
      </c>
      <c r="AM1328" s="249" t="str">
        <f t="shared" si="584"/>
        <v/>
      </c>
      <c r="AN1328" s="250" t="str">
        <f t="shared" si="585"/>
        <v/>
      </c>
      <c r="AO1328" s="249" t="str">
        <f t="shared" si="586"/>
        <v/>
      </c>
      <c r="AP1328" s="250" t="str">
        <f t="shared" si="587"/>
        <v/>
      </c>
      <c r="AQ1328" s="249" t="str">
        <f t="shared" si="588"/>
        <v/>
      </c>
      <c r="AR1328" s="250" t="str">
        <f t="shared" si="589"/>
        <v/>
      </c>
      <c r="AS1328" s="249" t="str">
        <f t="shared" si="590"/>
        <v/>
      </c>
      <c r="AT1328" s="250"/>
      <c r="AU1328" s="249"/>
      <c r="AV1328" s="250"/>
      <c r="AW1328" s="249"/>
      <c r="AX1328" s="250"/>
      <c r="AY1328" s="249"/>
      <c r="AZ1328" s="250"/>
      <c r="BA1328" s="249"/>
      <c r="BB1328" s="250"/>
      <c r="BC1328" s="249"/>
      <c r="BD1328" s="250"/>
      <c r="BE1328" s="249"/>
      <c r="BF1328" s="250"/>
      <c r="BG1328" s="249"/>
      <c r="BH1328" s="250"/>
      <c r="BI1328" s="249"/>
      <c r="BJ1328" s="250"/>
      <c r="BK1328" s="249"/>
    </row>
    <row r="1329" spans="1:63" ht="21" hidden="1" customHeight="1" x14ac:dyDescent="0.2">
      <c r="A1329" s="245" t="e">
        <f t="shared" si="568"/>
        <v>#VALUE!</v>
      </c>
      <c r="B1329" s="246"/>
      <c r="C1329" s="247" t="str">
        <f t="shared" si="547"/>
        <v/>
      </c>
      <c r="D1329" s="250" t="str">
        <f t="shared" ca="1" si="548"/>
        <v/>
      </c>
      <c r="E1329" s="249" t="str">
        <f t="shared" si="565"/>
        <v/>
      </c>
      <c r="F1329" s="250" t="str">
        <f t="shared" si="549"/>
        <v/>
      </c>
      <c r="G1329" s="249" t="str">
        <f t="shared" si="566"/>
        <v/>
      </c>
      <c r="H1329" s="250" t="str">
        <f t="shared" si="550"/>
        <v/>
      </c>
      <c r="I1329" s="249" t="str">
        <f t="shared" si="567"/>
        <v/>
      </c>
      <c r="J1329" s="250" t="str">
        <f t="shared" ca="1" si="551"/>
        <v/>
      </c>
      <c r="K1329" s="249" t="str">
        <f t="shared" si="552"/>
        <v/>
      </c>
      <c r="L1329" s="250" t="str">
        <f t="shared" ca="1" si="553"/>
        <v/>
      </c>
      <c r="M1329" s="249" t="str">
        <f t="shared" si="554"/>
        <v/>
      </c>
      <c r="N1329" s="250" t="str">
        <f t="shared" ca="1" si="555"/>
        <v/>
      </c>
      <c r="O1329" s="249" t="str">
        <f t="shared" si="556"/>
        <v/>
      </c>
      <c r="P1329" s="250" t="str">
        <f t="shared" ca="1" si="557"/>
        <v/>
      </c>
      <c r="Q1329" s="249" t="str">
        <f t="shared" si="558"/>
        <v/>
      </c>
      <c r="R1329" s="250" t="str">
        <f t="shared" ca="1" si="559"/>
        <v/>
      </c>
      <c r="S1329" s="249" t="str">
        <f t="shared" si="560"/>
        <v/>
      </c>
      <c r="T1329" s="250" t="str">
        <f t="shared" ca="1" si="561"/>
        <v/>
      </c>
      <c r="U1329" s="249" t="str">
        <f t="shared" si="562"/>
        <v/>
      </c>
      <c r="V1329" s="250" t="str">
        <f t="shared" ca="1" si="563"/>
        <v/>
      </c>
      <c r="W1329" s="249" t="str">
        <f t="shared" si="564"/>
        <v/>
      </c>
      <c r="X1329" s="250" t="str">
        <f t="shared" si="569"/>
        <v/>
      </c>
      <c r="Y1329" s="249" t="str">
        <f t="shared" si="570"/>
        <v/>
      </c>
      <c r="Z1329" s="250" t="str">
        <f t="shared" si="571"/>
        <v/>
      </c>
      <c r="AA1329" s="249" t="str">
        <f t="shared" si="572"/>
        <v/>
      </c>
      <c r="AB1329" s="250" t="str">
        <f t="shared" si="573"/>
        <v/>
      </c>
      <c r="AC1329" s="249" t="str">
        <f t="shared" si="574"/>
        <v/>
      </c>
      <c r="AD1329" s="250" t="str">
        <f t="shared" si="575"/>
        <v/>
      </c>
      <c r="AE1329" s="249" t="str">
        <f t="shared" si="576"/>
        <v/>
      </c>
      <c r="AF1329" s="250" t="str">
        <f t="shared" si="577"/>
        <v/>
      </c>
      <c r="AG1329" s="249" t="str">
        <f t="shared" si="578"/>
        <v/>
      </c>
      <c r="AH1329" s="250" t="str">
        <f t="shared" si="579"/>
        <v/>
      </c>
      <c r="AI1329" s="249" t="str">
        <f t="shared" si="580"/>
        <v/>
      </c>
      <c r="AJ1329" s="250" t="str">
        <f t="shared" si="581"/>
        <v/>
      </c>
      <c r="AK1329" s="249" t="str">
        <f t="shared" si="582"/>
        <v/>
      </c>
      <c r="AL1329" s="250" t="str">
        <f t="shared" si="583"/>
        <v/>
      </c>
      <c r="AM1329" s="249" t="str">
        <f t="shared" si="584"/>
        <v/>
      </c>
      <c r="AN1329" s="250" t="str">
        <f t="shared" si="585"/>
        <v/>
      </c>
      <c r="AO1329" s="249" t="str">
        <f t="shared" si="586"/>
        <v/>
      </c>
      <c r="AP1329" s="250" t="str">
        <f t="shared" si="587"/>
        <v/>
      </c>
      <c r="AQ1329" s="249" t="str">
        <f t="shared" si="588"/>
        <v/>
      </c>
      <c r="AR1329" s="250" t="str">
        <f t="shared" si="589"/>
        <v/>
      </c>
      <c r="AS1329" s="249" t="str">
        <f t="shared" si="590"/>
        <v/>
      </c>
      <c r="AT1329" s="250"/>
      <c r="AU1329" s="249"/>
      <c r="AV1329" s="250"/>
      <c r="AW1329" s="249"/>
      <c r="AX1329" s="250"/>
      <c r="AY1329" s="249"/>
      <c r="AZ1329" s="250"/>
      <c r="BA1329" s="249"/>
      <c r="BB1329" s="250"/>
      <c r="BC1329" s="249"/>
      <c r="BD1329" s="250"/>
      <c r="BE1329" s="249"/>
      <c r="BF1329" s="250"/>
      <c r="BG1329" s="249"/>
      <c r="BH1329" s="250"/>
      <c r="BI1329" s="249"/>
      <c r="BJ1329" s="250"/>
      <c r="BK1329" s="249"/>
    </row>
    <row r="1330" spans="1:63" ht="21" hidden="1" customHeight="1" x14ac:dyDescent="0.2">
      <c r="A1330" s="245" t="e">
        <f t="shared" si="568"/>
        <v>#VALUE!</v>
      </c>
      <c r="B1330" s="246"/>
      <c r="C1330" s="247" t="str">
        <f t="shared" si="547"/>
        <v/>
      </c>
      <c r="D1330" s="250" t="str">
        <f t="shared" ca="1" si="548"/>
        <v/>
      </c>
      <c r="E1330" s="249" t="str">
        <f t="shared" si="565"/>
        <v/>
      </c>
      <c r="F1330" s="250" t="str">
        <f t="shared" si="549"/>
        <v/>
      </c>
      <c r="G1330" s="249" t="str">
        <f t="shared" si="566"/>
        <v/>
      </c>
      <c r="H1330" s="250" t="str">
        <f t="shared" si="550"/>
        <v/>
      </c>
      <c r="I1330" s="249" t="str">
        <f t="shared" si="567"/>
        <v/>
      </c>
      <c r="J1330" s="250" t="str">
        <f t="shared" ca="1" si="551"/>
        <v/>
      </c>
      <c r="K1330" s="249" t="str">
        <f t="shared" si="552"/>
        <v/>
      </c>
      <c r="L1330" s="250" t="str">
        <f t="shared" ca="1" si="553"/>
        <v/>
      </c>
      <c r="M1330" s="249" t="str">
        <f t="shared" si="554"/>
        <v/>
      </c>
      <c r="N1330" s="250" t="str">
        <f t="shared" ca="1" si="555"/>
        <v/>
      </c>
      <c r="O1330" s="249" t="str">
        <f t="shared" si="556"/>
        <v/>
      </c>
      <c r="P1330" s="250" t="str">
        <f t="shared" ca="1" si="557"/>
        <v/>
      </c>
      <c r="Q1330" s="249" t="str">
        <f t="shared" si="558"/>
        <v/>
      </c>
      <c r="R1330" s="250" t="str">
        <f t="shared" ca="1" si="559"/>
        <v/>
      </c>
      <c r="S1330" s="249" t="str">
        <f t="shared" si="560"/>
        <v/>
      </c>
      <c r="T1330" s="250" t="str">
        <f t="shared" ca="1" si="561"/>
        <v/>
      </c>
      <c r="U1330" s="249" t="str">
        <f t="shared" si="562"/>
        <v/>
      </c>
      <c r="V1330" s="250" t="str">
        <f t="shared" ca="1" si="563"/>
        <v/>
      </c>
      <c r="W1330" s="249" t="str">
        <f t="shared" si="564"/>
        <v/>
      </c>
      <c r="X1330" s="250" t="str">
        <f t="shared" si="569"/>
        <v/>
      </c>
      <c r="Y1330" s="249" t="str">
        <f t="shared" si="570"/>
        <v/>
      </c>
      <c r="Z1330" s="250" t="str">
        <f t="shared" si="571"/>
        <v/>
      </c>
      <c r="AA1330" s="249" t="str">
        <f t="shared" si="572"/>
        <v/>
      </c>
      <c r="AB1330" s="250" t="str">
        <f t="shared" si="573"/>
        <v/>
      </c>
      <c r="AC1330" s="249" t="str">
        <f t="shared" si="574"/>
        <v/>
      </c>
      <c r="AD1330" s="250" t="str">
        <f t="shared" si="575"/>
        <v/>
      </c>
      <c r="AE1330" s="249" t="str">
        <f t="shared" si="576"/>
        <v/>
      </c>
      <c r="AF1330" s="250" t="str">
        <f t="shared" si="577"/>
        <v/>
      </c>
      <c r="AG1330" s="249" t="str">
        <f t="shared" si="578"/>
        <v/>
      </c>
      <c r="AH1330" s="250" t="str">
        <f t="shared" si="579"/>
        <v/>
      </c>
      <c r="AI1330" s="249" t="str">
        <f t="shared" si="580"/>
        <v/>
      </c>
      <c r="AJ1330" s="250" t="str">
        <f t="shared" si="581"/>
        <v/>
      </c>
      <c r="AK1330" s="249" t="str">
        <f t="shared" si="582"/>
        <v/>
      </c>
      <c r="AL1330" s="250" t="str">
        <f t="shared" si="583"/>
        <v/>
      </c>
      <c r="AM1330" s="249" t="str">
        <f t="shared" si="584"/>
        <v/>
      </c>
      <c r="AN1330" s="250" t="str">
        <f t="shared" si="585"/>
        <v/>
      </c>
      <c r="AO1330" s="249" t="str">
        <f t="shared" si="586"/>
        <v/>
      </c>
      <c r="AP1330" s="250" t="str">
        <f t="shared" si="587"/>
        <v/>
      </c>
      <c r="AQ1330" s="249" t="str">
        <f t="shared" si="588"/>
        <v/>
      </c>
      <c r="AR1330" s="250" t="str">
        <f t="shared" si="589"/>
        <v/>
      </c>
      <c r="AS1330" s="249" t="str">
        <f t="shared" si="590"/>
        <v/>
      </c>
      <c r="AT1330" s="250"/>
      <c r="AU1330" s="249"/>
      <c r="AV1330" s="250"/>
      <c r="AW1330" s="249"/>
      <c r="AX1330" s="250"/>
      <c r="AY1330" s="249"/>
      <c r="AZ1330" s="250"/>
      <c r="BA1330" s="249"/>
      <c r="BB1330" s="250"/>
      <c r="BC1330" s="249"/>
      <c r="BD1330" s="250"/>
      <c r="BE1330" s="249"/>
      <c r="BF1330" s="250"/>
      <c r="BG1330" s="249"/>
      <c r="BH1330" s="250"/>
      <c r="BI1330" s="249"/>
      <c r="BJ1330" s="250"/>
      <c r="BK1330" s="249"/>
    </row>
    <row r="1331" spans="1:63" ht="21" hidden="1" customHeight="1" x14ac:dyDescent="0.2">
      <c r="A1331" s="245" t="e">
        <f t="shared" si="568"/>
        <v>#VALUE!</v>
      </c>
      <c r="B1331" s="246"/>
      <c r="C1331" s="247" t="str">
        <f t="shared" si="547"/>
        <v/>
      </c>
      <c r="D1331" s="250" t="str">
        <f t="shared" ca="1" si="548"/>
        <v/>
      </c>
      <c r="E1331" s="249" t="str">
        <f t="shared" si="565"/>
        <v/>
      </c>
      <c r="F1331" s="250" t="str">
        <f t="shared" si="549"/>
        <v/>
      </c>
      <c r="G1331" s="249" t="str">
        <f t="shared" si="566"/>
        <v/>
      </c>
      <c r="H1331" s="250" t="str">
        <f t="shared" si="550"/>
        <v/>
      </c>
      <c r="I1331" s="249" t="str">
        <f t="shared" si="567"/>
        <v/>
      </c>
      <c r="J1331" s="250" t="str">
        <f t="shared" ca="1" si="551"/>
        <v/>
      </c>
      <c r="K1331" s="249" t="str">
        <f t="shared" si="552"/>
        <v/>
      </c>
      <c r="L1331" s="250" t="str">
        <f t="shared" ca="1" si="553"/>
        <v/>
      </c>
      <c r="M1331" s="249" t="str">
        <f t="shared" si="554"/>
        <v/>
      </c>
      <c r="N1331" s="250" t="str">
        <f t="shared" ca="1" si="555"/>
        <v/>
      </c>
      <c r="O1331" s="249" t="str">
        <f t="shared" si="556"/>
        <v/>
      </c>
      <c r="P1331" s="250" t="str">
        <f t="shared" ca="1" si="557"/>
        <v/>
      </c>
      <c r="Q1331" s="249" t="str">
        <f t="shared" si="558"/>
        <v/>
      </c>
      <c r="R1331" s="250" t="str">
        <f t="shared" ca="1" si="559"/>
        <v/>
      </c>
      <c r="S1331" s="249" t="str">
        <f t="shared" si="560"/>
        <v/>
      </c>
      <c r="T1331" s="250" t="str">
        <f t="shared" ca="1" si="561"/>
        <v/>
      </c>
      <c r="U1331" s="249" t="str">
        <f t="shared" si="562"/>
        <v/>
      </c>
      <c r="V1331" s="250" t="str">
        <f t="shared" ca="1" si="563"/>
        <v/>
      </c>
      <c r="W1331" s="249" t="str">
        <f t="shared" si="564"/>
        <v/>
      </c>
      <c r="X1331" s="250" t="str">
        <f t="shared" si="569"/>
        <v/>
      </c>
      <c r="Y1331" s="249" t="str">
        <f t="shared" si="570"/>
        <v/>
      </c>
      <c r="Z1331" s="250" t="str">
        <f t="shared" si="571"/>
        <v/>
      </c>
      <c r="AA1331" s="249" t="str">
        <f t="shared" si="572"/>
        <v/>
      </c>
      <c r="AB1331" s="250" t="str">
        <f t="shared" si="573"/>
        <v/>
      </c>
      <c r="AC1331" s="249" t="str">
        <f t="shared" si="574"/>
        <v/>
      </c>
      <c r="AD1331" s="250" t="str">
        <f t="shared" si="575"/>
        <v/>
      </c>
      <c r="AE1331" s="249" t="str">
        <f t="shared" si="576"/>
        <v/>
      </c>
      <c r="AF1331" s="250" t="str">
        <f t="shared" si="577"/>
        <v/>
      </c>
      <c r="AG1331" s="249" t="str">
        <f t="shared" si="578"/>
        <v/>
      </c>
      <c r="AH1331" s="250" t="str">
        <f t="shared" si="579"/>
        <v/>
      </c>
      <c r="AI1331" s="249" t="str">
        <f t="shared" si="580"/>
        <v/>
      </c>
      <c r="AJ1331" s="250" t="str">
        <f t="shared" si="581"/>
        <v/>
      </c>
      <c r="AK1331" s="249" t="str">
        <f t="shared" si="582"/>
        <v/>
      </c>
      <c r="AL1331" s="250" t="str">
        <f t="shared" si="583"/>
        <v/>
      </c>
      <c r="AM1331" s="249" t="str">
        <f t="shared" si="584"/>
        <v/>
      </c>
      <c r="AN1331" s="250" t="str">
        <f t="shared" si="585"/>
        <v/>
      </c>
      <c r="AO1331" s="249" t="str">
        <f t="shared" si="586"/>
        <v/>
      </c>
      <c r="AP1331" s="250" t="str">
        <f t="shared" si="587"/>
        <v/>
      </c>
      <c r="AQ1331" s="249" t="str">
        <f t="shared" si="588"/>
        <v/>
      </c>
      <c r="AR1331" s="250" t="str">
        <f t="shared" si="589"/>
        <v/>
      </c>
      <c r="AS1331" s="249" t="str">
        <f t="shared" si="590"/>
        <v/>
      </c>
      <c r="AT1331" s="250"/>
      <c r="AU1331" s="249"/>
      <c r="AV1331" s="250"/>
      <c r="AW1331" s="249"/>
      <c r="AX1331" s="250"/>
      <c r="AY1331" s="249"/>
      <c r="AZ1331" s="250"/>
      <c r="BA1331" s="249"/>
      <c r="BB1331" s="250"/>
      <c r="BC1331" s="249"/>
      <c r="BD1331" s="250"/>
      <c r="BE1331" s="249"/>
      <c r="BF1331" s="250"/>
      <c r="BG1331" s="249"/>
      <c r="BH1331" s="250"/>
      <c r="BI1331" s="249"/>
      <c r="BJ1331" s="250"/>
      <c r="BK1331" s="249"/>
    </row>
    <row r="1332" spans="1:63" ht="21" hidden="1" customHeight="1" x14ac:dyDescent="0.2">
      <c r="A1332" s="245" t="e">
        <f t="shared" si="568"/>
        <v>#VALUE!</v>
      </c>
      <c r="B1332" s="246"/>
      <c r="C1332" s="247" t="str">
        <f t="shared" si="547"/>
        <v/>
      </c>
      <c r="D1332" s="250" t="str">
        <f t="shared" ca="1" si="548"/>
        <v/>
      </c>
      <c r="E1332" s="249" t="str">
        <f t="shared" si="565"/>
        <v/>
      </c>
      <c r="F1332" s="250" t="str">
        <f t="shared" si="549"/>
        <v/>
      </c>
      <c r="G1332" s="249" t="str">
        <f t="shared" si="566"/>
        <v/>
      </c>
      <c r="H1332" s="250" t="str">
        <f t="shared" si="550"/>
        <v/>
      </c>
      <c r="I1332" s="249" t="str">
        <f t="shared" si="567"/>
        <v/>
      </c>
      <c r="J1332" s="250" t="str">
        <f t="shared" ca="1" si="551"/>
        <v/>
      </c>
      <c r="K1332" s="249" t="str">
        <f t="shared" si="552"/>
        <v/>
      </c>
      <c r="L1332" s="250" t="str">
        <f t="shared" ca="1" si="553"/>
        <v/>
      </c>
      <c r="M1332" s="249" t="str">
        <f t="shared" si="554"/>
        <v/>
      </c>
      <c r="N1332" s="250" t="str">
        <f t="shared" ca="1" si="555"/>
        <v/>
      </c>
      <c r="O1332" s="249" t="str">
        <f t="shared" si="556"/>
        <v/>
      </c>
      <c r="P1332" s="250" t="str">
        <f t="shared" ca="1" si="557"/>
        <v/>
      </c>
      <c r="Q1332" s="249" t="str">
        <f t="shared" si="558"/>
        <v/>
      </c>
      <c r="R1332" s="250" t="str">
        <f t="shared" ca="1" si="559"/>
        <v/>
      </c>
      <c r="S1332" s="249" t="str">
        <f t="shared" si="560"/>
        <v/>
      </c>
      <c r="T1332" s="250" t="str">
        <f t="shared" ca="1" si="561"/>
        <v/>
      </c>
      <c r="U1332" s="249" t="str">
        <f t="shared" si="562"/>
        <v/>
      </c>
      <c r="V1332" s="250" t="str">
        <f t="shared" ca="1" si="563"/>
        <v/>
      </c>
      <c r="W1332" s="249" t="str">
        <f t="shared" si="564"/>
        <v/>
      </c>
      <c r="X1332" s="250" t="str">
        <f t="shared" si="569"/>
        <v/>
      </c>
      <c r="Y1332" s="249" t="str">
        <f t="shared" si="570"/>
        <v/>
      </c>
      <c r="Z1332" s="250" t="str">
        <f t="shared" si="571"/>
        <v/>
      </c>
      <c r="AA1332" s="249" t="str">
        <f t="shared" si="572"/>
        <v/>
      </c>
      <c r="AB1332" s="250" t="str">
        <f t="shared" si="573"/>
        <v/>
      </c>
      <c r="AC1332" s="249" t="str">
        <f t="shared" si="574"/>
        <v/>
      </c>
      <c r="AD1332" s="250" t="str">
        <f t="shared" si="575"/>
        <v/>
      </c>
      <c r="AE1332" s="249" t="str">
        <f t="shared" si="576"/>
        <v/>
      </c>
      <c r="AF1332" s="250" t="str">
        <f t="shared" si="577"/>
        <v/>
      </c>
      <c r="AG1332" s="249" t="str">
        <f t="shared" si="578"/>
        <v/>
      </c>
      <c r="AH1332" s="250" t="str">
        <f t="shared" si="579"/>
        <v/>
      </c>
      <c r="AI1332" s="249" t="str">
        <f t="shared" si="580"/>
        <v/>
      </c>
      <c r="AJ1332" s="250" t="str">
        <f t="shared" si="581"/>
        <v/>
      </c>
      <c r="AK1332" s="249" t="str">
        <f t="shared" si="582"/>
        <v/>
      </c>
      <c r="AL1332" s="250" t="str">
        <f t="shared" si="583"/>
        <v/>
      </c>
      <c r="AM1332" s="249" t="str">
        <f t="shared" si="584"/>
        <v/>
      </c>
      <c r="AN1332" s="250" t="str">
        <f t="shared" si="585"/>
        <v/>
      </c>
      <c r="AO1332" s="249" t="str">
        <f t="shared" si="586"/>
        <v/>
      </c>
      <c r="AP1332" s="250" t="str">
        <f t="shared" si="587"/>
        <v/>
      </c>
      <c r="AQ1332" s="249" t="str">
        <f t="shared" si="588"/>
        <v/>
      </c>
      <c r="AR1332" s="250" t="str">
        <f t="shared" si="589"/>
        <v/>
      </c>
      <c r="AS1332" s="249" t="str">
        <f t="shared" si="590"/>
        <v/>
      </c>
      <c r="AT1332" s="250"/>
      <c r="AU1332" s="249"/>
      <c r="AV1332" s="250"/>
      <c r="AW1332" s="249"/>
      <c r="AX1332" s="250"/>
      <c r="AY1332" s="249"/>
      <c r="AZ1332" s="250"/>
      <c r="BA1332" s="249"/>
      <c r="BB1332" s="250"/>
      <c r="BC1332" s="249"/>
      <c r="BD1332" s="250"/>
      <c r="BE1332" s="249"/>
      <c r="BF1332" s="250"/>
      <c r="BG1332" s="249"/>
      <c r="BH1332" s="250"/>
      <c r="BI1332" s="249"/>
      <c r="BJ1332" s="250"/>
      <c r="BK1332" s="249"/>
    </row>
    <row r="1333" spans="1:63" ht="21" hidden="1" customHeight="1" x14ac:dyDescent="0.2">
      <c r="A1333" s="245" t="e">
        <f t="shared" si="568"/>
        <v>#VALUE!</v>
      </c>
      <c r="B1333" s="246"/>
      <c r="C1333" s="247" t="str">
        <f t="shared" si="547"/>
        <v/>
      </c>
      <c r="D1333" s="250" t="str">
        <f t="shared" ca="1" si="548"/>
        <v/>
      </c>
      <c r="E1333" s="249" t="str">
        <f t="shared" si="565"/>
        <v/>
      </c>
      <c r="F1333" s="250" t="str">
        <f t="shared" si="549"/>
        <v/>
      </c>
      <c r="G1333" s="249" t="str">
        <f t="shared" si="566"/>
        <v/>
      </c>
      <c r="H1333" s="250" t="str">
        <f t="shared" si="550"/>
        <v/>
      </c>
      <c r="I1333" s="249" t="str">
        <f t="shared" si="567"/>
        <v/>
      </c>
      <c r="J1333" s="250" t="str">
        <f t="shared" ca="1" si="551"/>
        <v/>
      </c>
      <c r="K1333" s="249" t="str">
        <f t="shared" si="552"/>
        <v/>
      </c>
      <c r="L1333" s="250" t="str">
        <f t="shared" ca="1" si="553"/>
        <v/>
      </c>
      <c r="M1333" s="249" t="str">
        <f t="shared" si="554"/>
        <v/>
      </c>
      <c r="N1333" s="250" t="str">
        <f t="shared" ca="1" si="555"/>
        <v/>
      </c>
      <c r="O1333" s="249" t="str">
        <f t="shared" si="556"/>
        <v/>
      </c>
      <c r="P1333" s="250" t="str">
        <f t="shared" ca="1" si="557"/>
        <v/>
      </c>
      <c r="Q1333" s="249" t="str">
        <f t="shared" si="558"/>
        <v/>
      </c>
      <c r="R1333" s="250" t="str">
        <f t="shared" ca="1" si="559"/>
        <v/>
      </c>
      <c r="S1333" s="249" t="str">
        <f t="shared" si="560"/>
        <v/>
      </c>
      <c r="T1333" s="250" t="str">
        <f t="shared" ca="1" si="561"/>
        <v/>
      </c>
      <c r="U1333" s="249" t="str">
        <f t="shared" si="562"/>
        <v/>
      </c>
      <c r="V1333" s="250" t="str">
        <f t="shared" ca="1" si="563"/>
        <v/>
      </c>
      <c r="W1333" s="249" t="str">
        <f t="shared" si="564"/>
        <v/>
      </c>
      <c r="X1333" s="250" t="str">
        <f t="shared" si="569"/>
        <v/>
      </c>
      <c r="Y1333" s="249" t="str">
        <f t="shared" si="570"/>
        <v/>
      </c>
      <c r="Z1333" s="250" t="str">
        <f t="shared" si="571"/>
        <v/>
      </c>
      <c r="AA1333" s="249" t="str">
        <f t="shared" si="572"/>
        <v/>
      </c>
      <c r="AB1333" s="250" t="str">
        <f t="shared" si="573"/>
        <v/>
      </c>
      <c r="AC1333" s="249" t="str">
        <f t="shared" si="574"/>
        <v/>
      </c>
      <c r="AD1333" s="250" t="str">
        <f t="shared" si="575"/>
        <v/>
      </c>
      <c r="AE1333" s="249" t="str">
        <f t="shared" si="576"/>
        <v/>
      </c>
      <c r="AF1333" s="250" t="str">
        <f t="shared" si="577"/>
        <v/>
      </c>
      <c r="AG1333" s="249" t="str">
        <f t="shared" si="578"/>
        <v/>
      </c>
      <c r="AH1333" s="250" t="str">
        <f t="shared" si="579"/>
        <v/>
      </c>
      <c r="AI1333" s="249" t="str">
        <f t="shared" si="580"/>
        <v/>
      </c>
      <c r="AJ1333" s="250" t="str">
        <f t="shared" si="581"/>
        <v/>
      </c>
      <c r="AK1333" s="249" t="str">
        <f t="shared" si="582"/>
        <v/>
      </c>
      <c r="AL1333" s="250" t="str">
        <f t="shared" si="583"/>
        <v/>
      </c>
      <c r="AM1333" s="249" t="str">
        <f t="shared" si="584"/>
        <v/>
      </c>
      <c r="AN1333" s="250" t="str">
        <f t="shared" si="585"/>
        <v/>
      </c>
      <c r="AO1333" s="249" t="str">
        <f t="shared" si="586"/>
        <v/>
      </c>
      <c r="AP1333" s="250" t="str">
        <f t="shared" si="587"/>
        <v/>
      </c>
      <c r="AQ1333" s="249" t="str">
        <f t="shared" si="588"/>
        <v/>
      </c>
      <c r="AR1333" s="250" t="str">
        <f t="shared" si="589"/>
        <v/>
      </c>
      <c r="AS1333" s="249" t="str">
        <f t="shared" si="590"/>
        <v/>
      </c>
      <c r="AT1333" s="250"/>
      <c r="AU1333" s="249"/>
      <c r="AV1333" s="250"/>
      <c r="AW1333" s="249"/>
      <c r="AX1333" s="250"/>
      <c r="AY1333" s="249"/>
      <c r="AZ1333" s="250"/>
      <c r="BA1333" s="249"/>
      <c r="BB1333" s="250"/>
      <c r="BC1333" s="249"/>
      <c r="BD1333" s="250"/>
      <c r="BE1333" s="249"/>
      <c r="BF1333" s="250"/>
      <c r="BG1333" s="249"/>
      <c r="BH1333" s="250"/>
      <c r="BI1333" s="249"/>
      <c r="BJ1333" s="250"/>
      <c r="BK1333" s="249"/>
    </row>
    <row r="1334" spans="1:63" ht="21" hidden="1" customHeight="1" x14ac:dyDescent="0.2">
      <c r="A1334" s="245" t="e">
        <f t="shared" si="568"/>
        <v>#VALUE!</v>
      </c>
      <c r="B1334" s="246"/>
      <c r="C1334" s="247" t="str">
        <f t="shared" si="547"/>
        <v/>
      </c>
      <c r="D1334" s="250" t="str">
        <f t="shared" ca="1" si="548"/>
        <v/>
      </c>
      <c r="E1334" s="249" t="str">
        <f t="shared" si="565"/>
        <v/>
      </c>
      <c r="F1334" s="250" t="str">
        <f t="shared" si="549"/>
        <v/>
      </c>
      <c r="G1334" s="249" t="str">
        <f t="shared" si="566"/>
        <v/>
      </c>
      <c r="H1334" s="250" t="str">
        <f t="shared" si="550"/>
        <v/>
      </c>
      <c r="I1334" s="249" t="str">
        <f t="shared" si="567"/>
        <v/>
      </c>
      <c r="J1334" s="250" t="str">
        <f t="shared" ca="1" si="551"/>
        <v/>
      </c>
      <c r="K1334" s="249" t="str">
        <f t="shared" si="552"/>
        <v/>
      </c>
      <c r="L1334" s="250" t="str">
        <f t="shared" ca="1" si="553"/>
        <v/>
      </c>
      <c r="M1334" s="249" t="str">
        <f t="shared" si="554"/>
        <v/>
      </c>
      <c r="N1334" s="250" t="str">
        <f t="shared" ca="1" si="555"/>
        <v/>
      </c>
      <c r="O1334" s="249" t="str">
        <f t="shared" si="556"/>
        <v/>
      </c>
      <c r="P1334" s="250" t="str">
        <f t="shared" ca="1" si="557"/>
        <v/>
      </c>
      <c r="Q1334" s="249" t="str">
        <f t="shared" si="558"/>
        <v/>
      </c>
      <c r="R1334" s="250" t="str">
        <f t="shared" ca="1" si="559"/>
        <v/>
      </c>
      <c r="S1334" s="249" t="str">
        <f t="shared" si="560"/>
        <v/>
      </c>
      <c r="T1334" s="250" t="str">
        <f t="shared" ca="1" si="561"/>
        <v/>
      </c>
      <c r="U1334" s="249" t="str">
        <f t="shared" si="562"/>
        <v/>
      </c>
      <c r="V1334" s="250" t="str">
        <f t="shared" ca="1" si="563"/>
        <v/>
      </c>
      <c r="W1334" s="249" t="str">
        <f t="shared" si="564"/>
        <v/>
      </c>
      <c r="X1334" s="250" t="str">
        <f t="shared" si="569"/>
        <v/>
      </c>
      <c r="Y1334" s="249" t="str">
        <f t="shared" si="570"/>
        <v/>
      </c>
      <c r="Z1334" s="250" t="str">
        <f t="shared" si="571"/>
        <v/>
      </c>
      <c r="AA1334" s="249" t="str">
        <f t="shared" si="572"/>
        <v/>
      </c>
      <c r="AB1334" s="250" t="str">
        <f t="shared" si="573"/>
        <v/>
      </c>
      <c r="AC1334" s="249" t="str">
        <f t="shared" si="574"/>
        <v/>
      </c>
      <c r="AD1334" s="250" t="str">
        <f t="shared" si="575"/>
        <v/>
      </c>
      <c r="AE1334" s="249" t="str">
        <f t="shared" si="576"/>
        <v/>
      </c>
      <c r="AF1334" s="250" t="str">
        <f t="shared" si="577"/>
        <v/>
      </c>
      <c r="AG1334" s="249" t="str">
        <f t="shared" si="578"/>
        <v/>
      </c>
      <c r="AH1334" s="250" t="str">
        <f t="shared" si="579"/>
        <v/>
      </c>
      <c r="AI1334" s="249" t="str">
        <f t="shared" si="580"/>
        <v/>
      </c>
      <c r="AJ1334" s="250" t="str">
        <f t="shared" si="581"/>
        <v/>
      </c>
      <c r="AK1334" s="249" t="str">
        <f t="shared" si="582"/>
        <v/>
      </c>
      <c r="AL1334" s="250" t="str">
        <f t="shared" si="583"/>
        <v/>
      </c>
      <c r="AM1334" s="249" t="str">
        <f t="shared" si="584"/>
        <v/>
      </c>
      <c r="AN1334" s="250" t="str">
        <f t="shared" si="585"/>
        <v/>
      </c>
      <c r="AO1334" s="249" t="str">
        <f t="shared" si="586"/>
        <v/>
      </c>
      <c r="AP1334" s="250" t="str">
        <f t="shared" si="587"/>
        <v/>
      </c>
      <c r="AQ1334" s="249" t="str">
        <f t="shared" si="588"/>
        <v/>
      </c>
      <c r="AR1334" s="250" t="str">
        <f t="shared" si="589"/>
        <v/>
      </c>
      <c r="AS1334" s="249" t="str">
        <f t="shared" si="590"/>
        <v/>
      </c>
      <c r="AT1334" s="250"/>
      <c r="AU1334" s="249"/>
      <c r="AV1334" s="250"/>
      <c r="AW1334" s="249"/>
      <c r="AX1334" s="250"/>
      <c r="AY1334" s="249"/>
      <c r="AZ1334" s="250"/>
      <c r="BA1334" s="249"/>
      <c r="BB1334" s="250"/>
      <c r="BC1334" s="249"/>
      <c r="BD1334" s="250"/>
      <c r="BE1334" s="249"/>
      <c r="BF1334" s="250"/>
      <c r="BG1334" s="249"/>
      <c r="BH1334" s="250"/>
      <c r="BI1334" s="249"/>
      <c r="BJ1334" s="250"/>
      <c r="BK1334" s="249"/>
    </row>
    <row r="1335" spans="1:63" ht="21" hidden="1" customHeight="1" x14ac:dyDescent="0.2">
      <c r="A1335" s="245" t="e">
        <f t="shared" si="568"/>
        <v>#VALUE!</v>
      </c>
      <c r="B1335" s="246"/>
      <c r="C1335" s="247" t="str">
        <f t="shared" si="547"/>
        <v/>
      </c>
      <c r="D1335" s="250" t="str">
        <f t="shared" ca="1" si="548"/>
        <v/>
      </c>
      <c r="E1335" s="249" t="str">
        <f t="shared" si="565"/>
        <v/>
      </c>
      <c r="F1335" s="250" t="str">
        <f t="shared" si="549"/>
        <v/>
      </c>
      <c r="G1335" s="249" t="str">
        <f t="shared" si="566"/>
        <v/>
      </c>
      <c r="H1335" s="250" t="str">
        <f t="shared" si="550"/>
        <v/>
      </c>
      <c r="I1335" s="249" t="str">
        <f t="shared" si="567"/>
        <v/>
      </c>
      <c r="J1335" s="250" t="str">
        <f t="shared" ca="1" si="551"/>
        <v/>
      </c>
      <c r="K1335" s="249" t="str">
        <f t="shared" si="552"/>
        <v/>
      </c>
      <c r="L1335" s="250" t="str">
        <f t="shared" ca="1" si="553"/>
        <v/>
      </c>
      <c r="M1335" s="249" t="str">
        <f t="shared" si="554"/>
        <v/>
      </c>
      <c r="N1335" s="250" t="str">
        <f t="shared" ca="1" si="555"/>
        <v/>
      </c>
      <c r="O1335" s="249" t="str">
        <f t="shared" si="556"/>
        <v/>
      </c>
      <c r="P1335" s="250" t="str">
        <f t="shared" ca="1" si="557"/>
        <v/>
      </c>
      <c r="Q1335" s="249" t="str">
        <f t="shared" si="558"/>
        <v/>
      </c>
      <c r="R1335" s="250" t="str">
        <f t="shared" ca="1" si="559"/>
        <v/>
      </c>
      <c r="S1335" s="249" t="str">
        <f t="shared" si="560"/>
        <v/>
      </c>
      <c r="T1335" s="250" t="str">
        <f t="shared" ca="1" si="561"/>
        <v/>
      </c>
      <c r="U1335" s="249" t="str">
        <f t="shared" si="562"/>
        <v/>
      </c>
      <c r="V1335" s="250" t="str">
        <f t="shared" ca="1" si="563"/>
        <v/>
      </c>
      <c r="W1335" s="249" t="str">
        <f t="shared" si="564"/>
        <v/>
      </c>
      <c r="X1335" s="250" t="str">
        <f t="shared" si="569"/>
        <v/>
      </c>
      <c r="Y1335" s="249" t="str">
        <f t="shared" si="570"/>
        <v/>
      </c>
      <c r="Z1335" s="250" t="str">
        <f t="shared" si="571"/>
        <v/>
      </c>
      <c r="AA1335" s="249" t="str">
        <f t="shared" si="572"/>
        <v/>
      </c>
      <c r="AB1335" s="250" t="str">
        <f t="shared" si="573"/>
        <v/>
      </c>
      <c r="AC1335" s="249" t="str">
        <f t="shared" si="574"/>
        <v/>
      </c>
      <c r="AD1335" s="250" t="str">
        <f t="shared" si="575"/>
        <v/>
      </c>
      <c r="AE1335" s="249" t="str">
        <f t="shared" si="576"/>
        <v/>
      </c>
      <c r="AF1335" s="250" t="str">
        <f t="shared" si="577"/>
        <v/>
      </c>
      <c r="AG1335" s="249" t="str">
        <f t="shared" si="578"/>
        <v/>
      </c>
      <c r="AH1335" s="250" t="str">
        <f t="shared" si="579"/>
        <v/>
      </c>
      <c r="AI1335" s="249" t="str">
        <f t="shared" si="580"/>
        <v/>
      </c>
      <c r="AJ1335" s="250" t="str">
        <f t="shared" si="581"/>
        <v/>
      </c>
      <c r="AK1335" s="249" t="str">
        <f t="shared" si="582"/>
        <v/>
      </c>
      <c r="AL1335" s="250" t="str">
        <f t="shared" si="583"/>
        <v/>
      </c>
      <c r="AM1335" s="249" t="str">
        <f t="shared" si="584"/>
        <v/>
      </c>
      <c r="AN1335" s="250" t="str">
        <f t="shared" si="585"/>
        <v/>
      </c>
      <c r="AO1335" s="249" t="str">
        <f t="shared" si="586"/>
        <v/>
      </c>
      <c r="AP1335" s="250" t="str">
        <f t="shared" si="587"/>
        <v/>
      </c>
      <c r="AQ1335" s="249" t="str">
        <f t="shared" si="588"/>
        <v/>
      </c>
      <c r="AR1335" s="250" t="str">
        <f t="shared" si="589"/>
        <v/>
      </c>
      <c r="AS1335" s="249" t="str">
        <f t="shared" si="590"/>
        <v/>
      </c>
      <c r="AT1335" s="250"/>
      <c r="AU1335" s="249"/>
      <c r="AV1335" s="250"/>
      <c r="AW1335" s="249"/>
      <c r="AX1335" s="250"/>
      <c r="AY1335" s="249"/>
      <c r="AZ1335" s="250"/>
      <c r="BA1335" s="249"/>
      <c r="BB1335" s="250"/>
      <c r="BC1335" s="249"/>
      <c r="BD1335" s="250"/>
      <c r="BE1335" s="249"/>
      <c r="BF1335" s="250"/>
      <c r="BG1335" s="249"/>
      <c r="BH1335" s="250"/>
      <c r="BI1335" s="249"/>
      <c r="BJ1335" s="250"/>
      <c r="BK1335" s="249"/>
    </row>
    <row r="1336" spans="1:63" ht="21" hidden="1" customHeight="1" x14ac:dyDescent="0.2">
      <c r="A1336" s="245" t="e">
        <f t="shared" si="568"/>
        <v>#VALUE!</v>
      </c>
      <c r="B1336" s="246"/>
      <c r="C1336" s="247" t="str">
        <f t="shared" si="547"/>
        <v/>
      </c>
      <c r="D1336" s="250" t="str">
        <f t="shared" ca="1" si="548"/>
        <v/>
      </c>
      <c r="E1336" s="249" t="str">
        <f t="shared" si="565"/>
        <v/>
      </c>
      <c r="F1336" s="250" t="str">
        <f t="shared" si="549"/>
        <v/>
      </c>
      <c r="G1336" s="249" t="str">
        <f t="shared" si="566"/>
        <v/>
      </c>
      <c r="H1336" s="250" t="str">
        <f t="shared" si="550"/>
        <v/>
      </c>
      <c r="I1336" s="249" t="str">
        <f t="shared" si="567"/>
        <v/>
      </c>
      <c r="J1336" s="250" t="str">
        <f t="shared" ca="1" si="551"/>
        <v/>
      </c>
      <c r="K1336" s="249" t="str">
        <f t="shared" si="552"/>
        <v/>
      </c>
      <c r="L1336" s="250" t="str">
        <f t="shared" ca="1" si="553"/>
        <v/>
      </c>
      <c r="M1336" s="249" t="str">
        <f t="shared" si="554"/>
        <v/>
      </c>
      <c r="N1336" s="250" t="str">
        <f t="shared" ca="1" si="555"/>
        <v/>
      </c>
      <c r="O1336" s="249" t="str">
        <f t="shared" si="556"/>
        <v/>
      </c>
      <c r="P1336" s="250" t="str">
        <f t="shared" ca="1" si="557"/>
        <v/>
      </c>
      <c r="Q1336" s="249" t="str">
        <f t="shared" si="558"/>
        <v/>
      </c>
      <c r="R1336" s="250" t="str">
        <f t="shared" ca="1" si="559"/>
        <v/>
      </c>
      <c r="S1336" s="249" t="str">
        <f t="shared" si="560"/>
        <v/>
      </c>
      <c r="T1336" s="250" t="str">
        <f t="shared" ca="1" si="561"/>
        <v/>
      </c>
      <c r="U1336" s="249" t="str">
        <f t="shared" si="562"/>
        <v/>
      </c>
      <c r="V1336" s="250" t="str">
        <f t="shared" ca="1" si="563"/>
        <v/>
      </c>
      <c r="W1336" s="249" t="str">
        <f t="shared" si="564"/>
        <v/>
      </c>
      <c r="X1336" s="250" t="str">
        <f t="shared" si="569"/>
        <v/>
      </c>
      <c r="Y1336" s="249" t="str">
        <f t="shared" si="570"/>
        <v/>
      </c>
      <c r="Z1336" s="250" t="str">
        <f t="shared" si="571"/>
        <v/>
      </c>
      <c r="AA1336" s="249" t="str">
        <f t="shared" si="572"/>
        <v/>
      </c>
      <c r="AB1336" s="250" t="str">
        <f t="shared" si="573"/>
        <v/>
      </c>
      <c r="AC1336" s="249" t="str">
        <f t="shared" si="574"/>
        <v/>
      </c>
      <c r="AD1336" s="250" t="str">
        <f t="shared" si="575"/>
        <v/>
      </c>
      <c r="AE1336" s="249" t="str">
        <f t="shared" si="576"/>
        <v/>
      </c>
      <c r="AF1336" s="250" t="str">
        <f t="shared" si="577"/>
        <v/>
      </c>
      <c r="AG1336" s="249" t="str">
        <f t="shared" si="578"/>
        <v/>
      </c>
      <c r="AH1336" s="250" t="str">
        <f t="shared" si="579"/>
        <v/>
      </c>
      <c r="AI1336" s="249" t="str">
        <f t="shared" si="580"/>
        <v/>
      </c>
      <c r="AJ1336" s="250" t="str">
        <f t="shared" si="581"/>
        <v/>
      </c>
      <c r="AK1336" s="249" t="str">
        <f t="shared" si="582"/>
        <v/>
      </c>
      <c r="AL1336" s="250" t="str">
        <f t="shared" si="583"/>
        <v/>
      </c>
      <c r="AM1336" s="249" t="str">
        <f t="shared" si="584"/>
        <v/>
      </c>
      <c r="AN1336" s="250" t="str">
        <f t="shared" si="585"/>
        <v/>
      </c>
      <c r="AO1336" s="249" t="str">
        <f t="shared" si="586"/>
        <v/>
      </c>
      <c r="AP1336" s="250" t="str">
        <f t="shared" si="587"/>
        <v/>
      </c>
      <c r="AQ1336" s="249" t="str">
        <f t="shared" si="588"/>
        <v/>
      </c>
      <c r="AR1336" s="250" t="str">
        <f t="shared" si="589"/>
        <v/>
      </c>
      <c r="AS1336" s="249" t="str">
        <f t="shared" si="590"/>
        <v/>
      </c>
      <c r="AT1336" s="250"/>
      <c r="AU1336" s="249"/>
      <c r="AV1336" s="250"/>
      <c r="AW1336" s="249"/>
      <c r="AX1336" s="250"/>
      <c r="AY1336" s="249"/>
      <c r="AZ1336" s="250"/>
      <c r="BA1336" s="249"/>
      <c r="BB1336" s="250"/>
      <c r="BC1336" s="249"/>
      <c r="BD1336" s="250"/>
      <c r="BE1336" s="249"/>
      <c r="BF1336" s="250"/>
      <c r="BG1336" s="249"/>
      <c r="BH1336" s="250"/>
      <c r="BI1336" s="249"/>
      <c r="BJ1336" s="250"/>
      <c r="BK1336" s="249"/>
    </row>
    <row r="1337" spans="1:63" ht="21" hidden="1" customHeight="1" x14ac:dyDescent="0.2">
      <c r="A1337" s="245" t="e">
        <f t="shared" si="568"/>
        <v>#VALUE!</v>
      </c>
      <c r="B1337" s="246"/>
      <c r="C1337" s="247" t="str">
        <f t="shared" si="547"/>
        <v/>
      </c>
      <c r="D1337" s="250" t="str">
        <f t="shared" ca="1" si="548"/>
        <v/>
      </c>
      <c r="E1337" s="249" t="str">
        <f t="shared" si="565"/>
        <v/>
      </c>
      <c r="F1337" s="250" t="str">
        <f t="shared" si="549"/>
        <v/>
      </c>
      <c r="G1337" s="249" t="str">
        <f t="shared" si="566"/>
        <v/>
      </c>
      <c r="H1337" s="250" t="str">
        <f t="shared" si="550"/>
        <v/>
      </c>
      <c r="I1337" s="249" t="str">
        <f t="shared" si="567"/>
        <v/>
      </c>
      <c r="J1337" s="250" t="str">
        <f t="shared" ca="1" si="551"/>
        <v/>
      </c>
      <c r="K1337" s="249" t="str">
        <f t="shared" si="552"/>
        <v/>
      </c>
      <c r="L1337" s="250" t="str">
        <f t="shared" ca="1" si="553"/>
        <v/>
      </c>
      <c r="M1337" s="249" t="str">
        <f t="shared" si="554"/>
        <v/>
      </c>
      <c r="N1337" s="250" t="str">
        <f t="shared" ca="1" si="555"/>
        <v/>
      </c>
      <c r="O1337" s="249" t="str">
        <f t="shared" si="556"/>
        <v/>
      </c>
      <c r="P1337" s="250" t="str">
        <f t="shared" ca="1" si="557"/>
        <v/>
      </c>
      <c r="Q1337" s="249" t="str">
        <f t="shared" si="558"/>
        <v/>
      </c>
      <c r="R1337" s="250" t="str">
        <f t="shared" ca="1" si="559"/>
        <v/>
      </c>
      <c r="S1337" s="249" t="str">
        <f t="shared" si="560"/>
        <v/>
      </c>
      <c r="T1337" s="250" t="str">
        <f t="shared" ca="1" si="561"/>
        <v/>
      </c>
      <c r="U1337" s="249" t="str">
        <f t="shared" si="562"/>
        <v/>
      </c>
      <c r="V1337" s="250" t="str">
        <f t="shared" ca="1" si="563"/>
        <v/>
      </c>
      <c r="W1337" s="249" t="str">
        <f t="shared" si="564"/>
        <v/>
      </c>
      <c r="X1337" s="250" t="str">
        <f t="shared" si="569"/>
        <v/>
      </c>
      <c r="Y1337" s="249" t="str">
        <f t="shared" si="570"/>
        <v/>
      </c>
      <c r="Z1337" s="250" t="str">
        <f t="shared" si="571"/>
        <v/>
      </c>
      <c r="AA1337" s="249" t="str">
        <f t="shared" si="572"/>
        <v/>
      </c>
      <c r="AB1337" s="250" t="str">
        <f t="shared" si="573"/>
        <v/>
      </c>
      <c r="AC1337" s="249" t="str">
        <f t="shared" si="574"/>
        <v/>
      </c>
      <c r="AD1337" s="250" t="str">
        <f t="shared" si="575"/>
        <v/>
      </c>
      <c r="AE1337" s="249" t="str">
        <f t="shared" si="576"/>
        <v/>
      </c>
      <c r="AF1337" s="250" t="str">
        <f t="shared" si="577"/>
        <v/>
      </c>
      <c r="AG1337" s="249" t="str">
        <f t="shared" si="578"/>
        <v/>
      </c>
      <c r="AH1337" s="250" t="str">
        <f t="shared" si="579"/>
        <v/>
      </c>
      <c r="AI1337" s="249" t="str">
        <f t="shared" si="580"/>
        <v/>
      </c>
      <c r="AJ1337" s="250" t="str">
        <f t="shared" si="581"/>
        <v/>
      </c>
      <c r="AK1337" s="249" t="str">
        <f t="shared" si="582"/>
        <v/>
      </c>
      <c r="AL1337" s="250" t="str">
        <f t="shared" si="583"/>
        <v/>
      </c>
      <c r="AM1337" s="249" t="str">
        <f t="shared" si="584"/>
        <v/>
      </c>
      <c r="AN1337" s="250" t="str">
        <f t="shared" si="585"/>
        <v/>
      </c>
      <c r="AO1337" s="249" t="str">
        <f t="shared" si="586"/>
        <v/>
      </c>
      <c r="AP1337" s="250" t="str">
        <f t="shared" si="587"/>
        <v/>
      </c>
      <c r="AQ1337" s="249" t="str">
        <f t="shared" si="588"/>
        <v/>
      </c>
      <c r="AR1337" s="250" t="str">
        <f t="shared" si="589"/>
        <v/>
      </c>
      <c r="AS1337" s="249" t="str">
        <f t="shared" si="590"/>
        <v/>
      </c>
      <c r="AT1337" s="250"/>
      <c r="AU1337" s="249"/>
      <c r="AV1337" s="250"/>
      <c r="AW1337" s="249"/>
      <c r="AX1337" s="250"/>
      <c r="AY1337" s="249"/>
      <c r="AZ1337" s="250"/>
      <c r="BA1337" s="249"/>
      <c r="BB1337" s="250"/>
      <c r="BC1337" s="249"/>
      <c r="BD1337" s="250"/>
      <c r="BE1337" s="249"/>
      <c r="BF1337" s="250"/>
      <c r="BG1337" s="249"/>
      <c r="BH1337" s="250"/>
      <c r="BI1337" s="249"/>
      <c r="BJ1337" s="250"/>
      <c r="BK1337" s="249"/>
    </row>
    <row r="1338" spans="1:63" ht="21" hidden="1" customHeight="1" x14ac:dyDescent="0.2">
      <c r="A1338" s="245" t="e">
        <f t="shared" si="568"/>
        <v>#VALUE!</v>
      </c>
      <c r="B1338" s="246"/>
      <c r="C1338" s="247" t="str">
        <f t="shared" si="547"/>
        <v/>
      </c>
      <c r="D1338" s="250" t="str">
        <f t="shared" ca="1" si="548"/>
        <v/>
      </c>
      <c r="E1338" s="249" t="str">
        <f t="shared" si="565"/>
        <v/>
      </c>
      <c r="F1338" s="250" t="str">
        <f t="shared" si="549"/>
        <v/>
      </c>
      <c r="G1338" s="249" t="str">
        <f t="shared" si="566"/>
        <v/>
      </c>
      <c r="H1338" s="250" t="str">
        <f t="shared" si="550"/>
        <v/>
      </c>
      <c r="I1338" s="249" t="str">
        <f t="shared" si="567"/>
        <v/>
      </c>
      <c r="J1338" s="250" t="str">
        <f t="shared" ca="1" si="551"/>
        <v/>
      </c>
      <c r="K1338" s="249" t="str">
        <f t="shared" si="552"/>
        <v/>
      </c>
      <c r="L1338" s="250" t="str">
        <f t="shared" ca="1" si="553"/>
        <v/>
      </c>
      <c r="M1338" s="249" t="str">
        <f t="shared" si="554"/>
        <v/>
      </c>
      <c r="N1338" s="250" t="str">
        <f t="shared" ca="1" si="555"/>
        <v/>
      </c>
      <c r="O1338" s="249" t="str">
        <f t="shared" si="556"/>
        <v/>
      </c>
      <c r="P1338" s="250" t="str">
        <f t="shared" ca="1" si="557"/>
        <v/>
      </c>
      <c r="Q1338" s="249" t="str">
        <f t="shared" si="558"/>
        <v/>
      </c>
      <c r="R1338" s="250" t="str">
        <f t="shared" ca="1" si="559"/>
        <v/>
      </c>
      <c r="S1338" s="249" t="str">
        <f t="shared" si="560"/>
        <v/>
      </c>
      <c r="T1338" s="250" t="str">
        <f t="shared" ca="1" si="561"/>
        <v/>
      </c>
      <c r="U1338" s="249" t="str">
        <f t="shared" si="562"/>
        <v/>
      </c>
      <c r="V1338" s="250" t="str">
        <f t="shared" ca="1" si="563"/>
        <v/>
      </c>
      <c r="W1338" s="249" t="str">
        <f t="shared" si="564"/>
        <v/>
      </c>
      <c r="X1338" s="250" t="str">
        <f t="shared" si="569"/>
        <v/>
      </c>
      <c r="Y1338" s="249" t="str">
        <f t="shared" si="570"/>
        <v/>
      </c>
      <c r="Z1338" s="250" t="str">
        <f t="shared" si="571"/>
        <v/>
      </c>
      <c r="AA1338" s="249" t="str">
        <f t="shared" si="572"/>
        <v/>
      </c>
      <c r="AB1338" s="250" t="str">
        <f t="shared" si="573"/>
        <v/>
      </c>
      <c r="AC1338" s="249" t="str">
        <f t="shared" si="574"/>
        <v/>
      </c>
      <c r="AD1338" s="250" t="str">
        <f t="shared" si="575"/>
        <v/>
      </c>
      <c r="AE1338" s="249" t="str">
        <f t="shared" si="576"/>
        <v/>
      </c>
      <c r="AF1338" s="250" t="str">
        <f t="shared" si="577"/>
        <v/>
      </c>
      <c r="AG1338" s="249" t="str">
        <f t="shared" si="578"/>
        <v/>
      </c>
      <c r="AH1338" s="250" t="str">
        <f t="shared" si="579"/>
        <v/>
      </c>
      <c r="AI1338" s="249" t="str">
        <f t="shared" si="580"/>
        <v/>
      </c>
      <c r="AJ1338" s="250" t="str">
        <f t="shared" si="581"/>
        <v/>
      </c>
      <c r="AK1338" s="249" t="str">
        <f t="shared" si="582"/>
        <v/>
      </c>
      <c r="AL1338" s="250" t="str">
        <f t="shared" si="583"/>
        <v/>
      </c>
      <c r="AM1338" s="249" t="str">
        <f t="shared" si="584"/>
        <v/>
      </c>
      <c r="AN1338" s="250" t="str">
        <f t="shared" si="585"/>
        <v/>
      </c>
      <c r="AO1338" s="249" t="str">
        <f t="shared" si="586"/>
        <v/>
      </c>
      <c r="AP1338" s="250" t="str">
        <f t="shared" si="587"/>
        <v/>
      </c>
      <c r="AQ1338" s="249" t="str">
        <f t="shared" si="588"/>
        <v/>
      </c>
      <c r="AR1338" s="250" t="str">
        <f t="shared" si="589"/>
        <v/>
      </c>
      <c r="AS1338" s="249" t="str">
        <f t="shared" si="590"/>
        <v/>
      </c>
      <c r="AT1338" s="250"/>
      <c r="AU1338" s="249"/>
      <c r="AV1338" s="250"/>
      <c r="AW1338" s="249"/>
      <c r="AX1338" s="250"/>
      <c r="AY1338" s="249"/>
      <c r="AZ1338" s="250"/>
      <c r="BA1338" s="249"/>
      <c r="BB1338" s="250"/>
      <c r="BC1338" s="249"/>
      <c r="BD1338" s="250"/>
      <c r="BE1338" s="249"/>
      <c r="BF1338" s="250"/>
      <c r="BG1338" s="249"/>
      <c r="BH1338" s="250"/>
      <c r="BI1338" s="249"/>
      <c r="BJ1338" s="250"/>
      <c r="BK1338" s="249"/>
    </row>
    <row r="1339" spans="1:63" ht="21" hidden="1" customHeight="1" x14ac:dyDescent="0.2">
      <c r="A1339" s="245" t="e">
        <f t="shared" si="568"/>
        <v>#VALUE!</v>
      </c>
      <c r="B1339" s="246"/>
      <c r="C1339" s="247" t="str">
        <f t="shared" si="547"/>
        <v/>
      </c>
      <c r="D1339" s="250" t="str">
        <f t="shared" ca="1" si="548"/>
        <v/>
      </c>
      <c r="E1339" s="249" t="str">
        <f t="shared" si="565"/>
        <v/>
      </c>
      <c r="F1339" s="250" t="str">
        <f t="shared" si="549"/>
        <v/>
      </c>
      <c r="G1339" s="249" t="str">
        <f t="shared" si="566"/>
        <v/>
      </c>
      <c r="H1339" s="250" t="str">
        <f t="shared" si="550"/>
        <v/>
      </c>
      <c r="I1339" s="249" t="str">
        <f t="shared" si="567"/>
        <v/>
      </c>
      <c r="J1339" s="250" t="str">
        <f t="shared" ca="1" si="551"/>
        <v/>
      </c>
      <c r="K1339" s="249" t="str">
        <f t="shared" si="552"/>
        <v/>
      </c>
      <c r="L1339" s="250" t="str">
        <f t="shared" ca="1" si="553"/>
        <v/>
      </c>
      <c r="M1339" s="249" t="str">
        <f t="shared" si="554"/>
        <v/>
      </c>
      <c r="N1339" s="250" t="str">
        <f t="shared" ca="1" si="555"/>
        <v/>
      </c>
      <c r="O1339" s="249" t="str">
        <f t="shared" si="556"/>
        <v/>
      </c>
      <c r="P1339" s="250" t="str">
        <f t="shared" ca="1" si="557"/>
        <v/>
      </c>
      <c r="Q1339" s="249" t="str">
        <f t="shared" si="558"/>
        <v/>
      </c>
      <c r="R1339" s="250" t="str">
        <f t="shared" ca="1" si="559"/>
        <v/>
      </c>
      <c r="S1339" s="249" t="str">
        <f t="shared" si="560"/>
        <v/>
      </c>
      <c r="T1339" s="250" t="str">
        <f t="shared" ca="1" si="561"/>
        <v/>
      </c>
      <c r="U1339" s="249" t="str">
        <f t="shared" si="562"/>
        <v/>
      </c>
      <c r="V1339" s="250" t="str">
        <f t="shared" ca="1" si="563"/>
        <v/>
      </c>
      <c r="W1339" s="249" t="str">
        <f t="shared" si="564"/>
        <v/>
      </c>
      <c r="X1339" s="250" t="str">
        <f t="shared" si="569"/>
        <v/>
      </c>
      <c r="Y1339" s="249" t="str">
        <f t="shared" si="570"/>
        <v/>
      </c>
      <c r="Z1339" s="250" t="str">
        <f t="shared" si="571"/>
        <v/>
      </c>
      <c r="AA1339" s="249" t="str">
        <f t="shared" si="572"/>
        <v/>
      </c>
      <c r="AB1339" s="250" t="str">
        <f t="shared" si="573"/>
        <v/>
      </c>
      <c r="AC1339" s="249" t="str">
        <f t="shared" si="574"/>
        <v/>
      </c>
      <c r="AD1339" s="250" t="str">
        <f t="shared" si="575"/>
        <v/>
      </c>
      <c r="AE1339" s="249" t="str">
        <f t="shared" si="576"/>
        <v/>
      </c>
      <c r="AF1339" s="250" t="str">
        <f t="shared" si="577"/>
        <v/>
      </c>
      <c r="AG1339" s="249" t="str">
        <f t="shared" si="578"/>
        <v/>
      </c>
      <c r="AH1339" s="250" t="str">
        <f t="shared" si="579"/>
        <v/>
      </c>
      <c r="AI1339" s="249" t="str">
        <f t="shared" si="580"/>
        <v/>
      </c>
      <c r="AJ1339" s="250" t="str">
        <f t="shared" si="581"/>
        <v/>
      </c>
      <c r="AK1339" s="249" t="str">
        <f t="shared" si="582"/>
        <v/>
      </c>
      <c r="AL1339" s="250" t="str">
        <f t="shared" si="583"/>
        <v/>
      </c>
      <c r="AM1339" s="249" t="str">
        <f t="shared" si="584"/>
        <v/>
      </c>
      <c r="AN1339" s="250" t="str">
        <f t="shared" si="585"/>
        <v/>
      </c>
      <c r="AO1339" s="249" t="str">
        <f t="shared" si="586"/>
        <v/>
      </c>
      <c r="AP1339" s="250" t="str">
        <f t="shared" si="587"/>
        <v/>
      </c>
      <c r="AQ1339" s="249" t="str">
        <f t="shared" si="588"/>
        <v/>
      </c>
      <c r="AR1339" s="250" t="str">
        <f t="shared" si="589"/>
        <v/>
      </c>
      <c r="AS1339" s="249" t="str">
        <f t="shared" si="590"/>
        <v/>
      </c>
      <c r="AT1339" s="250"/>
      <c r="AU1339" s="249"/>
      <c r="AV1339" s="250"/>
      <c r="AW1339" s="249"/>
      <c r="AX1339" s="250"/>
      <c r="AY1339" s="249"/>
      <c r="AZ1339" s="250"/>
      <c r="BA1339" s="249"/>
      <c r="BB1339" s="250"/>
      <c r="BC1339" s="249"/>
      <c r="BD1339" s="250"/>
      <c r="BE1339" s="249"/>
      <c r="BF1339" s="250"/>
      <c r="BG1339" s="249"/>
      <c r="BH1339" s="250"/>
      <c r="BI1339" s="249"/>
      <c r="BJ1339" s="250"/>
      <c r="BK1339" s="249"/>
    </row>
    <row r="1340" spans="1:63" ht="21" hidden="1" customHeight="1" x14ac:dyDescent="0.2">
      <c r="A1340" s="245" t="e">
        <f t="shared" si="568"/>
        <v>#VALUE!</v>
      </c>
      <c r="B1340" s="246"/>
      <c r="C1340" s="247" t="str">
        <f t="shared" si="547"/>
        <v/>
      </c>
      <c r="D1340" s="250" t="str">
        <f t="shared" ca="1" si="548"/>
        <v/>
      </c>
      <c r="E1340" s="249" t="str">
        <f t="shared" si="565"/>
        <v/>
      </c>
      <c r="F1340" s="250" t="str">
        <f t="shared" si="549"/>
        <v/>
      </c>
      <c r="G1340" s="249" t="str">
        <f t="shared" si="566"/>
        <v/>
      </c>
      <c r="H1340" s="250" t="str">
        <f t="shared" si="550"/>
        <v/>
      </c>
      <c r="I1340" s="249" t="str">
        <f t="shared" si="567"/>
        <v/>
      </c>
      <c r="J1340" s="250" t="str">
        <f t="shared" ca="1" si="551"/>
        <v/>
      </c>
      <c r="K1340" s="249" t="str">
        <f t="shared" si="552"/>
        <v/>
      </c>
      <c r="L1340" s="250" t="str">
        <f t="shared" ca="1" si="553"/>
        <v/>
      </c>
      <c r="M1340" s="249" t="str">
        <f t="shared" si="554"/>
        <v/>
      </c>
      <c r="N1340" s="250" t="str">
        <f t="shared" ca="1" si="555"/>
        <v/>
      </c>
      <c r="O1340" s="249" t="str">
        <f t="shared" si="556"/>
        <v/>
      </c>
      <c r="P1340" s="250" t="str">
        <f t="shared" ca="1" si="557"/>
        <v/>
      </c>
      <c r="Q1340" s="249" t="str">
        <f t="shared" si="558"/>
        <v/>
      </c>
      <c r="R1340" s="250" t="str">
        <f t="shared" ca="1" si="559"/>
        <v/>
      </c>
      <c r="S1340" s="249" t="str">
        <f t="shared" si="560"/>
        <v/>
      </c>
      <c r="T1340" s="250" t="str">
        <f t="shared" ca="1" si="561"/>
        <v/>
      </c>
      <c r="U1340" s="249" t="str">
        <f t="shared" si="562"/>
        <v/>
      </c>
      <c r="V1340" s="250" t="str">
        <f t="shared" ca="1" si="563"/>
        <v/>
      </c>
      <c r="W1340" s="249" t="str">
        <f t="shared" si="564"/>
        <v/>
      </c>
      <c r="X1340" s="250" t="str">
        <f t="shared" si="569"/>
        <v/>
      </c>
      <c r="Y1340" s="249" t="str">
        <f t="shared" si="570"/>
        <v/>
      </c>
      <c r="Z1340" s="250" t="str">
        <f t="shared" si="571"/>
        <v/>
      </c>
      <c r="AA1340" s="249" t="str">
        <f t="shared" si="572"/>
        <v/>
      </c>
      <c r="AB1340" s="250" t="str">
        <f t="shared" si="573"/>
        <v/>
      </c>
      <c r="AC1340" s="249" t="str">
        <f t="shared" si="574"/>
        <v/>
      </c>
      <c r="AD1340" s="250" t="str">
        <f t="shared" si="575"/>
        <v/>
      </c>
      <c r="AE1340" s="249" t="str">
        <f t="shared" si="576"/>
        <v/>
      </c>
      <c r="AF1340" s="250" t="str">
        <f t="shared" si="577"/>
        <v/>
      </c>
      <c r="AG1340" s="249" t="str">
        <f t="shared" si="578"/>
        <v/>
      </c>
      <c r="AH1340" s="250" t="str">
        <f t="shared" si="579"/>
        <v/>
      </c>
      <c r="AI1340" s="249" t="str">
        <f t="shared" si="580"/>
        <v/>
      </c>
      <c r="AJ1340" s="250" t="str">
        <f t="shared" si="581"/>
        <v/>
      </c>
      <c r="AK1340" s="249" t="str">
        <f t="shared" si="582"/>
        <v/>
      </c>
      <c r="AL1340" s="250" t="str">
        <f t="shared" si="583"/>
        <v/>
      </c>
      <c r="AM1340" s="249" t="str">
        <f t="shared" si="584"/>
        <v/>
      </c>
      <c r="AN1340" s="250" t="str">
        <f t="shared" si="585"/>
        <v/>
      </c>
      <c r="AO1340" s="249" t="str">
        <f t="shared" si="586"/>
        <v/>
      </c>
      <c r="AP1340" s="250" t="str">
        <f t="shared" si="587"/>
        <v/>
      </c>
      <c r="AQ1340" s="249" t="str">
        <f t="shared" si="588"/>
        <v/>
      </c>
      <c r="AR1340" s="250" t="str">
        <f t="shared" si="589"/>
        <v/>
      </c>
      <c r="AS1340" s="249" t="str">
        <f t="shared" si="590"/>
        <v/>
      </c>
      <c r="AT1340" s="250"/>
      <c r="AU1340" s="249"/>
      <c r="AV1340" s="250"/>
      <c r="AW1340" s="249"/>
      <c r="AX1340" s="250"/>
      <c r="AY1340" s="249"/>
      <c r="AZ1340" s="250"/>
      <c r="BA1340" s="249"/>
      <c r="BB1340" s="250"/>
      <c r="BC1340" s="249"/>
      <c r="BD1340" s="250"/>
      <c r="BE1340" s="249"/>
      <c r="BF1340" s="250"/>
      <c r="BG1340" s="249"/>
      <c r="BH1340" s="250"/>
      <c r="BI1340" s="249"/>
      <c r="BJ1340" s="250"/>
      <c r="BK1340" s="249"/>
    </row>
    <row r="1341" spans="1:63" ht="21" hidden="1" customHeight="1" x14ac:dyDescent="0.2">
      <c r="A1341" s="245" t="e">
        <f t="shared" si="568"/>
        <v>#VALUE!</v>
      </c>
      <c r="B1341" s="246"/>
      <c r="C1341" s="247" t="str">
        <f t="shared" si="547"/>
        <v/>
      </c>
      <c r="D1341" s="250" t="str">
        <f t="shared" ca="1" si="548"/>
        <v/>
      </c>
      <c r="E1341" s="249" t="str">
        <f t="shared" si="565"/>
        <v/>
      </c>
      <c r="F1341" s="250" t="str">
        <f t="shared" si="549"/>
        <v/>
      </c>
      <c r="G1341" s="249" t="str">
        <f t="shared" si="566"/>
        <v/>
      </c>
      <c r="H1341" s="250" t="str">
        <f t="shared" si="550"/>
        <v/>
      </c>
      <c r="I1341" s="249" t="str">
        <f t="shared" si="567"/>
        <v/>
      </c>
      <c r="J1341" s="250" t="str">
        <f t="shared" ca="1" si="551"/>
        <v/>
      </c>
      <c r="K1341" s="249" t="str">
        <f t="shared" si="552"/>
        <v/>
      </c>
      <c r="L1341" s="250" t="str">
        <f t="shared" ca="1" si="553"/>
        <v/>
      </c>
      <c r="M1341" s="249" t="str">
        <f t="shared" si="554"/>
        <v/>
      </c>
      <c r="N1341" s="250" t="str">
        <f t="shared" ca="1" si="555"/>
        <v/>
      </c>
      <c r="O1341" s="249" t="str">
        <f t="shared" si="556"/>
        <v/>
      </c>
      <c r="P1341" s="250" t="str">
        <f t="shared" ca="1" si="557"/>
        <v/>
      </c>
      <c r="Q1341" s="249" t="str">
        <f t="shared" si="558"/>
        <v/>
      </c>
      <c r="R1341" s="250" t="str">
        <f t="shared" ca="1" si="559"/>
        <v/>
      </c>
      <c r="S1341" s="249" t="str">
        <f t="shared" si="560"/>
        <v/>
      </c>
      <c r="T1341" s="250" t="str">
        <f t="shared" ca="1" si="561"/>
        <v/>
      </c>
      <c r="U1341" s="249" t="str">
        <f t="shared" si="562"/>
        <v/>
      </c>
      <c r="V1341" s="250" t="str">
        <f t="shared" ca="1" si="563"/>
        <v/>
      </c>
      <c r="W1341" s="249" t="str">
        <f t="shared" si="564"/>
        <v/>
      </c>
      <c r="X1341" s="250" t="str">
        <f t="shared" si="569"/>
        <v/>
      </c>
      <c r="Y1341" s="249" t="str">
        <f t="shared" si="570"/>
        <v/>
      </c>
      <c r="Z1341" s="250" t="str">
        <f t="shared" si="571"/>
        <v/>
      </c>
      <c r="AA1341" s="249" t="str">
        <f t="shared" si="572"/>
        <v/>
      </c>
      <c r="AB1341" s="250" t="str">
        <f t="shared" si="573"/>
        <v/>
      </c>
      <c r="AC1341" s="249" t="str">
        <f t="shared" si="574"/>
        <v/>
      </c>
      <c r="AD1341" s="250" t="str">
        <f t="shared" si="575"/>
        <v/>
      </c>
      <c r="AE1341" s="249" t="str">
        <f t="shared" si="576"/>
        <v/>
      </c>
      <c r="AF1341" s="250" t="str">
        <f t="shared" si="577"/>
        <v/>
      </c>
      <c r="AG1341" s="249" t="str">
        <f t="shared" si="578"/>
        <v/>
      </c>
      <c r="AH1341" s="250" t="str">
        <f t="shared" si="579"/>
        <v/>
      </c>
      <c r="AI1341" s="249" t="str">
        <f t="shared" si="580"/>
        <v/>
      </c>
      <c r="AJ1341" s="250" t="str">
        <f t="shared" si="581"/>
        <v/>
      </c>
      <c r="AK1341" s="249" t="str">
        <f t="shared" si="582"/>
        <v/>
      </c>
      <c r="AL1341" s="250" t="str">
        <f t="shared" si="583"/>
        <v/>
      </c>
      <c r="AM1341" s="249" t="str">
        <f t="shared" si="584"/>
        <v/>
      </c>
      <c r="AN1341" s="250" t="str">
        <f t="shared" si="585"/>
        <v/>
      </c>
      <c r="AO1341" s="249" t="str">
        <f t="shared" si="586"/>
        <v/>
      </c>
      <c r="AP1341" s="250" t="str">
        <f t="shared" si="587"/>
        <v/>
      </c>
      <c r="AQ1341" s="249" t="str">
        <f t="shared" si="588"/>
        <v/>
      </c>
      <c r="AR1341" s="250" t="str">
        <f t="shared" si="589"/>
        <v/>
      </c>
      <c r="AS1341" s="249" t="str">
        <f t="shared" si="590"/>
        <v/>
      </c>
      <c r="AT1341" s="250"/>
      <c r="AU1341" s="249"/>
      <c r="AV1341" s="250"/>
      <c r="AW1341" s="249"/>
      <c r="AX1341" s="250"/>
      <c r="AY1341" s="249"/>
      <c r="AZ1341" s="250"/>
      <c r="BA1341" s="249"/>
      <c r="BB1341" s="250"/>
      <c r="BC1341" s="249"/>
      <c r="BD1341" s="250"/>
      <c r="BE1341" s="249"/>
      <c r="BF1341" s="250"/>
      <c r="BG1341" s="249"/>
      <c r="BH1341" s="250"/>
      <c r="BI1341" s="249"/>
      <c r="BJ1341" s="250"/>
      <c r="BK1341" s="249"/>
    </row>
    <row r="1342" spans="1:63" ht="21" hidden="1" customHeight="1" x14ac:dyDescent="0.2">
      <c r="A1342" s="245" t="e">
        <f t="shared" si="568"/>
        <v>#VALUE!</v>
      </c>
      <c r="B1342" s="246"/>
      <c r="C1342" s="247" t="str">
        <f t="shared" si="547"/>
        <v/>
      </c>
      <c r="D1342" s="250" t="str">
        <f t="shared" ca="1" si="548"/>
        <v/>
      </c>
      <c r="E1342" s="249" t="str">
        <f t="shared" si="565"/>
        <v/>
      </c>
      <c r="F1342" s="250" t="str">
        <f t="shared" si="549"/>
        <v/>
      </c>
      <c r="G1342" s="249" t="str">
        <f t="shared" si="566"/>
        <v/>
      </c>
      <c r="H1342" s="250" t="str">
        <f t="shared" si="550"/>
        <v/>
      </c>
      <c r="I1342" s="249" t="str">
        <f t="shared" si="567"/>
        <v/>
      </c>
      <c r="J1342" s="250" t="str">
        <f t="shared" ca="1" si="551"/>
        <v/>
      </c>
      <c r="K1342" s="249" t="str">
        <f t="shared" si="552"/>
        <v/>
      </c>
      <c r="L1342" s="250" t="str">
        <f t="shared" ca="1" si="553"/>
        <v/>
      </c>
      <c r="M1342" s="249" t="str">
        <f t="shared" si="554"/>
        <v/>
      </c>
      <c r="N1342" s="250" t="str">
        <f t="shared" ca="1" si="555"/>
        <v/>
      </c>
      <c r="O1342" s="249" t="str">
        <f t="shared" si="556"/>
        <v/>
      </c>
      <c r="P1342" s="250" t="str">
        <f t="shared" ca="1" si="557"/>
        <v/>
      </c>
      <c r="Q1342" s="249" t="str">
        <f t="shared" si="558"/>
        <v/>
      </c>
      <c r="R1342" s="250" t="str">
        <f t="shared" ca="1" si="559"/>
        <v/>
      </c>
      <c r="S1342" s="249" t="str">
        <f t="shared" si="560"/>
        <v/>
      </c>
      <c r="T1342" s="250" t="str">
        <f t="shared" ca="1" si="561"/>
        <v/>
      </c>
      <c r="U1342" s="249" t="str">
        <f t="shared" si="562"/>
        <v/>
      </c>
      <c r="V1342" s="250" t="str">
        <f t="shared" ca="1" si="563"/>
        <v/>
      </c>
      <c r="W1342" s="249" t="str">
        <f t="shared" si="564"/>
        <v/>
      </c>
      <c r="X1342" s="250" t="str">
        <f t="shared" si="569"/>
        <v/>
      </c>
      <c r="Y1342" s="249" t="str">
        <f t="shared" si="570"/>
        <v/>
      </c>
      <c r="Z1342" s="250" t="str">
        <f t="shared" si="571"/>
        <v/>
      </c>
      <c r="AA1342" s="249" t="str">
        <f t="shared" si="572"/>
        <v/>
      </c>
      <c r="AB1342" s="250" t="str">
        <f t="shared" si="573"/>
        <v/>
      </c>
      <c r="AC1342" s="249" t="str">
        <f t="shared" si="574"/>
        <v/>
      </c>
      <c r="AD1342" s="250" t="str">
        <f t="shared" si="575"/>
        <v/>
      </c>
      <c r="AE1342" s="249" t="str">
        <f t="shared" si="576"/>
        <v/>
      </c>
      <c r="AF1342" s="250" t="str">
        <f t="shared" si="577"/>
        <v/>
      </c>
      <c r="AG1342" s="249" t="str">
        <f t="shared" si="578"/>
        <v/>
      </c>
      <c r="AH1342" s="250" t="str">
        <f t="shared" si="579"/>
        <v/>
      </c>
      <c r="AI1342" s="249" t="str">
        <f t="shared" si="580"/>
        <v/>
      </c>
      <c r="AJ1342" s="250" t="str">
        <f t="shared" si="581"/>
        <v/>
      </c>
      <c r="AK1342" s="249" t="str">
        <f t="shared" si="582"/>
        <v/>
      </c>
      <c r="AL1342" s="250" t="str">
        <f t="shared" si="583"/>
        <v/>
      </c>
      <c r="AM1342" s="249" t="str">
        <f t="shared" si="584"/>
        <v/>
      </c>
      <c r="AN1342" s="250" t="str">
        <f t="shared" si="585"/>
        <v/>
      </c>
      <c r="AO1342" s="249" t="str">
        <f t="shared" si="586"/>
        <v/>
      </c>
      <c r="AP1342" s="250" t="str">
        <f t="shared" si="587"/>
        <v/>
      </c>
      <c r="AQ1342" s="249" t="str">
        <f t="shared" si="588"/>
        <v/>
      </c>
      <c r="AR1342" s="250" t="str">
        <f t="shared" si="589"/>
        <v/>
      </c>
      <c r="AS1342" s="249" t="str">
        <f t="shared" si="590"/>
        <v/>
      </c>
      <c r="AT1342" s="250"/>
      <c r="AU1342" s="249"/>
      <c r="AV1342" s="250"/>
      <c r="AW1342" s="249"/>
      <c r="AX1342" s="250"/>
      <c r="AY1342" s="249"/>
      <c r="AZ1342" s="250"/>
      <c r="BA1342" s="249"/>
      <c r="BB1342" s="250"/>
      <c r="BC1342" s="249"/>
      <c r="BD1342" s="250"/>
      <c r="BE1342" s="249"/>
      <c r="BF1342" s="250"/>
      <c r="BG1342" s="249"/>
      <c r="BH1342" s="250"/>
      <c r="BI1342" s="249"/>
      <c r="BJ1342" s="250"/>
      <c r="BK1342" s="249"/>
    </row>
    <row r="1343" spans="1:63" ht="21" hidden="1" customHeight="1" x14ac:dyDescent="0.2">
      <c r="A1343" s="245" t="e">
        <f t="shared" si="568"/>
        <v>#VALUE!</v>
      </c>
      <c r="B1343" s="246"/>
      <c r="C1343" s="247" t="str">
        <f t="shared" si="547"/>
        <v/>
      </c>
      <c r="D1343" s="250" t="str">
        <f t="shared" ca="1" si="548"/>
        <v/>
      </c>
      <c r="E1343" s="249" t="str">
        <f t="shared" si="565"/>
        <v/>
      </c>
      <c r="F1343" s="250" t="str">
        <f t="shared" si="549"/>
        <v/>
      </c>
      <c r="G1343" s="249" t="str">
        <f t="shared" si="566"/>
        <v/>
      </c>
      <c r="H1343" s="250" t="str">
        <f t="shared" si="550"/>
        <v/>
      </c>
      <c r="I1343" s="249" t="str">
        <f t="shared" si="567"/>
        <v/>
      </c>
      <c r="J1343" s="250" t="str">
        <f t="shared" ca="1" si="551"/>
        <v/>
      </c>
      <c r="K1343" s="249" t="str">
        <f t="shared" si="552"/>
        <v/>
      </c>
      <c r="L1343" s="250" t="str">
        <f t="shared" ca="1" si="553"/>
        <v/>
      </c>
      <c r="M1343" s="249" t="str">
        <f t="shared" si="554"/>
        <v/>
      </c>
      <c r="N1343" s="250" t="str">
        <f t="shared" ca="1" si="555"/>
        <v/>
      </c>
      <c r="O1343" s="249" t="str">
        <f t="shared" si="556"/>
        <v/>
      </c>
      <c r="P1343" s="250" t="str">
        <f t="shared" ca="1" si="557"/>
        <v/>
      </c>
      <c r="Q1343" s="249" t="str">
        <f t="shared" si="558"/>
        <v/>
      </c>
      <c r="R1343" s="250" t="str">
        <f t="shared" ca="1" si="559"/>
        <v/>
      </c>
      <c r="S1343" s="249" t="str">
        <f t="shared" si="560"/>
        <v/>
      </c>
      <c r="T1343" s="250" t="str">
        <f t="shared" ca="1" si="561"/>
        <v/>
      </c>
      <c r="U1343" s="249" t="str">
        <f t="shared" si="562"/>
        <v/>
      </c>
      <c r="V1343" s="250" t="str">
        <f t="shared" ca="1" si="563"/>
        <v/>
      </c>
      <c r="W1343" s="249" t="str">
        <f t="shared" si="564"/>
        <v/>
      </c>
      <c r="X1343" s="250" t="str">
        <f t="shared" si="569"/>
        <v/>
      </c>
      <c r="Y1343" s="249" t="str">
        <f t="shared" si="570"/>
        <v/>
      </c>
      <c r="Z1343" s="250" t="str">
        <f t="shared" si="571"/>
        <v/>
      </c>
      <c r="AA1343" s="249" t="str">
        <f t="shared" si="572"/>
        <v/>
      </c>
      <c r="AB1343" s="250" t="str">
        <f t="shared" si="573"/>
        <v/>
      </c>
      <c r="AC1343" s="249" t="str">
        <f t="shared" si="574"/>
        <v/>
      </c>
      <c r="AD1343" s="250" t="str">
        <f t="shared" si="575"/>
        <v/>
      </c>
      <c r="AE1343" s="249" t="str">
        <f t="shared" si="576"/>
        <v/>
      </c>
      <c r="AF1343" s="250" t="str">
        <f t="shared" si="577"/>
        <v/>
      </c>
      <c r="AG1343" s="249" t="str">
        <f t="shared" si="578"/>
        <v/>
      </c>
      <c r="AH1343" s="250" t="str">
        <f t="shared" si="579"/>
        <v/>
      </c>
      <c r="AI1343" s="249" t="str">
        <f t="shared" si="580"/>
        <v/>
      </c>
      <c r="AJ1343" s="250" t="str">
        <f t="shared" si="581"/>
        <v/>
      </c>
      <c r="AK1343" s="249" t="str">
        <f t="shared" si="582"/>
        <v/>
      </c>
      <c r="AL1343" s="250" t="str">
        <f t="shared" si="583"/>
        <v/>
      </c>
      <c r="AM1343" s="249" t="str">
        <f t="shared" si="584"/>
        <v/>
      </c>
      <c r="AN1343" s="250" t="str">
        <f t="shared" si="585"/>
        <v/>
      </c>
      <c r="AO1343" s="249" t="str">
        <f t="shared" si="586"/>
        <v/>
      </c>
      <c r="AP1343" s="250" t="str">
        <f t="shared" si="587"/>
        <v/>
      </c>
      <c r="AQ1343" s="249" t="str">
        <f t="shared" si="588"/>
        <v/>
      </c>
      <c r="AR1343" s="250" t="str">
        <f t="shared" si="589"/>
        <v/>
      </c>
      <c r="AS1343" s="249" t="str">
        <f t="shared" si="590"/>
        <v/>
      </c>
      <c r="AT1343" s="250"/>
      <c r="AU1343" s="249"/>
      <c r="AV1343" s="250"/>
      <c r="AW1343" s="249"/>
      <c r="AX1343" s="250"/>
      <c r="AY1343" s="249"/>
      <c r="AZ1343" s="250"/>
      <c r="BA1343" s="249"/>
      <c r="BB1343" s="250"/>
      <c r="BC1343" s="249"/>
      <c r="BD1343" s="250"/>
      <c r="BE1343" s="249"/>
      <c r="BF1343" s="250"/>
      <c r="BG1343" s="249"/>
      <c r="BH1343" s="250"/>
      <c r="BI1343" s="249"/>
      <c r="BJ1343" s="250"/>
      <c r="BK1343" s="249"/>
    </row>
    <row r="1344" spans="1:63" ht="21" hidden="1" customHeight="1" x14ac:dyDescent="0.2">
      <c r="A1344" s="245" t="e">
        <f t="shared" si="568"/>
        <v>#VALUE!</v>
      </c>
      <c r="B1344" s="246"/>
      <c r="C1344" s="247" t="str">
        <f t="shared" si="547"/>
        <v/>
      </c>
      <c r="D1344" s="250" t="str">
        <f t="shared" ca="1" si="548"/>
        <v/>
      </c>
      <c r="E1344" s="249" t="str">
        <f t="shared" si="565"/>
        <v/>
      </c>
      <c r="F1344" s="250" t="str">
        <f t="shared" si="549"/>
        <v/>
      </c>
      <c r="G1344" s="249" t="str">
        <f t="shared" si="566"/>
        <v/>
      </c>
      <c r="H1344" s="250" t="str">
        <f t="shared" si="550"/>
        <v/>
      </c>
      <c r="I1344" s="249" t="str">
        <f t="shared" si="567"/>
        <v/>
      </c>
      <c r="J1344" s="250" t="str">
        <f t="shared" ca="1" si="551"/>
        <v/>
      </c>
      <c r="K1344" s="249" t="str">
        <f t="shared" si="552"/>
        <v/>
      </c>
      <c r="L1344" s="250" t="str">
        <f t="shared" ca="1" si="553"/>
        <v/>
      </c>
      <c r="M1344" s="249" t="str">
        <f t="shared" si="554"/>
        <v/>
      </c>
      <c r="N1344" s="250" t="str">
        <f t="shared" ca="1" si="555"/>
        <v/>
      </c>
      <c r="O1344" s="249" t="str">
        <f t="shared" si="556"/>
        <v/>
      </c>
      <c r="P1344" s="250" t="str">
        <f t="shared" ca="1" si="557"/>
        <v/>
      </c>
      <c r="Q1344" s="249" t="str">
        <f t="shared" si="558"/>
        <v/>
      </c>
      <c r="R1344" s="250" t="str">
        <f t="shared" ca="1" si="559"/>
        <v/>
      </c>
      <c r="S1344" s="249" t="str">
        <f t="shared" si="560"/>
        <v/>
      </c>
      <c r="T1344" s="250" t="str">
        <f t="shared" ca="1" si="561"/>
        <v/>
      </c>
      <c r="U1344" s="249" t="str">
        <f t="shared" si="562"/>
        <v/>
      </c>
      <c r="V1344" s="250" t="str">
        <f t="shared" ca="1" si="563"/>
        <v/>
      </c>
      <c r="W1344" s="249" t="str">
        <f t="shared" si="564"/>
        <v/>
      </c>
      <c r="X1344" s="250" t="str">
        <f t="shared" si="569"/>
        <v/>
      </c>
      <c r="Y1344" s="249" t="str">
        <f t="shared" si="570"/>
        <v/>
      </c>
      <c r="Z1344" s="250" t="str">
        <f t="shared" si="571"/>
        <v/>
      </c>
      <c r="AA1344" s="249" t="str">
        <f t="shared" si="572"/>
        <v/>
      </c>
      <c r="AB1344" s="250" t="str">
        <f t="shared" si="573"/>
        <v/>
      </c>
      <c r="AC1344" s="249" t="str">
        <f t="shared" si="574"/>
        <v/>
      </c>
      <c r="AD1344" s="250" t="str">
        <f t="shared" si="575"/>
        <v/>
      </c>
      <c r="AE1344" s="249" t="str">
        <f t="shared" si="576"/>
        <v/>
      </c>
      <c r="AF1344" s="250" t="str">
        <f t="shared" si="577"/>
        <v/>
      </c>
      <c r="AG1344" s="249" t="str">
        <f t="shared" si="578"/>
        <v/>
      </c>
      <c r="AH1344" s="250" t="str">
        <f t="shared" si="579"/>
        <v/>
      </c>
      <c r="AI1344" s="249" t="str">
        <f t="shared" si="580"/>
        <v/>
      </c>
      <c r="AJ1344" s="250" t="str">
        <f t="shared" si="581"/>
        <v/>
      </c>
      <c r="AK1344" s="249" t="str">
        <f t="shared" si="582"/>
        <v/>
      </c>
      <c r="AL1344" s="250" t="str">
        <f t="shared" si="583"/>
        <v/>
      </c>
      <c r="AM1344" s="249" t="str">
        <f t="shared" si="584"/>
        <v/>
      </c>
      <c r="AN1344" s="250" t="str">
        <f t="shared" si="585"/>
        <v/>
      </c>
      <c r="AO1344" s="249" t="str">
        <f t="shared" si="586"/>
        <v/>
      </c>
      <c r="AP1344" s="250" t="str">
        <f t="shared" si="587"/>
        <v/>
      </c>
      <c r="AQ1344" s="249" t="str">
        <f t="shared" si="588"/>
        <v/>
      </c>
      <c r="AR1344" s="250" t="str">
        <f t="shared" si="589"/>
        <v/>
      </c>
      <c r="AS1344" s="249" t="str">
        <f t="shared" si="590"/>
        <v/>
      </c>
      <c r="AT1344" s="250"/>
      <c r="AU1344" s="249"/>
      <c r="AV1344" s="250"/>
      <c r="AW1344" s="249"/>
      <c r="AX1344" s="250"/>
      <c r="AY1344" s="249"/>
      <c r="AZ1344" s="250"/>
      <c r="BA1344" s="249"/>
      <c r="BB1344" s="250"/>
      <c r="BC1344" s="249"/>
      <c r="BD1344" s="250"/>
      <c r="BE1344" s="249"/>
      <c r="BF1344" s="250"/>
      <c r="BG1344" s="249"/>
      <c r="BH1344" s="250"/>
      <c r="BI1344" s="249"/>
      <c r="BJ1344" s="250"/>
      <c r="BK1344" s="249"/>
    </row>
    <row r="1345" spans="1:63" ht="21" hidden="1" customHeight="1" x14ac:dyDescent="0.2">
      <c r="A1345" s="245" t="e">
        <f t="shared" si="568"/>
        <v>#VALUE!</v>
      </c>
      <c r="B1345" s="246"/>
      <c r="C1345" s="247" t="str">
        <f t="shared" si="547"/>
        <v/>
      </c>
      <c r="D1345" s="250" t="str">
        <f t="shared" ca="1" si="548"/>
        <v/>
      </c>
      <c r="E1345" s="249" t="str">
        <f t="shared" si="565"/>
        <v/>
      </c>
      <c r="F1345" s="250" t="str">
        <f t="shared" si="549"/>
        <v/>
      </c>
      <c r="G1345" s="249" t="str">
        <f t="shared" si="566"/>
        <v/>
      </c>
      <c r="H1345" s="250" t="str">
        <f t="shared" si="550"/>
        <v/>
      </c>
      <c r="I1345" s="249" t="str">
        <f t="shared" si="567"/>
        <v/>
      </c>
      <c r="J1345" s="250" t="str">
        <f t="shared" ca="1" si="551"/>
        <v/>
      </c>
      <c r="K1345" s="249" t="str">
        <f t="shared" si="552"/>
        <v/>
      </c>
      <c r="L1345" s="250" t="str">
        <f t="shared" ca="1" si="553"/>
        <v/>
      </c>
      <c r="M1345" s="249" t="str">
        <f t="shared" si="554"/>
        <v/>
      </c>
      <c r="N1345" s="250" t="str">
        <f t="shared" ca="1" si="555"/>
        <v/>
      </c>
      <c r="O1345" s="249" t="str">
        <f t="shared" si="556"/>
        <v/>
      </c>
      <c r="P1345" s="250" t="str">
        <f t="shared" ca="1" si="557"/>
        <v/>
      </c>
      <c r="Q1345" s="249" t="str">
        <f t="shared" si="558"/>
        <v/>
      </c>
      <c r="R1345" s="250" t="str">
        <f t="shared" ca="1" si="559"/>
        <v/>
      </c>
      <c r="S1345" s="249" t="str">
        <f t="shared" si="560"/>
        <v/>
      </c>
      <c r="T1345" s="250" t="str">
        <f t="shared" ca="1" si="561"/>
        <v/>
      </c>
      <c r="U1345" s="249" t="str">
        <f t="shared" si="562"/>
        <v/>
      </c>
      <c r="V1345" s="250" t="str">
        <f t="shared" ca="1" si="563"/>
        <v/>
      </c>
      <c r="W1345" s="249" t="str">
        <f t="shared" si="564"/>
        <v/>
      </c>
      <c r="X1345" s="250" t="str">
        <f t="shared" si="569"/>
        <v/>
      </c>
      <c r="Y1345" s="249" t="str">
        <f t="shared" si="570"/>
        <v/>
      </c>
      <c r="Z1345" s="250" t="str">
        <f t="shared" si="571"/>
        <v/>
      </c>
      <c r="AA1345" s="249" t="str">
        <f t="shared" si="572"/>
        <v/>
      </c>
      <c r="AB1345" s="250" t="str">
        <f t="shared" si="573"/>
        <v/>
      </c>
      <c r="AC1345" s="249" t="str">
        <f t="shared" si="574"/>
        <v/>
      </c>
      <c r="AD1345" s="250" t="str">
        <f t="shared" si="575"/>
        <v/>
      </c>
      <c r="AE1345" s="249" t="str">
        <f t="shared" si="576"/>
        <v/>
      </c>
      <c r="AF1345" s="250" t="str">
        <f t="shared" si="577"/>
        <v/>
      </c>
      <c r="AG1345" s="249" t="str">
        <f t="shared" si="578"/>
        <v/>
      </c>
      <c r="AH1345" s="250" t="str">
        <f t="shared" si="579"/>
        <v/>
      </c>
      <c r="AI1345" s="249" t="str">
        <f t="shared" si="580"/>
        <v/>
      </c>
      <c r="AJ1345" s="250" t="str">
        <f t="shared" si="581"/>
        <v/>
      </c>
      <c r="AK1345" s="249" t="str">
        <f t="shared" si="582"/>
        <v/>
      </c>
      <c r="AL1345" s="250" t="str">
        <f t="shared" si="583"/>
        <v/>
      </c>
      <c r="AM1345" s="249" t="str">
        <f t="shared" si="584"/>
        <v/>
      </c>
      <c r="AN1345" s="250" t="str">
        <f t="shared" si="585"/>
        <v/>
      </c>
      <c r="AO1345" s="249" t="str">
        <f t="shared" si="586"/>
        <v/>
      </c>
      <c r="AP1345" s="250" t="str">
        <f t="shared" si="587"/>
        <v/>
      </c>
      <c r="AQ1345" s="249" t="str">
        <f t="shared" si="588"/>
        <v/>
      </c>
      <c r="AR1345" s="250" t="str">
        <f t="shared" si="589"/>
        <v/>
      </c>
      <c r="AS1345" s="249" t="str">
        <f t="shared" si="590"/>
        <v/>
      </c>
      <c r="AT1345" s="250"/>
      <c r="AU1345" s="249"/>
      <c r="AV1345" s="250"/>
      <c r="AW1345" s="249"/>
      <c r="AX1345" s="250"/>
      <c r="AY1345" s="249"/>
      <c r="AZ1345" s="250"/>
      <c r="BA1345" s="249"/>
      <c r="BB1345" s="250"/>
      <c r="BC1345" s="249"/>
      <c r="BD1345" s="250"/>
      <c r="BE1345" s="249"/>
      <c r="BF1345" s="250"/>
      <c r="BG1345" s="249"/>
      <c r="BH1345" s="250"/>
      <c r="BI1345" s="249"/>
      <c r="BJ1345" s="250"/>
      <c r="BK1345" s="249"/>
    </row>
    <row r="1346" spans="1:63" ht="21" hidden="1" customHeight="1" x14ac:dyDescent="0.2">
      <c r="A1346" s="245" t="e">
        <f t="shared" si="568"/>
        <v>#VALUE!</v>
      </c>
      <c r="B1346" s="246"/>
      <c r="C1346" s="247" t="str">
        <f t="shared" si="547"/>
        <v/>
      </c>
      <c r="D1346" s="250" t="str">
        <f t="shared" ca="1" si="548"/>
        <v/>
      </c>
      <c r="E1346" s="249" t="str">
        <f t="shared" si="565"/>
        <v/>
      </c>
      <c r="F1346" s="250" t="str">
        <f t="shared" si="549"/>
        <v/>
      </c>
      <c r="G1346" s="249" t="str">
        <f t="shared" si="566"/>
        <v/>
      </c>
      <c r="H1346" s="250" t="str">
        <f t="shared" si="550"/>
        <v/>
      </c>
      <c r="I1346" s="249" t="str">
        <f t="shared" si="567"/>
        <v/>
      </c>
      <c r="J1346" s="250" t="str">
        <f t="shared" ca="1" si="551"/>
        <v/>
      </c>
      <c r="K1346" s="249" t="str">
        <f t="shared" si="552"/>
        <v/>
      </c>
      <c r="L1346" s="250" t="str">
        <f t="shared" ca="1" si="553"/>
        <v/>
      </c>
      <c r="M1346" s="249" t="str">
        <f t="shared" si="554"/>
        <v/>
      </c>
      <c r="N1346" s="250" t="str">
        <f t="shared" ca="1" si="555"/>
        <v/>
      </c>
      <c r="O1346" s="249" t="str">
        <f t="shared" si="556"/>
        <v/>
      </c>
      <c r="P1346" s="250" t="str">
        <f t="shared" ca="1" si="557"/>
        <v/>
      </c>
      <c r="Q1346" s="249" t="str">
        <f t="shared" si="558"/>
        <v/>
      </c>
      <c r="R1346" s="250" t="str">
        <f t="shared" ca="1" si="559"/>
        <v/>
      </c>
      <c r="S1346" s="249" t="str">
        <f t="shared" si="560"/>
        <v/>
      </c>
      <c r="T1346" s="250" t="str">
        <f t="shared" ca="1" si="561"/>
        <v/>
      </c>
      <c r="U1346" s="249" t="str">
        <f t="shared" si="562"/>
        <v/>
      </c>
      <c r="V1346" s="250" t="str">
        <f t="shared" ca="1" si="563"/>
        <v/>
      </c>
      <c r="W1346" s="249" t="str">
        <f t="shared" si="564"/>
        <v/>
      </c>
      <c r="X1346" s="250" t="str">
        <f t="shared" si="569"/>
        <v/>
      </c>
      <c r="Y1346" s="249" t="str">
        <f t="shared" si="570"/>
        <v/>
      </c>
      <c r="Z1346" s="250" t="str">
        <f t="shared" si="571"/>
        <v/>
      </c>
      <c r="AA1346" s="249" t="str">
        <f t="shared" si="572"/>
        <v/>
      </c>
      <c r="AB1346" s="250" t="str">
        <f t="shared" si="573"/>
        <v/>
      </c>
      <c r="AC1346" s="249" t="str">
        <f t="shared" si="574"/>
        <v/>
      </c>
      <c r="AD1346" s="250" t="str">
        <f t="shared" si="575"/>
        <v/>
      </c>
      <c r="AE1346" s="249" t="str">
        <f t="shared" si="576"/>
        <v/>
      </c>
      <c r="AF1346" s="250" t="str">
        <f t="shared" si="577"/>
        <v/>
      </c>
      <c r="AG1346" s="249" t="str">
        <f t="shared" si="578"/>
        <v/>
      </c>
      <c r="AH1346" s="250" t="str">
        <f t="shared" si="579"/>
        <v/>
      </c>
      <c r="AI1346" s="249" t="str">
        <f t="shared" si="580"/>
        <v/>
      </c>
      <c r="AJ1346" s="250" t="str">
        <f t="shared" si="581"/>
        <v/>
      </c>
      <c r="AK1346" s="249" t="str">
        <f t="shared" si="582"/>
        <v/>
      </c>
      <c r="AL1346" s="250" t="str">
        <f t="shared" si="583"/>
        <v/>
      </c>
      <c r="AM1346" s="249" t="str">
        <f t="shared" si="584"/>
        <v/>
      </c>
      <c r="AN1346" s="250" t="str">
        <f t="shared" si="585"/>
        <v/>
      </c>
      <c r="AO1346" s="249" t="str">
        <f t="shared" si="586"/>
        <v/>
      </c>
      <c r="AP1346" s="250" t="str">
        <f t="shared" si="587"/>
        <v/>
      </c>
      <c r="AQ1346" s="249" t="str">
        <f t="shared" si="588"/>
        <v/>
      </c>
      <c r="AR1346" s="250" t="str">
        <f t="shared" si="589"/>
        <v/>
      </c>
      <c r="AS1346" s="249" t="str">
        <f t="shared" si="590"/>
        <v/>
      </c>
      <c r="AT1346" s="250"/>
      <c r="AU1346" s="249"/>
      <c r="AV1346" s="250"/>
      <c r="AW1346" s="249"/>
      <c r="AX1346" s="250"/>
      <c r="AY1346" s="249"/>
      <c r="AZ1346" s="250"/>
      <c r="BA1346" s="249"/>
      <c r="BB1346" s="250"/>
      <c r="BC1346" s="249"/>
      <c r="BD1346" s="250"/>
      <c r="BE1346" s="249"/>
      <c r="BF1346" s="250"/>
      <c r="BG1346" s="249"/>
      <c r="BH1346" s="250"/>
      <c r="BI1346" s="249"/>
      <c r="BJ1346" s="250"/>
      <c r="BK1346" s="249"/>
    </row>
    <row r="1347" spans="1:63" ht="21" hidden="1" customHeight="1" x14ac:dyDescent="0.2">
      <c r="A1347" s="245"/>
      <c r="B1347" s="246"/>
      <c r="C1347" s="247" t="str">
        <f t="shared" si="547"/>
        <v/>
      </c>
      <c r="D1347" s="250" t="str">
        <f t="shared" ca="1" si="548"/>
        <v/>
      </c>
      <c r="E1347" s="249" t="str">
        <f t="shared" si="565"/>
        <v/>
      </c>
      <c r="F1347" s="250" t="str">
        <f t="shared" si="549"/>
        <v/>
      </c>
      <c r="G1347" s="249" t="str">
        <f t="shared" si="566"/>
        <v/>
      </c>
      <c r="H1347" s="250" t="str">
        <f t="shared" si="550"/>
        <v/>
      </c>
      <c r="I1347" s="249" t="str">
        <f t="shared" si="567"/>
        <v/>
      </c>
      <c r="J1347" s="250" t="str">
        <f t="shared" ca="1" si="551"/>
        <v/>
      </c>
      <c r="K1347" s="249" t="str">
        <f t="shared" si="552"/>
        <v/>
      </c>
      <c r="L1347" s="250" t="str">
        <f t="shared" ca="1" si="553"/>
        <v/>
      </c>
      <c r="M1347" s="249" t="str">
        <f t="shared" si="554"/>
        <v/>
      </c>
      <c r="N1347" s="250" t="str">
        <f t="shared" ca="1" si="555"/>
        <v/>
      </c>
      <c r="O1347" s="249" t="str">
        <f t="shared" si="556"/>
        <v/>
      </c>
      <c r="P1347" s="250" t="str">
        <f t="shared" ca="1" si="557"/>
        <v/>
      </c>
      <c r="Q1347" s="249" t="str">
        <f t="shared" si="558"/>
        <v/>
      </c>
      <c r="R1347" s="250" t="str">
        <f t="shared" ca="1" si="559"/>
        <v/>
      </c>
      <c r="S1347" s="249" t="str">
        <f t="shared" si="560"/>
        <v/>
      </c>
      <c r="T1347" s="250" t="str">
        <f t="shared" ca="1" si="561"/>
        <v/>
      </c>
      <c r="U1347" s="249" t="str">
        <f t="shared" si="562"/>
        <v/>
      </c>
      <c r="V1347" s="250" t="str">
        <f t="shared" ca="1" si="563"/>
        <v/>
      </c>
      <c r="W1347" s="249" t="str">
        <f t="shared" si="564"/>
        <v/>
      </c>
      <c r="X1347" s="250" t="str">
        <f t="shared" si="569"/>
        <v/>
      </c>
      <c r="Y1347" s="249" t="str">
        <f t="shared" si="570"/>
        <v/>
      </c>
      <c r="Z1347" s="250" t="str">
        <f t="shared" si="571"/>
        <v/>
      </c>
      <c r="AA1347" s="249" t="str">
        <f t="shared" si="572"/>
        <v/>
      </c>
      <c r="AB1347" s="250" t="str">
        <f t="shared" si="573"/>
        <v/>
      </c>
      <c r="AC1347" s="249" t="str">
        <f t="shared" si="574"/>
        <v/>
      </c>
      <c r="AD1347" s="250" t="str">
        <f t="shared" si="575"/>
        <v/>
      </c>
      <c r="AE1347" s="249" t="str">
        <f t="shared" si="576"/>
        <v/>
      </c>
      <c r="AF1347" s="250" t="str">
        <f t="shared" si="577"/>
        <v/>
      </c>
      <c r="AG1347" s="249" t="str">
        <f t="shared" si="578"/>
        <v/>
      </c>
      <c r="AH1347" s="250" t="str">
        <f t="shared" si="579"/>
        <v/>
      </c>
      <c r="AI1347" s="249" t="str">
        <f t="shared" si="580"/>
        <v/>
      </c>
      <c r="AJ1347" s="250" t="str">
        <f t="shared" si="581"/>
        <v/>
      </c>
      <c r="AK1347" s="249" t="str">
        <f t="shared" si="582"/>
        <v/>
      </c>
      <c r="AL1347" s="250" t="str">
        <f t="shared" si="583"/>
        <v/>
      </c>
      <c r="AM1347" s="249" t="str">
        <f t="shared" si="584"/>
        <v/>
      </c>
      <c r="AN1347" s="250" t="str">
        <f t="shared" si="585"/>
        <v/>
      </c>
      <c r="AO1347" s="249" t="str">
        <f t="shared" si="586"/>
        <v/>
      </c>
      <c r="AP1347" s="250" t="str">
        <f t="shared" si="587"/>
        <v/>
      </c>
      <c r="AQ1347" s="249" t="str">
        <f t="shared" si="588"/>
        <v/>
      </c>
      <c r="AR1347" s="250" t="str">
        <f t="shared" si="589"/>
        <v/>
      </c>
      <c r="AS1347" s="249" t="str">
        <f t="shared" si="590"/>
        <v/>
      </c>
      <c r="AT1347" s="250"/>
      <c r="AU1347" s="249"/>
      <c r="AV1347" s="250"/>
      <c r="AW1347" s="249"/>
      <c r="AX1347" s="250"/>
      <c r="AY1347" s="249"/>
      <c r="AZ1347" s="250"/>
      <c r="BA1347" s="249"/>
      <c r="BB1347" s="250"/>
      <c r="BC1347" s="249"/>
      <c r="BD1347" s="250"/>
      <c r="BE1347" s="249"/>
      <c r="BF1347" s="250"/>
      <c r="BG1347" s="249"/>
      <c r="BH1347" s="250"/>
      <c r="BI1347" s="249"/>
      <c r="BJ1347" s="250"/>
      <c r="BK1347" s="249"/>
    </row>
    <row r="1348" spans="1:63" ht="21" hidden="1" customHeight="1" x14ac:dyDescent="0.2">
      <c r="A1348" s="245"/>
      <c r="B1348" s="246"/>
      <c r="C1348" s="247" t="str">
        <f t="shared" si="547"/>
        <v/>
      </c>
      <c r="D1348" s="250" t="str">
        <f t="shared" ca="1" si="548"/>
        <v/>
      </c>
      <c r="E1348" s="249" t="str">
        <f t="shared" si="565"/>
        <v/>
      </c>
      <c r="F1348" s="250" t="str">
        <f t="shared" si="549"/>
        <v/>
      </c>
      <c r="G1348" s="249" t="str">
        <f t="shared" si="566"/>
        <v/>
      </c>
      <c r="H1348" s="250" t="str">
        <f t="shared" si="550"/>
        <v/>
      </c>
      <c r="I1348" s="249" t="str">
        <f t="shared" si="567"/>
        <v/>
      </c>
      <c r="J1348" s="250" t="str">
        <f t="shared" ca="1" si="551"/>
        <v/>
      </c>
      <c r="K1348" s="249" t="str">
        <f t="shared" si="552"/>
        <v/>
      </c>
      <c r="L1348" s="250" t="str">
        <f t="shared" ca="1" si="553"/>
        <v/>
      </c>
      <c r="M1348" s="249" t="str">
        <f t="shared" si="554"/>
        <v/>
      </c>
      <c r="N1348" s="250" t="str">
        <f t="shared" ca="1" si="555"/>
        <v/>
      </c>
      <c r="O1348" s="249" t="str">
        <f t="shared" si="556"/>
        <v/>
      </c>
      <c r="P1348" s="250" t="str">
        <f t="shared" ca="1" si="557"/>
        <v/>
      </c>
      <c r="Q1348" s="249" t="str">
        <f t="shared" si="558"/>
        <v/>
      </c>
      <c r="R1348" s="250" t="str">
        <f t="shared" ca="1" si="559"/>
        <v/>
      </c>
      <c r="S1348" s="249" t="str">
        <f t="shared" si="560"/>
        <v/>
      </c>
      <c r="T1348" s="250" t="str">
        <f t="shared" ca="1" si="561"/>
        <v/>
      </c>
      <c r="U1348" s="249" t="str">
        <f t="shared" si="562"/>
        <v/>
      </c>
      <c r="V1348" s="250" t="str">
        <f t="shared" ca="1" si="563"/>
        <v/>
      </c>
      <c r="W1348" s="249" t="str">
        <f t="shared" si="564"/>
        <v/>
      </c>
      <c r="X1348" s="250" t="str">
        <f t="shared" si="569"/>
        <v/>
      </c>
      <c r="Y1348" s="249" t="str">
        <f t="shared" si="570"/>
        <v/>
      </c>
      <c r="Z1348" s="250" t="str">
        <f t="shared" si="571"/>
        <v/>
      </c>
      <c r="AA1348" s="249" t="str">
        <f t="shared" si="572"/>
        <v/>
      </c>
      <c r="AB1348" s="250" t="str">
        <f t="shared" si="573"/>
        <v/>
      </c>
      <c r="AC1348" s="249" t="str">
        <f t="shared" si="574"/>
        <v/>
      </c>
      <c r="AD1348" s="250" t="str">
        <f t="shared" si="575"/>
        <v/>
      </c>
      <c r="AE1348" s="249" t="str">
        <f t="shared" si="576"/>
        <v/>
      </c>
      <c r="AF1348" s="250" t="str">
        <f t="shared" si="577"/>
        <v/>
      </c>
      <c r="AG1348" s="249" t="str">
        <f t="shared" si="578"/>
        <v/>
      </c>
      <c r="AH1348" s="250" t="str">
        <f t="shared" si="579"/>
        <v/>
      </c>
      <c r="AI1348" s="249" t="str">
        <f t="shared" si="580"/>
        <v/>
      </c>
      <c r="AJ1348" s="250" t="str">
        <f t="shared" si="581"/>
        <v/>
      </c>
      <c r="AK1348" s="249" t="str">
        <f t="shared" si="582"/>
        <v/>
      </c>
      <c r="AL1348" s="250" t="str">
        <f t="shared" si="583"/>
        <v/>
      </c>
      <c r="AM1348" s="249" t="str">
        <f t="shared" si="584"/>
        <v/>
      </c>
      <c r="AN1348" s="250" t="str">
        <f t="shared" si="585"/>
        <v/>
      </c>
      <c r="AO1348" s="249" t="str">
        <f t="shared" si="586"/>
        <v/>
      </c>
      <c r="AP1348" s="250" t="str">
        <f t="shared" si="587"/>
        <v/>
      </c>
      <c r="AQ1348" s="249" t="str">
        <f t="shared" si="588"/>
        <v/>
      </c>
      <c r="AR1348" s="250" t="str">
        <f t="shared" si="589"/>
        <v/>
      </c>
      <c r="AS1348" s="249" t="str">
        <f t="shared" si="590"/>
        <v/>
      </c>
      <c r="AT1348" s="250"/>
      <c r="AU1348" s="249"/>
      <c r="AV1348" s="250"/>
      <c r="AW1348" s="249"/>
      <c r="AX1348" s="250"/>
      <c r="AY1348" s="249"/>
      <c r="AZ1348" s="250"/>
      <c r="BA1348" s="249"/>
      <c r="BB1348" s="250"/>
      <c r="BC1348" s="249"/>
      <c r="BD1348" s="250"/>
      <c r="BE1348" s="249"/>
      <c r="BF1348" s="250"/>
      <c r="BG1348" s="249"/>
      <c r="BH1348" s="250"/>
      <c r="BI1348" s="249"/>
      <c r="BJ1348" s="250"/>
      <c r="BK1348" s="249"/>
    </row>
    <row r="1349" spans="1:63" ht="21" hidden="1" customHeight="1" x14ac:dyDescent="0.2">
      <c r="A1349" s="245"/>
      <c r="B1349" s="246"/>
      <c r="C1349" s="247" t="str">
        <f t="shared" si="547"/>
        <v/>
      </c>
      <c r="D1349" s="250" t="str">
        <f t="shared" ca="1" si="548"/>
        <v/>
      </c>
      <c r="E1349" s="249" t="str">
        <f t="shared" si="565"/>
        <v/>
      </c>
      <c r="F1349" s="250" t="str">
        <f t="shared" si="549"/>
        <v/>
      </c>
      <c r="G1349" s="249" t="str">
        <f t="shared" si="566"/>
        <v/>
      </c>
      <c r="H1349" s="250" t="str">
        <f t="shared" si="550"/>
        <v/>
      </c>
      <c r="I1349" s="249" t="str">
        <f t="shared" si="567"/>
        <v/>
      </c>
      <c r="J1349" s="250" t="str">
        <f t="shared" ca="1" si="551"/>
        <v/>
      </c>
      <c r="K1349" s="249" t="str">
        <f t="shared" si="552"/>
        <v/>
      </c>
      <c r="L1349" s="250" t="str">
        <f t="shared" ca="1" si="553"/>
        <v/>
      </c>
      <c r="M1349" s="249" t="str">
        <f t="shared" si="554"/>
        <v/>
      </c>
      <c r="N1349" s="250" t="str">
        <f t="shared" ca="1" si="555"/>
        <v/>
      </c>
      <c r="O1349" s="249" t="str">
        <f t="shared" si="556"/>
        <v/>
      </c>
      <c r="P1349" s="250" t="str">
        <f t="shared" ca="1" si="557"/>
        <v/>
      </c>
      <c r="Q1349" s="249" t="str">
        <f t="shared" si="558"/>
        <v/>
      </c>
      <c r="R1349" s="250" t="str">
        <f t="shared" ca="1" si="559"/>
        <v/>
      </c>
      <c r="S1349" s="249" t="str">
        <f t="shared" si="560"/>
        <v/>
      </c>
      <c r="T1349" s="250" t="str">
        <f t="shared" ca="1" si="561"/>
        <v/>
      </c>
      <c r="U1349" s="249" t="str">
        <f t="shared" si="562"/>
        <v/>
      </c>
      <c r="V1349" s="250" t="str">
        <f t="shared" ca="1" si="563"/>
        <v/>
      </c>
      <c r="W1349" s="249" t="str">
        <f t="shared" si="564"/>
        <v/>
      </c>
      <c r="X1349" s="250" t="str">
        <f t="shared" ref="X1349:X1372" si="591">IF($X$8="Habilitado",IF($B1349="","",ROUND(VLOOKUP($B1349,UNITARIO_11,5,FALSE),2)),"")</f>
        <v/>
      </c>
      <c r="Y1349" s="249" t="str">
        <f t="shared" ref="Y1349:Y1372" si="592">IF($B1349="","",IF(X1349="","",IF($L$4="Media aritmética",(X1349&lt;=$C1349)*($H$5/$C$5)+(X1349&gt;$C1349)*0,IF(AND(ROUND(AVERAGE($D1349,$F1349,$H1349,$J1349,$L1349,$N1349,$P1349,$R1349,$T1349,$V1349,$X1349,$Z1349,$AB1349,$AD1349,$AF1349,$AH1349,$AJ1349,AL1349,AN1349,AP1349,AR1349,AT1349,AV1349,AX1349,AZ1349,BB1349,BD1349,BF1349,BH1349,BJ1349),2)-$C1349/2&lt;=X1349,(ROUND(AVERAGE($D1349,$F1349,$H1349,$J1349,$L1349,$N1349,$P1349,$R1349,$T1349,$V1349,$X1349,$Z1349,$AB1349,$AD1349,$AF1349,$AH1349,$AJ1349,AL1349,AN1349,AP1349,AR1349,AT1349,AV1349,AX1349,AZ1349,BB1349,BD1349,BF1349,BH1349,BJ1349),2)+$C1349/2&gt;X1349)),($H$5/$C$5),0))))</f>
        <v/>
      </c>
      <c r="Z1349" s="250" t="str">
        <f t="shared" ref="Z1349:Z1372" si="593">IF($Z$8="Habilitado",IF($B1349="","",ROUND(VLOOKUP($B1349,UNITARIO_12,5,FALSE),2)),"")</f>
        <v/>
      </c>
      <c r="AA1349" s="249" t="str">
        <f t="shared" ref="AA1349:AA1372" si="594">IF($B1349="","",IF(Z1349="","",IF($L$4="Media aritmética",(Z1349&lt;=$C1349)*($H$5/$C$5)+(Z1349&gt;$C1349)*0,IF(AND(ROUND(AVERAGE($D1349,$F1349,$H1349,$J1349,$L1349,$N1349,$P1349,$R1349,$T1349,$V1349,$X1349,$Z1349,$AB1349,$AD1349,$AF1349,$AH1349,$AJ1349,AL1349,AN1349,AP1349,AR1349,AT1349,AV1349,AX1349,AZ1349,BB1349,BD1349,BF1349,BH1349,BJ1349),2)-$C1349/2&lt;=Z1349,(ROUND(AVERAGE($D1349,$F1349,$H1349,$J1349,$L1349,$N1349,$P1349,$R1349,$T1349,$V1349,$X1349,$Z1349,$AB1349,$AD1349,$AF1349,$AH1349,$AJ1349,AL1349,AN1349,AP1349,AR1349,AT1349,AV1349,AX1349,AZ1349,BB1349,BD1349,BF1349,BH1349,BJ1349),2)+$C1349/2&gt;Z1349)),($H$5/$C$5),0))))</f>
        <v/>
      </c>
      <c r="AB1349" s="250" t="str">
        <f t="shared" ref="AB1349:AB1372" si="595">IF($AB$8="Habilitado",IF($B1349="","",ROUND(VLOOKUP($B1349,UNITARIO_13,5,FALSE),2)),"")</f>
        <v/>
      </c>
      <c r="AC1349" s="249" t="str">
        <f t="shared" ref="AC1349:AC1372" si="596">IF($B1349="","",IF(AB1349="","",IF($L$4="Media aritmética",(AB1349&lt;=$C1349)*($H$5/$C$5)+(AB1349&gt;$C1349)*0,IF(AND(ROUND(AVERAGE($D1349,$F1349,$H1349,$J1349,$L1349,$N1349,$P1349,$R1349,$T1349,$V1349,$X1349,$Z1349,$AB1349,$AD1349,$AF1349,$AH1349,$AJ1349,AL1349,AN1349,AP1349,AR1349,AT1349,AV1349,AX1349,AZ1349,BB1349,BD1349,BF1349,BH1349,BJ1349),2)-$C1349/2&lt;=AB1349,(ROUND(AVERAGE($D1349,$F1349,$H1349,$J1349,$L1349,$N1349,$P1349,$R1349,$T1349,$V1349,$X1349,$Z1349,$AB1349,$AD1349,$AF1349,$AH1349,$AJ1349,AL1349,AN1349,AP1349,AR1349,AT1349,AV1349,AX1349,AZ1349,BB1349,BD1349,BF1349,BH1349,BJ1349),2)+$C1349/2&gt;AB1349)),($H$5/$C$5),0))))</f>
        <v/>
      </c>
      <c r="AD1349" s="250" t="str">
        <f t="shared" ref="AD1349:AD1372" si="597">IF($AD$8="Habilitado",IF($B1349="","",ROUND(VLOOKUP($B1349,UNITARIO_14,5,FALSE),2)),"")</f>
        <v/>
      </c>
      <c r="AE1349" s="249" t="str">
        <f t="shared" ref="AE1349:AE1372" si="598">IF($B1349="","",IF(AD1349="","",IF($L$4="Media aritmética",(AD1349&lt;=$C1349)*($H$5/$C$5)+(AD1349&gt;$C1349)*0,IF(AND(ROUND(AVERAGE($D1349,$F1349,$H1349,$J1349,$L1349,$N1349,$P1349,$R1349,$T1349,$V1349,$X1349,$Z1349,$AB1349,$AD1349,$AF1349,$AH1349,$AJ1349,AL1349,AN1349,AP1349,AR1349,AT1349,AV1349,AX1349,AZ1349,BB1349,BD1349,BF1349,BH1349,BJ1349),2)-$C1349/2&lt;=AD1349,(ROUND(AVERAGE($D1349,$F1349,$H1349,$J1349,$L1349,$N1349,$P1349,$R1349,$T1349,$V1349,$X1349,$Z1349,$AB1349,$AD1349,$AF1349,$AH1349,$AJ1349,AL1349,AN1349,AP1349,AR1349,AT1349,AV1349,AX1349,AZ1349,BB1349,BD1349,BF1349,BH1349,BJ1349),2)+$C1349/2&gt;AD1349)),($H$5/$C$5),0))))</f>
        <v/>
      </c>
      <c r="AF1349" s="250" t="str">
        <f t="shared" ref="AF1349:AF1372" si="599">IF($AF$8="Habilitado",IF($B1349="","",ROUND(VLOOKUP($B1349,UNITARIO_15,5,FALSE),2)),"")</f>
        <v/>
      </c>
      <c r="AG1349" s="249" t="str">
        <f t="shared" ref="AG1349:AG1372" si="600">IF($B1349="","",IF(AF1349="","",IF($L$4="Media aritmética",(AF1349&lt;=$C1349)*($H$5/$C$5)+(AF1349&gt;$C1349)*0,IF(AND(ROUND(AVERAGE($D1349,$F1349,$H1349,$J1349,$L1349,$N1349,$P1349,$R1349,$T1349,$V1349,$X1349,$Z1349,$AB1349,$AD1349,$AF1349,$AH1349,$AJ1349,AL1349,AN1349,AP1349,AR1349,AT1349,AV1349,AX1349,AZ1349,BB1349,BD1349,BF1349,BH1349,BJ1349),2)-$C1349/2&lt;=AF1349,(ROUND(AVERAGE($D1349,$F1349,$H1349,$J1349,$L1349,$N1349,$P1349,$R1349,$T1349,$V1349,$X1349,$Z1349,$AB1349,$AD1349,$AF1349,$AH1349,$AJ1349,AL1349,AN1349,AP1349,AR1349,AT1349,AV1349,AX1349,AZ1349,BB1349,BD1349,BF1349,BH1349,BJ1349),2)+$C1349/2&gt;AF1349)),($H$5/$C$5),0))))</f>
        <v/>
      </c>
      <c r="AH1349" s="250" t="str">
        <f t="shared" ref="AH1349:AH1372" si="601">IF($AH$8="Habilitado",IF($B1349="","",ROUND(VLOOKUP($B1349,UNITARIO_16,5,FALSE),2)),"")</f>
        <v/>
      </c>
      <c r="AI1349" s="249" t="str">
        <f t="shared" ref="AI1349:AI1372" si="602">IF($B1349="","",IF(AH1349="","",IF($L$4="Media aritmética",(AH1349&lt;=$C1349)*($H$5/$C$5)+(AH1349&gt;$C1349)*0,IF(AND(ROUND(AVERAGE($D1349,$F1349,$H1349,$J1349,$L1349,$N1349,$P1349,$R1349,$T1349,$V1349,$X1349,$Z1349,$AB1349,$AD1349,$AF1349,$AH1349,$AJ1349,AL1349,AN1349,AP1349,AR1349,AT1349,AV1349,AX1349,AZ1349,BB1349,BD1349,BF1349,BH1349,BJ1349),2)-$C1349/2&lt;=AH1349,(ROUND(AVERAGE($D1349,$F1349,$H1349,$J1349,$L1349,$N1349,$P1349,$R1349,$T1349,$V1349,$X1349,$Z1349,$AB1349,$AD1349,$AF1349,$AH1349,$AJ1349,AL1349,AN1349,AP1349,AR1349,AT1349,AV1349,AX1349,AZ1349,BB1349,BD1349,BF1349,BH1349,BJ1349),2)+$C1349/2&gt;AH1349)),($H$5/$C$5),0))))</f>
        <v/>
      </c>
      <c r="AJ1349" s="250" t="str">
        <f t="shared" ref="AJ1349:AJ1372" si="603">IF($AJ$8="Habilitado",IF($B1349="","",ROUND(VLOOKUP($B1349,UNITARIO_17,5,FALSE),2)),"")</f>
        <v/>
      </c>
      <c r="AK1349" s="249" t="str">
        <f t="shared" ref="AK1349:AK1372" si="604">IF($B1349="","",IF(AJ1349="","",IF($L$4="Media aritmética",(AJ1349&lt;=$C1349)*($H$5/$C$5)+(AJ1349&gt;$C1349)*0,IF(AND(ROUND(AVERAGE($D1349,$F1349,$H1349,$J1349,$L1349,$N1349,$P1349,$R1349,$T1349,$V1349,$X1349,$Z1349,$AB1349,$AD1349,$AF1349,$AH1349,$AJ1349,AL1349,AN1349,AP1349,AR1349,AT1349,AV1349,AX1349,AZ1349,BB1349,BD1349,BF1349,BH1349,BJ1349),2)-$C1349/2&lt;=AJ1349,(ROUND(AVERAGE($D1349,$F1349,$H1349,$J1349,$L1349,$N1349,$P1349,$R1349,$T1349,$V1349,$X1349,$Z1349,$AB1349,$AD1349,$AF1349,$AH1349,$AJ1349,AL1349,AN1349,AP1349,AR1349,AT1349,AV1349,AX1349,AZ1349,BB1349,BD1349,BF1349,BH1349,BJ1349),2)+$C1349/2&gt;AJ1349)),($H$5/$C$5),0))))</f>
        <v/>
      </c>
      <c r="AL1349" s="250" t="str">
        <f t="shared" ref="AL1349:AL1372" si="605">IF($AL$8="Habilitado",IF($B1349="","",ROUND(VLOOKUP($B1349,UNITARIO_18,5,FALSE),2)),"")</f>
        <v/>
      </c>
      <c r="AM1349" s="249" t="str">
        <f t="shared" ref="AM1349:AM1372" si="606">IF($B1349="","",IF(AL1349="","",IF($L$4="Media aritmética",(AL1349&lt;=$C1349)*($H$5/$C$5)+(AL1349&gt;$C1349)*0,IF(AND(ROUND(AVERAGE($D1349,$F1349,$H1349,$J1349,$L1349,$N1349,$P1349,$R1349,$T1349,$V1349,$X1349,$Z1349,$AB1349,$AD1349,$AF1349,$AH1349,$AJ1349,AL1349,AN1349,AP1349,AR1349,AT1349,AV1349,AX1349,AZ1349,BB1349,BD1349,BF1349,BH1349,BJ1349),2)-$C1349/2&lt;=AL1349,(ROUND(AVERAGE($D1349,$F1349,$H1349,$J1349,$L1349,$N1349,$P1349,$R1349,$T1349,$V1349,$X1349,$Z1349,$AB1349,$AD1349,$AF1349,$AH1349,$AJ1349,AL1349,AN1349,AP1349,AR1349,AT1349,AV1349,AX1349,AZ1349,BB1349,BD1349,BF1349,BH1349,BJ1349),2)+$C1349/2&gt;AL1349)),($H$5/$C$5),0))))</f>
        <v/>
      </c>
      <c r="AN1349" s="250" t="str">
        <f t="shared" ref="AN1349:AN1372" si="607">IF($AN$8="Habilitado",IF($B1349="","",ROUND(VLOOKUP($B1349,UNITARIO_19,5,FALSE),2)),"")</f>
        <v/>
      </c>
      <c r="AO1349" s="249" t="str">
        <f t="shared" ref="AO1349:AO1372" si="608">IF($B1349="","",IF(AN1349="","",IF($L$4="Media aritmética",(AN1349&lt;=$C1349)*($H$5/$C$5)+(AN1349&gt;$C1349)*0,IF(AND(ROUND(AVERAGE($D1349,$F1349,$H1349,$J1349,$L1349,$N1349,$P1349,$R1349,$T1349,$V1349,$X1349,$Z1349,$AB1349,$AD1349,$AF1349,$AH1349,$AJ1349,AL1349,AN1349,AP1349,AR1349,AT1349,AV1349,AX1349,AZ1349,BB1349,BD1349,BF1349,BH1349,BJ1349),2)-$C1349/2&lt;=AN1349,(ROUND(AVERAGE($D1349,$F1349,$H1349,$J1349,$L1349,$N1349,$P1349,$R1349,$T1349,$V1349,$X1349,$Z1349,$AB1349,$AD1349,$AF1349,$AH1349,$AJ1349,AL1349,AN1349,AP1349,AR1349,AT1349,AV1349,AX1349,AZ1349,BB1349,BD1349,BF1349,BH1349,BJ1349),2)+$C1349/2&gt;AN1349)),($H$5/$C$5),0))))</f>
        <v/>
      </c>
      <c r="AP1349" s="250" t="str">
        <f t="shared" ref="AP1349:AP1372" si="609">IF($AP$8="Habilitado",IF($B1349="","",ROUND(VLOOKUP($B1349,UNITARIO_20,5,FALSE),2)),"")</f>
        <v/>
      </c>
      <c r="AQ1349" s="249" t="str">
        <f t="shared" ref="AQ1349:AQ1372" si="610">IF($B1349="","",IF(AP1349="","",IF($L$4="Media aritmética",(AP1349&lt;=$C1349)*($H$5/$C$5)+(AP1349&gt;$C1349)*0,IF(AND(ROUND(AVERAGE($D1349,$F1349,$H1349,$J1349,$L1349,$N1349,$P1349,$R1349,$T1349,$V1349,$X1349,$Z1349,$AB1349,$AD1349,$AF1349,$AH1349,$AJ1349,AL1349,AN1349,AP1349,AR1349,AT1349,AV1349,AX1349,AZ1349,BB1349,BD1349,BF1349,BH1349,BJ1349),2)-$C1349/2&lt;=AP1349,(ROUND(AVERAGE($D1349,$F1349,$H1349,$J1349,$L1349,$N1349,$P1349,$R1349,$T1349,$V1349,$X1349,$Z1349,$AB1349,$AD1349,$AF1349,$AH1349,$AJ1349,AL1349,AN1349,AP1349,AR1349,AT1349,AV1349,AX1349,AZ1349,BB1349,BD1349,BF1349,BH1349,BJ1349),2)+$C1349/2&gt;AP1349)),($H$5/$C$5),0))))</f>
        <v/>
      </c>
      <c r="AR1349" s="250" t="str">
        <f t="shared" ref="AR1349:AR1372" si="611">IF($AR$8="Habilitado",IF($B1349="","",ROUND(VLOOKUP($B1349,UNITARIO_21,5,FALSE),2)),"")</f>
        <v/>
      </c>
      <c r="AS1349" s="249" t="str">
        <f t="shared" ref="AS1349:AS1372" si="612">IF($B1349="","",IF(AR1349="","",IF($L$4="Media aritmética",(AR1349&lt;=$C1349)*($H$5/$C$5)+(AR1349&gt;$C1349)*0,IF(AND(ROUND(AVERAGE($D1349,$F1349,$H1349,$J1349,$L1349,$N1349,$P1349,$R1349,$T1349,$V1349,$X1349,$Z1349,$AB1349,$AD1349,$AF1349,$AH1349,$AJ1349,AL1349,AN1349,AP1349,AR1349,AT1349,AV1349,AX1349,AZ1349,BB1349,BD1349,BF1349,BH1349,BJ1349),2)-$C1349/2&lt;=AR1349,(ROUND(AVERAGE($D1349,$F1349,$H1349,$J1349,$L1349,$N1349,$P1349,$R1349,$T1349,$V1349,$X1349,$Z1349,$AB1349,$AD1349,$AF1349,$AH1349,$AJ1349,AL1349,AN1349,AP1349,AR1349,AT1349,AV1349,AX1349,AZ1349,BB1349,BD1349,BF1349,BH1349,BJ1349),2)+$C1349/2&gt;AR1349)),($H$5/$C$5),0))))</f>
        <v/>
      </c>
      <c r="AT1349" s="250"/>
      <c r="AU1349" s="249"/>
      <c r="AV1349" s="250"/>
      <c r="AW1349" s="249"/>
      <c r="AX1349" s="250"/>
      <c r="AY1349" s="249"/>
      <c r="AZ1349" s="250"/>
      <c r="BA1349" s="249"/>
      <c r="BB1349" s="250"/>
      <c r="BC1349" s="249"/>
      <c r="BD1349" s="250"/>
      <c r="BE1349" s="249"/>
      <c r="BF1349" s="250"/>
      <c r="BG1349" s="249"/>
      <c r="BH1349" s="250"/>
      <c r="BI1349" s="249"/>
      <c r="BJ1349" s="250"/>
      <c r="BK1349" s="249"/>
    </row>
    <row r="1350" spans="1:63" ht="21" hidden="1" customHeight="1" x14ac:dyDescent="0.2">
      <c r="A1350" s="245"/>
      <c r="B1350" s="246"/>
      <c r="C1350" s="247" t="str">
        <f t="shared" ref="C1350:C1377" si="613">IF(B1350="","",IF($L$4="Media aritmética",ROUND(AVERAGE(D1350,F1350,H1350,J1350,L1350,N1350,P1350,R1350,T1350,V1350,X1350,Z1350,AB1350,AF1350,AH1350,AD1350,AJ1350,AL1350,AN1350,AP1350,AR1350),2),ROUND(_xlfn.STDEV.P(D1350,F1350,H1350,J1350,L1350,N1350,P1350,R1350,T1350,V1350,X1350,Z1350,AB1350,AF1350,AH1350,AD1350,AJ1350,AL1350,AN1350,AP1350,AR1350),2)))</f>
        <v/>
      </c>
      <c r="D1350" s="250" t="str">
        <f t="shared" ref="D1350:D1377" ca="1" si="614">IF($D$8="Habilitado",IF($B1350="","",ROUND(VLOOKUP($B1350,UNITARIO_1,17,FALSE),2)),"")</f>
        <v/>
      </c>
      <c r="E1350" s="249" t="str">
        <f t="shared" si="565"/>
        <v/>
      </c>
      <c r="F1350" s="250" t="str">
        <f t="shared" ref="F1350:F1377" si="615">IF($F$8="Habilitado",IF($B1350="","",ROUND(VLOOKUP($B1350,UNITARIO_2,17,FALSE),2)),"")</f>
        <v/>
      </c>
      <c r="G1350" s="249" t="str">
        <f t="shared" si="566"/>
        <v/>
      </c>
      <c r="H1350" s="250" t="str">
        <f t="shared" ref="H1350:H1377" si="616">IF($H$8="Habilitado",IF($B1350="","",ROUND(VLOOKUP($B1350,UNITARIO_3,17,FALSE),2)),"")</f>
        <v/>
      </c>
      <c r="I1350" s="249" t="str">
        <f t="shared" si="567"/>
        <v/>
      </c>
      <c r="J1350" s="250" t="str">
        <f t="shared" ref="J1350:J1377" ca="1" si="617">IF($J$8="Habilitado",IF($B1350="","",ROUND(VLOOKUP($B1350,UNITARIO_4,5,FALSE),2)),"")</f>
        <v/>
      </c>
      <c r="K1350" s="249" t="str">
        <f t="shared" ref="K1350:K1377" si="618">IF($B1350="","",IF(J1350="","",IF($L$4="Media aritmética",(J1350&lt;=$C1350)*($H$5/$C$5)+(J1350&gt;$C1350)*0,IF(AND(ROUND(AVERAGE($D1350,$F1350,$H1350,$J1350,$L1350,$N1350,$P1350,$R1350,$T1350,$V1350,$X1350,$Z1350,$AB1350,$AD1350,$AF1350,$AH1350,$AJ1350,AL1350,AN1350,AP1350,AR1350,AT1350,AV1350,AX1350,AZ1350,BB1350,BD1350,BF1350,BH1350,BJ1350),2)-$C1350/2&lt;=J1350,(ROUND(AVERAGE($D1350,$F1350,$H1350,$J1350,$L1350,$N1350,$P1350,$R1350,$T1350,$V1350,$X1350,$Z1350,$AB1350,$AD1350,$AF1350,$AH1350,$AJ1350,AL1350,AN1350,AP1350,AR1350,AT1350,AV1350,AX1350,AZ1350,BB1350,BD1350,BF1350,BH1350,BJ1350),2)+$C1350/2&gt;J1350)),($H$5/$C$5),0))))</f>
        <v/>
      </c>
      <c r="L1350" s="250" t="str">
        <f t="shared" ref="L1350:L1377" ca="1" si="619">IF($L$8="Habilitado",IF($B1350="","",ROUND(VLOOKUP($B1350,UNITARIO_5,5,FALSE),2)),"")</f>
        <v/>
      </c>
      <c r="M1350" s="249" t="str">
        <f t="shared" ref="M1350:M1377" si="620">IF($B1350="","",IF(L1350="","",IF($L$4="Media aritmética",(L1350&lt;=$C1350)*($H$5/$C$5)+(L1350&gt;$C1350)*0,IF(AND(ROUND(AVERAGE($D1350,$F1350,$H1350,$J1350,$L1350,$N1350,$P1350,$R1350,$T1350,$V1350,$X1350,$Z1350,$AB1350,$AD1350,$AF1350,$AH1350,$AJ1350,AL1350,AN1350,AP1350,AR1350,AT1350,AV1350,AX1350,AZ1350,BB1350,BD1350,BF1350,BH1350,BJ1350),2)-$C1350/2&lt;=L1350,(ROUND(AVERAGE($D1350,$F1350,$H1350,$J1350,$L1350,$N1350,$P1350,$R1350,$T1350,$V1350,$X1350,$Z1350,$AB1350,$AD1350,$AF1350,$AH1350,$AJ1350,AL1350,AN1350,AP1350,AR1350,AT1350,AV1350,AX1350,AZ1350,BB1350,BD1350,BF1350,BH1350,BJ1350),2)+$C1350/2&gt;L1350)),($H$5/$C$5),0))))</f>
        <v/>
      </c>
      <c r="N1350" s="250" t="str">
        <f t="shared" ref="N1350:N1377" ca="1" si="621">IF($N$8="Habilitado",IF($B1350="","",ROUND(VLOOKUP($B1350,UNITARIO_6,5,FALSE),2)),"")</f>
        <v/>
      </c>
      <c r="O1350" s="249" t="str">
        <f t="shared" ref="O1350:O1377" si="622">IF($B1350="","",IF(N1350="","",IF($L$4="Media aritmética",(N1350&lt;=$C1350)*($H$5/$C$5)+(N1350&gt;$C1350)*0,IF(AND(ROUND(AVERAGE($D1350,$F1350,$H1350,$J1350,$L1350,$N1350,$P1350,$R1350,$T1350,$V1350,$X1350,$Z1350,$AB1350,$AD1350,$AF1350,$AH1350,$AJ1350,AL1350,AN1350,AP1350,AR1350,AT1350,AV1350,AX1350,AZ1350,BB1350,BD1350,BF1350,BH1350,BJ1350),2)-$C1350/2&lt;=N1350,(ROUND(AVERAGE($D1350,$F1350,$H1350,$J1350,$L1350,$N1350,$P1350,$R1350,$T1350,$V1350,$X1350,$Z1350,$AB1350,$AD1350,$AF1350,$AH1350,$AJ1350,AL1350,AN1350,AP1350,AR1350,AT1350,AV1350,AX1350,AZ1350,BB1350,BD1350,BF1350,BH1350,BJ1350),2)+$C1350/2&gt;N1350)),($H$5/$C$5),0))))</f>
        <v/>
      </c>
      <c r="P1350" s="250" t="str">
        <f t="shared" ref="P1350:P1377" ca="1" si="623">IF($P$8="Habilitado",IF($B1350="","",ROUND(VLOOKUP($B1350,UNITARIO_7,5,FALSE),2)),"")</f>
        <v/>
      </c>
      <c r="Q1350" s="249" t="str">
        <f t="shared" ref="Q1350:Q1377" si="624">IF($B1350="","",IF(P1350="","",IF($L$4="Media aritmética",(P1350&lt;=$C1350)*($H$5/$C$5)+(P1350&gt;$C1350)*0,IF(AND(ROUND(AVERAGE($D1350,$F1350,$H1350,$J1350,$L1350,$N1350,$P1350,$R1350,$T1350,$V1350,$X1350,$Z1350,$AB1350,$AD1350,$AF1350,$AH1350,$AJ1350,AL1350,AN1350,AP1350,AR1350,AT1350,AV1350,AX1350,AZ1350,BB1350,BD1350,BF1350,BH1350,BJ1350),2)-$C1350/2&lt;=P1350,(ROUND(AVERAGE($D1350,$F1350,$H1350,$J1350,$L1350,$N1350,$P1350,$R1350,$T1350,$V1350,$X1350,$Z1350,$AB1350,$AD1350,$AF1350,$AH1350,$AJ1350,AL1350,AN1350,AP1350,AR1350,AT1350,AV1350,AX1350,AZ1350,BB1350,BD1350,BF1350,BH1350,BJ1350),2)+$C1350/2&gt;P1350)),($H$5/$C$5),0))))</f>
        <v/>
      </c>
      <c r="R1350" s="250" t="str">
        <f t="shared" ref="R1350:R1377" ca="1" si="625">IF($R$8="Habilitado",IF($B1350="","",ROUND(VLOOKUP($B1350,UNITARIO_8,5,FALSE),2)),"")</f>
        <v/>
      </c>
      <c r="S1350" s="249" t="str">
        <f t="shared" ref="S1350:S1377" si="626">IF($B1350="","",IF(R1350="","",IF($L$4="Media aritmética",(R1350&lt;=$C1350)*($H$5/$C$5)+(R1350&gt;$C1350)*0,IF(AND(ROUND(AVERAGE($D1350,$F1350,$H1350,$J1350,$L1350,$N1350,$P1350,$R1350,$T1350,$V1350,$X1350,$Z1350,$AB1350,$AD1350,$AF1350,$AH1350,$AJ1350,AL1350,AN1350,AP1350,AR1350,AT1350,AV1350,AX1350,AZ1350,BB1350,BD1350,BF1350,BH1350,BJ1350),2)-$C1350/2&lt;=R1350,(ROUND(AVERAGE($D1350,$F1350,$H1350,$J1350,$L1350,$N1350,$P1350,$R1350,$T1350,$V1350,$X1350,$Z1350,$AB1350,$AD1350,$AF1350,$AH1350,$AJ1350,AL1350,AN1350,AP1350,AR1350,AT1350,AV1350,AX1350,AZ1350,BB1350,BD1350,BF1350,BH1350,BJ1350),2)+$C1350/2&gt;R1350)),($H$5/$C$5),0))))</f>
        <v/>
      </c>
      <c r="T1350" s="250" t="str">
        <f t="shared" ref="T1350:T1377" ca="1" si="627">IF($T$8="Habilitado",IF($B1350="","",ROUND(VLOOKUP($B1350,UNITARIO_9,5,FALSE),2)),"")</f>
        <v/>
      </c>
      <c r="U1350" s="249" t="str">
        <f t="shared" ref="U1350:U1377" si="628">IF($B1350="","",IF(T1350="","",IF($L$4="Media aritmética",(T1350&lt;=$C1350)*($H$5/$C$5)+(T1350&gt;$C1350)*0,IF(AND(ROUND(AVERAGE($D1350,$F1350,$H1350,$J1350,$L1350,$N1350,$P1350,$R1350,$T1350,$V1350,$X1350,$Z1350,$AB1350,$AD1350,$AF1350,$AH1350,$AJ1350,AL1350,AN1350,AP1350,AR1350,AT1350,AV1350,AX1350,AZ1350,BB1350,BD1350,BF1350,BH1350,BJ1350),2)-$C1350/2&lt;=T1350,(ROUND(AVERAGE($D1350,$F1350,$H1350,$J1350,$L1350,$N1350,$P1350,$R1350,$T1350,$V1350,$X1350,$Z1350,$AB1350,$AD1350,$AF1350,$AH1350,$AJ1350,AL1350,AN1350,AP1350,AR1350,AT1350,AV1350,AX1350,AZ1350,BB1350,BD1350,BF1350,BH1350,BJ1350),2)+$C1350/2&gt;T1350)),($H$5/$C$5),0))))</f>
        <v/>
      </c>
      <c r="V1350" s="250" t="str">
        <f t="shared" ref="V1350:V1377" ca="1" si="629">IF($V$8="Habilitado",IF($B1350="","",ROUND(VLOOKUP($B1350,UNITARIO_10,5,FALSE),2)),"")</f>
        <v/>
      </c>
      <c r="W1350" s="249" t="str">
        <f t="shared" ref="W1350:W1377" si="630">IF($B1350="","",IF(V1350="","",IF($L$4="Media aritmética",(V1350&lt;=$C1350)*($H$5/$C$5)+(V1350&gt;$C1350)*0,IF(AND(ROUND(AVERAGE($D1350,$F1350,$H1350,$J1350,$L1350,$N1350,$P1350,$R1350,$T1350,$V1350,$X1350,$Z1350,$AB1350,$AD1350,$AF1350,$AH1350,$AJ1350,AL1350,AN1350,AP1350,AR1350,AT1350,AV1350,AX1350,AZ1350,BB1350,BD1350,BF1350,BH1350,BJ1350),2)-$C1350/2&lt;=V1350,(ROUND(AVERAGE($D1350,$F1350,$H1350,$J1350,$L1350,$N1350,$P1350,$R1350,$T1350,$V1350,$X1350,$Z1350,$AB1350,$AD1350,$AF1350,$AH1350,$AJ1350,AL1350,AN1350,AP1350,AR1350,AT1350,AV1350,AX1350,AZ1350,BB1350,BD1350,BF1350,BH1350,BJ1350),2)+$C1350/2&gt;V1350)),($H$5/$C$5),0))))</f>
        <v/>
      </c>
      <c r="X1350" s="250" t="str">
        <f t="shared" si="591"/>
        <v/>
      </c>
      <c r="Y1350" s="249" t="str">
        <f t="shared" si="592"/>
        <v/>
      </c>
      <c r="Z1350" s="250" t="str">
        <f t="shared" si="593"/>
        <v/>
      </c>
      <c r="AA1350" s="249" t="str">
        <f t="shared" si="594"/>
        <v/>
      </c>
      <c r="AB1350" s="250" t="str">
        <f t="shared" si="595"/>
        <v/>
      </c>
      <c r="AC1350" s="249" t="str">
        <f t="shared" si="596"/>
        <v/>
      </c>
      <c r="AD1350" s="250" t="str">
        <f t="shared" si="597"/>
        <v/>
      </c>
      <c r="AE1350" s="249" t="str">
        <f t="shared" si="598"/>
        <v/>
      </c>
      <c r="AF1350" s="250" t="str">
        <f t="shared" si="599"/>
        <v/>
      </c>
      <c r="AG1350" s="249" t="str">
        <f t="shared" si="600"/>
        <v/>
      </c>
      <c r="AH1350" s="250" t="str">
        <f t="shared" si="601"/>
        <v/>
      </c>
      <c r="AI1350" s="249" t="str">
        <f t="shared" si="602"/>
        <v/>
      </c>
      <c r="AJ1350" s="250" t="str">
        <f t="shared" si="603"/>
        <v/>
      </c>
      <c r="AK1350" s="249" t="str">
        <f t="shared" si="604"/>
        <v/>
      </c>
      <c r="AL1350" s="250" t="str">
        <f t="shared" si="605"/>
        <v/>
      </c>
      <c r="AM1350" s="249" t="str">
        <f t="shared" si="606"/>
        <v/>
      </c>
      <c r="AN1350" s="250" t="str">
        <f t="shared" si="607"/>
        <v/>
      </c>
      <c r="AO1350" s="249" t="str">
        <f t="shared" si="608"/>
        <v/>
      </c>
      <c r="AP1350" s="250" t="str">
        <f t="shared" si="609"/>
        <v/>
      </c>
      <c r="AQ1350" s="249" t="str">
        <f t="shared" si="610"/>
        <v/>
      </c>
      <c r="AR1350" s="250" t="str">
        <f t="shared" si="611"/>
        <v/>
      </c>
      <c r="AS1350" s="249" t="str">
        <f t="shared" si="612"/>
        <v/>
      </c>
      <c r="AT1350" s="250"/>
      <c r="AU1350" s="249"/>
      <c r="AV1350" s="250"/>
      <c r="AW1350" s="249"/>
      <c r="AX1350" s="250"/>
      <c r="AY1350" s="249"/>
      <c r="AZ1350" s="250"/>
      <c r="BA1350" s="249"/>
      <c r="BB1350" s="250"/>
      <c r="BC1350" s="249"/>
      <c r="BD1350" s="250"/>
      <c r="BE1350" s="249"/>
      <c r="BF1350" s="250"/>
      <c r="BG1350" s="249"/>
      <c r="BH1350" s="250"/>
      <c r="BI1350" s="249"/>
      <c r="BJ1350" s="250"/>
      <c r="BK1350" s="249"/>
    </row>
    <row r="1351" spans="1:63" ht="21" hidden="1" customHeight="1" x14ac:dyDescent="0.2">
      <c r="A1351" s="245"/>
      <c r="B1351" s="246"/>
      <c r="C1351" s="247" t="str">
        <f t="shared" si="613"/>
        <v/>
      </c>
      <c r="D1351" s="250" t="str">
        <f t="shared" ca="1" si="614"/>
        <v/>
      </c>
      <c r="E1351" s="249" t="str">
        <f t="shared" ref="E1351:E1377" si="631">IF($B1351="","",IF(D1351="","",IF($L$4="Media aritmética",(D1351&lt;=$C1351)*($H$5/$C$5)+(D1351&gt;$C1351)*0,IF(AND(ROUND(AVERAGE($D1351,$F1351,$H1351),2)-$C1351/2&lt;=D1351,(ROUND(AVERAGE($D1351,$F1351,$H1351),2)+$C1351/2&gt;D1351)),($H$5/$C$5),0))))</f>
        <v/>
      </c>
      <c r="F1351" s="250" t="str">
        <f t="shared" si="615"/>
        <v/>
      </c>
      <c r="G1351" s="249" t="str">
        <f t="shared" ref="G1351:G1377" si="632">IF($B1351="","",IF(F1351="","",IF($L$4="Media aritmética",(F1351&lt;=$C1351)*($H$5/$C$5)+(F1351&gt;$C1351)*0,IF(AND(ROUND(AVERAGE($D1351,$F1351,$H1351),2)-$C1351/2&lt;=F1351,(ROUND(AVERAGE($D1351,$F1351,$H1351),2)+$C1351/2&gt;F1351)),($H$5/$C$5),0))))</f>
        <v/>
      </c>
      <c r="H1351" s="250" t="str">
        <f t="shared" si="616"/>
        <v/>
      </c>
      <c r="I1351" s="249" t="str">
        <f t="shared" ref="I1351:I1377" si="633">IF($B1351="","",IF(H1351="","",IF($L$4="Media aritmética",(H1351&lt;=$C1351)*($H$5/$C$5)+(H1351&gt;$C1351)*0,IF(AND(ROUND(AVERAGE($D1351,$F1351,$H1351),2)-$C1351/2&lt;=H1351,(ROUND(AVERAGE($D1351,$F1351,$H1351),2)+$C1351/2&gt;H1351)),($H$5/$C$5),0))))</f>
        <v/>
      </c>
      <c r="J1351" s="250" t="str">
        <f t="shared" ca="1" si="617"/>
        <v/>
      </c>
      <c r="K1351" s="249" t="str">
        <f t="shared" si="618"/>
        <v/>
      </c>
      <c r="L1351" s="250" t="str">
        <f t="shared" ca="1" si="619"/>
        <v/>
      </c>
      <c r="M1351" s="249" t="str">
        <f t="shared" si="620"/>
        <v/>
      </c>
      <c r="N1351" s="250" t="str">
        <f t="shared" ca="1" si="621"/>
        <v/>
      </c>
      <c r="O1351" s="249" t="str">
        <f t="shared" si="622"/>
        <v/>
      </c>
      <c r="P1351" s="250" t="str">
        <f t="shared" ca="1" si="623"/>
        <v/>
      </c>
      <c r="Q1351" s="249" t="str">
        <f t="shared" si="624"/>
        <v/>
      </c>
      <c r="R1351" s="250" t="str">
        <f t="shared" ca="1" si="625"/>
        <v/>
      </c>
      <c r="S1351" s="249" t="str">
        <f t="shared" si="626"/>
        <v/>
      </c>
      <c r="T1351" s="250" t="str">
        <f t="shared" ca="1" si="627"/>
        <v/>
      </c>
      <c r="U1351" s="249" t="str">
        <f t="shared" si="628"/>
        <v/>
      </c>
      <c r="V1351" s="250" t="str">
        <f t="shared" ca="1" si="629"/>
        <v/>
      </c>
      <c r="W1351" s="249" t="str">
        <f t="shared" si="630"/>
        <v/>
      </c>
      <c r="X1351" s="250" t="str">
        <f t="shared" si="591"/>
        <v/>
      </c>
      <c r="Y1351" s="249" t="str">
        <f t="shared" si="592"/>
        <v/>
      </c>
      <c r="Z1351" s="250" t="str">
        <f t="shared" si="593"/>
        <v/>
      </c>
      <c r="AA1351" s="249" t="str">
        <f t="shared" si="594"/>
        <v/>
      </c>
      <c r="AB1351" s="250" t="str">
        <f t="shared" si="595"/>
        <v/>
      </c>
      <c r="AC1351" s="249" t="str">
        <f t="shared" si="596"/>
        <v/>
      </c>
      <c r="AD1351" s="250" t="str">
        <f t="shared" si="597"/>
        <v/>
      </c>
      <c r="AE1351" s="249" t="str">
        <f t="shared" si="598"/>
        <v/>
      </c>
      <c r="AF1351" s="250" t="str">
        <f t="shared" si="599"/>
        <v/>
      </c>
      <c r="AG1351" s="249" t="str">
        <f t="shared" si="600"/>
        <v/>
      </c>
      <c r="AH1351" s="250" t="str">
        <f t="shared" si="601"/>
        <v/>
      </c>
      <c r="AI1351" s="249" t="str">
        <f t="shared" si="602"/>
        <v/>
      </c>
      <c r="AJ1351" s="250" t="str">
        <f t="shared" si="603"/>
        <v/>
      </c>
      <c r="AK1351" s="249" t="str">
        <f t="shared" si="604"/>
        <v/>
      </c>
      <c r="AL1351" s="250" t="str">
        <f t="shared" si="605"/>
        <v/>
      </c>
      <c r="AM1351" s="249" t="str">
        <f t="shared" si="606"/>
        <v/>
      </c>
      <c r="AN1351" s="250" t="str">
        <f t="shared" si="607"/>
        <v/>
      </c>
      <c r="AO1351" s="249" t="str">
        <f t="shared" si="608"/>
        <v/>
      </c>
      <c r="AP1351" s="250" t="str">
        <f t="shared" si="609"/>
        <v/>
      </c>
      <c r="AQ1351" s="249" t="str">
        <f t="shared" si="610"/>
        <v/>
      </c>
      <c r="AR1351" s="250" t="str">
        <f t="shared" si="611"/>
        <v/>
      </c>
      <c r="AS1351" s="249" t="str">
        <f t="shared" si="612"/>
        <v/>
      </c>
      <c r="AT1351" s="250"/>
      <c r="AU1351" s="249"/>
      <c r="AV1351" s="250"/>
      <c r="AW1351" s="249"/>
      <c r="AX1351" s="250"/>
      <c r="AY1351" s="249"/>
      <c r="AZ1351" s="250"/>
      <c r="BA1351" s="249"/>
      <c r="BB1351" s="250"/>
      <c r="BC1351" s="249"/>
      <c r="BD1351" s="250"/>
      <c r="BE1351" s="249"/>
      <c r="BF1351" s="250"/>
      <c r="BG1351" s="249"/>
      <c r="BH1351" s="250"/>
      <c r="BI1351" s="249"/>
      <c r="BJ1351" s="250"/>
      <c r="BK1351" s="249"/>
    </row>
    <row r="1352" spans="1:63" ht="21" hidden="1" customHeight="1" x14ac:dyDescent="0.2">
      <c r="A1352" s="245"/>
      <c r="B1352" s="246"/>
      <c r="C1352" s="247" t="str">
        <f t="shared" si="613"/>
        <v/>
      </c>
      <c r="D1352" s="250" t="str">
        <f t="shared" ca="1" si="614"/>
        <v/>
      </c>
      <c r="E1352" s="249" t="str">
        <f t="shared" si="631"/>
        <v/>
      </c>
      <c r="F1352" s="250" t="str">
        <f t="shared" si="615"/>
        <v/>
      </c>
      <c r="G1352" s="249" t="str">
        <f t="shared" si="632"/>
        <v/>
      </c>
      <c r="H1352" s="250" t="str">
        <f t="shared" si="616"/>
        <v/>
      </c>
      <c r="I1352" s="249" t="str">
        <f t="shared" si="633"/>
        <v/>
      </c>
      <c r="J1352" s="250" t="str">
        <f t="shared" ca="1" si="617"/>
        <v/>
      </c>
      <c r="K1352" s="249" t="str">
        <f t="shared" si="618"/>
        <v/>
      </c>
      <c r="L1352" s="250" t="str">
        <f t="shared" ca="1" si="619"/>
        <v/>
      </c>
      <c r="M1352" s="249" t="str">
        <f t="shared" si="620"/>
        <v/>
      </c>
      <c r="N1352" s="250" t="str">
        <f t="shared" ca="1" si="621"/>
        <v/>
      </c>
      <c r="O1352" s="249" t="str">
        <f t="shared" si="622"/>
        <v/>
      </c>
      <c r="P1352" s="250" t="str">
        <f t="shared" ca="1" si="623"/>
        <v/>
      </c>
      <c r="Q1352" s="249" t="str">
        <f t="shared" si="624"/>
        <v/>
      </c>
      <c r="R1352" s="250" t="str">
        <f t="shared" ca="1" si="625"/>
        <v/>
      </c>
      <c r="S1352" s="249" t="str">
        <f t="shared" si="626"/>
        <v/>
      </c>
      <c r="T1352" s="250" t="str">
        <f t="shared" ca="1" si="627"/>
        <v/>
      </c>
      <c r="U1352" s="249" t="str">
        <f t="shared" si="628"/>
        <v/>
      </c>
      <c r="V1352" s="250" t="str">
        <f t="shared" ca="1" si="629"/>
        <v/>
      </c>
      <c r="W1352" s="249" t="str">
        <f t="shared" si="630"/>
        <v/>
      </c>
      <c r="X1352" s="250" t="str">
        <f t="shared" si="591"/>
        <v/>
      </c>
      <c r="Y1352" s="249" t="str">
        <f t="shared" si="592"/>
        <v/>
      </c>
      <c r="Z1352" s="250" t="str">
        <f t="shared" si="593"/>
        <v/>
      </c>
      <c r="AA1352" s="249" t="str">
        <f t="shared" si="594"/>
        <v/>
      </c>
      <c r="AB1352" s="250" t="str">
        <f t="shared" si="595"/>
        <v/>
      </c>
      <c r="AC1352" s="249" t="str">
        <f t="shared" si="596"/>
        <v/>
      </c>
      <c r="AD1352" s="250" t="str">
        <f t="shared" si="597"/>
        <v/>
      </c>
      <c r="AE1352" s="249" t="str">
        <f t="shared" si="598"/>
        <v/>
      </c>
      <c r="AF1352" s="250" t="str">
        <f t="shared" si="599"/>
        <v/>
      </c>
      <c r="AG1352" s="249" t="str">
        <f t="shared" si="600"/>
        <v/>
      </c>
      <c r="AH1352" s="250" t="str">
        <f t="shared" si="601"/>
        <v/>
      </c>
      <c r="AI1352" s="249" t="str">
        <f t="shared" si="602"/>
        <v/>
      </c>
      <c r="AJ1352" s="250" t="str">
        <f t="shared" si="603"/>
        <v/>
      </c>
      <c r="AK1352" s="249" t="str">
        <f t="shared" si="604"/>
        <v/>
      </c>
      <c r="AL1352" s="250" t="str">
        <f t="shared" si="605"/>
        <v/>
      </c>
      <c r="AM1352" s="249" t="str">
        <f t="shared" si="606"/>
        <v/>
      </c>
      <c r="AN1352" s="250" t="str">
        <f t="shared" si="607"/>
        <v/>
      </c>
      <c r="AO1352" s="249" t="str">
        <f t="shared" si="608"/>
        <v/>
      </c>
      <c r="AP1352" s="250" t="str">
        <f t="shared" si="609"/>
        <v/>
      </c>
      <c r="AQ1352" s="249" t="str">
        <f t="shared" si="610"/>
        <v/>
      </c>
      <c r="AR1352" s="250" t="str">
        <f t="shared" si="611"/>
        <v/>
      </c>
      <c r="AS1352" s="249" t="str">
        <f t="shared" si="612"/>
        <v/>
      </c>
      <c r="AT1352" s="250"/>
      <c r="AU1352" s="249"/>
      <c r="AV1352" s="250"/>
      <c r="AW1352" s="249"/>
      <c r="AX1352" s="250"/>
      <c r="AY1352" s="249"/>
      <c r="AZ1352" s="250"/>
      <c r="BA1352" s="249"/>
      <c r="BB1352" s="250"/>
      <c r="BC1352" s="249"/>
      <c r="BD1352" s="250"/>
      <c r="BE1352" s="249"/>
      <c r="BF1352" s="250"/>
      <c r="BG1352" s="249"/>
      <c r="BH1352" s="250"/>
      <c r="BI1352" s="249"/>
      <c r="BJ1352" s="250"/>
      <c r="BK1352" s="249"/>
    </row>
    <row r="1353" spans="1:63" ht="21" hidden="1" customHeight="1" x14ac:dyDescent="0.2">
      <c r="A1353" s="245"/>
      <c r="B1353" s="246"/>
      <c r="C1353" s="247" t="str">
        <f t="shared" si="613"/>
        <v/>
      </c>
      <c r="D1353" s="250" t="str">
        <f t="shared" ca="1" si="614"/>
        <v/>
      </c>
      <c r="E1353" s="249" t="str">
        <f t="shared" si="631"/>
        <v/>
      </c>
      <c r="F1353" s="250" t="str">
        <f t="shared" si="615"/>
        <v/>
      </c>
      <c r="G1353" s="249" t="str">
        <f t="shared" si="632"/>
        <v/>
      </c>
      <c r="H1353" s="250" t="str">
        <f t="shared" si="616"/>
        <v/>
      </c>
      <c r="I1353" s="249" t="str">
        <f t="shared" si="633"/>
        <v/>
      </c>
      <c r="J1353" s="250" t="str">
        <f t="shared" ca="1" si="617"/>
        <v/>
      </c>
      <c r="K1353" s="249" t="str">
        <f t="shared" si="618"/>
        <v/>
      </c>
      <c r="L1353" s="250" t="str">
        <f t="shared" ca="1" si="619"/>
        <v/>
      </c>
      <c r="M1353" s="249" t="str">
        <f t="shared" si="620"/>
        <v/>
      </c>
      <c r="N1353" s="250" t="str">
        <f t="shared" ca="1" si="621"/>
        <v/>
      </c>
      <c r="O1353" s="249" t="str">
        <f t="shared" si="622"/>
        <v/>
      </c>
      <c r="P1353" s="250" t="str">
        <f t="shared" ca="1" si="623"/>
        <v/>
      </c>
      <c r="Q1353" s="249" t="str">
        <f t="shared" si="624"/>
        <v/>
      </c>
      <c r="R1353" s="250" t="str">
        <f t="shared" ca="1" si="625"/>
        <v/>
      </c>
      <c r="S1353" s="249" t="str">
        <f t="shared" si="626"/>
        <v/>
      </c>
      <c r="T1353" s="250" t="str">
        <f t="shared" ca="1" si="627"/>
        <v/>
      </c>
      <c r="U1353" s="249" t="str">
        <f t="shared" si="628"/>
        <v/>
      </c>
      <c r="V1353" s="250" t="str">
        <f t="shared" ca="1" si="629"/>
        <v/>
      </c>
      <c r="W1353" s="249" t="str">
        <f t="shared" si="630"/>
        <v/>
      </c>
      <c r="X1353" s="250" t="str">
        <f t="shared" si="591"/>
        <v/>
      </c>
      <c r="Y1353" s="249" t="str">
        <f t="shared" si="592"/>
        <v/>
      </c>
      <c r="Z1353" s="250" t="str">
        <f t="shared" si="593"/>
        <v/>
      </c>
      <c r="AA1353" s="249" t="str">
        <f t="shared" si="594"/>
        <v/>
      </c>
      <c r="AB1353" s="250" t="str">
        <f t="shared" si="595"/>
        <v/>
      </c>
      <c r="AC1353" s="249" t="str">
        <f t="shared" si="596"/>
        <v/>
      </c>
      <c r="AD1353" s="250" t="str">
        <f t="shared" si="597"/>
        <v/>
      </c>
      <c r="AE1353" s="249" t="str">
        <f t="shared" si="598"/>
        <v/>
      </c>
      <c r="AF1353" s="250" t="str">
        <f t="shared" si="599"/>
        <v/>
      </c>
      <c r="AG1353" s="249" t="str">
        <f t="shared" si="600"/>
        <v/>
      </c>
      <c r="AH1353" s="250" t="str">
        <f t="shared" si="601"/>
        <v/>
      </c>
      <c r="AI1353" s="249" t="str">
        <f t="shared" si="602"/>
        <v/>
      </c>
      <c r="AJ1353" s="250" t="str">
        <f t="shared" si="603"/>
        <v/>
      </c>
      <c r="AK1353" s="249" t="str">
        <f t="shared" si="604"/>
        <v/>
      </c>
      <c r="AL1353" s="250" t="str">
        <f t="shared" si="605"/>
        <v/>
      </c>
      <c r="AM1353" s="249" t="str">
        <f t="shared" si="606"/>
        <v/>
      </c>
      <c r="AN1353" s="250" t="str">
        <f t="shared" si="607"/>
        <v/>
      </c>
      <c r="AO1353" s="249" t="str">
        <f t="shared" si="608"/>
        <v/>
      </c>
      <c r="AP1353" s="250" t="str">
        <f t="shared" si="609"/>
        <v/>
      </c>
      <c r="AQ1353" s="249" t="str">
        <f t="shared" si="610"/>
        <v/>
      </c>
      <c r="AR1353" s="250" t="str">
        <f t="shared" si="611"/>
        <v/>
      </c>
      <c r="AS1353" s="249" t="str">
        <f t="shared" si="612"/>
        <v/>
      </c>
      <c r="AT1353" s="250"/>
      <c r="AU1353" s="249"/>
      <c r="AV1353" s="250"/>
      <c r="AW1353" s="249"/>
      <c r="AX1353" s="250"/>
      <c r="AY1353" s="249"/>
      <c r="AZ1353" s="250"/>
      <c r="BA1353" s="249"/>
      <c r="BB1353" s="250"/>
      <c r="BC1353" s="249"/>
      <c r="BD1353" s="250"/>
      <c r="BE1353" s="249"/>
      <c r="BF1353" s="250"/>
      <c r="BG1353" s="249"/>
      <c r="BH1353" s="250"/>
      <c r="BI1353" s="249"/>
      <c r="BJ1353" s="250"/>
      <c r="BK1353" s="249"/>
    </row>
    <row r="1354" spans="1:63" ht="21" hidden="1" customHeight="1" x14ac:dyDescent="0.2">
      <c r="A1354" s="245"/>
      <c r="B1354" s="246"/>
      <c r="C1354" s="247" t="str">
        <f t="shared" si="613"/>
        <v/>
      </c>
      <c r="D1354" s="250" t="str">
        <f t="shared" ca="1" si="614"/>
        <v/>
      </c>
      <c r="E1354" s="249" t="str">
        <f t="shared" si="631"/>
        <v/>
      </c>
      <c r="F1354" s="250" t="str">
        <f t="shared" si="615"/>
        <v/>
      </c>
      <c r="G1354" s="249" t="str">
        <f t="shared" si="632"/>
        <v/>
      </c>
      <c r="H1354" s="250" t="str">
        <f t="shared" si="616"/>
        <v/>
      </c>
      <c r="I1354" s="249" t="str">
        <f t="shared" si="633"/>
        <v/>
      </c>
      <c r="J1354" s="250" t="str">
        <f t="shared" ca="1" si="617"/>
        <v/>
      </c>
      <c r="K1354" s="249" t="str">
        <f t="shared" si="618"/>
        <v/>
      </c>
      <c r="L1354" s="250" t="str">
        <f t="shared" ca="1" si="619"/>
        <v/>
      </c>
      <c r="M1354" s="249" t="str">
        <f t="shared" si="620"/>
        <v/>
      </c>
      <c r="N1354" s="250" t="str">
        <f t="shared" ca="1" si="621"/>
        <v/>
      </c>
      <c r="O1354" s="249" t="str">
        <f t="shared" si="622"/>
        <v/>
      </c>
      <c r="P1354" s="250" t="str">
        <f t="shared" ca="1" si="623"/>
        <v/>
      </c>
      <c r="Q1354" s="249" t="str">
        <f t="shared" si="624"/>
        <v/>
      </c>
      <c r="R1354" s="250" t="str">
        <f t="shared" ca="1" si="625"/>
        <v/>
      </c>
      <c r="S1354" s="249" t="str">
        <f t="shared" si="626"/>
        <v/>
      </c>
      <c r="T1354" s="250" t="str">
        <f t="shared" ca="1" si="627"/>
        <v/>
      </c>
      <c r="U1354" s="249" t="str">
        <f t="shared" si="628"/>
        <v/>
      </c>
      <c r="V1354" s="250" t="str">
        <f t="shared" ca="1" si="629"/>
        <v/>
      </c>
      <c r="W1354" s="249" t="str">
        <f t="shared" si="630"/>
        <v/>
      </c>
      <c r="X1354" s="250" t="str">
        <f t="shared" si="591"/>
        <v/>
      </c>
      <c r="Y1354" s="249" t="str">
        <f t="shared" si="592"/>
        <v/>
      </c>
      <c r="Z1354" s="250" t="str">
        <f t="shared" si="593"/>
        <v/>
      </c>
      <c r="AA1354" s="249" t="str">
        <f t="shared" si="594"/>
        <v/>
      </c>
      <c r="AB1354" s="250" t="str">
        <f t="shared" si="595"/>
        <v/>
      </c>
      <c r="AC1354" s="249" t="str">
        <f t="shared" si="596"/>
        <v/>
      </c>
      <c r="AD1354" s="250" t="str">
        <f t="shared" si="597"/>
        <v/>
      </c>
      <c r="AE1354" s="249" t="str">
        <f t="shared" si="598"/>
        <v/>
      </c>
      <c r="AF1354" s="250" t="str">
        <f t="shared" si="599"/>
        <v/>
      </c>
      <c r="AG1354" s="249" t="str">
        <f t="shared" si="600"/>
        <v/>
      </c>
      <c r="AH1354" s="250" t="str">
        <f t="shared" si="601"/>
        <v/>
      </c>
      <c r="AI1354" s="249" t="str">
        <f t="shared" si="602"/>
        <v/>
      </c>
      <c r="AJ1354" s="250" t="str">
        <f t="shared" si="603"/>
        <v/>
      </c>
      <c r="AK1354" s="249" t="str">
        <f t="shared" si="604"/>
        <v/>
      </c>
      <c r="AL1354" s="250" t="str">
        <f t="shared" si="605"/>
        <v/>
      </c>
      <c r="AM1354" s="249" t="str">
        <f t="shared" si="606"/>
        <v/>
      </c>
      <c r="AN1354" s="250" t="str">
        <f t="shared" si="607"/>
        <v/>
      </c>
      <c r="AO1354" s="249" t="str">
        <f t="shared" si="608"/>
        <v/>
      </c>
      <c r="AP1354" s="250" t="str">
        <f t="shared" si="609"/>
        <v/>
      </c>
      <c r="AQ1354" s="249" t="str">
        <f t="shared" si="610"/>
        <v/>
      </c>
      <c r="AR1354" s="250" t="str">
        <f t="shared" si="611"/>
        <v/>
      </c>
      <c r="AS1354" s="249" t="str">
        <f t="shared" si="612"/>
        <v/>
      </c>
      <c r="AT1354" s="250"/>
      <c r="AU1354" s="249"/>
      <c r="AV1354" s="250"/>
      <c r="AW1354" s="249"/>
      <c r="AX1354" s="250"/>
      <c r="AY1354" s="249"/>
      <c r="AZ1354" s="250"/>
      <c r="BA1354" s="249"/>
      <c r="BB1354" s="250"/>
      <c r="BC1354" s="249"/>
      <c r="BD1354" s="250"/>
      <c r="BE1354" s="249"/>
      <c r="BF1354" s="250"/>
      <c r="BG1354" s="249"/>
      <c r="BH1354" s="250"/>
      <c r="BI1354" s="249"/>
      <c r="BJ1354" s="250"/>
      <c r="BK1354" s="249"/>
    </row>
    <row r="1355" spans="1:63" ht="21" hidden="1" customHeight="1" x14ac:dyDescent="0.2">
      <c r="A1355" s="245"/>
      <c r="B1355" s="246"/>
      <c r="C1355" s="247" t="str">
        <f t="shared" si="613"/>
        <v/>
      </c>
      <c r="D1355" s="250" t="str">
        <f t="shared" ca="1" si="614"/>
        <v/>
      </c>
      <c r="E1355" s="249" t="str">
        <f t="shared" si="631"/>
        <v/>
      </c>
      <c r="F1355" s="250" t="str">
        <f t="shared" si="615"/>
        <v/>
      </c>
      <c r="G1355" s="249" t="str">
        <f t="shared" si="632"/>
        <v/>
      </c>
      <c r="H1355" s="250" t="str">
        <f t="shared" si="616"/>
        <v/>
      </c>
      <c r="I1355" s="249" t="str">
        <f t="shared" si="633"/>
        <v/>
      </c>
      <c r="J1355" s="250" t="str">
        <f t="shared" ca="1" si="617"/>
        <v/>
      </c>
      <c r="K1355" s="249" t="str">
        <f t="shared" si="618"/>
        <v/>
      </c>
      <c r="L1355" s="250" t="str">
        <f t="shared" ca="1" si="619"/>
        <v/>
      </c>
      <c r="M1355" s="249" t="str">
        <f t="shared" si="620"/>
        <v/>
      </c>
      <c r="N1355" s="250" t="str">
        <f t="shared" ca="1" si="621"/>
        <v/>
      </c>
      <c r="O1355" s="249" t="str">
        <f t="shared" si="622"/>
        <v/>
      </c>
      <c r="P1355" s="250" t="str">
        <f t="shared" ca="1" si="623"/>
        <v/>
      </c>
      <c r="Q1355" s="249" t="str">
        <f t="shared" si="624"/>
        <v/>
      </c>
      <c r="R1355" s="250" t="str">
        <f t="shared" ca="1" si="625"/>
        <v/>
      </c>
      <c r="S1355" s="249" t="str">
        <f t="shared" si="626"/>
        <v/>
      </c>
      <c r="T1355" s="250" t="str">
        <f t="shared" ca="1" si="627"/>
        <v/>
      </c>
      <c r="U1355" s="249" t="str">
        <f t="shared" si="628"/>
        <v/>
      </c>
      <c r="V1355" s="250" t="str">
        <f t="shared" ca="1" si="629"/>
        <v/>
      </c>
      <c r="W1355" s="249" t="str">
        <f t="shared" si="630"/>
        <v/>
      </c>
      <c r="X1355" s="250" t="str">
        <f t="shared" si="591"/>
        <v/>
      </c>
      <c r="Y1355" s="249" t="str">
        <f t="shared" si="592"/>
        <v/>
      </c>
      <c r="Z1355" s="250" t="str">
        <f t="shared" si="593"/>
        <v/>
      </c>
      <c r="AA1355" s="249" t="str">
        <f t="shared" si="594"/>
        <v/>
      </c>
      <c r="AB1355" s="250" t="str">
        <f t="shared" si="595"/>
        <v/>
      </c>
      <c r="AC1355" s="249" t="str">
        <f t="shared" si="596"/>
        <v/>
      </c>
      <c r="AD1355" s="250" t="str">
        <f t="shared" si="597"/>
        <v/>
      </c>
      <c r="AE1355" s="249" t="str">
        <f t="shared" si="598"/>
        <v/>
      </c>
      <c r="AF1355" s="250" t="str">
        <f t="shared" si="599"/>
        <v/>
      </c>
      <c r="AG1355" s="249" t="str">
        <f t="shared" si="600"/>
        <v/>
      </c>
      <c r="AH1355" s="250" t="str">
        <f t="shared" si="601"/>
        <v/>
      </c>
      <c r="AI1355" s="249" t="str">
        <f t="shared" si="602"/>
        <v/>
      </c>
      <c r="AJ1355" s="250" t="str">
        <f t="shared" si="603"/>
        <v/>
      </c>
      <c r="AK1355" s="249" t="str">
        <f t="shared" si="604"/>
        <v/>
      </c>
      <c r="AL1355" s="250" t="str">
        <f t="shared" si="605"/>
        <v/>
      </c>
      <c r="AM1355" s="249" t="str">
        <f t="shared" si="606"/>
        <v/>
      </c>
      <c r="AN1355" s="250" t="str">
        <f t="shared" si="607"/>
        <v/>
      </c>
      <c r="AO1355" s="249" t="str">
        <f t="shared" si="608"/>
        <v/>
      </c>
      <c r="AP1355" s="250" t="str">
        <f t="shared" si="609"/>
        <v/>
      </c>
      <c r="AQ1355" s="249" t="str">
        <f t="shared" si="610"/>
        <v/>
      </c>
      <c r="AR1355" s="250" t="str">
        <f t="shared" si="611"/>
        <v/>
      </c>
      <c r="AS1355" s="249" t="str">
        <f t="shared" si="612"/>
        <v/>
      </c>
      <c r="AT1355" s="250"/>
      <c r="AU1355" s="249"/>
      <c r="AV1355" s="250"/>
      <c r="AW1355" s="249"/>
      <c r="AX1355" s="250"/>
      <c r="AY1355" s="249"/>
      <c r="AZ1355" s="250"/>
      <c r="BA1355" s="249"/>
      <c r="BB1355" s="250"/>
      <c r="BC1355" s="249"/>
      <c r="BD1355" s="250"/>
      <c r="BE1355" s="249"/>
      <c r="BF1355" s="250"/>
      <c r="BG1355" s="249"/>
      <c r="BH1355" s="250"/>
      <c r="BI1355" s="249"/>
      <c r="BJ1355" s="250"/>
      <c r="BK1355" s="249"/>
    </row>
    <row r="1356" spans="1:63" ht="21" hidden="1" customHeight="1" x14ac:dyDescent="0.2">
      <c r="A1356" s="245"/>
      <c r="B1356" s="246"/>
      <c r="C1356" s="247" t="str">
        <f t="shared" si="613"/>
        <v/>
      </c>
      <c r="D1356" s="250" t="str">
        <f t="shared" ca="1" si="614"/>
        <v/>
      </c>
      <c r="E1356" s="249" t="str">
        <f t="shared" si="631"/>
        <v/>
      </c>
      <c r="F1356" s="250" t="str">
        <f t="shared" si="615"/>
        <v/>
      </c>
      <c r="G1356" s="249" t="str">
        <f t="shared" si="632"/>
        <v/>
      </c>
      <c r="H1356" s="250" t="str">
        <f t="shared" si="616"/>
        <v/>
      </c>
      <c r="I1356" s="249" t="str">
        <f t="shared" si="633"/>
        <v/>
      </c>
      <c r="J1356" s="250" t="str">
        <f t="shared" ca="1" si="617"/>
        <v/>
      </c>
      <c r="K1356" s="249" t="str">
        <f t="shared" si="618"/>
        <v/>
      </c>
      <c r="L1356" s="250" t="str">
        <f t="shared" ca="1" si="619"/>
        <v/>
      </c>
      <c r="M1356" s="249" t="str">
        <f t="shared" si="620"/>
        <v/>
      </c>
      <c r="N1356" s="250" t="str">
        <f t="shared" ca="1" si="621"/>
        <v/>
      </c>
      <c r="O1356" s="249" t="str">
        <f t="shared" si="622"/>
        <v/>
      </c>
      <c r="P1356" s="250" t="str">
        <f t="shared" ca="1" si="623"/>
        <v/>
      </c>
      <c r="Q1356" s="249" t="str">
        <f t="shared" si="624"/>
        <v/>
      </c>
      <c r="R1356" s="250" t="str">
        <f t="shared" ca="1" si="625"/>
        <v/>
      </c>
      <c r="S1356" s="249" t="str">
        <f t="shared" si="626"/>
        <v/>
      </c>
      <c r="T1356" s="250" t="str">
        <f t="shared" ca="1" si="627"/>
        <v/>
      </c>
      <c r="U1356" s="249" t="str">
        <f t="shared" si="628"/>
        <v/>
      </c>
      <c r="V1356" s="250" t="str">
        <f t="shared" ca="1" si="629"/>
        <v/>
      </c>
      <c r="W1356" s="249" t="str">
        <f t="shared" si="630"/>
        <v/>
      </c>
      <c r="X1356" s="250" t="str">
        <f t="shared" si="591"/>
        <v/>
      </c>
      <c r="Y1356" s="249" t="str">
        <f t="shared" si="592"/>
        <v/>
      </c>
      <c r="Z1356" s="250" t="str">
        <f t="shared" si="593"/>
        <v/>
      </c>
      <c r="AA1356" s="249" t="str">
        <f t="shared" si="594"/>
        <v/>
      </c>
      <c r="AB1356" s="250" t="str">
        <f t="shared" si="595"/>
        <v/>
      </c>
      <c r="AC1356" s="249" t="str">
        <f t="shared" si="596"/>
        <v/>
      </c>
      <c r="AD1356" s="250" t="str">
        <f t="shared" si="597"/>
        <v/>
      </c>
      <c r="AE1356" s="249" t="str">
        <f t="shared" si="598"/>
        <v/>
      </c>
      <c r="AF1356" s="250" t="str">
        <f t="shared" si="599"/>
        <v/>
      </c>
      <c r="AG1356" s="249" t="str">
        <f t="shared" si="600"/>
        <v/>
      </c>
      <c r="AH1356" s="250" t="str">
        <f t="shared" si="601"/>
        <v/>
      </c>
      <c r="AI1356" s="249" t="str">
        <f t="shared" si="602"/>
        <v/>
      </c>
      <c r="AJ1356" s="250" t="str">
        <f t="shared" si="603"/>
        <v/>
      </c>
      <c r="AK1356" s="249" t="str">
        <f t="shared" si="604"/>
        <v/>
      </c>
      <c r="AL1356" s="250" t="str">
        <f t="shared" si="605"/>
        <v/>
      </c>
      <c r="AM1356" s="249" t="str">
        <f t="shared" si="606"/>
        <v/>
      </c>
      <c r="AN1356" s="250" t="str">
        <f t="shared" si="607"/>
        <v/>
      </c>
      <c r="AO1356" s="249" t="str">
        <f t="shared" si="608"/>
        <v/>
      </c>
      <c r="AP1356" s="250" t="str">
        <f t="shared" si="609"/>
        <v/>
      </c>
      <c r="AQ1356" s="249" t="str">
        <f t="shared" si="610"/>
        <v/>
      </c>
      <c r="AR1356" s="250" t="str">
        <f t="shared" si="611"/>
        <v/>
      </c>
      <c r="AS1356" s="249" t="str">
        <f t="shared" si="612"/>
        <v/>
      </c>
      <c r="AT1356" s="250"/>
      <c r="AU1356" s="249"/>
      <c r="AV1356" s="250"/>
      <c r="AW1356" s="249"/>
      <c r="AX1356" s="250"/>
      <c r="AY1356" s="249"/>
      <c r="AZ1356" s="250"/>
      <c r="BA1356" s="249"/>
      <c r="BB1356" s="250"/>
      <c r="BC1356" s="249"/>
      <c r="BD1356" s="250"/>
      <c r="BE1356" s="249"/>
      <c r="BF1356" s="250"/>
      <c r="BG1356" s="249"/>
      <c r="BH1356" s="250"/>
      <c r="BI1356" s="249"/>
      <c r="BJ1356" s="250"/>
      <c r="BK1356" s="249"/>
    </row>
    <row r="1357" spans="1:63" ht="21" hidden="1" customHeight="1" x14ac:dyDescent="0.2">
      <c r="A1357" s="245"/>
      <c r="B1357" s="246"/>
      <c r="C1357" s="247" t="str">
        <f t="shared" si="613"/>
        <v/>
      </c>
      <c r="D1357" s="250" t="str">
        <f t="shared" ca="1" si="614"/>
        <v/>
      </c>
      <c r="E1357" s="249" t="str">
        <f t="shared" si="631"/>
        <v/>
      </c>
      <c r="F1357" s="250" t="str">
        <f t="shared" si="615"/>
        <v/>
      </c>
      <c r="G1357" s="249" t="str">
        <f t="shared" si="632"/>
        <v/>
      </c>
      <c r="H1357" s="250" t="str">
        <f t="shared" si="616"/>
        <v/>
      </c>
      <c r="I1357" s="249" t="str">
        <f t="shared" si="633"/>
        <v/>
      </c>
      <c r="J1357" s="250" t="str">
        <f t="shared" ca="1" si="617"/>
        <v/>
      </c>
      <c r="K1357" s="249" t="str">
        <f t="shared" si="618"/>
        <v/>
      </c>
      <c r="L1357" s="250" t="str">
        <f t="shared" ca="1" si="619"/>
        <v/>
      </c>
      <c r="M1357" s="249" t="str">
        <f t="shared" si="620"/>
        <v/>
      </c>
      <c r="N1357" s="250" t="str">
        <f t="shared" ca="1" si="621"/>
        <v/>
      </c>
      <c r="O1357" s="249" t="str">
        <f t="shared" si="622"/>
        <v/>
      </c>
      <c r="P1357" s="250" t="str">
        <f t="shared" ca="1" si="623"/>
        <v/>
      </c>
      <c r="Q1357" s="249" t="str">
        <f t="shared" si="624"/>
        <v/>
      </c>
      <c r="R1357" s="250" t="str">
        <f t="shared" ca="1" si="625"/>
        <v/>
      </c>
      <c r="S1357" s="249" t="str">
        <f t="shared" si="626"/>
        <v/>
      </c>
      <c r="T1357" s="250" t="str">
        <f t="shared" ca="1" si="627"/>
        <v/>
      </c>
      <c r="U1357" s="249" t="str">
        <f t="shared" si="628"/>
        <v/>
      </c>
      <c r="V1357" s="250" t="str">
        <f t="shared" ca="1" si="629"/>
        <v/>
      </c>
      <c r="W1357" s="249" t="str">
        <f t="shared" si="630"/>
        <v/>
      </c>
      <c r="X1357" s="250" t="str">
        <f t="shared" si="591"/>
        <v/>
      </c>
      <c r="Y1357" s="249" t="str">
        <f t="shared" si="592"/>
        <v/>
      </c>
      <c r="Z1357" s="250" t="str">
        <f t="shared" si="593"/>
        <v/>
      </c>
      <c r="AA1357" s="249" t="str">
        <f t="shared" si="594"/>
        <v/>
      </c>
      <c r="AB1357" s="250" t="str">
        <f t="shared" si="595"/>
        <v/>
      </c>
      <c r="AC1357" s="249" t="str">
        <f t="shared" si="596"/>
        <v/>
      </c>
      <c r="AD1357" s="250" t="str">
        <f t="shared" si="597"/>
        <v/>
      </c>
      <c r="AE1357" s="249" t="str">
        <f t="shared" si="598"/>
        <v/>
      </c>
      <c r="AF1357" s="250" t="str">
        <f t="shared" si="599"/>
        <v/>
      </c>
      <c r="AG1357" s="249" t="str">
        <f t="shared" si="600"/>
        <v/>
      </c>
      <c r="AH1357" s="250" t="str">
        <f t="shared" si="601"/>
        <v/>
      </c>
      <c r="AI1357" s="249" t="str">
        <f t="shared" si="602"/>
        <v/>
      </c>
      <c r="AJ1357" s="250" t="str">
        <f t="shared" si="603"/>
        <v/>
      </c>
      <c r="AK1357" s="249" t="str">
        <f t="shared" si="604"/>
        <v/>
      </c>
      <c r="AL1357" s="250" t="str">
        <f t="shared" si="605"/>
        <v/>
      </c>
      <c r="AM1357" s="249" t="str">
        <f t="shared" si="606"/>
        <v/>
      </c>
      <c r="AN1357" s="250" t="str">
        <f t="shared" si="607"/>
        <v/>
      </c>
      <c r="AO1357" s="249" t="str">
        <f t="shared" si="608"/>
        <v/>
      </c>
      <c r="AP1357" s="250" t="str">
        <f t="shared" si="609"/>
        <v/>
      </c>
      <c r="AQ1357" s="249" t="str">
        <f t="shared" si="610"/>
        <v/>
      </c>
      <c r="AR1357" s="250" t="str">
        <f t="shared" si="611"/>
        <v/>
      </c>
      <c r="AS1357" s="249" t="str">
        <f t="shared" si="612"/>
        <v/>
      </c>
      <c r="AT1357" s="250"/>
      <c r="AU1357" s="249"/>
      <c r="AV1357" s="250"/>
      <c r="AW1357" s="249"/>
      <c r="AX1357" s="250"/>
      <c r="AY1357" s="249"/>
      <c r="AZ1357" s="250"/>
      <c r="BA1357" s="249"/>
      <c r="BB1357" s="250"/>
      <c r="BC1357" s="249"/>
      <c r="BD1357" s="250"/>
      <c r="BE1357" s="249"/>
      <c r="BF1357" s="250"/>
      <c r="BG1357" s="249"/>
      <c r="BH1357" s="250"/>
      <c r="BI1357" s="249"/>
      <c r="BJ1357" s="250"/>
      <c r="BK1357" s="249"/>
    </row>
    <row r="1358" spans="1:63" ht="21" hidden="1" customHeight="1" x14ac:dyDescent="0.2">
      <c r="A1358" s="245"/>
      <c r="B1358" s="246"/>
      <c r="C1358" s="247" t="str">
        <f t="shared" si="613"/>
        <v/>
      </c>
      <c r="D1358" s="250" t="str">
        <f t="shared" ca="1" si="614"/>
        <v/>
      </c>
      <c r="E1358" s="249" t="str">
        <f t="shared" si="631"/>
        <v/>
      </c>
      <c r="F1358" s="250" t="str">
        <f t="shared" si="615"/>
        <v/>
      </c>
      <c r="G1358" s="249" t="str">
        <f t="shared" si="632"/>
        <v/>
      </c>
      <c r="H1358" s="250" t="str">
        <f t="shared" si="616"/>
        <v/>
      </c>
      <c r="I1358" s="249" t="str">
        <f t="shared" si="633"/>
        <v/>
      </c>
      <c r="J1358" s="250" t="str">
        <f t="shared" ca="1" si="617"/>
        <v/>
      </c>
      <c r="K1358" s="249" t="str">
        <f t="shared" si="618"/>
        <v/>
      </c>
      <c r="L1358" s="250" t="str">
        <f t="shared" ca="1" si="619"/>
        <v/>
      </c>
      <c r="M1358" s="249" t="str">
        <f t="shared" si="620"/>
        <v/>
      </c>
      <c r="N1358" s="250" t="str">
        <f t="shared" ca="1" si="621"/>
        <v/>
      </c>
      <c r="O1358" s="249" t="str">
        <f t="shared" si="622"/>
        <v/>
      </c>
      <c r="P1358" s="250" t="str">
        <f t="shared" ca="1" si="623"/>
        <v/>
      </c>
      <c r="Q1358" s="249" t="str">
        <f t="shared" si="624"/>
        <v/>
      </c>
      <c r="R1358" s="250" t="str">
        <f t="shared" ca="1" si="625"/>
        <v/>
      </c>
      <c r="S1358" s="249" t="str">
        <f t="shared" si="626"/>
        <v/>
      </c>
      <c r="T1358" s="250" t="str">
        <f t="shared" ca="1" si="627"/>
        <v/>
      </c>
      <c r="U1358" s="249" t="str">
        <f t="shared" si="628"/>
        <v/>
      </c>
      <c r="V1358" s="250" t="str">
        <f t="shared" ca="1" si="629"/>
        <v/>
      </c>
      <c r="W1358" s="249" t="str">
        <f t="shared" si="630"/>
        <v/>
      </c>
      <c r="X1358" s="250" t="str">
        <f t="shared" si="591"/>
        <v/>
      </c>
      <c r="Y1358" s="249" t="str">
        <f t="shared" si="592"/>
        <v/>
      </c>
      <c r="Z1358" s="250" t="str">
        <f t="shared" si="593"/>
        <v/>
      </c>
      <c r="AA1358" s="249" t="str">
        <f t="shared" si="594"/>
        <v/>
      </c>
      <c r="AB1358" s="250" t="str">
        <f t="shared" si="595"/>
        <v/>
      </c>
      <c r="AC1358" s="249" t="str">
        <f t="shared" si="596"/>
        <v/>
      </c>
      <c r="AD1358" s="250" t="str">
        <f t="shared" si="597"/>
        <v/>
      </c>
      <c r="AE1358" s="249" t="str">
        <f t="shared" si="598"/>
        <v/>
      </c>
      <c r="AF1358" s="250" t="str">
        <f t="shared" si="599"/>
        <v/>
      </c>
      <c r="AG1358" s="249" t="str">
        <f t="shared" si="600"/>
        <v/>
      </c>
      <c r="AH1358" s="250" t="str">
        <f t="shared" si="601"/>
        <v/>
      </c>
      <c r="AI1358" s="249" t="str">
        <f t="shared" si="602"/>
        <v/>
      </c>
      <c r="AJ1358" s="250" t="str">
        <f t="shared" si="603"/>
        <v/>
      </c>
      <c r="AK1358" s="249" t="str">
        <f t="shared" si="604"/>
        <v/>
      </c>
      <c r="AL1358" s="250" t="str">
        <f t="shared" si="605"/>
        <v/>
      </c>
      <c r="AM1358" s="249" t="str">
        <f t="shared" si="606"/>
        <v/>
      </c>
      <c r="AN1358" s="250" t="str">
        <f t="shared" si="607"/>
        <v/>
      </c>
      <c r="AO1358" s="249" t="str">
        <f t="shared" si="608"/>
        <v/>
      </c>
      <c r="AP1358" s="250" t="str">
        <f t="shared" si="609"/>
        <v/>
      </c>
      <c r="AQ1358" s="249" t="str">
        <f t="shared" si="610"/>
        <v/>
      </c>
      <c r="AR1358" s="250" t="str">
        <f t="shared" si="611"/>
        <v/>
      </c>
      <c r="AS1358" s="249" t="str">
        <f t="shared" si="612"/>
        <v/>
      </c>
      <c r="AT1358" s="250"/>
      <c r="AU1358" s="249"/>
      <c r="AV1358" s="250"/>
      <c r="AW1358" s="249"/>
      <c r="AX1358" s="250"/>
      <c r="AY1358" s="249"/>
      <c r="AZ1358" s="250"/>
      <c r="BA1358" s="249"/>
      <c r="BB1358" s="250"/>
      <c r="BC1358" s="249"/>
      <c r="BD1358" s="250"/>
      <c r="BE1358" s="249"/>
      <c r="BF1358" s="250"/>
      <c r="BG1358" s="249"/>
      <c r="BH1358" s="250"/>
      <c r="BI1358" s="249"/>
      <c r="BJ1358" s="250"/>
      <c r="BK1358" s="249"/>
    </row>
    <row r="1359" spans="1:63" ht="21" hidden="1" customHeight="1" x14ac:dyDescent="0.2">
      <c r="A1359" s="245"/>
      <c r="B1359" s="246"/>
      <c r="C1359" s="247" t="str">
        <f t="shared" si="613"/>
        <v/>
      </c>
      <c r="D1359" s="250" t="str">
        <f t="shared" ca="1" si="614"/>
        <v/>
      </c>
      <c r="E1359" s="249" t="str">
        <f t="shared" si="631"/>
        <v/>
      </c>
      <c r="F1359" s="250" t="str">
        <f t="shared" si="615"/>
        <v/>
      </c>
      <c r="G1359" s="249" t="str">
        <f t="shared" si="632"/>
        <v/>
      </c>
      <c r="H1359" s="250" t="str">
        <f t="shared" si="616"/>
        <v/>
      </c>
      <c r="I1359" s="249" t="str">
        <f t="shared" si="633"/>
        <v/>
      </c>
      <c r="J1359" s="250" t="str">
        <f t="shared" ca="1" si="617"/>
        <v/>
      </c>
      <c r="K1359" s="249" t="str">
        <f t="shared" si="618"/>
        <v/>
      </c>
      <c r="L1359" s="250" t="str">
        <f t="shared" ca="1" si="619"/>
        <v/>
      </c>
      <c r="M1359" s="249" t="str">
        <f t="shared" si="620"/>
        <v/>
      </c>
      <c r="N1359" s="250" t="str">
        <f t="shared" ca="1" si="621"/>
        <v/>
      </c>
      <c r="O1359" s="249" t="str">
        <f t="shared" si="622"/>
        <v/>
      </c>
      <c r="P1359" s="250" t="str">
        <f t="shared" ca="1" si="623"/>
        <v/>
      </c>
      <c r="Q1359" s="249" t="str">
        <f t="shared" si="624"/>
        <v/>
      </c>
      <c r="R1359" s="250" t="str">
        <f t="shared" ca="1" si="625"/>
        <v/>
      </c>
      <c r="S1359" s="249" t="str">
        <f t="shared" si="626"/>
        <v/>
      </c>
      <c r="T1359" s="250" t="str">
        <f t="shared" ca="1" si="627"/>
        <v/>
      </c>
      <c r="U1359" s="249" t="str">
        <f t="shared" si="628"/>
        <v/>
      </c>
      <c r="V1359" s="250" t="str">
        <f t="shared" ca="1" si="629"/>
        <v/>
      </c>
      <c r="W1359" s="249" t="str">
        <f t="shared" si="630"/>
        <v/>
      </c>
      <c r="X1359" s="250" t="str">
        <f t="shared" si="591"/>
        <v/>
      </c>
      <c r="Y1359" s="249" t="str">
        <f t="shared" si="592"/>
        <v/>
      </c>
      <c r="Z1359" s="250" t="str">
        <f t="shared" si="593"/>
        <v/>
      </c>
      <c r="AA1359" s="249" t="str">
        <f t="shared" si="594"/>
        <v/>
      </c>
      <c r="AB1359" s="250" t="str">
        <f t="shared" si="595"/>
        <v/>
      </c>
      <c r="AC1359" s="249" t="str">
        <f t="shared" si="596"/>
        <v/>
      </c>
      <c r="AD1359" s="250" t="str">
        <f t="shared" si="597"/>
        <v/>
      </c>
      <c r="AE1359" s="249" t="str">
        <f t="shared" si="598"/>
        <v/>
      </c>
      <c r="AF1359" s="250" t="str">
        <f t="shared" si="599"/>
        <v/>
      </c>
      <c r="AG1359" s="249" t="str">
        <f t="shared" si="600"/>
        <v/>
      </c>
      <c r="AH1359" s="250" t="str">
        <f t="shared" si="601"/>
        <v/>
      </c>
      <c r="AI1359" s="249" t="str">
        <f t="shared" si="602"/>
        <v/>
      </c>
      <c r="AJ1359" s="250" t="str">
        <f t="shared" si="603"/>
        <v/>
      </c>
      <c r="AK1359" s="249" t="str">
        <f t="shared" si="604"/>
        <v/>
      </c>
      <c r="AL1359" s="250" t="str">
        <f t="shared" si="605"/>
        <v/>
      </c>
      <c r="AM1359" s="249" t="str">
        <f t="shared" si="606"/>
        <v/>
      </c>
      <c r="AN1359" s="250" t="str">
        <f t="shared" si="607"/>
        <v/>
      </c>
      <c r="AO1359" s="249" t="str">
        <f t="shared" si="608"/>
        <v/>
      </c>
      <c r="AP1359" s="250" t="str">
        <f t="shared" si="609"/>
        <v/>
      </c>
      <c r="AQ1359" s="249" t="str">
        <f t="shared" si="610"/>
        <v/>
      </c>
      <c r="AR1359" s="250" t="str">
        <f t="shared" si="611"/>
        <v/>
      </c>
      <c r="AS1359" s="249" t="str">
        <f t="shared" si="612"/>
        <v/>
      </c>
      <c r="AT1359" s="250"/>
      <c r="AU1359" s="249"/>
      <c r="AV1359" s="250"/>
      <c r="AW1359" s="249"/>
      <c r="AX1359" s="250"/>
      <c r="AY1359" s="249"/>
      <c r="AZ1359" s="250"/>
      <c r="BA1359" s="249"/>
      <c r="BB1359" s="250"/>
      <c r="BC1359" s="249"/>
      <c r="BD1359" s="250"/>
      <c r="BE1359" s="249"/>
      <c r="BF1359" s="250"/>
      <c r="BG1359" s="249"/>
      <c r="BH1359" s="250"/>
      <c r="BI1359" s="249"/>
      <c r="BJ1359" s="250"/>
      <c r="BK1359" s="249"/>
    </row>
    <row r="1360" spans="1:63" ht="21" hidden="1" customHeight="1" x14ac:dyDescent="0.2">
      <c r="A1360" s="245"/>
      <c r="B1360" s="246"/>
      <c r="C1360" s="247" t="str">
        <f t="shared" si="613"/>
        <v/>
      </c>
      <c r="D1360" s="250" t="str">
        <f t="shared" ca="1" si="614"/>
        <v/>
      </c>
      <c r="E1360" s="249" t="str">
        <f t="shared" si="631"/>
        <v/>
      </c>
      <c r="F1360" s="250" t="str">
        <f t="shared" si="615"/>
        <v/>
      </c>
      <c r="G1360" s="249" t="str">
        <f t="shared" si="632"/>
        <v/>
      </c>
      <c r="H1360" s="250" t="str">
        <f t="shared" si="616"/>
        <v/>
      </c>
      <c r="I1360" s="249" t="str">
        <f t="shared" si="633"/>
        <v/>
      </c>
      <c r="J1360" s="250" t="str">
        <f t="shared" ca="1" si="617"/>
        <v/>
      </c>
      <c r="K1360" s="249" t="str">
        <f t="shared" si="618"/>
        <v/>
      </c>
      <c r="L1360" s="250" t="str">
        <f t="shared" ca="1" si="619"/>
        <v/>
      </c>
      <c r="M1360" s="249" t="str">
        <f t="shared" si="620"/>
        <v/>
      </c>
      <c r="N1360" s="250" t="str">
        <f t="shared" ca="1" si="621"/>
        <v/>
      </c>
      <c r="O1360" s="249" t="str">
        <f t="shared" si="622"/>
        <v/>
      </c>
      <c r="P1360" s="250" t="str">
        <f t="shared" ca="1" si="623"/>
        <v/>
      </c>
      <c r="Q1360" s="249" t="str">
        <f t="shared" si="624"/>
        <v/>
      </c>
      <c r="R1360" s="250" t="str">
        <f t="shared" ca="1" si="625"/>
        <v/>
      </c>
      <c r="S1360" s="249" t="str">
        <f t="shared" si="626"/>
        <v/>
      </c>
      <c r="T1360" s="250" t="str">
        <f t="shared" ca="1" si="627"/>
        <v/>
      </c>
      <c r="U1360" s="249" t="str">
        <f t="shared" si="628"/>
        <v/>
      </c>
      <c r="V1360" s="250" t="str">
        <f t="shared" ca="1" si="629"/>
        <v/>
      </c>
      <c r="W1360" s="249" t="str">
        <f t="shared" si="630"/>
        <v/>
      </c>
      <c r="X1360" s="250" t="str">
        <f t="shared" si="591"/>
        <v/>
      </c>
      <c r="Y1360" s="249" t="str">
        <f t="shared" si="592"/>
        <v/>
      </c>
      <c r="Z1360" s="250" t="str">
        <f t="shared" si="593"/>
        <v/>
      </c>
      <c r="AA1360" s="249" t="str">
        <f t="shared" si="594"/>
        <v/>
      </c>
      <c r="AB1360" s="250" t="str">
        <f t="shared" si="595"/>
        <v/>
      </c>
      <c r="AC1360" s="249" t="str">
        <f t="shared" si="596"/>
        <v/>
      </c>
      <c r="AD1360" s="250" t="str">
        <f t="shared" si="597"/>
        <v/>
      </c>
      <c r="AE1360" s="249" t="str">
        <f t="shared" si="598"/>
        <v/>
      </c>
      <c r="AF1360" s="250" t="str">
        <f t="shared" si="599"/>
        <v/>
      </c>
      <c r="AG1360" s="249" t="str">
        <f t="shared" si="600"/>
        <v/>
      </c>
      <c r="AH1360" s="250" t="str">
        <f t="shared" si="601"/>
        <v/>
      </c>
      <c r="AI1360" s="249" t="str">
        <f t="shared" si="602"/>
        <v/>
      </c>
      <c r="AJ1360" s="250" t="str">
        <f t="shared" si="603"/>
        <v/>
      </c>
      <c r="AK1360" s="249" t="str">
        <f t="shared" si="604"/>
        <v/>
      </c>
      <c r="AL1360" s="250" t="str">
        <f t="shared" si="605"/>
        <v/>
      </c>
      <c r="AM1360" s="249" t="str">
        <f t="shared" si="606"/>
        <v/>
      </c>
      <c r="AN1360" s="250" t="str">
        <f t="shared" si="607"/>
        <v/>
      </c>
      <c r="AO1360" s="249" t="str">
        <f t="shared" si="608"/>
        <v/>
      </c>
      <c r="AP1360" s="250" t="str">
        <f t="shared" si="609"/>
        <v/>
      </c>
      <c r="AQ1360" s="249" t="str">
        <f t="shared" si="610"/>
        <v/>
      </c>
      <c r="AR1360" s="250" t="str">
        <f t="shared" si="611"/>
        <v/>
      </c>
      <c r="AS1360" s="249" t="str">
        <f t="shared" si="612"/>
        <v/>
      </c>
      <c r="AT1360" s="250"/>
      <c r="AU1360" s="249"/>
      <c r="AV1360" s="250"/>
      <c r="AW1360" s="249"/>
      <c r="AX1360" s="250"/>
      <c r="AY1360" s="249"/>
      <c r="AZ1360" s="250"/>
      <c r="BA1360" s="249"/>
      <c r="BB1360" s="250"/>
      <c r="BC1360" s="249"/>
      <c r="BD1360" s="250"/>
      <c r="BE1360" s="249"/>
      <c r="BF1360" s="250"/>
      <c r="BG1360" s="249"/>
      <c r="BH1360" s="250"/>
      <c r="BI1360" s="249"/>
      <c r="BJ1360" s="250"/>
      <c r="BK1360" s="249"/>
    </row>
    <row r="1361" spans="1:63" ht="21" hidden="1" customHeight="1" x14ac:dyDescent="0.2">
      <c r="A1361" s="245"/>
      <c r="B1361" s="246"/>
      <c r="C1361" s="247" t="str">
        <f t="shared" si="613"/>
        <v/>
      </c>
      <c r="D1361" s="250" t="str">
        <f t="shared" ca="1" si="614"/>
        <v/>
      </c>
      <c r="E1361" s="249" t="str">
        <f t="shared" si="631"/>
        <v/>
      </c>
      <c r="F1361" s="250" t="str">
        <f t="shared" si="615"/>
        <v/>
      </c>
      <c r="G1361" s="249" t="str">
        <f t="shared" si="632"/>
        <v/>
      </c>
      <c r="H1361" s="250" t="str">
        <f t="shared" si="616"/>
        <v/>
      </c>
      <c r="I1361" s="249" t="str">
        <f t="shared" si="633"/>
        <v/>
      </c>
      <c r="J1361" s="250" t="str">
        <f t="shared" ca="1" si="617"/>
        <v/>
      </c>
      <c r="K1361" s="249" t="str">
        <f t="shared" si="618"/>
        <v/>
      </c>
      <c r="L1361" s="250" t="str">
        <f t="shared" ca="1" si="619"/>
        <v/>
      </c>
      <c r="M1361" s="249" t="str">
        <f t="shared" si="620"/>
        <v/>
      </c>
      <c r="N1361" s="250" t="str">
        <f t="shared" ca="1" si="621"/>
        <v/>
      </c>
      <c r="O1361" s="249" t="str">
        <f t="shared" si="622"/>
        <v/>
      </c>
      <c r="P1361" s="250" t="str">
        <f t="shared" ca="1" si="623"/>
        <v/>
      </c>
      <c r="Q1361" s="249" t="str">
        <f t="shared" si="624"/>
        <v/>
      </c>
      <c r="R1361" s="250" t="str">
        <f t="shared" ca="1" si="625"/>
        <v/>
      </c>
      <c r="S1361" s="249" t="str">
        <f t="shared" si="626"/>
        <v/>
      </c>
      <c r="T1361" s="250" t="str">
        <f t="shared" ca="1" si="627"/>
        <v/>
      </c>
      <c r="U1361" s="249" t="str">
        <f t="shared" si="628"/>
        <v/>
      </c>
      <c r="V1361" s="250" t="str">
        <f t="shared" ca="1" si="629"/>
        <v/>
      </c>
      <c r="W1361" s="249" t="str">
        <f t="shared" si="630"/>
        <v/>
      </c>
      <c r="X1361" s="250" t="str">
        <f t="shared" si="591"/>
        <v/>
      </c>
      <c r="Y1361" s="249" t="str">
        <f t="shared" si="592"/>
        <v/>
      </c>
      <c r="Z1361" s="250" t="str">
        <f t="shared" si="593"/>
        <v/>
      </c>
      <c r="AA1361" s="249" t="str">
        <f t="shared" si="594"/>
        <v/>
      </c>
      <c r="AB1361" s="250" t="str">
        <f t="shared" si="595"/>
        <v/>
      </c>
      <c r="AC1361" s="249" t="str">
        <f t="shared" si="596"/>
        <v/>
      </c>
      <c r="AD1361" s="250" t="str">
        <f t="shared" si="597"/>
        <v/>
      </c>
      <c r="AE1361" s="249" t="str">
        <f t="shared" si="598"/>
        <v/>
      </c>
      <c r="AF1361" s="250" t="str">
        <f t="shared" si="599"/>
        <v/>
      </c>
      <c r="AG1361" s="249" t="str">
        <f t="shared" si="600"/>
        <v/>
      </c>
      <c r="AH1361" s="250" t="str">
        <f t="shared" si="601"/>
        <v/>
      </c>
      <c r="AI1361" s="249" t="str">
        <f t="shared" si="602"/>
        <v/>
      </c>
      <c r="AJ1361" s="250" t="str">
        <f t="shared" si="603"/>
        <v/>
      </c>
      <c r="AK1361" s="249" t="str">
        <f t="shared" si="604"/>
        <v/>
      </c>
      <c r="AL1361" s="250" t="str">
        <f t="shared" si="605"/>
        <v/>
      </c>
      <c r="AM1361" s="249" t="str">
        <f t="shared" si="606"/>
        <v/>
      </c>
      <c r="AN1361" s="250" t="str">
        <f t="shared" si="607"/>
        <v/>
      </c>
      <c r="AO1361" s="249" t="str">
        <f t="shared" si="608"/>
        <v/>
      </c>
      <c r="AP1361" s="250" t="str">
        <f t="shared" si="609"/>
        <v/>
      </c>
      <c r="AQ1361" s="249" t="str">
        <f t="shared" si="610"/>
        <v/>
      </c>
      <c r="AR1361" s="250" t="str">
        <f t="shared" si="611"/>
        <v/>
      </c>
      <c r="AS1361" s="249" t="str">
        <f t="shared" si="612"/>
        <v/>
      </c>
      <c r="AT1361" s="250"/>
      <c r="AU1361" s="249"/>
      <c r="AV1361" s="250"/>
      <c r="AW1361" s="249"/>
      <c r="AX1361" s="250"/>
      <c r="AY1361" s="249"/>
      <c r="AZ1361" s="250"/>
      <c r="BA1361" s="249"/>
      <c r="BB1361" s="250"/>
      <c r="BC1361" s="249"/>
      <c r="BD1361" s="250"/>
      <c r="BE1361" s="249"/>
      <c r="BF1361" s="250"/>
      <c r="BG1361" s="249"/>
      <c r="BH1361" s="250"/>
      <c r="BI1361" s="249"/>
      <c r="BJ1361" s="250"/>
      <c r="BK1361" s="249"/>
    </row>
    <row r="1362" spans="1:63" ht="21" hidden="1" customHeight="1" x14ac:dyDescent="0.2">
      <c r="A1362" s="245"/>
      <c r="B1362" s="246"/>
      <c r="C1362" s="247" t="str">
        <f t="shared" si="613"/>
        <v/>
      </c>
      <c r="D1362" s="250" t="str">
        <f t="shared" ca="1" si="614"/>
        <v/>
      </c>
      <c r="E1362" s="249" t="str">
        <f t="shared" si="631"/>
        <v/>
      </c>
      <c r="F1362" s="250" t="str">
        <f t="shared" si="615"/>
        <v/>
      </c>
      <c r="G1362" s="249" t="str">
        <f t="shared" si="632"/>
        <v/>
      </c>
      <c r="H1362" s="250" t="str">
        <f t="shared" si="616"/>
        <v/>
      </c>
      <c r="I1362" s="249" t="str">
        <f t="shared" si="633"/>
        <v/>
      </c>
      <c r="J1362" s="250" t="str">
        <f t="shared" ca="1" si="617"/>
        <v/>
      </c>
      <c r="K1362" s="249" t="str">
        <f t="shared" si="618"/>
        <v/>
      </c>
      <c r="L1362" s="250" t="str">
        <f t="shared" ca="1" si="619"/>
        <v/>
      </c>
      <c r="M1362" s="249" t="str">
        <f t="shared" si="620"/>
        <v/>
      </c>
      <c r="N1362" s="250" t="str">
        <f t="shared" ca="1" si="621"/>
        <v/>
      </c>
      <c r="O1362" s="249" t="str">
        <f t="shared" si="622"/>
        <v/>
      </c>
      <c r="P1362" s="250" t="str">
        <f t="shared" ca="1" si="623"/>
        <v/>
      </c>
      <c r="Q1362" s="249" t="str">
        <f t="shared" si="624"/>
        <v/>
      </c>
      <c r="R1362" s="250" t="str">
        <f t="shared" ca="1" si="625"/>
        <v/>
      </c>
      <c r="S1362" s="249" t="str">
        <f t="shared" si="626"/>
        <v/>
      </c>
      <c r="T1362" s="250" t="str">
        <f t="shared" ca="1" si="627"/>
        <v/>
      </c>
      <c r="U1362" s="249" t="str">
        <f t="shared" si="628"/>
        <v/>
      </c>
      <c r="V1362" s="250" t="str">
        <f t="shared" ca="1" si="629"/>
        <v/>
      </c>
      <c r="W1362" s="249" t="str">
        <f t="shared" si="630"/>
        <v/>
      </c>
      <c r="X1362" s="250" t="str">
        <f t="shared" si="591"/>
        <v/>
      </c>
      <c r="Y1362" s="249" t="str">
        <f t="shared" si="592"/>
        <v/>
      </c>
      <c r="Z1362" s="250" t="str">
        <f t="shared" si="593"/>
        <v/>
      </c>
      <c r="AA1362" s="249" t="str">
        <f t="shared" si="594"/>
        <v/>
      </c>
      <c r="AB1362" s="250" t="str">
        <f t="shared" si="595"/>
        <v/>
      </c>
      <c r="AC1362" s="249" t="str">
        <f t="shared" si="596"/>
        <v/>
      </c>
      <c r="AD1362" s="250" t="str">
        <f t="shared" si="597"/>
        <v/>
      </c>
      <c r="AE1362" s="249" t="str">
        <f t="shared" si="598"/>
        <v/>
      </c>
      <c r="AF1362" s="250" t="str">
        <f t="shared" si="599"/>
        <v/>
      </c>
      <c r="AG1362" s="249" t="str">
        <f t="shared" si="600"/>
        <v/>
      </c>
      <c r="AH1362" s="250" t="str">
        <f t="shared" si="601"/>
        <v/>
      </c>
      <c r="AI1362" s="249" t="str">
        <f t="shared" si="602"/>
        <v/>
      </c>
      <c r="AJ1362" s="250" t="str">
        <f t="shared" si="603"/>
        <v/>
      </c>
      <c r="AK1362" s="249" t="str">
        <f t="shared" si="604"/>
        <v/>
      </c>
      <c r="AL1362" s="250" t="str">
        <f t="shared" si="605"/>
        <v/>
      </c>
      <c r="AM1362" s="249" t="str">
        <f t="shared" si="606"/>
        <v/>
      </c>
      <c r="AN1362" s="250" t="str">
        <f t="shared" si="607"/>
        <v/>
      </c>
      <c r="AO1362" s="249" t="str">
        <f t="shared" si="608"/>
        <v/>
      </c>
      <c r="AP1362" s="250" t="str">
        <f t="shared" si="609"/>
        <v/>
      </c>
      <c r="AQ1362" s="249" t="str">
        <f t="shared" si="610"/>
        <v/>
      </c>
      <c r="AR1362" s="250" t="str">
        <f t="shared" si="611"/>
        <v/>
      </c>
      <c r="AS1362" s="249" t="str">
        <f t="shared" si="612"/>
        <v/>
      </c>
      <c r="AT1362" s="250"/>
      <c r="AU1362" s="249"/>
      <c r="AV1362" s="250"/>
      <c r="AW1362" s="249"/>
      <c r="AX1362" s="250"/>
      <c r="AY1362" s="249"/>
      <c r="AZ1362" s="250"/>
      <c r="BA1362" s="249"/>
      <c r="BB1362" s="250"/>
      <c r="BC1362" s="249"/>
      <c r="BD1362" s="250"/>
      <c r="BE1362" s="249"/>
      <c r="BF1362" s="250"/>
      <c r="BG1362" s="249"/>
      <c r="BH1362" s="250"/>
      <c r="BI1362" s="249"/>
      <c r="BJ1362" s="250"/>
      <c r="BK1362" s="249"/>
    </row>
    <row r="1363" spans="1:63" ht="21" hidden="1" customHeight="1" x14ac:dyDescent="0.2">
      <c r="A1363" s="245"/>
      <c r="B1363" s="246"/>
      <c r="C1363" s="247" t="str">
        <f t="shared" si="613"/>
        <v/>
      </c>
      <c r="D1363" s="250" t="str">
        <f t="shared" ca="1" si="614"/>
        <v/>
      </c>
      <c r="E1363" s="249" t="str">
        <f t="shared" si="631"/>
        <v/>
      </c>
      <c r="F1363" s="250" t="str">
        <f t="shared" si="615"/>
        <v/>
      </c>
      <c r="G1363" s="249" t="str">
        <f t="shared" si="632"/>
        <v/>
      </c>
      <c r="H1363" s="250" t="str">
        <f t="shared" si="616"/>
        <v/>
      </c>
      <c r="I1363" s="249" t="str">
        <f t="shared" si="633"/>
        <v/>
      </c>
      <c r="J1363" s="250" t="str">
        <f t="shared" ca="1" si="617"/>
        <v/>
      </c>
      <c r="K1363" s="249" t="str">
        <f t="shared" si="618"/>
        <v/>
      </c>
      <c r="L1363" s="250" t="str">
        <f t="shared" ca="1" si="619"/>
        <v/>
      </c>
      <c r="M1363" s="249" t="str">
        <f t="shared" si="620"/>
        <v/>
      </c>
      <c r="N1363" s="250" t="str">
        <f t="shared" ca="1" si="621"/>
        <v/>
      </c>
      <c r="O1363" s="249" t="str">
        <f t="shared" si="622"/>
        <v/>
      </c>
      <c r="P1363" s="250" t="str">
        <f t="shared" ca="1" si="623"/>
        <v/>
      </c>
      <c r="Q1363" s="249" t="str">
        <f t="shared" si="624"/>
        <v/>
      </c>
      <c r="R1363" s="250" t="str">
        <f t="shared" ca="1" si="625"/>
        <v/>
      </c>
      <c r="S1363" s="249" t="str">
        <f t="shared" si="626"/>
        <v/>
      </c>
      <c r="T1363" s="250" t="str">
        <f t="shared" ca="1" si="627"/>
        <v/>
      </c>
      <c r="U1363" s="249" t="str">
        <f t="shared" si="628"/>
        <v/>
      </c>
      <c r="V1363" s="250" t="str">
        <f t="shared" ca="1" si="629"/>
        <v/>
      </c>
      <c r="W1363" s="249" t="str">
        <f t="shared" si="630"/>
        <v/>
      </c>
      <c r="X1363" s="250" t="str">
        <f t="shared" si="591"/>
        <v/>
      </c>
      <c r="Y1363" s="249" t="str">
        <f t="shared" si="592"/>
        <v/>
      </c>
      <c r="Z1363" s="250" t="str">
        <f t="shared" si="593"/>
        <v/>
      </c>
      <c r="AA1363" s="249" t="str">
        <f t="shared" si="594"/>
        <v/>
      </c>
      <c r="AB1363" s="250" t="str">
        <f t="shared" si="595"/>
        <v/>
      </c>
      <c r="AC1363" s="249" t="str">
        <f t="shared" si="596"/>
        <v/>
      </c>
      <c r="AD1363" s="250" t="str">
        <f t="shared" si="597"/>
        <v/>
      </c>
      <c r="AE1363" s="249" t="str">
        <f t="shared" si="598"/>
        <v/>
      </c>
      <c r="AF1363" s="250" t="str">
        <f t="shared" si="599"/>
        <v/>
      </c>
      <c r="AG1363" s="249" t="str">
        <f t="shared" si="600"/>
        <v/>
      </c>
      <c r="AH1363" s="250" t="str">
        <f t="shared" si="601"/>
        <v/>
      </c>
      <c r="AI1363" s="249" t="str">
        <f t="shared" si="602"/>
        <v/>
      </c>
      <c r="AJ1363" s="250" t="str">
        <f t="shared" si="603"/>
        <v/>
      </c>
      <c r="AK1363" s="249" t="str">
        <f t="shared" si="604"/>
        <v/>
      </c>
      <c r="AL1363" s="250" t="str">
        <f t="shared" si="605"/>
        <v/>
      </c>
      <c r="AM1363" s="249" t="str">
        <f t="shared" si="606"/>
        <v/>
      </c>
      <c r="AN1363" s="250" t="str">
        <f t="shared" si="607"/>
        <v/>
      </c>
      <c r="AO1363" s="249" t="str">
        <f t="shared" si="608"/>
        <v/>
      </c>
      <c r="AP1363" s="250" t="str">
        <f t="shared" si="609"/>
        <v/>
      </c>
      <c r="AQ1363" s="249" t="str">
        <f t="shared" si="610"/>
        <v/>
      </c>
      <c r="AR1363" s="250" t="str">
        <f t="shared" si="611"/>
        <v/>
      </c>
      <c r="AS1363" s="249" t="str">
        <f t="shared" si="612"/>
        <v/>
      </c>
      <c r="AT1363" s="250"/>
      <c r="AU1363" s="249"/>
      <c r="AV1363" s="250"/>
      <c r="AW1363" s="249"/>
      <c r="AX1363" s="250"/>
      <c r="AY1363" s="249"/>
      <c r="AZ1363" s="250"/>
      <c r="BA1363" s="249"/>
      <c r="BB1363" s="250"/>
      <c r="BC1363" s="249"/>
      <c r="BD1363" s="250"/>
      <c r="BE1363" s="249"/>
      <c r="BF1363" s="250"/>
      <c r="BG1363" s="249"/>
      <c r="BH1363" s="250"/>
      <c r="BI1363" s="249"/>
      <c r="BJ1363" s="250"/>
      <c r="BK1363" s="249"/>
    </row>
    <row r="1364" spans="1:63" ht="21" hidden="1" customHeight="1" x14ac:dyDescent="0.2">
      <c r="A1364" s="245"/>
      <c r="B1364" s="246"/>
      <c r="C1364" s="247" t="str">
        <f t="shared" si="613"/>
        <v/>
      </c>
      <c r="D1364" s="250" t="str">
        <f t="shared" ca="1" si="614"/>
        <v/>
      </c>
      <c r="E1364" s="249" t="str">
        <f t="shared" si="631"/>
        <v/>
      </c>
      <c r="F1364" s="250" t="str">
        <f t="shared" si="615"/>
        <v/>
      </c>
      <c r="G1364" s="249" t="str">
        <f t="shared" si="632"/>
        <v/>
      </c>
      <c r="H1364" s="250" t="str">
        <f t="shared" si="616"/>
        <v/>
      </c>
      <c r="I1364" s="249" t="str">
        <f t="shared" si="633"/>
        <v/>
      </c>
      <c r="J1364" s="250" t="str">
        <f t="shared" ca="1" si="617"/>
        <v/>
      </c>
      <c r="K1364" s="249" t="str">
        <f t="shared" si="618"/>
        <v/>
      </c>
      <c r="L1364" s="250" t="str">
        <f t="shared" ca="1" si="619"/>
        <v/>
      </c>
      <c r="M1364" s="249" t="str">
        <f t="shared" si="620"/>
        <v/>
      </c>
      <c r="N1364" s="250" t="str">
        <f t="shared" ca="1" si="621"/>
        <v/>
      </c>
      <c r="O1364" s="249" t="str">
        <f t="shared" si="622"/>
        <v/>
      </c>
      <c r="P1364" s="250" t="str">
        <f t="shared" ca="1" si="623"/>
        <v/>
      </c>
      <c r="Q1364" s="249" t="str">
        <f t="shared" si="624"/>
        <v/>
      </c>
      <c r="R1364" s="250" t="str">
        <f t="shared" ca="1" si="625"/>
        <v/>
      </c>
      <c r="S1364" s="249" t="str">
        <f t="shared" si="626"/>
        <v/>
      </c>
      <c r="T1364" s="250" t="str">
        <f t="shared" ca="1" si="627"/>
        <v/>
      </c>
      <c r="U1364" s="249" t="str">
        <f t="shared" si="628"/>
        <v/>
      </c>
      <c r="V1364" s="250" t="str">
        <f t="shared" ca="1" si="629"/>
        <v/>
      </c>
      <c r="W1364" s="249" t="str">
        <f t="shared" si="630"/>
        <v/>
      </c>
      <c r="X1364" s="250" t="str">
        <f t="shared" si="591"/>
        <v/>
      </c>
      <c r="Y1364" s="249" t="str">
        <f t="shared" si="592"/>
        <v/>
      </c>
      <c r="Z1364" s="250" t="str">
        <f t="shared" si="593"/>
        <v/>
      </c>
      <c r="AA1364" s="249" t="str">
        <f t="shared" si="594"/>
        <v/>
      </c>
      <c r="AB1364" s="250" t="str">
        <f t="shared" si="595"/>
        <v/>
      </c>
      <c r="AC1364" s="249" t="str">
        <f t="shared" si="596"/>
        <v/>
      </c>
      <c r="AD1364" s="250" t="str">
        <f t="shared" si="597"/>
        <v/>
      </c>
      <c r="AE1364" s="249" t="str">
        <f t="shared" si="598"/>
        <v/>
      </c>
      <c r="AF1364" s="250" t="str">
        <f t="shared" si="599"/>
        <v/>
      </c>
      <c r="AG1364" s="249" t="str">
        <f t="shared" si="600"/>
        <v/>
      </c>
      <c r="AH1364" s="250" t="str">
        <f t="shared" si="601"/>
        <v/>
      </c>
      <c r="AI1364" s="249" t="str">
        <f t="shared" si="602"/>
        <v/>
      </c>
      <c r="AJ1364" s="250" t="str">
        <f t="shared" si="603"/>
        <v/>
      </c>
      <c r="AK1364" s="249" t="str">
        <f t="shared" si="604"/>
        <v/>
      </c>
      <c r="AL1364" s="250" t="str">
        <f t="shared" si="605"/>
        <v/>
      </c>
      <c r="AM1364" s="249" t="str">
        <f t="shared" si="606"/>
        <v/>
      </c>
      <c r="AN1364" s="250" t="str">
        <f t="shared" si="607"/>
        <v/>
      </c>
      <c r="AO1364" s="249" t="str">
        <f t="shared" si="608"/>
        <v/>
      </c>
      <c r="AP1364" s="250" t="str">
        <f t="shared" si="609"/>
        <v/>
      </c>
      <c r="AQ1364" s="249" t="str">
        <f t="shared" si="610"/>
        <v/>
      </c>
      <c r="AR1364" s="250" t="str">
        <f t="shared" si="611"/>
        <v/>
      </c>
      <c r="AS1364" s="249" t="str">
        <f t="shared" si="612"/>
        <v/>
      </c>
      <c r="AT1364" s="250"/>
      <c r="AU1364" s="249"/>
      <c r="AV1364" s="250"/>
      <c r="AW1364" s="249"/>
      <c r="AX1364" s="250"/>
      <c r="AY1364" s="249"/>
      <c r="AZ1364" s="250"/>
      <c r="BA1364" s="249"/>
      <c r="BB1364" s="250"/>
      <c r="BC1364" s="249"/>
      <c r="BD1364" s="250"/>
      <c r="BE1364" s="249"/>
      <c r="BF1364" s="250"/>
      <c r="BG1364" s="249"/>
      <c r="BH1364" s="250"/>
      <c r="BI1364" s="249"/>
      <c r="BJ1364" s="250"/>
      <c r="BK1364" s="249"/>
    </row>
    <row r="1365" spans="1:63" ht="21" hidden="1" customHeight="1" x14ac:dyDescent="0.2">
      <c r="A1365" s="245"/>
      <c r="B1365" s="246"/>
      <c r="C1365" s="247" t="str">
        <f t="shared" si="613"/>
        <v/>
      </c>
      <c r="D1365" s="250" t="str">
        <f t="shared" ca="1" si="614"/>
        <v/>
      </c>
      <c r="E1365" s="249" t="str">
        <f t="shared" si="631"/>
        <v/>
      </c>
      <c r="F1365" s="250" t="str">
        <f t="shared" si="615"/>
        <v/>
      </c>
      <c r="G1365" s="249" t="str">
        <f t="shared" si="632"/>
        <v/>
      </c>
      <c r="H1365" s="250" t="str">
        <f t="shared" si="616"/>
        <v/>
      </c>
      <c r="I1365" s="249" t="str">
        <f t="shared" si="633"/>
        <v/>
      </c>
      <c r="J1365" s="250" t="str">
        <f t="shared" ca="1" si="617"/>
        <v/>
      </c>
      <c r="K1365" s="249" t="str">
        <f t="shared" si="618"/>
        <v/>
      </c>
      <c r="L1365" s="250" t="str">
        <f t="shared" ca="1" si="619"/>
        <v/>
      </c>
      <c r="M1365" s="249" t="str">
        <f t="shared" si="620"/>
        <v/>
      </c>
      <c r="N1365" s="250" t="str">
        <f t="shared" ca="1" si="621"/>
        <v/>
      </c>
      <c r="O1365" s="249" t="str">
        <f t="shared" si="622"/>
        <v/>
      </c>
      <c r="P1365" s="250" t="str">
        <f t="shared" ca="1" si="623"/>
        <v/>
      </c>
      <c r="Q1365" s="249" t="str">
        <f t="shared" si="624"/>
        <v/>
      </c>
      <c r="R1365" s="250" t="str">
        <f t="shared" ca="1" si="625"/>
        <v/>
      </c>
      <c r="S1365" s="249" t="str">
        <f t="shared" si="626"/>
        <v/>
      </c>
      <c r="T1365" s="250" t="str">
        <f t="shared" ca="1" si="627"/>
        <v/>
      </c>
      <c r="U1365" s="249" t="str">
        <f t="shared" si="628"/>
        <v/>
      </c>
      <c r="V1365" s="250" t="str">
        <f t="shared" ca="1" si="629"/>
        <v/>
      </c>
      <c r="W1365" s="249" t="str">
        <f t="shared" si="630"/>
        <v/>
      </c>
      <c r="X1365" s="250" t="str">
        <f t="shared" si="591"/>
        <v/>
      </c>
      <c r="Y1365" s="249" t="str">
        <f t="shared" si="592"/>
        <v/>
      </c>
      <c r="Z1365" s="250" t="str">
        <f t="shared" si="593"/>
        <v/>
      </c>
      <c r="AA1365" s="249" t="str">
        <f t="shared" si="594"/>
        <v/>
      </c>
      <c r="AB1365" s="250" t="str">
        <f t="shared" si="595"/>
        <v/>
      </c>
      <c r="AC1365" s="249" t="str">
        <f t="shared" si="596"/>
        <v/>
      </c>
      <c r="AD1365" s="250" t="str">
        <f t="shared" si="597"/>
        <v/>
      </c>
      <c r="AE1365" s="249" t="str">
        <f t="shared" si="598"/>
        <v/>
      </c>
      <c r="AF1365" s="250" t="str">
        <f t="shared" si="599"/>
        <v/>
      </c>
      <c r="AG1365" s="249" t="str">
        <f t="shared" si="600"/>
        <v/>
      </c>
      <c r="AH1365" s="250" t="str">
        <f t="shared" si="601"/>
        <v/>
      </c>
      <c r="AI1365" s="249" t="str">
        <f t="shared" si="602"/>
        <v/>
      </c>
      <c r="AJ1365" s="250" t="str">
        <f t="shared" si="603"/>
        <v/>
      </c>
      <c r="AK1365" s="249" t="str">
        <f t="shared" si="604"/>
        <v/>
      </c>
      <c r="AL1365" s="250" t="str">
        <f t="shared" si="605"/>
        <v/>
      </c>
      <c r="AM1365" s="249" t="str">
        <f t="shared" si="606"/>
        <v/>
      </c>
      <c r="AN1365" s="250" t="str">
        <f t="shared" si="607"/>
        <v/>
      </c>
      <c r="AO1365" s="249" t="str">
        <f t="shared" si="608"/>
        <v/>
      </c>
      <c r="AP1365" s="250" t="str">
        <f t="shared" si="609"/>
        <v/>
      </c>
      <c r="AQ1365" s="249" t="str">
        <f t="shared" si="610"/>
        <v/>
      </c>
      <c r="AR1365" s="250" t="str">
        <f t="shared" si="611"/>
        <v/>
      </c>
      <c r="AS1365" s="249" t="str">
        <f t="shared" si="612"/>
        <v/>
      </c>
      <c r="AT1365" s="250"/>
      <c r="AU1365" s="249"/>
      <c r="AV1365" s="250"/>
      <c r="AW1365" s="249"/>
      <c r="AX1365" s="250"/>
      <c r="AY1365" s="249"/>
      <c r="AZ1365" s="250"/>
      <c r="BA1365" s="249"/>
      <c r="BB1365" s="250"/>
      <c r="BC1365" s="249"/>
      <c r="BD1365" s="250"/>
      <c r="BE1365" s="249"/>
      <c r="BF1365" s="250"/>
      <c r="BG1365" s="249"/>
      <c r="BH1365" s="250"/>
      <c r="BI1365" s="249"/>
      <c r="BJ1365" s="250"/>
      <c r="BK1365" s="249"/>
    </row>
    <row r="1366" spans="1:63" ht="21" hidden="1" customHeight="1" x14ac:dyDescent="0.2">
      <c r="A1366" s="245"/>
      <c r="B1366" s="246"/>
      <c r="C1366" s="247" t="str">
        <f t="shared" si="613"/>
        <v/>
      </c>
      <c r="D1366" s="250" t="str">
        <f t="shared" ca="1" si="614"/>
        <v/>
      </c>
      <c r="E1366" s="249" t="str">
        <f t="shared" si="631"/>
        <v/>
      </c>
      <c r="F1366" s="250" t="str">
        <f t="shared" si="615"/>
        <v/>
      </c>
      <c r="G1366" s="249" t="str">
        <f t="shared" si="632"/>
        <v/>
      </c>
      <c r="H1366" s="250" t="str">
        <f t="shared" si="616"/>
        <v/>
      </c>
      <c r="I1366" s="249" t="str">
        <f t="shared" si="633"/>
        <v/>
      </c>
      <c r="J1366" s="250" t="str">
        <f t="shared" ca="1" si="617"/>
        <v/>
      </c>
      <c r="K1366" s="249" t="str">
        <f t="shared" si="618"/>
        <v/>
      </c>
      <c r="L1366" s="250" t="str">
        <f t="shared" ca="1" si="619"/>
        <v/>
      </c>
      <c r="M1366" s="249" t="str">
        <f t="shared" si="620"/>
        <v/>
      </c>
      <c r="N1366" s="250" t="str">
        <f t="shared" ca="1" si="621"/>
        <v/>
      </c>
      <c r="O1366" s="249" t="str">
        <f t="shared" si="622"/>
        <v/>
      </c>
      <c r="P1366" s="250" t="str">
        <f t="shared" ca="1" si="623"/>
        <v/>
      </c>
      <c r="Q1366" s="249" t="str">
        <f t="shared" si="624"/>
        <v/>
      </c>
      <c r="R1366" s="250" t="str">
        <f t="shared" ca="1" si="625"/>
        <v/>
      </c>
      <c r="S1366" s="249" t="str">
        <f t="shared" si="626"/>
        <v/>
      </c>
      <c r="T1366" s="250" t="str">
        <f t="shared" ca="1" si="627"/>
        <v/>
      </c>
      <c r="U1366" s="249" t="str">
        <f t="shared" si="628"/>
        <v/>
      </c>
      <c r="V1366" s="250" t="str">
        <f t="shared" ca="1" si="629"/>
        <v/>
      </c>
      <c r="W1366" s="249" t="str">
        <f t="shared" si="630"/>
        <v/>
      </c>
      <c r="X1366" s="250" t="str">
        <f t="shared" si="591"/>
        <v/>
      </c>
      <c r="Y1366" s="249" t="str">
        <f t="shared" si="592"/>
        <v/>
      </c>
      <c r="Z1366" s="250" t="str">
        <f t="shared" si="593"/>
        <v/>
      </c>
      <c r="AA1366" s="249" t="str">
        <f t="shared" si="594"/>
        <v/>
      </c>
      <c r="AB1366" s="250" t="str">
        <f t="shared" si="595"/>
        <v/>
      </c>
      <c r="AC1366" s="249" t="str">
        <f t="shared" si="596"/>
        <v/>
      </c>
      <c r="AD1366" s="250" t="str">
        <f t="shared" si="597"/>
        <v/>
      </c>
      <c r="AE1366" s="249" t="str">
        <f t="shared" si="598"/>
        <v/>
      </c>
      <c r="AF1366" s="250" t="str">
        <f t="shared" si="599"/>
        <v/>
      </c>
      <c r="AG1366" s="249" t="str">
        <f t="shared" si="600"/>
        <v/>
      </c>
      <c r="AH1366" s="250" t="str">
        <f t="shared" si="601"/>
        <v/>
      </c>
      <c r="AI1366" s="249" t="str">
        <f t="shared" si="602"/>
        <v/>
      </c>
      <c r="AJ1366" s="250" t="str">
        <f t="shared" si="603"/>
        <v/>
      </c>
      <c r="AK1366" s="249" t="str">
        <f t="shared" si="604"/>
        <v/>
      </c>
      <c r="AL1366" s="250" t="str">
        <f t="shared" si="605"/>
        <v/>
      </c>
      <c r="AM1366" s="249" t="str">
        <f t="shared" si="606"/>
        <v/>
      </c>
      <c r="AN1366" s="250" t="str">
        <f t="shared" si="607"/>
        <v/>
      </c>
      <c r="AO1366" s="249" t="str">
        <f t="shared" si="608"/>
        <v/>
      </c>
      <c r="AP1366" s="250" t="str">
        <f t="shared" si="609"/>
        <v/>
      </c>
      <c r="AQ1366" s="249" t="str">
        <f t="shared" si="610"/>
        <v/>
      </c>
      <c r="AR1366" s="250" t="str">
        <f t="shared" si="611"/>
        <v/>
      </c>
      <c r="AS1366" s="249" t="str">
        <f t="shared" si="612"/>
        <v/>
      </c>
      <c r="AT1366" s="250"/>
      <c r="AU1366" s="249"/>
      <c r="AV1366" s="250"/>
      <c r="AW1366" s="249"/>
      <c r="AX1366" s="250"/>
      <c r="AY1366" s="249"/>
      <c r="AZ1366" s="250"/>
      <c r="BA1366" s="249"/>
      <c r="BB1366" s="250"/>
      <c r="BC1366" s="249"/>
      <c r="BD1366" s="250"/>
      <c r="BE1366" s="249"/>
      <c r="BF1366" s="250"/>
      <c r="BG1366" s="249"/>
      <c r="BH1366" s="250"/>
      <c r="BI1366" s="249"/>
      <c r="BJ1366" s="250"/>
      <c r="BK1366" s="249"/>
    </row>
    <row r="1367" spans="1:63" ht="21" hidden="1" customHeight="1" x14ac:dyDescent="0.2">
      <c r="A1367" s="245"/>
      <c r="B1367" s="246"/>
      <c r="C1367" s="247" t="str">
        <f t="shared" si="613"/>
        <v/>
      </c>
      <c r="D1367" s="250" t="str">
        <f t="shared" ca="1" si="614"/>
        <v/>
      </c>
      <c r="E1367" s="249" t="str">
        <f t="shared" si="631"/>
        <v/>
      </c>
      <c r="F1367" s="250" t="str">
        <f t="shared" si="615"/>
        <v/>
      </c>
      <c r="G1367" s="249" t="str">
        <f t="shared" si="632"/>
        <v/>
      </c>
      <c r="H1367" s="250" t="str">
        <f t="shared" si="616"/>
        <v/>
      </c>
      <c r="I1367" s="249" t="str">
        <f t="shared" si="633"/>
        <v/>
      </c>
      <c r="J1367" s="250" t="str">
        <f t="shared" ca="1" si="617"/>
        <v/>
      </c>
      <c r="K1367" s="249" t="str">
        <f t="shared" si="618"/>
        <v/>
      </c>
      <c r="L1367" s="250" t="str">
        <f t="shared" ca="1" si="619"/>
        <v/>
      </c>
      <c r="M1367" s="249" t="str">
        <f t="shared" si="620"/>
        <v/>
      </c>
      <c r="N1367" s="250" t="str">
        <f t="shared" ca="1" si="621"/>
        <v/>
      </c>
      <c r="O1367" s="249" t="str">
        <f t="shared" si="622"/>
        <v/>
      </c>
      <c r="P1367" s="250" t="str">
        <f t="shared" ca="1" si="623"/>
        <v/>
      </c>
      <c r="Q1367" s="249" t="str">
        <f t="shared" si="624"/>
        <v/>
      </c>
      <c r="R1367" s="250" t="str">
        <f t="shared" ca="1" si="625"/>
        <v/>
      </c>
      <c r="S1367" s="249" t="str">
        <f t="shared" si="626"/>
        <v/>
      </c>
      <c r="T1367" s="250" t="str">
        <f t="shared" ca="1" si="627"/>
        <v/>
      </c>
      <c r="U1367" s="249" t="str">
        <f t="shared" si="628"/>
        <v/>
      </c>
      <c r="V1367" s="250" t="str">
        <f t="shared" ca="1" si="629"/>
        <v/>
      </c>
      <c r="W1367" s="249" t="str">
        <f t="shared" si="630"/>
        <v/>
      </c>
      <c r="X1367" s="250" t="str">
        <f t="shared" si="591"/>
        <v/>
      </c>
      <c r="Y1367" s="249" t="str">
        <f t="shared" si="592"/>
        <v/>
      </c>
      <c r="Z1367" s="250" t="str">
        <f t="shared" si="593"/>
        <v/>
      </c>
      <c r="AA1367" s="249" t="str">
        <f t="shared" si="594"/>
        <v/>
      </c>
      <c r="AB1367" s="250" t="str">
        <f t="shared" si="595"/>
        <v/>
      </c>
      <c r="AC1367" s="249" t="str">
        <f t="shared" si="596"/>
        <v/>
      </c>
      <c r="AD1367" s="250" t="str">
        <f t="shared" si="597"/>
        <v/>
      </c>
      <c r="AE1367" s="249" t="str">
        <f t="shared" si="598"/>
        <v/>
      </c>
      <c r="AF1367" s="250" t="str">
        <f t="shared" si="599"/>
        <v/>
      </c>
      <c r="AG1367" s="249" t="str">
        <f t="shared" si="600"/>
        <v/>
      </c>
      <c r="AH1367" s="250" t="str">
        <f t="shared" si="601"/>
        <v/>
      </c>
      <c r="AI1367" s="249" t="str">
        <f t="shared" si="602"/>
        <v/>
      </c>
      <c r="AJ1367" s="250" t="str">
        <f t="shared" si="603"/>
        <v/>
      </c>
      <c r="AK1367" s="249" t="str">
        <f t="shared" si="604"/>
        <v/>
      </c>
      <c r="AL1367" s="250" t="str">
        <f t="shared" si="605"/>
        <v/>
      </c>
      <c r="AM1367" s="249" t="str">
        <f t="shared" si="606"/>
        <v/>
      </c>
      <c r="AN1367" s="250" t="str">
        <f t="shared" si="607"/>
        <v/>
      </c>
      <c r="AO1367" s="249" t="str">
        <f t="shared" si="608"/>
        <v/>
      </c>
      <c r="AP1367" s="250" t="str">
        <f t="shared" si="609"/>
        <v/>
      </c>
      <c r="AQ1367" s="249" t="str">
        <f t="shared" si="610"/>
        <v/>
      </c>
      <c r="AR1367" s="250" t="str">
        <f t="shared" si="611"/>
        <v/>
      </c>
      <c r="AS1367" s="249" t="str">
        <f t="shared" si="612"/>
        <v/>
      </c>
      <c r="AT1367" s="250"/>
      <c r="AU1367" s="249"/>
      <c r="AV1367" s="250"/>
      <c r="AW1367" s="249"/>
      <c r="AX1367" s="250"/>
      <c r="AY1367" s="249"/>
      <c r="AZ1367" s="250"/>
      <c r="BA1367" s="249"/>
      <c r="BB1367" s="250"/>
      <c r="BC1367" s="249"/>
      <c r="BD1367" s="250"/>
      <c r="BE1367" s="249"/>
      <c r="BF1367" s="250"/>
      <c r="BG1367" s="249"/>
      <c r="BH1367" s="250"/>
      <c r="BI1367" s="249"/>
      <c r="BJ1367" s="250"/>
      <c r="BK1367" s="249"/>
    </row>
    <row r="1368" spans="1:63" ht="21" hidden="1" customHeight="1" x14ac:dyDescent="0.2">
      <c r="A1368" s="245"/>
      <c r="B1368" s="246"/>
      <c r="C1368" s="247" t="str">
        <f t="shared" si="613"/>
        <v/>
      </c>
      <c r="D1368" s="250" t="str">
        <f t="shared" ca="1" si="614"/>
        <v/>
      </c>
      <c r="E1368" s="249" t="str">
        <f t="shared" si="631"/>
        <v/>
      </c>
      <c r="F1368" s="250" t="str">
        <f t="shared" si="615"/>
        <v/>
      </c>
      <c r="G1368" s="249" t="str">
        <f t="shared" si="632"/>
        <v/>
      </c>
      <c r="H1368" s="250" t="str">
        <f t="shared" si="616"/>
        <v/>
      </c>
      <c r="I1368" s="249" t="str">
        <f t="shared" si="633"/>
        <v/>
      </c>
      <c r="J1368" s="250" t="str">
        <f t="shared" ca="1" si="617"/>
        <v/>
      </c>
      <c r="K1368" s="249" t="str">
        <f t="shared" si="618"/>
        <v/>
      </c>
      <c r="L1368" s="250" t="str">
        <f t="shared" ca="1" si="619"/>
        <v/>
      </c>
      <c r="M1368" s="249" t="str">
        <f t="shared" si="620"/>
        <v/>
      </c>
      <c r="N1368" s="250" t="str">
        <f t="shared" ca="1" si="621"/>
        <v/>
      </c>
      <c r="O1368" s="249" t="str">
        <f t="shared" si="622"/>
        <v/>
      </c>
      <c r="P1368" s="250" t="str">
        <f t="shared" ca="1" si="623"/>
        <v/>
      </c>
      <c r="Q1368" s="249" t="str">
        <f t="shared" si="624"/>
        <v/>
      </c>
      <c r="R1368" s="250" t="str">
        <f t="shared" ca="1" si="625"/>
        <v/>
      </c>
      <c r="S1368" s="249" t="str">
        <f t="shared" si="626"/>
        <v/>
      </c>
      <c r="T1368" s="250" t="str">
        <f t="shared" ca="1" si="627"/>
        <v/>
      </c>
      <c r="U1368" s="249" t="str">
        <f t="shared" si="628"/>
        <v/>
      </c>
      <c r="V1368" s="250" t="str">
        <f t="shared" ca="1" si="629"/>
        <v/>
      </c>
      <c r="W1368" s="249" t="str">
        <f t="shared" si="630"/>
        <v/>
      </c>
      <c r="X1368" s="250" t="str">
        <f t="shared" si="591"/>
        <v/>
      </c>
      <c r="Y1368" s="249" t="str">
        <f t="shared" si="592"/>
        <v/>
      </c>
      <c r="Z1368" s="250" t="str">
        <f t="shared" si="593"/>
        <v/>
      </c>
      <c r="AA1368" s="249" t="str">
        <f t="shared" si="594"/>
        <v/>
      </c>
      <c r="AB1368" s="250" t="str">
        <f t="shared" si="595"/>
        <v/>
      </c>
      <c r="AC1368" s="249" t="str">
        <f t="shared" si="596"/>
        <v/>
      </c>
      <c r="AD1368" s="250" t="str">
        <f t="shared" si="597"/>
        <v/>
      </c>
      <c r="AE1368" s="249" t="str">
        <f t="shared" si="598"/>
        <v/>
      </c>
      <c r="AF1368" s="250" t="str">
        <f t="shared" si="599"/>
        <v/>
      </c>
      <c r="AG1368" s="249" t="str">
        <f t="shared" si="600"/>
        <v/>
      </c>
      <c r="AH1368" s="250" t="str">
        <f t="shared" si="601"/>
        <v/>
      </c>
      <c r="AI1368" s="249" t="str">
        <f t="shared" si="602"/>
        <v/>
      </c>
      <c r="AJ1368" s="250" t="str">
        <f t="shared" si="603"/>
        <v/>
      </c>
      <c r="AK1368" s="249" t="str">
        <f t="shared" si="604"/>
        <v/>
      </c>
      <c r="AL1368" s="250" t="str">
        <f t="shared" si="605"/>
        <v/>
      </c>
      <c r="AM1368" s="249" t="str">
        <f t="shared" si="606"/>
        <v/>
      </c>
      <c r="AN1368" s="250" t="str">
        <f t="shared" si="607"/>
        <v/>
      </c>
      <c r="AO1368" s="249" t="str">
        <f t="shared" si="608"/>
        <v/>
      </c>
      <c r="AP1368" s="250" t="str">
        <f t="shared" si="609"/>
        <v/>
      </c>
      <c r="AQ1368" s="249" t="str">
        <f t="shared" si="610"/>
        <v/>
      </c>
      <c r="AR1368" s="250" t="str">
        <f t="shared" si="611"/>
        <v/>
      </c>
      <c r="AS1368" s="249" t="str">
        <f t="shared" si="612"/>
        <v/>
      </c>
      <c r="AT1368" s="250"/>
      <c r="AU1368" s="249"/>
      <c r="AV1368" s="250"/>
      <c r="AW1368" s="249"/>
      <c r="AX1368" s="250"/>
      <c r="AY1368" s="249"/>
      <c r="AZ1368" s="250"/>
      <c r="BA1368" s="249"/>
      <c r="BB1368" s="250"/>
      <c r="BC1368" s="249"/>
      <c r="BD1368" s="250"/>
      <c r="BE1368" s="249"/>
      <c r="BF1368" s="250"/>
      <c r="BG1368" s="249"/>
      <c r="BH1368" s="250"/>
      <c r="BI1368" s="249"/>
      <c r="BJ1368" s="250"/>
      <c r="BK1368" s="249"/>
    </row>
    <row r="1369" spans="1:63" ht="21" hidden="1" customHeight="1" x14ac:dyDescent="0.2">
      <c r="A1369" s="245"/>
      <c r="B1369" s="246"/>
      <c r="C1369" s="247" t="str">
        <f t="shared" si="613"/>
        <v/>
      </c>
      <c r="D1369" s="250" t="str">
        <f t="shared" ca="1" si="614"/>
        <v/>
      </c>
      <c r="E1369" s="249" t="str">
        <f t="shared" si="631"/>
        <v/>
      </c>
      <c r="F1369" s="250" t="str">
        <f t="shared" si="615"/>
        <v/>
      </c>
      <c r="G1369" s="249" t="str">
        <f t="shared" si="632"/>
        <v/>
      </c>
      <c r="H1369" s="250" t="str">
        <f t="shared" si="616"/>
        <v/>
      </c>
      <c r="I1369" s="249" t="str">
        <f t="shared" si="633"/>
        <v/>
      </c>
      <c r="J1369" s="250" t="str">
        <f t="shared" ca="1" si="617"/>
        <v/>
      </c>
      <c r="K1369" s="249" t="str">
        <f t="shared" si="618"/>
        <v/>
      </c>
      <c r="L1369" s="250" t="str">
        <f t="shared" ca="1" si="619"/>
        <v/>
      </c>
      <c r="M1369" s="249" t="str">
        <f t="shared" si="620"/>
        <v/>
      </c>
      <c r="N1369" s="250" t="str">
        <f t="shared" ca="1" si="621"/>
        <v/>
      </c>
      <c r="O1369" s="249" t="str">
        <f t="shared" si="622"/>
        <v/>
      </c>
      <c r="P1369" s="250" t="str">
        <f t="shared" ca="1" si="623"/>
        <v/>
      </c>
      <c r="Q1369" s="249" t="str">
        <f t="shared" si="624"/>
        <v/>
      </c>
      <c r="R1369" s="250" t="str">
        <f t="shared" ca="1" si="625"/>
        <v/>
      </c>
      <c r="S1369" s="249" t="str">
        <f t="shared" si="626"/>
        <v/>
      </c>
      <c r="T1369" s="250" t="str">
        <f t="shared" ca="1" si="627"/>
        <v/>
      </c>
      <c r="U1369" s="249" t="str">
        <f t="shared" si="628"/>
        <v/>
      </c>
      <c r="V1369" s="250" t="str">
        <f t="shared" ca="1" si="629"/>
        <v/>
      </c>
      <c r="W1369" s="249" t="str">
        <f t="shared" si="630"/>
        <v/>
      </c>
      <c r="X1369" s="250" t="str">
        <f t="shared" si="591"/>
        <v/>
      </c>
      <c r="Y1369" s="249" t="str">
        <f t="shared" si="592"/>
        <v/>
      </c>
      <c r="Z1369" s="250" t="str">
        <f t="shared" si="593"/>
        <v/>
      </c>
      <c r="AA1369" s="249" t="str">
        <f t="shared" si="594"/>
        <v/>
      </c>
      <c r="AB1369" s="250" t="str">
        <f t="shared" si="595"/>
        <v/>
      </c>
      <c r="AC1369" s="249" t="str">
        <f t="shared" si="596"/>
        <v/>
      </c>
      <c r="AD1369" s="250" t="str">
        <f t="shared" si="597"/>
        <v/>
      </c>
      <c r="AE1369" s="249" t="str">
        <f t="shared" si="598"/>
        <v/>
      </c>
      <c r="AF1369" s="250" t="str">
        <f t="shared" si="599"/>
        <v/>
      </c>
      <c r="AG1369" s="249" t="str">
        <f t="shared" si="600"/>
        <v/>
      </c>
      <c r="AH1369" s="250" t="str">
        <f t="shared" si="601"/>
        <v/>
      </c>
      <c r="AI1369" s="249" t="str">
        <f t="shared" si="602"/>
        <v/>
      </c>
      <c r="AJ1369" s="250" t="str">
        <f t="shared" si="603"/>
        <v/>
      </c>
      <c r="AK1369" s="249" t="str">
        <f t="shared" si="604"/>
        <v/>
      </c>
      <c r="AL1369" s="250" t="str">
        <f t="shared" si="605"/>
        <v/>
      </c>
      <c r="AM1369" s="249" t="str">
        <f t="shared" si="606"/>
        <v/>
      </c>
      <c r="AN1369" s="250" t="str">
        <f t="shared" si="607"/>
        <v/>
      </c>
      <c r="AO1369" s="249" t="str">
        <f t="shared" si="608"/>
        <v/>
      </c>
      <c r="AP1369" s="250" t="str">
        <f t="shared" si="609"/>
        <v/>
      </c>
      <c r="AQ1369" s="249" t="str">
        <f t="shared" si="610"/>
        <v/>
      </c>
      <c r="AR1369" s="250" t="str">
        <f t="shared" si="611"/>
        <v/>
      </c>
      <c r="AS1369" s="249" t="str">
        <f t="shared" si="612"/>
        <v/>
      </c>
      <c r="AT1369" s="250"/>
      <c r="AU1369" s="249"/>
      <c r="AV1369" s="250"/>
      <c r="AW1369" s="249"/>
      <c r="AX1369" s="250"/>
      <c r="AY1369" s="249"/>
      <c r="AZ1369" s="250"/>
      <c r="BA1369" s="249"/>
      <c r="BB1369" s="250"/>
      <c r="BC1369" s="249"/>
      <c r="BD1369" s="250"/>
      <c r="BE1369" s="249"/>
      <c r="BF1369" s="250"/>
      <c r="BG1369" s="249"/>
      <c r="BH1369" s="250"/>
      <c r="BI1369" s="249"/>
      <c r="BJ1369" s="250"/>
      <c r="BK1369" s="249"/>
    </row>
    <row r="1370" spans="1:63" ht="21" hidden="1" customHeight="1" x14ac:dyDescent="0.2">
      <c r="A1370" s="245"/>
      <c r="B1370" s="246"/>
      <c r="C1370" s="247" t="str">
        <f t="shared" si="613"/>
        <v/>
      </c>
      <c r="D1370" s="250" t="str">
        <f t="shared" ca="1" si="614"/>
        <v/>
      </c>
      <c r="E1370" s="249" t="str">
        <f t="shared" si="631"/>
        <v/>
      </c>
      <c r="F1370" s="250" t="str">
        <f t="shared" si="615"/>
        <v/>
      </c>
      <c r="G1370" s="249" t="str">
        <f t="shared" si="632"/>
        <v/>
      </c>
      <c r="H1370" s="250" t="str">
        <f t="shared" si="616"/>
        <v/>
      </c>
      <c r="I1370" s="249" t="str">
        <f t="shared" si="633"/>
        <v/>
      </c>
      <c r="J1370" s="250" t="str">
        <f t="shared" ca="1" si="617"/>
        <v/>
      </c>
      <c r="K1370" s="249" t="str">
        <f t="shared" si="618"/>
        <v/>
      </c>
      <c r="L1370" s="250" t="str">
        <f t="shared" ca="1" si="619"/>
        <v/>
      </c>
      <c r="M1370" s="249" t="str">
        <f t="shared" si="620"/>
        <v/>
      </c>
      <c r="N1370" s="250" t="str">
        <f t="shared" ca="1" si="621"/>
        <v/>
      </c>
      <c r="O1370" s="249" t="str">
        <f t="shared" si="622"/>
        <v/>
      </c>
      <c r="P1370" s="250" t="str">
        <f t="shared" ca="1" si="623"/>
        <v/>
      </c>
      <c r="Q1370" s="249" t="str">
        <f t="shared" si="624"/>
        <v/>
      </c>
      <c r="R1370" s="250" t="str">
        <f t="shared" ca="1" si="625"/>
        <v/>
      </c>
      <c r="S1370" s="249" t="str">
        <f t="shared" si="626"/>
        <v/>
      </c>
      <c r="T1370" s="250" t="str">
        <f t="shared" ca="1" si="627"/>
        <v/>
      </c>
      <c r="U1370" s="249" t="str">
        <f t="shared" si="628"/>
        <v/>
      </c>
      <c r="V1370" s="250" t="str">
        <f t="shared" ca="1" si="629"/>
        <v/>
      </c>
      <c r="W1370" s="249" t="str">
        <f t="shared" si="630"/>
        <v/>
      </c>
      <c r="X1370" s="250" t="str">
        <f t="shared" si="591"/>
        <v/>
      </c>
      <c r="Y1370" s="249" t="str">
        <f t="shared" si="592"/>
        <v/>
      </c>
      <c r="Z1370" s="250" t="str">
        <f t="shared" si="593"/>
        <v/>
      </c>
      <c r="AA1370" s="249" t="str">
        <f t="shared" si="594"/>
        <v/>
      </c>
      <c r="AB1370" s="250" t="str">
        <f t="shared" si="595"/>
        <v/>
      </c>
      <c r="AC1370" s="249" t="str">
        <f t="shared" si="596"/>
        <v/>
      </c>
      <c r="AD1370" s="250" t="str">
        <f t="shared" si="597"/>
        <v/>
      </c>
      <c r="AE1370" s="249" t="str">
        <f t="shared" si="598"/>
        <v/>
      </c>
      <c r="AF1370" s="250" t="str">
        <f t="shared" si="599"/>
        <v/>
      </c>
      <c r="AG1370" s="249" t="str">
        <f t="shared" si="600"/>
        <v/>
      </c>
      <c r="AH1370" s="250" t="str">
        <f t="shared" si="601"/>
        <v/>
      </c>
      <c r="AI1370" s="249" t="str">
        <f t="shared" si="602"/>
        <v/>
      </c>
      <c r="AJ1370" s="250" t="str">
        <f t="shared" si="603"/>
        <v/>
      </c>
      <c r="AK1370" s="249" t="str">
        <f t="shared" si="604"/>
        <v/>
      </c>
      <c r="AL1370" s="250" t="str">
        <f t="shared" si="605"/>
        <v/>
      </c>
      <c r="AM1370" s="249" t="str">
        <f t="shared" si="606"/>
        <v/>
      </c>
      <c r="AN1370" s="250" t="str">
        <f t="shared" si="607"/>
        <v/>
      </c>
      <c r="AO1370" s="249" t="str">
        <f t="shared" si="608"/>
        <v/>
      </c>
      <c r="AP1370" s="250" t="str">
        <f t="shared" si="609"/>
        <v/>
      </c>
      <c r="AQ1370" s="249" t="str">
        <f t="shared" si="610"/>
        <v/>
      </c>
      <c r="AR1370" s="250" t="str">
        <f t="shared" si="611"/>
        <v/>
      </c>
      <c r="AS1370" s="249" t="str">
        <f t="shared" si="612"/>
        <v/>
      </c>
      <c r="AT1370" s="250"/>
      <c r="AU1370" s="249"/>
      <c r="AV1370" s="250"/>
      <c r="AW1370" s="249"/>
      <c r="AX1370" s="250"/>
      <c r="AY1370" s="249"/>
      <c r="AZ1370" s="250"/>
      <c r="BA1370" s="249"/>
      <c r="BB1370" s="250"/>
      <c r="BC1370" s="249"/>
      <c r="BD1370" s="250"/>
      <c r="BE1370" s="249"/>
      <c r="BF1370" s="250"/>
      <c r="BG1370" s="249"/>
      <c r="BH1370" s="250"/>
      <c r="BI1370" s="249"/>
      <c r="BJ1370" s="250"/>
      <c r="BK1370" s="249"/>
    </row>
    <row r="1371" spans="1:63" ht="21" hidden="1" customHeight="1" x14ac:dyDescent="0.2">
      <c r="A1371" s="245"/>
      <c r="B1371" s="246"/>
      <c r="C1371" s="247" t="str">
        <f t="shared" si="613"/>
        <v/>
      </c>
      <c r="D1371" s="250" t="str">
        <f t="shared" ca="1" si="614"/>
        <v/>
      </c>
      <c r="E1371" s="249" t="str">
        <f t="shared" si="631"/>
        <v/>
      </c>
      <c r="F1371" s="250" t="str">
        <f t="shared" si="615"/>
        <v/>
      </c>
      <c r="G1371" s="249" t="str">
        <f t="shared" si="632"/>
        <v/>
      </c>
      <c r="H1371" s="250" t="str">
        <f t="shared" si="616"/>
        <v/>
      </c>
      <c r="I1371" s="249" t="str">
        <f t="shared" si="633"/>
        <v/>
      </c>
      <c r="J1371" s="250" t="str">
        <f t="shared" ca="1" si="617"/>
        <v/>
      </c>
      <c r="K1371" s="249" t="str">
        <f t="shared" si="618"/>
        <v/>
      </c>
      <c r="L1371" s="250" t="str">
        <f t="shared" ca="1" si="619"/>
        <v/>
      </c>
      <c r="M1371" s="249" t="str">
        <f t="shared" si="620"/>
        <v/>
      </c>
      <c r="N1371" s="250" t="str">
        <f t="shared" ca="1" si="621"/>
        <v/>
      </c>
      <c r="O1371" s="249" t="str">
        <f t="shared" si="622"/>
        <v/>
      </c>
      <c r="P1371" s="250" t="str">
        <f t="shared" ca="1" si="623"/>
        <v/>
      </c>
      <c r="Q1371" s="249" t="str">
        <f t="shared" si="624"/>
        <v/>
      </c>
      <c r="R1371" s="250" t="str">
        <f t="shared" ca="1" si="625"/>
        <v/>
      </c>
      <c r="S1371" s="249" t="str">
        <f t="shared" si="626"/>
        <v/>
      </c>
      <c r="T1371" s="250" t="str">
        <f t="shared" ca="1" si="627"/>
        <v/>
      </c>
      <c r="U1371" s="249" t="str">
        <f t="shared" si="628"/>
        <v/>
      </c>
      <c r="V1371" s="250" t="str">
        <f t="shared" ca="1" si="629"/>
        <v/>
      </c>
      <c r="W1371" s="249" t="str">
        <f t="shared" si="630"/>
        <v/>
      </c>
      <c r="X1371" s="250" t="str">
        <f t="shared" si="591"/>
        <v/>
      </c>
      <c r="Y1371" s="249" t="str">
        <f t="shared" si="592"/>
        <v/>
      </c>
      <c r="Z1371" s="250" t="str">
        <f t="shared" si="593"/>
        <v/>
      </c>
      <c r="AA1371" s="249" t="str">
        <f t="shared" si="594"/>
        <v/>
      </c>
      <c r="AB1371" s="250" t="str">
        <f t="shared" si="595"/>
        <v/>
      </c>
      <c r="AC1371" s="249" t="str">
        <f t="shared" si="596"/>
        <v/>
      </c>
      <c r="AD1371" s="250" t="str">
        <f t="shared" si="597"/>
        <v/>
      </c>
      <c r="AE1371" s="249" t="str">
        <f t="shared" si="598"/>
        <v/>
      </c>
      <c r="AF1371" s="250" t="str">
        <f t="shared" si="599"/>
        <v/>
      </c>
      <c r="AG1371" s="249" t="str">
        <f t="shared" si="600"/>
        <v/>
      </c>
      <c r="AH1371" s="250" t="str">
        <f t="shared" si="601"/>
        <v/>
      </c>
      <c r="AI1371" s="249" t="str">
        <f t="shared" si="602"/>
        <v/>
      </c>
      <c r="AJ1371" s="250" t="str">
        <f t="shared" si="603"/>
        <v/>
      </c>
      <c r="AK1371" s="249" t="str">
        <f t="shared" si="604"/>
        <v/>
      </c>
      <c r="AL1371" s="250" t="str">
        <f t="shared" si="605"/>
        <v/>
      </c>
      <c r="AM1371" s="249" t="str">
        <f t="shared" si="606"/>
        <v/>
      </c>
      <c r="AN1371" s="250" t="str">
        <f t="shared" si="607"/>
        <v/>
      </c>
      <c r="AO1371" s="249" t="str">
        <f t="shared" si="608"/>
        <v/>
      </c>
      <c r="AP1371" s="250" t="str">
        <f t="shared" si="609"/>
        <v/>
      </c>
      <c r="AQ1371" s="249" t="str">
        <f t="shared" si="610"/>
        <v/>
      </c>
      <c r="AR1371" s="250" t="str">
        <f t="shared" si="611"/>
        <v/>
      </c>
      <c r="AS1371" s="249" t="str">
        <f t="shared" si="612"/>
        <v/>
      </c>
      <c r="AT1371" s="250"/>
      <c r="AU1371" s="249"/>
      <c r="AV1371" s="250"/>
      <c r="AW1371" s="249"/>
      <c r="AX1371" s="250"/>
      <c r="AY1371" s="249"/>
      <c r="AZ1371" s="250"/>
      <c r="BA1371" s="249"/>
      <c r="BB1371" s="250"/>
      <c r="BC1371" s="249"/>
      <c r="BD1371" s="250"/>
      <c r="BE1371" s="249"/>
      <c r="BF1371" s="250"/>
      <c r="BG1371" s="249"/>
      <c r="BH1371" s="250"/>
      <c r="BI1371" s="249"/>
      <c r="BJ1371" s="250"/>
      <c r="BK1371" s="249"/>
    </row>
    <row r="1372" spans="1:63" ht="21" hidden="1" customHeight="1" x14ac:dyDescent="0.2">
      <c r="A1372" s="245"/>
      <c r="B1372" s="246"/>
      <c r="C1372" s="247" t="str">
        <f t="shared" si="613"/>
        <v/>
      </c>
      <c r="D1372" s="250" t="str">
        <f t="shared" ca="1" si="614"/>
        <v/>
      </c>
      <c r="E1372" s="249" t="str">
        <f t="shared" si="631"/>
        <v/>
      </c>
      <c r="F1372" s="250" t="str">
        <f t="shared" si="615"/>
        <v/>
      </c>
      <c r="G1372" s="249" t="str">
        <f t="shared" si="632"/>
        <v/>
      </c>
      <c r="H1372" s="250" t="str">
        <f t="shared" si="616"/>
        <v/>
      </c>
      <c r="I1372" s="249" t="str">
        <f t="shared" si="633"/>
        <v/>
      </c>
      <c r="J1372" s="250" t="str">
        <f t="shared" ca="1" si="617"/>
        <v/>
      </c>
      <c r="K1372" s="249" t="str">
        <f t="shared" si="618"/>
        <v/>
      </c>
      <c r="L1372" s="250" t="str">
        <f t="shared" ca="1" si="619"/>
        <v/>
      </c>
      <c r="M1372" s="249" t="str">
        <f t="shared" si="620"/>
        <v/>
      </c>
      <c r="N1372" s="250" t="str">
        <f t="shared" ca="1" si="621"/>
        <v/>
      </c>
      <c r="O1372" s="249" t="str">
        <f t="shared" si="622"/>
        <v/>
      </c>
      <c r="P1372" s="250" t="str">
        <f t="shared" ca="1" si="623"/>
        <v/>
      </c>
      <c r="Q1372" s="249" t="str">
        <f t="shared" si="624"/>
        <v/>
      </c>
      <c r="R1372" s="250" t="str">
        <f t="shared" ca="1" si="625"/>
        <v/>
      </c>
      <c r="S1372" s="249" t="str">
        <f t="shared" si="626"/>
        <v/>
      </c>
      <c r="T1372" s="250" t="str">
        <f t="shared" ca="1" si="627"/>
        <v/>
      </c>
      <c r="U1372" s="249" t="str">
        <f t="shared" si="628"/>
        <v/>
      </c>
      <c r="V1372" s="250" t="str">
        <f t="shared" ca="1" si="629"/>
        <v/>
      </c>
      <c r="W1372" s="249" t="str">
        <f t="shared" si="630"/>
        <v/>
      </c>
      <c r="X1372" s="250" t="str">
        <f t="shared" si="591"/>
        <v/>
      </c>
      <c r="Y1372" s="249" t="str">
        <f t="shared" si="592"/>
        <v/>
      </c>
      <c r="Z1372" s="250" t="str">
        <f t="shared" si="593"/>
        <v/>
      </c>
      <c r="AA1372" s="249" t="str">
        <f t="shared" si="594"/>
        <v/>
      </c>
      <c r="AB1372" s="250" t="str">
        <f t="shared" si="595"/>
        <v/>
      </c>
      <c r="AC1372" s="249" t="str">
        <f t="shared" si="596"/>
        <v/>
      </c>
      <c r="AD1372" s="250" t="str">
        <f t="shared" si="597"/>
        <v/>
      </c>
      <c r="AE1372" s="249" t="str">
        <f t="shared" si="598"/>
        <v/>
      </c>
      <c r="AF1372" s="250" t="str">
        <f t="shared" si="599"/>
        <v/>
      </c>
      <c r="AG1372" s="249" t="str">
        <f t="shared" si="600"/>
        <v/>
      </c>
      <c r="AH1372" s="250" t="str">
        <f t="shared" si="601"/>
        <v/>
      </c>
      <c r="AI1372" s="249" t="str">
        <f t="shared" si="602"/>
        <v/>
      </c>
      <c r="AJ1372" s="250" t="str">
        <f t="shared" si="603"/>
        <v/>
      </c>
      <c r="AK1372" s="249" t="str">
        <f t="shared" si="604"/>
        <v/>
      </c>
      <c r="AL1372" s="250" t="str">
        <f t="shared" si="605"/>
        <v/>
      </c>
      <c r="AM1372" s="249" t="str">
        <f t="shared" si="606"/>
        <v/>
      </c>
      <c r="AN1372" s="250" t="str">
        <f t="shared" si="607"/>
        <v/>
      </c>
      <c r="AO1372" s="249" t="str">
        <f t="shared" si="608"/>
        <v/>
      </c>
      <c r="AP1372" s="250" t="str">
        <f t="shared" si="609"/>
        <v/>
      </c>
      <c r="AQ1372" s="249" t="str">
        <f t="shared" si="610"/>
        <v/>
      </c>
      <c r="AR1372" s="250" t="str">
        <f t="shared" si="611"/>
        <v/>
      </c>
      <c r="AS1372" s="249" t="str">
        <f t="shared" si="612"/>
        <v/>
      </c>
      <c r="AT1372" s="250"/>
      <c r="AU1372" s="249"/>
      <c r="AV1372" s="250"/>
      <c r="AW1372" s="249"/>
      <c r="AX1372" s="250"/>
      <c r="AY1372" s="249"/>
      <c r="AZ1372" s="250"/>
      <c r="BA1372" s="249"/>
      <c r="BB1372" s="250"/>
      <c r="BC1372" s="249"/>
      <c r="BD1372" s="250"/>
      <c r="BE1372" s="249"/>
      <c r="BF1372" s="250"/>
      <c r="BG1372" s="249"/>
      <c r="BH1372" s="250"/>
      <c r="BI1372" s="249"/>
      <c r="BJ1372" s="250"/>
      <c r="BK1372" s="249"/>
    </row>
    <row r="1373" spans="1:63" s="301" customFormat="1" ht="21" hidden="1" customHeight="1" x14ac:dyDescent="0.2">
      <c r="A1373" s="245"/>
      <c r="B1373" s="246"/>
      <c r="C1373" s="247" t="str">
        <f t="shared" si="613"/>
        <v/>
      </c>
      <c r="D1373" s="250" t="str">
        <f t="shared" ca="1" si="614"/>
        <v/>
      </c>
      <c r="E1373" s="249" t="str">
        <f t="shared" si="631"/>
        <v/>
      </c>
      <c r="F1373" s="250" t="str">
        <f t="shared" si="615"/>
        <v/>
      </c>
      <c r="G1373" s="249" t="str">
        <f t="shared" si="632"/>
        <v/>
      </c>
      <c r="H1373" s="250" t="str">
        <f t="shared" si="616"/>
        <v/>
      </c>
      <c r="I1373" s="249" t="str">
        <f t="shared" si="633"/>
        <v/>
      </c>
      <c r="J1373" s="250" t="str">
        <f t="shared" ca="1" si="617"/>
        <v/>
      </c>
      <c r="K1373" s="249" t="str">
        <f t="shared" si="618"/>
        <v/>
      </c>
      <c r="L1373" s="250" t="str">
        <f t="shared" ca="1" si="619"/>
        <v/>
      </c>
      <c r="M1373" s="249" t="str">
        <f t="shared" si="620"/>
        <v/>
      </c>
      <c r="N1373" s="250" t="str">
        <f t="shared" ca="1" si="621"/>
        <v/>
      </c>
      <c r="O1373" s="249" t="str">
        <f t="shared" si="622"/>
        <v/>
      </c>
      <c r="P1373" s="250" t="str">
        <f t="shared" ca="1" si="623"/>
        <v/>
      </c>
      <c r="Q1373" s="249" t="str">
        <f t="shared" si="624"/>
        <v/>
      </c>
      <c r="R1373" s="250" t="str">
        <f t="shared" ca="1" si="625"/>
        <v/>
      </c>
      <c r="S1373" s="249" t="str">
        <f t="shared" si="626"/>
        <v/>
      </c>
      <c r="T1373" s="250" t="str">
        <f t="shared" ca="1" si="627"/>
        <v/>
      </c>
      <c r="U1373" s="249" t="str">
        <f t="shared" si="628"/>
        <v/>
      </c>
      <c r="V1373" s="250" t="str">
        <f t="shared" ca="1" si="629"/>
        <v/>
      </c>
      <c r="W1373" s="249" t="str">
        <f t="shared" si="630"/>
        <v/>
      </c>
      <c r="X1373" s="250"/>
      <c r="Y1373" s="249"/>
      <c r="Z1373" s="250"/>
      <c r="AA1373" s="249"/>
      <c r="AB1373" s="250"/>
      <c r="AC1373" s="249"/>
      <c r="AD1373" s="250"/>
      <c r="AE1373" s="249"/>
      <c r="AF1373" s="250"/>
      <c r="AG1373" s="249"/>
      <c r="AH1373" s="250"/>
      <c r="AI1373" s="249"/>
      <c r="AJ1373" s="250"/>
      <c r="AK1373" s="249"/>
      <c r="AL1373" s="250"/>
      <c r="AM1373" s="249"/>
      <c r="AN1373" s="250"/>
      <c r="AO1373" s="249"/>
      <c r="AP1373" s="250"/>
      <c r="AQ1373" s="249"/>
      <c r="AR1373" s="250"/>
      <c r="AS1373" s="249"/>
      <c r="AT1373" s="250"/>
      <c r="AU1373" s="249"/>
      <c r="AV1373" s="250"/>
      <c r="AW1373" s="249"/>
      <c r="AX1373" s="250"/>
      <c r="AY1373" s="249"/>
      <c r="AZ1373" s="250"/>
      <c r="BA1373" s="249"/>
      <c r="BB1373" s="250"/>
      <c r="BC1373" s="249"/>
      <c r="BD1373" s="250"/>
      <c r="BE1373" s="249"/>
      <c r="BF1373" s="250"/>
      <c r="BG1373" s="249"/>
      <c r="BH1373" s="250"/>
      <c r="BI1373" s="249"/>
      <c r="BJ1373" s="250"/>
      <c r="BK1373" s="249"/>
    </row>
    <row r="1374" spans="1:63" s="301" customFormat="1" ht="21" hidden="1" customHeight="1" x14ac:dyDescent="0.2">
      <c r="A1374" s="245"/>
      <c r="B1374" s="246"/>
      <c r="C1374" s="247" t="str">
        <f t="shared" si="613"/>
        <v/>
      </c>
      <c r="D1374" s="250" t="str">
        <f t="shared" ca="1" si="614"/>
        <v/>
      </c>
      <c r="E1374" s="249" t="str">
        <f t="shared" si="631"/>
        <v/>
      </c>
      <c r="F1374" s="250" t="str">
        <f t="shared" si="615"/>
        <v/>
      </c>
      <c r="G1374" s="249" t="str">
        <f t="shared" si="632"/>
        <v/>
      </c>
      <c r="H1374" s="250" t="str">
        <f t="shared" si="616"/>
        <v/>
      </c>
      <c r="I1374" s="249" t="str">
        <f t="shared" si="633"/>
        <v/>
      </c>
      <c r="J1374" s="250" t="str">
        <f t="shared" ca="1" si="617"/>
        <v/>
      </c>
      <c r="K1374" s="249" t="str">
        <f t="shared" si="618"/>
        <v/>
      </c>
      <c r="L1374" s="250" t="str">
        <f t="shared" ca="1" si="619"/>
        <v/>
      </c>
      <c r="M1374" s="249" t="str">
        <f t="shared" si="620"/>
        <v/>
      </c>
      <c r="N1374" s="250" t="str">
        <f t="shared" ca="1" si="621"/>
        <v/>
      </c>
      <c r="O1374" s="249" t="str">
        <f t="shared" si="622"/>
        <v/>
      </c>
      <c r="P1374" s="250" t="str">
        <f t="shared" ca="1" si="623"/>
        <v/>
      </c>
      <c r="Q1374" s="249" t="str">
        <f t="shared" si="624"/>
        <v/>
      </c>
      <c r="R1374" s="250" t="str">
        <f t="shared" ca="1" si="625"/>
        <v/>
      </c>
      <c r="S1374" s="249" t="str">
        <f t="shared" si="626"/>
        <v/>
      </c>
      <c r="T1374" s="250" t="str">
        <f t="shared" ca="1" si="627"/>
        <v/>
      </c>
      <c r="U1374" s="249" t="str">
        <f t="shared" si="628"/>
        <v/>
      </c>
      <c r="V1374" s="250" t="str">
        <f t="shared" ca="1" si="629"/>
        <v/>
      </c>
      <c r="W1374" s="249" t="str">
        <f t="shared" si="630"/>
        <v/>
      </c>
      <c r="X1374" s="250"/>
      <c r="Y1374" s="249"/>
      <c r="Z1374" s="250"/>
      <c r="AA1374" s="249"/>
      <c r="AB1374" s="250"/>
      <c r="AC1374" s="249"/>
      <c r="AD1374" s="250"/>
      <c r="AE1374" s="249"/>
      <c r="AF1374" s="250"/>
      <c r="AG1374" s="249"/>
      <c r="AH1374" s="250"/>
      <c r="AI1374" s="249"/>
      <c r="AJ1374" s="250"/>
      <c r="AK1374" s="249"/>
      <c r="AL1374" s="250"/>
      <c r="AM1374" s="249"/>
      <c r="AN1374" s="250"/>
      <c r="AO1374" s="249"/>
      <c r="AP1374" s="250"/>
      <c r="AQ1374" s="249"/>
      <c r="AR1374" s="250"/>
      <c r="AS1374" s="249"/>
      <c r="AT1374" s="250"/>
      <c r="AU1374" s="249"/>
      <c r="AV1374" s="250"/>
      <c r="AW1374" s="249"/>
      <c r="AX1374" s="250"/>
      <c r="AY1374" s="249"/>
      <c r="AZ1374" s="250"/>
      <c r="BA1374" s="249"/>
      <c r="BB1374" s="250"/>
      <c r="BC1374" s="249"/>
      <c r="BD1374" s="250"/>
      <c r="BE1374" s="249"/>
      <c r="BF1374" s="250"/>
      <c r="BG1374" s="249"/>
      <c r="BH1374" s="250"/>
      <c r="BI1374" s="249"/>
      <c r="BJ1374" s="250"/>
      <c r="BK1374" s="249"/>
    </row>
    <row r="1375" spans="1:63" s="301" customFormat="1" ht="21" hidden="1" customHeight="1" x14ac:dyDescent="0.2">
      <c r="A1375" s="245"/>
      <c r="B1375" s="246"/>
      <c r="C1375" s="247" t="str">
        <f t="shared" si="613"/>
        <v/>
      </c>
      <c r="D1375" s="250" t="str">
        <f t="shared" ca="1" si="614"/>
        <v/>
      </c>
      <c r="E1375" s="249" t="str">
        <f t="shared" si="631"/>
        <v/>
      </c>
      <c r="F1375" s="250" t="str">
        <f t="shared" si="615"/>
        <v/>
      </c>
      <c r="G1375" s="249" t="str">
        <f t="shared" si="632"/>
        <v/>
      </c>
      <c r="H1375" s="250" t="str">
        <f t="shared" si="616"/>
        <v/>
      </c>
      <c r="I1375" s="249" t="str">
        <f t="shared" si="633"/>
        <v/>
      </c>
      <c r="J1375" s="250" t="str">
        <f t="shared" ca="1" si="617"/>
        <v/>
      </c>
      <c r="K1375" s="249" t="str">
        <f t="shared" si="618"/>
        <v/>
      </c>
      <c r="L1375" s="250" t="str">
        <f t="shared" ca="1" si="619"/>
        <v/>
      </c>
      <c r="M1375" s="249" t="str">
        <f t="shared" si="620"/>
        <v/>
      </c>
      <c r="N1375" s="250" t="str">
        <f t="shared" ca="1" si="621"/>
        <v/>
      </c>
      <c r="O1375" s="249" t="str">
        <f t="shared" si="622"/>
        <v/>
      </c>
      <c r="P1375" s="250" t="str">
        <f t="shared" ca="1" si="623"/>
        <v/>
      </c>
      <c r="Q1375" s="249" t="str">
        <f t="shared" si="624"/>
        <v/>
      </c>
      <c r="R1375" s="250" t="str">
        <f t="shared" ca="1" si="625"/>
        <v/>
      </c>
      <c r="S1375" s="249" t="str">
        <f t="shared" si="626"/>
        <v/>
      </c>
      <c r="T1375" s="250" t="str">
        <f t="shared" ca="1" si="627"/>
        <v/>
      </c>
      <c r="U1375" s="249" t="str">
        <f t="shared" si="628"/>
        <v/>
      </c>
      <c r="V1375" s="250" t="str">
        <f t="shared" ca="1" si="629"/>
        <v/>
      </c>
      <c r="W1375" s="249" t="str">
        <f t="shared" si="630"/>
        <v/>
      </c>
      <c r="X1375" s="250"/>
      <c r="Y1375" s="249"/>
      <c r="Z1375" s="250"/>
      <c r="AA1375" s="249"/>
      <c r="AB1375" s="250"/>
      <c r="AC1375" s="249"/>
      <c r="AD1375" s="250"/>
      <c r="AE1375" s="249"/>
      <c r="AF1375" s="250"/>
      <c r="AG1375" s="249"/>
      <c r="AH1375" s="250"/>
      <c r="AI1375" s="249"/>
      <c r="AJ1375" s="250"/>
      <c r="AK1375" s="249"/>
      <c r="AL1375" s="250"/>
      <c r="AM1375" s="249"/>
      <c r="AN1375" s="250"/>
      <c r="AO1375" s="249"/>
      <c r="AP1375" s="250"/>
      <c r="AQ1375" s="249"/>
      <c r="AR1375" s="250"/>
      <c r="AS1375" s="249"/>
      <c r="AT1375" s="250"/>
      <c r="AU1375" s="249"/>
      <c r="AV1375" s="250"/>
      <c r="AW1375" s="249"/>
      <c r="AX1375" s="250"/>
      <c r="AY1375" s="249"/>
      <c r="AZ1375" s="250"/>
      <c r="BA1375" s="249"/>
      <c r="BB1375" s="250"/>
      <c r="BC1375" s="249"/>
      <c r="BD1375" s="250"/>
      <c r="BE1375" s="249"/>
      <c r="BF1375" s="250"/>
      <c r="BG1375" s="249"/>
      <c r="BH1375" s="250"/>
      <c r="BI1375" s="249"/>
      <c r="BJ1375" s="250"/>
      <c r="BK1375" s="249"/>
    </row>
    <row r="1376" spans="1:63" s="301" customFormat="1" ht="21" hidden="1" customHeight="1" x14ac:dyDescent="0.2">
      <c r="A1376" s="245"/>
      <c r="B1376" s="246"/>
      <c r="C1376" s="247" t="str">
        <f t="shared" si="613"/>
        <v/>
      </c>
      <c r="D1376" s="250" t="str">
        <f t="shared" ca="1" si="614"/>
        <v/>
      </c>
      <c r="E1376" s="249" t="str">
        <f t="shared" si="631"/>
        <v/>
      </c>
      <c r="F1376" s="250" t="str">
        <f t="shared" si="615"/>
        <v/>
      </c>
      <c r="G1376" s="249" t="str">
        <f t="shared" si="632"/>
        <v/>
      </c>
      <c r="H1376" s="250" t="str">
        <f t="shared" si="616"/>
        <v/>
      </c>
      <c r="I1376" s="249" t="str">
        <f t="shared" si="633"/>
        <v/>
      </c>
      <c r="J1376" s="250" t="str">
        <f t="shared" ca="1" si="617"/>
        <v/>
      </c>
      <c r="K1376" s="249" t="str">
        <f t="shared" si="618"/>
        <v/>
      </c>
      <c r="L1376" s="250" t="str">
        <f t="shared" ca="1" si="619"/>
        <v/>
      </c>
      <c r="M1376" s="249" t="str">
        <f t="shared" si="620"/>
        <v/>
      </c>
      <c r="N1376" s="250" t="str">
        <f t="shared" ca="1" si="621"/>
        <v/>
      </c>
      <c r="O1376" s="249" t="str">
        <f t="shared" si="622"/>
        <v/>
      </c>
      <c r="P1376" s="250" t="str">
        <f t="shared" ca="1" si="623"/>
        <v/>
      </c>
      <c r="Q1376" s="249" t="str">
        <f t="shared" si="624"/>
        <v/>
      </c>
      <c r="R1376" s="250" t="str">
        <f t="shared" ca="1" si="625"/>
        <v/>
      </c>
      <c r="S1376" s="249" t="str">
        <f t="shared" si="626"/>
        <v/>
      </c>
      <c r="T1376" s="250" t="str">
        <f t="shared" ca="1" si="627"/>
        <v/>
      </c>
      <c r="U1376" s="249" t="str">
        <f t="shared" si="628"/>
        <v/>
      </c>
      <c r="V1376" s="250" t="str">
        <f t="shared" ca="1" si="629"/>
        <v/>
      </c>
      <c r="W1376" s="249" t="str">
        <f t="shared" si="630"/>
        <v/>
      </c>
      <c r="X1376" s="250"/>
      <c r="Y1376" s="249"/>
      <c r="Z1376" s="250"/>
      <c r="AA1376" s="249"/>
      <c r="AB1376" s="250"/>
      <c r="AC1376" s="249"/>
      <c r="AD1376" s="250"/>
      <c r="AE1376" s="249"/>
      <c r="AF1376" s="250"/>
      <c r="AG1376" s="249"/>
      <c r="AH1376" s="250"/>
      <c r="AI1376" s="249"/>
      <c r="AJ1376" s="250"/>
      <c r="AK1376" s="249"/>
      <c r="AL1376" s="250"/>
      <c r="AM1376" s="249"/>
      <c r="AN1376" s="250"/>
      <c r="AO1376" s="249"/>
      <c r="AP1376" s="250"/>
      <c r="AQ1376" s="249"/>
      <c r="AR1376" s="250"/>
      <c r="AS1376" s="249"/>
      <c r="AT1376" s="250"/>
      <c r="AU1376" s="249"/>
      <c r="AV1376" s="250"/>
      <c r="AW1376" s="249"/>
      <c r="AX1376" s="250"/>
      <c r="AY1376" s="249"/>
      <c r="AZ1376" s="250"/>
      <c r="BA1376" s="249"/>
      <c r="BB1376" s="250"/>
      <c r="BC1376" s="249"/>
      <c r="BD1376" s="250"/>
      <c r="BE1376" s="249"/>
      <c r="BF1376" s="250"/>
      <c r="BG1376" s="249"/>
      <c r="BH1376" s="250"/>
      <c r="BI1376" s="249"/>
      <c r="BJ1376" s="250"/>
      <c r="BK1376" s="249"/>
    </row>
    <row r="1377" spans="1:63" ht="21" hidden="1" customHeight="1" x14ac:dyDescent="0.2">
      <c r="A1377" s="245"/>
      <c r="B1377" s="246"/>
      <c r="C1377" s="247" t="str">
        <f t="shared" si="613"/>
        <v/>
      </c>
      <c r="D1377" s="250" t="str">
        <f t="shared" ca="1" si="614"/>
        <v/>
      </c>
      <c r="E1377" s="249" t="str">
        <f t="shared" si="631"/>
        <v/>
      </c>
      <c r="F1377" s="250" t="str">
        <f t="shared" si="615"/>
        <v/>
      </c>
      <c r="G1377" s="249" t="str">
        <f t="shared" si="632"/>
        <v/>
      </c>
      <c r="H1377" s="250" t="str">
        <f t="shared" si="616"/>
        <v/>
      </c>
      <c r="I1377" s="249" t="str">
        <f t="shared" si="633"/>
        <v/>
      </c>
      <c r="J1377" s="250" t="str">
        <f t="shared" ca="1" si="617"/>
        <v/>
      </c>
      <c r="K1377" s="249" t="str">
        <f t="shared" si="618"/>
        <v/>
      </c>
      <c r="L1377" s="250" t="str">
        <f t="shared" ca="1" si="619"/>
        <v/>
      </c>
      <c r="M1377" s="249" t="str">
        <f t="shared" si="620"/>
        <v/>
      </c>
      <c r="N1377" s="250" t="str">
        <f t="shared" ca="1" si="621"/>
        <v/>
      </c>
      <c r="O1377" s="249" t="str">
        <f t="shared" si="622"/>
        <v/>
      </c>
      <c r="P1377" s="250" t="str">
        <f t="shared" ca="1" si="623"/>
        <v/>
      </c>
      <c r="Q1377" s="249" t="str">
        <f t="shared" si="624"/>
        <v/>
      </c>
      <c r="R1377" s="250" t="str">
        <f t="shared" ca="1" si="625"/>
        <v/>
      </c>
      <c r="S1377" s="249" t="str">
        <f t="shared" si="626"/>
        <v/>
      </c>
      <c r="T1377" s="250" t="str">
        <f t="shared" ca="1" si="627"/>
        <v/>
      </c>
      <c r="U1377" s="249" t="str">
        <f t="shared" si="628"/>
        <v/>
      </c>
      <c r="V1377" s="250" t="str">
        <f t="shared" ca="1" si="629"/>
        <v/>
      </c>
      <c r="W1377" s="249" t="str">
        <f t="shared" si="630"/>
        <v/>
      </c>
      <c r="X1377" s="250" t="str">
        <f>IF($X$8="Habilitado",IF($B1377="","",ROUND(VLOOKUP($B1377,UNITARIO_11,5,FALSE),2)),"")</f>
        <v/>
      </c>
      <c r="Y1377" s="249" t="str">
        <f>IF($B1377="","",IF(X1377="","",IF($L$4="Media aritmética",(X1377&lt;=$C1377)*($H$5/$C$5)+(X1377&gt;$C1377)*0,IF(AND(ROUND(AVERAGE($D1377,$F1377,$H1377,$J1377,$L1377,$N1377,$P1377,$R1377,$T1377,$V1377,$X1377,$Z1377,$AB1377,$AD1377,$AF1377,$AH1377,$AJ1377,AL1377,AN1377,AP1377,AR1377,AT1377,AV1377,AX1377,AZ1377,BB1377,BD1377,BF1377,BH1377,BJ1377),2)-$C1377/2&lt;=X1377,(ROUND(AVERAGE($D1377,$F1377,$H1377,$J1377,$L1377,$N1377,$P1377,$R1377,$T1377,$V1377,$X1377,$Z1377,$AB1377,$AD1377,$AF1377,$AH1377,$AJ1377,AL1377,AN1377,AP1377,AR1377,AT1377,AV1377,AX1377,AZ1377,BB1377,BD1377,BF1377,BH1377,BJ1377),2)+$C1377/2&gt;X1377)),($H$5/$C$5),0))))</f>
        <v/>
      </c>
      <c r="Z1377" s="250" t="str">
        <f>IF($Z$8="Habilitado",IF($B1377="","",ROUND(VLOOKUP($B1377,UNITARIO_12,5,FALSE),2)),"")</f>
        <v/>
      </c>
      <c r="AA1377" s="249" t="str">
        <f>IF($B1377="","",IF(Z1377="","",IF($L$4="Media aritmética",(Z1377&lt;=$C1377)*($H$5/$C$5)+(Z1377&gt;$C1377)*0,IF(AND(ROUND(AVERAGE($D1377,$F1377,$H1377,$J1377,$L1377,$N1377,$P1377,$R1377,$T1377,$V1377,$X1377,$Z1377,$AB1377,$AD1377,$AF1377,$AH1377,$AJ1377,AL1377,AN1377,AP1377,AR1377,AT1377,AV1377,AX1377,AZ1377,BB1377,BD1377,BF1377,BH1377,BJ1377),2)-$C1377/2&lt;=Z1377,(ROUND(AVERAGE($D1377,$F1377,$H1377,$J1377,$L1377,$N1377,$P1377,$R1377,$T1377,$V1377,$X1377,$Z1377,$AB1377,$AD1377,$AF1377,$AH1377,$AJ1377,AL1377,AN1377,AP1377,AR1377,AT1377,AV1377,AX1377,AZ1377,BB1377,BD1377,BF1377,BH1377,BJ1377),2)+$C1377/2&gt;Z1377)),($H$5/$C$5),0))))</f>
        <v/>
      </c>
      <c r="AB1377" s="250" t="str">
        <f>IF($AB$8="Habilitado",IF($B1377="","",ROUND(VLOOKUP($B1377,UNITARIO_13,5,FALSE),2)),"")</f>
        <v/>
      </c>
      <c r="AC1377" s="249" t="str">
        <f>IF($B1377="","",IF(AB1377="","",IF($L$4="Media aritmética",(AB1377&lt;=$C1377)*($H$5/$C$5)+(AB1377&gt;$C1377)*0,IF(AND(ROUND(AVERAGE($D1377,$F1377,$H1377,$J1377,$L1377,$N1377,$P1377,$R1377,$T1377,$V1377,$X1377,$Z1377,$AB1377,$AD1377,$AF1377,$AH1377,$AJ1377,AL1377,AN1377,AP1377,AR1377,AT1377,AV1377,AX1377,AZ1377,BB1377,BD1377,BF1377,BH1377,BJ1377),2)-$C1377/2&lt;=AB1377,(ROUND(AVERAGE($D1377,$F1377,$H1377,$J1377,$L1377,$N1377,$P1377,$R1377,$T1377,$V1377,$X1377,$Z1377,$AB1377,$AD1377,$AF1377,$AH1377,$AJ1377,AL1377,AN1377,AP1377,AR1377,AT1377,AV1377,AX1377,AZ1377,BB1377,BD1377,BF1377,BH1377,BJ1377),2)+$C1377/2&gt;AB1377)),($H$5/$C$5),0))))</f>
        <v/>
      </c>
      <c r="AD1377" s="250" t="str">
        <f>IF($AD$8="Habilitado",IF($B1377="","",ROUND(VLOOKUP($B1377,UNITARIO_14,5,FALSE),2)),"")</f>
        <v/>
      </c>
      <c r="AE1377" s="249" t="str">
        <f>IF($B1377="","",IF(AD1377="","",IF($L$4="Media aritmética",(AD1377&lt;=$C1377)*($H$5/$C$5)+(AD1377&gt;$C1377)*0,IF(AND(ROUND(AVERAGE($D1377,$F1377,$H1377,$J1377,$L1377,$N1377,$P1377,$R1377,$T1377,$V1377,$X1377,$Z1377,$AB1377,$AD1377,$AF1377,$AH1377,$AJ1377,AL1377,AN1377,AP1377,AR1377,AT1377,AV1377,AX1377,AZ1377,BB1377,BD1377,BF1377,BH1377,BJ1377),2)-$C1377/2&lt;=AD1377,(ROUND(AVERAGE($D1377,$F1377,$H1377,$J1377,$L1377,$N1377,$P1377,$R1377,$T1377,$V1377,$X1377,$Z1377,$AB1377,$AD1377,$AF1377,$AH1377,$AJ1377,AL1377,AN1377,AP1377,AR1377,AT1377,AV1377,AX1377,AZ1377,BB1377,BD1377,BF1377,BH1377,BJ1377),2)+$C1377/2&gt;AD1377)),($H$5/$C$5),0))))</f>
        <v/>
      </c>
      <c r="AF1377" s="250" t="str">
        <f>IF($AF$8="Habilitado",IF($B1377="","",ROUND(VLOOKUP($B1377,UNITARIO_15,5,FALSE),2)),"")</f>
        <v/>
      </c>
      <c r="AG1377" s="249" t="str">
        <f>IF($B1377="","",IF(AF1377="","",IF($L$4="Media aritmética",(AF1377&lt;=$C1377)*($H$5/$C$5)+(AF1377&gt;$C1377)*0,IF(AND(ROUND(AVERAGE($D1377,$F1377,$H1377,$J1377,$L1377,$N1377,$P1377,$R1377,$T1377,$V1377,$X1377,$Z1377,$AB1377,$AD1377,$AF1377,$AH1377,$AJ1377,AL1377,AN1377,AP1377,AR1377,AT1377,AV1377,AX1377,AZ1377,BB1377,BD1377,BF1377,BH1377,BJ1377),2)-$C1377/2&lt;=AF1377,(ROUND(AVERAGE($D1377,$F1377,$H1377,$J1377,$L1377,$N1377,$P1377,$R1377,$T1377,$V1377,$X1377,$Z1377,$AB1377,$AD1377,$AF1377,$AH1377,$AJ1377,AL1377,AN1377,AP1377,AR1377,AT1377,AV1377,AX1377,AZ1377,BB1377,BD1377,BF1377,BH1377,BJ1377),2)+$C1377/2&gt;AF1377)),($H$5/$C$5),0))))</f>
        <v/>
      </c>
      <c r="AH1377" s="250" t="str">
        <f>IF($AH$8="Habilitado",IF($B1377="","",ROUND(VLOOKUP($B1377,UNITARIO_16,5,FALSE),2)),"")</f>
        <v/>
      </c>
      <c r="AI1377" s="249" t="str">
        <f>IF($B1377="","",IF(AH1377="","",IF($L$4="Media aritmética",(AH1377&lt;=$C1377)*($H$5/$C$5)+(AH1377&gt;$C1377)*0,IF(AND(ROUND(AVERAGE($D1377,$F1377,$H1377,$J1377,$L1377,$N1377,$P1377,$R1377,$T1377,$V1377,$X1377,$Z1377,$AB1377,$AD1377,$AF1377,$AH1377,$AJ1377,AL1377,AN1377,AP1377,AR1377,AT1377,AV1377,AX1377,AZ1377,BB1377,BD1377,BF1377,BH1377,BJ1377),2)-$C1377/2&lt;=AH1377,(ROUND(AVERAGE($D1377,$F1377,$H1377,$J1377,$L1377,$N1377,$P1377,$R1377,$T1377,$V1377,$X1377,$Z1377,$AB1377,$AD1377,$AF1377,$AH1377,$AJ1377,AL1377,AN1377,AP1377,AR1377,AT1377,AV1377,AX1377,AZ1377,BB1377,BD1377,BF1377,BH1377,BJ1377),2)+$C1377/2&gt;AH1377)),($H$5/$C$5),0))))</f>
        <v/>
      </c>
      <c r="AJ1377" s="250" t="str">
        <f>IF($AJ$8="Habilitado",IF($B1377="","",ROUND(VLOOKUP($B1377,UNITARIO_17,5,FALSE),2)),"")</f>
        <v/>
      </c>
      <c r="AK1377" s="249" t="str">
        <f>IF($B1377="","",IF(AJ1377="","",IF($L$4="Media aritmética",(AJ1377&lt;=$C1377)*($H$5/$C$5)+(AJ1377&gt;$C1377)*0,IF(AND(ROUND(AVERAGE($D1377,$F1377,$H1377,$J1377,$L1377,$N1377,$P1377,$R1377,$T1377,$V1377,$X1377,$Z1377,$AB1377,$AD1377,$AF1377,$AH1377,$AJ1377,AL1377,AN1377,AP1377,AR1377,AT1377,AV1377,AX1377,AZ1377,BB1377,BD1377,BF1377,BH1377,BJ1377),2)-$C1377/2&lt;=AJ1377,(ROUND(AVERAGE($D1377,$F1377,$H1377,$J1377,$L1377,$N1377,$P1377,$R1377,$T1377,$V1377,$X1377,$Z1377,$AB1377,$AD1377,$AF1377,$AH1377,$AJ1377,AL1377,AN1377,AP1377,AR1377,AT1377,AV1377,AX1377,AZ1377,BB1377,BD1377,BF1377,BH1377,BJ1377),2)+$C1377/2&gt;AJ1377)),($H$5/$C$5),0))))</f>
        <v/>
      </c>
      <c r="AL1377" s="250" t="str">
        <f>IF($AL$8="Habilitado",IF($B1377="","",ROUND(VLOOKUP($B1377,UNITARIO_18,5,FALSE),2)),"")</f>
        <v/>
      </c>
      <c r="AM1377" s="249" t="str">
        <f>IF($B1377="","",IF(AL1377="","",IF($L$4="Media aritmética",(AL1377&lt;=$C1377)*($H$5/$C$5)+(AL1377&gt;$C1377)*0,IF(AND(ROUND(AVERAGE($D1377,$F1377,$H1377,$J1377,$L1377,$N1377,$P1377,$R1377,$T1377,$V1377,$X1377,$Z1377,$AB1377,$AD1377,$AF1377,$AH1377,$AJ1377,AL1377,AN1377,AP1377,AR1377,AT1377,AV1377,AX1377,AZ1377,BB1377,BD1377,BF1377,BH1377,BJ1377),2)-$C1377/2&lt;=AL1377,(ROUND(AVERAGE($D1377,$F1377,$H1377,$J1377,$L1377,$N1377,$P1377,$R1377,$T1377,$V1377,$X1377,$Z1377,$AB1377,$AD1377,$AF1377,$AH1377,$AJ1377,AL1377,AN1377,AP1377,AR1377,AT1377,AV1377,AX1377,AZ1377,BB1377,BD1377,BF1377,BH1377,BJ1377),2)+$C1377/2&gt;AL1377)),($H$5/$C$5),0))))</f>
        <v/>
      </c>
      <c r="AN1377" s="250" t="str">
        <f>IF($AN$8="Habilitado",IF($B1377="","",ROUND(VLOOKUP($B1377,UNITARIO_19,5,FALSE),2)),"")</f>
        <v/>
      </c>
      <c r="AO1377" s="249" t="str">
        <f>IF($B1377="","",IF(AN1377="","",IF($L$4="Media aritmética",(AN1377&lt;=$C1377)*($H$5/$C$5)+(AN1377&gt;$C1377)*0,IF(AND(ROUND(AVERAGE($D1377,$F1377,$H1377,$J1377,$L1377,$N1377,$P1377,$R1377,$T1377,$V1377,$X1377,$Z1377,$AB1377,$AD1377,$AF1377,$AH1377,$AJ1377,AL1377,AN1377,AP1377,AR1377,AT1377,AV1377,AX1377,AZ1377,BB1377,BD1377,BF1377,BH1377,BJ1377),2)-$C1377/2&lt;=AN1377,(ROUND(AVERAGE($D1377,$F1377,$H1377,$J1377,$L1377,$N1377,$P1377,$R1377,$T1377,$V1377,$X1377,$Z1377,$AB1377,$AD1377,$AF1377,$AH1377,$AJ1377,AL1377,AN1377,AP1377,AR1377,AT1377,AV1377,AX1377,AZ1377,BB1377,BD1377,BF1377,BH1377,BJ1377),2)+$C1377/2&gt;AN1377)),($H$5/$C$5),0))))</f>
        <v/>
      </c>
      <c r="AP1377" s="250" t="str">
        <f>IF($AP$8="Habilitado",IF($B1377="","",ROUND(VLOOKUP($B1377,UNITARIO_20,5,FALSE),2)),"")</f>
        <v/>
      </c>
      <c r="AQ1377" s="249" t="str">
        <f>IF($B1377="","",IF(AP1377="","",IF($L$4="Media aritmética",(AP1377&lt;=$C1377)*($H$5/$C$5)+(AP1377&gt;$C1377)*0,IF(AND(ROUND(AVERAGE($D1377,$F1377,$H1377,$J1377,$L1377,$N1377,$P1377,$R1377,$T1377,$V1377,$X1377,$Z1377,$AB1377,$AD1377,$AF1377,$AH1377,$AJ1377,AL1377,AN1377,AP1377,AR1377,AT1377,AV1377,AX1377,AZ1377,BB1377,BD1377,BF1377,BH1377,BJ1377),2)-$C1377/2&lt;=AP1377,(ROUND(AVERAGE($D1377,$F1377,$H1377,$J1377,$L1377,$N1377,$P1377,$R1377,$T1377,$V1377,$X1377,$Z1377,$AB1377,$AD1377,$AF1377,$AH1377,$AJ1377,AL1377,AN1377,AP1377,AR1377,AT1377,AV1377,AX1377,AZ1377,BB1377,BD1377,BF1377,BH1377,BJ1377),2)+$C1377/2&gt;AP1377)),($H$5/$C$5),0))))</f>
        <v/>
      </c>
      <c r="AR1377" s="250" t="str">
        <f>IF($AR$8="Habilitado",IF($B1377="","",ROUND(VLOOKUP($B1377,UNITARIO_21,5,FALSE),2)),"")</f>
        <v/>
      </c>
      <c r="AS1377" s="249" t="str">
        <f>IF($B1377="","",IF(AR1377="","",IF($L$4="Media aritmética",(AR1377&lt;=$C1377)*($H$5/$C$5)+(AR1377&gt;$C1377)*0,IF(AND(ROUND(AVERAGE($D1377,$F1377,$H1377,$J1377,$L1377,$N1377,$P1377,$R1377,$T1377,$V1377,$X1377,$Z1377,$AB1377,$AD1377,$AF1377,$AH1377,$AJ1377,AL1377,AN1377,AP1377,AR1377,AT1377,AV1377,AX1377,AZ1377,BB1377,BD1377,BF1377,BH1377,BJ1377),2)-$C1377/2&lt;=AR1377,(ROUND(AVERAGE($D1377,$F1377,$H1377,$J1377,$L1377,$N1377,$P1377,$R1377,$T1377,$V1377,$X1377,$Z1377,$AB1377,$AD1377,$AF1377,$AH1377,$AJ1377,AL1377,AN1377,AP1377,AR1377,AT1377,AV1377,AX1377,AZ1377,BB1377,BD1377,BF1377,BH1377,BJ1377),2)+$C1377/2&gt;AR1377)),($H$5/$C$5),0))))</f>
        <v/>
      </c>
      <c r="AT1377" s="250"/>
      <c r="AU1377" s="249"/>
      <c r="AV1377" s="250"/>
      <c r="AW1377" s="249"/>
      <c r="AX1377" s="250"/>
      <c r="AY1377" s="249"/>
      <c r="AZ1377" s="250"/>
      <c r="BA1377" s="249"/>
      <c r="BB1377" s="250"/>
      <c r="BC1377" s="249"/>
      <c r="BD1377" s="250"/>
      <c r="BE1377" s="249"/>
      <c r="BF1377" s="250"/>
      <c r="BG1377" s="249"/>
      <c r="BH1377" s="250"/>
      <c r="BI1377" s="249"/>
      <c r="BJ1377" s="250"/>
      <c r="BK1377" s="249"/>
    </row>
    <row r="1378" spans="1:63" ht="12.75" customHeight="1" x14ac:dyDescent="0.2">
      <c r="A1378" s="199"/>
      <c r="B1378" s="199"/>
      <c r="C1378" s="199"/>
      <c r="D1378" s="738">
        <f ca="1">SUM(D134:D606)</f>
        <v>2886310579</v>
      </c>
      <c r="E1378" s="199"/>
      <c r="F1378" s="199"/>
      <c r="G1378" s="199"/>
      <c r="H1378" s="738">
        <f>SUM(H134:H606)</f>
        <v>3008738785</v>
      </c>
      <c r="I1378" s="199"/>
      <c r="J1378" s="199"/>
      <c r="K1378" s="199"/>
      <c r="L1378" s="199"/>
      <c r="M1378" s="199"/>
      <c r="N1378" s="199"/>
      <c r="O1378" s="199"/>
      <c r="P1378" s="199"/>
      <c r="Q1378" s="199"/>
      <c r="R1378" s="199"/>
      <c r="S1378" s="199"/>
      <c r="T1378" s="199"/>
      <c r="U1378" s="199"/>
      <c r="V1378" s="199"/>
      <c r="W1378" s="199"/>
      <c r="X1378" s="199"/>
      <c r="Y1378" s="199"/>
      <c r="Z1378" s="199"/>
      <c r="AA1378" s="199"/>
      <c r="AB1378" s="199"/>
      <c r="AC1378" s="199"/>
      <c r="AD1378" s="199"/>
      <c r="AE1378" s="199"/>
      <c r="AF1378" s="199"/>
      <c r="AG1378" s="199"/>
      <c r="AH1378" s="199"/>
      <c r="AI1378" s="199"/>
      <c r="AJ1378" s="199"/>
      <c r="AK1378" s="199"/>
      <c r="AL1378" s="199"/>
      <c r="AM1378" s="199"/>
      <c r="AN1378" s="199"/>
      <c r="AO1378" s="199"/>
      <c r="AP1378" s="199"/>
      <c r="AQ1378" s="199"/>
      <c r="AR1378" s="199"/>
      <c r="AS1378" s="199"/>
      <c r="AT1378" s="199"/>
      <c r="AU1378" s="199"/>
      <c r="AV1378" s="199"/>
      <c r="AW1378" s="199"/>
      <c r="AX1378" s="199"/>
      <c r="AY1378" s="199"/>
      <c r="AZ1378" s="738">
        <f ca="1">+D1378-H1378</f>
        <v>-122428206</v>
      </c>
      <c r="BA1378" s="199"/>
      <c r="BB1378" s="199"/>
      <c r="BC1378" s="199"/>
      <c r="BD1378" s="199"/>
      <c r="BE1378" s="199"/>
      <c r="BF1378" s="199"/>
      <c r="BG1378" s="199"/>
      <c r="BH1378" s="199"/>
      <c r="BI1378" s="199"/>
      <c r="BJ1378" s="199"/>
      <c r="BK1378" s="199"/>
    </row>
    <row r="1379" spans="1:63" ht="12.75" customHeight="1" x14ac:dyDescent="0.2">
      <c r="A1379" s="199"/>
      <c r="B1379" s="199"/>
      <c r="C1379" s="199"/>
      <c r="D1379" s="199"/>
      <c r="E1379" s="199"/>
      <c r="F1379" s="199"/>
      <c r="G1379" s="199"/>
      <c r="H1379" s="199"/>
      <c r="I1379" s="199"/>
      <c r="J1379" s="199"/>
      <c r="K1379" s="199"/>
      <c r="L1379" s="199"/>
      <c r="M1379" s="199"/>
      <c r="N1379" s="199"/>
      <c r="O1379" s="199"/>
      <c r="P1379" s="199"/>
      <c r="Q1379" s="199"/>
      <c r="R1379" s="199"/>
      <c r="S1379" s="199"/>
      <c r="T1379" s="199"/>
      <c r="U1379" s="199"/>
      <c r="V1379" s="199"/>
      <c r="W1379" s="199"/>
      <c r="X1379" s="199"/>
      <c r="Y1379" s="199"/>
      <c r="Z1379" s="199"/>
      <c r="AA1379" s="199"/>
      <c r="AB1379" s="199"/>
      <c r="AC1379" s="199"/>
      <c r="AD1379" s="199"/>
      <c r="AE1379" s="199"/>
      <c r="AF1379" s="199"/>
      <c r="AG1379" s="199"/>
      <c r="AH1379" s="199"/>
      <c r="AI1379" s="199"/>
      <c r="AJ1379" s="199"/>
      <c r="AK1379" s="199"/>
      <c r="AL1379" s="199"/>
      <c r="AM1379" s="199"/>
      <c r="AN1379" s="199"/>
      <c r="AO1379" s="199"/>
      <c r="AP1379" s="199"/>
      <c r="AQ1379" s="199"/>
      <c r="AR1379" s="199"/>
      <c r="AS1379" s="199"/>
      <c r="AT1379" s="199"/>
      <c r="AU1379" s="199"/>
      <c r="AV1379" s="199"/>
      <c r="AW1379" s="199"/>
      <c r="AX1379" s="199"/>
      <c r="AY1379" s="199"/>
      <c r="AZ1379" s="199"/>
      <c r="BA1379" s="199"/>
      <c r="BB1379" s="199"/>
      <c r="BC1379" s="199"/>
      <c r="BD1379" s="199"/>
      <c r="BE1379" s="199"/>
      <c r="BF1379" s="199"/>
      <c r="BG1379" s="199"/>
      <c r="BH1379" s="199"/>
      <c r="BI1379" s="199"/>
      <c r="BJ1379" s="199"/>
      <c r="BK1379" s="199"/>
    </row>
    <row r="1380" spans="1:63" ht="12.75" customHeight="1" x14ac:dyDescent="0.2">
      <c r="A1380" s="199"/>
      <c r="B1380" s="199"/>
      <c r="C1380" s="199"/>
      <c r="D1380" s="199"/>
      <c r="E1380" s="199"/>
      <c r="F1380" s="199"/>
      <c r="G1380" s="199"/>
      <c r="H1380" s="199"/>
      <c r="I1380" s="199"/>
      <c r="J1380" s="199"/>
      <c r="K1380" s="199"/>
      <c r="L1380" s="199"/>
      <c r="M1380" s="199"/>
      <c r="N1380" s="199"/>
      <c r="O1380" s="199"/>
      <c r="P1380" s="199"/>
      <c r="Q1380" s="199"/>
      <c r="R1380" s="199"/>
      <c r="S1380" s="199"/>
      <c r="T1380" s="199"/>
      <c r="U1380" s="199"/>
      <c r="V1380" s="199"/>
      <c r="W1380" s="199"/>
      <c r="X1380" s="199"/>
      <c r="Y1380" s="199"/>
      <c r="Z1380" s="199"/>
      <c r="AA1380" s="199"/>
      <c r="AB1380" s="199"/>
      <c r="AC1380" s="199"/>
      <c r="AD1380" s="199"/>
      <c r="AE1380" s="199"/>
      <c r="AF1380" s="199"/>
      <c r="AG1380" s="199"/>
      <c r="AH1380" s="199"/>
      <c r="AI1380" s="199"/>
      <c r="AJ1380" s="199"/>
      <c r="AK1380" s="199"/>
      <c r="AL1380" s="199"/>
      <c r="AM1380" s="199"/>
      <c r="AN1380" s="199"/>
      <c r="AO1380" s="199"/>
      <c r="AP1380" s="199"/>
      <c r="AQ1380" s="199"/>
      <c r="AR1380" s="199"/>
      <c r="AS1380" s="199"/>
      <c r="AT1380" s="199"/>
      <c r="AU1380" s="199"/>
      <c r="AV1380" s="199"/>
      <c r="AW1380" s="199"/>
      <c r="AX1380" s="199"/>
      <c r="AY1380" s="199"/>
      <c r="AZ1380" s="199"/>
      <c r="BA1380" s="199"/>
      <c r="BB1380" s="199"/>
      <c r="BC1380" s="199"/>
      <c r="BD1380" s="199"/>
      <c r="BE1380" s="199"/>
      <c r="BF1380" s="199"/>
      <c r="BG1380" s="199"/>
      <c r="BH1380" s="199"/>
      <c r="BI1380" s="199"/>
      <c r="BJ1380" s="199"/>
      <c r="BK1380" s="199"/>
    </row>
    <row r="1381" spans="1:63" ht="12.75" customHeight="1" x14ac:dyDescent="0.2">
      <c r="A1381" s="199"/>
      <c r="B1381" s="199"/>
      <c r="C1381" s="199"/>
      <c r="D1381" s="199"/>
      <c r="E1381" s="199"/>
      <c r="F1381" s="199"/>
      <c r="G1381" s="199"/>
      <c r="H1381" s="199"/>
      <c r="I1381" s="199"/>
      <c r="J1381" s="199"/>
      <c r="K1381" s="199"/>
      <c r="L1381" s="199"/>
      <c r="M1381" s="199"/>
      <c r="N1381" s="199"/>
      <c r="O1381" s="199"/>
      <c r="P1381" s="199"/>
      <c r="Q1381" s="199"/>
      <c r="R1381" s="199"/>
      <c r="S1381" s="199"/>
      <c r="T1381" s="199"/>
      <c r="U1381" s="199"/>
      <c r="V1381" s="199"/>
      <c r="W1381" s="199"/>
      <c r="X1381" s="199"/>
      <c r="Y1381" s="199"/>
      <c r="Z1381" s="199"/>
      <c r="AA1381" s="199"/>
      <c r="AB1381" s="199"/>
      <c r="AC1381" s="199"/>
      <c r="AD1381" s="199"/>
      <c r="AE1381" s="199"/>
      <c r="AF1381" s="199"/>
      <c r="AG1381" s="199"/>
      <c r="AH1381" s="199"/>
      <c r="AI1381" s="199"/>
      <c r="AJ1381" s="199"/>
      <c r="AK1381" s="199"/>
      <c r="AL1381" s="199"/>
      <c r="AM1381" s="199"/>
      <c r="AN1381" s="199"/>
      <c r="AO1381" s="199"/>
      <c r="AP1381" s="199"/>
      <c r="AQ1381" s="199"/>
      <c r="AR1381" s="199"/>
      <c r="AS1381" s="199"/>
      <c r="AT1381" s="199"/>
      <c r="AU1381" s="199"/>
      <c r="AV1381" s="199"/>
      <c r="AW1381" s="199"/>
      <c r="AX1381" s="199"/>
      <c r="AY1381" s="199"/>
      <c r="AZ1381" s="199"/>
      <c r="BA1381" s="199"/>
      <c r="BB1381" s="199"/>
      <c r="BC1381" s="199"/>
      <c r="BD1381" s="199"/>
      <c r="BE1381" s="199"/>
      <c r="BF1381" s="199"/>
      <c r="BG1381" s="199"/>
      <c r="BH1381" s="199"/>
      <c r="BI1381" s="199"/>
      <c r="BJ1381" s="199"/>
      <c r="BK1381" s="199"/>
    </row>
    <row r="1382" spans="1:63" ht="12.75" customHeight="1" x14ac:dyDescent="0.2">
      <c r="A1382" s="199"/>
      <c r="B1382" s="199"/>
      <c r="C1382" s="199"/>
      <c r="D1382" s="199"/>
      <c r="E1382" s="199"/>
      <c r="F1382" s="199"/>
      <c r="G1382" s="199"/>
      <c r="H1382" s="199"/>
      <c r="I1382" s="199"/>
      <c r="J1382" s="199"/>
      <c r="K1382" s="199"/>
      <c r="L1382" s="199"/>
      <c r="M1382" s="199"/>
      <c r="N1382" s="199"/>
      <c r="O1382" s="199"/>
      <c r="P1382" s="199"/>
      <c r="Q1382" s="199"/>
      <c r="R1382" s="199"/>
      <c r="S1382" s="199"/>
      <c r="T1382" s="199"/>
      <c r="U1382" s="199"/>
      <c r="V1382" s="199"/>
      <c r="W1382" s="199"/>
      <c r="X1382" s="199"/>
      <c r="Y1382" s="199"/>
      <c r="Z1382" s="199"/>
      <c r="AA1382" s="199"/>
      <c r="AB1382" s="199"/>
      <c r="AC1382" s="199"/>
      <c r="AD1382" s="199"/>
      <c r="AE1382" s="199"/>
      <c r="AF1382" s="199"/>
      <c r="AG1382" s="199"/>
      <c r="AH1382" s="199"/>
      <c r="AI1382" s="199"/>
      <c r="AJ1382" s="199"/>
      <c r="AK1382" s="199"/>
      <c r="AL1382" s="199"/>
      <c r="AM1382" s="199"/>
      <c r="AN1382" s="199"/>
      <c r="AO1382" s="199"/>
      <c r="AP1382" s="199"/>
      <c r="AQ1382" s="199"/>
      <c r="AR1382" s="199"/>
      <c r="AS1382" s="199"/>
      <c r="AT1382" s="199"/>
      <c r="AU1382" s="199"/>
      <c r="AV1382" s="199"/>
      <c r="AW1382" s="199"/>
      <c r="AX1382" s="199"/>
      <c r="AY1382" s="199"/>
      <c r="AZ1382" s="199"/>
      <c r="BA1382" s="199"/>
      <c r="BB1382" s="199"/>
      <c r="BC1382" s="199"/>
      <c r="BD1382" s="199"/>
      <c r="BE1382" s="199"/>
      <c r="BF1382" s="199"/>
      <c r="BG1382" s="199"/>
      <c r="BH1382" s="199"/>
      <c r="BI1382" s="199"/>
      <c r="BJ1382" s="199"/>
      <c r="BK1382" s="199"/>
    </row>
    <row r="1383" spans="1:63" ht="12.75" customHeight="1" x14ac:dyDescent="0.2">
      <c r="A1383" s="199"/>
      <c r="B1383" s="199"/>
      <c r="C1383" s="199"/>
      <c r="D1383" s="199"/>
      <c r="E1383" s="199"/>
      <c r="F1383" s="199"/>
      <c r="G1383" s="199"/>
      <c r="H1383" s="199"/>
      <c r="I1383" s="199"/>
      <c r="J1383" s="199"/>
      <c r="K1383" s="199"/>
      <c r="L1383" s="199"/>
      <c r="M1383" s="199"/>
      <c r="N1383" s="199"/>
      <c r="O1383" s="199"/>
      <c r="P1383" s="199"/>
      <c r="Q1383" s="199"/>
      <c r="R1383" s="199"/>
      <c r="S1383" s="199"/>
      <c r="T1383" s="199"/>
      <c r="U1383" s="199"/>
      <c r="V1383" s="199"/>
      <c r="W1383" s="199"/>
      <c r="X1383" s="199"/>
      <c r="Y1383" s="199"/>
      <c r="Z1383" s="199"/>
      <c r="AA1383" s="199"/>
      <c r="AB1383" s="199"/>
      <c r="AC1383" s="199"/>
      <c r="AD1383" s="199"/>
      <c r="AE1383" s="199"/>
      <c r="AF1383" s="199"/>
      <c r="AG1383" s="199"/>
      <c r="AH1383" s="199"/>
      <c r="AI1383" s="199"/>
      <c r="AJ1383" s="199"/>
      <c r="AK1383" s="199"/>
      <c r="AL1383" s="199"/>
      <c r="AM1383" s="199"/>
      <c r="AN1383" s="199"/>
      <c r="AO1383" s="199"/>
      <c r="AP1383" s="199"/>
      <c r="AQ1383" s="199"/>
      <c r="AR1383" s="199"/>
      <c r="AS1383" s="199"/>
      <c r="AT1383" s="199"/>
      <c r="AU1383" s="199"/>
      <c r="AV1383" s="199"/>
      <c r="AW1383" s="199"/>
      <c r="AX1383" s="199"/>
      <c r="AY1383" s="199"/>
      <c r="AZ1383" s="199"/>
      <c r="BA1383" s="199"/>
      <c r="BB1383" s="199"/>
      <c r="BC1383" s="199"/>
      <c r="BD1383" s="199"/>
      <c r="BE1383" s="199"/>
      <c r="BF1383" s="199"/>
      <c r="BG1383" s="199"/>
      <c r="BH1383" s="199"/>
      <c r="BI1383" s="199"/>
      <c r="BJ1383" s="199"/>
      <c r="BK1383" s="199"/>
    </row>
    <row r="1384" spans="1:63" ht="12.75" customHeight="1" x14ac:dyDescent="0.2">
      <c r="A1384" s="199"/>
      <c r="B1384" s="199"/>
      <c r="C1384" s="199"/>
      <c r="D1384" s="199"/>
      <c r="E1384" s="199"/>
      <c r="F1384" s="199"/>
      <c r="G1384" s="199"/>
      <c r="H1384" s="199"/>
      <c r="I1384" s="199"/>
      <c r="J1384" s="199"/>
      <c r="K1384" s="199"/>
      <c r="L1384" s="199"/>
      <c r="M1384" s="199"/>
      <c r="N1384" s="199"/>
      <c r="O1384" s="199"/>
      <c r="P1384" s="199"/>
      <c r="Q1384" s="199"/>
      <c r="R1384" s="199"/>
      <c r="S1384" s="199"/>
      <c r="T1384" s="199"/>
      <c r="U1384" s="199"/>
      <c r="V1384" s="199"/>
      <c r="W1384" s="199"/>
      <c r="X1384" s="199"/>
      <c r="Y1384" s="199"/>
      <c r="Z1384" s="199"/>
      <c r="AA1384" s="199"/>
      <c r="AB1384" s="199"/>
      <c r="AC1384" s="199"/>
      <c r="AD1384" s="199"/>
      <c r="AE1384" s="199"/>
      <c r="AF1384" s="199"/>
      <c r="AG1384" s="199"/>
      <c r="AH1384" s="199"/>
      <c r="AI1384" s="199"/>
      <c r="AJ1384" s="199"/>
      <c r="AK1384" s="199"/>
      <c r="AL1384" s="199"/>
      <c r="AM1384" s="199"/>
      <c r="AN1384" s="199"/>
      <c r="AO1384" s="199"/>
      <c r="AP1384" s="199"/>
      <c r="AQ1384" s="199"/>
      <c r="AR1384" s="199"/>
      <c r="AS1384" s="199"/>
      <c r="AT1384" s="199"/>
      <c r="AU1384" s="199"/>
      <c r="AV1384" s="199"/>
      <c r="AW1384" s="199"/>
      <c r="AX1384" s="199"/>
      <c r="AY1384" s="199"/>
      <c r="AZ1384" s="199"/>
      <c r="BA1384" s="199"/>
      <c r="BB1384" s="199"/>
      <c r="BC1384" s="199"/>
      <c r="BD1384" s="199"/>
      <c r="BE1384" s="199"/>
      <c r="BF1384" s="199"/>
      <c r="BG1384" s="199"/>
      <c r="BH1384" s="199"/>
      <c r="BI1384" s="199"/>
      <c r="BJ1384" s="199"/>
      <c r="BK1384" s="199"/>
    </row>
    <row r="1385" spans="1:63" ht="12.75" customHeight="1" x14ac:dyDescent="0.2">
      <c r="A1385" s="199"/>
      <c r="B1385" s="199"/>
      <c r="C1385" s="199"/>
      <c r="D1385" s="199"/>
      <c r="E1385" s="199"/>
      <c r="F1385" s="199"/>
      <c r="G1385" s="199"/>
      <c r="H1385" s="199"/>
      <c r="I1385" s="199"/>
      <c r="J1385" s="199"/>
      <c r="K1385" s="199"/>
      <c r="L1385" s="199"/>
      <c r="M1385" s="199"/>
      <c r="N1385" s="199"/>
      <c r="O1385" s="199"/>
      <c r="P1385" s="199"/>
      <c r="Q1385" s="199"/>
      <c r="R1385" s="199"/>
      <c r="S1385" s="199"/>
      <c r="T1385" s="199"/>
      <c r="U1385" s="199"/>
      <c r="V1385" s="199"/>
      <c r="W1385" s="199"/>
      <c r="X1385" s="199"/>
      <c r="Y1385" s="199"/>
      <c r="Z1385" s="199"/>
      <c r="AA1385" s="199"/>
      <c r="AB1385" s="199"/>
      <c r="AC1385" s="199"/>
      <c r="AD1385" s="199"/>
      <c r="AE1385" s="199"/>
      <c r="AF1385" s="199"/>
      <c r="AG1385" s="199"/>
      <c r="AH1385" s="199"/>
      <c r="AI1385" s="199"/>
      <c r="AJ1385" s="199"/>
      <c r="AK1385" s="199"/>
      <c r="AL1385" s="199"/>
      <c r="AM1385" s="199"/>
      <c r="AN1385" s="199"/>
      <c r="AO1385" s="199"/>
      <c r="AP1385" s="199"/>
      <c r="AQ1385" s="199"/>
      <c r="AR1385" s="199"/>
      <c r="AS1385" s="199"/>
      <c r="AT1385" s="199"/>
      <c r="AU1385" s="199"/>
      <c r="AV1385" s="199"/>
      <c r="AW1385" s="199"/>
      <c r="AX1385" s="199"/>
      <c r="AY1385" s="199"/>
      <c r="AZ1385" s="199"/>
      <c r="BA1385" s="199"/>
      <c r="BB1385" s="199"/>
      <c r="BC1385" s="199"/>
      <c r="BD1385" s="199"/>
      <c r="BE1385" s="199"/>
      <c r="BF1385" s="199"/>
      <c r="BG1385" s="199"/>
      <c r="BH1385" s="199"/>
      <c r="BI1385" s="199"/>
      <c r="BJ1385" s="199"/>
      <c r="BK1385" s="199"/>
    </row>
    <row r="1386" spans="1:63" ht="12.75" customHeight="1" x14ac:dyDescent="0.2">
      <c r="A1386" s="199"/>
      <c r="B1386" s="199"/>
      <c r="C1386" s="199"/>
      <c r="D1386" s="199"/>
      <c r="E1386" s="199"/>
      <c r="F1386" s="199"/>
      <c r="G1386" s="199"/>
      <c r="H1386" s="199"/>
      <c r="I1386" s="199"/>
      <c r="J1386" s="199"/>
      <c r="K1386" s="199"/>
      <c r="L1386" s="199"/>
      <c r="M1386" s="199"/>
      <c r="N1386" s="199"/>
      <c r="O1386" s="199"/>
      <c r="P1386" s="199"/>
      <c r="Q1386" s="199"/>
      <c r="R1386" s="199"/>
      <c r="S1386" s="199"/>
      <c r="T1386" s="199"/>
      <c r="U1386" s="199"/>
      <c r="V1386" s="199"/>
      <c r="W1386" s="199"/>
      <c r="X1386" s="199"/>
      <c r="Y1386" s="199"/>
      <c r="Z1386" s="199"/>
      <c r="AA1386" s="199"/>
      <c r="AB1386" s="199"/>
      <c r="AC1386" s="199"/>
      <c r="AD1386" s="199"/>
      <c r="AE1386" s="199"/>
      <c r="AF1386" s="199"/>
      <c r="AG1386" s="199"/>
      <c r="AH1386" s="199"/>
      <c r="AI1386" s="199"/>
      <c r="AJ1386" s="199"/>
      <c r="AK1386" s="199"/>
      <c r="AL1386" s="199"/>
      <c r="AM1386" s="199"/>
      <c r="AN1386" s="199"/>
      <c r="AO1386" s="199"/>
      <c r="AP1386" s="199"/>
      <c r="AQ1386" s="199"/>
      <c r="AR1386" s="199"/>
      <c r="AS1386" s="199"/>
      <c r="AT1386" s="199"/>
      <c r="AU1386" s="199"/>
      <c r="AV1386" s="199"/>
      <c r="AW1386" s="199"/>
      <c r="AX1386" s="199"/>
      <c r="AY1386" s="199"/>
      <c r="AZ1386" s="199"/>
      <c r="BA1386" s="199"/>
      <c r="BB1386" s="199"/>
      <c r="BC1386" s="199"/>
      <c r="BD1386" s="199"/>
      <c r="BE1386" s="199"/>
      <c r="BF1386" s="199"/>
      <c r="BG1386" s="199"/>
      <c r="BH1386" s="199"/>
      <c r="BI1386" s="199"/>
      <c r="BJ1386" s="199"/>
      <c r="BK1386" s="199"/>
    </row>
    <row r="1387" spans="1:63" ht="12.75" customHeight="1" x14ac:dyDescent="0.2">
      <c r="A1387" s="199"/>
      <c r="B1387" s="199"/>
      <c r="C1387" s="199"/>
      <c r="D1387" s="199"/>
      <c r="E1387" s="199"/>
      <c r="F1387" s="199"/>
      <c r="G1387" s="199"/>
      <c r="H1387" s="199"/>
      <c r="I1387" s="199"/>
      <c r="J1387" s="199"/>
      <c r="K1387" s="199"/>
      <c r="L1387" s="199"/>
      <c r="M1387" s="199"/>
      <c r="N1387" s="199"/>
      <c r="O1387" s="199"/>
      <c r="P1387" s="199"/>
      <c r="Q1387" s="199"/>
      <c r="R1387" s="199"/>
      <c r="S1387" s="199"/>
      <c r="T1387" s="199"/>
      <c r="U1387" s="199"/>
      <c r="V1387" s="199"/>
      <c r="W1387" s="199"/>
      <c r="X1387" s="199"/>
      <c r="Y1387" s="199"/>
      <c r="Z1387" s="199"/>
      <c r="AA1387" s="199"/>
      <c r="AB1387" s="199"/>
      <c r="AC1387" s="199"/>
      <c r="AD1387" s="199"/>
      <c r="AE1387" s="199"/>
      <c r="AF1387" s="199"/>
      <c r="AG1387" s="199"/>
      <c r="AH1387" s="199"/>
      <c r="AI1387" s="199"/>
      <c r="AJ1387" s="199"/>
      <c r="AK1387" s="199"/>
      <c r="AL1387" s="199"/>
      <c r="AM1387" s="199"/>
      <c r="AN1387" s="199"/>
      <c r="AO1387" s="199"/>
      <c r="AP1387" s="199"/>
      <c r="AQ1387" s="199"/>
      <c r="AR1387" s="199"/>
      <c r="AS1387" s="199"/>
      <c r="AT1387" s="199"/>
      <c r="AU1387" s="199"/>
      <c r="AV1387" s="199"/>
      <c r="AW1387" s="199"/>
      <c r="AX1387" s="199"/>
      <c r="AY1387" s="199"/>
      <c r="AZ1387" s="199"/>
      <c r="BA1387" s="199"/>
      <c r="BB1387" s="199"/>
      <c r="BC1387" s="199"/>
      <c r="BD1387" s="199"/>
      <c r="BE1387" s="199"/>
      <c r="BF1387" s="199"/>
      <c r="BG1387" s="199"/>
      <c r="BH1387" s="199"/>
      <c r="BI1387" s="199"/>
      <c r="BJ1387" s="199"/>
      <c r="BK1387" s="199"/>
    </row>
    <row r="1388" spans="1:63" ht="12.75" customHeight="1" x14ac:dyDescent="0.2">
      <c r="A1388" s="199"/>
      <c r="B1388" s="199"/>
      <c r="C1388" s="199"/>
      <c r="D1388" s="199"/>
      <c r="E1388" s="199"/>
      <c r="F1388" s="199"/>
      <c r="G1388" s="199"/>
      <c r="H1388" s="199"/>
      <c r="I1388" s="199"/>
      <c r="J1388" s="199"/>
      <c r="K1388" s="199"/>
      <c r="L1388" s="199"/>
      <c r="M1388" s="199"/>
      <c r="N1388" s="199"/>
      <c r="O1388" s="199"/>
      <c r="P1388" s="199"/>
      <c r="Q1388" s="199"/>
      <c r="R1388" s="199"/>
      <c r="S1388" s="199"/>
      <c r="T1388" s="199"/>
      <c r="U1388" s="199"/>
      <c r="V1388" s="199"/>
      <c r="W1388" s="199"/>
      <c r="X1388" s="199"/>
      <c r="Y1388" s="199"/>
      <c r="Z1388" s="199"/>
      <c r="AA1388" s="199"/>
      <c r="AB1388" s="199"/>
      <c r="AC1388" s="199"/>
      <c r="AD1388" s="199"/>
      <c r="AE1388" s="199"/>
      <c r="AF1388" s="199"/>
      <c r="AG1388" s="199"/>
      <c r="AH1388" s="199"/>
      <c r="AI1388" s="199"/>
      <c r="AJ1388" s="199"/>
      <c r="AK1388" s="199"/>
      <c r="AL1388" s="199"/>
      <c r="AM1388" s="199"/>
      <c r="AN1388" s="199"/>
      <c r="AO1388" s="199"/>
      <c r="AP1388" s="199"/>
      <c r="AQ1388" s="199"/>
      <c r="AR1388" s="199"/>
      <c r="AS1388" s="199"/>
      <c r="AT1388" s="199"/>
      <c r="AU1388" s="199"/>
      <c r="AV1388" s="199"/>
      <c r="AW1388" s="199"/>
      <c r="AX1388" s="199"/>
      <c r="AY1388" s="199"/>
      <c r="AZ1388" s="199"/>
      <c r="BA1388" s="199"/>
      <c r="BB1388" s="199"/>
      <c r="BC1388" s="199"/>
      <c r="BD1388" s="199"/>
      <c r="BE1388" s="199"/>
      <c r="BF1388" s="199"/>
      <c r="BG1388" s="199"/>
      <c r="BH1388" s="199"/>
      <c r="BI1388" s="199"/>
      <c r="BJ1388" s="199"/>
      <c r="BK1388" s="199"/>
    </row>
    <row r="1389" spans="1:63" ht="12.75" customHeight="1" x14ac:dyDescent="0.2">
      <c r="A1389" s="199"/>
      <c r="B1389" s="199"/>
      <c r="C1389" s="199"/>
      <c r="D1389" s="199"/>
      <c r="E1389" s="199"/>
      <c r="F1389" s="199"/>
      <c r="G1389" s="199"/>
      <c r="H1389" s="199"/>
      <c r="I1389" s="199"/>
      <c r="J1389" s="199"/>
      <c r="K1389" s="199"/>
      <c r="L1389" s="199"/>
      <c r="M1389" s="199"/>
      <c r="N1389" s="199"/>
      <c r="O1389" s="199"/>
      <c r="P1389" s="199"/>
      <c r="Q1389" s="199"/>
      <c r="R1389" s="199"/>
      <c r="S1389" s="199"/>
      <c r="T1389" s="199"/>
      <c r="U1389" s="199"/>
      <c r="V1389" s="199"/>
      <c r="W1389" s="199"/>
      <c r="X1389" s="199"/>
      <c r="Y1389" s="199"/>
      <c r="Z1389" s="199"/>
      <c r="AA1389" s="199"/>
      <c r="AB1389" s="199"/>
      <c r="AC1389" s="199"/>
      <c r="AD1389" s="199"/>
      <c r="AE1389" s="199"/>
      <c r="AF1389" s="199"/>
      <c r="AG1389" s="199"/>
      <c r="AH1389" s="199"/>
      <c r="AI1389" s="199"/>
      <c r="AJ1389" s="199"/>
      <c r="AK1389" s="199"/>
      <c r="AL1389" s="199"/>
      <c r="AM1389" s="199"/>
      <c r="AN1389" s="199"/>
      <c r="AO1389" s="199"/>
      <c r="AP1389" s="199"/>
      <c r="AQ1389" s="199"/>
      <c r="AR1389" s="199"/>
      <c r="AS1389" s="199"/>
      <c r="AT1389" s="199"/>
      <c r="AU1389" s="199"/>
      <c r="AV1389" s="199"/>
      <c r="AW1389" s="199"/>
      <c r="AX1389" s="199"/>
      <c r="AY1389" s="199"/>
      <c r="AZ1389" s="199"/>
      <c r="BA1389" s="199"/>
      <c r="BB1389" s="199"/>
      <c r="BC1389" s="199"/>
      <c r="BD1389" s="199"/>
      <c r="BE1389" s="199"/>
      <c r="BF1389" s="199"/>
      <c r="BG1389" s="199"/>
      <c r="BH1389" s="199"/>
      <c r="BI1389" s="199"/>
      <c r="BJ1389" s="199"/>
      <c r="BK1389" s="199"/>
    </row>
    <row r="1390" spans="1:63" ht="12.75" customHeight="1" x14ac:dyDescent="0.2">
      <c r="A1390" s="199"/>
      <c r="B1390" s="199"/>
      <c r="C1390" s="199"/>
      <c r="D1390" s="199"/>
      <c r="E1390" s="199"/>
      <c r="F1390" s="199"/>
      <c r="G1390" s="199"/>
      <c r="H1390" s="199"/>
      <c r="I1390" s="199"/>
      <c r="J1390" s="199"/>
      <c r="K1390" s="199"/>
      <c r="L1390" s="199"/>
      <c r="M1390" s="199"/>
      <c r="N1390" s="199"/>
      <c r="O1390" s="199"/>
      <c r="P1390" s="199"/>
      <c r="Q1390" s="199"/>
      <c r="R1390" s="199"/>
      <c r="S1390" s="199"/>
      <c r="T1390" s="199"/>
      <c r="U1390" s="199"/>
      <c r="V1390" s="199"/>
      <c r="W1390" s="199"/>
      <c r="X1390" s="199"/>
      <c r="Y1390" s="199"/>
      <c r="Z1390" s="199"/>
      <c r="AA1390" s="199"/>
      <c r="AB1390" s="199"/>
      <c r="AC1390" s="199"/>
      <c r="AD1390" s="199"/>
      <c r="AE1390" s="199"/>
      <c r="AF1390" s="199"/>
      <c r="AG1390" s="199"/>
      <c r="AH1390" s="199"/>
      <c r="AI1390" s="199"/>
      <c r="AJ1390" s="199"/>
      <c r="AK1390" s="199"/>
      <c r="AL1390" s="199"/>
      <c r="AM1390" s="199"/>
      <c r="AN1390" s="199"/>
      <c r="AO1390" s="199"/>
      <c r="AP1390" s="199"/>
      <c r="AQ1390" s="199"/>
      <c r="AR1390" s="199"/>
      <c r="AS1390" s="199"/>
      <c r="AT1390" s="199"/>
      <c r="AU1390" s="199"/>
      <c r="AV1390" s="199"/>
      <c r="AW1390" s="199"/>
      <c r="AX1390" s="199"/>
      <c r="AY1390" s="199"/>
      <c r="AZ1390" s="199"/>
      <c r="BA1390" s="199"/>
      <c r="BB1390" s="199"/>
      <c r="BC1390" s="199"/>
      <c r="BD1390" s="199"/>
      <c r="BE1390" s="199"/>
      <c r="BF1390" s="199"/>
      <c r="BG1390" s="199"/>
      <c r="BH1390" s="199"/>
      <c r="BI1390" s="199"/>
      <c r="BJ1390" s="199"/>
      <c r="BK1390" s="199"/>
    </row>
    <row r="1391" spans="1:63" ht="12.75" customHeight="1" x14ac:dyDescent="0.2">
      <c r="A1391" s="199"/>
      <c r="B1391" s="199"/>
      <c r="C1391" s="199"/>
      <c r="D1391" s="199"/>
      <c r="E1391" s="199"/>
      <c r="F1391" s="199"/>
      <c r="G1391" s="199"/>
      <c r="H1391" s="199"/>
      <c r="I1391" s="199"/>
      <c r="J1391" s="199"/>
      <c r="K1391" s="199"/>
      <c r="L1391" s="199"/>
      <c r="M1391" s="199"/>
      <c r="N1391" s="199"/>
      <c r="O1391" s="199"/>
      <c r="P1391" s="199"/>
      <c r="Q1391" s="199"/>
      <c r="R1391" s="199"/>
      <c r="S1391" s="199"/>
      <c r="T1391" s="199"/>
      <c r="U1391" s="199"/>
      <c r="V1391" s="199"/>
      <c r="W1391" s="199"/>
      <c r="X1391" s="199"/>
      <c r="Y1391" s="199"/>
      <c r="Z1391" s="199"/>
      <c r="AA1391" s="199"/>
      <c r="AB1391" s="199"/>
      <c r="AC1391" s="199"/>
      <c r="AD1391" s="199"/>
      <c r="AE1391" s="199"/>
      <c r="AF1391" s="199"/>
      <c r="AG1391" s="199"/>
      <c r="AH1391" s="199"/>
      <c r="AI1391" s="199"/>
      <c r="AJ1391" s="199"/>
      <c r="AK1391" s="199"/>
      <c r="AL1391" s="199"/>
      <c r="AM1391" s="199"/>
      <c r="AN1391" s="199"/>
      <c r="AO1391" s="199"/>
      <c r="AP1391" s="199"/>
      <c r="AQ1391" s="199"/>
      <c r="AR1391" s="199"/>
      <c r="AS1391" s="199"/>
      <c r="AT1391" s="199"/>
      <c r="AU1391" s="199"/>
      <c r="AV1391" s="199"/>
      <c r="AW1391" s="199"/>
      <c r="AX1391" s="199"/>
      <c r="AY1391" s="199"/>
      <c r="AZ1391" s="199"/>
      <c r="BA1391" s="199"/>
      <c r="BB1391" s="199"/>
      <c r="BC1391" s="199"/>
      <c r="BD1391" s="199"/>
      <c r="BE1391" s="199"/>
      <c r="BF1391" s="199"/>
      <c r="BG1391" s="199"/>
      <c r="BH1391" s="199"/>
      <c r="BI1391" s="199"/>
      <c r="BJ1391" s="199"/>
      <c r="BK1391" s="199"/>
    </row>
    <row r="1392" spans="1:63" ht="12.75" customHeight="1" x14ac:dyDescent="0.2">
      <c r="A1392" s="199"/>
      <c r="B1392" s="199"/>
      <c r="C1392" s="199"/>
      <c r="D1392" s="199"/>
      <c r="E1392" s="199"/>
      <c r="F1392" s="199"/>
      <c r="G1392" s="199"/>
      <c r="H1392" s="199"/>
      <c r="I1392" s="199"/>
      <c r="J1392" s="199"/>
      <c r="K1392" s="199"/>
      <c r="L1392" s="199"/>
      <c r="M1392" s="199"/>
      <c r="N1392" s="199"/>
      <c r="O1392" s="199"/>
      <c r="P1392" s="199"/>
      <c r="Q1392" s="199"/>
      <c r="R1392" s="199"/>
      <c r="S1392" s="199"/>
      <c r="T1392" s="199"/>
      <c r="U1392" s="199"/>
      <c r="V1392" s="199"/>
      <c r="W1392" s="199"/>
      <c r="X1392" s="199"/>
      <c r="Y1392" s="199"/>
      <c r="Z1392" s="199"/>
      <c r="AA1392" s="199"/>
      <c r="AB1392" s="199"/>
      <c r="AC1392" s="199"/>
      <c r="AD1392" s="199"/>
      <c r="AE1392" s="199"/>
      <c r="AF1392" s="199"/>
      <c r="AG1392" s="199"/>
      <c r="AH1392" s="199"/>
      <c r="AI1392" s="199"/>
      <c r="AJ1392" s="199"/>
      <c r="AK1392" s="199"/>
      <c r="AL1392" s="199"/>
      <c r="AM1392" s="199"/>
      <c r="AN1392" s="199"/>
      <c r="AO1392" s="199"/>
      <c r="AP1392" s="199"/>
      <c r="AQ1392" s="199"/>
      <c r="AR1392" s="199"/>
      <c r="AS1392" s="199"/>
      <c r="AT1392" s="199"/>
      <c r="AU1392" s="199"/>
      <c r="AV1392" s="199"/>
      <c r="AW1392" s="199"/>
      <c r="AX1392" s="199"/>
      <c r="AY1392" s="199"/>
      <c r="AZ1392" s="199"/>
      <c r="BA1392" s="199"/>
      <c r="BB1392" s="199"/>
      <c r="BC1392" s="199"/>
      <c r="BD1392" s="199"/>
      <c r="BE1392" s="199"/>
      <c r="BF1392" s="199"/>
      <c r="BG1392" s="199"/>
      <c r="BH1392" s="199"/>
      <c r="BI1392" s="199"/>
      <c r="BJ1392" s="199"/>
      <c r="BK1392" s="199"/>
    </row>
    <row r="1393" spans="1:63" ht="12.75" customHeight="1" x14ac:dyDescent="0.2">
      <c r="A1393" s="199"/>
      <c r="B1393" s="199"/>
      <c r="C1393" s="199"/>
      <c r="D1393" s="199"/>
      <c r="E1393" s="199"/>
      <c r="F1393" s="199"/>
      <c r="G1393" s="199"/>
      <c r="H1393" s="199"/>
      <c r="I1393" s="199"/>
      <c r="J1393" s="199"/>
      <c r="K1393" s="199"/>
      <c r="L1393" s="199"/>
      <c r="M1393" s="199"/>
      <c r="N1393" s="199"/>
      <c r="O1393" s="199"/>
      <c r="P1393" s="199"/>
      <c r="Q1393" s="199"/>
      <c r="R1393" s="199"/>
      <c r="S1393" s="199"/>
      <c r="T1393" s="199"/>
      <c r="U1393" s="199"/>
      <c r="V1393" s="199"/>
      <c r="W1393" s="199"/>
      <c r="X1393" s="199"/>
      <c r="Y1393" s="199"/>
      <c r="Z1393" s="199"/>
      <c r="AA1393" s="199"/>
      <c r="AB1393" s="199"/>
      <c r="AC1393" s="199"/>
      <c r="AD1393" s="199"/>
      <c r="AE1393" s="199"/>
      <c r="AF1393" s="199"/>
      <c r="AG1393" s="199"/>
      <c r="AH1393" s="199"/>
      <c r="AI1393" s="199"/>
      <c r="AJ1393" s="199"/>
      <c r="AK1393" s="199"/>
      <c r="AL1393" s="199"/>
      <c r="AM1393" s="199"/>
      <c r="AN1393" s="199"/>
      <c r="AO1393" s="199"/>
      <c r="AP1393" s="199"/>
      <c r="AQ1393" s="199"/>
      <c r="AR1393" s="199"/>
      <c r="AS1393" s="199"/>
      <c r="AT1393" s="199"/>
      <c r="AU1393" s="199"/>
      <c r="AV1393" s="199"/>
      <c r="AW1393" s="199"/>
      <c r="AX1393" s="199"/>
      <c r="AY1393" s="199"/>
      <c r="AZ1393" s="199"/>
      <c r="BA1393" s="199"/>
      <c r="BB1393" s="199"/>
      <c r="BC1393" s="199"/>
      <c r="BD1393" s="199"/>
      <c r="BE1393" s="199"/>
      <c r="BF1393" s="199"/>
      <c r="BG1393" s="199"/>
      <c r="BH1393" s="199"/>
      <c r="BI1393" s="199"/>
      <c r="BJ1393" s="199"/>
      <c r="BK1393" s="199"/>
    </row>
    <row r="1394" spans="1:63" ht="12.75" customHeight="1" x14ac:dyDescent="0.2">
      <c r="A1394" s="199"/>
      <c r="B1394" s="199"/>
      <c r="C1394" s="199"/>
      <c r="D1394" s="199"/>
      <c r="E1394" s="199"/>
      <c r="F1394" s="199"/>
      <c r="G1394" s="199"/>
      <c r="H1394" s="199"/>
      <c r="I1394" s="199"/>
      <c r="J1394" s="199"/>
      <c r="K1394" s="199"/>
      <c r="L1394" s="199"/>
      <c r="M1394" s="199"/>
      <c r="N1394" s="199"/>
      <c r="O1394" s="199"/>
      <c r="P1394" s="199"/>
      <c r="Q1394" s="199"/>
      <c r="R1394" s="199"/>
      <c r="S1394" s="199"/>
      <c r="T1394" s="199"/>
      <c r="U1394" s="199"/>
      <c r="V1394" s="199"/>
      <c r="W1394" s="199"/>
      <c r="X1394" s="199"/>
      <c r="Y1394" s="199"/>
      <c r="Z1394" s="199"/>
      <c r="AA1394" s="199"/>
      <c r="AB1394" s="199"/>
      <c r="AC1394" s="199"/>
      <c r="AD1394" s="199"/>
      <c r="AE1394" s="199"/>
      <c r="AF1394" s="199"/>
      <c r="AG1394" s="199"/>
      <c r="AH1394" s="199"/>
      <c r="AI1394" s="199"/>
      <c r="AJ1394" s="199"/>
      <c r="AK1394" s="199"/>
      <c r="AL1394" s="199"/>
      <c r="AM1394" s="199"/>
      <c r="AN1394" s="199"/>
      <c r="AO1394" s="199"/>
      <c r="AP1394" s="199"/>
      <c r="AQ1394" s="199"/>
      <c r="AR1394" s="199"/>
      <c r="AS1394" s="199"/>
      <c r="AT1394" s="199"/>
      <c r="AU1394" s="199"/>
      <c r="AV1394" s="199"/>
      <c r="AW1394" s="199"/>
      <c r="AX1394" s="199"/>
      <c r="AY1394" s="199"/>
      <c r="AZ1394" s="199"/>
      <c r="BA1394" s="199"/>
      <c r="BB1394" s="199"/>
      <c r="BC1394" s="199"/>
      <c r="BD1394" s="199"/>
      <c r="BE1394" s="199"/>
      <c r="BF1394" s="199"/>
      <c r="BG1394" s="199"/>
      <c r="BH1394" s="199"/>
      <c r="BI1394" s="199"/>
      <c r="BJ1394" s="199"/>
      <c r="BK1394" s="199"/>
    </row>
    <row r="1395" spans="1:63" ht="12.75" customHeight="1" x14ac:dyDescent="0.2">
      <c r="A1395" s="199"/>
      <c r="B1395" s="199"/>
      <c r="C1395" s="199"/>
      <c r="D1395" s="199"/>
      <c r="E1395" s="199"/>
      <c r="F1395" s="199"/>
      <c r="G1395" s="199"/>
      <c r="H1395" s="199"/>
      <c r="I1395" s="199"/>
      <c r="J1395" s="199"/>
      <c r="K1395" s="199"/>
      <c r="L1395" s="199"/>
      <c r="M1395" s="199"/>
      <c r="N1395" s="199"/>
      <c r="O1395" s="199"/>
      <c r="P1395" s="199"/>
      <c r="Q1395" s="199"/>
      <c r="R1395" s="199"/>
      <c r="S1395" s="199"/>
      <c r="T1395" s="199"/>
      <c r="U1395" s="199"/>
      <c r="V1395" s="199"/>
      <c r="W1395" s="199"/>
      <c r="X1395" s="199"/>
      <c r="Y1395" s="199"/>
      <c r="Z1395" s="199"/>
      <c r="AA1395" s="199"/>
      <c r="AB1395" s="199"/>
      <c r="AC1395" s="199"/>
      <c r="AD1395" s="199"/>
      <c r="AE1395" s="199"/>
      <c r="AF1395" s="199"/>
      <c r="AG1395" s="199"/>
      <c r="AH1395" s="199"/>
      <c r="AI1395" s="199"/>
      <c r="AJ1395" s="199"/>
      <c r="AK1395" s="199"/>
      <c r="AL1395" s="199"/>
      <c r="AM1395" s="199"/>
      <c r="AN1395" s="199"/>
      <c r="AO1395" s="199"/>
      <c r="AP1395" s="199"/>
      <c r="AQ1395" s="199"/>
      <c r="AR1395" s="199"/>
      <c r="AS1395" s="199"/>
      <c r="AT1395" s="199"/>
      <c r="AU1395" s="199"/>
      <c r="AV1395" s="199"/>
      <c r="AW1395" s="199"/>
      <c r="AX1395" s="199"/>
      <c r="AY1395" s="199"/>
      <c r="AZ1395" s="199"/>
      <c r="BA1395" s="199"/>
      <c r="BB1395" s="199"/>
      <c r="BC1395" s="199"/>
      <c r="BD1395" s="199"/>
      <c r="BE1395" s="199"/>
      <c r="BF1395" s="199"/>
      <c r="BG1395" s="199"/>
      <c r="BH1395" s="199"/>
      <c r="BI1395" s="199"/>
      <c r="BJ1395" s="199"/>
      <c r="BK1395" s="199"/>
    </row>
    <row r="1396" spans="1:63" ht="12.75" customHeight="1" x14ac:dyDescent="0.2">
      <c r="A1396" s="199"/>
      <c r="B1396" s="199"/>
      <c r="C1396" s="199"/>
      <c r="D1396" s="199"/>
      <c r="E1396" s="199"/>
      <c r="F1396" s="199"/>
      <c r="G1396" s="199"/>
      <c r="H1396" s="199"/>
      <c r="I1396" s="199"/>
      <c r="J1396" s="199"/>
      <c r="K1396" s="199"/>
      <c r="L1396" s="199"/>
      <c r="M1396" s="199"/>
      <c r="N1396" s="199"/>
      <c r="O1396" s="199"/>
      <c r="P1396" s="199"/>
      <c r="Q1396" s="199"/>
      <c r="R1396" s="199"/>
      <c r="S1396" s="199"/>
      <c r="T1396" s="199"/>
      <c r="U1396" s="199"/>
      <c r="V1396" s="199"/>
      <c r="W1396" s="199"/>
      <c r="X1396" s="199"/>
      <c r="Y1396" s="199"/>
      <c r="Z1396" s="199"/>
      <c r="AA1396" s="199"/>
      <c r="AB1396" s="199"/>
      <c r="AC1396" s="199"/>
      <c r="AD1396" s="199"/>
      <c r="AE1396" s="199"/>
      <c r="AF1396" s="199"/>
      <c r="AG1396" s="199"/>
      <c r="AH1396" s="199"/>
      <c r="AI1396" s="199"/>
      <c r="AJ1396" s="199"/>
      <c r="AK1396" s="199"/>
      <c r="AL1396" s="199"/>
      <c r="AM1396" s="199"/>
      <c r="AN1396" s="199"/>
      <c r="AO1396" s="199"/>
      <c r="AP1396" s="199"/>
      <c r="AQ1396" s="199"/>
      <c r="AR1396" s="199"/>
      <c r="AS1396" s="199"/>
      <c r="AT1396" s="199"/>
      <c r="AU1396" s="199"/>
      <c r="AV1396" s="199"/>
      <c r="AW1396" s="199"/>
      <c r="AX1396" s="199"/>
      <c r="AY1396" s="199"/>
      <c r="AZ1396" s="199"/>
      <c r="BA1396" s="199"/>
      <c r="BB1396" s="199"/>
      <c r="BC1396" s="199"/>
      <c r="BD1396" s="199"/>
      <c r="BE1396" s="199"/>
      <c r="BF1396" s="199"/>
      <c r="BG1396" s="199"/>
      <c r="BH1396" s="199"/>
      <c r="BI1396" s="199"/>
      <c r="BJ1396" s="199"/>
      <c r="BK1396" s="199"/>
    </row>
    <row r="1397" spans="1:63" ht="12.75" customHeight="1" x14ac:dyDescent="0.2">
      <c r="A1397" s="199"/>
      <c r="B1397" s="199"/>
      <c r="C1397" s="199"/>
      <c r="D1397" s="199"/>
      <c r="E1397" s="199"/>
      <c r="F1397" s="199"/>
      <c r="G1397" s="199"/>
      <c r="H1397" s="199"/>
      <c r="I1397" s="199"/>
      <c r="J1397" s="199"/>
      <c r="K1397" s="199"/>
      <c r="L1397" s="199"/>
      <c r="M1397" s="199"/>
      <c r="N1397" s="199"/>
      <c r="O1397" s="199"/>
      <c r="P1397" s="199"/>
      <c r="Q1397" s="199"/>
      <c r="R1397" s="199"/>
      <c r="S1397" s="199"/>
      <c r="T1397" s="199"/>
      <c r="U1397" s="199"/>
      <c r="V1397" s="199"/>
      <c r="W1397" s="199"/>
      <c r="X1397" s="199"/>
      <c r="Y1397" s="199"/>
      <c r="Z1397" s="199"/>
      <c r="AA1397" s="199"/>
      <c r="AB1397" s="199"/>
      <c r="AC1397" s="199"/>
      <c r="AD1397" s="199"/>
      <c r="AE1397" s="199"/>
      <c r="AF1397" s="199"/>
      <c r="AG1397" s="199"/>
      <c r="AH1397" s="199"/>
      <c r="AI1397" s="199"/>
      <c r="AJ1397" s="199"/>
      <c r="AK1397" s="199"/>
      <c r="AL1397" s="199"/>
      <c r="AM1397" s="199"/>
      <c r="AN1397" s="199"/>
      <c r="AO1397" s="199"/>
      <c r="AP1397" s="199"/>
      <c r="AQ1397" s="199"/>
      <c r="AR1397" s="199"/>
      <c r="AS1397" s="199"/>
      <c r="AT1397" s="199"/>
      <c r="AU1397" s="199"/>
      <c r="AV1397" s="199"/>
      <c r="AW1397" s="199"/>
      <c r="AX1397" s="199"/>
      <c r="AY1397" s="199"/>
      <c r="AZ1397" s="199"/>
      <c r="BA1397" s="199"/>
      <c r="BB1397" s="199"/>
      <c r="BC1397" s="199"/>
      <c r="BD1397" s="199"/>
      <c r="BE1397" s="199"/>
      <c r="BF1397" s="199"/>
      <c r="BG1397" s="199"/>
      <c r="BH1397" s="199"/>
      <c r="BI1397" s="199"/>
      <c r="BJ1397" s="199"/>
      <c r="BK1397" s="199"/>
    </row>
    <row r="1398" spans="1:63" ht="12.75" customHeight="1" x14ac:dyDescent="0.2">
      <c r="A1398" s="199"/>
      <c r="B1398" s="199"/>
      <c r="C1398" s="199"/>
      <c r="D1398" s="199"/>
      <c r="E1398" s="199"/>
      <c r="F1398" s="199"/>
      <c r="G1398" s="199"/>
      <c r="H1398" s="199"/>
      <c r="I1398" s="199"/>
      <c r="J1398" s="199"/>
      <c r="K1398" s="199"/>
      <c r="L1398" s="199"/>
      <c r="M1398" s="199"/>
      <c r="N1398" s="199"/>
      <c r="O1398" s="199"/>
      <c r="P1398" s="199"/>
      <c r="Q1398" s="199"/>
      <c r="R1398" s="199"/>
      <c r="S1398" s="199"/>
      <c r="T1398" s="199"/>
      <c r="U1398" s="199"/>
      <c r="V1398" s="199"/>
      <c r="W1398" s="199"/>
      <c r="X1398" s="199"/>
      <c r="Y1398" s="199"/>
      <c r="Z1398" s="199"/>
      <c r="AA1398" s="199"/>
      <c r="AB1398" s="199"/>
      <c r="AC1398" s="199"/>
      <c r="AD1398" s="199"/>
      <c r="AE1398" s="199"/>
      <c r="AF1398" s="199"/>
      <c r="AG1398" s="199"/>
      <c r="AH1398" s="199"/>
      <c r="AI1398" s="199"/>
      <c r="AJ1398" s="199"/>
      <c r="AK1398" s="199"/>
      <c r="AL1398" s="199"/>
      <c r="AM1398" s="199"/>
      <c r="AN1398" s="199"/>
      <c r="AO1398" s="199"/>
      <c r="AP1398" s="199"/>
      <c r="AQ1398" s="199"/>
      <c r="AR1398" s="199"/>
      <c r="AS1398" s="199"/>
      <c r="AT1398" s="199"/>
      <c r="AU1398" s="199"/>
      <c r="AV1398" s="199"/>
      <c r="AW1398" s="199"/>
      <c r="AX1398" s="199"/>
      <c r="AY1398" s="199"/>
      <c r="AZ1398" s="199"/>
      <c r="BA1398" s="199"/>
      <c r="BB1398" s="199"/>
      <c r="BC1398" s="199"/>
      <c r="BD1398" s="199"/>
      <c r="BE1398" s="199"/>
      <c r="BF1398" s="199"/>
      <c r="BG1398" s="199"/>
      <c r="BH1398" s="199"/>
      <c r="BI1398" s="199"/>
      <c r="BJ1398" s="199"/>
      <c r="BK1398" s="199"/>
    </row>
    <row r="1399" spans="1:63" ht="12.75" customHeight="1" x14ac:dyDescent="0.2">
      <c r="A1399" s="199"/>
      <c r="B1399" s="199"/>
      <c r="C1399" s="199"/>
      <c r="D1399" s="199"/>
      <c r="E1399" s="199"/>
      <c r="F1399" s="199"/>
      <c r="G1399" s="199"/>
      <c r="H1399" s="199"/>
      <c r="I1399" s="199"/>
      <c r="J1399" s="199"/>
      <c r="K1399" s="199"/>
      <c r="L1399" s="199"/>
      <c r="M1399" s="199"/>
      <c r="N1399" s="199"/>
      <c r="O1399" s="199"/>
      <c r="P1399" s="199"/>
      <c r="Q1399" s="199"/>
      <c r="R1399" s="199"/>
      <c r="S1399" s="199"/>
      <c r="T1399" s="199"/>
      <c r="U1399" s="199"/>
      <c r="V1399" s="199"/>
      <c r="W1399" s="199"/>
      <c r="X1399" s="199"/>
      <c r="Y1399" s="199"/>
      <c r="Z1399" s="199"/>
      <c r="AA1399" s="199"/>
      <c r="AB1399" s="199"/>
      <c r="AC1399" s="199"/>
      <c r="AD1399" s="199"/>
      <c r="AE1399" s="199"/>
      <c r="AF1399" s="199"/>
      <c r="AG1399" s="199"/>
      <c r="AH1399" s="199"/>
      <c r="AI1399" s="199"/>
      <c r="AJ1399" s="199"/>
      <c r="AK1399" s="199"/>
      <c r="AL1399" s="199"/>
      <c r="AM1399" s="199"/>
      <c r="AN1399" s="199"/>
      <c r="AO1399" s="199"/>
      <c r="AP1399" s="199"/>
      <c r="AQ1399" s="199"/>
      <c r="AR1399" s="199"/>
      <c r="AS1399" s="199"/>
      <c r="AT1399" s="199"/>
      <c r="AU1399" s="199"/>
      <c r="AV1399" s="199"/>
      <c r="AW1399" s="199"/>
      <c r="AX1399" s="199"/>
      <c r="AY1399" s="199"/>
      <c r="AZ1399" s="199"/>
      <c r="BA1399" s="199"/>
      <c r="BB1399" s="199"/>
      <c r="BC1399" s="199"/>
      <c r="BD1399" s="199"/>
      <c r="BE1399" s="199"/>
      <c r="BF1399" s="199"/>
      <c r="BG1399" s="199"/>
      <c r="BH1399" s="199"/>
      <c r="BI1399" s="199"/>
      <c r="BJ1399" s="199"/>
      <c r="BK1399" s="199"/>
    </row>
    <row r="1400" spans="1:63" ht="12.75" customHeight="1" x14ac:dyDescent="0.2">
      <c r="A1400" s="199"/>
      <c r="B1400" s="199"/>
      <c r="C1400" s="199"/>
      <c r="D1400" s="199"/>
      <c r="E1400" s="199"/>
      <c r="F1400" s="199"/>
      <c r="G1400" s="199"/>
      <c r="H1400" s="199"/>
      <c r="I1400" s="199"/>
      <c r="J1400" s="199"/>
      <c r="K1400" s="199"/>
      <c r="L1400" s="199"/>
      <c r="M1400" s="199"/>
      <c r="N1400" s="199"/>
      <c r="O1400" s="199"/>
      <c r="P1400" s="199"/>
      <c r="Q1400" s="199"/>
      <c r="R1400" s="199"/>
      <c r="S1400" s="199"/>
      <c r="T1400" s="199"/>
      <c r="U1400" s="199"/>
      <c r="V1400" s="199"/>
      <c r="W1400" s="199"/>
      <c r="X1400" s="199"/>
      <c r="Y1400" s="199"/>
      <c r="Z1400" s="199"/>
      <c r="AA1400" s="199"/>
      <c r="AB1400" s="199"/>
      <c r="AC1400" s="199"/>
      <c r="AD1400" s="199"/>
      <c r="AE1400" s="199"/>
      <c r="AF1400" s="199"/>
      <c r="AG1400" s="199"/>
      <c r="AH1400" s="199"/>
      <c r="AI1400" s="199"/>
      <c r="AJ1400" s="199"/>
      <c r="AK1400" s="199"/>
      <c r="AL1400" s="199"/>
      <c r="AM1400" s="199"/>
      <c r="AN1400" s="199"/>
      <c r="AO1400" s="199"/>
      <c r="AP1400" s="199"/>
      <c r="AQ1400" s="199"/>
      <c r="AR1400" s="199"/>
      <c r="AS1400" s="199"/>
      <c r="AT1400" s="199"/>
      <c r="AU1400" s="199"/>
      <c r="AV1400" s="199"/>
      <c r="AW1400" s="199"/>
      <c r="AX1400" s="199"/>
      <c r="AY1400" s="199"/>
      <c r="AZ1400" s="199"/>
      <c r="BA1400" s="199"/>
      <c r="BB1400" s="199"/>
      <c r="BC1400" s="199"/>
      <c r="BD1400" s="199"/>
      <c r="BE1400" s="199"/>
      <c r="BF1400" s="199"/>
      <c r="BG1400" s="199"/>
      <c r="BH1400" s="199"/>
      <c r="BI1400" s="199"/>
      <c r="BJ1400" s="199"/>
      <c r="BK1400" s="199"/>
    </row>
    <row r="1401" spans="1:63" ht="12.75" customHeight="1" x14ac:dyDescent="0.2">
      <c r="A1401" s="199"/>
      <c r="B1401" s="199"/>
      <c r="C1401" s="199"/>
      <c r="D1401" s="199"/>
      <c r="E1401" s="199"/>
      <c r="F1401" s="199"/>
      <c r="G1401" s="199"/>
      <c r="H1401" s="199"/>
      <c r="I1401" s="199"/>
      <c r="J1401" s="199"/>
      <c r="K1401" s="199"/>
      <c r="L1401" s="199"/>
      <c r="M1401" s="199"/>
      <c r="N1401" s="199"/>
      <c r="O1401" s="199"/>
      <c r="P1401" s="199"/>
      <c r="Q1401" s="199"/>
      <c r="R1401" s="199"/>
      <c r="S1401" s="199"/>
      <c r="T1401" s="199"/>
      <c r="U1401" s="199"/>
      <c r="V1401" s="199"/>
      <c r="W1401" s="199"/>
      <c r="X1401" s="199"/>
      <c r="Y1401" s="199"/>
      <c r="Z1401" s="199"/>
      <c r="AA1401" s="199"/>
      <c r="AB1401" s="199"/>
      <c r="AC1401" s="199"/>
      <c r="AD1401" s="199"/>
      <c r="AE1401" s="199"/>
      <c r="AF1401" s="199"/>
      <c r="AG1401" s="199"/>
      <c r="AH1401" s="199"/>
      <c r="AI1401" s="199"/>
      <c r="AJ1401" s="199"/>
      <c r="AK1401" s="199"/>
      <c r="AL1401" s="199"/>
      <c r="AM1401" s="199"/>
      <c r="AN1401" s="199"/>
      <c r="AO1401" s="199"/>
      <c r="AP1401" s="199"/>
      <c r="AQ1401" s="199"/>
      <c r="AR1401" s="199"/>
      <c r="AS1401" s="199"/>
      <c r="AT1401" s="199"/>
      <c r="AU1401" s="199"/>
      <c r="AV1401" s="199"/>
      <c r="AW1401" s="199"/>
      <c r="AX1401" s="199"/>
      <c r="AY1401" s="199"/>
      <c r="AZ1401" s="199"/>
      <c r="BA1401" s="199"/>
      <c r="BB1401" s="199"/>
      <c r="BC1401" s="199"/>
      <c r="BD1401" s="199"/>
      <c r="BE1401" s="199"/>
      <c r="BF1401" s="199"/>
      <c r="BG1401" s="199"/>
      <c r="BH1401" s="199"/>
      <c r="BI1401" s="199"/>
      <c r="BJ1401" s="199"/>
      <c r="BK1401" s="199"/>
    </row>
    <row r="1402" spans="1:63" ht="12.75" customHeight="1" x14ac:dyDescent="0.2">
      <c r="A1402" s="199"/>
      <c r="B1402" s="199"/>
      <c r="C1402" s="199"/>
      <c r="D1402" s="199"/>
      <c r="E1402" s="199"/>
      <c r="F1402" s="199"/>
      <c r="G1402" s="199"/>
      <c r="H1402" s="199"/>
      <c r="I1402" s="199"/>
      <c r="J1402" s="199"/>
      <c r="K1402" s="199"/>
      <c r="L1402" s="199"/>
      <c r="M1402" s="199"/>
      <c r="N1402" s="199"/>
      <c r="O1402" s="199"/>
      <c r="P1402" s="199"/>
      <c r="Q1402" s="199"/>
      <c r="R1402" s="199"/>
      <c r="S1402" s="199"/>
      <c r="T1402" s="199"/>
      <c r="U1402" s="199"/>
      <c r="V1402" s="199"/>
      <c r="W1402" s="199"/>
      <c r="X1402" s="199"/>
      <c r="Y1402" s="199"/>
      <c r="Z1402" s="199"/>
      <c r="AA1402" s="199"/>
      <c r="AB1402" s="199"/>
      <c r="AC1402" s="199"/>
      <c r="AD1402" s="199"/>
      <c r="AE1402" s="199"/>
      <c r="AF1402" s="199"/>
      <c r="AG1402" s="199"/>
      <c r="AH1402" s="199"/>
      <c r="AI1402" s="199"/>
      <c r="AJ1402" s="199"/>
      <c r="AK1402" s="199"/>
      <c r="AL1402" s="199"/>
      <c r="AM1402" s="199"/>
      <c r="AN1402" s="199"/>
      <c r="AO1402" s="199"/>
      <c r="AP1402" s="199"/>
      <c r="AQ1402" s="199"/>
      <c r="AR1402" s="199"/>
      <c r="AS1402" s="199"/>
      <c r="AT1402" s="199"/>
      <c r="AU1402" s="199"/>
      <c r="AV1402" s="199"/>
      <c r="AW1402" s="199"/>
      <c r="AX1402" s="199"/>
      <c r="AY1402" s="199"/>
      <c r="AZ1402" s="199"/>
      <c r="BA1402" s="199"/>
      <c r="BB1402" s="199"/>
      <c r="BC1402" s="199"/>
      <c r="BD1402" s="199"/>
      <c r="BE1402" s="199"/>
      <c r="BF1402" s="199"/>
      <c r="BG1402" s="199"/>
      <c r="BH1402" s="199"/>
      <c r="BI1402" s="199"/>
      <c r="BJ1402" s="199"/>
      <c r="BK1402" s="199"/>
    </row>
    <row r="1403" spans="1:63" ht="12.75" customHeight="1" x14ac:dyDescent="0.2">
      <c r="A1403" s="199"/>
      <c r="B1403" s="199"/>
      <c r="C1403" s="199"/>
      <c r="D1403" s="199"/>
      <c r="E1403" s="199"/>
      <c r="F1403" s="199"/>
      <c r="G1403" s="199"/>
      <c r="H1403" s="199"/>
      <c r="I1403" s="199"/>
      <c r="J1403" s="199"/>
      <c r="K1403" s="199"/>
      <c r="L1403" s="199"/>
      <c r="M1403" s="199"/>
      <c r="N1403" s="199"/>
      <c r="O1403" s="199"/>
      <c r="P1403" s="199"/>
      <c r="Q1403" s="199"/>
      <c r="R1403" s="199"/>
      <c r="S1403" s="199"/>
      <c r="T1403" s="199"/>
      <c r="U1403" s="199"/>
      <c r="V1403" s="199"/>
      <c r="W1403" s="199"/>
      <c r="X1403" s="199"/>
      <c r="Y1403" s="199"/>
      <c r="Z1403" s="199"/>
      <c r="AA1403" s="199"/>
      <c r="AB1403" s="199"/>
      <c r="AC1403" s="199"/>
      <c r="AD1403" s="199"/>
      <c r="AE1403" s="199"/>
      <c r="AF1403" s="199"/>
      <c r="AG1403" s="199"/>
      <c r="AH1403" s="199"/>
      <c r="AI1403" s="199"/>
      <c r="AJ1403" s="199"/>
      <c r="AK1403" s="199"/>
      <c r="AL1403" s="199"/>
      <c r="AM1403" s="199"/>
      <c r="AN1403" s="199"/>
      <c r="AO1403" s="199"/>
      <c r="AP1403" s="199"/>
      <c r="AQ1403" s="199"/>
      <c r="AR1403" s="199"/>
      <c r="AS1403" s="199"/>
      <c r="AT1403" s="199"/>
      <c r="AU1403" s="199"/>
      <c r="AV1403" s="199"/>
      <c r="AW1403" s="199"/>
      <c r="AX1403" s="199"/>
      <c r="AY1403" s="199"/>
      <c r="AZ1403" s="199"/>
      <c r="BA1403" s="199"/>
      <c r="BB1403" s="199"/>
      <c r="BC1403" s="199"/>
      <c r="BD1403" s="199"/>
      <c r="BE1403" s="199"/>
      <c r="BF1403" s="199"/>
      <c r="BG1403" s="199"/>
      <c r="BH1403" s="199"/>
      <c r="BI1403" s="199"/>
      <c r="BJ1403" s="199"/>
      <c r="BK1403" s="199"/>
    </row>
    <row r="1404" spans="1:63" ht="12.75" customHeight="1" x14ac:dyDescent="0.2">
      <c r="A1404" s="199"/>
      <c r="B1404" s="199"/>
      <c r="C1404" s="199"/>
      <c r="D1404" s="199"/>
      <c r="E1404" s="199"/>
      <c r="F1404" s="199"/>
      <c r="G1404" s="199"/>
      <c r="H1404" s="199"/>
      <c r="I1404" s="199"/>
      <c r="J1404" s="199"/>
      <c r="K1404" s="199"/>
      <c r="L1404" s="199"/>
      <c r="M1404" s="199"/>
      <c r="N1404" s="199"/>
      <c r="O1404" s="199"/>
      <c r="P1404" s="199"/>
      <c r="Q1404" s="199"/>
      <c r="R1404" s="199"/>
      <c r="S1404" s="199"/>
      <c r="T1404" s="199"/>
      <c r="U1404" s="199"/>
      <c r="V1404" s="199"/>
      <c r="W1404" s="199"/>
      <c r="X1404" s="199"/>
      <c r="Y1404" s="199"/>
      <c r="Z1404" s="199"/>
      <c r="AA1404" s="199"/>
      <c r="AB1404" s="199"/>
      <c r="AC1404" s="199"/>
      <c r="AD1404" s="199"/>
      <c r="AE1404" s="199"/>
      <c r="AF1404" s="199"/>
      <c r="AG1404" s="199"/>
      <c r="AH1404" s="199"/>
      <c r="AI1404" s="199"/>
      <c r="AJ1404" s="199"/>
      <c r="AK1404" s="199"/>
      <c r="AL1404" s="199"/>
      <c r="AM1404" s="199"/>
      <c r="AN1404" s="199"/>
      <c r="AO1404" s="199"/>
      <c r="AP1404" s="199"/>
      <c r="AQ1404" s="199"/>
      <c r="AR1404" s="199"/>
      <c r="AS1404" s="199"/>
      <c r="AT1404" s="199"/>
      <c r="AU1404" s="199"/>
      <c r="AV1404" s="199"/>
      <c r="AW1404" s="199"/>
      <c r="AX1404" s="199"/>
      <c r="AY1404" s="199"/>
      <c r="AZ1404" s="199"/>
      <c r="BA1404" s="199"/>
      <c r="BB1404" s="199"/>
      <c r="BC1404" s="199"/>
      <c r="BD1404" s="199"/>
      <c r="BE1404" s="199"/>
      <c r="BF1404" s="199"/>
      <c r="BG1404" s="199"/>
      <c r="BH1404" s="199"/>
      <c r="BI1404" s="199"/>
      <c r="BJ1404" s="199"/>
      <c r="BK1404" s="199"/>
    </row>
    <row r="1405" spans="1:63" ht="12.75" customHeight="1" x14ac:dyDescent="0.2">
      <c r="A1405" s="199"/>
      <c r="B1405" s="199"/>
      <c r="C1405" s="199"/>
      <c r="D1405" s="199"/>
      <c r="E1405" s="199"/>
      <c r="F1405" s="199"/>
      <c r="G1405" s="199"/>
      <c r="H1405" s="199"/>
      <c r="I1405" s="199"/>
      <c r="J1405" s="199"/>
      <c r="K1405" s="199"/>
      <c r="L1405" s="199"/>
      <c r="M1405" s="199"/>
      <c r="N1405" s="199"/>
      <c r="O1405" s="199"/>
      <c r="P1405" s="199"/>
      <c r="Q1405" s="199"/>
      <c r="R1405" s="199"/>
      <c r="S1405" s="199"/>
      <c r="T1405" s="199"/>
      <c r="U1405" s="199"/>
      <c r="V1405" s="199"/>
      <c r="W1405" s="199"/>
      <c r="X1405" s="199"/>
      <c r="Y1405" s="199"/>
      <c r="Z1405" s="199"/>
      <c r="AA1405" s="199"/>
      <c r="AB1405" s="199"/>
      <c r="AC1405" s="199"/>
      <c r="AD1405" s="199"/>
      <c r="AE1405" s="199"/>
      <c r="AF1405" s="199"/>
      <c r="AG1405" s="199"/>
      <c r="AH1405" s="199"/>
      <c r="AI1405" s="199"/>
      <c r="AJ1405" s="199"/>
      <c r="AK1405" s="199"/>
      <c r="AL1405" s="199"/>
      <c r="AM1405" s="199"/>
      <c r="AN1405" s="199"/>
      <c r="AO1405" s="199"/>
      <c r="AP1405" s="199"/>
      <c r="AQ1405" s="199"/>
      <c r="AR1405" s="199"/>
      <c r="AS1405" s="199"/>
      <c r="AT1405" s="199"/>
      <c r="AU1405" s="199"/>
      <c r="AV1405" s="199"/>
      <c r="AW1405" s="199"/>
      <c r="AX1405" s="199"/>
      <c r="AY1405" s="199"/>
      <c r="AZ1405" s="199"/>
      <c r="BA1405" s="199"/>
      <c r="BB1405" s="199"/>
      <c r="BC1405" s="199"/>
      <c r="BD1405" s="199"/>
      <c r="BE1405" s="199"/>
      <c r="BF1405" s="199"/>
      <c r="BG1405" s="199"/>
      <c r="BH1405" s="199"/>
      <c r="BI1405" s="199"/>
      <c r="BJ1405" s="199"/>
      <c r="BK1405" s="199"/>
    </row>
    <row r="1406" spans="1:63" ht="12.75" customHeight="1" x14ac:dyDescent="0.2">
      <c r="A1406" s="199"/>
      <c r="B1406" s="199"/>
      <c r="C1406" s="199"/>
      <c r="D1406" s="199"/>
      <c r="E1406" s="199"/>
      <c r="F1406" s="199"/>
      <c r="G1406" s="199"/>
      <c r="H1406" s="199"/>
      <c r="I1406" s="199"/>
      <c r="J1406" s="199"/>
      <c r="K1406" s="199"/>
      <c r="L1406" s="199"/>
      <c r="M1406" s="199"/>
      <c r="N1406" s="199"/>
      <c r="O1406" s="199"/>
      <c r="P1406" s="199"/>
      <c r="Q1406" s="199"/>
      <c r="R1406" s="199"/>
      <c r="S1406" s="199"/>
      <c r="T1406" s="199"/>
      <c r="U1406" s="199"/>
      <c r="V1406" s="199"/>
      <c r="W1406" s="199"/>
      <c r="X1406" s="199"/>
      <c r="Y1406" s="199"/>
      <c r="Z1406" s="199"/>
      <c r="AA1406" s="199"/>
      <c r="AB1406" s="199"/>
      <c r="AC1406" s="199"/>
      <c r="AD1406" s="199"/>
      <c r="AE1406" s="199"/>
      <c r="AF1406" s="199"/>
      <c r="AG1406" s="199"/>
      <c r="AH1406" s="199"/>
      <c r="AI1406" s="199"/>
      <c r="AJ1406" s="199"/>
      <c r="AK1406" s="199"/>
      <c r="AL1406" s="199"/>
      <c r="AM1406" s="199"/>
      <c r="AN1406" s="199"/>
      <c r="AO1406" s="199"/>
      <c r="AP1406" s="199"/>
      <c r="AQ1406" s="199"/>
      <c r="AR1406" s="199"/>
      <c r="AS1406" s="199"/>
      <c r="AT1406" s="199"/>
      <c r="AU1406" s="199"/>
      <c r="AV1406" s="199"/>
      <c r="AW1406" s="199"/>
      <c r="AX1406" s="199"/>
      <c r="AY1406" s="199"/>
      <c r="AZ1406" s="199"/>
      <c r="BA1406" s="199"/>
      <c r="BB1406" s="199"/>
      <c r="BC1406" s="199"/>
      <c r="BD1406" s="199"/>
      <c r="BE1406" s="199"/>
      <c r="BF1406" s="199"/>
      <c r="BG1406" s="199"/>
      <c r="BH1406" s="199"/>
      <c r="BI1406" s="199"/>
      <c r="BJ1406" s="199"/>
      <c r="BK1406" s="199"/>
    </row>
    <row r="1407" spans="1:63" ht="12.75" customHeight="1" x14ac:dyDescent="0.2">
      <c r="A1407" s="199"/>
      <c r="B1407" s="199"/>
      <c r="C1407" s="199"/>
      <c r="D1407" s="199"/>
      <c r="E1407" s="199"/>
      <c r="F1407" s="199"/>
      <c r="G1407" s="199"/>
      <c r="H1407" s="199"/>
      <c r="I1407" s="199"/>
      <c r="J1407" s="199"/>
      <c r="K1407" s="199"/>
      <c r="L1407" s="199"/>
      <c r="M1407" s="199"/>
      <c r="N1407" s="199"/>
      <c r="O1407" s="199"/>
      <c r="P1407" s="199"/>
      <c r="Q1407" s="199"/>
      <c r="R1407" s="199"/>
      <c r="S1407" s="199"/>
      <c r="T1407" s="199"/>
      <c r="U1407" s="199"/>
      <c r="V1407" s="199"/>
      <c r="W1407" s="199"/>
      <c r="X1407" s="199"/>
      <c r="Y1407" s="199"/>
      <c r="Z1407" s="199"/>
      <c r="AA1407" s="199"/>
      <c r="AB1407" s="199"/>
      <c r="AC1407" s="199"/>
      <c r="AD1407" s="199"/>
      <c r="AE1407" s="199"/>
      <c r="AF1407" s="199"/>
      <c r="AG1407" s="199"/>
      <c r="AH1407" s="199"/>
      <c r="AI1407" s="199"/>
      <c r="AJ1407" s="199"/>
      <c r="AK1407" s="199"/>
      <c r="AL1407" s="199"/>
      <c r="AM1407" s="199"/>
      <c r="AN1407" s="199"/>
      <c r="AO1407" s="199"/>
      <c r="AP1407" s="199"/>
      <c r="AQ1407" s="199"/>
      <c r="AR1407" s="199"/>
      <c r="AS1407" s="199"/>
      <c r="AT1407" s="199"/>
      <c r="AU1407" s="199"/>
      <c r="AV1407" s="199"/>
      <c r="AW1407" s="199"/>
      <c r="AX1407" s="199"/>
      <c r="AY1407" s="199"/>
      <c r="AZ1407" s="199"/>
      <c r="BA1407" s="199"/>
      <c r="BB1407" s="199"/>
      <c r="BC1407" s="199"/>
      <c r="BD1407" s="199"/>
      <c r="BE1407" s="199"/>
      <c r="BF1407" s="199"/>
      <c r="BG1407" s="199"/>
      <c r="BH1407" s="199"/>
      <c r="BI1407" s="199"/>
      <c r="BJ1407" s="199"/>
      <c r="BK1407" s="199"/>
    </row>
    <row r="1408" spans="1:63" ht="12.75" customHeight="1" x14ac:dyDescent="0.2">
      <c r="A1408" s="199"/>
      <c r="B1408" s="199"/>
      <c r="C1408" s="199"/>
      <c r="D1408" s="199"/>
      <c r="E1408" s="199"/>
      <c r="F1408" s="199"/>
      <c r="G1408" s="199"/>
      <c r="H1408" s="199"/>
      <c r="I1408" s="199"/>
      <c r="J1408" s="199"/>
      <c r="K1408" s="199"/>
      <c r="L1408" s="199"/>
      <c r="M1408" s="199"/>
      <c r="N1408" s="199"/>
      <c r="O1408" s="199"/>
      <c r="P1408" s="199"/>
      <c r="Q1408" s="199"/>
      <c r="R1408" s="199"/>
      <c r="S1408" s="199"/>
      <c r="T1408" s="199"/>
      <c r="U1408" s="199"/>
      <c r="V1408" s="199"/>
      <c r="W1408" s="199"/>
      <c r="X1408" s="199"/>
      <c r="Y1408" s="199"/>
      <c r="Z1408" s="199"/>
      <c r="AA1408" s="199"/>
      <c r="AB1408" s="199"/>
      <c r="AC1408" s="199"/>
      <c r="AD1408" s="199"/>
      <c r="AE1408" s="199"/>
      <c r="AF1408" s="199"/>
      <c r="AG1408" s="199"/>
      <c r="AH1408" s="199"/>
      <c r="AI1408" s="199"/>
      <c r="AJ1408" s="199"/>
      <c r="AK1408" s="199"/>
      <c r="AL1408" s="199"/>
      <c r="AM1408" s="199"/>
      <c r="AN1408" s="199"/>
      <c r="AO1408" s="199"/>
      <c r="AP1408" s="199"/>
      <c r="AQ1408" s="199"/>
      <c r="AR1408" s="199"/>
      <c r="AS1408" s="199"/>
      <c r="AT1408" s="199"/>
      <c r="AU1408" s="199"/>
      <c r="AV1408" s="199"/>
      <c r="AW1408" s="199"/>
      <c r="AX1408" s="199"/>
      <c r="AY1408" s="199"/>
      <c r="AZ1408" s="199"/>
      <c r="BA1408" s="199"/>
      <c r="BB1408" s="199"/>
      <c r="BC1408" s="199"/>
      <c r="BD1408" s="199"/>
      <c r="BE1408" s="199"/>
      <c r="BF1408" s="199"/>
      <c r="BG1408" s="199"/>
      <c r="BH1408" s="199"/>
      <c r="BI1408" s="199"/>
      <c r="BJ1408" s="199"/>
      <c r="BK1408" s="199"/>
    </row>
    <row r="1409" spans="1:63" ht="12.75" customHeight="1" x14ac:dyDescent="0.2">
      <c r="A1409" s="199"/>
      <c r="B1409" s="199"/>
      <c r="C1409" s="199"/>
      <c r="D1409" s="199"/>
      <c r="E1409" s="199"/>
      <c r="F1409" s="199"/>
      <c r="G1409" s="199"/>
      <c r="H1409" s="199"/>
      <c r="I1409" s="199"/>
      <c r="J1409" s="199"/>
      <c r="K1409" s="199"/>
      <c r="L1409" s="199"/>
      <c r="M1409" s="199"/>
      <c r="N1409" s="199"/>
      <c r="O1409" s="199"/>
      <c r="P1409" s="199"/>
      <c r="Q1409" s="199"/>
      <c r="R1409" s="199"/>
      <c r="S1409" s="199"/>
      <c r="T1409" s="199"/>
      <c r="U1409" s="199"/>
      <c r="V1409" s="199"/>
      <c r="W1409" s="199"/>
      <c r="X1409" s="199"/>
      <c r="Y1409" s="199"/>
      <c r="Z1409" s="199"/>
      <c r="AA1409" s="199"/>
      <c r="AB1409" s="199"/>
      <c r="AC1409" s="199"/>
      <c r="AD1409" s="199"/>
      <c r="AE1409" s="199"/>
      <c r="AF1409" s="199"/>
      <c r="AG1409" s="199"/>
      <c r="AH1409" s="199"/>
      <c r="AI1409" s="199"/>
      <c r="AJ1409" s="199"/>
      <c r="AK1409" s="199"/>
      <c r="AL1409" s="199"/>
      <c r="AM1409" s="199"/>
      <c r="AN1409" s="199"/>
      <c r="AO1409" s="199"/>
      <c r="AP1409" s="199"/>
      <c r="AQ1409" s="199"/>
      <c r="AR1409" s="199"/>
      <c r="AS1409" s="199"/>
      <c r="AT1409" s="199"/>
      <c r="AU1409" s="199"/>
      <c r="AV1409" s="199"/>
      <c r="AW1409" s="199"/>
      <c r="AX1409" s="199"/>
      <c r="AY1409" s="199"/>
      <c r="AZ1409" s="199"/>
      <c r="BA1409" s="199"/>
      <c r="BB1409" s="199"/>
      <c r="BC1409" s="199"/>
      <c r="BD1409" s="199"/>
      <c r="BE1409" s="199"/>
      <c r="BF1409" s="199"/>
      <c r="BG1409" s="199"/>
      <c r="BH1409" s="199"/>
      <c r="BI1409" s="199"/>
      <c r="BJ1409" s="199"/>
      <c r="BK1409" s="199"/>
    </row>
    <row r="1410" spans="1:63" ht="12.75" customHeight="1" x14ac:dyDescent="0.2">
      <c r="A1410" s="199"/>
      <c r="B1410" s="199"/>
      <c r="C1410" s="199"/>
      <c r="D1410" s="199"/>
      <c r="E1410" s="199"/>
      <c r="F1410" s="199"/>
      <c r="G1410" s="199"/>
      <c r="H1410" s="199"/>
      <c r="I1410" s="199"/>
      <c r="J1410" s="199"/>
      <c r="K1410" s="199"/>
      <c r="L1410" s="199"/>
      <c r="M1410" s="199"/>
      <c r="N1410" s="199"/>
      <c r="O1410" s="199"/>
      <c r="P1410" s="199"/>
      <c r="Q1410" s="199"/>
      <c r="R1410" s="199"/>
      <c r="S1410" s="199"/>
      <c r="T1410" s="199"/>
      <c r="U1410" s="199"/>
      <c r="V1410" s="199"/>
      <c r="W1410" s="199"/>
      <c r="X1410" s="199"/>
      <c r="Y1410" s="199"/>
      <c r="Z1410" s="199"/>
      <c r="AA1410" s="199"/>
      <c r="AB1410" s="199"/>
      <c r="AC1410" s="199"/>
      <c r="AD1410" s="199"/>
      <c r="AE1410" s="199"/>
      <c r="AF1410" s="199"/>
      <c r="AG1410" s="199"/>
      <c r="AH1410" s="199"/>
      <c r="AI1410" s="199"/>
      <c r="AJ1410" s="199"/>
      <c r="AK1410" s="199"/>
      <c r="AL1410" s="199"/>
      <c r="AM1410" s="199"/>
      <c r="AN1410" s="199"/>
      <c r="AO1410" s="199"/>
      <c r="AP1410" s="199"/>
      <c r="AQ1410" s="199"/>
      <c r="AR1410" s="199"/>
      <c r="AS1410" s="199"/>
      <c r="AT1410" s="199"/>
      <c r="AU1410" s="199"/>
      <c r="AV1410" s="199"/>
      <c r="AW1410" s="199"/>
      <c r="AX1410" s="199"/>
      <c r="AY1410" s="199"/>
      <c r="AZ1410" s="199"/>
      <c r="BA1410" s="199"/>
      <c r="BB1410" s="199"/>
      <c r="BC1410" s="199"/>
      <c r="BD1410" s="199"/>
      <c r="BE1410" s="199"/>
      <c r="BF1410" s="199"/>
      <c r="BG1410" s="199"/>
      <c r="BH1410" s="199"/>
      <c r="BI1410" s="199"/>
      <c r="BJ1410" s="199"/>
      <c r="BK1410" s="199"/>
    </row>
    <row r="1411" spans="1:63" ht="12.75" customHeight="1" x14ac:dyDescent="0.2">
      <c r="A1411" s="199"/>
      <c r="B1411" s="199"/>
      <c r="C1411" s="199"/>
      <c r="D1411" s="199"/>
      <c r="E1411" s="199"/>
      <c r="F1411" s="199"/>
      <c r="G1411" s="199"/>
      <c r="H1411" s="199"/>
      <c r="I1411" s="199"/>
      <c r="J1411" s="199"/>
      <c r="K1411" s="199"/>
      <c r="L1411" s="199"/>
      <c r="M1411" s="199"/>
      <c r="N1411" s="199"/>
      <c r="O1411" s="199"/>
      <c r="P1411" s="199"/>
      <c r="Q1411" s="199"/>
      <c r="R1411" s="199"/>
      <c r="S1411" s="199"/>
      <c r="T1411" s="199"/>
      <c r="U1411" s="199"/>
      <c r="V1411" s="199"/>
      <c r="W1411" s="199"/>
      <c r="X1411" s="199"/>
      <c r="Y1411" s="199"/>
      <c r="Z1411" s="199"/>
      <c r="AA1411" s="199"/>
      <c r="AB1411" s="199"/>
      <c r="AC1411" s="199"/>
      <c r="AD1411" s="199"/>
      <c r="AE1411" s="199"/>
      <c r="AF1411" s="199"/>
      <c r="AG1411" s="199"/>
      <c r="AH1411" s="199"/>
      <c r="AI1411" s="199"/>
      <c r="AJ1411" s="199"/>
      <c r="AK1411" s="199"/>
      <c r="AL1411" s="199"/>
      <c r="AM1411" s="199"/>
      <c r="AN1411" s="199"/>
      <c r="AO1411" s="199"/>
      <c r="AP1411" s="199"/>
      <c r="AQ1411" s="199"/>
      <c r="AR1411" s="199"/>
      <c r="AS1411" s="199"/>
      <c r="AT1411" s="199"/>
      <c r="AU1411" s="199"/>
      <c r="AV1411" s="199"/>
      <c r="AW1411" s="199"/>
      <c r="AX1411" s="199"/>
      <c r="AY1411" s="199"/>
      <c r="AZ1411" s="199"/>
      <c r="BA1411" s="199"/>
      <c r="BB1411" s="199"/>
      <c r="BC1411" s="199"/>
      <c r="BD1411" s="199"/>
      <c r="BE1411" s="199"/>
      <c r="BF1411" s="199"/>
      <c r="BG1411" s="199"/>
      <c r="BH1411" s="199"/>
      <c r="BI1411" s="199"/>
      <c r="BJ1411" s="199"/>
      <c r="BK1411" s="199"/>
    </row>
    <row r="1412" spans="1:63" ht="12.75" customHeight="1" x14ac:dyDescent="0.2">
      <c r="A1412" s="199"/>
      <c r="B1412" s="199"/>
      <c r="C1412" s="199"/>
      <c r="D1412" s="199"/>
      <c r="E1412" s="199"/>
      <c r="F1412" s="199"/>
      <c r="G1412" s="199"/>
      <c r="H1412" s="199"/>
      <c r="I1412" s="199"/>
      <c r="J1412" s="199"/>
      <c r="K1412" s="199"/>
      <c r="L1412" s="199"/>
      <c r="M1412" s="199"/>
      <c r="N1412" s="199"/>
      <c r="O1412" s="199"/>
      <c r="P1412" s="199"/>
      <c r="Q1412" s="199"/>
      <c r="R1412" s="199"/>
      <c r="S1412" s="199"/>
      <c r="T1412" s="199"/>
      <c r="U1412" s="199"/>
      <c r="V1412" s="199"/>
      <c r="W1412" s="199"/>
      <c r="X1412" s="199"/>
      <c r="Y1412" s="199"/>
      <c r="Z1412" s="199"/>
      <c r="AA1412" s="199"/>
      <c r="AB1412" s="199"/>
      <c r="AC1412" s="199"/>
      <c r="AD1412" s="199"/>
      <c r="AE1412" s="199"/>
      <c r="AF1412" s="199"/>
      <c r="AG1412" s="199"/>
      <c r="AH1412" s="199"/>
      <c r="AI1412" s="199"/>
      <c r="AJ1412" s="199"/>
      <c r="AK1412" s="199"/>
      <c r="AL1412" s="199"/>
      <c r="AM1412" s="199"/>
      <c r="AN1412" s="199"/>
      <c r="AO1412" s="199"/>
      <c r="AP1412" s="199"/>
      <c r="AQ1412" s="199"/>
      <c r="AR1412" s="199"/>
      <c r="AS1412" s="199"/>
      <c r="AT1412" s="199"/>
      <c r="AU1412" s="199"/>
      <c r="AV1412" s="199"/>
      <c r="AW1412" s="199"/>
      <c r="AX1412" s="199"/>
      <c r="AY1412" s="199"/>
      <c r="AZ1412" s="199"/>
      <c r="BA1412" s="199"/>
      <c r="BB1412" s="199"/>
      <c r="BC1412" s="199"/>
      <c r="BD1412" s="199"/>
      <c r="BE1412" s="199"/>
      <c r="BF1412" s="199"/>
      <c r="BG1412" s="199"/>
      <c r="BH1412" s="199"/>
      <c r="BI1412" s="199"/>
      <c r="BJ1412" s="199"/>
      <c r="BK1412" s="199"/>
    </row>
    <row r="1413" spans="1:63" ht="12.75" customHeight="1" x14ac:dyDescent="0.2">
      <c r="A1413" s="199"/>
      <c r="B1413" s="199"/>
      <c r="C1413" s="199"/>
      <c r="D1413" s="199"/>
      <c r="E1413" s="199"/>
      <c r="F1413" s="199"/>
      <c r="G1413" s="199"/>
      <c r="H1413" s="199"/>
      <c r="I1413" s="199"/>
      <c r="J1413" s="199"/>
      <c r="K1413" s="199"/>
      <c r="L1413" s="199"/>
      <c r="M1413" s="199"/>
      <c r="N1413" s="199"/>
      <c r="O1413" s="199"/>
      <c r="P1413" s="199"/>
      <c r="Q1413" s="199"/>
      <c r="R1413" s="199"/>
      <c r="S1413" s="199"/>
      <c r="T1413" s="199"/>
      <c r="U1413" s="199"/>
      <c r="V1413" s="199"/>
      <c r="W1413" s="199"/>
      <c r="X1413" s="199"/>
      <c r="Y1413" s="199"/>
      <c r="Z1413" s="199"/>
      <c r="AA1413" s="199"/>
      <c r="AB1413" s="199"/>
      <c r="AC1413" s="199"/>
      <c r="AD1413" s="199"/>
      <c r="AE1413" s="199"/>
      <c r="AF1413" s="199"/>
      <c r="AG1413" s="199"/>
      <c r="AH1413" s="199"/>
      <c r="AI1413" s="199"/>
      <c r="AJ1413" s="199"/>
      <c r="AK1413" s="199"/>
      <c r="AL1413" s="199"/>
      <c r="AM1413" s="199"/>
      <c r="AN1413" s="199"/>
      <c r="AO1413" s="199"/>
      <c r="AP1413" s="199"/>
      <c r="AQ1413" s="199"/>
      <c r="AR1413" s="199"/>
      <c r="AS1413" s="199"/>
      <c r="AT1413" s="199"/>
      <c r="AU1413" s="199"/>
      <c r="AV1413" s="199"/>
      <c r="AW1413" s="199"/>
      <c r="AX1413" s="199"/>
      <c r="AY1413" s="199"/>
      <c r="AZ1413" s="199"/>
      <c r="BA1413" s="199"/>
      <c r="BB1413" s="199"/>
      <c r="BC1413" s="199"/>
      <c r="BD1413" s="199"/>
      <c r="BE1413" s="199"/>
      <c r="BF1413" s="199"/>
      <c r="BG1413" s="199"/>
      <c r="BH1413" s="199"/>
      <c r="BI1413" s="199"/>
      <c r="BJ1413" s="199"/>
      <c r="BK1413" s="199"/>
    </row>
    <row r="1414" spans="1:63" ht="12.75" customHeight="1" x14ac:dyDescent="0.2">
      <c r="A1414" s="199"/>
      <c r="B1414" s="199"/>
      <c r="C1414" s="199"/>
      <c r="D1414" s="199"/>
      <c r="E1414" s="199"/>
      <c r="F1414" s="199"/>
      <c r="G1414" s="199"/>
      <c r="H1414" s="199"/>
      <c r="I1414" s="199"/>
      <c r="J1414" s="199"/>
      <c r="K1414" s="199"/>
      <c r="L1414" s="199"/>
      <c r="M1414" s="199"/>
      <c r="N1414" s="199"/>
      <c r="O1414" s="199"/>
      <c r="P1414" s="199"/>
      <c r="Q1414" s="199"/>
      <c r="R1414" s="199"/>
      <c r="S1414" s="199"/>
      <c r="T1414" s="199"/>
      <c r="U1414" s="199"/>
      <c r="V1414" s="199"/>
      <c r="W1414" s="199"/>
      <c r="X1414" s="199"/>
      <c r="Y1414" s="199"/>
      <c r="Z1414" s="199"/>
      <c r="AA1414" s="199"/>
      <c r="AB1414" s="199"/>
      <c r="AC1414" s="199"/>
      <c r="AD1414" s="199"/>
      <c r="AE1414" s="199"/>
      <c r="AF1414" s="199"/>
      <c r="AG1414" s="199"/>
      <c r="AH1414" s="199"/>
      <c r="AI1414" s="199"/>
      <c r="AJ1414" s="199"/>
      <c r="AK1414" s="199"/>
      <c r="AL1414" s="199"/>
      <c r="AM1414" s="199"/>
      <c r="AN1414" s="199"/>
      <c r="AO1414" s="199"/>
      <c r="AP1414" s="199"/>
      <c r="AQ1414" s="199"/>
      <c r="AR1414" s="199"/>
      <c r="AS1414" s="199"/>
      <c r="AT1414" s="199"/>
      <c r="AU1414" s="199"/>
      <c r="AV1414" s="199"/>
      <c r="AW1414" s="199"/>
      <c r="AX1414" s="199"/>
      <c r="AY1414" s="199"/>
      <c r="AZ1414" s="199"/>
      <c r="BA1414" s="199"/>
      <c r="BB1414" s="199"/>
      <c r="BC1414" s="199"/>
      <c r="BD1414" s="199"/>
      <c r="BE1414" s="199"/>
      <c r="BF1414" s="199"/>
      <c r="BG1414" s="199"/>
      <c r="BH1414" s="199"/>
      <c r="BI1414" s="199"/>
      <c r="BJ1414" s="199"/>
      <c r="BK1414" s="199"/>
    </row>
    <row r="1415" spans="1:63" ht="12.75" customHeight="1" x14ac:dyDescent="0.2">
      <c r="A1415" s="199"/>
      <c r="B1415" s="199"/>
      <c r="C1415" s="199"/>
      <c r="D1415" s="199"/>
      <c r="E1415" s="199"/>
      <c r="F1415" s="199"/>
      <c r="G1415" s="199"/>
      <c r="H1415" s="199"/>
      <c r="I1415" s="199"/>
      <c r="J1415" s="199"/>
      <c r="K1415" s="199"/>
      <c r="L1415" s="199"/>
      <c r="M1415" s="199"/>
      <c r="N1415" s="199"/>
      <c r="O1415" s="199"/>
      <c r="P1415" s="199"/>
      <c r="Q1415" s="199"/>
      <c r="R1415" s="199"/>
      <c r="S1415" s="199"/>
      <c r="T1415" s="199"/>
      <c r="U1415" s="199"/>
      <c r="V1415" s="199"/>
      <c r="W1415" s="199"/>
      <c r="X1415" s="199"/>
      <c r="Y1415" s="199"/>
      <c r="Z1415" s="199"/>
      <c r="AA1415" s="199"/>
      <c r="AB1415" s="199"/>
      <c r="AC1415" s="199"/>
      <c r="AD1415" s="199"/>
      <c r="AE1415" s="199"/>
      <c r="AF1415" s="199"/>
      <c r="AG1415" s="199"/>
      <c r="AH1415" s="199"/>
      <c r="AI1415" s="199"/>
      <c r="AJ1415" s="199"/>
      <c r="AK1415" s="199"/>
      <c r="AL1415" s="199"/>
      <c r="AM1415" s="199"/>
      <c r="AN1415" s="199"/>
      <c r="AO1415" s="199"/>
      <c r="AP1415" s="199"/>
      <c r="AQ1415" s="199"/>
      <c r="AR1415" s="199"/>
      <c r="AS1415" s="199"/>
      <c r="AT1415" s="199"/>
      <c r="AU1415" s="199"/>
      <c r="AV1415" s="199"/>
      <c r="AW1415" s="199"/>
      <c r="AX1415" s="199"/>
      <c r="AY1415" s="199"/>
      <c r="AZ1415" s="199"/>
      <c r="BA1415" s="199"/>
      <c r="BB1415" s="199"/>
      <c r="BC1415" s="199"/>
      <c r="BD1415" s="199"/>
      <c r="BE1415" s="199"/>
      <c r="BF1415" s="199"/>
      <c r="BG1415" s="199"/>
      <c r="BH1415" s="199"/>
      <c r="BI1415" s="199"/>
      <c r="BJ1415" s="199"/>
      <c r="BK1415" s="199"/>
    </row>
    <row r="1416" spans="1:63" ht="12.75" customHeight="1" x14ac:dyDescent="0.2">
      <c r="A1416" s="199"/>
      <c r="B1416" s="199"/>
      <c r="C1416" s="199"/>
      <c r="D1416" s="199"/>
      <c r="E1416" s="199"/>
      <c r="F1416" s="199"/>
      <c r="G1416" s="199"/>
      <c r="H1416" s="199"/>
      <c r="I1416" s="199"/>
      <c r="J1416" s="199"/>
      <c r="K1416" s="199"/>
      <c r="L1416" s="199"/>
      <c r="M1416" s="199"/>
      <c r="N1416" s="199"/>
      <c r="O1416" s="199"/>
      <c r="P1416" s="199"/>
      <c r="Q1416" s="199"/>
      <c r="R1416" s="199"/>
      <c r="S1416" s="199"/>
      <c r="T1416" s="199"/>
      <c r="U1416" s="199"/>
      <c r="V1416" s="199"/>
      <c r="W1416" s="199"/>
      <c r="X1416" s="199"/>
      <c r="Y1416" s="199"/>
      <c r="Z1416" s="199"/>
      <c r="AA1416" s="199"/>
      <c r="AB1416" s="199"/>
      <c r="AC1416" s="199"/>
      <c r="AD1416" s="199"/>
      <c r="AE1416" s="199"/>
      <c r="AF1416" s="199"/>
      <c r="AG1416" s="199"/>
      <c r="AH1416" s="199"/>
      <c r="AI1416" s="199"/>
      <c r="AJ1416" s="199"/>
      <c r="AK1416" s="199"/>
      <c r="AL1416" s="199"/>
      <c r="AM1416" s="199"/>
      <c r="AN1416" s="199"/>
      <c r="AO1416" s="199"/>
      <c r="AP1416" s="199"/>
      <c r="AQ1416" s="199"/>
      <c r="AR1416" s="199"/>
      <c r="AS1416" s="199"/>
      <c r="AT1416" s="199"/>
      <c r="AU1416" s="199"/>
      <c r="AV1416" s="199"/>
      <c r="AW1416" s="199"/>
      <c r="AX1416" s="199"/>
      <c r="AY1416" s="199"/>
      <c r="AZ1416" s="199"/>
      <c r="BA1416" s="199"/>
      <c r="BB1416" s="199"/>
      <c r="BC1416" s="199"/>
      <c r="BD1416" s="199"/>
      <c r="BE1416" s="199"/>
      <c r="BF1416" s="199"/>
      <c r="BG1416" s="199"/>
      <c r="BH1416" s="199"/>
      <c r="BI1416" s="199"/>
      <c r="BJ1416" s="199"/>
      <c r="BK1416" s="199"/>
    </row>
    <row r="1417" spans="1:63" ht="12.75" customHeight="1" x14ac:dyDescent="0.2">
      <c r="A1417" s="199"/>
      <c r="B1417" s="199"/>
      <c r="C1417" s="199"/>
      <c r="D1417" s="199"/>
      <c r="E1417" s="199"/>
      <c r="F1417" s="199"/>
      <c r="G1417" s="199"/>
      <c r="H1417" s="199"/>
      <c r="I1417" s="199"/>
      <c r="J1417" s="199"/>
      <c r="K1417" s="199"/>
      <c r="L1417" s="199"/>
      <c r="M1417" s="199"/>
      <c r="N1417" s="199"/>
      <c r="O1417" s="199"/>
      <c r="P1417" s="199"/>
      <c r="Q1417" s="199"/>
      <c r="R1417" s="199"/>
      <c r="S1417" s="199"/>
      <c r="T1417" s="199"/>
      <c r="U1417" s="199"/>
      <c r="V1417" s="199"/>
      <c r="W1417" s="199"/>
      <c r="X1417" s="199"/>
      <c r="Y1417" s="199"/>
      <c r="Z1417" s="199"/>
      <c r="AA1417" s="199"/>
      <c r="AB1417" s="199"/>
      <c r="AC1417" s="199"/>
      <c r="AD1417" s="199"/>
      <c r="AE1417" s="199"/>
      <c r="AF1417" s="199"/>
      <c r="AG1417" s="199"/>
      <c r="AH1417" s="199"/>
      <c r="AI1417" s="199"/>
      <c r="AJ1417" s="199"/>
      <c r="AK1417" s="199"/>
      <c r="AL1417" s="199"/>
      <c r="AM1417" s="199"/>
      <c r="AN1417" s="199"/>
      <c r="AO1417" s="199"/>
      <c r="AP1417" s="199"/>
      <c r="AQ1417" s="199"/>
      <c r="AR1417" s="199"/>
      <c r="AS1417" s="199"/>
      <c r="AT1417" s="199"/>
      <c r="AU1417" s="199"/>
      <c r="AV1417" s="199"/>
      <c r="AW1417" s="199"/>
      <c r="AX1417" s="199"/>
      <c r="AY1417" s="199"/>
      <c r="AZ1417" s="199"/>
      <c r="BA1417" s="199"/>
      <c r="BB1417" s="199"/>
      <c r="BC1417" s="199"/>
      <c r="BD1417" s="199"/>
      <c r="BE1417" s="199"/>
      <c r="BF1417" s="199"/>
      <c r="BG1417" s="199"/>
      <c r="BH1417" s="199"/>
      <c r="BI1417" s="199"/>
      <c r="BJ1417" s="199"/>
      <c r="BK1417" s="199"/>
    </row>
    <row r="1418" spans="1:63" ht="12.75" customHeight="1" x14ac:dyDescent="0.2">
      <c r="A1418" s="199"/>
      <c r="B1418" s="199"/>
      <c r="C1418" s="199"/>
      <c r="D1418" s="199"/>
      <c r="E1418" s="199"/>
      <c r="F1418" s="199"/>
      <c r="G1418" s="199"/>
      <c r="H1418" s="199"/>
      <c r="I1418" s="199"/>
      <c r="J1418" s="199"/>
      <c r="K1418" s="199"/>
      <c r="L1418" s="199"/>
      <c r="M1418" s="199"/>
      <c r="N1418" s="199"/>
      <c r="O1418" s="199"/>
      <c r="P1418" s="199"/>
      <c r="Q1418" s="199"/>
      <c r="R1418" s="199"/>
      <c r="S1418" s="199"/>
      <c r="T1418" s="199"/>
      <c r="U1418" s="199"/>
      <c r="V1418" s="199"/>
      <c r="W1418" s="199"/>
      <c r="X1418" s="199"/>
      <c r="Y1418" s="199"/>
      <c r="Z1418" s="199"/>
      <c r="AA1418" s="199"/>
      <c r="AB1418" s="199"/>
      <c r="AC1418" s="199"/>
      <c r="AD1418" s="199"/>
      <c r="AE1418" s="199"/>
      <c r="AF1418" s="199"/>
      <c r="AG1418" s="199"/>
      <c r="AH1418" s="199"/>
      <c r="AI1418" s="199"/>
      <c r="AJ1418" s="199"/>
      <c r="AK1418" s="199"/>
      <c r="AL1418" s="199"/>
      <c r="AM1418" s="199"/>
      <c r="AN1418" s="199"/>
      <c r="AO1418" s="199"/>
      <c r="AP1418" s="199"/>
      <c r="AQ1418" s="199"/>
      <c r="AR1418" s="199"/>
      <c r="AS1418" s="199"/>
      <c r="AT1418" s="199"/>
      <c r="AU1418" s="199"/>
      <c r="AV1418" s="199"/>
      <c r="AW1418" s="199"/>
      <c r="AX1418" s="199"/>
      <c r="AY1418" s="199"/>
      <c r="AZ1418" s="199"/>
      <c r="BA1418" s="199"/>
      <c r="BB1418" s="199"/>
      <c r="BC1418" s="199"/>
      <c r="BD1418" s="199"/>
      <c r="BE1418" s="199"/>
      <c r="BF1418" s="199"/>
      <c r="BG1418" s="199"/>
      <c r="BH1418" s="199"/>
      <c r="BI1418" s="199"/>
      <c r="BJ1418" s="199"/>
      <c r="BK1418" s="199"/>
    </row>
    <row r="1419" spans="1:63" ht="12.75" customHeight="1" x14ac:dyDescent="0.2">
      <c r="A1419" s="199"/>
      <c r="B1419" s="199"/>
      <c r="C1419" s="199"/>
      <c r="D1419" s="199"/>
      <c r="E1419" s="199"/>
      <c r="F1419" s="199"/>
      <c r="G1419" s="199"/>
      <c r="H1419" s="199"/>
      <c r="I1419" s="199"/>
      <c r="J1419" s="199"/>
      <c r="K1419" s="199"/>
      <c r="L1419" s="199"/>
      <c r="M1419" s="199"/>
      <c r="N1419" s="199"/>
      <c r="O1419" s="199"/>
      <c r="P1419" s="199"/>
      <c r="Q1419" s="199"/>
      <c r="R1419" s="199"/>
      <c r="S1419" s="199"/>
      <c r="T1419" s="199"/>
      <c r="U1419" s="199"/>
      <c r="V1419" s="199"/>
      <c r="W1419" s="199"/>
      <c r="X1419" s="199"/>
      <c r="Y1419" s="199"/>
      <c r="Z1419" s="199"/>
      <c r="AA1419" s="199"/>
      <c r="AB1419" s="199"/>
      <c r="AC1419" s="199"/>
      <c r="AD1419" s="199"/>
      <c r="AE1419" s="199"/>
      <c r="AF1419" s="199"/>
      <c r="AG1419" s="199"/>
      <c r="AH1419" s="199"/>
      <c r="AI1419" s="199"/>
      <c r="AJ1419" s="199"/>
      <c r="AK1419" s="199"/>
      <c r="AL1419" s="199"/>
      <c r="AM1419" s="199"/>
      <c r="AN1419" s="199"/>
      <c r="AO1419" s="199"/>
      <c r="AP1419" s="199"/>
      <c r="AQ1419" s="199"/>
      <c r="AR1419" s="199"/>
      <c r="AS1419" s="199"/>
      <c r="AT1419" s="199"/>
      <c r="AU1419" s="199"/>
      <c r="AV1419" s="199"/>
      <c r="AW1419" s="199"/>
      <c r="AX1419" s="199"/>
      <c r="AY1419" s="199"/>
      <c r="AZ1419" s="199"/>
      <c r="BA1419" s="199"/>
      <c r="BB1419" s="199"/>
      <c r="BC1419" s="199"/>
      <c r="BD1419" s="199"/>
      <c r="BE1419" s="199"/>
      <c r="BF1419" s="199"/>
      <c r="BG1419" s="199"/>
      <c r="BH1419" s="199"/>
      <c r="BI1419" s="199"/>
      <c r="BJ1419" s="199"/>
      <c r="BK1419" s="199"/>
    </row>
    <row r="1420" spans="1:63" ht="12.75" customHeight="1" x14ac:dyDescent="0.2">
      <c r="A1420" s="199"/>
      <c r="B1420" s="199"/>
      <c r="C1420" s="199"/>
      <c r="D1420" s="199"/>
      <c r="E1420" s="199"/>
      <c r="F1420" s="199"/>
      <c r="G1420" s="199"/>
      <c r="H1420" s="199"/>
      <c r="I1420" s="199"/>
      <c r="J1420" s="199"/>
      <c r="K1420" s="199"/>
      <c r="L1420" s="199"/>
      <c r="M1420" s="199"/>
      <c r="N1420" s="199"/>
      <c r="O1420" s="199"/>
      <c r="P1420" s="199"/>
      <c r="Q1420" s="199"/>
      <c r="R1420" s="199"/>
      <c r="S1420" s="199"/>
      <c r="T1420" s="199"/>
      <c r="U1420" s="199"/>
      <c r="V1420" s="199"/>
      <c r="W1420" s="199"/>
      <c r="X1420" s="199"/>
      <c r="Y1420" s="199"/>
      <c r="Z1420" s="199"/>
      <c r="AA1420" s="199"/>
      <c r="AB1420" s="199"/>
      <c r="AC1420" s="199"/>
      <c r="AD1420" s="199"/>
      <c r="AE1420" s="199"/>
      <c r="AF1420" s="199"/>
      <c r="AG1420" s="199"/>
      <c r="AH1420" s="199"/>
      <c r="AI1420" s="199"/>
      <c r="AJ1420" s="199"/>
      <c r="AK1420" s="199"/>
      <c r="AL1420" s="199"/>
      <c r="AM1420" s="199"/>
      <c r="AN1420" s="199"/>
      <c r="AO1420" s="199"/>
      <c r="AP1420" s="199"/>
      <c r="AQ1420" s="199"/>
      <c r="AR1420" s="199"/>
      <c r="AS1420" s="199"/>
      <c r="AT1420" s="199"/>
      <c r="AU1420" s="199"/>
      <c r="AV1420" s="199"/>
      <c r="AW1420" s="199"/>
      <c r="AX1420" s="199"/>
      <c r="AY1420" s="199"/>
      <c r="AZ1420" s="199"/>
      <c r="BA1420" s="199"/>
      <c r="BB1420" s="199"/>
      <c r="BC1420" s="199"/>
      <c r="BD1420" s="199"/>
      <c r="BE1420" s="199"/>
      <c r="BF1420" s="199"/>
      <c r="BG1420" s="199"/>
      <c r="BH1420" s="199"/>
      <c r="BI1420" s="199"/>
      <c r="BJ1420" s="199"/>
      <c r="BK1420" s="199"/>
    </row>
    <row r="1421" spans="1:63" ht="12.75" customHeight="1" x14ac:dyDescent="0.2">
      <c r="A1421" s="199"/>
      <c r="B1421" s="199"/>
      <c r="C1421" s="199"/>
      <c r="D1421" s="199"/>
      <c r="E1421" s="199"/>
      <c r="F1421" s="199"/>
      <c r="G1421" s="199"/>
      <c r="H1421" s="199"/>
      <c r="I1421" s="199"/>
      <c r="J1421" s="199"/>
      <c r="K1421" s="199"/>
      <c r="L1421" s="199"/>
      <c r="M1421" s="199"/>
      <c r="N1421" s="199"/>
      <c r="O1421" s="199"/>
      <c r="P1421" s="199"/>
      <c r="Q1421" s="199"/>
      <c r="R1421" s="199"/>
      <c r="S1421" s="199"/>
      <c r="T1421" s="199"/>
      <c r="U1421" s="199"/>
      <c r="V1421" s="199"/>
      <c r="W1421" s="199"/>
      <c r="X1421" s="199"/>
      <c r="Y1421" s="199"/>
      <c r="Z1421" s="199"/>
      <c r="AA1421" s="199"/>
      <c r="AB1421" s="199"/>
      <c r="AC1421" s="199"/>
      <c r="AD1421" s="199"/>
      <c r="AE1421" s="199"/>
      <c r="AF1421" s="199"/>
      <c r="AG1421" s="199"/>
      <c r="AH1421" s="199"/>
      <c r="AI1421" s="199"/>
      <c r="AJ1421" s="199"/>
      <c r="AK1421" s="199"/>
      <c r="AL1421" s="199"/>
      <c r="AM1421" s="199"/>
      <c r="AN1421" s="199"/>
      <c r="AO1421" s="199"/>
      <c r="AP1421" s="199"/>
      <c r="AQ1421" s="199"/>
      <c r="AR1421" s="199"/>
      <c r="AS1421" s="199"/>
      <c r="AT1421" s="199"/>
      <c r="AU1421" s="199"/>
      <c r="AV1421" s="199"/>
      <c r="AW1421" s="199"/>
      <c r="AX1421" s="199"/>
      <c r="AY1421" s="199"/>
      <c r="AZ1421" s="199"/>
      <c r="BA1421" s="199"/>
      <c r="BB1421" s="199"/>
      <c r="BC1421" s="199"/>
      <c r="BD1421" s="199"/>
      <c r="BE1421" s="199"/>
      <c r="BF1421" s="199"/>
      <c r="BG1421" s="199"/>
      <c r="BH1421" s="199"/>
      <c r="BI1421" s="199"/>
      <c r="BJ1421" s="199"/>
      <c r="BK1421" s="199"/>
    </row>
    <row r="1422" spans="1:63" ht="12.75" customHeight="1" x14ac:dyDescent="0.2">
      <c r="A1422" s="199"/>
      <c r="B1422" s="199"/>
      <c r="C1422" s="199"/>
      <c r="D1422" s="199"/>
      <c r="E1422" s="199"/>
      <c r="F1422" s="199"/>
      <c r="G1422" s="199"/>
      <c r="H1422" s="199"/>
      <c r="I1422" s="199"/>
      <c r="J1422" s="199"/>
      <c r="K1422" s="199"/>
      <c r="L1422" s="199"/>
      <c r="M1422" s="199"/>
      <c r="N1422" s="199"/>
      <c r="O1422" s="199"/>
      <c r="P1422" s="199"/>
      <c r="Q1422" s="199"/>
      <c r="R1422" s="199"/>
      <c r="S1422" s="199"/>
      <c r="T1422" s="199"/>
      <c r="U1422" s="199"/>
      <c r="V1422" s="199"/>
      <c r="W1422" s="199"/>
      <c r="X1422" s="199"/>
      <c r="Y1422" s="199"/>
      <c r="Z1422" s="199"/>
      <c r="AA1422" s="199"/>
      <c r="AB1422" s="199"/>
      <c r="AC1422" s="199"/>
      <c r="AD1422" s="199"/>
      <c r="AE1422" s="199"/>
      <c r="AF1422" s="199"/>
      <c r="AG1422" s="199"/>
      <c r="AH1422" s="199"/>
      <c r="AI1422" s="199"/>
      <c r="AJ1422" s="199"/>
      <c r="AK1422" s="199"/>
      <c r="AL1422" s="199"/>
      <c r="AM1422" s="199"/>
      <c r="AN1422" s="199"/>
      <c r="AO1422" s="199"/>
      <c r="AP1422" s="199"/>
      <c r="AQ1422" s="199"/>
      <c r="AR1422" s="199"/>
      <c r="AS1422" s="199"/>
      <c r="AT1422" s="199"/>
      <c r="AU1422" s="199"/>
      <c r="AV1422" s="199"/>
      <c r="AW1422" s="199"/>
      <c r="AX1422" s="199"/>
      <c r="AY1422" s="199"/>
      <c r="AZ1422" s="199"/>
      <c r="BA1422" s="199"/>
      <c r="BB1422" s="199"/>
      <c r="BC1422" s="199"/>
      <c r="BD1422" s="199"/>
      <c r="BE1422" s="199"/>
      <c r="BF1422" s="199"/>
      <c r="BG1422" s="199"/>
      <c r="BH1422" s="199"/>
      <c r="BI1422" s="199"/>
      <c r="BJ1422" s="199"/>
      <c r="BK1422" s="199"/>
    </row>
    <row r="1423" spans="1:63" ht="12.75" customHeight="1" x14ac:dyDescent="0.2">
      <c r="A1423" s="199"/>
      <c r="B1423" s="199"/>
      <c r="C1423" s="199"/>
      <c r="D1423" s="199"/>
      <c r="E1423" s="199"/>
      <c r="F1423" s="199"/>
      <c r="G1423" s="199"/>
      <c r="H1423" s="199"/>
      <c r="I1423" s="199"/>
      <c r="J1423" s="199"/>
      <c r="K1423" s="199"/>
      <c r="L1423" s="199"/>
      <c r="M1423" s="199"/>
      <c r="N1423" s="199"/>
      <c r="O1423" s="199"/>
      <c r="P1423" s="199"/>
      <c r="Q1423" s="199"/>
      <c r="R1423" s="199"/>
      <c r="S1423" s="199"/>
      <c r="T1423" s="199"/>
      <c r="U1423" s="199"/>
      <c r="V1423" s="199"/>
      <c r="W1423" s="199"/>
      <c r="X1423" s="199"/>
      <c r="Y1423" s="199"/>
      <c r="Z1423" s="199"/>
      <c r="AA1423" s="199"/>
      <c r="AB1423" s="199"/>
      <c r="AC1423" s="199"/>
      <c r="AD1423" s="199"/>
      <c r="AE1423" s="199"/>
      <c r="AF1423" s="199"/>
      <c r="AG1423" s="199"/>
      <c r="AH1423" s="199"/>
      <c r="AI1423" s="199"/>
      <c r="AJ1423" s="199"/>
      <c r="AK1423" s="199"/>
      <c r="AL1423" s="199"/>
      <c r="AM1423" s="199"/>
      <c r="AN1423" s="199"/>
      <c r="AO1423" s="199"/>
      <c r="AP1423" s="199"/>
      <c r="AQ1423" s="199"/>
      <c r="AR1423" s="199"/>
      <c r="AS1423" s="199"/>
      <c r="AT1423" s="199"/>
      <c r="AU1423" s="199"/>
      <c r="AV1423" s="199"/>
      <c r="AW1423" s="199"/>
      <c r="AX1423" s="199"/>
      <c r="AY1423" s="199"/>
      <c r="AZ1423" s="199"/>
      <c r="BA1423" s="199"/>
      <c r="BB1423" s="199"/>
      <c r="BC1423" s="199"/>
      <c r="BD1423" s="199"/>
      <c r="BE1423" s="199"/>
      <c r="BF1423" s="199"/>
      <c r="BG1423" s="199"/>
      <c r="BH1423" s="199"/>
      <c r="BI1423" s="199"/>
      <c r="BJ1423" s="199"/>
      <c r="BK1423" s="199"/>
    </row>
    <row r="1424" spans="1:63" ht="12.75" customHeight="1" x14ac:dyDescent="0.2">
      <c r="A1424" s="199"/>
      <c r="B1424" s="199"/>
      <c r="C1424" s="199"/>
      <c r="D1424" s="199"/>
      <c r="E1424" s="199"/>
      <c r="F1424" s="199"/>
      <c r="G1424" s="199"/>
      <c r="H1424" s="199"/>
      <c r="I1424" s="199"/>
      <c r="J1424" s="199"/>
      <c r="K1424" s="199"/>
      <c r="L1424" s="199"/>
      <c r="M1424" s="199"/>
      <c r="N1424" s="199"/>
      <c r="O1424" s="199"/>
      <c r="P1424" s="199"/>
      <c r="Q1424" s="199"/>
      <c r="R1424" s="199"/>
      <c r="S1424" s="199"/>
      <c r="T1424" s="199"/>
      <c r="U1424" s="199"/>
      <c r="V1424" s="199"/>
      <c r="W1424" s="199"/>
      <c r="X1424" s="199"/>
      <c r="Y1424" s="199"/>
      <c r="Z1424" s="199"/>
      <c r="AA1424" s="199"/>
      <c r="AB1424" s="199"/>
      <c r="AC1424" s="199"/>
      <c r="AD1424" s="199"/>
      <c r="AE1424" s="199"/>
      <c r="AF1424" s="199"/>
      <c r="AG1424" s="199"/>
      <c r="AH1424" s="199"/>
      <c r="AI1424" s="199"/>
      <c r="AJ1424" s="199"/>
      <c r="AK1424" s="199"/>
      <c r="AL1424" s="199"/>
      <c r="AM1424" s="199"/>
      <c r="AN1424" s="199"/>
      <c r="AO1424" s="199"/>
      <c r="AP1424" s="199"/>
      <c r="AQ1424" s="199"/>
      <c r="AR1424" s="199"/>
      <c r="AS1424" s="199"/>
      <c r="AT1424" s="199"/>
      <c r="AU1424" s="199"/>
      <c r="AV1424" s="199"/>
      <c r="AW1424" s="199"/>
      <c r="AX1424" s="199"/>
      <c r="AY1424" s="199"/>
      <c r="AZ1424" s="199"/>
      <c r="BA1424" s="199"/>
      <c r="BB1424" s="199"/>
      <c r="BC1424" s="199"/>
      <c r="BD1424" s="199"/>
      <c r="BE1424" s="199"/>
      <c r="BF1424" s="199"/>
      <c r="BG1424" s="199"/>
      <c r="BH1424" s="199"/>
      <c r="BI1424" s="199"/>
      <c r="BJ1424" s="199"/>
      <c r="BK1424" s="199"/>
    </row>
    <row r="1425" spans="1:63" ht="12.75" customHeight="1" x14ac:dyDescent="0.2">
      <c r="A1425" s="199"/>
      <c r="B1425" s="199"/>
      <c r="C1425" s="199"/>
      <c r="D1425" s="199"/>
      <c r="E1425" s="199"/>
      <c r="F1425" s="199"/>
      <c r="G1425" s="199"/>
      <c r="H1425" s="199"/>
      <c r="I1425" s="199"/>
      <c r="J1425" s="199"/>
      <c r="K1425" s="199"/>
      <c r="L1425" s="199"/>
      <c r="M1425" s="199"/>
      <c r="N1425" s="199"/>
      <c r="O1425" s="199"/>
      <c r="P1425" s="199"/>
      <c r="Q1425" s="199"/>
      <c r="R1425" s="199"/>
      <c r="S1425" s="199"/>
      <c r="T1425" s="199"/>
      <c r="U1425" s="199"/>
      <c r="V1425" s="199"/>
      <c r="W1425" s="199"/>
      <c r="X1425" s="199"/>
      <c r="Y1425" s="199"/>
      <c r="Z1425" s="199"/>
      <c r="AA1425" s="199"/>
      <c r="AB1425" s="199"/>
      <c r="AC1425" s="199"/>
      <c r="AD1425" s="199"/>
      <c r="AE1425" s="199"/>
      <c r="AF1425" s="199"/>
      <c r="AG1425" s="199"/>
      <c r="AH1425" s="199"/>
      <c r="AI1425" s="199"/>
      <c r="AJ1425" s="199"/>
      <c r="AK1425" s="199"/>
      <c r="AL1425" s="199"/>
      <c r="AM1425" s="199"/>
      <c r="AN1425" s="199"/>
      <c r="AO1425" s="199"/>
      <c r="AP1425" s="199"/>
      <c r="AQ1425" s="199"/>
      <c r="AR1425" s="199"/>
      <c r="AS1425" s="199"/>
      <c r="AT1425" s="199"/>
      <c r="AU1425" s="199"/>
      <c r="AV1425" s="199"/>
      <c r="AW1425" s="199"/>
      <c r="AX1425" s="199"/>
      <c r="AY1425" s="199"/>
      <c r="AZ1425" s="199"/>
      <c r="BA1425" s="199"/>
      <c r="BB1425" s="199"/>
      <c r="BC1425" s="199"/>
      <c r="BD1425" s="199"/>
      <c r="BE1425" s="199"/>
      <c r="BF1425" s="199"/>
      <c r="BG1425" s="199"/>
      <c r="BH1425" s="199"/>
      <c r="BI1425" s="199"/>
      <c r="BJ1425" s="199"/>
      <c r="BK1425" s="199"/>
    </row>
    <row r="1426" spans="1:63" ht="12.75" customHeight="1" x14ac:dyDescent="0.2">
      <c r="A1426" s="199"/>
      <c r="B1426" s="199"/>
      <c r="C1426" s="199"/>
      <c r="D1426" s="199"/>
      <c r="E1426" s="199"/>
      <c r="F1426" s="199"/>
      <c r="G1426" s="199"/>
      <c r="H1426" s="199"/>
      <c r="I1426" s="199"/>
      <c r="J1426" s="199"/>
      <c r="K1426" s="199"/>
      <c r="L1426" s="199"/>
      <c r="M1426" s="199"/>
      <c r="N1426" s="199"/>
      <c r="O1426" s="199"/>
      <c r="P1426" s="199"/>
      <c r="Q1426" s="199"/>
      <c r="R1426" s="199"/>
      <c r="S1426" s="199"/>
      <c r="T1426" s="199"/>
      <c r="U1426" s="199"/>
      <c r="V1426" s="199"/>
      <c r="W1426" s="199"/>
      <c r="X1426" s="199"/>
      <c r="Y1426" s="199"/>
      <c r="Z1426" s="199"/>
      <c r="AA1426" s="199"/>
      <c r="AB1426" s="199"/>
      <c r="AC1426" s="199"/>
      <c r="AD1426" s="199"/>
      <c r="AE1426" s="199"/>
      <c r="AF1426" s="199"/>
      <c r="AG1426" s="199"/>
      <c r="AH1426" s="199"/>
      <c r="AI1426" s="199"/>
      <c r="AJ1426" s="199"/>
      <c r="AK1426" s="199"/>
      <c r="AL1426" s="199"/>
      <c r="AM1426" s="199"/>
      <c r="AN1426" s="199"/>
      <c r="AO1426" s="199"/>
      <c r="AP1426" s="199"/>
      <c r="AQ1426" s="199"/>
      <c r="AR1426" s="199"/>
      <c r="AS1426" s="199"/>
      <c r="AT1426" s="199"/>
      <c r="AU1426" s="199"/>
      <c r="AV1426" s="199"/>
      <c r="AW1426" s="199"/>
      <c r="AX1426" s="199"/>
      <c r="AY1426" s="199"/>
      <c r="AZ1426" s="199"/>
      <c r="BA1426" s="199"/>
      <c r="BB1426" s="199"/>
      <c r="BC1426" s="199"/>
      <c r="BD1426" s="199"/>
      <c r="BE1426" s="199"/>
      <c r="BF1426" s="199"/>
      <c r="BG1426" s="199"/>
      <c r="BH1426" s="199"/>
      <c r="BI1426" s="199"/>
      <c r="BJ1426" s="199"/>
      <c r="BK1426" s="199"/>
    </row>
    <row r="1427" spans="1:63" ht="12.75" customHeight="1" x14ac:dyDescent="0.2">
      <c r="A1427" s="199"/>
      <c r="B1427" s="199"/>
      <c r="C1427" s="199"/>
      <c r="D1427" s="199"/>
      <c r="E1427" s="199"/>
      <c r="F1427" s="199"/>
      <c r="G1427" s="199"/>
      <c r="H1427" s="199"/>
      <c r="I1427" s="199"/>
      <c r="J1427" s="199"/>
      <c r="K1427" s="199"/>
      <c r="L1427" s="199"/>
      <c r="M1427" s="199"/>
      <c r="N1427" s="199"/>
      <c r="O1427" s="199"/>
      <c r="P1427" s="199"/>
      <c r="Q1427" s="199"/>
      <c r="R1427" s="199"/>
      <c r="S1427" s="199"/>
      <c r="T1427" s="199"/>
      <c r="U1427" s="199"/>
      <c r="V1427" s="199"/>
      <c r="W1427" s="199"/>
      <c r="X1427" s="199"/>
      <c r="Y1427" s="199"/>
      <c r="Z1427" s="199"/>
      <c r="AA1427" s="199"/>
      <c r="AB1427" s="199"/>
      <c r="AC1427" s="199"/>
      <c r="AD1427" s="199"/>
      <c r="AE1427" s="199"/>
      <c r="AF1427" s="199"/>
      <c r="AG1427" s="199"/>
      <c r="AH1427" s="199"/>
      <c r="AI1427" s="199"/>
      <c r="AJ1427" s="199"/>
      <c r="AK1427" s="199"/>
      <c r="AL1427" s="199"/>
      <c r="AM1427" s="199"/>
      <c r="AN1427" s="199"/>
      <c r="AO1427" s="199"/>
      <c r="AP1427" s="199"/>
      <c r="AQ1427" s="199"/>
      <c r="AR1427" s="199"/>
      <c r="AS1427" s="199"/>
      <c r="AT1427" s="199"/>
      <c r="AU1427" s="199"/>
      <c r="AV1427" s="199"/>
      <c r="AW1427" s="199"/>
      <c r="AX1427" s="199"/>
      <c r="AY1427" s="199"/>
      <c r="AZ1427" s="199"/>
      <c r="BA1427" s="199"/>
      <c r="BB1427" s="199"/>
      <c r="BC1427" s="199"/>
      <c r="BD1427" s="199"/>
      <c r="BE1427" s="199"/>
      <c r="BF1427" s="199"/>
      <c r="BG1427" s="199"/>
      <c r="BH1427" s="199"/>
      <c r="BI1427" s="199"/>
      <c r="BJ1427" s="199"/>
      <c r="BK1427" s="199"/>
    </row>
    <row r="1428" spans="1:63" ht="12.75" customHeight="1" x14ac:dyDescent="0.2">
      <c r="A1428" s="199"/>
      <c r="B1428" s="199"/>
      <c r="C1428" s="199"/>
      <c r="D1428" s="199"/>
      <c r="E1428" s="199"/>
      <c r="F1428" s="199"/>
      <c r="G1428" s="199"/>
      <c r="H1428" s="199"/>
      <c r="I1428" s="199"/>
      <c r="J1428" s="199"/>
      <c r="K1428" s="199"/>
      <c r="L1428" s="199"/>
      <c r="M1428" s="199"/>
      <c r="N1428" s="199"/>
      <c r="O1428" s="199"/>
      <c r="P1428" s="199"/>
      <c r="Q1428" s="199"/>
      <c r="R1428" s="199"/>
      <c r="S1428" s="199"/>
      <c r="T1428" s="199"/>
      <c r="U1428" s="199"/>
      <c r="V1428" s="199"/>
      <c r="W1428" s="199"/>
      <c r="X1428" s="199"/>
      <c r="Y1428" s="199"/>
      <c r="Z1428" s="199"/>
      <c r="AA1428" s="199"/>
      <c r="AB1428" s="199"/>
      <c r="AC1428" s="199"/>
      <c r="AD1428" s="199"/>
      <c r="AE1428" s="199"/>
      <c r="AF1428" s="199"/>
      <c r="AG1428" s="199"/>
      <c r="AH1428" s="199"/>
      <c r="AI1428" s="199"/>
      <c r="AJ1428" s="199"/>
      <c r="AK1428" s="199"/>
      <c r="AL1428" s="199"/>
      <c r="AM1428" s="199"/>
      <c r="AN1428" s="199"/>
      <c r="AO1428" s="199"/>
      <c r="AP1428" s="199"/>
      <c r="AQ1428" s="199"/>
      <c r="AR1428" s="199"/>
      <c r="AS1428" s="199"/>
      <c r="AT1428" s="199"/>
      <c r="AU1428" s="199"/>
      <c r="AV1428" s="199"/>
      <c r="AW1428" s="199"/>
      <c r="AX1428" s="199"/>
      <c r="AY1428" s="199"/>
      <c r="AZ1428" s="199"/>
      <c r="BA1428" s="199"/>
      <c r="BB1428" s="199"/>
      <c r="BC1428" s="199"/>
      <c r="BD1428" s="199"/>
      <c r="BE1428" s="199"/>
      <c r="BF1428" s="199"/>
      <c r="BG1428" s="199"/>
      <c r="BH1428" s="199"/>
      <c r="BI1428" s="199"/>
      <c r="BJ1428" s="199"/>
      <c r="BK1428" s="199"/>
    </row>
    <row r="1429" spans="1:63" ht="12.75" customHeight="1" x14ac:dyDescent="0.2">
      <c r="A1429" s="199"/>
      <c r="B1429" s="199"/>
      <c r="C1429" s="199"/>
      <c r="D1429" s="199"/>
      <c r="E1429" s="199"/>
      <c r="F1429" s="199"/>
      <c r="G1429" s="199"/>
      <c r="H1429" s="199"/>
      <c r="I1429" s="199"/>
      <c r="J1429" s="199"/>
      <c r="K1429" s="199"/>
      <c r="L1429" s="199"/>
      <c r="M1429" s="199"/>
      <c r="N1429" s="199"/>
      <c r="O1429" s="199"/>
      <c r="P1429" s="199"/>
      <c r="Q1429" s="199"/>
      <c r="R1429" s="199"/>
      <c r="S1429" s="199"/>
      <c r="T1429" s="199"/>
      <c r="U1429" s="199"/>
      <c r="V1429" s="199"/>
      <c r="W1429" s="199"/>
      <c r="X1429" s="199"/>
      <c r="Y1429" s="199"/>
      <c r="Z1429" s="199"/>
      <c r="AA1429" s="199"/>
      <c r="AB1429" s="199"/>
      <c r="AC1429" s="199"/>
      <c r="AD1429" s="199"/>
      <c r="AE1429" s="199"/>
      <c r="AF1429" s="199"/>
      <c r="AG1429" s="199"/>
      <c r="AH1429" s="199"/>
      <c r="AI1429" s="199"/>
      <c r="AJ1429" s="199"/>
      <c r="AK1429" s="199"/>
      <c r="AL1429" s="199"/>
      <c r="AM1429" s="199"/>
      <c r="AN1429" s="199"/>
      <c r="AO1429" s="199"/>
      <c r="AP1429" s="199"/>
      <c r="AQ1429" s="199"/>
      <c r="AR1429" s="199"/>
      <c r="AS1429" s="199"/>
      <c r="AT1429" s="199"/>
      <c r="AU1429" s="199"/>
      <c r="AV1429" s="199"/>
      <c r="AW1429" s="199"/>
      <c r="AX1429" s="199"/>
      <c r="AY1429" s="199"/>
      <c r="AZ1429" s="199"/>
      <c r="BA1429" s="199"/>
      <c r="BB1429" s="199"/>
      <c r="BC1429" s="199"/>
      <c r="BD1429" s="199"/>
      <c r="BE1429" s="199"/>
      <c r="BF1429" s="199"/>
      <c r="BG1429" s="199"/>
      <c r="BH1429" s="199"/>
      <c r="BI1429" s="199"/>
      <c r="BJ1429" s="199"/>
      <c r="BK1429" s="199"/>
    </row>
    <row r="1430" spans="1:63" ht="12.75" customHeight="1" x14ac:dyDescent="0.2">
      <c r="A1430" s="199"/>
      <c r="B1430" s="199"/>
      <c r="C1430" s="199"/>
      <c r="D1430" s="199"/>
      <c r="E1430" s="199"/>
      <c r="F1430" s="199"/>
      <c r="G1430" s="199"/>
      <c r="H1430" s="199"/>
      <c r="I1430" s="199"/>
      <c r="J1430" s="199"/>
      <c r="K1430" s="199"/>
      <c r="L1430" s="199"/>
      <c r="M1430" s="199"/>
      <c r="N1430" s="199"/>
      <c r="O1430" s="199"/>
      <c r="P1430" s="199"/>
      <c r="Q1430" s="199"/>
      <c r="R1430" s="199"/>
      <c r="S1430" s="199"/>
      <c r="T1430" s="199"/>
      <c r="U1430" s="199"/>
      <c r="V1430" s="199"/>
      <c r="W1430" s="199"/>
      <c r="X1430" s="199"/>
      <c r="Y1430" s="199"/>
      <c r="Z1430" s="199"/>
      <c r="AA1430" s="199"/>
      <c r="AB1430" s="199"/>
      <c r="AC1430" s="199"/>
      <c r="AD1430" s="199"/>
      <c r="AE1430" s="199"/>
      <c r="AF1430" s="199"/>
      <c r="AG1430" s="199"/>
      <c r="AH1430" s="199"/>
      <c r="AI1430" s="199"/>
      <c r="AJ1430" s="199"/>
      <c r="AK1430" s="199"/>
      <c r="AL1430" s="199"/>
      <c r="AM1430" s="199"/>
      <c r="AN1430" s="199"/>
      <c r="AO1430" s="199"/>
      <c r="AP1430" s="199"/>
      <c r="AQ1430" s="199"/>
      <c r="AR1430" s="199"/>
      <c r="AS1430" s="199"/>
      <c r="AT1430" s="199"/>
      <c r="AU1430" s="199"/>
      <c r="AV1430" s="199"/>
      <c r="AW1430" s="199"/>
      <c r="AX1430" s="199"/>
      <c r="AY1430" s="199"/>
      <c r="AZ1430" s="199"/>
      <c r="BA1430" s="199"/>
      <c r="BB1430" s="199"/>
      <c r="BC1430" s="199"/>
      <c r="BD1430" s="199"/>
      <c r="BE1430" s="199"/>
      <c r="BF1430" s="199"/>
      <c r="BG1430" s="199"/>
      <c r="BH1430" s="199"/>
      <c r="BI1430" s="199"/>
      <c r="BJ1430" s="199"/>
      <c r="BK1430" s="199"/>
    </row>
    <row r="1431" spans="1:63" ht="12.75" customHeight="1" x14ac:dyDescent="0.2">
      <c r="A1431" s="199"/>
      <c r="B1431" s="199"/>
      <c r="C1431" s="199"/>
      <c r="D1431" s="199"/>
      <c r="E1431" s="199"/>
      <c r="F1431" s="199"/>
      <c r="G1431" s="199"/>
      <c r="H1431" s="199"/>
      <c r="I1431" s="199"/>
      <c r="J1431" s="199"/>
      <c r="K1431" s="199"/>
      <c r="L1431" s="199"/>
      <c r="M1431" s="199"/>
      <c r="N1431" s="199"/>
      <c r="O1431" s="199"/>
      <c r="P1431" s="199"/>
      <c r="Q1431" s="199"/>
      <c r="R1431" s="199"/>
      <c r="S1431" s="199"/>
      <c r="T1431" s="199"/>
      <c r="U1431" s="199"/>
      <c r="V1431" s="199"/>
      <c r="W1431" s="199"/>
      <c r="X1431" s="199"/>
      <c r="Y1431" s="199"/>
      <c r="Z1431" s="199"/>
      <c r="AA1431" s="199"/>
      <c r="AB1431" s="199"/>
      <c r="AC1431" s="199"/>
      <c r="AD1431" s="199"/>
      <c r="AE1431" s="199"/>
      <c r="AF1431" s="199"/>
      <c r="AG1431" s="199"/>
      <c r="AH1431" s="199"/>
      <c r="AI1431" s="199"/>
      <c r="AJ1431" s="199"/>
      <c r="AK1431" s="199"/>
      <c r="AL1431" s="199"/>
      <c r="AM1431" s="199"/>
      <c r="AN1431" s="199"/>
      <c r="AO1431" s="199"/>
      <c r="AP1431" s="199"/>
      <c r="AQ1431" s="199"/>
      <c r="AR1431" s="199"/>
      <c r="AS1431" s="199"/>
      <c r="AT1431" s="199"/>
      <c r="AU1431" s="199"/>
      <c r="AV1431" s="199"/>
      <c r="AW1431" s="199"/>
      <c r="AX1431" s="199"/>
      <c r="AY1431" s="199"/>
      <c r="AZ1431" s="199"/>
      <c r="BA1431" s="199"/>
      <c r="BB1431" s="199"/>
      <c r="BC1431" s="199"/>
      <c r="BD1431" s="199"/>
      <c r="BE1431" s="199"/>
      <c r="BF1431" s="199"/>
      <c r="BG1431" s="199"/>
      <c r="BH1431" s="199"/>
      <c r="BI1431" s="199"/>
      <c r="BJ1431" s="199"/>
      <c r="BK1431" s="199"/>
    </row>
    <row r="1432" spans="1:63" ht="12.75" customHeight="1" x14ac:dyDescent="0.2">
      <c r="A1432" s="199"/>
      <c r="B1432" s="199"/>
      <c r="C1432" s="199"/>
      <c r="D1432" s="199"/>
      <c r="E1432" s="199"/>
      <c r="F1432" s="199"/>
      <c r="G1432" s="199"/>
      <c r="H1432" s="199"/>
      <c r="I1432" s="199"/>
      <c r="J1432" s="199"/>
      <c r="K1432" s="199"/>
      <c r="L1432" s="199"/>
      <c r="M1432" s="199"/>
      <c r="N1432" s="199"/>
      <c r="O1432" s="199"/>
      <c r="P1432" s="199"/>
      <c r="Q1432" s="199"/>
      <c r="R1432" s="199"/>
      <c r="S1432" s="199"/>
      <c r="T1432" s="199"/>
      <c r="U1432" s="199"/>
      <c r="V1432" s="199"/>
      <c r="W1432" s="199"/>
      <c r="X1432" s="199"/>
      <c r="Y1432" s="199"/>
      <c r="Z1432" s="199"/>
      <c r="AA1432" s="199"/>
      <c r="AB1432" s="199"/>
      <c r="AC1432" s="199"/>
      <c r="AD1432" s="199"/>
      <c r="AE1432" s="199"/>
      <c r="AF1432" s="199"/>
      <c r="AG1432" s="199"/>
      <c r="AH1432" s="199"/>
      <c r="AI1432" s="199"/>
      <c r="AJ1432" s="199"/>
      <c r="AK1432" s="199"/>
      <c r="AL1432" s="199"/>
      <c r="AM1432" s="199"/>
      <c r="AN1432" s="199"/>
      <c r="AO1432" s="199"/>
      <c r="AP1432" s="199"/>
      <c r="AQ1432" s="199"/>
      <c r="AR1432" s="199"/>
      <c r="AS1432" s="199"/>
      <c r="AT1432" s="199"/>
      <c r="AU1432" s="199"/>
      <c r="AV1432" s="199"/>
      <c r="AW1432" s="199"/>
      <c r="AX1432" s="199"/>
      <c r="AY1432" s="199"/>
      <c r="AZ1432" s="199"/>
      <c r="BA1432" s="199"/>
      <c r="BB1432" s="199"/>
      <c r="BC1432" s="199"/>
      <c r="BD1432" s="199"/>
      <c r="BE1432" s="199"/>
      <c r="BF1432" s="199"/>
      <c r="BG1432" s="199"/>
      <c r="BH1432" s="199"/>
      <c r="BI1432" s="199"/>
      <c r="BJ1432" s="199"/>
      <c r="BK1432" s="199"/>
    </row>
    <row r="1433" spans="1:63" ht="12.75" customHeight="1" x14ac:dyDescent="0.2">
      <c r="A1433" s="199"/>
      <c r="B1433" s="199"/>
      <c r="C1433" s="199"/>
      <c r="D1433" s="199"/>
      <c r="E1433" s="199"/>
      <c r="F1433" s="199"/>
      <c r="G1433" s="199"/>
      <c r="H1433" s="199"/>
      <c r="I1433" s="199"/>
      <c r="J1433" s="199"/>
      <c r="K1433" s="199"/>
      <c r="L1433" s="199"/>
      <c r="M1433" s="199"/>
      <c r="N1433" s="199"/>
      <c r="O1433" s="199"/>
      <c r="P1433" s="199"/>
      <c r="Q1433" s="199"/>
      <c r="R1433" s="199"/>
      <c r="S1433" s="199"/>
      <c r="T1433" s="199"/>
      <c r="U1433" s="199"/>
      <c r="V1433" s="199"/>
      <c r="W1433" s="199"/>
      <c r="X1433" s="199"/>
      <c r="Y1433" s="199"/>
      <c r="Z1433" s="199"/>
      <c r="AA1433" s="199"/>
      <c r="AB1433" s="199"/>
      <c r="AC1433" s="199"/>
      <c r="AD1433" s="199"/>
      <c r="AE1433" s="199"/>
      <c r="AF1433" s="199"/>
      <c r="AG1433" s="199"/>
      <c r="AH1433" s="199"/>
      <c r="AI1433" s="199"/>
      <c r="AJ1433" s="199"/>
      <c r="AK1433" s="199"/>
      <c r="AL1433" s="199"/>
      <c r="AM1433" s="199"/>
      <c r="AN1433" s="199"/>
      <c r="AO1433" s="199"/>
      <c r="AP1433" s="199"/>
      <c r="AQ1433" s="199"/>
      <c r="AR1433" s="199"/>
      <c r="AS1433" s="199"/>
      <c r="AT1433" s="199"/>
      <c r="AU1433" s="199"/>
      <c r="AV1433" s="199"/>
      <c r="AW1433" s="199"/>
      <c r="AX1433" s="199"/>
      <c r="AY1433" s="199"/>
      <c r="AZ1433" s="199"/>
      <c r="BA1433" s="199"/>
      <c r="BB1433" s="199"/>
      <c r="BC1433" s="199"/>
      <c r="BD1433" s="199"/>
      <c r="BE1433" s="199"/>
      <c r="BF1433" s="199"/>
      <c r="BG1433" s="199"/>
      <c r="BH1433" s="199"/>
      <c r="BI1433" s="199"/>
      <c r="BJ1433" s="199"/>
      <c r="BK1433" s="199"/>
    </row>
    <row r="1434" spans="1:63" ht="12.75" customHeight="1" x14ac:dyDescent="0.2">
      <c r="A1434" s="199"/>
      <c r="B1434" s="199"/>
      <c r="C1434" s="199"/>
      <c r="D1434" s="199"/>
      <c r="E1434" s="199"/>
      <c r="F1434" s="199"/>
      <c r="G1434" s="199"/>
      <c r="H1434" s="199"/>
      <c r="I1434" s="199"/>
      <c r="J1434" s="199"/>
      <c r="K1434" s="199"/>
      <c r="L1434" s="199"/>
      <c r="M1434" s="199"/>
      <c r="N1434" s="199"/>
      <c r="O1434" s="199"/>
      <c r="P1434" s="199"/>
      <c r="Q1434" s="199"/>
      <c r="R1434" s="199"/>
      <c r="S1434" s="199"/>
      <c r="T1434" s="199"/>
      <c r="U1434" s="199"/>
      <c r="V1434" s="199"/>
      <c r="W1434" s="199"/>
      <c r="X1434" s="199"/>
      <c r="Y1434" s="199"/>
      <c r="Z1434" s="199"/>
      <c r="AA1434" s="199"/>
      <c r="AB1434" s="199"/>
      <c r="AC1434" s="199"/>
      <c r="AD1434" s="199"/>
      <c r="AE1434" s="199"/>
      <c r="AF1434" s="199"/>
      <c r="AG1434" s="199"/>
      <c r="AH1434" s="199"/>
      <c r="AI1434" s="199"/>
      <c r="AJ1434" s="199"/>
      <c r="AK1434" s="199"/>
      <c r="AL1434" s="199"/>
      <c r="AM1434" s="199"/>
      <c r="AN1434" s="199"/>
      <c r="AO1434" s="199"/>
      <c r="AP1434" s="199"/>
      <c r="AQ1434" s="199"/>
      <c r="AR1434" s="199"/>
      <c r="AS1434" s="199"/>
      <c r="AT1434" s="199"/>
      <c r="AU1434" s="199"/>
      <c r="AV1434" s="199"/>
      <c r="AW1434" s="199"/>
      <c r="AX1434" s="199"/>
      <c r="AY1434" s="199"/>
      <c r="AZ1434" s="199"/>
      <c r="BA1434" s="199"/>
      <c r="BB1434" s="199"/>
      <c r="BC1434" s="199"/>
      <c r="BD1434" s="199"/>
      <c r="BE1434" s="199"/>
      <c r="BF1434" s="199"/>
      <c r="BG1434" s="199"/>
      <c r="BH1434" s="199"/>
      <c r="BI1434" s="199"/>
      <c r="BJ1434" s="199"/>
      <c r="BK1434" s="199"/>
    </row>
    <row r="1435" spans="1:63" ht="12.75" customHeight="1" x14ac:dyDescent="0.2">
      <c r="A1435" s="199"/>
      <c r="B1435" s="199"/>
      <c r="C1435" s="199"/>
      <c r="D1435" s="199"/>
      <c r="E1435" s="199"/>
      <c r="F1435" s="199"/>
      <c r="G1435" s="199"/>
      <c r="H1435" s="199"/>
      <c r="I1435" s="199"/>
      <c r="J1435" s="199"/>
      <c r="K1435" s="199"/>
      <c r="L1435" s="199"/>
      <c r="M1435" s="199"/>
      <c r="N1435" s="199"/>
      <c r="O1435" s="199"/>
      <c r="P1435" s="199"/>
      <c r="Q1435" s="199"/>
      <c r="R1435" s="199"/>
      <c r="S1435" s="199"/>
      <c r="T1435" s="199"/>
      <c r="U1435" s="199"/>
      <c r="V1435" s="199"/>
      <c r="W1435" s="199"/>
      <c r="X1435" s="199"/>
      <c r="Y1435" s="199"/>
      <c r="Z1435" s="199"/>
      <c r="AA1435" s="199"/>
      <c r="AB1435" s="199"/>
      <c r="AC1435" s="199"/>
      <c r="AD1435" s="199"/>
      <c r="AE1435" s="199"/>
      <c r="AF1435" s="199"/>
      <c r="AG1435" s="199"/>
      <c r="AH1435" s="199"/>
      <c r="AI1435" s="199"/>
      <c r="AJ1435" s="199"/>
      <c r="AK1435" s="199"/>
      <c r="AL1435" s="199"/>
      <c r="AM1435" s="199"/>
      <c r="AN1435" s="199"/>
      <c r="AO1435" s="199"/>
      <c r="AP1435" s="199"/>
      <c r="AQ1435" s="199"/>
      <c r="AR1435" s="199"/>
      <c r="AS1435" s="199"/>
      <c r="AT1435" s="199"/>
      <c r="AU1435" s="199"/>
      <c r="AV1435" s="199"/>
      <c r="AW1435" s="199"/>
      <c r="AX1435" s="199"/>
      <c r="AY1435" s="199"/>
      <c r="AZ1435" s="199"/>
      <c r="BA1435" s="199"/>
      <c r="BB1435" s="199"/>
      <c r="BC1435" s="199"/>
      <c r="BD1435" s="199"/>
      <c r="BE1435" s="199"/>
      <c r="BF1435" s="199"/>
      <c r="BG1435" s="199"/>
      <c r="BH1435" s="199"/>
      <c r="BI1435" s="199"/>
      <c r="BJ1435" s="199"/>
      <c r="BK1435" s="199"/>
    </row>
    <row r="1436" spans="1:63" ht="12.75" customHeight="1" x14ac:dyDescent="0.2">
      <c r="A1436" s="199"/>
      <c r="B1436" s="199"/>
      <c r="C1436" s="199"/>
      <c r="D1436" s="199"/>
      <c r="E1436" s="199"/>
      <c r="F1436" s="199"/>
      <c r="G1436" s="199"/>
      <c r="H1436" s="199"/>
      <c r="I1436" s="199"/>
      <c r="J1436" s="199"/>
      <c r="K1436" s="199"/>
      <c r="L1436" s="199"/>
      <c r="M1436" s="199"/>
      <c r="N1436" s="199"/>
      <c r="O1436" s="199"/>
      <c r="P1436" s="199"/>
      <c r="Q1436" s="199"/>
      <c r="R1436" s="199"/>
      <c r="S1436" s="199"/>
      <c r="T1436" s="199"/>
      <c r="U1436" s="199"/>
      <c r="V1436" s="199"/>
      <c r="W1436" s="199"/>
      <c r="X1436" s="199"/>
      <c r="Y1436" s="199"/>
      <c r="Z1436" s="199"/>
      <c r="AA1436" s="199"/>
      <c r="AB1436" s="199"/>
      <c r="AC1436" s="199"/>
      <c r="AD1436" s="199"/>
      <c r="AE1436" s="199"/>
      <c r="AF1436" s="199"/>
      <c r="AG1436" s="199"/>
      <c r="AH1436" s="199"/>
      <c r="AI1436" s="199"/>
      <c r="AJ1436" s="199"/>
      <c r="AK1436" s="199"/>
      <c r="AL1436" s="199"/>
      <c r="AM1436" s="199"/>
      <c r="AN1436" s="199"/>
      <c r="AO1436" s="199"/>
      <c r="AP1436" s="199"/>
      <c r="AQ1436" s="199"/>
      <c r="AR1436" s="199"/>
      <c r="AS1436" s="199"/>
      <c r="AT1436" s="199"/>
      <c r="AU1436" s="199"/>
      <c r="AV1436" s="199"/>
      <c r="AW1436" s="199"/>
      <c r="AX1436" s="199"/>
      <c r="AY1436" s="199"/>
      <c r="AZ1436" s="199"/>
      <c r="BA1436" s="199"/>
      <c r="BB1436" s="199"/>
      <c r="BC1436" s="199"/>
      <c r="BD1436" s="199"/>
      <c r="BE1436" s="199"/>
      <c r="BF1436" s="199"/>
      <c r="BG1436" s="199"/>
      <c r="BH1436" s="199"/>
      <c r="BI1436" s="199"/>
      <c r="BJ1436" s="199"/>
      <c r="BK1436" s="199"/>
    </row>
    <row r="1437" spans="1:63" ht="12.75" customHeight="1" x14ac:dyDescent="0.2">
      <c r="A1437" s="199"/>
      <c r="B1437" s="199"/>
      <c r="C1437" s="199"/>
      <c r="D1437" s="199"/>
      <c r="E1437" s="199"/>
      <c r="F1437" s="199"/>
      <c r="G1437" s="199"/>
      <c r="H1437" s="199"/>
      <c r="I1437" s="199"/>
      <c r="J1437" s="199"/>
      <c r="K1437" s="199"/>
      <c r="L1437" s="199"/>
      <c r="M1437" s="199"/>
      <c r="N1437" s="199"/>
      <c r="O1437" s="199"/>
      <c r="P1437" s="199"/>
      <c r="Q1437" s="199"/>
      <c r="R1437" s="199"/>
      <c r="S1437" s="199"/>
      <c r="T1437" s="199"/>
      <c r="U1437" s="199"/>
      <c r="V1437" s="199"/>
      <c r="W1437" s="199"/>
      <c r="X1437" s="199"/>
      <c r="Y1437" s="199"/>
      <c r="Z1437" s="199"/>
      <c r="AA1437" s="199"/>
      <c r="AB1437" s="199"/>
      <c r="AC1437" s="199"/>
      <c r="AD1437" s="199"/>
      <c r="AE1437" s="199"/>
      <c r="AF1437" s="199"/>
      <c r="AG1437" s="199"/>
      <c r="AH1437" s="199"/>
      <c r="AI1437" s="199"/>
      <c r="AJ1437" s="199"/>
      <c r="AK1437" s="199"/>
      <c r="AL1437" s="199"/>
      <c r="AM1437" s="199"/>
      <c r="AN1437" s="199"/>
      <c r="AO1437" s="199"/>
      <c r="AP1437" s="199"/>
      <c r="AQ1437" s="199"/>
      <c r="AR1437" s="199"/>
      <c r="AS1437" s="199"/>
      <c r="AT1437" s="199"/>
      <c r="AU1437" s="199"/>
      <c r="AV1437" s="199"/>
      <c r="AW1437" s="199"/>
      <c r="AX1437" s="199"/>
      <c r="AY1437" s="199"/>
      <c r="AZ1437" s="199"/>
      <c r="BA1437" s="199"/>
      <c r="BB1437" s="199"/>
      <c r="BC1437" s="199"/>
      <c r="BD1437" s="199"/>
      <c r="BE1437" s="199"/>
      <c r="BF1437" s="199"/>
      <c r="BG1437" s="199"/>
      <c r="BH1437" s="199"/>
      <c r="BI1437" s="199"/>
      <c r="BJ1437" s="199"/>
      <c r="BK1437" s="199"/>
    </row>
    <row r="1438" spans="1:63" ht="12.75" customHeight="1" x14ac:dyDescent="0.2">
      <c r="A1438" s="199"/>
      <c r="B1438" s="199"/>
      <c r="C1438" s="199"/>
      <c r="D1438" s="199"/>
      <c r="E1438" s="199"/>
      <c r="F1438" s="199"/>
      <c r="G1438" s="199"/>
      <c r="H1438" s="199"/>
      <c r="I1438" s="199"/>
      <c r="J1438" s="199"/>
      <c r="K1438" s="199"/>
      <c r="L1438" s="199"/>
      <c r="M1438" s="199"/>
      <c r="N1438" s="199"/>
      <c r="O1438" s="199"/>
      <c r="P1438" s="199"/>
      <c r="Q1438" s="199"/>
      <c r="R1438" s="199"/>
      <c r="S1438" s="199"/>
      <c r="T1438" s="199"/>
      <c r="U1438" s="199"/>
      <c r="V1438" s="199"/>
      <c r="W1438" s="199"/>
      <c r="X1438" s="199"/>
      <c r="Y1438" s="199"/>
      <c r="Z1438" s="199"/>
      <c r="AA1438" s="199"/>
      <c r="AB1438" s="199"/>
      <c r="AC1438" s="199"/>
      <c r="AD1438" s="199"/>
      <c r="AE1438" s="199"/>
      <c r="AF1438" s="199"/>
      <c r="AG1438" s="199"/>
      <c r="AH1438" s="199"/>
      <c r="AI1438" s="199"/>
      <c r="AJ1438" s="199"/>
      <c r="AK1438" s="199"/>
      <c r="AL1438" s="199"/>
      <c r="AM1438" s="199"/>
      <c r="AN1438" s="199"/>
      <c r="AO1438" s="199"/>
      <c r="AP1438" s="199"/>
      <c r="AQ1438" s="199"/>
      <c r="AR1438" s="199"/>
      <c r="AS1438" s="199"/>
      <c r="AT1438" s="199"/>
      <c r="AU1438" s="199"/>
      <c r="AV1438" s="199"/>
      <c r="AW1438" s="199"/>
      <c r="AX1438" s="199"/>
      <c r="AY1438" s="199"/>
      <c r="AZ1438" s="199"/>
      <c r="BA1438" s="199"/>
      <c r="BB1438" s="199"/>
      <c r="BC1438" s="199"/>
      <c r="BD1438" s="199"/>
      <c r="BE1438" s="199"/>
      <c r="BF1438" s="199"/>
      <c r="BG1438" s="199"/>
      <c r="BH1438" s="199"/>
      <c r="BI1438" s="199"/>
      <c r="BJ1438" s="199"/>
      <c r="BK1438" s="199"/>
    </row>
    <row r="1439" spans="1:63" ht="12.75" customHeight="1" x14ac:dyDescent="0.2">
      <c r="A1439" s="199"/>
      <c r="B1439" s="199"/>
      <c r="C1439" s="199"/>
      <c r="D1439" s="199"/>
      <c r="E1439" s="199"/>
      <c r="F1439" s="199"/>
      <c r="G1439" s="199"/>
      <c r="H1439" s="199"/>
      <c r="I1439" s="199"/>
      <c r="J1439" s="199"/>
      <c r="K1439" s="199"/>
      <c r="L1439" s="199"/>
      <c r="M1439" s="199"/>
      <c r="N1439" s="199"/>
      <c r="O1439" s="199"/>
      <c r="P1439" s="199"/>
      <c r="Q1439" s="199"/>
      <c r="R1439" s="199"/>
      <c r="S1439" s="199"/>
      <c r="T1439" s="199"/>
      <c r="U1439" s="199"/>
      <c r="V1439" s="199"/>
      <c r="W1439" s="199"/>
      <c r="X1439" s="199"/>
      <c r="Y1439" s="199"/>
      <c r="Z1439" s="199"/>
      <c r="AA1439" s="199"/>
      <c r="AB1439" s="199"/>
      <c r="AC1439" s="199"/>
      <c r="AD1439" s="199"/>
      <c r="AE1439" s="199"/>
      <c r="AF1439" s="199"/>
      <c r="AG1439" s="199"/>
      <c r="AH1439" s="199"/>
      <c r="AI1439" s="199"/>
      <c r="AJ1439" s="199"/>
      <c r="AK1439" s="199"/>
      <c r="AL1439" s="199"/>
      <c r="AM1439" s="199"/>
      <c r="AN1439" s="199"/>
      <c r="AO1439" s="199"/>
      <c r="AP1439" s="199"/>
      <c r="AQ1439" s="199"/>
      <c r="AR1439" s="199"/>
      <c r="AS1439" s="199"/>
      <c r="AT1439" s="199"/>
      <c r="AU1439" s="199"/>
      <c r="AV1439" s="199"/>
      <c r="AW1439" s="199"/>
      <c r="AX1439" s="199"/>
      <c r="AY1439" s="199"/>
      <c r="AZ1439" s="199"/>
      <c r="BA1439" s="199"/>
      <c r="BB1439" s="199"/>
      <c r="BC1439" s="199"/>
      <c r="BD1439" s="199"/>
      <c r="BE1439" s="199"/>
      <c r="BF1439" s="199"/>
      <c r="BG1439" s="199"/>
      <c r="BH1439" s="199"/>
      <c r="BI1439" s="199"/>
      <c r="BJ1439" s="199"/>
      <c r="BK1439" s="199"/>
    </row>
    <row r="1440" spans="1:63" ht="12.75" customHeight="1" x14ac:dyDescent="0.2">
      <c r="A1440" s="199"/>
      <c r="B1440" s="199"/>
      <c r="C1440" s="199"/>
      <c r="D1440" s="199"/>
      <c r="E1440" s="199"/>
      <c r="F1440" s="199"/>
      <c r="G1440" s="199"/>
      <c r="H1440" s="199"/>
      <c r="I1440" s="199"/>
      <c r="J1440" s="199"/>
      <c r="K1440" s="199"/>
      <c r="L1440" s="199"/>
      <c r="M1440" s="199"/>
      <c r="N1440" s="199"/>
      <c r="O1440" s="199"/>
      <c r="P1440" s="199"/>
      <c r="Q1440" s="199"/>
      <c r="R1440" s="199"/>
      <c r="S1440" s="199"/>
      <c r="T1440" s="199"/>
      <c r="U1440" s="199"/>
      <c r="V1440" s="199"/>
      <c r="W1440" s="199"/>
      <c r="X1440" s="199"/>
      <c r="Y1440" s="199"/>
      <c r="Z1440" s="199"/>
      <c r="AA1440" s="199"/>
      <c r="AB1440" s="199"/>
      <c r="AC1440" s="199"/>
      <c r="AD1440" s="199"/>
      <c r="AE1440" s="199"/>
      <c r="AF1440" s="199"/>
      <c r="AG1440" s="199"/>
      <c r="AH1440" s="199"/>
      <c r="AI1440" s="199"/>
      <c r="AJ1440" s="199"/>
      <c r="AK1440" s="199"/>
      <c r="AL1440" s="199"/>
      <c r="AM1440" s="199"/>
      <c r="AN1440" s="199"/>
      <c r="AO1440" s="199"/>
      <c r="AP1440" s="199"/>
      <c r="AQ1440" s="199"/>
      <c r="AR1440" s="199"/>
      <c r="AS1440" s="199"/>
      <c r="AT1440" s="199"/>
      <c r="AU1440" s="199"/>
      <c r="AV1440" s="199"/>
      <c r="AW1440" s="199"/>
      <c r="AX1440" s="199"/>
      <c r="AY1440" s="199"/>
      <c r="AZ1440" s="199"/>
      <c r="BA1440" s="199"/>
      <c r="BB1440" s="199"/>
      <c r="BC1440" s="199"/>
      <c r="BD1440" s="199"/>
      <c r="BE1440" s="199"/>
      <c r="BF1440" s="199"/>
      <c r="BG1440" s="199"/>
      <c r="BH1440" s="199"/>
      <c r="BI1440" s="199"/>
      <c r="BJ1440" s="199"/>
      <c r="BK1440" s="199"/>
    </row>
    <row r="1441" spans="1:63" ht="12.75" customHeight="1" x14ac:dyDescent="0.2">
      <c r="A1441" s="199"/>
      <c r="B1441" s="199"/>
      <c r="C1441" s="199"/>
      <c r="D1441" s="199"/>
      <c r="E1441" s="199"/>
      <c r="F1441" s="199"/>
      <c r="G1441" s="199"/>
      <c r="H1441" s="199"/>
      <c r="I1441" s="199"/>
      <c r="J1441" s="199"/>
      <c r="K1441" s="199"/>
      <c r="L1441" s="199"/>
      <c r="M1441" s="199"/>
      <c r="N1441" s="199"/>
      <c r="O1441" s="199"/>
      <c r="P1441" s="199"/>
      <c r="Q1441" s="199"/>
      <c r="R1441" s="199"/>
      <c r="S1441" s="199"/>
      <c r="T1441" s="199"/>
      <c r="U1441" s="199"/>
      <c r="V1441" s="199"/>
      <c r="W1441" s="199"/>
      <c r="X1441" s="199"/>
      <c r="Y1441" s="199"/>
      <c r="Z1441" s="199"/>
      <c r="AA1441" s="199"/>
      <c r="AB1441" s="199"/>
      <c r="AC1441" s="199"/>
      <c r="AD1441" s="199"/>
      <c r="AE1441" s="199"/>
      <c r="AF1441" s="199"/>
      <c r="AG1441" s="199"/>
      <c r="AH1441" s="199"/>
      <c r="AI1441" s="199"/>
      <c r="AJ1441" s="199"/>
      <c r="AK1441" s="199"/>
      <c r="AL1441" s="199"/>
      <c r="AM1441" s="199"/>
      <c r="AN1441" s="199"/>
      <c r="AO1441" s="199"/>
      <c r="AP1441" s="199"/>
      <c r="AQ1441" s="199"/>
      <c r="AR1441" s="199"/>
      <c r="AS1441" s="199"/>
      <c r="AT1441" s="199"/>
      <c r="AU1441" s="199"/>
      <c r="AV1441" s="199"/>
      <c r="AW1441" s="199"/>
      <c r="AX1441" s="199"/>
      <c r="AY1441" s="199"/>
      <c r="AZ1441" s="199"/>
      <c r="BA1441" s="199"/>
      <c r="BB1441" s="199"/>
      <c r="BC1441" s="199"/>
      <c r="BD1441" s="199"/>
      <c r="BE1441" s="199"/>
      <c r="BF1441" s="199"/>
      <c r="BG1441" s="199"/>
      <c r="BH1441" s="199"/>
      <c r="BI1441" s="199"/>
      <c r="BJ1441" s="199"/>
      <c r="BK1441" s="199"/>
    </row>
    <row r="1442" spans="1:63" ht="12.75" customHeight="1" x14ac:dyDescent="0.2">
      <c r="A1442" s="199"/>
      <c r="B1442" s="199"/>
      <c r="C1442" s="199"/>
      <c r="D1442" s="199"/>
      <c r="E1442" s="199"/>
      <c r="F1442" s="199"/>
      <c r="G1442" s="199"/>
      <c r="H1442" s="199"/>
      <c r="I1442" s="199"/>
      <c r="J1442" s="199"/>
      <c r="K1442" s="199"/>
      <c r="L1442" s="199"/>
      <c r="M1442" s="199"/>
      <c r="N1442" s="199"/>
      <c r="O1442" s="199"/>
      <c r="P1442" s="199"/>
      <c r="Q1442" s="199"/>
      <c r="R1442" s="199"/>
      <c r="S1442" s="199"/>
      <c r="T1442" s="199"/>
      <c r="U1442" s="199"/>
      <c r="V1442" s="199"/>
      <c r="W1442" s="199"/>
      <c r="X1442" s="199"/>
      <c r="Y1442" s="199"/>
      <c r="Z1442" s="199"/>
      <c r="AA1442" s="199"/>
      <c r="AB1442" s="199"/>
      <c r="AC1442" s="199"/>
      <c r="AD1442" s="199"/>
      <c r="AE1442" s="199"/>
      <c r="AF1442" s="199"/>
      <c r="AG1442" s="199"/>
      <c r="AH1442" s="199"/>
      <c r="AI1442" s="199"/>
      <c r="AJ1442" s="199"/>
      <c r="AK1442" s="199"/>
      <c r="AL1442" s="199"/>
      <c r="AM1442" s="199"/>
      <c r="AN1442" s="199"/>
      <c r="AO1442" s="199"/>
      <c r="AP1442" s="199"/>
      <c r="AQ1442" s="199"/>
      <c r="AR1442" s="199"/>
      <c r="AS1442" s="199"/>
      <c r="AT1442" s="199"/>
      <c r="AU1442" s="199"/>
      <c r="AV1442" s="199"/>
      <c r="AW1442" s="199"/>
      <c r="AX1442" s="199"/>
      <c r="AY1442" s="199"/>
      <c r="AZ1442" s="199"/>
      <c r="BA1442" s="199"/>
      <c r="BB1442" s="199"/>
      <c r="BC1442" s="199"/>
      <c r="BD1442" s="199"/>
      <c r="BE1442" s="199"/>
      <c r="BF1442" s="199"/>
      <c r="BG1442" s="199"/>
      <c r="BH1442" s="199"/>
      <c r="BI1442" s="199"/>
      <c r="BJ1442" s="199"/>
      <c r="BK1442" s="199"/>
    </row>
    <row r="1443" spans="1:63" ht="12.75" customHeight="1" x14ac:dyDescent="0.2">
      <c r="A1443" s="199"/>
      <c r="B1443" s="199"/>
      <c r="C1443" s="199"/>
      <c r="D1443" s="199"/>
      <c r="E1443" s="199"/>
      <c r="F1443" s="199"/>
      <c r="G1443" s="199"/>
      <c r="H1443" s="199"/>
      <c r="I1443" s="199"/>
      <c r="J1443" s="199"/>
      <c r="K1443" s="199"/>
      <c r="L1443" s="199"/>
      <c r="M1443" s="199"/>
      <c r="N1443" s="199"/>
      <c r="O1443" s="199"/>
      <c r="P1443" s="199"/>
      <c r="Q1443" s="199"/>
      <c r="R1443" s="199"/>
      <c r="S1443" s="199"/>
      <c r="T1443" s="199"/>
      <c r="U1443" s="199"/>
      <c r="V1443" s="199"/>
      <c r="W1443" s="199"/>
      <c r="X1443" s="199"/>
      <c r="Y1443" s="199"/>
      <c r="Z1443" s="199"/>
      <c r="AA1443" s="199"/>
      <c r="AB1443" s="199"/>
      <c r="AC1443" s="199"/>
      <c r="AD1443" s="199"/>
      <c r="AE1443" s="199"/>
      <c r="AF1443" s="199"/>
      <c r="AG1443" s="199"/>
      <c r="AH1443" s="199"/>
      <c r="AI1443" s="199"/>
      <c r="AJ1443" s="199"/>
      <c r="AK1443" s="199"/>
      <c r="AL1443" s="199"/>
      <c r="AM1443" s="199"/>
      <c r="AN1443" s="199"/>
      <c r="AO1443" s="199"/>
      <c r="AP1443" s="199"/>
      <c r="AQ1443" s="199"/>
      <c r="AR1443" s="199"/>
      <c r="AS1443" s="199"/>
      <c r="AT1443" s="199"/>
      <c r="AU1443" s="199"/>
      <c r="AV1443" s="199"/>
      <c r="AW1443" s="199"/>
      <c r="AX1443" s="199"/>
      <c r="AY1443" s="199"/>
      <c r="AZ1443" s="199"/>
      <c r="BA1443" s="199"/>
      <c r="BB1443" s="199"/>
      <c r="BC1443" s="199"/>
      <c r="BD1443" s="199"/>
      <c r="BE1443" s="199"/>
      <c r="BF1443" s="199"/>
      <c r="BG1443" s="199"/>
      <c r="BH1443" s="199"/>
      <c r="BI1443" s="199"/>
      <c r="BJ1443" s="199"/>
      <c r="BK1443" s="199"/>
    </row>
    <row r="1444" spans="1:63" ht="12.75" customHeight="1" x14ac:dyDescent="0.2">
      <c r="A1444" s="199"/>
      <c r="B1444" s="199"/>
      <c r="C1444" s="199"/>
      <c r="D1444" s="199"/>
      <c r="E1444" s="199"/>
      <c r="F1444" s="199"/>
      <c r="G1444" s="199"/>
      <c r="H1444" s="199"/>
      <c r="I1444" s="199"/>
      <c r="J1444" s="199"/>
      <c r="K1444" s="199"/>
      <c r="L1444" s="199"/>
      <c r="M1444" s="199"/>
      <c r="N1444" s="199"/>
      <c r="O1444" s="199"/>
      <c r="P1444" s="199"/>
      <c r="Q1444" s="199"/>
      <c r="R1444" s="199"/>
      <c r="S1444" s="199"/>
      <c r="T1444" s="199"/>
      <c r="U1444" s="199"/>
      <c r="V1444" s="199"/>
      <c r="W1444" s="199"/>
      <c r="X1444" s="199"/>
      <c r="Y1444" s="199"/>
      <c r="Z1444" s="199"/>
      <c r="AA1444" s="199"/>
      <c r="AB1444" s="199"/>
      <c r="AC1444" s="199"/>
      <c r="AD1444" s="199"/>
      <c r="AE1444" s="199"/>
      <c r="AF1444" s="199"/>
      <c r="AG1444" s="199"/>
      <c r="AH1444" s="199"/>
      <c r="AI1444" s="199"/>
      <c r="AJ1444" s="199"/>
      <c r="AK1444" s="199"/>
      <c r="AL1444" s="199"/>
      <c r="AM1444" s="199"/>
      <c r="AN1444" s="199"/>
      <c r="AO1444" s="199"/>
      <c r="AP1444" s="199"/>
      <c r="AQ1444" s="199"/>
      <c r="AR1444" s="199"/>
      <c r="AS1444" s="199"/>
      <c r="AT1444" s="199"/>
      <c r="AU1444" s="199"/>
      <c r="AV1444" s="199"/>
      <c r="AW1444" s="199"/>
      <c r="AX1444" s="199"/>
      <c r="AY1444" s="199"/>
      <c r="AZ1444" s="199"/>
      <c r="BA1444" s="199"/>
      <c r="BB1444" s="199"/>
      <c r="BC1444" s="199"/>
      <c r="BD1444" s="199"/>
      <c r="BE1444" s="199"/>
      <c r="BF1444" s="199"/>
      <c r="BG1444" s="199"/>
      <c r="BH1444" s="199"/>
      <c r="BI1444" s="199"/>
      <c r="BJ1444" s="199"/>
      <c r="BK1444" s="199"/>
    </row>
    <row r="1445" spans="1:63" ht="12.75" customHeight="1" x14ac:dyDescent="0.2">
      <c r="A1445" s="199"/>
      <c r="B1445" s="199"/>
      <c r="C1445" s="199"/>
      <c r="D1445" s="199"/>
      <c r="E1445" s="199"/>
      <c r="F1445" s="199"/>
      <c r="G1445" s="199"/>
      <c r="H1445" s="199"/>
      <c r="I1445" s="199"/>
      <c r="J1445" s="199"/>
      <c r="K1445" s="199"/>
      <c r="L1445" s="199"/>
      <c r="M1445" s="199"/>
      <c r="N1445" s="199"/>
      <c r="O1445" s="199"/>
      <c r="P1445" s="199"/>
      <c r="Q1445" s="199"/>
      <c r="R1445" s="199"/>
      <c r="S1445" s="199"/>
      <c r="T1445" s="199"/>
      <c r="U1445" s="199"/>
      <c r="V1445" s="199"/>
      <c r="W1445" s="199"/>
      <c r="X1445" s="199"/>
      <c r="Y1445" s="199"/>
      <c r="Z1445" s="199"/>
      <c r="AA1445" s="199"/>
      <c r="AB1445" s="199"/>
      <c r="AC1445" s="199"/>
      <c r="AD1445" s="199"/>
      <c r="AE1445" s="199"/>
      <c r="AF1445" s="199"/>
      <c r="AG1445" s="199"/>
      <c r="AH1445" s="199"/>
      <c r="AI1445" s="199"/>
      <c r="AJ1445" s="199"/>
      <c r="AK1445" s="199"/>
      <c r="AL1445" s="199"/>
      <c r="AM1445" s="199"/>
      <c r="AN1445" s="199"/>
      <c r="AO1445" s="199"/>
      <c r="AP1445" s="199"/>
      <c r="AQ1445" s="199"/>
      <c r="AR1445" s="199"/>
      <c r="AS1445" s="199"/>
      <c r="AT1445" s="199"/>
      <c r="AU1445" s="199"/>
      <c r="AV1445" s="199"/>
      <c r="AW1445" s="199"/>
      <c r="AX1445" s="199"/>
      <c r="AY1445" s="199"/>
      <c r="AZ1445" s="199"/>
      <c r="BA1445" s="199"/>
      <c r="BB1445" s="199"/>
      <c r="BC1445" s="199"/>
      <c r="BD1445" s="199"/>
      <c r="BE1445" s="199"/>
      <c r="BF1445" s="199"/>
      <c r="BG1445" s="199"/>
      <c r="BH1445" s="199"/>
      <c r="BI1445" s="199"/>
      <c r="BJ1445" s="199"/>
      <c r="BK1445" s="199"/>
    </row>
    <row r="1446" spans="1:63" ht="12.75" customHeight="1" x14ac:dyDescent="0.2">
      <c r="A1446" s="199"/>
      <c r="B1446" s="199"/>
      <c r="C1446" s="199"/>
      <c r="D1446" s="199"/>
      <c r="E1446" s="199"/>
      <c r="F1446" s="199"/>
      <c r="G1446" s="199"/>
      <c r="H1446" s="199"/>
      <c r="I1446" s="199"/>
      <c r="J1446" s="199"/>
      <c r="K1446" s="199"/>
      <c r="L1446" s="199"/>
      <c r="M1446" s="199"/>
      <c r="N1446" s="199"/>
      <c r="O1446" s="199"/>
      <c r="P1446" s="199"/>
      <c r="Q1446" s="199"/>
      <c r="R1446" s="199"/>
      <c r="S1446" s="199"/>
      <c r="T1446" s="199"/>
      <c r="U1446" s="199"/>
      <c r="V1446" s="199"/>
      <c r="W1446" s="199"/>
      <c r="X1446" s="199"/>
      <c r="Y1446" s="199"/>
      <c r="Z1446" s="199"/>
      <c r="AA1446" s="199"/>
      <c r="AB1446" s="199"/>
      <c r="AC1446" s="199"/>
      <c r="AD1446" s="199"/>
      <c r="AE1446" s="199"/>
      <c r="AF1446" s="199"/>
      <c r="AG1446" s="199"/>
      <c r="AH1446" s="199"/>
      <c r="AI1446" s="199"/>
      <c r="AJ1446" s="199"/>
      <c r="AK1446" s="199"/>
      <c r="AL1446" s="199"/>
      <c r="AM1446" s="199"/>
      <c r="AN1446" s="199"/>
      <c r="AO1446" s="199"/>
      <c r="AP1446" s="199"/>
      <c r="AQ1446" s="199"/>
      <c r="AR1446" s="199"/>
      <c r="AS1446" s="199"/>
      <c r="AT1446" s="199"/>
      <c r="AU1446" s="199"/>
      <c r="AV1446" s="199"/>
      <c r="AW1446" s="199"/>
      <c r="AX1446" s="199"/>
      <c r="AY1446" s="199"/>
      <c r="AZ1446" s="199"/>
      <c r="BA1446" s="199"/>
      <c r="BB1446" s="199"/>
      <c r="BC1446" s="199"/>
      <c r="BD1446" s="199"/>
      <c r="BE1446" s="199"/>
      <c r="BF1446" s="199"/>
      <c r="BG1446" s="199"/>
      <c r="BH1446" s="199"/>
      <c r="BI1446" s="199"/>
      <c r="BJ1446" s="199"/>
      <c r="BK1446" s="199"/>
    </row>
    <row r="1447" spans="1:63" ht="12.75" customHeight="1" x14ac:dyDescent="0.2">
      <c r="A1447" s="199"/>
      <c r="B1447" s="199"/>
      <c r="C1447" s="199"/>
      <c r="D1447" s="199"/>
      <c r="E1447" s="199"/>
      <c r="F1447" s="199"/>
      <c r="G1447" s="199"/>
      <c r="H1447" s="199"/>
      <c r="I1447" s="199"/>
      <c r="J1447" s="199"/>
      <c r="K1447" s="199"/>
      <c r="L1447" s="199"/>
      <c r="M1447" s="199"/>
      <c r="N1447" s="199"/>
      <c r="O1447" s="199"/>
      <c r="P1447" s="199"/>
      <c r="Q1447" s="199"/>
      <c r="R1447" s="199"/>
      <c r="S1447" s="199"/>
      <c r="T1447" s="199"/>
      <c r="U1447" s="199"/>
      <c r="V1447" s="199"/>
      <c r="W1447" s="199"/>
      <c r="X1447" s="199"/>
      <c r="Y1447" s="199"/>
      <c r="Z1447" s="199"/>
      <c r="AA1447" s="199"/>
      <c r="AB1447" s="199"/>
      <c r="AC1447" s="199"/>
      <c r="AD1447" s="199"/>
      <c r="AE1447" s="199"/>
      <c r="AF1447" s="199"/>
      <c r="AG1447" s="199"/>
      <c r="AH1447" s="199"/>
      <c r="AI1447" s="199"/>
      <c r="AJ1447" s="199"/>
      <c r="AK1447" s="199"/>
      <c r="AL1447" s="199"/>
      <c r="AM1447" s="199"/>
      <c r="AN1447" s="199"/>
      <c r="AO1447" s="199"/>
      <c r="AP1447" s="199"/>
      <c r="AQ1447" s="199"/>
      <c r="AR1447" s="199"/>
      <c r="AS1447" s="199"/>
      <c r="AT1447" s="199"/>
      <c r="AU1447" s="199"/>
      <c r="AV1447" s="199"/>
      <c r="AW1447" s="199"/>
      <c r="AX1447" s="199"/>
      <c r="AY1447" s="199"/>
      <c r="AZ1447" s="199"/>
      <c r="BA1447" s="199"/>
      <c r="BB1447" s="199"/>
      <c r="BC1447" s="199"/>
      <c r="BD1447" s="199"/>
      <c r="BE1447" s="199"/>
      <c r="BF1447" s="199"/>
      <c r="BG1447" s="199"/>
      <c r="BH1447" s="199"/>
      <c r="BI1447" s="199"/>
      <c r="BJ1447" s="199"/>
      <c r="BK1447" s="199"/>
    </row>
    <row r="1448" spans="1:63" ht="12.75" customHeight="1" x14ac:dyDescent="0.2">
      <c r="A1448" s="199"/>
      <c r="B1448" s="199"/>
      <c r="C1448" s="199"/>
      <c r="D1448" s="199"/>
      <c r="E1448" s="199"/>
      <c r="F1448" s="199"/>
      <c r="G1448" s="199"/>
      <c r="H1448" s="199"/>
      <c r="I1448" s="199"/>
      <c r="J1448" s="199"/>
      <c r="K1448" s="199"/>
      <c r="L1448" s="199"/>
      <c r="M1448" s="199"/>
      <c r="N1448" s="199"/>
      <c r="O1448" s="199"/>
      <c r="P1448" s="199"/>
      <c r="Q1448" s="199"/>
      <c r="R1448" s="199"/>
      <c r="S1448" s="199"/>
      <c r="T1448" s="199"/>
      <c r="U1448" s="199"/>
      <c r="V1448" s="199"/>
      <c r="W1448" s="199"/>
      <c r="X1448" s="199"/>
      <c r="Y1448" s="199"/>
      <c r="Z1448" s="199"/>
      <c r="AA1448" s="199"/>
      <c r="AB1448" s="199"/>
      <c r="AC1448" s="199"/>
      <c r="AD1448" s="199"/>
      <c r="AE1448" s="199"/>
      <c r="AF1448" s="199"/>
      <c r="AG1448" s="199"/>
      <c r="AH1448" s="199"/>
      <c r="AI1448" s="199"/>
      <c r="AJ1448" s="199"/>
      <c r="AK1448" s="199"/>
      <c r="AL1448" s="199"/>
      <c r="AM1448" s="199"/>
      <c r="AN1448" s="199"/>
      <c r="AO1448" s="199"/>
      <c r="AP1448" s="199"/>
      <c r="AQ1448" s="199"/>
      <c r="AR1448" s="199"/>
      <c r="AS1448" s="199"/>
      <c r="AT1448" s="199"/>
      <c r="AU1448" s="199"/>
      <c r="AV1448" s="199"/>
      <c r="AW1448" s="199"/>
      <c r="AX1448" s="199"/>
      <c r="AY1448" s="199"/>
      <c r="AZ1448" s="199"/>
      <c r="BA1448" s="199"/>
      <c r="BB1448" s="199"/>
      <c r="BC1448" s="199"/>
      <c r="BD1448" s="199"/>
      <c r="BE1448" s="199"/>
      <c r="BF1448" s="199"/>
      <c r="BG1448" s="199"/>
      <c r="BH1448" s="199"/>
      <c r="BI1448" s="199"/>
      <c r="BJ1448" s="199"/>
      <c r="BK1448" s="199"/>
    </row>
    <row r="1449" spans="1:63" ht="12.75" customHeight="1" x14ac:dyDescent="0.2">
      <c r="A1449" s="199"/>
      <c r="B1449" s="199"/>
      <c r="C1449" s="199"/>
      <c r="D1449" s="199"/>
      <c r="E1449" s="199"/>
      <c r="F1449" s="199"/>
      <c r="G1449" s="199"/>
      <c r="H1449" s="199"/>
      <c r="I1449" s="199"/>
      <c r="J1449" s="199"/>
      <c r="K1449" s="199"/>
      <c r="L1449" s="199"/>
      <c r="M1449" s="199"/>
      <c r="N1449" s="199"/>
      <c r="O1449" s="199"/>
      <c r="P1449" s="199"/>
      <c r="Q1449" s="199"/>
      <c r="R1449" s="199"/>
      <c r="S1449" s="199"/>
      <c r="T1449" s="199"/>
      <c r="U1449" s="199"/>
      <c r="V1449" s="199"/>
      <c r="W1449" s="199"/>
      <c r="X1449" s="199"/>
      <c r="Y1449" s="199"/>
      <c r="Z1449" s="199"/>
      <c r="AA1449" s="199"/>
      <c r="AB1449" s="199"/>
      <c r="AC1449" s="199"/>
      <c r="AD1449" s="199"/>
      <c r="AE1449" s="199"/>
      <c r="AF1449" s="199"/>
      <c r="AG1449" s="199"/>
      <c r="AH1449" s="199"/>
      <c r="AI1449" s="199"/>
      <c r="AJ1449" s="199"/>
      <c r="AK1449" s="199"/>
      <c r="AL1449" s="199"/>
      <c r="AM1449" s="199"/>
      <c r="AN1449" s="199"/>
      <c r="AO1449" s="199"/>
      <c r="AP1449" s="199"/>
      <c r="AQ1449" s="199"/>
      <c r="AR1449" s="199"/>
      <c r="AS1449" s="199"/>
      <c r="AT1449" s="199"/>
      <c r="AU1449" s="199"/>
      <c r="AV1449" s="199"/>
      <c r="AW1449" s="199"/>
      <c r="AX1449" s="199"/>
      <c r="AY1449" s="199"/>
      <c r="AZ1449" s="199"/>
      <c r="BA1449" s="199"/>
      <c r="BB1449" s="199"/>
      <c r="BC1449" s="199"/>
      <c r="BD1449" s="199"/>
      <c r="BE1449" s="199"/>
      <c r="BF1449" s="199"/>
      <c r="BG1449" s="199"/>
      <c r="BH1449" s="199"/>
      <c r="BI1449" s="199"/>
      <c r="BJ1449" s="199"/>
      <c r="BK1449" s="199"/>
    </row>
    <row r="1450" spans="1:63" ht="12.75" customHeight="1" x14ac:dyDescent="0.2">
      <c r="A1450" s="199"/>
      <c r="B1450" s="199"/>
      <c r="C1450" s="199"/>
      <c r="D1450" s="199"/>
      <c r="E1450" s="199"/>
      <c r="F1450" s="199"/>
      <c r="G1450" s="199"/>
      <c r="H1450" s="199"/>
      <c r="I1450" s="199"/>
      <c r="J1450" s="199"/>
      <c r="K1450" s="199"/>
      <c r="L1450" s="199"/>
      <c r="M1450" s="199"/>
      <c r="N1450" s="199"/>
      <c r="O1450" s="199"/>
      <c r="P1450" s="199"/>
      <c r="Q1450" s="199"/>
      <c r="R1450" s="199"/>
      <c r="S1450" s="199"/>
      <c r="T1450" s="199"/>
      <c r="U1450" s="199"/>
      <c r="V1450" s="199"/>
      <c r="W1450" s="199"/>
      <c r="X1450" s="199"/>
      <c r="Y1450" s="199"/>
      <c r="Z1450" s="199"/>
      <c r="AA1450" s="199"/>
      <c r="AB1450" s="199"/>
      <c r="AC1450" s="199"/>
      <c r="AD1450" s="199"/>
      <c r="AE1450" s="199"/>
      <c r="AF1450" s="199"/>
      <c r="AG1450" s="199"/>
      <c r="AH1450" s="199"/>
      <c r="AI1450" s="199"/>
      <c r="AJ1450" s="199"/>
      <c r="AK1450" s="199"/>
      <c r="AL1450" s="199"/>
      <c r="AM1450" s="199"/>
      <c r="AN1450" s="199"/>
      <c r="AO1450" s="199"/>
      <c r="AP1450" s="199"/>
      <c r="AQ1450" s="199"/>
      <c r="AR1450" s="199"/>
      <c r="AS1450" s="199"/>
      <c r="AT1450" s="199"/>
      <c r="AU1450" s="199"/>
      <c r="AV1450" s="199"/>
      <c r="AW1450" s="199"/>
      <c r="AX1450" s="199"/>
      <c r="AY1450" s="199"/>
      <c r="AZ1450" s="199"/>
      <c r="BA1450" s="199"/>
      <c r="BB1450" s="199"/>
      <c r="BC1450" s="199"/>
      <c r="BD1450" s="199"/>
      <c r="BE1450" s="199"/>
      <c r="BF1450" s="199"/>
      <c r="BG1450" s="199"/>
      <c r="BH1450" s="199"/>
      <c r="BI1450" s="199"/>
      <c r="BJ1450" s="199"/>
      <c r="BK1450" s="199"/>
    </row>
    <row r="1451" spans="1:63" ht="12.75" customHeight="1" x14ac:dyDescent="0.2">
      <c r="A1451" s="199"/>
      <c r="B1451" s="199"/>
      <c r="C1451" s="199"/>
      <c r="D1451" s="199"/>
      <c r="E1451" s="199"/>
      <c r="F1451" s="199"/>
      <c r="G1451" s="199"/>
      <c r="H1451" s="199"/>
      <c r="I1451" s="199"/>
      <c r="J1451" s="199"/>
      <c r="K1451" s="199"/>
      <c r="L1451" s="199"/>
      <c r="M1451" s="199"/>
      <c r="N1451" s="199"/>
      <c r="O1451" s="199"/>
      <c r="P1451" s="199"/>
      <c r="Q1451" s="199"/>
      <c r="R1451" s="199"/>
      <c r="S1451" s="199"/>
      <c r="T1451" s="199"/>
      <c r="U1451" s="199"/>
      <c r="V1451" s="199"/>
      <c r="W1451" s="199"/>
      <c r="X1451" s="199"/>
      <c r="Y1451" s="199"/>
      <c r="Z1451" s="199"/>
      <c r="AA1451" s="199"/>
      <c r="AB1451" s="199"/>
      <c r="AC1451" s="199"/>
      <c r="AD1451" s="199"/>
      <c r="AE1451" s="199"/>
      <c r="AF1451" s="199"/>
      <c r="AG1451" s="199"/>
      <c r="AH1451" s="199"/>
      <c r="AI1451" s="199"/>
      <c r="AJ1451" s="199"/>
      <c r="AK1451" s="199"/>
      <c r="AL1451" s="199"/>
      <c r="AM1451" s="199"/>
      <c r="AN1451" s="199"/>
      <c r="AO1451" s="199"/>
      <c r="AP1451" s="199"/>
      <c r="AQ1451" s="199"/>
      <c r="AR1451" s="199"/>
      <c r="AS1451" s="199"/>
      <c r="AT1451" s="199"/>
      <c r="AU1451" s="199"/>
      <c r="AV1451" s="199"/>
      <c r="AW1451" s="199"/>
      <c r="AX1451" s="199"/>
      <c r="AY1451" s="199"/>
      <c r="AZ1451" s="199"/>
      <c r="BA1451" s="199"/>
      <c r="BB1451" s="199"/>
      <c r="BC1451" s="199"/>
      <c r="BD1451" s="199"/>
      <c r="BE1451" s="199"/>
      <c r="BF1451" s="199"/>
      <c r="BG1451" s="199"/>
      <c r="BH1451" s="199"/>
      <c r="BI1451" s="199"/>
      <c r="BJ1451" s="199"/>
      <c r="BK1451" s="199"/>
    </row>
    <row r="1452" spans="1:63" ht="12.75" customHeight="1" x14ac:dyDescent="0.2">
      <c r="A1452" s="199"/>
      <c r="B1452" s="199"/>
      <c r="C1452" s="199"/>
      <c r="D1452" s="199"/>
      <c r="E1452" s="199"/>
      <c r="F1452" s="199"/>
      <c r="G1452" s="199"/>
      <c r="H1452" s="199"/>
      <c r="I1452" s="199"/>
      <c r="J1452" s="199"/>
      <c r="K1452" s="199"/>
      <c r="L1452" s="199"/>
      <c r="M1452" s="199"/>
      <c r="N1452" s="199"/>
      <c r="O1452" s="199"/>
      <c r="P1452" s="199"/>
      <c r="Q1452" s="199"/>
      <c r="R1452" s="199"/>
      <c r="S1452" s="199"/>
      <c r="T1452" s="199"/>
      <c r="U1452" s="199"/>
      <c r="V1452" s="199"/>
      <c r="W1452" s="199"/>
      <c r="X1452" s="199"/>
      <c r="Y1452" s="199"/>
      <c r="Z1452" s="199"/>
      <c r="AA1452" s="199"/>
      <c r="AB1452" s="199"/>
      <c r="AC1452" s="199"/>
      <c r="AD1452" s="199"/>
      <c r="AE1452" s="199"/>
      <c r="AF1452" s="199"/>
      <c r="AG1452" s="199"/>
      <c r="AH1452" s="199"/>
      <c r="AI1452" s="199"/>
      <c r="AJ1452" s="199"/>
      <c r="AK1452" s="199"/>
      <c r="AL1452" s="199"/>
      <c r="AM1452" s="199"/>
      <c r="AN1452" s="199"/>
      <c r="AO1452" s="199"/>
      <c r="AP1452" s="199"/>
      <c r="AQ1452" s="199"/>
      <c r="AR1452" s="199"/>
      <c r="AS1452" s="199"/>
      <c r="AT1452" s="199"/>
      <c r="AU1452" s="199"/>
      <c r="AV1452" s="199"/>
      <c r="AW1452" s="199"/>
      <c r="AX1452" s="199"/>
      <c r="AY1452" s="199"/>
      <c r="AZ1452" s="199"/>
      <c r="BA1452" s="199"/>
      <c r="BB1452" s="199"/>
      <c r="BC1452" s="199"/>
      <c r="BD1452" s="199"/>
      <c r="BE1452" s="199"/>
      <c r="BF1452" s="199"/>
      <c r="BG1452" s="199"/>
      <c r="BH1452" s="199"/>
      <c r="BI1452" s="199"/>
      <c r="BJ1452" s="199"/>
      <c r="BK1452" s="199"/>
    </row>
    <row r="1453" spans="1:63" ht="12.75" customHeight="1" x14ac:dyDescent="0.2">
      <c r="A1453" s="199"/>
      <c r="B1453" s="199"/>
      <c r="C1453" s="199"/>
      <c r="D1453" s="199"/>
      <c r="E1453" s="199"/>
      <c r="F1453" s="199"/>
      <c r="G1453" s="199"/>
      <c r="H1453" s="199"/>
      <c r="I1453" s="199"/>
      <c r="J1453" s="199"/>
      <c r="K1453" s="199"/>
      <c r="L1453" s="199"/>
      <c r="M1453" s="199"/>
      <c r="N1453" s="199"/>
      <c r="O1453" s="199"/>
      <c r="P1453" s="199"/>
      <c r="Q1453" s="199"/>
      <c r="R1453" s="199"/>
      <c r="S1453" s="199"/>
      <c r="T1453" s="199"/>
      <c r="U1453" s="199"/>
      <c r="V1453" s="199"/>
      <c r="W1453" s="199"/>
      <c r="X1453" s="199"/>
      <c r="Y1453" s="199"/>
      <c r="Z1453" s="199"/>
      <c r="AA1453" s="199"/>
      <c r="AB1453" s="199"/>
      <c r="AC1453" s="199"/>
      <c r="AD1453" s="199"/>
      <c r="AE1453" s="199"/>
      <c r="AF1453" s="199"/>
      <c r="AG1453" s="199"/>
      <c r="AH1453" s="199"/>
      <c r="AI1453" s="199"/>
      <c r="AJ1453" s="199"/>
      <c r="AK1453" s="199"/>
      <c r="AL1453" s="199"/>
      <c r="AM1453" s="199"/>
      <c r="AN1453" s="199"/>
      <c r="AO1453" s="199"/>
      <c r="AP1453" s="199"/>
      <c r="AQ1453" s="199"/>
      <c r="AR1453" s="199"/>
      <c r="AS1453" s="199"/>
      <c r="AT1453" s="199"/>
      <c r="AU1453" s="199"/>
      <c r="AV1453" s="199"/>
      <c r="AW1453" s="199"/>
      <c r="AX1453" s="199"/>
      <c r="AY1453" s="199"/>
      <c r="AZ1453" s="199"/>
      <c r="BA1453" s="199"/>
      <c r="BB1453" s="199"/>
      <c r="BC1453" s="199"/>
      <c r="BD1453" s="199"/>
      <c r="BE1453" s="199"/>
      <c r="BF1453" s="199"/>
      <c r="BG1453" s="199"/>
      <c r="BH1453" s="199"/>
      <c r="BI1453" s="199"/>
      <c r="BJ1453" s="199"/>
      <c r="BK1453" s="199"/>
    </row>
    <row r="1454" spans="1:63" ht="12.75" customHeight="1" x14ac:dyDescent="0.2">
      <c r="A1454" s="199"/>
      <c r="B1454" s="199"/>
      <c r="C1454" s="199"/>
      <c r="D1454" s="199"/>
      <c r="E1454" s="199"/>
      <c r="F1454" s="199"/>
      <c r="G1454" s="199"/>
      <c r="H1454" s="199"/>
      <c r="I1454" s="199"/>
      <c r="J1454" s="199"/>
      <c r="K1454" s="199"/>
      <c r="L1454" s="199"/>
      <c r="M1454" s="199"/>
      <c r="N1454" s="199"/>
      <c r="O1454" s="199"/>
      <c r="P1454" s="199"/>
      <c r="Q1454" s="199"/>
      <c r="R1454" s="199"/>
      <c r="S1454" s="199"/>
      <c r="T1454" s="199"/>
      <c r="U1454" s="199"/>
      <c r="V1454" s="199"/>
      <c r="W1454" s="199"/>
      <c r="X1454" s="199"/>
      <c r="Y1454" s="199"/>
      <c r="Z1454" s="199"/>
      <c r="AA1454" s="199"/>
      <c r="AB1454" s="199"/>
      <c r="AC1454" s="199"/>
      <c r="AD1454" s="199"/>
      <c r="AE1454" s="199"/>
      <c r="AF1454" s="199"/>
      <c r="AG1454" s="199"/>
      <c r="AH1454" s="199"/>
      <c r="AI1454" s="199"/>
      <c r="AJ1454" s="199"/>
      <c r="AK1454" s="199"/>
      <c r="AL1454" s="199"/>
      <c r="AM1454" s="199"/>
      <c r="AN1454" s="199"/>
      <c r="AO1454" s="199"/>
      <c r="AP1454" s="199"/>
      <c r="AQ1454" s="199"/>
      <c r="AR1454" s="199"/>
      <c r="AS1454" s="199"/>
      <c r="AT1454" s="199"/>
      <c r="AU1454" s="199"/>
      <c r="AV1454" s="199"/>
      <c r="AW1454" s="199"/>
      <c r="AX1454" s="199"/>
      <c r="AY1454" s="199"/>
      <c r="AZ1454" s="199"/>
      <c r="BA1454" s="199"/>
      <c r="BB1454" s="199"/>
      <c r="BC1454" s="199"/>
      <c r="BD1454" s="199"/>
      <c r="BE1454" s="199"/>
      <c r="BF1454" s="199"/>
      <c r="BG1454" s="199"/>
      <c r="BH1454" s="199"/>
      <c r="BI1454" s="199"/>
      <c r="BJ1454" s="199"/>
      <c r="BK1454" s="199"/>
    </row>
    <row r="1455" spans="1:63" ht="12.75" customHeight="1" x14ac:dyDescent="0.2">
      <c r="A1455" s="199"/>
      <c r="B1455" s="199"/>
      <c r="C1455" s="199"/>
      <c r="D1455" s="199"/>
      <c r="E1455" s="199"/>
      <c r="F1455" s="199"/>
      <c r="G1455" s="199"/>
      <c r="H1455" s="199"/>
      <c r="I1455" s="199"/>
      <c r="J1455" s="199"/>
      <c r="K1455" s="199"/>
      <c r="L1455" s="199"/>
      <c r="M1455" s="199"/>
      <c r="N1455" s="199"/>
      <c r="O1455" s="199"/>
      <c r="P1455" s="199"/>
      <c r="Q1455" s="199"/>
      <c r="R1455" s="199"/>
      <c r="S1455" s="199"/>
      <c r="T1455" s="199"/>
      <c r="U1455" s="199"/>
      <c r="V1455" s="199"/>
      <c r="W1455" s="199"/>
      <c r="X1455" s="199"/>
      <c r="Y1455" s="199"/>
      <c r="Z1455" s="199"/>
      <c r="AA1455" s="199"/>
      <c r="AB1455" s="199"/>
      <c r="AC1455" s="199"/>
      <c r="AD1455" s="199"/>
      <c r="AE1455" s="199"/>
      <c r="AF1455" s="199"/>
      <c r="AG1455" s="199"/>
      <c r="AH1455" s="199"/>
      <c r="AI1455" s="199"/>
      <c r="AJ1455" s="199"/>
      <c r="AK1455" s="199"/>
      <c r="AL1455" s="199"/>
      <c r="AM1455" s="199"/>
      <c r="AN1455" s="199"/>
      <c r="AO1455" s="199"/>
      <c r="AP1455" s="199"/>
      <c r="AQ1455" s="199"/>
      <c r="AR1455" s="199"/>
      <c r="AS1455" s="199"/>
      <c r="AT1455" s="199"/>
      <c r="AU1455" s="199"/>
      <c r="AV1455" s="199"/>
      <c r="AW1455" s="199"/>
      <c r="AX1455" s="199"/>
      <c r="AY1455" s="199"/>
      <c r="AZ1455" s="199"/>
      <c r="BA1455" s="199"/>
      <c r="BB1455" s="199"/>
      <c r="BC1455" s="199"/>
      <c r="BD1455" s="199"/>
      <c r="BE1455" s="199"/>
      <c r="BF1455" s="199"/>
      <c r="BG1455" s="199"/>
      <c r="BH1455" s="199"/>
      <c r="BI1455" s="199"/>
      <c r="BJ1455" s="199"/>
      <c r="BK1455" s="199"/>
    </row>
    <row r="1456" spans="1:63" ht="12.75" customHeight="1" x14ac:dyDescent="0.2">
      <c r="A1456" s="199"/>
      <c r="B1456" s="199"/>
      <c r="C1456" s="199"/>
      <c r="D1456" s="199"/>
      <c r="E1456" s="199"/>
      <c r="F1456" s="199"/>
      <c r="G1456" s="199"/>
      <c r="H1456" s="199"/>
      <c r="I1456" s="199"/>
      <c r="J1456" s="199"/>
      <c r="K1456" s="199"/>
      <c r="L1456" s="199"/>
      <c r="M1456" s="199"/>
      <c r="N1456" s="199"/>
      <c r="O1456" s="199"/>
      <c r="P1456" s="199"/>
      <c r="Q1456" s="199"/>
      <c r="R1456" s="199"/>
      <c r="S1456" s="199"/>
      <c r="T1456" s="199"/>
      <c r="U1456" s="199"/>
      <c r="V1456" s="199"/>
      <c r="W1456" s="199"/>
      <c r="X1456" s="199"/>
      <c r="Y1456" s="199"/>
      <c r="Z1456" s="199"/>
      <c r="AA1456" s="199"/>
      <c r="AB1456" s="199"/>
      <c r="AC1456" s="199"/>
      <c r="AD1456" s="199"/>
      <c r="AE1456" s="199"/>
      <c r="AF1456" s="199"/>
      <c r="AG1456" s="199"/>
      <c r="AH1456" s="199"/>
      <c r="AI1456" s="199"/>
      <c r="AJ1456" s="199"/>
      <c r="AK1456" s="199"/>
      <c r="AL1456" s="199"/>
      <c r="AM1456" s="199"/>
      <c r="AN1456" s="199"/>
      <c r="AO1456" s="199"/>
      <c r="AP1456" s="199"/>
      <c r="AQ1456" s="199"/>
      <c r="AR1456" s="199"/>
      <c r="AS1456" s="199"/>
      <c r="AT1456" s="199"/>
      <c r="AU1456" s="199"/>
      <c r="AV1456" s="199"/>
      <c r="AW1456" s="199"/>
      <c r="AX1456" s="199"/>
      <c r="AY1456" s="199"/>
      <c r="AZ1456" s="199"/>
      <c r="BA1456" s="199"/>
      <c r="BB1456" s="199"/>
      <c r="BC1456" s="199"/>
      <c r="BD1456" s="199"/>
      <c r="BE1456" s="199"/>
      <c r="BF1456" s="199"/>
      <c r="BG1456" s="199"/>
      <c r="BH1456" s="199"/>
      <c r="BI1456" s="199"/>
      <c r="BJ1456" s="199"/>
      <c r="BK1456" s="199"/>
    </row>
    <row r="1457" spans="1:63" ht="12.75" customHeight="1" x14ac:dyDescent="0.2">
      <c r="A1457" s="199"/>
      <c r="B1457" s="199"/>
      <c r="C1457" s="199"/>
      <c r="D1457" s="199"/>
      <c r="E1457" s="199"/>
      <c r="F1457" s="199"/>
      <c r="G1457" s="199"/>
      <c r="H1457" s="199"/>
      <c r="I1457" s="199"/>
      <c r="J1457" s="199"/>
      <c r="K1457" s="199"/>
      <c r="L1457" s="199"/>
      <c r="M1457" s="199"/>
      <c r="N1457" s="199"/>
      <c r="O1457" s="199"/>
      <c r="P1457" s="199"/>
      <c r="Q1457" s="199"/>
      <c r="R1457" s="199"/>
      <c r="S1457" s="199"/>
      <c r="T1457" s="199"/>
      <c r="U1457" s="199"/>
      <c r="V1457" s="199"/>
      <c r="W1457" s="199"/>
      <c r="X1457" s="199"/>
      <c r="Y1457" s="199"/>
      <c r="Z1457" s="199"/>
      <c r="AA1457" s="199"/>
      <c r="AB1457" s="199"/>
      <c r="AC1457" s="199"/>
      <c r="AD1457" s="199"/>
      <c r="AE1457" s="199"/>
      <c r="AF1457" s="199"/>
      <c r="AG1457" s="199"/>
      <c r="AH1457" s="199"/>
      <c r="AI1457" s="199"/>
      <c r="AJ1457" s="199"/>
      <c r="AK1457" s="199"/>
      <c r="AL1457" s="199"/>
      <c r="AM1457" s="199"/>
      <c r="AN1457" s="199"/>
      <c r="AO1457" s="199"/>
      <c r="AP1457" s="199"/>
      <c r="AQ1457" s="199"/>
      <c r="AR1457" s="199"/>
      <c r="AS1457" s="199"/>
      <c r="AT1457" s="199"/>
      <c r="AU1457" s="199"/>
      <c r="AV1457" s="199"/>
      <c r="AW1457" s="199"/>
      <c r="AX1457" s="199"/>
      <c r="AY1457" s="199"/>
      <c r="AZ1457" s="199"/>
      <c r="BA1457" s="199"/>
      <c r="BB1457" s="199"/>
      <c r="BC1457" s="199"/>
      <c r="BD1457" s="199"/>
      <c r="BE1457" s="199"/>
      <c r="BF1457" s="199"/>
      <c r="BG1457" s="199"/>
      <c r="BH1457" s="199"/>
      <c r="BI1457" s="199"/>
      <c r="BJ1457" s="199"/>
      <c r="BK1457" s="199"/>
    </row>
    <row r="1458" spans="1:63" ht="12.75" customHeight="1" x14ac:dyDescent="0.2">
      <c r="A1458" s="199"/>
      <c r="B1458" s="199"/>
      <c r="C1458" s="199"/>
      <c r="D1458" s="199"/>
      <c r="E1458" s="199"/>
      <c r="F1458" s="199"/>
      <c r="G1458" s="199"/>
      <c r="H1458" s="199"/>
      <c r="I1458" s="199"/>
      <c r="J1458" s="199"/>
      <c r="K1458" s="199"/>
      <c r="L1458" s="199"/>
      <c r="M1458" s="199"/>
      <c r="N1458" s="199"/>
      <c r="O1458" s="199"/>
      <c r="P1458" s="199"/>
      <c r="Q1458" s="199"/>
      <c r="R1458" s="199"/>
      <c r="S1458" s="199"/>
      <c r="T1458" s="199"/>
      <c r="U1458" s="199"/>
      <c r="V1458" s="199"/>
      <c r="W1458" s="199"/>
      <c r="X1458" s="199"/>
      <c r="Y1458" s="199"/>
      <c r="Z1458" s="199"/>
      <c r="AA1458" s="199"/>
      <c r="AB1458" s="199"/>
      <c r="AC1458" s="199"/>
      <c r="AD1458" s="199"/>
      <c r="AE1458" s="199"/>
      <c r="AF1458" s="199"/>
      <c r="AG1458" s="199"/>
      <c r="AH1458" s="199"/>
      <c r="AI1458" s="199"/>
      <c r="AJ1458" s="199"/>
      <c r="AK1458" s="199"/>
      <c r="AL1458" s="199"/>
      <c r="AM1458" s="199"/>
      <c r="AN1458" s="199"/>
      <c r="AO1458" s="199"/>
      <c r="AP1458" s="199"/>
      <c r="AQ1458" s="199"/>
      <c r="AR1458" s="199"/>
      <c r="AS1458" s="199"/>
      <c r="AT1458" s="199"/>
      <c r="AU1458" s="199"/>
      <c r="AV1458" s="199"/>
      <c r="AW1458" s="199"/>
      <c r="AX1458" s="199"/>
      <c r="AY1458" s="199"/>
      <c r="AZ1458" s="199"/>
      <c r="BA1458" s="199"/>
      <c r="BB1458" s="199"/>
      <c r="BC1458" s="199"/>
      <c r="BD1458" s="199"/>
      <c r="BE1458" s="199"/>
      <c r="BF1458" s="199"/>
      <c r="BG1458" s="199"/>
      <c r="BH1458" s="199"/>
      <c r="BI1458" s="199"/>
      <c r="BJ1458" s="199"/>
      <c r="BK1458" s="199"/>
    </row>
    <row r="1459" spans="1:63" ht="12.75" customHeight="1" x14ac:dyDescent="0.2">
      <c r="A1459" s="199"/>
      <c r="B1459" s="199"/>
      <c r="C1459" s="199"/>
      <c r="D1459" s="199"/>
      <c r="E1459" s="199"/>
      <c r="F1459" s="199"/>
      <c r="G1459" s="199"/>
      <c r="H1459" s="199"/>
      <c r="I1459" s="199"/>
      <c r="J1459" s="199"/>
      <c r="K1459" s="199"/>
      <c r="L1459" s="199"/>
      <c r="M1459" s="199"/>
      <c r="N1459" s="199"/>
      <c r="O1459" s="199"/>
      <c r="P1459" s="199"/>
      <c r="Q1459" s="199"/>
      <c r="R1459" s="199"/>
      <c r="S1459" s="199"/>
      <c r="T1459" s="199"/>
      <c r="U1459" s="199"/>
      <c r="V1459" s="199"/>
      <c r="W1459" s="199"/>
      <c r="X1459" s="199"/>
      <c r="Y1459" s="199"/>
      <c r="Z1459" s="199"/>
      <c r="AA1459" s="199"/>
      <c r="AB1459" s="199"/>
      <c r="AC1459" s="199"/>
      <c r="AD1459" s="199"/>
      <c r="AE1459" s="199"/>
      <c r="AF1459" s="199"/>
      <c r="AG1459" s="199"/>
      <c r="AH1459" s="199"/>
      <c r="AI1459" s="199"/>
      <c r="AJ1459" s="199"/>
      <c r="AK1459" s="199"/>
      <c r="AL1459" s="199"/>
      <c r="AM1459" s="199"/>
      <c r="AN1459" s="199"/>
      <c r="AO1459" s="199"/>
      <c r="AP1459" s="199"/>
      <c r="AQ1459" s="199"/>
      <c r="AR1459" s="199"/>
      <c r="AS1459" s="199"/>
      <c r="AT1459" s="199"/>
      <c r="AU1459" s="199"/>
      <c r="AV1459" s="199"/>
      <c r="AW1459" s="199"/>
      <c r="AX1459" s="199"/>
      <c r="AY1459" s="199"/>
      <c r="AZ1459" s="199"/>
      <c r="BA1459" s="199"/>
      <c r="BB1459" s="199"/>
      <c r="BC1459" s="199"/>
      <c r="BD1459" s="199"/>
      <c r="BE1459" s="199"/>
      <c r="BF1459" s="199"/>
      <c r="BG1459" s="199"/>
      <c r="BH1459" s="199"/>
      <c r="BI1459" s="199"/>
      <c r="BJ1459" s="199"/>
      <c r="BK1459" s="199"/>
    </row>
    <row r="1460" spans="1:63" ht="12.75" customHeight="1" x14ac:dyDescent="0.2">
      <c r="A1460" s="199"/>
      <c r="B1460" s="199"/>
      <c r="C1460" s="199"/>
      <c r="D1460" s="199"/>
      <c r="E1460" s="199"/>
      <c r="F1460" s="199"/>
      <c r="G1460" s="199"/>
      <c r="H1460" s="199"/>
      <c r="I1460" s="199"/>
      <c r="J1460" s="199"/>
      <c r="K1460" s="199"/>
      <c r="L1460" s="199"/>
      <c r="M1460" s="199"/>
      <c r="N1460" s="199"/>
      <c r="O1460" s="199"/>
      <c r="P1460" s="199"/>
      <c r="Q1460" s="199"/>
      <c r="R1460" s="199"/>
      <c r="S1460" s="199"/>
      <c r="T1460" s="199"/>
      <c r="U1460" s="199"/>
      <c r="V1460" s="199"/>
      <c r="W1460" s="199"/>
      <c r="X1460" s="199"/>
      <c r="Y1460" s="199"/>
      <c r="Z1460" s="199"/>
      <c r="AA1460" s="199"/>
      <c r="AB1460" s="199"/>
      <c r="AC1460" s="199"/>
      <c r="AD1460" s="199"/>
      <c r="AE1460" s="199"/>
      <c r="AF1460" s="199"/>
      <c r="AG1460" s="199"/>
      <c r="AH1460" s="199"/>
      <c r="AI1460" s="199"/>
      <c r="AJ1460" s="199"/>
      <c r="AK1460" s="199"/>
      <c r="AL1460" s="199"/>
      <c r="AM1460" s="199"/>
      <c r="AN1460" s="199"/>
      <c r="AO1460" s="199"/>
      <c r="AP1460" s="199"/>
      <c r="AQ1460" s="199"/>
      <c r="AR1460" s="199"/>
      <c r="AS1460" s="199"/>
      <c r="AT1460" s="199"/>
      <c r="AU1460" s="199"/>
      <c r="AV1460" s="199"/>
      <c r="AW1460" s="199"/>
      <c r="AX1460" s="199"/>
      <c r="AY1460" s="199"/>
      <c r="AZ1460" s="199"/>
      <c r="BA1460" s="199"/>
      <c r="BB1460" s="199"/>
      <c r="BC1460" s="199"/>
      <c r="BD1460" s="199"/>
      <c r="BE1460" s="199"/>
      <c r="BF1460" s="199"/>
      <c r="BG1460" s="199"/>
      <c r="BH1460" s="199"/>
      <c r="BI1460" s="199"/>
      <c r="BJ1460" s="199"/>
      <c r="BK1460" s="199"/>
    </row>
    <row r="1461" spans="1:63" ht="12.75" customHeight="1" x14ac:dyDescent="0.2">
      <c r="A1461" s="199"/>
      <c r="B1461" s="199"/>
      <c r="C1461" s="199"/>
      <c r="D1461" s="199"/>
      <c r="E1461" s="199"/>
      <c r="F1461" s="199"/>
      <c r="G1461" s="199"/>
      <c r="H1461" s="199"/>
      <c r="I1461" s="199"/>
      <c r="J1461" s="199"/>
      <c r="K1461" s="199"/>
      <c r="L1461" s="199"/>
      <c r="M1461" s="199"/>
      <c r="N1461" s="199"/>
      <c r="O1461" s="199"/>
      <c r="P1461" s="199"/>
      <c r="Q1461" s="199"/>
      <c r="R1461" s="199"/>
      <c r="S1461" s="199"/>
      <c r="T1461" s="199"/>
      <c r="U1461" s="199"/>
      <c r="V1461" s="199"/>
      <c r="W1461" s="199"/>
      <c r="X1461" s="199"/>
      <c r="Y1461" s="199"/>
      <c r="Z1461" s="199"/>
      <c r="AA1461" s="199"/>
      <c r="AB1461" s="199"/>
      <c r="AC1461" s="199"/>
      <c r="AD1461" s="199"/>
      <c r="AE1461" s="199"/>
      <c r="AF1461" s="199"/>
      <c r="AG1461" s="199"/>
      <c r="AH1461" s="199"/>
      <c r="AI1461" s="199"/>
      <c r="AJ1461" s="199"/>
      <c r="AK1461" s="199"/>
      <c r="AL1461" s="199"/>
      <c r="AM1461" s="199"/>
      <c r="AN1461" s="199"/>
      <c r="AO1461" s="199"/>
      <c r="AP1461" s="199"/>
      <c r="AQ1461" s="199"/>
      <c r="AR1461" s="199"/>
      <c r="AS1461" s="199"/>
      <c r="AT1461" s="199"/>
      <c r="AU1461" s="199"/>
      <c r="AV1461" s="199"/>
      <c r="AW1461" s="199"/>
      <c r="AX1461" s="199"/>
      <c r="AY1461" s="199"/>
      <c r="AZ1461" s="199"/>
      <c r="BA1461" s="199"/>
      <c r="BB1461" s="199"/>
      <c r="BC1461" s="199"/>
      <c r="BD1461" s="199"/>
      <c r="BE1461" s="199"/>
      <c r="BF1461" s="199"/>
      <c r="BG1461" s="199"/>
      <c r="BH1461" s="199"/>
      <c r="BI1461" s="199"/>
      <c r="BJ1461" s="199"/>
      <c r="BK1461" s="199"/>
    </row>
    <row r="1462" spans="1:63" ht="12.75" customHeight="1" x14ac:dyDescent="0.2">
      <c r="A1462" s="199"/>
      <c r="B1462" s="199"/>
      <c r="C1462" s="199"/>
      <c r="D1462" s="199"/>
      <c r="E1462" s="199"/>
      <c r="F1462" s="199"/>
      <c r="G1462" s="199"/>
      <c r="H1462" s="199"/>
      <c r="I1462" s="199"/>
      <c r="J1462" s="199"/>
      <c r="K1462" s="199"/>
      <c r="L1462" s="199"/>
      <c r="M1462" s="199"/>
      <c r="N1462" s="199"/>
      <c r="O1462" s="199"/>
      <c r="P1462" s="199"/>
      <c r="Q1462" s="199"/>
      <c r="R1462" s="199"/>
      <c r="S1462" s="199"/>
      <c r="T1462" s="199"/>
      <c r="U1462" s="199"/>
      <c r="V1462" s="199"/>
      <c r="W1462" s="199"/>
      <c r="X1462" s="199"/>
      <c r="Y1462" s="199"/>
      <c r="Z1462" s="199"/>
      <c r="AA1462" s="199"/>
      <c r="AB1462" s="199"/>
      <c r="AC1462" s="199"/>
      <c r="AD1462" s="199"/>
      <c r="AE1462" s="199"/>
      <c r="AF1462" s="199"/>
      <c r="AG1462" s="199"/>
      <c r="AH1462" s="199"/>
      <c r="AI1462" s="199"/>
      <c r="AJ1462" s="199"/>
      <c r="AK1462" s="199"/>
      <c r="AL1462" s="199"/>
      <c r="AM1462" s="199"/>
      <c r="AN1462" s="199"/>
      <c r="AO1462" s="199"/>
      <c r="AP1462" s="199"/>
      <c r="AQ1462" s="199"/>
      <c r="AR1462" s="199"/>
      <c r="AS1462" s="199"/>
      <c r="AT1462" s="199"/>
      <c r="AU1462" s="199"/>
      <c r="AV1462" s="199"/>
      <c r="AW1462" s="199"/>
      <c r="AX1462" s="199"/>
      <c r="AY1462" s="199"/>
      <c r="AZ1462" s="199"/>
      <c r="BA1462" s="199"/>
      <c r="BB1462" s="199"/>
      <c r="BC1462" s="199"/>
      <c r="BD1462" s="199"/>
      <c r="BE1462" s="199"/>
      <c r="BF1462" s="199"/>
      <c r="BG1462" s="199"/>
      <c r="BH1462" s="199"/>
      <c r="BI1462" s="199"/>
      <c r="BJ1462" s="199"/>
      <c r="BK1462" s="199"/>
    </row>
    <row r="1463" spans="1:63" ht="12.75" customHeight="1" x14ac:dyDescent="0.2">
      <c r="A1463" s="199"/>
      <c r="B1463" s="199"/>
      <c r="C1463" s="199"/>
      <c r="D1463" s="199"/>
      <c r="E1463" s="199"/>
      <c r="F1463" s="199"/>
      <c r="G1463" s="199"/>
      <c r="H1463" s="199"/>
      <c r="I1463" s="199"/>
      <c r="J1463" s="199"/>
      <c r="K1463" s="199"/>
      <c r="L1463" s="199"/>
      <c r="M1463" s="199"/>
      <c r="N1463" s="199"/>
      <c r="O1463" s="199"/>
      <c r="P1463" s="199"/>
      <c r="Q1463" s="199"/>
      <c r="R1463" s="199"/>
      <c r="S1463" s="199"/>
      <c r="T1463" s="199"/>
      <c r="U1463" s="199"/>
      <c r="V1463" s="199"/>
      <c r="W1463" s="199"/>
      <c r="X1463" s="199"/>
      <c r="Y1463" s="199"/>
      <c r="Z1463" s="199"/>
      <c r="AA1463" s="199"/>
      <c r="AB1463" s="199"/>
      <c r="AC1463" s="199"/>
      <c r="AD1463" s="199"/>
      <c r="AE1463" s="199"/>
      <c r="AF1463" s="199"/>
      <c r="AG1463" s="199"/>
      <c r="AH1463" s="199"/>
      <c r="AI1463" s="199"/>
      <c r="AJ1463" s="199"/>
      <c r="AK1463" s="199"/>
      <c r="AL1463" s="199"/>
      <c r="AM1463" s="199"/>
      <c r="AN1463" s="199"/>
      <c r="AO1463" s="199"/>
      <c r="AP1463" s="199"/>
      <c r="AQ1463" s="199"/>
      <c r="AR1463" s="199"/>
      <c r="AS1463" s="199"/>
      <c r="AT1463" s="199"/>
      <c r="AU1463" s="199"/>
      <c r="AV1463" s="199"/>
      <c r="AW1463" s="199"/>
      <c r="AX1463" s="199"/>
      <c r="AY1463" s="199"/>
      <c r="AZ1463" s="199"/>
      <c r="BA1463" s="199"/>
      <c r="BB1463" s="199"/>
      <c r="BC1463" s="199"/>
      <c r="BD1463" s="199"/>
      <c r="BE1463" s="199"/>
      <c r="BF1463" s="199"/>
      <c r="BG1463" s="199"/>
      <c r="BH1463" s="199"/>
      <c r="BI1463" s="199"/>
      <c r="BJ1463" s="199"/>
      <c r="BK1463" s="199"/>
    </row>
    <row r="1464" spans="1:63" ht="12.75" customHeight="1" x14ac:dyDescent="0.2">
      <c r="A1464" s="199"/>
      <c r="B1464" s="199"/>
      <c r="C1464" s="199"/>
      <c r="D1464" s="199"/>
      <c r="E1464" s="199"/>
      <c r="F1464" s="199"/>
      <c r="G1464" s="199"/>
      <c r="H1464" s="199"/>
      <c r="I1464" s="199"/>
      <c r="J1464" s="199"/>
      <c r="K1464" s="199"/>
      <c r="L1464" s="199"/>
      <c r="M1464" s="199"/>
      <c r="N1464" s="199"/>
      <c r="O1464" s="199"/>
      <c r="P1464" s="199"/>
      <c r="Q1464" s="199"/>
      <c r="R1464" s="199"/>
      <c r="S1464" s="199"/>
      <c r="T1464" s="199"/>
      <c r="U1464" s="199"/>
      <c r="V1464" s="199"/>
      <c r="W1464" s="199"/>
      <c r="X1464" s="199"/>
      <c r="Y1464" s="199"/>
      <c r="Z1464" s="199"/>
      <c r="AA1464" s="199"/>
      <c r="AB1464" s="199"/>
      <c r="AC1464" s="199"/>
      <c r="AD1464" s="199"/>
      <c r="AE1464" s="199"/>
      <c r="AF1464" s="199"/>
      <c r="AG1464" s="199"/>
      <c r="AH1464" s="199"/>
      <c r="AI1464" s="199"/>
      <c r="AJ1464" s="199"/>
      <c r="AK1464" s="199"/>
      <c r="AL1464" s="199"/>
      <c r="AM1464" s="199"/>
      <c r="AN1464" s="199"/>
      <c r="AO1464" s="199"/>
      <c r="AP1464" s="199"/>
      <c r="AQ1464" s="199"/>
      <c r="AR1464" s="199"/>
      <c r="AS1464" s="199"/>
      <c r="AT1464" s="199"/>
      <c r="AU1464" s="199"/>
      <c r="AV1464" s="199"/>
      <c r="AW1464" s="199"/>
      <c r="AX1464" s="199"/>
      <c r="AY1464" s="199"/>
      <c r="AZ1464" s="199"/>
      <c r="BA1464" s="199"/>
      <c r="BB1464" s="199"/>
      <c r="BC1464" s="199"/>
      <c r="BD1464" s="199"/>
      <c r="BE1464" s="199"/>
      <c r="BF1464" s="199"/>
      <c r="BG1464" s="199"/>
      <c r="BH1464" s="199"/>
      <c r="BI1464" s="199"/>
      <c r="BJ1464" s="199"/>
      <c r="BK1464" s="199"/>
    </row>
    <row r="1465" spans="1:63" ht="12.75" customHeight="1" x14ac:dyDescent="0.2">
      <c r="A1465" s="199"/>
      <c r="B1465" s="199"/>
      <c r="C1465" s="199"/>
      <c r="D1465" s="199"/>
      <c r="E1465" s="199"/>
      <c r="F1465" s="199"/>
      <c r="G1465" s="199"/>
      <c r="H1465" s="199"/>
      <c r="I1465" s="199"/>
      <c r="J1465" s="199"/>
      <c r="K1465" s="199"/>
      <c r="L1465" s="199"/>
      <c r="M1465" s="199"/>
      <c r="N1465" s="199"/>
      <c r="O1465" s="199"/>
      <c r="P1465" s="199"/>
      <c r="Q1465" s="199"/>
      <c r="R1465" s="199"/>
      <c r="S1465" s="199"/>
      <c r="T1465" s="199"/>
      <c r="U1465" s="199"/>
      <c r="V1465" s="199"/>
      <c r="W1465" s="199"/>
      <c r="X1465" s="199"/>
      <c r="Y1465" s="199"/>
      <c r="Z1465" s="199"/>
      <c r="AA1465" s="199"/>
      <c r="AB1465" s="199"/>
      <c r="AC1465" s="199"/>
      <c r="AD1465" s="199"/>
      <c r="AE1465" s="199"/>
      <c r="AF1465" s="199"/>
      <c r="AG1465" s="199"/>
      <c r="AH1465" s="199"/>
      <c r="AI1465" s="199"/>
      <c r="AJ1465" s="199"/>
      <c r="AK1465" s="199"/>
      <c r="AL1465" s="199"/>
      <c r="AM1465" s="199"/>
      <c r="AN1465" s="199"/>
      <c r="AO1465" s="199"/>
      <c r="AP1465" s="199"/>
      <c r="AQ1465" s="199"/>
      <c r="AR1465" s="199"/>
      <c r="AS1465" s="199"/>
      <c r="AT1465" s="199"/>
      <c r="AU1465" s="199"/>
      <c r="AV1465" s="199"/>
      <c r="AW1465" s="199"/>
      <c r="AX1465" s="199"/>
      <c r="AY1465" s="199"/>
      <c r="AZ1465" s="199"/>
      <c r="BA1465" s="199"/>
      <c r="BB1465" s="199"/>
      <c r="BC1465" s="199"/>
      <c r="BD1465" s="199"/>
      <c r="BE1465" s="199"/>
      <c r="BF1465" s="199"/>
      <c r="BG1465" s="199"/>
      <c r="BH1465" s="199"/>
      <c r="BI1465" s="199"/>
      <c r="BJ1465" s="199"/>
      <c r="BK1465" s="199"/>
    </row>
    <row r="1466" spans="1:63" ht="12.75" customHeight="1" x14ac:dyDescent="0.2">
      <c r="A1466" s="199"/>
      <c r="B1466" s="199"/>
      <c r="C1466" s="199"/>
      <c r="D1466" s="199"/>
      <c r="E1466" s="199"/>
      <c r="F1466" s="199"/>
      <c r="G1466" s="199"/>
      <c r="H1466" s="199"/>
      <c r="I1466" s="199"/>
      <c r="J1466" s="199"/>
      <c r="K1466" s="199"/>
      <c r="L1466" s="199"/>
      <c r="M1466" s="199"/>
      <c r="N1466" s="199"/>
      <c r="O1466" s="199"/>
      <c r="P1466" s="199"/>
      <c r="Q1466" s="199"/>
      <c r="R1466" s="199"/>
      <c r="S1466" s="199"/>
      <c r="T1466" s="199"/>
      <c r="U1466" s="199"/>
      <c r="V1466" s="199"/>
      <c r="W1466" s="199"/>
      <c r="X1466" s="199"/>
      <c r="Y1466" s="199"/>
      <c r="Z1466" s="199"/>
      <c r="AA1466" s="199"/>
      <c r="AB1466" s="199"/>
      <c r="AC1466" s="199"/>
      <c r="AD1466" s="199"/>
      <c r="AE1466" s="199"/>
      <c r="AF1466" s="199"/>
      <c r="AG1466" s="199"/>
      <c r="AH1466" s="199"/>
      <c r="AI1466" s="199"/>
      <c r="AJ1466" s="199"/>
      <c r="AK1466" s="199"/>
      <c r="AL1466" s="199"/>
      <c r="AM1466" s="199"/>
      <c r="AN1466" s="199"/>
      <c r="AO1466" s="199"/>
      <c r="AP1466" s="199"/>
      <c r="AQ1466" s="199"/>
      <c r="AR1466" s="199"/>
      <c r="AS1466" s="199"/>
      <c r="AT1466" s="199"/>
      <c r="AU1466" s="199"/>
      <c r="AV1466" s="199"/>
      <c r="AW1466" s="199"/>
      <c r="AX1466" s="199"/>
      <c r="AY1466" s="199"/>
      <c r="AZ1466" s="199"/>
      <c r="BA1466" s="199"/>
      <c r="BB1466" s="199"/>
      <c r="BC1466" s="199"/>
      <c r="BD1466" s="199"/>
      <c r="BE1466" s="199"/>
      <c r="BF1466" s="199"/>
      <c r="BG1466" s="199"/>
      <c r="BH1466" s="199"/>
      <c r="BI1466" s="199"/>
      <c r="BJ1466" s="199"/>
      <c r="BK1466" s="199"/>
    </row>
    <row r="1467" spans="1:63" ht="12.75" customHeight="1" x14ac:dyDescent="0.2">
      <c r="A1467" s="199"/>
      <c r="B1467" s="199"/>
      <c r="C1467" s="199"/>
      <c r="D1467" s="199"/>
      <c r="E1467" s="199"/>
      <c r="F1467" s="199"/>
      <c r="G1467" s="199"/>
      <c r="H1467" s="199"/>
      <c r="I1467" s="199"/>
      <c r="J1467" s="199"/>
      <c r="K1467" s="199"/>
      <c r="L1467" s="199"/>
      <c r="M1467" s="199"/>
      <c r="N1467" s="199"/>
      <c r="O1467" s="199"/>
      <c r="P1467" s="199"/>
      <c r="Q1467" s="199"/>
      <c r="R1467" s="199"/>
      <c r="S1467" s="199"/>
      <c r="T1467" s="199"/>
      <c r="U1467" s="199"/>
      <c r="V1467" s="199"/>
      <c r="W1467" s="199"/>
      <c r="X1467" s="199"/>
      <c r="Y1467" s="199"/>
      <c r="Z1467" s="199"/>
      <c r="AA1467" s="199"/>
      <c r="AB1467" s="199"/>
      <c r="AC1467" s="199"/>
      <c r="AD1467" s="199"/>
      <c r="AE1467" s="199"/>
      <c r="AF1467" s="199"/>
      <c r="AG1467" s="199"/>
      <c r="AH1467" s="199"/>
      <c r="AI1467" s="199"/>
      <c r="AJ1467" s="199"/>
      <c r="AK1467" s="199"/>
      <c r="AL1467" s="199"/>
      <c r="AM1467" s="199"/>
      <c r="AN1467" s="199"/>
      <c r="AO1467" s="199"/>
      <c r="AP1467" s="199"/>
      <c r="AQ1467" s="199"/>
      <c r="AR1467" s="199"/>
      <c r="AS1467" s="199"/>
      <c r="AT1467" s="199"/>
      <c r="AU1467" s="199"/>
      <c r="AV1467" s="199"/>
      <c r="AW1467" s="199"/>
      <c r="AX1467" s="199"/>
      <c r="AY1467" s="199"/>
      <c r="AZ1467" s="199"/>
      <c r="BA1467" s="199"/>
      <c r="BB1467" s="199"/>
      <c r="BC1467" s="199"/>
      <c r="BD1467" s="199"/>
      <c r="BE1467" s="199"/>
      <c r="BF1467" s="199"/>
      <c r="BG1467" s="199"/>
      <c r="BH1467" s="199"/>
      <c r="BI1467" s="199"/>
      <c r="BJ1467" s="199"/>
      <c r="BK1467" s="199"/>
    </row>
    <row r="1468" spans="1:63" ht="12.75" customHeight="1" x14ac:dyDescent="0.2">
      <c r="A1468" s="199"/>
      <c r="B1468" s="199"/>
      <c r="C1468" s="199"/>
      <c r="D1468" s="199"/>
      <c r="E1468" s="199"/>
      <c r="F1468" s="199"/>
      <c r="G1468" s="199"/>
      <c r="H1468" s="199"/>
      <c r="I1468" s="199"/>
      <c r="J1468" s="199"/>
      <c r="K1468" s="199"/>
      <c r="L1468" s="199"/>
      <c r="M1468" s="199"/>
      <c r="N1468" s="199"/>
      <c r="O1468" s="199"/>
      <c r="P1468" s="199"/>
      <c r="Q1468" s="199"/>
      <c r="R1468" s="199"/>
      <c r="S1468" s="199"/>
      <c r="T1468" s="199"/>
      <c r="U1468" s="199"/>
      <c r="V1468" s="199"/>
      <c r="W1468" s="199"/>
      <c r="X1468" s="199"/>
      <c r="Y1468" s="199"/>
      <c r="Z1468" s="199"/>
      <c r="AA1468" s="199"/>
      <c r="AB1468" s="199"/>
      <c r="AC1468" s="199"/>
      <c r="AD1468" s="199"/>
      <c r="AE1468" s="199"/>
      <c r="AF1468" s="199"/>
      <c r="AG1468" s="199"/>
      <c r="AH1468" s="199"/>
      <c r="AI1468" s="199"/>
      <c r="AJ1468" s="199"/>
      <c r="AK1468" s="199"/>
      <c r="AL1468" s="199"/>
      <c r="AM1468" s="199"/>
      <c r="AN1468" s="199"/>
      <c r="AO1468" s="199"/>
      <c r="AP1468" s="199"/>
      <c r="AQ1468" s="199"/>
      <c r="AR1468" s="199"/>
      <c r="AS1468" s="199"/>
      <c r="AT1468" s="199"/>
      <c r="AU1468" s="199"/>
      <c r="AV1468" s="199"/>
      <c r="AW1468" s="199"/>
      <c r="AX1468" s="199"/>
      <c r="AY1468" s="199"/>
      <c r="AZ1468" s="199"/>
      <c r="BA1468" s="199"/>
      <c r="BB1468" s="199"/>
      <c r="BC1468" s="199"/>
      <c r="BD1468" s="199"/>
      <c r="BE1468" s="199"/>
      <c r="BF1468" s="199"/>
      <c r="BG1468" s="199"/>
      <c r="BH1468" s="199"/>
      <c r="BI1468" s="199"/>
      <c r="BJ1468" s="199"/>
      <c r="BK1468" s="199"/>
    </row>
    <row r="1469" spans="1:63" ht="12.75" customHeight="1" x14ac:dyDescent="0.2">
      <c r="A1469" s="199"/>
      <c r="B1469" s="199"/>
      <c r="C1469" s="199"/>
      <c r="D1469" s="199"/>
      <c r="E1469" s="199"/>
      <c r="F1469" s="199"/>
      <c r="G1469" s="199"/>
      <c r="H1469" s="199"/>
      <c r="I1469" s="199"/>
      <c r="J1469" s="199"/>
      <c r="K1469" s="199"/>
      <c r="L1469" s="199"/>
      <c r="M1469" s="199"/>
      <c r="N1469" s="199"/>
      <c r="O1469" s="199"/>
      <c r="P1469" s="199"/>
      <c r="Q1469" s="199"/>
      <c r="R1469" s="199"/>
      <c r="S1469" s="199"/>
      <c r="T1469" s="199"/>
      <c r="U1469" s="199"/>
      <c r="V1469" s="199"/>
      <c r="W1469" s="199"/>
      <c r="X1469" s="199"/>
      <c r="Y1469" s="199"/>
      <c r="Z1469" s="199"/>
      <c r="AA1469" s="199"/>
      <c r="AB1469" s="199"/>
      <c r="AC1469" s="199"/>
      <c r="AD1469" s="199"/>
      <c r="AE1469" s="199"/>
      <c r="AF1469" s="199"/>
      <c r="AG1469" s="199"/>
      <c r="AH1469" s="199"/>
      <c r="AI1469" s="199"/>
      <c r="AJ1469" s="199"/>
      <c r="AK1469" s="199"/>
      <c r="AL1469" s="199"/>
      <c r="AM1469" s="199"/>
      <c r="AN1469" s="199"/>
      <c r="AO1469" s="199"/>
      <c r="AP1469" s="199"/>
      <c r="AQ1469" s="199"/>
      <c r="AR1469" s="199"/>
      <c r="AS1469" s="199"/>
      <c r="AT1469" s="199"/>
      <c r="AU1469" s="199"/>
      <c r="AV1469" s="199"/>
      <c r="AW1469" s="199"/>
      <c r="AX1469" s="199"/>
      <c r="AY1469" s="199"/>
      <c r="AZ1469" s="199"/>
      <c r="BA1469" s="199"/>
      <c r="BB1469" s="199"/>
      <c r="BC1469" s="199"/>
      <c r="BD1469" s="199"/>
      <c r="BE1469" s="199"/>
      <c r="BF1469" s="199"/>
      <c r="BG1469" s="199"/>
      <c r="BH1469" s="199"/>
      <c r="BI1469" s="199"/>
      <c r="BJ1469" s="199"/>
      <c r="BK1469" s="199"/>
    </row>
    <row r="1470" spans="1:63" ht="12.75" customHeight="1" x14ac:dyDescent="0.2">
      <c r="A1470" s="199"/>
      <c r="B1470" s="199"/>
      <c r="C1470" s="199"/>
      <c r="D1470" s="199"/>
      <c r="E1470" s="199"/>
      <c r="F1470" s="199"/>
      <c r="G1470" s="199"/>
      <c r="H1470" s="199"/>
      <c r="I1470" s="199"/>
      <c r="J1470" s="199"/>
      <c r="K1470" s="199"/>
      <c r="L1470" s="199"/>
      <c r="M1470" s="199"/>
      <c r="N1470" s="199"/>
      <c r="O1470" s="199"/>
      <c r="P1470" s="199"/>
      <c r="Q1470" s="199"/>
      <c r="R1470" s="199"/>
      <c r="S1470" s="199"/>
      <c r="T1470" s="199"/>
      <c r="U1470" s="199"/>
      <c r="V1470" s="199"/>
      <c r="W1470" s="199"/>
      <c r="X1470" s="199"/>
      <c r="Y1470" s="199"/>
      <c r="Z1470" s="199"/>
      <c r="AA1470" s="199"/>
      <c r="AB1470" s="199"/>
      <c r="AC1470" s="199"/>
      <c r="AD1470" s="199"/>
      <c r="AE1470" s="199"/>
      <c r="AF1470" s="199"/>
      <c r="AG1470" s="199"/>
      <c r="AH1470" s="199"/>
      <c r="AI1470" s="199"/>
      <c r="AJ1470" s="199"/>
      <c r="AK1470" s="199"/>
      <c r="AL1470" s="199"/>
      <c r="AM1470" s="199"/>
      <c r="AN1470" s="199"/>
      <c r="AO1470" s="199"/>
      <c r="AP1470" s="199"/>
      <c r="AQ1470" s="199"/>
      <c r="AR1470" s="199"/>
      <c r="AS1470" s="199"/>
      <c r="AT1470" s="199"/>
      <c r="AU1470" s="199"/>
      <c r="AV1470" s="199"/>
      <c r="AW1470" s="199"/>
      <c r="AX1470" s="199"/>
      <c r="AY1470" s="199"/>
      <c r="AZ1470" s="199"/>
      <c r="BA1470" s="199"/>
      <c r="BB1470" s="199"/>
      <c r="BC1470" s="199"/>
      <c r="BD1470" s="199"/>
      <c r="BE1470" s="199"/>
      <c r="BF1470" s="199"/>
      <c r="BG1470" s="199"/>
      <c r="BH1470" s="199"/>
      <c r="BI1470" s="199"/>
      <c r="BJ1470" s="199"/>
      <c r="BK1470" s="199"/>
    </row>
    <row r="1471" spans="1:63" ht="12.75" customHeight="1" x14ac:dyDescent="0.2">
      <c r="A1471" s="199"/>
      <c r="B1471" s="199"/>
      <c r="C1471" s="199"/>
      <c r="D1471" s="199"/>
      <c r="E1471" s="199"/>
      <c r="F1471" s="199"/>
      <c r="G1471" s="199"/>
      <c r="H1471" s="199"/>
      <c r="I1471" s="199"/>
      <c r="J1471" s="199"/>
      <c r="K1471" s="199"/>
      <c r="L1471" s="199"/>
      <c r="M1471" s="199"/>
      <c r="N1471" s="199"/>
      <c r="O1471" s="199"/>
      <c r="P1471" s="199"/>
      <c r="Q1471" s="199"/>
      <c r="R1471" s="199"/>
      <c r="S1471" s="199"/>
      <c r="T1471" s="199"/>
      <c r="U1471" s="199"/>
      <c r="V1471" s="199"/>
      <c r="W1471" s="199"/>
      <c r="X1471" s="199"/>
      <c r="Y1471" s="199"/>
      <c r="Z1471" s="199"/>
      <c r="AA1471" s="199"/>
      <c r="AB1471" s="199"/>
      <c r="AC1471" s="199"/>
      <c r="AD1471" s="199"/>
      <c r="AE1471" s="199"/>
      <c r="AF1471" s="199"/>
      <c r="AG1471" s="199"/>
      <c r="AH1471" s="199"/>
      <c r="AI1471" s="199"/>
      <c r="AJ1471" s="199"/>
      <c r="AK1471" s="199"/>
      <c r="AL1471" s="199"/>
      <c r="AM1471" s="199"/>
      <c r="AN1471" s="199"/>
      <c r="AO1471" s="199"/>
      <c r="AP1471" s="199"/>
      <c r="AQ1471" s="199"/>
      <c r="AR1471" s="199"/>
      <c r="AS1471" s="199"/>
      <c r="AT1471" s="199"/>
      <c r="AU1471" s="199"/>
      <c r="AV1471" s="199"/>
      <c r="AW1471" s="199"/>
      <c r="AX1471" s="199"/>
      <c r="AY1471" s="199"/>
      <c r="AZ1471" s="199"/>
      <c r="BA1471" s="199"/>
      <c r="BB1471" s="199"/>
      <c r="BC1471" s="199"/>
      <c r="BD1471" s="199"/>
      <c r="BE1471" s="199"/>
      <c r="BF1471" s="199"/>
      <c r="BG1471" s="199"/>
      <c r="BH1471" s="199"/>
      <c r="BI1471" s="199"/>
      <c r="BJ1471" s="199"/>
      <c r="BK1471" s="199"/>
    </row>
    <row r="1472" spans="1:63" ht="12.75" customHeight="1" x14ac:dyDescent="0.2">
      <c r="A1472" s="199"/>
      <c r="B1472" s="199"/>
      <c r="C1472" s="199"/>
      <c r="D1472" s="199"/>
      <c r="E1472" s="199"/>
      <c r="F1472" s="199"/>
      <c r="G1472" s="199"/>
      <c r="H1472" s="199"/>
      <c r="I1472" s="199"/>
      <c r="J1472" s="199"/>
      <c r="K1472" s="199"/>
      <c r="L1472" s="199"/>
      <c r="M1472" s="199"/>
      <c r="N1472" s="199"/>
      <c r="O1472" s="199"/>
      <c r="P1472" s="199"/>
      <c r="Q1472" s="199"/>
      <c r="R1472" s="199"/>
      <c r="S1472" s="199"/>
      <c r="T1472" s="199"/>
      <c r="U1472" s="199"/>
      <c r="V1472" s="199"/>
      <c r="W1472" s="199"/>
      <c r="X1472" s="199"/>
      <c r="Y1472" s="199"/>
      <c r="Z1472" s="199"/>
      <c r="AA1472" s="199"/>
      <c r="AB1472" s="199"/>
      <c r="AC1472" s="199"/>
      <c r="AD1472" s="199"/>
      <c r="AE1472" s="199"/>
      <c r="AF1472" s="199"/>
      <c r="AG1472" s="199"/>
      <c r="AH1472" s="199"/>
      <c r="AI1472" s="199"/>
      <c r="AJ1472" s="199"/>
      <c r="AK1472" s="199"/>
      <c r="AL1472" s="199"/>
      <c r="AM1472" s="199"/>
      <c r="AN1472" s="199"/>
      <c r="AO1472" s="199"/>
      <c r="AP1472" s="199"/>
      <c r="AQ1472" s="199"/>
      <c r="AR1472" s="199"/>
      <c r="AS1472" s="199"/>
      <c r="AT1472" s="199"/>
      <c r="AU1472" s="199"/>
      <c r="AV1472" s="199"/>
      <c r="AW1472" s="199"/>
      <c r="AX1472" s="199"/>
      <c r="AY1472" s="199"/>
      <c r="AZ1472" s="199"/>
      <c r="BA1472" s="199"/>
      <c r="BB1472" s="199"/>
      <c r="BC1472" s="199"/>
      <c r="BD1472" s="199"/>
      <c r="BE1472" s="199"/>
      <c r="BF1472" s="199"/>
      <c r="BG1472" s="199"/>
      <c r="BH1472" s="199"/>
      <c r="BI1472" s="199"/>
      <c r="BJ1472" s="199"/>
      <c r="BK1472" s="199"/>
    </row>
    <row r="1473" spans="1:63" ht="12.75" customHeight="1" x14ac:dyDescent="0.2">
      <c r="A1473" s="199"/>
      <c r="B1473" s="199"/>
      <c r="C1473" s="199"/>
      <c r="D1473" s="199"/>
      <c r="E1473" s="199"/>
      <c r="F1473" s="199"/>
      <c r="G1473" s="199"/>
      <c r="H1473" s="199"/>
      <c r="I1473" s="199"/>
      <c r="J1473" s="199"/>
      <c r="K1473" s="199"/>
      <c r="L1473" s="199"/>
      <c r="M1473" s="199"/>
      <c r="N1473" s="199"/>
      <c r="O1473" s="199"/>
      <c r="P1473" s="199"/>
      <c r="Q1473" s="199"/>
      <c r="R1473" s="199"/>
      <c r="S1473" s="199"/>
      <c r="T1473" s="199"/>
      <c r="U1473" s="199"/>
      <c r="V1473" s="199"/>
      <c r="W1473" s="199"/>
      <c r="X1473" s="199"/>
      <c r="Y1473" s="199"/>
      <c r="Z1473" s="199"/>
      <c r="AA1473" s="199"/>
      <c r="AB1473" s="199"/>
      <c r="AC1473" s="199"/>
      <c r="AD1473" s="199"/>
      <c r="AE1473" s="199"/>
      <c r="AF1473" s="199"/>
      <c r="AG1473" s="199"/>
      <c r="AH1473" s="199"/>
      <c r="AI1473" s="199"/>
      <c r="AJ1473" s="199"/>
      <c r="AK1473" s="199"/>
      <c r="AL1473" s="199"/>
      <c r="AM1473" s="199"/>
      <c r="AN1473" s="199"/>
      <c r="AO1473" s="199"/>
      <c r="AP1473" s="199"/>
      <c r="AQ1473" s="199"/>
      <c r="AR1473" s="199"/>
      <c r="AS1473" s="199"/>
      <c r="AT1473" s="199"/>
      <c r="AU1473" s="199"/>
      <c r="AV1473" s="199"/>
      <c r="AW1473" s="199"/>
      <c r="AX1473" s="199"/>
      <c r="AY1473" s="199"/>
      <c r="AZ1473" s="199"/>
      <c r="BA1473" s="199"/>
      <c r="BB1473" s="199"/>
      <c r="BC1473" s="199"/>
      <c r="BD1473" s="199"/>
      <c r="BE1473" s="199"/>
      <c r="BF1473" s="199"/>
      <c r="BG1473" s="199"/>
      <c r="BH1473" s="199"/>
      <c r="BI1473" s="199"/>
      <c r="BJ1473" s="199"/>
      <c r="BK1473" s="199"/>
    </row>
    <row r="1474" spans="1:63" ht="12.75" customHeight="1" x14ac:dyDescent="0.2">
      <c r="A1474" s="199"/>
      <c r="B1474" s="199"/>
      <c r="C1474" s="199"/>
      <c r="D1474" s="199"/>
      <c r="E1474" s="199"/>
      <c r="F1474" s="199"/>
      <c r="G1474" s="199"/>
      <c r="H1474" s="199"/>
      <c r="I1474" s="199"/>
      <c r="J1474" s="199"/>
      <c r="K1474" s="199"/>
      <c r="L1474" s="199"/>
      <c r="M1474" s="199"/>
      <c r="N1474" s="199"/>
      <c r="O1474" s="199"/>
      <c r="P1474" s="199"/>
      <c r="Q1474" s="199"/>
      <c r="R1474" s="199"/>
      <c r="S1474" s="199"/>
      <c r="T1474" s="199"/>
      <c r="U1474" s="199"/>
      <c r="V1474" s="199"/>
      <c r="W1474" s="199"/>
      <c r="X1474" s="199"/>
      <c r="Y1474" s="199"/>
      <c r="Z1474" s="199"/>
      <c r="AA1474" s="199"/>
      <c r="AB1474" s="199"/>
      <c r="AC1474" s="199"/>
      <c r="AD1474" s="199"/>
      <c r="AE1474" s="199"/>
      <c r="AF1474" s="199"/>
      <c r="AG1474" s="199"/>
      <c r="AH1474" s="199"/>
      <c r="AI1474" s="199"/>
      <c r="AJ1474" s="199"/>
      <c r="AK1474" s="199"/>
      <c r="AL1474" s="199"/>
      <c r="AM1474" s="199"/>
      <c r="AN1474" s="199"/>
      <c r="AO1474" s="199"/>
      <c r="AP1474" s="199"/>
      <c r="AQ1474" s="199"/>
      <c r="AR1474" s="199"/>
      <c r="AS1474" s="199"/>
      <c r="AT1474" s="199"/>
      <c r="AU1474" s="199"/>
      <c r="AV1474" s="199"/>
      <c r="AW1474" s="199"/>
      <c r="AX1474" s="199"/>
      <c r="AY1474" s="199"/>
      <c r="AZ1474" s="199"/>
      <c r="BA1474" s="199"/>
      <c r="BB1474" s="199"/>
      <c r="BC1474" s="199"/>
      <c r="BD1474" s="199"/>
      <c r="BE1474" s="199"/>
      <c r="BF1474" s="199"/>
      <c r="BG1474" s="199"/>
      <c r="BH1474" s="199"/>
      <c r="BI1474" s="199"/>
      <c r="BJ1474" s="199"/>
      <c r="BK1474" s="199"/>
    </row>
    <row r="1475" spans="1:63" ht="12.75" customHeight="1" x14ac:dyDescent="0.2">
      <c r="A1475" s="199"/>
      <c r="B1475" s="199"/>
      <c r="C1475" s="199"/>
      <c r="D1475" s="199"/>
      <c r="E1475" s="199"/>
      <c r="F1475" s="199"/>
      <c r="G1475" s="199"/>
      <c r="H1475" s="199"/>
      <c r="I1475" s="199"/>
      <c r="J1475" s="199"/>
      <c r="K1475" s="199"/>
      <c r="L1475" s="199"/>
      <c r="M1475" s="199"/>
      <c r="N1475" s="199"/>
      <c r="O1475" s="199"/>
      <c r="P1475" s="199"/>
      <c r="Q1475" s="199"/>
      <c r="R1475" s="199"/>
      <c r="S1475" s="199"/>
      <c r="T1475" s="199"/>
      <c r="U1475" s="199"/>
      <c r="V1475" s="199"/>
      <c r="W1475" s="199"/>
      <c r="X1475" s="199"/>
      <c r="Y1475" s="199"/>
      <c r="Z1475" s="199"/>
      <c r="AA1475" s="199"/>
      <c r="AB1475" s="199"/>
      <c r="AC1475" s="199"/>
      <c r="AD1475" s="199"/>
      <c r="AE1475" s="199"/>
      <c r="AF1475" s="199"/>
      <c r="AG1475" s="199"/>
      <c r="AH1475" s="199"/>
      <c r="AI1475" s="199"/>
      <c r="AJ1475" s="199"/>
      <c r="AK1475" s="199"/>
      <c r="AL1475" s="199"/>
      <c r="AM1475" s="199"/>
      <c r="AN1475" s="199"/>
      <c r="AO1475" s="199"/>
      <c r="AP1475" s="199"/>
      <c r="AQ1475" s="199"/>
      <c r="AR1475" s="199"/>
      <c r="AS1475" s="199"/>
      <c r="AT1475" s="199"/>
      <c r="AU1475" s="199"/>
      <c r="AV1475" s="199"/>
      <c r="AW1475" s="199"/>
      <c r="AX1475" s="199"/>
      <c r="AY1475" s="199"/>
      <c r="AZ1475" s="199"/>
      <c r="BA1475" s="199"/>
      <c r="BB1475" s="199"/>
      <c r="BC1475" s="199"/>
      <c r="BD1475" s="199"/>
      <c r="BE1475" s="199"/>
      <c r="BF1475" s="199"/>
      <c r="BG1475" s="199"/>
      <c r="BH1475" s="199"/>
      <c r="BI1475" s="199"/>
      <c r="BJ1475" s="199"/>
      <c r="BK1475" s="199"/>
    </row>
    <row r="1476" spans="1:63" ht="12.75" customHeight="1" x14ac:dyDescent="0.2">
      <c r="A1476" s="199"/>
      <c r="B1476" s="199"/>
      <c r="C1476" s="199"/>
      <c r="D1476" s="199"/>
      <c r="E1476" s="199"/>
      <c r="F1476" s="199"/>
      <c r="G1476" s="199"/>
      <c r="H1476" s="199"/>
      <c r="I1476" s="199"/>
      <c r="J1476" s="199"/>
      <c r="K1476" s="199"/>
      <c r="L1476" s="199"/>
      <c r="M1476" s="199"/>
      <c r="N1476" s="199"/>
      <c r="O1476" s="199"/>
      <c r="P1476" s="199"/>
      <c r="Q1476" s="199"/>
      <c r="R1476" s="199"/>
      <c r="S1476" s="199"/>
      <c r="T1476" s="199"/>
      <c r="U1476" s="199"/>
      <c r="V1476" s="199"/>
      <c r="W1476" s="199"/>
      <c r="X1476" s="199"/>
      <c r="Y1476" s="199"/>
      <c r="Z1476" s="199"/>
      <c r="AA1476" s="199"/>
      <c r="AB1476" s="199"/>
      <c r="AC1476" s="199"/>
      <c r="AD1476" s="199"/>
      <c r="AE1476" s="199"/>
      <c r="AF1476" s="199"/>
      <c r="AG1476" s="199"/>
      <c r="AH1476" s="199"/>
      <c r="AI1476" s="199"/>
      <c r="AJ1476" s="199"/>
      <c r="AK1476" s="199"/>
      <c r="AL1476" s="199"/>
      <c r="AM1476" s="199"/>
      <c r="AN1476" s="199"/>
      <c r="AO1476" s="199"/>
      <c r="AP1476" s="199"/>
      <c r="AQ1476" s="199"/>
      <c r="AR1476" s="199"/>
      <c r="AS1476" s="199"/>
      <c r="AT1476" s="199"/>
      <c r="AU1476" s="199"/>
      <c r="AV1476" s="199"/>
      <c r="AW1476" s="199"/>
      <c r="AX1476" s="199"/>
      <c r="AY1476" s="199"/>
      <c r="AZ1476" s="199"/>
      <c r="BA1476" s="199"/>
      <c r="BB1476" s="199"/>
      <c r="BC1476" s="199"/>
      <c r="BD1476" s="199"/>
      <c r="BE1476" s="199"/>
      <c r="BF1476" s="199"/>
      <c r="BG1476" s="199"/>
      <c r="BH1476" s="199"/>
      <c r="BI1476" s="199"/>
      <c r="BJ1476" s="199"/>
      <c r="BK1476" s="199"/>
    </row>
    <row r="1477" spans="1:63" ht="12.75" customHeight="1" x14ac:dyDescent="0.2">
      <c r="A1477" s="199"/>
      <c r="B1477" s="199"/>
      <c r="C1477" s="199"/>
      <c r="D1477" s="199"/>
      <c r="E1477" s="199"/>
      <c r="F1477" s="199"/>
      <c r="G1477" s="199"/>
      <c r="H1477" s="199"/>
      <c r="I1477" s="199"/>
      <c r="J1477" s="199"/>
      <c r="K1477" s="199"/>
      <c r="L1477" s="199"/>
      <c r="M1477" s="199"/>
      <c r="N1477" s="199"/>
      <c r="O1477" s="199"/>
      <c r="P1477" s="199"/>
      <c r="Q1477" s="199"/>
      <c r="R1477" s="199"/>
      <c r="S1477" s="199"/>
      <c r="T1477" s="199"/>
      <c r="U1477" s="199"/>
      <c r="V1477" s="199"/>
      <c r="W1477" s="199"/>
      <c r="X1477" s="199"/>
      <c r="Y1477" s="199"/>
      <c r="Z1477" s="199"/>
      <c r="AA1477" s="199"/>
      <c r="AB1477" s="199"/>
      <c r="AC1477" s="199"/>
      <c r="AD1477" s="199"/>
      <c r="AE1477" s="199"/>
      <c r="AF1477" s="199"/>
      <c r="AG1477" s="199"/>
      <c r="AH1477" s="199"/>
      <c r="AI1477" s="199"/>
      <c r="AJ1477" s="199"/>
      <c r="AK1477" s="199"/>
      <c r="AL1477" s="199"/>
      <c r="AM1477" s="199"/>
      <c r="AN1477" s="199"/>
      <c r="AO1477" s="199"/>
      <c r="AP1477" s="199"/>
      <c r="AQ1477" s="199"/>
      <c r="AR1477" s="199"/>
      <c r="AS1477" s="199"/>
      <c r="AT1477" s="199"/>
      <c r="AU1477" s="199"/>
      <c r="AV1477" s="199"/>
      <c r="AW1477" s="199"/>
      <c r="AX1477" s="199"/>
      <c r="AY1477" s="199"/>
      <c r="AZ1477" s="199"/>
      <c r="BA1477" s="199"/>
      <c r="BB1477" s="199"/>
      <c r="BC1477" s="199"/>
      <c r="BD1477" s="199"/>
      <c r="BE1477" s="199"/>
      <c r="BF1477" s="199"/>
      <c r="BG1477" s="199"/>
      <c r="BH1477" s="199"/>
      <c r="BI1477" s="199"/>
      <c r="BJ1477" s="199"/>
      <c r="BK1477" s="199"/>
    </row>
    <row r="1478" spans="1:63" ht="12.75" customHeight="1" x14ac:dyDescent="0.2">
      <c r="A1478" s="199"/>
      <c r="B1478" s="199"/>
      <c r="C1478" s="199"/>
      <c r="D1478" s="199"/>
      <c r="E1478" s="199"/>
      <c r="F1478" s="199"/>
      <c r="G1478" s="199"/>
      <c r="H1478" s="199"/>
      <c r="I1478" s="199"/>
      <c r="J1478" s="199"/>
      <c r="K1478" s="199"/>
      <c r="L1478" s="199"/>
      <c r="M1478" s="199"/>
      <c r="N1478" s="199"/>
      <c r="O1478" s="199"/>
      <c r="P1478" s="199"/>
      <c r="Q1478" s="199"/>
      <c r="R1478" s="199"/>
      <c r="S1478" s="199"/>
      <c r="T1478" s="199"/>
      <c r="U1478" s="199"/>
      <c r="V1478" s="199"/>
      <c r="W1478" s="199"/>
      <c r="X1478" s="199"/>
      <c r="Y1478" s="199"/>
      <c r="Z1478" s="199"/>
      <c r="AA1478" s="199"/>
      <c r="AB1478" s="199"/>
      <c r="AC1478" s="199"/>
      <c r="AD1478" s="199"/>
      <c r="AE1478" s="199"/>
      <c r="AF1478" s="199"/>
      <c r="AG1478" s="199"/>
      <c r="AH1478" s="199"/>
      <c r="AI1478" s="199"/>
      <c r="AJ1478" s="199"/>
      <c r="AK1478" s="199"/>
      <c r="AL1478" s="199"/>
      <c r="AM1478" s="199"/>
      <c r="AN1478" s="199"/>
      <c r="AO1478" s="199"/>
      <c r="AP1478" s="199"/>
      <c r="AQ1478" s="199"/>
      <c r="AR1478" s="199"/>
      <c r="AS1478" s="199"/>
      <c r="AT1478" s="199"/>
      <c r="AU1478" s="199"/>
      <c r="AV1478" s="199"/>
      <c r="AW1478" s="199"/>
      <c r="AX1478" s="199"/>
      <c r="AY1478" s="199"/>
      <c r="AZ1478" s="199"/>
      <c r="BA1478" s="199"/>
      <c r="BB1478" s="199"/>
      <c r="BC1478" s="199"/>
      <c r="BD1478" s="199"/>
      <c r="BE1478" s="199"/>
      <c r="BF1478" s="199"/>
      <c r="BG1478" s="199"/>
      <c r="BH1478" s="199"/>
      <c r="BI1478" s="199"/>
      <c r="BJ1478" s="199"/>
      <c r="BK1478" s="199"/>
    </row>
    <row r="1479" spans="1:63" ht="12.75" customHeight="1" x14ac:dyDescent="0.2">
      <c r="A1479" s="199"/>
      <c r="B1479" s="199"/>
      <c r="C1479" s="199"/>
      <c r="D1479" s="199"/>
      <c r="E1479" s="199"/>
      <c r="F1479" s="199"/>
      <c r="G1479" s="199"/>
      <c r="H1479" s="199"/>
      <c r="I1479" s="199"/>
      <c r="J1479" s="199"/>
      <c r="K1479" s="199"/>
      <c r="L1479" s="199"/>
      <c r="M1479" s="199"/>
      <c r="N1479" s="199"/>
      <c r="O1479" s="199"/>
      <c r="P1479" s="199"/>
      <c r="Q1479" s="199"/>
      <c r="R1479" s="199"/>
      <c r="S1479" s="199"/>
      <c r="T1479" s="199"/>
      <c r="U1479" s="199"/>
      <c r="V1479" s="199"/>
      <c r="W1479" s="199"/>
      <c r="X1479" s="199"/>
      <c r="Y1479" s="199"/>
      <c r="Z1479" s="199"/>
      <c r="AA1479" s="199"/>
      <c r="AB1479" s="199"/>
      <c r="AC1479" s="199"/>
      <c r="AD1479" s="199"/>
      <c r="AE1479" s="199"/>
      <c r="AF1479" s="199"/>
      <c r="AG1479" s="199"/>
      <c r="AH1479" s="199"/>
      <c r="AI1479" s="199"/>
      <c r="AJ1479" s="199"/>
      <c r="AK1479" s="199"/>
      <c r="AL1479" s="199"/>
      <c r="AM1479" s="199"/>
      <c r="AN1479" s="199"/>
      <c r="AO1479" s="199"/>
      <c r="AP1479" s="199"/>
      <c r="AQ1479" s="199"/>
      <c r="AR1479" s="199"/>
      <c r="AS1479" s="199"/>
      <c r="AT1479" s="199"/>
      <c r="AU1479" s="199"/>
      <c r="AV1479" s="199"/>
      <c r="AW1479" s="199"/>
      <c r="AX1479" s="199"/>
      <c r="AY1479" s="199"/>
      <c r="AZ1479" s="199"/>
      <c r="BA1479" s="199"/>
      <c r="BB1479" s="199"/>
      <c r="BC1479" s="199"/>
      <c r="BD1479" s="199"/>
      <c r="BE1479" s="199"/>
      <c r="BF1479" s="199"/>
      <c r="BG1479" s="199"/>
      <c r="BH1479" s="199"/>
      <c r="BI1479" s="199"/>
      <c r="BJ1479" s="199"/>
      <c r="BK1479" s="199"/>
    </row>
    <row r="1480" spans="1:63" ht="12.75" customHeight="1" x14ac:dyDescent="0.2">
      <c r="A1480" s="199"/>
      <c r="B1480" s="199"/>
      <c r="C1480" s="199"/>
      <c r="D1480" s="199"/>
      <c r="E1480" s="199"/>
      <c r="F1480" s="199"/>
      <c r="G1480" s="199"/>
      <c r="H1480" s="199"/>
      <c r="I1480" s="199"/>
      <c r="J1480" s="199"/>
      <c r="K1480" s="199"/>
      <c r="L1480" s="199"/>
      <c r="M1480" s="199"/>
      <c r="N1480" s="199"/>
      <c r="O1480" s="199"/>
      <c r="P1480" s="199"/>
      <c r="Q1480" s="199"/>
      <c r="R1480" s="199"/>
      <c r="S1480" s="199"/>
      <c r="T1480" s="199"/>
      <c r="U1480" s="199"/>
      <c r="V1480" s="199"/>
      <c r="W1480" s="199"/>
      <c r="X1480" s="199"/>
      <c r="Y1480" s="199"/>
      <c r="Z1480" s="199"/>
      <c r="AA1480" s="199"/>
      <c r="AB1480" s="199"/>
      <c r="AC1480" s="199"/>
      <c r="AD1480" s="199"/>
      <c r="AE1480" s="199"/>
      <c r="AF1480" s="199"/>
      <c r="AG1480" s="199"/>
      <c r="AH1480" s="199"/>
      <c r="AI1480" s="199"/>
      <c r="AJ1480" s="199"/>
      <c r="AK1480" s="199"/>
      <c r="AL1480" s="199"/>
      <c r="AM1480" s="199"/>
      <c r="AN1480" s="199"/>
      <c r="AO1480" s="199"/>
      <c r="AP1480" s="199"/>
      <c r="AQ1480" s="199"/>
      <c r="AR1480" s="199"/>
      <c r="AS1480" s="199"/>
      <c r="AT1480" s="199"/>
      <c r="AU1480" s="199"/>
      <c r="AV1480" s="199"/>
      <c r="AW1480" s="199"/>
      <c r="AX1480" s="199"/>
      <c r="AY1480" s="199"/>
      <c r="AZ1480" s="199"/>
      <c r="BA1480" s="199"/>
      <c r="BB1480" s="199"/>
      <c r="BC1480" s="199"/>
      <c r="BD1480" s="199"/>
      <c r="BE1480" s="199"/>
      <c r="BF1480" s="199"/>
      <c r="BG1480" s="199"/>
      <c r="BH1480" s="199"/>
      <c r="BI1480" s="199"/>
      <c r="BJ1480" s="199"/>
      <c r="BK1480" s="199"/>
    </row>
    <row r="1481" spans="1:63" ht="12.75" customHeight="1" x14ac:dyDescent="0.2">
      <c r="A1481" s="199"/>
      <c r="B1481" s="199"/>
      <c r="C1481" s="199"/>
      <c r="D1481" s="199"/>
      <c r="E1481" s="199"/>
      <c r="F1481" s="199"/>
      <c r="G1481" s="199"/>
      <c r="H1481" s="199"/>
      <c r="I1481" s="199"/>
      <c r="J1481" s="199"/>
      <c r="K1481" s="199"/>
      <c r="L1481" s="199"/>
      <c r="M1481" s="199"/>
      <c r="N1481" s="199"/>
      <c r="O1481" s="199"/>
      <c r="P1481" s="199"/>
      <c r="Q1481" s="199"/>
      <c r="R1481" s="199"/>
      <c r="S1481" s="199"/>
      <c r="T1481" s="199"/>
      <c r="U1481" s="199"/>
      <c r="V1481" s="199"/>
      <c r="W1481" s="199"/>
      <c r="X1481" s="199"/>
      <c r="Y1481" s="199"/>
      <c r="Z1481" s="199"/>
      <c r="AA1481" s="199"/>
      <c r="AB1481" s="199"/>
      <c r="AC1481" s="199"/>
      <c r="AD1481" s="199"/>
      <c r="AE1481" s="199"/>
      <c r="AF1481" s="199"/>
      <c r="AG1481" s="199"/>
      <c r="AH1481" s="199"/>
      <c r="AI1481" s="199"/>
      <c r="AJ1481" s="199"/>
      <c r="AK1481" s="199"/>
      <c r="AL1481" s="199"/>
      <c r="AM1481" s="199"/>
      <c r="AN1481" s="199"/>
      <c r="AO1481" s="199"/>
      <c r="AP1481" s="199"/>
      <c r="AQ1481" s="199"/>
      <c r="AR1481" s="199"/>
      <c r="AS1481" s="199"/>
      <c r="AT1481" s="199"/>
      <c r="AU1481" s="199"/>
      <c r="AV1481" s="199"/>
      <c r="AW1481" s="199"/>
      <c r="AX1481" s="199"/>
      <c r="AY1481" s="199"/>
      <c r="AZ1481" s="199"/>
      <c r="BA1481" s="199"/>
      <c r="BB1481" s="199"/>
      <c r="BC1481" s="199"/>
      <c r="BD1481" s="199"/>
      <c r="BE1481" s="199"/>
      <c r="BF1481" s="199"/>
      <c r="BG1481" s="199"/>
      <c r="BH1481" s="199"/>
      <c r="BI1481" s="199"/>
      <c r="BJ1481" s="199"/>
      <c r="BK1481" s="199"/>
    </row>
    <row r="1482" spans="1:63" ht="12.75" customHeight="1" x14ac:dyDescent="0.2">
      <c r="A1482" s="199"/>
      <c r="B1482" s="199"/>
      <c r="C1482" s="199"/>
      <c r="D1482" s="199"/>
      <c r="E1482" s="199"/>
      <c r="F1482" s="199"/>
      <c r="G1482" s="199"/>
      <c r="H1482" s="199"/>
      <c r="I1482" s="199"/>
      <c r="J1482" s="199"/>
      <c r="K1482" s="199"/>
      <c r="L1482" s="199"/>
      <c r="M1482" s="199"/>
      <c r="N1482" s="199"/>
      <c r="O1482" s="199"/>
      <c r="P1482" s="199"/>
      <c r="Q1482" s="199"/>
      <c r="R1482" s="199"/>
      <c r="S1482" s="199"/>
      <c r="T1482" s="199"/>
      <c r="U1482" s="199"/>
      <c r="V1482" s="199"/>
      <c r="W1482" s="199"/>
      <c r="X1482" s="199"/>
      <c r="Y1482" s="199"/>
      <c r="Z1482" s="199"/>
      <c r="AA1482" s="199"/>
      <c r="AB1482" s="199"/>
      <c r="AC1482" s="199"/>
      <c r="AD1482" s="199"/>
      <c r="AE1482" s="199"/>
      <c r="AF1482" s="199"/>
      <c r="AG1482" s="199"/>
      <c r="AH1482" s="199"/>
      <c r="AI1482" s="199"/>
      <c r="AJ1482" s="199"/>
      <c r="AK1482" s="199"/>
      <c r="AL1482" s="199"/>
      <c r="AM1482" s="199"/>
      <c r="AN1482" s="199"/>
      <c r="AO1482" s="199"/>
      <c r="AP1482" s="199"/>
      <c r="AQ1482" s="199"/>
      <c r="AR1482" s="199"/>
      <c r="AS1482" s="199"/>
      <c r="AT1482" s="199"/>
      <c r="AU1482" s="199"/>
      <c r="AV1482" s="199"/>
      <c r="AW1482" s="199"/>
      <c r="AX1482" s="199"/>
      <c r="AY1482" s="199"/>
      <c r="AZ1482" s="199"/>
      <c r="BA1482" s="199"/>
      <c r="BB1482" s="199"/>
      <c r="BC1482" s="199"/>
      <c r="BD1482" s="199"/>
      <c r="BE1482" s="199"/>
      <c r="BF1482" s="199"/>
      <c r="BG1482" s="199"/>
      <c r="BH1482" s="199"/>
      <c r="BI1482" s="199"/>
      <c r="BJ1482" s="199"/>
      <c r="BK1482" s="199"/>
    </row>
    <row r="1483" spans="1:63" ht="12.75" customHeight="1" x14ac:dyDescent="0.2">
      <c r="A1483" s="199"/>
      <c r="B1483" s="199"/>
      <c r="C1483" s="199"/>
      <c r="D1483" s="199"/>
      <c r="E1483" s="199"/>
      <c r="F1483" s="199"/>
      <c r="G1483" s="199"/>
      <c r="H1483" s="199"/>
      <c r="I1483" s="199"/>
      <c r="J1483" s="199"/>
      <c r="K1483" s="199"/>
      <c r="L1483" s="199"/>
      <c r="M1483" s="199"/>
      <c r="N1483" s="199"/>
      <c r="O1483" s="199"/>
      <c r="P1483" s="199"/>
      <c r="Q1483" s="199"/>
      <c r="R1483" s="199"/>
      <c r="S1483" s="199"/>
      <c r="T1483" s="199"/>
      <c r="U1483" s="199"/>
      <c r="V1483" s="199"/>
      <c r="W1483" s="199"/>
      <c r="X1483" s="199"/>
      <c r="Y1483" s="199"/>
      <c r="Z1483" s="199"/>
      <c r="AA1483" s="199"/>
      <c r="AB1483" s="199"/>
      <c r="AC1483" s="199"/>
      <c r="AD1483" s="199"/>
      <c r="AE1483" s="199"/>
      <c r="AF1483" s="199"/>
      <c r="AG1483" s="199"/>
      <c r="AH1483" s="199"/>
      <c r="AI1483" s="199"/>
      <c r="AJ1483" s="199"/>
      <c r="AK1483" s="199"/>
      <c r="AL1483" s="199"/>
      <c r="AM1483" s="199"/>
      <c r="AN1483" s="199"/>
      <c r="AO1483" s="199"/>
      <c r="AP1483" s="199"/>
      <c r="AQ1483" s="199"/>
      <c r="AR1483" s="199"/>
      <c r="AS1483" s="199"/>
      <c r="AT1483" s="199"/>
      <c r="AU1483" s="199"/>
      <c r="AV1483" s="199"/>
      <c r="AW1483" s="199"/>
      <c r="AX1483" s="199"/>
      <c r="AY1483" s="199"/>
      <c r="AZ1483" s="199"/>
      <c r="BA1483" s="199"/>
      <c r="BB1483" s="199"/>
      <c r="BC1483" s="199"/>
      <c r="BD1483" s="199"/>
      <c r="BE1483" s="199"/>
      <c r="BF1483" s="199"/>
      <c r="BG1483" s="199"/>
      <c r="BH1483" s="199"/>
      <c r="BI1483" s="199"/>
      <c r="BJ1483" s="199"/>
      <c r="BK1483" s="199"/>
    </row>
    <row r="1484" spans="1:63" ht="12.75" customHeight="1" x14ac:dyDescent="0.2">
      <c r="A1484" s="199"/>
      <c r="B1484" s="199"/>
      <c r="C1484" s="199"/>
      <c r="D1484" s="199"/>
      <c r="E1484" s="199"/>
      <c r="F1484" s="199"/>
      <c r="G1484" s="199"/>
      <c r="H1484" s="199"/>
      <c r="I1484" s="199"/>
      <c r="J1484" s="199"/>
      <c r="K1484" s="199"/>
      <c r="L1484" s="199"/>
      <c r="M1484" s="199"/>
      <c r="N1484" s="199"/>
      <c r="O1484" s="199"/>
      <c r="P1484" s="199"/>
      <c r="Q1484" s="199"/>
      <c r="R1484" s="199"/>
      <c r="S1484" s="199"/>
      <c r="T1484" s="199"/>
      <c r="U1484" s="199"/>
      <c r="V1484" s="199"/>
      <c r="W1484" s="199"/>
      <c r="X1484" s="199"/>
      <c r="Y1484" s="199"/>
      <c r="Z1484" s="199"/>
      <c r="AA1484" s="199"/>
      <c r="AB1484" s="199"/>
      <c r="AC1484" s="199"/>
      <c r="AD1484" s="199"/>
      <c r="AE1484" s="199"/>
      <c r="AF1484" s="199"/>
      <c r="AG1484" s="199"/>
      <c r="AH1484" s="199"/>
      <c r="AI1484" s="199"/>
      <c r="AJ1484" s="199"/>
      <c r="AK1484" s="199"/>
      <c r="AL1484" s="199"/>
      <c r="AM1484" s="199"/>
      <c r="AN1484" s="199"/>
      <c r="AO1484" s="199"/>
      <c r="AP1484" s="199"/>
      <c r="AQ1484" s="199"/>
      <c r="AR1484" s="199"/>
      <c r="AS1484" s="199"/>
      <c r="AT1484" s="199"/>
      <c r="AU1484" s="199"/>
      <c r="AV1484" s="199"/>
      <c r="AW1484" s="199"/>
      <c r="AX1484" s="199"/>
      <c r="AY1484" s="199"/>
      <c r="AZ1484" s="199"/>
      <c r="BA1484" s="199"/>
      <c r="BB1484" s="199"/>
      <c r="BC1484" s="199"/>
      <c r="BD1484" s="199"/>
      <c r="BE1484" s="199"/>
      <c r="BF1484" s="199"/>
      <c r="BG1484" s="199"/>
      <c r="BH1484" s="199"/>
      <c r="BI1484" s="199"/>
      <c r="BJ1484" s="199"/>
      <c r="BK1484" s="199"/>
    </row>
    <row r="1485" spans="1:63" ht="12.75" customHeight="1" x14ac:dyDescent="0.2">
      <c r="A1485" s="199"/>
      <c r="B1485" s="199"/>
      <c r="C1485" s="199"/>
      <c r="D1485" s="199"/>
      <c r="E1485" s="199"/>
      <c r="F1485" s="199"/>
      <c r="G1485" s="199"/>
      <c r="H1485" s="199"/>
      <c r="I1485" s="199"/>
      <c r="J1485" s="199"/>
      <c r="K1485" s="199"/>
      <c r="L1485" s="199"/>
      <c r="M1485" s="199"/>
      <c r="N1485" s="199"/>
      <c r="O1485" s="199"/>
      <c r="P1485" s="199"/>
      <c r="Q1485" s="199"/>
      <c r="R1485" s="199"/>
      <c r="S1485" s="199"/>
      <c r="T1485" s="199"/>
      <c r="U1485" s="199"/>
      <c r="V1485" s="199"/>
      <c r="W1485" s="199"/>
      <c r="X1485" s="199"/>
      <c r="Y1485" s="199"/>
      <c r="Z1485" s="199"/>
      <c r="AA1485" s="199"/>
      <c r="AB1485" s="199"/>
      <c r="AC1485" s="199"/>
      <c r="AD1485" s="199"/>
      <c r="AE1485" s="199"/>
      <c r="AF1485" s="199"/>
      <c r="AG1485" s="199"/>
      <c r="AH1485" s="199"/>
      <c r="AI1485" s="199"/>
      <c r="AJ1485" s="199"/>
      <c r="AK1485" s="199"/>
      <c r="AL1485" s="199"/>
      <c r="AM1485" s="199"/>
      <c r="AN1485" s="199"/>
      <c r="AO1485" s="199"/>
      <c r="AP1485" s="199"/>
      <c r="AQ1485" s="199"/>
      <c r="AR1485" s="199"/>
      <c r="AS1485" s="199"/>
      <c r="AT1485" s="199"/>
      <c r="AU1485" s="199"/>
      <c r="AV1485" s="199"/>
      <c r="AW1485" s="199"/>
      <c r="AX1485" s="199"/>
      <c r="AY1485" s="199"/>
      <c r="AZ1485" s="199"/>
      <c r="BA1485" s="199"/>
      <c r="BB1485" s="199"/>
      <c r="BC1485" s="199"/>
      <c r="BD1485" s="199"/>
      <c r="BE1485" s="199"/>
      <c r="BF1485" s="199"/>
      <c r="BG1485" s="199"/>
      <c r="BH1485" s="199"/>
      <c r="BI1485" s="199"/>
      <c r="BJ1485" s="199"/>
      <c r="BK1485" s="199"/>
    </row>
    <row r="1486" spans="1:63" ht="12.75" customHeight="1" x14ac:dyDescent="0.2">
      <c r="A1486" s="199"/>
      <c r="B1486" s="199"/>
      <c r="C1486" s="199"/>
      <c r="D1486" s="199"/>
      <c r="E1486" s="199"/>
      <c r="F1486" s="199"/>
      <c r="G1486" s="199"/>
      <c r="H1486" s="199"/>
      <c r="I1486" s="199"/>
      <c r="J1486" s="199"/>
      <c r="K1486" s="199"/>
      <c r="L1486" s="199"/>
      <c r="M1486" s="199"/>
      <c r="N1486" s="199"/>
      <c r="O1486" s="199"/>
      <c r="P1486" s="199"/>
      <c r="Q1486" s="199"/>
      <c r="R1486" s="199"/>
      <c r="S1486" s="199"/>
      <c r="T1486" s="199"/>
      <c r="U1486" s="199"/>
      <c r="V1486" s="199"/>
      <c r="W1486" s="199"/>
      <c r="X1486" s="199"/>
      <c r="Y1486" s="199"/>
      <c r="Z1486" s="199"/>
      <c r="AA1486" s="199"/>
      <c r="AB1486" s="199"/>
      <c r="AC1486" s="199"/>
      <c r="AD1486" s="199"/>
      <c r="AE1486" s="199"/>
      <c r="AF1486" s="199"/>
      <c r="AG1486" s="199"/>
      <c r="AH1486" s="199"/>
      <c r="AI1486" s="199"/>
      <c r="AJ1486" s="199"/>
      <c r="AK1486" s="199"/>
      <c r="AL1486" s="199"/>
      <c r="AM1486" s="199"/>
      <c r="AN1486" s="199"/>
      <c r="AO1486" s="199"/>
      <c r="AP1486" s="199"/>
      <c r="AQ1486" s="199"/>
      <c r="AR1486" s="199"/>
      <c r="AS1486" s="199"/>
      <c r="AT1486" s="199"/>
      <c r="AU1486" s="199"/>
      <c r="AV1486" s="199"/>
      <c r="AW1486" s="199"/>
      <c r="AX1486" s="199"/>
      <c r="AY1486" s="199"/>
      <c r="AZ1486" s="199"/>
      <c r="BA1486" s="199"/>
      <c r="BB1486" s="199"/>
      <c r="BC1486" s="199"/>
      <c r="BD1486" s="199"/>
      <c r="BE1486" s="199"/>
      <c r="BF1486" s="199"/>
      <c r="BG1486" s="199"/>
      <c r="BH1486" s="199"/>
      <c r="BI1486" s="199"/>
      <c r="BJ1486" s="199"/>
      <c r="BK1486" s="199"/>
    </row>
    <row r="1487" spans="1:63" ht="12.75" customHeight="1" x14ac:dyDescent="0.2">
      <c r="A1487" s="199"/>
      <c r="B1487" s="199"/>
      <c r="C1487" s="199"/>
      <c r="D1487" s="199"/>
      <c r="E1487" s="199"/>
      <c r="F1487" s="199"/>
      <c r="G1487" s="199"/>
      <c r="H1487" s="199"/>
      <c r="I1487" s="199"/>
      <c r="J1487" s="199"/>
      <c r="K1487" s="199"/>
      <c r="L1487" s="199"/>
      <c r="M1487" s="199"/>
      <c r="N1487" s="199"/>
      <c r="O1487" s="199"/>
      <c r="P1487" s="199"/>
      <c r="Q1487" s="199"/>
      <c r="R1487" s="199"/>
      <c r="S1487" s="199"/>
      <c r="T1487" s="199"/>
      <c r="U1487" s="199"/>
      <c r="V1487" s="199"/>
      <c r="W1487" s="199"/>
      <c r="X1487" s="199"/>
      <c r="Y1487" s="199"/>
      <c r="Z1487" s="199"/>
      <c r="AA1487" s="199"/>
      <c r="AB1487" s="199"/>
      <c r="AC1487" s="199"/>
      <c r="AD1487" s="199"/>
      <c r="AE1487" s="199"/>
      <c r="AF1487" s="199"/>
      <c r="AG1487" s="199"/>
      <c r="AH1487" s="199"/>
      <c r="AI1487" s="199"/>
      <c r="AJ1487" s="199"/>
      <c r="AK1487" s="199"/>
      <c r="AL1487" s="199"/>
      <c r="AM1487" s="199"/>
      <c r="AN1487" s="199"/>
      <c r="AO1487" s="199"/>
      <c r="AP1487" s="199"/>
      <c r="AQ1487" s="199"/>
      <c r="AR1487" s="199"/>
      <c r="AS1487" s="199"/>
      <c r="AT1487" s="199"/>
      <c r="AU1487" s="199"/>
      <c r="AV1487" s="199"/>
      <c r="AW1487" s="199"/>
      <c r="AX1487" s="199"/>
      <c r="AY1487" s="199"/>
      <c r="AZ1487" s="199"/>
      <c r="BA1487" s="199"/>
      <c r="BB1487" s="199"/>
      <c r="BC1487" s="199"/>
      <c r="BD1487" s="199"/>
      <c r="BE1487" s="199"/>
      <c r="BF1487" s="199"/>
      <c r="BG1487" s="199"/>
      <c r="BH1487" s="199"/>
      <c r="BI1487" s="199"/>
      <c r="BJ1487" s="199"/>
      <c r="BK1487" s="199"/>
    </row>
    <row r="1488" spans="1:63" ht="12.75" customHeight="1" x14ac:dyDescent="0.2">
      <c r="A1488" s="199"/>
      <c r="B1488" s="199"/>
      <c r="C1488" s="199"/>
      <c r="D1488" s="199"/>
      <c r="E1488" s="199"/>
      <c r="F1488" s="199"/>
      <c r="G1488" s="199"/>
      <c r="H1488" s="199"/>
      <c r="I1488" s="199"/>
      <c r="J1488" s="199"/>
      <c r="K1488" s="199"/>
      <c r="L1488" s="199"/>
      <c r="M1488" s="199"/>
      <c r="N1488" s="199"/>
      <c r="O1488" s="199"/>
      <c r="P1488" s="199"/>
      <c r="Q1488" s="199"/>
      <c r="R1488" s="199"/>
      <c r="S1488" s="199"/>
      <c r="T1488" s="199"/>
      <c r="U1488" s="199"/>
      <c r="V1488" s="199"/>
      <c r="W1488" s="199"/>
      <c r="X1488" s="199"/>
      <c r="Y1488" s="199"/>
      <c r="Z1488" s="199"/>
      <c r="AA1488" s="199"/>
      <c r="AB1488" s="199"/>
      <c r="AC1488" s="199"/>
      <c r="AD1488" s="199"/>
      <c r="AE1488" s="199"/>
      <c r="AF1488" s="199"/>
      <c r="AG1488" s="199"/>
      <c r="AH1488" s="199"/>
      <c r="AI1488" s="199"/>
      <c r="AJ1488" s="199"/>
      <c r="AK1488" s="199"/>
      <c r="AL1488" s="199"/>
      <c r="AM1488" s="199"/>
      <c r="AN1488" s="199"/>
      <c r="AO1488" s="199"/>
      <c r="AP1488" s="199"/>
      <c r="AQ1488" s="199"/>
      <c r="AR1488" s="199"/>
      <c r="AS1488" s="199"/>
      <c r="AT1488" s="199"/>
      <c r="AU1488" s="199"/>
      <c r="AV1488" s="199"/>
      <c r="AW1488" s="199"/>
      <c r="AX1488" s="199"/>
      <c r="AY1488" s="199"/>
      <c r="AZ1488" s="199"/>
      <c r="BA1488" s="199"/>
      <c r="BB1488" s="199"/>
      <c r="BC1488" s="199"/>
      <c r="BD1488" s="199"/>
      <c r="BE1488" s="199"/>
      <c r="BF1488" s="199"/>
      <c r="BG1488" s="199"/>
      <c r="BH1488" s="199"/>
      <c r="BI1488" s="199"/>
      <c r="BJ1488" s="199"/>
      <c r="BK1488" s="199"/>
    </row>
    <row r="1489" spans="1:63" ht="12.75" customHeight="1" x14ac:dyDescent="0.2">
      <c r="A1489" s="199"/>
      <c r="B1489" s="199"/>
      <c r="C1489" s="199"/>
      <c r="D1489" s="199"/>
      <c r="E1489" s="199"/>
      <c r="F1489" s="199"/>
      <c r="G1489" s="199"/>
      <c r="H1489" s="199"/>
      <c r="I1489" s="199"/>
      <c r="J1489" s="199"/>
      <c r="K1489" s="199"/>
      <c r="L1489" s="199"/>
      <c r="M1489" s="199"/>
      <c r="N1489" s="199"/>
      <c r="O1489" s="199"/>
      <c r="P1489" s="199"/>
      <c r="Q1489" s="199"/>
      <c r="R1489" s="199"/>
      <c r="S1489" s="199"/>
      <c r="T1489" s="199"/>
      <c r="U1489" s="199"/>
      <c r="V1489" s="199"/>
      <c r="W1489" s="199"/>
      <c r="X1489" s="199"/>
      <c r="Y1489" s="199"/>
      <c r="Z1489" s="199"/>
      <c r="AA1489" s="199"/>
      <c r="AB1489" s="199"/>
      <c r="AC1489" s="199"/>
      <c r="AD1489" s="199"/>
      <c r="AE1489" s="199"/>
      <c r="AF1489" s="199"/>
      <c r="AG1489" s="199"/>
      <c r="AH1489" s="199"/>
      <c r="AI1489" s="199"/>
      <c r="AJ1489" s="199"/>
      <c r="AK1489" s="199"/>
      <c r="AL1489" s="199"/>
      <c r="AM1489" s="199"/>
      <c r="AN1489" s="199"/>
      <c r="AO1489" s="199"/>
      <c r="AP1489" s="199"/>
      <c r="AQ1489" s="199"/>
      <c r="AR1489" s="199"/>
      <c r="AS1489" s="199"/>
      <c r="AT1489" s="199"/>
      <c r="AU1489" s="199"/>
      <c r="AV1489" s="199"/>
      <c r="AW1489" s="199"/>
      <c r="AX1489" s="199"/>
      <c r="AY1489" s="199"/>
      <c r="AZ1489" s="199"/>
      <c r="BA1489" s="199"/>
      <c r="BB1489" s="199"/>
      <c r="BC1489" s="199"/>
      <c r="BD1489" s="199"/>
      <c r="BE1489" s="199"/>
      <c r="BF1489" s="199"/>
      <c r="BG1489" s="199"/>
      <c r="BH1489" s="199"/>
      <c r="BI1489" s="199"/>
      <c r="BJ1489" s="199"/>
      <c r="BK1489" s="199"/>
    </row>
    <row r="1490" spans="1:63" ht="12.75" customHeight="1" x14ac:dyDescent="0.2">
      <c r="A1490" s="199"/>
      <c r="B1490" s="199"/>
      <c r="C1490" s="199"/>
      <c r="D1490" s="199"/>
      <c r="E1490" s="199"/>
      <c r="F1490" s="199"/>
      <c r="G1490" s="199"/>
      <c r="H1490" s="199"/>
      <c r="I1490" s="199"/>
      <c r="J1490" s="199"/>
      <c r="K1490" s="199"/>
      <c r="L1490" s="199"/>
      <c r="M1490" s="199"/>
      <c r="N1490" s="199"/>
      <c r="O1490" s="199"/>
      <c r="P1490" s="199"/>
      <c r="Q1490" s="199"/>
      <c r="R1490" s="199"/>
      <c r="S1490" s="199"/>
      <c r="T1490" s="199"/>
      <c r="U1490" s="199"/>
      <c r="V1490" s="199"/>
      <c r="W1490" s="199"/>
      <c r="X1490" s="199"/>
      <c r="Y1490" s="199"/>
      <c r="Z1490" s="199"/>
      <c r="AA1490" s="199"/>
      <c r="AB1490" s="199"/>
      <c r="AC1490" s="199"/>
      <c r="AD1490" s="199"/>
      <c r="AE1490" s="199"/>
      <c r="AF1490" s="199"/>
      <c r="AG1490" s="199"/>
      <c r="AH1490" s="199"/>
      <c r="AI1490" s="199"/>
      <c r="AJ1490" s="199"/>
      <c r="AK1490" s="199"/>
      <c r="AL1490" s="199"/>
      <c r="AM1490" s="199"/>
      <c r="AN1490" s="199"/>
      <c r="AO1490" s="199"/>
      <c r="AP1490" s="199"/>
      <c r="AQ1490" s="199"/>
      <c r="AR1490" s="199"/>
      <c r="AS1490" s="199"/>
      <c r="AT1490" s="199"/>
      <c r="AU1490" s="199"/>
      <c r="AV1490" s="199"/>
      <c r="AW1490" s="199"/>
      <c r="AX1490" s="199"/>
      <c r="AY1490" s="199"/>
      <c r="AZ1490" s="199"/>
      <c r="BA1490" s="199"/>
      <c r="BB1490" s="199"/>
      <c r="BC1490" s="199"/>
      <c r="BD1490" s="199"/>
      <c r="BE1490" s="199"/>
      <c r="BF1490" s="199"/>
      <c r="BG1490" s="199"/>
      <c r="BH1490" s="199"/>
      <c r="BI1490" s="199"/>
      <c r="BJ1490" s="199"/>
      <c r="BK1490" s="199"/>
    </row>
    <row r="1491" spans="1:63" ht="12.75" customHeight="1" x14ac:dyDescent="0.2">
      <c r="A1491" s="199"/>
      <c r="B1491" s="199"/>
      <c r="C1491" s="199"/>
      <c r="D1491" s="199"/>
      <c r="E1491" s="199"/>
      <c r="F1491" s="199"/>
      <c r="G1491" s="199"/>
      <c r="H1491" s="199"/>
      <c r="I1491" s="199"/>
      <c r="J1491" s="199"/>
      <c r="K1491" s="199"/>
      <c r="L1491" s="199"/>
      <c r="M1491" s="199"/>
      <c r="N1491" s="199"/>
      <c r="O1491" s="199"/>
      <c r="P1491" s="199"/>
      <c r="Q1491" s="199"/>
      <c r="R1491" s="199"/>
      <c r="S1491" s="199"/>
      <c r="T1491" s="199"/>
      <c r="U1491" s="199"/>
      <c r="V1491" s="199"/>
      <c r="W1491" s="199"/>
      <c r="X1491" s="199"/>
      <c r="Y1491" s="199"/>
      <c r="Z1491" s="199"/>
      <c r="AA1491" s="199"/>
      <c r="AB1491" s="199"/>
      <c r="AC1491" s="199"/>
      <c r="AD1491" s="199"/>
      <c r="AE1491" s="199"/>
      <c r="AF1491" s="199"/>
      <c r="AG1491" s="199"/>
      <c r="AH1491" s="199"/>
      <c r="AI1491" s="199"/>
      <c r="AJ1491" s="199"/>
      <c r="AK1491" s="199"/>
      <c r="AL1491" s="199"/>
      <c r="AM1491" s="199"/>
      <c r="AN1491" s="199"/>
      <c r="AO1491" s="199"/>
      <c r="AP1491" s="199"/>
      <c r="AQ1491" s="199"/>
      <c r="AR1491" s="199"/>
      <c r="AS1491" s="199"/>
      <c r="AT1491" s="199"/>
      <c r="AU1491" s="199"/>
      <c r="AV1491" s="199"/>
      <c r="AW1491" s="199"/>
      <c r="AX1491" s="199"/>
      <c r="AY1491" s="199"/>
      <c r="AZ1491" s="199"/>
      <c r="BA1491" s="199"/>
      <c r="BB1491" s="199"/>
      <c r="BC1491" s="199"/>
      <c r="BD1491" s="199"/>
      <c r="BE1491" s="199"/>
      <c r="BF1491" s="199"/>
      <c r="BG1491" s="199"/>
      <c r="BH1491" s="199"/>
      <c r="BI1491" s="199"/>
      <c r="BJ1491" s="199"/>
      <c r="BK1491" s="199"/>
    </row>
    <row r="1492" spans="1:63" ht="12.75" customHeight="1" x14ac:dyDescent="0.2">
      <c r="A1492" s="199"/>
      <c r="B1492" s="199"/>
      <c r="C1492" s="199"/>
      <c r="D1492" s="199"/>
      <c r="E1492" s="199"/>
      <c r="F1492" s="199"/>
      <c r="G1492" s="199"/>
      <c r="H1492" s="199"/>
      <c r="I1492" s="199"/>
      <c r="J1492" s="199"/>
      <c r="K1492" s="199"/>
      <c r="L1492" s="199"/>
      <c r="M1492" s="199"/>
      <c r="N1492" s="199"/>
      <c r="O1492" s="199"/>
      <c r="P1492" s="199"/>
      <c r="Q1492" s="199"/>
      <c r="R1492" s="199"/>
      <c r="S1492" s="199"/>
      <c r="T1492" s="199"/>
      <c r="U1492" s="199"/>
      <c r="V1492" s="199"/>
      <c r="W1492" s="199"/>
      <c r="X1492" s="199"/>
      <c r="Y1492" s="199"/>
      <c r="Z1492" s="199"/>
      <c r="AA1492" s="199"/>
      <c r="AB1492" s="199"/>
      <c r="AC1492" s="199"/>
      <c r="AD1492" s="199"/>
      <c r="AE1492" s="199"/>
      <c r="AF1492" s="199"/>
      <c r="AG1492" s="199"/>
      <c r="AH1492" s="199"/>
      <c r="AI1492" s="199"/>
      <c r="AJ1492" s="199"/>
      <c r="AK1492" s="199"/>
      <c r="AL1492" s="199"/>
      <c r="AM1492" s="199"/>
      <c r="AN1492" s="199"/>
      <c r="AO1492" s="199"/>
      <c r="AP1492" s="199"/>
      <c r="AQ1492" s="199"/>
      <c r="AR1492" s="199"/>
      <c r="AS1492" s="199"/>
      <c r="AT1492" s="199"/>
      <c r="AU1492" s="199"/>
      <c r="AV1492" s="199"/>
      <c r="AW1492" s="199"/>
      <c r="AX1492" s="199"/>
      <c r="AY1492" s="199"/>
      <c r="AZ1492" s="199"/>
      <c r="BA1492" s="199"/>
      <c r="BB1492" s="199"/>
      <c r="BC1492" s="199"/>
      <c r="BD1492" s="199"/>
      <c r="BE1492" s="199"/>
      <c r="BF1492" s="199"/>
      <c r="BG1492" s="199"/>
      <c r="BH1492" s="199"/>
      <c r="BI1492" s="199"/>
      <c r="BJ1492" s="199"/>
      <c r="BK1492" s="199"/>
    </row>
    <row r="1493" spans="1:63" ht="12.75" customHeight="1" x14ac:dyDescent="0.2">
      <c r="A1493" s="199"/>
      <c r="B1493" s="199"/>
      <c r="C1493" s="199"/>
      <c r="D1493" s="199"/>
      <c r="E1493" s="199"/>
      <c r="F1493" s="199"/>
      <c r="G1493" s="199"/>
      <c r="H1493" s="199"/>
      <c r="I1493" s="199"/>
      <c r="J1493" s="199"/>
      <c r="K1493" s="199"/>
      <c r="L1493" s="199"/>
      <c r="M1493" s="199"/>
      <c r="N1493" s="199"/>
      <c r="O1493" s="199"/>
      <c r="P1493" s="199"/>
      <c r="Q1493" s="199"/>
      <c r="R1493" s="199"/>
      <c r="S1493" s="199"/>
      <c r="T1493" s="199"/>
      <c r="U1493" s="199"/>
      <c r="V1493" s="199"/>
      <c r="W1493" s="199"/>
      <c r="X1493" s="199"/>
      <c r="Y1493" s="199"/>
      <c r="Z1493" s="199"/>
      <c r="AA1493" s="199"/>
      <c r="AB1493" s="199"/>
      <c r="AC1493" s="199"/>
      <c r="AD1493" s="199"/>
      <c r="AE1493" s="199"/>
      <c r="AF1493" s="199"/>
      <c r="AG1493" s="199"/>
      <c r="AH1493" s="199"/>
      <c r="AI1493" s="199"/>
      <c r="AJ1493" s="199"/>
      <c r="AK1493" s="199"/>
      <c r="AL1493" s="199"/>
      <c r="AM1493" s="199"/>
      <c r="AN1493" s="199"/>
      <c r="AO1493" s="199"/>
      <c r="AP1493" s="199"/>
      <c r="AQ1493" s="199"/>
      <c r="AR1493" s="199"/>
      <c r="AS1493" s="199"/>
      <c r="AT1493" s="199"/>
      <c r="AU1493" s="199"/>
      <c r="AV1493" s="199"/>
      <c r="AW1493" s="199"/>
      <c r="AX1493" s="199"/>
      <c r="AY1493" s="199"/>
      <c r="AZ1493" s="199"/>
      <c r="BA1493" s="199"/>
      <c r="BB1493" s="199"/>
      <c r="BC1493" s="199"/>
      <c r="BD1493" s="199"/>
      <c r="BE1493" s="199"/>
      <c r="BF1493" s="199"/>
      <c r="BG1493" s="199"/>
      <c r="BH1493" s="199"/>
      <c r="BI1493" s="199"/>
      <c r="BJ1493" s="199"/>
      <c r="BK1493" s="199"/>
    </row>
    <row r="1494" spans="1:63" ht="12.75" customHeight="1" x14ac:dyDescent="0.2">
      <c r="A1494" s="199"/>
      <c r="B1494" s="199"/>
      <c r="C1494" s="199"/>
      <c r="D1494" s="199"/>
      <c r="E1494" s="199"/>
      <c r="F1494" s="199"/>
      <c r="G1494" s="199"/>
      <c r="H1494" s="199"/>
      <c r="I1494" s="199"/>
      <c r="J1494" s="199"/>
      <c r="K1494" s="199"/>
      <c r="L1494" s="199"/>
      <c r="M1494" s="199"/>
      <c r="N1494" s="199"/>
      <c r="O1494" s="199"/>
      <c r="P1494" s="199"/>
      <c r="Q1494" s="199"/>
      <c r="R1494" s="199"/>
      <c r="S1494" s="199"/>
      <c r="T1494" s="199"/>
      <c r="U1494" s="199"/>
      <c r="V1494" s="199"/>
      <c r="W1494" s="199"/>
      <c r="X1494" s="199"/>
      <c r="Y1494" s="199"/>
      <c r="Z1494" s="199"/>
      <c r="AA1494" s="199"/>
      <c r="AB1494" s="199"/>
      <c r="AC1494" s="199"/>
      <c r="AD1494" s="199"/>
      <c r="AE1494" s="199"/>
      <c r="AF1494" s="199"/>
      <c r="AG1494" s="199"/>
      <c r="AH1494" s="199"/>
      <c r="AI1494" s="199"/>
      <c r="AJ1494" s="199"/>
      <c r="AK1494" s="199"/>
      <c r="AL1494" s="199"/>
      <c r="AM1494" s="199"/>
      <c r="AN1494" s="199"/>
      <c r="AO1494" s="199"/>
      <c r="AP1494" s="199"/>
      <c r="AQ1494" s="199"/>
      <c r="AR1494" s="199"/>
      <c r="AS1494" s="199"/>
      <c r="AT1494" s="199"/>
      <c r="AU1494" s="199"/>
      <c r="AV1494" s="199"/>
      <c r="AW1494" s="199"/>
      <c r="AX1494" s="199"/>
      <c r="AY1494" s="199"/>
      <c r="AZ1494" s="199"/>
      <c r="BA1494" s="199"/>
      <c r="BB1494" s="199"/>
      <c r="BC1494" s="199"/>
      <c r="BD1494" s="199"/>
      <c r="BE1494" s="199"/>
      <c r="BF1494" s="199"/>
      <c r="BG1494" s="199"/>
      <c r="BH1494" s="199"/>
      <c r="BI1494" s="199"/>
      <c r="BJ1494" s="199"/>
      <c r="BK1494" s="199"/>
    </row>
    <row r="1495" spans="1:63" ht="12.75" customHeight="1" x14ac:dyDescent="0.2">
      <c r="A1495" s="199"/>
      <c r="B1495" s="199"/>
      <c r="C1495" s="199"/>
      <c r="D1495" s="199"/>
      <c r="E1495" s="199"/>
      <c r="F1495" s="199"/>
      <c r="G1495" s="199"/>
      <c r="H1495" s="199"/>
      <c r="I1495" s="199"/>
      <c r="J1495" s="199"/>
      <c r="K1495" s="199"/>
      <c r="L1495" s="199"/>
      <c r="M1495" s="199"/>
      <c r="N1495" s="199"/>
      <c r="O1495" s="199"/>
      <c r="P1495" s="199"/>
      <c r="Q1495" s="199"/>
      <c r="R1495" s="199"/>
      <c r="S1495" s="199"/>
      <c r="T1495" s="199"/>
      <c r="U1495" s="199"/>
      <c r="V1495" s="199"/>
      <c r="W1495" s="199"/>
      <c r="X1495" s="199"/>
      <c r="Y1495" s="199"/>
      <c r="Z1495" s="199"/>
      <c r="AA1495" s="199"/>
      <c r="AB1495" s="199"/>
      <c r="AC1495" s="199"/>
      <c r="AD1495" s="199"/>
      <c r="AE1495" s="199"/>
      <c r="AF1495" s="199"/>
      <c r="AG1495" s="199"/>
      <c r="AH1495" s="199"/>
      <c r="AI1495" s="199"/>
      <c r="AJ1495" s="199"/>
      <c r="AK1495" s="199"/>
      <c r="AL1495" s="199"/>
      <c r="AM1495" s="199"/>
      <c r="AN1495" s="199"/>
      <c r="AO1495" s="199"/>
      <c r="AP1495" s="199"/>
      <c r="AQ1495" s="199"/>
      <c r="AR1495" s="199"/>
      <c r="AS1495" s="199"/>
      <c r="AT1495" s="199"/>
      <c r="AU1495" s="199"/>
      <c r="AV1495" s="199"/>
      <c r="AW1495" s="199"/>
      <c r="AX1495" s="199"/>
      <c r="AY1495" s="199"/>
      <c r="AZ1495" s="199"/>
      <c r="BA1495" s="199"/>
      <c r="BB1495" s="199"/>
      <c r="BC1495" s="199"/>
      <c r="BD1495" s="199"/>
      <c r="BE1495" s="199"/>
      <c r="BF1495" s="199"/>
      <c r="BG1495" s="199"/>
      <c r="BH1495" s="199"/>
      <c r="BI1495" s="199"/>
      <c r="BJ1495" s="199"/>
      <c r="BK1495" s="199"/>
    </row>
    <row r="1496" spans="1:63" ht="12.75" customHeight="1" x14ac:dyDescent="0.2">
      <c r="A1496" s="199"/>
      <c r="B1496" s="199"/>
      <c r="C1496" s="199"/>
      <c r="D1496" s="199"/>
      <c r="E1496" s="199"/>
      <c r="F1496" s="199"/>
      <c r="G1496" s="199"/>
      <c r="H1496" s="199"/>
      <c r="I1496" s="199"/>
      <c r="J1496" s="199"/>
      <c r="K1496" s="199"/>
      <c r="L1496" s="199"/>
      <c r="M1496" s="199"/>
      <c r="N1496" s="199"/>
      <c r="O1496" s="199"/>
      <c r="P1496" s="199"/>
      <c r="Q1496" s="199"/>
      <c r="R1496" s="199"/>
      <c r="S1496" s="199"/>
      <c r="T1496" s="199"/>
      <c r="U1496" s="199"/>
      <c r="V1496" s="199"/>
      <c r="W1496" s="199"/>
      <c r="X1496" s="199"/>
      <c r="Y1496" s="199"/>
      <c r="Z1496" s="199"/>
      <c r="AA1496" s="199"/>
      <c r="AB1496" s="199"/>
      <c r="AC1496" s="199"/>
      <c r="AD1496" s="199"/>
      <c r="AE1496" s="199"/>
      <c r="AF1496" s="199"/>
      <c r="AG1496" s="199"/>
      <c r="AH1496" s="199"/>
      <c r="AI1496" s="199"/>
      <c r="AJ1496" s="199"/>
      <c r="AK1496" s="199"/>
      <c r="AL1496" s="199"/>
      <c r="AM1496" s="199"/>
      <c r="AN1496" s="199"/>
      <c r="AO1496" s="199"/>
      <c r="AP1496" s="199"/>
      <c r="AQ1496" s="199"/>
      <c r="AR1496" s="199"/>
      <c r="AS1496" s="199"/>
      <c r="AT1496" s="199"/>
      <c r="AU1496" s="199"/>
      <c r="AV1496" s="199"/>
      <c r="AW1496" s="199"/>
      <c r="AX1496" s="199"/>
      <c r="AY1496" s="199"/>
      <c r="AZ1496" s="199"/>
      <c r="BA1496" s="199"/>
      <c r="BB1496" s="199"/>
      <c r="BC1496" s="199"/>
      <c r="BD1496" s="199"/>
      <c r="BE1496" s="199"/>
      <c r="BF1496" s="199"/>
      <c r="BG1496" s="199"/>
      <c r="BH1496" s="199"/>
      <c r="BI1496" s="199"/>
      <c r="BJ1496" s="199"/>
      <c r="BK1496" s="199"/>
    </row>
    <row r="1497" spans="1:63" ht="12.75" customHeight="1" x14ac:dyDescent="0.2">
      <c r="A1497" s="199"/>
      <c r="B1497" s="199"/>
      <c r="C1497" s="199"/>
      <c r="D1497" s="199"/>
      <c r="E1497" s="199"/>
      <c r="F1497" s="199"/>
      <c r="G1497" s="199"/>
      <c r="H1497" s="199"/>
      <c r="I1497" s="199"/>
      <c r="J1497" s="199"/>
      <c r="K1497" s="199"/>
      <c r="L1497" s="199"/>
      <c r="M1497" s="199"/>
      <c r="N1497" s="199"/>
      <c r="O1497" s="199"/>
      <c r="P1497" s="199"/>
      <c r="Q1497" s="199"/>
      <c r="R1497" s="199"/>
      <c r="S1497" s="199"/>
      <c r="T1497" s="199"/>
      <c r="U1497" s="199"/>
      <c r="V1497" s="199"/>
      <c r="W1497" s="199"/>
      <c r="X1497" s="199"/>
      <c r="Y1497" s="199"/>
      <c r="Z1497" s="199"/>
      <c r="AA1497" s="199"/>
      <c r="AB1497" s="199"/>
      <c r="AC1497" s="199"/>
      <c r="AD1497" s="199"/>
      <c r="AE1497" s="199"/>
      <c r="AF1497" s="199"/>
      <c r="AG1497" s="199"/>
      <c r="AH1497" s="199"/>
      <c r="AI1497" s="199"/>
      <c r="AJ1497" s="199"/>
      <c r="AK1497" s="199"/>
      <c r="AL1497" s="199"/>
      <c r="AM1497" s="199"/>
      <c r="AN1497" s="199"/>
      <c r="AO1497" s="199"/>
      <c r="AP1497" s="199"/>
      <c r="AQ1497" s="199"/>
      <c r="AR1497" s="199"/>
      <c r="AS1497" s="199"/>
      <c r="AT1497" s="199"/>
      <c r="AU1497" s="199"/>
      <c r="AV1497" s="199"/>
      <c r="AW1497" s="199"/>
      <c r="AX1497" s="199"/>
      <c r="AY1497" s="199"/>
      <c r="AZ1497" s="199"/>
      <c r="BA1497" s="199"/>
      <c r="BB1497" s="199"/>
      <c r="BC1497" s="199"/>
      <c r="BD1497" s="199"/>
      <c r="BE1497" s="199"/>
      <c r="BF1497" s="199"/>
      <c r="BG1497" s="199"/>
      <c r="BH1497" s="199"/>
      <c r="BI1497" s="199"/>
      <c r="BJ1497" s="199"/>
      <c r="BK1497" s="199"/>
    </row>
    <row r="1498" spans="1:63" ht="12.75" customHeight="1" x14ac:dyDescent="0.2">
      <c r="A1498" s="199"/>
      <c r="B1498" s="199"/>
      <c r="C1498" s="199"/>
      <c r="D1498" s="199"/>
      <c r="E1498" s="199"/>
      <c r="F1498" s="199"/>
      <c r="G1498" s="199"/>
      <c r="H1498" s="199"/>
      <c r="I1498" s="199"/>
      <c r="J1498" s="199"/>
      <c r="K1498" s="199"/>
      <c r="L1498" s="199"/>
      <c r="M1498" s="199"/>
      <c r="N1498" s="199"/>
      <c r="O1498" s="199"/>
      <c r="P1498" s="199"/>
      <c r="Q1498" s="199"/>
      <c r="R1498" s="199"/>
      <c r="S1498" s="199"/>
      <c r="T1498" s="199"/>
      <c r="U1498" s="199"/>
      <c r="V1498" s="199"/>
      <c r="W1498" s="199"/>
      <c r="X1498" s="199"/>
      <c r="Y1498" s="199"/>
      <c r="Z1498" s="199"/>
      <c r="AA1498" s="199"/>
      <c r="AB1498" s="199"/>
      <c r="AC1498" s="199"/>
      <c r="AD1498" s="199"/>
      <c r="AE1498" s="199"/>
      <c r="AF1498" s="199"/>
      <c r="AG1498" s="199"/>
      <c r="AH1498" s="199"/>
      <c r="AI1498" s="199"/>
      <c r="AJ1498" s="199"/>
      <c r="AK1498" s="199"/>
      <c r="AL1498" s="199"/>
      <c r="AM1498" s="199"/>
      <c r="AN1498" s="199"/>
      <c r="AO1498" s="199"/>
      <c r="AP1498" s="199"/>
      <c r="AQ1498" s="199"/>
      <c r="AR1498" s="199"/>
      <c r="AS1498" s="199"/>
      <c r="AT1498" s="199"/>
      <c r="AU1498" s="199"/>
      <c r="AV1498" s="199"/>
      <c r="AW1498" s="199"/>
      <c r="AX1498" s="199"/>
      <c r="AY1498" s="199"/>
      <c r="AZ1498" s="199"/>
      <c r="BA1498" s="199"/>
      <c r="BB1498" s="199"/>
      <c r="BC1498" s="199"/>
      <c r="BD1498" s="199"/>
      <c r="BE1498" s="199"/>
      <c r="BF1498" s="199"/>
      <c r="BG1498" s="199"/>
      <c r="BH1498" s="199"/>
      <c r="BI1498" s="199"/>
      <c r="BJ1498" s="199"/>
      <c r="BK1498" s="199"/>
    </row>
    <row r="1499" spans="1:63" ht="12.75" customHeight="1" x14ac:dyDescent="0.2">
      <c r="A1499" s="199"/>
      <c r="B1499" s="199"/>
      <c r="C1499" s="199"/>
      <c r="D1499" s="199"/>
      <c r="E1499" s="199"/>
      <c r="F1499" s="199"/>
      <c r="G1499" s="199"/>
      <c r="H1499" s="199"/>
      <c r="I1499" s="199"/>
      <c r="J1499" s="199"/>
      <c r="K1499" s="199"/>
      <c r="L1499" s="199"/>
      <c r="M1499" s="199"/>
      <c r="N1499" s="199"/>
      <c r="O1499" s="199"/>
      <c r="P1499" s="199"/>
      <c r="Q1499" s="199"/>
      <c r="R1499" s="199"/>
      <c r="S1499" s="199"/>
      <c r="T1499" s="199"/>
      <c r="U1499" s="199"/>
      <c r="V1499" s="199"/>
      <c r="W1499" s="199"/>
      <c r="X1499" s="199"/>
      <c r="Y1499" s="199"/>
      <c r="Z1499" s="199"/>
      <c r="AA1499" s="199"/>
      <c r="AB1499" s="199"/>
      <c r="AC1499" s="199"/>
      <c r="AD1499" s="199"/>
      <c r="AE1499" s="199"/>
      <c r="AF1499" s="199"/>
      <c r="AG1499" s="199"/>
      <c r="AH1499" s="199"/>
      <c r="AI1499" s="199"/>
      <c r="AJ1499" s="199"/>
      <c r="AK1499" s="199"/>
      <c r="AL1499" s="199"/>
      <c r="AM1499" s="199"/>
      <c r="AN1499" s="199"/>
      <c r="AO1499" s="199"/>
      <c r="AP1499" s="199"/>
      <c r="AQ1499" s="199"/>
      <c r="AR1499" s="199"/>
      <c r="AS1499" s="199"/>
      <c r="AT1499" s="199"/>
      <c r="AU1499" s="199"/>
      <c r="AV1499" s="199"/>
      <c r="AW1499" s="199"/>
      <c r="AX1499" s="199"/>
      <c r="AY1499" s="199"/>
      <c r="AZ1499" s="199"/>
      <c r="BA1499" s="199"/>
      <c r="BB1499" s="199"/>
      <c r="BC1499" s="199"/>
      <c r="BD1499" s="199"/>
      <c r="BE1499" s="199"/>
      <c r="BF1499" s="199"/>
      <c r="BG1499" s="199"/>
      <c r="BH1499" s="199"/>
      <c r="BI1499" s="199"/>
      <c r="BJ1499" s="199"/>
      <c r="BK1499" s="199"/>
    </row>
    <row r="1500" spans="1:63" ht="12.75" customHeight="1" x14ac:dyDescent="0.2">
      <c r="A1500" s="199"/>
      <c r="B1500" s="199"/>
      <c r="C1500" s="199"/>
      <c r="D1500" s="199"/>
      <c r="E1500" s="199"/>
      <c r="F1500" s="199"/>
      <c r="G1500" s="199"/>
      <c r="H1500" s="199"/>
      <c r="I1500" s="199"/>
      <c r="J1500" s="199"/>
      <c r="K1500" s="199"/>
      <c r="L1500" s="199"/>
      <c r="M1500" s="199"/>
      <c r="N1500" s="199"/>
      <c r="O1500" s="199"/>
      <c r="P1500" s="199"/>
      <c r="Q1500" s="199"/>
      <c r="R1500" s="199"/>
      <c r="S1500" s="199"/>
      <c r="T1500" s="199"/>
      <c r="U1500" s="199"/>
      <c r="V1500" s="199"/>
      <c r="W1500" s="199"/>
      <c r="X1500" s="199"/>
      <c r="Y1500" s="199"/>
      <c r="Z1500" s="199"/>
      <c r="AA1500" s="199"/>
      <c r="AB1500" s="199"/>
      <c r="AC1500" s="199"/>
      <c r="AD1500" s="199"/>
      <c r="AE1500" s="199"/>
      <c r="AF1500" s="199"/>
      <c r="AG1500" s="199"/>
      <c r="AH1500" s="199"/>
      <c r="AI1500" s="199"/>
      <c r="AJ1500" s="199"/>
      <c r="AK1500" s="199"/>
      <c r="AL1500" s="199"/>
      <c r="AM1500" s="199"/>
      <c r="AN1500" s="199"/>
      <c r="AO1500" s="199"/>
      <c r="AP1500" s="199"/>
      <c r="AQ1500" s="199"/>
      <c r="AR1500" s="199"/>
      <c r="AS1500" s="199"/>
      <c r="AT1500" s="199"/>
      <c r="AU1500" s="199"/>
      <c r="AV1500" s="199"/>
      <c r="AW1500" s="199"/>
      <c r="AX1500" s="199"/>
      <c r="AY1500" s="199"/>
      <c r="AZ1500" s="199"/>
      <c r="BA1500" s="199"/>
      <c r="BB1500" s="199"/>
      <c r="BC1500" s="199"/>
      <c r="BD1500" s="199"/>
      <c r="BE1500" s="199"/>
      <c r="BF1500" s="199"/>
      <c r="BG1500" s="199"/>
      <c r="BH1500" s="199"/>
      <c r="BI1500" s="199"/>
      <c r="BJ1500" s="199"/>
      <c r="BK1500" s="199"/>
    </row>
    <row r="1501" spans="1:63" ht="12.75" customHeight="1" x14ac:dyDescent="0.2">
      <c r="A1501" s="199"/>
      <c r="B1501" s="199"/>
      <c r="C1501" s="199"/>
      <c r="D1501" s="199"/>
      <c r="E1501" s="199"/>
      <c r="F1501" s="199"/>
      <c r="G1501" s="199"/>
      <c r="H1501" s="199"/>
      <c r="I1501" s="199"/>
      <c r="J1501" s="199"/>
      <c r="K1501" s="199"/>
      <c r="L1501" s="199"/>
      <c r="M1501" s="199"/>
      <c r="N1501" s="199"/>
      <c r="O1501" s="199"/>
      <c r="P1501" s="199"/>
      <c r="Q1501" s="199"/>
      <c r="R1501" s="199"/>
      <c r="S1501" s="199"/>
      <c r="T1501" s="199"/>
      <c r="U1501" s="199"/>
      <c r="V1501" s="199"/>
      <c r="W1501" s="199"/>
      <c r="X1501" s="199"/>
      <c r="Y1501" s="199"/>
      <c r="Z1501" s="199"/>
      <c r="AA1501" s="199"/>
      <c r="AB1501" s="199"/>
      <c r="AC1501" s="199"/>
      <c r="AD1501" s="199"/>
      <c r="AE1501" s="199"/>
      <c r="AF1501" s="199"/>
      <c r="AG1501" s="199"/>
      <c r="AH1501" s="199"/>
      <c r="AI1501" s="199"/>
      <c r="AJ1501" s="199"/>
      <c r="AK1501" s="199"/>
      <c r="AL1501" s="199"/>
      <c r="AM1501" s="199"/>
      <c r="AN1501" s="199"/>
      <c r="AO1501" s="199"/>
      <c r="AP1501" s="199"/>
      <c r="AQ1501" s="199"/>
      <c r="AR1501" s="199"/>
      <c r="AS1501" s="199"/>
      <c r="AT1501" s="199"/>
      <c r="AU1501" s="199"/>
      <c r="AV1501" s="199"/>
      <c r="AW1501" s="199"/>
      <c r="AX1501" s="199"/>
      <c r="AY1501" s="199"/>
      <c r="AZ1501" s="199"/>
      <c r="BA1501" s="199"/>
      <c r="BB1501" s="199"/>
      <c r="BC1501" s="199"/>
      <c r="BD1501" s="199"/>
      <c r="BE1501" s="199"/>
      <c r="BF1501" s="199"/>
      <c r="BG1501" s="199"/>
      <c r="BH1501" s="199"/>
      <c r="BI1501" s="199"/>
      <c r="BJ1501" s="199"/>
      <c r="BK1501" s="199"/>
    </row>
    <row r="1502" spans="1:63" ht="12.75" customHeight="1" x14ac:dyDescent="0.2">
      <c r="A1502" s="199"/>
      <c r="B1502" s="199"/>
      <c r="C1502" s="199"/>
      <c r="D1502" s="199"/>
      <c r="E1502" s="199"/>
      <c r="F1502" s="199"/>
      <c r="G1502" s="199"/>
      <c r="H1502" s="199"/>
      <c r="I1502" s="199"/>
      <c r="J1502" s="199"/>
      <c r="K1502" s="199"/>
      <c r="L1502" s="199"/>
      <c r="M1502" s="199"/>
      <c r="N1502" s="199"/>
      <c r="O1502" s="199"/>
      <c r="P1502" s="199"/>
      <c r="Q1502" s="199"/>
      <c r="R1502" s="199"/>
      <c r="S1502" s="199"/>
      <c r="T1502" s="199"/>
      <c r="U1502" s="199"/>
      <c r="V1502" s="199"/>
      <c r="W1502" s="199"/>
      <c r="X1502" s="199"/>
      <c r="Y1502" s="199"/>
      <c r="Z1502" s="199"/>
      <c r="AA1502" s="199"/>
      <c r="AB1502" s="199"/>
      <c r="AC1502" s="199"/>
      <c r="AD1502" s="199"/>
      <c r="AE1502" s="199"/>
      <c r="AF1502" s="199"/>
      <c r="AG1502" s="199"/>
      <c r="AH1502" s="199"/>
      <c r="AI1502" s="199"/>
      <c r="AJ1502" s="199"/>
      <c r="AK1502" s="199"/>
      <c r="AL1502" s="199"/>
      <c r="AM1502" s="199"/>
      <c r="AN1502" s="199"/>
      <c r="AO1502" s="199"/>
      <c r="AP1502" s="199"/>
      <c r="AQ1502" s="199"/>
      <c r="AR1502" s="199"/>
      <c r="AS1502" s="199"/>
      <c r="AT1502" s="199"/>
      <c r="AU1502" s="199"/>
      <c r="AV1502" s="199"/>
      <c r="AW1502" s="199"/>
      <c r="AX1502" s="199"/>
      <c r="AY1502" s="199"/>
      <c r="AZ1502" s="199"/>
      <c r="BA1502" s="199"/>
      <c r="BB1502" s="199"/>
      <c r="BC1502" s="199"/>
      <c r="BD1502" s="199"/>
      <c r="BE1502" s="199"/>
      <c r="BF1502" s="199"/>
      <c r="BG1502" s="199"/>
      <c r="BH1502" s="199"/>
      <c r="BI1502" s="199"/>
      <c r="BJ1502" s="199"/>
      <c r="BK1502" s="199"/>
    </row>
    <row r="1503" spans="1:63" ht="12.75" customHeight="1" x14ac:dyDescent="0.2">
      <c r="A1503" s="199"/>
      <c r="B1503" s="199"/>
      <c r="C1503" s="199"/>
      <c r="D1503" s="199"/>
      <c r="E1503" s="199"/>
      <c r="F1503" s="199"/>
      <c r="G1503" s="199"/>
      <c r="H1503" s="199"/>
      <c r="I1503" s="199"/>
      <c r="J1503" s="199"/>
      <c r="K1503" s="199"/>
      <c r="L1503" s="199"/>
      <c r="M1503" s="199"/>
      <c r="N1503" s="199"/>
      <c r="O1503" s="199"/>
      <c r="P1503" s="199"/>
      <c r="Q1503" s="199"/>
      <c r="R1503" s="199"/>
      <c r="S1503" s="199"/>
      <c r="T1503" s="199"/>
      <c r="U1503" s="199"/>
      <c r="V1503" s="199"/>
      <c r="W1503" s="199"/>
      <c r="X1503" s="199"/>
      <c r="Y1503" s="199"/>
      <c r="Z1503" s="199"/>
      <c r="AA1503" s="199"/>
      <c r="AB1503" s="199"/>
      <c r="AC1503" s="199"/>
      <c r="AD1503" s="199"/>
      <c r="AE1503" s="199"/>
      <c r="AF1503" s="199"/>
      <c r="AG1503" s="199"/>
      <c r="AH1503" s="199"/>
      <c r="AI1503" s="199"/>
      <c r="AJ1503" s="199"/>
      <c r="AK1503" s="199"/>
      <c r="AL1503" s="199"/>
      <c r="AM1503" s="199"/>
      <c r="AN1503" s="199"/>
      <c r="AO1503" s="199"/>
      <c r="AP1503" s="199"/>
      <c r="AQ1503" s="199"/>
      <c r="AR1503" s="199"/>
      <c r="AS1503" s="199"/>
      <c r="AT1503" s="199"/>
      <c r="AU1503" s="199"/>
      <c r="AV1503" s="199"/>
      <c r="AW1503" s="199"/>
      <c r="AX1503" s="199"/>
      <c r="AY1503" s="199"/>
      <c r="AZ1503" s="199"/>
      <c r="BA1503" s="199"/>
      <c r="BB1503" s="199"/>
      <c r="BC1503" s="199"/>
      <c r="BD1503" s="199"/>
      <c r="BE1503" s="199"/>
      <c r="BF1503" s="199"/>
      <c r="BG1503" s="199"/>
      <c r="BH1503" s="199"/>
      <c r="BI1503" s="199"/>
      <c r="BJ1503" s="199"/>
      <c r="BK1503" s="199"/>
    </row>
    <row r="1504" spans="1:63" ht="12.75" customHeight="1" x14ac:dyDescent="0.2">
      <c r="A1504" s="199"/>
      <c r="B1504" s="199"/>
      <c r="C1504" s="199"/>
      <c r="D1504" s="199"/>
      <c r="E1504" s="199"/>
      <c r="F1504" s="199"/>
      <c r="G1504" s="199"/>
      <c r="H1504" s="199"/>
      <c r="I1504" s="199"/>
      <c r="J1504" s="199"/>
      <c r="K1504" s="199"/>
      <c r="L1504" s="199"/>
      <c r="M1504" s="199"/>
      <c r="N1504" s="199"/>
      <c r="O1504" s="199"/>
      <c r="P1504" s="199"/>
      <c r="Q1504" s="199"/>
      <c r="R1504" s="199"/>
      <c r="S1504" s="199"/>
      <c r="T1504" s="199"/>
      <c r="U1504" s="199"/>
      <c r="V1504" s="199"/>
      <c r="W1504" s="199"/>
      <c r="X1504" s="199"/>
      <c r="Y1504" s="199"/>
      <c r="Z1504" s="199"/>
      <c r="AA1504" s="199"/>
      <c r="AB1504" s="199"/>
      <c r="AC1504" s="199"/>
      <c r="AD1504" s="199"/>
      <c r="AE1504" s="199"/>
      <c r="AF1504" s="199"/>
      <c r="AG1504" s="199"/>
      <c r="AH1504" s="199"/>
      <c r="AI1504" s="199"/>
      <c r="AJ1504" s="199"/>
      <c r="AK1504" s="199"/>
      <c r="AL1504" s="199"/>
      <c r="AM1504" s="199"/>
      <c r="AN1504" s="199"/>
      <c r="AO1504" s="199"/>
      <c r="AP1504" s="199"/>
      <c r="AQ1504" s="199"/>
      <c r="AR1504" s="199"/>
      <c r="AS1504" s="199"/>
      <c r="AT1504" s="199"/>
      <c r="AU1504" s="199"/>
      <c r="AV1504" s="199"/>
      <c r="AW1504" s="199"/>
      <c r="AX1504" s="199"/>
      <c r="AY1504" s="199"/>
      <c r="AZ1504" s="199"/>
      <c r="BA1504" s="199"/>
      <c r="BB1504" s="199"/>
      <c r="BC1504" s="199"/>
      <c r="BD1504" s="199"/>
      <c r="BE1504" s="199"/>
      <c r="BF1504" s="199"/>
      <c r="BG1504" s="199"/>
      <c r="BH1504" s="199"/>
      <c r="BI1504" s="199"/>
      <c r="BJ1504" s="199"/>
      <c r="BK1504" s="199"/>
    </row>
    <row r="1505" spans="1:63" ht="12.75" customHeight="1" x14ac:dyDescent="0.2">
      <c r="A1505" s="199"/>
      <c r="B1505" s="199"/>
      <c r="C1505" s="199"/>
      <c r="D1505" s="199"/>
      <c r="E1505" s="199"/>
      <c r="F1505" s="199"/>
      <c r="G1505" s="199"/>
      <c r="H1505" s="199"/>
      <c r="I1505" s="199"/>
      <c r="J1505" s="199"/>
      <c r="K1505" s="199"/>
      <c r="L1505" s="199"/>
      <c r="M1505" s="199"/>
      <c r="N1505" s="199"/>
      <c r="O1505" s="199"/>
      <c r="P1505" s="199"/>
      <c r="Q1505" s="199"/>
      <c r="R1505" s="199"/>
      <c r="S1505" s="199"/>
      <c r="T1505" s="199"/>
      <c r="U1505" s="199"/>
      <c r="V1505" s="199"/>
      <c r="W1505" s="199"/>
      <c r="X1505" s="199"/>
      <c r="Y1505" s="199"/>
      <c r="Z1505" s="199"/>
      <c r="AA1505" s="199"/>
      <c r="AB1505" s="199"/>
      <c r="AC1505" s="199"/>
      <c r="AD1505" s="199"/>
      <c r="AE1505" s="199"/>
      <c r="AF1505" s="199"/>
      <c r="AG1505" s="199"/>
      <c r="AH1505" s="199"/>
      <c r="AI1505" s="199"/>
      <c r="AJ1505" s="199"/>
      <c r="AK1505" s="199"/>
      <c r="AL1505" s="199"/>
      <c r="AM1505" s="199"/>
      <c r="AN1505" s="199"/>
      <c r="AO1505" s="199"/>
      <c r="AP1505" s="199"/>
      <c r="AQ1505" s="199"/>
      <c r="AR1505" s="199"/>
      <c r="AS1505" s="199"/>
      <c r="AT1505" s="199"/>
      <c r="AU1505" s="199"/>
      <c r="AV1505" s="199"/>
      <c r="AW1505" s="199"/>
      <c r="AX1505" s="199"/>
      <c r="AY1505" s="199"/>
      <c r="AZ1505" s="199"/>
      <c r="BA1505" s="199"/>
      <c r="BB1505" s="199"/>
      <c r="BC1505" s="199"/>
      <c r="BD1505" s="199"/>
      <c r="BE1505" s="199"/>
      <c r="BF1505" s="199"/>
      <c r="BG1505" s="199"/>
      <c r="BH1505" s="199"/>
      <c r="BI1505" s="199"/>
      <c r="BJ1505" s="199"/>
      <c r="BK1505" s="199"/>
    </row>
    <row r="1506" spans="1:63" ht="12.75" customHeight="1" x14ac:dyDescent="0.2">
      <c r="A1506" s="199"/>
      <c r="B1506" s="199"/>
      <c r="C1506" s="199"/>
      <c r="D1506" s="199"/>
      <c r="E1506" s="199"/>
      <c r="F1506" s="199"/>
      <c r="G1506" s="199"/>
      <c r="H1506" s="199"/>
      <c r="I1506" s="199"/>
      <c r="J1506" s="199"/>
      <c r="K1506" s="199"/>
      <c r="L1506" s="199"/>
      <c r="M1506" s="199"/>
      <c r="N1506" s="199"/>
      <c r="O1506" s="199"/>
      <c r="P1506" s="199"/>
      <c r="Q1506" s="199"/>
      <c r="R1506" s="199"/>
      <c r="S1506" s="199"/>
      <c r="T1506" s="199"/>
      <c r="U1506" s="199"/>
      <c r="V1506" s="199"/>
      <c r="W1506" s="199"/>
      <c r="X1506" s="199"/>
      <c r="Y1506" s="199"/>
      <c r="Z1506" s="199"/>
      <c r="AA1506" s="199"/>
      <c r="AB1506" s="199"/>
      <c r="AC1506" s="199"/>
      <c r="AD1506" s="199"/>
      <c r="AE1506" s="199"/>
      <c r="AF1506" s="199"/>
      <c r="AG1506" s="199"/>
      <c r="AH1506" s="199"/>
      <c r="AI1506" s="199"/>
      <c r="AJ1506" s="199"/>
      <c r="AK1506" s="199"/>
      <c r="AL1506" s="199"/>
      <c r="AM1506" s="199"/>
      <c r="AN1506" s="199"/>
      <c r="AO1506" s="199"/>
      <c r="AP1506" s="199"/>
      <c r="AQ1506" s="199"/>
      <c r="AR1506" s="199"/>
      <c r="AS1506" s="199"/>
      <c r="AT1506" s="199"/>
      <c r="AU1506" s="199"/>
      <c r="AV1506" s="199"/>
      <c r="AW1506" s="199"/>
      <c r="AX1506" s="199"/>
      <c r="AY1506" s="199"/>
      <c r="AZ1506" s="199"/>
      <c r="BA1506" s="199"/>
      <c r="BB1506" s="199"/>
      <c r="BC1506" s="199"/>
      <c r="BD1506" s="199"/>
      <c r="BE1506" s="199"/>
      <c r="BF1506" s="199"/>
      <c r="BG1506" s="199"/>
      <c r="BH1506" s="199"/>
      <c r="BI1506" s="199"/>
      <c r="BJ1506" s="199"/>
      <c r="BK1506" s="199"/>
    </row>
    <row r="1507" spans="1:63" ht="12.75" customHeight="1" x14ac:dyDescent="0.2">
      <c r="A1507" s="199"/>
      <c r="B1507" s="199"/>
      <c r="C1507" s="199"/>
      <c r="D1507" s="199"/>
      <c r="E1507" s="199"/>
      <c r="F1507" s="199"/>
      <c r="G1507" s="199"/>
      <c r="H1507" s="199"/>
      <c r="I1507" s="199"/>
      <c r="J1507" s="199"/>
      <c r="K1507" s="199"/>
      <c r="L1507" s="199"/>
      <c r="M1507" s="199"/>
      <c r="N1507" s="199"/>
      <c r="O1507" s="199"/>
      <c r="P1507" s="199"/>
      <c r="Q1507" s="199"/>
      <c r="R1507" s="199"/>
      <c r="S1507" s="199"/>
      <c r="T1507" s="199"/>
      <c r="U1507" s="199"/>
      <c r="V1507" s="199"/>
      <c r="W1507" s="199"/>
      <c r="X1507" s="199"/>
      <c r="Y1507" s="199"/>
      <c r="Z1507" s="199"/>
      <c r="AA1507" s="199"/>
      <c r="AB1507" s="199"/>
      <c r="AC1507" s="199"/>
      <c r="AD1507" s="199"/>
      <c r="AE1507" s="199"/>
      <c r="AF1507" s="199"/>
      <c r="AG1507" s="199"/>
      <c r="AH1507" s="199"/>
      <c r="AI1507" s="199"/>
      <c r="AJ1507" s="199"/>
      <c r="AK1507" s="199"/>
      <c r="AL1507" s="199"/>
      <c r="AM1507" s="199"/>
      <c r="AN1507" s="199"/>
      <c r="AO1507" s="199"/>
      <c r="AP1507" s="199"/>
      <c r="AQ1507" s="199"/>
      <c r="AR1507" s="199"/>
      <c r="AS1507" s="199"/>
      <c r="AT1507" s="199"/>
      <c r="AU1507" s="199"/>
      <c r="AV1507" s="199"/>
      <c r="AW1507" s="199"/>
      <c r="AX1507" s="199"/>
      <c r="AY1507" s="199"/>
      <c r="AZ1507" s="199"/>
      <c r="BA1507" s="199"/>
      <c r="BB1507" s="199"/>
      <c r="BC1507" s="199"/>
      <c r="BD1507" s="199"/>
      <c r="BE1507" s="199"/>
      <c r="BF1507" s="199"/>
      <c r="BG1507" s="199"/>
      <c r="BH1507" s="199"/>
      <c r="BI1507" s="199"/>
      <c r="BJ1507" s="199"/>
      <c r="BK1507" s="199"/>
    </row>
    <row r="1508" spans="1:63" ht="12.75" customHeight="1" x14ac:dyDescent="0.2">
      <c r="A1508" s="199"/>
      <c r="B1508" s="199"/>
      <c r="C1508" s="199"/>
      <c r="D1508" s="199"/>
      <c r="E1508" s="199"/>
      <c r="F1508" s="199"/>
      <c r="G1508" s="199"/>
      <c r="H1508" s="199"/>
      <c r="I1508" s="199"/>
      <c r="J1508" s="199"/>
      <c r="K1508" s="199"/>
      <c r="L1508" s="199"/>
      <c r="M1508" s="199"/>
      <c r="N1508" s="199"/>
      <c r="O1508" s="199"/>
      <c r="P1508" s="199"/>
      <c r="Q1508" s="199"/>
      <c r="R1508" s="199"/>
      <c r="S1508" s="199"/>
      <c r="T1508" s="199"/>
      <c r="U1508" s="199"/>
      <c r="V1508" s="199"/>
      <c r="W1508" s="199"/>
      <c r="X1508" s="199"/>
      <c r="Y1508" s="199"/>
      <c r="Z1508" s="199"/>
      <c r="AA1508" s="199"/>
      <c r="AB1508" s="199"/>
      <c r="AC1508" s="199"/>
      <c r="AD1508" s="199"/>
      <c r="AE1508" s="199"/>
      <c r="AF1508" s="199"/>
      <c r="AG1508" s="199"/>
      <c r="AH1508" s="199"/>
      <c r="AI1508" s="199"/>
      <c r="AJ1508" s="199"/>
      <c r="AK1508" s="199"/>
      <c r="AL1508" s="199"/>
      <c r="AM1508" s="199"/>
      <c r="AN1508" s="199"/>
      <c r="AO1508" s="199"/>
      <c r="AP1508" s="199"/>
      <c r="AQ1508" s="199"/>
      <c r="AR1508" s="199"/>
      <c r="AS1508" s="199"/>
      <c r="AT1508" s="199"/>
      <c r="AU1508" s="199"/>
      <c r="AV1508" s="199"/>
      <c r="AW1508" s="199"/>
      <c r="AX1508" s="199"/>
      <c r="AY1508" s="199"/>
      <c r="AZ1508" s="199"/>
      <c r="BA1508" s="199"/>
      <c r="BB1508" s="199"/>
      <c r="BC1508" s="199"/>
      <c r="BD1508" s="199"/>
      <c r="BE1508" s="199"/>
      <c r="BF1508" s="199"/>
      <c r="BG1508" s="199"/>
      <c r="BH1508" s="199"/>
      <c r="BI1508" s="199"/>
      <c r="BJ1508" s="199"/>
      <c r="BK1508" s="199"/>
    </row>
    <row r="1509" spans="1:63" ht="12.75" customHeight="1" x14ac:dyDescent="0.2">
      <c r="A1509" s="199"/>
      <c r="B1509" s="199"/>
      <c r="C1509" s="199"/>
      <c r="D1509" s="199"/>
      <c r="E1509" s="199"/>
      <c r="F1509" s="199"/>
      <c r="G1509" s="199"/>
      <c r="H1509" s="199"/>
      <c r="I1509" s="199"/>
      <c r="J1509" s="199"/>
      <c r="K1509" s="199"/>
      <c r="L1509" s="199"/>
      <c r="M1509" s="199"/>
      <c r="N1509" s="199"/>
      <c r="O1509" s="199"/>
      <c r="P1509" s="199"/>
      <c r="Q1509" s="199"/>
      <c r="R1509" s="199"/>
      <c r="S1509" s="199"/>
      <c r="T1509" s="199"/>
      <c r="U1509" s="199"/>
      <c r="V1509" s="199"/>
      <c r="W1509" s="199"/>
      <c r="X1509" s="199"/>
      <c r="Y1509" s="199"/>
      <c r="Z1509" s="199"/>
      <c r="AA1509" s="199"/>
      <c r="AB1509" s="199"/>
      <c r="AC1509" s="199"/>
      <c r="AD1509" s="199"/>
      <c r="AE1509" s="199"/>
      <c r="AF1509" s="199"/>
      <c r="AG1509" s="199"/>
      <c r="AH1509" s="199"/>
      <c r="AI1509" s="199"/>
      <c r="AJ1509" s="199"/>
      <c r="AK1509" s="199"/>
      <c r="AL1509" s="199"/>
      <c r="AM1509" s="199"/>
      <c r="AN1509" s="199"/>
      <c r="AO1509" s="199"/>
      <c r="AP1509" s="199"/>
      <c r="AQ1509" s="199"/>
      <c r="AR1509" s="199"/>
      <c r="AS1509" s="199"/>
      <c r="AT1509" s="199"/>
      <c r="AU1509" s="199"/>
      <c r="AV1509" s="199"/>
      <c r="AW1509" s="199"/>
      <c r="AX1509" s="199"/>
      <c r="AY1509" s="199"/>
      <c r="AZ1509" s="199"/>
      <c r="BA1509" s="199"/>
      <c r="BB1509" s="199"/>
      <c r="BC1509" s="199"/>
      <c r="BD1509" s="199"/>
      <c r="BE1509" s="199"/>
      <c r="BF1509" s="199"/>
      <c r="BG1509" s="199"/>
      <c r="BH1509" s="199"/>
      <c r="BI1509" s="199"/>
      <c r="BJ1509" s="199"/>
      <c r="BK1509" s="199"/>
    </row>
    <row r="1510" spans="1:63" ht="12.75" customHeight="1" x14ac:dyDescent="0.2">
      <c r="A1510" s="199"/>
      <c r="B1510" s="199"/>
      <c r="C1510" s="199"/>
      <c r="D1510" s="199"/>
      <c r="E1510" s="199"/>
      <c r="F1510" s="199"/>
      <c r="G1510" s="199"/>
      <c r="H1510" s="199"/>
      <c r="I1510" s="199"/>
      <c r="J1510" s="199"/>
      <c r="K1510" s="199"/>
      <c r="L1510" s="199"/>
      <c r="M1510" s="199"/>
      <c r="N1510" s="199"/>
      <c r="O1510" s="199"/>
      <c r="P1510" s="199"/>
      <c r="Q1510" s="199"/>
      <c r="R1510" s="199"/>
      <c r="S1510" s="199"/>
      <c r="T1510" s="199"/>
      <c r="U1510" s="199"/>
      <c r="V1510" s="199"/>
      <c r="W1510" s="199"/>
      <c r="X1510" s="199"/>
      <c r="Y1510" s="199"/>
      <c r="Z1510" s="199"/>
      <c r="AA1510" s="199"/>
      <c r="AB1510" s="199"/>
      <c r="AC1510" s="199"/>
      <c r="AD1510" s="199"/>
      <c r="AE1510" s="199"/>
      <c r="AF1510" s="199"/>
      <c r="AG1510" s="199"/>
      <c r="AH1510" s="199"/>
      <c r="AI1510" s="199"/>
      <c r="AJ1510" s="199"/>
      <c r="AK1510" s="199"/>
      <c r="AL1510" s="199"/>
      <c r="AM1510" s="199"/>
      <c r="AN1510" s="199"/>
      <c r="AO1510" s="199"/>
      <c r="AP1510" s="199"/>
      <c r="AQ1510" s="199"/>
      <c r="AR1510" s="199"/>
      <c r="AS1510" s="199"/>
      <c r="AT1510" s="199"/>
      <c r="AU1510" s="199"/>
      <c r="AV1510" s="199"/>
      <c r="AW1510" s="199"/>
      <c r="AX1510" s="199"/>
      <c r="AY1510" s="199"/>
      <c r="AZ1510" s="199"/>
      <c r="BA1510" s="199"/>
      <c r="BB1510" s="199"/>
      <c r="BC1510" s="199"/>
      <c r="BD1510" s="199"/>
      <c r="BE1510" s="199"/>
      <c r="BF1510" s="199"/>
      <c r="BG1510" s="199"/>
      <c r="BH1510" s="199"/>
      <c r="BI1510" s="199"/>
      <c r="BJ1510" s="199"/>
      <c r="BK1510" s="199"/>
    </row>
    <row r="1511" spans="1:63" ht="12.75" customHeight="1" x14ac:dyDescent="0.2">
      <c r="A1511" s="199"/>
      <c r="B1511" s="199"/>
      <c r="C1511" s="199"/>
      <c r="D1511" s="199"/>
      <c r="E1511" s="199"/>
      <c r="F1511" s="199"/>
      <c r="G1511" s="199"/>
      <c r="H1511" s="199"/>
      <c r="I1511" s="199"/>
      <c r="J1511" s="199"/>
      <c r="K1511" s="199"/>
      <c r="L1511" s="199"/>
      <c r="M1511" s="199"/>
      <c r="N1511" s="199"/>
      <c r="O1511" s="199"/>
      <c r="P1511" s="199"/>
      <c r="Q1511" s="199"/>
      <c r="R1511" s="199"/>
      <c r="S1511" s="199"/>
      <c r="T1511" s="199"/>
      <c r="U1511" s="199"/>
      <c r="V1511" s="199"/>
      <c r="W1511" s="199"/>
      <c r="X1511" s="199"/>
      <c r="Y1511" s="199"/>
      <c r="Z1511" s="199"/>
      <c r="AA1511" s="199"/>
      <c r="AB1511" s="199"/>
      <c r="AC1511" s="199"/>
      <c r="AD1511" s="199"/>
      <c r="AE1511" s="199"/>
      <c r="AF1511" s="199"/>
      <c r="AG1511" s="199"/>
      <c r="AH1511" s="199"/>
      <c r="AI1511" s="199"/>
      <c r="AJ1511" s="199"/>
      <c r="AK1511" s="199"/>
      <c r="AL1511" s="199"/>
      <c r="AM1511" s="199"/>
      <c r="AN1511" s="199"/>
      <c r="AO1511" s="199"/>
      <c r="AP1511" s="199"/>
      <c r="AQ1511" s="199"/>
      <c r="AR1511" s="199"/>
      <c r="AS1511" s="199"/>
      <c r="AT1511" s="199"/>
      <c r="AU1511" s="199"/>
      <c r="AV1511" s="199"/>
      <c r="AW1511" s="199"/>
      <c r="AX1511" s="199"/>
      <c r="AY1511" s="199"/>
      <c r="AZ1511" s="199"/>
      <c r="BA1511" s="199"/>
      <c r="BB1511" s="199"/>
      <c r="BC1511" s="199"/>
      <c r="BD1511" s="199"/>
      <c r="BE1511" s="199"/>
      <c r="BF1511" s="199"/>
      <c r="BG1511" s="199"/>
      <c r="BH1511" s="199"/>
      <c r="BI1511" s="199"/>
      <c r="BJ1511" s="199"/>
      <c r="BK1511" s="199"/>
    </row>
    <row r="1512" spans="1:63" ht="12.75" customHeight="1" x14ac:dyDescent="0.2">
      <c r="A1512" s="199"/>
      <c r="B1512" s="199"/>
      <c r="C1512" s="199"/>
      <c r="D1512" s="199"/>
      <c r="E1512" s="199"/>
      <c r="F1512" s="199"/>
      <c r="G1512" s="199"/>
      <c r="H1512" s="199"/>
      <c r="I1512" s="199"/>
      <c r="J1512" s="199"/>
      <c r="K1512" s="199"/>
      <c r="L1512" s="199"/>
      <c r="M1512" s="199"/>
      <c r="N1512" s="199"/>
      <c r="O1512" s="199"/>
      <c r="P1512" s="199"/>
      <c r="Q1512" s="199"/>
      <c r="R1512" s="199"/>
      <c r="S1512" s="199"/>
      <c r="T1512" s="199"/>
      <c r="U1512" s="199"/>
      <c r="V1512" s="199"/>
      <c r="W1512" s="199"/>
      <c r="X1512" s="199"/>
      <c r="Y1512" s="199"/>
      <c r="Z1512" s="199"/>
      <c r="AA1512" s="199"/>
      <c r="AB1512" s="199"/>
      <c r="AC1512" s="199"/>
      <c r="AD1512" s="199"/>
      <c r="AE1512" s="199"/>
      <c r="AF1512" s="199"/>
      <c r="AG1512" s="199"/>
      <c r="AH1512" s="199"/>
      <c r="AI1512" s="199"/>
      <c r="AJ1512" s="199"/>
      <c r="AK1512" s="199"/>
      <c r="AL1512" s="199"/>
      <c r="AM1512" s="199"/>
      <c r="AN1512" s="199"/>
      <c r="AO1512" s="199"/>
      <c r="AP1512" s="199"/>
      <c r="AQ1512" s="199"/>
      <c r="AR1512" s="199"/>
      <c r="AS1512" s="199"/>
      <c r="AT1512" s="199"/>
      <c r="AU1512" s="199"/>
      <c r="AV1512" s="199"/>
      <c r="AW1512" s="199"/>
      <c r="AX1512" s="199"/>
      <c r="AY1512" s="199"/>
      <c r="AZ1512" s="199"/>
      <c r="BA1512" s="199"/>
      <c r="BB1512" s="199"/>
      <c r="BC1512" s="199"/>
      <c r="BD1512" s="199"/>
      <c r="BE1512" s="199"/>
      <c r="BF1512" s="199"/>
      <c r="BG1512" s="199"/>
      <c r="BH1512" s="199"/>
      <c r="BI1512" s="199"/>
      <c r="BJ1512" s="199"/>
      <c r="BK1512" s="199"/>
    </row>
    <row r="1513" spans="1:63" ht="12.75" customHeight="1" x14ac:dyDescent="0.2">
      <c r="A1513" s="199"/>
      <c r="B1513" s="199"/>
      <c r="C1513" s="199"/>
      <c r="D1513" s="199"/>
      <c r="E1513" s="199"/>
      <c r="F1513" s="199"/>
      <c r="G1513" s="199"/>
      <c r="H1513" s="199"/>
      <c r="I1513" s="199"/>
      <c r="J1513" s="199"/>
      <c r="K1513" s="199"/>
      <c r="L1513" s="199"/>
      <c r="M1513" s="199"/>
      <c r="N1513" s="199"/>
      <c r="O1513" s="199"/>
      <c r="P1513" s="199"/>
      <c r="Q1513" s="199"/>
      <c r="R1513" s="199"/>
      <c r="S1513" s="199"/>
      <c r="T1513" s="199"/>
      <c r="U1513" s="199"/>
      <c r="V1513" s="199"/>
      <c r="W1513" s="199"/>
      <c r="X1513" s="199"/>
      <c r="Y1513" s="199"/>
      <c r="Z1513" s="199"/>
      <c r="AA1513" s="199"/>
      <c r="AB1513" s="199"/>
      <c r="AC1513" s="199"/>
      <c r="AD1513" s="199"/>
      <c r="AE1513" s="199"/>
      <c r="AF1513" s="199"/>
      <c r="AG1513" s="199"/>
      <c r="AH1513" s="199"/>
      <c r="AI1513" s="199"/>
      <c r="AJ1513" s="199"/>
      <c r="AK1513" s="199"/>
      <c r="AL1513" s="199"/>
      <c r="AM1513" s="199"/>
      <c r="AN1513" s="199"/>
      <c r="AO1513" s="199"/>
      <c r="AP1513" s="199"/>
      <c r="AQ1513" s="199"/>
      <c r="AR1513" s="199"/>
      <c r="AS1513" s="199"/>
      <c r="AT1513" s="199"/>
      <c r="AU1513" s="199"/>
      <c r="AV1513" s="199"/>
      <c r="AW1513" s="199"/>
      <c r="AX1513" s="199"/>
      <c r="AY1513" s="199"/>
      <c r="AZ1513" s="199"/>
      <c r="BA1513" s="199"/>
      <c r="BB1513" s="199"/>
      <c r="BC1513" s="199"/>
      <c r="BD1513" s="199"/>
      <c r="BE1513" s="199"/>
      <c r="BF1513" s="199"/>
      <c r="BG1513" s="199"/>
      <c r="BH1513" s="199"/>
      <c r="BI1513" s="199"/>
      <c r="BJ1513" s="199"/>
      <c r="BK1513" s="199"/>
    </row>
    <row r="1514" spans="1:63" ht="12.75" customHeight="1" x14ac:dyDescent="0.2">
      <c r="A1514" s="199"/>
      <c r="B1514" s="199"/>
      <c r="C1514" s="199"/>
      <c r="D1514" s="199"/>
      <c r="E1514" s="199"/>
      <c r="F1514" s="199"/>
      <c r="G1514" s="199"/>
      <c r="H1514" s="199"/>
      <c r="I1514" s="199"/>
      <c r="J1514" s="199"/>
      <c r="K1514" s="199"/>
      <c r="L1514" s="199"/>
      <c r="M1514" s="199"/>
      <c r="N1514" s="199"/>
      <c r="O1514" s="199"/>
      <c r="P1514" s="199"/>
      <c r="Q1514" s="199"/>
      <c r="R1514" s="199"/>
      <c r="S1514" s="199"/>
      <c r="T1514" s="199"/>
      <c r="U1514" s="199"/>
      <c r="V1514" s="199"/>
      <c r="W1514" s="199"/>
      <c r="X1514" s="199"/>
      <c r="Y1514" s="199"/>
      <c r="Z1514" s="199"/>
      <c r="AA1514" s="199"/>
      <c r="AB1514" s="199"/>
      <c r="AC1514" s="199"/>
      <c r="AD1514" s="199"/>
      <c r="AE1514" s="199"/>
      <c r="AF1514" s="199"/>
      <c r="AG1514" s="199"/>
      <c r="AH1514" s="199"/>
      <c r="AI1514" s="199"/>
      <c r="AJ1514" s="199"/>
      <c r="AK1514" s="199"/>
      <c r="AL1514" s="199"/>
      <c r="AM1514" s="199"/>
      <c r="AN1514" s="199"/>
      <c r="AO1514" s="199"/>
      <c r="AP1514" s="199"/>
      <c r="AQ1514" s="199"/>
      <c r="AR1514" s="199"/>
      <c r="AS1514" s="199"/>
      <c r="AT1514" s="199"/>
      <c r="AU1514" s="199"/>
      <c r="AV1514" s="199"/>
      <c r="AW1514" s="199"/>
      <c r="AX1514" s="199"/>
      <c r="AY1514" s="199"/>
      <c r="AZ1514" s="199"/>
      <c r="BA1514" s="199"/>
      <c r="BB1514" s="199"/>
      <c r="BC1514" s="199"/>
      <c r="BD1514" s="199"/>
      <c r="BE1514" s="199"/>
      <c r="BF1514" s="199"/>
      <c r="BG1514" s="199"/>
      <c r="BH1514" s="199"/>
      <c r="BI1514" s="199"/>
      <c r="BJ1514" s="199"/>
      <c r="BK1514" s="199"/>
    </row>
    <row r="1515" spans="1:63" ht="12.75" customHeight="1" x14ac:dyDescent="0.2">
      <c r="A1515" s="199"/>
      <c r="B1515" s="199"/>
      <c r="C1515" s="199"/>
      <c r="D1515" s="199"/>
      <c r="E1515" s="199"/>
      <c r="F1515" s="199"/>
      <c r="G1515" s="199"/>
      <c r="H1515" s="199"/>
      <c r="I1515" s="199"/>
      <c r="J1515" s="199"/>
      <c r="K1515" s="199"/>
      <c r="L1515" s="199"/>
      <c r="M1515" s="199"/>
      <c r="N1515" s="199"/>
      <c r="O1515" s="199"/>
      <c r="P1515" s="199"/>
      <c r="Q1515" s="199"/>
      <c r="R1515" s="199"/>
      <c r="S1515" s="199"/>
      <c r="T1515" s="199"/>
      <c r="U1515" s="199"/>
      <c r="V1515" s="199"/>
      <c r="W1515" s="199"/>
      <c r="X1515" s="199"/>
      <c r="Y1515" s="199"/>
      <c r="Z1515" s="199"/>
      <c r="AA1515" s="199"/>
      <c r="AB1515" s="199"/>
      <c r="AC1515" s="199"/>
      <c r="AD1515" s="199"/>
      <c r="AE1515" s="199"/>
      <c r="AF1515" s="199"/>
      <c r="AG1515" s="199"/>
      <c r="AH1515" s="199"/>
      <c r="AI1515" s="199"/>
      <c r="AJ1515" s="199"/>
      <c r="AK1515" s="199"/>
      <c r="AL1515" s="199"/>
      <c r="AM1515" s="199"/>
      <c r="AN1515" s="199"/>
      <c r="AO1515" s="199"/>
      <c r="AP1515" s="199"/>
      <c r="AQ1515" s="199"/>
      <c r="AR1515" s="199"/>
      <c r="AS1515" s="199"/>
      <c r="AT1515" s="199"/>
      <c r="AU1515" s="199"/>
      <c r="AV1515" s="199"/>
      <c r="AW1515" s="199"/>
      <c r="AX1515" s="199"/>
      <c r="AY1515" s="199"/>
      <c r="AZ1515" s="199"/>
      <c r="BA1515" s="199"/>
      <c r="BB1515" s="199"/>
      <c r="BC1515" s="199"/>
      <c r="BD1515" s="199"/>
      <c r="BE1515" s="199"/>
      <c r="BF1515" s="199"/>
      <c r="BG1515" s="199"/>
      <c r="BH1515" s="199"/>
      <c r="BI1515" s="199"/>
      <c r="BJ1515" s="199"/>
      <c r="BK1515" s="199"/>
    </row>
    <row r="1516" spans="1:63" ht="12.75" customHeight="1" x14ac:dyDescent="0.2">
      <c r="A1516" s="199"/>
      <c r="B1516" s="199"/>
      <c r="C1516" s="199"/>
      <c r="D1516" s="199"/>
      <c r="E1516" s="199"/>
      <c r="F1516" s="199"/>
      <c r="G1516" s="199"/>
      <c r="H1516" s="199"/>
      <c r="I1516" s="199"/>
      <c r="J1516" s="199"/>
      <c r="K1516" s="199"/>
      <c r="L1516" s="199"/>
      <c r="M1516" s="199"/>
      <c r="N1516" s="199"/>
      <c r="O1516" s="199"/>
      <c r="P1516" s="199"/>
      <c r="Q1516" s="199"/>
      <c r="R1516" s="199"/>
      <c r="S1516" s="199"/>
      <c r="T1516" s="199"/>
      <c r="U1516" s="199"/>
      <c r="V1516" s="199"/>
      <c r="W1516" s="199"/>
      <c r="X1516" s="199"/>
      <c r="Y1516" s="199"/>
      <c r="Z1516" s="199"/>
      <c r="AA1516" s="199"/>
      <c r="AB1516" s="199"/>
      <c r="AC1516" s="199"/>
      <c r="AD1516" s="199"/>
      <c r="AE1516" s="199"/>
      <c r="AF1516" s="199"/>
      <c r="AG1516" s="199"/>
      <c r="AH1516" s="199"/>
      <c r="AI1516" s="199"/>
      <c r="AJ1516" s="199"/>
      <c r="AK1516" s="199"/>
      <c r="AL1516" s="199"/>
      <c r="AM1516" s="199"/>
      <c r="AN1516" s="199"/>
      <c r="AO1516" s="199"/>
      <c r="AP1516" s="199"/>
      <c r="AQ1516" s="199"/>
      <c r="AR1516" s="199"/>
      <c r="AS1516" s="199"/>
      <c r="AT1516" s="199"/>
      <c r="AU1516" s="199"/>
      <c r="AV1516" s="199"/>
      <c r="AW1516" s="199"/>
      <c r="AX1516" s="199"/>
      <c r="AY1516" s="199"/>
      <c r="AZ1516" s="199"/>
      <c r="BA1516" s="199"/>
      <c r="BB1516" s="199"/>
      <c r="BC1516" s="199"/>
      <c r="BD1516" s="199"/>
      <c r="BE1516" s="199"/>
      <c r="BF1516" s="199"/>
      <c r="BG1516" s="199"/>
      <c r="BH1516" s="199"/>
      <c r="BI1516" s="199"/>
      <c r="BJ1516" s="199"/>
      <c r="BK1516" s="199"/>
    </row>
    <row r="1517" spans="1:63" ht="12.75" customHeight="1" x14ac:dyDescent="0.2">
      <c r="A1517" s="199"/>
      <c r="B1517" s="199"/>
      <c r="C1517" s="199"/>
      <c r="D1517" s="199"/>
      <c r="E1517" s="199"/>
      <c r="F1517" s="199"/>
      <c r="G1517" s="199"/>
      <c r="H1517" s="199"/>
      <c r="I1517" s="199"/>
      <c r="J1517" s="199"/>
      <c r="K1517" s="199"/>
      <c r="L1517" s="199"/>
      <c r="M1517" s="199"/>
      <c r="N1517" s="199"/>
      <c r="O1517" s="199"/>
      <c r="P1517" s="199"/>
      <c r="Q1517" s="199"/>
      <c r="R1517" s="199"/>
      <c r="S1517" s="199"/>
      <c r="T1517" s="199"/>
      <c r="U1517" s="199"/>
      <c r="V1517" s="199"/>
      <c r="W1517" s="199"/>
      <c r="X1517" s="199"/>
      <c r="Y1517" s="199"/>
      <c r="Z1517" s="199"/>
      <c r="AA1517" s="199"/>
      <c r="AB1517" s="199"/>
      <c r="AC1517" s="199"/>
      <c r="AD1517" s="199"/>
      <c r="AE1517" s="199"/>
      <c r="AF1517" s="199"/>
      <c r="AG1517" s="199"/>
      <c r="AH1517" s="199"/>
      <c r="AI1517" s="199"/>
      <c r="AJ1517" s="199"/>
      <c r="AK1517" s="199"/>
      <c r="AL1517" s="199"/>
      <c r="AM1517" s="199"/>
      <c r="AN1517" s="199"/>
      <c r="AO1517" s="199"/>
      <c r="AP1517" s="199"/>
      <c r="AQ1517" s="199"/>
      <c r="AR1517" s="199"/>
      <c r="AS1517" s="199"/>
      <c r="AT1517" s="199"/>
      <c r="AU1517" s="199"/>
      <c r="AV1517" s="199"/>
      <c r="AW1517" s="199"/>
      <c r="AX1517" s="199"/>
      <c r="AY1517" s="199"/>
      <c r="AZ1517" s="199"/>
      <c r="BA1517" s="199"/>
      <c r="BB1517" s="199"/>
      <c r="BC1517" s="199"/>
      <c r="BD1517" s="199"/>
      <c r="BE1517" s="199"/>
      <c r="BF1517" s="199"/>
      <c r="BG1517" s="199"/>
      <c r="BH1517" s="199"/>
      <c r="BI1517" s="199"/>
      <c r="BJ1517" s="199"/>
      <c r="BK1517" s="199"/>
    </row>
    <row r="1518" spans="1:63" ht="12.75" customHeight="1" x14ac:dyDescent="0.2">
      <c r="A1518" s="199"/>
      <c r="B1518" s="199"/>
      <c r="C1518" s="199"/>
      <c r="D1518" s="199"/>
      <c r="E1518" s="199"/>
      <c r="F1518" s="199"/>
      <c r="G1518" s="199"/>
      <c r="H1518" s="199"/>
      <c r="I1518" s="199"/>
      <c r="J1518" s="199"/>
      <c r="K1518" s="199"/>
      <c r="L1518" s="199"/>
      <c r="M1518" s="199"/>
      <c r="N1518" s="199"/>
      <c r="O1518" s="199"/>
      <c r="P1518" s="199"/>
      <c r="Q1518" s="199"/>
      <c r="R1518" s="199"/>
      <c r="S1518" s="199"/>
      <c r="T1518" s="199"/>
      <c r="U1518" s="199"/>
      <c r="V1518" s="199"/>
      <c r="W1518" s="199"/>
      <c r="X1518" s="199"/>
      <c r="Y1518" s="199"/>
      <c r="Z1518" s="199"/>
      <c r="AA1518" s="199"/>
      <c r="AB1518" s="199"/>
      <c r="AC1518" s="199"/>
      <c r="AD1518" s="199"/>
      <c r="AE1518" s="199"/>
      <c r="AF1518" s="199"/>
      <c r="AG1518" s="199"/>
      <c r="AH1518" s="199"/>
      <c r="AI1518" s="199"/>
      <c r="AJ1518" s="199"/>
      <c r="AK1518" s="199"/>
      <c r="AL1518" s="199"/>
      <c r="AM1518" s="199"/>
      <c r="AN1518" s="199"/>
      <c r="AO1518" s="199"/>
      <c r="AP1518" s="199"/>
      <c r="AQ1518" s="199"/>
      <c r="AR1518" s="199"/>
      <c r="AS1518" s="199"/>
      <c r="AT1518" s="199"/>
      <c r="AU1518" s="199"/>
      <c r="AV1518" s="199"/>
      <c r="AW1518" s="199"/>
      <c r="AX1518" s="199"/>
      <c r="AY1518" s="199"/>
      <c r="AZ1518" s="199"/>
      <c r="BA1518" s="199"/>
      <c r="BB1518" s="199"/>
      <c r="BC1518" s="199"/>
      <c r="BD1518" s="199"/>
      <c r="BE1518" s="199"/>
      <c r="BF1518" s="199"/>
      <c r="BG1518" s="199"/>
      <c r="BH1518" s="199"/>
      <c r="BI1518" s="199"/>
      <c r="BJ1518" s="199"/>
      <c r="BK1518" s="199"/>
    </row>
    <row r="1519" spans="1:63" ht="12.75" customHeight="1" x14ac:dyDescent="0.2">
      <c r="A1519" s="199"/>
      <c r="B1519" s="199"/>
      <c r="C1519" s="199"/>
      <c r="D1519" s="199"/>
      <c r="E1519" s="199"/>
      <c r="F1519" s="199"/>
      <c r="G1519" s="199"/>
      <c r="H1519" s="199"/>
      <c r="I1519" s="199"/>
      <c r="J1519" s="199"/>
      <c r="K1519" s="199"/>
      <c r="L1519" s="199"/>
      <c r="M1519" s="199"/>
      <c r="N1519" s="199"/>
      <c r="O1519" s="199"/>
      <c r="P1519" s="199"/>
      <c r="Q1519" s="199"/>
      <c r="R1519" s="199"/>
      <c r="S1519" s="199"/>
      <c r="T1519" s="199"/>
      <c r="U1519" s="199"/>
      <c r="V1519" s="199"/>
      <c r="W1519" s="199"/>
      <c r="X1519" s="199"/>
      <c r="Y1519" s="199"/>
      <c r="Z1519" s="199"/>
      <c r="AA1519" s="199"/>
      <c r="AB1519" s="199"/>
      <c r="AC1519" s="199"/>
      <c r="AD1519" s="199"/>
      <c r="AE1519" s="199"/>
      <c r="AF1519" s="199"/>
      <c r="AG1519" s="199"/>
      <c r="AH1519" s="199"/>
      <c r="AI1519" s="199"/>
      <c r="AJ1519" s="199"/>
      <c r="AK1519" s="199"/>
      <c r="AL1519" s="199"/>
      <c r="AM1519" s="199"/>
      <c r="AN1519" s="199"/>
      <c r="AO1519" s="199"/>
      <c r="AP1519" s="199"/>
      <c r="AQ1519" s="199"/>
      <c r="AR1519" s="199"/>
      <c r="AS1519" s="199"/>
      <c r="AT1519" s="199"/>
      <c r="AU1519" s="199"/>
      <c r="AV1519" s="199"/>
      <c r="AW1519" s="199"/>
      <c r="AX1519" s="199"/>
      <c r="AY1519" s="199"/>
      <c r="AZ1519" s="199"/>
      <c r="BA1519" s="199"/>
      <c r="BB1519" s="199"/>
      <c r="BC1519" s="199"/>
      <c r="BD1519" s="199"/>
      <c r="BE1519" s="199"/>
      <c r="BF1519" s="199"/>
      <c r="BG1519" s="199"/>
      <c r="BH1519" s="199"/>
      <c r="BI1519" s="199"/>
      <c r="BJ1519" s="199"/>
      <c r="BK1519" s="199"/>
    </row>
    <row r="1520" spans="1:63" ht="12.75" customHeight="1" x14ac:dyDescent="0.2">
      <c r="A1520" s="199"/>
      <c r="B1520" s="199"/>
      <c r="C1520" s="199"/>
      <c r="D1520" s="199"/>
      <c r="E1520" s="199"/>
      <c r="F1520" s="199"/>
      <c r="G1520" s="199"/>
      <c r="H1520" s="199"/>
      <c r="I1520" s="199"/>
      <c r="J1520" s="199"/>
      <c r="K1520" s="199"/>
      <c r="L1520" s="199"/>
      <c r="M1520" s="199"/>
      <c r="N1520" s="199"/>
      <c r="O1520" s="199"/>
      <c r="P1520" s="199"/>
      <c r="Q1520" s="199"/>
      <c r="R1520" s="199"/>
      <c r="S1520" s="199"/>
      <c r="T1520" s="199"/>
      <c r="U1520" s="199"/>
      <c r="V1520" s="199"/>
      <c r="W1520" s="199"/>
      <c r="X1520" s="199"/>
      <c r="Y1520" s="199"/>
      <c r="Z1520" s="199"/>
      <c r="AA1520" s="199"/>
      <c r="AB1520" s="199"/>
      <c r="AC1520" s="199"/>
      <c r="AD1520" s="199"/>
      <c r="AE1520" s="199"/>
      <c r="AF1520" s="199"/>
      <c r="AG1520" s="199"/>
      <c r="AH1520" s="199"/>
      <c r="AI1520" s="199"/>
      <c r="AJ1520" s="199"/>
      <c r="AK1520" s="199"/>
      <c r="AL1520" s="199"/>
      <c r="AM1520" s="199"/>
      <c r="AN1520" s="199"/>
      <c r="AO1520" s="199"/>
      <c r="AP1520" s="199"/>
      <c r="AQ1520" s="199"/>
      <c r="AR1520" s="199"/>
      <c r="AS1520" s="199"/>
      <c r="AT1520" s="199"/>
      <c r="AU1520" s="199"/>
      <c r="AV1520" s="199"/>
      <c r="AW1520" s="199"/>
      <c r="AX1520" s="199"/>
      <c r="AY1520" s="199"/>
      <c r="AZ1520" s="199"/>
      <c r="BA1520" s="199"/>
      <c r="BB1520" s="199"/>
      <c r="BC1520" s="199"/>
      <c r="BD1520" s="199"/>
      <c r="BE1520" s="199"/>
      <c r="BF1520" s="199"/>
      <c r="BG1520" s="199"/>
      <c r="BH1520" s="199"/>
      <c r="BI1520" s="199"/>
      <c r="BJ1520" s="199"/>
      <c r="BK1520" s="199"/>
    </row>
    <row r="1521" spans="1:63" ht="12.75" customHeight="1" x14ac:dyDescent="0.2">
      <c r="A1521" s="199"/>
      <c r="B1521" s="199"/>
      <c r="C1521" s="199"/>
      <c r="D1521" s="199"/>
      <c r="E1521" s="199"/>
      <c r="F1521" s="199"/>
      <c r="G1521" s="199"/>
      <c r="H1521" s="199"/>
      <c r="I1521" s="199"/>
      <c r="J1521" s="199"/>
      <c r="K1521" s="199"/>
      <c r="L1521" s="199"/>
      <c r="M1521" s="199"/>
      <c r="N1521" s="199"/>
      <c r="O1521" s="199"/>
      <c r="P1521" s="199"/>
      <c r="Q1521" s="199"/>
      <c r="R1521" s="199"/>
      <c r="S1521" s="199"/>
      <c r="T1521" s="199"/>
      <c r="U1521" s="199"/>
      <c r="V1521" s="199"/>
      <c r="W1521" s="199"/>
      <c r="X1521" s="199"/>
      <c r="Y1521" s="199"/>
      <c r="Z1521" s="199"/>
      <c r="AA1521" s="199"/>
      <c r="AB1521" s="199"/>
      <c r="AC1521" s="199"/>
      <c r="AD1521" s="199"/>
      <c r="AE1521" s="199"/>
      <c r="AF1521" s="199"/>
      <c r="AG1521" s="199"/>
      <c r="AH1521" s="199"/>
      <c r="AI1521" s="199"/>
      <c r="AJ1521" s="199"/>
      <c r="AK1521" s="199"/>
      <c r="AL1521" s="199"/>
      <c r="AM1521" s="199"/>
      <c r="AN1521" s="199"/>
      <c r="AO1521" s="199"/>
      <c r="AP1521" s="199"/>
      <c r="AQ1521" s="199"/>
      <c r="AR1521" s="199"/>
      <c r="AS1521" s="199"/>
      <c r="AT1521" s="199"/>
      <c r="AU1521" s="199"/>
      <c r="AV1521" s="199"/>
      <c r="AW1521" s="199"/>
      <c r="AX1521" s="199"/>
      <c r="AY1521" s="199"/>
      <c r="AZ1521" s="199"/>
      <c r="BA1521" s="199"/>
      <c r="BB1521" s="199"/>
      <c r="BC1521" s="199"/>
      <c r="BD1521" s="199"/>
      <c r="BE1521" s="199"/>
      <c r="BF1521" s="199"/>
      <c r="BG1521" s="199"/>
      <c r="BH1521" s="199"/>
      <c r="BI1521" s="199"/>
      <c r="BJ1521" s="199"/>
      <c r="BK1521" s="199"/>
    </row>
    <row r="1522" spans="1:63" ht="12.75" customHeight="1" x14ac:dyDescent="0.2">
      <c r="A1522" s="199"/>
      <c r="B1522" s="199"/>
      <c r="C1522" s="199"/>
      <c r="D1522" s="199"/>
      <c r="E1522" s="199"/>
      <c r="F1522" s="199"/>
      <c r="G1522" s="199"/>
      <c r="H1522" s="199"/>
      <c r="I1522" s="199"/>
      <c r="J1522" s="199"/>
      <c r="K1522" s="199"/>
      <c r="L1522" s="199"/>
      <c r="M1522" s="199"/>
      <c r="N1522" s="199"/>
      <c r="O1522" s="199"/>
      <c r="P1522" s="199"/>
      <c r="Q1522" s="199"/>
      <c r="R1522" s="199"/>
      <c r="S1522" s="199"/>
      <c r="T1522" s="199"/>
      <c r="U1522" s="199"/>
      <c r="V1522" s="199"/>
      <c r="W1522" s="199"/>
      <c r="X1522" s="199"/>
      <c r="Y1522" s="199"/>
      <c r="Z1522" s="199"/>
      <c r="AA1522" s="199"/>
      <c r="AB1522" s="199"/>
      <c r="AC1522" s="199"/>
      <c r="AD1522" s="199"/>
      <c r="AE1522" s="199"/>
      <c r="AF1522" s="199"/>
      <c r="AG1522" s="199"/>
      <c r="AH1522" s="199"/>
      <c r="AI1522" s="199"/>
      <c r="AJ1522" s="199"/>
      <c r="AK1522" s="199"/>
      <c r="AL1522" s="199"/>
      <c r="AM1522" s="199"/>
      <c r="AN1522" s="199"/>
      <c r="AO1522" s="199"/>
      <c r="AP1522" s="199"/>
      <c r="AQ1522" s="199"/>
      <c r="AR1522" s="199"/>
      <c r="AS1522" s="199"/>
      <c r="AT1522" s="199"/>
      <c r="AU1522" s="199"/>
      <c r="AV1522" s="199"/>
      <c r="AW1522" s="199"/>
      <c r="AX1522" s="199"/>
      <c r="AY1522" s="199"/>
      <c r="AZ1522" s="199"/>
      <c r="BA1522" s="199"/>
      <c r="BB1522" s="199"/>
      <c r="BC1522" s="199"/>
      <c r="BD1522" s="199"/>
      <c r="BE1522" s="199"/>
      <c r="BF1522" s="199"/>
      <c r="BG1522" s="199"/>
      <c r="BH1522" s="199"/>
      <c r="BI1522" s="199"/>
      <c r="BJ1522" s="199"/>
      <c r="BK1522" s="199"/>
    </row>
    <row r="1523" spans="1:63" ht="12.75" customHeight="1" x14ac:dyDescent="0.2">
      <c r="A1523" s="199"/>
      <c r="B1523" s="199"/>
      <c r="C1523" s="199"/>
      <c r="D1523" s="199"/>
      <c r="E1523" s="199"/>
      <c r="F1523" s="199"/>
      <c r="G1523" s="199"/>
      <c r="H1523" s="199"/>
      <c r="I1523" s="199"/>
      <c r="J1523" s="199"/>
      <c r="K1523" s="199"/>
      <c r="L1523" s="199"/>
      <c r="M1523" s="199"/>
      <c r="N1523" s="199"/>
      <c r="O1523" s="199"/>
      <c r="P1523" s="199"/>
      <c r="Q1523" s="199"/>
      <c r="R1523" s="199"/>
      <c r="S1523" s="199"/>
      <c r="T1523" s="199"/>
      <c r="U1523" s="199"/>
      <c r="V1523" s="199"/>
      <c r="W1523" s="199"/>
      <c r="X1523" s="199"/>
      <c r="Y1523" s="199"/>
      <c r="Z1523" s="199"/>
      <c r="AA1523" s="199"/>
      <c r="AB1523" s="199"/>
      <c r="AC1523" s="199"/>
      <c r="AD1523" s="199"/>
      <c r="AE1523" s="199"/>
      <c r="AF1523" s="199"/>
      <c r="AG1523" s="199"/>
      <c r="AH1523" s="199"/>
      <c r="AI1523" s="199"/>
      <c r="AJ1523" s="199"/>
      <c r="AK1523" s="199"/>
      <c r="AL1523" s="199"/>
      <c r="AM1523" s="199"/>
      <c r="AN1523" s="199"/>
      <c r="AO1523" s="199"/>
      <c r="AP1523" s="199"/>
      <c r="AQ1523" s="199"/>
      <c r="AR1523" s="199"/>
      <c r="AS1523" s="199"/>
      <c r="AT1523" s="199"/>
      <c r="AU1523" s="199"/>
      <c r="AV1523" s="199"/>
      <c r="AW1523" s="199"/>
      <c r="AX1523" s="199"/>
      <c r="AY1523" s="199"/>
      <c r="AZ1523" s="199"/>
      <c r="BA1523" s="199"/>
      <c r="BB1523" s="199"/>
      <c r="BC1523" s="199"/>
      <c r="BD1523" s="199"/>
      <c r="BE1523" s="199"/>
      <c r="BF1523" s="199"/>
      <c r="BG1523" s="199"/>
      <c r="BH1523" s="199"/>
      <c r="BI1523" s="199"/>
      <c r="BJ1523" s="199"/>
      <c r="BK1523" s="199"/>
    </row>
    <row r="1524" spans="1:63" ht="12.75" customHeight="1" x14ac:dyDescent="0.2">
      <c r="A1524" s="199"/>
      <c r="B1524" s="199"/>
      <c r="C1524" s="199"/>
      <c r="D1524" s="199"/>
      <c r="E1524" s="199"/>
      <c r="F1524" s="199"/>
      <c r="G1524" s="199"/>
      <c r="H1524" s="199"/>
      <c r="I1524" s="199"/>
      <c r="J1524" s="199"/>
      <c r="K1524" s="199"/>
      <c r="L1524" s="199"/>
      <c r="M1524" s="199"/>
      <c r="N1524" s="199"/>
      <c r="O1524" s="199"/>
      <c r="P1524" s="199"/>
      <c r="Q1524" s="199"/>
      <c r="R1524" s="199"/>
      <c r="S1524" s="199"/>
      <c r="T1524" s="199"/>
      <c r="U1524" s="199"/>
      <c r="V1524" s="199"/>
      <c r="W1524" s="199"/>
      <c r="X1524" s="199"/>
      <c r="Y1524" s="199"/>
      <c r="Z1524" s="199"/>
      <c r="AA1524" s="199"/>
      <c r="AB1524" s="199"/>
      <c r="AC1524" s="199"/>
      <c r="AD1524" s="199"/>
      <c r="AE1524" s="199"/>
      <c r="AF1524" s="199"/>
      <c r="AG1524" s="199"/>
      <c r="AH1524" s="199"/>
      <c r="AI1524" s="199"/>
      <c r="AJ1524" s="199"/>
      <c r="AK1524" s="199"/>
      <c r="AL1524" s="199"/>
      <c r="AM1524" s="199"/>
      <c r="AN1524" s="199"/>
      <c r="AO1524" s="199"/>
      <c r="AP1524" s="199"/>
      <c r="AQ1524" s="199"/>
      <c r="AR1524" s="199"/>
      <c r="AS1524" s="199"/>
      <c r="AT1524" s="199"/>
      <c r="AU1524" s="199"/>
      <c r="AV1524" s="199"/>
      <c r="AW1524" s="199"/>
      <c r="AX1524" s="199"/>
      <c r="AY1524" s="199"/>
      <c r="AZ1524" s="199"/>
      <c r="BA1524" s="199"/>
      <c r="BB1524" s="199"/>
      <c r="BC1524" s="199"/>
      <c r="BD1524" s="199"/>
      <c r="BE1524" s="199"/>
      <c r="BF1524" s="199"/>
      <c r="BG1524" s="199"/>
      <c r="BH1524" s="199"/>
      <c r="BI1524" s="199"/>
      <c r="BJ1524" s="199"/>
      <c r="BK1524" s="199"/>
    </row>
    <row r="1525" spans="1:63" ht="12.75" customHeight="1" x14ac:dyDescent="0.2">
      <c r="A1525" s="199"/>
      <c r="B1525" s="199"/>
      <c r="C1525" s="199"/>
      <c r="D1525" s="199"/>
      <c r="E1525" s="199"/>
      <c r="F1525" s="199"/>
      <c r="G1525" s="199"/>
      <c r="H1525" s="199"/>
      <c r="I1525" s="199"/>
      <c r="J1525" s="199"/>
      <c r="K1525" s="199"/>
      <c r="L1525" s="199"/>
      <c r="M1525" s="199"/>
      <c r="N1525" s="199"/>
      <c r="O1525" s="199"/>
      <c r="P1525" s="199"/>
      <c r="Q1525" s="199"/>
      <c r="R1525" s="199"/>
      <c r="S1525" s="199"/>
      <c r="T1525" s="199"/>
      <c r="U1525" s="199"/>
      <c r="V1525" s="199"/>
      <c r="W1525" s="199"/>
      <c r="X1525" s="199"/>
      <c r="Y1525" s="199"/>
      <c r="Z1525" s="199"/>
      <c r="AA1525" s="199"/>
      <c r="AB1525" s="199"/>
      <c r="AC1525" s="199"/>
      <c r="AD1525" s="199"/>
      <c r="AE1525" s="199"/>
      <c r="AF1525" s="199"/>
      <c r="AG1525" s="199"/>
      <c r="AH1525" s="199"/>
      <c r="AI1525" s="199"/>
      <c r="AJ1525" s="199"/>
      <c r="AK1525" s="199"/>
      <c r="AL1525" s="199"/>
      <c r="AM1525" s="199"/>
      <c r="AN1525" s="199"/>
      <c r="AO1525" s="199"/>
      <c r="AP1525" s="199"/>
      <c r="AQ1525" s="199"/>
      <c r="AR1525" s="199"/>
      <c r="AS1525" s="199"/>
      <c r="AT1525" s="199"/>
      <c r="AU1525" s="199"/>
      <c r="AV1525" s="199"/>
      <c r="AW1525" s="199"/>
      <c r="AX1525" s="199"/>
      <c r="AY1525" s="199"/>
      <c r="AZ1525" s="199"/>
      <c r="BA1525" s="199"/>
      <c r="BB1525" s="199"/>
      <c r="BC1525" s="199"/>
      <c r="BD1525" s="199"/>
      <c r="BE1525" s="199"/>
      <c r="BF1525" s="199"/>
      <c r="BG1525" s="199"/>
      <c r="BH1525" s="199"/>
      <c r="BI1525" s="199"/>
      <c r="BJ1525" s="199"/>
      <c r="BK1525" s="199"/>
    </row>
    <row r="1526" spans="1:63" ht="12.75" customHeight="1" x14ac:dyDescent="0.2">
      <c r="A1526" s="199"/>
      <c r="B1526" s="199"/>
      <c r="C1526" s="199"/>
      <c r="D1526" s="199"/>
      <c r="E1526" s="199"/>
      <c r="F1526" s="199"/>
      <c r="G1526" s="199"/>
      <c r="H1526" s="199"/>
      <c r="I1526" s="199"/>
      <c r="J1526" s="199"/>
      <c r="K1526" s="199"/>
      <c r="L1526" s="199"/>
      <c r="M1526" s="199"/>
      <c r="N1526" s="199"/>
      <c r="O1526" s="199"/>
      <c r="P1526" s="199"/>
      <c r="Q1526" s="199"/>
      <c r="R1526" s="199"/>
      <c r="S1526" s="199"/>
      <c r="T1526" s="199"/>
      <c r="U1526" s="199"/>
      <c r="V1526" s="199"/>
      <c r="W1526" s="199"/>
      <c r="X1526" s="199"/>
      <c r="Y1526" s="199"/>
      <c r="Z1526" s="199"/>
      <c r="AA1526" s="199"/>
      <c r="AB1526" s="199"/>
      <c r="AC1526" s="199"/>
      <c r="AD1526" s="199"/>
      <c r="AE1526" s="199"/>
      <c r="AF1526" s="199"/>
      <c r="AG1526" s="199"/>
      <c r="AH1526" s="199"/>
      <c r="AI1526" s="199"/>
      <c r="AJ1526" s="199"/>
      <c r="AK1526" s="199"/>
      <c r="AL1526" s="199"/>
      <c r="AM1526" s="199"/>
      <c r="AN1526" s="199"/>
      <c r="AO1526" s="199"/>
      <c r="AP1526" s="199"/>
      <c r="AQ1526" s="199"/>
      <c r="AR1526" s="199"/>
      <c r="AS1526" s="199"/>
      <c r="AT1526" s="199"/>
      <c r="AU1526" s="199"/>
      <c r="AV1526" s="199"/>
      <c r="AW1526" s="199"/>
      <c r="AX1526" s="199"/>
      <c r="AY1526" s="199"/>
      <c r="AZ1526" s="199"/>
      <c r="BA1526" s="199"/>
      <c r="BB1526" s="199"/>
      <c r="BC1526" s="199"/>
      <c r="BD1526" s="199"/>
      <c r="BE1526" s="199"/>
      <c r="BF1526" s="199"/>
      <c r="BG1526" s="199"/>
      <c r="BH1526" s="199"/>
      <c r="BI1526" s="199"/>
      <c r="BJ1526" s="199"/>
      <c r="BK1526" s="199"/>
    </row>
    <row r="1527" spans="1:63" ht="12.75" customHeight="1" x14ac:dyDescent="0.2">
      <c r="A1527" s="199"/>
      <c r="B1527" s="199"/>
      <c r="C1527" s="199"/>
      <c r="D1527" s="199"/>
      <c r="E1527" s="199"/>
      <c r="F1527" s="199"/>
      <c r="G1527" s="199"/>
      <c r="H1527" s="199"/>
      <c r="I1527" s="199"/>
      <c r="J1527" s="199"/>
      <c r="K1527" s="199"/>
      <c r="L1527" s="199"/>
      <c r="M1527" s="199"/>
      <c r="N1527" s="199"/>
      <c r="O1527" s="199"/>
      <c r="P1527" s="199"/>
      <c r="Q1527" s="199"/>
      <c r="R1527" s="199"/>
      <c r="S1527" s="199"/>
      <c r="T1527" s="199"/>
      <c r="U1527" s="199"/>
      <c r="V1527" s="199"/>
      <c r="W1527" s="199"/>
      <c r="X1527" s="199"/>
      <c r="Y1527" s="199"/>
      <c r="Z1527" s="199"/>
      <c r="AA1527" s="199"/>
      <c r="AB1527" s="199"/>
      <c r="AC1527" s="199"/>
      <c r="AD1527" s="199"/>
      <c r="AE1527" s="199"/>
      <c r="AF1527" s="199"/>
      <c r="AG1527" s="199"/>
      <c r="AH1527" s="199"/>
      <c r="AI1527" s="199"/>
      <c r="AJ1527" s="199"/>
      <c r="AK1527" s="199"/>
      <c r="AL1527" s="199"/>
      <c r="AM1527" s="199"/>
      <c r="AN1527" s="199"/>
      <c r="AO1527" s="199"/>
      <c r="AP1527" s="199"/>
      <c r="AQ1527" s="199"/>
      <c r="AR1527" s="199"/>
      <c r="AS1527" s="199"/>
      <c r="AT1527" s="199"/>
      <c r="AU1527" s="199"/>
      <c r="AV1527" s="199"/>
      <c r="AW1527" s="199"/>
      <c r="AX1527" s="199"/>
      <c r="AY1527" s="199"/>
      <c r="AZ1527" s="199"/>
      <c r="BA1527" s="199"/>
      <c r="BB1527" s="199"/>
      <c r="BC1527" s="199"/>
      <c r="BD1527" s="199"/>
      <c r="BE1527" s="199"/>
      <c r="BF1527" s="199"/>
      <c r="BG1527" s="199"/>
      <c r="BH1527" s="199"/>
      <c r="BI1527" s="199"/>
      <c r="BJ1527" s="199"/>
      <c r="BK1527" s="199"/>
    </row>
    <row r="1528" spans="1:63" ht="12.75" customHeight="1" x14ac:dyDescent="0.2">
      <c r="A1528" s="199"/>
      <c r="B1528" s="199"/>
      <c r="C1528" s="199"/>
      <c r="D1528" s="199"/>
      <c r="E1528" s="199"/>
      <c r="F1528" s="199"/>
      <c r="G1528" s="199"/>
      <c r="H1528" s="199"/>
      <c r="I1528" s="199"/>
      <c r="J1528" s="199"/>
      <c r="K1528" s="199"/>
      <c r="L1528" s="199"/>
      <c r="M1528" s="199"/>
      <c r="N1528" s="199"/>
      <c r="O1528" s="199"/>
      <c r="P1528" s="199"/>
      <c r="Q1528" s="199"/>
      <c r="R1528" s="199"/>
      <c r="S1528" s="199"/>
      <c r="T1528" s="199"/>
      <c r="U1528" s="199"/>
      <c r="V1528" s="199"/>
      <c r="W1528" s="199"/>
      <c r="X1528" s="199"/>
      <c r="Y1528" s="199"/>
      <c r="Z1528" s="199"/>
      <c r="AA1528" s="199"/>
      <c r="AB1528" s="199"/>
      <c r="AC1528" s="199"/>
      <c r="AD1528" s="199"/>
      <c r="AE1528" s="199"/>
      <c r="AF1528" s="199"/>
      <c r="AG1528" s="199"/>
      <c r="AH1528" s="199"/>
      <c r="AI1528" s="199"/>
      <c r="AJ1528" s="199"/>
      <c r="AK1528" s="199"/>
      <c r="AL1528" s="199"/>
      <c r="AM1528" s="199"/>
      <c r="AN1528" s="199"/>
      <c r="AO1528" s="199"/>
      <c r="AP1528" s="199"/>
      <c r="AQ1528" s="199"/>
      <c r="AR1528" s="199"/>
      <c r="AS1528" s="199"/>
      <c r="AT1528" s="199"/>
      <c r="AU1528" s="199"/>
      <c r="AV1528" s="199"/>
      <c r="AW1528" s="199"/>
      <c r="AX1528" s="199"/>
      <c r="AY1528" s="199"/>
      <c r="AZ1528" s="199"/>
      <c r="BA1528" s="199"/>
      <c r="BB1528" s="199"/>
      <c r="BC1528" s="199"/>
      <c r="BD1528" s="199"/>
      <c r="BE1528" s="199"/>
      <c r="BF1528" s="199"/>
      <c r="BG1528" s="199"/>
      <c r="BH1528" s="199"/>
      <c r="BI1528" s="199"/>
      <c r="BJ1528" s="199"/>
      <c r="BK1528" s="199"/>
    </row>
    <row r="1529" spans="1:63" ht="12.75" customHeight="1" x14ac:dyDescent="0.2">
      <c r="A1529" s="199"/>
      <c r="B1529" s="199"/>
      <c r="C1529" s="199"/>
      <c r="D1529" s="199"/>
      <c r="E1529" s="199"/>
      <c r="F1529" s="199"/>
      <c r="G1529" s="199"/>
      <c r="H1529" s="199"/>
      <c r="I1529" s="199"/>
      <c r="J1529" s="199"/>
      <c r="K1529" s="199"/>
      <c r="L1529" s="199"/>
      <c r="M1529" s="199"/>
      <c r="N1529" s="199"/>
      <c r="O1529" s="199"/>
      <c r="P1529" s="199"/>
      <c r="Q1529" s="199"/>
      <c r="R1529" s="199"/>
      <c r="S1529" s="199"/>
      <c r="T1529" s="199"/>
      <c r="U1529" s="199"/>
      <c r="V1529" s="199"/>
      <c r="W1529" s="199"/>
      <c r="X1529" s="199"/>
      <c r="Y1529" s="199"/>
      <c r="Z1529" s="199"/>
      <c r="AA1529" s="199"/>
      <c r="AB1529" s="199"/>
      <c r="AC1529" s="199"/>
      <c r="AD1529" s="199"/>
      <c r="AE1529" s="199"/>
      <c r="AF1529" s="199"/>
      <c r="AG1529" s="199"/>
      <c r="AH1529" s="199"/>
      <c r="AI1529" s="199"/>
      <c r="AJ1529" s="199"/>
      <c r="AK1529" s="199"/>
      <c r="AL1529" s="199"/>
      <c r="AM1529" s="199"/>
      <c r="AN1529" s="199"/>
      <c r="AO1529" s="199"/>
      <c r="AP1529" s="199"/>
      <c r="AQ1529" s="199"/>
      <c r="AR1529" s="199"/>
      <c r="AS1529" s="199"/>
      <c r="AT1529" s="199"/>
      <c r="AU1529" s="199"/>
      <c r="AV1529" s="199"/>
      <c r="AW1529" s="199"/>
      <c r="AX1529" s="199"/>
      <c r="AY1529" s="199"/>
      <c r="AZ1529" s="199"/>
      <c r="BA1529" s="199"/>
      <c r="BB1529" s="199"/>
      <c r="BC1529" s="199"/>
      <c r="BD1529" s="199"/>
      <c r="BE1529" s="199"/>
      <c r="BF1529" s="199"/>
      <c r="BG1529" s="199"/>
      <c r="BH1529" s="199"/>
      <c r="BI1529" s="199"/>
      <c r="BJ1529" s="199"/>
      <c r="BK1529" s="199"/>
    </row>
    <row r="1530" spans="1:63" ht="12.75" customHeight="1" x14ac:dyDescent="0.2">
      <c r="A1530" s="199"/>
      <c r="B1530" s="199"/>
      <c r="C1530" s="199"/>
      <c r="D1530" s="199"/>
      <c r="E1530" s="199"/>
      <c r="F1530" s="199"/>
      <c r="G1530" s="199"/>
      <c r="H1530" s="199"/>
      <c r="I1530" s="199"/>
      <c r="J1530" s="199"/>
      <c r="K1530" s="199"/>
      <c r="L1530" s="199"/>
      <c r="M1530" s="199"/>
      <c r="N1530" s="199"/>
      <c r="O1530" s="199"/>
      <c r="P1530" s="199"/>
      <c r="Q1530" s="199"/>
      <c r="R1530" s="199"/>
      <c r="S1530" s="199"/>
      <c r="T1530" s="199"/>
      <c r="U1530" s="199"/>
      <c r="V1530" s="199"/>
      <c r="W1530" s="199"/>
      <c r="X1530" s="199"/>
      <c r="Y1530" s="199"/>
      <c r="Z1530" s="199"/>
      <c r="AA1530" s="199"/>
      <c r="AB1530" s="199"/>
      <c r="AC1530" s="199"/>
      <c r="AD1530" s="199"/>
      <c r="AE1530" s="199"/>
      <c r="AF1530" s="199"/>
      <c r="AG1530" s="199"/>
      <c r="AH1530" s="199"/>
      <c r="AI1530" s="199"/>
      <c r="AJ1530" s="199"/>
      <c r="AK1530" s="199"/>
      <c r="AL1530" s="199"/>
      <c r="AM1530" s="199"/>
      <c r="AN1530" s="199"/>
      <c r="AO1530" s="199"/>
      <c r="AP1530" s="199"/>
      <c r="AQ1530" s="199"/>
      <c r="AR1530" s="199"/>
      <c r="AS1530" s="199"/>
      <c r="AT1530" s="199"/>
      <c r="AU1530" s="199"/>
      <c r="AV1530" s="199"/>
      <c r="AW1530" s="199"/>
      <c r="AX1530" s="199"/>
      <c r="AY1530" s="199"/>
      <c r="AZ1530" s="199"/>
      <c r="BA1530" s="199"/>
      <c r="BB1530" s="199"/>
      <c r="BC1530" s="199"/>
      <c r="BD1530" s="199"/>
      <c r="BE1530" s="199"/>
      <c r="BF1530" s="199"/>
      <c r="BG1530" s="199"/>
      <c r="BH1530" s="199"/>
      <c r="BI1530" s="199"/>
      <c r="BJ1530" s="199"/>
      <c r="BK1530" s="199"/>
    </row>
    <row r="1531" spans="1:63" ht="12.75" customHeight="1" x14ac:dyDescent="0.2">
      <c r="A1531" s="199"/>
      <c r="B1531" s="199"/>
      <c r="C1531" s="199"/>
      <c r="D1531" s="199"/>
      <c r="E1531" s="199"/>
      <c r="F1531" s="199"/>
      <c r="G1531" s="199"/>
      <c r="H1531" s="199"/>
      <c r="I1531" s="199"/>
      <c r="J1531" s="199"/>
      <c r="K1531" s="199"/>
      <c r="L1531" s="199"/>
      <c r="M1531" s="199"/>
      <c r="N1531" s="199"/>
      <c r="O1531" s="199"/>
      <c r="P1531" s="199"/>
      <c r="Q1531" s="199"/>
      <c r="R1531" s="199"/>
      <c r="S1531" s="199"/>
      <c r="T1531" s="199"/>
      <c r="U1531" s="199"/>
      <c r="V1531" s="199"/>
      <c r="W1531" s="199"/>
      <c r="X1531" s="199"/>
      <c r="Y1531" s="199"/>
      <c r="Z1531" s="199"/>
      <c r="AA1531" s="199"/>
      <c r="AB1531" s="199"/>
      <c r="AC1531" s="199"/>
      <c r="AD1531" s="199"/>
      <c r="AE1531" s="199"/>
      <c r="AF1531" s="199"/>
      <c r="AG1531" s="199"/>
      <c r="AH1531" s="199"/>
      <c r="AI1531" s="199"/>
      <c r="AJ1531" s="199"/>
      <c r="AK1531" s="199"/>
      <c r="AL1531" s="199"/>
      <c r="AM1531" s="199"/>
      <c r="AN1531" s="199"/>
      <c r="AO1531" s="199"/>
      <c r="AP1531" s="199"/>
      <c r="AQ1531" s="199"/>
      <c r="AR1531" s="199"/>
      <c r="AS1531" s="199"/>
      <c r="AT1531" s="199"/>
      <c r="AU1531" s="199"/>
      <c r="AV1531" s="199"/>
      <c r="AW1531" s="199"/>
      <c r="AX1531" s="199"/>
      <c r="AY1531" s="199"/>
      <c r="AZ1531" s="199"/>
      <c r="BA1531" s="199"/>
      <c r="BB1531" s="199"/>
      <c r="BC1531" s="199"/>
      <c r="BD1531" s="199"/>
      <c r="BE1531" s="199"/>
      <c r="BF1531" s="199"/>
      <c r="BG1531" s="199"/>
      <c r="BH1531" s="199"/>
      <c r="BI1531" s="199"/>
      <c r="BJ1531" s="199"/>
      <c r="BK1531" s="199"/>
    </row>
    <row r="1532" spans="1:63" ht="12.75" customHeight="1" x14ac:dyDescent="0.2">
      <c r="A1532" s="199"/>
      <c r="B1532" s="199"/>
      <c r="C1532" s="199"/>
      <c r="D1532" s="199"/>
      <c r="E1532" s="199"/>
      <c r="F1532" s="199"/>
      <c r="G1532" s="199"/>
      <c r="H1532" s="199"/>
      <c r="I1532" s="199"/>
      <c r="J1532" s="199"/>
      <c r="K1532" s="199"/>
      <c r="L1532" s="199"/>
      <c r="M1532" s="199"/>
      <c r="N1532" s="199"/>
      <c r="O1532" s="199"/>
      <c r="P1532" s="199"/>
      <c r="Q1532" s="199"/>
      <c r="R1532" s="199"/>
      <c r="S1532" s="199"/>
      <c r="T1532" s="199"/>
      <c r="U1532" s="199"/>
      <c r="V1532" s="199"/>
      <c r="W1532" s="199"/>
      <c r="X1532" s="199"/>
      <c r="Y1532" s="199"/>
      <c r="Z1532" s="199"/>
      <c r="AA1532" s="199"/>
      <c r="AB1532" s="199"/>
      <c r="AC1532" s="199"/>
      <c r="AD1532" s="199"/>
      <c r="AE1532" s="199"/>
      <c r="AF1532" s="199"/>
      <c r="AG1532" s="199"/>
      <c r="AH1532" s="199"/>
      <c r="AI1532" s="199"/>
      <c r="AJ1532" s="199"/>
      <c r="AK1532" s="199"/>
      <c r="AL1532" s="199"/>
      <c r="AM1532" s="199"/>
      <c r="AN1532" s="199"/>
      <c r="AO1532" s="199"/>
      <c r="AP1532" s="199"/>
      <c r="AQ1532" s="199"/>
      <c r="AR1532" s="199"/>
      <c r="AS1532" s="199"/>
      <c r="AT1532" s="199"/>
      <c r="AU1532" s="199"/>
      <c r="AV1532" s="199"/>
      <c r="AW1532" s="199"/>
      <c r="AX1532" s="199"/>
      <c r="AY1532" s="199"/>
      <c r="AZ1532" s="199"/>
      <c r="BA1532" s="199"/>
      <c r="BB1532" s="199"/>
      <c r="BC1532" s="199"/>
      <c r="BD1532" s="199"/>
      <c r="BE1532" s="199"/>
      <c r="BF1532" s="199"/>
      <c r="BG1532" s="199"/>
      <c r="BH1532" s="199"/>
      <c r="BI1532" s="199"/>
      <c r="BJ1532" s="199"/>
      <c r="BK1532" s="199"/>
    </row>
    <row r="1533" spans="1:63" ht="12.75" customHeight="1" x14ac:dyDescent="0.2">
      <c r="A1533" s="199"/>
      <c r="B1533" s="199"/>
      <c r="C1533" s="199"/>
      <c r="D1533" s="199"/>
      <c r="E1533" s="199"/>
      <c r="F1533" s="199"/>
      <c r="G1533" s="199"/>
      <c r="H1533" s="199"/>
      <c r="I1533" s="199"/>
      <c r="J1533" s="199"/>
      <c r="K1533" s="199"/>
      <c r="L1533" s="199"/>
      <c r="M1533" s="199"/>
      <c r="N1533" s="199"/>
      <c r="O1533" s="199"/>
      <c r="P1533" s="199"/>
      <c r="Q1533" s="199"/>
      <c r="R1533" s="199"/>
      <c r="S1533" s="199"/>
      <c r="T1533" s="199"/>
      <c r="U1533" s="199"/>
      <c r="V1533" s="199"/>
      <c r="W1533" s="199"/>
      <c r="X1533" s="199"/>
      <c r="Y1533" s="199"/>
      <c r="Z1533" s="199"/>
      <c r="AA1533" s="199"/>
      <c r="AB1533" s="199"/>
      <c r="AC1533" s="199"/>
      <c r="AD1533" s="199"/>
      <c r="AE1533" s="199"/>
      <c r="AF1533" s="199"/>
      <c r="AG1533" s="199"/>
      <c r="AH1533" s="199"/>
      <c r="AI1533" s="199"/>
      <c r="AJ1533" s="199"/>
      <c r="AK1533" s="199"/>
      <c r="AL1533" s="199"/>
      <c r="AM1533" s="199"/>
      <c r="AN1533" s="199"/>
      <c r="AO1533" s="199"/>
      <c r="AP1533" s="199"/>
      <c r="AQ1533" s="199"/>
      <c r="AR1533" s="199"/>
      <c r="AS1533" s="199"/>
      <c r="AT1533" s="199"/>
      <c r="AU1533" s="199"/>
      <c r="AV1533" s="199"/>
      <c r="AW1533" s="199"/>
      <c r="AX1533" s="199"/>
      <c r="AY1533" s="199"/>
      <c r="AZ1533" s="199"/>
      <c r="BA1533" s="199"/>
      <c r="BB1533" s="199"/>
      <c r="BC1533" s="199"/>
      <c r="BD1533" s="199"/>
      <c r="BE1533" s="199"/>
      <c r="BF1533" s="199"/>
      <c r="BG1533" s="199"/>
      <c r="BH1533" s="199"/>
      <c r="BI1533" s="199"/>
      <c r="BJ1533" s="199"/>
      <c r="BK1533" s="199"/>
    </row>
    <row r="1534" spans="1:63" ht="12.75" customHeight="1" x14ac:dyDescent="0.2">
      <c r="A1534" s="199"/>
      <c r="B1534" s="199"/>
      <c r="C1534" s="199"/>
      <c r="D1534" s="199"/>
      <c r="E1534" s="199"/>
      <c r="F1534" s="199"/>
      <c r="G1534" s="199"/>
      <c r="H1534" s="199"/>
      <c r="I1534" s="199"/>
      <c r="J1534" s="199"/>
      <c r="K1534" s="199"/>
      <c r="L1534" s="199"/>
      <c r="M1534" s="199"/>
      <c r="N1534" s="199"/>
      <c r="O1534" s="199"/>
      <c r="P1534" s="199"/>
      <c r="Q1534" s="199"/>
      <c r="R1534" s="199"/>
      <c r="S1534" s="199"/>
      <c r="T1534" s="199"/>
      <c r="U1534" s="199"/>
      <c r="V1534" s="199"/>
      <c r="W1534" s="199"/>
      <c r="X1534" s="199"/>
      <c r="Y1534" s="199"/>
      <c r="Z1534" s="199"/>
      <c r="AA1534" s="199"/>
      <c r="AB1534" s="199"/>
      <c r="AC1534" s="199"/>
      <c r="AD1534" s="199"/>
      <c r="AE1534" s="199"/>
      <c r="AF1534" s="199"/>
      <c r="AG1534" s="199"/>
      <c r="AH1534" s="199"/>
      <c r="AI1534" s="199"/>
      <c r="AJ1534" s="199"/>
      <c r="AK1534" s="199"/>
      <c r="AL1534" s="199"/>
      <c r="AM1534" s="199"/>
      <c r="AN1534" s="199"/>
      <c r="AO1534" s="199"/>
      <c r="AP1534" s="199"/>
      <c r="AQ1534" s="199"/>
      <c r="AR1534" s="199"/>
      <c r="AS1534" s="199"/>
      <c r="AT1534" s="199"/>
      <c r="AU1534" s="199"/>
      <c r="AV1534" s="199"/>
      <c r="AW1534" s="199"/>
      <c r="AX1534" s="199"/>
      <c r="AY1534" s="199"/>
      <c r="AZ1534" s="199"/>
      <c r="BA1534" s="199"/>
      <c r="BB1534" s="199"/>
      <c r="BC1534" s="199"/>
      <c r="BD1534" s="199"/>
      <c r="BE1534" s="199"/>
      <c r="BF1534" s="199"/>
      <c r="BG1534" s="199"/>
      <c r="BH1534" s="199"/>
      <c r="BI1534" s="199"/>
      <c r="BJ1534" s="199"/>
      <c r="BK1534" s="199"/>
    </row>
    <row r="1535" spans="1:63" ht="12.75" customHeight="1" x14ac:dyDescent="0.2">
      <c r="A1535" s="199"/>
      <c r="B1535" s="199"/>
      <c r="C1535" s="199"/>
      <c r="D1535" s="199"/>
      <c r="E1535" s="199"/>
      <c r="F1535" s="199"/>
      <c r="G1535" s="199"/>
      <c r="H1535" s="199"/>
      <c r="I1535" s="199"/>
      <c r="J1535" s="199"/>
      <c r="K1535" s="199"/>
      <c r="L1535" s="199"/>
      <c r="M1535" s="199"/>
      <c r="N1535" s="199"/>
      <c r="O1535" s="199"/>
      <c r="P1535" s="199"/>
      <c r="Q1535" s="199"/>
      <c r="R1535" s="199"/>
      <c r="S1535" s="199"/>
      <c r="T1535" s="199"/>
      <c r="U1535" s="199"/>
      <c r="V1535" s="199"/>
      <c r="W1535" s="199"/>
      <c r="X1535" s="199"/>
      <c r="Y1535" s="199"/>
      <c r="Z1535" s="199"/>
      <c r="AA1535" s="199"/>
      <c r="AB1535" s="199"/>
      <c r="AC1535" s="199"/>
      <c r="AD1535" s="199"/>
      <c r="AE1535" s="199"/>
      <c r="AF1535" s="199"/>
      <c r="AG1535" s="199"/>
      <c r="AH1535" s="199"/>
      <c r="AI1535" s="199"/>
      <c r="AJ1535" s="199"/>
      <c r="AK1535" s="199"/>
      <c r="AL1535" s="199"/>
      <c r="AM1535" s="199"/>
      <c r="AN1535" s="199"/>
      <c r="AO1535" s="199"/>
      <c r="AP1535" s="199"/>
      <c r="AQ1535" s="199"/>
      <c r="AR1535" s="199"/>
      <c r="AS1535" s="199"/>
      <c r="AT1535" s="199"/>
      <c r="AU1535" s="199"/>
      <c r="AV1535" s="199"/>
      <c r="AW1535" s="199"/>
      <c r="AX1535" s="199"/>
      <c r="AY1535" s="199"/>
      <c r="AZ1535" s="199"/>
      <c r="BA1535" s="199"/>
      <c r="BB1535" s="199"/>
      <c r="BC1535" s="199"/>
      <c r="BD1535" s="199"/>
      <c r="BE1535" s="199"/>
      <c r="BF1535" s="199"/>
      <c r="BG1535" s="199"/>
      <c r="BH1535" s="199"/>
      <c r="BI1535" s="199"/>
      <c r="BJ1535" s="199"/>
      <c r="BK1535" s="199"/>
    </row>
    <row r="1536" spans="1:63" ht="12.75" customHeight="1" x14ac:dyDescent="0.2">
      <c r="A1536" s="199"/>
      <c r="B1536" s="199"/>
      <c r="C1536" s="199"/>
      <c r="D1536" s="199"/>
      <c r="E1536" s="199"/>
      <c r="F1536" s="199"/>
      <c r="G1536" s="199"/>
      <c r="H1536" s="199"/>
      <c r="I1536" s="199"/>
      <c r="J1536" s="199"/>
      <c r="K1536" s="199"/>
      <c r="L1536" s="199"/>
      <c r="M1536" s="199"/>
      <c r="N1536" s="199"/>
      <c r="O1536" s="199"/>
      <c r="P1536" s="199"/>
      <c r="Q1536" s="199"/>
      <c r="R1536" s="199"/>
      <c r="S1536" s="199"/>
      <c r="T1536" s="199"/>
      <c r="U1536" s="199"/>
      <c r="V1536" s="199"/>
      <c r="W1536" s="199"/>
      <c r="X1536" s="199"/>
      <c r="Y1536" s="199"/>
      <c r="Z1536" s="199"/>
      <c r="AA1536" s="199"/>
      <c r="AB1536" s="199"/>
      <c r="AC1536" s="199"/>
      <c r="AD1536" s="199"/>
      <c r="AE1536" s="199"/>
      <c r="AF1536" s="199"/>
      <c r="AG1536" s="199"/>
      <c r="AH1536" s="199"/>
      <c r="AI1536" s="199"/>
      <c r="AJ1536" s="199"/>
      <c r="AK1536" s="199"/>
      <c r="AL1536" s="199"/>
      <c r="AM1536" s="199"/>
      <c r="AN1536" s="199"/>
      <c r="AO1536" s="199"/>
      <c r="AP1536" s="199"/>
      <c r="AQ1536" s="199"/>
      <c r="AR1536" s="199"/>
      <c r="AS1536" s="199"/>
      <c r="AT1536" s="199"/>
      <c r="AU1536" s="199"/>
      <c r="AV1536" s="199"/>
      <c r="AW1536" s="199"/>
      <c r="AX1536" s="199"/>
      <c r="AY1536" s="199"/>
      <c r="AZ1536" s="199"/>
      <c r="BA1536" s="199"/>
      <c r="BB1536" s="199"/>
      <c r="BC1536" s="199"/>
      <c r="BD1536" s="199"/>
      <c r="BE1536" s="199"/>
      <c r="BF1536" s="199"/>
      <c r="BG1536" s="199"/>
      <c r="BH1536" s="199"/>
      <c r="BI1536" s="199"/>
      <c r="BJ1536" s="199"/>
      <c r="BK1536" s="199"/>
    </row>
    <row r="1537" spans="1:63" ht="12.75" customHeight="1" x14ac:dyDescent="0.2">
      <c r="A1537" s="199"/>
      <c r="B1537" s="199"/>
      <c r="C1537" s="199"/>
      <c r="D1537" s="199"/>
      <c r="E1537" s="199"/>
      <c r="F1537" s="199"/>
      <c r="G1537" s="199"/>
      <c r="H1537" s="199"/>
      <c r="I1537" s="199"/>
      <c r="J1537" s="199"/>
      <c r="K1537" s="199"/>
      <c r="L1537" s="199"/>
      <c r="M1537" s="199"/>
      <c r="N1537" s="199"/>
      <c r="O1537" s="199"/>
      <c r="P1537" s="199"/>
      <c r="Q1537" s="199"/>
      <c r="R1537" s="199"/>
      <c r="S1537" s="199"/>
      <c r="T1537" s="199"/>
      <c r="U1537" s="199"/>
      <c r="V1537" s="199"/>
      <c r="W1537" s="199"/>
      <c r="X1537" s="199"/>
      <c r="Y1537" s="199"/>
      <c r="Z1537" s="199"/>
      <c r="AA1537" s="199"/>
      <c r="AB1537" s="199"/>
      <c r="AC1537" s="199"/>
      <c r="AD1537" s="199"/>
      <c r="AE1537" s="199"/>
      <c r="AF1537" s="199"/>
      <c r="AG1537" s="199"/>
      <c r="AH1537" s="199"/>
      <c r="AI1537" s="199"/>
      <c r="AJ1537" s="199"/>
      <c r="AK1537" s="199"/>
      <c r="AL1537" s="199"/>
      <c r="AM1537" s="199"/>
      <c r="AN1537" s="199"/>
      <c r="AO1537" s="199"/>
      <c r="AP1537" s="199"/>
      <c r="AQ1537" s="199"/>
      <c r="AR1537" s="199"/>
      <c r="AS1537" s="199"/>
      <c r="AT1537" s="199"/>
      <c r="AU1537" s="199"/>
      <c r="AV1537" s="199"/>
      <c r="AW1537" s="199"/>
      <c r="AX1537" s="199"/>
      <c r="AY1537" s="199"/>
      <c r="AZ1537" s="199"/>
      <c r="BA1537" s="199"/>
      <c r="BB1537" s="199"/>
      <c r="BC1537" s="199"/>
      <c r="BD1537" s="199"/>
      <c r="BE1537" s="199"/>
      <c r="BF1537" s="199"/>
      <c r="BG1537" s="199"/>
      <c r="BH1537" s="199"/>
      <c r="BI1537" s="199"/>
      <c r="BJ1537" s="199"/>
      <c r="BK1537" s="199"/>
    </row>
    <row r="1538" spans="1:63" ht="12.75" customHeight="1" x14ac:dyDescent="0.2">
      <c r="A1538" s="199"/>
      <c r="B1538" s="199"/>
      <c r="C1538" s="199"/>
      <c r="D1538" s="199"/>
      <c r="E1538" s="199"/>
      <c r="F1538" s="199"/>
      <c r="G1538" s="199"/>
      <c r="H1538" s="199"/>
      <c r="I1538" s="199"/>
      <c r="J1538" s="199"/>
      <c r="K1538" s="199"/>
      <c r="L1538" s="199"/>
      <c r="M1538" s="199"/>
      <c r="N1538" s="199"/>
      <c r="O1538" s="199"/>
      <c r="P1538" s="199"/>
      <c r="Q1538" s="199"/>
      <c r="R1538" s="199"/>
      <c r="S1538" s="199"/>
      <c r="T1538" s="199"/>
      <c r="U1538" s="199"/>
      <c r="V1538" s="199"/>
      <c r="W1538" s="199"/>
      <c r="X1538" s="199"/>
      <c r="Y1538" s="199"/>
      <c r="Z1538" s="199"/>
      <c r="AA1538" s="199"/>
      <c r="AB1538" s="199"/>
      <c r="AC1538" s="199"/>
      <c r="AD1538" s="199"/>
      <c r="AE1538" s="199"/>
      <c r="AF1538" s="199"/>
      <c r="AG1538" s="199"/>
      <c r="AH1538" s="199"/>
      <c r="AI1538" s="199"/>
      <c r="AJ1538" s="199"/>
      <c r="AK1538" s="199"/>
      <c r="AL1538" s="199"/>
      <c r="AM1538" s="199"/>
      <c r="AN1538" s="199"/>
      <c r="AO1538" s="199"/>
      <c r="AP1538" s="199"/>
      <c r="AQ1538" s="199"/>
      <c r="AR1538" s="199"/>
      <c r="AS1538" s="199"/>
      <c r="AT1538" s="199"/>
      <c r="AU1538" s="199"/>
      <c r="AV1538" s="199"/>
      <c r="AW1538" s="199"/>
      <c r="AX1538" s="199"/>
      <c r="AY1538" s="199"/>
      <c r="AZ1538" s="199"/>
      <c r="BA1538" s="199"/>
      <c r="BB1538" s="199"/>
      <c r="BC1538" s="199"/>
      <c r="BD1538" s="199"/>
      <c r="BE1538" s="199"/>
      <c r="BF1538" s="199"/>
      <c r="BG1538" s="199"/>
      <c r="BH1538" s="199"/>
      <c r="BI1538" s="199"/>
      <c r="BJ1538" s="199"/>
      <c r="BK1538" s="199"/>
    </row>
    <row r="1539" spans="1:63" ht="12.75" customHeight="1" x14ac:dyDescent="0.2">
      <c r="A1539" s="199"/>
      <c r="B1539" s="199"/>
      <c r="C1539" s="199"/>
      <c r="D1539" s="199"/>
      <c r="E1539" s="199"/>
      <c r="F1539" s="199"/>
      <c r="G1539" s="199"/>
      <c r="H1539" s="199"/>
      <c r="I1539" s="199"/>
      <c r="J1539" s="199"/>
      <c r="K1539" s="199"/>
      <c r="L1539" s="199"/>
      <c r="M1539" s="199"/>
      <c r="N1539" s="199"/>
      <c r="O1539" s="199"/>
      <c r="P1539" s="199"/>
      <c r="Q1539" s="199"/>
      <c r="R1539" s="199"/>
      <c r="S1539" s="199"/>
      <c r="T1539" s="199"/>
      <c r="U1539" s="199"/>
      <c r="V1539" s="199"/>
      <c r="W1539" s="199"/>
      <c r="X1539" s="199"/>
      <c r="Y1539" s="199"/>
      <c r="Z1539" s="199"/>
      <c r="AA1539" s="199"/>
      <c r="AB1539" s="199"/>
      <c r="AC1539" s="199"/>
      <c r="AD1539" s="199"/>
      <c r="AE1539" s="199"/>
      <c r="AF1539" s="199"/>
      <c r="AG1539" s="199"/>
      <c r="AH1539" s="199"/>
      <c r="AI1539" s="199"/>
      <c r="AJ1539" s="199"/>
      <c r="AK1539" s="199"/>
      <c r="AL1539" s="199"/>
      <c r="AM1539" s="199"/>
      <c r="AN1539" s="199"/>
      <c r="AO1539" s="199"/>
      <c r="AP1539" s="199"/>
      <c r="AQ1539" s="199"/>
      <c r="AR1539" s="199"/>
      <c r="AS1539" s="199"/>
      <c r="AT1539" s="199"/>
      <c r="AU1539" s="199"/>
      <c r="AV1539" s="199"/>
      <c r="AW1539" s="199"/>
      <c r="AX1539" s="199"/>
      <c r="AY1539" s="199"/>
      <c r="AZ1539" s="199"/>
      <c r="BA1539" s="199"/>
      <c r="BB1539" s="199"/>
      <c r="BC1539" s="199"/>
      <c r="BD1539" s="199"/>
      <c r="BE1539" s="199"/>
      <c r="BF1539" s="199"/>
      <c r="BG1539" s="199"/>
      <c r="BH1539" s="199"/>
      <c r="BI1539" s="199"/>
      <c r="BJ1539" s="199"/>
      <c r="BK1539" s="199"/>
    </row>
    <row r="1540" spans="1:63" ht="12.75" customHeight="1" x14ac:dyDescent="0.2">
      <c r="A1540" s="199"/>
      <c r="B1540" s="199"/>
      <c r="C1540" s="199"/>
      <c r="D1540" s="199"/>
      <c r="E1540" s="199"/>
      <c r="F1540" s="199"/>
      <c r="G1540" s="199"/>
      <c r="H1540" s="199"/>
      <c r="I1540" s="199"/>
      <c r="J1540" s="199"/>
      <c r="K1540" s="199"/>
      <c r="L1540" s="199"/>
      <c r="M1540" s="199"/>
      <c r="N1540" s="199"/>
      <c r="O1540" s="199"/>
      <c r="P1540" s="199"/>
      <c r="Q1540" s="199"/>
      <c r="R1540" s="199"/>
      <c r="S1540" s="199"/>
      <c r="T1540" s="199"/>
      <c r="U1540" s="199"/>
      <c r="V1540" s="199"/>
      <c r="W1540" s="199"/>
      <c r="X1540" s="199"/>
      <c r="Y1540" s="199"/>
      <c r="Z1540" s="199"/>
      <c r="AA1540" s="199"/>
      <c r="AB1540" s="199"/>
      <c r="AC1540" s="199"/>
      <c r="AD1540" s="199"/>
      <c r="AE1540" s="199"/>
      <c r="AF1540" s="199"/>
      <c r="AG1540" s="199"/>
      <c r="AH1540" s="199"/>
      <c r="AI1540" s="199"/>
      <c r="AJ1540" s="199"/>
      <c r="AK1540" s="199"/>
      <c r="AL1540" s="199"/>
      <c r="AM1540" s="199"/>
      <c r="AN1540" s="199"/>
      <c r="AO1540" s="199"/>
      <c r="AP1540" s="199"/>
      <c r="AQ1540" s="199"/>
      <c r="AR1540" s="199"/>
      <c r="AS1540" s="199"/>
      <c r="AT1540" s="199"/>
      <c r="AU1540" s="199"/>
      <c r="AV1540" s="199"/>
      <c r="AW1540" s="199"/>
      <c r="AX1540" s="199"/>
      <c r="AY1540" s="199"/>
      <c r="AZ1540" s="199"/>
      <c r="BA1540" s="199"/>
      <c r="BB1540" s="199"/>
      <c r="BC1540" s="199"/>
      <c r="BD1540" s="199"/>
      <c r="BE1540" s="199"/>
      <c r="BF1540" s="199"/>
      <c r="BG1540" s="199"/>
      <c r="BH1540" s="199"/>
      <c r="BI1540" s="199"/>
      <c r="BJ1540" s="199"/>
      <c r="BK1540" s="199"/>
    </row>
    <row r="1541" spans="1:63" ht="12.75" customHeight="1" x14ac:dyDescent="0.2">
      <c r="A1541" s="199"/>
      <c r="B1541" s="199"/>
      <c r="C1541" s="199"/>
      <c r="D1541" s="199"/>
      <c r="E1541" s="199"/>
      <c r="F1541" s="199"/>
      <c r="G1541" s="199"/>
      <c r="H1541" s="199"/>
      <c r="I1541" s="199"/>
      <c r="J1541" s="199"/>
      <c r="K1541" s="199"/>
      <c r="L1541" s="199"/>
      <c r="M1541" s="199"/>
      <c r="N1541" s="199"/>
      <c r="O1541" s="199"/>
      <c r="P1541" s="199"/>
      <c r="Q1541" s="199"/>
      <c r="R1541" s="199"/>
      <c r="S1541" s="199"/>
      <c r="T1541" s="199"/>
      <c r="U1541" s="199"/>
      <c r="V1541" s="199"/>
      <c r="W1541" s="199"/>
      <c r="X1541" s="199"/>
      <c r="Y1541" s="199"/>
      <c r="Z1541" s="199"/>
      <c r="AA1541" s="199"/>
      <c r="AB1541" s="199"/>
      <c r="AC1541" s="199"/>
      <c r="AD1541" s="199"/>
      <c r="AE1541" s="199"/>
      <c r="AF1541" s="199"/>
      <c r="AG1541" s="199"/>
      <c r="AH1541" s="199"/>
      <c r="AI1541" s="199"/>
      <c r="AJ1541" s="199"/>
      <c r="AK1541" s="199"/>
      <c r="AL1541" s="199"/>
      <c r="AM1541" s="199"/>
      <c r="AN1541" s="199"/>
      <c r="AO1541" s="199"/>
      <c r="AP1541" s="199"/>
      <c r="AQ1541" s="199"/>
      <c r="AR1541" s="199"/>
      <c r="AS1541" s="199"/>
      <c r="AT1541" s="199"/>
      <c r="AU1541" s="199"/>
      <c r="AV1541" s="199"/>
      <c r="AW1541" s="199"/>
      <c r="AX1541" s="199"/>
      <c r="AY1541" s="199"/>
      <c r="AZ1541" s="199"/>
      <c r="BA1541" s="199"/>
      <c r="BB1541" s="199"/>
      <c r="BC1541" s="199"/>
      <c r="BD1541" s="199"/>
      <c r="BE1541" s="199"/>
      <c r="BF1541" s="199"/>
      <c r="BG1541" s="199"/>
      <c r="BH1541" s="199"/>
      <c r="BI1541" s="199"/>
      <c r="BJ1541" s="199"/>
      <c r="BK1541" s="199"/>
    </row>
    <row r="1542" spans="1:63" ht="12.75" customHeight="1" x14ac:dyDescent="0.2">
      <c r="A1542" s="199"/>
      <c r="B1542" s="199"/>
      <c r="C1542" s="199"/>
      <c r="D1542" s="199"/>
      <c r="E1542" s="199"/>
      <c r="F1542" s="199"/>
      <c r="G1542" s="199"/>
      <c r="H1542" s="199"/>
      <c r="I1542" s="199"/>
      <c r="J1542" s="199"/>
      <c r="K1542" s="199"/>
      <c r="L1542" s="199"/>
      <c r="M1542" s="199"/>
      <c r="N1542" s="199"/>
      <c r="O1542" s="199"/>
      <c r="P1542" s="199"/>
      <c r="Q1542" s="199"/>
      <c r="R1542" s="199"/>
      <c r="S1542" s="199"/>
      <c r="T1542" s="199"/>
      <c r="U1542" s="199"/>
      <c r="V1542" s="199"/>
      <c r="W1542" s="199"/>
      <c r="X1542" s="199"/>
      <c r="Y1542" s="199"/>
      <c r="Z1542" s="199"/>
      <c r="AA1542" s="199"/>
      <c r="AB1542" s="199"/>
      <c r="AC1542" s="199"/>
      <c r="AD1542" s="199"/>
      <c r="AE1542" s="199"/>
      <c r="AF1542" s="199"/>
      <c r="AG1542" s="199"/>
      <c r="AH1542" s="199"/>
      <c r="AI1542" s="199"/>
      <c r="AJ1542" s="199"/>
      <c r="AK1542" s="199"/>
      <c r="AL1542" s="199"/>
      <c r="AM1542" s="199"/>
      <c r="AN1542" s="199"/>
      <c r="AO1542" s="199"/>
      <c r="AP1542" s="199"/>
      <c r="AQ1542" s="199"/>
      <c r="AR1542" s="199"/>
      <c r="AS1542" s="199"/>
      <c r="AT1542" s="199"/>
      <c r="AU1542" s="199"/>
      <c r="AV1542" s="199"/>
      <c r="AW1542" s="199"/>
      <c r="AX1542" s="199"/>
      <c r="AY1542" s="199"/>
      <c r="AZ1542" s="199"/>
      <c r="BA1542" s="199"/>
      <c r="BB1542" s="199"/>
      <c r="BC1542" s="199"/>
      <c r="BD1542" s="199"/>
      <c r="BE1542" s="199"/>
      <c r="BF1542" s="199"/>
      <c r="BG1542" s="199"/>
      <c r="BH1542" s="199"/>
      <c r="BI1542" s="199"/>
      <c r="BJ1542" s="199"/>
      <c r="BK1542" s="199"/>
    </row>
    <row r="1543" spans="1:63" ht="12.75" customHeight="1" x14ac:dyDescent="0.2">
      <c r="A1543" s="199"/>
      <c r="B1543" s="199"/>
      <c r="C1543" s="199"/>
      <c r="D1543" s="199"/>
      <c r="E1543" s="199"/>
      <c r="F1543" s="199"/>
      <c r="G1543" s="199"/>
      <c r="H1543" s="199"/>
      <c r="I1543" s="199"/>
      <c r="J1543" s="199"/>
      <c r="K1543" s="199"/>
      <c r="L1543" s="199"/>
      <c r="M1543" s="199"/>
      <c r="N1543" s="199"/>
      <c r="O1543" s="199"/>
      <c r="P1543" s="199"/>
      <c r="Q1543" s="199"/>
      <c r="R1543" s="199"/>
      <c r="S1543" s="199"/>
      <c r="T1543" s="199"/>
      <c r="U1543" s="199"/>
      <c r="V1543" s="199"/>
      <c r="W1543" s="199"/>
      <c r="X1543" s="199"/>
      <c r="Y1543" s="199"/>
      <c r="Z1543" s="199"/>
      <c r="AA1543" s="199"/>
      <c r="AB1543" s="199"/>
      <c r="AC1543" s="199"/>
      <c r="AD1543" s="199"/>
      <c r="AE1543" s="199"/>
      <c r="AF1543" s="199"/>
      <c r="AG1543" s="199"/>
      <c r="AH1543" s="199"/>
      <c r="AI1543" s="199"/>
      <c r="AJ1543" s="199"/>
      <c r="AK1543" s="199"/>
      <c r="AL1543" s="199"/>
      <c r="AM1543" s="199"/>
      <c r="AN1543" s="199"/>
      <c r="AO1543" s="199"/>
      <c r="AP1543" s="199"/>
      <c r="AQ1543" s="199"/>
      <c r="AR1543" s="199"/>
      <c r="AS1543" s="199"/>
      <c r="AT1543" s="199"/>
      <c r="AU1543" s="199"/>
      <c r="AV1543" s="199"/>
      <c r="AW1543" s="199"/>
      <c r="AX1543" s="199"/>
      <c r="AY1543" s="199"/>
      <c r="AZ1543" s="199"/>
      <c r="BA1543" s="199"/>
      <c r="BB1543" s="199"/>
      <c r="BC1543" s="199"/>
      <c r="BD1543" s="199"/>
      <c r="BE1543" s="199"/>
      <c r="BF1543" s="199"/>
      <c r="BG1543" s="199"/>
      <c r="BH1543" s="199"/>
      <c r="BI1543" s="199"/>
      <c r="BJ1543" s="199"/>
      <c r="BK1543" s="199"/>
    </row>
    <row r="1544" spans="1:63" ht="12.75" customHeight="1" x14ac:dyDescent="0.2">
      <c r="A1544" s="199"/>
      <c r="B1544" s="199"/>
      <c r="C1544" s="199"/>
      <c r="D1544" s="199"/>
      <c r="E1544" s="199"/>
      <c r="F1544" s="199"/>
      <c r="G1544" s="199"/>
      <c r="H1544" s="199"/>
      <c r="I1544" s="199"/>
      <c r="J1544" s="199"/>
      <c r="K1544" s="199"/>
      <c r="L1544" s="199"/>
      <c r="M1544" s="199"/>
      <c r="N1544" s="199"/>
      <c r="O1544" s="199"/>
      <c r="P1544" s="199"/>
      <c r="Q1544" s="199"/>
      <c r="R1544" s="199"/>
      <c r="S1544" s="199"/>
      <c r="T1544" s="199"/>
      <c r="U1544" s="199"/>
      <c r="V1544" s="199"/>
      <c r="W1544" s="199"/>
      <c r="X1544" s="199"/>
      <c r="Y1544" s="199"/>
      <c r="Z1544" s="199"/>
      <c r="AA1544" s="199"/>
      <c r="AB1544" s="199"/>
      <c r="AC1544" s="199"/>
      <c r="AD1544" s="199"/>
      <c r="AE1544" s="199"/>
      <c r="AF1544" s="199"/>
      <c r="AG1544" s="199"/>
      <c r="AH1544" s="199"/>
      <c r="AI1544" s="199"/>
      <c r="AJ1544" s="199"/>
      <c r="AK1544" s="199"/>
      <c r="AL1544" s="199"/>
      <c r="AM1544" s="199"/>
      <c r="AN1544" s="199"/>
      <c r="AO1544" s="199"/>
      <c r="AP1544" s="199"/>
      <c r="AQ1544" s="199"/>
      <c r="AR1544" s="199"/>
      <c r="AS1544" s="199"/>
      <c r="AT1544" s="199"/>
      <c r="AU1544" s="199"/>
      <c r="AV1544" s="199"/>
      <c r="AW1544" s="199"/>
      <c r="AX1544" s="199"/>
      <c r="AY1544" s="199"/>
      <c r="AZ1544" s="199"/>
      <c r="BA1544" s="199"/>
      <c r="BB1544" s="199"/>
      <c r="BC1544" s="199"/>
      <c r="BD1544" s="199"/>
      <c r="BE1544" s="199"/>
      <c r="BF1544" s="199"/>
      <c r="BG1544" s="199"/>
      <c r="BH1544" s="199"/>
      <c r="BI1544" s="199"/>
      <c r="BJ1544" s="199"/>
      <c r="BK1544" s="199"/>
    </row>
    <row r="1545" spans="1:63" ht="12.75" customHeight="1" x14ac:dyDescent="0.2">
      <c r="A1545" s="199"/>
      <c r="B1545" s="199"/>
      <c r="C1545" s="199"/>
      <c r="D1545" s="199"/>
      <c r="E1545" s="199"/>
      <c r="F1545" s="199"/>
      <c r="G1545" s="199"/>
      <c r="H1545" s="199"/>
      <c r="I1545" s="199"/>
      <c r="J1545" s="199"/>
      <c r="K1545" s="199"/>
      <c r="L1545" s="199"/>
      <c r="M1545" s="199"/>
      <c r="N1545" s="199"/>
      <c r="O1545" s="199"/>
      <c r="P1545" s="199"/>
      <c r="Q1545" s="199"/>
      <c r="R1545" s="199"/>
      <c r="S1545" s="199"/>
      <c r="T1545" s="199"/>
      <c r="U1545" s="199"/>
      <c r="V1545" s="199"/>
      <c r="W1545" s="199"/>
      <c r="X1545" s="199"/>
      <c r="Y1545" s="199"/>
      <c r="Z1545" s="199"/>
      <c r="AA1545" s="199"/>
      <c r="AB1545" s="199"/>
      <c r="AC1545" s="199"/>
      <c r="AD1545" s="199"/>
      <c r="AE1545" s="199"/>
      <c r="AF1545" s="199"/>
      <c r="AG1545" s="199"/>
      <c r="AH1545" s="199"/>
      <c r="AI1545" s="199"/>
      <c r="AJ1545" s="199"/>
      <c r="AK1545" s="199"/>
      <c r="AL1545" s="199"/>
      <c r="AM1545" s="199"/>
      <c r="AN1545" s="199"/>
      <c r="AO1545" s="199"/>
      <c r="AP1545" s="199"/>
      <c r="AQ1545" s="199"/>
      <c r="AR1545" s="199"/>
      <c r="AS1545" s="199"/>
      <c r="AT1545" s="199"/>
      <c r="AU1545" s="199"/>
      <c r="AV1545" s="199"/>
      <c r="AW1545" s="199"/>
      <c r="AX1545" s="199"/>
      <c r="AY1545" s="199"/>
      <c r="AZ1545" s="199"/>
      <c r="BA1545" s="199"/>
      <c r="BB1545" s="199"/>
      <c r="BC1545" s="199"/>
      <c r="BD1545" s="199"/>
      <c r="BE1545" s="199"/>
      <c r="BF1545" s="199"/>
      <c r="BG1545" s="199"/>
      <c r="BH1545" s="199"/>
      <c r="BI1545" s="199"/>
      <c r="BJ1545" s="199"/>
      <c r="BK1545" s="199"/>
    </row>
    <row r="1546" spans="1:63" ht="12.75" customHeight="1" x14ac:dyDescent="0.2">
      <c r="A1546" s="199"/>
      <c r="B1546" s="199"/>
      <c r="C1546" s="199"/>
      <c r="D1546" s="199"/>
      <c r="E1546" s="199"/>
      <c r="F1546" s="199"/>
      <c r="G1546" s="199"/>
      <c r="H1546" s="199"/>
      <c r="I1546" s="199"/>
      <c r="J1546" s="199"/>
      <c r="K1546" s="199"/>
      <c r="L1546" s="199"/>
      <c r="M1546" s="199"/>
      <c r="N1546" s="199"/>
      <c r="O1546" s="199"/>
      <c r="P1546" s="199"/>
      <c r="Q1546" s="199"/>
      <c r="R1546" s="199"/>
      <c r="S1546" s="199"/>
      <c r="T1546" s="199"/>
      <c r="U1546" s="199"/>
      <c r="V1546" s="199"/>
      <c r="W1546" s="199"/>
      <c r="X1546" s="199"/>
      <c r="Y1546" s="199"/>
      <c r="Z1546" s="199"/>
      <c r="AA1546" s="199"/>
      <c r="AB1546" s="199"/>
      <c r="AC1546" s="199"/>
      <c r="AD1546" s="199"/>
      <c r="AE1546" s="199"/>
      <c r="AF1546" s="199"/>
      <c r="AG1546" s="199"/>
      <c r="AH1546" s="199"/>
      <c r="AI1546" s="199"/>
      <c r="AJ1546" s="199"/>
      <c r="AK1546" s="199"/>
      <c r="AL1546" s="199"/>
      <c r="AM1546" s="199"/>
      <c r="AN1546" s="199"/>
      <c r="AO1546" s="199"/>
      <c r="AP1546" s="199"/>
      <c r="AQ1546" s="199"/>
      <c r="AR1546" s="199"/>
      <c r="AS1546" s="199"/>
      <c r="AT1546" s="199"/>
      <c r="AU1546" s="199"/>
      <c r="AV1546" s="199"/>
      <c r="AW1546" s="199"/>
      <c r="AX1546" s="199"/>
      <c r="AY1546" s="199"/>
      <c r="AZ1546" s="199"/>
      <c r="BA1546" s="199"/>
      <c r="BB1546" s="199"/>
      <c r="BC1546" s="199"/>
      <c r="BD1546" s="199"/>
      <c r="BE1546" s="199"/>
      <c r="BF1546" s="199"/>
      <c r="BG1546" s="199"/>
      <c r="BH1546" s="199"/>
      <c r="BI1546" s="199"/>
      <c r="BJ1546" s="199"/>
      <c r="BK1546" s="199"/>
    </row>
    <row r="1547" spans="1:63" ht="12.75" customHeight="1" x14ac:dyDescent="0.2">
      <c r="A1547" s="199"/>
      <c r="B1547" s="199"/>
      <c r="C1547" s="199"/>
      <c r="D1547" s="199"/>
      <c r="E1547" s="199"/>
      <c r="F1547" s="199"/>
      <c r="G1547" s="199"/>
      <c r="H1547" s="199"/>
      <c r="I1547" s="199"/>
      <c r="J1547" s="199"/>
      <c r="K1547" s="199"/>
      <c r="L1547" s="199"/>
      <c r="M1547" s="199"/>
      <c r="N1547" s="199"/>
      <c r="O1547" s="199"/>
      <c r="P1547" s="199"/>
      <c r="Q1547" s="199"/>
      <c r="R1547" s="199"/>
      <c r="S1547" s="199"/>
      <c r="T1547" s="199"/>
      <c r="U1547" s="199"/>
      <c r="V1547" s="199"/>
      <c r="W1547" s="199"/>
      <c r="X1547" s="199"/>
      <c r="Y1547" s="199"/>
      <c r="Z1547" s="199"/>
      <c r="AA1547" s="199"/>
      <c r="AB1547" s="199"/>
      <c r="AC1547" s="199"/>
      <c r="AD1547" s="199"/>
      <c r="AE1547" s="199"/>
      <c r="AF1547" s="199"/>
      <c r="AG1547" s="199"/>
      <c r="AH1547" s="199"/>
      <c r="AI1547" s="199"/>
      <c r="AJ1547" s="199"/>
      <c r="AK1547" s="199"/>
      <c r="AL1547" s="199"/>
      <c r="AM1547" s="199"/>
      <c r="AN1547" s="199"/>
      <c r="AO1547" s="199"/>
      <c r="AP1547" s="199"/>
      <c r="AQ1547" s="199"/>
      <c r="AR1547" s="199"/>
      <c r="AS1547" s="199"/>
      <c r="AT1547" s="199"/>
      <c r="AU1547" s="199"/>
      <c r="AV1547" s="199"/>
      <c r="AW1547" s="199"/>
      <c r="AX1547" s="199"/>
      <c r="AY1547" s="199"/>
      <c r="AZ1547" s="199"/>
      <c r="BA1547" s="199"/>
      <c r="BB1547" s="199"/>
      <c r="BC1547" s="199"/>
      <c r="BD1547" s="199"/>
      <c r="BE1547" s="199"/>
      <c r="BF1547" s="199"/>
      <c r="BG1547" s="199"/>
      <c r="BH1547" s="199"/>
      <c r="BI1547" s="199"/>
      <c r="BJ1547" s="199"/>
      <c r="BK1547" s="199"/>
    </row>
    <row r="1548" spans="1:63" ht="12.75" customHeight="1" x14ac:dyDescent="0.2">
      <c r="A1548" s="199"/>
      <c r="B1548" s="199"/>
      <c r="C1548" s="199"/>
      <c r="D1548" s="199"/>
      <c r="E1548" s="199"/>
      <c r="F1548" s="199"/>
      <c r="G1548" s="199"/>
      <c r="H1548" s="199"/>
      <c r="I1548" s="199"/>
      <c r="J1548" s="199"/>
      <c r="K1548" s="199"/>
      <c r="L1548" s="199"/>
      <c r="M1548" s="199"/>
      <c r="N1548" s="199"/>
      <c r="O1548" s="199"/>
      <c r="P1548" s="199"/>
      <c r="Q1548" s="199"/>
      <c r="R1548" s="199"/>
      <c r="S1548" s="199"/>
      <c r="T1548" s="199"/>
      <c r="U1548" s="199"/>
      <c r="V1548" s="199"/>
      <c r="W1548" s="199"/>
      <c r="X1548" s="199"/>
      <c r="Y1548" s="199"/>
      <c r="Z1548" s="199"/>
      <c r="AA1548" s="199"/>
      <c r="AB1548" s="199"/>
      <c r="AC1548" s="199"/>
      <c r="AD1548" s="199"/>
      <c r="AE1548" s="199"/>
      <c r="AF1548" s="199"/>
      <c r="AG1548" s="199"/>
      <c r="AH1548" s="199"/>
      <c r="AI1548" s="199"/>
      <c r="AJ1548" s="199"/>
      <c r="AK1548" s="199"/>
      <c r="AL1548" s="199"/>
      <c r="AM1548" s="199"/>
      <c r="AN1548" s="199"/>
      <c r="AO1548" s="199"/>
      <c r="AP1548" s="199"/>
      <c r="AQ1548" s="199"/>
      <c r="AR1548" s="199"/>
      <c r="AS1548" s="199"/>
      <c r="AT1548" s="199"/>
      <c r="AU1548" s="199"/>
      <c r="AV1548" s="199"/>
      <c r="AW1548" s="199"/>
      <c r="AX1548" s="199"/>
      <c r="AY1548" s="199"/>
      <c r="AZ1548" s="199"/>
      <c r="BA1548" s="199"/>
      <c r="BB1548" s="199"/>
      <c r="BC1548" s="199"/>
      <c r="BD1548" s="199"/>
      <c r="BE1548" s="199"/>
      <c r="BF1548" s="199"/>
      <c r="BG1548" s="199"/>
      <c r="BH1548" s="199"/>
      <c r="BI1548" s="199"/>
      <c r="BJ1548" s="199"/>
      <c r="BK1548" s="199"/>
    </row>
    <row r="1549" spans="1:63" ht="12.75" customHeight="1" x14ac:dyDescent="0.2">
      <c r="A1549" s="199"/>
      <c r="B1549" s="199"/>
      <c r="C1549" s="199"/>
      <c r="D1549" s="199"/>
      <c r="E1549" s="199"/>
      <c r="F1549" s="199"/>
      <c r="G1549" s="199"/>
      <c r="H1549" s="199"/>
      <c r="I1549" s="199"/>
      <c r="J1549" s="199"/>
      <c r="K1549" s="199"/>
      <c r="L1549" s="199"/>
      <c r="M1549" s="199"/>
      <c r="N1549" s="199"/>
      <c r="O1549" s="199"/>
      <c r="P1549" s="199"/>
      <c r="Q1549" s="199"/>
      <c r="R1549" s="199"/>
      <c r="S1549" s="199"/>
      <c r="T1549" s="199"/>
      <c r="U1549" s="199"/>
      <c r="V1549" s="199"/>
      <c r="W1549" s="199"/>
      <c r="X1549" s="199"/>
      <c r="Y1549" s="199"/>
      <c r="Z1549" s="199"/>
      <c r="AA1549" s="199"/>
      <c r="AB1549" s="199"/>
      <c r="AC1549" s="199"/>
      <c r="AD1549" s="199"/>
      <c r="AE1549" s="199"/>
      <c r="AF1549" s="199"/>
      <c r="AG1549" s="199"/>
      <c r="AH1549" s="199"/>
      <c r="AI1549" s="199"/>
      <c r="AJ1549" s="199"/>
      <c r="AK1549" s="199"/>
      <c r="AL1549" s="199"/>
      <c r="AM1549" s="199"/>
      <c r="AN1549" s="199"/>
      <c r="AO1549" s="199"/>
      <c r="AP1549" s="199"/>
      <c r="AQ1549" s="199"/>
      <c r="AR1549" s="199"/>
      <c r="AS1549" s="199"/>
      <c r="AT1549" s="199"/>
      <c r="AU1549" s="199"/>
      <c r="AV1549" s="199"/>
      <c r="AW1549" s="199"/>
      <c r="AX1549" s="199"/>
      <c r="AY1549" s="199"/>
      <c r="AZ1549" s="199"/>
      <c r="BA1549" s="199"/>
      <c r="BB1549" s="199"/>
      <c r="BC1549" s="199"/>
      <c r="BD1549" s="199"/>
      <c r="BE1549" s="199"/>
      <c r="BF1549" s="199"/>
      <c r="BG1549" s="199"/>
      <c r="BH1549" s="199"/>
      <c r="BI1549" s="199"/>
      <c r="BJ1549" s="199"/>
      <c r="BK1549" s="199"/>
    </row>
    <row r="1550" spans="1:63" ht="12.75" customHeight="1" x14ac:dyDescent="0.2">
      <c r="A1550" s="199"/>
      <c r="B1550" s="199"/>
      <c r="C1550" s="199"/>
      <c r="D1550" s="199"/>
      <c r="E1550" s="199"/>
      <c r="F1550" s="199"/>
      <c r="G1550" s="199"/>
      <c r="H1550" s="199"/>
      <c r="I1550" s="199"/>
      <c r="J1550" s="199"/>
      <c r="K1550" s="199"/>
      <c r="L1550" s="199"/>
      <c r="M1550" s="199"/>
      <c r="N1550" s="199"/>
      <c r="O1550" s="199"/>
      <c r="P1550" s="199"/>
      <c r="Q1550" s="199"/>
      <c r="R1550" s="199"/>
      <c r="S1550" s="199"/>
      <c r="T1550" s="199"/>
      <c r="U1550" s="199"/>
      <c r="V1550" s="199"/>
      <c r="W1550" s="199"/>
      <c r="X1550" s="199"/>
      <c r="Y1550" s="199"/>
      <c r="Z1550" s="199"/>
      <c r="AA1550" s="199"/>
      <c r="AB1550" s="199"/>
      <c r="AC1550" s="199"/>
      <c r="AD1550" s="199"/>
      <c r="AE1550" s="199"/>
      <c r="AF1550" s="199"/>
      <c r="AG1550" s="199"/>
      <c r="AH1550" s="199"/>
      <c r="AI1550" s="199"/>
      <c r="AJ1550" s="199"/>
      <c r="AK1550" s="199"/>
      <c r="AL1550" s="199"/>
      <c r="AM1550" s="199"/>
      <c r="AN1550" s="199"/>
      <c r="AO1550" s="199"/>
      <c r="AP1550" s="199"/>
      <c r="AQ1550" s="199"/>
      <c r="AR1550" s="199"/>
      <c r="AS1550" s="199"/>
      <c r="AT1550" s="199"/>
      <c r="AU1550" s="199"/>
      <c r="AV1550" s="199"/>
      <c r="AW1550" s="199"/>
      <c r="AX1550" s="199"/>
      <c r="AY1550" s="199"/>
      <c r="AZ1550" s="199"/>
      <c r="BA1550" s="199"/>
      <c r="BB1550" s="199"/>
      <c r="BC1550" s="199"/>
      <c r="BD1550" s="199"/>
      <c r="BE1550" s="199"/>
      <c r="BF1550" s="199"/>
      <c r="BG1550" s="199"/>
      <c r="BH1550" s="199"/>
      <c r="BI1550" s="199"/>
      <c r="BJ1550" s="199"/>
      <c r="BK1550" s="199"/>
    </row>
    <row r="1551" spans="1:63" ht="12.75" customHeight="1" x14ac:dyDescent="0.2">
      <c r="A1551" s="199"/>
      <c r="B1551" s="199"/>
      <c r="C1551" s="199"/>
      <c r="D1551" s="199"/>
      <c r="E1551" s="199"/>
      <c r="F1551" s="199"/>
      <c r="G1551" s="199"/>
      <c r="H1551" s="199"/>
      <c r="I1551" s="199"/>
      <c r="J1551" s="199"/>
      <c r="K1551" s="199"/>
      <c r="L1551" s="199"/>
      <c r="M1551" s="199"/>
      <c r="N1551" s="199"/>
      <c r="O1551" s="199"/>
      <c r="P1551" s="199"/>
      <c r="Q1551" s="199"/>
      <c r="R1551" s="199"/>
      <c r="S1551" s="199"/>
      <c r="T1551" s="199"/>
      <c r="U1551" s="199"/>
      <c r="V1551" s="199"/>
      <c r="W1551" s="199"/>
      <c r="X1551" s="199"/>
      <c r="Y1551" s="199"/>
      <c r="Z1551" s="199"/>
      <c r="AA1551" s="199"/>
      <c r="AB1551" s="199"/>
      <c r="AC1551" s="199"/>
      <c r="AD1551" s="199"/>
      <c r="AE1551" s="199"/>
      <c r="AF1551" s="199"/>
      <c r="AG1551" s="199"/>
      <c r="AH1551" s="199"/>
      <c r="AI1551" s="199"/>
      <c r="AJ1551" s="199"/>
      <c r="AK1551" s="199"/>
      <c r="AL1551" s="199"/>
      <c r="AM1551" s="199"/>
      <c r="AN1551" s="199"/>
      <c r="AO1551" s="199"/>
      <c r="AP1551" s="199"/>
      <c r="AQ1551" s="199"/>
      <c r="AR1551" s="199"/>
      <c r="AS1551" s="199"/>
      <c r="AT1551" s="199"/>
      <c r="AU1551" s="199"/>
      <c r="AV1551" s="199"/>
      <c r="AW1551" s="199"/>
      <c r="AX1551" s="199"/>
      <c r="AY1551" s="199"/>
      <c r="AZ1551" s="199"/>
      <c r="BA1551" s="199"/>
      <c r="BB1551" s="199"/>
      <c r="BC1551" s="199"/>
      <c r="BD1551" s="199"/>
      <c r="BE1551" s="199"/>
      <c r="BF1551" s="199"/>
      <c r="BG1551" s="199"/>
      <c r="BH1551" s="199"/>
      <c r="BI1551" s="199"/>
      <c r="BJ1551" s="199"/>
      <c r="BK1551" s="199"/>
    </row>
    <row r="1552" spans="1:63" ht="12.75" customHeight="1" x14ac:dyDescent="0.2">
      <c r="A1552" s="199"/>
      <c r="B1552" s="199"/>
      <c r="C1552" s="199"/>
      <c r="D1552" s="199"/>
      <c r="E1552" s="199"/>
      <c r="F1552" s="199"/>
      <c r="G1552" s="199"/>
      <c r="H1552" s="199"/>
      <c r="I1552" s="199"/>
      <c r="J1552" s="199"/>
      <c r="K1552" s="199"/>
      <c r="L1552" s="199"/>
      <c r="M1552" s="199"/>
      <c r="N1552" s="199"/>
      <c r="O1552" s="199"/>
      <c r="P1552" s="199"/>
      <c r="Q1552" s="199"/>
      <c r="R1552" s="199"/>
      <c r="S1552" s="199"/>
      <c r="T1552" s="199"/>
      <c r="U1552" s="199"/>
      <c r="V1552" s="199"/>
      <c r="W1552" s="199"/>
      <c r="X1552" s="199"/>
      <c r="Y1552" s="199"/>
      <c r="Z1552" s="199"/>
      <c r="AA1552" s="199"/>
      <c r="AB1552" s="199"/>
      <c r="AC1552" s="199"/>
      <c r="AD1552" s="199"/>
      <c r="AE1552" s="199"/>
      <c r="AF1552" s="199"/>
      <c r="AG1552" s="199"/>
      <c r="AH1552" s="199"/>
      <c r="AI1552" s="199"/>
      <c r="AJ1552" s="199"/>
      <c r="AK1552" s="199"/>
      <c r="AL1552" s="199"/>
      <c r="AM1552" s="199"/>
      <c r="AN1552" s="199"/>
      <c r="AO1552" s="199"/>
      <c r="AP1552" s="199"/>
      <c r="AQ1552" s="199"/>
      <c r="AR1552" s="199"/>
      <c r="AS1552" s="199"/>
      <c r="AT1552" s="199"/>
      <c r="AU1552" s="199"/>
      <c r="AV1552" s="199"/>
      <c r="AW1552" s="199"/>
      <c r="AX1552" s="199"/>
      <c r="AY1552" s="199"/>
      <c r="AZ1552" s="199"/>
      <c r="BA1552" s="199"/>
      <c r="BB1552" s="199"/>
      <c r="BC1552" s="199"/>
      <c r="BD1552" s="199"/>
      <c r="BE1552" s="199"/>
      <c r="BF1552" s="199"/>
      <c r="BG1552" s="199"/>
      <c r="BH1552" s="199"/>
      <c r="BI1552" s="199"/>
      <c r="BJ1552" s="199"/>
      <c r="BK1552" s="199"/>
    </row>
    <row r="1553" spans="1:63" ht="12.75" customHeight="1" x14ac:dyDescent="0.2">
      <c r="A1553" s="199"/>
      <c r="B1553" s="199"/>
      <c r="C1553" s="199"/>
      <c r="D1553" s="199"/>
      <c r="E1553" s="199"/>
      <c r="F1553" s="199"/>
      <c r="G1553" s="199"/>
      <c r="H1553" s="199"/>
      <c r="I1553" s="199"/>
      <c r="J1553" s="199"/>
      <c r="K1553" s="199"/>
      <c r="L1553" s="199"/>
      <c r="M1553" s="199"/>
      <c r="N1553" s="199"/>
      <c r="O1553" s="199"/>
      <c r="P1553" s="199"/>
      <c r="Q1553" s="199"/>
      <c r="R1553" s="199"/>
      <c r="S1553" s="199"/>
      <c r="T1553" s="199"/>
      <c r="U1553" s="199"/>
      <c r="V1553" s="199"/>
      <c r="W1553" s="199"/>
      <c r="X1553" s="199"/>
      <c r="Y1553" s="199"/>
      <c r="Z1553" s="199"/>
      <c r="AA1553" s="199"/>
      <c r="AB1553" s="199"/>
      <c r="AC1553" s="199"/>
      <c r="AD1553" s="199"/>
      <c r="AE1553" s="199"/>
      <c r="AF1553" s="199"/>
      <c r="AG1553" s="199"/>
      <c r="AH1553" s="199"/>
      <c r="AI1553" s="199"/>
      <c r="AJ1553" s="199"/>
      <c r="AK1553" s="199"/>
      <c r="AL1553" s="199"/>
      <c r="AM1553" s="199"/>
      <c r="AN1553" s="199"/>
      <c r="AO1553" s="199"/>
      <c r="AP1553" s="199"/>
      <c r="AQ1553" s="199"/>
      <c r="AR1553" s="199"/>
      <c r="AS1553" s="199"/>
      <c r="AT1553" s="199"/>
      <c r="AU1553" s="199"/>
      <c r="AV1553" s="199"/>
      <c r="AW1553" s="199"/>
      <c r="AX1553" s="199"/>
      <c r="AY1553" s="199"/>
      <c r="AZ1553" s="199"/>
      <c r="BA1553" s="199"/>
      <c r="BB1553" s="199"/>
      <c r="BC1553" s="199"/>
      <c r="BD1553" s="199"/>
      <c r="BE1553" s="199"/>
      <c r="BF1553" s="199"/>
      <c r="BG1553" s="199"/>
      <c r="BH1553" s="199"/>
      <c r="BI1553" s="199"/>
      <c r="BJ1553" s="199"/>
      <c r="BK1553" s="199"/>
    </row>
    <row r="1554" spans="1:63" ht="12.75" customHeight="1" x14ac:dyDescent="0.2">
      <c r="A1554" s="199"/>
      <c r="B1554" s="199"/>
      <c r="C1554" s="199"/>
      <c r="D1554" s="199"/>
      <c r="E1554" s="199"/>
      <c r="F1554" s="199"/>
      <c r="G1554" s="199"/>
      <c r="H1554" s="199"/>
      <c r="I1554" s="199"/>
      <c r="J1554" s="199"/>
      <c r="K1554" s="199"/>
      <c r="L1554" s="199"/>
      <c r="M1554" s="199"/>
      <c r="N1554" s="199"/>
      <c r="O1554" s="199"/>
      <c r="P1554" s="199"/>
      <c r="Q1554" s="199"/>
      <c r="R1554" s="199"/>
      <c r="S1554" s="199"/>
      <c r="T1554" s="199"/>
      <c r="U1554" s="199"/>
      <c r="V1554" s="199"/>
      <c r="W1554" s="199"/>
      <c r="X1554" s="199"/>
      <c r="Y1554" s="199"/>
      <c r="Z1554" s="199"/>
      <c r="AA1554" s="199"/>
      <c r="AB1554" s="199"/>
      <c r="AC1554" s="199"/>
      <c r="AD1554" s="199"/>
      <c r="AE1554" s="199"/>
      <c r="AF1554" s="199"/>
      <c r="AG1554" s="199"/>
      <c r="AH1554" s="199"/>
      <c r="AI1554" s="199"/>
      <c r="AJ1554" s="199"/>
      <c r="AK1554" s="199"/>
      <c r="AL1554" s="199"/>
      <c r="AM1554" s="199"/>
      <c r="AN1554" s="199"/>
      <c r="AO1554" s="199"/>
      <c r="AP1554" s="199"/>
      <c r="AQ1554" s="199"/>
      <c r="AR1554" s="199"/>
      <c r="AS1554" s="199"/>
      <c r="AT1554" s="199"/>
      <c r="AU1554" s="199"/>
      <c r="AV1554" s="199"/>
      <c r="AW1554" s="199"/>
      <c r="AX1554" s="199"/>
      <c r="AY1554" s="199"/>
      <c r="AZ1554" s="199"/>
      <c r="BA1554" s="199"/>
      <c r="BB1554" s="199"/>
      <c r="BC1554" s="199"/>
      <c r="BD1554" s="199"/>
      <c r="BE1554" s="199"/>
      <c r="BF1554" s="199"/>
      <c r="BG1554" s="199"/>
      <c r="BH1554" s="199"/>
      <c r="BI1554" s="199"/>
      <c r="BJ1554" s="199"/>
      <c r="BK1554" s="199"/>
    </row>
    <row r="1555" spans="1:63" ht="12.75" customHeight="1" x14ac:dyDescent="0.2">
      <c r="A1555" s="199"/>
      <c r="B1555" s="199"/>
      <c r="C1555" s="199"/>
      <c r="D1555" s="199"/>
      <c r="E1555" s="199"/>
      <c r="F1555" s="199"/>
      <c r="G1555" s="199"/>
      <c r="H1555" s="199"/>
      <c r="I1555" s="199"/>
      <c r="J1555" s="199"/>
      <c r="K1555" s="199"/>
      <c r="L1555" s="199"/>
      <c r="M1555" s="199"/>
      <c r="N1555" s="199"/>
      <c r="O1555" s="199"/>
      <c r="P1555" s="199"/>
      <c r="Q1555" s="199"/>
      <c r="R1555" s="199"/>
      <c r="S1555" s="199"/>
      <c r="T1555" s="199"/>
      <c r="U1555" s="199"/>
      <c r="V1555" s="199"/>
      <c r="W1555" s="199"/>
      <c r="X1555" s="199"/>
      <c r="Y1555" s="199"/>
      <c r="Z1555" s="199"/>
      <c r="AA1555" s="199"/>
      <c r="AB1555" s="199"/>
      <c r="AC1555" s="199"/>
      <c r="AD1555" s="199"/>
      <c r="AE1555" s="199"/>
      <c r="AF1555" s="199"/>
      <c r="AG1555" s="199"/>
      <c r="AH1555" s="199"/>
      <c r="AI1555" s="199"/>
      <c r="AJ1555" s="199"/>
      <c r="AK1555" s="199"/>
      <c r="AL1555" s="199"/>
      <c r="AM1555" s="199"/>
      <c r="AN1555" s="199"/>
      <c r="AO1555" s="199"/>
      <c r="AP1555" s="199"/>
      <c r="AQ1555" s="199"/>
      <c r="AR1555" s="199"/>
      <c r="AS1555" s="199"/>
      <c r="AT1555" s="199"/>
      <c r="AU1555" s="199"/>
      <c r="AV1555" s="199"/>
      <c r="AW1555" s="199"/>
      <c r="AX1555" s="199"/>
      <c r="AY1555" s="199"/>
      <c r="AZ1555" s="199"/>
      <c r="BA1555" s="199"/>
      <c r="BB1555" s="199"/>
      <c r="BC1555" s="199"/>
      <c r="BD1555" s="199"/>
      <c r="BE1555" s="199"/>
      <c r="BF1555" s="199"/>
      <c r="BG1555" s="199"/>
      <c r="BH1555" s="199"/>
      <c r="BI1555" s="199"/>
      <c r="BJ1555" s="199"/>
      <c r="BK1555" s="199"/>
    </row>
    <row r="1556" spans="1:63" ht="12.75" customHeight="1" x14ac:dyDescent="0.2">
      <c r="A1556" s="199"/>
      <c r="B1556" s="199"/>
      <c r="C1556" s="199"/>
      <c r="D1556" s="199"/>
      <c r="E1556" s="199"/>
      <c r="F1556" s="199"/>
      <c r="G1556" s="199"/>
      <c r="H1556" s="199"/>
      <c r="I1556" s="199"/>
      <c r="J1556" s="199"/>
      <c r="K1556" s="199"/>
      <c r="L1556" s="199"/>
      <c r="M1556" s="199"/>
      <c r="N1556" s="199"/>
      <c r="O1556" s="199"/>
      <c r="P1556" s="199"/>
      <c r="Q1556" s="199"/>
      <c r="R1556" s="199"/>
      <c r="S1556" s="199"/>
      <c r="T1556" s="199"/>
      <c r="U1556" s="199"/>
      <c r="V1556" s="199"/>
      <c r="W1556" s="199"/>
      <c r="X1556" s="199"/>
      <c r="Y1556" s="199"/>
      <c r="Z1556" s="199"/>
      <c r="AA1556" s="199"/>
      <c r="AB1556" s="199"/>
      <c r="AC1556" s="199"/>
      <c r="AD1556" s="199"/>
      <c r="AE1556" s="199"/>
      <c r="AF1556" s="199"/>
      <c r="AG1556" s="199"/>
      <c r="AH1556" s="199"/>
      <c r="AI1556" s="199"/>
      <c r="AJ1556" s="199"/>
      <c r="AK1556" s="199"/>
      <c r="AL1556" s="199"/>
      <c r="AM1556" s="199"/>
      <c r="AN1556" s="199"/>
      <c r="AO1556" s="199"/>
      <c r="AP1556" s="199"/>
      <c r="AQ1556" s="199"/>
      <c r="AR1556" s="199"/>
      <c r="AS1556" s="199"/>
      <c r="AT1556" s="199"/>
      <c r="AU1556" s="199"/>
      <c r="AV1556" s="199"/>
      <c r="AW1556" s="199"/>
      <c r="AX1556" s="199"/>
      <c r="AY1556" s="199"/>
      <c r="AZ1556" s="199"/>
      <c r="BA1556" s="199"/>
      <c r="BB1556" s="199"/>
      <c r="BC1556" s="199"/>
      <c r="BD1556" s="199"/>
      <c r="BE1556" s="199"/>
      <c r="BF1556" s="199"/>
      <c r="BG1556" s="199"/>
      <c r="BH1556" s="199"/>
      <c r="BI1556" s="199"/>
      <c r="BJ1556" s="199"/>
      <c r="BK1556" s="199"/>
    </row>
    <row r="1557" spans="1:63" ht="12.75" customHeight="1" x14ac:dyDescent="0.2">
      <c r="A1557" s="199"/>
      <c r="B1557" s="199"/>
      <c r="C1557" s="199"/>
      <c r="D1557" s="199"/>
      <c r="E1557" s="199"/>
      <c r="F1557" s="199"/>
      <c r="G1557" s="199"/>
      <c r="H1557" s="199"/>
      <c r="I1557" s="199"/>
      <c r="J1557" s="199"/>
      <c r="K1557" s="199"/>
      <c r="L1557" s="199"/>
      <c r="M1557" s="199"/>
      <c r="N1557" s="199"/>
      <c r="O1557" s="199"/>
      <c r="P1557" s="199"/>
      <c r="Q1557" s="199"/>
      <c r="R1557" s="199"/>
      <c r="S1557" s="199"/>
      <c r="T1557" s="199"/>
      <c r="U1557" s="199"/>
      <c r="V1557" s="199"/>
      <c r="W1557" s="199"/>
      <c r="X1557" s="199"/>
      <c r="Y1557" s="199"/>
      <c r="Z1557" s="199"/>
      <c r="AA1557" s="199"/>
      <c r="AB1557" s="199"/>
      <c r="AC1557" s="199"/>
      <c r="AD1557" s="199"/>
      <c r="AE1557" s="199"/>
      <c r="AF1557" s="199"/>
      <c r="AG1557" s="199"/>
      <c r="AH1557" s="199"/>
      <c r="AI1557" s="199"/>
      <c r="AJ1557" s="199"/>
      <c r="AK1557" s="199"/>
      <c r="AL1557" s="199"/>
      <c r="AM1557" s="199"/>
      <c r="AN1557" s="199"/>
      <c r="AO1557" s="199"/>
      <c r="AP1557" s="199"/>
      <c r="AQ1557" s="199"/>
      <c r="AR1557" s="199"/>
      <c r="AS1557" s="199"/>
      <c r="AT1557" s="199"/>
      <c r="AU1557" s="199"/>
      <c r="AV1557" s="199"/>
      <c r="AW1557" s="199"/>
      <c r="AX1557" s="199"/>
      <c r="AY1557" s="199"/>
      <c r="AZ1557" s="199"/>
      <c r="BA1557" s="199"/>
      <c r="BB1557" s="199"/>
      <c r="BC1557" s="199"/>
      <c r="BD1557" s="199"/>
      <c r="BE1557" s="199"/>
      <c r="BF1557" s="199"/>
      <c r="BG1557" s="199"/>
      <c r="BH1557" s="199"/>
      <c r="BI1557" s="199"/>
      <c r="BJ1557" s="199"/>
      <c r="BK1557" s="199"/>
    </row>
    <row r="1558" spans="1:63" ht="12.75" customHeight="1" x14ac:dyDescent="0.2">
      <c r="A1558" s="199"/>
      <c r="B1558" s="199"/>
      <c r="C1558" s="199"/>
      <c r="D1558" s="199"/>
      <c r="E1558" s="199"/>
      <c r="F1558" s="199"/>
      <c r="G1558" s="199"/>
      <c r="H1558" s="199"/>
      <c r="I1558" s="199"/>
      <c r="J1558" s="199"/>
      <c r="K1558" s="199"/>
      <c r="L1558" s="199"/>
      <c r="M1558" s="199"/>
      <c r="N1558" s="199"/>
      <c r="O1558" s="199"/>
      <c r="P1558" s="199"/>
      <c r="Q1558" s="199"/>
      <c r="R1558" s="199"/>
      <c r="S1558" s="199"/>
      <c r="T1558" s="199"/>
      <c r="U1558" s="199"/>
      <c r="V1558" s="199"/>
      <c r="W1558" s="199"/>
      <c r="X1558" s="199"/>
      <c r="Y1558" s="199"/>
      <c r="Z1558" s="199"/>
      <c r="AA1558" s="199"/>
      <c r="AB1558" s="199"/>
      <c r="AC1558" s="199"/>
      <c r="AD1558" s="199"/>
      <c r="AE1558" s="199"/>
      <c r="AF1558" s="199"/>
      <c r="AG1558" s="199"/>
      <c r="AH1558" s="199"/>
      <c r="AI1558" s="199"/>
      <c r="AJ1558" s="199"/>
      <c r="AK1558" s="199"/>
      <c r="AL1558" s="199"/>
      <c r="AM1558" s="199"/>
      <c r="AN1558" s="199"/>
      <c r="AO1558" s="199"/>
      <c r="AP1558" s="199"/>
      <c r="AQ1558" s="199"/>
      <c r="AR1558" s="199"/>
      <c r="AS1558" s="199"/>
      <c r="AT1558" s="199"/>
      <c r="AU1558" s="199"/>
      <c r="AV1558" s="199"/>
      <c r="AW1558" s="199"/>
      <c r="AX1558" s="199"/>
      <c r="AY1558" s="199"/>
      <c r="AZ1558" s="199"/>
      <c r="BA1558" s="199"/>
      <c r="BB1558" s="199"/>
      <c r="BC1558" s="199"/>
      <c r="BD1558" s="199"/>
      <c r="BE1558" s="199"/>
      <c r="BF1558" s="199"/>
      <c r="BG1558" s="199"/>
      <c r="BH1558" s="199"/>
      <c r="BI1558" s="199"/>
      <c r="BJ1558" s="199"/>
      <c r="BK1558" s="199"/>
    </row>
    <row r="1559" spans="1:63" ht="12.75" customHeight="1" x14ac:dyDescent="0.2">
      <c r="A1559" s="199"/>
      <c r="B1559" s="199"/>
      <c r="C1559" s="199"/>
      <c r="D1559" s="199"/>
      <c r="E1559" s="199"/>
      <c r="F1559" s="199"/>
      <c r="G1559" s="199"/>
      <c r="H1559" s="199"/>
      <c r="I1559" s="199"/>
      <c r="J1559" s="199"/>
      <c r="K1559" s="199"/>
      <c r="L1559" s="199"/>
      <c r="M1559" s="199"/>
      <c r="N1559" s="199"/>
      <c r="O1559" s="199"/>
      <c r="P1559" s="199"/>
      <c r="Q1559" s="199"/>
      <c r="R1559" s="199"/>
      <c r="S1559" s="199"/>
      <c r="T1559" s="199"/>
      <c r="U1559" s="199"/>
      <c r="V1559" s="199"/>
      <c r="W1559" s="199"/>
      <c r="X1559" s="199"/>
      <c r="Y1559" s="199"/>
      <c r="Z1559" s="199"/>
      <c r="AA1559" s="199"/>
      <c r="AB1559" s="199"/>
      <c r="AC1559" s="199"/>
      <c r="AD1559" s="199"/>
      <c r="AE1559" s="199"/>
      <c r="AF1559" s="199"/>
      <c r="AG1559" s="199"/>
      <c r="AH1559" s="199"/>
      <c r="AI1559" s="199"/>
      <c r="AJ1559" s="199"/>
      <c r="AK1559" s="199"/>
      <c r="AL1559" s="199"/>
      <c r="AM1559" s="199"/>
      <c r="AN1559" s="199"/>
      <c r="AO1559" s="199"/>
      <c r="AP1559" s="199"/>
      <c r="AQ1559" s="199"/>
      <c r="AR1559" s="199"/>
      <c r="AS1559" s="199"/>
      <c r="AT1559" s="199"/>
      <c r="AU1559" s="199"/>
      <c r="AV1559" s="199"/>
      <c r="AW1559" s="199"/>
      <c r="AX1559" s="199"/>
      <c r="AY1559" s="199"/>
      <c r="AZ1559" s="199"/>
      <c r="BA1559" s="199"/>
      <c r="BB1559" s="199"/>
      <c r="BC1559" s="199"/>
      <c r="BD1559" s="199"/>
      <c r="BE1559" s="199"/>
      <c r="BF1559" s="199"/>
      <c r="BG1559" s="199"/>
      <c r="BH1559" s="199"/>
      <c r="BI1559" s="199"/>
      <c r="BJ1559" s="199"/>
      <c r="BK1559" s="199"/>
    </row>
    <row r="1560" spans="1:63" ht="12.75" customHeight="1" x14ac:dyDescent="0.2">
      <c r="A1560" s="199"/>
      <c r="B1560" s="199"/>
      <c r="C1560" s="199"/>
      <c r="D1560" s="199"/>
      <c r="E1560" s="199"/>
      <c r="F1560" s="199"/>
      <c r="G1560" s="199"/>
      <c r="H1560" s="199"/>
      <c r="I1560" s="199"/>
      <c r="J1560" s="199"/>
      <c r="K1560" s="199"/>
      <c r="L1560" s="199"/>
      <c r="M1560" s="199"/>
      <c r="N1560" s="199"/>
      <c r="O1560" s="199"/>
      <c r="P1560" s="199"/>
      <c r="Q1560" s="199"/>
      <c r="R1560" s="199"/>
      <c r="S1560" s="199"/>
      <c r="T1560" s="199"/>
      <c r="U1560" s="199"/>
      <c r="V1560" s="199"/>
      <c r="W1560" s="199"/>
      <c r="X1560" s="199"/>
      <c r="Y1560" s="199"/>
      <c r="Z1560" s="199"/>
      <c r="AA1560" s="199"/>
      <c r="AB1560" s="199"/>
      <c r="AC1560" s="199"/>
      <c r="AD1560" s="199"/>
      <c r="AE1560" s="199"/>
      <c r="AF1560" s="199"/>
      <c r="AG1560" s="199"/>
      <c r="AH1560" s="199"/>
      <c r="AI1560" s="199"/>
      <c r="AJ1560" s="199"/>
      <c r="AK1560" s="199"/>
      <c r="AL1560" s="199"/>
      <c r="AM1560" s="199"/>
      <c r="AN1560" s="199"/>
      <c r="AO1560" s="199"/>
      <c r="AP1560" s="199"/>
      <c r="AQ1560" s="199"/>
      <c r="AR1560" s="199"/>
      <c r="AS1560" s="199"/>
      <c r="AT1560" s="199"/>
      <c r="AU1560" s="199"/>
      <c r="AV1560" s="199"/>
      <c r="AW1560" s="199"/>
      <c r="AX1560" s="199"/>
      <c r="AY1560" s="199"/>
      <c r="AZ1560" s="199"/>
      <c r="BA1560" s="199"/>
      <c r="BB1560" s="199"/>
      <c r="BC1560" s="199"/>
      <c r="BD1560" s="199"/>
      <c r="BE1560" s="199"/>
      <c r="BF1560" s="199"/>
      <c r="BG1560" s="199"/>
      <c r="BH1560" s="199"/>
      <c r="BI1560" s="199"/>
      <c r="BJ1560" s="199"/>
      <c r="BK1560" s="199"/>
    </row>
    <row r="1561" spans="1:63" ht="12.75" customHeight="1" x14ac:dyDescent="0.2">
      <c r="A1561" s="199"/>
      <c r="B1561" s="199"/>
      <c r="C1561" s="199"/>
      <c r="D1561" s="199"/>
      <c r="E1561" s="199"/>
      <c r="F1561" s="199"/>
      <c r="G1561" s="199"/>
      <c r="H1561" s="199"/>
      <c r="I1561" s="199"/>
      <c r="J1561" s="199"/>
      <c r="K1561" s="199"/>
      <c r="L1561" s="199"/>
      <c r="M1561" s="199"/>
      <c r="N1561" s="199"/>
      <c r="O1561" s="199"/>
      <c r="P1561" s="199"/>
      <c r="Q1561" s="199"/>
      <c r="R1561" s="199"/>
      <c r="S1561" s="199"/>
      <c r="T1561" s="199"/>
      <c r="U1561" s="199"/>
      <c r="V1561" s="199"/>
      <c r="W1561" s="199"/>
      <c r="X1561" s="199"/>
      <c r="Y1561" s="199"/>
      <c r="Z1561" s="199"/>
      <c r="AA1561" s="199"/>
      <c r="AB1561" s="199"/>
      <c r="AC1561" s="199"/>
      <c r="AD1561" s="199"/>
      <c r="AE1561" s="199"/>
      <c r="AF1561" s="199"/>
      <c r="AG1561" s="199"/>
      <c r="AH1561" s="199"/>
      <c r="AI1561" s="199"/>
      <c r="AJ1561" s="199"/>
      <c r="AK1561" s="199"/>
      <c r="AL1561" s="199"/>
      <c r="AM1561" s="199"/>
      <c r="AN1561" s="199"/>
      <c r="AO1561" s="199"/>
      <c r="AP1561" s="199"/>
      <c r="AQ1561" s="199"/>
      <c r="AR1561" s="199"/>
      <c r="AS1561" s="199"/>
      <c r="AT1561" s="199"/>
      <c r="AU1561" s="199"/>
      <c r="AV1561" s="199"/>
      <c r="AW1561" s="199"/>
      <c r="AX1561" s="199"/>
      <c r="AY1561" s="199"/>
      <c r="AZ1561" s="199"/>
      <c r="BA1561" s="199"/>
      <c r="BB1561" s="199"/>
      <c r="BC1561" s="199"/>
      <c r="BD1561" s="199"/>
      <c r="BE1561" s="199"/>
      <c r="BF1561" s="199"/>
      <c r="BG1561" s="199"/>
      <c r="BH1561" s="199"/>
      <c r="BI1561" s="199"/>
      <c r="BJ1561" s="199"/>
      <c r="BK1561" s="199"/>
    </row>
    <row r="1562" spans="1:63" ht="12.75" customHeight="1" x14ac:dyDescent="0.2">
      <c r="A1562" s="199"/>
      <c r="B1562" s="199"/>
      <c r="C1562" s="199"/>
      <c r="D1562" s="199"/>
      <c r="E1562" s="199"/>
      <c r="F1562" s="199"/>
      <c r="G1562" s="199"/>
      <c r="H1562" s="199"/>
      <c r="I1562" s="199"/>
      <c r="J1562" s="199"/>
      <c r="K1562" s="199"/>
      <c r="L1562" s="199"/>
      <c r="M1562" s="199"/>
      <c r="N1562" s="199"/>
      <c r="O1562" s="199"/>
      <c r="P1562" s="199"/>
      <c r="Q1562" s="199"/>
      <c r="R1562" s="199"/>
      <c r="S1562" s="199"/>
      <c r="T1562" s="199"/>
      <c r="U1562" s="199"/>
      <c r="V1562" s="199"/>
      <c r="W1562" s="199"/>
      <c r="X1562" s="199"/>
      <c r="Y1562" s="199"/>
      <c r="Z1562" s="199"/>
      <c r="AA1562" s="199"/>
      <c r="AB1562" s="199"/>
      <c r="AC1562" s="199"/>
      <c r="AD1562" s="199"/>
      <c r="AE1562" s="199"/>
      <c r="AF1562" s="199"/>
      <c r="AG1562" s="199"/>
      <c r="AH1562" s="199"/>
      <c r="AI1562" s="199"/>
      <c r="AJ1562" s="199"/>
      <c r="AK1562" s="199"/>
      <c r="AL1562" s="199"/>
      <c r="AM1562" s="199"/>
      <c r="AN1562" s="199"/>
      <c r="AO1562" s="199"/>
      <c r="AP1562" s="199"/>
      <c r="AQ1562" s="199"/>
      <c r="AR1562" s="199"/>
      <c r="AS1562" s="199"/>
      <c r="AT1562" s="199"/>
      <c r="AU1562" s="199"/>
      <c r="AV1562" s="199"/>
      <c r="AW1562" s="199"/>
      <c r="AX1562" s="199"/>
      <c r="AY1562" s="199"/>
      <c r="AZ1562" s="199"/>
      <c r="BA1562" s="199"/>
      <c r="BB1562" s="199"/>
      <c r="BC1562" s="199"/>
      <c r="BD1562" s="199"/>
      <c r="BE1562" s="199"/>
      <c r="BF1562" s="199"/>
      <c r="BG1562" s="199"/>
      <c r="BH1562" s="199"/>
      <c r="BI1562" s="199"/>
      <c r="BJ1562" s="199"/>
      <c r="BK1562" s="199"/>
    </row>
    <row r="1563" spans="1:63" ht="12.75" customHeight="1" x14ac:dyDescent="0.2">
      <c r="A1563" s="199"/>
      <c r="B1563" s="199"/>
      <c r="C1563" s="199"/>
      <c r="D1563" s="199"/>
      <c r="E1563" s="199"/>
      <c r="F1563" s="199"/>
      <c r="G1563" s="199"/>
      <c r="H1563" s="199"/>
      <c r="I1563" s="199"/>
      <c r="J1563" s="199"/>
      <c r="K1563" s="199"/>
      <c r="L1563" s="199"/>
      <c r="M1563" s="199"/>
      <c r="N1563" s="199"/>
      <c r="O1563" s="199"/>
      <c r="P1563" s="199"/>
      <c r="Q1563" s="199"/>
      <c r="R1563" s="199"/>
      <c r="S1563" s="199"/>
      <c r="T1563" s="199"/>
      <c r="U1563" s="199"/>
      <c r="V1563" s="199"/>
      <c r="W1563" s="199"/>
      <c r="X1563" s="199"/>
      <c r="Y1563" s="199"/>
      <c r="Z1563" s="199"/>
      <c r="AA1563" s="199"/>
      <c r="AB1563" s="199"/>
      <c r="AC1563" s="199"/>
      <c r="AD1563" s="199"/>
      <c r="AE1563" s="199"/>
      <c r="AF1563" s="199"/>
      <c r="AG1563" s="199"/>
      <c r="AH1563" s="199"/>
      <c r="AI1563" s="199"/>
      <c r="AJ1563" s="199"/>
      <c r="AK1563" s="199"/>
      <c r="AL1563" s="199"/>
      <c r="AM1563" s="199"/>
      <c r="AN1563" s="199"/>
      <c r="AO1563" s="199"/>
      <c r="AP1563" s="199"/>
      <c r="AQ1563" s="199"/>
      <c r="AR1563" s="199"/>
      <c r="AS1563" s="199"/>
      <c r="AT1563" s="199"/>
      <c r="AU1563" s="199"/>
      <c r="AV1563" s="199"/>
      <c r="AW1563" s="199"/>
      <c r="AX1563" s="199"/>
      <c r="AY1563" s="199"/>
      <c r="AZ1563" s="199"/>
      <c r="BA1563" s="199"/>
      <c r="BB1563" s="199"/>
      <c r="BC1563" s="199"/>
      <c r="BD1563" s="199"/>
      <c r="BE1563" s="199"/>
      <c r="BF1563" s="199"/>
      <c r="BG1563" s="199"/>
      <c r="BH1563" s="199"/>
      <c r="BI1563" s="199"/>
      <c r="BJ1563" s="199"/>
      <c r="BK1563" s="199"/>
    </row>
    <row r="1564" spans="1:63" ht="12.75" customHeight="1" x14ac:dyDescent="0.2">
      <c r="A1564" s="199"/>
      <c r="B1564" s="199"/>
      <c r="C1564" s="199"/>
      <c r="D1564" s="199"/>
      <c r="E1564" s="199"/>
      <c r="F1564" s="199"/>
      <c r="G1564" s="199"/>
      <c r="H1564" s="199"/>
      <c r="I1564" s="199"/>
      <c r="J1564" s="199"/>
      <c r="K1564" s="199"/>
      <c r="L1564" s="199"/>
      <c r="M1564" s="199"/>
      <c r="N1564" s="199"/>
      <c r="O1564" s="199"/>
      <c r="P1564" s="199"/>
      <c r="Q1564" s="199"/>
      <c r="R1564" s="199"/>
      <c r="S1564" s="199"/>
      <c r="T1564" s="199"/>
      <c r="U1564" s="199"/>
      <c r="V1564" s="199"/>
      <c r="W1564" s="199"/>
      <c r="X1564" s="199"/>
      <c r="Y1564" s="199"/>
      <c r="Z1564" s="199"/>
      <c r="AA1564" s="199"/>
      <c r="AB1564" s="199"/>
      <c r="AC1564" s="199"/>
      <c r="AD1564" s="199"/>
      <c r="AE1564" s="199"/>
      <c r="AF1564" s="199"/>
      <c r="AG1564" s="199"/>
      <c r="AH1564" s="199"/>
      <c r="AI1564" s="199"/>
      <c r="AJ1564" s="199"/>
      <c r="AK1564" s="199"/>
      <c r="AL1564" s="199"/>
      <c r="AM1564" s="199"/>
      <c r="AN1564" s="199"/>
      <c r="AO1564" s="199"/>
      <c r="AP1564" s="199"/>
      <c r="AQ1564" s="199"/>
      <c r="AR1564" s="199"/>
      <c r="AS1564" s="199"/>
      <c r="AT1564" s="199"/>
      <c r="AU1564" s="199"/>
      <c r="AV1564" s="199"/>
      <c r="AW1564" s="199"/>
      <c r="AX1564" s="199"/>
      <c r="AY1564" s="199"/>
      <c r="AZ1564" s="199"/>
      <c r="BA1564" s="199"/>
      <c r="BB1564" s="199"/>
      <c r="BC1564" s="199"/>
      <c r="BD1564" s="199"/>
      <c r="BE1564" s="199"/>
      <c r="BF1564" s="199"/>
      <c r="BG1564" s="199"/>
      <c r="BH1564" s="199"/>
      <c r="BI1564" s="199"/>
      <c r="BJ1564" s="199"/>
      <c r="BK1564" s="199"/>
    </row>
    <row r="1565" spans="1:63" ht="12.75" customHeight="1" x14ac:dyDescent="0.2">
      <c r="A1565" s="199"/>
      <c r="B1565" s="199"/>
      <c r="C1565" s="199"/>
      <c r="D1565" s="199"/>
      <c r="E1565" s="199"/>
      <c r="F1565" s="199"/>
      <c r="G1565" s="199"/>
      <c r="H1565" s="199"/>
      <c r="I1565" s="199"/>
      <c r="J1565" s="199"/>
      <c r="K1565" s="199"/>
      <c r="L1565" s="199"/>
      <c r="M1565" s="199"/>
      <c r="N1565" s="199"/>
      <c r="O1565" s="199"/>
      <c r="P1565" s="199"/>
      <c r="Q1565" s="199"/>
      <c r="R1565" s="199"/>
      <c r="S1565" s="199"/>
      <c r="T1565" s="199"/>
      <c r="U1565" s="199"/>
      <c r="V1565" s="199"/>
      <c r="W1565" s="199"/>
      <c r="X1565" s="199"/>
      <c r="Y1565" s="199"/>
      <c r="Z1565" s="199"/>
      <c r="AA1565" s="199"/>
      <c r="AB1565" s="199"/>
      <c r="AC1565" s="199"/>
      <c r="AD1565" s="199"/>
      <c r="AE1565" s="199"/>
      <c r="AF1565" s="199"/>
      <c r="AG1565" s="199"/>
      <c r="AH1565" s="199"/>
      <c r="AI1565" s="199"/>
      <c r="AJ1565" s="199"/>
      <c r="AK1565" s="199"/>
      <c r="AL1565" s="199"/>
      <c r="AM1565" s="199"/>
      <c r="AN1565" s="199"/>
      <c r="AO1565" s="199"/>
      <c r="AP1565" s="199"/>
      <c r="AQ1565" s="199"/>
      <c r="AR1565" s="199"/>
      <c r="AS1565" s="199"/>
      <c r="AT1565" s="199"/>
      <c r="AU1565" s="199"/>
      <c r="AV1565" s="199"/>
      <c r="AW1565" s="199"/>
      <c r="AX1565" s="199"/>
      <c r="AY1565" s="199"/>
      <c r="AZ1565" s="199"/>
      <c r="BA1565" s="199"/>
      <c r="BB1565" s="199"/>
      <c r="BC1565" s="199"/>
      <c r="BD1565" s="199"/>
      <c r="BE1565" s="199"/>
      <c r="BF1565" s="199"/>
      <c r="BG1565" s="199"/>
      <c r="BH1565" s="199"/>
      <c r="BI1565" s="199"/>
      <c r="BJ1565" s="199"/>
      <c r="BK1565" s="199"/>
    </row>
    <row r="1566" spans="1:63" ht="12.75" customHeight="1" x14ac:dyDescent="0.2">
      <c r="A1566" s="199"/>
      <c r="B1566" s="199"/>
      <c r="C1566" s="199"/>
      <c r="D1566" s="199"/>
      <c r="E1566" s="199"/>
      <c r="F1566" s="199"/>
      <c r="G1566" s="199"/>
      <c r="H1566" s="199"/>
      <c r="I1566" s="199"/>
      <c r="J1566" s="199"/>
      <c r="K1566" s="199"/>
      <c r="L1566" s="199"/>
      <c r="M1566" s="199"/>
      <c r="N1566" s="199"/>
      <c r="O1566" s="199"/>
      <c r="P1566" s="199"/>
      <c r="Q1566" s="199"/>
      <c r="R1566" s="199"/>
      <c r="S1566" s="199"/>
      <c r="T1566" s="199"/>
      <c r="U1566" s="199"/>
      <c r="V1566" s="199"/>
      <c r="W1566" s="199"/>
      <c r="X1566" s="199"/>
      <c r="Y1566" s="199"/>
      <c r="Z1566" s="199"/>
      <c r="AA1566" s="199"/>
      <c r="AB1566" s="199"/>
      <c r="AC1566" s="199"/>
      <c r="AD1566" s="199"/>
      <c r="AE1566" s="199"/>
      <c r="AF1566" s="199"/>
      <c r="AG1566" s="199"/>
      <c r="AH1566" s="199"/>
      <c r="AI1566" s="199"/>
      <c r="AJ1566" s="199"/>
      <c r="AK1566" s="199"/>
      <c r="AL1566" s="199"/>
      <c r="AM1566" s="199"/>
      <c r="AN1566" s="199"/>
      <c r="AO1566" s="199"/>
      <c r="AP1566" s="199"/>
      <c r="AQ1566" s="199"/>
      <c r="AR1566" s="199"/>
      <c r="AS1566" s="199"/>
      <c r="AT1566" s="199"/>
      <c r="AU1566" s="199"/>
      <c r="AV1566" s="199"/>
      <c r="AW1566" s="199"/>
      <c r="AX1566" s="199"/>
      <c r="AY1566" s="199"/>
      <c r="AZ1566" s="199"/>
      <c r="BA1566" s="199"/>
      <c r="BB1566" s="199"/>
      <c r="BC1566" s="199"/>
      <c r="BD1566" s="199"/>
      <c r="BE1566" s="199"/>
      <c r="BF1566" s="199"/>
      <c r="BG1566" s="199"/>
      <c r="BH1566" s="199"/>
      <c r="BI1566" s="199"/>
      <c r="BJ1566" s="199"/>
      <c r="BK1566" s="199"/>
    </row>
    <row r="1567" spans="1:63" ht="12.75" customHeight="1" x14ac:dyDescent="0.2">
      <c r="A1567" s="199"/>
      <c r="B1567" s="199"/>
      <c r="C1567" s="199"/>
      <c r="D1567" s="199"/>
      <c r="E1567" s="199"/>
      <c r="F1567" s="199"/>
      <c r="G1567" s="199"/>
      <c r="H1567" s="199"/>
      <c r="I1567" s="199"/>
      <c r="J1567" s="199"/>
      <c r="K1567" s="199"/>
      <c r="L1567" s="199"/>
      <c r="M1567" s="199"/>
      <c r="N1567" s="199"/>
      <c r="O1567" s="199"/>
      <c r="P1567" s="199"/>
      <c r="Q1567" s="199"/>
      <c r="R1567" s="199"/>
      <c r="S1567" s="199"/>
      <c r="T1567" s="199"/>
      <c r="U1567" s="199"/>
      <c r="V1567" s="199"/>
      <c r="W1567" s="199"/>
      <c r="X1567" s="199"/>
      <c r="Y1567" s="199"/>
      <c r="Z1567" s="199"/>
      <c r="AA1567" s="199"/>
      <c r="AB1567" s="199"/>
      <c r="AC1567" s="199"/>
      <c r="AD1567" s="199"/>
      <c r="AE1567" s="199"/>
      <c r="AF1567" s="199"/>
      <c r="AG1567" s="199"/>
      <c r="AH1567" s="199"/>
      <c r="AI1567" s="199"/>
      <c r="AJ1567" s="199"/>
      <c r="AK1567" s="199"/>
      <c r="AL1567" s="199"/>
      <c r="AM1567" s="199"/>
      <c r="AN1567" s="199"/>
      <c r="AO1567" s="199"/>
      <c r="AP1567" s="199"/>
      <c r="AQ1567" s="199"/>
      <c r="AR1567" s="199"/>
      <c r="AS1567" s="199"/>
      <c r="AT1567" s="199"/>
      <c r="AU1567" s="199"/>
      <c r="AV1567" s="199"/>
      <c r="AW1567" s="199"/>
      <c r="AX1567" s="199"/>
      <c r="AY1567" s="199"/>
      <c r="AZ1567" s="199"/>
      <c r="BA1567" s="199"/>
      <c r="BB1567" s="199"/>
      <c r="BC1567" s="199"/>
      <c r="BD1567" s="199"/>
      <c r="BE1567" s="199"/>
      <c r="BF1567" s="199"/>
      <c r="BG1567" s="199"/>
      <c r="BH1567" s="199"/>
      <c r="BI1567" s="199"/>
      <c r="BJ1567" s="199"/>
      <c r="BK1567" s="199"/>
    </row>
    <row r="1568" spans="1:63" ht="12.75" customHeight="1" x14ac:dyDescent="0.2">
      <c r="A1568" s="199"/>
      <c r="B1568" s="199"/>
      <c r="C1568" s="199"/>
      <c r="D1568" s="199"/>
      <c r="E1568" s="199"/>
      <c r="F1568" s="199"/>
      <c r="G1568" s="199"/>
      <c r="H1568" s="199"/>
      <c r="I1568" s="199"/>
      <c r="J1568" s="199"/>
      <c r="K1568" s="199"/>
      <c r="L1568" s="199"/>
      <c r="M1568" s="199"/>
      <c r="N1568" s="199"/>
      <c r="O1568" s="199"/>
      <c r="P1568" s="199"/>
      <c r="Q1568" s="199"/>
      <c r="R1568" s="199"/>
      <c r="S1568" s="199"/>
      <c r="T1568" s="199"/>
      <c r="U1568" s="199"/>
      <c r="V1568" s="199"/>
      <c r="W1568" s="199"/>
      <c r="X1568" s="199"/>
      <c r="Y1568" s="199"/>
      <c r="Z1568" s="199"/>
      <c r="AA1568" s="199"/>
      <c r="AB1568" s="199"/>
      <c r="AC1568" s="199"/>
      <c r="AD1568" s="199"/>
      <c r="AE1568" s="199"/>
      <c r="AF1568" s="199"/>
      <c r="AG1568" s="199"/>
      <c r="AH1568" s="199"/>
      <c r="AI1568" s="199"/>
      <c r="AJ1568" s="199"/>
      <c r="AK1568" s="199"/>
      <c r="AL1568" s="199"/>
      <c r="AM1568" s="199"/>
      <c r="AN1568" s="199"/>
      <c r="AO1568" s="199"/>
      <c r="AP1568" s="199"/>
      <c r="AQ1568" s="199"/>
      <c r="AR1568" s="199"/>
      <c r="AS1568" s="199"/>
      <c r="AT1568" s="199"/>
      <c r="AU1568" s="199"/>
      <c r="AV1568" s="199"/>
      <c r="AW1568" s="199"/>
      <c r="AX1568" s="199"/>
      <c r="AY1568" s="199"/>
      <c r="AZ1568" s="199"/>
      <c r="BA1568" s="199"/>
      <c r="BB1568" s="199"/>
      <c r="BC1568" s="199"/>
      <c r="BD1568" s="199"/>
      <c r="BE1568" s="199"/>
      <c r="BF1568" s="199"/>
      <c r="BG1568" s="199"/>
      <c r="BH1568" s="199"/>
      <c r="BI1568" s="199"/>
      <c r="BJ1568" s="199"/>
      <c r="BK1568" s="199"/>
    </row>
    <row r="1569" spans="1:63" ht="12.75" customHeight="1" x14ac:dyDescent="0.2">
      <c r="A1569" s="199"/>
      <c r="B1569" s="199"/>
      <c r="C1569" s="199"/>
      <c r="D1569" s="199"/>
      <c r="E1569" s="199"/>
      <c r="F1569" s="199"/>
      <c r="G1569" s="199"/>
      <c r="H1569" s="199"/>
      <c r="I1569" s="199"/>
      <c r="J1569" s="199"/>
      <c r="K1569" s="199"/>
      <c r="L1569" s="199"/>
      <c r="M1569" s="199"/>
      <c r="N1569" s="199"/>
      <c r="O1569" s="199"/>
      <c r="P1569" s="199"/>
      <c r="Q1569" s="199"/>
      <c r="R1569" s="199"/>
      <c r="S1569" s="199"/>
      <c r="T1569" s="199"/>
      <c r="U1569" s="199"/>
      <c r="V1569" s="199"/>
      <c r="W1569" s="199"/>
      <c r="X1569" s="199"/>
      <c r="Y1569" s="199"/>
      <c r="Z1569" s="199"/>
      <c r="AA1569" s="199"/>
      <c r="AB1569" s="199"/>
      <c r="AC1569" s="199"/>
      <c r="AD1569" s="199"/>
      <c r="AE1569" s="199"/>
      <c r="AF1569" s="199"/>
      <c r="AG1569" s="199"/>
      <c r="AH1569" s="199"/>
      <c r="AI1569" s="199"/>
      <c r="AJ1569" s="199"/>
      <c r="AK1569" s="199"/>
      <c r="AL1569" s="199"/>
      <c r="AM1569" s="199"/>
      <c r="AN1569" s="199"/>
      <c r="AO1569" s="199"/>
      <c r="AP1569" s="199"/>
      <c r="AQ1569" s="199"/>
      <c r="AR1569" s="199"/>
      <c r="AS1569" s="199"/>
      <c r="AT1569" s="199"/>
      <c r="AU1569" s="199"/>
      <c r="AV1569" s="199"/>
      <c r="AW1569" s="199"/>
      <c r="AX1569" s="199"/>
      <c r="AY1569" s="199"/>
      <c r="AZ1569" s="199"/>
      <c r="BA1569" s="199"/>
      <c r="BB1569" s="199"/>
      <c r="BC1569" s="199"/>
      <c r="BD1569" s="199"/>
      <c r="BE1569" s="199"/>
      <c r="BF1569" s="199"/>
      <c r="BG1569" s="199"/>
      <c r="BH1569" s="199"/>
      <c r="BI1569" s="199"/>
      <c r="BJ1569" s="199"/>
      <c r="BK1569" s="199"/>
    </row>
    <row r="1570" spans="1:63" ht="12.75" customHeight="1" x14ac:dyDescent="0.2">
      <c r="A1570" s="199"/>
      <c r="B1570" s="199"/>
      <c r="C1570" s="199"/>
      <c r="D1570" s="199"/>
      <c r="E1570" s="199"/>
      <c r="F1570" s="199"/>
      <c r="G1570" s="199"/>
      <c r="H1570" s="199"/>
      <c r="I1570" s="199"/>
      <c r="J1570" s="199"/>
      <c r="K1570" s="199"/>
      <c r="L1570" s="199"/>
      <c r="M1570" s="199"/>
      <c r="N1570" s="199"/>
      <c r="O1570" s="199"/>
      <c r="P1570" s="199"/>
      <c r="Q1570" s="199"/>
      <c r="R1570" s="199"/>
      <c r="S1570" s="199"/>
      <c r="T1570" s="199"/>
      <c r="U1570" s="199"/>
      <c r="V1570" s="199"/>
      <c r="W1570" s="199"/>
      <c r="X1570" s="199"/>
      <c r="Y1570" s="199"/>
      <c r="Z1570" s="199"/>
      <c r="AA1570" s="199"/>
      <c r="AB1570" s="199"/>
      <c r="AC1570" s="199"/>
      <c r="AD1570" s="199"/>
      <c r="AE1570" s="199"/>
      <c r="AF1570" s="199"/>
      <c r="AG1570" s="199"/>
      <c r="AH1570" s="199"/>
      <c r="AI1570" s="199"/>
      <c r="AJ1570" s="199"/>
      <c r="AK1570" s="199"/>
      <c r="AL1570" s="199"/>
      <c r="AM1570" s="199"/>
      <c r="AN1570" s="199"/>
      <c r="AO1570" s="199"/>
      <c r="AP1570" s="199"/>
      <c r="AQ1570" s="199"/>
      <c r="AR1570" s="199"/>
      <c r="AS1570" s="199"/>
      <c r="AT1570" s="199"/>
      <c r="AU1570" s="199"/>
      <c r="AV1570" s="199"/>
      <c r="AW1570" s="199"/>
      <c r="AX1570" s="199"/>
      <c r="AY1570" s="199"/>
      <c r="AZ1570" s="199"/>
      <c r="BA1570" s="199"/>
      <c r="BB1570" s="199"/>
      <c r="BC1570" s="199"/>
      <c r="BD1570" s="199"/>
      <c r="BE1570" s="199"/>
      <c r="BF1570" s="199"/>
      <c r="BG1570" s="199"/>
      <c r="BH1570" s="199"/>
      <c r="BI1570" s="199"/>
      <c r="BJ1570" s="199"/>
      <c r="BK1570" s="199"/>
    </row>
    <row r="1571" spans="1:63" ht="12.75" customHeight="1" x14ac:dyDescent="0.2">
      <c r="A1571" s="199"/>
      <c r="B1571" s="199"/>
      <c r="C1571" s="199"/>
      <c r="D1571" s="199"/>
      <c r="E1571" s="199"/>
      <c r="F1571" s="199"/>
      <c r="G1571" s="199"/>
      <c r="H1571" s="199"/>
      <c r="I1571" s="199"/>
      <c r="J1571" s="199"/>
      <c r="K1571" s="199"/>
      <c r="L1571" s="199"/>
      <c r="M1571" s="199"/>
      <c r="N1571" s="199"/>
      <c r="O1571" s="199"/>
      <c r="P1571" s="199"/>
      <c r="Q1571" s="199"/>
      <c r="R1571" s="199"/>
      <c r="S1571" s="199"/>
      <c r="T1571" s="199"/>
      <c r="U1571" s="199"/>
      <c r="V1571" s="199"/>
      <c r="W1571" s="199"/>
      <c r="X1571" s="199"/>
      <c r="Y1571" s="199"/>
      <c r="Z1571" s="199"/>
      <c r="AA1571" s="199"/>
      <c r="AB1571" s="199"/>
      <c r="AC1571" s="199"/>
      <c r="AD1571" s="199"/>
      <c r="AE1571" s="199"/>
      <c r="AF1571" s="199"/>
      <c r="AG1571" s="199"/>
      <c r="AH1571" s="199"/>
      <c r="AI1571" s="199"/>
      <c r="AJ1571" s="199"/>
      <c r="AK1571" s="199"/>
      <c r="AL1571" s="199"/>
      <c r="AM1571" s="199"/>
      <c r="AN1571" s="199"/>
      <c r="AO1571" s="199"/>
      <c r="AP1571" s="199"/>
      <c r="AQ1571" s="199"/>
      <c r="AR1571" s="199"/>
      <c r="AS1571" s="199"/>
      <c r="AT1571" s="199"/>
      <c r="AU1571" s="199"/>
      <c r="AV1571" s="199"/>
      <c r="AW1571" s="199"/>
      <c r="AX1571" s="199"/>
      <c r="AY1571" s="199"/>
      <c r="AZ1571" s="199"/>
      <c r="BA1571" s="199"/>
      <c r="BB1571" s="199"/>
      <c r="BC1571" s="199"/>
      <c r="BD1571" s="199"/>
      <c r="BE1571" s="199"/>
      <c r="BF1571" s="199"/>
      <c r="BG1571" s="199"/>
      <c r="BH1571" s="199"/>
      <c r="BI1571" s="199"/>
      <c r="BJ1571" s="199"/>
      <c r="BK1571" s="199"/>
    </row>
    <row r="1572" spans="1:63" ht="12.75" customHeight="1" x14ac:dyDescent="0.2">
      <c r="A1572" s="199"/>
      <c r="B1572" s="199"/>
      <c r="C1572" s="199"/>
      <c r="D1572" s="199"/>
      <c r="E1572" s="199"/>
      <c r="F1572" s="199"/>
      <c r="G1572" s="199"/>
      <c r="H1572" s="199"/>
      <c r="I1572" s="199"/>
      <c r="J1572" s="199"/>
      <c r="K1572" s="199"/>
      <c r="L1572" s="199"/>
      <c r="M1572" s="199"/>
      <c r="N1572" s="199"/>
      <c r="O1572" s="199"/>
      <c r="P1572" s="199"/>
      <c r="Q1572" s="199"/>
      <c r="R1572" s="199"/>
      <c r="S1572" s="199"/>
      <c r="T1572" s="199"/>
      <c r="U1572" s="199"/>
      <c r="V1572" s="199"/>
      <c r="W1572" s="199"/>
      <c r="X1572" s="199"/>
      <c r="Y1572" s="199"/>
      <c r="Z1572" s="199"/>
      <c r="AA1572" s="199"/>
      <c r="AB1572" s="199"/>
      <c r="AC1572" s="199"/>
      <c r="AD1572" s="199"/>
      <c r="AE1572" s="199"/>
      <c r="AF1572" s="199"/>
      <c r="AG1572" s="199"/>
      <c r="AH1572" s="199"/>
      <c r="AI1572" s="199"/>
      <c r="AJ1572" s="199"/>
      <c r="AK1572" s="199"/>
      <c r="AL1572" s="199"/>
      <c r="AM1572" s="199"/>
      <c r="AN1572" s="199"/>
      <c r="AO1572" s="199"/>
      <c r="AP1572" s="199"/>
      <c r="AQ1572" s="199"/>
      <c r="AR1572" s="199"/>
      <c r="AS1572" s="199"/>
      <c r="AT1572" s="199"/>
      <c r="AU1572" s="199"/>
      <c r="AV1572" s="199"/>
      <c r="AW1572" s="199"/>
      <c r="AX1572" s="199"/>
      <c r="AY1572" s="199"/>
      <c r="AZ1572" s="199"/>
      <c r="BA1572" s="199"/>
      <c r="BB1572" s="199"/>
      <c r="BC1572" s="199"/>
      <c r="BD1572" s="199"/>
      <c r="BE1572" s="199"/>
      <c r="BF1572" s="199"/>
      <c r="BG1572" s="199"/>
      <c r="BH1572" s="199"/>
      <c r="BI1572" s="199"/>
      <c r="BJ1572" s="199"/>
      <c r="BK1572" s="199"/>
    </row>
    <row r="1573" spans="1:63" ht="12.75" customHeight="1" x14ac:dyDescent="0.2">
      <c r="A1573" s="199"/>
      <c r="B1573" s="199"/>
      <c r="C1573" s="199"/>
      <c r="D1573" s="199"/>
      <c r="E1573" s="199"/>
      <c r="F1573" s="199"/>
      <c r="G1573" s="199"/>
      <c r="H1573" s="199"/>
      <c r="I1573" s="199"/>
      <c r="J1573" s="199"/>
      <c r="K1573" s="199"/>
      <c r="L1573" s="199"/>
      <c r="M1573" s="199"/>
      <c r="N1573" s="199"/>
      <c r="O1573" s="199"/>
      <c r="P1573" s="199"/>
      <c r="Q1573" s="199"/>
      <c r="R1573" s="199"/>
      <c r="S1573" s="199"/>
      <c r="T1573" s="199"/>
      <c r="U1573" s="199"/>
      <c r="V1573" s="199"/>
      <c r="W1573" s="199"/>
      <c r="X1573" s="199"/>
      <c r="Y1573" s="199"/>
      <c r="Z1573" s="199"/>
      <c r="AA1573" s="199"/>
      <c r="AB1573" s="199"/>
      <c r="AC1573" s="199"/>
      <c r="AD1573" s="199"/>
      <c r="AE1573" s="199"/>
      <c r="AF1573" s="199"/>
      <c r="AG1573" s="199"/>
      <c r="AH1573" s="199"/>
      <c r="AI1573" s="199"/>
      <c r="AJ1573" s="199"/>
      <c r="AK1573" s="199"/>
      <c r="AL1573" s="199"/>
      <c r="AM1573" s="199"/>
      <c r="AN1573" s="199"/>
      <c r="AO1573" s="199"/>
      <c r="AP1573" s="199"/>
      <c r="AQ1573" s="199"/>
      <c r="AR1573" s="199"/>
      <c r="AS1573" s="199"/>
      <c r="AT1573" s="199"/>
      <c r="AU1573" s="199"/>
      <c r="AV1573" s="199"/>
      <c r="AW1573" s="199"/>
      <c r="AX1573" s="199"/>
      <c r="AY1573" s="199"/>
      <c r="AZ1573" s="199"/>
      <c r="BA1573" s="199"/>
      <c r="BB1573" s="199"/>
      <c r="BC1573" s="199"/>
      <c r="BD1573" s="199"/>
      <c r="BE1573" s="199"/>
      <c r="BF1573" s="199"/>
      <c r="BG1573" s="199"/>
      <c r="BH1573" s="199"/>
      <c r="BI1573" s="199"/>
      <c r="BJ1573" s="199"/>
      <c r="BK1573" s="199"/>
    </row>
    <row r="1574" spans="1:63" ht="12.75" customHeight="1" x14ac:dyDescent="0.2">
      <c r="A1574" s="199"/>
      <c r="B1574" s="199"/>
      <c r="C1574" s="199"/>
      <c r="D1574" s="199"/>
      <c r="E1574" s="199"/>
      <c r="F1574" s="199"/>
      <c r="G1574" s="199"/>
      <c r="H1574" s="199"/>
      <c r="I1574" s="199"/>
      <c r="J1574" s="199"/>
      <c r="K1574" s="199"/>
      <c r="L1574" s="199"/>
      <c r="M1574" s="199"/>
      <c r="N1574" s="199"/>
      <c r="O1574" s="199"/>
      <c r="P1574" s="199"/>
      <c r="Q1574" s="199"/>
      <c r="R1574" s="199"/>
      <c r="S1574" s="199"/>
      <c r="T1574" s="199"/>
      <c r="U1574" s="199"/>
      <c r="V1574" s="199"/>
      <c r="W1574" s="199"/>
      <c r="X1574" s="199"/>
      <c r="Y1574" s="199"/>
      <c r="Z1574" s="199"/>
      <c r="AA1574" s="199"/>
      <c r="AB1574" s="199"/>
      <c r="AC1574" s="199"/>
      <c r="AD1574" s="199"/>
      <c r="AE1574" s="199"/>
      <c r="AF1574" s="199"/>
      <c r="AG1574" s="199"/>
      <c r="AH1574" s="199"/>
      <c r="AI1574" s="199"/>
      <c r="AJ1574" s="199"/>
      <c r="AK1574" s="199"/>
      <c r="AL1574" s="199"/>
      <c r="AM1574" s="199"/>
      <c r="AN1574" s="199"/>
      <c r="AO1574" s="199"/>
      <c r="AP1574" s="199"/>
      <c r="AQ1574" s="199"/>
      <c r="AR1574" s="199"/>
      <c r="AS1574" s="199"/>
      <c r="AT1574" s="199"/>
      <c r="AU1574" s="199"/>
      <c r="AV1574" s="199"/>
      <c r="AW1574" s="199"/>
      <c r="AX1574" s="199"/>
      <c r="AY1574" s="199"/>
      <c r="AZ1574" s="199"/>
      <c r="BA1574" s="199"/>
      <c r="BB1574" s="199"/>
      <c r="BC1574" s="199"/>
      <c r="BD1574" s="199"/>
      <c r="BE1574" s="199"/>
      <c r="BF1574" s="199"/>
      <c r="BG1574" s="199"/>
      <c r="BH1574" s="199"/>
      <c r="BI1574" s="199"/>
      <c r="BJ1574" s="199"/>
      <c r="BK1574" s="199"/>
    </row>
    <row r="1575" spans="1:63" ht="12.75" customHeight="1" x14ac:dyDescent="0.2">
      <c r="A1575" s="199"/>
      <c r="B1575" s="199"/>
      <c r="C1575" s="199"/>
      <c r="D1575" s="199"/>
      <c r="E1575" s="199"/>
      <c r="F1575" s="199"/>
      <c r="G1575" s="199"/>
      <c r="H1575" s="199"/>
      <c r="I1575" s="199"/>
      <c r="J1575" s="199"/>
      <c r="K1575" s="199"/>
      <c r="L1575" s="199"/>
      <c r="M1575" s="199"/>
      <c r="N1575" s="199"/>
      <c r="O1575" s="199"/>
      <c r="P1575" s="199"/>
      <c r="Q1575" s="199"/>
      <c r="R1575" s="199"/>
      <c r="S1575" s="199"/>
      <c r="T1575" s="199"/>
      <c r="U1575" s="199"/>
      <c r="V1575" s="199"/>
      <c r="W1575" s="199"/>
      <c r="X1575" s="199"/>
      <c r="Y1575" s="199"/>
      <c r="Z1575" s="199"/>
      <c r="AA1575" s="199"/>
      <c r="AB1575" s="199"/>
      <c r="AC1575" s="199"/>
      <c r="AD1575" s="199"/>
      <c r="AE1575" s="199"/>
      <c r="AF1575" s="199"/>
      <c r="AG1575" s="199"/>
      <c r="AH1575" s="199"/>
      <c r="AI1575" s="199"/>
      <c r="AJ1575" s="199"/>
      <c r="AK1575" s="199"/>
      <c r="AL1575" s="199"/>
      <c r="AM1575" s="199"/>
      <c r="AN1575" s="199"/>
      <c r="AO1575" s="199"/>
      <c r="AP1575" s="199"/>
      <c r="AQ1575" s="199"/>
      <c r="AR1575" s="199"/>
      <c r="AS1575" s="199"/>
      <c r="AT1575" s="199"/>
      <c r="AU1575" s="199"/>
      <c r="AV1575" s="199"/>
      <c r="AW1575" s="199"/>
      <c r="AX1575" s="199"/>
      <c r="AY1575" s="199"/>
      <c r="AZ1575" s="199"/>
      <c r="BA1575" s="199"/>
      <c r="BB1575" s="199"/>
      <c r="BC1575" s="199"/>
      <c r="BD1575" s="199"/>
      <c r="BE1575" s="199"/>
      <c r="BF1575" s="199"/>
      <c r="BG1575" s="199"/>
      <c r="BH1575" s="199"/>
      <c r="BI1575" s="199"/>
      <c r="BJ1575" s="199"/>
      <c r="BK1575" s="199"/>
    </row>
    <row r="1576" spans="1:63" ht="12.75" customHeight="1" x14ac:dyDescent="0.2">
      <c r="A1576" s="199"/>
      <c r="B1576" s="199"/>
      <c r="C1576" s="199"/>
      <c r="D1576" s="199"/>
      <c r="E1576" s="199"/>
      <c r="F1576" s="199"/>
      <c r="G1576" s="199"/>
      <c r="H1576" s="199"/>
      <c r="I1576" s="199"/>
      <c r="J1576" s="199"/>
      <c r="K1576" s="199"/>
      <c r="L1576" s="199"/>
      <c r="M1576" s="199"/>
      <c r="N1576" s="199"/>
      <c r="O1576" s="199"/>
      <c r="P1576" s="199"/>
      <c r="Q1576" s="199"/>
      <c r="R1576" s="199"/>
      <c r="S1576" s="199"/>
      <c r="T1576" s="199"/>
      <c r="U1576" s="199"/>
      <c r="V1576" s="199"/>
      <c r="W1576" s="199"/>
      <c r="X1576" s="199"/>
      <c r="Y1576" s="199"/>
      <c r="Z1576" s="199"/>
      <c r="AA1576" s="199"/>
      <c r="AB1576" s="199"/>
      <c r="AC1576" s="199"/>
      <c r="AD1576" s="199"/>
      <c r="AE1576" s="199"/>
      <c r="AF1576" s="199"/>
      <c r="AG1576" s="199"/>
      <c r="AH1576" s="199"/>
      <c r="AI1576" s="199"/>
      <c r="AJ1576" s="199"/>
      <c r="AK1576" s="199"/>
      <c r="AL1576" s="199"/>
      <c r="AM1576" s="199"/>
      <c r="AN1576" s="199"/>
      <c r="AO1576" s="199"/>
      <c r="AP1576" s="199"/>
      <c r="AQ1576" s="199"/>
      <c r="AR1576" s="199"/>
      <c r="AS1576" s="199"/>
      <c r="AT1576" s="199"/>
      <c r="AU1576" s="199"/>
      <c r="AV1576" s="199"/>
      <c r="AW1576" s="199"/>
      <c r="AX1576" s="199"/>
      <c r="AY1576" s="199"/>
      <c r="AZ1576" s="199"/>
      <c r="BA1576" s="199"/>
      <c r="BB1576" s="199"/>
      <c r="BC1576" s="199"/>
      <c r="BD1576" s="199"/>
      <c r="BE1576" s="199"/>
      <c r="BF1576" s="199"/>
      <c r="BG1576" s="199"/>
      <c r="BH1576" s="199"/>
      <c r="BI1576" s="199"/>
      <c r="BJ1576" s="199"/>
      <c r="BK1576" s="199"/>
    </row>
    <row r="1577" spans="1:63" ht="12.75" customHeight="1" x14ac:dyDescent="0.2">
      <c r="A1577" s="199"/>
      <c r="B1577" s="199"/>
      <c r="C1577" s="199"/>
      <c r="D1577" s="199"/>
      <c r="E1577" s="199"/>
      <c r="F1577" s="199"/>
      <c r="G1577" s="199"/>
      <c r="H1577" s="199"/>
      <c r="I1577" s="199"/>
      <c r="J1577" s="199"/>
      <c r="K1577" s="199"/>
      <c r="L1577" s="199"/>
      <c r="M1577" s="199"/>
      <c r="N1577" s="199"/>
      <c r="O1577" s="199"/>
      <c r="P1577" s="199"/>
      <c r="Q1577" s="199"/>
      <c r="R1577" s="199"/>
      <c r="S1577" s="199"/>
      <c r="T1577" s="199"/>
      <c r="U1577" s="199"/>
      <c r="V1577" s="199"/>
      <c r="W1577" s="199"/>
      <c r="X1577" s="199"/>
      <c r="Y1577" s="199"/>
      <c r="Z1577" s="199"/>
      <c r="AA1577" s="199"/>
      <c r="AB1577" s="199"/>
      <c r="AC1577" s="199"/>
      <c r="AD1577" s="199"/>
      <c r="AE1577" s="199"/>
      <c r="AF1577" s="199"/>
      <c r="AG1577" s="199"/>
      <c r="AH1577" s="199"/>
      <c r="AI1577" s="199"/>
      <c r="AJ1577" s="199"/>
      <c r="AK1577" s="199"/>
      <c r="AL1577" s="199"/>
      <c r="AM1577" s="199"/>
      <c r="AN1577" s="199"/>
      <c r="AO1577" s="199"/>
      <c r="AP1577" s="199"/>
      <c r="AQ1577" s="199"/>
      <c r="AR1577" s="199"/>
      <c r="AS1577" s="199"/>
      <c r="AT1577" s="199"/>
      <c r="AU1577" s="199"/>
      <c r="AV1577" s="199"/>
      <c r="AW1577" s="199"/>
      <c r="AX1577" s="199"/>
      <c r="AY1577" s="199"/>
      <c r="AZ1577" s="199"/>
      <c r="BA1577" s="199"/>
      <c r="BB1577" s="199"/>
      <c r="BC1577" s="199"/>
      <c r="BD1577" s="199"/>
      <c r="BE1577" s="199"/>
      <c r="BF1577" s="199"/>
      <c r="BG1577" s="199"/>
      <c r="BH1577" s="199"/>
      <c r="BI1577" s="199"/>
      <c r="BJ1577" s="199"/>
      <c r="BK1577" s="199"/>
    </row>
    <row r="1578" spans="1:63" ht="12.75" customHeight="1" x14ac:dyDescent="0.2">
      <c r="A1578" s="199"/>
      <c r="B1578" s="199"/>
      <c r="C1578" s="199"/>
      <c r="D1578" s="199"/>
      <c r="E1578" s="199"/>
      <c r="F1578" s="199"/>
      <c r="G1578" s="199"/>
      <c r="H1578" s="199"/>
      <c r="I1578" s="199"/>
      <c r="J1578" s="199"/>
      <c r="K1578" s="199"/>
      <c r="L1578" s="199"/>
      <c r="M1578" s="199"/>
      <c r="N1578" s="199"/>
      <c r="O1578" s="199"/>
      <c r="P1578" s="199"/>
      <c r="Q1578" s="199"/>
      <c r="R1578" s="199"/>
      <c r="S1578" s="199"/>
      <c r="T1578" s="199"/>
      <c r="U1578" s="199"/>
      <c r="V1578" s="199"/>
      <c r="W1578" s="199"/>
      <c r="X1578" s="199"/>
      <c r="Y1578" s="199"/>
      <c r="Z1578" s="199"/>
      <c r="AA1578" s="199"/>
      <c r="AB1578" s="199"/>
      <c r="AC1578" s="199"/>
      <c r="AD1578" s="199"/>
      <c r="AE1578" s="199"/>
      <c r="AF1578" s="199"/>
      <c r="AG1578" s="199"/>
      <c r="AH1578" s="199"/>
      <c r="AI1578" s="199"/>
      <c r="AJ1578" s="199"/>
      <c r="AK1578" s="199"/>
      <c r="AL1578" s="199"/>
      <c r="AM1578" s="199"/>
      <c r="AN1578" s="199"/>
      <c r="AO1578" s="199"/>
      <c r="AP1578" s="199"/>
      <c r="AQ1578" s="199"/>
      <c r="AR1578" s="199"/>
      <c r="AS1578" s="199"/>
      <c r="AT1578" s="199"/>
      <c r="AU1578" s="199"/>
      <c r="AV1578" s="199"/>
      <c r="AW1578" s="199"/>
      <c r="AX1578" s="199"/>
      <c r="AY1578" s="199"/>
      <c r="AZ1578" s="199"/>
      <c r="BA1578" s="199"/>
      <c r="BB1578" s="199"/>
      <c r="BC1578" s="199"/>
      <c r="BD1578" s="199"/>
      <c r="BE1578" s="199"/>
      <c r="BF1578" s="199"/>
      <c r="BG1578" s="199"/>
      <c r="BH1578" s="199"/>
      <c r="BI1578" s="199"/>
      <c r="BJ1578" s="199"/>
      <c r="BK1578" s="199"/>
    </row>
    <row r="1579" spans="1:63" ht="12.75" customHeight="1" x14ac:dyDescent="0.2">
      <c r="A1579" s="199"/>
      <c r="B1579" s="199"/>
      <c r="C1579" s="199"/>
      <c r="D1579" s="199"/>
      <c r="E1579" s="199"/>
      <c r="F1579" s="199"/>
      <c r="G1579" s="199"/>
      <c r="H1579" s="199"/>
      <c r="I1579" s="199"/>
      <c r="J1579" s="199"/>
      <c r="K1579" s="199"/>
      <c r="L1579" s="199"/>
      <c r="M1579" s="199"/>
      <c r="N1579" s="199"/>
      <c r="O1579" s="199"/>
      <c r="P1579" s="199"/>
      <c r="Q1579" s="199"/>
      <c r="R1579" s="199"/>
      <c r="S1579" s="199"/>
      <c r="T1579" s="199"/>
      <c r="U1579" s="199"/>
      <c r="V1579" s="199"/>
      <c r="W1579" s="199"/>
      <c r="X1579" s="199"/>
      <c r="Y1579" s="199"/>
      <c r="Z1579" s="199"/>
      <c r="AA1579" s="199"/>
      <c r="AB1579" s="199"/>
      <c r="AC1579" s="199"/>
      <c r="AD1579" s="199"/>
      <c r="AE1579" s="199"/>
      <c r="AF1579" s="199"/>
      <c r="AG1579" s="199"/>
      <c r="AH1579" s="199"/>
      <c r="AI1579" s="199"/>
      <c r="AJ1579" s="199"/>
      <c r="AK1579" s="199"/>
      <c r="AL1579" s="199"/>
      <c r="AM1579" s="199"/>
      <c r="AN1579" s="199"/>
      <c r="AO1579" s="199"/>
      <c r="AP1579" s="199"/>
      <c r="AQ1579" s="199"/>
      <c r="AR1579" s="199"/>
      <c r="AS1579" s="199"/>
      <c r="AT1579" s="199"/>
      <c r="AU1579" s="199"/>
      <c r="AV1579" s="199"/>
      <c r="AW1579" s="199"/>
      <c r="AX1579" s="199"/>
      <c r="AY1579" s="199"/>
      <c r="AZ1579" s="199"/>
      <c r="BA1579" s="199"/>
      <c r="BB1579" s="199"/>
      <c r="BC1579" s="199"/>
      <c r="BD1579" s="199"/>
      <c r="BE1579" s="199"/>
      <c r="BF1579" s="199"/>
      <c r="BG1579" s="199"/>
      <c r="BH1579" s="199"/>
      <c r="BI1579" s="199"/>
      <c r="BJ1579" s="199"/>
      <c r="BK1579" s="199"/>
    </row>
    <row r="1580" spans="1:63" ht="12.75" customHeight="1" x14ac:dyDescent="0.2">
      <c r="A1580" s="199"/>
      <c r="B1580" s="199"/>
      <c r="C1580" s="199"/>
      <c r="D1580" s="199"/>
      <c r="E1580" s="199"/>
      <c r="F1580" s="199"/>
      <c r="G1580" s="199"/>
      <c r="H1580" s="199"/>
      <c r="I1580" s="199"/>
      <c r="J1580" s="199"/>
      <c r="K1580" s="199"/>
      <c r="L1580" s="199"/>
      <c r="M1580" s="199"/>
      <c r="N1580" s="199"/>
      <c r="O1580" s="199"/>
      <c r="P1580" s="199"/>
      <c r="Q1580" s="199"/>
      <c r="R1580" s="199"/>
      <c r="S1580" s="199"/>
      <c r="T1580" s="199"/>
      <c r="U1580" s="199"/>
      <c r="V1580" s="199"/>
      <c r="W1580" s="199"/>
      <c r="X1580" s="199"/>
      <c r="Y1580" s="199"/>
      <c r="Z1580" s="199"/>
      <c r="AA1580" s="199"/>
      <c r="AB1580" s="199"/>
      <c r="AC1580" s="199"/>
      <c r="AD1580" s="199"/>
      <c r="AE1580" s="199"/>
      <c r="AF1580" s="199"/>
      <c r="AG1580" s="199"/>
      <c r="AH1580" s="199"/>
      <c r="AI1580" s="199"/>
      <c r="AJ1580" s="199"/>
      <c r="AK1580" s="199"/>
      <c r="AL1580" s="199"/>
      <c r="AM1580" s="199"/>
      <c r="AN1580" s="199"/>
      <c r="AO1580" s="199"/>
      <c r="AP1580" s="199"/>
      <c r="AQ1580" s="199"/>
      <c r="AR1580" s="199"/>
      <c r="AS1580" s="199"/>
      <c r="AT1580" s="199"/>
      <c r="AU1580" s="199"/>
      <c r="AV1580" s="199"/>
      <c r="AW1580" s="199"/>
      <c r="AX1580" s="199"/>
      <c r="AY1580" s="199"/>
      <c r="AZ1580" s="199"/>
      <c r="BA1580" s="199"/>
      <c r="BB1580" s="199"/>
      <c r="BC1580" s="199"/>
      <c r="BD1580" s="199"/>
      <c r="BE1580" s="199"/>
      <c r="BF1580" s="199"/>
      <c r="BG1580" s="199"/>
      <c r="BH1580" s="199"/>
      <c r="BI1580" s="199"/>
      <c r="BJ1580" s="199"/>
      <c r="BK1580" s="199"/>
    </row>
    <row r="1581" spans="1:63" ht="12.75" customHeight="1" x14ac:dyDescent="0.2">
      <c r="A1581" s="199"/>
      <c r="B1581" s="199"/>
      <c r="C1581" s="199"/>
      <c r="D1581" s="199"/>
      <c r="E1581" s="199"/>
      <c r="F1581" s="199"/>
      <c r="G1581" s="199"/>
      <c r="H1581" s="199"/>
      <c r="I1581" s="199"/>
      <c r="J1581" s="199"/>
      <c r="K1581" s="199"/>
      <c r="L1581" s="199"/>
      <c r="M1581" s="199"/>
      <c r="N1581" s="199"/>
      <c r="O1581" s="199"/>
      <c r="P1581" s="199"/>
      <c r="Q1581" s="199"/>
      <c r="R1581" s="199"/>
      <c r="S1581" s="199"/>
      <c r="T1581" s="199"/>
      <c r="U1581" s="199"/>
      <c r="V1581" s="199"/>
      <c r="W1581" s="199"/>
      <c r="X1581" s="199"/>
      <c r="Y1581" s="199"/>
      <c r="Z1581" s="199"/>
      <c r="AA1581" s="199"/>
      <c r="AB1581" s="199"/>
      <c r="AC1581" s="199"/>
      <c r="AD1581" s="199"/>
      <c r="AE1581" s="199"/>
      <c r="AF1581" s="199"/>
      <c r="AG1581" s="199"/>
      <c r="AH1581" s="199"/>
      <c r="AI1581" s="199"/>
      <c r="AJ1581" s="199"/>
      <c r="AK1581" s="199"/>
      <c r="AL1581" s="199"/>
      <c r="AM1581" s="199"/>
      <c r="AN1581" s="199"/>
      <c r="AO1581" s="199"/>
      <c r="AP1581" s="199"/>
      <c r="AQ1581" s="199"/>
      <c r="AR1581" s="199"/>
      <c r="AS1581" s="199"/>
      <c r="AT1581" s="199"/>
      <c r="AU1581" s="199"/>
      <c r="AV1581" s="199"/>
      <c r="AW1581" s="199"/>
      <c r="AX1581" s="199"/>
      <c r="AY1581" s="199"/>
      <c r="AZ1581" s="199"/>
      <c r="BA1581" s="199"/>
      <c r="BB1581" s="199"/>
      <c r="BC1581" s="199"/>
      <c r="BD1581" s="199"/>
      <c r="BE1581" s="199"/>
      <c r="BF1581" s="199"/>
      <c r="BG1581" s="199"/>
      <c r="BH1581" s="199"/>
      <c r="BI1581" s="199"/>
      <c r="BJ1581" s="199"/>
      <c r="BK1581" s="199"/>
    </row>
    <row r="1582" spans="1:63" ht="12.75" customHeight="1" x14ac:dyDescent="0.2">
      <c r="A1582" s="199"/>
      <c r="B1582" s="199"/>
      <c r="C1582" s="199"/>
      <c r="D1582" s="199"/>
      <c r="E1582" s="199"/>
      <c r="F1582" s="199"/>
      <c r="G1582" s="199"/>
      <c r="H1582" s="199"/>
      <c r="I1582" s="199"/>
      <c r="J1582" s="199"/>
      <c r="K1582" s="199"/>
      <c r="L1582" s="199"/>
      <c r="M1582" s="199"/>
      <c r="N1582" s="199"/>
      <c r="O1582" s="199"/>
      <c r="P1582" s="199"/>
      <c r="Q1582" s="199"/>
      <c r="R1582" s="199"/>
      <c r="S1582" s="199"/>
      <c r="T1582" s="199"/>
      <c r="U1582" s="199"/>
      <c r="V1582" s="199"/>
      <c r="W1582" s="199"/>
      <c r="X1582" s="199"/>
      <c r="Y1582" s="199"/>
      <c r="Z1582" s="199"/>
      <c r="AA1582" s="199"/>
      <c r="AB1582" s="199"/>
      <c r="AC1582" s="199"/>
      <c r="AD1582" s="199"/>
      <c r="AE1582" s="199"/>
      <c r="AF1582" s="199"/>
      <c r="AG1582" s="199"/>
      <c r="AH1582" s="199"/>
      <c r="AI1582" s="199"/>
      <c r="AJ1582" s="199"/>
      <c r="AK1582" s="199"/>
      <c r="AL1582" s="199"/>
      <c r="AM1582" s="199"/>
      <c r="AN1582" s="199"/>
      <c r="AO1582" s="199"/>
      <c r="AP1582" s="199"/>
      <c r="AQ1582" s="199"/>
      <c r="AR1582" s="199"/>
      <c r="AS1582" s="199"/>
      <c r="AT1582" s="199"/>
      <c r="AU1582" s="199"/>
      <c r="AV1582" s="199"/>
      <c r="AW1582" s="199"/>
      <c r="AX1582" s="199"/>
      <c r="AY1582" s="199"/>
      <c r="AZ1582" s="199"/>
      <c r="BA1582" s="199"/>
      <c r="BB1582" s="199"/>
      <c r="BC1582" s="199"/>
      <c r="BD1582" s="199"/>
      <c r="BE1582" s="199"/>
      <c r="BF1582" s="199"/>
      <c r="BG1582" s="199"/>
      <c r="BH1582" s="199"/>
      <c r="BI1582" s="199"/>
      <c r="BJ1582" s="199"/>
      <c r="BK1582" s="199"/>
    </row>
    <row r="1583" spans="1:63" ht="12.75" customHeight="1" x14ac:dyDescent="0.2">
      <c r="A1583" s="199"/>
      <c r="B1583" s="199"/>
      <c r="C1583" s="199"/>
      <c r="D1583" s="199"/>
      <c r="E1583" s="199"/>
      <c r="F1583" s="199"/>
      <c r="G1583" s="199"/>
      <c r="H1583" s="199"/>
      <c r="I1583" s="199"/>
      <c r="J1583" s="199"/>
      <c r="K1583" s="199"/>
      <c r="L1583" s="199"/>
      <c r="M1583" s="199"/>
      <c r="N1583" s="199"/>
      <c r="O1583" s="199"/>
      <c r="P1583" s="199"/>
      <c r="Q1583" s="199"/>
      <c r="R1583" s="199"/>
      <c r="S1583" s="199"/>
      <c r="T1583" s="199"/>
      <c r="U1583" s="199"/>
      <c r="V1583" s="199"/>
      <c r="W1583" s="199"/>
      <c r="X1583" s="199"/>
      <c r="Y1583" s="199"/>
      <c r="Z1583" s="199"/>
      <c r="AA1583" s="199"/>
      <c r="AB1583" s="199"/>
      <c r="AC1583" s="199"/>
      <c r="AD1583" s="199"/>
      <c r="AE1583" s="199"/>
      <c r="AF1583" s="199"/>
      <c r="AG1583" s="199"/>
      <c r="AH1583" s="199"/>
      <c r="AI1583" s="199"/>
      <c r="AJ1583" s="199"/>
      <c r="AK1583" s="199"/>
      <c r="AL1583" s="199"/>
      <c r="AM1583" s="199"/>
      <c r="AN1583" s="199"/>
      <c r="AO1583" s="199"/>
      <c r="AP1583" s="199"/>
      <c r="AQ1583" s="199"/>
      <c r="AR1583" s="199"/>
      <c r="AS1583" s="199"/>
      <c r="AT1583" s="199"/>
      <c r="AU1583" s="199"/>
      <c r="AV1583" s="199"/>
      <c r="AW1583" s="199"/>
      <c r="AX1583" s="199"/>
      <c r="AY1583" s="199"/>
      <c r="AZ1583" s="199"/>
      <c r="BA1583" s="199"/>
      <c r="BB1583" s="199"/>
      <c r="BC1583" s="199"/>
      <c r="BD1583" s="199"/>
      <c r="BE1583" s="199"/>
      <c r="BF1583" s="199"/>
      <c r="BG1583" s="199"/>
      <c r="BH1583" s="199"/>
      <c r="BI1583" s="199"/>
      <c r="BJ1583" s="199"/>
      <c r="BK1583" s="199"/>
    </row>
    <row r="1584" spans="1:63" ht="12.75" customHeight="1" x14ac:dyDescent="0.2">
      <c r="A1584" s="199"/>
      <c r="B1584" s="199"/>
      <c r="C1584" s="199"/>
      <c r="D1584" s="199"/>
      <c r="E1584" s="199"/>
      <c r="F1584" s="199"/>
      <c r="G1584" s="199"/>
      <c r="H1584" s="199"/>
      <c r="I1584" s="199"/>
      <c r="J1584" s="199"/>
      <c r="K1584" s="199"/>
      <c r="L1584" s="199"/>
      <c r="M1584" s="199"/>
      <c r="N1584" s="199"/>
      <c r="O1584" s="199"/>
      <c r="P1584" s="199"/>
      <c r="Q1584" s="199"/>
      <c r="R1584" s="199"/>
      <c r="S1584" s="199"/>
      <c r="T1584" s="199"/>
      <c r="U1584" s="199"/>
      <c r="V1584" s="199"/>
      <c r="W1584" s="199"/>
      <c r="X1584" s="199"/>
      <c r="Y1584" s="199"/>
      <c r="Z1584" s="199"/>
      <c r="AA1584" s="199"/>
      <c r="AB1584" s="199"/>
      <c r="AC1584" s="199"/>
      <c r="AD1584" s="199"/>
      <c r="AE1584" s="199"/>
      <c r="AF1584" s="199"/>
      <c r="AG1584" s="199"/>
      <c r="AH1584" s="199"/>
      <c r="AI1584" s="199"/>
      <c r="AJ1584" s="199"/>
      <c r="AK1584" s="199"/>
      <c r="AL1584" s="199"/>
      <c r="AM1584" s="199"/>
      <c r="AN1584" s="199"/>
      <c r="AO1584" s="199"/>
      <c r="AP1584" s="199"/>
      <c r="AQ1584" s="199"/>
      <c r="AR1584" s="199"/>
      <c r="AS1584" s="199"/>
      <c r="AT1584" s="199"/>
      <c r="AU1584" s="199"/>
      <c r="AV1584" s="199"/>
      <c r="AW1584" s="199"/>
      <c r="AX1584" s="199"/>
      <c r="AY1584" s="199"/>
      <c r="AZ1584" s="199"/>
      <c r="BA1584" s="199"/>
      <c r="BB1584" s="199"/>
      <c r="BC1584" s="199"/>
      <c r="BD1584" s="199"/>
      <c r="BE1584" s="199"/>
      <c r="BF1584" s="199"/>
      <c r="BG1584" s="199"/>
      <c r="BH1584" s="199"/>
      <c r="BI1584" s="199"/>
      <c r="BJ1584" s="199"/>
      <c r="BK1584" s="199"/>
    </row>
    <row r="1585" spans="1:63" ht="12.75" customHeight="1" x14ac:dyDescent="0.2">
      <c r="A1585" s="199"/>
      <c r="B1585" s="199"/>
      <c r="C1585" s="199"/>
      <c r="D1585" s="199"/>
      <c r="E1585" s="199"/>
      <c r="F1585" s="199"/>
      <c r="G1585" s="199"/>
      <c r="H1585" s="199"/>
      <c r="I1585" s="199"/>
      <c r="J1585" s="199"/>
      <c r="K1585" s="199"/>
      <c r="L1585" s="199"/>
      <c r="M1585" s="199"/>
      <c r="N1585" s="199"/>
      <c r="O1585" s="199"/>
      <c r="P1585" s="199"/>
      <c r="Q1585" s="199"/>
      <c r="R1585" s="199"/>
      <c r="S1585" s="199"/>
      <c r="T1585" s="199"/>
      <c r="U1585" s="199"/>
      <c r="V1585" s="199"/>
      <c r="W1585" s="199"/>
      <c r="X1585" s="199"/>
      <c r="Y1585" s="199"/>
      <c r="Z1585" s="199"/>
      <c r="AA1585" s="199"/>
      <c r="AB1585" s="199"/>
      <c r="AC1585" s="199"/>
      <c r="AD1585" s="199"/>
      <c r="AE1585" s="199"/>
      <c r="AF1585" s="199"/>
      <c r="AG1585" s="199"/>
      <c r="AH1585" s="199"/>
      <c r="AI1585" s="199"/>
      <c r="AJ1585" s="199"/>
      <c r="AK1585" s="199"/>
      <c r="AL1585" s="199"/>
      <c r="AM1585" s="199"/>
      <c r="AN1585" s="199"/>
      <c r="AO1585" s="199"/>
      <c r="AP1585" s="199"/>
      <c r="AQ1585" s="199"/>
      <c r="AR1585" s="199"/>
      <c r="AS1585" s="199"/>
      <c r="AT1585" s="199"/>
      <c r="AU1585" s="199"/>
      <c r="AV1585" s="199"/>
      <c r="AW1585" s="199"/>
      <c r="AX1585" s="199"/>
      <c r="AY1585" s="199"/>
      <c r="AZ1585" s="199"/>
      <c r="BA1585" s="199"/>
      <c r="BB1585" s="199"/>
      <c r="BC1585" s="199"/>
      <c r="BD1585" s="199"/>
      <c r="BE1585" s="199"/>
      <c r="BF1585" s="199"/>
      <c r="BG1585" s="199"/>
      <c r="BH1585" s="199"/>
      <c r="BI1585" s="199"/>
      <c r="BJ1585" s="199"/>
      <c r="BK1585" s="199"/>
    </row>
    <row r="1586" spans="1:63" ht="12.75" customHeight="1" x14ac:dyDescent="0.2">
      <c r="A1586" s="199"/>
      <c r="B1586" s="199"/>
      <c r="C1586" s="199"/>
      <c r="D1586" s="199"/>
      <c r="E1586" s="199"/>
      <c r="F1586" s="199"/>
      <c r="G1586" s="199"/>
      <c r="H1586" s="199"/>
      <c r="I1586" s="199"/>
      <c r="J1586" s="199"/>
      <c r="K1586" s="199"/>
      <c r="L1586" s="199"/>
      <c r="M1586" s="199"/>
      <c r="N1586" s="199"/>
      <c r="O1586" s="199"/>
      <c r="P1586" s="199"/>
      <c r="Q1586" s="199"/>
      <c r="R1586" s="199"/>
      <c r="S1586" s="199"/>
      <c r="T1586" s="199"/>
      <c r="U1586" s="199"/>
      <c r="V1586" s="199"/>
      <c r="W1586" s="199"/>
      <c r="X1586" s="199"/>
      <c r="Y1586" s="199"/>
      <c r="Z1586" s="199"/>
      <c r="AA1586" s="199"/>
      <c r="AB1586" s="199"/>
      <c r="AC1586" s="199"/>
      <c r="AD1586" s="199"/>
      <c r="AE1586" s="199"/>
      <c r="AF1586" s="199"/>
      <c r="AG1586" s="199"/>
      <c r="AH1586" s="199"/>
      <c r="AI1586" s="199"/>
      <c r="AJ1586" s="199"/>
      <c r="AK1586" s="199"/>
      <c r="AL1586" s="199"/>
      <c r="AM1586" s="199"/>
      <c r="AN1586" s="199"/>
      <c r="AO1586" s="199"/>
      <c r="AP1586" s="199"/>
      <c r="AQ1586" s="199"/>
      <c r="AR1586" s="199"/>
      <c r="AS1586" s="199"/>
      <c r="AT1586" s="199"/>
      <c r="AU1586" s="199"/>
      <c r="AV1586" s="199"/>
      <c r="AW1586" s="199"/>
      <c r="AX1586" s="199"/>
      <c r="AY1586" s="199"/>
      <c r="AZ1586" s="199"/>
      <c r="BA1586" s="199"/>
      <c r="BB1586" s="199"/>
      <c r="BC1586" s="199"/>
      <c r="BD1586" s="199"/>
      <c r="BE1586" s="199"/>
      <c r="BF1586" s="199"/>
      <c r="BG1586" s="199"/>
      <c r="BH1586" s="199"/>
      <c r="BI1586" s="199"/>
      <c r="BJ1586" s="199"/>
      <c r="BK1586" s="199"/>
    </row>
    <row r="1587" spans="1:63" ht="12.75" customHeight="1" x14ac:dyDescent="0.2">
      <c r="A1587" s="199"/>
      <c r="B1587" s="199"/>
      <c r="C1587" s="199"/>
      <c r="D1587" s="199"/>
      <c r="E1587" s="199"/>
      <c r="F1587" s="199"/>
      <c r="G1587" s="199"/>
      <c r="H1587" s="199"/>
      <c r="I1587" s="199"/>
      <c r="J1587" s="199"/>
      <c r="K1587" s="199"/>
      <c r="L1587" s="199"/>
      <c r="M1587" s="199"/>
      <c r="N1587" s="199"/>
      <c r="O1587" s="199"/>
      <c r="P1587" s="199"/>
      <c r="Q1587" s="199"/>
      <c r="R1587" s="199"/>
      <c r="S1587" s="199"/>
      <c r="T1587" s="199"/>
      <c r="U1587" s="199"/>
      <c r="V1587" s="199"/>
      <c r="W1587" s="199"/>
      <c r="X1587" s="199"/>
      <c r="Y1587" s="199"/>
      <c r="Z1587" s="199"/>
      <c r="AA1587" s="199"/>
      <c r="AB1587" s="199"/>
      <c r="AC1587" s="199"/>
      <c r="AD1587" s="199"/>
      <c r="AE1587" s="199"/>
      <c r="AF1587" s="199"/>
      <c r="AG1587" s="199"/>
      <c r="AH1587" s="199"/>
      <c r="AI1587" s="199"/>
      <c r="AJ1587" s="199"/>
      <c r="AK1587" s="199"/>
      <c r="AL1587" s="199"/>
      <c r="AM1587" s="199"/>
      <c r="AN1587" s="199"/>
      <c r="AO1587" s="199"/>
      <c r="AP1587" s="199"/>
      <c r="AQ1587" s="199"/>
      <c r="AR1587" s="199"/>
      <c r="AS1587" s="199"/>
      <c r="AT1587" s="199"/>
      <c r="AU1587" s="199"/>
      <c r="AV1587" s="199"/>
      <c r="AW1587" s="199"/>
      <c r="AX1587" s="199"/>
      <c r="AY1587" s="199"/>
      <c r="AZ1587" s="199"/>
      <c r="BA1587" s="199"/>
      <c r="BB1587" s="199"/>
      <c r="BC1587" s="199"/>
      <c r="BD1587" s="199"/>
      <c r="BE1587" s="199"/>
      <c r="BF1587" s="199"/>
      <c r="BG1587" s="199"/>
      <c r="BH1587" s="199"/>
      <c r="BI1587" s="199"/>
      <c r="BJ1587" s="199"/>
      <c r="BK1587" s="199"/>
    </row>
    <row r="1588" spans="1:63" ht="12.75" customHeight="1" x14ac:dyDescent="0.2">
      <c r="A1588" s="199"/>
      <c r="B1588" s="199"/>
      <c r="C1588" s="199"/>
      <c r="D1588" s="199"/>
      <c r="E1588" s="199"/>
      <c r="F1588" s="199"/>
      <c r="G1588" s="199"/>
      <c r="H1588" s="199"/>
      <c r="I1588" s="199"/>
      <c r="J1588" s="199"/>
      <c r="K1588" s="199"/>
      <c r="L1588" s="199"/>
      <c r="M1588" s="199"/>
      <c r="N1588" s="199"/>
      <c r="O1588" s="199"/>
      <c r="P1588" s="199"/>
      <c r="Q1588" s="199"/>
      <c r="R1588" s="199"/>
      <c r="S1588" s="199"/>
      <c r="T1588" s="199"/>
      <c r="U1588" s="199"/>
      <c r="V1588" s="199"/>
      <c r="W1588" s="199"/>
      <c r="X1588" s="199"/>
      <c r="Y1588" s="199"/>
      <c r="Z1588" s="199"/>
      <c r="AA1588" s="199"/>
      <c r="AB1588" s="199"/>
      <c r="AC1588" s="199"/>
      <c r="AD1588" s="199"/>
      <c r="AE1588" s="199"/>
      <c r="AF1588" s="199"/>
      <c r="AG1588" s="199"/>
      <c r="AH1588" s="199"/>
      <c r="AI1588" s="199"/>
      <c r="AJ1588" s="199"/>
      <c r="AK1588" s="199"/>
      <c r="AL1588" s="199"/>
      <c r="AM1588" s="199"/>
      <c r="AN1588" s="199"/>
      <c r="AO1588" s="199"/>
      <c r="AP1588" s="199"/>
      <c r="AQ1588" s="199"/>
      <c r="AR1588" s="199"/>
      <c r="AS1588" s="199"/>
      <c r="AT1588" s="199"/>
      <c r="AU1588" s="199"/>
      <c r="AV1588" s="199"/>
      <c r="AW1588" s="199"/>
      <c r="AX1588" s="199"/>
      <c r="AY1588" s="199"/>
      <c r="AZ1588" s="199"/>
      <c r="BA1588" s="199"/>
      <c r="BB1588" s="199"/>
      <c r="BC1588" s="199"/>
      <c r="BD1588" s="199"/>
      <c r="BE1588" s="199"/>
      <c r="BF1588" s="199"/>
      <c r="BG1588" s="199"/>
      <c r="BH1588" s="199"/>
      <c r="BI1588" s="199"/>
      <c r="BJ1588" s="199"/>
      <c r="BK1588" s="199"/>
    </row>
    <row r="1589" spans="1:63" ht="12.75" customHeight="1" x14ac:dyDescent="0.2">
      <c r="A1589" s="199"/>
      <c r="B1589" s="199"/>
      <c r="C1589" s="199"/>
      <c r="D1589" s="199"/>
      <c r="E1589" s="199"/>
      <c r="F1589" s="199"/>
      <c r="G1589" s="199"/>
      <c r="H1589" s="199"/>
      <c r="I1589" s="199"/>
      <c r="J1589" s="199"/>
      <c r="K1589" s="199"/>
      <c r="L1589" s="199"/>
      <c r="M1589" s="199"/>
      <c r="N1589" s="199"/>
      <c r="O1589" s="199"/>
      <c r="P1589" s="199"/>
      <c r="Q1589" s="199"/>
      <c r="R1589" s="199"/>
      <c r="S1589" s="199"/>
      <c r="T1589" s="199"/>
      <c r="U1589" s="199"/>
      <c r="V1589" s="199"/>
      <c r="W1589" s="199"/>
      <c r="X1589" s="199"/>
      <c r="Y1589" s="199"/>
      <c r="Z1589" s="199"/>
      <c r="AA1589" s="199"/>
      <c r="AB1589" s="199"/>
      <c r="AC1589" s="199"/>
      <c r="AD1589" s="199"/>
      <c r="AE1589" s="199"/>
      <c r="AF1589" s="199"/>
      <c r="AG1589" s="199"/>
      <c r="AH1589" s="199"/>
      <c r="AI1589" s="199"/>
      <c r="AJ1589" s="199"/>
      <c r="AK1589" s="199"/>
      <c r="AL1589" s="199"/>
      <c r="AM1589" s="199"/>
      <c r="AN1589" s="199"/>
      <c r="AO1589" s="199"/>
      <c r="AP1589" s="199"/>
      <c r="AQ1589" s="199"/>
      <c r="AR1589" s="199"/>
      <c r="AS1589" s="199"/>
      <c r="AT1589" s="199"/>
      <c r="AU1589" s="199"/>
      <c r="AV1589" s="199"/>
      <c r="AW1589" s="199"/>
      <c r="AX1589" s="199"/>
      <c r="AY1589" s="199"/>
      <c r="AZ1589" s="199"/>
      <c r="BA1589" s="199"/>
      <c r="BB1589" s="199"/>
      <c r="BC1589" s="199"/>
      <c r="BD1589" s="199"/>
      <c r="BE1589" s="199"/>
      <c r="BF1589" s="199"/>
      <c r="BG1589" s="199"/>
      <c r="BH1589" s="199"/>
      <c r="BI1589" s="199"/>
      <c r="BJ1589" s="199"/>
      <c r="BK1589" s="199"/>
    </row>
    <row r="1590" spans="1:63" ht="12.75" customHeight="1" x14ac:dyDescent="0.2">
      <c r="A1590" s="199"/>
      <c r="B1590" s="199"/>
      <c r="C1590" s="199"/>
      <c r="D1590" s="199"/>
      <c r="E1590" s="199"/>
      <c r="F1590" s="199"/>
      <c r="G1590" s="199"/>
      <c r="H1590" s="199"/>
      <c r="I1590" s="199"/>
      <c r="J1590" s="199"/>
      <c r="K1590" s="199"/>
      <c r="L1590" s="199"/>
      <c r="M1590" s="199"/>
      <c r="N1590" s="199"/>
      <c r="O1590" s="199"/>
      <c r="P1590" s="199"/>
      <c r="Q1590" s="199"/>
      <c r="R1590" s="199"/>
      <c r="S1590" s="199"/>
      <c r="T1590" s="199"/>
      <c r="U1590" s="199"/>
      <c r="V1590" s="199"/>
      <c r="W1590" s="199"/>
      <c r="X1590" s="199"/>
      <c r="Y1590" s="199"/>
      <c r="Z1590" s="199"/>
      <c r="AA1590" s="199"/>
      <c r="AB1590" s="199"/>
      <c r="AC1590" s="199"/>
      <c r="AD1590" s="199"/>
      <c r="AE1590" s="199"/>
      <c r="AF1590" s="199"/>
      <c r="AG1590" s="199"/>
      <c r="AH1590" s="199"/>
      <c r="AI1590" s="199"/>
      <c r="AJ1590" s="199"/>
      <c r="AK1590" s="199"/>
      <c r="AL1590" s="199"/>
      <c r="AM1590" s="199"/>
      <c r="AN1590" s="199"/>
      <c r="AO1590" s="199"/>
      <c r="AP1590" s="199"/>
      <c r="AQ1590" s="199"/>
      <c r="AR1590" s="199"/>
      <c r="AS1590" s="199"/>
      <c r="AT1590" s="199"/>
      <c r="AU1590" s="199"/>
      <c r="AV1590" s="199"/>
      <c r="AW1590" s="199"/>
      <c r="AX1590" s="199"/>
      <c r="AY1590" s="199"/>
      <c r="AZ1590" s="199"/>
      <c r="BA1590" s="199"/>
      <c r="BB1590" s="199"/>
      <c r="BC1590" s="199"/>
      <c r="BD1590" s="199"/>
      <c r="BE1590" s="199"/>
      <c r="BF1590" s="199"/>
      <c r="BG1590" s="199"/>
      <c r="BH1590" s="199"/>
      <c r="BI1590" s="199"/>
      <c r="BJ1590" s="199"/>
      <c r="BK1590" s="199"/>
    </row>
    <row r="1591" spans="1:63" ht="12.75" customHeight="1" x14ac:dyDescent="0.2">
      <c r="A1591" s="199"/>
      <c r="B1591" s="199"/>
      <c r="C1591" s="199"/>
      <c r="D1591" s="199"/>
      <c r="E1591" s="199"/>
      <c r="F1591" s="199"/>
      <c r="G1591" s="199"/>
      <c r="H1591" s="199"/>
      <c r="I1591" s="199"/>
      <c r="J1591" s="199"/>
      <c r="K1591" s="199"/>
      <c r="L1591" s="199"/>
      <c r="M1591" s="199"/>
      <c r="N1591" s="199"/>
      <c r="O1591" s="199"/>
      <c r="P1591" s="199"/>
      <c r="Q1591" s="199"/>
      <c r="R1591" s="199"/>
      <c r="S1591" s="199"/>
      <c r="T1591" s="199"/>
      <c r="U1591" s="199"/>
      <c r="V1591" s="199"/>
      <c r="W1591" s="199"/>
      <c r="X1591" s="199"/>
      <c r="Y1591" s="199"/>
      <c r="Z1591" s="199"/>
      <c r="AA1591" s="199"/>
      <c r="AB1591" s="199"/>
      <c r="AC1591" s="199"/>
      <c r="AD1591" s="199"/>
      <c r="AE1591" s="199"/>
      <c r="AF1591" s="199"/>
      <c r="AG1591" s="199"/>
      <c r="AH1591" s="199"/>
      <c r="AI1591" s="199"/>
      <c r="AJ1591" s="199"/>
      <c r="AK1591" s="199"/>
      <c r="AL1591" s="199"/>
      <c r="AM1591" s="199"/>
      <c r="AN1591" s="199"/>
      <c r="AO1591" s="199"/>
      <c r="AP1591" s="199"/>
      <c r="AQ1591" s="199"/>
      <c r="AR1591" s="199"/>
      <c r="AS1591" s="199"/>
      <c r="AT1591" s="199"/>
      <c r="AU1591" s="199"/>
      <c r="AV1591" s="199"/>
      <c r="AW1591" s="199"/>
      <c r="AX1591" s="199"/>
      <c r="AY1591" s="199"/>
      <c r="AZ1591" s="199"/>
      <c r="BA1591" s="199"/>
      <c r="BB1591" s="199"/>
      <c r="BC1591" s="199"/>
      <c r="BD1591" s="199"/>
      <c r="BE1591" s="199"/>
      <c r="BF1591" s="199"/>
      <c r="BG1591" s="199"/>
      <c r="BH1591" s="199"/>
      <c r="BI1591" s="199"/>
      <c r="BJ1591" s="199"/>
      <c r="BK1591" s="199"/>
    </row>
    <row r="1592" spans="1:63" ht="12.75" customHeight="1" x14ac:dyDescent="0.2">
      <c r="A1592" s="199"/>
      <c r="B1592" s="199"/>
      <c r="C1592" s="199"/>
      <c r="D1592" s="199"/>
      <c r="E1592" s="199"/>
      <c r="F1592" s="199"/>
      <c r="G1592" s="199"/>
      <c r="H1592" s="199"/>
      <c r="I1592" s="199"/>
      <c r="J1592" s="199"/>
      <c r="K1592" s="199"/>
      <c r="L1592" s="199"/>
      <c r="M1592" s="199"/>
      <c r="N1592" s="199"/>
      <c r="O1592" s="199"/>
      <c r="P1592" s="199"/>
      <c r="Q1592" s="199"/>
      <c r="R1592" s="199"/>
      <c r="S1592" s="199"/>
      <c r="T1592" s="199"/>
      <c r="U1592" s="199"/>
      <c r="V1592" s="199"/>
      <c r="W1592" s="199"/>
      <c r="X1592" s="199"/>
      <c r="Y1592" s="199"/>
      <c r="Z1592" s="199"/>
      <c r="AA1592" s="199"/>
      <c r="AB1592" s="199"/>
      <c r="AC1592" s="199"/>
      <c r="AD1592" s="199"/>
      <c r="AE1592" s="199"/>
      <c r="AF1592" s="199"/>
      <c r="AG1592" s="199"/>
      <c r="AH1592" s="199"/>
      <c r="AI1592" s="199"/>
      <c r="AJ1592" s="199"/>
      <c r="AK1592" s="199"/>
      <c r="AL1592" s="199"/>
      <c r="AM1592" s="199"/>
      <c r="AN1592" s="199"/>
      <c r="AO1592" s="199"/>
      <c r="AP1592" s="199"/>
      <c r="AQ1592" s="199"/>
      <c r="AR1592" s="199"/>
      <c r="AS1592" s="199"/>
      <c r="AT1592" s="199"/>
      <c r="AU1592" s="199"/>
      <c r="AV1592" s="199"/>
      <c r="AW1592" s="199"/>
      <c r="AX1592" s="199"/>
      <c r="AY1592" s="199"/>
      <c r="AZ1592" s="199"/>
      <c r="BA1592" s="199"/>
      <c r="BB1592" s="199"/>
      <c r="BC1592" s="199"/>
      <c r="BD1592" s="199"/>
      <c r="BE1592" s="199"/>
      <c r="BF1592" s="199"/>
      <c r="BG1592" s="199"/>
      <c r="BH1592" s="199"/>
      <c r="BI1592" s="199"/>
      <c r="BJ1592" s="199"/>
      <c r="BK1592" s="199"/>
    </row>
    <row r="1593" spans="1:63" ht="12.75" customHeight="1" x14ac:dyDescent="0.2">
      <c r="A1593" s="199"/>
      <c r="B1593" s="199"/>
      <c r="C1593" s="199"/>
      <c r="D1593" s="199"/>
      <c r="E1593" s="199"/>
      <c r="F1593" s="199"/>
      <c r="G1593" s="199"/>
      <c r="H1593" s="199"/>
      <c r="I1593" s="199"/>
      <c r="J1593" s="199"/>
      <c r="K1593" s="199"/>
      <c r="L1593" s="199"/>
      <c r="M1593" s="199"/>
      <c r="N1593" s="199"/>
      <c r="O1593" s="199"/>
      <c r="P1593" s="199"/>
      <c r="Q1593" s="199"/>
      <c r="R1593" s="199"/>
      <c r="S1593" s="199"/>
      <c r="T1593" s="199"/>
      <c r="U1593" s="199"/>
      <c r="V1593" s="199"/>
      <c r="W1593" s="199"/>
      <c r="X1593" s="199"/>
      <c r="Y1593" s="199"/>
      <c r="Z1593" s="199"/>
      <c r="AA1593" s="199"/>
      <c r="AB1593" s="199"/>
      <c r="AC1593" s="199"/>
      <c r="AD1593" s="199"/>
      <c r="AE1593" s="199"/>
      <c r="AF1593" s="199"/>
      <c r="AG1593" s="199"/>
      <c r="AH1593" s="199"/>
      <c r="AI1593" s="199"/>
      <c r="AJ1593" s="199"/>
      <c r="AK1593" s="199"/>
      <c r="AL1593" s="199"/>
      <c r="AM1593" s="199"/>
      <c r="AN1593" s="199"/>
      <c r="AO1593" s="199"/>
      <c r="AP1593" s="199"/>
      <c r="AQ1593" s="199"/>
      <c r="AR1593" s="199"/>
      <c r="AS1593" s="199"/>
      <c r="AT1593" s="199"/>
      <c r="AU1593" s="199"/>
      <c r="AV1593" s="199"/>
      <c r="AW1593" s="199"/>
      <c r="AX1593" s="199"/>
      <c r="AY1593" s="199"/>
      <c r="AZ1593" s="199"/>
      <c r="BA1593" s="199"/>
      <c r="BB1593" s="199"/>
      <c r="BC1593" s="199"/>
      <c r="BD1593" s="199"/>
      <c r="BE1593" s="199"/>
      <c r="BF1593" s="199"/>
      <c r="BG1593" s="199"/>
      <c r="BH1593" s="199"/>
      <c r="BI1593" s="199"/>
      <c r="BJ1593" s="199"/>
      <c r="BK1593" s="199"/>
    </row>
    <row r="1594" spans="1:63" ht="12.75" customHeight="1" x14ac:dyDescent="0.2">
      <c r="A1594" s="199"/>
      <c r="B1594" s="199"/>
      <c r="C1594" s="199"/>
      <c r="D1594" s="199"/>
      <c r="E1594" s="199"/>
      <c r="F1594" s="199"/>
      <c r="G1594" s="199"/>
      <c r="H1594" s="199"/>
      <c r="I1594" s="199"/>
      <c r="J1594" s="199"/>
      <c r="K1594" s="199"/>
      <c r="L1594" s="199"/>
      <c r="M1594" s="199"/>
      <c r="N1594" s="199"/>
      <c r="O1594" s="199"/>
      <c r="P1594" s="199"/>
      <c r="Q1594" s="199"/>
      <c r="R1594" s="199"/>
      <c r="S1594" s="199"/>
      <c r="T1594" s="199"/>
      <c r="U1594" s="199"/>
      <c r="V1594" s="199"/>
      <c r="W1594" s="199"/>
      <c r="X1594" s="199"/>
      <c r="Y1594" s="199"/>
      <c r="Z1594" s="199"/>
      <c r="AA1594" s="199"/>
      <c r="AB1594" s="199"/>
      <c r="AC1594" s="199"/>
      <c r="AD1594" s="199"/>
      <c r="AE1594" s="199"/>
      <c r="AF1594" s="199"/>
      <c r="AG1594" s="199"/>
      <c r="AH1594" s="199"/>
      <c r="AI1594" s="199"/>
      <c r="AJ1594" s="199"/>
      <c r="AK1594" s="199"/>
      <c r="AL1594" s="199"/>
      <c r="AM1594" s="199"/>
      <c r="AN1594" s="199"/>
      <c r="AO1594" s="199"/>
      <c r="AP1594" s="199"/>
      <c r="AQ1594" s="199"/>
      <c r="AR1594" s="199"/>
      <c r="AS1594" s="199"/>
      <c r="AT1594" s="199"/>
      <c r="AU1594" s="199"/>
      <c r="AV1594" s="199"/>
      <c r="AW1594" s="199"/>
      <c r="AX1594" s="199"/>
      <c r="AY1594" s="199"/>
      <c r="AZ1594" s="199"/>
      <c r="BA1594" s="199"/>
      <c r="BB1594" s="199"/>
      <c r="BC1594" s="199"/>
      <c r="BD1594" s="199"/>
      <c r="BE1594" s="199"/>
      <c r="BF1594" s="199"/>
      <c r="BG1594" s="199"/>
      <c r="BH1594" s="199"/>
      <c r="BI1594" s="199"/>
      <c r="BJ1594" s="199"/>
      <c r="BK1594" s="199"/>
    </row>
    <row r="1595" spans="1:63" ht="12.75" customHeight="1" x14ac:dyDescent="0.2">
      <c r="A1595" s="199"/>
      <c r="B1595" s="199"/>
      <c r="C1595" s="199"/>
      <c r="D1595" s="199"/>
      <c r="E1595" s="199"/>
      <c r="F1595" s="199"/>
      <c r="G1595" s="199"/>
      <c r="H1595" s="199"/>
      <c r="I1595" s="199"/>
      <c r="J1595" s="199"/>
      <c r="K1595" s="199"/>
      <c r="L1595" s="199"/>
      <c r="M1595" s="199"/>
      <c r="N1595" s="199"/>
      <c r="O1595" s="199"/>
      <c r="P1595" s="199"/>
      <c r="Q1595" s="199"/>
      <c r="R1595" s="199"/>
      <c r="S1595" s="199"/>
      <c r="T1595" s="199"/>
      <c r="U1595" s="199"/>
      <c r="V1595" s="199"/>
      <c r="W1595" s="199"/>
      <c r="X1595" s="199"/>
      <c r="Y1595" s="199"/>
      <c r="Z1595" s="199"/>
      <c r="AA1595" s="199"/>
      <c r="AB1595" s="199"/>
      <c r="AC1595" s="199"/>
      <c r="AD1595" s="199"/>
      <c r="AE1595" s="199"/>
      <c r="AF1595" s="199"/>
      <c r="AG1595" s="199"/>
      <c r="AH1595" s="199"/>
      <c r="AI1595" s="199"/>
      <c r="AJ1595" s="199"/>
      <c r="AK1595" s="199"/>
      <c r="AL1595" s="199"/>
      <c r="AM1595" s="199"/>
      <c r="AN1595" s="199"/>
      <c r="AO1595" s="199"/>
      <c r="AP1595" s="199"/>
      <c r="AQ1595" s="199"/>
      <c r="AR1595" s="199"/>
      <c r="AS1595" s="199"/>
      <c r="AT1595" s="199"/>
      <c r="AU1595" s="199"/>
      <c r="AV1595" s="199"/>
      <c r="AW1595" s="199"/>
      <c r="AX1595" s="199"/>
      <c r="AY1595" s="199"/>
      <c r="AZ1595" s="199"/>
      <c r="BA1595" s="199"/>
      <c r="BB1595" s="199"/>
      <c r="BC1595" s="199"/>
      <c r="BD1595" s="199"/>
      <c r="BE1595" s="199"/>
      <c r="BF1595" s="199"/>
      <c r="BG1595" s="199"/>
      <c r="BH1595" s="199"/>
      <c r="BI1595" s="199"/>
      <c r="BJ1595" s="199"/>
      <c r="BK1595" s="199"/>
    </row>
    <row r="1596" spans="1:63" ht="12.75" customHeight="1" x14ac:dyDescent="0.2">
      <c r="A1596" s="199"/>
      <c r="B1596" s="199"/>
      <c r="C1596" s="199"/>
      <c r="D1596" s="199"/>
      <c r="E1596" s="199"/>
      <c r="F1596" s="199"/>
      <c r="G1596" s="199"/>
      <c r="H1596" s="199"/>
      <c r="I1596" s="199"/>
      <c r="J1596" s="199"/>
      <c r="K1596" s="199"/>
      <c r="L1596" s="199"/>
      <c r="M1596" s="199"/>
      <c r="N1596" s="199"/>
      <c r="O1596" s="199"/>
      <c r="P1596" s="199"/>
      <c r="Q1596" s="199"/>
      <c r="R1596" s="199"/>
      <c r="S1596" s="199"/>
      <c r="T1596" s="199"/>
      <c r="U1596" s="199"/>
      <c r="V1596" s="199"/>
      <c r="W1596" s="199"/>
      <c r="X1596" s="199"/>
      <c r="Y1596" s="199"/>
      <c r="Z1596" s="199"/>
      <c r="AA1596" s="199"/>
      <c r="AB1596" s="199"/>
      <c r="AC1596" s="199"/>
      <c r="AD1596" s="199"/>
      <c r="AE1596" s="199"/>
      <c r="AF1596" s="199"/>
      <c r="AG1596" s="199"/>
      <c r="AH1596" s="199"/>
      <c r="AI1596" s="199"/>
      <c r="AJ1596" s="199"/>
      <c r="AK1596" s="199"/>
      <c r="AL1596" s="199"/>
      <c r="AM1596" s="199"/>
      <c r="AN1596" s="199"/>
      <c r="AO1596" s="199"/>
      <c r="AP1596" s="199"/>
      <c r="AQ1596" s="199"/>
      <c r="AR1596" s="199"/>
      <c r="AS1596" s="199"/>
      <c r="AT1596" s="199"/>
      <c r="AU1596" s="199"/>
      <c r="AV1596" s="199"/>
      <c r="AW1596" s="199"/>
      <c r="AX1596" s="199"/>
      <c r="AY1596" s="199"/>
      <c r="AZ1596" s="199"/>
      <c r="BA1596" s="199"/>
      <c r="BB1596" s="199"/>
      <c r="BC1596" s="199"/>
      <c r="BD1596" s="199"/>
      <c r="BE1596" s="199"/>
      <c r="BF1596" s="199"/>
      <c r="BG1596" s="199"/>
      <c r="BH1596" s="199"/>
      <c r="BI1596" s="199"/>
      <c r="BJ1596" s="199"/>
      <c r="BK1596" s="199"/>
    </row>
    <row r="1597" spans="1:63" ht="12.75" customHeight="1" x14ac:dyDescent="0.2">
      <c r="A1597" s="199"/>
      <c r="B1597" s="199"/>
      <c r="C1597" s="199"/>
      <c r="D1597" s="199"/>
      <c r="E1597" s="199"/>
      <c r="F1597" s="199"/>
      <c r="G1597" s="199"/>
      <c r="H1597" s="199"/>
      <c r="I1597" s="199"/>
      <c r="J1597" s="199"/>
      <c r="K1597" s="199"/>
      <c r="L1597" s="199"/>
      <c r="M1597" s="199"/>
      <c r="N1597" s="199"/>
      <c r="O1597" s="199"/>
      <c r="P1597" s="199"/>
      <c r="Q1597" s="199"/>
      <c r="R1597" s="199"/>
      <c r="S1597" s="199"/>
      <c r="T1597" s="199"/>
      <c r="U1597" s="199"/>
      <c r="V1597" s="199"/>
      <c r="W1597" s="199"/>
      <c r="X1597" s="199"/>
      <c r="Y1597" s="199"/>
      <c r="Z1597" s="199"/>
      <c r="AA1597" s="199"/>
      <c r="AB1597" s="199"/>
      <c r="AC1597" s="199"/>
      <c r="AD1597" s="199"/>
      <c r="AE1597" s="199"/>
      <c r="AF1597" s="199"/>
      <c r="AG1597" s="199"/>
      <c r="AH1597" s="199"/>
      <c r="AI1597" s="199"/>
      <c r="AJ1597" s="199"/>
      <c r="AK1597" s="199"/>
      <c r="AL1597" s="199"/>
      <c r="AM1597" s="199"/>
      <c r="AN1597" s="199"/>
      <c r="AO1597" s="199"/>
      <c r="AP1597" s="199"/>
      <c r="AQ1597" s="199"/>
      <c r="AR1597" s="199"/>
      <c r="AS1597" s="199"/>
      <c r="AT1597" s="199"/>
      <c r="AU1597" s="199"/>
      <c r="AV1597" s="199"/>
      <c r="AW1597" s="199"/>
      <c r="AX1597" s="199"/>
      <c r="AY1597" s="199"/>
      <c r="AZ1597" s="199"/>
      <c r="BA1597" s="199"/>
      <c r="BB1597" s="199"/>
      <c r="BC1597" s="199"/>
      <c r="BD1597" s="199"/>
      <c r="BE1597" s="199"/>
      <c r="BF1597" s="199"/>
      <c r="BG1597" s="199"/>
      <c r="BH1597" s="199"/>
      <c r="BI1597" s="199"/>
      <c r="BJ1597" s="199"/>
      <c r="BK1597" s="199"/>
    </row>
    <row r="1598" spans="1:63" ht="12.75" customHeight="1" x14ac:dyDescent="0.2">
      <c r="A1598" s="199"/>
      <c r="B1598" s="199"/>
      <c r="C1598" s="199"/>
      <c r="D1598" s="199"/>
      <c r="E1598" s="199"/>
      <c r="F1598" s="199"/>
      <c r="G1598" s="199"/>
      <c r="H1598" s="199"/>
      <c r="I1598" s="199"/>
      <c r="J1598" s="199"/>
      <c r="K1598" s="199"/>
      <c r="L1598" s="199"/>
      <c r="M1598" s="199"/>
      <c r="N1598" s="199"/>
      <c r="O1598" s="199"/>
      <c r="P1598" s="199"/>
      <c r="Q1598" s="199"/>
      <c r="R1598" s="199"/>
      <c r="S1598" s="199"/>
      <c r="T1598" s="199"/>
      <c r="U1598" s="199"/>
      <c r="V1598" s="199"/>
      <c r="W1598" s="199"/>
      <c r="X1598" s="199"/>
      <c r="Y1598" s="199"/>
      <c r="Z1598" s="199"/>
      <c r="AA1598" s="199"/>
      <c r="AB1598" s="199"/>
      <c r="AC1598" s="199"/>
      <c r="AD1598" s="199"/>
      <c r="AE1598" s="199"/>
      <c r="AF1598" s="199"/>
      <c r="AG1598" s="199"/>
      <c r="AH1598" s="199"/>
      <c r="AI1598" s="199"/>
      <c r="AJ1598" s="199"/>
      <c r="AK1598" s="199"/>
      <c r="AL1598" s="199"/>
      <c r="AM1598" s="199"/>
      <c r="AN1598" s="199"/>
      <c r="AO1598" s="199"/>
      <c r="AP1598" s="199"/>
      <c r="AQ1598" s="199"/>
      <c r="AR1598" s="199"/>
      <c r="AS1598" s="199"/>
      <c r="AT1598" s="199"/>
      <c r="AU1598" s="199"/>
      <c r="AV1598" s="199"/>
      <c r="AW1598" s="199"/>
      <c r="AX1598" s="199"/>
      <c r="AY1598" s="199"/>
      <c r="AZ1598" s="199"/>
      <c r="BA1598" s="199"/>
      <c r="BB1598" s="199"/>
      <c r="BC1598" s="199"/>
      <c r="BD1598" s="199"/>
      <c r="BE1598" s="199"/>
      <c r="BF1598" s="199"/>
      <c r="BG1598" s="199"/>
      <c r="BH1598" s="199"/>
      <c r="BI1598" s="199"/>
      <c r="BJ1598" s="199"/>
      <c r="BK1598" s="199"/>
    </row>
    <row r="1599" spans="1:63" ht="12.75" customHeight="1" x14ac:dyDescent="0.2">
      <c r="A1599" s="199"/>
      <c r="B1599" s="199"/>
      <c r="C1599" s="199"/>
      <c r="D1599" s="199"/>
      <c r="E1599" s="199"/>
      <c r="F1599" s="199"/>
      <c r="G1599" s="199"/>
      <c r="H1599" s="199"/>
      <c r="I1599" s="199"/>
      <c r="J1599" s="199"/>
      <c r="K1599" s="199"/>
      <c r="L1599" s="199"/>
      <c r="M1599" s="199"/>
      <c r="N1599" s="199"/>
      <c r="O1599" s="199"/>
      <c r="P1599" s="199"/>
      <c r="Q1599" s="199"/>
      <c r="R1599" s="199"/>
      <c r="S1599" s="199"/>
      <c r="T1599" s="199"/>
      <c r="U1599" s="199"/>
      <c r="V1599" s="199"/>
      <c r="W1599" s="199"/>
      <c r="X1599" s="199"/>
      <c r="Y1599" s="199"/>
      <c r="Z1599" s="199"/>
      <c r="AA1599" s="199"/>
      <c r="AB1599" s="199"/>
      <c r="AC1599" s="199"/>
      <c r="AD1599" s="199"/>
      <c r="AE1599" s="199"/>
      <c r="AF1599" s="199"/>
      <c r="AG1599" s="199"/>
      <c r="AH1599" s="199"/>
      <c r="AI1599" s="199"/>
      <c r="AJ1599" s="199"/>
      <c r="AK1599" s="199"/>
      <c r="AL1599" s="199"/>
      <c r="AM1599" s="199"/>
      <c r="AN1599" s="199"/>
      <c r="AO1599" s="199"/>
      <c r="AP1599" s="199"/>
      <c r="AQ1599" s="199"/>
      <c r="AR1599" s="199"/>
      <c r="AS1599" s="199"/>
      <c r="AT1599" s="199"/>
      <c r="AU1599" s="199"/>
      <c r="AV1599" s="199"/>
      <c r="AW1599" s="199"/>
      <c r="AX1599" s="199"/>
      <c r="AY1599" s="199"/>
      <c r="AZ1599" s="199"/>
      <c r="BA1599" s="199"/>
      <c r="BB1599" s="199"/>
      <c r="BC1599" s="199"/>
      <c r="BD1599" s="199"/>
      <c r="BE1599" s="199"/>
      <c r="BF1599" s="199"/>
      <c r="BG1599" s="199"/>
      <c r="BH1599" s="199"/>
      <c r="BI1599" s="199"/>
      <c r="BJ1599" s="199"/>
      <c r="BK1599" s="199"/>
    </row>
    <row r="1600" spans="1:63" ht="12.75" customHeight="1" x14ac:dyDescent="0.2">
      <c r="A1600" s="199"/>
      <c r="B1600" s="199"/>
      <c r="C1600" s="199"/>
      <c r="D1600" s="199"/>
      <c r="E1600" s="199"/>
      <c r="F1600" s="199"/>
      <c r="G1600" s="199"/>
      <c r="H1600" s="199"/>
      <c r="I1600" s="199"/>
      <c r="J1600" s="199"/>
      <c r="K1600" s="199"/>
      <c r="L1600" s="199"/>
      <c r="M1600" s="199"/>
      <c r="N1600" s="199"/>
      <c r="O1600" s="199"/>
      <c r="P1600" s="199"/>
      <c r="Q1600" s="199"/>
      <c r="R1600" s="199"/>
      <c r="S1600" s="199"/>
      <c r="T1600" s="199"/>
      <c r="U1600" s="199"/>
      <c r="V1600" s="199"/>
      <c r="W1600" s="199"/>
      <c r="X1600" s="199"/>
      <c r="Y1600" s="199"/>
      <c r="Z1600" s="199"/>
      <c r="AA1600" s="199"/>
      <c r="AB1600" s="199"/>
      <c r="AC1600" s="199"/>
      <c r="AD1600" s="199"/>
      <c r="AE1600" s="199"/>
      <c r="AF1600" s="199"/>
      <c r="AG1600" s="199"/>
      <c r="AH1600" s="199"/>
      <c r="AI1600" s="199"/>
      <c r="AJ1600" s="199"/>
      <c r="AK1600" s="199"/>
      <c r="AL1600" s="199"/>
      <c r="AM1600" s="199"/>
      <c r="AN1600" s="199"/>
      <c r="AO1600" s="199"/>
      <c r="AP1600" s="199"/>
      <c r="AQ1600" s="199"/>
      <c r="AR1600" s="199"/>
      <c r="AS1600" s="199"/>
      <c r="AT1600" s="199"/>
      <c r="AU1600" s="199"/>
      <c r="AV1600" s="199"/>
      <c r="AW1600" s="199"/>
      <c r="AX1600" s="199"/>
      <c r="AY1600" s="199"/>
      <c r="AZ1600" s="199"/>
      <c r="BA1600" s="199"/>
      <c r="BB1600" s="199"/>
      <c r="BC1600" s="199"/>
      <c r="BD1600" s="199"/>
      <c r="BE1600" s="199"/>
      <c r="BF1600" s="199"/>
      <c r="BG1600" s="199"/>
      <c r="BH1600" s="199"/>
      <c r="BI1600" s="199"/>
      <c r="BJ1600" s="199"/>
      <c r="BK1600" s="199"/>
    </row>
    <row r="1601" spans="1:63" ht="12.75" customHeight="1" x14ac:dyDescent="0.2">
      <c r="A1601" s="199"/>
      <c r="B1601" s="199"/>
      <c r="C1601" s="199"/>
      <c r="D1601" s="199"/>
      <c r="E1601" s="199"/>
      <c r="F1601" s="199"/>
      <c r="G1601" s="199"/>
      <c r="H1601" s="199"/>
      <c r="I1601" s="199"/>
      <c r="J1601" s="199"/>
      <c r="K1601" s="199"/>
      <c r="L1601" s="199"/>
      <c r="M1601" s="199"/>
      <c r="N1601" s="199"/>
      <c r="O1601" s="199"/>
      <c r="P1601" s="199"/>
      <c r="Q1601" s="199"/>
      <c r="R1601" s="199"/>
      <c r="S1601" s="199"/>
      <c r="T1601" s="199"/>
      <c r="U1601" s="199"/>
      <c r="V1601" s="199"/>
      <c r="W1601" s="199"/>
      <c r="X1601" s="199"/>
      <c r="Y1601" s="199"/>
      <c r="Z1601" s="199"/>
      <c r="AA1601" s="199"/>
      <c r="AB1601" s="199"/>
      <c r="AC1601" s="199"/>
      <c r="AD1601" s="199"/>
      <c r="AE1601" s="199"/>
      <c r="AF1601" s="199"/>
      <c r="AG1601" s="199"/>
      <c r="AH1601" s="199"/>
      <c r="AI1601" s="199"/>
      <c r="AJ1601" s="199"/>
      <c r="AK1601" s="199"/>
      <c r="AL1601" s="199"/>
      <c r="AM1601" s="199"/>
      <c r="AN1601" s="199"/>
      <c r="AO1601" s="199"/>
      <c r="AP1601" s="199"/>
      <c r="AQ1601" s="199"/>
      <c r="AR1601" s="199"/>
      <c r="AS1601" s="199"/>
      <c r="AT1601" s="199"/>
      <c r="AU1601" s="199"/>
      <c r="AV1601" s="199"/>
      <c r="AW1601" s="199"/>
      <c r="AX1601" s="199"/>
      <c r="AY1601" s="199"/>
      <c r="AZ1601" s="199"/>
      <c r="BA1601" s="199"/>
      <c r="BB1601" s="199"/>
      <c r="BC1601" s="199"/>
      <c r="BD1601" s="199"/>
      <c r="BE1601" s="199"/>
      <c r="BF1601" s="199"/>
      <c r="BG1601" s="199"/>
      <c r="BH1601" s="199"/>
      <c r="BI1601" s="199"/>
      <c r="BJ1601" s="199"/>
      <c r="BK1601" s="199"/>
    </row>
    <row r="1602" spans="1:63" ht="12.75" customHeight="1" x14ac:dyDescent="0.2">
      <c r="A1602" s="199"/>
      <c r="B1602" s="199"/>
      <c r="C1602" s="199"/>
      <c r="D1602" s="199"/>
      <c r="E1602" s="199"/>
      <c r="F1602" s="199"/>
      <c r="G1602" s="199"/>
      <c r="H1602" s="199"/>
      <c r="I1602" s="199"/>
      <c r="J1602" s="199"/>
      <c r="K1602" s="199"/>
      <c r="L1602" s="199"/>
      <c r="M1602" s="199"/>
      <c r="N1602" s="199"/>
      <c r="O1602" s="199"/>
      <c r="P1602" s="199"/>
      <c r="Q1602" s="199"/>
      <c r="R1602" s="199"/>
      <c r="S1602" s="199"/>
      <c r="T1602" s="199"/>
      <c r="U1602" s="199"/>
      <c r="V1602" s="199"/>
      <c r="W1602" s="199"/>
      <c r="X1602" s="199"/>
      <c r="Y1602" s="199"/>
      <c r="Z1602" s="199"/>
      <c r="AA1602" s="199"/>
      <c r="AB1602" s="199"/>
      <c r="AC1602" s="199"/>
      <c r="AD1602" s="199"/>
      <c r="AE1602" s="199"/>
      <c r="AF1602" s="199"/>
      <c r="AG1602" s="199"/>
      <c r="AH1602" s="199"/>
      <c r="AI1602" s="199"/>
      <c r="AJ1602" s="199"/>
      <c r="AK1602" s="199"/>
      <c r="AL1602" s="199"/>
      <c r="AM1602" s="199"/>
      <c r="AN1602" s="199"/>
      <c r="AO1602" s="199"/>
      <c r="AP1602" s="199"/>
      <c r="AQ1602" s="199"/>
      <c r="AR1602" s="199"/>
      <c r="AS1602" s="199"/>
      <c r="AT1602" s="199"/>
      <c r="AU1602" s="199"/>
      <c r="AV1602" s="199"/>
      <c r="AW1602" s="199"/>
      <c r="AX1602" s="199"/>
      <c r="AY1602" s="199"/>
      <c r="AZ1602" s="199"/>
      <c r="BA1602" s="199"/>
      <c r="BB1602" s="199"/>
      <c r="BC1602" s="199"/>
      <c r="BD1602" s="199"/>
      <c r="BE1602" s="199"/>
      <c r="BF1602" s="199"/>
      <c r="BG1602" s="199"/>
      <c r="BH1602" s="199"/>
      <c r="BI1602" s="199"/>
      <c r="BJ1602" s="199"/>
      <c r="BK1602" s="199"/>
    </row>
    <row r="1603" spans="1:63" ht="12.75" customHeight="1" x14ac:dyDescent="0.2">
      <c r="A1603" s="199"/>
      <c r="B1603" s="199"/>
      <c r="C1603" s="199"/>
      <c r="D1603" s="199"/>
      <c r="E1603" s="199"/>
      <c r="F1603" s="199"/>
      <c r="G1603" s="199"/>
      <c r="H1603" s="199"/>
      <c r="I1603" s="199"/>
      <c r="J1603" s="199"/>
      <c r="K1603" s="199"/>
      <c r="L1603" s="199"/>
      <c r="M1603" s="199"/>
      <c r="N1603" s="199"/>
      <c r="O1603" s="199"/>
      <c r="P1603" s="199"/>
      <c r="Q1603" s="199"/>
      <c r="R1603" s="199"/>
      <c r="S1603" s="199"/>
      <c r="T1603" s="199"/>
      <c r="U1603" s="199"/>
      <c r="V1603" s="199"/>
      <c r="W1603" s="199"/>
      <c r="X1603" s="199"/>
      <c r="Y1603" s="199"/>
      <c r="Z1603" s="199"/>
      <c r="AA1603" s="199"/>
      <c r="AB1603" s="199"/>
      <c r="AC1603" s="199"/>
      <c r="AD1603" s="199"/>
      <c r="AE1603" s="199"/>
      <c r="AF1603" s="199"/>
      <c r="AG1603" s="199"/>
      <c r="AH1603" s="199"/>
      <c r="AI1603" s="199"/>
      <c r="AJ1603" s="199"/>
      <c r="AK1603" s="199"/>
      <c r="AL1603" s="199"/>
      <c r="AM1603" s="199"/>
      <c r="AN1603" s="199"/>
      <c r="AO1603" s="199"/>
      <c r="AP1603" s="199"/>
      <c r="AQ1603" s="199"/>
      <c r="AR1603" s="199"/>
      <c r="AS1603" s="199"/>
      <c r="AT1603" s="199"/>
      <c r="AU1603" s="199"/>
      <c r="AV1603" s="199"/>
      <c r="AW1603" s="199"/>
      <c r="AX1603" s="199"/>
      <c r="AY1603" s="199"/>
      <c r="AZ1603" s="199"/>
      <c r="BA1603" s="199"/>
      <c r="BB1603" s="199"/>
      <c r="BC1603" s="199"/>
      <c r="BD1603" s="199"/>
      <c r="BE1603" s="199"/>
      <c r="BF1603" s="199"/>
      <c r="BG1603" s="199"/>
      <c r="BH1603" s="199"/>
      <c r="BI1603" s="199"/>
      <c r="BJ1603" s="199"/>
      <c r="BK1603" s="199"/>
    </row>
    <row r="1604" spans="1:63" ht="12.75" customHeight="1" x14ac:dyDescent="0.2">
      <c r="A1604" s="199"/>
      <c r="B1604" s="199"/>
      <c r="C1604" s="199"/>
      <c r="D1604" s="199"/>
      <c r="E1604" s="199"/>
      <c r="F1604" s="199"/>
      <c r="G1604" s="199"/>
      <c r="H1604" s="199"/>
      <c r="I1604" s="199"/>
      <c r="J1604" s="199"/>
      <c r="K1604" s="199"/>
      <c r="L1604" s="199"/>
      <c r="M1604" s="199"/>
      <c r="N1604" s="199"/>
      <c r="O1604" s="199"/>
      <c r="P1604" s="199"/>
      <c r="Q1604" s="199"/>
      <c r="R1604" s="199"/>
      <c r="S1604" s="199"/>
      <c r="T1604" s="199"/>
      <c r="U1604" s="199"/>
      <c r="V1604" s="199"/>
      <c r="W1604" s="199"/>
      <c r="X1604" s="199"/>
      <c r="Y1604" s="199"/>
      <c r="Z1604" s="199"/>
      <c r="AA1604" s="199"/>
      <c r="AB1604" s="199"/>
      <c r="AC1604" s="199"/>
      <c r="AD1604" s="199"/>
      <c r="AE1604" s="199"/>
      <c r="AF1604" s="199"/>
      <c r="AG1604" s="199"/>
      <c r="AH1604" s="199"/>
      <c r="AI1604" s="199"/>
      <c r="AJ1604" s="199"/>
      <c r="AK1604" s="199"/>
      <c r="AL1604" s="199"/>
      <c r="AM1604" s="199"/>
      <c r="AN1604" s="199"/>
      <c r="AO1604" s="199"/>
      <c r="AP1604" s="199"/>
      <c r="AQ1604" s="199"/>
      <c r="AR1604" s="199"/>
      <c r="AS1604" s="199"/>
      <c r="AT1604" s="199"/>
      <c r="AU1604" s="199"/>
      <c r="AV1604" s="199"/>
      <c r="AW1604" s="199"/>
      <c r="AX1604" s="199"/>
      <c r="AY1604" s="199"/>
      <c r="AZ1604" s="199"/>
      <c r="BA1604" s="199"/>
      <c r="BB1604" s="199"/>
      <c r="BC1604" s="199"/>
      <c r="BD1604" s="199"/>
      <c r="BE1604" s="199"/>
      <c r="BF1604" s="199"/>
      <c r="BG1604" s="199"/>
      <c r="BH1604" s="199"/>
      <c r="BI1604" s="199"/>
      <c r="BJ1604" s="199"/>
      <c r="BK1604" s="199"/>
    </row>
    <row r="1605" spans="1:63" ht="12.75" customHeight="1" x14ac:dyDescent="0.2">
      <c r="A1605" s="199"/>
      <c r="B1605" s="199"/>
      <c r="C1605" s="199"/>
      <c r="D1605" s="199"/>
      <c r="E1605" s="199"/>
      <c r="F1605" s="199"/>
      <c r="G1605" s="199"/>
      <c r="H1605" s="199"/>
      <c r="I1605" s="199"/>
      <c r="J1605" s="199"/>
      <c r="K1605" s="199"/>
      <c r="L1605" s="199"/>
      <c r="M1605" s="199"/>
      <c r="N1605" s="199"/>
      <c r="O1605" s="199"/>
      <c r="P1605" s="199"/>
      <c r="Q1605" s="199"/>
      <c r="R1605" s="199"/>
      <c r="S1605" s="199"/>
      <c r="T1605" s="199"/>
      <c r="U1605" s="199"/>
      <c r="V1605" s="199"/>
      <c r="W1605" s="199"/>
      <c r="X1605" s="199"/>
      <c r="Y1605" s="199"/>
      <c r="Z1605" s="199"/>
      <c r="AA1605" s="199"/>
      <c r="AB1605" s="199"/>
      <c r="AC1605" s="199"/>
      <c r="AD1605" s="199"/>
      <c r="AE1605" s="199"/>
      <c r="AF1605" s="199"/>
      <c r="AG1605" s="199"/>
      <c r="AH1605" s="199"/>
      <c r="AI1605" s="199"/>
      <c r="AJ1605" s="199"/>
      <c r="AK1605" s="199"/>
      <c r="AL1605" s="199"/>
      <c r="AM1605" s="199"/>
      <c r="AN1605" s="199"/>
      <c r="AO1605" s="199"/>
      <c r="AP1605" s="199"/>
      <c r="AQ1605" s="199"/>
      <c r="AR1605" s="199"/>
      <c r="AS1605" s="199"/>
      <c r="AT1605" s="199"/>
      <c r="AU1605" s="199"/>
      <c r="AV1605" s="199"/>
      <c r="AW1605" s="199"/>
      <c r="AX1605" s="199"/>
      <c r="AY1605" s="199"/>
      <c r="AZ1605" s="199"/>
      <c r="BA1605" s="199"/>
      <c r="BB1605" s="199"/>
      <c r="BC1605" s="199"/>
      <c r="BD1605" s="199"/>
      <c r="BE1605" s="199"/>
      <c r="BF1605" s="199"/>
      <c r="BG1605" s="199"/>
      <c r="BH1605" s="199"/>
      <c r="BI1605" s="199"/>
      <c r="BJ1605" s="199"/>
      <c r="BK1605" s="199"/>
    </row>
    <row r="1606" spans="1:63" ht="12.75" customHeight="1" x14ac:dyDescent="0.2">
      <c r="A1606" s="199"/>
      <c r="B1606" s="199"/>
      <c r="C1606" s="199"/>
      <c r="D1606" s="199"/>
      <c r="E1606" s="199"/>
      <c r="F1606" s="199"/>
      <c r="G1606" s="199"/>
      <c r="H1606" s="199"/>
      <c r="I1606" s="199"/>
      <c r="J1606" s="199"/>
      <c r="K1606" s="199"/>
      <c r="L1606" s="199"/>
      <c r="M1606" s="199"/>
      <c r="N1606" s="199"/>
      <c r="O1606" s="199"/>
      <c r="P1606" s="199"/>
      <c r="Q1606" s="199"/>
      <c r="R1606" s="199"/>
      <c r="S1606" s="199"/>
      <c r="T1606" s="199"/>
      <c r="U1606" s="199"/>
      <c r="V1606" s="199"/>
      <c r="W1606" s="199"/>
      <c r="X1606" s="199"/>
      <c r="Y1606" s="199"/>
      <c r="Z1606" s="199"/>
      <c r="AA1606" s="199"/>
      <c r="AB1606" s="199"/>
      <c r="AC1606" s="199"/>
      <c r="AD1606" s="199"/>
      <c r="AE1606" s="199"/>
      <c r="AF1606" s="199"/>
      <c r="AG1606" s="199"/>
      <c r="AH1606" s="199"/>
      <c r="AI1606" s="199"/>
      <c r="AJ1606" s="199"/>
      <c r="AK1606" s="199"/>
      <c r="AL1606" s="199"/>
      <c r="AM1606" s="199"/>
      <c r="AN1606" s="199"/>
      <c r="AO1606" s="199"/>
      <c r="AP1606" s="199"/>
      <c r="AQ1606" s="199"/>
      <c r="AR1606" s="199"/>
      <c r="AS1606" s="199"/>
      <c r="AT1606" s="199"/>
      <c r="AU1606" s="199"/>
      <c r="AV1606" s="199"/>
      <c r="AW1606" s="199"/>
      <c r="AX1606" s="199"/>
      <c r="AY1606" s="199"/>
      <c r="AZ1606" s="199"/>
      <c r="BA1606" s="199"/>
      <c r="BB1606" s="199"/>
      <c r="BC1606" s="199"/>
      <c r="BD1606" s="199"/>
      <c r="BE1606" s="199"/>
      <c r="BF1606" s="199"/>
      <c r="BG1606" s="199"/>
      <c r="BH1606" s="199"/>
      <c r="BI1606" s="199"/>
      <c r="BJ1606" s="199"/>
      <c r="BK1606" s="199"/>
    </row>
    <row r="1607" spans="1:63" ht="12.75" customHeight="1" x14ac:dyDescent="0.2">
      <c r="A1607" s="199"/>
      <c r="B1607" s="199"/>
      <c r="C1607" s="199"/>
      <c r="D1607" s="199"/>
      <c r="E1607" s="199"/>
      <c r="F1607" s="199"/>
      <c r="G1607" s="199"/>
      <c r="H1607" s="199"/>
      <c r="I1607" s="199"/>
      <c r="J1607" s="199"/>
      <c r="K1607" s="199"/>
      <c r="L1607" s="199"/>
      <c r="M1607" s="199"/>
      <c r="N1607" s="199"/>
      <c r="O1607" s="199"/>
      <c r="P1607" s="199"/>
      <c r="Q1607" s="199"/>
      <c r="R1607" s="199"/>
      <c r="S1607" s="199"/>
      <c r="T1607" s="199"/>
      <c r="U1607" s="199"/>
      <c r="V1607" s="199"/>
      <c r="W1607" s="199"/>
      <c r="X1607" s="199"/>
      <c r="Y1607" s="199"/>
      <c r="Z1607" s="199"/>
      <c r="AA1607" s="199"/>
      <c r="AB1607" s="199"/>
      <c r="AC1607" s="199"/>
      <c r="AD1607" s="199"/>
      <c r="AE1607" s="199"/>
      <c r="AF1607" s="199"/>
      <c r="AG1607" s="199"/>
      <c r="AH1607" s="199"/>
      <c r="AI1607" s="199"/>
      <c r="AJ1607" s="199"/>
      <c r="AK1607" s="199"/>
      <c r="AL1607" s="199"/>
      <c r="AM1607" s="199"/>
      <c r="AN1607" s="199"/>
      <c r="AO1607" s="199"/>
      <c r="AP1607" s="199"/>
      <c r="AQ1607" s="199"/>
      <c r="AR1607" s="199"/>
      <c r="AS1607" s="199"/>
      <c r="AT1607" s="199"/>
      <c r="AU1607" s="199"/>
      <c r="AV1607" s="199"/>
      <c r="AW1607" s="199"/>
      <c r="AX1607" s="199"/>
      <c r="AY1607" s="199"/>
      <c r="AZ1607" s="199"/>
      <c r="BA1607" s="199"/>
      <c r="BB1607" s="199"/>
      <c r="BC1607" s="199"/>
      <c r="BD1607" s="199"/>
      <c r="BE1607" s="199"/>
      <c r="BF1607" s="199"/>
      <c r="BG1607" s="199"/>
      <c r="BH1607" s="199"/>
      <c r="BI1607" s="199"/>
      <c r="BJ1607" s="199"/>
      <c r="BK1607" s="199"/>
    </row>
    <row r="1608" spans="1:63" ht="12.75" customHeight="1" x14ac:dyDescent="0.2">
      <c r="A1608" s="199"/>
      <c r="B1608" s="199"/>
      <c r="C1608" s="199"/>
      <c r="D1608" s="199"/>
      <c r="E1608" s="199"/>
      <c r="F1608" s="199"/>
      <c r="G1608" s="199"/>
      <c r="H1608" s="199"/>
      <c r="I1608" s="199"/>
      <c r="J1608" s="199"/>
      <c r="K1608" s="199"/>
      <c r="L1608" s="199"/>
      <c r="M1608" s="199"/>
      <c r="N1608" s="199"/>
      <c r="O1608" s="199"/>
      <c r="P1608" s="199"/>
      <c r="Q1608" s="199"/>
      <c r="R1608" s="199"/>
      <c r="S1608" s="199"/>
      <c r="T1608" s="199"/>
      <c r="U1608" s="199"/>
      <c r="V1608" s="199"/>
      <c r="W1608" s="199"/>
      <c r="X1608" s="199"/>
      <c r="Y1608" s="199"/>
      <c r="Z1608" s="199"/>
      <c r="AA1608" s="199"/>
      <c r="AB1608" s="199"/>
      <c r="AC1608" s="199"/>
      <c r="AD1608" s="199"/>
      <c r="AE1608" s="199"/>
      <c r="AF1608" s="199"/>
      <c r="AG1608" s="199"/>
      <c r="AH1608" s="199"/>
      <c r="AI1608" s="199"/>
      <c r="AJ1608" s="199"/>
      <c r="AK1608" s="199"/>
      <c r="AL1608" s="199"/>
      <c r="AM1608" s="199"/>
      <c r="AN1608" s="199"/>
      <c r="AO1608" s="199"/>
      <c r="AP1608" s="199"/>
      <c r="AQ1608" s="199"/>
      <c r="AR1608" s="199"/>
      <c r="AS1608" s="199"/>
      <c r="AT1608" s="199"/>
      <c r="AU1608" s="199"/>
      <c r="AV1608" s="199"/>
      <c r="AW1608" s="199"/>
      <c r="AX1608" s="199"/>
      <c r="AY1608" s="199"/>
      <c r="AZ1608" s="199"/>
      <c r="BA1608" s="199"/>
      <c r="BB1608" s="199"/>
      <c r="BC1608" s="199"/>
      <c r="BD1608" s="199"/>
      <c r="BE1608" s="199"/>
      <c r="BF1608" s="199"/>
      <c r="BG1608" s="199"/>
      <c r="BH1608" s="199"/>
      <c r="BI1608" s="199"/>
      <c r="BJ1608" s="199"/>
      <c r="BK1608" s="199"/>
    </row>
    <row r="1609" spans="1:63" ht="12.75" customHeight="1" x14ac:dyDescent="0.2">
      <c r="A1609" s="199"/>
      <c r="B1609" s="199"/>
      <c r="C1609" s="199"/>
      <c r="D1609" s="199"/>
      <c r="E1609" s="199"/>
      <c r="F1609" s="199"/>
      <c r="G1609" s="199"/>
      <c r="H1609" s="199"/>
      <c r="I1609" s="199"/>
      <c r="J1609" s="199"/>
      <c r="K1609" s="199"/>
      <c r="L1609" s="199"/>
      <c r="M1609" s="199"/>
      <c r="N1609" s="199"/>
      <c r="O1609" s="199"/>
      <c r="P1609" s="199"/>
      <c r="Q1609" s="199"/>
      <c r="R1609" s="199"/>
      <c r="S1609" s="199"/>
      <c r="T1609" s="199"/>
      <c r="U1609" s="199"/>
      <c r="V1609" s="199"/>
      <c r="W1609" s="199"/>
      <c r="X1609" s="199"/>
      <c r="Y1609" s="199"/>
      <c r="Z1609" s="199"/>
      <c r="AA1609" s="199"/>
      <c r="AB1609" s="199"/>
      <c r="AC1609" s="199"/>
      <c r="AD1609" s="199"/>
      <c r="AE1609" s="199"/>
      <c r="AF1609" s="199"/>
      <c r="AG1609" s="199"/>
      <c r="AH1609" s="199"/>
      <c r="AI1609" s="199"/>
      <c r="AJ1609" s="199"/>
      <c r="AK1609" s="199"/>
      <c r="AL1609" s="199"/>
      <c r="AM1609" s="199"/>
      <c r="AN1609" s="199"/>
      <c r="AO1609" s="199"/>
      <c r="AP1609" s="199"/>
      <c r="AQ1609" s="199"/>
      <c r="AR1609" s="199"/>
      <c r="AS1609" s="199"/>
      <c r="AT1609" s="199"/>
      <c r="AU1609" s="199"/>
      <c r="AV1609" s="199"/>
      <c r="AW1609" s="199"/>
      <c r="AX1609" s="199"/>
      <c r="AY1609" s="199"/>
      <c r="AZ1609" s="199"/>
      <c r="BA1609" s="199"/>
      <c r="BB1609" s="199"/>
      <c r="BC1609" s="199"/>
      <c r="BD1609" s="199"/>
      <c r="BE1609" s="199"/>
      <c r="BF1609" s="199"/>
      <c r="BG1609" s="199"/>
      <c r="BH1609" s="199"/>
      <c r="BI1609" s="199"/>
      <c r="BJ1609" s="199"/>
      <c r="BK1609" s="199"/>
    </row>
    <row r="1610" spans="1:63" ht="12.75" customHeight="1" x14ac:dyDescent="0.2">
      <c r="A1610" s="199"/>
      <c r="B1610" s="199"/>
      <c r="C1610" s="199"/>
      <c r="D1610" s="199"/>
      <c r="E1610" s="199"/>
      <c r="F1610" s="199"/>
      <c r="G1610" s="199"/>
      <c r="H1610" s="199"/>
      <c r="I1610" s="199"/>
      <c r="J1610" s="199"/>
      <c r="K1610" s="199"/>
      <c r="L1610" s="199"/>
      <c r="M1610" s="199"/>
      <c r="N1610" s="199"/>
      <c r="O1610" s="199"/>
      <c r="P1610" s="199"/>
      <c r="Q1610" s="199"/>
      <c r="R1610" s="199"/>
      <c r="S1610" s="199"/>
      <c r="T1610" s="199"/>
      <c r="U1610" s="199"/>
      <c r="V1610" s="199"/>
      <c r="W1610" s="199"/>
      <c r="X1610" s="199"/>
      <c r="Y1610" s="199"/>
      <c r="Z1610" s="199"/>
      <c r="AA1610" s="199"/>
      <c r="AB1610" s="199"/>
      <c r="AC1610" s="199"/>
      <c r="AD1610" s="199"/>
      <c r="AE1610" s="199"/>
      <c r="AF1610" s="199"/>
      <c r="AG1610" s="199"/>
      <c r="AH1610" s="199"/>
      <c r="AI1610" s="199"/>
      <c r="AJ1610" s="199"/>
      <c r="AK1610" s="199"/>
      <c r="AL1610" s="199"/>
      <c r="AM1610" s="199"/>
      <c r="AN1610" s="199"/>
      <c r="AO1610" s="199"/>
      <c r="AP1610" s="199"/>
      <c r="AQ1610" s="199"/>
      <c r="AR1610" s="199"/>
      <c r="AS1610" s="199"/>
      <c r="AT1610" s="199"/>
      <c r="AU1610" s="199"/>
      <c r="AV1610" s="199"/>
      <c r="AW1610" s="199"/>
      <c r="AX1610" s="199"/>
      <c r="AY1610" s="199"/>
      <c r="AZ1610" s="199"/>
      <c r="BA1610" s="199"/>
      <c r="BB1610" s="199"/>
      <c r="BC1610" s="199"/>
      <c r="BD1610" s="199"/>
      <c r="BE1610" s="199"/>
      <c r="BF1610" s="199"/>
      <c r="BG1610" s="199"/>
      <c r="BH1610" s="199"/>
      <c r="BI1610" s="199"/>
      <c r="BJ1610" s="199"/>
      <c r="BK1610" s="199"/>
    </row>
    <row r="1611" spans="1:63" ht="12.75" customHeight="1" x14ac:dyDescent="0.2">
      <c r="A1611" s="199"/>
      <c r="B1611" s="199"/>
      <c r="C1611" s="199"/>
      <c r="D1611" s="199"/>
      <c r="E1611" s="199"/>
      <c r="F1611" s="199"/>
      <c r="G1611" s="199"/>
      <c r="H1611" s="199"/>
      <c r="I1611" s="199"/>
      <c r="J1611" s="199"/>
      <c r="K1611" s="199"/>
      <c r="L1611" s="199"/>
      <c r="M1611" s="199"/>
      <c r="N1611" s="199"/>
      <c r="O1611" s="199"/>
      <c r="P1611" s="199"/>
      <c r="Q1611" s="199"/>
      <c r="R1611" s="199"/>
      <c r="S1611" s="199"/>
      <c r="T1611" s="199"/>
      <c r="U1611" s="199"/>
      <c r="V1611" s="199"/>
      <c r="W1611" s="199"/>
      <c r="X1611" s="199"/>
      <c r="Y1611" s="199"/>
      <c r="Z1611" s="199"/>
      <c r="AA1611" s="199"/>
      <c r="AB1611" s="199"/>
      <c r="AC1611" s="199"/>
      <c r="AD1611" s="199"/>
      <c r="AE1611" s="199"/>
      <c r="AF1611" s="199"/>
      <c r="AG1611" s="199"/>
      <c r="AH1611" s="199"/>
      <c r="AI1611" s="199"/>
      <c r="AJ1611" s="199"/>
      <c r="AK1611" s="199"/>
      <c r="AL1611" s="199"/>
      <c r="AM1611" s="199"/>
      <c r="AN1611" s="199"/>
      <c r="AO1611" s="199"/>
      <c r="AP1611" s="199"/>
      <c r="AQ1611" s="199"/>
      <c r="AR1611" s="199"/>
      <c r="AS1611" s="199"/>
      <c r="AT1611" s="199"/>
      <c r="AU1611" s="199"/>
      <c r="AV1611" s="199"/>
      <c r="AW1611" s="199"/>
      <c r="AX1611" s="199"/>
      <c r="AY1611" s="199"/>
      <c r="AZ1611" s="199"/>
      <c r="BA1611" s="199"/>
      <c r="BB1611" s="199"/>
      <c r="BC1611" s="199"/>
      <c r="BD1611" s="199"/>
      <c r="BE1611" s="199"/>
      <c r="BF1611" s="199"/>
      <c r="BG1611" s="199"/>
      <c r="BH1611" s="199"/>
      <c r="BI1611" s="199"/>
      <c r="BJ1611" s="199"/>
      <c r="BK1611" s="199"/>
    </row>
    <row r="1612" spans="1:63" ht="12.75" customHeight="1" x14ac:dyDescent="0.2">
      <c r="A1612" s="199"/>
      <c r="B1612" s="199"/>
      <c r="C1612" s="199"/>
      <c r="D1612" s="199"/>
      <c r="E1612" s="199"/>
      <c r="F1612" s="199"/>
      <c r="G1612" s="199"/>
      <c r="H1612" s="199"/>
      <c r="I1612" s="199"/>
      <c r="J1612" s="199"/>
      <c r="K1612" s="199"/>
      <c r="L1612" s="199"/>
      <c r="M1612" s="199"/>
      <c r="N1612" s="199"/>
      <c r="O1612" s="199"/>
      <c r="P1612" s="199"/>
      <c r="Q1612" s="199"/>
      <c r="R1612" s="199"/>
      <c r="S1612" s="199"/>
      <c r="T1612" s="199"/>
      <c r="U1612" s="199"/>
      <c r="V1612" s="199"/>
      <c r="W1612" s="199"/>
      <c r="X1612" s="199"/>
      <c r="Y1612" s="199"/>
      <c r="Z1612" s="199"/>
      <c r="AA1612" s="199"/>
      <c r="AB1612" s="199"/>
      <c r="AC1612" s="199"/>
      <c r="AD1612" s="199"/>
      <c r="AE1612" s="199"/>
      <c r="AF1612" s="199"/>
      <c r="AG1612" s="199"/>
      <c r="AH1612" s="199"/>
      <c r="AI1612" s="199"/>
      <c r="AJ1612" s="199"/>
      <c r="AK1612" s="199"/>
      <c r="AL1612" s="199"/>
      <c r="AM1612" s="199"/>
      <c r="AN1612" s="199"/>
      <c r="AO1612" s="199"/>
      <c r="AP1612" s="199"/>
      <c r="AQ1612" s="199"/>
      <c r="AR1612" s="199"/>
      <c r="AS1612" s="199"/>
      <c r="AT1612" s="199"/>
      <c r="AU1612" s="199"/>
      <c r="AV1612" s="199"/>
      <c r="AW1612" s="199"/>
      <c r="AX1612" s="199"/>
      <c r="AY1612" s="199"/>
      <c r="AZ1612" s="199"/>
      <c r="BA1612" s="199"/>
      <c r="BB1612" s="199"/>
      <c r="BC1612" s="199"/>
      <c r="BD1612" s="199"/>
      <c r="BE1612" s="199"/>
      <c r="BF1612" s="199"/>
      <c r="BG1612" s="199"/>
      <c r="BH1612" s="199"/>
      <c r="BI1612" s="199"/>
      <c r="BJ1612" s="199"/>
      <c r="BK1612" s="199"/>
    </row>
    <row r="1613" spans="1:63" ht="12.75" customHeight="1" x14ac:dyDescent="0.2">
      <c r="A1613" s="199"/>
      <c r="B1613" s="199"/>
      <c r="C1613" s="199"/>
      <c r="D1613" s="199"/>
      <c r="E1613" s="199"/>
      <c r="F1613" s="199"/>
      <c r="G1613" s="199"/>
      <c r="H1613" s="199"/>
      <c r="I1613" s="199"/>
      <c r="J1613" s="199"/>
      <c r="K1613" s="199"/>
      <c r="L1613" s="199"/>
      <c r="M1613" s="199"/>
      <c r="N1613" s="199"/>
      <c r="O1613" s="199"/>
      <c r="P1613" s="199"/>
      <c r="Q1613" s="199"/>
      <c r="R1613" s="199"/>
      <c r="S1613" s="199"/>
      <c r="T1613" s="199"/>
      <c r="U1613" s="199"/>
      <c r="V1613" s="199"/>
      <c r="W1613" s="199"/>
      <c r="X1613" s="199"/>
      <c r="Y1613" s="199"/>
      <c r="Z1613" s="199"/>
      <c r="AA1613" s="199"/>
      <c r="AB1613" s="199"/>
      <c r="AC1613" s="199"/>
      <c r="AD1613" s="199"/>
      <c r="AE1613" s="199"/>
      <c r="AF1613" s="199"/>
      <c r="AG1613" s="199"/>
      <c r="AH1613" s="199"/>
      <c r="AI1613" s="199"/>
      <c r="AJ1613" s="199"/>
      <c r="AK1613" s="199"/>
      <c r="AL1613" s="199"/>
      <c r="AM1613" s="199"/>
      <c r="AN1613" s="199"/>
      <c r="AO1613" s="199"/>
      <c r="AP1613" s="199"/>
      <c r="AQ1613" s="199"/>
      <c r="AR1613" s="199"/>
      <c r="AS1613" s="199"/>
      <c r="AT1613" s="199"/>
      <c r="AU1613" s="199"/>
      <c r="AV1613" s="199"/>
      <c r="AW1613" s="199"/>
      <c r="AX1613" s="199"/>
      <c r="AY1613" s="199"/>
      <c r="AZ1613" s="199"/>
      <c r="BA1613" s="199"/>
      <c r="BB1613" s="199"/>
      <c r="BC1613" s="199"/>
      <c r="BD1613" s="199"/>
      <c r="BE1613" s="199"/>
      <c r="BF1613" s="199"/>
      <c r="BG1613" s="199"/>
      <c r="BH1613" s="199"/>
      <c r="BI1613" s="199"/>
      <c r="BJ1613" s="199"/>
      <c r="BK1613" s="199"/>
    </row>
    <row r="1614" spans="1:63" ht="12.75" customHeight="1" x14ac:dyDescent="0.2">
      <c r="A1614" s="199"/>
      <c r="B1614" s="199"/>
      <c r="C1614" s="199"/>
      <c r="D1614" s="199"/>
      <c r="E1614" s="199"/>
      <c r="F1614" s="199"/>
      <c r="G1614" s="199"/>
      <c r="H1614" s="199"/>
      <c r="I1614" s="199"/>
      <c r="J1614" s="199"/>
      <c r="K1614" s="199"/>
      <c r="L1614" s="199"/>
      <c r="M1614" s="199"/>
      <c r="N1614" s="199"/>
      <c r="O1614" s="199"/>
      <c r="P1614" s="199"/>
      <c r="Q1614" s="199"/>
      <c r="R1614" s="199"/>
      <c r="S1614" s="199"/>
      <c r="T1614" s="199"/>
      <c r="U1614" s="199"/>
      <c r="V1614" s="199"/>
      <c r="W1614" s="199"/>
      <c r="X1614" s="199"/>
      <c r="Y1614" s="199"/>
      <c r="Z1614" s="199"/>
      <c r="AA1614" s="199"/>
      <c r="AB1614" s="199"/>
      <c r="AC1614" s="199"/>
      <c r="AD1614" s="199"/>
      <c r="AE1614" s="199"/>
      <c r="AF1614" s="199"/>
      <c r="AG1614" s="199"/>
      <c r="AH1614" s="199"/>
      <c r="AI1614" s="199"/>
      <c r="AJ1614" s="199"/>
      <c r="AK1614" s="199"/>
      <c r="AL1614" s="199"/>
      <c r="AM1614" s="199"/>
      <c r="AN1614" s="199"/>
      <c r="AO1614" s="199"/>
      <c r="AP1614" s="199"/>
      <c r="AQ1614" s="199"/>
      <c r="AR1614" s="199"/>
      <c r="AS1614" s="199"/>
      <c r="AT1614" s="199"/>
      <c r="AU1614" s="199"/>
      <c r="AV1614" s="199"/>
      <c r="AW1614" s="199"/>
      <c r="AX1614" s="199"/>
      <c r="AY1614" s="199"/>
      <c r="AZ1614" s="199"/>
      <c r="BA1614" s="199"/>
      <c r="BB1614" s="199"/>
      <c r="BC1614" s="199"/>
      <c r="BD1614" s="199"/>
      <c r="BE1614" s="199"/>
      <c r="BF1614" s="199"/>
      <c r="BG1614" s="199"/>
      <c r="BH1614" s="199"/>
      <c r="BI1614" s="199"/>
      <c r="BJ1614" s="199"/>
      <c r="BK1614" s="199"/>
    </row>
    <row r="1615" spans="1:63" ht="12.75" customHeight="1" x14ac:dyDescent="0.2">
      <c r="A1615" s="199"/>
      <c r="B1615" s="199"/>
      <c r="C1615" s="199"/>
      <c r="D1615" s="199"/>
      <c r="E1615" s="199"/>
      <c r="F1615" s="199"/>
      <c r="G1615" s="199"/>
      <c r="H1615" s="199"/>
      <c r="I1615" s="199"/>
      <c r="J1615" s="199"/>
      <c r="K1615" s="199"/>
      <c r="L1615" s="199"/>
      <c r="M1615" s="199"/>
      <c r="N1615" s="199"/>
      <c r="O1615" s="199"/>
      <c r="P1615" s="199"/>
      <c r="Q1615" s="199"/>
      <c r="R1615" s="199"/>
      <c r="S1615" s="199"/>
      <c r="T1615" s="199"/>
      <c r="U1615" s="199"/>
      <c r="V1615" s="199"/>
      <c r="W1615" s="199"/>
      <c r="X1615" s="199"/>
      <c r="Y1615" s="199"/>
      <c r="Z1615" s="199"/>
      <c r="AA1615" s="199"/>
      <c r="AB1615" s="199"/>
      <c r="AC1615" s="199"/>
      <c r="AD1615" s="199"/>
      <c r="AE1615" s="199"/>
      <c r="AF1615" s="199"/>
      <c r="AG1615" s="199"/>
      <c r="AH1615" s="199"/>
      <c r="AI1615" s="199"/>
      <c r="AJ1615" s="199"/>
      <c r="AK1615" s="199"/>
      <c r="AL1615" s="199"/>
      <c r="AM1615" s="199"/>
      <c r="AN1615" s="199"/>
      <c r="AO1615" s="199"/>
      <c r="AP1615" s="199"/>
      <c r="AQ1615" s="199"/>
      <c r="AR1615" s="199"/>
      <c r="AS1615" s="199"/>
      <c r="AT1615" s="199"/>
      <c r="AU1615" s="199"/>
      <c r="AV1615" s="199"/>
      <c r="AW1615" s="199"/>
      <c r="AX1615" s="199"/>
      <c r="AY1615" s="199"/>
      <c r="AZ1615" s="199"/>
      <c r="BA1615" s="199"/>
      <c r="BB1615" s="199"/>
      <c r="BC1615" s="199"/>
      <c r="BD1615" s="199"/>
      <c r="BE1615" s="199"/>
      <c r="BF1615" s="199"/>
      <c r="BG1615" s="199"/>
      <c r="BH1615" s="199"/>
      <c r="BI1615" s="199"/>
      <c r="BJ1615" s="199"/>
      <c r="BK1615" s="199"/>
    </row>
    <row r="1616" spans="1:63" ht="12.75" customHeight="1" x14ac:dyDescent="0.2">
      <c r="A1616" s="199"/>
      <c r="B1616" s="199"/>
      <c r="C1616" s="199"/>
      <c r="D1616" s="199"/>
      <c r="E1616" s="199"/>
      <c r="F1616" s="199"/>
      <c r="G1616" s="199"/>
      <c r="H1616" s="199"/>
      <c r="I1616" s="199"/>
      <c r="J1616" s="199"/>
      <c r="K1616" s="199"/>
      <c r="L1616" s="199"/>
      <c r="M1616" s="199"/>
      <c r="N1616" s="199"/>
      <c r="O1616" s="199"/>
      <c r="P1616" s="199"/>
      <c r="Q1616" s="199"/>
      <c r="R1616" s="199"/>
      <c r="S1616" s="199"/>
      <c r="T1616" s="199"/>
      <c r="U1616" s="199"/>
      <c r="V1616" s="199"/>
      <c r="W1616" s="199"/>
      <c r="X1616" s="199"/>
      <c r="Y1616" s="199"/>
      <c r="Z1616" s="199"/>
      <c r="AA1616" s="199"/>
      <c r="AB1616" s="199"/>
      <c r="AC1616" s="199"/>
      <c r="AD1616" s="199"/>
      <c r="AE1616" s="199"/>
      <c r="AF1616" s="199"/>
      <c r="AG1616" s="199"/>
      <c r="AH1616" s="199"/>
      <c r="AI1616" s="199"/>
      <c r="AJ1616" s="199"/>
      <c r="AK1616" s="199"/>
      <c r="AL1616" s="199"/>
      <c r="AM1616" s="199"/>
      <c r="AN1616" s="199"/>
      <c r="AO1616" s="199"/>
      <c r="AP1616" s="199"/>
      <c r="AQ1616" s="199"/>
      <c r="AR1616" s="199"/>
      <c r="AS1616" s="199"/>
      <c r="AT1616" s="199"/>
      <c r="AU1616" s="199"/>
      <c r="AV1616" s="199"/>
      <c r="AW1616" s="199"/>
      <c r="AX1616" s="199"/>
      <c r="AY1616" s="199"/>
      <c r="AZ1616" s="199"/>
      <c r="BA1616" s="199"/>
      <c r="BB1616" s="199"/>
      <c r="BC1616" s="199"/>
      <c r="BD1616" s="199"/>
      <c r="BE1616" s="199"/>
      <c r="BF1616" s="199"/>
      <c r="BG1616" s="199"/>
      <c r="BH1616" s="199"/>
      <c r="BI1616" s="199"/>
      <c r="BJ1616" s="199"/>
      <c r="BK1616" s="199"/>
    </row>
    <row r="1617" spans="1:63" ht="12.75" customHeight="1" x14ac:dyDescent="0.2">
      <c r="A1617" s="199"/>
      <c r="B1617" s="199"/>
      <c r="C1617" s="199"/>
      <c r="D1617" s="199"/>
      <c r="E1617" s="199"/>
      <c r="F1617" s="199"/>
      <c r="G1617" s="199"/>
      <c r="H1617" s="199"/>
      <c r="I1617" s="199"/>
      <c r="J1617" s="199"/>
      <c r="K1617" s="199"/>
      <c r="L1617" s="199"/>
      <c r="M1617" s="199"/>
      <c r="N1617" s="199"/>
      <c r="O1617" s="199"/>
      <c r="P1617" s="199"/>
      <c r="Q1617" s="199"/>
      <c r="R1617" s="199"/>
      <c r="S1617" s="199"/>
      <c r="T1617" s="199"/>
      <c r="U1617" s="199"/>
      <c r="V1617" s="199"/>
      <c r="W1617" s="199"/>
      <c r="X1617" s="199"/>
      <c r="Y1617" s="199"/>
      <c r="Z1617" s="199"/>
      <c r="AA1617" s="199"/>
      <c r="AB1617" s="199"/>
      <c r="AC1617" s="199"/>
      <c r="AD1617" s="199"/>
      <c r="AE1617" s="199"/>
      <c r="AF1617" s="199"/>
      <c r="AG1617" s="199"/>
      <c r="AH1617" s="199"/>
      <c r="AI1617" s="199"/>
      <c r="AJ1617" s="199"/>
      <c r="AK1617" s="199"/>
      <c r="AL1617" s="199"/>
      <c r="AM1617" s="199"/>
      <c r="AN1617" s="199"/>
      <c r="AO1617" s="199"/>
      <c r="AP1617" s="199"/>
      <c r="AQ1617" s="199"/>
      <c r="AR1617" s="199"/>
      <c r="AS1617" s="199"/>
      <c r="AT1617" s="199"/>
      <c r="AU1617" s="199"/>
      <c r="AV1617" s="199"/>
      <c r="AW1617" s="199"/>
      <c r="AX1617" s="199"/>
      <c r="AY1617" s="199"/>
      <c r="AZ1617" s="199"/>
      <c r="BA1617" s="199"/>
      <c r="BB1617" s="199"/>
      <c r="BC1617" s="199"/>
      <c r="BD1617" s="199"/>
      <c r="BE1617" s="199"/>
      <c r="BF1617" s="199"/>
      <c r="BG1617" s="199"/>
      <c r="BH1617" s="199"/>
      <c r="BI1617" s="199"/>
      <c r="BJ1617" s="199"/>
      <c r="BK1617" s="199"/>
    </row>
    <row r="1618" spans="1:63" ht="12.75" customHeight="1" x14ac:dyDescent="0.2">
      <c r="A1618" s="199"/>
      <c r="B1618" s="199"/>
      <c r="C1618" s="199"/>
      <c r="D1618" s="199"/>
      <c r="E1618" s="199"/>
      <c r="F1618" s="199"/>
      <c r="G1618" s="199"/>
      <c r="H1618" s="199"/>
      <c r="I1618" s="199"/>
      <c r="J1618" s="199"/>
      <c r="K1618" s="199"/>
      <c r="L1618" s="199"/>
      <c r="M1618" s="199"/>
      <c r="N1618" s="199"/>
      <c r="O1618" s="199"/>
      <c r="P1618" s="199"/>
      <c r="Q1618" s="199"/>
      <c r="R1618" s="199"/>
      <c r="S1618" s="199"/>
      <c r="T1618" s="199"/>
      <c r="U1618" s="199"/>
      <c r="V1618" s="199"/>
      <c r="W1618" s="199"/>
      <c r="X1618" s="199"/>
      <c r="Y1618" s="199"/>
      <c r="Z1618" s="199"/>
      <c r="AA1618" s="199"/>
      <c r="AB1618" s="199"/>
      <c r="AC1618" s="199"/>
      <c r="AD1618" s="199"/>
      <c r="AE1618" s="199"/>
      <c r="AF1618" s="199"/>
      <c r="AG1618" s="199"/>
      <c r="AH1618" s="199"/>
      <c r="AI1618" s="199"/>
      <c r="AJ1618" s="199"/>
      <c r="AK1618" s="199"/>
      <c r="AL1618" s="199"/>
      <c r="AM1618" s="199"/>
      <c r="AN1618" s="199"/>
      <c r="AO1618" s="199"/>
      <c r="AP1618" s="199"/>
      <c r="AQ1618" s="199"/>
      <c r="AR1618" s="199"/>
      <c r="AS1618" s="199"/>
      <c r="AT1618" s="199"/>
      <c r="AU1618" s="199"/>
      <c r="AV1618" s="199"/>
      <c r="AW1618" s="199"/>
      <c r="AX1618" s="199"/>
      <c r="AY1618" s="199"/>
      <c r="AZ1618" s="199"/>
      <c r="BA1618" s="199"/>
      <c r="BB1618" s="199"/>
      <c r="BC1618" s="199"/>
      <c r="BD1618" s="199"/>
      <c r="BE1618" s="199"/>
      <c r="BF1618" s="199"/>
      <c r="BG1618" s="199"/>
      <c r="BH1618" s="199"/>
      <c r="BI1618" s="199"/>
      <c r="BJ1618" s="199"/>
      <c r="BK1618" s="199"/>
    </row>
    <row r="1619" spans="1:63" ht="12.75" customHeight="1" x14ac:dyDescent="0.2">
      <c r="A1619" s="199"/>
      <c r="B1619" s="199"/>
      <c r="C1619" s="199"/>
      <c r="D1619" s="199"/>
      <c r="E1619" s="199"/>
      <c r="F1619" s="199"/>
      <c r="G1619" s="199"/>
      <c r="H1619" s="199"/>
      <c r="I1619" s="199"/>
      <c r="J1619" s="199"/>
      <c r="K1619" s="199"/>
      <c r="L1619" s="199"/>
      <c r="M1619" s="199"/>
      <c r="N1619" s="199"/>
      <c r="O1619" s="199"/>
      <c r="P1619" s="199"/>
      <c r="Q1619" s="199"/>
      <c r="R1619" s="199"/>
      <c r="S1619" s="199"/>
      <c r="T1619" s="199"/>
      <c r="U1619" s="199"/>
      <c r="V1619" s="199"/>
      <c r="W1619" s="199"/>
      <c r="X1619" s="199"/>
      <c r="Y1619" s="199"/>
      <c r="Z1619" s="199"/>
      <c r="AA1619" s="199"/>
      <c r="AB1619" s="199"/>
      <c r="AC1619" s="199"/>
      <c r="AD1619" s="199"/>
      <c r="AE1619" s="199"/>
      <c r="AF1619" s="199"/>
      <c r="AG1619" s="199"/>
      <c r="AH1619" s="199"/>
      <c r="AI1619" s="199"/>
      <c r="AJ1619" s="199"/>
      <c r="AK1619" s="199"/>
      <c r="AL1619" s="199"/>
      <c r="AM1619" s="199"/>
      <c r="AN1619" s="199"/>
      <c r="AO1619" s="199"/>
      <c r="AP1619" s="199"/>
      <c r="AQ1619" s="199"/>
      <c r="AR1619" s="199"/>
      <c r="AS1619" s="199"/>
      <c r="AT1619" s="199"/>
      <c r="AU1619" s="199"/>
      <c r="AV1619" s="199"/>
      <c r="AW1619" s="199"/>
      <c r="AX1619" s="199"/>
      <c r="AY1619" s="199"/>
      <c r="AZ1619" s="199"/>
      <c r="BA1619" s="199"/>
      <c r="BB1619" s="199"/>
      <c r="BC1619" s="199"/>
      <c r="BD1619" s="199"/>
      <c r="BE1619" s="199"/>
      <c r="BF1619" s="199"/>
      <c r="BG1619" s="199"/>
      <c r="BH1619" s="199"/>
      <c r="BI1619" s="199"/>
      <c r="BJ1619" s="199"/>
      <c r="BK1619" s="199"/>
    </row>
    <row r="1620" spans="1:63" ht="12.75" customHeight="1" x14ac:dyDescent="0.2">
      <c r="A1620" s="199"/>
      <c r="B1620" s="199"/>
      <c r="C1620" s="199"/>
      <c r="D1620" s="199"/>
      <c r="E1620" s="199"/>
      <c r="F1620" s="199"/>
      <c r="G1620" s="199"/>
      <c r="H1620" s="199"/>
      <c r="I1620" s="199"/>
      <c r="J1620" s="199"/>
      <c r="K1620" s="199"/>
      <c r="L1620" s="199"/>
      <c r="M1620" s="199"/>
      <c r="N1620" s="199"/>
      <c r="O1620" s="199"/>
      <c r="P1620" s="199"/>
      <c r="Q1620" s="199"/>
      <c r="R1620" s="199"/>
      <c r="S1620" s="199"/>
      <c r="T1620" s="199"/>
      <c r="U1620" s="199"/>
      <c r="V1620" s="199"/>
      <c r="W1620" s="199"/>
      <c r="X1620" s="199"/>
      <c r="Y1620" s="199"/>
      <c r="Z1620" s="199"/>
      <c r="AA1620" s="199"/>
      <c r="AB1620" s="199"/>
      <c r="AC1620" s="199"/>
      <c r="AD1620" s="199"/>
      <c r="AE1620" s="199"/>
      <c r="AF1620" s="199"/>
      <c r="AG1620" s="199"/>
      <c r="AH1620" s="199"/>
      <c r="AI1620" s="199"/>
      <c r="AJ1620" s="199"/>
      <c r="AK1620" s="199"/>
      <c r="AL1620" s="199"/>
      <c r="AM1620" s="199"/>
      <c r="AN1620" s="199"/>
      <c r="AO1620" s="199"/>
      <c r="AP1620" s="199"/>
      <c r="AQ1620" s="199"/>
      <c r="AR1620" s="199"/>
      <c r="AS1620" s="199"/>
      <c r="AT1620" s="199"/>
      <c r="AU1620" s="199"/>
      <c r="AV1620" s="199"/>
      <c r="AW1620" s="199"/>
      <c r="AX1620" s="199"/>
      <c r="AY1620" s="199"/>
      <c r="AZ1620" s="199"/>
      <c r="BA1620" s="199"/>
      <c r="BB1620" s="199"/>
      <c r="BC1620" s="199"/>
      <c r="BD1620" s="199"/>
      <c r="BE1620" s="199"/>
      <c r="BF1620" s="199"/>
      <c r="BG1620" s="199"/>
      <c r="BH1620" s="199"/>
      <c r="BI1620" s="199"/>
      <c r="BJ1620" s="199"/>
      <c r="BK1620" s="199"/>
    </row>
    <row r="1621" spans="1:63" ht="12.75" customHeight="1" x14ac:dyDescent="0.2">
      <c r="A1621" s="199"/>
      <c r="B1621" s="199"/>
      <c r="C1621" s="199"/>
      <c r="D1621" s="199"/>
      <c r="E1621" s="199"/>
      <c r="F1621" s="199"/>
      <c r="G1621" s="199"/>
      <c r="H1621" s="199"/>
      <c r="I1621" s="199"/>
      <c r="J1621" s="199"/>
      <c r="K1621" s="199"/>
      <c r="L1621" s="199"/>
      <c r="M1621" s="199"/>
      <c r="N1621" s="199"/>
      <c r="O1621" s="199"/>
      <c r="P1621" s="199"/>
      <c r="Q1621" s="199"/>
      <c r="R1621" s="199"/>
      <c r="S1621" s="199"/>
      <c r="T1621" s="199"/>
      <c r="U1621" s="199"/>
      <c r="V1621" s="199"/>
      <c r="W1621" s="199"/>
      <c r="X1621" s="199"/>
      <c r="Y1621" s="199"/>
      <c r="Z1621" s="199"/>
      <c r="AA1621" s="199"/>
      <c r="AB1621" s="199"/>
      <c r="AC1621" s="199"/>
      <c r="AD1621" s="199"/>
      <c r="AE1621" s="199"/>
      <c r="AF1621" s="199"/>
      <c r="AG1621" s="199"/>
      <c r="AH1621" s="199"/>
      <c r="AI1621" s="199"/>
      <c r="AJ1621" s="199"/>
      <c r="AK1621" s="199"/>
      <c r="AL1621" s="199"/>
      <c r="AM1621" s="199"/>
      <c r="AN1621" s="199"/>
      <c r="AO1621" s="199"/>
      <c r="AP1621" s="199"/>
      <c r="AQ1621" s="199"/>
      <c r="AR1621" s="199"/>
      <c r="AS1621" s="199"/>
      <c r="AT1621" s="199"/>
      <c r="AU1621" s="199"/>
      <c r="AV1621" s="199"/>
      <c r="AW1621" s="199"/>
      <c r="AX1621" s="199"/>
      <c r="AY1621" s="199"/>
      <c r="AZ1621" s="199"/>
      <c r="BA1621" s="199"/>
      <c r="BB1621" s="199"/>
      <c r="BC1621" s="199"/>
      <c r="BD1621" s="199"/>
      <c r="BE1621" s="199"/>
      <c r="BF1621" s="199"/>
      <c r="BG1621" s="199"/>
      <c r="BH1621" s="199"/>
      <c r="BI1621" s="199"/>
      <c r="BJ1621" s="199"/>
      <c r="BK1621" s="199"/>
    </row>
    <row r="1622" spans="1:63" ht="12.75" customHeight="1" x14ac:dyDescent="0.2">
      <c r="A1622" s="199"/>
      <c r="B1622" s="199"/>
      <c r="C1622" s="199"/>
      <c r="D1622" s="199"/>
      <c r="E1622" s="199"/>
      <c r="F1622" s="199"/>
      <c r="G1622" s="199"/>
      <c r="H1622" s="199"/>
      <c r="I1622" s="199"/>
      <c r="J1622" s="199"/>
      <c r="K1622" s="199"/>
      <c r="L1622" s="199"/>
      <c r="M1622" s="199"/>
      <c r="N1622" s="199"/>
      <c r="O1622" s="199"/>
      <c r="P1622" s="199"/>
      <c r="Q1622" s="199"/>
      <c r="R1622" s="199"/>
      <c r="S1622" s="199"/>
      <c r="T1622" s="199"/>
      <c r="U1622" s="199"/>
      <c r="V1622" s="199"/>
      <c r="W1622" s="199"/>
      <c r="X1622" s="199"/>
      <c r="Y1622" s="199"/>
      <c r="Z1622" s="199"/>
      <c r="AA1622" s="199"/>
      <c r="AB1622" s="199"/>
      <c r="AC1622" s="199"/>
      <c r="AD1622" s="199"/>
      <c r="AE1622" s="199"/>
      <c r="AF1622" s="199"/>
      <c r="AG1622" s="199"/>
      <c r="AH1622" s="199"/>
      <c r="AI1622" s="199"/>
      <c r="AJ1622" s="199"/>
      <c r="AK1622" s="199"/>
      <c r="AL1622" s="199"/>
      <c r="AM1622" s="199"/>
      <c r="AN1622" s="199"/>
      <c r="AO1622" s="199"/>
      <c r="AP1622" s="199"/>
      <c r="AQ1622" s="199"/>
      <c r="AR1622" s="199"/>
      <c r="AS1622" s="199"/>
      <c r="AT1622" s="199"/>
      <c r="AU1622" s="199"/>
      <c r="AV1622" s="199"/>
      <c r="AW1622" s="199"/>
      <c r="AX1622" s="199"/>
      <c r="AY1622" s="199"/>
      <c r="AZ1622" s="199"/>
      <c r="BA1622" s="199"/>
      <c r="BB1622" s="199"/>
      <c r="BC1622" s="199"/>
      <c r="BD1622" s="199"/>
      <c r="BE1622" s="199"/>
      <c r="BF1622" s="199"/>
      <c r="BG1622" s="199"/>
      <c r="BH1622" s="199"/>
      <c r="BI1622" s="199"/>
      <c r="BJ1622" s="199"/>
      <c r="BK1622" s="199"/>
    </row>
    <row r="1623" spans="1:63" ht="12.75" customHeight="1" x14ac:dyDescent="0.2">
      <c r="A1623" s="199"/>
      <c r="B1623" s="199"/>
      <c r="C1623" s="199"/>
      <c r="D1623" s="199"/>
      <c r="E1623" s="199"/>
      <c r="F1623" s="199"/>
      <c r="G1623" s="199"/>
      <c r="H1623" s="199"/>
      <c r="I1623" s="199"/>
      <c r="J1623" s="199"/>
      <c r="K1623" s="199"/>
      <c r="L1623" s="199"/>
      <c r="M1623" s="199"/>
      <c r="N1623" s="199"/>
      <c r="O1623" s="199"/>
      <c r="P1623" s="199"/>
      <c r="Q1623" s="199"/>
      <c r="R1623" s="199"/>
      <c r="S1623" s="199"/>
      <c r="T1623" s="199"/>
      <c r="U1623" s="199"/>
      <c r="V1623" s="199"/>
      <c r="W1623" s="199"/>
      <c r="X1623" s="199"/>
      <c r="Y1623" s="199"/>
      <c r="Z1623" s="199"/>
      <c r="AA1623" s="199"/>
      <c r="AB1623" s="199"/>
      <c r="AC1623" s="199"/>
      <c r="AD1623" s="199"/>
      <c r="AE1623" s="199"/>
      <c r="AF1623" s="199"/>
      <c r="AG1623" s="199"/>
      <c r="AH1623" s="199"/>
      <c r="AI1623" s="199"/>
      <c r="AJ1623" s="199"/>
      <c r="AK1623" s="199"/>
      <c r="AL1623" s="199"/>
      <c r="AM1623" s="199"/>
      <c r="AN1623" s="199"/>
      <c r="AO1623" s="199"/>
      <c r="AP1623" s="199"/>
      <c r="AQ1623" s="199"/>
      <c r="AR1623" s="199"/>
      <c r="AS1623" s="199"/>
      <c r="AT1623" s="199"/>
      <c r="AU1623" s="199"/>
      <c r="AV1623" s="199"/>
      <c r="AW1623" s="199"/>
      <c r="AX1623" s="199"/>
      <c r="AY1623" s="199"/>
      <c r="AZ1623" s="199"/>
      <c r="BA1623" s="199"/>
      <c r="BB1623" s="199"/>
      <c r="BC1623" s="199"/>
      <c r="BD1623" s="199"/>
      <c r="BE1623" s="199"/>
      <c r="BF1623" s="199"/>
      <c r="BG1623" s="199"/>
      <c r="BH1623" s="199"/>
      <c r="BI1623" s="199"/>
      <c r="BJ1623" s="199"/>
      <c r="BK1623" s="199"/>
    </row>
    <row r="1624" spans="1:63" ht="12.75" customHeight="1" x14ac:dyDescent="0.2">
      <c r="A1624" s="199"/>
      <c r="B1624" s="199"/>
      <c r="C1624" s="199"/>
      <c r="D1624" s="199"/>
      <c r="E1624" s="199"/>
      <c r="F1624" s="199"/>
      <c r="G1624" s="199"/>
      <c r="H1624" s="199"/>
      <c r="I1624" s="199"/>
      <c r="J1624" s="199"/>
      <c r="K1624" s="199"/>
      <c r="L1624" s="199"/>
      <c r="M1624" s="199"/>
      <c r="N1624" s="199"/>
      <c r="O1624" s="199"/>
      <c r="P1624" s="199"/>
      <c r="Q1624" s="199"/>
      <c r="R1624" s="199"/>
      <c r="S1624" s="199"/>
      <c r="T1624" s="199"/>
      <c r="U1624" s="199"/>
      <c r="V1624" s="199"/>
      <c r="W1624" s="199"/>
      <c r="X1624" s="199"/>
      <c r="Y1624" s="199"/>
      <c r="Z1624" s="199"/>
      <c r="AA1624" s="199"/>
      <c r="AB1624" s="199"/>
      <c r="AC1624" s="199"/>
      <c r="AD1624" s="199"/>
      <c r="AE1624" s="199"/>
      <c r="AF1624" s="199"/>
      <c r="AG1624" s="199"/>
      <c r="AH1624" s="199"/>
      <c r="AI1624" s="199"/>
      <c r="AJ1624" s="199"/>
      <c r="AK1624" s="199"/>
      <c r="AL1624" s="199"/>
      <c r="AM1624" s="199"/>
      <c r="AN1624" s="199"/>
      <c r="AO1624" s="199"/>
      <c r="AP1624" s="199"/>
      <c r="AQ1624" s="199"/>
      <c r="AR1624" s="199"/>
      <c r="AS1624" s="199"/>
      <c r="AT1624" s="199"/>
      <c r="AU1624" s="199"/>
      <c r="AV1624" s="199"/>
      <c r="AW1624" s="199"/>
      <c r="AX1624" s="199"/>
      <c r="AY1624" s="199"/>
      <c r="AZ1624" s="199"/>
      <c r="BA1624" s="199"/>
      <c r="BB1624" s="199"/>
      <c r="BC1624" s="199"/>
      <c r="BD1624" s="199"/>
      <c r="BE1624" s="199"/>
      <c r="BF1624" s="199"/>
      <c r="BG1624" s="199"/>
      <c r="BH1624" s="199"/>
      <c r="BI1624" s="199"/>
      <c r="BJ1624" s="199"/>
      <c r="BK1624" s="199"/>
    </row>
    <row r="1625" spans="1:63" ht="12.75" customHeight="1" x14ac:dyDescent="0.2">
      <c r="A1625" s="199"/>
      <c r="B1625" s="199"/>
      <c r="C1625" s="199"/>
      <c r="D1625" s="199"/>
      <c r="E1625" s="199"/>
      <c r="F1625" s="199"/>
      <c r="G1625" s="199"/>
      <c r="H1625" s="199"/>
      <c r="I1625" s="199"/>
      <c r="J1625" s="199"/>
      <c r="K1625" s="199"/>
      <c r="L1625" s="199"/>
      <c r="M1625" s="199"/>
      <c r="N1625" s="199"/>
      <c r="O1625" s="199"/>
      <c r="P1625" s="199"/>
      <c r="Q1625" s="199"/>
      <c r="R1625" s="199"/>
      <c r="S1625" s="199"/>
      <c r="T1625" s="199"/>
      <c r="U1625" s="199"/>
      <c r="V1625" s="199"/>
      <c r="W1625" s="199"/>
      <c r="X1625" s="199"/>
      <c r="Y1625" s="199"/>
      <c r="Z1625" s="199"/>
      <c r="AA1625" s="199"/>
      <c r="AB1625" s="199"/>
      <c r="AC1625" s="199"/>
      <c r="AD1625" s="199"/>
      <c r="AE1625" s="199"/>
      <c r="AF1625" s="199"/>
      <c r="AG1625" s="199"/>
      <c r="AH1625" s="199"/>
      <c r="AI1625" s="199"/>
      <c r="AJ1625" s="199"/>
      <c r="AK1625" s="199"/>
      <c r="AL1625" s="199"/>
      <c r="AM1625" s="199"/>
      <c r="AN1625" s="199"/>
      <c r="AO1625" s="199"/>
      <c r="AP1625" s="199"/>
      <c r="AQ1625" s="199"/>
      <c r="AR1625" s="199"/>
      <c r="AS1625" s="199"/>
      <c r="AT1625" s="199"/>
      <c r="AU1625" s="199"/>
      <c r="AV1625" s="199"/>
      <c r="AW1625" s="199"/>
      <c r="AX1625" s="199"/>
      <c r="AY1625" s="199"/>
      <c r="AZ1625" s="199"/>
      <c r="BA1625" s="199"/>
      <c r="BB1625" s="199"/>
      <c r="BC1625" s="199"/>
      <c r="BD1625" s="199"/>
      <c r="BE1625" s="199"/>
      <c r="BF1625" s="199"/>
      <c r="BG1625" s="199"/>
      <c r="BH1625" s="199"/>
      <c r="BI1625" s="199"/>
      <c r="BJ1625" s="199"/>
      <c r="BK1625" s="199"/>
    </row>
    <row r="1626" spans="1:63" ht="12.75" customHeight="1" x14ac:dyDescent="0.2">
      <c r="A1626" s="199"/>
      <c r="B1626" s="199"/>
      <c r="C1626" s="199"/>
      <c r="D1626" s="199"/>
      <c r="E1626" s="199"/>
      <c r="F1626" s="199"/>
      <c r="G1626" s="199"/>
      <c r="H1626" s="199"/>
      <c r="I1626" s="199"/>
      <c r="J1626" s="199"/>
      <c r="K1626" s="199"/>
      <c r="L1626" s="199"/>
      <c r="M1626" s="199"/>
      <c r="N1626" s="199"/>
      <c r="O1626" s="199"/>
      <c r="P1626" s="199"/>
      <c r="Q1626" s="199"/>
      <c r="R1626" s="199"/>
      <c r="S1626" s="199"/>
      <c r="T1626" s="199"/>
      <c r="U1626" s="199"/>
      <c r="V1626" s="199"/>
      <c r="W1626" s="199"/>
      <c r="X1626" s="199"/>
      <c r="Y1626" s="199"/>
      <c r="Z1626" s="199"/>
      <c r="AA1626" s="199"/>
      <c r="AB1626" s="199"/>
      <c r="AC1626" s="199"/>
      <c r="AD1626" s="199"/>
      <c r="AE1626" s="199"/>
      <c r="AF1626" s="199"/>
      <c r="AG1626" s="199"/>
      <c r="AH1626" s="199"/>
      <c r="AI1626" s="199"/>
      <c r="AJ1626" s="199"/>
      <c r="AK1626" s="199"/>
      <c r="AL1626" s="199"/>
      <c r="AM1626" s="199"/>
      <c r="AN1626" s="199"/>
      <c r="AO1626" s="199"/>
      <c r="AP1626" s="199"/>
      <c r="AQ1626" s="199"/>
      <c r="AR1626" s="199"/>
      <c r="AS1626" s="199"/>
      <c r="AT1626" s="199"/>
      <c r="AU1626" s="199"/>
      <c r="AV1626" s="199"/>
      <c r="AW1626" s="199"/>
      <c r="AX1626" s="199"/>
      <c r="AY1626" s="199"/>
      <c r="AZ1626" s="199"/>
      <c r="BA1626" s="199"/>
      <c r="BB1626" s="199"/>
      <c r="BC1626" s="199"/>
      <c r="BD1626" s="199"/>
      <c r="BE1626" s="199"/>
      <c r="BF1626" s="199"/>
      <c r="BG1626" s="199"/>
      <c r="BH1626" s="199"/>
      <c r="BI1626" s="199"/>
      <c r="BJ1626" s="199"/>
      <c r="BK1626" s="199"/>
    </row>
    <row r="1627" spans="1:63" ht="12.75" customHeight="1" x14ac:dyDescent="0.2">
      <c r="A1627" s="199"/>
      <c r="B1627" s="199"/>
      <c r="C1627" s="199"/>
      <c r="D1627" s="199"/>
      <c r="E1627" s="199"/>
      <c r="F1627" s="199"/>
      <c r="G1627" s="199"/>
      <c r="H1627" s="199"/>
      <c r="I1627" s="199"/>
      <c r="J1627" s="199"/>
      <c r="K1627" s="199"/>
      <c r="L1627" s="199"/>
      <c r="M1627" s="199"/>
      <c r="N1627" s="199"/>
      <c r="O1627" s="199"/>
      <c r="P1627" s="199"/>
      <c r="Q1627" s="199"/>
      <c r="R1627" s="199"/>
      <c r="S1627" s="199"/>
      <c r="T1627" s="199"/>
      <c r="U1627" s="199"/>
      <c r="V1627" s="199"/>
      <c r="W1627" s="199"/>
      <c r="X1627" s="199"/>
      <c r="Y1627" s="199"/>
      <c r="Z1627" s="199"/>
      <c r="AA1627" s="199"/>
      <c r="AB1627" s="199"/>
      <c r="AC1627" s="199"/>
      <c r="AD1627" s="199"/>
      <c r="AE1627" s="199"/>
      <c r="AF1627" s="199"/>
      <c r="AG1627" s="199"/>
      <c r="AH1627" s="199"/>
      <c r="AI1627" s="199"/>
      <c r="AJ1627" s="199"/>
      <c r="AK1627" s="199"/>
      <c r="AL1627" s="199"/>
      <c r="AM1627" s="199"/>
      <c r="AN1627" s="199"/>
      <c r="AO1627" s="199"/>
      <c r="AP1627" s="199"/>
      <c r="AQ1627" s="199"/>
      <c r="AR1627" s="199"/>
      <c r="AS1627" s="199"/>
      <c r="AT1627" s="199"/>
      <c r="AU1627" s="199"/>
      <c r="AV1627" s="199"/>
      <c r="AW1627" s="199"/>
      <c r="AX1627" s="199"/>
      <c r="AY1627" s="199"/>
      <c r="AZ1627" s="199"/>
      <c r="BA1627" s="199"/>
      <c r="BB1627" s="199"/>
      <c r="BC1627" s="199"/>
      <c r="BD1627" s="199"/>
      <c r="BE1627" s="199"/>
      <c r="BF1627" s="199"/>
      <c r="BG1627" s="199"/>
      <c r="BH1627" s="199"/>
      <c r="BI1627" s="199"/>
      <c r="BJ1627" s="199"/>
      <c r="BK1627" s="199"/>
    </row>
    <row r="1628" spans="1:63" ht="12.75" customHeight="1" x14ac:dyDescent="0.2">
      <c r="A1628" s="199"/>
      <c r="B1628" s="199"/>
      <c r="C1628" s="199"/>
      <c r="D1628" s="199"/>
      <c r="E1628" s="199"/>
      <c r="F1628" s="199"/>
      <c r="G1628" s="199"/>
      <c r="H1628" s="199"/>
      <c r="I1628" s="199"/>
      <c r="J1628" s="199"/>
      <c r="K1628" s="199"/>
      <c r="L1628" s="199"/>
      <c r="M1628" s="199"/>
      <c r="N1628" s="199"/>
      <c r="O1628" s="199"/>
      <c r="P1628" s="199"/>
      <c r="Q1628" s="199"/>
      <c r="R1628" s="199"/>
      <c r="S1628" s="199"/>
      <c r="T1628" s="199"/>
      <c r="U1628" s="199"/>
      <c r="V1628" s="199"/>
      <c r="W1628" s="199"/>
      <c r="X1628" s="199"/>
      <c r="Y1628" s="199"/>
      <c r="Z1628" s="199"/>
      <c r="AA1628" s="199"/>
      <c r="AB1628" s="199"/>
      <c r="AC1628" s="199"/>
      <c r="AD1628" s="199"/>
      <c r="AE1628" s="199"/>
      <c r="AF1628" s="199"/>
      <c r="AG1628" s="199"/>
      <c r="AH1628" s="199"/>
      <c r="AI1628" s="199"/>
      <c r="AJ1628" s="199"/>
      <c r="AK1628" s="199"/>
      <c r="AL1628" s="199"/>
      <c r="AM1628" s="199"/>
      <c r="AN1628" s="199"/>
      <c r="AO1628" s="199"/>
      <c r="AP1628" s="199"/>
      <c r="AQ1628" s="199"/>
      <c r="AR1628" s="199"/>
      <c r="AS1628" s="199"/>
      <c r="AT1628" s="199"/>
      <c r="AU1628" s="199"/>
      <c r="AV1628" s="199"/>
      <c r="AW1628" s="199"/>
      <c r="AX1628" s="199"/>
      <c r="AY1628" s="199"/>
      <c r="AZ1628" s="199"/>
      <c r="BA1628" s="199"/>
      <c r="BB1628" s="199"/>
      <c r="BC1628" s="199"/>
      <c r="BD1628" s="199"/>
      <c r="BE1628" s="199"/>
      <c r="BF1628" s="199"/>
      <c r="BG1628" s="199"/>
      <c r="BH1628" s="199"/>
      <c r="BI1628" s="199"/>
      <c r="BJ1628" s="199"/>
      <c r="BK1628" s="199"/>
    </row>
    <row r="1629" spans="1:63" ht="12.75" customHeight="1" x14ac:dyDescent="0.2">
      <c r="A1629" s="199"/>
      <c r="B1629" s="199"/>
      <c r="C1629" s="199"/>
      <c r="D1629" s="199"/>
      <c r="E1629" s="199"/>
      <c r="F1629" s="199"/>
      <c r="G1629" s="199"/>
      <c r="H1629" s="199"/>
      <c r="I1629" s="199"/>
      <c r="J1629" s="199"/>
      <c r="K1629" s="199"/>
      <c r="L1629" s="199"/>
      <c r="M1629" s="199"/>
      <c r="N1629" s="199"/>
      <c r="O1629" s="199"/>
      <c r="P1629" s="199"/>
      <c r="Q1629" s="199"/>
      <c r="R1629" s="199"/>
      <c r="S1629" s="199"/>
      <c r="T1629" s="199"/>
      <c r="U1629" s="199"/>
      <c r="V1629" s="199"/>
      <c r="W1629" s="199"/>
      <c r="X1629" s="199"/>
      <c r="Y1629" s="199"/>
      <c r="Z1629" s="199"/>
      <c r="AA1629" s="199"/>
      <c r="AB1629" s="199"/>
      <c r="AC1629" s="199"/>
      <c r="AD1629" s="199"/>
      <c r="AE1629" s="199"/>
      <c r="AF1629" s="199"/>
      <c r="AG1629" s="199"/>
      <c r="AH1629" s="199"/>
      <c r="AI1629" s="199"/>
      <c r="AJ1629" s="199"/>
      <c r="AK1629" s="199"/>
      <c r="AL1629" s="199"/>
      <c r="AM1629" s="199"/>
      <c r="AN1629" s="199"/>
      <c r="AO1629" s="199"/>
      <c r="AP1629" s="199"/>
      <c r="AQ1629" s="199"/>
      <c r="AR1629" s="199"/>
      <c r="AS1629" s="199"/>
      <c r="AT1629" s="199"/>
      <c r="AU1629" s="199"/>
      <c r="AV1629" s="199"/>
      <c r="AW1629" s="199"/>
      <c r="AX1629" s="199"/>
      <c r="AY1629" s="199"/>
      <c r="AZ1629" s="199"/>
      <c r="BA1629" s="199"/>
      <c r="BB1629" s="199"/>
      <c r="BC1629" s="199"/>
      <c r="BD1629" s="199"/>
      <c r="BE1629" s="199"/>
      <c r="BF1629" s="199"/>
      <c r="BG1629" s="199"/>
      <c r="BH1629" s="199"/>
      <c r="BI1629" s="199"/>
      <c r="BJ1629" s="199"/>
      <c r="BK1629" s="199"/>
    </row>
    <row r="1630" spans="1:63" ht="12.75" customHeight="1" x14ac:dyDescent="0.2">
      <c r="A1630" s="199"/>
      <c r="B1630" s="199"/>
      <c r="C1630" s="199"/>
      <c r="D1630" s="199"/>
      <c r="E1630" s="199"/>
      <c r="F1630" s="199"/>
      <c r="G1630" s="199"/>
      <c r="H1630" s="199"/>
      <c r="I1630" s="199"/>
      <c r="J1630" s="199"/>
      <c r="K1630" s="199"/>
      <c r="L1630" s="199"/>
      <c r="M1630" s="199"/>
      <c r="N1630" s="199"/>
      <c r="O1630" s="199"/>
      <c r="P1630" s="199"/>
      <c r="Q1630" s="199"/>
      <c r="R1630" s="199"/>
      <c r="S1630" s="199"/>
      <c r="T1630" s="199"/>
      <c r="U1630" s="199"/>
      <c r="V1630" s="199"/>
      <c r="W1630" s="199"/>
      <c r="X1630" s="199"/>
      <c r="Y1630" s="199"/>
      <c r="Z1630" s="199"/>
      <c r="AA1630" s="199"/>
      <c r="AB1630" s="199"/>
      <c r="AC1630" s="199"/>
      <c r="AD1630" s="199"/>
      <c r="AE1630" s="199"/>
      <c r="AF1630" s="199"/>
      <c r="AG1630" s="199"/>
      <c r="AH1630" s="199"/>
      <c r="AI1630" s="199"/>
      <c r="AJ1630" s="199"/>
      <c r="AK1630" s="199"/>
      <c r="AL1630" s="199"/>
      <c r="AM1630" s="199"/>
      <c r="AN1630" s="199"/>
      <c r="AO1630" s="199"/>
      <c r="AP1630" s="199"/>
      <c r="AQ1630" s="199"/>
      <c r="AR1630" s="199"/>
      <c r="AS1630" s="199"/>
      <c r="AT1630" s="199"/>
      <c r="AU1630" s="199"/>
      <c r="AV1630" s="199"/>
      <c r="AW1630" s="199"/>
      <c r="AX1630" s="199"/>
      <c r="AY1630" s="199"/>
      <c r="AZ1630" s="199"/>
      <c r="BA1630" s="199"/>
      <c r="BB1630" s="199"/>
      <c r="BC1630" s="199"/>
      <c r="BD1630" s="199"/>
      <c r="BE1630" s="199"/>
      <c r="BF1630" s="199"/>
      <c r="BG1630" s="199"/>
      <c r="BH1630" s="199"/>
      <c r="BI1630" s="199"/>
      <c r="BJ1630" s="199"/>
      <c r="BK1630" s="199"/>
    </row>
    <row r="1631" spans="1:63" ht="12.75" customHeight="1" x14ac:dyDescent="0.2">
      <c r="A1631" s="199"/>
      <c r="B1631" s="199"/>
      <c r="C1631" s="199"/>
      <c r="D1631" s="199"/>
      <c r="E1631" s="199"/>
      <c r="F1631" s="199"/>
      <c r="G1631" s="199"/>
      <c r="H1631" s="199"/>
      <c r="I1631" s="199"/>
      <c r="J1631" s="199"/>
      <c r="K1631" s="199"/>
      <c r="L1631" s="199"/>
      <c r="M1631" s="199"/>
      <c r="N1631" s="199"/>
      <c r="O1631" s="199"/>
      <c r="P1631" s="199"/>
      <c r="Q1631" s="199"/>
      <c r="R1631" s="199"/>
      <c r="S1631" s="199"/>
      <c r="T1631" s="199"/>
      <c r="U1631" s="199"/>
      <c r="V1631" s="199"/>
      <c r="W1631" s="199"/>
      <c r="X1631" s="199"/>
      <c r="Y1631" s="199"/>
      <c r="Z1631" s="199"/>
      <c r="AA1631" s="199"/>
      <c r="AB1631" s="199"/>
      <c r="AC1631" s="199"/>
      <c r="AD1631" s="199"/>
      <c r="AE1631" s="199"/>
      <c r="AF1631" s="199"/>
      <c r="AG1631" s="199"/>
      <c r="AH1631" s="199"/>
      <c r="AI1631" s="199"/>
      <c r="AJ1631" s="199"/>
      <c r="AK1631" s="199"/>
      <c r="AL1631" s="199"/>
      <c r="AM1631" s="199"/>
      <c r="AN1631" s="199"/>
      <c r="AO1631" s="199"/>
      <c r="AP1631" s="199"/>
      <c r="AQ1631" s="199"/>
      <c r="AR1631" s="199"/>
      <c r="AS1631" s="199"/>
      <c r="AT1631" s="199"/>
      <c r="AU1631" s="199"/>
      <c r="AV1631" s="199"/>
      <c r="AW1631" s="199"/>
      <c r="AX1631" s="199"/>
      <c r="AY1631" s="199"/>
      <c r="AZ1631" s="199"/>
      <c r="BA1631" s="199"/>
      <c r="BB1631" s="199"/>
      <c r="BC1631" s="199"/>
      <c r="BD1631" s="199"/>
      <c r="BE1631" s="199"/>
      <c r="BF1631" s="199"/>
      <c r="BG1631" s="199"/>
      <c r="BH1631" s="199"/>
      <c r="BI1631" s="199"/>
      <c r="BJ1631" s="199"/>
      <c r="BK1631" s="199"/>
    </row>
    <row r="1632" spans="1:63" ht="12.75" customHeight="1" x14ac:dyDescent="0.2">
      <c r="A1632" s="199"/>
      <c r="B1632" s="199"/>
      <c r="C1632" s="199"/>
      <c r="D1632" s="199"/>
      <c r="E1632" s="199"/>
      <c r="F1632" s="199"/>
      <c r="G1632" s="199"/>
      <c r="H1632" s="199"/>
      <c r="I1632" s="199"/>
      <c r="J1632" s="199"/>
      <c r="K1632" s="199"/>
      <c r="L1632" s="199"/>
      <c r="M1632" s="199"/>
      <c r="N1632" s="199"/>
      <c r="O1632" s="199"/>
      <c r="P1632" s="199"/>
      <c r="Q1632" s="199"/>
      <c r="R1632" s="199"/>
      <c r="S1632" s="199"/>
      <c r="T1632" s="199"/>
      <c r="U1632" s="199"/>
      <c r="V1632" s="199"/>
      <c r="W1632" s="199"/>
      <c r="X1632" s="199"/>
      <c r="Y1632" s="199"/>
      <c r="Z1632" s="199"/>
      <c r="AA1632" s="199"/>
      <c r="AB1632" s="199"/>
      <c r="AC1632" s="199"/>
      <c r="AD1632" s="199"/>
      <c r="AE1632" s="199"/>
      <c r="AF1632" s="199"/>
      <c r="AG1632" s="199"/>
      <c r="AH1632" s="199"/>
      <c r="AI1632" s="199"/>
      <c r="AJ1632" s="199"/>
      <c r="AK1632" s="199"/>
      <c r="AL1632" s="199"/>
      <c r="AM1632" s="199"/>
      <c r="AN1632" s="199"/>
      <c r="AO1632" s="199"/>
      <c r="AP1632" s="199"/>
      <c r="AQ1632" s="199"/>
      <c r="AR1632" s="199"/>
      <c r="AS1632" s="199"/>
      <c r="AT1632" s="199"/>
      <c r="AU1632" s="199"/>
      <c r="AV1632" s="199"/>
      <c r="AW1632" s="199"/>
      <c r="AX1632" s="199"/>
      <c r="AY1632" s="199"/>
      <c r="AZ1632" s="199"/>
      <c r="BA1632" s="199"/>
      <c r="BB1632" s="199"/>
      <c r="BC1632" s="199"/>
      <c r="BD1632" s="199"/>
      <c r="BE1632" s="199"/>
      <c r="BF1632" s="199"/>
      <c r="BG1632" s="199"/>
      <c r="BH1632" s="199"/>
      <c r="BI1632" s="199"/>
      <c r="BJ1632" s="199"/>
      <c r="BK1632" s="199"/>
    </row>
    <row r="1633" spans="1:63" ht="12.75" customHeight="1" x14ac:dyDescent="0.2">
      <c r="A1633" s="199"/>
      <c r="B1633" s="199"/>
      <c r="C1633" s="199"/>
      <c r="D1633" s="199"/>
      <c r="E1633" s="199"/>
      <c r="F1633" s="199"/>
      <c r="G1633" s="199"/>
      <c r="H1633" s="199"/>
      <c r="I1633" s="199"/>
      <c r="J1633" s="199"/>
      <c r="K1633" s="199"/>
      <c r="L1633" s="199"/>
      <c r="M1633" s="199"/>
      <c r="N1633" s="199"/>
      <c r="O1633" s="199"/>
      <c r="P1633" s="199"/>
      <c r="Q1633" s="199"/>
      <c r="R1633" s="199"/>
      <c r="S1633" s="199"/>
      <c r="T1633" s="199"/>
      <c r="U1633" s="199"/>
      <c r="V1633" s="199"/>
      <c r="W1633" s="199"/>
      <c r="X1633" s="199"/>
      <c r="Y1633" s="199"/>
      <c r="Z1633" s="199"/>
      <c r="AA1633" s="199"/>
      <c r="AB1633" s="199"/>
      <c r="AC1633" s="199"/>
      <c r="AD1633" s="199"/>
      <c r="AE1633" s="199"/>
      <c r="AF1633" s="199"/>
      <c r="AG1633" s="199"/>
      <c r="AH1633" s="199"/>
      <c r="AI1633" s="199"/>
      <c r="AJ1633" s="199"/>
      <c r="AK1633" s="199"/>
      <c r="AL1633" s="199"/>
      <c r="AM1633" s="199"/>
      <c r="AN1633" s="199"/>
      <c r="AO1633" s="199"/>
      <c r="AP1633" s="199"/>
      <c r="AQ1633" s="199"/>
      <c r="AR1633" s="199"/>
      <c r="AS1633" s="199"/>
      <c r="AT1633" s="199"/>
      <c r="AU1633" s="199"/>
      <c r="AV1633" s="199"/>
      <c r="AW1633" s="199"/>
      <c r="AX1633" s="199"/>
      <c r="AY1633" s="199"/>
      <c r="AZ1633" s="199"/>
      <c r="BA1633" s="199"/>
      <c r="BB1633" s="199"/>
      <c r="BC1633" s="199"/>
      <c r="BD1633" s="199"/>
      <c r="BE1633" s="199"/>
      <c r="BF1633" s="199"/>
      <c r="BG1633" s="199"/>
      <c r="BH1633" s="199"/>
      <c r="BI1633" s="199"/>
      <c r="BJ1633" s="199"/>
      <c r="BK1633" s="199"/>
    </row>
    <row r="1634" spans="1:63" ht="12.75" customHeight="1" x14ac:dyDescent="0.2">
      <c r="A1634" s="199"/>
      <c r="B1634" s="199"/>
      <c r="C1634" s="199"/>
      <c r="D1634" s="199"/>
      <c r="E1634" s="199"/>
      <c r="F1634" s="199"/>
      <c r="G1634" s="199"/>
      <c r="H1634" s="199"/>
      <c r="I1634" s="199"/>
      <c r="J1634" s="199"/>
      <c r="K1634" s="199"/>
      <c r="L1634" s="199"/>
      <c r="M1634" s="199"/>
      <c r="N1634" s="199"/>
      <c r="O1634" s="199"/>
      <c r="P1634" s="199"/>
      <c r="Q1634" s="199"/>
      <c r="R1634" s="199"/>
      <c r="S1634" s="199"/>
      <c r="T1634" s="199"/>
      <c r="U1634" s="199"/>
      <c r="V1634" s="199"/>
      <c r="W1634" s="199"/>
      <c r="X1634" s="199"/>
      <c r="Y1634" s="199"/>
      <c r="Z1634" s="199"/>
      <c r="AA1634" s="199"/>
      <c r="AB1634" s="199"/>
      <c r="AC1634" s="199"/>
      <c r="AD1634" s="199"/>
      <c r="AE1634" s="199"/>
      <c r="AF1634" s="199"/>
      <c r="AG1634" s="199"/>
      <c r="AH1634" s="199"/>
      <c r="AI1634" s="199"/>
      <c r="AJ1634" s="199"/>
      <c r="AK1634" s="199"/>
      <c r="AL1634" s="199"/>
      <c r="AM1634" s="199"/>
      <c r="AN1634" s="199"/>
      <c r="AO1634" s="199"/>
      <c r="AP1634" s="199"/>
      <c r="AQ1634" s="199"/>
      <c r="AR1634" s="199"/>
      <c r="AS1634" s="199"/>
      <c r="AT1634" s="199"/>
      <c r="AU1634" s="199"/>
      <c r="AV1634" s="199"/>
      <c r="AW1634" s="199"/>
      <c r="AX1634" s="199"/>
      <c r="AY1634" s="199"/>
      <c r="AZ1634" s="199"/>
      <c r="BA1634" s="199"/>
      <c r="BB1634" s="199"/>
      <c r="BC1634" s="199"/>
      <c r="BD1634" s="199"/>
      <c r="BE1634" s="199"/>
      <c r="BF1634" s="199"/>
      <c r="BG1634" s="199"/>
      <c r="BH1634" s="199"/>
      <c r="BI1634" s="199"/>
      <c r="BJ1634" s="199"/>
      <c r="BK1634" s="199"/>
    </row>
    <row r="1635" spans="1:63" ht="12.75" customHeight="1" x14ac:dyDescent="0.2">
      <c r="A1635" s="199"/>
      <c r="B1635" s="199"/>
      <c r="C1635" s="199"/>
      <c r="D1635" s="199"/>
      <c r="E1635" s="199"/>
      <c r="F1635" s="199"/>
      <c r="G1635" s="199"/>
      <c r="H1635" s="199"/>
      <c r="I1635" s="199"/>
      <c r="J1635" s="199"/>
      <c r="K1635" s="199"/>
      <c r="L1635" s="199"/>
      <c r="M1635" s="199"/>
      <c r="N1635" s="199"/>
      <c r="O1635" s="199"/>
      <c r="P1635" s="199"/>
      <c r="Q1635" s="199"/>
      <c r="R1635" s="199"/>
      <c r="S1635" s="199"/>
      <c r="T1635" s="199"/>
      <c r="U1635" s="199"/>
      <c r="V1635" s="199"/>
      <c r="W1635" s="199"/>
      <c r="X1635" s="199"/>
      <c r="Y1635" s="199"/>
      <c r="Z1635" s="199"/>
      <c r="AA1635" s="199"/>
      <c r="AB1635" s="199"/>
      <c r="AC1635" s="199"/>
      <c r="AD1635" s="199"/>
      <c r="AE1635" s="199"/>
      <c r="AF1635" s="199"/>
      <c r="AG1635" s="199"/>
      <c r="AH1635" s="199"/>
      <c r="AI1635" s="199"/>
      <c r="AJ1635" s="199"/>
      <c r="AK1635" s="199"/>
      <c r="AL1635" s="199"/>
      <c r="AM1635" s="199"/>
      <c r="AN1635" s="199"/>
      <c r="AO1635" s="199"/>
      <c r="AP1635" s="199"/>
      <c r="AQ1635" s="199"/>
      <c r="AR1635" s="199"/>
      <c r="AS1635" s="199"/>
      <c r="AT1635" s="199"/>
      <c r="AU1635" s="199"/>
      <c r="AV1635" s="199"/>
      <c r="AW1635" s="199"/>
      <c r="AX1635" s="199"/>
      <c r="AY1635" s="199"/>
      <c r="AZ1635" s="199"/>
      <c r="BA1635" s="199"/>
      <c r="BB1635" s="199"/>
      <c r="BC1635" s="199"/>
      <c r="BD1635" s="199"/>
      <c r="BE1635" s="199"/>
      <c r="BF1635" s="199"/>
      <c r="BG1635" s="199"/>
      <c r="BH1635" s="199"/>
      <c r="BI1635" s="199"/>
      <c r="BJ1635" s="199"/>
      <c r="BK1635" s="199"/>
    </row>
    <row r="1636" spans="1:63" ht="12.75" customHeight="1" x14ac:dyDescent="0.2">
      <c r="A1636" s="199"/>
      <c r="B1636" s="199"/>
      <c r="C1636" s="199"/>
      <c r="D1636" s="199"/>
      <c r="E1636" s="199"/>
      <c r="F1636" s="199"/>
      <c r="G1636" s="199"/>
      <c r="H1636" s="199"/>
      <c r="I1636" s="199"/>
      <c r="J1636" s="199"/>
      <c r="K1636" s="199"/>
      <c r="L1636" s="199"/>
      <c r="M1636" s="199"/>
      <c r="N1636" s="199"/>
      <c r="O1636" s="199"/>
      <c r="P1636" s="199"/>
      <c r="Q1636" s="199"/>
      <c r="R1636" s="199"/>
      <c r="S1636" s="199"/>
      <c r="T1636" s="199"/>
      <c r="U1636" s="199"/>
      <c r="V1636" s="199"/>
      <c r="W1636" s="199"/>
      <c r="X1636" s="199"/>
      <c r="Y1636" s="199"/>
      <c r="Z1636" s="199"/>
      <c r="AA1636" s="199"/>
      <c r="AB1636" s="199"/>
      <c r="AC1636" s="199"/>
      <c r="AD1636" s="199"/>
      <c r="AE1636" s="199"/>
      <c r="AF1636" s="199"/>
      <c r="AG1636" s="199"/>
      <c r="AH1636" s="199"/>
      <c r="AI1636" s="199"/>
      <c r="AJ1636" s="199"/>
      <c r="AK1636" s="199"/>
      <c r="AL1636" s="199"/>
      <c r="AM1636" s="199"/>
      <c r="AN1636" s="199"/>
      <c r="AO1636" s="199"/>
      <c r="AP1636" s="199"/>
      <c r="AQ1636" s="199"/>
      <c r="AR1636" s="199"/>
      <c r="AS1636" s="199"/>
      <c r="AT1636" s="199"/>
      <c r="AU1636" s="199"/>
      <c r="AV1636" s="199"/>
      <c r="AW1636" s="199"/>
      <c r="AX1636" s="199"/>
      <c r="AY1636" s="199"/>
      <c r="AZ1636" s="199"/>
      <c r="BA1636" s="199"/>
      <c r="BB1636" s="199"/>
      <c r="BC1636" s="199"/>
      <c r="BD1636" s="199"/>
      <c r="BE1636" s="199"/>
      <c r="BF1636" s="199"/>
      <c r="BG1636" s="199"/>
      <c r="BH1636" s="199"/>
      <c r="BI1636" s="199"/>
      <c r="BJ1636" s="199"/>
      <c r="BK1636" s="199"/>
    </row>
    <row r="1637" spans="1:63" ht="12.75" customHeight="1" x14ac:dyDescent="0.2">
      <c r="A1637" s="199"/>
      <c r="B1637" s="199"/>
      <c r="C1637" s="199"/>
      <c r="D1637" s="199"/>
      <c r="E1637" s="199"/>
      <c r="F1637" s="199"/>
      <c r="G1637" s="199"/>
      <c r="H1637" s="199"/>
      <c r="I1637" s="199"/>
      <c r="J1637" s="199"/>
      <c r="K1637" s="199"/>
      <c r="L1637" s="199"/>
      <c r="M1637" s="199"/>
      <c r="N1637" s="199"/>
      <c r="O1637" s="199"/>
      <c r="P1637" s="199"/>
      <c r="Q1637" s="199"/>
      <c r="R1637" s="199"/>
      <c r="S1637" s="199"/>
      <c r="T1637" s="199"/>
      <c r="U1637" s="199"/>
      <c r="V1637" s="199"/>
      <c r="W1637" s="199"/>
      <c r="X1637" s="199"/>
      <c r="Y1637" s="199"/>
      <c r="Z1637" s="199"/>
      <c r="AA1637" s="199"/>
      <c r="AB1637" s="199"/>
      <c r="AC1637" s="199"/>
      <c r="AD1637" s="199"/>
      <c r="AE1637" s="199"/>
      <c r="AF1637" s="199"/>
      <c r="AG1637" s="199"/>
      <c r="AH1637" s="199"/>
      <c r="AI1637" s="199"/>
      <c r="AJ1637" s="199"/>
      <c r="AK1637" s="199"/>
      <c r="AL1637" s="199"/>
      <c r="AM1637" s="199"/>
      <c r="AN1637" s="199"/>
      <c r="AO1637" s="199"/>
      <c r="AP1637" s="199"/>
      <c r="AQ1637" s="199"/>
      <c r="AR1637" s="199"/>
      <c r="AS1637" s="199"/>
      <c r="AT1637" s="199"/>
      <c r="AU1637" s="199"/>
      <c r="AV1637" s="199"/>
      <c r="AW1637" s="199"/>
      <c r="AX1637" s="199"/>
      <c r="AY1637" s="199"/>
      <c r="AZ1637" s="199"/>
      <c r="BA1637" s="199"/>
      <c r="BB1637" s="199"/>
      <c r="BC1637" s="199"/>
      <c r="BD1637" s="199"/>
      <c r="BE1637" s="199"/>
      <c r="BF1637" s="199"/>
      <c r="BG1637" s="199"/>
      <c r="BH1637" s="199"/>
      <c r="BI1637" s="199"/>
      <c r="BJ1637" s="199"/>
      <c r="BK1637" s="199"/>
    </row>
    <row r="1638" spans="1:63" ht="12.75" customHeight="1" x14ac:dyDescent="0.2">
      <c r="A1638" s="199"/>
      <c r="B1638" s="199"/>
      <c r="C1638" s="199"/>
      <c r="D1638" s="199"/>
      <c r="E1638" s="199"/>
      <c r="F1638" s="199"/>
      <c r="G1638" s="199"/>
      <c r="H1638" s="199"/>
      <c r="I1638" s="199"/>
      <c r="J1638" s="199"/>
      <c r="K1638" s="199"/>
      <c r="L1638" s="199"/>
      <c r="M1638" s="199"/>
      <c r="N1638" s="199"/>
      <c r="O1638" s="199"/>
      <c r="P1638" s="199"/>
      <c r="Q1638" s="199"/>
      <c r="R1638" s="199"/>
      <c r="S1638" s="199"/>
      <c r="T1638" s="199"/>
      <c r="U1638" s="199"/>
      <c r="V1638" s="199"/>
      <c r="W1638" s="199"/>
      <c r="X1638" s="199"/>
      <c r="Y1638" s="199"/>
      <c r="Z1638" s="199"/>
      <c r="AA1638" s="199"/>
      <c r="AB1638" s="199"/>
      <c r="AC1638" s="199"/>
      <c r="AD1638" s="199"/>
      <c r="AE1638" s="199"/>
      <c r="AF1638" s="199"/>
      <c r="AG1638" s="199"/>
      <c r="AH1638" s="199"/>
      <c r="AI1638" s="199"/>
      <c r="AJ1638" s="199"/>
      <c r="AK1638" s="199"/>
      <c r="AL1638" s="199"/>
      <c r="AM1638" s="199"/>
      <c r="AN1638" s="199"/>
      <c r="AO1638" s="199"/>
      <c r="AP1638" s="199"/>
      <c r="AQ1638" s="199"/>
      <c r="AR1638" s="199"/>
      <c r="AS1638" s="199"/>
      <c r="AT1638" s="199"/>
      <c r="AU1638" s="199"/>
      <c r="AV1638" s="199"/>
      <c r="AW1638" s="199"/>
      <c r="AX1638" s="199"/>
      <c r="AY1638" s="199"/>
      <c r="AZ1638" s="199"/>
      <c r="BA1638" s="199"/>
      <c r="BB1638" s="199"/>
      <c r="BC1638" s="199"/>
      <c r="BD1638" s="199"/>
      <c r="BE1638" s="199"/>
      <c r="BF1638" s="199"/>
      <c r="BG1638" s="199"/>
      <c r="BH1638" s="199"/>
      <c r="BI1638" s="199"/>
      <c r="BJ1638" s="199"/>
      <c r="BK1638" s="199"/>
    </row>
    <row r="1639" spans="1:63" ht="12.75" customHeight="1" x14ac:dyDescent="0.2">
      <c r="A1639" s="199"/>
      <c r="B1639" s="199"/>
      <c r="C1639" s="199"/>
      <c r="D1639" s="199"/>
      <c r="E1639" s="199"/>
      <c r="F1639" s="199"/>
      <c r="G1639" s="199"/>
      <c r="H1639" s="199"/>
      <c r="I1639" s="199"/>
      <c r="J1639" s="199"/>
      <c r="K1639" s="199"/>
      <c r="L1639" s="199"/>
      <c r="M1639" s="199"/>
      <c r="N1639" s="199"/>
      <c r="O1639" s="199"/>
      <c r="P1639" s="199"/>
      <c r="Q1639" s="199"/>
      <c r="R1639" s="199"/>
      <c r="S1639" s="199"/>
      <c r="T1639" s="199"/>
      <c r="U1639" s="199"/>
      <c r="V1639" s="199"/>
      <c r="W1639" s="199"/>
      <c r="X1639" s="199"/>
      <c r="Y1639" s="199"/>
      <c r="Z1639" s="199"/>
      <c r="AA1639" s="199"/>
      <c r="AB1639" s="199"/>
      <c r="AC1639" s="199"/>
      <c r="AD1639" s="199"/>
      <c r="AE1639" s="199"/>
      <c r="AF1639" s="199"/>
      <c r="AG1639" s="199"/>
      <c r="AH1639" s="199"/>
      <c r="AI1639" s="199"/>
      <c r="AJ1639" s="199"/>
      <c r="AK1639" s="199"/>
      <c r="AL1639" s="199"/>
      <c r="AM1639" s="199"/>
      <c r="AN1639" s="199"/>
      <c r="AO1639" s="199"/>
      <c r="AP1639" s="199"/>
      <c r="AQ1639" s="199"/>
      <c r="AR1639" s="199"/>
      <c r="AS1639" s="199"/>
      <c r="AT1639" s="199"/>
      <c r="AU1639" s="199"/>
      <c r="AV1639" s="199"/>
      <c r="AW1639" s="199"/>
      <c r="AX1639" s="199"/>
      <c r="AY1639" s="199"/>
      <c r="AZ1639" s="199"/>
      <c r="BA1639" s="199"/>
      <c r="BB1639" s="199"/>
      <c r="BC1639" s="199"/>
      <c r="BD1639" s="199"/>
      <c r="BE1639" s="199"/>
      <c r="BF1639" s="199"/>
      <c r="BG1639" s="199"/>
      <c r="BH1639" s="199"/>
      <c r="BI1639" s="199"/>
      <c r="BJ1639" s="199"/>
      <c r="BK1639" s="199"/>
    </row>
    <row r="1640" spans="1:63" ht="12.75" customHeight="1" x14ac:dyDescent="0.2">
      <c r="A1640" s="199"/>
      <c r="B1640" s="199"/>
      <c r="C1640" s="199"/>
      <c r="D1640" s="199"/>
      <c r="E1640" s="199"/>
      <c r="F1640" s="199"/>
      <c r="G1640" s="199"/>
      <c r="H1640" s="199"/>
      <c r="I1640" s="199"/>
      <c r="J1640" s="199"/>
      <c r="K1640" s="199"/>
      <c r="L1640" s="199"/>
      <c r="M1640" s="199"/>
      <c r="N1640" s="199"/>
      <c r="O1640" s="199"/>
      <c r="P1640" s="199"/>
      <c r="Q1640" s="199"/>
      <c r="R1640" s="199"/>
      <c r="S1640" s="199"/>
      <c r="T1640" s="199"/>
      <c r="U1640" s="199"/>
      <c r="V1640" s="199"/>
      <c r="W1640" s="199"/>
      <c r="X1640" s="199"/>
      <c r="Y1640" s="199"/>
      <c r="Z1640" s="199"/>
      <c r="AA1640" s="199"/>
      <c r="AB1640" s="199"/>
      <c r="AC1640" s="199"/>
      <c r="AD1640" s="199"/>
      <c r="AE1640" s="199"/>
      <c r="AF1640" s="199"/>
      <c r="AG1640" s="199"/>
      <c r="AH1640" s="199"/>
      <c r="AI1640" s="199"/>
      <c r="AJ1640" s="199"/>
      <c r="AK1640" s="199"/>
      <c r="AL1640" s="199"/>
      <c r="AM1640" s="199"/>
      <c r="AN1640" s="199"/>
      <c r="AO1640" s="199"/>
      <c r="AP1640" s="199"/>
      <c r="AQ1640" s="199"/>
      <c r="AR1640" s="199"/>
      <c r="AS1640" s="199"/>
      <c r="AT1640" s="199"/>
      <c r="AU1640" s="199"/>
      <c r="AV1640" s="199"/>
      <c r="AW1640" s="199"/>
      <c r="AX1640" s="199"/>
      <c r="AY1640" s="199"/>
      <c r="AZ1640" s="199"/>
      <c r="BA1640" s="199"/>
      <c r="BB1640" s="199"/>
      <c r="BC1640" s="199"/>
      <c r="BD1640" s="199"/>
      <c r="BE1640" s="199"/>
      <c r="BF1640" s="199"/>
      <c r="BG1640" s="199"/>
      <c r="BH1640" s="199"/>
      <c r="BI1640" s="199"/>
      <c r="BJ1640" s="199"/>
      <c r="BK1640" s="199"/>
    </row>
    <row r="1641" spans="1:63" ht="12.75" customHeight="1" x14ac:dyDescent="0.2">
      <c r="A1641" s="199"/>
      <c r="B1641" s="199"/>
      <c r="C1641" s="199"/>
      <c r="D1641" s="199"/>
      <c r="E1641" s="199"/>
      <c r="F1641" s="199"/>
      <c r="G1641" s="199"/>
      <c r="H1641" s="199"/>
      <c r="I1641" s="199"/>
      <c r="J1641" s="199"/>
      <c r="K1641" s="199"/>
      <c r="L1641" s="199"/>
      <c r="M1641" s="199"/>
      <c r="N1641" s="199"/>
      <c r="O1641" s="199"/>
      <c r="P1641" s="199"/>
      <c r="Q1641" s="199"/>
      <c r="R1641" s="199"/>
      <c r="S1641" s="199"/>
      <c r="T1641" s="199"/>
      <c r="U1641" s="199"/>
      <c r="V1641" s="199"/>
      <c r="W1641" s="199"/>
      <c r="X1641" s="199"/>
      <c r="Y1641" s="199"/>
      <c r="Z1641" s="199"/>
      <c r="AA1641" s="199"/>
      <c r="AB1641" s="199"/>
      <c r="AC1641" s="199"/>
      <c r="AD1641" s="199"/>
      <c r="AE1641" s="199"/>
      <c r="AF1641" s="199"/>
      <c r="AG1641" s="199"/>
      <c r="AH1641" s="199"/>
      <c r="AI1641" s="199"/>
      <c r="AJ1641" s="199"/>
      <c r="AK1641" s="199"/>
      <c r="AL1641" s="199"/>
      <c r="AM1641" s="199"/>
      <c r="AN1641" s="199"/>
      <c r="AO1641" s="199"/>
      <c r="AP1641" s="199"/>
      <c r="AQ1641" s="199"/>
      <c r="AR1641" s="199"/>
      <c r="AS1641" s="199"/>
      <c r="AT1641" s="199"/>
      <c r="AU1641" s="199"/>
      <c r="AV1641" s="199"/>
      <c r="AW1641" s="199"/>
      <c r="AX1641" s="199"/>
      <c r="AY1641" s="199"/>
      <c r="AZ1641" s="199"/>
      <c r="BA1641" s="199"/>
      <c r="BB1641" s="199"/>
      <c r="BC1641" s="199"/>
      <c r="BD1641" s="199"/>
      <c r="BE1641" s="199"/>
      <c r="BF1641" s="199"/>
      <c r="BG1641" s="199"/>
      <c r="BH1641" s="199"/>
      <c r="BI1641" s="199"/>
      <c r="BJ1641" s="199"/>
      <c r="BK1641" s="199"/>
    </row>
    <row r="1642" spans="1:63" ht="12.75" customHeight="1" x14ac:dyDescent="0.2">
      <c r="A1642" s="199"/>
      <c r="B1642" s="199"/>
      <c r="C1642" s="199"/>
      <c r="D1642" s="199"/>
      <c r="E1642" s="199"/>
      <c r="F1642" s="199"/>
      <c r="G1642" s="199"/>
      <c r="H1642" s="199"/>
      <c r="I1642" s="199"/>
      <c r="J1642" s="199"/>
      <c r="K1642" s="199"/>
      <c r="L1642" s="199"/>
      <c r="M1642" s="199"/>
      <c r="N1642" s="199"/>
      <c r="O1642" s="199"/>
      <c r="P1642" s="199"/>
      <c r="Q1642" s="199"/>
      <c r="R1642" s="199"/>
      <c r="S1642" s="199"/>
      <c r="T1642" s="199"/>
      <c r="U1642" s="199"/>
      <c r="V1642" s="199"/>
      <c r="W1642" s="199"/>
      <c r="X1642" s="199"/>
      <c r="Y1642" s="199"/>
      <c r="Z1642" s="199"/>
      <c r="AA1642" s="199"/>
      <c r="AB1642" s="199"/>
      <c r="AC1642" s="199"/>
      <c r="AD1642" s="199"/>
      <c r="AE1642" s="199"/>
      <c r="AF1642" s="199"/>
      <c r="AG1642" s="199"/>
      <c r="AH1642" s="199"/>
      <c r="AI1642" s="199"/>
      <c r="AJ1642" s="199"/>
      <c r="AK1642" s="199"/>
      <c r="AL1642" s="199"/>
      <c r="AM1642" s="199"/>
      <c r="AN1642" s="199"/>
      <c r="AO1642" s="199"/>
      <c r="AP1642" s="199"/>
      <c r="AQ1642" s="199"/>
      <c r="AR1642" s="199"/>
      <c r="AS1642" s="199"/>
      <c r="AT1642" s="199"/>
      <c r="AU1642" s="199"/>
      <c r="AV1642" s="199"/>
      <c r="AW1642" s="199"/>
      <c r="AX1642" s="199"/>
      <c r="AY1642" s="199"/>
      <c r="AZ1642" s="199"/>
      <c r="BA1642" s="199"/>
      <c r="BB1642" s="199"/>
      <c r="BC1642" s="199"/>
      <c r="BD1642" s="199"/>
      <c r="BE1642" s="199"/>
      <c r="BF1642" s="199"/>
      <c r="BG1642" s="199"/>
      <c r="BH1642" s="199"/>
      <c r="BI1642" s="199"/>
      <c r="BJ1642" s="199"/>
      <c r="BK1642" s="199"/>
    </row>
    <row r="1643" spans="1:63" ht="12.75" customHeight="1" x14ac:dyDescent="0.2">
      <c r="A1643" s="199"/>
      <c r="B1643" s="199"/>
      <c r="C1643" s="199"/>
      <c r="D1643" s="199"/>
      <c r="E1643" s="199"/>
      <c r="F1643" s="199"/>
      <c r="G1643" s="199"/>
      <c r="H1643" s="199"/>
      <c r="I1643" s="199"/>
      <c r="J1643" s="199"/>
      <c r="K1643" s="199"/>
      <c r="L1643" s="199"/>
      <c r="M1643" s="199"/>
      <c r="N1643" s="199"/>
      <c r="O1643" s="199"/>
      <c r="P1643" s="199"/>
      <c r="Q1643" s="199"/>
      <c r="R1643" s="199"/>
      <c r="S1643" s="199"/>
      <c r="T1643" s="199"/>
      <c r="U1643" s="199"/>
      <c r="V1643" s="199"/>
      <c r="W1643" s="199"/>
      <c r="X1643" s="199"/>
      <c r="Y1643" s="199"/>
      <c r="Z1643" s="199"/>
      <c r="AA1643" s="199"/>
      <c r="AB1643" s="199"/>
      <c r="AC1643" s="199"/>
      <c r="AD1643" s="199"/>
      <c r="AE1643" s="199"/>
      <c r="AF1643" s="199"/>
      <c r="AG1643" s="199"/>
      <c r="AH1643" s="199"/>
      <c r="AI1643" s="199"/>
      <c r="AJ1643" s="199"/>
      <c r="AK1643" s="199"/>
      <c r="AL1643" s="199"/>
      <c r="AM1643" s="199"/>
      <c r="AN1643" s="199"/>
      <c r="AO1643" s="199"/>
      <c r="AP1643" s="199"/>
      <c r="AQ1643" s="199"/>
      <c r="AR1643" s="199"/>
      <c r="AS1643" s="199"/>
      <c r="AT1643" s="199"/>
      <c r="AU1643" s="199"/>
      <c r="AV1643" s="199"/>
      <c r="AW1643" s="199"/>
      <c r="AX1643" s="199"/>
      <c r="AY1643" s="199"/>
      <c r="AZ1643" s="199"/>
      <c r="BA1643" s="199"/>
      <c r="BB1643" s="199"/>
      <c r="BC1643" s="199"/>
      <c r="BD1643" s="199"/>
      <c r="BE1643" s="199"/>
      <c r="BF1643" s="199"/>
      <c r="BG1643" s="199"/>
      <c r="BH1643" s="199"/>
      <c r="BI1643" s="199"/>
      <c r="BJ1643" s="199"/>
      <c r="BK1643" s="199"/>
    </row>
    <row r="1644" spans="1:63" ht="12.75" customHeight="1" x14ac:dyDescent="0.2">
      <c r="A1644" s="199"/>
      <c r="B1644" s="199"/>
      <c r="C1644" s="199"/>
      <c r="D1644" s="199"/>
      <c r="E1644" s="199"/>
      <c r="F1644" s="199"/>
      <c r="G1644" s="199"/>
      <c r="H1644" s="199"/>
      <c r="I1644" s="199"/>
      <c r="J1644" s="199"/>
      <c r="K1644" s="199"/>
      <c r="L1644" s="199"/>
      <c r="M1644" s="199"/>
      <c r="N1644" s="199"/>
      <c r="O1644" s="199"/>
      <c r="P1644" s="199"/>
      <c r="Q1644" s="199"/>
      <c r="R1644" s="199"/>
      <c r="S1644" s="199"/>
      <c r="T1644" s="199"/>
      <c r="U1644" s="199"/>
      <c r="V1644" s="199"/>
      <c r="W1644" s="199"/>
      <c r="X1644" s="199"/>
      <c r="Y1644" s="199"/>
      <c r="Z1644" s="199"/>
      <c r="AA1644" s="199"/>
      <c r="AB1644" s="199"/>
      <c r="AC1644" s="199"/>
      <c r="AD1644" s="199"/>
      <c r="AE1644" s="199"/>
      <c r="AF1644" s="199"/>
      <c r="AG1644" s="199"/>
      <c r="AH1644" s="199"/>
      <c r="AI1644" s="199"/>
      <c r="AJ1644" s="199"/>
      <c r="AK1644" s="199"/>
      <c r="AL1644" s="199"/>
      <c r="AM1644" s="199"/>
      <c r="AN1644" s="199"/>
      <c r="AO1644" s="199"/>
      <c r="AP1644" s="199"/>
      <c r="AQ1644" s="199"/>
      <c r="AR1644" s="199"/>
      <c r="AS1644" s="199"/>
      <c r="AT1644" s="199"/>
      <c r="AU1644" s="199"/>
      <c r="AV1644" s="199"/>
      <c r="AW1644" s="199"/>
      <c r="AX1644" s="199"/>
      <c r="AY1644" s="199"/>
      <c r="AZ1644" s="199"/>
      <c r="BA1644" s="199"/>
      <c r="BB1644" s="199"/>
      <c r="BC1644" s="199"/>
      <c r="BD1644" s="199"/>
      <c r="BE1644" s="199"/>
      <c r="BF1644" s="199"/>
      <c r="BG1644" s="199"/>
      <c r="BH1644" s="199"/>
      <c r="BI1644" s="199"/>
      <c r="BJ1644" s="199"/>
      <c r="BK1644" s="199"/>
    </row>
    <row r="1645" spans="1:63" ht="12.75" customHeight="1" x14ac:dyDescent="0.2">
      <c r="A1645" s="199"/>
      <c r="B1645" s="199"/>
      <c r="C1645" s="199"/>
      <c r="D1645" s="199"/>
      <c r="E1645" s="199"/>
      <c r="F1645" s="199"/>
      <c r="G1645" s="199"/>
      <c r="H1645" s="199"/>
      <c r="I1645" s="199"/>
      <c r="J1645" s="199"/>
      <c r="K1645" s="199"/>
      <c r="L1645" s="199"/>
      <c r="M1645" s="199"/>
      <c r="N1645" s="199"/>
      <c r="O1645" s="199"/>
      <c r="P1645" s="199"/>
      <c r="Q1645" s="199"/>
      <c r="R1645" s="199"/>
      <c r="S1645" s="199"/>
      <c r="T1645" s="199"/>
      <c r="U1645" s="199"/>
      <c r="V1645" s="199"/>
      <c r="W1645" s="199"/>
      <c r="X1645" s="199"/>
      <c r="Y1645" s="199"/>
      <c r="Z1645" s="199"/>
      <c r="AA1645" s="199"/>
      <c r="AB1645" s="199"/>
      <c r="AC1645" s="199"/>
      <c r="AD1645" s="199"/>
      <c r="AE1645" s="199"/>
      <c r="AF1645" s="199"/>
      <c r="AG1645" s="199"/>
      <c r="AH1645" s="199"/>
      <c r="AI1645" s="199"/>
      <c r="AJ1645" s="199"/>
      <c r="AK1645" s="199"/>
      <c r="AL1645" s="199"/>
      <c r="AM1645" s="199"/>
      <c r="AN1645" s="199"/>
      <c r="AO1645" s="199"/>
      <c r="AP1645" s="199"/>
      <c r="AQ1645" s="199"/>
      <c r="AR1645" s="199"/>
      <c r="AS1645" s="199"/>
      <c r="AT1645" s="199"/>
      <c r="AU1645" s="199"/>
      <c r="AV1645" s="199"/>
      <c r="AW1645" s="199"/>
      <c r="AX1645" s="199"/>
      <c r="AY1645" s="199"/>
      <c r="AZ1645" s="199"/>
      <c r="BA1645" s="199"/>
      <c r="BB1645" s="199"/>
      <c r="BC1645" s="199"/>
      <c r="BD1645" s="199"/>
      <c r="BE1645" s="199"/>
      <c r="BF1645" s="199"/>
      <c r="BG1645" s="199"/>
      <c r="BH1645" s="199"/>
      <c r="BI1645" s="199"/>
      <c r="BJ1645" s="199"/>
      <c r="BK1645" s="199"/>
    </row>
    <row r="1646" spans="1:63" ht="12.75" customHeight="1" x14ac:dyDescent="0.2">
      <c r="A1646" s="199"/>
      <c r="B1646" s="199"/>
      <c r="C1646" s="199"/>
      <c r="D1646" s="199"/>
      <c r="E1646" s="199"/>
      <c r="F1646" s="199"/>
      <c r="G1646" s="199"/>
      <c r="H1646" s="199"/>
      <c r="I1646" s="199"/>
      <c r="J1646" s="199"/>
      <c r="K1646" s="199"/>
      <c r="L1646" s="199"/>
      <c r="M1646" s="199"/>
      <c r="N1646" s="199"/>
      <c r="O1646" s="199"/>
      <c r="P1646" s="199"/>
      <c r="Q1646" s="199"/>
      <c r="R1646" s="199"/>
      <c r="S1646" s="199"/>
      <c r="T1646" s="199"/>
      <c r="U1646" s="199"/>
      <c r="V1646" s="199"/>
      <c r="W1646" s="199"/>
      <c r="X1646" s="199"/>
      <c r="Y1646" s="199"/>
      <c r="Z1646" s="199"/>
      <c r="AA1646" s="199"/>
      <c r="AB1646" s="199"/>
      <c r="AC1646" s="199"/>
      <c r="AD1646" s="199"/>
      <c r="AE1646" s="199"/>
      <c r="AF1646" s="199"/>
      <c r="AG1646" s="199"/>
      <c r="AH1646" s="199"/>
      <c r="AI1646" s="199"/>
      <c r="AJ1646" s="199"/>
      <c r="AK1646" s="199"/>
      <c r="AL1646" s="199"/>
      <c r="AM1646" s="199"/>
      <c r="AN1646" s="199"/>
      <c r="AO1646" s="199"/>
      <c r="AP1646" s="199"/>
      <c r="AQ1646" s="199"/>
      <c r="AR1646" s="199"/>
      <c r="AS1646" s="199"/>
      <c r="AT1646" s="199"/>
      <c r="AU1646" s="199"/>
      <c r="AV1646" s="199"/>
      <c r="AW1646" s="199"/>
      <c r="AX1646" s="199"/>
      <c r="AY1646" s="199"/>
      <c r="AZ1646" s="199"/>
      <c r="BA1646" s="199"/>
      <c r="BB1646" s="199"/>
      <c r="BC1646" s="199"/>
      <c r="BD1646" s="199"/>
      <c r="BE1646" s="199"/>
      <c r="BF1646" s="199"/>
      <c r="BG1646" s="199"/>
      <c r="BH1646" s="199"/>
      <c r="BI1646" s="199"/>
      <c r="BJ1646" s="199"/>
      <c r="BK1646" s="199"/>
    </row>
    <row r="1647" spans="1:63" ht="12.75" customHeight="1" x14ac:dyDescent="0.2">
      <c r="A1647" s="199"/>
      <c r="B1647" s="199"/>
      <c r="C1647" s="199"/>
      <c r="D1647" s="199"/>
      <c r="E1647" s="199"/>
      <c r="F1647" s="199"/>
      <c r="G1647" s="199"/>
      <c r="H1647" s="199"/>
      <c r="I1647" s="199"/>
      <c r="J1647" s="199"/>
      <c r="K1647" s="199"/>
      <c r="L1647" s="199"/>
      <c r="M1647" s="199"/>
      <c r="N1647" s="199"/>
      <c r="O1647" s="199"/>
      <c r="P1647" s="199"/>
      <c r="Q1647" s="199"/>
      <c r="R1647" s="199"/>
      <c r="S1647" s="199"/>
      <c r="T1647" s="199"/>
      <c r="U1647" s="199"/>
      <c r="V1647" s="199"/>
      <c r="W1647" s="199"/>
      <c r="X1647" s="199"/>
      <c r="Y1647" s="199"/>
      <c r="Z1647" s="199"/>
      <c r="AA1647" s="199"/>
      <c r="AB1647" s="199"/>
      <c r="AC1647" s="199"/>
      <c r="AD1647" s="199"/>
      <c r="AE1647" s="199"/>
      <c r="AF1647" s="199"/>
      <c r="AG1647" s="199"/>
      <c r="AH1647" s="199"/>
      <c r="AI1647" s="199"/>
      <c r="AJ1647" s="199"/>
      <c r="AK1647" s="199"/>
      <c r="AL1647" s="199"/>
      <c r="AM1647" s="199"/>
      <c r="AN1647" s="199"/>
      <c r="AO1647" s="199"/>
      <c r="AP1647" s="199"/>
      <c r="AQ1647" s="199"/>
      <c r="AR1647" s="199"/>
      <c r="AS1647" s="199"/>
      <c r="AT1647" s="199"/>
      <c r="AU1647" s="199"/>
      <c r="AV1647" s="199"/>
      <c r="AW1647" s="199"/>
      <c r="AX1647" s="199"/>
      <c r="AY1647" s="199"/>
      <c r="AZ1647" s="199"/>
      <c r="BA1647" s="199"/>
      <c r="BB1647" s="199"/>
      <c r="BC1647" s="199"/>
      <c r="BD1647" s="199"/>
      <c r="BE1647" s="199"/>
      <c r="BF1647" s="199"/>
      <c r="BG1647" s="199"/>
      <c r="BH1647" s="199"/>
      <c r="BI1647" s="199"/>
      <c r="BJ1647" s="199"/>
      <c r="BK1647" s="199"/>
    </row>
    <row r="1648" spans="1:63" ht="12.75" customHeight="1" x14ac:dyDescent="0.2">
      <c r="A1648" s="199"/>
      <c r="B1648" s="199"/>
      <c r="C1648" s="199"/>
      <c r="D1648" s="199"/>
      <c r="E1648" s="199"/>
      <c r="F1648" s="199"/>
      <c r="G1648" s="199"/>
      <c r="H1648" s="199"/>
      <c r="I1648" s="199"/>
      <c r="J1648" s="199"/>
      <c r="K1648" s="199"/>
      <c r="L1648" s="199"/>
      <c r="M1648" s="199"/>
      <c r="N1648" s="199"/>
      <c r="O1648" s="199"/>
      <c r="P1648" s="199"/>
      <c r="Q1648" s="199"/>
      <c r="R1648" s="199"/>
      <c r="S1648" s="199"/>
      <c r="T1648" s="199"/>
      <c r="U1648" s="199"/>
      <c r="V1648" s="199"/>
      <c r="W1648" s="199"/>
      <c r="X1648" s="199"/>
      <c r="Y1648" s="199"/>
      <c r="Z1648" s="199"/>
      <c r="AA1648" s="199"/>
      <c r="AB1648" s="199"/>
      <c r="AC1648" s="199"/>
      <c r="AD1648" s="199"/>
      <c r="AE1648" s="199"/>
      <c r="AF1648" s="199"/>
      <c r="AG1648" s="199"/>
      <c r="AH1648" s="199"/>
      <c r="AI1648" s="199"/>
      <c r="AJ1648" s="199"/>
      <c r="AK1648" s="199"/>
      <c r="AL1648" s="199"/>
      <c r="AM1648" s="199"/>
      <c r="AN1648" s="199"/>
      <c r="AO1648" s="199"/>
      <c r="AP1648" s="199"/>
      <c r="AQ1648" s="199"/>
      <c r="AR1648" s="199"/>
      <c r="AS1648" s="199"/>
      <c r="AT1648" s="199"/>
      <c r="AU1648" s="199"/>
      <c r="AV1648" s="199"/>
      <c r="AW1648" s="199"/>
      <c r="AX1648" s="199"/>
      <c r="AY1648" s="199"/>
      <c r="AZ1648" s="199"/>
      <c r="BA1648" s="199"/>
      <c r="BB1648" s="199"/>
      <c r="BC1648" s="199"/>
      <c r="BD1648" s="199"/>
      <c r="BE1648" s="199"/>
      <c r="BF1648" s="199"/>
      <c r="BG1648" s="199"/>
      <c r="BH1648" s="199"/>
      <c r="BI1648" s="199"/>
      <c r="BJ1648" s="199"/>
      <c r="BK1648" s="199"/>
    </row>
    <row r="1649" spans="1:63" ht="12.75" customHeight="1" x14ac:dyDescent="0.2">
      <c r="A1649" s="199"/>
      <c r="B1649" s="199"/>
      <c r="C1649" s="199"/>
      <c r="D1649" s="199"/>
      <c r="E1649" s="199"/>
      <c r="F1649" s="199"/>
      <c r="G1649" s="199"/>
      <c r="H1649" s="199"/>
      <c r="I1649" s="199"/>
      <c r="J1649" s="199"/>
      <c r="K1649" s="199"/>
      <c r="L1649" s="199"/>
      <c r="M1649" s="199"/>
      <c r="N1649" s="199"/>
      <c r="O1649" s="199"/>
      <c r="P1649" s="199"/>
      <c r="Q1649" s="199"/>
      <c r="R1649" s="199"/>
      <c r="S1649" s="199"/>
      <c r="T1649" s="199"/>
      <c r="U1649" s="199"/>
      <c r="V1649" s="199"/>
      <c r="W1649" s="199"/>
      <c r="X1649" s="199"/>
      <c r="Y1649" s="199"/>
      <c r="Z1649" s="199"/>
      <c r="AA1649" s="199"/>
      <c r="AB1649" s="199"/>
      <c r="AC1649" s="199"/>
      <c r="AD1649" s="199"/>
      <c r="AE1649" s="199"/>
      <c r="AF1649" s="199"/>
      <c r="AG1649" s="199"/>
      <c r="AH1649" s="199"/>
      <c r="AI1649" s="199"/>
      <c r="AJ1649" s="199"/>
      <c r="AK1649" s="199"/>
      <c r="AL1649" s="199"/>
      <c r="AM1649" s="199"/>
      <c r="AN1649" s="199"/>
      <c r="AO1649" s="199"/>
      <c r="AP1649" s="199"/>
      <c r="AQ1649" s="199"/>
      <c r="AR1649" s="199"/>
      <c r="AS1649" s="199"/>
      <c r="AT1649" s="199"/>
      <c r="AU1649" s="199"/>
      <c r="AV1649" s="199"/>
      <c r="AW1649" s="199"/>
      <c r="AX1649" s="199"/>
      <c r="AY1649" s="199"/>
      <c r="AZ1649" s="199"/>
      <c r="BA1649" s="199"/>
      <c r="BB1649" s="199"/>
      <c r="BC1649" s="199"/>
      <c r="BD1649" s="199"/>
      <c r="BE1649" s="199"/>
      <c r="BF1649" s="199"/>
      <c r="BG1649" s="199"/>
      <c r="BH1649" s="199"/>
      <c r="BI1649" s="199"/>
      <c r="BJ1649" s="199"/>
      <c r="BK1649" s="199"/>
    </row>
    <row r="1650" spans="1:63" ht="12.75" customHeight="1" x14ac:dyDescent="0.2">
      <c r="A1650" s="199"/>
      <c r="B1650" s="199"/>
      <c r="C1650" s="199"/>
      <c r="D1650" s="199"/>
      <c r="E1650" s="199"/>
      <c r="F1650" s="199"/>
      <c r="G1650" s="199"/>
      <c r="H1650" s="199"/>
      <c r="I1650" s="199"/>
      <c r="J1650" s="199"/>
      <c r="K1650" s="199"/>
      <c r="L1650" s="199"/>
      <c r="M1650" s="199"/>
      <c r="N1650" s="199"/>
      <c r="O1650" s="199"/>
      <c r="P1650" s="199"/>
      <c r="Q1650" s="199"/>
      <c r="R1650" s="199"/>
      <c r="S1650" s="199"/>
      <c r="T1650" s="199"/>
      <c r="U1650" s="199"/>
      <c r="V1650" s="199"/>
      <c r="W1650" s="199"/>
      <c r="X1650" s="199"/>
      <c r="Y1650" s="199"/>
      <c r="Z1650" s="199"/>
      <c r="AA1650" s="199"/>
      <c r="AB1650" s="199"/>
      <c r="AC1650" s="199"/>
      <c r="AD1650" s="199"/>
      <c r="AE1650" s="199"/>
      <c r="AF1650" s="199"/>
      <c r="AG1650" s="199"/>
      <c r="AH1650" s="199"/>
      <c r="AI1650" s="199"/>
      <c r="AJ1650" s="199"/>
      <c r="AK1650" s="199"/>
      <c r="AL1650" s="199"/>
      <c r="AM1650" s="199"/>
      <c r="AN1650" s="199"/>
      <c r="AO1650" s="199"/>
      <c r="AP1650" s="199"/>
      <c r="AQ1650" s="199"/>
      <c r="AR1650" s="199"/>
      <c r="AS1650" s="199"/>
      <c r="AT1650" s="199"/>
      <c r="AU1650" s="199"/>
      <c r="AV1650" s="199"/>
      <c r="AW1650" s="199"/>
      <c r="AX1650" s="199"/>
      <c r="AY1650" s="199"/>
      <c r="AZ1650" s="199"/>
      <c r="BA1650" s="199"/>
      <c r="BB1650" s="199"/>
      <c r="BC1650" s="199"/>
      <c r="BD1650" s="199"/>
      <c r="BE1650" s="199"/>
      <c r="BF1650" s="199"/>
      <c r="BG1650" s="199"/>
      <c r="BH1650" s="199"/>
      <c r="BI1650" s="199"/>
      <c r="BJ1650" s="199"/>
      <c r="BK1650" s="199"/>
    </row>
    <row r="1651" spans="1:63" ht="12.75" customHeight="1" x14ac:dyDescent="0.2">
      <c r="A1651" s="199"/>
      <c r="B1651" s="199"/>
      <c r="C1651" s="199"/>
      <c r="D1651" s="199"/>
      <c r="E1651" s="199"/>
      <c r="F1651" s="199"/>
      <c r="G1651" s="199"/>
      <c r="H1651" s="199"/>
      <c r="I1651" s="199"/>
      <c r="J1651" s="199"/>
      <c r="K1651" s="199"/>
      <c r="L1651" s="199"/>
      <c r="M1651" s="199"/>
      <c r="N1651" s="199"/>
      <c r="O1651" s="199"/>
      <c r="P1651" s="199"/>
      <c r="Q1651" s="199"/>
      <c r="R1651" s="199"/>
      <c r="S1651" s="199"/>
      <c r="T1651" s="199"/>
      <c r="U1651" s="199"/>
      <c r="V1651" s="199"/>
      <c r="W1651" s="199"/>
      <c r="X1651" s="199"/>
      <c r="Y1651" s="199"/>
      <c r="Z1651" s="199"/>
      <c r="AA1651" s="199"/>
      <c r="AB1651" s="199"/>
      <c r="AC1651" s="199"/>
      <c r="AD1651" s="199"/>
      <c r="AE1651" s="199"/>
      <c r="AF1651" s="199"/>
      <c r="AG1651" s="199"/>
      <c r="AH1651" s="199"/>
      <c r="AI1651" s="199"/>
      <c r="AJ1651" s="199"/>
      <c r="AK1651" s="199"/>
      <c r="AL1651" s="199"/>
      <c r="AM1651" s="199"/>
      <c r="AN1651" s="199"/>
      <c r="AO1651" s="199"/>
      <c r="AP1651" s="199"/>
      <c r="AQ1651" s="199"/>
      <c r="AR1651" s="199"/>
      <c r="AS1651" s="199"/>
      <c r="AT1651" s="199"/>
      <c r="AU1651" s="199"/>
      <c r="AV1651" s="199"/>
      <c r="AW1651" s="199"/>
      <c r="AX1651" s="199"/>
      <c r="AY1651" s="199"/>
      <c r="AZ1651" s="199"/>
      <c r="BA1651" s="199"/>
      <c r="BB1651" s="199"/>
      <c r="BC1651" s="199"/>
      <c r="BD1651" s="199"/>
      <c r="BE1651" s="199"/>
      <c r="BF1651" s="199"/>
      <c r="BG1651" s="199"/>
      <c r="BH1651" s="199"/>
      <c r="BI1651" s="199"/>
      <c r="BJ1651" s="199"/>
      <c r="BK1651" s="199"/>
    </row>
    <row r="1652" spans="1:63" ht="12.75" customHeight="1" x14ac:dyDescent="0.2">
      <c r="A1652" s="199"/>
      <c r="B1652" s="199"/>
      <c r="C1652" s="199"/>
      <c r="D1652" s="199"/>
      <c r="E1652" s="199"/>
      <c r="F1652" s="199"/>
      <c r="G1652" s="199"/>
      <c r="H1652" s="199"/>
      <c r="I1652" s="199"/>
      <c r="J1652" s="199"/>
      <c r="K1652" s="199"/>
      <c r="L1652" s="199"/>
      <c r="M1652" s="199"/>
      <c r="N1652" s="199"/>
      <c r="O1652" s="199"/>
      <c r="P1652" s="199"/>
      <c r="Q1652" s="199"/>
      <c r="R1652" s="199"/>
      <c r="S1652" s="199"/>
      <c r="T1652" s="199"/>
      <c r="U1652" s="199"/>
      <c r="V1652" s="199"/>
      <c r="W1652" s="199"/>
      <c r="X1652" s="199"/>
      <c r="Y1652" s="199"/>
      <c r="Z1652" s="199"/>
      <c r="AA1652" s="199"/>
      <c r="AB1652" s="199"/>
      <c r="AC1652" s="199"/>
      <c r="AD1652" s="199"/>
      <c r="AE1652" s="199"/>
      <c r="AF1652" s="199"/>
      <c r="AG1652" s="199"/>
      <c r="AH1652" s="199"/>
      <c r="AI1652" s="199"/>
      <c r="AJ1652" s="199"/>
      <c r="AK1652" s="199"/>
      <c r="AL1652" s="199"/>
      <c r="AM1652" s="199"/>
      <c r="AN1652" s="199"/>
      <c r="AO1652" s="199"/>
      <c r="AP1652" s="199"/>
      <c r="AQ1652" s="199"/>
      <c r="AR1652" s="199"/>
      <c r="AS1652" s="199"/>
      <c r="AT1652" s="199"/>
      <c r="AU1652" s="199"/>
      <c r="AV1652" s="199"/>
      <c r="AW1652" s="199"/>
      <c r="AX1652" s="199"/>
      <c r="AY1652" s="199"/>
      <c r="AZ1652" s="199"/>
      <c r="BA1652" s="199"/>
      <c r="BB1652" s="199"/>
      <c r="BC1652" s="199"/>
      <c r="BD1652" s="199"/>
      <c r="BE1652" s="199"/>
      <c r="BF1652" s="199"/>
      <c r="BG1652" s="199"/>
      <c r="BH1652" s="199"/>
      <c r="BI1652" s="199"/>
      <c r="BJ1652" s="199"/>
      <c r="BK1652" s="199"/>
    </row>
    <row r="1653" spans="1:63" ht="12.75" customHeight="1" x14ac:dyDescent="0.2">
      <c r="A1653" s="199"/>
      <c r="B1653" s="199"/>
      <c r="C1653" s="199"/>
      <c r="D1653" s="199"/>
      <c r="E1653" s="199"/>
      <c r="F1653" s="199"/>
      <c r="G1653" s="199"/>
      <c r="H1653" s="199"/>
      <c r="I1653" s="199"/>
      <c r="J1653" s="199"/>
      <c r="K1653" s="199"/>
      <c r="L1653" s="199"/>
      <c r="M1653" s="199"/>
      <c r="N1653" s="199"/>
      <c r="O1653" s="199"/>
      <c r="P1653" s="199"/>
      <c r="Q1653" s="199"/>
      <c r="R1653" s="199"/>
      <c r="S1653" s="199"/>
      <c r="T1653" s="199"/>
      <c r="U1653" s="199"/>
      <c r="V1653" s="199"/>
      <c r="W1653" s="199"/>
      <c r="X1653" s="199"/>
      <c r="Y1653" s="199"/>
      <c r="Z1653" s="199"/>
      <c r="AA1653" s="199"/>
      <c r="AB1653" s="199"/>
      <c r="AC1653" s="199"/>
      <c r="AD1653" s="199"/>
      <c r="AE1653" s="199"/>
      <c r="AF1653" s="199"/>
      <c r="AG1653" s="199"/>
      <c r="AH1653" s="199"/>
      <c r="AI1653" s="199"/>
      <c r="AJ1653" s="199"/>
      <c r="AK1653" s="199"/>
      <c r="AL1653" s="199"/>
      <c r="AM1653" s="199"/>
      <c r="AN1653" s="199"/>
      <c r="AO1653" s="199"/>
      <c r="AP1653" s="199"/>
      <c r="AQ1653" s="199"/>
      <c r="AR1653" s="199"/>
      <c r="AS1653" s="199"/>
      <c r="AT1653" s="199"/>
      <c r="AU1653" s="199"/>
      <c r="AV1653" s="199"/>
      <c r="AW1653" s="199"/>
      <c r="AX1653" s="199"/>
      <c r="AY1653" s="199"/>
      <c r="AZ1653" s="199"/>
      <c r="BA1653" s="199"/>
      <c r="BB1653" s="199"/>
      <c r="BC1653" s="199"/>
      <c r="BD1653" s="199"/>
      <c r="BE1653" s="199"/>
      <c r="BF1653" s="199"/>
      <c r="BG1653" s="199"/>
      <c r="BH1653" s="199"/>
      <c r="BI1653" s="199"/>
      <c r="BJ1653" s="199"/>
      <c r="BK1653" s="199"/>
    </row>
    <row r="1654" spans="1:63" ht="12.75" customHeight="1" x14ac:dyDescent="0.2">
      <c r="A1654" s="199"/>
      <c r="B1654" s="199"/>
      <c r="C1654" s="199"/>
      <c r="D1654" s="199"/>
      <c r="E1654" s="199"/>
      <c r="F1654" s="199"/>
      <c r="G1654" s="199"/>
      <c r="H1654" s="199"/>
      <c r="I1654" s="199"/>
      <c r="J1654" s="199"/>
      <c r="K1654" s="199"/>
      <c r="L1654" s="199"/>
      <c r="M1654" s="199"/>
      <c r="N1654" s="199"/>
      <c r="O1654" s="199"/>
      <c r="P1654" s="199"/>
      <c r="Q1654" s="199"/>
      <c r="R1654" s="199"/>
      <c r="S1654" s="199"/>
      <c r="T1654" s="199"/>
      <c r="U1654" s="199"/>
      <c r="V1654" s="199"/>
      <c r="W1654" s="199"/>
      <c r="X1654" s="199"/>
      <c r="Y1654" s="199"/>
      <c r="Z1654" s="199"/>
      <c r="AA1654" s="199"/>
      <c r="AB1654" s="199"/>
      <c r="AC1654" s="199"/>
      <c r="AD1654" s="199"/>
      <c r="AE1654" s="199"/>
      <c r="AF1654" s="199"/>
      <c r="AG1654" s="199"/>
      <c r="AH1654" s="199"/>
      <c r="AI1654" s="199"/>
      <c r="AJ1654" s="199"/>
      <c r="AK1654" s="199"/>
      <c r="AL1654" s="199"/>
      <c r="AM1654" s="199"/>
      <c r="AN1654" s="199"/>
      <c r="AO1654" s="199"/>
      <c r="AP1654" s="199"/>
      <c r="AQ1654" s="199"/>
      <c r="AR1654" s="199"/>
      <c r="AS1654" s="199"/>
      <c r="AT1654" s="199"/>
      <c r="AU1654" s="199"/>
      <c r="AV1654" s="199"/>
      <c r="AW1654" s="199"/>
      <c r="AX1654" s="199"/>
      <c r="AY1654" s="199"/>
      <c r="AZ1654" s="199"/>
      <c r="BA1654" s="199"/>
      <c r="BB1654" s="199"/>
      <c r="BC1654" s="199"/>
      <c r="BD1654" s="199"/>
      <c r="BE1654" s="199"/>
      <c r="BF1654" s="199"/>
      <c r="BG1654" s="199"/>
      <c r="BH1654" s="199"/>
      <c r="BI1654" s="199"/>
      <c r="BJ1654" s="199"/>
      <c r="BK1654" s="199"/>
    </row>
    <row r="1655" spans="1:63" ht="12.75" customHeight="1" x14ac:dyDescent="0.2">
      <c r="A1655" s="199"/>
      <c r="B1655" s="199"/>
      <c r="C1655" s="199"/>
      <c r="D1655" s="199"/>
      <c r="E1655" s="199"/>
      <c r="F1655" s="199"/>
      <c r="G1655" s="199"/>
      <c r="H1655" s="199"/>
      <c r="I1655" s="199"/>
      <c r="J1655" s="199"/>
      <c r="K1655" s="199"/>
      <c r="L1655" s="199"/>
      <c r="M1655" s="199"/>
      <c r="N1655" s="199"/>
      <c r="O1655" s="199"/>
      <c r="P1655" s="199"/>
      <c r="Q1655" s="199"/>
      <c r="R1655" s="199"/>
      <c r="S1655" s="199"/>
      <c r="T1655" s="199"/>
      <c r="U1655" s="199"/>
      <c r="V1655" s="199"/>
      <c r="W1655" s="199"/>
      <c r="X1655" s="199"/>
      <c r="Y1655" s="199"/>
      <c r="Z1655" s="199"/>
      <c r="AA1655" s="199"/>
      <c r="AB1655" s="199"/>
      <c r="AC1655" s="199"/>
      <c r="AD1655" s="199"/>
      <c r="AE1655" s="199"/>
      <c r="AF1655" s="199"/>
      <c r="AG1655" s="199"/>
      <c r="AH1655" s="199"/>
      <c r="AI1655" s="199"/>
      <c r="AJ1655" s="199"/>
      <c r="AK1655" s="199"/>
      <c r="AL1655" s="199"/>
      <c r="AM1655" s="199"/>
      <c r="AN1655" s="199"/>
      <c r="AO1655" s="199"/>
      <c r="AP1655" s="199"/>
      <c r="AQ1655" s="199"/>
      <c r="AR1655" s="199"/>
      <c r="AS1655" s="199"/>
      <c r="AT1655" s="199"/>
      <c r="AU1655" s="199"/>
      <c r="AV1655" s="199"/>
      <c r="AW1655" s="199"/>
      <c r="AX1655" s="199"/>
      <c r="AY1655" s="199"/>
      <c r="AZ1655" s="199"/>
      <c r="BA1655" s="199"/>
      <c r="BB1655" s="199"/>
      <c r="BC1655" s="199"/>
      <c r="BD1655" s="199"/>
      <c r="BE1655" s="199"/>
      <c r="BF1655" s="199"/>
      <c r="BG1655" s="199"/>
      <c r="BH1655" s="199"/>
      <c r="BI1655" s="199"/>
      <c r="BJ1655" s="199"/>
      <c r="BK1655" s="199"/>
    </row>
    <row r="1656" spans="1:63" ht="12.75" customHeight="1" x14ac:dyDescent="0.2">
      <c r="A1656" s="199"/>
      <c r="B1656" s="199"/>
      <c r="C1656" s="199"/>
      <c r="D1656" s="199"/>
      <c r="E1656" s="199"/>
      <c r="F1656" s="199"/>
      <c r="G1656" s="199"/>
      <c r="H1656" s="199"/>
      <c r="I1656" s="199"/>
      <c r="J1656" s="199"/>
      <c r="K1656" s="199"/>
      <c r="L1656" s="199"/>
      <c r="M1656" s="199"/>
      <c r="N1656" s="199"/>
      <c r="O1656" s="199"/>
      <c r="P1656" s="199"/>
      <c r="Q1656" s="199"/>
      <c r="R1656" s="199"/>
      <c r="S1656" s="199"/>
      <c r="T1656" s="199"/>
      <c r="U1656" s="199"/>
      <c r="V1656" s="199"/>
      <c r="W1656" s="199"/>
      <c r="X1656" s="199"/>
      <c r="Y1656" s="199"/>
      <c r="Z1656" s="199"/>
      <c r="AA1656" s="199"/>
      <c r="AB1656" s="199"/>
      <c r="AC1656" s="199"/>
      <c r="AD1656" s="199"/>
      <c r="AE1656" s="199"/>
      <c r="AF1656" s="199"/>
      <c r="AG1656" s="199"/>
      <c r="AH1656" s="199"/>
      <c r="AI1656" s="199"/>
      <c r="AJ1656" s="199"/>
      <c r="AK1656" s="199"/>
      <c r="AL1656" s="199"/>
      <c r="AM1656" s="199"/>
      <c r="AN1656" s="199"/>
      <c r="AO1656" s="199"/>
      <c r="AP1656" s="199"/>
      <c r="AQ1656" s="199"/>
      <c r="AR1656" s="199"/>
      <c r="AS1656" s="199"/>
      <c r="AT1656" s="199"/>
      <c r="AU1656" s="199"/>
      <c r="AV1656" s="199"/>
      <c r="AW1656" s="199"/>
      <c r="AX1656" s="199"/>
      <c r="AY1656" s="199"/>
      <c r="AZ1656" s="199"/>
      <c r="BA1656" s="199"/>
      <c r="BB1656" s="199"/>
      <c r="BC1656" s="199"/>
      <c r="BD1656" s="199"/>
      <c r="BE1656" s="199"/>
      <c r="BF1656" s="199"/>
      <c r="BG1656" s="199"/>
      <c r="BH1656" s="199"/>
      <c r="BI1656" s="199"/>
      <c r="BJ1656" s="199"/>
      <c r="BK1656" s="199"/>
    </row>
    <row r="1657" spans="1:63" ht="12.75" customHeight="1" x14ac:dyDescent="0.2">
      <c r="A1657" s="199"/>
      <c r="B1657" s="199"/>
      <c r="C1657" s="199"/>
      <c r="D1657" s="199"/>
      <c r="E1657" s="199"/>
      <c r="F1657" s="199"/>
      <c r="G1657" s="199"/>
      <c r="H1657" s="199"/>
      <c r="I1657" s="199"/>
      <c r="J1657" s="199"/>
      <c r="K1657" s="199"/>
      <c r="L1657" s="199"/>
      <c r="M1657" s="199"/>
      <c r="N1657" s="199"/>
      <c r="O1657" s="199"/>
      <c r="P1657" s="199"/>
      <c r="Q1657" s="199"/>
      <c r="R1657" s="199"/>
      <c r="S1657" s="199"/>
      <c r="T1657" s="199"/>
      <c r="U1657" s="199"/>
      <c r="V1657" s="199"/>
      <c r="W1657" s="199"/>
      <c r="X1657" s="199"/>
      <c r="Y1657" s="199"/>
      <c r="Z1657" s="199"/>
      <c r="AA1657" s="199"/>
      <c r="AB1657" s="199"/>
      <c r="AC1657" s="199"/>
      <c r="AD1657" s="199"/>
      <c r="AE1657" s="199"/>
      <c r="AF1657" s="199"/>
      <c r="AG1657" s="199"/>
      <c r="AH1657" s="199"/>
      <c r="AI1657" s="199"/>
      <c r="AJ1657" s="199"/>
      <c r="AK1657" s="199"/>
      <c r="AL1657" s="199"/>
      <c r="AM1657" s="199"/>
      <c r="AN1657" s="199"/>
      <c r="AO1657" s="199"/>
      <c r="AP1657" s="199"/>
      <c r="AQ1657" s="199"/>
      <c r="AR1657" s="199"/>
      <c r="AS1657" s="199"/>
      <c r="AT1657" s="199"/>
      <c r="AU1657" s="199"/>
      <c r="AV1657" s="199"/>
      <c r="AW1657" s="199"/>
      <c r="AX1657" s="199"/>
      <c r="AY1657" s="199"/>
      <c r="AZ1657" s="199"/>
      <c r="BA1657" s="199"/>
      <c r="BB1657" s="199"/>
      <c r="BC1657" s="199"/>
      <c r="BD1657" s="199"/>
      <c r="BE1657" s="199"/>
      <c r="BF1657" s="199"/>
      <c r="BG1657" s="199"/>
      <c r="BH1657" s="199"/>
      <c r="BI1657" s="199"/>
      <c r="BJ1657" s="199"/>
      <c r="BK1657" s="199"/>
    </row>
    <row r="1658" spans="1:63" ht="12.75" customHeight="1" x14ac:dyDescent="0.2">
      <c r="A1658" s="199"/>
      <c r="B1658" s="199"/>
      <c r="C1658" s="199"/>
      <c r="D1658" s="199"/>
      <c r="E1658" s="199"/>
      <c r="F1658" s="199"/>
      <c r="G1658" s="199"/>
      <c r="H1658" s="199"/>
      <c r="I1658" s="199"/>
      <c r="J1658" s="199"/>
      <c r="K1658" s="199"/>
      <c r="L1658" s="199"/>
      <c r="M1658" s="199"/>
      <c r="N1658" s="199"/>
      <c r="O1658" s="199"/>
      <c r="P1658" s="199"/>
      <c r="Q1658" s="199"/>
      <c r="R1658" s="199"/>
      <c r="S1658" s="199"/>
      <c r="T1658" s="199"/>
      <c r="U1658" s="199"/>
      <c r="V1658" s="199"/>
      <c r="W1658" s="199"/>
      <c r="X1658" s="199"/>
      <c r="Y1658" s="199"/>
      <c r="Z1658" s="199"/>
      <c r="AA1658" s="199"/>
      <c r="AB1658" s="199"/>
      <c r="AC1658" s="199"/>
      <c r="AD1658" s="199"/>
      <c r="AE1658" s="199"/>
      <c r="AF1658" s="199"/>
      <c r="AG1658" s="199"/>
      <c r="AH1658" s="199"/>
      <c r="AI1658" s="199"/>
      <c r="AJ1658" s="199"/>
      <c r="AK1658" s="199"/>
      <c r="AL1658" s="199"/>
      <c r="AM1658" s="199"/>
      <c r="AN1658" s="199"/>
      <c r="AO1658" s="199"/>
      <c r="AP1658" s="199"/>
      <c r="AQ1658" s="199"/>
      <c r="AR1658" s="199"/>
      <c r="AS1658" s="199"/>
      <c r="AT1658" s="199"/>
      <c r="AU1658" s="199"/>
      <c r="AV1658" s="199"/>
      <c r="AW1658" s="199"/>
      <c r="AX1658" s="199"/>
      <c r="AY1658" s="199"/>
      <c r="AZ1658" s="199"/>
      <c r="BA1658" s="199"/>
      <c r="BB1658" s="199"/>
      <c r="BC1658" s="199"/>
      <c r="BD1658" s="199"/>
      <c r="BE1658" s="199"/>
      <c r="BF1658" s="199"/>
      <c r="BG1658" s="199"/>
      <c r="BH1658" s="199"/>
      <c r="BI1658" s="199"/>
      <c r="BJ1658" s="199"/>
      <c r="BK1658" s="199"/>
    </row>
    <row r="1659" spans="1:63" ht="12.75" customHeight="1" x14ac:dyDescent="0.2">
      <c r="A1659" s="199"/>
      <c r="B1659" s="199"/>
      <c r="C1659" s="199"/>
      <c r="D1659" s="199"/>
      <c r="E1659" s="199"/>
      <c r="F1659" s="199"/>
      <c r="G1659" s="199"/>
      <c r="H1659" s="199"/>
      <c r="I1659" s="199"/>
      <c r="J1659" s="199"/>
      <c r="K1659" s="199"/>
      <c r="L1659" s="199"/>
      <c r="M1659" s="199"/>
      <c r="N1659" s="199"/>
      <c r="O1659" s="199"/>
      <c r="P1659" s="199"/>
      <c r="Q1659" s="199"/>
      <c r="R1659" s="199"/>
      <c r="S1659" s="199"/>
      <c r="T1659" s="199"/>
      <c r="U1659" s="199"/>
      <c r="V1659" s="199"/>
      <c r="W1659" s="199"/>
      <c r="X1659" s="199"/>
      <c r="Y1659" s="199"/>
      <c r="Z1659" s="199"/>
      <c r="AA1659" s="199"/>
      <c r="AB1659" s="199"/>
      <c r="AC1659" s="199"/>
      <c r="AD1659" s="199"/>
      <c r="AE1659" s="199"/>
      <c r="AF1659" s="199"/>
      <c r="AG1659" s="199"/>
      <c r="AH1659" s="199"/>
      <c r="AI1659" s="199"/>
      <c r="AJ1659" s="199"/>
      <c r="AK1659" s="199"/>
      <c r="AL1659" s="199"/>
      <c r="AM1659" s="199"/>
      <c r="AN1659" s="199"/>
      <c r="AO1659" s="199"/>
      <c r="AP1659" s="199"/>
      <c r="AQ1659" s="199"/>
      <c r="AR1659" s="199"/>
      <c r="AS1659" s="199"/>
      <c r="AT1659" s="199"/>
      <c r="AU1659" s="199"/>
      <c r="AV1659" s="199"/>
      <c r="AW1659" s="199"/>
      <c r="AX1659" s="199"/>
      <c r="AY1659" s="199"/>
      <c r="AZ1659" s="199"/>
      <c r="BA1659" s="199"/>
      <c r="BB1659" s="199"/>
      <c r="BC1659" s="199"/>
      <c r="BD1659" s="199"/>
      <c r="BE1659" s="199"/>
      <c r="BF1659" s="199"/>
      <c r="BG1659" s="199"/>
      <c r="BH1659" s="199"/>
      <c r="BI1659" s="199"/>
      <c r="BJ1659" s="199"/>
      <c r="BK1659" s="199"/>
    </row>
    <row r="1660" spans="1:63" ht="12.75" customHeight="1" x14ac:dyDescent="0.2">
      <c r="A1660" s="199"/>
      <c r="B1660" s="199"/>
      <c r="C1660" s="199"/>
      <c r="D1660" s="199"/>
      <c r="E1660" s="199"/>
      <c r="F1660" s="199"/>
      <c r="G1660" s="199"/>
      <c r="H1660" s="199"/>
      <c r="I1660" s="199"/>
      <c r="J1660" s="199"/>
      <c r="K1660" s="199"/>
      <c r="L1660" s="199"/>
      <c r="M1660" s="199"/>
      <c r="N1660" s="199"/>
      <c r="O1660" s="199"/>
      <c r="P1660" s="199"/>
      <c r="Q1660" s="199"/>
      <c r="R1660" s="199"/>
      <c r="S1660" s="199"/>
      <c r="T1660" s="199"/>
      <c r="U1660" s="199"/>
      <c r="V1660" s="199"/>
      <c r="W1660" s="199"/>
      <c r="X1660" s="199"/>
      <c r="Y1660" s="199"/>
      <c r="Z1660" s="199"/>
      <c r="AA1660" s="199"/>
      <c r="AB1660" s="199"/>
      <c r="AC1660" s="199"/>
      <c r="AD1660" s="199"/>
      <c r="AE1660" s="199"/>
      <c r="AF1660" s="199"/>
      <c r="AG1660" s="199"/>
      <c r="AH1660" s="199"/>
      <c r="AI1660" s="199"/>
      <c r="AJ1660" s="199"/>
      <c r="AK1660" s="199"/>
      <c r="AL1660" s="199"/>
      <c r="AM1660" s="199"/>
      <c r="AN1660" s="199"/>
      <c r="AO1660" s="199"/>
      <c r="AP1660" s="199"/>
      <c r="AQ1660" s="199"/>
      <c r="AR1660" s="199"/>
      <c r="AS1660" s="199"/>
      <c r="AT1660" s="199"/>
      <c r="AU1660" s="199"/>
      <c r="AV1660" s="199"/>
      <c r="AW1660" s="199"/>
      <c r="AX1660" s="199"/>
      <c r="AY1660" s="199"/>
      <c r="AZ1660" s="199"/>
      <c r="BA1660" s="199"/>
      <c r="BB1660" s="199"/>
      <c r="BC1660" s="199"/>
      <c r="BD1660" s="199"/>
      <c r="BE1660" s="199"/>
      <c r="BF1660" s="199"/>
      <c r="BG1660" s="199"/>
      <c r="BH1660" s="199"/>
      <c r="BI1660" s="199"/>
      <c r="BJ1660" s="199"/>
      <c r="BK1660" s="199"/>
    </row>
    <row r="1661" spans="1:63" ht="12.75" customHeight="1" x14ac:dyDescent="0.2">
      <c r="A1661" s="199"/>
      <c r="B1661" s="199"/>
      <c r="C1661" s="199"/>
      <c r="D1661" s="199"/>
      <c r="E1661" s="199"/>
      <c r="F1661" s="199"/>
      <c r="G1661" s="199"/>
      <c r="H1661" s="199"/>
      <c r="I1661" s="199"/>
      <c r="J1661" s="199"/>
      <c r="K1661" s="199"/>
      <c r="L1661" s="199"/>
      <c r="M1661" s="199"/>
      <c r="N1661" s="199"/>
      <c r="O1661" s="199"/>
      <c r="P1661" s="199"/>
      <c r="Q1661" s="199"/>
      <c r="R1661" s="199"/>
      <c r="S1661" s="199"/>
      <c r="T1661" s="199"/>
      <c r="U1661" s="199"/>
      <c r="V1661" s="199"/>
      <c r="W1661" s="199"/>
      <c r="X1661" s="199"/>
      <c r="Y1661" s="199"/>
      <c r="Z1661" s="199"/>
      <c r="AA1661" s="199"/>
      <c r="AB1661" s="199"/>
      <c r="AC1661" s="199"/>
      <c r="AD1661" s="199"/>
      <c r="AE1661" s="199"/>
      <c r="AF1661" s="199"/>
      <c r="AG1661" s="199"/>
      <c r="AH1661" s="199"/>
      <c r="AI1661" s="199"/>
      <c r="AJ1661" s="199"/>
      <c r="AK1661" s="199"/>
      <c r="AL1661" s="199"/>
      <c r="AM1661" s="199"/>
      <c r="AN1661" s="199"/>
      <c r="AO1661" s="199"/>
      <c r="AP1661" s="199"/>
      <c r="AQ1661" s="199"/>
      <c r="AR1661" s="199"/>
      <c r="AS1661" s="199"/>
      <c r="AT1661" s="199"/>
      <c r="AU1661" s="199"/>
      <c r="AV1661" s="199"/>
      <c r="AW1661" s="199"/>
      <c r="AX1661" s="199"/>
      <c r="AY1661" s="199"/>
      <c r="AZ1661" s="199"/>
      <c r="BA1661" s="199"/>
      <c r="BB1661" s="199"/>
      <c r="BC1661" s="199"/>
      <c r="BD1661" s="199"/>
      <c r="BE1661" s="199"/>
      <c r="BF1661" s="199"/>
      <c r="BG1661" s="199"/>
      <c r="BH1661" s="199"/>
      <c r="BI1661" s="199"/>
      <c r="BJ1661" s="199"/>
      <c r="BK1661" s="199"/>
    </row>
    <row r="1662" spans="1:63" ht="12.75" customHeight="1" x14ac:dyDescent="0.2">
      <c r="A1662" s="199"/>
      <c r="B1662" s="199"/>
      <c r="C1662" s="199"/>
      <c r="D1662" s="199"/>
      <c r="E1662" s="199"/>
      <c r="F1662" s="199"/>
      <c r="G1662" s="199"/>
      <c r="H1662" s="199"/>
      <c r="I1662" s="199"/>
      <c r="J1662" s="199"/>
      <c r="K1662" s="199"/>
      <c r="L1662" s="199"/>
      <c r="M1662" s="199"/>
      <c r="N1662" s="199"/>
      <c r="O1662" s="199"/>
      <c r="P1662" s="199"/>
      <c r="Q1662" s="199"/>
      <c r="R1662" s="199"/>
      <c r="S1662" s="199"/>
      <c r="T1662" s="199"/>
      <c r="U1662" s="199"/>
      <c r="V1662" s="199"/>
      <c r="W1662" s="199"/>
      <c r="X1662" s="199"/>
      <c r="Y1662" s="199"/>
      <c r="Z1662" s="199"/>
      <c r="AA1662" s="199"/>
      <c r="AB1662" s="199"/>
      <c r="AC1662" s="199"/>
      <c r="AD1662" s="199"/>
      <c r="AE1662" s="199"/>
      <c r="AF1662" s="199"/>
      <c r="AG1662" s="199"/>
      <c r="AH1662" s="199"/>
      <c r="AI1662" s="199"/>
      <c r="AJ1662" s="199"/>
      <c r="AK1662" s="199"/>
      <c r="AL1662" s="199"/>
      <c r="AM1662" s="199"/>
      <c r="AN1662" s="199"/>
      <c r="AO1662" s="199"/>
      <c r="AP1662" s="199"/>
      <c r="AQ1662" s="199"/>
      <c r="AR1662" s="199"/>
      <c r="AS1662" s="199"/>
      <c r="AT1662" s="199"/>
      <c r="AU1662" s="199"/>
      <c r="AV1662" s="199"/>
      <c r="AW1662" s="199"/>
      <c r="AX1662" s="199"/>
      <c r="AY1662" s="199"/>
      <c r="AZ1662" s="199"/>
      <c r="BA1662" s="199"/>
      <c r="BB1662" s="199"/>
      <c r="BC1662" s="199"/>
      <c r="BD1662" s="199"/>
      <c r="BE1662" s="199"/>
      <c r="BF1662" s="199"/>
      <c r="BG1662" s="199"/>
      <c r="BH1662" s="199"/>
      <c r="BI1662" s="199"/>
      <c r="BJ1662" s="199"/>
      <c r="BK1662" s="199"/>
    </row>
    <row r="1663" spans="1:63" ht="12.75" customHeight="1" x14ac:dyDescent="0.2">
      <c r="A1663" s="199"/>
      <c r="B1663" s="199"/>
      <c r="C1663" s="199"/>
      <c r="D1663" s="199"/>
      <c r="E1663" s="199"/>
      <c r="F1663" s="199"/>
      <c r="G1663" s="199"/>
      <c r="H1663" s="199"/>
      <c r="I1663" s="199"/>
      <c r="J1663" s="199"/>
      <c r="K1663" s="199"/>
      <c r="L1663" s="199"/>
      <c r="M1663" s="199"/>
      <c r="N1663" s="199"/>
      <c r="O1663" s="199"/>
      <c r="P1663" s="199"/>
      <c r="Q1663" s="199"/>
      <c r="R1663" s="199"/>
      <c r="S1663" s="199"/>
      <c r="T1663" s="199"/>
      <c r="U1663" s="199"/>
      <c r="V1663" s="199"/>
      <c r="W1663" s="199"/>
      <c r="X1663" s="199"/>
      <c r="Y1663" s="199"/>
      <c r="Z1663" s="199"/>
      <c r="AA1663" s="199"/>
      <c r="AB1663" s="199"/>
      <c r="AC1663" s="199"/>
      <c r="AD1663" s="199"/>
      <c r="AE1663" s="199"/>
      <c r="AF1663" s="199"/>
      <c r="AG1663" s="199"/>
      <c r="AH1663" s="199"/>
      <c r="AI1663" s="199"/>
      <c r="AJ1663" s="199"/>
      <c r="AK1663" s="199"/>
      <c r="AL1663" s="199"/>
      <c r="AM1663" s="199"/>
      <c r="AN1663" s="199"/>
      <c r="AO1663" s="199"/>
      <c r="AP1663" s="199"/>
      <c r="AQ1663" s="199"/>
      <c r="AR1663" s="199"/>
      <c r="AS1663" s="199"/>
      <c r="AT1663" s="199"/>
      <c r="AU1663" s="199"/>
      <c r="AV1663" s="199"/>
      <c r="AW1663" s="199"/>
      <c r="AX1663" s="199"/>
      <c r="AY1663" s="199"/>
      <c r="AZ1663" s="199"/>
      <c r="BA1663" s="199"/>
      <c r="BB1663" s="199"/>
      <c r="BC1663" s="199"/>
      <c r="BD1663" s="199"/>
      <c r="BE1663" s="199"/>
      <c r="BF1663" s="199"/>
      <c r="BG1663" s="199"/>
      <c r="BH1663" s="199"/>
      <c r="BI1663" s="199"/>
      <c r="BJ1663" s="199"/>
      <c r="BK1663" s="199"/>
    </row>
    <row r="1664" spans="1:63" ht="12.75" customHeight="1" x14ac:dyDescent="0.2">
      <c r="A1664" s="199"/>
      <c r="B1664" s="199"/>
      <c r="C1664" s="199"/>
      <c r="D1664" s="199"/>
      <c r="E1664" s="199"/>
      <c r="F1664" s="199"/>
      <c r="G1664" s="199"/>
      <c r="H1664" s="199"/>
      <c r="I1664" s="199"/>
      <c r="J1664" s="199"/>
      <c r="K1664" s="199"/>
      <c r="L1664" s="199"/>
      <c r="M1664" s="199"/>
      <c r="N1664" s="199"/>
      <c r="O1664" s="199"/>
      <c r="P1664" s="199"/>
      <c r="Q1664" s="199"/>
      <c r="R1664" s="199"/>
      <c r="S1664" s="199"/>
      <c r="T1664" s="199"/>
      <c r="U1664" s="199"/>
      <c r="V1664" s="199"/>
      <c r="W1664" s="199"/>
      <c r="X1664" s="199"/>
      <c r="Y1664" s="199"/>
      <c r="Z1664" s="199"/>
      <c r="AA1664" s="199"/>
      <c r="AB1664" s="199"/>
      <c r="AC1664" s="199"/>
      <c r="AD1664" s="199"/>
      <c r="AE1664" s="199"/>
      <c r="AF1664" s="199"/>
      <c r="AG1664" s="199"/>
      <c r="AH1664" s="199"/>
      <c r="AI1664" s="199"/>
      <c r="AJ1664" s="199"/>
      <c r="AK1664" s="199"/>
      <c r="AL1664" s="199"/>
      <c r="AM1664" s="199"/>
      <c r="AN1664" s="199"/>
      <c r="AO1664" s="199"/>
      <c r="AP1664" s="199"/>
      <c r="AQ1664" s="199"/>
      <c r="AR1664" s="199"/>
      <c r="AS1664" s="199"/>
      <c r="AT1664" s="199"/>
      <c r="AU1664" s="199"/>
      <c r="AV1664" s="199"/>
      <c r="AW1664" s="199"/>
      <c r="AX1664" s="199"/>
      <c r="AY1664" s="199"/>
      <c r="AZ1664" s="199"/>
      <c r="BA1664" s="199"/>
      <c r="BB1664" s="199"/>
      <c r="BC1664" s="199"/>
      <c r="BD1664" s="199"/>
      <c r="BE1664" s="199"/>
      <c r="BF1664" s="199"/>
      <c r="BG1664" s="199"/>
      <c r="BH1664" s="199"/>
      <c r="BI1664" s="199"/>
      <c r="BJ1664" s="199"/>
      <c r="BK1664" s="199"/>
    </row>
    <row r="1665" spans="1:63" ht="12.75" customHeight="1" x14ac:dyDescent="0.2">
      <c r="A1665" s="199"/>
      <c r="B1665" s="199"/>
      <c r="C1665" s="199"/>
      <c r="D1665" s="199"/>
      <c r="E1665" s="199"/>
      <c r="F1665" s="199"/>
      <c r="G1665" s="199"/>
      <c r="H1665" s="199"/>
      <c r="I1665" s="199"/>
      <c r="J1665" s="199"/>
      <c r="K1665" s="199"/>
      <c r="L1665" s="199"/>
      <c r="M1665" s="199"/>
      <c r="N1665" s="199"/>
      <c r="O1665" s="199"/>
      <c r="P1665" s="199"/>
      <c r="Q1665" s="199"/>
      <c r="R1665" s="199"/>
      <c r="S1665" s="199"/>
      <c r="T1665" s="199"/>
      <c r="U1665" s="199"/>
      <c r="V1665" s="199"/>
      <c r="W1665" s="199"/>
      <c r="X1665" s="199"/>
      <c r="Y1665" s="199"/>
      <c r="Z1665" s="199"/>
      <c r="AA1665" s="199"/>
      <c r="AB1665" s="199"/>
      <c r="AC1665" s="199"/>
      <c r="AD1665" s="199"/>
      <c r="AE1665" s="199"/>
      <c r="AF1665" s="199"/>
      <c r="AG1665" s="199"/>
      <c r="AH1665" s="199"/>
      <c r="AI1665" s="199"/>
      <c r="AJ1665" s="199"/>
      <c r="AK1665" s="199"/>
      <c r="AL1665" s="199"/>
      <c r="AM1665" s="199"/>
      <c r="AN1665" s="199"/>
      <c r="AO1665" s="199"/>
      <c r="AP1665" s="199"/>
      <c r="AQ1665" s="199"/>
      <c r="AR1665" s="199"/>
      <c r="AS1665" s="199"/>
      <c r="AT1665" s="199"/>
      <c r="AU1665" s="199"/>
      <c r="AV1665" s="199"/>
      <c r="AW1665" s="199"/>
      <c r="AX1665" s="199"/>
      <c r="AY1665" s="199"/>
      <c r="AZ1665" s="199"/>
      <c r="BA1665" s="199"/>
      <c r="BB1665" s="199"/>
      <c r="BC1665" s="199"/>
      <c r="BD1665" s="199"/>
      <c r="BE1665" s="199"/>
      <c r="BF1665" s="199"/>
      <c r="BG1665" s="199"/>
      <c r="BH1665" s="199"/>
      <c r="BI1665" s="199"/>
      <c r="BJ1665" s="199"/>
      <c r="BK1665" s="199"/>
    </row>
    <row r="1666" spans="1:63" ht="12.75" customHeight="1" x14ac:dyDescent="0.2">
      <c r="A1666" s="199"/>
      <c r="B1666" s="199"/>
      <c r="C1666" s="199"/>
      <c r="D1666" s="199"/>
      <c r="E1666" s="199"/>
      <c r="F1666" s="199"/>
      <c r="G1666" s="199"/>
      <c r="H1666" s="199"/>
      <c r="I1666" s="199"/>
      <c r="J1666" s="199"/>
      <c r="K1666" s="199"/>
      <c r="L1666" s="199"/>
      <c r="M1666" s="199"/>
      <c r="N1666" s="199"/>
      <c r="O1666" s="199"/>
      <c r="P1666" s="199"/>
      <c r="Q1666" s="199"/>
      <c r="R1666" s="199"/>
      <c r="S1666" s="199"/>
      <c r="T1666" s="199"/>
      <c r="U1666" s="199"/>
      <c r="V1666" s="199"/>
      <c r="W1666" s="199"/>
      <c r="X1666" s="199"/>
      <c r="Y1666" s="199"/>
      <c r="Z1666" s="199"/>
      <c r="AA1666" s="199"/>
      <c r="AB1666" s="199"/>
      <c r="AC1666" s="199"/>
      <c r="AD1666" s="199"/>
      <c r="AE1666" s="199"/>
      <c r="AF1666" s="199"/>
      <c r="AG1666" s="199"/>
      <c r="AH1666" s="199"/>
      <c r="AI1666" s="199"/>
      <c r="AJ1666" s="199"/>
      <c r="AK1666" s="199"/>
      <c r="AL1666" s="199"/>
      <c r="AM1666" s="199"/>
      <c r="AN1666" s="199"/>
      <c r="AO1666" s="199"/>
      <c r="AP1666" s="199"/>
      <c r="AQ1666" s="199"/>
      <c r="AR1666" s="199"/>
      <c r="AS1666" s="199"/>
      <c r="AT1666" s="199"/>
      <c r="AU1666" s="199"/>
      <c r="AV1666" s="199"/>
      <c r="AW1666" s="199"/>
      <c r="AX1666" s="199"/>
      <c r="AY1666" s="199"/>
      <c r="AZ1666" s="199"/>
      <c r="BA1666" s="199"/>
      <c r="BB1666" s="199"/>
      <c r="BC1666" s="199"/>
      <c r="BD1666" s="199"/>
      <c r="BE1666" s="199"/>
      <c r="BF1666" s="199"/>
      <c r="BG1666" s="199"/>
      <c r="BH1666" s="199"/>
      <c r="BI1666" s="199"/>
      <c r="BJ1666" s="199"/>
      <c r="BK1666" s="199"/>
    </row>
    <row r="1667" spans="1:63" ht="12.75" customHeight="1" x14ac:dyDescent="0.2">
      <c r="A1667" s="199"/>
      <c r="B1667" s="199"/>
      <c r="C1667" s="199"/>
      <c r="D1667" s="199"/>
      <c r="E1667" s="199"/>
      <c r="F1667" s="199"/>
      <c r="G1667" s="199"/>
      <c r="H1667" s="199"/>
      <c r="I1667" s="199"/>
      <c r="J1667" s="199"/>
      <c r="K1667" s="199"/>
      <c r="L1667" s="199"/>
      <c r="M1667" s="199"/>
      <c r="N1667" s="199"/>
      <c r="O1667" s="199"/>
      <c r="P1667" s="199"/>
      <c r="Q1667" s="199"/>
      <c r="R1667" s="199"/>
      <c r="S1667" s="199"/>
      <c r="T1667" s="199"/>
      <c r="U1667" s="199"/>
      <c r="V1667" s="199"/>
      <c r="W1667" s="199"/>
      <c r="X1667" s="199"/>
      <c r="Y1667" s="199"/>
      <c r="Z1667" s="199"/>
      <c r="AA1667" s="199"/>
      <c r="AB1667" s="199"/>
      <c r="AC1667" s="199"/>
      <c r="AD1667" s="199"/>
      <c r="AE1667" s="199"/>
      <c r="AF1667" s="199"/>
      <c r="AG1667" s="199"/>
      <c r="AH1667" s="199"/>
      <c r="AI1667" s="199"/>
      <c r="AJ1667" s="199"/>
      <c r="AK1667" s="199"/>
      <c r="AL1667" s="199"/>
      <c r="AM1667" s="199"/>
      <c r="AN1667" s="199"/>
      <c r="AO1667" s="199"/>
      <c r="AP1667" s="199"/>
      <c r="AQ1667" s="199"/>
      <c r="AR1667" s="199"/>
      <c r="AS1667" s="199"/>
      <c r="AT1667" s="199"/>
      <c r="AU1667" s="199"/>
      <c r="AV1667" s="199"/>
      <c r="AW1667" s="199"/>
      <c r="AX1667" s="199"/>
      <c r="AY1667" s="199"/>
      <c r="AZ1667" s="199"/>
      <c r="BA1667" s="199"/>
      <c r="BB1667" s="199"/>
      <c r="BC1667" s="199"/>
      <c r="BD1667" s="199"/>
      <c r="BE1667" s="199"/>
      <c r="BF1667" s="199"/>
      <c r="BG1667" s="199"/>
      <c r="BH1667" s="199"/>
      <c r="BI1667" s="199"/>
      <c r="BJ1667" s="199"/>
      <c r="BK1667" s="199"/>
    </row>
    <row r="1668" spans="1:63" ht="12.75" customHeight="1" x14ac:dyDescent="0.2">
      <c r="A1668" s="199"/>
      <c r="B1668" s="199"/>
      <c r="C1668" s="199"/>
      <c r="D1668" s="199"/>
      <c r="E1668" s="199"/>
      <c r="F1668" s="199"/>
      <c r="G1668" s="199"/>
      <c r="H1668" s="199"/>
      <c r="I1668" s="199"/>
      <c r="J1668" s="199"/>
      <c r="K1668" s="199"/>
      <c r="L1668" s="199"/>
      <c r="M1668" s="199"/>
      <c r="N1668" s="199"/>
      <c r="O1668" s="199"/>
      <c r="P1668" s="199"/>
      <c r="Q1668" s="199"/>
      <c r="R1668" s="199"/>
      <c r="S1668" s="199"/>
      <c r="T1668" s="199"/>
      <c r="U1668" s="199"/>
      <c r="V1668" s="199"/>
      <c r="W1668" s="199"/>
      <c r="X1668" s="199"/>
      <c r="Y1668" s="199"/>
      <c r="Z1668" s="199"/>
      <c r="AA1668" s="199"/>
      <c r="AB1668" s="199"/>
      <c r="AC1668" s="199"/>
      <c r="AD1668" s="199"/>
      <c r="AE1668" s="199"/>
      <c r="AF1668" s="199"/>
      <c r="AG1668" s="199"/>
      <c r="AH1668" s="199"/>
      <c r="AI1668" s="199"/>
      <c r="AJ1668" s="199"/>
      <c r="AK1668" s="199"/>
      <c r="AL1668" s="199"/>
      <c r="AM1668" s="199"/>
      <c r="AN1668" s="199"/>
      <c r="AO1668" s="199"/>
      <c r="AP1668" s="199"/>
      <c r="AQ1668" s="199"/>
      <c r="AR1668" s="199"/>
      <c r="AS1668" s="199"/>
      <c r="AT1668" s="199"/>
      <c r="AU1668" s="199"/>
      <c r="AV1668" s="199"/>
      <c r="AW1668" s="199"/>
      <c r="AX1668" s="199"/>
      <c r="AY1668" s="199"/>
      <c r="AZ1668" s="199"/>
      <c r="BA1668" s="199"/>
      <c r="BB1668" s="199"/>
      <c r="BC1668" s="199"/>
      <c r="BD1668" s="199"/>
      <c r="BE1668" s="199"/>
      <c r="BF1668" s="199"/>
      <c r="BG1668" s="199"/>
      <c r="BH1668" s="199"/>
      <c r="BI1668" s="199"/>
      <c r="BJ1668" s="199"/>
      <c r="BK1668" s="199"/>
    </row>
    <row r="1669" spans="1:63" ht="12.75" customHeight="1" x14ac:dyDescent="0.2">
      <c r="A1669" s="199"/>
      <c r="B1669" s="199"/>
      <c r="C1669" s="199"/>
      <c r="D1669" s="199"/>
      <c r="E1669" s="199"/>
      <c r="F1669" s="199"/>
      <c r="G1669" s="199"/>
      <c r="H1669" s="199"/>
      <c r="I1669" s="199"/>
      <c r="J1669" s="199"/>
      <c r="K1669" s="199"/>
      <c r="L1669" s="199"/>
      <c r="M1669" s="199"/>
      <c r="N1669" s="199"/>
      <c r="O1669" s="199"/>
      <c r="P1669" s="199"/>
      <c r="Q1669" s="199"/>
      <c r="R1669" s="199"/>
      <c r="S1669" s="199"/>
      <c r="T1669" s="199"/>
      <c r="U1669" s="199"/>
      <c r="V1669" s="199"/>
      <c r="W1669" s="199"/>
      <c r="X1669" s="199"/>
      <c r="Y1669" s="199"/>
      <c r="Z1669" s="199"/>
      <c r="AA1669" s="199"/>
      <c r="AB1669" s="199"/>
      <c r="AC1669" s="199"/>
      <c r="AD1669" s="199"/>
      <c r="AE1669" s="199"/>
      <c r="AF1669" s="199"/>
      <c r="AG1669" s="199"/>
      <c r="AH1669" s="199"/>
      <c r="AI1669" s="199"/>
      <c r="AJ1669" s="199"/>
      <c r="AK1669" s="199"/>
      <c r="AL1669" s="199"/>
      <c r="AM1669" s="199"/>
      <c r="AN1669" s="199"/>
      <c r="AO1669" s="199"/>
      <c r="AP1669" s="199"/>
      <c r="AQ1669" s="199"/>
      <c r="AR1669" s="199"/>
      <c r="AS1669" s="199"/>
      <c r="AT1669" s="199"/>
      <c r="AU1669" s="199"/>
      <c r="AV1669" s="199"/>
      <c r="AW1669" s="199"/>
      <c r="AX1669" s="199"/>
      <c r="AY1669" s="199"/>
      <c r="AZ1669" s="199"/>
      <c r="BA1669" s="199"/>
      <c r="BB1669" s="199"/>
      <c r="BC1669" s="199"/>
      <c r="BD1669" s="199"/>
      <c r="BE1669" s="199"/>
      <c r="BF1669" s="199"/>
      <c r="BG1669" s="199"/>
      <c r="BH1669" s="199"/>
      <c r="BI1669" s="199"/>
      <c r="BJ1669" s="199"/>
      <c r="BK1669" s="199"/>
    </row>
    <row r="1670" spans="1:63" ht="12.75" customHeight="1" x14ac:dyDescent="0.2">
      <c r="A1670" s="199"/>
      <c r="B1670" s="199"/>
      <c r="C1670" s="199"/>
      <c r="D1670" s="199"/>
      <c r="E1670" s="199"/>
      <c r="F1670" s="199"/>
      <c r="G1670" s="199"/>
      <c r="H1670" s="199"/>
      <c r="I1670" s="199"/>
      <c r="J1670" s="199"/>
      <c r="K1670" s="199"/>
      <c r="L1670" s="199"/>
      <c r="M1670" s="199"/>
      <c r="N1670" s="199"/>
      <c r="O1670" s="199"/>
      <c r="P1670" s="199"/>
      <c r="Q1670" s="199"/>
      <c r="R1670" s="199"/>
      <c r="S1670" s="199"/>
      <c r="T1670" s="199"/>
      <c r="U1670" s="199"/>
      <c r="V1670" s="199"/>
      <c r="W1670" s="199"/>
      <c r="X1670" s="199"/>
      <c r="Y1670" s="199"/>
      <c r="Z1670" s="199"/>
      <c r="AA1670" s="199"/>
      <c r="AB1670" s="199"/>
      <c r="AC1670" s="199"/>
      <c r="AD1670" s="199"/>
      <c r="AE1670" s="199"/>
      <c r="AF1670" s="199"/>
      <c r="AG1670" s="199"/>
      <c r="AH1670" s="199"/>
      <c r="AI1670" s="199"/>
      <c r="AJ1670" s="199"/>
      <c r="AK1670" s="199"/>
      <c r="AL1670" s="199"/>
      <c r="AM1670" s="199"/>
      <c r="AN1670" s="199"/>
      <c r="AO1670" s="199"/>
      <c r="AP1670" s="199"/>
      <c r="AQ1670" s="199"/>
      <c r="AR1670" s="199"/>
      <c r="AS1670" s="199"/>
      <c r="AT1670" s="199"/>
      <c r="AU1670" s="199"/>
      <c r="AV1670" s="199"/>
      <c r="AW1670" s="199"/>
      <c r="AX1670" s="199"/>
      <c r="AY1670" s="199"/>
      <c r="AZ1670" s="199"/>
      <c r="BA1670" s="199"/>
      <c r="BB1670" s="199"/>
      <c r="BC1670" s="199"/>
      <c r="BD1670" s="199"/>
      <c r="BE1670" s="199"/>
      <c r="BF1670" s="199"/>
      <c r="BG1670" s="199"/>
      <c r="BH1670" s="199"/>
      <c r="BI1670" s="199"/>
      <c r="BJ1670" s="199"/>
      <c r="BK1670" s="199"/>
    </row>
    <row r="1671" spans="1:63" ht="12.75" customHeight="1" x14ac:dyDescent="0.2">
      <c r="A1671" s="199"/>
      <c r="B1671" s="199"/>
      <c r="C1671" s="199"/>
      <c r="D1671" s="199"/>
      <c r="E1671" s="199"/>
      <c r="F1671" s="199"/>
      <c r="G1671" s="199"/>
      <c r="H1671" s="199"/>
      <c r="I1671" s="199"/>
      <c r="J1671" s="199"/>
      <c r="K1671" s="199"/>
      <c r="L1671" s="199"/>
      <c r="M1671" s="199"/>
      <c r="N1671" s="199"/>
      <c r="O1671" s="199"/>
      <c r="P1671" s="199"/>
      <c r="Q1671" s="199"/>
      <c r="R1671" s="199"/>
      <c r="S1671" s="199"/>
      <c r="T1671" s="199"/>
      <c r="U1671" s="199"/>
      <c r="V1671" s="199"/>
      <c r="W1671" s="199"/>
      <c r="X1671" s="199"/>
      <c r="Y1671" s="199"/>
      <c r="Z1671" s="199"/>
      <c r="AA1671" s="199"/>
      <c r="AB1671" s="199"/>
      <c r="AC1671" s="199"/>
      <c r="AD1671" s="199"/>
      <c r="AE1671" s="199"/>
      <c r="AF1671" s="199"/>
      <c r="AG1671" s="199"/>
      <c r="AH1671" s="199"/>
      <c r="AI1671" s="199"/>
      <c r="AJ1671" s="199"/>
      <c r="AK1671" s="199"/>
      <c r="AL1671" s="199"/>
      <c r="AM1671" s="199"/>
      <c r="AN1671" s="199"/>
      <c r="AO1671" s="199"/>
      <c r="AP1671" s="199"/>
      <c r="AQ1671" s="199"/>
      <c r="AR1671" s="199"/>
      <c r="AS1671" s="199"/>
      <c r="AT1671" s="199"/>
      <c r="AU1671" s="199"/>
      <c r="AV1671" s="199"/>
      <c r="AW1671" s="199"/>
      <c r="AX1671" s="199"/>
      <c r="AY1671" s="199"/>
      <c r="AZ1671" s="199"/>
      <c r="BA1671" s="199"/>
      <c r="BB1671" s="199"/>
      <c r="BC1671" s="199"/>
      <c r="BD1671" s="199"/>
      <c r="BE1671" s="199"/>
      <c r="BF1671" s="199"/>
      <c r="BG1671" s="199"/>
      <c r="BH1671" s="199"/>
      <c r="BI1671" s="199"/>
      <c r="BJ1671" s="199"/>
      <c r="BK1671" s="199"/>
    </row>
    <row r="1672" spans="1:63" ht="12.75" customHeight="1" x14ac:dyDescent="0.2">
      <c r="A1672" s="199"/>
      <c r="B1672" s="199"/>
      <c r="C1672" s="199"/>
      <c r="D1672" s="199"/>
      <c r="E1672" s="199"/>
      <c r="F1672" s="199"/>
      <c r="G1672" s="199"/>
      <c r="H1672" s="199"/>
      <c r="I1672" s="199"/>
      <c r="J1672" s="199"/>
      <c r="K1672" s="199"/>
      <c r="L1672" s="199"/>
      <c r="M1672" s="199"/>
      <c r="N1672" s="199"/>
      <c r="O1672" s="199"/>
      <c r="P1672" s="199"/>
      <c r="Q1672" s="199"/>
      <c r="R1672" s="199"/>
      <c r="S1672" s="199"/>
      <c r="T1672" s="199"/>
      <c r="U1672" s="199"/>
      <c r="V1672" s="199"/>
      <c r="W1672" s="199"/>
      <c r="X1672" s="199"/>
      <c r="Y1672" s="199"/>
      <c r="Z1672" s="199"/>
      <c r="AA1672" s="199"/>
      <c r="AB1672" s="199"/>
      <c r="AC1672" s="199"/>
      <c r="AD1672" s="199"/>
      <c r="AE1672" s="199"/>
      <c r="AF1672" s="199"/>
      <c r="AG1672" s="199"/>
      <c r="AH1672" s="199"/>
      <c r="AI1672" s="199"/>
      <c r="AJ1672" s="199"/>
      <c r="AK1672" s="199"/>
      <c r="AL1672" s="199"/>
      <c r="AM1672" s="199"/>
      <c r="AN1672" s="199"/>
      <c r="AO1672" s="199"/>
      <c r="AP1672" s="199"/>
      <c r="AQ1672" s="199"/>
      <c r="AR1672" s="199"/>
      <c r="AS1672" s="199"/>
      <c r="AT1672" s="199"/>
      <c r="AU1672" s="199"/>
      <c r="AV1672" s="199"/>
      <c r="AW1672" s="199"/>
      <c r="AX1672" s="199"/>
      <c r="AY1672" s="199"/>
      <c r="AZ1672" s="199"/>
      <c r="BA1672" s="199"/>
      <c r="BB1672" s="199"/>
      <c r="BC1672" s="199"/>
      <c r="BD1672" s="199"/>
      <c r="BE1672" s="199"/>
      <c r="BF1672" s="199"/>
      <c r="BG1672" s="199"/>
      <c r="BH1672" s="199"/>
      <c r="BI1672" s="199"/>
      <c r="BJ1672" s="199"/>
      <c r="BK1672" s="199"/>
    </row>
    <row r="1673" spans="1:63" ht="12.75" customHeight="1" x14ac:dyDescent="0.2">
      <c r="A1673" s="199"/>
      <c r="B1673" s="199"/>
      <c r="C1673" s="199"/>
      <c r="D1673" s="199"/>
      <c r="E1673" s="199"/>
      <c r="F1673" s="199"/>
      <c r="G1673" s="199"/>
      <c r="H1673" s="199"/>
      <c r="I1673" s="199"/>
      <c r="J1673" s="199"/>
      <c r="K1673" s="199"/>
      <c r="L1673" s="199"/>
      <c r="M1673" s="199"/>
      <c r="N1673" s="199"/>
      <c r="O1673" s="199"/>
      <c r="P1673" s="199"/>
      <c r="Q1673" s="199"/>
      <c r="R1673" s="199"/>
      <c r="S1673" s="199"/>
      <c r="T1673" s="199"/>
      <c r="U1673" s="199"/>
      <c r="V1673" s="199"/>
      <c r="W1673" s="199"/>
      <c r="X1673" s="199"/>
      <c r="Y1673" s="199"/>
      <c r="Z1673" s="199"/>
      <c r="AA1673" s="199"/>
      <c r="AB1673" s="199"/>
      <c r="AC1673" s="199"/>
      <c r="AD1673" s="199"/>
      <c r="AE1673" s="199"/>
      <c r="AF1673" s="199"/>
      <c r="AG1673" s="199"/>
      <c r="AH1673" s="199"/>
      <c r="AI1673" s="199"/>
      <c r="AJ1673" s="199"/>
      <c r="AK1673" s="199"/>
      <c r="AL1673" s="199"/>
      <c r="AM1673" s="199"/>
      <c r="AN1673" s="199"/>
      <c r="AO1673" s="199"/>
      <c r="AP1673" s="199"/>
      <c r="AQ1673" s="199"/>
      <c r="AR1673" s="199"/>
      <c r="AS1673" s="199"/>
      <c r="AT1673" s="199"/>
      <c r="AU1673" s="199"/>
      <c r="AV1673" s="199"/>
      <c r="AW1673" s="199"/>
      <c r="AX1673" s="199"/>
      <c r="AY1673" s="199"/>
      <c r="AZ1673" s="199"/>
      <c r="BA1673" s="199"/>
      <c r="BB1673" s="199"/>
      <c r="BC1673" s="199"/>
      <c r="BD1673" s="199"/>
      <c r="BE1673" s="199"/>
      <c r="BF1673" s="199"/>
      <c r="BG1673" s="199"/>
      <c r="BH1673" s="199"/>
      <c r="BI1673" s="199"/>
      <c r="BJ1673" s="199"/>
      <c r="BK1673" s="199"/>
    </row>
    <row r="1674" spans="1:63" ht="12.75" customHeight="1" x14ac:dyDescent="0.2">
      <c r="A1674" s="199"/>
      <c r="B1674" s="199"/>
      <c r="C1674" s="199"/>
      <c r="D1674" s="199"/>
      <c r="E1674" s="199"/>
      <c r="F1674" s="199"/>
      <c r="G1674" s="199"/>
      <c r="H1674" s="199"/>
      <c r="I1674" s="199"/>
      <c r="J1674" s="199"/>
      <c r="K1674" s="199"/>
      <c r="L1674" s="199"/>
      <c r="M1674" s="199"/>
      <c r="N1674" s="199"/>
      <c r="O1674" s="199"/>
      <c r="P1674" s="199"/>
      <c r="Q1674" s="199"/>
      <c r="R1674" s="199"/>
      <c r="S1674" s="199"/>
      <c r="T1674" s="199"/>
      <c r="U1674" s="199"/>
      <c r="V1674" s="199"/>
      <c r="W1674" s="199"/>
      <c r="X1674" s="199"/>
      <c r="Y1674" s="199"/>
      <c r="Z1674" s="199"/>
      <c r="AA1674" s="199"/>
      <c r="AB1674" s="199"/>
      <c r="AC1674" s="199"/>
      <c r="AD1674" s="199"/>
      <c r="AE1674" s="199"/>
      <c r="AF1674" s="199"/>
      <c r="AG1674" s="199"/>
      <c r="AH1674" s="199"/>
      <c r="AI1674" s="199"/>
      <c r="AJ1674" s="199"/>
      <c r="AK1674" s="199"/>
      <c r="AL1674" s="199"/>
      <c r="AM1674" s="199"/>
      <c r="AN1674" s="199"/>
      <c r="AO1674" s="199"/>
      <c r="AP1674" s="199"/>
      <c r="AQ1674" s="199"/>
      <c r="AR1674" s="199"/>
      <c r="AS1674" s="199"/>
      <c r="AT1674" s="199"/>
      <c r="AU1674" s="199"/>
      <c r="AV1674" s="199"/>
      <c r="AW1674" s="199"/>
      <c r="AX1674" s="199"/>
      <c r="AY1674" s="199"/>
      <c r="AZ1674" s="199"/>
      <c r="BA1674" s="199"/>
      <c r="BB1674" s="199"/>
      <c r="BC1674" s="199"/>
      <c r="BD1674" s="199"/>
      <c r="BE1674" s="199"/>
      <c r="BF1674" s="199"/>
      <c r="BG1674" s="199"/>
      <c r="BH1674" s="199"/>
      <c r="BI1674" s="199"/>
      <c r="BJ1674" s="199"/>
      <c r="BK1674" s="199"/>
    </row>
    <row r="1675" spans="1:63" ht="12.75" customHeight="1" x14ac:dyDescent="0.2">
      <c r="A1675" s="199"/>
      <c r="B1675" s="199"/>
      <c r="C1675" s="199"/>
      <c r="D1675" s="199"/>
      <c r="E1675" s="199"/>
      <c r="F1675" s="199"/>
      <c r="G1675" s="199"/>
      <c r="H1675" s="199"/>
      <c r="I1675" s="199"/>
      <c r="J1675" s="199"/>
      <c r="K1675" s="199"/>
      <c r="L1675" s="199"/>
      <c r="M1675" s="199"/>
      <c r="N1675" s="199"/>
      <c r="O1675" s="199"/>
      <c r="P1675" s="199"/>
      <c r="Q1675" s="199"/>
      <c r="R1675" s="199"/>
      <c r="S1675" s="199"/>
      <c r="T1675" s="199"/>
      <c r="U1675" s="199"/>
      <c r="V1675" s="199"/>
      <c r="W1675" s="199"/>
      <c r="X1675" s="199"/>
      <c r="Y1675" s="199"/>
      <c r="Z1675" s="199"/>
      <c r="AA1675" s="199"/>
      <c r="AB1675" s="199"/>
      <c r="AC1675" s="199"/>
      <c r="AD1675" s="199"/>
      <c r="AE1675" s="199"/>
      <c r="AF1675" s="199"/>
      <c r="AG1675" s="199"/>
      <c r="AH1675" s="199"/>
      <c r="AI1675" s="199"/>
      <c r="AJ1675" s="199"/>
      <c r="AK1675" s="199"/>
      <c r="AL1675" s="199"/>
      <c r="AM1675" s="199"/>
      <c r="AN1675" s="199"/>
      <c r="AO1675" s="199"/>
      <c r="AP1675" s="199"/>
      <c r="AQ1675" s="199"/>
      <c r="AR1675" s="199"/>
      <c r="AS1675" s="199"/>
      <c r="AT1675" s="199"/>
      <c r="AU1675" s="199"/>
      <c r="AV1675" s="199"/>
      <c r="AW1675" s="199"/>
      <c r="AX1675" s="199"/>
      <c r="AY1675" s="199"/>
      <c r="AZ1675" s="199"/>
      <c r="BA1675" s="199"/>
      <c r="BB1675" s="199"/>
      <c r="BC1675" s="199"/>
      <c r="BD1675" s="199"/>
      <c r="BE1675" s="199"/>
      <c r="BF1675" s="199"/>
      <c r="BG1675" s="199"/>
      <c r="BH1675" s="199"/>
      <c r="BI1675" s="199"/>
      <c r="BJ1675" s="199"/>
      <c r="BK1675" s="199"/>
    </row>
    <row r="1676" spans="1:63" ht="12.75" customHeight="1" x14ac:dyDescent="0.2">
      <c r="A1676" s="199"/>
      <c r="B1676" s="199"/>
      <c r="C1676" s="199"/>
      <c r="D1676" s="199"/>
      <c r="E1676" s="199"/>
      <c r="F1676" s="199"/>
      <c r="G1676" s="199"/>
      <c r="H1676" s="199"/>
      <c r="I1676" s="199"/>
      <c r="J1676" s="199"/>
      <c r="K1676" s="199"/>
      <c r="L1676" s="199"/>
      <c r="M1676" s="199"/>
      <c r="N1676" s="199"/>
      <c r="O1676" s="199"/>
      <c r="P1676" s="199"/>
      <c r="Q1676" s="199"/>
      <c r="R1676" s="199"/>
      <c r="S1676" s="199"/>
      <c r="T1676" s="199"/>
      <c r="U1676" s="199"/>
      <c r="V1676" s="199"/>
      <c r="W1676" s="199"/>
      <c r="X1676" s="199"/>
      <c r="Y1676" s="199"/>
      <c r="Z1676" s="199"/>
      <c r="AA1676" s="199"/>
      <c r="AB1676" s="199"/>
      <c r="AC1676" s="199"/>
      <c r="AD1676" s="199"/>
      <c r="AE1676" s="199"/>
      <c r="AF1676" s="199"/>
      <c r="AG1676" s="199"/>
      <c r="AH1676" s="199"/>
      <c r="AI1676" s="199"/>
      <c r="AJ1676" s="199"/>
      <c r="AK1676" s="199"/>
      <c r="AL1676" s="199"/>
      <c r="AM1676" s="199"/>
      <c r="AN1676" s="199"/>
      <c r="AO1676" s="199"/>
      <c r="AP1676" s="199"/>
      <c r="AQ1676" s="199"/>
      <c r="AR1676" s="199"/>
      <c r="AS1676" s="199"/>
      <c r="AT1676" s="199"/>
      <c r="AU1676" s="199"/>
      <c r="AV1676" s="199"/>
      <c r="AW1676" s="199"/>
      <c r="AX1676" s="199"/>
      <c r="AY1676" s="199"/>
      <c r="AZ1676" s="199"/>
      <c r="BA1676" s="199"/>
      <c r="BB1676" s="199"/>
      <c r="BC1676" s="199"/>
      <c r="BD1676" s="199"/>
      <c r="BE1676" s="199"/>
      <c r="BF1676" s="199"/>
      <c r="BG1676" s="199"/>
      <c r="BH1676" s="199"/>
      <c r="BI1676" s="199"/>
      <c r="BJ1676" s="199"/>
      <c r="BK1676" s="199"/>
    </row>
    <row r="1677" spans="1:63" ht="12.75" customHeight="1" x14ac:dyDescent="0.2">
      <c r="A1677" s="199"/>
      <c r="B1677" s="199"/>
      <c r="C1677" s="199"/>
      <c r="D1677" s="199"/>
      <c r="E1677" s="199"/>
      <c r="F1677" s="199"/>
      <c r="G1677" s="199"/>
      <c r="H1677" s="199"/>
      <c r="I1677" s="199"/>
      <c r="J1677" s="199"/>
      <c r="K1677" s="199"/>
      <c r="L1677" s="199"/>
      <c r="M1677" s="199"/>
      <c r="N1677" s="199"/>
      <c r="O1677" s="199"/>
      <c r="P1677" s="199"/>
      <c r="Q1677" s="199"/>
      <c r="R1677" s="199"/>
      <c r="S1677" s="199"/>
      <c r="T1677" s="199"/>
      <c r="U1677" s="199"/>
      <c r="V1677" s="199"/>
      <c r="W1677" s="199"/>
      <c r="X1677" s="199"/>
      <c r="Y1677" s="199"/>
      <c r="Z1677" s="199"/>
      <c r="AA1677" s="199"/>
      <c r="AB1677" s="199"/>
      <c r="AC1677" s="199"/>
      <c r="AD1677" s="199"/>
      <c r="AE1677" s="199"/>
      <c r="AF1677" s="199"/>
      <c r="AG1677" s="199"/>
      <c r="AH1677" s="199"/>
      <c r="AI1677" s="199"/>
      <c r="AJ1677" s="199"/>
      <c r="AK1677" s="199"/>
      <c r="AL1677" s="199"/>
      <c r="AM1677" s="199"/>
      <c r="AN1677" s="199"/>
      <c r="AO1677" s="199"/>
      <c r="AP1677" s="199"/>
      <c r="AQ1677" s="199"/>
      <c r="AR1677" s="199"/>
      <c r="AS1677" s="199"/>
      <c r="AT1677" s="199"/>
      <c r="AU1677" s="199"/>
      <c r="AV1677" s="199"/>
      <c r="AW1677" s="199"/>
      <c r="AX1677" s="199"/>
      <c r="AY1677" s="199"/>
      <c r="AZ1677" s="199"/>
      <c r="BA1677" s="199"/>
      <c r="BB1677" s="199"/>
      <c r="BC1677" s="199"/>
      <c r="BD1677" s="199"/>
      <c r="BE1677" s="199"/>
      <c r="BF1677" s="199"/>
      <c r="BG1677" s="199"/>
      <c r="BH1677" s="199"/>
      <c r="BI1677" s="199"/>
      <c r="BJ1677" s="199"/>
      <c r="BK1677" s="199"/>
    </row>
    <row r="1678" spans="1:63" ht="12.75" customHeight="1" x14ac:dyDescent="0.2">
      <c r="A1678" s="199"/>
      <c r="B1678" s="199"/>
      <c r="C1678" s="199"/>
      <c r="D1678" s="199"/>
      <c r="E1678" s="199"/>
      <c r="F1678" s="199"/>
      <c r="G1678" s="199"/>
      <c r="H1678" s="199"/>
      <c r="I1678" s="199"/>
      <c r="J1678" s="199"/>
      <c r="K1678" s="199"/>
      <c r="L1678" s="199"/>
      <c r="M1678" s="199"/>
      <c r="N1678" s="199"/>
      <c r="O1678" s="199"/>
      <c r="P1678" s="199"/>
      <c r="Q1678" s="199"/>
      <c r="R1678" s="199"/>
      <c r="S1678" s="199"/>
      <c r="T1678" s="199"/>
      <c r="U1678" s="199"/>
      <c r="V1678" s="199"/>
      <c r="W1678" s="199"/>
      <c r="X1678" s="199"/>
      <c r="Y1678" s="199"/>
      <c r="Z1678" s="199"/>
      <c r="AA1678" s="199"/>
      <c r="AB1678" s="199"/>
      <c r="AC1678" s="199"/>
      <c r="AD1678" s="199"/>
      <c r="AE1678" s="199"/>
      <c r="AF1678" s="199"/>
      <c r="AG1678" s="199"/>
      <c r="AH1678" s="199"/>
      <c r="AI1678" s="199"/>
      <c r="AJ1678" s="199"/>
      <c r="AK1678" s="199"/>
      <c r="AL1678" s="199"/>
      <c r="AM1678" s="199"/>
      <c r="AN1678" s="199"/>
      <c r="AO1678" s="199"/>
      <c r="AP1678" s="199"/>
      <c r="AQ1678" s="199"/>
      <c r="AR1678" s="199"/>
      <c r="AS1678" s="199"/>
      <c r="AT1678" s="199"/>
      <c r="AU1678" s="199"/>
      <c r="AV1678" s="199"/>
      <c r="AW1678" s="199"/>
      <c r="AX1678" s="199"/>
      <c r="AY1678" s="199"/>
      <c r="AZ1678" s="199"/>
      <c r="BA1678" s="199"/>
      <c r="BB1678" s="199"/>
      <c r="BC1678" s="199"/>
      <c r="BD1678" s="199"/>
      <c r="BE1678" s="199"/>
      <c r="BF1678" s="199"/>
      <c r="BG1678" s="199"/>
      <c r="BH1678" s="199"/>
      <c r="BI1678" s="199"/>
      <c r="BJ1678" s="199"/>
      <c r="BK1678" s="199"/>
    </row>
    <row r="1679" spans="1:63" ht="12.75" customHeight="1" x14ac:dyDescent="0.2">
      <c r="A1679" s="199"/>
      <c r="B1679" s="199"/>
      <c r="C1679" s="199"/>
      <c r="D1679" s="199"/>
      <c r="E1679" s="199"/>
      <c r="F1679" s="199"/>
      <c r="G1679" s="199"/>
      <c r="H1679" s="199"/>
      <c r="I1679" s="199"/>
      <c r="J1679" s="199"/>
      <c r="K1679" s="199"/>
      <c r="L1679" s="199"/>
      <c r="M1679" s="199"/>
      <c r="N1679" s="199"/>
      <c r="O1679" s="199"/>
      <c r="P1679" s="199"/>
      <c r="Q1679" s="199"/>
      <c r="R1679" s="199"/>
      <c r="S1679" s="199"/>
      <c r="T1679" s="199"/>
      <c r="U1679" s="199"/>
      <c r="V1679" s="199"/>
      <c r="W1679" s="199"/>
      <c r="X1679" s="199"/>
      <c r="Y1679" s="199"/>
      <c r="Z1679" s="199"/>
      <c r="AA1679" s="199"/>
      <c r="AB1679" s="199"/>
      <c r="AC1679" s="199"/>
      <c r="AD1679" s="199"/>
      <c r="AE1679" s="199"/>
      <c r="AF1679" s="199"/>
      <c r="AG1679" s="199"/>
      <c r="AH1679" s="199"/>
      <c r="AI1679" s="199"/>
      <c r="AJ1679" s="199"/>
      <c r="AK1679" s="199"/>
      <c r="AL1679" s="199"/>
      <c r="AM1679" s="199"/>
      <c r="AN1679" s="199"/>
      <c r="AO1679" s="199"/>
      <c r="AP1679" s="199"/>
      <c r="AQ1679" s="199"/>
      <c r="AR1679" s="199"/>
      <c r="AS1679" s="199"/>
      <c r="AT1679" s="199"/>
      <c r="AU1679" s="199"/>
      <c r="AV1679" s="199"/>
      <c r="AW1679" s="199"/>
      <c r="AX1679" s="199"/>
      <c r="AY1679" s="199"/>
      <c r="AZ1679" s="199"/>
      <c r="BA1679" s="199"/>
      <c r="BB1679" s="199"/>
      <c r="BC1679" s="199"/>
      <c r="BD1679" s="199"/>
      <c r="BE1679" s="199"/>
      <c r="BF1679" s="199"/>
      <c r="BG1679" s="199"/>
      <c r="BH1679" s="199"/>
      <c r="BI1679" s="199"/>
      <c r="BJ1679" s="199"/>
      <c r="BK1679" s="199"/>
    </row>
    <row r="1680" spans="1:63" ht="12.75" customHeight="1" x14ac:dyDescent="0.2">
      <c r="A1680" s="199"/>
      <c r="B1680" s="199"/>
      <c r="C1680" s="199"/>
      <c r="D1680" s="199"/>
      <c r="E1680" s="199"/>
      <c r="F1680" s="199"/>
      <c r="G1680" s="199"/>
      <c r="H1680" s="199"/>
      <c r="I1680" s="199"/>
      <c r="J1680" s="199"/>
      <c r="K1680" s="199"/>
      <c r="L1680" s="199"/>
      <c r="M1680" s="199"/>
      <c r="N1680" s="199"/>
      <c r="O1680" s="199"/>
      <c r="P1680" s="199"/>
      <c r="Q1680" s="199"/>
      <c r="R1680" s="199"/>
      <c r="S1680" s="199"/>
      <c r="T1680" s="199"/>
      <c r="U1680" s="199"/>
      <c r="V1680" s="199"/>
      <c r="W1680" s="199"/>
      <c r="X1680" s="199"/>
      <c r="Y1680" s="199"/>
      <c r="Z1680" s="199"/>
      <c r="AA1680" s="199"/>
      <c r="AB1680" s="199"/>
      <c r="AC1680" s="199"/>
      <c r="AD1680" s="199"/>
      <c r="AE1680" s="199"/>
      <c r="AF1680" s="199"/>
      <c r="AG1680" s="199"/>
      <c r="AH1680" s="199"/>
      <c r="AI1680" s="199"/>
      <c r="AJ1680" s="199"/>
      <c r="AK1680" s="199"/>
      <c r="AL1680" s="199"/>
      <c r="AM1680" s="199"/>
      <c r="AN1680" s="199"/>
      <c r="AO1680" s="199"/>
      <c r="AP1680" s="199"/>
      <c r="AQ1680" s="199"/>
      <c r="AR1680" s="199"/>
      <c r="AS1680" s="199"/>
      <c r="AT1680" s="199"/>
      <c r="AU1680" s="199"/>
      <c r="AV1680" s="199"/>
      <c r="AW1680" s="199"/>
      <c r="AX1680" s="199"/>
      <c r="AY1680" s="199"/>
      <c r="AZ1680" s="199"/>
      <c r="BA1680" s="199"/>
      <c r="BB1680" s="199"/>
      <c r="BC1680" s="199"/>
      <c r="BD1680" s="199"/>
      <c r="BE1680" s="199"/>
      <c r="BF1680" s="199"/>
      <c r="BG1680" s="199"/>
      <c r="BH1680" s="199"/>
      <c r="BI1680" s="199"/>
      <c r="BJ1680" s="199"/>
      <c r="BK1680" s="199"/>
    </row>
    <row r="1681" spans="1:63" ht="12.75" customHeight="1" x14ac:dyDescent="0.2">
      <c r="A1681" s="199"/>
      <c r="B1681" s="199"/>
      <c r="C1681" s="199"/>
      <c r="D1681" s="199"/>
      <c r="E1681" s="199"/>
      <c r="F1681" s="199"/>
      <c r="G1681" s="199"/>
      <c r="H1681" s="199"/>
      <c r="I1681" s="199"/>
      <c r="J1681" s="199"/>
      <c r="K1681" s="199"/>
      <c r="L1681" s="199"/>
      <c r="M1681" s="199"/>
      <c r="N1681" s="199"/>
      <c r="O1681" s="199"/>
      <c r="P1681" s="199"/>
      <c r="Q1681" s="199"/>
      <c r="R1681" s="199"/>
      <c r="S1681" s="199"/>
      <c r="T1681" s="199"/>
      <c r="U1681" s="199"/>
      <c r="V1681" s="199"/>
      <c r="W1681" s="199"/>
      <c r="X1681" s="199"/>
      <c r="Y1681" s="199"/>
      <c r="Z1681" s="199"/>
      <c r="AA1681" s="199"/>
      <c r="AB1681" s="199"/>
      <c r="AC1681" s="199"/>
      <c r="AD1681" s="199"/>
      <c r="AE1681" s="199"/>
      <c r="AF1681" s="199"/>
      <c r="AG1681" s="199"/>
      <c r="AH1681" s="199"/>
      <c r="AI1681" s="199"/>
      <c r="AJ1681" s="199"/>
      <c r="AK1681" s="199"/>
      <c r="AL1681" s="199"/>
      <c r="AM1681" s="199"/>
      <c r="AN1681" s="199"/>
      <c r="AO1681" s="199"/>
      <c r="AP1681" s="199"/>
      <c r="AQ1681" s="199"/>
      <c r="AR1681" s="199"/>
      <c r="AS1681" s="199"/>
      <c r="AT1681" s="199"/>
      <c r="AU1681" s="199"/>
      <c r="AV1681" s="199"/>
      <c r="AW1681" s="199"/>
      <c r="AX1681" s="199"/>
      <c r="AY1681" s="199"/>
      <c r="AZ1681" s="199"/>
      <c r="BA1681" s="199"/>
      <c r="BB1681" s="199"/>
      <c r="BC1681" s="199"/>
      <c r="BD1681" s="199"/>
      <c r="BE1681" s="199"/>
      <c r="BF1681" s="199"/>
      <c r="BG1681" s="199"/>
      <c r="BH1681" s="199"/>
      <c r="BI1681" s="199"/>
      <c r="BJ1681" s="199"/>
      <c r="BK1681" s="199"/>
    </row>
    <row r="1682" spans="1:63" ht="12.75" customHeight="1" x14ac:dyDescent="0.2">
      <c r="A1682" s="199"/>
      <c r="B1682" s="199"/>
      <c r="C1682" s="199"/>
      <c r="D1682" s="199"/>
      <c r="E1682" s="199"/>
      <c r="F1682" s="199"/>
      <c r="G1682" s="199"/>
      <c r="H1682" s="199"/>
      <c r="I1682" s="199"/>
      <c r="J1682" s="199"/>
      <c r="K1682" s="199"/>
      <c r="L1682" s="199"/>
      <c r="M1682" s="199"/>
      <c r="N1682" s="199"/>
      <c r="O1682" s="199"/>
      <c r="P1682" s="199"/>
      <c r="Q1682" s="199"/>
      <c r="R1682" s="199"/>
      <c r="S1682" s="199"/>
      <c r="T1682" s="199"/>
      <c r="U1682" s="199"/>
      <c r="V1682" s="199"/>
      <c r="W1682" s="199"/>
      <c r="X1682" s="199"/>
      <c r="Y1682" s="199"/>
      <c r="Z1682" s="199"/>
      <c r="AA1682" s="199"/>
      <c r="AB1682" s="199"/>
      <c r="AC1682" s="199"/>
      <c r="AD1682" s="199"/>
      <c r="AE1682" s="199"/>
      <c r="AF1682" s="199"/>
      <c r="AG1682" s="199"/>
      <c r="AH1682" s="199"/>
      <c r="AI1682" s="199"/>
      <c r="AJ1682" s="199"/>
      <c r="AK1682" s="199"/>
      <c r="AL1682" s="199"/>
      <c r="AM1682" s="199"/>
      <c r="AN1682" s="199"/>
      <c r="AO1682" s="199"/>
      <c r="AP1682" s="199"/>
      <c r="AQ1682" s="199"/>
      <c r="AR1682" s="199"/>
      <c r="AS1682" s="199"/>
      <c r="AT1682" s="199"/>
      <c r="AU1682" s="199"/>
      <c r="AV1682" s="199"/>
      <c r="AW1682" s="199"/>
      <c r="AX1682" s="199"/>
      <c r="AY1682" s="199"/>
      <c r="AZ1682" s="199"/>
      <c r="BA1682" s="199"/>
      <c r="BB1682" s="199"/>
      <c r="BC1682" s="199"/>
      <c r="BD1682" s="199"/>
      <c r="BE1682" s="199"/>
      <c r="BF1682" s="199"/>
      <c r="BG1682" s="199"/>
      <c r="BH1682" s="199"/>
      <c r="BI1682" s="199"/>
      <c r="BJ1682" s="199"/>
      <c r="BK1682" s="199"/>
    </row>
    <row r="1683" spans="1:63" ht="12.75" customHeight="1" x14ac:dyDescent="0.2">
      <c r="A1683" s="199"/>
      <c r="B1683" s="199"/>
      <c r="C1683" s="199"/>
      <c r="D1683" s="199"/>
      <c r="E1683" s="199"/>
      <c r="F1683" s="199"/>
      <c r="G1683" s="199"/>
      <c r="H1683" s="199"/>
      <c r="I1683" s="199"/>
      <c r="J1683" s="199"/>
      <c r="K1683" s="199"/>
      <c r="L1683" s="199"/>
      <c r="M1683" s="199"/>
      <c r="N1683" s="199"/>
      <c r="O1683" s="199"/>
      <c r="P1683" s="199"/>
      <c r="Q1683" s="199"/>
      <c r="R1683" s="199"/>
      <c r="S1683" s="199"/>
      <c r="T1683" s="199"/>
      <c r="U1683" s="199"/>
      <c r="V1683" s="199"/>
      <c r="W1683" s="199"/>
      <c r="X1683" s="199"/>
      <c r="Y1683" s="199"/>
      <c r="Z1683" s="199"/>
      <c r="AA1683" s="199"/>
      <c r="AB1683" s="199"/>
      <c r="AC1683" s="199"/>
      <c r="AD1683" s="199"/>
      <c r="AE1683" s="199"/>
      <c r="AF1683" s="199"/>
      <c r="AG1683" s="199"/>
      <c r="AH1683" s="199"/>
      <c r="AI1683" s="199"/>
      <c r="AJ1683" s="199"/>
      <c r="AK1683" s="199"/>
      <c r="AL1683" s="199"/>
      <c r="AM1683" s="199"/>
      <c r="AN1683" s="199"/>
      <c r="AO1683" s="199"/>
      <c r="AP1683" s="199"/>
      <c r="AQ1683" s="199"/>
      <c r="AR1683" s="199"/>
      <c r="AS1683" s="199"/>
      <c r="AT1683" s="199"/>
      <c r="AU1683" s="199"/>
      <c r="AV1683" s="199"/>
      <c r="AW1683" s="199"/>
      <c r="AX1683" s="199"/>
      <c r="AY1683" s="199"/>
      <c r="AZ1683" s="199"/>
      <c r="BA1683" s="199"/>
      <c r="BB1683" s="199"/>
      <c r="BC1683" s="199"/>
      <c r="BD1683" s="199"/>
      <c r="BE1683" s="199"/>
      <c r="BF1683" s="199"/>
      <c r="BG1683" s="199"/>
      <c r="BH1683" s="199"/>
      <c r="BI1683" s="199"/>
      <c r="BJ1683" s="199"/>
      <c r="BK1683" s="199"/>
    </row>
    <row r="1684" spans="1:63" ht="12.75" customHeight="1" x14ac:dyDescent="0.2">
      <c r="A1684" s="199"/>
      <c r="B1684" s="199"/>
      <c r="C1684" s="199"/>
      <c r="D1684" s="199"/>
      <c r="E1684" s="199"/>
      <c r="F1684" s="199"/>
      <c r="G1684" s="199"/>
      <c r="H1684" s="199"/>
      <c r="I1684" s="199"/>
      <c r="J1684" s="199"/>
      <c r="K1684" s="199"/>
      <c r="L1684" s="199"/>
      <c r="M1684" s="199"/>
      <c r="N1684" s="199"/>
      <c r="O1684" s="199"/>
      <c r="P1684" s="199"/>
      <c r="Q1684" s="199"/>
      <c r="R1684" s="199"/>
      <c r="S1684" s="199"/>
      <c r="T1684" s="199"/>
      <c r="U1684" s="199"/>
      <c r="V1684" s="199"/>
      <c r="W1684" s="199"/>
      <c r="X1684" s="199"/>
      <c r="Y1684" s="199"/>
      <c r="Z1684" s="199"/>
      <c r="AA1684" s="199"/>
      <c r="AB1684" s="199"/>
      <c r="AC1684" s="199"/>
      <c r="AD1684" s="199"/>
      <c r="AE1684" s="199"/>
      <c r="AF1684" s="199"/>
      <c r="AG1684" s="199"/>
      <c r="AH1684" s="199"/>
      <c r="AI1684" s="199"/>
      <c r="AJ1684" s="199"/>
      <c r="AK1684" s="199"/>
      <c r="AL1684" s="199"/>
      <c r="AM1684" s="199"/>
      <c r="AN1684" s="199"/>
      <c r="AO1684" s="199"/>
      <c r="AP1684" s="199"/>
      <c r="AQ1684" s="199"/>
      <c r="AR1684" s="199"/>
      <c r="AS1684" s="199"/>
      <c r="AT1684" s="199"/>
      <c r="AU1684" s="199"/>
      <c r="AV1684" s="199"/>
      <c r="AW1684" s="199"/>
      <c r="AX1684" s="199"/>
      <c r="AY1684" s="199"/>
      <c r="AZ1684" s="199"/>
      <c r="BA1684" s="199"/>
      <c r="BB1684" s="199"/>
      <c r="BC1684" s="199"/>
      <c r="BD1684" s="199"/>
      <c r="BE1684" s="199"/>
      <c r="BF1684" s="199"/>
      <c r="BG1684" s="199"/>
      <c r="BH1684" s="199"/>
      <c r="BI1684" s="199"/>
      <c r="BJ1684" s="199"/>
      <c r="BK1684" s="199"/>
    </row>
    <row r="1685" spans="1:63" ht="12.75" customHeight="1" x14ac:dyDescent="0.2">
      <c r="A1685" s="199"/>
      <c r="B1685" s="199"/>
      <c r="C1685" s="199"/>
      <c r="D1685" s="199"/>
      <c r="E1685" s="199"/>
      <c r="F1685" s="199"/>
      <c r="G1685" s="199"/>
      <c r="H1685" s="199"/>
      <c r="I1685" s="199"/>
      <c r="J1685" s="199"/>
      <c r="K1685" s="199"/>
      <c r="L1685" s="199"/>
      <c r="M1685" s="199"/>
      <c r="N1685" s="199"/>
      <c r="O1685" s="199"/>
      <c r="P1685" s="199"/>
      <c r="Q1685" s="199"/>
      <c r="R1685" s="199"/>
      <c r="S1685" s="199"/>
      <c r="T1685" s="199"/>
      <c r="U1685" s="199"/>
      <c r="V1685" s="199"/>
      <c r="W1685" s="199"/>
      <c r="X1685" s="199"/>
      <c r="Y1685" s="199"/>
      <c r="Z1685" s="199"/>
      <c r="AA1685" s="199"/>
      <c r="AB1685" s="199"/>
      <c r="AC1685" s="199"/>
      <c r="AD1685" s="199"/>
      <c r="AE1685" s="199"/>
      <c r="AF1685" s="199"/>
      <c r="AG1685" s="199"/>
      <c r="AH1685" s="199"/>
      <c r="AI1685" s="199"/>
      <c r="AJ1685" s="199"/>
      <c r="AK1685" s="199"/>
      <c r="AL1685" s="199"/>
      <c r="AM1685" s="199"/>
      <c r="AN1685" s="199"/>
      <c r="AO1685" s="199"/>
      <c r="AP1685" s="199"/>
      <c r="AQ1685" s="199"/>
      <c r="AR1685" s="199"/>
      <c r="AS1685" s="199"/>
      <c r="AT1685" s="199"/>
      <c r="AU1685" s="199"/>
      <c r="AV1685" s="199"/>
      <c r="AW1685" s="199"/>
      <c r="AX1685" s="199"/>
      <c r="AY1685" s="199"/>
      <c r="AZ1685" s="199"/>
      <c r="BA1685" s="199"/>
      <c r="BB1685" s="199"/>
      <c r="BC1685" s="199"/>
      <c r="BD1685" s="199"/>
      <c r="BE1685" s="199"/>
      <c r="BF1685" s="199"/>
      <c r="BG1685" s="199"/>
      <c r="BH1685" s="199"/>
      <c r="BI1685" s="199"/>
      <c r="BJ1685" s="199"/>
      <c r="BK1685" s="199"/>
    </row>
    <row r="1686" spans="1:63" ht="12.75" customHeight="1" x14ac:dyDescent="0.2">
      <c r="A1686" s="199"/>
      <c r="B1686" s="199"/>
      <c r="C1686" s="199"/>
      <c r="D1686" s="199"/>
      <c r="E1686" s="199"/>
      <c r="F1686" s="199"/>
      <c r="G1686" s="199"/>
      <c r="H1686" s="199"/>
      <c r="I1686" s="199"/>
      <c r="J1686" s="199"/>
      <c r="K1686" s="199"/>
      <c r="L1686" s="199"/>
      <c r="M1686" s="199"/>
      <c r="N1686" s="199"/>
      <c r="O1686" s="199"/>
      <c r="P1686" s="199"/>
      <c r="Q1686" s="199"/>
      <c r="R1686" s="199"/>
      <c r="S1686" s="199"/>
      <c r="T1686" s="199"/>
      <c r="U1686" s="199"/>
      <c r="V1686" s="199"/>
      <c r="W1686" s="199"/>
      <c r="X1686" s="199"/>
      <c r="Y1686" s="199"/>
      <c r="Z1686" s="199"/>
      <c r="AA1686" s="199"/>
      <c r="AB1686" s="199"/>
      <c r="AC1686" s="199"/>
      <c r="AD1686" s="199"/>
      <c r="AE1686" s="199"/>
      <c r="AF1686" s="199"/>
      <c r="AG1686" s="199"/>
      <c r="AH1686" s="199"/>
      <c r="AI1686" s="199"/>
      <c r="AJ1686" s="199"/>
      <c r="AK1686" s="199"/>
      <c r="AL1686" s="199"/>
      <c r="AM1686" s="199"/>
      <c r="AN1686" s="199"/>
      <c r="AO1686" s="199"/>
      <c r="AP1686" s="199"/>
      <c r="AQ1686" s="199"/>
      <c r="AR1686" s="199"/>
      <c r="AS1686" s="199"/>
      <c r="AT1686" s="199"/>
      <c r="AU1686" s="199"/>
      <c r="AV1686" s="199"/>
      <c r="AW1686" s="199"/>
      <c r="AX1686" s="199"/>
      <c r="AY1686" s="199"/>
      <c r="AZ1686" s="199"/>
      <c r="BA1686" s="199"/>
      <c r="BB1686" s="199"/>
      <c r="BC1686" s="199"/>
      <c r="BD1686" s="199"/>
      <c r="BE1686" s="199"/>
      <c r="BF1686" s="199"/>
      <c r="BG1686" s="199"/>
      <c r="BH1686" s="199"/>
      <c r="BI1686" s="199"/>
      <c r="BJ1686" s="199"/>
      <c r="BK1686" s="199"/>
    </row>
    <row r="1687" spans="1:63" ht="12.75" customHeight="1" x14ac:dyDescent="0.2">
      <c r="A1687" s="199"/>
      <c r="B1687" s="199"/>
      <c r="C1687" s="199"/>
      <c r="D1687" s="199"/>
      <c r="E1687" s="199"/>
      <c r="F1687" s="199"/>
      <c r="G1687" s="199"/>
      <c r="H1687" s="199"/>
      <c r="I1687" s="199"/>
      <c r="J1687" s="199"/>
      <c r="K1687" s="199"/>
      <c r="L1687" s="199"/>
      <c r="M1687" s="199"/>
      <c r="N1687" s="199"/>
      <c r="O1687" s="199"/>
      <c r="P1687" s="199"/>
      <c r="Q1687" s="199"/>
      <c r="R1687" s="199"/>
      <c r="S1687" s="199"/>
      <c r="T1687" s="199"/>
      <c r="U1687" s="199"/>
      <c r="V1687" s="199"/>
      <c r="W1687" s="199"/>
      <c r="X1687" s="199"/>
      <c r="Y1687" s="199"/>
      <c r="Z1687" s="199"/>
      <c r="AA1687" s="199"/>
      <c r="AB1687" s="199"/>
      <c r="AC1687" s="199"/>
      <c r="AD1687" s="199"/>
      <c r="AE1687" s="199"/>
      <c r="AF1687" s="199"/>
      <c r="AG1687" s="199"/>
      <c r="AH1687" s="199"/>
      <c r="AI1687" s="199"/>
      <c r="AJ1687" s="199"/>
      <c r="AK1687" s="199"/>
      <c r="AL1687" s="199"/>
      <c r="AM1687" s="199"/>
      <c r="AN1687" s="199"/>
      <c r="AO1687" s="199"/>
      <c r="AP1687" s="199"/>
      <c r="AQ1687" s="199"/>
      <c r="AR1687" s="199"/>
      <c r="AS1687" s="199"/>
      <c r="AT1687" s="199"/>
      <c r="AU1687" s="199"/>
      <c r="AV1687" s="199"/>
      <c r="AW1687" s="199"/>
      <c r="AX1687" s="199"/>
      <c r="AY1687" s="199"/>
      <c r="AZ1687" s="199"/>
      <c r="BA1687" s="199"/>
      <c r="BB1687" s="199"/>
      <c r="BC1687" s="199"/>
      <c r="BD1687" s="199"/>
      <c r="BE1687" s="199"/>
      <c r="BF1687" s="199"/>
      <c r="BG1687" s="199"/>
      <c r="BH1687" s="199"/>
      <c r="BI1687" s="199"/>
      <c r="BJ1687" s="199"/>
      <c r="BK1687" s="199"/>
    </row>
    <row r="1688" spans="1:63" ht="12.75" customHeight="1" x14ac:dyDescent="0.2">
      <c r="A1688" s="199"/>
      <c r="B1688" s="199"/>
      <c r="C1688" s="199"/>
      <c r="D1688" s="199"/>
      <c r="E1688" s="199"/>
      <c r="F1688" s="199"/>
      <c r="G1688" s="199"/>
      <c r="H1688" s="199"/>
      <c r="I1688" s="199"/>
      <c r="J1688" s="199"/>
      <c r="K1688" s="199"/>
      <c r="L1688" s="199"/>
      <c r="M1688" s="199"/>
      <c r="N1688" s="199"/>
      <c r="O1688" s="199"/>
      <c r="P1688" s="199"/>
      <c r="Q1688" s="199"/>
      <c r="R1688" s="199"/>
      <c r="S1688" s="199"/>
      <c r="T1688" s="199"/>
      <c r="U1688" s="199"/>
      <c r="V1688" s="199"/>
      <c r="W1688" s="199"/>
      <c r="X1688" s="199"/>
      <c r="Y1688" s="199"/>
      <c r="Z1688" s="199"/>
      <c r="AA1688" s="199"/>
      <c r="AB1688" s="199"/>
      <c r="AC1688" s="199"/>
      <c r="AD1688" s="199"/>
      <c r="AE1688" s="199"/>
      <c r="AF1688" s="199"/>
      <c r="AG1688" s="199"/>
      <c r="AH1688" s="199"/>
      <c r="AI1688" s="199"/>
      <c r="AJ1688" s="199"/>
      <c r="AK1688" s="199"/>
      <c r="AL1688" s="199"/>
      <c r="AM1688" s="199"/>
      <c r="AN1688" s="199"/>
      <c r="AO1688" s="199"/>
      <c r="AP1688" s="199"/>
      <c r="AQ1688" s="199"/>
      <c r="AR1688" s="199"/>
      <c r="AS1688" s="199"/>
      <c r="AT1688" s="199"/>
      <c r="AU1688" s="199"/>
      <c r="AV1688" s="199"/>
      <c r="AW1688" s="199"/>
      <c r="AX1688" s="199"/>
      <c r="AY1688" s="199"/>
      <c r="AZ1688" s="199"/>
      <c r="BA1688" s="199"/>
      <c r="BB1688" s="199"/>
      <c r="BC1688" s="199"/>
      <c r="BD1688" s="199"/>
      <c r="BE1688" s="199"/>
      <c r="BF1688" s="199"/>
      <c r="BG1688" s="199"/>
      <c r="BH1688" s="199"/>
      <c r="BI1688" s="199"/>
      <c r="BJ1688" s="199"/>
      <c r="BK1688" s="199"/>
    </row>
    <row r="1689" spans="1:63" ht="12.75" customHeight="1" x14ac:dyDescent="0.2">
      <c r="A1689" s="199"/>
      <c r="B1689" s="199"/>
      <c r="C1689" s="199"/>
      <c r="D1689" s="199"/>
      <c r="E1689" s="199"/>
      <c r="F1689" s="199"/>
      <c r="G1689" s="199"/>
      <c r="H1689" s="199"/>
      <c r="I1689" s="199"/>
      <c r="J1689" s="199"/>
      <c r="K1689" s="199"/>
      <c r="L1689" s="199"/>
      <c r="M1689" s="199"/>
      <c r="N1689" s="199"/>
      <c r="O1689" s="199"/>
      <c r="P1689" s="199"/>
      <c r="Q1689" s="199"/>
      <c r="R1689" s="199"/>
      <c r="S1689" s="199"/>
      <c r="T1689" s="199"/>
      <c r="U1689" s="199"/>
      <c r="V1689" s="199"/>
      <c r="W1689" s="199"/>
      <c r="X1689" s="199"/>
      <c r="Y1689" s="199"/>
      <c r="Z1689" s="199"/>
      <c r="AA1689" s="199"/>
      <c r="AB1689" s="199"/>
      <c r="AC1689" s="199"/>
      <c r="AD1689" s="199"/>
      <c r="AE1689" s="199"/>
      <c r="AF1689" s="199"/>
      <c r="AG1689" s="199"/>
      <c r="AH1689" s="199"/>
      <c r="AI1689" s="199"/>
      <c r="AJ1689" s="199"/>
      <c r="AK1689" s="199"/>
      <c r="AL1689" s="199"/>
      <c r="AM1689" s="199"/>
      <c r="AN1689" s="199"/>
      <c r="AO1689" s="199"/>
      <c r="AP1689" s="199"/>
      <c r="AQ1689" s="199"/>
      <c r="AR1689" s="199"/>
      <c r="AS1689" s="199"/>
      <c r="AT1689" s="199"/>
      <c r="AU1689" s="199"/>
      <c r="AV1689" s="199"/>
      <c r="AW1689" s="199"/>
      <c r="AX1689" s="199"/>
      <c r="AY1689" s="199"/>
      <c r="AZ1689" s="199"/>
      <c r="BA1689" s="199"/>
      <c r="BB1689" s="199"/>
      <c r="BC1689" s="199"/>
      <c r="BD1689" s="199"/>
      <c r="BE1689" s="199"/>
      <c r="BF1689" s="199"/>
      <c r="BG1689" s="199"/>
      <c r="BH1689" s="199"/>
      <c r="BI1689" s="199"/>
      <c r="BJ1689" s="199"/>
      <c r="BK1689" s="199"/>
    </row>
    <row r="1690" spans="1:63" ht="12.75" customHeight="1" x14ac:dyDescent="0.2">
      <c r="A1690" s="199"/>
      <c r="B1690" s="199"/>
      <c r="C1690" s="199"/>
      <c r="D1690" s="199"/>
      <c r="E1690" s="199"/>
      <c r="F1690" s="199"/>
      <c r="G1690" s="199"/>
      <c r="H1690" s="199"/>
      <c r="I1690" s="199"/>
      <c r="J1690" s="199"/>
      <c r="K1690" s="199"/>
      <c r="L1690" s="199"/>
      <c r="M1690" s="199"/>
      <c r="N1690" s="199"/>
      <c r="O1690" s="199"/>
      <c r="P1690" s="199"/>
      <c r="Q1690" s="199"/>
      <c r="R1690" s="199"/>
      <c r="S1690" s="199"/>
      <c r="T1690" s="199"/>
      <c r="U1690" s="199"/>
      <c r="V1690" s="199"/>
      <c r="W1690" s="199"/>
      <c r="X1690" s="199"/>
      <c r="Y1690" s="199"/>
      <c r="Z1690" s="199"/>
      <c r="AA1690" s="199"/>
      <c r="AB1690" s="199"/>
      <c r="AC1690" s="199"/>
      <c r="AD1690" s="199"/>
      <c r="AE1690" s="199"/>
      <c r="AF1690" s="199"/>
      <c r="AG1690" s="199"/>
      <c r="AH1690" s="199"/>
      <c r="AI1690" s="199"/>
      <c r="AJ1690" s="199"/>
      <c r="AK1690" s="199"/>
      <c r="AL1690" s="199"/>
      <c r="AM1690" s="199"/>
      <c r="AN1690" s="199"/>
      <c r="AO1690" s="199"/>
      <c r="AP1690" s="199"/>
      <c r="AQ1690" s="199"/>
      <c r="AR1690" s="199"/>
      <c r="AS1690" s="199"/>
      <c r="AT1690" s="199"/>
      <c r="AU1690" s="199"/>
      <c r="AV1690" s="199"/>
      <c r="AW1690" s="199"/>
      <c r="AX1690" s="199"/>
      <c r="AY1690" s="199"/>
      <c r="AZ1690" s="199"/>
      <c r="BA1690" s="199"/>
      <c r="BB1690" s="199"/>
      <c r="BC1690" s="199"/>
      <c r="BD1690" s="199"/>
      <c r="BE1690" s="199"/>
      <c r="BF1690" s="199"/>
      <c r="BG1690" s="199"/>
      <c r="BH1690" s="199"/>
      <c r="BI1690" s="199"/>
      <c r="BJ1690" s="199"/>
      <c r="BK1690" s="199"/>
    </row>
    <row r="1691" spans="1:63" ht="12.75" customHeight="1" x14ac:dyDescent="0.2">
      <c r="A1691" s="199"/>
      <c r="B1691" s="199"/>
      <c r="C1691" s="199"/>
      <c r="D1691" s="199"/>
      <c r="E1691" s="199"/>
      <c r="F1691" s="199"/>
      <c r="G1691" s="199"/>
      <c r="H1691" s="199"/>
      <c r="I1691" s="199"/>
      <c r="J1691" s="199"/>
      <c r="K1691" s="199"/>
      <c r="L1691" s="199"/>
      <c r="M1691" s="199"/>
      <c r="N1691" s="199"/>
      <c r="O1691" s="199"/>
      <c r="P1691" s="199"/>
      <c r="Q1691" s="199"/>
      <c r="R1691" s="199"/>
      <c r="S1691" s="199"/>
      <c r="T1691" s="199"/>
      <c r="U1691" s="199"/>
      <c r="V1691" s="199"/>
      <c r="W1691" s="199"/>
      <c r="X1691" s="199"/>
      <c r="Y1691" s="199"/>
      <c r="Z1691" s="199"/>
      <c r="AA1691" s="199"/>
      <c r="AB1691" s="199"/>
      <c r="AC1691" s="199"/>
      <c r="AD1691" s="199"/>
      <c r="AE1691" s="199"/>
      <c r="AF1691" s="199"/>
      <c r="AG1691" s="199"/>
      <c r="AH1691" s="199"/>
      <c r="AI1691" s="199"/>
      <c r="AJ1691" s="199"/>
      <c r="AK1691" s="199"/>
      <c r="AL1691" s="199"/>
      <c r="AM1691" s="199"/>
      <c r="AN1691" s="199"/>
      <c r="AO1691" s="199"/>
      <c r="AP1691" s="199"/>
      <c r="AQ1691" s="199"/>
      <c r="AR1691" s="199"/>
      <c r="AS1691" s="199"/>
      <c r="AT1691" s="199"/>
      <c r="AU1691" s="199"/>
      <c r="AV1691" s="199"/>
      <c r="AW1691" s="199"/>
      <c r="AX1691" s="199"/>
      <c r="AY1691" s="199"/>
      <c r="AZ1691" s="199"/>
      <c r="BA1691" s="199"/>
      <c r="BB1691" s="199"/>
      <c r="BC1691" s="199"/>
      <c r="BD1691" s="199"/>
      <c r="BE1691" s="199"/>
      <c r="BF1691" s="199"/>
      <c r="BG1691" s="199"/>
      <c r="BH1691" s="199"/>
      <c r="BI1691" s="199"/>
      <c r="BJ1691" s="199"/>
      <c r="BK1691" s="199"/>
    </row>
    <row r="1692" spans="1:63" ht="12.75" customHeight="1" x14ac:dyDescent="0.2">
      <c r="A1692" s="199"/>
      <c r="B1692" s="199"/>
      <c r="C1692" s="199"/>
      <c r="D1692" s="199"/>
      <c r="E1692" s="199"/>
      <c r="F1692" s="199"/>
      <c r="G1692" s="199"/>
      <c r="H1692" s="199"/>
      <c r="I1692" s="199"/>
      <c r="J1692" s="199"/>
      <c r="K1692" s="199"/>
      <c r="L1692" s="199"/>
      <c r="M1692" s="199"/>
      <c r="N1692" s="199"/>
      <c r="O1692" s="199"/>
      <c r="P1692" s="199"/>
      <c r="Q1692" s="199"/>
      <c r="R1692" s="199"/>
      <c r="S1692" s="199"/>
      <c r="T1692" s="199"/>
      <c r="U1692" s="199"/>
      <c r="V1692" s="199"/>
      <c r="W1692" s="199"/>
      <c r="X1692" s="199"/>
      <c r="Y1692" s="199"/>
      <c r="Z1692" s="199"/>
      <c r="AA1692" s="199"/>
      <c r="AB1692" s="199"/>
      <c r="AC1692" s="199"/>
      <c r="AD1692" s="199"/>
      <c r="AE1692" s="199"/>
      <c r="AF1692" s="199"/>
      <c r="AG1692" s="199"/>
      <c r="AH1692" s="199"/>
      <c r="AI1692" s="199"/>
      <c r="AJ1692" s="199"/>
      <c r="AK1692" s="199"/>
      <c r="AL1692" s="199"/>
      <c r="AM1692" s="199"/>
      <c r="AN1692" s="199"/>
      <c r="AO1692" s="199"/>
      <c r="AP1692" s="199"/>
      <c r="AQ1692" s="199"/>
      <c r="AR1692" s="199"/>
      <c r="AS1692" s="199"/>
      <c r="AT1692" s="199"/>
      <c r="AU1692" s="199"/>
      <c r="AV1692" s="199"/>
      <c r="AW1692" s="199"/>
      <c r="AX1692" s="199"/>
      <c r="AY1692" s="199"/>
      <c r="AZ1692" s="199"/>
      <c r="BA1692" s="199"/>
      <c r="BB1692" s="199"/>
      <c r="BC1692" s="199"/>
      <c r="BD1692" s="199"/>
      <c r="BE1692" s="199"/>
      <c r="BF1692" s="199"/>
      <c r="BG1692" s="199"/>
      <c r="BH1692" s="199"/>
      <c r="BI1692" s="199"/>
      <c r="BJ1692" s="199"/>
      <c r="BK1692" s="199"/>
    </row>
    <row r="1693" spans="1:63" ht="12.75" customHeight="1" x14ac:dyDescent="0.2">
      <c r="A1693" s="199"/>
      <c r="B1693" s="199"/>
      <c r="C1693" s="199"/>
      <c r="D1693" s="199"/>
      <c r="E1693" s="199"/>
      <c r="F1693" s="199"/>
      <c r="G1693" s="199"/>
      <c r="H1693" s="199"/>
      <c r="I1693" s="199"/>
      <c r="J1693" s="199"/>
      <c r="K1693" s="199"/>
      <c r="L1693" s="199"/>
      <c r="M1693" s="199"/>
      <c r="N1693" s="199"/>
      <c r="O1693" s="199"/>
      <c r="P1693" s="199"/>
      <c r="Q1693" s="199"/>
      <c r="R1693" s="199"/>
      <c r="S1693" s="199"/>
      <c r="T1693" s="199"/>
      <c r="U1693" s="199"/>
      <c r="V1693" s="199"/>
      <c r="W1693" s="199"/>
      <c r="X1693" s="199"/>
      <c r="Y1693" s="199"/>
      <c r="Z1693" s="199"/>
      <c r="AA1693" s="199"/>
      <c r="AB1693" s="199"/>
      <c r="AC1693" s="199"/>
      <c r="AD1693" s="199"/>
      <c r="AE1693" s="199"/>
      <c r="AF1693" s="199"/>
      <c r="AG1693" s="199"/>
      <c r="AH1693" s="199"/>
      <c r="AI1693" s="199"/>
      <c r="AJ1693" s="199"/>
      <c r="AK1693" s="199"/>
      <c r="AL1693" s="199"/>
      <c r="AM1693" s="199"/>
      <c r="AN1693" s="199"/>
      <c r="AO1693" s="199"/>
      <c r="AP1693" s="199"/>
      <c r="AQ1693" s="199"/>
      <c r="AR1693" s="199"/>
      <c r="AS1693" s="199"/>
      <c r="AT1693" s="199"/>
      <c r="AU1693" s="199"/>
      <c r="AV1693" s="199"/>
      <c r="AW1693" s="199"/>
      <c r="AX1693" s="199"/>
      <c r="AY1693" s="199"/>
      <c r="AZ1693" s="199"/>
      <c r="BA1693" s="199"/>
      <c r="BB1693" s="199"/>
      <c r="BC1693" s="199"/>
      <c r="BD1693" s="199"/>
      <c r="BE1693" s="199"/>
      <c r="BF1693" s="199"/>
      <c r="BG1693" s="199"/>
      <c r="BH1693" s="199"/>
      <c r="BI1693" s="199"/>
      <c r="BJ1693" s="199"/>
      <c r="BK1693" s="199"/>
    </row>
    <row r="1694" spans="1:63" ht="12.75" customHeight="1" x14ac:dyDescent="0.2">
      <c r="A1694" s="199"/>
      <c r="B1694" s="199"/>
      <c r="C1694" s="199"/>
      <c r="D1694" s="199"/>
      <c r="E1694" s="199"/>
      <c r="F1694" s="199"/>
      <c r="G1694" s="199"/>
      <c r="H1694" s="199"/>
      <c r="I1694" s="199"/>
      <c r="J1694" s="199"/>
      <c r="K1694" s="199"/>
      <c r="L1694" s="199"/>
      <c r="M1694" s="199"/>
      <c r="N1694" s="199"/>
      <c r="O1694" s="199"/>
      <c r="P1694" s="199"/>
      <c r="Q1694" s="199"/>
      <c r="R1694" s="199"/>
      <c r="S1694" s="199"/>
      <c r="T1694" s="199"/>
      <c r="U1694" s="199"/>
      <c r="V1694" s="199"/>
      <c r="W1694" s="199"/>
      <c r="X1694" s="199"/>
      <c r="Y1694" s="199"/>
      <c r="Z1694" s="199"/>
      <c r="AA1694" s="199"/>
      <c r="AB1694" s="199"/>
      <c r="AC1694" s="199"/>
      <c r="AD1694" s="199"/>
      <c r="AE1694" s="199"/>
      <c r="AF1694" s="199"/>
      <c r="AG1694" s="199"/>
      <c r="AH1694" s="199"/>
      <c r="AI1694" s="199"/>
      <c r="AJ1694" s="199"/>
      <c r="AK1694" s="199"/>
      <c r="AL1694" s="199"/>
      <c r="AM1694" s="199"/>
      <c r="AN1694" s="199"/>
      <c r="AO1694" s="199"/>
      <c r="AP1694" s="199"/>
      <c r="AQ1694" s="199"/>
      <c r="AR1694" s="199"/>
      <c r="AS1694" s="199"/>
      <c r="AT1694" s="199"/>
      <c r="AU1694" s="199"/>
      <c r="AV1694" s="199"/>
      <c r="AW1694" s="199"/>
      <c r="AX1694" s="199"/>
      <c r="AY1694" s="199"/>
      <c r="AZ1694" s="199"/>
      <c r="BA1694" s="199"/>
      <c r="BB1694" s="199"/>
      <c r="BC1694" s="199"/>
      <c r="BD1694" s="199"/>
      <c r="BE1694" s="199"/>
      <c r="BF1694" s="199"/>
      <c r="BG1694" s="199"/>
      <c r="BH1694" s="199"/>
      <c r="BI1694" s="199"/>
      <c r="BJ1694" s="199"/>
      <c r="BK1694" s="199"/>
    </row>
    <row r="1695" spans="1:63" ht="12.75" customHeight="1" x14ac:dyDescent="0.2">
      <c r="A1695" s="199"/>
      <c r="B1695" s="199"/>
      <c r="C1695" s="199"/>
      <c r="D1695" s="199"/>
      <c r="E1695" s="199"/>
      <c r="F1695" s="199"/>
      <c r="G1695" s="199"/>
      <c r="H1695" s="199"/>
      <c r="I1695" s="199"/>
      <c r="J1695" s="199"/>
      <c r="K1695" s="199"/>
      <c r="L1695" s="199"/>
      <c r="M1695" s="199"/>
      <c r="N1695" s="199"/>
      <c r="O1695" s="199"/>
      <c r="P1695" s="199"/>
      <c r="Q1695" s="199"/>
      <c r="R1695" s="199"/>
      <c r="S1695" s="199"/>
      <c r="T1695" s="199"/>
      <c r="U1695" s="199"/>
      <c r="V1695" s="199"/>
      <c r="W1695" s="199"/>
      <c r="X1695" s="199"/>
      <c r="Y1695" s="199"/>
      <c r="Z1695" s="199"/>
      <c r="AA1695" s="199"/>
      <c r="AB1695" s="199"/>
      <c r="AC1695" s="199"/>
      <c r="AD1695" s="199"/>
      <c r="AE1695" s="199"/>
      <c r="AF1695" s="199"/>
      <c r="AG1695" s="199"/>
      <c r="AH1695" s="199"/>
      <c r="AI1695" s="199"/>
      <c r="AJ1695" s="199"/>
      <c r="AK1695" s="199"/>
      <c r="AL1695" s="199"/>
      <c r="AM1695" s="199"/>
      <c r="AN1695" s="199"/>
      <c r="AO1695" s="199"/>
      <c r="AP1695" s="199"/>
      <c r="AQ1695" s="199"/>
      <c r="AR1695" s="199"/>
      <c r="AS1695" s="199"/>
      <c r="AT1695" s="199"/>
      <c r="AU1695" s="199"/>
      <c r="AV1695" s="199"/>
      <c r="AW1695" s="199"/>
      <c r="AX1695" s="199"/>
      <c r="AY1695" s="199"/>
      <c r="AZ1695" s="199"/>
      <c r="BA1695" s="199"/>
      <c r="BB1695" s="199"/>
      <c r="BC1695" s="199"/>
      <c r="BD1695" s="199"/>
      <c r="BE1695" s="199"/>
      <c r="BF1695" s="199"/>
      <c r="BG1695" s="199"/>
      <c r="BH1695" s="199"/>
      <c r="BI1695" s="199"/>
      <c r="BJ1695" s="199"/>
      <c r="BK1695" s="199"/>
    </row>
    <row r="1696" spans="1:63" ht="12.75" customHeight="1" x14ac:dyDescent="0.2">
      <c r="A1696" s="199"/>
      <c r="B1696" s="199"/>
      <c r="C1696" s="199"/>
      <c r="D1696" s="199"/>
      <c r="E1696" s="199"/>
      <c r="F1696" s="199"/>
      <c r="G1696" s="199"/>
      <c r="H1696" s="199"/>
      <c r="I1696" s="199"/>
      <c r="J1696" s="199"/>
      <c r="K1696" s="199"/>
      <c r="L1696" s="199"/>
      <c r="M1696" s="199"/>
      <c r="N1696" s="199"/>
      <c r="O1696" s="199"/>
      <c r="P1696" s="199"/>
      <c r="Q1696" s="199"/>
      <c r="R1696" s="199"/>
      <c r="S1696" s="199"/>
      <c r="T1696" s="199"/>
      <c r="U1696" s="199"/>
      <c r="V1696" s="199"/>
      <c r="W1696" s="199"/>
      <c r="X1696" s="199"/>
      <c r="Y1696" s="199"/>
      <c r="Z1696" s="199"/>
      <c r="AA1696" s="199"/>
      <c r="AB1696" s="199"/>
      <c r="AC1696" s="199"/>
      <c r="AD1696" s="199"/>
      <c r="AE1696" s="199"/>
      <c r="AF1696" s="199"/>
      <c r="AG1696" s="199"/>
      <c r="AH1696" s="199"/>
      <c r="AI1696" s="199"/>
      <c r="AJ1696" s="199"/>
      <c r="AK1696" s="199"/>
      <c r="AL1696" s="199"/>
      <c r="AM1696" s="199"/>
      <c r="AN1696" s="199"/>
      <c r="AO1696" s="199"/>
      <c r="AP1696" s="199"/>
      <c r="AQ1696" s="199"/>
      <c r="AR1696" s="199"/>
      <c r="AS1696" s="199"/>
      <c r="AT1696" s="199"/>
      <c r="AU1696" s="199"/>
      <c r="AV1696" s="199"/>
      <c r="AW1696" s="199"/>
      <c r="AX1696" s="199"/>
      <c r="AY1696" s="199"/>
      <c r="AZ1696" s="199"/>
      <c r="BA1696" s="199"/>
      <c r="BB1696" s="199"/>
      <c r="BC1696" s="199"/>
      <c r="BD1696" s="199"/>
      <c r="BE1696" s="199"/>
      <c r="BF1696" s="199"/>
      <c r="BG1696" s="199"/>
      <c r="BH1696" s="199"/>
      <c r="BI1696" s="199"/>
      <c r="BJ1696" s="199"/>
      <c r="BK1696" s="199"/>
    </row>
    <row r="1697" spans="1:63" ht="12.75" customHeight="1" x14ac:dyDescent="0.2">
      <c r="A1697" s="199"/>
      <c r="B1697" s="199"/>
      <c r="C1697" s="199"/>
      <c r="D1697" s="199"/>
      <c r="E1697" s="199"/>
      <c r="F1697" s="199"/>
      <c r="G1697" s="199"/>
      <c r="H1697" s="199"/>
      <c r="I1697" s="199"/>
      <c r="J1697" s="199"/>
      <c r="K1697" s="199"/>
      <c r="L1697" s="199"/>
      <c r="M1697" s="199"/>
      <c r="N1697" s="199"/>
      <c r="O1697" s="199"/>
      <c r="P1697" s="199"/>
      <c r="Q1697" s="199"/>
      <c r="R1697" s="199"/>
      <c r="S1697" s="199"/>
      <c r="T1697" s="199"/>
      <c r="U1697" s="199"/>
      <c r="V1697" s="199"/>
      <c r="W1697" s="199"/>
      <c r="X1697" s="199"/>
      <c r="Y1697" s="199"/>
      <c r="Z1697" s="199"/>
      <c r="AA1697" s="199"/>
      <c r="AB1697" s="199"/>
      <c r="AC1697" s="199"/>
      <c r="AD1697" s="199"/>
      <c r="AE1697" s="199"/>
      <c r="AF1697" s="199"/>
      <c r="AG1697" s="199"/>
      <c r="AH1697" s="199"/>
      <c r="AI1697" s="199"/>
      <c r="AJ1697" s="199"/>
      <c r="AK1697" s="199"/>
      <c r="AL1697" s="199"/>
      <c r="AM1697" s="199"/>
      <c r="AN1697" s="199"/>
      <c r="AO1697" s="199"/>
      <c r="AP1697" s="199"/>
      <c r="AQ1697" s="199"/>
      <c r="AR1697" s="199"/>
      <c r="AS1697" s="199"/>
      <c r="AT1697" s="199"/>
      <c r="AU1697" s="199"/>
      <c r="AV1697" s="199"/>
      <c r="AW1697" s="199"/>
      <c r="AX1697" s="199"/>
      <c r="AY1697" s="199"/>
      <c r="AZ1697" s="199"/>
      <c r="BA1697" s="199"/>
      <c r="BB1697" s="199"/>
      <c r="BC1697" s="199"/>
      <c r="BD1697" s="199"/>
      <c r="BE1697" s="199"/>
      <c r="BF1697" s="199"/>
      <c r="BG1697" s="199"/>
      <c r="BH1697" s="199"/>
      <c r="BI1697" s="199"/>
      <c r="BJ1697" s="199"/>
      <c r="BK1697" s="199"/>
    </row>
    <row r="1698" spans="1:63" ht="12.75" customHeight="1" x14ac:dyDescent="0.2">
      <c r="A1698" s="199"/>
      <c r="B1698" s="199"/>
      <c r="C1698" s="199"/>
      <c r="D1698" s="199"/>
      <c r="E1698" s="199"/>
      <c r="F1698" s="199"/>
      <c r="G1698" s="199"/>
      <c r="H1698" s="199"/>
      <c r="I1698" s="199"/>
      <c r="J1698" s="199"/>
      <c r="K1698" s="199"/>
      <c r="L1698" s="199"/>
      <c r="M1698" s="199"/>
      <c r="N1698" s="199"/>
      <c r="O1698" s="199"/>
      <c r="P1698" s="199"/>
      <c r="Q1698" s="199"/>
      <c r="R1698" s="199"/>
      <c r="S1698" s="199"/>
      <c r="T1698" s="199"/>
      <c r="U1698" s="199"/>
      <c r="V1698" s="199"/>
      <c r="W1698" s="199"/>
      <c r="X1698" s="199"/>
      <c r="Y1698" s="199"/>
      <c r="Z1698" s="199"/>
      <c r="AA1698" s="199"/>
      <c r="AB1698" s="199"/>
      <c r="AC1698" s="199"/>
      <c r="AD1698" s="199"/>
      <c r="AE1698" s="199"/>
      <c r="AF1698" s="199"/>
      <c r="AG1698" s="199"/>
      <c r="AH1698" s="199"/>
      <c r="AI1698" s="199"/>
      <c r="AJ1698" s="199"/>
      <c r="AK1698" s="199"/>
      <c r="AL1698" s="199"/>
      <c r="AM1698" s="199"/>
      <c r="AN1698" s="199"/>
      <c r="AO1698" s="199"/>
      <c r="AP1698" s="199"/>
      <c r="AQ1698" s="199"/>
      <c r="AR1698" s="199"/>
      <c r="AS1698" s="199"/>
      <c r="AT1698" s="199"/>
      <c r="AU1698" s="199"/>
      <c r="AV1698" s="199"/>
      <c r="AW1698" s="199"/>
      <c r="AX1698" s="199"/>
      <c r="AY1698" s="199"/>
      <c r="AZ1698" s="199"/>
      <c r="BA1698" s="199"/>
      <c r="BB1698" s="199"/>
      <c r="BC1698" s="199"/>
      <c r="BD1698" s="199"/>
      <c r="BE1698" s="199"/>
      <c r="BF1698" s="199"/>
      <c r="BG1698" s="199"/>
      <c r="BH1698" s="199"/>
      <c r="BI1698" s="199"/>
      <c r="BJ1698" s="199"/>
      <c r="BK1698" s="199"/>
    </row>
    <row r="1699" spans="1:63" ht="12.75" customHeight="1" x14ac:dyDescent="0.2">
      <c r="A1699" s="199"/>
      <c r="B1699" s="199"/>
      <c r="C1699" s="199"/>
      <c r="D1699" s="199"/>
      <c r="E1699" s="199"/>
      <c r="F1699" s="199"/>
      <c r="G1699" s="199"/>
      <c r="H1699" s="199"/>
      <c r="I1699" s="199"/>
      <c r="J1699" s="199"/>
      <c r="K1699" s="199"/>
      <c r="L1699" s="199"/>
      <c r="M1699" s="199"/>
      <c r="N1699" s="199"/>
      <c r="O1699" s="199"/>
      <c r="P1699" s="199"/>
      <c r="Q1699" s="199"/>
      <c r="R1699" s="199"/>
      <c r="S1699" s="199"/>
      <c r="T1699" s="199"/>
      <c r="U1699" s="199"/>
      <c r="V1699" s="199"/>
      <c r="W1699" s="199"/>
      <c r="X1699" s="199"/>
      <c r="Y1699" s="199"/>
      <c r="Z1699" s="199"/>
      <c r="AA1699" s="199"/>
      <c r="AB1699" s="199"/>
      <c r="AC1699" s="199"/>
      <c r="AD1699" s="199"/>
      <c r="AE1699" s="199"/>
      <c r="AF1699" s="199"/>
      <c r="AG1699" s="199"/>
      <c r="AH1699" s="199"/>
      <c r="AI1699" s="199"/>
      <c r="AJ1699" s="199"/>
      <c r="AK1699" s="199"/>
      <c r="AL1699" s="199"/>
      <c r="AM1699" s="199"/>
      <c r="AN1699" s="199"/>
      <c r="AO1699" s="199"/>
      <c r="AP1699" s="199"/>
      <c r="AQ1699" s="199"/>
      <c r="AR1699" s="199"/>
      <c r="AS1699" s="199"/>
      <c r="AT1699" s="199"/>
      <c r="AU1699" s="199"/>
      <c r="AV1699" s="199"/>
      <c r="AW1699" s="199"/>
      <c r="AX1699" s="199"/>
      <c r="AY1699" s="199"/>
      <c r="AZ1699" s="199"/>
      <c r="BA1699" s="199"/>
      <c r="BB1699" s="199"/>
      <c r="BC1699" s="199"/>
      <c r="BD1699" s="199"/>
      <c r="BE1699" s="199"/>
      <c r="BF1699" s="199"/>
      <c r="BG1699" s="199"/>
      <c r="BH1699" s="199"/>
      <c r="BI1699" s="199"/>
      <c r="BJ1699" s="199"/>
      <c r="BK1699" s="199"/>
    </row>
    <row r="1700" spans="1:63" ht="12.75" customHeight="1" x14ac:dyDescent="0.2">
      <c r="A1700" s="199"/>
      <c r="B1700" s="199"/>
      <c r="C1700" s="199"/>
      <c r="D1700" s="199"/>
      <c r="E1700" s="199"/>
      <c r="F1700" s="199"/>
      <c r="G1700" s="199"/>
      <c r="H1700" s="199"/>
      <c r="I1700" s="199"/>
      <c r="J1700" s="199"/>
      <c r="K1700" s="199"/>
      <c r="L1700" s="199"/>
      <c r="M1700" s="199"/>
      <c r="N1700" s="199"/>
      <c r="O1700" s="199"/>
      <c r="P1700" s="199"/>
      <c r="Q1700" s="199"/>
      <c r="R1700" s="199"/>
      <c r="S1700" s="199"/>
      <c r="T1700" s="199"/>
      <c r="U1700" s="199"/>
      <c r="V1700" s="199"/>
      <c r="W1700" s="199"/>
      <c r="X1700" s="199"/>
      <c r="Y1700" s="199"/>
      <c r="Z1700" s="199"/>
      <c r="AA1700" s="199"/>
      <c r="AB1700" s="199"/>
      <c r="AC1700" s="199"/>
      <c r="AD1700" s="199"/>
      <c r="AE1700" s="199"/>
      <c r="AF1700" s="199"/>
      <c r="AG1700" s="199"/>
      <c r="AH1700" s="199"/>
      <c r="AI1700" s="199"/>
      <c r="AJ1700" s="199"/>
      <c r="AK1700" s="199"/>
      <c r="AL1700" s="199"/>
      <c r="AM1700" s="199"/>
      <c r="AN1700" s="199"/>
      <c r="AO1700" s="199"/>
      <c r="AP1700" s="199"/>
      <c r="AQ1700" s="199"/>
      <c r="AR1700" s="199"/>
      <c r="AS1700" s="199"/>
      <c r="AT1700" s="199"/>
      <c r="AU1700" s="199"/>
      <c r="AV1700" s="199"/>
      <c r="AW1700" s="199"/>
      <c r="AX1700" s="199"/>
      <c r="AY1700" s="199"/>
      <c r="AZ1700" s="199"/>
      <c r="BA1700" s="199"/>
      <c r="BB1700" s="199"/>
      <c r="BC1700" s="199"/>
      <c r="BD1700" s="199"/>
      <c r="BE1700" s="199"/>
      <c r="BF1700" s="199"/>
      <c r="BG1700" s="199"/>
      <c r="BH1700" s="199"/>
      <c r="BI1700" s="199"/>
      <c r="BJ1700" s="199"/>
      <c r="BK1700" s="199"/>
    </row>
    <row r="1701" spans="1:63" ht="12.75" customHeight="1" x14ac:dyDescent="0.2">
      <c r="A1701" s="199"/>
      <c r="B1701" s="199"/>
      <c r="C1701" s="199"/>
      <c r="D1701" s="199"/>
      <c r="E1701" s="199"/>
      <c r="F1701" s="199"/>
      <c r="G1701" s="199"/>
      <c r="H1701" s="199"/>
      <c r="I1701" s="199"/>
      <c r="J1701" s="199"/>
      <c r="K1701" s="199"/>
      <c r="L1701" s="199"/>
      <c r="M1701" s="199"/>
      <c r="N1701" s="199"/>
      <c r="O1701" s="199"/>
      <c r="P1701" s="199"/>
      <c r="Q1701" s="199"/>
      <c r="R1701" s="199"/>
      <c r="S1701" s="199"/>
      <c r="T1701" s="199"/>
      <c r="U1701" s="199"/>
      <c r="V1701" s="199"/>
      <c r="W1701" s="199"/>
      <c r="X1701" s="199"/>
      <c r="Y1701" s="199"/>
      <c r="Z1701" s="199"/>
      <c r="AA1701" s="199"/>
      <c r="AB1701" s="199"/>
      <c r="AC1701" s="199"/>
      <c r="AD1701" s="199"/>
      <c r="AE1701" s="199"/>
      <c r="AF1701" s="199"/>
      <c r="AG1701" s="199"/>
      <c r="AH1701" s="199"/>
      <c r="AI1701" s="199"/>
      <c r="AJ1701" s="199"/>
      <c r="AK1701" s="199"/>
      <c r="AL1701" s="199"/>
      <c r="AM1701" s="199"/>
      <c r="AN1701" s="199"/>
      <c r="AO1701" s="199"/>
      <c r="AP1701" s="199"/>
      <c r="AQ1701" s="199"/>
      <c r="AR1701" s="199"/>
      <c r="AS1701" s="199"/>
      <c r="AT1701" s="199"/>
      <c r="AU1701" s="199"/>
      <c r="AV1701" s="199"/>
      <c r="AW1701" s="199"/>
      <c r="AX1701" s="199"/>
      <c r="AY1701" s="199"/>
      <c r="AZ1701" s="199"/>
      <c r="BA1701" s="199"/>
      <c r="BB1701" s="199"/>
      <c r="BC1701" s="199"/>
      <c r="BD1701" s="199"/>
      <c r="BE1701" s="199"/>
      <c r="BF1701" s="199"/>
      <c r="BG1701" s="199"/>
      <c r="BH1701" s="199"/>
      <c r="BI1701" s="199"/>
      <c r="BJ1701" s="199"/>
      <c r="BK1701" s="199"/>
    </row>
    <row r="1702" spans="1:63" ht="12.75" customHeight="1" x14ac:dyDescent="0.2">
      <c r="A1702" s="199"/>
      <c r="B1702" s="199"/>
      <c r="C1702" s="199"/>
      <c r="D1702" s="199"/>
      <c r="E1702" s="199"/>
      <c r="F1702" s="199"/>
      <c r="G1702" s="199"/>
      <c r="H1702" s="199"/>
      <c r="I1702" s="199"/>
      <c r="J1702" s="199"/>
      <c r="K1702" s="199"/>
      <c r="L1702" s="199"/>
      <c r="M1702" s="199"/>
      <c r="N1702" s="199"/>
      <c r="O1702" s="199"/>
      <c r="P1702" s="199"/>
      <c r="Q1702" s="199"/>
      <c r="R1702" s="199"/>
      <c r="S1702" s="199"/>
      <c r="T1702" s="199"/>
      <c r="U1702" s="199"/>
      <c r="V1702" s="199"/>
      <c r="W1702" s="199"/>
      <c r="X1702" s="199"/>
      <c r="Y1702" s="199"/>
      <c r="Z1702" s="199"/>
      <c r="AA1702" s="199"/>
      <c r="AB1702" s="199"/>
      <c r="AC1702" s="199"/>
      <c r="AD1702" s="199"/>
      <c r="AE1702" s="199"/>
      <c r="AF1702" s="199"/>
      <c r="AG1702" s="199"/>
      <c r="AH1702" s="199"/>
      <c r="AI1702" s="199"/>
      <c r="AJ1702" s="199"/>
      <c r="AK1702" s="199"/>
      <c r="AL1702" s="199"/>
      <c r="AM1702" s="199"/>
      <c r="AN1702" s="199"/>
      <c r="AO1702" s="199"/>
      <c r="AP1702" s="199"/>
      <c r="AQ1702" s="199"/>
      <c r="AR1702" s="199"/>
      <c r="AS1702" s="199"/>
      <c r="AT1702" s="199"/>
      <c r="AU1702" s="199"/>
      <c r="AV1702" s="199"/>
      <c r="AW1702" s="199"/>
      <c r="AX1702" s="199"/>
      <c r="AY1702" s="199"/>
      <c r="AZ1702" s="199"/>
      <c r="BA1702" s="199"/>
      <c r="BB1702" s="199"/>
      <c r="BC1702" s="199"/>
      <c r="BD1702" s="199"/>
      <c r="BE1702" s="199"/>
      <c r="BF1702" s="199"/>
      <c r="BG1702" s="199"/>
      <c r="BH1702" s="199"/>
      <c r="BI1702" s="199"/>
      <c r="BJ1702" s="199"/>
      <c r="BK1702" s="199"/>
    </row>
    <row r="1703" spans="1:63" ht="12.75" customHeight="1" x14ac:dyDescent="0.2">
      <c r="A1703" s="199"/>
      <c r="B1703" s="199"/>
      <c r="C1703" s="199"/>
      <c r="D1703" s="199"/>
      <c r="E1703" s="199"/>
      <c r="F1703" s="199"/>
      <c r="G1703" s="199"/>
      <c r="H1703" s="199"/>
      <c r="I1703" s="199"/>
      <c r="J1703" s="199"/>
      <c r="K1703" s="199"/>
      <c r="L1703" s="199"/>
      <c r="M1703" s="199"/>
      <c r="N1703" s="199"/>
      <c r="O1703" s="199"/>
      <c r="P1703" s="199"/>
      <c r="Q1703" s="199"/>
      <c r="R1703" s="199"/>
      <c r="S1703" s="199"/>
      <c r="T1703" s="199"/>
      <c r="U1703" s="199"/>
      <c r="V1703" s="199"/>
      <c r="W1703" s="199"/>
      <c r="X1703" s="199"/>
      <c r="Y1703" s="199"/>
      <c r="Z1703" s="199"/>
      <c r="AA1703" s="199"/>
      <c r="AB1703" s="199"/>
      <c r="AC1703" s="199"/>
      <c r="AD1703" s="199"/>
      <c r="AE1703" s="199"/>
      <c r="AF1703" s="199"/>
      <c r="AG1703" s="199"/>
      <c r="AH1703" s="199"/>
      <c r="AI1703" s="199"/>
      <c r="AJ1703" s="199"/>
      <c r="AK1703" s="199"/>
      <c r="AL1703" s="199"/>
      <c r="AM1703" s="199"/>
      <c r="AN1703" s="199"/>
      <c r="AO1703" s="199"/>
      <c r="AP1703" s="199"/>
      <c r="AQ1703" s="199"/>
      <c r="AR1703" s="199"/>
      <c r="AS1703" s="199"/>
      <c r="AT1703" s="199"/>
      <c r="AU1703" s="199"/>
      <c r="AV1703" s="199"/>
      <c r="AW1703" s="199"/>
      <c r="AX1703" s="199"/>
      <c r="AY1703" s="199"/>
      <c r="AZ1703" s="199"/>
      <c r="BA1703" s="199"/>
      <c r="BB1703" s="199"/>
      <c r="BC1703" s="199"/>
      <c r="BD1703" s="199"/>
      <c r="BE1703" s="199"/>
      <c r="BF1703" s="199"/>
      <c r="BG1703" s="199"/>
      <c r="BH1703" s="199"/>
      <c r="BI1703" s="199"/>
      <c r="BJ1703" s="199"/>
      <c r="BK1703" s="199"/>
    </row>
    <row r="1704" spans="1:63" ht="12.75" customHeight="1" x14ac:dyDescent="0.2">
      <c r="A1704" s="199"/>
      <c r="B1704" s="199"/>
      <c r="C1704" s="199"/>
      <c r="D1704" s="199"/>
      <c r="E1704" s="199"/>
      <c r="F1704" s="199"/>
      <c r="G1704" s="199"/>
      <c r="H1704" s="199"/>
      <c r="I1704" s="199"/>
      <c r="J1704" s="199"/>
      <c r="K1704" s="199"/>
      <c r="L1704" s="199"/>
      <c r="M1704" s="199"/>
      <c r="N1704" s="199"/>
      <c r="O1704" s="199"/>
      <c r="P1704" s="199"/>
      <c r="Q1704" s="199"/>
      <c r="R1704" s="199"/>
      <c r="S1704" s="199"/>
      <c r="T1704" s="199"/>
      <c r="U1704" s="199"/>
      <c r="V1704" s="199"/>
      <c r="W1704" s="199"/>
      <c r="X1704" s="199"/>
      <c r="Y1704" s="199"/>
      <c r="Z1704" s="199"/>
      <c r="AA1704" s="199"/>
      <c r="AB1704" s="199"/>
      <c r="AC1704" s="199"/>
      <c r="AD1704" s="199"/>
      <c r="AE1704" s="199"/>
      <c r="AF1704" s="199"/>
      <c r="AG1704" s="199"/>
      <c r="AH1704" s="199"/>
      <c r="AI1704" s="199"/>
      <c r="AJ1704" s="199"/>
      <c r="AK1704" s="199"/>
      <c r="AL1704" s="199"/>
      <c r="AM1704" s="199"/>
      <c r="AN1704" s="199"/>
      <c r="AO1704" s="199"/>
      <c r="AP1704" s="199"/>
      <c r="AQ1704" s="199"/>
      <c r="AR1704" s="199"/>
      <c r="AS1704" s="199"/>
      <c r="AT1704" s="199"/>
      <c r="AU1704" s="199"/>
      <c r="AV1704" s="199"/>
      <c r="AW1704" s="199"/>
      <c r="AX1704" s="199"/>
      <c r="AY1704" s="199"/>
      <c r="AZ1704" s="199"/>
      <c r="BA1704" s="199"/>
      <c r="BB1704" s="199"/>
      <c r="BC1704" s="199"/>
      <c r="BD1704" s="199"/>
      <c r="BE1704" s="199"/>
      <c r="BF1704" s="199"/>
      <c r="BG1704" s="199"/>
      <c r="BH1704" s="199"/>
      <c r="BI1704" s="199"/>
      <c r="BJ1704" s="199"/>
      <c r="BK1704" s="199"/>
    </row>
    <row r="1705" spans="1:63" ht="12.75" customHeight="1" x14ac:dyDescent="0.2">
      <c r="A1705" s="199"/>
      <c r="B1705" s="199"/>
      <c r="C1705" s="199"/>
      <c r="D1705" s="199"/>
      <c r="E1705" s="199"/>
      <c r="F1705" s="199"/>
      <c r="G1705" s="199"/>
      <c r="H1705" s="199"/>
      <c r="I1705" s="199"/>
      <c r="J1705" s="199"/>
      <c r="K1705" s="199"/>
      <c r="L1705" s="199"/>
      <c r="M1705" s="199"/>
      <c r="N1705" s="199"/>
      <c r="O1705" s="199"/>
      <c r="P1705" s="199"/>
      <c r="Q1705" s="199"/>
      <c r="R1705" s="199"/>
      <c r="S1705" s="199"/>
      <c r="T1705" s="199"/>
      <c r="U1705" s="199"/>
      <c r="V1705" s="199"/>
      <c r="W1705" s="199"/>
      <c r="X1705" s="199"/>
      <c r="Y1705" s="199"/>
      <c r="Z1705" s="199"/>
      <c r="AA1705" s="199"/>
      <c r="AB1705" s="199"/>
      <c r="AC1705" s="199"/>
      <c r="AD1705" s="199"/>
      <c r="AE1705" s="199"/>
      <c r="AF1705" s="199"/>
      <c r="AG1705" s="199"/>
      <c r="AH1705" s="199"/>
      <c r="AI1705" s="199"/>
      <c r="AJ1705" s="199"/>
      <c r="AK1705" s="199"/>
      <c r="AL1705" s="199"/>
      <c r="AM1705" s="199"/>
      <c r="AN1705" s="199"/>
      <c r="AO1705" s="199"/>
      <c r="AP1705" s="199"/>
      <c r="AQ1705" s="199"/>
      <c r="AR1705" s="199"/>
      <c r="AS1705" s="199"/>
      <c r="AT1705" s="199"/>
      <c r="AU1705" s="199"/>
      <c r="AV1705" s="199"/>
      <c r="AW1705" s="199"/>
      <c r="AX1705" s="199"/>
      <c r="AY1705" s="199"/>
      <c r="AZ1705" s="199"/>
      <c r="BA1705" s="199"/>
      <c r="BB1705" s="199"/>
      <c r="BC1705" s="199"/>
      <c r="BD1705" s="199"/>
      <c r="BE1705" s="199"/>
      <c r="BF1705" s="199"/>
      <c r="BG1705" s="199"/>
      <c r="BH1705" s="199"/>
      <c r="BI1705" s="199"/>
      <c r="BJ1705" s="199"/>
      <c r="BK1705" s="199"/>
    </row>
    <row r="1706" spans="1:63" ht="12.75" customHeight="1" x14ac:dyDescent="0.2">
      <c r="A1706" s="199"/>
      <c r="B1706" s="199"/>
      <c r="C1706" s="199"/>
      <c r="D1706" s="199"/>
      <c r="E1706" s="199"/>
      <c r="F1706" s="199"/>
      <c r="G1706" s="199"/>
      <c r="H1706" s="199"/>
      <c r="I1706" s="199"/>
      <c r="J1706" s="199"/>
      <c r="K1706" s="199"/>
      <c r="L1706" s="199"/>
      <c r="M1706" s="199"/>
      <c r="N1706" s="199"/>
      <c r="O1706" s="199"/>
      <c r="P1706" s="199"/>
      <c r="Q1706" s="199"/>
      <c r="R1706" s="199"/>
      <c r="S1706" s="199"/>
      <c r="T1706" s="199"/>
      <c r="U1706" s="199"/>
      <c r="V1706" s="199"/>
      <c r="W1706" s="199"/>
      <c r="X1706" s="199"/>
      <c r="Y1706" s="199"/>
      <c r="Z1706" s="199"/>
      <c r="AA1706" s="199"/>
      <c r="AB1706" s="199"/>
      <c r="AC1706" s="199"/>
      <c r="AD1706" s="199"/>
      <c r="AE1706" s="199"/>
      <c r="AF1706" s="199"/>
      <c r="AG1706" s="199"/>
      <c r="AH1706" s="199"/>
      <c r="AI1706" s="199"/>
      <c r="AJ1706" s="199"/>
      <c r="AK1706" s="199"/>
      <c r="AL1706" s="199"/>
      <c r="AM1706" s="199"/>
      <c r="AN1706" s="199"/>
      <c r="AO1706" s="199"/>
      <c r="AP1706" s="199"/>
      <c r="AQ1706" s="199"/>
      <c r="AR1706" s="199"/>
      <c r="AS1706" s="199"/>
      <c r="AT1706" s="199"/>
      <c r="AU1706" s="199"/>
      <c r="AV1706" s="199"/>
      <c r="AW1706" s="199"/>
      <c r="AX1706" s="199"/>
      <c r="AY1706" s="199"/>
      <c r="AZ1706" s="199"/>
      <c r="BA1706" s="199"/>
      <c r="BB1706" s="199"/>
      <c r="BC1706" s="199"/>
      <c r="BD1706" s="199"/>
      <c r="BE1706" s="199"/>
      <c r="BF1706" s="199"/>
      <c r="BG1706" s="199"/>
      <c r="BH1706" s="199"/>
      <c r="BI1706" s="199"/>
      <c r="BJ1706" s="199"/>
      <c r="BK1706" s="199"/>
    </row>
    <row r="1707" spans="1:63" ht="12.75" customHeight="1" x14ac:dyDescent="0.2">
      <c r="A1707" s="199"/>
      <c r="B1707" s="199"/>
      <c r="C1707" s="199"/>
      <c r="D1707" s="199"/>
      <c r="E1707" s="199"/>
      <c r="F1707" s="199"/>
      <c r="G1707" s="199"/>
      <c r="H1707" s="199"/>
      <c r="I1707" s="199"/>
      <c r="J1707" s="199"/>
      <c r="K1707" s="199"/>
      <c r="L1707" s="199"/>
      <c r="M1707" s="199"/>
      <c r="N1707" s="199"/>
      <c r="O1707" s="199"/>
      <c r="P1707" s="199"/>
      <c r="Q1707" s="199"/>
      <c r="R1707" s="199"/>
      <c r="S1707" s="199"/>
      <c r="T1707" s="199"/>
      <c r="U1707" s="199"/>
      <c r="V1707" s="199"/>
      <c r="W1707" s="199"/>
      <c r="X1707" s="199"/>
      <c r="Y1707" s="199"/>
      <c r="Z1707" s="199"/>
      <c r="AA1707" s="199"/>
      <c r="AB1707" s="199"/>
      <c r="AC1707" s="199"/>
      <c r="AD1707" s="199"/>
      <c r="AE1707" s="199"/>
      <c r="AF1707" s="199"/>
      <c r="AG1707" s="199"/>
      <c r="AH1707" s="199"/>
      <c r="AI1707" s="199"/>
      <c r="AJ1707" s="199"/>
      <c r="AK1707" s="199"/>
      <c r="AL1707" s="199"/>
      <c r="AM1707" s="199"/>
      <c r="AN1707" s="199"/>
      <c r="AO1707" s="199"/>
      <c r="AP1707" s="199"/>
      <c r="AQ1707" s="199"/>
      <c r="AR1707" s="199"/>
      <c r="AS1707" s="199"/>
      <c r="AT1707" s="199"/>
      <c r="AU1707" s="199"/>
      <c r="AV1707" s="199"/>
      <c r="AW1707" s="199"/>
      <c r="AX1707" s="199"/>
      <c r="AY1707" s="199"/>
      <c r="AZ1707" s="199"/>
      <c r="BA1707" s="199"/>
      <c r="BB1707" s="199"/>
      <c r="BC1707" s="199"/>
      <c r="BD1707" s="199"/>
      <c r="BE1707" s="199"/>
      <c r="BF1707" s="199"/>
      <c r="BG1707" s="199"/>
      <c r="BH1707" s="199"/>
      <c r="BI1707" s="199"/>
      <c r="BJ1707" s="199"/>
      <c r="BK1707" s="199"/>
    </row>
    <row r="1708" spans="1:63" ht="12.75" customHeight="1" x14ac:dyDescent="0.2">
      <c r="A1708" s="199"/>
      <c r="B1708" s="199"/>
      <c r="C1708" s="199"/>
      <c r="D1708" s="199"/>
      <c r="E1708" s="199"/>
      <c r="F1708" s="199"/>
      <c r="G1708" s="199"/>
      <c r="H1708" s="199"/>
      <c r="I1708" s="199"/>
      <c r="J1708" s="199"/>
      <c r="K1708" s="199"/>
      <c r="L1708" s="199"/>
      <c r="M1708" s="199"/>
      <c r="N1708" s="199"/>
      <c r="O1708" s="199"/>
      <c r="P1708" s="199"/>
      <c r="Q1708" s="199"/>
      <c r="R1708" s="199"/>
      <c r="S1708" s="199"/>
      <c r="T1708" s="199"/>
      <c r="U1708" s="199"/>
      <c r="V1708" s="199"/>
      <c r="W1708" s="199"/>
      <c r="X1708" s="199"/>
      <c r="Y1708" s="199"/>
      <c r="Z1708" s="199"/>
      <c r="AA1708" s="199"/>
      <c r="AB1708" s="199"/>
      <c r="AC1708" s="199"/>
      <c r="AD1708" s="199"/>
      <c r="AE1708" s="199"/>
      <c r="AF1708" s="199"/>
      <c r="AG1708" s="199"/>
      <c r="AH1708" s="199"/>
      <c r="AI1708" s="199"/>
      <c r="AJ1708" s="199"/>
      <c r="AK1708" s="199"/>
      <c r="AL1708" s="199"/>
      <c r="AM1708" s="199"/>
      <c r="AN1708" s="199"/>
      <c r="AO1708" s="199"/>
      <c r="AP1708" s="199"/>
      <c r="AQ1708" s="199"/>
      <c r="AR1708" s="199"/>
      <c r="AS1708" s="199"/>
      <c r="AT1708" s="199"/>
      <c r="AU1708" s="199"/>
      <c r="AV1708" s="199"/>
      <c r="AW1708" s="199"/>
      <c r="AX1708" s="199"/>
      <c r="AY1708" s="199"/>
      <c r="AZ1708" s="199"/>
      <c r="BA1708" s="199"/>
      <c r="BB1708" s="199"/>
      <c r="BC1708" s="199"/>
      <c r="BD1708" s="199"/>
      <c r="BE1708" s="199"/>
      <c r="BF1708" s="199"/>
      <c r="BG1708" s="199"/>
      <c r="BH1708" s="199"/>
      <c r="BI1708" s="199"/>
      <c r="BJ1708" s="199"/>
      <c r="BK1708" s="199"/>
    </row>
    <row r="1709" spans="1:63" ht="12.75" customHeight="1" x14ac:dyDescent="0.2">
      <c r="A1709" s="199"/>
      <c r="B1709" s="199"/>
      <c r="C1709" s="199"/>
      <c r="D1709" s="199"/>
      <c r="E1709" s="199"/>
      <c r="F1709" s="199"/>
      <c r="G1709" s="199"/>
      <c r="H1709" s="199"/>
      <c r="I1709" s="199"/>
      <c r="J1709" s="199"/>
      <c r="K1709" s="199"/>
      <c r="L1709" s="199"/>
      <c r="M1709" s="199"/>
      <c r="N1709" s="199"/>
      <c r="O1709" s="199"/>
      <c r="P1709" s="199"/>
      <c r="Q1709" s="199"/>
      <c r="R1709" s="199"/>
      <c r="S1709" s="199"/>
      <c r="T1709" s="199"/>
      <c r="U1709" s="199"/>
      <c r="V1709" s="199"/>
      <c r="W1709" s="199"/>
      <c r="X1709" s="199"/>
      <c r="Y1709" s="199"/>
      <c r="Z1709" s="199"/>
      <c r="AA1709" s="199"/>
      <c r="AB1709" s="199"/>
      <c r="AC1709" s="199"/>
      <c r="AD1709" s="199"/>
      <c r="AE1709" s="199"/>
      <c r="AF1709" s="199"/>
      <c r="AG1709" s="199"/>
      <c r="AH1709" s="199"/>
      <c r="AI1709" s="199"/>
      <c r="AJ1709" s="199"/>
      <c r="AK1709" s="199"/>
      <c r="AL1709" s="199"/>
      <c r="AM1709" s="199"/>
      <c r="AN1709" s="199"/>
      <c r="AO1709" s="199"/>
      <c r="AP1709" s="199"/>
      <c r="AQ1709" s="199"/>
      <c r="AR1709" s="199"/>
      <c r="AS1709" s="199"/>
      <c r="AT1709" s="199"/>
      <c r="AU1709" s="199"/>
      <c r="AV1709" s="199"/>
      <c r="AW1709" s="199"/>
      <c r="AX1709" s="199"/>
      <c r="AY1709" s="199"/>
      <c r="AZ1709" s="199"/>
      <c r="BA1709" s="199"/>
      <c r="BB1709" s="199"/>
      <c r="BC1709" s="199"/>
      <c r="BD1709" s="199"/>
      <c r="BE1709" s="199"/>
      <c r="BF1709" s="199"/>
      <c r="BG1709" s="199"/>
      <c r="BH1709" s="199"/>
      <c r="BI1709" s="199"/>
      <c r="BJ1709" s="199"/>
      <c r="BK1709" s="199"/>
    </row>
    <row r="1710" spans="1:63" ht="12.75" customHeight="1" x14ac:dyDescent="0.2">
      <c r="A1710" s="199"/>
      <c r="B1710" s="199"/>
      <c r="C1710" s="199"/>
      <c r="D1710" s="199"/>
      <c r="E1710" s="199"/>
      <c r="F1710" s="199"/>
      <c r="G1710" s="199"/>
      <c r="H1710" s="199"/>
      <c r="I1710" s="199"/>
      <c r="J1710" s="199"/>
      <c r="K1710" s="199"/>
      <c r="L1710" s="199"/>
      <c r="M1710" s="199"/>
      <c r="N1710" s="199"/>
      <c r="O1710" s="199"/>
      <c r="P1710" s="199"/>
      <c r="Q1710" s="199"/>
      <c r="R1710" s="199"/>
      <c r="S1710" s="199"/>
      <c r="T1710" s="199"/>
      <c r="U1710" s="199"/>
      <c r="V1710" s="199"/>
      <c r="W1710" s="199"/>
      <c r="X1710" s="199"/>
      <c r="Y1710" s="199"/>
      <c r="Z1710" s="199"/>
      <c r="AA1710" s="199"/>
      <c r="AB1710" s="199"/>
      <c r="AC1710" s="199"/>
      <c r="AD1710" s="199"/>
      <c r="AE1710" s="199"/>
      <c r="AF1710" s="199"/>
      <c r="AG1710" s="199"/>
      <c r="AH1710" s="199"/>
      <c r="AI1710" s="199"/>
      <c r="AJ1710" s="199"/>
      <c r="AK1710" s="199"/>
      <c r="AL1710" s="199"/>
      <c r="AM1710" s="199"/>
      <c r="AN1710" s="199"/>
      <c r="AO1710" s="199"/>
      <c r="AP1710" s="199"/>
      <c r="AQ1710" s="199"/>
      <c r="AR1710" s="199"/>
      <c r="AS1710" s="199"/>
      <c r="AT1710" s="199"/>
      <c r="AU1710" s="199"/>
      <c r="AV1710" s="199"/>
      <c r="AW1710" s="199"/>
      <c r="AX1710" s="199"/>
      <c r="AY1710" s="199"/>
      <c r="AZ1710" s="199"/>
      <c r="BA1710" s="199"/>
      <c r="BB1710" s="199"/>
      <c r="BC1710" s="199"/>
      <c r="BD1710" s="199"/>
      <c r="BE1710" s="199"/>
      <c r="BF1710" s="199"/>
      <c r="BG1710" s="199"/>
      <c r="BH1710" s="199"/>
      <c r="BI1710" s="199"/>
      <c r="BJ1710" s="199"/>
      <c r="BK1710" s="199"/>
    </row>
    <row r="1711" spans="1:63" ht="12.75" customHeight="1" x14ac:dyDescent="0.2">
      <c r="A1711" s="199"/>
      <c r="B1711" s="199"/>
      <c r="C1711" s="199"/>
      <c r="D1711" s="199"/>
      <c r="E1711" s="199"/>
      <c r="F1711" s="199"/>
      <c r="G1711" s="199"/>
      <c r="H1711" s="199"/>
      <c r="I1711" s="199"/>
      <c r="J1711" s="199"/>
      <c r="K1711" s="199"/>
      <c r="L1711" s="199"/>
      <c r="M1711" s="199"/>
      <c r="N1711" s="199"/>
      <c r="O1711" s="199"/>
      <c r="P1711" s="199"/>
      <c r="Q1711" s="199"/>
      <c r="R1711" s="199"/>
      <c r="S1711" s="199"/>
      <c r="T1711" s="199"/>
      <c r="U1711" s="199"/>
      <c r="V1711" s="199"/>
      <c r="W1711" s="199"/>
      <c r="X1711" s="199"/>
      <c r="Y1711" s="199"/>
      <c r="Z1711" s="199"/>
      <c r="AA1711" s="199"/>
      <c r="AB1711" s="199"/>
      <c r="AC1711" s="199"/>
      <c r="AD1711" s="199"/>
      <c r="AE1711" s="199"/>
      <c r="AF1711" s="199"/>
      <c r="AG1711" s="199"/>
      <c r="AH1711" s="199"/>
      <c r="AI1711" s="199"/>
      <c r="AJ1711" s="199"/>
      <c r="AK1711" s="199"/>
      <c r="AL1711" s="199"/>
      <c r="AM1711" s="199"/>
      <c r="AN1711" s="199"/>
      <c r="AO1711" s="199"/>
      <c r="AP1711" s="199"/>
      <c r="AQ1711" s="199"/>
      <c r="AR1711" s="199"/>
      <c r="AS1711" s="199"/>
      <c r="AT1711" s="199"/>
      <c r="AU1711" s="199"/>
      <c r="AV1711" s="199"/>
      <c r="AW1711" s="199"/>
      <c r="AX1711" s="199"/>
      <c r="AY1711" s="199"/>
      <c r="AZ1711" s="199"/>
      <c r="BA1711" s="199"/>
      <c r="BB1711" s="199"/>
      <c r="BC1711" s="199"/>
      <c r="BD1711" s="199"/>
      <c r="BE1711" s="199"/>
      <c r="BF1711" s="199"/>
      <c r="BG1711" s="199"/>
      <c r="BH1711" s="199"/>
      <c r="BI1711" s="199"/>
      <c r="BJ1711" s="199"/>
      <c r="BK1711" s="199"/>
    </row>
    <row r="1712" spans="1:63" ht="12.75" customHeight="1" x14ac:dyDescent="0.2">
      <c r="A1712" s="199"/>
      <c r="B1712" s="199"/>
      <c r="C1712" s="199"/>
      <c r="D1712" s="199"/>
      <c r="E1712" s="199"/>
      <c r="F1712" s="199"/>
      <c r="G1712" s="199"/>
      <c r="H1712" s="199"/>
      <c r="I1712" s="199"/>
      <c r="J1712" s="199"/>
      <c r="K1712" s="199"/>
      <c r="L1712" s="199"/>
      <c r="M1712" s="199"/>
      <c r="N1712" s="199"/>
      <c r="O1712" s="199"/>
      <c r="P1712" s="199"/>
      <c r="Q1712" s="199"/>
      <c r="R1712" s="199"/>
      <c r="S1712" s="199"/>
      <c r="T1712" s="199"/>
      <c r="U1712" s="199"/>
      <c r="V1712" s="199"/>
      <c r="W1712" s="199"/>
      <c r="X1712" s="199"/>
      <c r="Y1712" s="199"/>
      <c r="Z1712" s="199"/>
      <c r="AA1712" s="199"/>
      <c r="AB1712" s="199"/>
      <c r="AC1712" s="199"/>
      <c r="AD1712" s="199"/>
      <c r="AE1712" s="199"/>
      <c r="AF1712" s="199"/>
      <c r="AG1712" s="199"/>
      <c r="AH1712" s="199"/>
      <c r="AI1712" s="199"/>
      <c r="AJ1712" s="199"/>
      <c r="AK1712" s="199"/>
      <c r="AL1712" s="199"/>
      <c r="AM1712" s="199"/>
      <c r="AN1712" s="199"/>
      <c r="AO1712" s="199"/>
      <c r="AP1712" s="199"/>
      <c r="AQ1712" s="199"/>
      <c r="AR1712" s="199"/>
      <c r="AS1712" s="199"/>
      <c r="AT1712" s="199"/>
      <c r="AU1712" s="199"/>
      <c r="AV1712" s="199"/>
      <c r="AW1712" s="199"/>
      <c r="AX1712" s="199"/>
      <c r="AY1712" s="199"/>
      <c r="AZ1712" s="199"/>
      <c r="BA1712" s="199"/>
      <c r="BB1712" s="199"/>
      <c r="BC1712" s="199"/>
      <c r="BD1712" s="199"/>
      <c r="BE1712" s="199"/>
      <c r="BF1712" s="199"/>
      <c r="BG1712" s="199"/>
      <c r="BH1712" s="199"/>
      <c r="BI1712" s="199"/>
      <c r="BJ1712" s="199"/>
      <c r="BK1712" s="199"/>
    </row>
    <row r="1713" spans="1:63" ht="12.75" customHeight="1" x14ac:dyDescent="0.2">
      <c r="A1713" s="199"/>
      <c r="B1713" s="199"/>
      <c r="C1713" s="199"/>
      <c r="D1713" s="199"/>
      <c r="E1713" s="199"/>
      <c r="F1713" s="199"/>
      <c r="G1713" s="199"/>
      <c r="H1713" s="199"/>
      <c r="I1713" s="199"/>
      <c r="J1713" s="199"/>
      <c r="K1713" s="199"/>
      <c r="L1713" s="199"/>
      <c r="M1713" s="199"/>
      <c r="N1713" s="199"/>
      <c r="O1713" s="199"/>
      <c r="P1713" s="199"/>
      <c r="Q1713" s="199"/>
      <c r="R1713" s="199"/>
      <c r="S1713" s="199"/>
      <c r="T1713" s="199"/>
      <c r="U1713" s="199"/>
      <c r="V1713" s="199"/>
      <c r="W1713" s="199"/>
      <c r="X1713" s="199"/>
      <c r="Y1713" s="199"/>
      <c r="Z1713" s="199"/>
      <c r="AA1713" s="199"/>
      <c r="AB1713" s="199"/>
      <c r="AC1713" s="199"/>
      <c r="AD1713" s="199"/>
      <c r="AE1713" s="199"/>
      <c r="AF1713" s="199"/>
      <c r="AG1713" s="199"/>
      <c r="AH1713" s="199"/>
      <c r="AI1713" s="199"/>
      <c r="AJ1713" s="199"/>
      <c r="AK1713" s="199"/>
      <c r="AL1713" s="199"/>
      <c r="AM1713" s="199"/>
      <c r="AN1713" s="199"/>
      <c r="AO1713" s="199"/>
      <c r="AP1713" s="199"/>
      <c r="AQ1713" s="199"/>
      <c r="AR1713" s="199"/>
      <c r="AS1713" s="199"/>
      <c r="AT1713" s="199"/>
      <c r="AU1713" s="199"/>
      <c r="AV1713" s="199"/>
      <c r="AW1713" s="199"/>
      <c r="AX1713" s="199"/>
      <c r="AY1713" s="199"/>
      <c r="AZ1713" s="199"/>
      <c r="BA1713" s="199"/>
      <c r="BB1713" s="199"/>
      <c r="BC1713" s="199"/>
      <c r="BD1713" s="199"/>
      <c r="BE1713" s="199"/>
      <c r="BF1713" s="199"/>
      <c r="BG1713" s="199"/>
      <c r="BH1713" s="199"/>
      <c r="BI1713" s="199"/>
      <c r="BJ1713" s="199"/>
      <c r="BK1713" s="199"/>
    </row>
    <row r="1714" spans="1:63" ht="12.75" customHeight="1" x14ac:dyDescent="0.2">
      <c r="A1714" s="199"/>
      <c r="B1714" s="199"/>
      <c r="C1714" s="199"/>
      <c r="D1714" s="199"/>
      <c r="E1714" s="199"/>
      <c r="F1714" s="199"/>
      <c r="G1714" s="199"/>
      <c r="H1714" s="199"/>
      <c r="I1714" s="199"/>
      <c r="J1714" s="199"/>
      <c r="K1714" s="199"/>
      <c r="L1714" s="199"/>
      <c r="M1714" s="199"/>
      <c r="N1714" s="199"/>
      <c r="O1714" s="199"/>
      <c r="P1714" s="199"/>
      <c r="Q1714" s="199"/>
      <c r="R1714" s="199"/>
      <c r="S1714" s="199"/>
      <c r="T1714" s="199"/>
      <c r="U1714" s="199"/>
      <c r="V1714" s="199"/>
      <c r="W1714" s="199"/>
      <c r="X1714" s="199"/>
      <c r="Y1714" s="199"/>
      <c r="Z1714" s="199"/>
      <c r="AA1714" s="199"/>
      <c r="AB1714" s="199"/>
      <c r="AC1714" s="199"/>
      <c r="AD1714" s="199"/>
      <c r="AE1714" s="199"/>
      <c r="AF1714" s="199"/>
      <c r="AG1714" s="199"/>
      <c r="AH1714" s="199"/>
      <c r="AI1714" s="199"/>
      <c r="AJ1714" s="199"/>
      <c r="AK1714" s="199"/>
      <c r="AL1714" s="199"/>
      <c r="AM1714" s="199"/>
      <c r="AN1714" s="199"/>
      <c r="AO1714" s="199"/>
      <c r="AP1714" s="199"/>
      <c r="AQ1714" s="199"/>
      <c r="AR1714" s="199"/>
      <c r="AS1714" s="199"/>
      <c r="AT1714" s="199"/>
      <c r="AU1714" s="199"/>
      <c r="AV1714" s="199"/>
      <c r="AW1714" s="199"/>
      <c r="AX1714" s="199"/>
      <c r="AY1714" s="199"/>
      <c r="AZ1714" s="199"/>
      <c r="BA1714" s="199"/>
      <c r="BB1714" s="199"/>
      <c r="BC1714" s="199"/>
      <c r="BD1714" s="199"/>
      <c r="BE1714" s="199"/>
      <c r="BF1714" s="199"/>
      <c r="BG1714" s="199"/>
      <c r="BH1714" s="199"/>
      <c r="BI1714" s="199"/>
      <c r="BJ1714" s="199"/>
      <c r="BK1714" s="199"/>
    </row>
    <row r="1715" spans="1:63" ht="12.75" customHeight="1" x14ac:dyDescent="0.2">
      <c r="A1715" s="199"/>
      <c r="B1715" s="199"/>
      <c r="C1715" s="199"/>
      <c r="D1715" s="199"/>
      <c r="E1715" s="199"/>
      <c r="F1715" s="199"/>
      <c r="G1715" s="199"/>
      <c r="H1715" s="199"/>
      <c r="I1715" s="199"/>
      <c r="J1715" s="199"/>
      <c r="K1715" s="199"/>
      <c r="L1715" s="199"/>
      <c r="M1715" s="199"/>
      <c r="N1715" s="199"/>
      <c r="O1715" s="199"/>
      <c r="P1715" s="199"/>
      <c r="Q1715" s="199"/>
      <c r="R1715" s="199"/>
      <c r="S1715" s="199"/>
      <c r="T1715" s="199"/>
      <c r="U1715" s="199"/>
      <c r="V1715" s="199"/>
      <c r="W1715" s="199"/>
      <c r="X1715" s="199"/>
      <c r="Y1715" s="199"/>
      <c r="Z1715" s="199"/>
      <c r="AA1715" s="199"/>
      <c r="AB1715" s="199"/>
      <c r="AC1715" s="199"/>
      <c r="AD1715" s="199"/>
      <c r="AE1715" s="199"/>
      <c r="AF1715" s="199"/>
      <c r="AG1715" s="199"/>
      <c r="AH1715" s="199"/>
      <c r="AI1715" s="199"/>
      <c r="AJ1715" s="199"/>
      <c r="AK1715" s="199"/>
      <c r="AL1715" s="199"/>
      <c r="AM1715" s="199"/>
      <c r="AN1715" s="199"/>
      <c r="AO1715" s="199"/>
      <c r="AP1715" s="199"/>
      <c r="AQ1715" s="199"/>
      <c r="AR1715" s="199"/>
      <c r="AS1715" s="199"/>
      <c r="AT1715" s="199"/>
      <c r="AU1715" s="199"/>
      <c r="AV1715" s="199"/>
      <c r="AW1715" s="199"/>
      <c r="AX1715" s="199"/>
      <c r="AY1715" s="199"/>
      <c r="AZ1715" s="199"/>
      <c r="BA1715" s="199"/>
      <c r="BB1715" s="199"/>
      <c r="BC1715" s="199"/>
      <c r="BD1715" s="199"/>
      <c r="BE1715" s="199"/>
      <c r="BF1715" s="199"/>
      <c r="BG1715" s="199"/>
      <c r="BH1715" s="199"/>
      <c r="BI1715" s="199"/>
      <c r="BJ1715" s="199"/>
      <c r="BK1715" s="199"/>
    </row>
    <row r="1716" spans="1:63" ht="12.75" customHeight="1" x14ac:dyDescent="0.2">
      <c r="A1716" s="199"/>
      <c r="B1716" s="199"/>
      <c r="C1716" s="199"/>
      <c r="D1716" s="199"/>
      <c r="E1716" s="199"/>
      <c r="F1716" s="199"/>
      <c r="G1716" s="199"/>
      <c r="H1716" s="199"/>
      <c r="I1716" s="199"/>
      <c r="J1716" s="199"/>
      <c r="K1716" s="199"/>
      <c r="L1716" s="199"/>
      <c r="M1716" s="199"/>
      <c r="N1716" s="199"/>
      <c r="O1716" s="199"/>
      <c r="P1716" s="199"/>
      <c r="Q1716" s="199"/>
      <c r="R1716" s="199"/>
      <c r="S1716" s="199"/>
      <c r="T1716" s="199"/>
      <c r="U1716" s="199"/>
      <c r="V1716" s="199"/>
      <c r="W1716" s="199"/>
      <c r="X1716" s="199"/>
      <c r="Y1716" s="199"/>
      <c r="Z1716" s="199"/>
      <c r="AA1716" s="199"/>
      <c r="AB1716" s="199"/>
      <c r="AC1716" s="199"/>
      <c r="AD1716" s="199"/>
      <c r="AE1716" s="199"/>
      <c r="AF1716" s="199"/>
      <c r="AG1716" s="199"/>
      <c r="AH1716" s="199"/>
      <c r="AI1716" s="199"/>
      <c r="AJ1716" s="199"/>
      <c r="AK1716" s="199"/>
      <c r="AL1716" s="199"/>
      <c r="AM1716" s="199"/>
      <c r="AN1716" s="199"/>
      <c r="AO1716" s="199"/>
      <c r="AP1716" s="199"/>
      <c r="AQ1716" s="199"/>
      <c r="AR1716" s="199"/>
      <c r="AS1716" s="199"/>
      <c r="AT1716" s="199"/>
      <c r="AU1716" s="199"/>
      <c r="AV1716" s="199"/>
      <c r="AW1716" s="199"/>
      <c r="AX1716" s="199"/>
      <c r="AY1716" s="199"/>
      <c r="AZ1716" s="199"/>
      <c r="BA1716" s="199"/>
      <c r="BB1716" s="199"/>
      <c r="BC1716" s="199"/>
      <c r="BD1716" s="199"/>
      <c r="BE1716" s="199"/>
      <c r="BF1716" s="199"/>
      <c r="BG1716" s="199"/>
      <c r="BH1716" s="199"/>
      <c r="BI1716" s="199"/>
      <c r="BJ1716" s="199"/>
      <c r="BK1716" s="199"/>
    </row>
    <row r="1717" spans="1:63" ht="12.75" customHeight="1" x14ac:dyDescent="0.2">
      <c r="A1717" s="199"/>
      <c r="B1717" s="199"/>
      <c r="C1717" s="199"/>
      <c r="D1717" s="199"/>
      <c r="E1717" s="199"/>
      <c r="F1717" s="199"/>
      <c r="G1717" s="199"/>
      <c r="H1717" s="199"/>
      <c r="I1717" s="199"/>
      <c r="J1717" s="199"/>
      <c r="K1717" s="199"/>
      <c r="L1717" s="199"/>
      <c r="M1717" s="199"/>
      <c r="N1717" s="199"/>
      <c r="O1717" s="199"/>
      <c r="P1717" s="199"/>
      <c r="Q1717" s="199"/>
      <c r="R1717" s="199"/>
      <c r="S1717" s="199"/>
      <c r="T1717" s="199"/>
      <c r="U1717" s="199"/>
      <c r="V1717" s="199"/>
      <c r="W1717" s="199"/>
      <c r="X1717" s="199"/>
      <c r="Y1717" s="199"/>
      <c r="Z1717" s="199"/>
      <c r="AA1717" s="199"/>
      <c r="AB1717" s="199"/>
      <c r="AC1717" s="199"/>
      <c r="AD1717" s="199"/>
      <c r="AE1717" s="199"/>
      <c r="AF1717" s="199"/>
      <c r="AG1717" s="199"/>
      <c r="AH1717" s="199"/>
      <c r="AI1717" s="199"/>
      <c r="AJ1717" s="199"/>
      <c r="AK1717" s="199"/>
      <c r="AL1717" s="199"/>
      <c r="AM1717" s="199"/>
      <c r="AN1717" s="199"/>
      <c r="AO1717" s="199"/>
      <c r="AP1717" s="199"/>
      <c r="AQ1717" s="199"/>
      <c r="AR1717" s="199"/>
      <c r="AS1717" s="199"/>
      <c r="AT1717" s="199"/>
      <c r="AU1717" s="199"/>
      <c r="AV1717" s="199"/>
      <c r="AW1717" s="199"/>
      <c r="AX1717" s="199"/>
      <c r="AY1717" s="199"/>
      <c r="AZ1717" s="199"/>
      <c r="BA1717" s="199"/>
      <c r="BB1717" s="199"/>
      <c r="BC1717" s="199"/>
      <c r="BD1717" s="199"/>
      <c r="BE1717" s="199"/>
      <c r="BF1717" s="199"/>
      <c r="BG1717" s="199"/>
      <c r="BH1717" s="199"/>
      <c r="BI1717" s="199"/>
      <c r="BJ1717" s="199"/>
      <c r="BK1717" s="199"/>
    </row>
    <row r="1718" spans="1:63" ht="12.75" customHeight="1" x14ac:dyDescent="0.2">
      <c r="A1718" s="199"/>
      <c r="B1718" s="199"/>
      <c r="C1718" s="199"/>
      <c r="D1718" s="199"/>
      <c r="E1718" s="199"/>
      <c r="F1718" s="199"/>
      <c r="G1718" s="199"/>
      <c r="H1718" s="199"/>
      <c r="I1718" s="199"/>
      <c r="J1718" s="199"/>
      <c r="K1718" s="199"/>
      <c r="L1718" s="199"/>
      <c r="M1718" s="199"/>
      <c r="N1718" s="199"/>
      <c r="O1718" s="199"/>
      <c r="P1718" s="199"/>
      <c r="Q1718" s="199"/>
      <c r="R1718" s="199"/>
      <c r="S1718" s="199"/>
      <c r="T1718" s="199"/>
      <c r="U1718" s="199"/>
      <c r="V1718" s="199"/>
      <c r="W1718" s="199"/>
      <c r="X1718" s="199"/>
      <c r="Y1718" s="199"/>
      <c r="Z1718" s="199"/>
      <c r="AA1718" s="199"/>
      <c r="AB1718" s="199"/>
      <c r="AC1718" s="199"/>
      <c r="AD1718" s="199"/>
      <c r="AE1718" s="199"/>
      <c r="AF1718" s="199"/>
      <c r="AG1718" s="199"/>
      <c r="AH1718" s="199"/>
      <c r="AI1718" s="199"/>
      <c r="AJ1718" s="199"/>
      <c r="AK1718" s="199"/>
      <c r="AL1718" s="199"/>
      <c r="AM1718" s="199"/>
      <c r="AN1718" s="199"/>
      <c r="AO1718" s="199"/>
      <c r="AP1718" s="199"/>
      <c r="AQ1718" s="199"/>
      <c r="AR1718" s="199"/>
      <c r="AS1718" s="199"/>
      <c r="AT1718" s="199"/>
      <c r="AU1718" s="199"/>
      <c r="AV1718" s="199"/>
      <c r="AW1718" s="199"/>
      <c r="AX1718" s="199"/>
      <c r="AY1718" s="199"/>
      <c r="AZ1718" s="199"/>
      <c r="BA1718" s="199"/>
      <c r="BB1718" s="199"/>
      <c r="BC1718" s="199"/>
      <c r="BD1718" s="199"/>
      <c r="BE1718" s="199"/>
      <c r="BF1718" s="199"/>
      <c r="BG1718" s="199"/>
      <c r="BH1718" s="199"/>
      <c r="BI1718" s="199"/>
      <c r="BJ1718" s="199"/>
      <c r="BK1718" s="199"/>
    </row>
    <row r="1719" spans="1:63" ht="12.75" customHeight="1" x14ac:dyDescent="0.2">
      <c r="A1719" s="199"/>
      <c r="B1719" s="199"/>
      <c r="C1719" s="199"/>
      <c r="D1719" s="199"/>
      <c r="E1719" s="199"/>
      <c r="F1719" s="199"/>
      <c r="G1719" s="199"/>
      <c r="H1719" s="199"/>
      <c r="I1719" s="199"/>
      <c r="J1719" s="199"/>
      <c r="K1719" s="199"/>
      <c r="L1719" s="199"/>
      <c r="M1719" s="199"/>
      <c r="N1719" s="199"/>
      <c r="O1719" s="199"/>
      <c r="P1719" s="199"/>
      <c r="Q1719" s="199"/>
      <c r="R1719" s="199"/>
      <c r="S1719" s="199"/>
      <c r="T1719" s="199"/>
      <c r="U1719" s="199"/>
      <c r="V1719" s="199"/>
      <c r="W1719" s="199"/>
      <c r="X1719" s="199"/>
      <c r="Y1719" s="199"/>
      <c r="Z1719" s="199"/>
      <c r="AA1719" s="199"/>
      <c r="AB1719" s="199"/>
      <c r="AC1719" s="199"/>
      <c r="AD1719" s="199"/>
      <c r="AE1719" s="199"/>
      <c r="AF1719" s="199"/>
      <c r="AG1719" s="199"/>
      <c r="AH1719" s="199"/>
      <c r="AI1719" s="199"/>
      <c r="AJ1719" s="199"/>
      <c r="AK1719" s="199"/>
      <c r="AL1719" s="199"/>
      <c r="AM1719" s="199"/>
      <c r="AN1719" s="199"/>
      <c r="AO1719" s="199"/>
      <c r="AP1719" s="199"/>
      <c r="AQ1719" s="199"/>
      <c r="AR1719" s="199"/>
      <c r="AS1719" s="199"/>
      <c r="AT1719" s="199"/>
      <c r="AU1719" s="199"/>
      <c r="AV1719" s="199"/>
      <c r="AW1719" s="199"/>
      <c r="AX1719" s="199"/>
      <c r="AY1719" s="199"/>
      <c r="AZ1719" s="199"/>
      <c r="BA1719" s="199"/>
      <c r="BB1719" s="199"/>
      <c r="BC1719" s="199"/>
      <c r="BD1719" s="199"/>
      <c r="BE1719" s="199"/>
      <c r="BF1719" s="199"/>
      <c r="BG1719" s="199"/>
      <c r="BH1719" s="199"/>
      <c r="BI1719" s="199"/>
      <c r="BJ1719" s="199"/>
      <c r="BK1719" s="199"/>
    </row>
    <row r="1720" spans="1:63" ht="12.75" customHeight="1" x14ac:dyDescent="0.2">
      <c r="A1720" s="199"/>
      <c r="B1720" s="199"/>
      <c r="C1720" s="199"/>
      <c r="D1720" s="199"/>
      <c r="E1720" s="199"/>
      <c r="F1720" s="199"/>
      <c r="G1720" s="199"/>
      <c r="H1720" s="199"/>
      <c r="I1720" s="199"/>
      <c r="J1720" s="199"/>
      <c r="K1720" s="199"/>
      <c r="L1720" s="199"/>
      <c r="M1720" s="199"/>
      <c r="N1720" s="199"/>
      <c r="O1720" s="199"/>
      <c r="P1720" s="199"/>
      <c r="Q1720" s="199"/>
      <c r="R1720" s="199"/>
      <c r="S1720" s="199"/>
      <c r="T1720" s="199"/>
      <c r="U1720" s="199"/>
      <c r="V1720" s="199"/>
      <c r="W1720" s="199"/>
      <c r="X1720" s="199"/>
      <c r="Y1720" s="199"/>
      <c r="Z1720" s="199"/>
      <c r="AA1720" s="199"/>
      <c r="AB1720" s="199"/>
      <c r="AC1720" s="199"/>
      <c r="AD1720" s="199"/>
      <c r="AE1720" s="199"/>
      <c r="AF1720" s="199"/>
      <c r="AG1720" s="199"/>
      <c r="AH1720" s="199"/>
      <c r="AI1720" s="199"/>
      <c r="AJ1720" s="199"/>
      <c r="AK1720" s="199"/>
      <c r="AL1720" s="199"/>
      <c r="AM1720" s="199"/>
      <c r="AN1720" s="199"/>
      <c r="AO1720" s="199"/>
      <c r="AP1720" s="199"/>
      <c r="AQ1720" s="199"/>
      <c r="AR1720" s="199"/>
      <c r="AS1720" s="199"/>
      <c r="AT1720" s="199"/>
      <c r="AU1720" s="199"/>
      <c r="AV1720" s="199"/>
      <c r="AW1720" s="199"/>
      <c r="AX1720" s="199"/>
      <c r="AY1720" s="199"/>
      <c r="AZ1720" s="199"/>
      <c r="BA1720" s="199"/>
      <c r="BB1720" s="199"/>
      <c r="BC1720" s="199"/>
      <c r="BD1720" s="199"/>
      <c r="BE1720" s="199"/>
      <c r="BF1720" s="199"/>
      <c r="BG1720" s="199"/>
      <c r="BH1720" s="199"/>
      <c r="BI1720" s="199"/>
      <c r="BJ1720" s="199"/>
      <c r="BK1720" s="199"/>
    </row>
    <row r="1721" spans="1:63" ht="12.75" customHeight="1" x14ac:dyDescent="0.2">
      <c r="A1721" s="199"/>
      <c r="B1721" s="199"/>
      <c r="C1721" s="199"/>
      <c r="D1721" s="199"/>
      <c r="E1721" s="199"/>
      <c r="F1721" s="199"/>
      <c r="G1721" s="199"/>
      <c r="H1721" s="199"/>
      <c r="I1721" s="199"/>
      <c r="J1721" s="199"/>
      <c r="K1721" s="199"/>
      <c r="L1721" s="199"/>
      <c r="M1721" s="199"/>
      <c r="N1721" s="199"/>
      <c r="O1721" s="199"/>
      <c r="P1721" s="199"/>
      <c r="Q1721" s="199"/>
      <c r="R1721" s="199"/>
      <c r="S1721" s="199"/>
      <c r="T1721" s="199"/>
      <c r="U1721" s="199"/>
      <c r="V1721" s="199"/>
      <c r="W1721" s="199"/>
      <c r="X1721" s="199"/>
      <c r="Y1721" s="199"/>
      <c r="Z1721" s="199"/>
      <c r="AA1721" s="199"/>
      <c r="AB1721" s="199"/>
      <c r="AC1721" s="199"/>
      <c r="AD1721" s="199"/>
      <c r="AE1721" s="199"/>
      <c r="AF1721" s="199"/>
      <c r="AG1721" s="199"/>
      <c r="AH1721" s="199"/>
      <c r="AI1721" s="199"/>
      <c r="AJ1721" s="199"/>
      <c r="AK1721" s="199"/>
      <c r="AL1721" s="199"/>
      <c r="AM1721" s="199"/>
      <c r="AN1721" s="199"/>
      <c r="AO1721" s="199"/>
      <c r="AP1721" s="199"/>
      <c r="AQ1721" s="199"/>
      <c r="AR1721" s="199"/>
      <c r="AS1721" s="199"/>
      <c r="AT1721" s="199"/>
      <c r="AU1721" s="199"/>
      <c r="AV1721" s="199"/>
      <c r="AW1721" s="199"/>
      <c r="AX1721" s="199"/>
      <c r="AY1721" s="199"/>
      <c r="AZ1721" s="199"/>
      <c r="BA1721" s="199"/>
      <c r="BB1721" s="199"/>
      <c r="BC1721" s="199"/>
      <c r="BD1721" s="199"/>
      <c r="BE1721" s="199"/>
      <c r="BF1721" s="199"/>
      <c r="BG1721" s="199"/>
      <c r="BH1721" s="199"/>
      <c r="BI1721" s="199"/>
      <c r="BJ1721" s="199"/>
      <c r="BK1721" s="199"/>
    </row>
    <row r="1722" spans="1:63" ht="12.75" customHeight="1" x14ac:dyDescent="0.2">
      <c r="A1722" s="199"/>
      <c r="B1722" s="199"/>
      <c r="C1722" s="199"/>
      <c r="D1722" s="199"/>
      <c r="E1722" s="199"/>
      <c r="F1722" s="199"/>
      <c r="G1722" s="199"/>
      <c r="H1722" s="199"/>
      <c r="I1722" s="199"/>
      <c r="J1722" s="199"/>
      <c r="K1722" s="199"/>
      <c r="L1722" s="199"/>
      <c r="M1722" s="199"/>
      <c r="N1722" s="199"/>
      <c r="O1722" s="199"/>
      <c r="P1722" s="199"/>
      <c r="Q1722" s="199"/>
      <c r="R1722" s="199"/>
      <c r="S1722" s="199"/>
      <c r="T1722" s="199"/>
      <c r="U1722" s="199"/>
      <c r="V1722" s="199"/>
      <c r="W1722" s="199"/>
      <c r="X1722" s="199"/>
      <c r="Y1722" s="199"/>
      <c r="Z1722" s="199"/>
      <c r="AA1722" s="199"/>
      <c r="AB1722" s="199"/>
      <c r="AC1722" s="199"/>
      <c r="AD1722" s="199"/>
      <c r="AE1722" s="199"/>
      <c r="AF1722" s="199"/>
      <c r="AG1722" s="199"/>
      <c r="AH1722" s="199"/>
      <c r="AI1722" s="199"/>
      <c r="AJ1722" s="199"/>
      <c r="AK1722" s="199"/>
      <c r="AL1722" s="199"/>
      <c r="AM1722" s="199"/>
      <c r="AN1722" s="199"/>
      <c r="AO1722" s="199"/>
      <c r="AP1722" s="199"/>
      <c r="AQ1722" s="199"/>
      <c r="AR1722" s="199"/>
      <c r="AS1722" s="199"/>
      <c r="AT1722" s="199"/>
      <c r="AU1722" s="199"/>
      <c r="AV1722" s="199"/>
      <c r="AW1722" s="199"/>
      <c r="AX1722" s="199"/>
      <c r="AY1722" s="199"/>
      <c r="AZ1722" s="199"/>
      <c r="BA1722" s="199"/>
      <c r="BB1722" s="199"/>
      <c r="BC1722" s="199"/>
      <c r="BD1722" s="199"/>
      <c r="BE1722" s="199"/>
      <c r="BF1722" s="199"/>
      <c r="BG1722" s="199"/>
      <c r="BH1722" s="199"/>
      <c r="BI1722" s="199"/>
      <c r="BJ1722" s="199"/>
      <c r="BK1722" s="199"/>
    </row>
    <row r="1723" spans="1:63" ht="12.75" customHeight="1" x14ac:dyDescent="0.2">
      <c r="A1723" s="199"/>
      <c r="B1723" s="199"/>
      <c r="C1723" s="199"/>
      <c r="D1723" s="199"/>
      <c r="E1723" s="199"/>
      <c r="F1723" s="199"/>
      <c r="G1723" s="199"/>
      <c r="H1723" s="199"/>
      <c r="I1723" s="199"/>
      <c r="J1723" s="199"/>
      <c r="K1723" s="199"/>
      <c r="L1723" s="199"/>
      <c r="M1723" s="199"/>
      <c r="N1723" s="199"/>
      <c r="O1723" s="199"/>
      <c r="P1723" s="199"/>
      <c r="Q1723" s="199"/>
      <c r="R1723" s="199"/>
      <c r="S1723" s="199"/>
      <c r="T1723" s="199"/>
      <c r="U1723" s="199"/>
      <c r="V1723" s="199"/>
      <c r="W1723" s="199"/>
      <c r="X1723" s="199"/>
      <c r="Y1723" s="199"/>
      <c r="Z1723" s="199"/>
      <c r="AA1723" s="199"/>
      <c r="AB1723" s="199"/>
      <c r="AC1723" s="199"/>
      <c r="AD1723" s="199"/>
      <c r="AE1723" s="199"/>
      <c r="AF1723" s="199"/>
      <c r="AG1723" s="199"/>
      <c r="AH1723" s="199"/>
      <c r="AI1723" s="199"/>
      <c r="AJ1723" s="199"/>
      <c r="AK1723" s="199"/>
      <c r="AL1723" s="199"/>
      <c r="AM1723" s="199"/>
      <c r="AN1723" s="199"/>
      <c r="AO1723" s="199"/>
      <c r="AP1723" s="199"/>
      <c r="AQ1723" s="199"/>
      <c r="AR1723" s="199"/>
      <c r="AS1723" s="199"/>
      <c r="AT1723" s="199"/>
      <c r="AU1723" s="199"/>
      <c r="AV1723" s="199"/>
      <c r="AW1723" s="199"/>
      <c r="AX1723" s="199"/>
      <c r="AY1723" s="199"/>
      <c r="AZ1723" s="199"/>
      <c r="BA1723" s="199"/>
      <c r="BB1723" s="199"/>
      <c r="BC1723" s="199"/>
      <c r="BD1723" s="199"/>
      <c r="BE1723" s="199"/>
      <c r="BF1723" s="199"/>
      <c r="BG1723" s="199"/>
      <c r="BH1723" s="199"/>
      <c r="BI1723" s="199"/>
      <c r="BJ1723" s="199"/>
      <c r="BK1723" s="199"/>
    </row>
    <row r="1724" spans="1:63" ht="12.75" customHeight="1" x14ac:dyDescent="0.2">
      <c r="A1724" s="199"/>
      <c r="B1724" s="199"/>
      <c r="C1724" s="199"/>
      <c r="D1724" s="199"/>
      <c r="E1724" s="199"/>
      <c r="F1724" s="199"/>
      <c r="G1724" s="199"/>
      <c r="H1724" s="199"/>
      <c r="I1724" s="199"/>
      <c r="J1724" s="199"/>
      <c r="K1724" s="199"/>
      <c r="L1724" s="199"/>
      <c r="M1724" s="199"/>
      <c r="N1724" s="199"/>
      <c r="O1724" s="199"/>
      <c r="P1724" s="199"/>
      <c r="Q1724" s="199"/>
      <c r="R1724" s="199"/>
      <c r="S1724" s="199"/>
      <c r="T1724" s="199"/>
      <c r="U1724" s="199"/>
      <c r="V1724" s="199"/>
      <c r="W1724" s="199"/>
      <c r="X1724" s="199"/>
      <c r="Y1724" s="199"/>
      <c r="Z1724" s="199"/>
      <c r="AA1724" s="199"/>
      <c r="AB1724" s="199"/>
      <c r="AC1724" s="199"/>
      <c r="AD1724" s="199"/>
      <c r="AE1724" s="199"/>
      <c r="AF1724" s="199"/>
      <c r="AG1724" s="199"/>
      <c r="AH1724" s="199"/>
      <c r="AI1724" s="199"/>
      <c r="AJ1724" s="199"/>
      <c r="AK1724" s="199"/>
      <c r="AL1724" s="199"/>
      <c r="AM1724" s="199"/>
      <c r="AN1724" s="199"/>
      <c r="AO1724" s="199"/>
      <c r="AP1724" s="199"/>
      <c r="AQ1724" s="199"/>
      <c r="AR1724" s="199"/>
      <c r="AS1724" s="199"/>
      <c r="AT1724" s="199"/>
      <c r="AU1724" s="199"/>
      <c r="AV1724" s="199"/>
      <c r="AW1724" s="199"/>
      <c r="AX1724" s="199"/>
      <c r="AY1724" s="199"/>
      <c r="AZ1724" s="199"/>
      <c r="BA1724" s="199"/>
      <c r="BB1724" s="199"/>
      <c r="BC1724" s="199"/>
      <c r="BD1724" s="199"/>
      <c r="BE1724" s="199"/>
      <c r="BF1724" s="199"/>
      <c r="BG1724" s="199"/>
      <c r="BH1724" s="199"/>
      <c r="BI1724" s="199"/>
      <c r="BJ1724" s="199"/>
      <c r="BK1724" s="199"/>
    </row>
    <row r="1725" spans="1:63" ht="12.75" customHeight="1" x14ac:dyDescent="0.2">
      <c r="A1725" s="199"/>
      <c r="B1725" s="199"/>
      <c r="C1725" s="199"/>
      <c r="D1725" s="199"/>
      <c r="E1725" s="199"/>
      <c r="F1725" s="199"/>
      <c r="G1725" s="199"/>
      <c r="H1725" s="199"/>
      <c r="I1725" s="199"/>
      <c r="J1725" s="199"/>
      <c r="K1725" s="199"/>
      <c r="L1725" s="199"/>
      <c r="M1725" s="199"/>
      <c r="N1725" s="199"/>
      <c r="O1725" s="199"/>
      <c r="P1725" s="199"/>
      <c r="Q1725" s="199"/>
      <c r="R1725" s="199"/>
      <c r="S1725" s="199"/>
      <c r="T1725" s="199"/>
      <c r="U1725" s="199"/>
      <c r="V1725" s="199"/>
      <c r="W1725" s="199"/>
      <c r="X1725" s="199"/>
      <c r="Y1725" s="199"/>
      <c r="Z1725" s="199"/>
      <c r="AA1725" s="199"/>
      <c r="AB1725" s="199"/>
      <c r="AC1725" s="199"/>
      <c r="AD1725" s="199"/>
      <c r="AE1725" s="199"/>
      <c r="AF1725" s="199"/>
      <c r="AG1725" s="199"/>
      <c r="AH1725" s="199"/>
      <c r="AI1725" s="199"/>
      <c r="AJ1725" s="199"/>
      <c r="AK1725" s="199"/>
      <c r="AL1725" s="199"/>
      <c r="AM1725" s="199"/>
      <c r="AN1725" s="199"/>
      <c r="AO1725" s="199"/>
      <c r="AP1725" s="199"/>
      <c r="AQ1725" s="199"/>
      <c r="AR1725" s="199"/>
      <c r="AS1725" s="199"/>
      <c r="AT1725" s="199"/>
      <c r="AU1725" s="199"/>
      <c r="AV1725" s="199"/>
      <c r="AW1725" s="199"/>
      <c r="AX1725" s="199"/>
      <c r="AY1725" s="199"/>
      <c r="AZ1725" s="199"/>
      <c r="BA1725" s="199"/>
      <c r="BB1725" s="199"/>
      <c r="BC1725" s="199"/>
      <c r="BD1725" s="199"/>
      <c r="BE1725" s="199"/>
      <c r="BF1725" s="199"/>
      <c r="BG1725" s="199"/>
      <c r="BH1725" s="199"/>
      <c r="BI1725" s="199"/>
      <c r="BJ1725" s="199"/>
      <c r="BK1725" s="199"/>
    </row>
    <row r="1726" spans="1:63" ht="12.75" customHeight="1" x14ac:dyDescent="0.2">
      <c r="A1726" s="199"/>
      <c r="B1726" s="199"/>
      <c r="C1726" s="199"/>
      <c r="D1726" s="199"/>
      <c r="E1726" s="199"/>
      <c r="F1726" s="199"/>
      <c r="G1726" s="199"/>
      <c r="H1726" s="199"/>
      <c r="I1726" s="199"/>
      <c r="J1726" s="199"/>
      <c r="K1726" s="199"/>
      <c r="L1726" s="199"/>
      <c r="M1726" s="199"/>
      <c r="N1726" s="199"/>
      <c r="O1726" s="199"/>
      <c r="P1726" s="199"/>
      <c r="Q1726" s="199"/>
      <c r="R1726" s="199"/>
      <c r="S1726" s="199"/>
      <c r="T1726" s="199"/>
      <c r="U1726" s="199"/>
      <c r="V1726" s="199"/>
      <c r="W1726" s="199"/>
      <c r="X1726" s="199"/>
      <c r="Y1726" s="199"/>
      <c r="Z1726" s="199"/>
      <c r="AA1726" s="199"/>
      <c r="AB1726" s="199"/>
      <c r="AC1726" s="199"/>
      <c r="AD1726" s="199"/>
      <c r="AE1726" s="199"/>
      <c r="AF1726" s="199"/>
      <c r="AG1726" s="199"/>
      <c r="AH1726" s="199"/>
      <c r="AI1726" s="199"/>
      <c r="AJ1726" s="199"/>
      <c r="AK1726" s="199"/>
      <c r="AL1726" s="199"/>
      <c r="AM1726" s="199"/>
      <c r="AN1726" s="199"/>
      <c r="AO1726" s="199"/>
      <c r="AP1726" s="199"/>
      <c r="AQ1726" s="199"/>
      <c r="AR1726" s="199"/>
      <c r="AS1726" s="199"/>
      <c r="AT1726" s="199"/>
      <c r="AU1726" s="199"/>
      <c r="AV1726" s="199"/>
      <c r="AW1726" s="199"/>
      <c r="AX1726" s="199"/>
      <c r="AY1726" s="199"/>
      <c r="AZ1726" s="199"/>
      <c r="BA1726" s="199"/>
      <c r="BB1726" s="199"/>
      <c r="BC1726" s="199"/>
      <c r="BD1726" s="199"/>
      <c r="BE1726" s="199"/>
      <c r="BF1726" s="199"/>
      <c r="BG1726" s="199"/>
      <c r="BH1726" s="199"/>
      <c r="BI1726" s="199"/>
      <c r="BJ1726" s="199"/>
      <c r="BK1726" s="199"/>
    </row>
    <row r="1727" spans="1:63" ht="12.75" customHeight="1" x14ac:dyDescent="0.2">
      <c r="A1727" s="199"/>
      <c r="B1727" s="199"/>
      <c r="C1727" s="199"/>
      <c r="D1727" s="199"/>
      <c r="E1727" s="199"/>
      <c r="F1727" s="199"/>
      <c r="G1727" s="199"/>
      <c r="H1727" s="199"/>
      <c r="I1727" s="199"/>
      <c r="J1727" s="199"/>
      <c r="K1727" s="199"/>
      <c r="L1727" s="199"/>
      <c r="M1727" s="199"/>
      <c r="N1727" s="199"/>
      <c r="O1727" s="199"/>
      <c r="P1727" s="199"/>
      <c r="Q1727" s="199"/>
      <c r="R1727" s="199"/>
      <c r="S1727" s="199"/>
      <c r="T1727" s="199"/>
      <c r="U1727" s="199"/>
      <c r="V1727" s="199"/>
      <c r="W1727" s="199"/>
      <c r="X1727" s="199"/>
      <c r="Y1727" s="199"/>
      <c r="Z1727" s="199"/>
      <c r="AA1727" s="199"/>
      <c r="AB1727" s="199"/>
      <c r="AC1727" s="199"/>
      <c r="AD1727" s="199"/>
      <c r="AE1727" s="199"/>
      <c r="AF1727" s="199"/>
      <c r="AG1727" s="199"/>
      <c r="AH1727" s="199"/>
      <c r="AI1727" s="199"/>
      <c r="AJ1727" s="199"/>
      <c r="AK1727" s="199"/>
      <c r="AL1727" s="199"/>
      <c r="AM1727" s="199"/>
      <c r="AN1727" s="199"/>
      <c r="AO1727" s="199"/>
      <c r="AP1727" s="199"/>
      <c r="AQ1727" s="199"/>
      <c r="AR1727" s="199"/>
      <c r="AS1727" s="199"/>
      <c r="AT1727" s="199"/>
      <c r="AU1727" s="199"/>
      <c r="AV1727" s="199"/>
      <c r="AW1727" s="199"/>
      <c r="AX1727" s="199"/>
      <c r="AY1727" s="199"/>
      <c r="AZ1727" s="199"/>
      <c r="BA1727" s="199"/>
      <c r="BB1727" s="199"/>
      <c r="BC1727" s="199"/>
      <c r="BD1727" s="199"/>
      <c r="BE1727" s="199"/>
      <c r="BF1727" s="199"/>
      <c r="BG1727" s="199"/>
      <c r="BH1727" s="199"/>
      <c r="BI1727" s="199"/>
      <c r="BJ1727" s="199"/>
      <c r="BK1727" s="199"/>
    </row>
    <row r="1728" spans="1:63" ht="12.75" customHeight="1" x14ac:dyDescent="0.2">
      <c r="A1728" s="199"/>
      <c r="B1728" s="199"/>
      <c r="C1728" s="199"/>
      <c r="D1728" s="199"/>
      <c r="E1728" s="199"/>
      <c r="F1728" s="199"/>
      <c r="G1728" s="199"/>
      <c r="H1728" s="199"/>
      <c r="I1728" s="199"/>
      <c r="J1728" s="199"/>
      <c r="K1728" s="199"/>
      <c r="L1728" s="199"/>
      <c r="M1728" s="199"/>
      <c r="N1728" s="199"/>
      <c r="O1728" s="199"/>
      <c r="P1728" s="199"/>
      <c r="Q1728" s="199"/>
      <c r="R1728" s="199"/>
      <c r="S1728" s="199"/>
      <c r="T1728" s="199"/>
      <c r="U1728" s="199"/>
      <c r="V1728" s="199"/>
      <c r="W1728" s="199"/>
      <c r="X1728" s="199"/>
      <c r="Y1728" s="199"/>
      <c r="Z1728" s="199"/>
      <c r="AA1728" s="199"/>
      <c r="AB1728" s="199"/>
      <c r="AC1728" s="199"/>
      <c r="AD1728" s="199"/>
      <c r="AE1728" s="199"/>
      <c r="AF1728" s="199"/>
      <c r="AG1728" s="199"/>
      <c r="AH1728" s="199"/>
      <c r="AI1728" s="199"/>
      <c r="AJ1728" s="199"/>
      <c r="AK1728" s="199"/>
      <c r="AL1728" s="199"/>
      <c r="AM1728" s="199"/>
      <c r="AN1728" s="199"/>
      <c r="AO1728" s="199"/>
      <c r="AP1728" s="199"/>
      <c r="AQ1728" s="199"/>
      <c r="AR1728" s="199"/>
      <c r="AS1728" s="199"/>
      <c r="AT1728" s="199"/>
      <c r="AU1728" s="199"/>
      <c r="AV1728" s="199"/>
      <c r="AW1728" s="199"/>
      <c r="AX1728" s="199"/>
      <c r="AY1728" s="199"/>
      <c r="AZ1728" s="199"/>
      <c r="BA1728" s="199"/>
      <c r="BB1728" s="199"/>
      <c r="BC1728" s="199"/>
      <c r="BD1728" s="199"/>
      <c r="BE1728" s="199"/>
      <c r="BF1728" s="199"/>
      <c r="BG1728" s="199"/>
      <c r="BH1728" s="199"/>
      <c r="BI1728" s="199"/>
      <c r="BJ1728" s="199"/>
      <c r="BK1728" s="199"/>
    </row>
    <row r="1729" spans="1:63" ht="12.75" customHeight="1" x14ac:dyDescent="0.2">
      <c r="A1729" s="199"/>
      <c r="B1729" s="199"/>
      <c r="C1729" s="199"/>
      <c r="D1729" s="199"/>
      <c r="E1729" s="199"/>
      <c r="F1729" s="199"/>
      <c r="G1729" s="199"/>
      <c r="H1729" s="199"/>
      <c r="I1729" s="199"/>
      <c r="J1729" s="199"/>
      <c r="K1729" s="199"/>
      <c r="L1729" s="199"/>
      <c r="M1729" s="199"/>
      <c r="N1729" s="199"/>
      <c r="O1729" s="199"/>
      <c r="P1729" s="199"/>
      <c r="Q1729" s="199"/>
      <c r="R1729" s="199"/>
      <c r="S1729" s="199"/>
      <c r="T1729" s="199"/>
      <c r="U1729" s="199"/>
      <c r="V1729" s="199"/>
      <c r="W1729" s="199"/>
      <c r="X1729" s="199"/>
      <c r="Y1729" s="199"/>
      <c r="Z1729" s="199"/>
      <c r="AA1729" s="199"/>
      <c r="AB1729" s="199"/>
      <c r="AC1729" s="199"/>
      <c r="AD1729" s="199"/>
      <c r="AE1729" s="199"/>
      <c r="AF1729" s="199"/>
      <c r="AG1729" s="199"/>
      <c r="AH1729" s="199"/>
      <c r="AI1729" s="199"/>
      <c r="AJ1729" s="199"/>
      <c r="AK1729" s="199"/>
      <c r="AL1729" s="199"/>
      <c r="AM1729" s="199"/>
      <c r="AN1729" s="199"/>
      <c r="AO1729" s="199"/>
      <c r="AP1729" s="199"/>
      <c r="AQ1729" s="199"/>
      <c r="AR1729" s="199"/>
      <c r="AS1729" s="199"/>
      <c r="AT1729" s="199"/>
      <c r="AU1729" s="199"/>
      <c r="AV1729" s="199"/>
      <c r="AW1729" s="199"/>
      <c r="AX1729" s="199"/>
      <c r="AY1729" s="199"/>
      <c r="AZ1729" s="199"/>
      <c r="BA1729" s="199"/>
      <c r="BB1729" s="199"/>
      <c r="BC1729" s="199"/>
      <c r="BD1729" s="199"/>
      <c r="BE1729" s="199"/>
      <c r="BF1729" s="199"/>
      <c r="BG1729" s="199"/>
      <c r="BH1729" s="199"/>
      <c r="BI1729" s="199"/>
      <c r="BJ1729" s="199"/>
      <c r="BK1729" s="199"/>
    </row>
    <row r="1730" spans="1:63" ht="12.75" customHeight="1" x14ac:dyDescent="0.2">
      <c r="A1730" s="199"/>
      <c r="B1730" s="199"/>
      <c r="C1730" s="199"/>
      <c r="D1730" s="199"/>
      <c r="E1730" s="199"/>
      <c r="F1730" s="199"/>
      <c r="G1730" s="199"/>
      <c r="H1730" s="199"/>
      <c r="I1730" s="199"/>
      <c r="J1730" s="199"/>
      <c r="K1730" s="199"/>
      <c r="L1730" s="199"/>
      <c r="M1730" s="199"/>
      <c r="N1730" s="199"/>
      <c r="O1730" s="199"/>
      <c r="P1730" s="199"/>
      <c r="Q1730" s="199"/>
      <c r="R1730" s="199"/>
      <c r="S1730" s="199"/>
      <c r="T1730" s="199"/>
      <c r="U1730" s="199"/>
      <c r="V1730" s="199"/>
      <c r="W1730" s="199"/>
      <c r="X1730" s="199"/>
      <c r="Y1730" s="199"/>
      <c r="Z1730" s="199"/>
      <c r="AA1730" s="199"/>
      <c r="AB1730" s="199"/>
      <c r="AC1730" s="199"/>
      <c r="AD1730" s="199"/>
      <c r="AE1730" s="199"/>
      <c r="AF1730" s="199"/>
      <c r="AG1730" s="199"/>
      <c r="AH1730" s="199"/>
      <c r="AI1730" s="199"/>
      <c r="AJ1730" s="199"/>
      <c r="AK1730" s="199"/>
      <c r="AL1730" s="199"/>
      <c r="AM1730" s="199"/>
      <c r="AN1730" s="199"/>
      <c r="AO1730" s="199"/>
      <c r="AP1730" s="199"/>
      <c r="AQ1730" s="199"/>
      <c r="AR1730" s="199"/>
      <c r="AS1730" s="199"/>
      <c r="AT1730" s="199"/>
      <c r="AU1730" s="199"/>
      <c r="AV1730" s="199"/>
      <c r="AW1730" s="199"/>
      <c r="AX1730" s="199"/>
      <c r="AY1730" s="199"/>
      <c r="AZ1730" s="199"/>
      <c r="BA1730" s="199"/>
      <c r="BB1730" s="199"/>
      <c r="BC1730" s="199"/>
      <c r="BD1730" s="199"/>
      <c r="BE1730" s="199"/>
      <c r="BF1730" s="199"/>
      <c r="BG1730" s="199"/>
      <c r="BH1730" s="199"/>
      <c r="BI1730" s="199"/>
      <c r="BJ1730" s="199"/>
      <c r="BK1730" s="199"/>
    </row>
    <row r="1731" spans="1:63" ht="12.75" customHeight="1" x14ac:dyDescent="0.2">
      <c r="A1731" s="199"/>
      <c r="B1731" s="199"/>
      <c r="C1731" s="199"/>
      <c r="D1731" s="199"/>
      <c r="E1731" s="199"/>
      <c r="F1731" s="199"/>
      <c r="G1731" s="199"/>
      <c r="H1731" s="199"/>
      <c r="I1731" s="199"/>
      <c r="J1731" s="199"/>
      <c r="K1731" s="199"/>
      <c r="L1731" s="199"/>
      <c r="M1731" s="199"/>
      <c r="N1731" s="199"/>
      <c r="O1731" s="199"/>
      <c r="P1731" s="199"/>
      <c r="Q1731" s="199"/>
      <c r="R1731" s="199"/>
      <c r="S1731" s="199"/>
      <c r="T1731" s="199"/>
      <c r="U1731" s="199"/>
      <c r="V1731" s="199"/>
      <c r="W1731" s="199"/>
      <c r="X1731" s="199"/>
      <c r="Y1731" s="199"/>
      <c r="Z1731" s="199"/>
      <c r="AA1731" s="199"/>
      <c r="AB1731" s="199"/>
      <c r="AC1731" s="199"/>
      <c r="AD1731" s="199"/>
      <c r="AE1731" s="199"/>
      <c r="AF1731" s="199"/>
      <c r="AG1731" s="199"/>
      <c r="AH1731" s="199"/>
      <c r="AI1731" s="199"/>
      <c r="AJ1731" s="199"/>
      <c r="AK1731" s="199"/>
      <c r="AL1731" s="199"/>
      <c r="AM1731" s="199"/>
      <c r="AN1731" s="199"/>
      <c r="AO1731" s="199"/>
      <c r="AP1731" s="199"/>
      <c r="AQ1731" s="199"/>
      <c r="AR1731" s="199"/>
      <c r="AS1731" s="199"/>
      <c r="AT1731" s="199"/>
      <c r="AU1731" s="199"/>
      <c r="AV1731" s="199"/>
      <c r="AW1731" s="199"/>
      <c r="AX1731" s="199"/>
      <c r="AY1731" s="199"/>
      <c r="AZ1731" s="199"/>
      <c r="BA1731" s="199"/>
      <c r="BB1731" s="199"/>
      <c r="BC1731" s="199"/>
      <c r="BD1731" s="199"/>
      <c r="BE1731" s="199"/>
      <c r="BF1731" s="199"/>
      <c r="BG1731" s="199"/>
      <c r="BH1731" s="199"/>
      <c r="BI1731" s="199"/>
      <c r="BJ1731" s="199"/>
      <c r="BK1731" s="199"/>
    </row>
    <row r="1732" spans="1:63" ht="12.75" customHeight="1" x14ac:dyDescent="0.2">
      <c r="A1732" s="199"/>
      <c r="B1732" s="199"/>
      <c r="C1732" s="199"/>
      <c r="D1732" s="199"/>
      <c r="E1732" s="199"/>
      <c r="F1732" s="199"/>
      <c r="G1732" s="199"/>
      <c r="H1732" s="199"/>
      <c r="I1732" s="199"/>
      <c r="J1732" s="199"/>
      <c r="K1732" s="199"/>
      <c r="L1732" s="199"/>
      <c r="M1732" s="199"/>
      <c r="N1732" s="199"/>
      <c r="O1732" s="199"/>
      <c r="P1732" s="199"/>
      <c r="Q1732" s="199"/>
      <c r="R1732" s="199"/>
      <c r="S1732" s="199"/>
      <c r="T1732" s="199"/>
      <c r="U1732" s="199"/>
      <c r="V1732" s="199"/>
      <c r="W1732" s="199"/>
      <c r="X1732" s="199"/>
      <c r="Y1732" s="199"/>
      <c r="Z1732" s="199"/>
      <c r="AA1732" s="199"/>
      <c r="AB1732" s="199"/>
      <c r="AC1732" s="199"/>
      <c r="AD1732" s="199"/>
      <c r="AE1732" s="199"/>
      <c r="AF1732" s="199"/>
      <c r="AG1732" s="199"/>
      <c r="AH1732" s="199"/>
      <c r="AI1732" s="199"/>
      <c r="AJ1732" s="199"/>
      <c r="AK1732" s="199"/>
      <c r="AL1732" s="199"/>
      <c r="AM1732" s="199"/>
      <c r="AN1732" s="199"/>
      <c r="AO1732" s="199"/>
      <c r="AP1732" s="199"/>
      <c r="AQ1732" s="199"/>
      <c r="AR1732" s="199"/>
      <c r="AS1732" s="199"/>
      <c r="AT1732" s="199"/>
      <c r="AU1732" s="199"/>
      <c r="AV1732" s="199"/>
      <c r="AW1732" s="199"/>
      <c r="AX1732" s="199"/>
      <c r="AY1732" s="199"/>
      <c r="AZ1732" s="199"/>
      <c r="BA1732" s="199"/>
      <c r="BB1732" s="199"/>
      <c r="BC1732" s="199"/>
      <c r="BD1732" s="199"/>
      <c r="BE1732" s="199"/>
      <c r="BF1732" s="199"/>
      <c r="BG1732" s="199"/>
      <c r="BH1732" s="199"/>
      <c r="BI1732" s="199"/>
      <c r="BJ1732" s="199"/>
      <c r="BK1732" s="199"/>
    </row>
    <row r="1733" spans="1:63" ht="12.75" customHeight="1" x14ac:dyDescent="0.2">
      <c r="A1733" s="199"/>
      <c r="B1733" s="199"/>
      <c r="C1733" s="199"/>
      <c r="D1733" s="199"/>
      <c r="E1733" s="199"/>
      <c r="F1733" s="199"/>
      <c r="G1733" s="199"/>
      <c r="H1733" s="199"/>
      <c r="I1733" s="199"/>
      <c r="J1733" s="199"/>
      <c r="K1733" s="199"/>
      <c r="L1733" s="199"/>
      <c r="M1733" s="199"/>
      <c r="N1733" s="199"/>
      <c r="O1733" s="199"/>
      <c r="P1733" s="199"/>
      <c r="Q1733" s="199"/>
      <c r="R1733" s="199"/>
      <c r="S1733" s="199"/>
      <c r="T1733" s="199"/>
      <c r="U1733" s="199"/>
      <c r="V1733" s="199"/>
      <c r="W1733" s="199"/>
      <c r="X1733" s="199"/>
      <c r="Y1733" s="199"/>
      <c r="Z1733" s="199"/>
      <c r="AA1733" s="199"/>
      <c r="AB1733" s="199"/>
      <c r="AC1733" s="199"/>
      <c r="AD1733" s="199"/>
      <c r="AE1733" s="199"/>
      <c r="AF1733" s="199"/>
      <c r="AG1733" s="199"/>
      <c r="AH1733" s="199"/>
      <c r="AI1733" s="199"/>
      <c r="AJ1733" s="199"/>
      <c r="AK1733" s="199"/>
      <c r="AL1733" s="199"/>
      <c r="AM1733" s="199"/>
      <c r="AN1733" s="199"/>
      <c r="AO1733" s="199"/>
      <c r="AP1733" s="199"/>
      <c r="AQ1733" s="199"/>
      <c r="AR1733" s="199"/>
      <c r="AS1733" s="199"/>
      <c r="AT1733" s="199"/>
      <c r="AU1733" s="199"/>
      <c r="AV1733" s="199"/>
      <c r="AW1733" s="199"/>
      <c r="AX1733" s="199"/>
      <c r="AY1733" s="199"/>
      <c r="AZ1733" s="199"/>
      <c r="BA1733" s="199"/>
      <c r="BB1733" s="199"/>
      <c r="BC1733" s="199"/>
      <c r="BD1733" s="199"/>
      <c r="BE1733" s="199"/>
      <c r="BF1733" s="199"/>
      <c r="BG1733" s="199"/>
      <c r="BH1733" s="199"/>
      <c r="BI1733" s="199"/>
      <c r="BJ1733" s="199"/>
      <c r="BK1733" s="199"/>
    </row>
    <row r="1734" spans="1:63" ht="12.75" customHeight="1" x14ac:dyDescent="0.2">
      <c r="A1734" s="199"/>
      <c r="B1734" s="199"/>
      <c r="C1734" s="199"/>
      <c r="D1734" s="199"/>
      <c r="E1734" s="199"/>
      <c r="F1734" s="199"/>
      <c r="G1734" s="199"/>
      <c r="H1734" s="199"/>
      <c r="I1734" s="199"/>
      <c r="J1734" s="199"/>
      <c r="K1734" s="199"/>
      <c r="L1734" s="199"/>
      <c r="M1734" s="199"/>
      <c r="N1734" s="199"/>
      <c r="O1734" s="199"/>
      <c r="P1734" s="199"/>
      <c r="Q1734" s="199"/>
      <c r="R1734" s="199"/>
      <c r="S1734" s="199"/>
      <c r="T1734" s="199"/>
      <c r="U1734" s="199"/>
      <c r="V1734" s="199"/>
      <c r="W1734" s="199"/>
      <c r="X1734" s="199"/>
      <c r="Y1734" s="199"/>
      <c r="Z1734" s="199"/>
      <c r="AA1734" s="199"/>
      <c r="AB1734" s="199"/>
      <c r="AC1734" s="199"/>
      <c r="AD1734" s="199"/>
      <c r="AE1734" s="199"/>
      <c r="AF1734" s="199"/>
      <c r="AG1734" s="199"/>
      <c r="AH1734" s="199"/>
      <c r="AI1734" s="199"/>
      <c r="AJ1734" s="199"/>
      <c r="AK1734" s="199"/>
      <c r="AL1734" s="199"/>
      <c r="AM1734" s="199"/>
      <c r="AN1734" s="199"/>
      <c r="AO1734" s="199"/>
      <c r="AP1734" s="199"/>
      <c r="AQ1734" s="199"/>
      <c r="AR1734" s="199"/>
      <c r="AS1734" s="199"/>
      <c r="AT1734" s="199"/>
      <c r="AU1734" s="199"/>
      <c r="AV1734" s="199"/>
      <c r="AW1734" s="199"/>
      <c r="AX1734" s="199"/>
      <c r="AY1734" s="199"/>
      <c r="AZ1734" s="199"/>
      <c r="BA1734" s="199"/>
      <c r="BB1734" s="199"/>
      <c r="BC1734" s="199"/>
      <c r="BD1734" s="199"/>
      <c r="BE1734" s="199"/>
      <c r="BF1734" s="199"/>
      <c r="BG1734" s="199"/>
      <c r="BH1734" s="199"/>
      <c r="BI1734" s="199"/>
      <c r="BJ1734" s="199"/>
      <c r="BK1734" s="199"/>
    </row>
    <row r="1735" spans="1:63" ht="12.75" customHeight="1" x14ac:dyDescent="0.2">
      <c r="A1735" s="199"/>
      <c r="B1735" s="199"/>
      <c r="C1735" s="199"/>
      <c r="D1735" s="199"/>
      <c r="E1735" s="199"/>
      <c r="F1735" s="199"/>
      <c r="G1735" s="199"/>
      <c r="H1735" s="199"/>
      <c r="I1735" s="199"/>
      <c r="J1735" s="199"/>
      <c r="K1735" s="199"/>
      <c r="L1735" s="199"/>
      <c r="M1735" s="199"/>
      <c r="N1735" s="199"/>
      <c r="O1735" s="199"/>
      <c r="P1735" s="199"/>
      <c r="Q1735" s="199"/>
      <c r="R1735" s="199"/>
      <c r="S1735" s="199"/>
      <c r="T1735" s="199"/>
      <c r="U1735" s="199"/>
      <c r="V1735" s="199"/>
      <c r="W1735" s="199"/>
      <c r="X1735" s="199"/>
      <c r="Y1735" s="199"/>
      <c r="Z1735" s="199"/>
      <c r="AA1735" s="199"/>
      <c r="AB1735" s="199"/>
      <c r="AC1735" s="199"/>
      <c r="AD1735" s="199"/>
      <c r="AE1735" s="199"/>
      <c r="AF1735" s="199"/>
      <c r="AG1735" s="199"/>
      <c r="AH1735" s="199"/>
      <c r="AI1735" s="199"/>
      <c r="AJ1735" s="199"/>
      <c r="AK1735" s="199"/>
      <c r="AL1735" s="199"/>
      <c r="AM1735" s="199"/>
      <c r="AN1735" s="199"/>
      <c r="AO1735" s="199"/>
      <c r="AP1735" s="199"/>
      <c r="AQ1735" s="199"/>
      <c r="AR1735" s="199"/>
      <c r="AS1735" s="199"/>
      <c r="AT1735" s="199"/>
      <c r="AU1735" s="199"/>
      <c r="AV1735" s="199"/>
      <c r="AW1735" s="199"/>
      <c r="AX1735" s="199"/>
      <c r="AY1735" s="199"/>
      <c r="AZ1735" s="199"/>
      <c r="BA1735" s="199"/>
      <c r="BB1735" s="199"/>
      <c r="BC1735" s="199"/>
      <c r="BD1735" s="199"/>
      <c r="BE1735" s="199"/>
      <c r="BF1735" s="199"/>
      <c r="BG1735" s="199"/>
      <c r="BH1735" s="199"/>
      <c r="BI1735" s="199"/>
      <c r="BJ1735" s="199"/>
      <c r="BK1735" s="199"/>
    </row>
    <row r="1736" spans="1:63" ht="12.75" customHeight="1" x14ac:dyDescent="0.2">
      <c r="A1736" s="199"/>
      <c r="B1736" s="199"/>
      <c r="C1736" s="199"/>
      <c r="D1736" s="199"/>
      <c r="E1736" s="199"/>
      <c r="F1736" s="199"/>
      <c r="G1736" s="199"/>
      <c r="H1736" s="199"/>
      <c r="I1736" s="199"/>
      <c r="J1736" s="199"/>
      <c r="K1736" s="199"/>
      <c r="L1736" s="199"/>
      <c r="M1736" s="199"/>
      <c r="N1736" s="199"/>
      <c r="O1736" s="199"/>
      <c r="P1736" s="199"/>
      <c r="Q1736" s="199"/>
      <c r="R1736" s="199"/>
      <c r="S1736" s="199"/>
      <c r="T1736" s="199"/>
      <c r="U1736" s="199"/>
      <c r="V1736" s="199"/>
      <c r="W1736" s="199"/>
      <c r="X1736" s="199"/>
      <c r="Y1736" s="199"/>
      <c r="Z1736" s="199"/>
      <c r="AA1736" s="199"/>
      <c r="AB1736" s="199"/>
      <c r="AC1736" s="199"/>
      <c r="AD1736" s="199"/>
      <c r="AE1736" s="199"/>
      <c r="AF1736" s="199"/>
      <c r="AG1736" s="199"/>
      <c r="AH1736" s="199"/>
      <c r="AI1736" s="199"/>
      <c r="AJ1736" s="199"/>
      <c r="AK1736" s="199"/>
      <c r="AL1736" s="199"/>
      <c r="AM1736" s="199"/>
      <c r="AN1736" s="199"/>
      <c r="AO1736" s="199"/>
      <c r="AP1736" s="199"/>
      <c r="AQ1736" s="199"/>
      <c r="AR1736" s="199"/>
      <c r="AS1736" s="199"/>
      <c r="AT1736" s="199"/>
      <c r="AU1736" s="199"/>
      <c r="AV1736" s="199"/>
      <c r="AW1736" s="199"/>
      <c r="AX1736" s="199"/>
      <c r="AY1736" s="199"/>
      <c r="AZ1736" s="199"/>
      <c r="BA1736" s="199"/>
      <c r="BB1736" s="199"/>
      <c r="BC1736" s="199"/>
      <c r="BD1736" s="199"/>
      <c r="BE1736" s="199"/>
      <c r="BF1736" s="199"/>
      <c r="BG1736" s="199"/>
      <c r="BH1736" s="199"/>
      <c r="BI1736" s="199"/>
      <c r="BJ1736" s="199"/>
      <c r="BK1736" s="199"/>
    </row>
    <row r="1737" spans="1:63" ht="12.75" customHeight="1" x14ac:dyDescent="0.2">
      <c r="A1737" s="199"/>
      <c r="B1737" s="199"/>
      <c r="C1737" s="199"/>
      <c r="D1737" s="199"/>
      <c r="E1737" s="199"/>
      <c r="F1737" s="199"/>
      <c r="G1737" s="199"/>
      <c r="H1737" s="199"/>
      <c r="I1737" s="199"/>
      <c r="J1737" s="199"/>
      <c r="K1737" s="199"/>
      <c r="L1737" s="199"/>
      <c r="M1737" s="199"/>
      <c r="N1737" s="199"/>
      <c r="O1737" s="199"/>
      <c r="P1737" s="199"/>
      <c r="Q1737" s="199"/>
      <c r="R1737" s="199"/>
      <c r="S1737" s="199"/>
      <c r="T1737" s="199"/>
      <c r="U1737" s="199"/>
      <c r="V1737" s="199"/>
      <c r="W1737" s="199"/>
      <c r="X1737" s="199"/>
      <c r="Y1737" s="199"/>
      <c r="Z1737" s="199"/>
      <c r="AA1737" s="199"/>
      <c r="AB1737" s="199"/>
      <c r="AC1737" s="199"/>
      <c r="AD1737" s="199"/>
      <c r="AE1737" s="199"/>
      <c r="AF1737" s="199"/>
      <c r="AG1737" s="199"/>
      <c r="AH1737" s="199"/>
      <c r="AI1737" s="199"/>
      <c r="AJ1737" s="199"/>
      <c r="AK1737" s="199"/>
      <c r="AL1737" s="199"/>
      <c r="AM1737" s="199"/>
      <c r="AN1737" s="199"/>
      <c r="AO1737" s="199"/>
      <c r="AP1737" s="199"/>
      <c r="AQ1737" s="199"/>
      <c r="AR1737" s="199"/>
      <c r="AS1737" s="199"/>
      <c r="AT1737" s="199"/>
      <c r="AU1737" s="199"/>
      <c r="AV1737" s="199"/>
      <c r="AW1737" s="199"/>
      <c r="AX1737" s="199"/>
      <c r="AY1737" s="199"/>
      <c r="AZ1737" s="199"/>
      <c r="BA1737" s="199"/>
      <c r="BB1737" s="199"/>
      <c r="BC1737" s="199"/>
      <c r="BD1737" s="199"/>
      <c r="BE1737" s="199"/>
      <c r="BF1737" s="199"/>
      <c r="BG1737" s="199"/>
      <c r="BH1737" s="199"/>
      <c r="BI1737" s="199"/>
      <c r="BJ1737" s="199"/>
      <c r="BK1737" s="199"/>
    </row>
    <row r="1738" spans="1:63" ht="12.75" customHeight="1" x14ac:dyDescent="0.2">
      <c r="A1738" s="199"/>
      <c r="B1738" s="199"/>
      <c r="C1738" s="199"/>
      <c r="D1738" s="199"/>
      <c r="E1738" s="199"/>
      <c r="F1738" s="199"/>
      <c r="G1738" s="199"/>
      <c r="H1738" s="199"/>
      <c r="I1738" s="199"/>
      <c r="J1738" s="199"/>
      <c r="K1738" s="199"/>
      <c r="L1738" s="199"/>
      <c r="M1738" s="199"/>
      <c r="N1738" s="199"/>
      <c r="O1738" s="199"/>
      <c r="P1738" s="199"/>
      <c r="Q1738" s="199"/>
      <c r="R1738" s="199"/>
      <c r="S1738" s="199"/>
      <c r="T1738" s="199"/>
      <c r="U1738" s="199"/>
      <c r="V1738" s="199"/>
      <c r="W1738" s="199"/>
      <c r="X1738" s="199"/>
      <c r="Y1738" s="199"/>
      <c r="Z1738" s="199"/>
      <c r="AA1738" s="199"/>
      <c r="AB1738" s="199"/>
      <c r="AC1738" s="199"/>
      <c r="AD1738" s="199"/>
      <c r="AE1738" s="199"/>
      <c r="AF1738" s="199"/>
      <c r="AG1738" s="199"/>
      <c r="AH1738" s="199"/>
      <c r="AI1738" s="199"/>
      <c r="AJ1738" s="199"/>
      <c r="AK1738" s="199"/>
      <c r="AL1738" s="199"/>
      <c r="AM1738" s="199"/>
      <c r="AN1738" s="199"/>
      <c r="AO1738" s="199"/>
      <c r="AP1738" s="199"/>
      <c r="AQ1738" s="199"/>
      <c r="AR1738" s="199"/>
      <c r="AS1738" s="199"/>
      <c r="AT1738" s="199"/>
      <c r="AU1738" s="199"/>
      <c r="AV1738" s="199"/>
      <c r="AW1738" s="199"/>
      <c r="AX1738" s="199"/>
      <c r="AY1738" s="199"/>
      <c r="AZ1738" s="199"/>
      <c r="BA1738" s="199"/>
      <c r="BB1738" s="199"/>
      <c r="BC1738" s="199"/>
      <c r="BD1738" s="199"/>
      <c r="BE1738" s="199"/>
      <c r="BF1738" s="199"/>
      <c r="BG1738" s="199"/>
      <c r="BH1738" s="199"/>
      <c r="BI1738" s="199"/>
      <c r="BJ1738" s="199"/>
      <c r="BK1738" s="199"/>
    </row>
    <row r="1739" spans="1:63" ht="12.75" customHeight="1" x14ac:dyDescent="0.2">
      <c r="A1739" s="199"/>
      <c r="B1739" s="199"/>
      <c r="C1739" s="199"/>
      <c r="D1739" s="199"/>
      <c r="E1739" s="199"/>
      <c r="F1739" s="199"/>
      <c r="G1739" s="199"/>
      <c r="H1739" s="199"/>
      <c r="I1739" s="199"/>
      <c r="J1739" s="199"/>
      <c r="K1739" s="199"/>
      <c r="L1739" s="199"/>
      <c r="M1739" s="199"/>
      <c r="N1739" s="199"/>
      <c r="O1739" s="199"/>
      <c r="P1739" s="199"/>
      <c r="Q1739" s="199"/>
      <c r="R1739" s="199"/>
      <c r="S1739" s="199"/>
      <c r="T1739" s="199"/>
      <c r="U1739" s="199"/>
      <c r="V1739" s="199"/>
      <c r="W1739" s="199"/>
      <c r="X1739" s="199"/>
      <c r="Y1739" s="199"/>
      <c r="Z1739" s="199"/>
      <c r="AA1739" s="199"/>
      <c r="AB1739" s="199"/>
      <c r="AC1739" s="199"/>
      <c r="AD1739" s="199"/>
      <c r="AE1739" s="199"/>
      <c r="AF1739" s="199"/>
      <c r="AG1739" s="199"/>
      <c r="AH1739" s="199"/>
      <c r="AI1739" s="199"/>
      <c r="AJ1739" s="199"/>
      <c r="AK1739" s="199"/>
      <c r="AL1739" s="199"/>
      <c r="AM1739" s="199"/>
      <c r="AN1739" s="199"/>
      <c r="AO1739" s="199"/>
      <c r="AP1739" s="199"/>
      <c r="AQ1739" s="199"/>
      <c r="AR1739" s="199"/>
      <c r="AS1739" s="199"/>
      <c r="AT1739" s="199"/>
      <c r="AU1739" s="199"/>
      <c r="AV1739" s="199"/>
      <c r="AW1739" s="199"/>
      <c r="AX1739" s="199"/>
      <c r="AY1739" s="199"/>
      <c r="AZ1739" s="199"/>
      <c r="BA1739" s="199"/>
      <c r="BB1739" s="199"/>
      <c r="BC1739" s="199"/>
      <c r="BD1739" s="199"/>
      <c r="BE1739" s="199"/>
      <c r="BF1739" s="199"/>
      <c r="BG1739" s="199"/>
      <c r="BH1739" s="199"/>
      <c r="BI1739" s="199"/>
      <c r="BJ1739" s="199"/>
      <c r="BK1739" s="199"/>
    </row>
    <row r="1740" spans="1:63" ht="12.75" customHeight="1" x14ac:dyDescent="0.2">
      <c r="A1740" s="199"/>
      <c r="B1740" s="199"/>
      <c r="C1740" s="199"/>
      <c r="D1740" s="199"/>
      <c r="E1740" s="199"/>
      <c r="F1740" s="199"/>
      <c r="G1740" s="199"/>
      <c r="H1740" s="199"/>
      <c r="I1740" s="199"/>
      <c r="J1740" s="199"/>
      <c r="K1740" s="199"/>
      <c r="L1740" s="199"/>
      <c r="M1740" s="199"/>
      <c r="N1740" s="199"/>
      <c r="O1740" s="199"/>
      <c r="P1740" s="199"/>
      <c r="Q1740" s="199"/>
      <c r="R1740" s="199"/>
      <c r="S1740" s="199"/>
      <c r="T1740" s="199"/>
      <c r="U1740" s="199"/>
      <c r="V1740" s="199"/>
      <c r="W1740" s="199"/>
      <c r="X1740" s="199"/>
      <c r="Y1740" s="199"/>
      <c r="Z1740" s="199"/>
      <c r="AA1740" s="199"/>
      <c r="AB1740" s="199"/>
      <c r="AC1740" s="199"/>
      <c r="AD1740" s="199"/>
      <c r="AE1740" s="199"/>
      <c r="AF1740" s="199"/>
      <c r="AG1740" s="199"/>
      <c r="AH1740" s="199"/>
      <c r="AI1740" s="199"/>
      <c r="AJ1740" s="199"/>
      <c r="AK1740" s="199"/>
      <c r="AL1740" s="199"/>
      <c r="AM1740" s="199"/>
      <c r="AN1740" s="199"/>
      <c r="AO1740" s="199"/>
      <c r="AP1740" s="199"/>
      <c r="AQ1740" s="199"/>
      <c r="AR1740" s="199"/>
      <c r="AS1740" s="199"/>
      <c r="AT1740" s="199"/>
      <c r="AU1740" s="199"/>
      <c r="AV1740" s="199"/>
      <c r="AW1740" s="199"/>
      <c r="AX1740" s="199"/>
      <c r="AY1740" s="199"/>
      <c r="AZ1740" s="199"/>
      <c r="BA1740" s="199"/>
      <c r="BB1740" s="199"/>
      <c r="BC1740" s="199"/>
      <c r="BD1740" s="199"/>
      <c r="BE1740" s="199"/>
      <c r="BF1740" s="199"/>
      <c r="BG1740" s="199"/>
      <c r="BH1740" s="199"/>
      <c r="BI1740" s="199"/>
      <c r="BJ1740" s="199"/>
      <c r="BK1740" s="199"/>
    </row>
    <row r="1741" spans="1:63" ht="12.75" customHeight="1" x14ac:dyDescent="0.2">
      <c r="A1741" s="199"/>
      <c r="B1741" s="199"/>
      <c r="C1741" s="199"/>
      <c r="D1741" s="199"/>
      <c r="E1741" s="199"/>
      <c r="F1741" s="199"/>
      <c r="G1741" s="199"/>
      <c r="H1741" s="199"/>
      <c r="I1741" s="199"/>
      <c r="J1741" s="199"/>
      <c r="K1741" s="199"/>
      <c r="L1741" s="199"/>
      <c r="M1741" s="199"/>
      <c r="N1741" s="199"/>
      <c r="O1741" s="199"/>
      <c r="P1741" s="199"/>
      <c r="Q1741" s="199"/>
      <c r="R1741" s="199"/>
      <c r="S1741" s="199"/>
      <c r="T1741" s="199"/>
      <c r="U1741" s="199"/>
      <c r="V1741" s="199"/>
      <c r="W1741" s="199"/>
      <c r="X1741" s="199"/>
      <c r="Y1741" s="199"/>
      <c r="Z1741" s="199"/>
      <c r="AA1741" s="199"/>
      <c r="AB1741" s="199"/>
      <c r="AC1741" s="199"/>
      <c r="AD1741" s="199"/>
      <c r="AE1741" s="199"/>
      <c r="AF1741" s="199"/>
      <c r="AG1741" s="199"/>
      <c r="AH1741" s="199"/>
      <c r="AI1741" s="199"/>
      <c r="AJ1741" s="199"/>
      <c r="AK1741" s="199"/>
      <c r="AL1741" s="199"/>
      <c r="AM1741" s="199"/>
      <c r="AN1741" s="199"/>
      <c r="AO1741" s="199"/>
      <c r="AP1741" s="199"/>
      <c r="AQ1741" s="199"/>
      <c r="AR1741" s="199"/>
      <c r="AS1741" s="199"/>
      <c r="AT1741" s="199"/>
      <c r="AU1741" s="199"/>
      <c r="AV1741" s="199"/>
      <c r="AW1741" s="199"/>
      <c r="AX1741" s="199"/>
      <c r="AY1741" s="199"/>
      <c r="AZ1741" s="199"/>
      <c r="BA1741" s="199"/>
      <c r="BB1741" s="199"/>
      <c r="BC1741" s="199"/>
      <c r="BD1741" s="199"/>
      <c r="BE1741" s="199"/>
      <c r="BF1741" s="199"/>
      <c r="BG1741" s="199"/>
      <c r="BH1741" s="199"/>
      <c r="BI1741" s="199"/>
      <c r="BJ1741" s="199"/>
      <c r="BK1741" s="199"/>
    </row>
    <row r="1742" spans="1:63" ht="12.75" customHeight="1" x14ac:dyDescent="0.2">
      <c r="A1742" s="199"/>
      <c r="B1742" s="199"/>
      <c r="C1742" s="199"/>
      <c r="D1742" s="199"/>
      <c r="E1742" s="199"/>
      <c r="F1742" s="199"/>
      <c r="G1742" s="199"/>
      <c r="H1742" s="199"/>
      <c r="I1742" s="199"/>
      <c r="J1742" s="199"/>
      <c r="K1742" s="199"/>
      <c r="L1742" s="199"/>
      <c r="M1742" s="199"/>
      <c r="N1742" s="199"/>
      <c r="O1742" s="199"/>
      <c r="P1742" s="199"/>
      <c r="Q1742" s="199"/>
      <c r="R1742" s="199"/>
      <c r="S1742" s="199"/>
      <c r="T1742" s="199"/>
      <c r="U1742" s="199"/>
      <c r="V1742" s="199"/>
      <c r="W1742" s="199"/>
      <c r="X1742" s="199"/>
      <c r="Y1742" s="199"/>
      <c r="Z1742" s="199"/>
      <c r="AA1742" s="199"/>
      <c r="AB1742" s="199"/>
      <c r="AC1742" s="199"/>
      <c r="AD1742" s="199"/>
      <c r="AE1742" s="199"/>
      <c r="AF1742" s="199"/>
      <c r="AG1742" s="199"/>
      <c r="AH1742" s="199"/>
      <c r="AI1742" s="199"/>
      <c r="AJ1742" s="199"/>
      <c r="AK1742" s="199"/>
      <c r="AL1742" s="199"/>
      <c r="AM1742" s="199"/>
      <c r="AN1742" s="199"/>
      <c r="AO1742" s="199"/>
      <c r="AP1742" s="199"/>
      <c r="AQ1742" s="199"/>
      <c r="AR1742" s="199"/>
      <c r="AS1742" s="199"/>
      <c r="AT1742" s="199"/>
      <c r="AU1742" s="199"/>
      <c r="AV1742" s="199"/>
      <c r="AW1742" s="199"/>
      <c r="AX1742" s="199"/>
      <c r="AY1742" s="199"/>
      <c r="AZ1742" s="199"/>
      <c r="BA1742" s="199"/>
      <c r="BB1742" s="199"/>
      <c r="BC1742" s="199"/>
      <c r="BD1742" s="199"/>
      <c r="BE1742" s="199"/>
      <c r="BF1742" s="199"/>
      <c r="BG1742" s="199"/>
      <c r="BH1742" s="199"/>
      <c r="BI1742" s="199"/>
      <c r="BJ1742" s="199"/>
      <c r="BK1742" s="199"/>
    </row>
    <row r="1743" spans="1:63" ht="12.75" customHeight="1" x14ac:dyDescent="0.2">
      <c r="A1743" s="199"/>
      <c r="B1743" s="199"/>
      <c r="C1743" s="199"/>
      <c r="D1743" s="199"/>
      <c r="E1743" s="199"/>
      <c r="F1743" s="199"/>
      <c r="G1743" s="199"/>
      <c r="H1743" s="199"/>
      <c r="I1743" s="199"/>
      <c r="J1743" s="199"/>
      <c r="K1743" s="199"/>
      <c r="L1743" s="199"/>
      <c r="M1743" s="199"/>
      <c r="N1743" s="199"/>
      <c r="O1743" s="199"/>
      <c r="P1743" s="199"/>
      <c r="Q1743" s="199"/>
      <c r="R1743" s="199"/>
      <c r="S1743" s="199"/>
      <c r="T1743" s="199"/>
      <c r="U1743" s="199"/>
      <c r="V1743" s="199"/>
      <c r="W1743" s="199"/>
      <c r="X1743" s="199"/>
      <c r="Y1743" s="199"/>
      <c r="Z1743" s="199"/>
      <c r="AA1743" s="199"/>
      <c r="AB1743" s="199"/>
      <c r="AC1743" s="199"/>
      <c r="AD1743" s="199"/>
      <c r="AE1743" s="199"/>
      <c r="AF1743" s="199"/>
      <c r="AG1743" s="199"/>
      <c r="AH1743" s="199"/>
      <c r="AI1743" s="199"/>
      <c r="AJ1743" s="199"/>
      <c r="AK1743" s="199"/>
      <c r="AL1743" s="199"/>
      <c r="AM1743" s="199"/>
      <c r="AN1743" s="199"/>
      <c r="AO1743" s="199"/>
      <c r="AP1743" s="199"/>
      <c r="AQ1743" s="199"/>
      <c r="AR1743" s="199"/>
      <c r="AS1743" s="199"/>
      <c r="AT1743" s="199"/>
      <c r="AU1743" s="199"/>
      <c r="AV1743" s="199"/>
      <c r="AW1743" s="199"/>
      <c r="AX1743" s="199"/>
      <c r="AY1743" s="199"/>
      <c r="AZ1743" s="199"/>
      <c r="BA1743" s="199"/>
      <c r="BB1743" s="199"/>
      <c r="BC1743" s="199"/>
      <c r="BD1743" s="199"/>
      <c r="BE1743" s="199"/>
      <c r="BF1743" s="199"/>
      <c r="BG1743" s="199"/>
      <c r="BH1743" s="199"/>
      <c r="BI1743" s="199"/>
      <c r="BJ1743" s="199"/>
      <c r="BK1743" s="199"/>
    </row>
    <row r="1744" spans="1:63" ht="12.75" customHeight="1" x14ac:dyDescent="0.2">
      <c r="A1744" s="199"/>
      <c r="B1744" s="199"/>
      <c r="C1744" s="199"/>
      <c r="D1744" s="199"/>
      <c r="E1744" s="199"/>
      <c r="F1744" s="199"/>
      <c r="G1744" s="199"/>
      <c r="H1744" s="199"/>
      <c r="I1744" s="199"/>
      <c r="J1744" s="199"/>
      <c r="K1744" s="199"/>
      <c r="L1744" s="199"/>
      <c r="M1744" s="199"/>
      <c r="N1744" s="199"/>
      <c r="O1744" s="199"/>
      <c r="P1744" s="199"/>
      <c r="Q1744" s="199"/>
      <c r="R1744" s="199"/>
      <c r="S1744" s="199"/>
      <c r="T1744" s="199"/>
      <c r="U1744" s="199"/>
      <c r="V1744" s="199"/>
      <c r="W1744" s="199"/>
      <c r="X1744" s="199"/>
      <c r="Y1744" s="199"/>
      <c r="Z1744" s="199"/>
      <c r="AA1744" s="199"/>
      <c r="AB1744" s="199"/>
      <c r="AC1744" s="199"/>
      <c r="AD1744" s="199"/>
      <c r="AE1744" s="199"/>
      <c r="AF1744" s="199"/>
      <c r="AG1744" s="199"/>
      <c r="AH1744" s="199"/>
      <c r="AI1744" s="199"/>
      <c r="AJ1744" s="199"/>
      <c r="AK1744" s="199"/>
      <c r="AL1744" s="199"/>
      <c r="AM1744" s="199"/>
      <c r="AN1744" s="199"/>
      <c r="AO1744" s="199"/>
      <c r="AP1744" s="199"/>
      <c r="AQ1744" s="199"/>
      <c r="AR1744" s="199"/>
      <c r="AS1744" s="199"/>
      <c r="AT1744" s="199"/>
      <c r="AU1744" s="199"/>
      <c r="AV1744" s="199"/>
      <c r="AW1744" s="199"/>
      <c r="AX1744" s="199"/>
      <c r="AY1744" s="199"/>
      <c r="AZ1744" s="199"/>
      <c r="BA1744" s="199"/>
      <c r="BB1744" s="199"/>
      <c r="BC1744" s="199"/>
      <c r="BD1744" s="199"/>
      <c r="BE1744" s="199"/>
      <c r="BF1744" s="199"/>
      <c r="BG1744" s="199"/>
      <c r="BH1744" s="199"/>
      <c r="BI1744" s="199"/>
      <c r="BJ1744" s="199"/>
      <c r="BK1744" s="199"/>
    </row>
    <row r="1745" spans="1:63" ht="12.75" customHeight="1" x14ac:dyDescent="0.2">
      <c r="A1745" s="199"/>
      <c r="B1745" s="199"/>
      <c r="C1745" s="199"/>
      <c r="D1745" s="199"/>
      <c r="E1745" s="199"/>
      <c r="F1745" s="199"/>
      <c r="G1745" s="199"/>
      <c r="H1745" s="199"/>
      <c r="I1745" s="199"/>
      <c r="J1745" s="199"/>
      <c r="K1745" s="199"/>
      <c r="L1745" s="199"/>
      <c r="M1745" s="199"/>
      <c r="N1745" s="199"/>
      <c r="O1745" s="199"/>
      <c r="P1745" s="199"/>
      <c r="Q1745" s="199"/>
      <c r="R1745" s="199"/>
      <c r="S1745" s="199"/>
      <c r="T1745" s="199"/>
      <c r="U1745" s="199"/>
      <c r="V1745" s="199"/>
      <c r="W1745" s="199"/>
      <c r="X1745" s="199"/>
      <c r="Y1745" s="199"/>
      <c r="Z1745" s="199"/>
      <c r="AA1745" s="199"/>
      <c r="AB1745" s="199"/>
      <c r="AC1745" s="199"/>
      <c r="AD1745" s="199"/>
      <c r="AE1745" s="199"/>
      <c r="AF1745" s="199"/>
      <c r="AG1745" s="199"/>
      <c r="AH1745" s="199"/>
      <c r="AI1745" s="199"/>
      <c r="AJ1745" s="199"/>
      <c r="AK1745" s="199"/>
      <c r="AL1745" s="199"/>
      <c r="AM1745" s="199"/>
      <c r="AN1745" s="199"/>
      <c r="AO1745" s="199"/>
      <c r="AP1745" s="199"/>
      <c r="AQ1745" s="199"/>
      <c r="AR1745" s="199"/>
      <c r="AS1745" s="199"/>
      <c r="AT1745" s="199"/>
      <c r="AU1745" s="199"/>
      <c r="AV1745" s="199"/>
      <c r="AW1745" s="199"/>
      <c r="AX1745" s="199"/>
      <c r="AY1745" s="199"/>
      <c r="AZ1745" s="199"/>
      <c r="BA1745" s="199"/>
      <c r="BB1745" s="199"/>
      <c r="BC1745" s="199"/>
      <c r="BD1745" s="199"/>
      <c r="BE1745" s="199"/>
      <c r="BF1745" s="199"/>
      <c r="BG1745" s="199"/>
      <c r="BH1745" s="199"/>
      <c r="BI1745" s="199"/>
      <c r="BJ1745" s="199"/>
      <c r="BK1745" s="199"/>
    </row>
    <row r="1746" spans="1:63" ht="12.75" customHeight="1" x14ac:dyDescent="0.2">
      <c r="A1746" s="199"/>
      <c r="B1746" s="199"/>
      <c r="C1746" s="199"/>
      <c r="D1746" s="199"/>
      <c r="E1746" s="199"/>
      <c r="F1746" s="199"/>
      <c r="G1746" s="199"/>
      <c r="H1746" s="199"/>
      <c r="I1746" s="199"/>
      <c r="J1746" s="199"/>
      <c r="K1746" s="199"/>
      <c r="L1746" s="199"/>
      <c r="M1746" s="199"/>
      <c r="N1746" s="199"/>
      <c r="O1746" s="199"/>
      <c r="P1746" s="199"/>
      <c r="Q1746" s="199"/>
      <c r="R1746" s="199"/>
      <c r="S1746" s="199"/>
      <c r="T1746" s="199"/>
      <c r="U1746" s="199"/>
      <c r="V1746" s="199"/>
      <c r="W1746" s="199"/>
      <c r="X1746" s="199"/>
      <c r="Y1746" s="199"/>
      <c r="Z1746" s="199"/>
      <c r="AA1746" s="199"/>
      <c r="AB1746" s="199"/>
      <c r="AC1746" s="199"/>
      <c r="AD1746" s="199"/>
      <c r="AE1746" s="199"/>
      <c r="AF1746" s="199"/>
      <c r="AG1746" s="199"/>
      <c r="AH1746" s="199"/>
      <c r="AI1746" s="199"/>
      <c r="AJ1746" s="199"/>
      <c r="AK1746" s="199"/>
      <c r="AL1746" s="199"/>
      <c r="AM1746" s="199"/>
      <c r="AN1746" s="199"/>
      <c r="AO1746" s="199"/>
      <c r="AP1746" s="199"/>
      <c r="AQ1746" s="199"/>
      <c r="AR1746" s="199"/>
      <c r="AS1746" s="199"/>
      <c r="AT1746" s="199"/>
      <c r="AU1746" s="199"/>
      <c r="AV1746" s="199"/>
      <c r="AW1746" s="199"/>
      <c r="AX1746" s="199"/>
      <c r="AY1746" s="199"/>
      <c r="AZ1746" s="199"/>
      <c r="BA1746" s="199"/>
      <c r="BB1746" s="199"/>
      <c r="BC1746" s="199"/>
      <c r="BD1746" s="199"/>
      <c r="BE1746" s="199"/>
      <c r="BF1746" s="199"/>
      <c r="BG1746" s="199"/>
      <c r="BH1746" s="199"/>
      <c r="BI1746" s="199"/>
      <c r="BJ1746" s="199"/>
      <c r="BK1746" s="199"/>
    </row>
    <row r="1747" spans="1:63" ht="12.75" customHeight="1" x14ac:dyDescent="0.2">
      <c r="A1747" s="199"/>
      <c r="B1747" s="199"/>
      <c r="C1747" s="199"/>
      <c r="D1747" s="199"/>
      <c r="E1747" s="199"/>
      <c r="F1747" s="199"/>
      <c r="G1747" s="199"/>
      <c r="H1747" s="199"/>
      <c r="I1747" s="199"/>
      <c r="J1747" s="199"/>
      <c r="K1747" s="199"/>
      <c r="L1747" s="199"/>
      <c r="M1747" s="199"/>
      <c r="N1747" s="199"/>
      <c r="O1747" s="199"/>
      <c r="P1747" s="199"/>
      <c r="Q1747" s="199"/>
      <c r="R1747" s="199"/>
      <c r="S1747" s="199"/>
      <c r="T1747" s="199"/>
      <c r="U1747" s="199"/>
      <c r="V1747" s="199"/>
      <c r="W1747" s="199"/>
      <c r="X1747" s="199"/>
      <c r="Y1747" s="199"/>
      <c r="Z1747" s="199"/>
      <c r="AA1747" s="199"/>
      <c r="AB1747" s="199"/>
      <c r="AC1747" s="199"/>
      <c r="AD1747" s="199"/>
      <c r="AE1747" s="199"/>
      <c r="AF1747" s="199"/>
      <c r="AG1747" s="199"/>
      <c r="AH1747" s="199"/>
      <c r="AI1747" s="199"/>
      <c r="AJ1747" s="199"/>
      <c r="AK1747" s="199"/>
      <c r="AL1747" s="199"/>
      <c r="AM1747" s="199"/>
      <c r="AN1747" s="199"/>
      <c r="AO1747" s="199"/>
      <c r="AP1747" s="199"/>
      <c r="AQ1747" s="199"/>
      <c r="AR1747" s="199"/>
      <c r="AS1747" s="199"/>
      <c r="AT1747" s="199"/>
      <c r="AU1747" s="199"/>
      <c r="AV1747" s="199"/>
      <c r="AW1747" s="199"/>
      <c r="AX1747" s="199"/>
      <c r="AY1747" s="199"/>
      <c r="AZ1747" s="199"/>
      <c r="BA1747" s="199"/>
      <c r="BB1747" s="199"/>
      <c r="BC1747" s="199"/>
      <c r="BD1747" s="199"/>
      <c r="BE1747" s="199"/>
      <c r="BF1747" s="199"/>
      <c r="BG1747" s="199"/>
      <c r="BH1747" s="199"/>
      <c r="BI1747" s="199"/>
      <c r="BJ1747" s="199"/>
      <c r="BK1747" s="199"/>
    </row>
    <row r="1748" spans="1:63" ht="12.75" customHeight="1" x14ac:dyDescent="0.2">
      <c r="A1748" s="199"/>
      <c r="B1748" s="199"/>
      <c r="C1748" s="199"/>
      <c r="D1748" s="199"/>
      <c r="E1748" s="199"/>
      <c r="F1748" s="199"/>
      <c r="G1748" s="199"/>
      <c r="H1748" s="199"/>
      <c r="I1748" s="199"/>
      <c r="J1748" s="199"/>
      <c r="K1748" s="199"/>
      <c r="L1748" s="199"/>
      <c r="M1748" s="199"/>
      <c r="N1748" s="199"/>
      <c r="O1748" s="199"/>
      <c r="P1748" s="199"/>
      <c r="Q1748" s="199"/>
      <c r="R1748" s="199"/>
      <c r="S1748" s="199"/>
      <c r="T1748" s="199"/>
      <c r="U1748" s="199"/>
      <c r="V1748" s="199"/>
      <c r="W1748" s="199"/>
      <c r="X1748" s="199"/>
      <c r="Y1748" s="199"/>
      <c r="Z1748" s="199"/>
      <c r="AA1748" s="199"/>
      <c r="AB1748" s="199"/>
      <c r="AC1748" s="199"/>
      <c r="AD1748" s="199"/>
      <c r="AE1748" s="199"/>
      <c r="AF1748" s="199"/>
      <c r="AG1748" s="199"/>
      <c r="AH1748" s="199"/>
      <c r="AI1748" s="199"/>
      <c r="AJ1748" s="199"/>
      <c r="AK1748" s="199"/>
      <c r="AL1748" s="199"/>
      <c r="AM1748" s="199"/>
      <c r="AN1748" s="199"/>
      <c r="AO1748" s="199"/>
      <c r="AP1748" s="199"/>
      <c r="AQ1748" s="199"/>
      <c r="AR1748" s="199"/>
      <c r="AS1748" s="199"/>
      <c r="AT1748" s="199"/>
      <c r="AU1748" s="199"/>
      <c r="AV1748" s="199"/>
      <c r="AW1748" s="199"/>
      <c r="AX1748" s="199"/>
      <c r="AY1748" s="199"/>
      <c r="AZ1748" s="199"/>
      <c r="BA1748" s="199"/>
      <c r="BB1748" s="199"/>
      <c r="BC1748" s="199"/>
      <c r="BD1748" s="199"/>
      <c r="BE1748" s="199"/>
      <c r="BF1748" s="199"/>
      <c r="BG1748" s="199"/>
      <c r="BH1748" s="199"/>
      <c r="BI1748" s="199"/>
      <c r="BJ1748" s="199"/>
      <c r="BK1748" s="199"/>
    </row>
    <row r="1749" spans="1:63" ht="12.75" customHeight="1" x14ac:dyDescent="0.2">
      <c r="A1749" s="199"/>
      <c r="B1749" s="199"/>
      <c r="C1749" s="199"/>
      <c r="D1749" s="199"/>
      <c r="E1749" s="199"/>
      <c r="F1749" s="199"/>
      <c r="G1749" s="199"/>
      <c r="H1749" s="199"/>
      <c r="I1749" s="199"/>
      <c r="J1749" s="199"/>
      <c r="K1749" s="199"/>
      <c r="L1749" s="199"/>
      <c r="M1749" s="199"/>
      <c r="N1749" s="199"/>
      <c r="O1749" s="199"/>
      <c r="P1749" s="199"/>
      <c r="Q1749" s="199"/>
      <c r="R1749" s="199"/>
      <c r="S1749" s="199"/>
      <c r="T1749" s="199"/>
      <c r="U1749" s="199"/>
      <c r="V1749" s="199"/>
      <c r="W1749" s="199"/>
      <c r="X1749" s="199"/>
      <c r="Y1749" s="199"/>
      <c r="Z1749" s="199"/>
      <c r="AA1749" s="199"/>
      <c r="AB1749" s="199"/>
      <c r="AC1749" s="199"/>
      <c r="AD1749" s="199"/>
      <c r="AE1749" s="199"/>
      <c r="AF1749" s="199"/>
      <c r="AG1749" s="199"/>
      <c r="AH1749" s="199"/>
      <c r="AI1749" s="199"/>
      <c r="AJ1749" s="199"/>
      <c r="AK1749" s="199"/>
      <c r="AL1749" s="199"/>
      <c r="AM1749" s="199"/>
      <c r="AN1749" s="199"/>
      <c r="AO1749" s="199"/>
      <c r="AP1749" s="199"/>
      <c r="AQ1749" s="199"/>
      <c r="AR1749" s="199"/>
      <c r="AS1749" s="199"/>
      <c r="AT1749" s="199"/>
      <c r="AU1749" s="199"/>
      <c r="AV1749" s="199"/>
      <c r="AW1749" s="199"/>
      <c r="AX1749" s="199"/>
      <c r="AY1749" s="199"/>
      <c r="AZ1749" s="199"/>
      <c r="BA1749" s="199"/>
      <c r="BB1749" s="199"/>
      <c r="BC1749" s="199"/>
      <c r="BD1749" s="199"/>
      <c r="BE1749" s="199"/>
      <c r="BF1749" s="199"/>
      <c r="BG1749" s="199"/>
      <c r="BH1749" s="199"/>
      <c r="BI1749" s="199"/>
      <c r="BJ1749" s="199"/>
      <c r="BK1749" s="199"/>
    </row>
    <row r="1750" spans="1:63" ht="12.75" customHeight="1" x14ac:dyDescent="0.2">
      <c r="A1750" s="199"/>
      <c r="B1750" s="199"/>
      <c r="C1750" s="199"/>
      <c r="D1750" s="199"/>
      <c r="E1750" s="199"/>
      <c r="F1750" s="199"/>
      <c r="G1750" s="199"/>
      <c r="H1750" s="199"/>
      <c r="I1750" s="199"/>
      <c r="J1750" s="199"/>
      <c r="K1750" s="199"/>
      <c r="L1750" s="199"/>
      <c r="M1750" s="199"/>
      <c r="N1750" s="199"/>
      <c r="O1750" s="199"/>
      <c r="P1750" s="199"/>
      <c r="Q1750" s="199"/>
      <c r="R1750" s="199"/>
      <c r="S1750" s="199"/>
      <c r="T1750" s="199"/>
      <c r="U1750" s="199"/>
      <c r="V1750" s="199"/>
      <c r="W1750" s="199"/>
      <c r="X1750" s="199"/>
      <c r="Y1750" s="199"/>
      <c r="Z1750" s="199"/>
      <c r="AA1750" s="199"/>
      <c r="AB1750" s="199"/>
      <c r="AC1750" s="199"/>
      <c r="AD1750" s="199"/>
      <c r="AE1750" s="199"/>
      <c r="AF1750" s="199"/>
      <c r="AG1750" s="199"/>
      <c r="AH1750" s="199"/>
      <c r="AI1750" s="199"/>
      <c r="AJ1750" s="199"/>
      <c r="AK1750" s="199"/>
      <c r="AL1750" s="199"/>
      <c r="AM1750" s="199"/>
      <c r="AN1750" s="199"/>
      <c r="AO1750" s="199"/>
      <c r="AP1750" s="199"/>
      <c r="AQ1750" s="199"/>
      <c r="AR1750" s="199"/>
      <c r="AS1750" s="199"/>
      <c r="AT1750" s="199"/>
      <c r="AU1750" s="199"/>
      <c r="AV1750" s="199"/>
      <c r="AW1750" s="199"/>
      <c r="AX1750" s="199"/>
      <c r="AY1750" s="199"/>
      <c r="AZ1750" s="199"/>
      <c r="BA1750" s="199"/>
      <c r="BB1750" s="199"/>
      <c r="BC1750" s="199"/>
      <c r="BD1750" s="199"/>
      <c r="BE1750" s="199"/>
      <c r="BF1750" s="199"/>
      <c r="BG1750" s="199"/>
      <c r="BH1750" s="199"/>
      <c r="BI1750" s="199"/>
      <c r="BJ1750" s="199"/>
      <c r="BK1750" s="199"/>
    </row>
    <row r="1751" spans="1:63" ht="12.75" customHeight="1" x14ac:dyDescent="0.2">
      <c r="A1751" s="199"/>
      <c r="B1751" s="199"/>
      <c r="C1751" s="199"/>
      <c r="D1751" s="199"/>
      <c r="E1751" s="199"/>
      <c r="F1751" s="199"/>
      <c r="G1751" s="199"/>
      <c r="H1751" s="199"/>
      <c r="I1751" s="199"/>
      <c r="J1751" s="199"/>
      <c r="K1751" s="199"/>
      <c r="L1751" s="199"/>
      <c r="M1751" s="199"/>
      <c r="N1751" s="199"/>
      <c r="O1751" s="199"/>
      <c r="P1751" s="199"/>
      <c r="Q1751" s="199"/>
      <c r="R1751" s="199"/>
      <c r="S1751" s="199"/>
      <c r="T1751" s="199"/>
      <c r="U1751" s="199"/>
      <c r="V1751" s="199"/>
      <c r="W1751" s="199"/>
      <c r="X1751" s="199"/>
      <c r="Y1751" s="199"/>
      <c r="Z1751" s="199"/>
      <c r="AA1751" s="199"/>
      <c r="AB1751" s="199"/>
      <c r="AC1751" s="199"/>
      <c r="AD1751" s="199"/>
      <c r="AE1751" s="199"/>
      <c r="AF1751" s="199"/>
      <c r="AG1751" s="199"/>
      <c r="AH1751" s="199"/>
      <c r="AI1751" s="199"/>
      <c r="AJ1751" s="199"/>
      <c r="AK1751" s="199"/>
      <c r="AL1751" s="199"/>
      <c r="AM1751" s="199"/>
      <c r="AN1751" s="199"/>
      <c r="AO1751" s="199"/>
      <c r="AP1751" s="199"/>
      <c r="AQ1751" s="199"/>
      <c r="AR1751" s="199"/>
      <c r="AS1751" s="199"/>
      <c r="AT1751" s="199"/>
      <c r="AU1751" s="199"/>
      <c r="AV1751" s="199"/>
      <c r="AW1751" s="199"/>
      <c r="AX1751" s="199"/>
      <c r="AY1751" s="199"/>
      <c r="AZ1751" s="199"/>
      <c r="BA1751" s="199"/>
      <c r="BB1751" s="199"/>
      <c r="BC1751" s="199"/>
      <c r="BD1751" s="199"/>
      <c r="BE1751" s="199"/>
      <c r="BF1751" s="199"/>
      <c r="BG1751" s="199"/>
      <c r="BH1751" s="199"/>
      <c r="BI1751" s="199"/>
      <c r="BJ1751" s="199"/>
      <c r="BK1751" s="199"/>
    </row>
    <row r="1752" spans="1:63" ht="12.75" customHeight="1" x14ac:dyDescent="0.2">
      <c r="A1752" s="199"/>
      <c r="B1752" s="199"/>
      <c r="C1752" s="199"/>
      <c r="D1752" s="199"/>
      <c r="E1752" s="199"/>
      <c r="F1752" s="199"/>
      <c r="G1752" s="199"/>
      <c r="H1752" s="199"/>
      <c r="I1752" s="199"/>
      <c r="J1752" s="199"/>
      <c r="K1752" s="199"/>
      <c r="L1752" s="199"/>
      <c r="M1752" s="199"/>
      <c r="N1752" s="199"/>
      <c r="O1752" s="199"/>
      <c r="P1752" s="199"/>
      <c r="Q1752" s="199"/>
      <c r="R1752" s="199"/>
      <c r="S1752" s="199"/>
      <c r="T1752" s="199"/>
      <c r="U1752" s="199"/>
      <c r="V1752" s="199"/>
      <c r="W1752" s="199"/>
      <c r="X1752" s="199"/>
      <c r="Y1752" s="199"/>
      <c r="Z1752" s="199"/>
      <c r="AA1752" s="199"/>
      <c r="AB1752" s="199"/>
      <c r="AC1752" s="199"/>
      <c r="AD1752" s="199"/>
      <c r="AE1752" s="199"/>
      <c r="AF1752" s="199"/>
      <c r="AG1752" s="199"/>
      <c r="AH1752" s="199"/>
      <c r="AI1752" s="199"/>
      <c r="AJ1752" s="199"/>
      <c r="AK1752" s="199"/>
      <c r="AL1752" s="199"/>
      <c r="AM1752" s="199"/>
      <c r="AN1752" s="199"/>
      <c r="AO1752" s="199"/>
      <c r="AP1752" s="199"/>
      <c r="AQ1752" s="199"/>
      <c r="AR1752" s="199"/>
      <c r="AS1752" s="199"/>
      <c r="AT1752" s="199"/>
      <c r="AU1752" s="199"/>
      <c r="AV1752" s="199"/>
      <c r="AW1752" s="199"/>
      <c r="AX1752" s="199"/>
      <c r="AY1752" s="199"/>
      <c r="AZ1752" s="199"/>
      <c r="BA1752" s="199"/>
      <c r="BB1752" s="199"/>
      <c r="BC1752" s="199"/>
      <c r="BD1752" s="199"/>
      <c r="BE1752" s="199"/>
      <c r="BF1752" s="199"/>
      <c r="BG1752" s="199"/>
      <c r="BH1752" s="199"/>
      <c r="BI1752" s="199"/>
      <c r="BJ1752" s="199"/>
      <c r="BK1752" s="199"/>
    </row>
    <row r="1753" spans="1:63" ht="12.75" customHeight="1" x14ac:dyDescent="0.2">
      <c r="A1753" s="199"/>
      <c r="B1753" s="199"/>
      <c r="C1753" s="199"/>
      <c r="D1753" s="199"/>
      <c r="E1753" s="199"/>
      <c r="F1753" s="199"/>
      <c r="G1753" s="199"/>
      <c r="H1753" s="199"/>
      <c r="I1753" s="199"/>
      <c r="J1753" s="199"/>
      <c r="K1753" s="199"/>
      <c r="L1753" s="199"/>
      <c r="M1753" s="199"/>
      <c r="N1753" s="199"/>
      <c r="O1753" s="199"/>
      <c r="P1753" s="199"/>
      <c r="Q1753" s="199"/>
      <c r="R1753" s="199"/>
      <c r="S1753" s="199"/>
      <c r="T1753" s="199"/>
      <c r="U1753" s="199"/>
      <c r="V1753" s="199"/>
      <c r="W1753" s="199"/>
      <c r="X1753" s="199"/>
      <c r="Y1753" s="199"/>
      <c r="Z1753" s="199"/>
      <c r="AA1753" s="199"/>
      <c r="AB1753" s="199"/>
      <c r="AC1753" s="199"/>
      <c r="AD1753" s="199"/>
      <c r="AE1753" s="199"/>
      <c r="AF1753" s="199"/>
      <c r="AG1753" s="199"/>
      <c r="AH1753" s="199"/>
      <c r="AI1753" s="199"/>
      <c r="AJ1753" s="199"/>
      <c r="AK1753" s="199"/>
      <c r="AL1753" s="199"/>
      <c r="AM1753" s="199"/>
      <c r="AN1753" s="199"/>
      <c r="AO1753" s="199"/>
      <c r="AP1753" s="199"/>
      <c r="AQ1753" s="199"/>
      <c r="AR1753" s="199"/>
      <c r="AS1753" s="199"/>
      <c r="AT1753" s="199"/>
      <c r="AU1753" s="199"/>
      <c r="AV1753" s="199"/>
      <c r="AW1753" s="199"/>
      <c r="AX1753" s="199"/>
      <c r="AY1753" s="199"/>
      <c r="AZ1753" s="199"/>
      <c r="BA1753" s="199"/>
      <c r="BB1753" s="199"/>
      <c r="BC1753" s="199"/>
      <c r="BD1753" s="199"/>
      <c r="BE1753" s="199"/>
      <c r="BF1753" s="199"/>
      <c r="BG1753" s="199"/>
      <c r="BH1753" s="199"/>
      <c r="BI1753" s="199"/>
      <c r="BJ1753" s="199"/>
      <c r="BK1753" s="199"/>
    </row>
    <row r="1754" spans="1:63" ht="12.75" customHeight="1" x14ac:dyDescent="0.2">
      <c r="A1754" s="199"/>
      <c r="B1754" s="199"/>
      <c r="C1754" s="199"/>
      <c r="D1754" s="199"/>
      <c r="E1754" s="199"/>
      <c r="F1754" s="199"/>
      <c r="G1754" s="199"/>
      <c r="H1754" s="199"/>
      <c r="I1754" s="199"/>
      <c r="J1754" s="199"/>
      <c r="K1754" s="199"/>
      <c r="L1754" s="199"/>
      <c r="M1754" s="199"/>
      <c r="N1754" s="199"/>
      <c r="O1754" s="199"/>
      <c r="P1754" s="199"/>
      <c r="Q1754" s="199"/>
      <c r="R1754" s="199"/>
      <c r="S1754" s="199"/>
      <c r="T1754" s="199"/>
      <c r="U1754" s="199"/>
      <c r="V1754" s="199"/>
      <c r="W1754" s="199"/>
      <c r="X1754" s="199"/>
      <c r="Y1754" s="199"/>
      <c r="Z1754" s="199"/>
      <c r="AA1754" s="199"/>
      <c r="AB1754" s="199"/>
      <c r="AC1754" s="199"/>
      <c r="AD1754" s="199"/>
      <c r="AE1754" s="199"/>
      <c r="AF1754" s="199"/>
      <c r="AG1754" s="199"/>
      <c r="AH1754" s="199"/>
      <c r="AI1754" s="199"/>
      <c r="AJ1754" s="199"/>
      <c r="AK1754" s="199"/>
      <c r="AL1754" s="199"/>
      <c r="AM1754" s="199"/>
      <c r="AN1754" s="199"/>
      <c r="AO1754" s="199"/>
      <c r="AP1754" s="199"/>
      <c r="AQ1754" s="199"/>
      <c r="AR1754" s="199"/>
      <c r="AS1754" s="199"/>
      <c r="AT1754" s="199"/>
      <c r="AU1754" s="199"/>
      <c r="AV1754" s="199"/>
      <c r="AW1754" s="199"/>
      <c r="AX1754" s="199"/>
      <c r="AY1754" s="199"/>
      <c r="AZ1754" s="199"/>
      <c r="BA1754" s="199"/>
      <c r="BB1754" s="199"/>
      <c r="BC1754" s="199"/>
      <c r="BD1754" s="199"/>
      <c r="BE1754" s="199"/>
      <c r="BF1754" s="199"/>
      <c r="BG1754" s="199"/>
      <c r="BH1754" s="199"/>
      <c r="BI1754" s="199"/>
      <c r="BJ1754" s="199"/>
      <c r="BK1754" s="199"/>
    </row>
    <row r="1755" spans="1:63" ht="12.75" customHeight="1" x14ac:dyDescent="0.2">
      <c r="A1755" s="199"/>
      <c r="B1755" s="199"/>
      <c r="C1755" s="199"/>
      <c r="D1755" s="199"/>
      <c r="E1755" s="199"/>
      <c r="F1755" s="199"/>
      <c r="G1755" s="199"/>
      <c r="H1755" s="199"/>
      <c r="I1755" s="199"/>
      <c r="J1755" s="199"/>
      <c r="K1755" s="199"/>
      <c r="L1755" s="199"/>
      <c r="M1755" s="199"/>
      <c r="N1755" s="199"/>
      <c r="O1755" s="199"/>
      <c r="P1755" s="199"/>
      <c r="Q1755" s="199"/>
      <c r="R1755" s="199"/>
      <c r="S1755" s="199"/>
      <c r="T1755" s="199"/>
      <c r="U1755" s="199"/>
      <c r="V1755" s="199"/>
      <c r="W1755" s="199"/>
      <c r="X1755" s="199"/>
      <c r="Y1755" s="199"/>
      <c r="Z1755" s="199"/>
      <c r="AA1755" s="199"/>
      <c r="AB1755" s="199"/>
      <c r="AC1755" s="199"/>
      <c r="AD1755" s="199"/>
      <c r="AE1755" s="199"/>
      <c r="AF1755" s="199"/>
      <c r="AG1755" s="199"/>
      <c r="AH1755" s="199"/>
      <c r="AI1755" s="199"/>
      <c r="AJ1755" s="199"/>
      <c r="AK1755" s="199"/>
      <c r="AL1755" s="199"/>
      <c r="AM1755" s="199"/>
      <c r="AN1755" s="199"/>
      <c r="AO1755" s="199"/>
      <c r="AP1755" s="199"/>
      <c r="AQ1755" s="199"/>
      <c r="AR1755" s="199"/>
      <c r="AS1755" s="199"/>
      <c r="AT1755" s="199"/>
      <c r="AU1755" s="199"/>
      <c r="AV1755" s="199"/>
      <c r="AW1755" s="199"/>
      <c r="AX1755" s="199"/>
      <c r="AY1755" s="199"/>
      <c r="AZ1755" s="199"/>
      <c r="BA1755" s="199"/>
      <c r="BB1755" s="199"/>
      <c r="BC1755" s="199"/>
      <c r="BD1755" s="199"/>
      <c r="BE1755" s="199"/>
      <c r="BF1755" s="199"/>
      <c r="BG1755" s="199"/>
      <c r="BH1755" s="199"/>
      <c r="BI1755" s="199"/>
      <c r="BJ1755" s="199"/>
      <c r="BK1755" s="199"/>
    </row>
    <row r="1756" spans="1:63" ht="12.75" customHeight="1" x14ac:dyDescent="0.2">
      <c r="A1756" s="199"/>
      <c r="B1756" s="199"/>
      <c r="C1756" s="199"/>
      <c r="D1756" s="199"/>
      <c r="E1756" s="199"/>
      <c r="F1756" s="199"/>
      <c r="G1756" s="199"/>
      <c r="H1756" s="199"/>
      <c r="I1756" s="199"/>
      <c r="J1756" s="199"/>
      <c r="K1756" s="199"/>
      <c r="L1756" s="199"/>
      <c r="M1756" s="199"/>
      <c r="N1756" s="199"/>
      <c r="O1756" s="199"/>
      <c r="P1756" s="199"/>
      <c r="Q1756" s="199"/>
      <c r="R1756" s="199"/>
      <c r="S1756" s="199"/>
      <c r="T1756" s="199"/>
      <c r="U1756" s="199"/>
      <c r="V1756" s="199"/>
      <c r="W1756" s="199"/>
      <c r="X1756" s="199"/>
      <c r="Y1756" s="199"/>
      <c r="Z1756" s="199"/>
      <c r="AA1756" s="199"/>
      <c r="AB1756" s="199"/>
      <c r="AC1756" s="199"/>
      <c r="AD1756" s="199"/>
      <c r="AE1756" s="199"/>
      <c r="AF1756" s="199"/>
      <c r="AG1756" s="199"/>
      <c r="AH1756" s="199"/>
      <c r="AI1756" s="199"/>
      <c r="AJ1756" s="199"/>
      <c r="AK1756" s="199"/>
      <c r="AL1756" s="199"/>
      <c r="AM1756" s="199"/>
      <c r="AN1756" s="199"/>
      <c r="AO1756" s="199"/>
      <c r="AP1756" s="199"/>
      <c r="AQ1756" s="199"/>
      <c r="AR1756" s="199"/>
      <c r="AS1756" s="199"/>
      <c r="AT1756" s="199"/>
      <c r="AU1756" s="199"/>
      <c r="AV1756" s="199"/>
      <c r="AW1756" s="199"/>
      <c r="AX1756" s="199"/>
      <c r="AY1756" s="199"/>
      <c r="AZ1756" s="199"/>
      <c r="BA1756" s="199"/>
      <c r="BB1756" s="199"/>
      <c r="BC1756" s="199"/>
      <c r="BD1756" s="199"/>
      <c r="BE1756" s="199"/>
      <c r="BF1756" s="199"/>
      <c r="BG1756" s="199"/>
      <c r="BH1756" s="199"/>
      <c r="BI1756" s="199"/>
      <c r="BJ1756" s="199"/>
      <c r="BK1756" s="199"/>
    </row>
    <row r="1757" spans="1:63" ht="12.75" customHeight="1" x14ac:dyDescent="0.2">
      <c r="A1757" s="199"/>
      <c r="B1757" s="199"/>
      <c r="C1757" s="199"/>
      <c r="D1757" s="199"/>
      <c r="E1757" s="199"/>
      <c r="F1757" s="199"/>
      <c r="G1757" s="199"/>
      <c r="H1757" s="199"/>
      <c r="I1757" s="199"/>
      <c r="J1757" s="199"/>
      <c r="K1757" s="199"/>
      <c r="L1757" s="199"/>
      <c r="M1757" s="199"/>
      <c r="N1757" s="199"/>
      <c r="O1757" s="199"/>
      <c r="P1757" s="199"/>
      <c r="Q1757" s="199"/>
      <c r="R1757" s="199"/>
      <c r="S1757" s="199"/>
      <c r="T1757" s="199"/>
      <c r="U1757" s="199"/>
      <c r="V1757" s="199"/>
      <c r="W1757" s="199"/>
      <c r="X1757" s="199"/>
      <c r="Y1757" s="199"/>
      <c r="Z1757" s="199"/>
      <c r="AA1757" s="199"/>
      <c r="AB1757" s="199"/>
      <c r="AC1757" s="199"/>
      <c r="AD1757" s="199"/>
      <c r="AE1757" s="199"/>
      <c r="AF1757" s="199"/>
      <c r="AG1757" s="199"/>
      <c r="AH1757" s="199"/>
      <c r="AI1757" s="199"/>
      <c r="AJ1757" s="199"/>
      <c r="AK1757" s="199"/>
      <c r="AL1757" s="199"/>
      <c r="AM1757" s="199"/>
      <c r="AN1757" s="199"/>
      <c r="AO1757" s="199"/>
      <c r="AP1757" s="199"/>
      <c r="AQ1757" s="199"/>
      <c r="AR1757" s="199"/>
      <c r="AS1757" s="199"/>
      <c r="AT1757" s="199"/>
      <c r="AU1757" s="199"/>
      <c r="AV1757" s="199"/>
      <c r="AW1757" s="199"/>
      <c r="AX1757" s="199"/>
      <c r="AY1757" s="199"/>
      <c r="AZ1757" s="199"/>
      <c r="BA1757" s="199"/>
      <c r="BB1757" s="199"/>
      <c r="BC1757" s="199"/>
      <c r="BD1757" s="199"/>
      <c r="BE1757" s="199"/>
      <c r="BF1757" s="199"/>
      <c r="BG1757" s="199"/>
      <c r="BH1757" s="199"/>
      <c r="BI1757" s="199"/>
      <c r="BJ1757" s="199"/>
      <c r="BK1757" s="199"/>
    </row>
    <row r="1758" spans="1:63" ht="12.75" customHeight="1" x14ac:dyDescent="0.2">
      <c r="A1758" s="199"/>
      <c r="B1758" s="199"/>
      <c r="C1758" s="199"/>
      <c r="D1758" s="199"/>
      <c r="E1758" s="199"/>
      <c r="F1758" s="199"/>
      <c r="G1758" s="199"/>
      <c r="H1758" s="199"/>
      <c r="I1758" s="199"/>
      <c r="J1758" s="199"/>
      <c r="K1758" s="199"/>
      <c r="L1758" s="199"/>
      <c r="M1758" s="199"/>
      <c r="N1758" s="199"/>
      <c r="O1758" s="199"/>
      <c r="P1758" s="199"/>
      <c r="Q1758" s="199"/>
      <c r="R1758" s="199"/>
      <c r="S1758" s="199"/>
      <c r="T1758" s="199"/>
      <c r="U1758" s="199"/>
      <c r="V1758" s="199"/>
      <c r="W1758" s="199"/>
      <c r="X1758" s="199"/>
      <c r="Y1758" s="199"/>
      <c r="Z1758" s="199"/>
      <c r="AA1758" s="199"/>
      <c r="AB1758" s="199"/>
      <c r="AC1758" s="199"/>
      <c r="AD1758" s="199"/>
      <c r="AE1758" s="199"/>
      <c r="AF1758" s="199"/>
      <c r="AG1758" s="199"/>
      <c r="AH1758" s="199"/>
      <c r="AI1758" s="199"/>
      <c r="AJ1758" s="199"/>
      <c r="AK1758" s="199"/>
      <c r="AL1758" s="199"/>
      <c r="AM1758" s="199"/>
      <c r="AN1758" s="199"/>
      <c r="AO1758" s="199"/>
      <c r="AP1758" s="199"/>
      <c r="AQ1758" s="199"/>
      <c r="AR1758" s="199"/>
      <c r="AS1758" s="199"/>
      <c r="AT1758" s="199"/>
      <c r="AU1758" s="199"/>
      <c r="AV1758" s="199"/>
      <c r="AW1758" s="199"/>
      <c r="AX1758" s="199"/>
      <c r="AY1758" s="199"/>
      <c r="AZ1758" s="199"/>
      <c r="BA1758" s="199"/>
      <c r="BB1758" s="199"/>
      <c r="BC1758" s="199"/>
      <c r="BD1758" s="199"/>
      <c r="BE1758" s="199"/>
      <c r="BF1758" s="199"/>
      <c r="BG1758" s="199"/>
      <c r="BH1758" s="199"/>
      <c r="BI1758" s="199"/>
      <c r="BJ1758" s="199"/>
      <c r="BK1758" s="199"/>
    </row>
    <row r="1759" spans="1:63" ht="12.75" customHeight="1" x14ac:dyDescent="0.2">
      <c r="A1759" s="199"/>
      <c r="B1759" s="199"/>
      <c r="C1759" s="199"/>
      <c r="D1759" s="199"/>
      <c r="E1759" s="199"/>
      <c r="F1759" s="199"/>
      <c r="G1759" s="199"/>
      <c r="H1759" s="199"/>
      <c r="I1759" s="199"/>
      <c r="J1759" s="199"/>
      <c r="K1759" s="199"/>
      <c r="L1759" s="199"/>
      <c r="M1759" s="199"/>
      <c r="N1759" s="199"/>
      <c r="O1759" s="199"/>
      <c r="P1759" s="199"/>
      <c r="Q1759" s="199"/>
      <c r="R1759" s="199"/>
      <c r="S1759" s="199"/>
      <c r="T1759" s="199"/>
      <c r="U1759" s="199"/>
      <c r="V1759" s="199"/>
      <c r="W1759" s="199"/>
      <c r="X1759" s="199"/>
      <c r="Y1759" s="199"/>
      <c r="Z1759" s="199"/>
      <c r="AA1759" s="199"/>
      <c r="AB1759" s="199"/>
      <c r="AC1759" s="199"/>
      <c r="AD1759" s="199"/>
      <c r="AE1759" s="199"/>
      <c r="AF1759" s="199"/>
      <c r="AG1759" s="199"/>
      <c r="AH1759" s="199"/>
      <c r="AI1759" s="199"/>
      <c r="AJ1759" s="199"/>
      <c r="AK1759" s="199"/>
      <c r="AL1759" s="199"/>
      <c r="AM1759" s="199"/>
      <c r="AN1759" s="199"/>
      <c r="AO1759" s="199"/>
      <c r="AP1759" s="199"/>
      <c r="AQ1759" s="199"/>
      <c r="AR1759" s="199"/>
      <c r="AS1759" s="199"/>
      <c r="AT1759" s="199"/>
      <c r="AU1759" s="199"/>
      <c r="AV1759" s="199"/>
      <c r="AW1759" s="199"/>
      <c r="AX1759" s="199"/>
      <c r="AY1759" s="199"/>
      <c r="AZ1759" s="199"/>
      <c r="BA1759" s="199"/>
      <c r="BB1759" s="199"/>
      <c r="BC1759" s="199"/>
      <c r="BD1759" s="199"/>
      <c r="BE1759" s="199"/>
      <c r="BF1759" s="199"/>
      <c r="BG1759" s="199"/>
      <c r="BH1759" s="199"/>
      <c r="BI1759" s="199"/>
      <c r="BJ1759" s="199"/>
      <c r="BK1759" s="199"/>
    </row>
    <row r="1760" spans="1:63" ht="12.75" customHeight="1" x14ac:dyDescent="0.2">
      <c r="A1760" s="199"/>
      <c r="B1760" s="199"/>
      <c r="C1760" s="199"/>
      <c r="D1760" s="199"/>
      <c r="E1760" s="199"/>
      <c r="F1760" s="199"/>
      <c r="G1760" s="199"/>
      <c r="H1760" s="199"/>
      <c r="I1760" s="199"/>
      <c r="J1760" s="199"/>
      <c r="K1760" s="199"/>
      <c r="L1760" s="199"/>
      <c r="M1760" s="199"/>
      <c r="N1760" s="199"/>
      <c r="O1760" s="199"/>
      <c r="P1760" s="199"/>
      <c r="Q1760" s="199"/>
      <c r="R1760" s="199"/>
      <c r="S1760" s="199"/>
      <c r="T1760" s="199"/>
      <c r="U1760" s="199"/>
      <c r="V1760" s="199"/>
      <c r="W1760" s="199"/>
      <c r="X1760" s="199"/>
      <c r="Y1760" s="199"/>
      <c r="Z1760" s="199"/>
      <c r="AA1760" s="199"/>
      <c r="AB1760" s="199"/>
      <c r="AC1760" s="199"/>
      <c r="AD1760" s="199"/>
      <c r="AE1760" s="199"/>
      <c r="AF1760" s="199"/>
      <c r="AG1760" s="199"/>
      <c r="AH1760" s="199"/>
      <c r="AI1760" s="199"/>
      <c r="AJ1760" s="199"/>
      <c r="AK1760" s="199"/>
      <c r="AL1760" s="199"/>
      <c r="AM1760" s="199"/>
      <c r="AN1760" s="199"/>
      <c r="AO1760" s="199"/>
      <c r="AP1760" s="199"/>
      <c r="AQ1760" s="199"/>
      <c r="AR1760" s="199"/>
      <c r="AS1760" s="199"/>
      <c r="AT1760" s="199"/>
      <c r="AU1760" s="199"/>
      <c r="AV1760" s="199"/>
      <c r="AW1760" s="199"/>
      <c r="AX1760" s="199"/>
      <c r="AY1760" s="199"/>
      <c r="AZ1760" s="199"/>
      <c r="BA1760" s="199"/>
      <c r="BB1760" s="199"/>
      <c r="BC1760" s="199"/>
      <c r="BD1760" s="199"/>
      <c r="BE1760" s="199"/>
      <c r="BF1760" s="199"/>
      <c r="BG1760" s="199"/>
      <c r="BH1760" s="199"/>
      <c r="BI1760" s="199"/>
      <c r="BJ1760" s="199"/>
      <c r="BK1760" s="199"/>
    </row>
    <row r="1761" spans="1:63" ht="12.75" customHeight="1" x14ac:dyDescent="0.2">
      <c r="A1761" s="199"/>
      <c r="B1761" s="199"/>
      <c r="C1761" s="199"/>
      <c r="D1761" s="199"/>
      <c r="E1761" s="199"/>
      <c r="F1761" s="199"/>
      <c r="G1761" s="199"/>
      <c r="H1761" s="199"/>
      <c r="I1761" s="199"/>
      <c r="J1761" s="199"/>
      <c r="K1761" s="199"/>
      <c r="L1761" s="199"/>
      <c r="M1761" s="199"/>
      <c r="N1761" s="199"/>
      <c r="O1761" s="199"/>
      <c r="P1761" s="199"/>
      <c r="Q1761" s="199"/>
      <c r="R1761" s="199"/>
      <c r="S1761" s="199"/>
      <c r="T1761" s="199"/>
      <c r="U1761" s="199"/>
      <c r="V1761" s="199"/>
      <c r="W1761" s="199"/>
      <c r="X1761" s="199"/>
      <c r="Y1761" s="199"/>
      <c r="Z1761" s="199"/>
      <c r="AA1761" s="199"/>
      <c r="AB1761" s="199"/>
      <c r="AC1761" s="199"/>
      <c r="AD1761" s="199"/>
      <c r="AE1761" s="199"/>
      <c r="AF1761" s="199"/>
      <c r="AG1761" s="199"/>
      <c r="AH1761" s="199"/>
      <c r="AI1761" s="199"/>
      <c r="AJ1761" s="199"/>
      <c r="AK1761" s="199"/>
      <c r="AL1761" s="199"/>
      <c r="AM1761" s="199"/>
      <c r="AN1761" s="199"/>
      <c r="AO1761" s="199"/>
      <c r="AP1761" s="199"/>
      <c r="AQ1761" s="199"/>
      <c r="AR1761" s="199"/>
      <c r="AS1761" s="199"/>
      <c r="AT1761" s="199"/>
      <c r="AU1761" s="199"/>
      <c r="AV1761" s="199"/>
      <c r="AW1761" s="199"/>
      <c r="AX1761" s="199"/>
      <c r="AY1761" s="199"/>
      <c r="AZ1761" s="199"/>
      <c r="BA1761" s="199"/>
      <c r="BB1761" s="199"/>
      <c r="BC1761" s="199"/>
      <c r="BD1761" s="199"/>
      <c r="BE1761" s="199"/>
      <c r="BF1761" s="199"/>
      <c r="BG1761" s="199"/>
      <c r="BH1761" s="199"/>
      <c r="BI1761" s="199"/>
      <c r="BJ1761" s="199"/>
      <c r="BK1761" s="199"/>
    </row>
    <row r="1762" spans="1:63" ht="12.75" customHeight="1" x14ac:dyDescent="0.2">
      <c r="A1762" s="199"/>
      <c r="B1762" s="199"/>
      <c r="C1762" s="199"/>
      <c r="D1762" s="199"/>
      <c r="E1762" s="199"/>
      <c r="F1762" s="199"/>
      <c r="G1762" s="199"/>
      <c r="H1762" s="199"/>
      <c r="I1762" s="199"/>
      <c r="J1762" s="199"/>
      <c r="K1762" s="199"/>
      <c r="L1762" s="199"/>
      <c r="M1762" s="199"/>
      <c r="N1762" s="199"/>
      <c r="O1762" s="199"/>
      <c r="P1762" s="199"/>
      <c r="Q1762" s="199"/>
      <c r="R1762" s="199"/>
      <c r="S1762" s="199"/>
      <c r="T1762" s="199"/>
      <c r="U1762" s="199"/>
      <c r="V1762" s="199"/>
      <c r="W1762" s="199"/>
      <c r="X1762" s="199"/>
      <c r="Y1762" s="199"/>
      <c r="Z1762" s="199"/>
      <c r="AA1762" s="199"/>
      <c r="AB1762" s="199"/>
      <c r="AC1762" s="199"/>
      <c r="AD1762" s="199"/>
      <c r="AE1762" s="199"/>
      <c r="AF1762" s="199"/>
      <c r="AG1762" s="199"/>
      <c r="AH1762" s="199"/>
      <c r="AI1762" s="199"/>
      <c r="AJ1762" s="199"/>
      <c r="AK1762" s="199"/>
      <c r="AL1762" s="199"/>
      <c r="AM1762" s="199"/>
      <c r="AN1762" s="199"/>
      <c r="AO1762" s="199"/>
      <c r="AP1762" s="199"/>
      <c r="AQ1762" s="199"/>
      <c r="AR1762" s="199"/>
      <c r="AS1762" s="199"/>
      <c r="AT1762" s="199"/>
      <c r="AU1762" s="199"/>
      <c r="AV1762" s="199"/>
      <c r="AW1762" s="199"/>
      <c r="AX1762" s="199"/>
      <c r="AY1762" s="199"/>
      <c r="AZ1762" s="199"/>
      <c r="BA1762" s="199"/>
      <c r="BB1762" s="199"/>
      <c r="BC1762" s="199"/>
      <c r="BD1762" s="199"/>
      <c r="BE1762" s="199"/>
      <c r="BF1762" s="199"/>
      <c r="BG1762" s="199"/>
      <c r="BH1762" s="199"/>
      <c r="BI1762" s="199"/>
      <c r="BJ1762" s="199"/>
      <c r="BK1762" s="199"/>
    </row>
    <row r="1763" spans="1:63" ht="12.75" customHeight="1" x14ac:dyDescent="0.2">
      <c r="A1763" s="199"/>
      <c r="B1763" s="199"/>
      <c r="C1763" s="199"/>
      <c r="D1763" s="199"/>
      <c r="E1763" s="199"/>
      <c r="F1763" s="199"/>
      <c r="G1763" s="199"/>
      <c r="H1763" s="199"/>
      <c r="I1763" s="199"/>
      <c r="J1763" s="199"/>
      <c r="K1763" s="199"/>
      <c r="L1763" s="199"/>
      <c r="M1763" s="199"/>
      <c r="N1763" s="199"/>
      <c r="O1763" s="199"/>
      <c r="P1763" s="199"/>
      <c r="Q1763" s="199"/>
      <c r="R1763" s="199"/>
      <c r="S1763" s="199"/>
      <c r="T1763" s="199"/>
      <c r="U1763" s="199"/>
      <c r="V1763" s="199"/>
      <c r="W1763" s="199"/>
      <c r="X1763" s="199"/>
      <c r="Y1763" s="199"/>
      <c r="Z1763" s="199"/>
      <c r="AA1763" s="199"/>
      <c r="AB1763" s="199"/>
      <c r="AC1763" s="199"/>
      <c r="AD1763" s="199"/>
      <c r="AE1763" s="199"/>
      <c r="AF1763" s="199"/>
      <c r="AG1763" s="199"/>
      <c r="AH1763" s="199"/>
      <c r="AI1763" s="199"/>
      <c r="AJ1763" s="199"/>
      <c r="AK1763" s="199"/>
      <c r="AL1763" s="199"/>
      <c r="AM1763" s="199"/>
      <c r="AN1763" s="199"/>
      <c r="AO1763" s="199"/>
      <c r="AP1763" s="199"/>
      <c r="AQ1763" s="199"/>
      <c r="AR1763" s="199"/>
      <c r="AS1763" s="199"/>
      <c r="AT1763" s="199"/>
      <c r="AU1763" s="199"/>
      <c r="AV1763" s="199"/>
      <c r="AW1763" s="199"/>
      <c r="AX1763" s="199"/>
      <c r="AY1763" s="199"/>
      <c r="AZ1763" s="199"/>
      <c r="BA1763" s="199"/>
      <c r="BB1763" s="199"/>
      <c r="BC1763" s="199"/>
      <c r="BD1763" s="199"/>
      <c r="BE1763" s="199"/>
      <c r="BF1763" s="199"/>
      <c r="BG1763" s="199"/>
      <c r="BH1763" s="199"/>
      <c r="BI1763" s="199"/>
      <c r="BJ1763" s="199"/>
      <c r="BK1763" s="199"/>
    </row>
    <row r="1764" spans="1:63" ht="12.75" customHeight="1" x14ac:dyDescent="0.2">
      <c r="A1764" s="199"/>
      <c r="B1764" s="199"/>
      <c r="C1764" s="199"/>
      <c r="D1764" s="199"/>
      <c r="E1764" s="199"/>
      <c r="F1764" s="199"/>
      <c r="G1764" s="199"/>
      <c r="H1764" s="199"/>
      <c r="I1764" s="199"/>
      <c r="J1764" s="199"/>
      <c r="K1764" s="199"/>
      <c r="L1764" s="199"/>
      <c r="M1764" s="199"/>
      <c r="N1764" s="199"/>
      <c r="O1764" s="199"/>
      <c r="P1764" s="199"/>
      <c r="Q1764" s="199"/>
      <c r="R1764" s="199"/>
      <c r="S1764" s="199"/>
      <c r="T1764" s="199"/>
      <c r="U1764" s="199"/>
      <c r="V1764" s="199"/>
      <c r="W1764" s="199"/>
      <c r="X1764" s="199"/>
      <c r="Y1764" s="199"/>
      <c r="Z1764" s="199"/>
      <c r="AA1764" s="199"/>
      <c r="AB1764" s="199"/>
      <c r="AC1764" s="199"/>
      <c r="AD1764" s="199"/>
      <c r="AE1764" s="199"/>
      <c r="AF1764" s="199"/>
      <c r="AG1764" s="199"/>
      <c r="AH1764" s="199"/>
      <c r="AI1764" s="199"/>
      <c r="AJ1764" s="199"/>
      <c r="AK1764" s="199"/>
      <c r="AL1764" s="199"/>
      <c r="AM1764" s="199"/>
      <c r="AN1764" s="199"/>
      <c r="AO1764" s="199"/>
      <c r="AP1764" s="199"/>
      <c r="AQ1764" s="199"/>
      <c r="AR1764" s="199"/>
      <c r="AS1764" s="199"/>
      <c r="AT1764" s="199"/>
      <c r="AU1764" s="199"/>
      <c r="AV1764" s="199"/>
      <c r="AW1764" s="199"/>
      <c r="AX1764" s="199"/>
      <c r="AY1764" s="199"/>
      <c r="AZ1764" s="199"/>
      <c r="BA1764" s="199"/>
      <c r="BB1764" s="199"/>
      <c r="BC1764" s="199"/>
      <c r="BD1764" s="199"/>
      <c r="BE1764" s="199"/>
      <c r="BF1764" s="199"/>
      <c r="BG1764" s="199"/>
      <c r="BH1764" s="199"/>
      <c r="BI1764" s="199"/>
      <c r="BJ1764" s="199"/>
      <c r="BK1764" s="199"/>
    </row>
    <row r="1765" spans="1:63" ht="12.75" customHeight="1" x14ac:dyDescent="0.2">
      <c r="A1765" s="199"/>
      <c r="B1765" s="199"/>
      <c r="C1765" s="199"/>
      <c r="D1765" s="199"/>
      <c r="E1765" s="199"/>
      <c r="F1765" s="199"/>
      <c r="G1765" s="199"/>
      <c r="H1765" s="199"/>
      <c r="I1765" s="199"/>
      <c r="J1765" s="199"/>
      <c r="K1765" s="199"/>
      <c r="L1765" s="199"/>
      <c r="M1765" s="199"/>
      <c r="N1765" s="199"/>
      <c r="O1765" s="199"/>
      <c r="P1765" s="199"/>
      <c r="Q1765" s="199"/>
      <c r="R1765" s="199"/>
      <c r="S1765" s="199"/>
      <c r="T1765" s="199"/>
      <c r="U1765" s="199"/>
      <c r="V1765" s="199"/>
      <c r="W1765" s="199"/>
      <c r="X1765" s="199"/>
      <c r="Y1765" s="199"/>
      <c r="Z1765" s="199"/>
      <c r="AA1765" s="199"/>
      <c r="AB1765" s="199"/>
      <c r="AC1765" s="199"/>
      <c r="AD1765" s="199"/>
      <c r="AE1765" s="199"/>
      <c r="AF1765" s="199"/>
      <c r="AG1765" s="199"/>
      <c r="AH1765" s="199"/>
      <c r="AI1765" s="199"/>
      <c r="AJ1765" s="199"/>
      <c r="AK1765" s="199"/>
      <c r="AL1765" s="199"/>
      <c r="AM1765" s="199"/>
      <c r="AN1765" s="199"/>
      <c r="AO1765" s="199"/>
      <c r="AP1765" s="199"/>
      <c r="AQ1765" s="199"/>
      <c r="AR1765" s="199"/>
      <c r="AS1765" s="199"/>
      <c r="AT1765" s="199"/>
      <c r="AU1765" s="199"/>
      <c r="AV1765" s="199"/>
      <c r="AW1765" s="199"/>
      <c r="AX1765" s="199"/>
      <c r="AY1765" s="199"/>
      <c r="AZ1765" s="199"/>
      <c r="BA1765" s="199"/>
      <c r="BB1765" s="199"/>
      <c r="BC1765" s="199"/>
      <c r="BD1765" s="199"/>
      <c r="BE1765" s="199"/>
      <c r="BF1765" s="199"/>
      <c r="BG1765" s="199"/>
      <c r="BH1765" s="199"/>
      <c r="BI1765" s="199"/>
      <c r="BJ1765" s="199"/>
      <c r="BK1765" s="199"/>
    </row>
    <row r="1766" spans="1:63" ht="12.75" customHeight="1" x14ac:dyDescent="0.2">
      <c r="A1766" s="199"/>
      <c r="B1766" s="199"/>
      <c r="C1766" s="199"/>
      <c r="D1766" s="199"/>
      <c r="E1766" s="199"/>
      <c r="F1766" s="199"/>
      <c r="G1766" s="199"/>
      <c r="H1766" s="199"/>
      <c r="I1766" s="199"/>
      <c r="J1766" s="199"/>
      <c r="K1766" s="199"/>
      <c r="L1766" s="199"/>
      <c r="M1766" s="199"/>
      <c r="N1766" s="199"/>
      <c r="O1766" s="199"/>
      <c r="P1766" s="199"/>
      <c r="Q1766" s="199"/>
      <c r="R1766" s="199"/>
      <c r="S1766" s="199"/>
      <c r="T1766" s="199"/>
      <c r="U1766" s="199"/>
      <c r="V1766" s="199"/>
      <c r="W1766" s="199"/>
      <c r="X1766" s="199"/>
      <c r="Y1766" s="199"/>
      <c r="Z1766" s="199"/>
      <c r="AA1766" s="199"/>
      <c r="AB1766" s="199"/>
      <c r="AC1766" s="199"/>
      <c r="AD1766" s="199"/>
      <c r="AE1766" s="199"/>
      <c r="AF1766" s="199"/>
      <c r="AG1766" s="199"/>
      <c r="AH1766" s="199"/>
      <c r="AI1766" s="199"/>
      <c r="AJ1766" s="199"/>
      <c r="AK1766" s="199"/>
      <c r="AL1766" s="199"/>
      <c r="AM1766" s="199"/>
      <c r="AN1766" s="199"/>
      <c r="AO1766" s="199"/>
      <c r="AP1766" s="199"/>
      <c r="AQ1766" s="199"/>
      <c r="AR1766" s="199"/>
      <c r="AS1766" s="199"/>
      <c r="AT1766" s="199"/>
      <c r="AU1766" s="199"/>
      <c r="AV1766" s="199"/>
      <c r="AW1766" s="199"/>
      <c r="AX1766" s="199"/>
      <c r="AY1766" s="199"/>
      <c r="AZ1766" s="199"/>
      <c r="BA1766" s="199"/>
      <c r="BB1766" s="199"/>
      <c r="BC1766" s="199"/>
      <c r="BD1766" s="199"/>
      <c r="BE1766" s="199"/>
      <c r="BF1766" s="199"/>
      <c r="BG1766" s="199"/>
      <c r="BH1766" s="199"/>
      <c r="BI1766" s="199"/>
      <c r="BJ1766" s="199"/>
      <c r="BK1766" s="199"/>
    </row>
    <row r="1767" spans="1:63" ht="12.75" customHeight="1" x14ac:dyDescent="0.2">
      <c r="A1767" s="199"/>
      <c r="B1767" s="199"/>
      <c r="C1767" s="199"/>
      <c r="D1767" s="199"/>
      <c r="E1767" s="199"/>
      <c r="F1767" s="199"/>
      <c r="G1767" s="199"/>
      <c r="H1767" s="199"/>
      <c r="I1767" s="199"/>
      <c r="J1767" s="199"/>
      <c r="K1767" s="199"/>
      <c r="L1767" s="199"/>
      <c r="M1767" s="199"/>
      <c r="N1767" s="199"/>
      <c r="O1767" s="199"/>
      <c r="P1767" s="199"/>
      <c r="Q1767" s="199"/>
      <c r="R1767" s="199"/>
      <c r="S1767" s="199"/>
      <c r="T1767" s="199"/>
      <c r="U1767" s="199"/>
      <c r="V1767" s="199"/>
      <c r="W1767" s="199"/>
      <c r="X1767" s="199"/>
      <c r="Y1767" s="199"/>
      <c r="Z1767" s="199"/>
      <c r="AA1767" s="199"/>
      <c r="AB1767" s="199"/>
      <c r="AC1767" s="199"/>
      <c r="AD1767" s="199"/>
      <c r="AE1767" s="199"/>
      <c r="AF1767" s="199"/>
      <c r="AG1767" s="199"/>
      <c r="AH1767" s="199"/>
      <c r="AI1767" s="199"/>
      <c r="AJ1767" s="199"/>
      <c r="AK1767" s="199"/>
      <c r="AL1767" s="199"/>
      <c r="AM1767" s="199"/>
      <c r="AN1767" s="199"/>
      <c r="AO1767" s="199"/>
      <c r="AP1767" s="199"/>
      <c r="AQ1767" s="199"/>
      <c r="AR1767" s="199"/>
      <c r="AS1767" s="199"/>
      <c r="AT1767" s="199"/>
      <c r="AU1767" s="199"/>
      <c r="AV1767" s="199"/>
      <c r="AW1767" s="199"/>
      <c r="AX1767" s="199"/>
      <c r="AY1767" s="199"/>
      <c r="AZ1767" s="199"/>
      <c r="BA1767" s="199"/>
      <c r="BB1767" s="199"/>
      <c r="BC1767" s="199"/>
      <c r="BD1767" s="199"/>
      <c r="BE1767" s="199"/>
      <c r="BF1767" s="199"/>
      <c r="BG1767" s="199"/>
      <c r="BH1767" s="199"/>
      <c r="BI1767" s="199"/>
      <c r="BJ1767" s="199"/>
      <c r="BK1767" s="199"/>
    </row>
    <row r="1768" spans="1:63" ht="12.75" customHeight="1" x14ac:dyDescent="0.2">
      <c r="A1768" s="199"/>
      <c r="B1768" s="199"/>
      <c r="C1768" s="199"/>
      <c r="D1768" s="199"/>
      <c r="E1768" s="199"/>
      <c r="F1768" s="199"/>
      <c r="G1768" s="199"/>
      <c r="H1768" s="199"/>
      <c r="I1768" s="199"/>
      <c r="J1768" s="199"/>
      <c r="K1768" s="199"/>
      <c r="L1768" s="199"/>
      <c r="M1768" s="199"/>
      <c r="N1768" s="199"/>
      <c r="O1768" s="199"/>
      <c r="P1768" s="199"/>
      <c r="Q1768" s="199"/>
      <c r="R1768" s="199"/>
      <c r="S1768" s="199"/>
      <c r="T1768" s="199"/>
      <c r="U1768" s="199"/>
      <c r="V1768" s="199"/>
      <c r="W1768" s="199"/>
      <c r="X1768" s="199"/>
      <c r="Y1768" s="199"/>
      <c r="Z1768" s="199"/>
      <c r="AA1768" s="199"/>
      <c r="AB1768" s="199"/>
      <c r="AC1768" s="199"/>
      <c r="AD1768" s="199"/>
      <c r="AE1768" s="199"/>
      <c r="AF1768" s="199"/>
      <c r="AG1768" s="199"/>
      <c r="AH1768" s="199"/>
      <c r="AI1768" s="199"/>
      <c r="AJ1768" s="199"/>
      <c r="AK1768" s="199"/>
      <c r="AL1768" s="199"/>
      <c r="AM1768" s="199"/>
      <c r="AN1768" s="199"/>
      <c r="AO1768" s="199"/>
      <c r="AP1768" s="199"/>
      <c r="AQ1768" s="199"/>
      <c r="AR1768" s="199"/>
      <c r="AS1768" s="199"/>
      <c r="AT1768" s="199"/>
      <c r="AU1768" s="199"/>
      <c r="AV1768" s="199"/>
      <c r="AW1768" s="199"/>
      <c r="AX1768" s="199"/>
      <c r="AY1768" s="199"/>
      <c r="AZ1768" s="199"/>
      <c r="BA1768" s="199"/>
      <c r="BB1768" s="199"/>
      <c r="BC1768" s="199"/>
      <c r="BD1768" s="199"/>
      <c r="BE1768" s="199"/>
      <c r="BF1768" s="199"/>
      <c r="BG1768" s="199"/>
      <c r="BH1768" s="199"/>
      <c r="BI1768" s="199"/>
      <c r="BJ1768" s="199"/>
      <c r="BK1768" s="199"/>
    </row>
    <row r="1769" spans="1:63" ht="12.75" customHeight="1" x14ac:dyDescent="0.2">
      <c r="A1769" s="199"/>
      <c r="B1769" s="199"/>
      <c r="C1769" s="199"/>
      <c r="D1769" s="199"/>
      <c r="E1769" s="199"/>
      <c r="F1769" s="199"/>
      <c r="G1769" s="199"/>
      <c r="H1769" s="199"/>
      <c r="I1769" s="199"/>
      <c r="J1769" s="199"/>
      <c r="K1769" s="199"/>
      <c r="L1769" s="199"/>
      <c r="M1769" s="199"/>
      <c r="N1769" s="199"/>
      <c r="O1769" s="199"/>
      <c r="P1769" s="199"/>
      <c r="Q1769" s="199"/>
      <c r="R1769" s="199"/>
      <c r="S1769" s="199"/>
      <c r="T1769" s="199"/>
      <c r="U1769" s="199"/>
      <c r="V1769" s="199"/>
      <c r="W1769" s="199"/>
      <c r="X1769" s="199"/>
      <c r="Y1769" s="199"/>
      <c r="Z1769" s="199"/>
      <c r="AA1769" s="199"/>
      <c r="AB1769" s="199"/>
      <c r="AC1769" s="199"/>
      <c r="AD1769" s="199"/>
      <c r="AE1769" s="199"/>
      <c r="AF1769" s="199"/>
      <c r="AG1769" s="199"/>
      <c r="AH1769" s="199"/>
      <c r="AI1769" s="199"/>
      <c r="AJ1769" s="199"/>
      <c r="AK1769" s="199"/>
      <c r="AL1769" s="199"/>
      <c r="AM1769" s="199"/>
      <c r="AN1769" s="199"/>
      <c r="AO1769" s="199"/>
      <c r="AP1769" s="199"/>
      <c r="AQ1769" s="199"/>
      <c r="AR1769" s="199"/>
      <c r="AS1769" s="199"/>
      <c r="AT1769" s="199"/>
      <c r="AU1769" s="199"/>
      <c r="AV1769" s="199"/>
      <c r="AW1769" s="199"/>
      <c r="AX1769" s="199"/>
      <c r="AY1769" s="199"/>
      <c r="AZ1769" s="199"/>
      <c r="BA1769" s="199"/>
      <c r="BB1769" s="199"/>
      <c r="BC1769" s="199"/>
      <c r="BD1769" s="199"/>
      <c r="BE1769" s="199"/>
      <c r="BF1769" s="199"/>
      <c r="BG1769" s="199"/>
      <c r="BH1769" s="199"/>
      <c r="BI1769" s="199"/>
      <c r="BJ1769" s="199"/>
      <c r="BK1769" s="199"/>
    </row>
    <row r="1770" spans="1:63" ht="12.75" customHeight="1" x14ac:dyDescent="0.2">
      <c r="A1770" s="199"/>
      <c r="B1770" s="199"/>
      <c r="C1770" s="199"/>
      <c r="D1770" s="199"/>
      <c r="E1770" s="199"/>
      <c r="F1770" s="199"/>
      <c r="G1770" s="199"/>
      <c r="H1770" s="199"/>
      <c r="I1770" s="199"/>
      <c r="J1770" s="199"/>
      <c r="K1770" s="199"/>
      <c r="L1770" s="199"/>
      <c r="M1770" s="199"/>
      <c r="N1770" s="199"/>
      <c r="O1770" s="199"/>
      <c r="P1770" s="199"/>
      <c r="Q1770" s="199"/>
      <c r="R1770" s="199"/>
      <c r="S1770" s="199"/>
      <c r="T1770" s="199"/>
      <c r="U1770" s="199"/>
      <c r="V1770" s="199"/>
      <c r="W1770" s="199"/>
      <c r="X1770" s="199"/>
      <c r="Y1770" s="199"/>
      <c r="Z1770" s="199"/>
      <c r="AA1770" s="199"/>
      <c r="AB1770" s="199"/>
      <c r="AC1770" s="199"/>
      <c r="AD1770" s="199"/>
      <c r="AE1770" s="199"/>
      <c r="AF1770" s="199"/>
      <c r="AG1770" s="199"/>
      <c r="AH1770" s="199"/>
      <c r="AI1770" s="199"/>
      <c r="AJ1770" s="199"/>
      <c r="AK1770" s="199"/>
      <c r="AL1770" s="199"/>
      <c r="AM1770" s="199"/>
      <c r="AN1770" s="199"/>
      <c r="AO1770" s="199"/>
      <c r="AP1770" s="199"/>
      <c r="AQ1770" s="199"/>
      <c r="AR1770" s="199"/>
      <c r="AS1770" s="199"/>
      <c r="AT1770" s="199"/>
      <c r="AU1770" s="199"/>
      <c r="AV1770" s="199"/>
      <c r="AW1770" s="199"/>
      <c r="AX1770" s="199"/>
      <c r="AY1770" s="199"/>
      <c r="AZ1770" s="199"/>
      <c r="BA1770" s="199"/>
      <c r="BB1770" s="199"/>
      <c r="BC1770" s="199"/>
      <c r="BD1770" s="199"/>
      <c r="BE1770" s="199"/>
      <c r="BF1770" s="199"/>
      <c r="BG1770" s="199"/>
      <c r="BH1770" s="199"/>
      <c r="BI1770" s="199"/>
      <c r="BJ1770" s="199"/>
      <c r="BK1770" s="199"/>
    </row>
    <row r="1771" spans="1:63" ht="12.75" customHeight="1" x14ac:dyDescent="0.2">
      <c r="A1771" s="199"/>
      <c r="B1771" s="199"/>
      <c r="C1771" s="199"/>
      <c r="D1771" s="199"/>
      <c r="E1771" s="199"/>
      <c r="F1771" s="199"/>
      <c r="G1771" s="199"/>
      <c r="H1771" s="199"/>
      <c r="I1771" s="199"/>
      <c r="J1771" s="199"/>
      <c r="K1771" s="199"/>
      <c r="L1771" s="199"/>
      <c r="M1771" s="199"/>
      <c r="N1771" s="199"/>
      <c r="O1771" s="199"/>
      <c r="P1771" s="199"/>
      <c r="Q1771" s="199"/>
      <c r="R1771" s="199"/>
      <c r="S1771" s="199"/>
      <c r="T1771" s="199"/>
      <c r="U1771" s="199"/>
      <c r="V1771" s="199"/>
      <c r="W1771" s="199"/>
      <c r="X1771" s="199"/>
      <c r="Y1771" s="199"/>
      <c r="Z1771" s="199"/>
      <c r="AA1771" s="199"/>
      <c r="AB1771" s="199"/>
      <c r="AC1771" s="199"/>
      <c r="AD1771" s="199"/>
      <c r="AE1771" s="199"/>
      <c r="AF1771" s="199"/>
      <c r="AG1771" s="199"/>
      <c r="AH1771" s="199"/>
      <c r="AI1771" s="199"/>
      <c r="AJ1771" s="199"/>
      <c r="AK1771" s="199"/>
      <c r="AL1771" s="199"/>
      <c r="AM1771" s="199"/>
      <c r="AN1771" s="199"/>
      <c r="AO1771" s="199"/>
      <c r="AP1771" s="199"/>
      <c r="AQ1771" s="199"/>
      <c r="AR1771" s="199"/>
      <c r="AS1771" s="199"/>
      <c r="AT1771" s="199"/>
      <c r="AU1771" s="199"/>
      <c r="AV1771" s="199"/>
      <c r="AW1771" s="199"/>
      <c r="AX1771" s="199"/>
      <c r="AY1771" s="199"/>
      <c r="AZ1771" s="199"/>
      <c r="BA1771" s="199"/>
      <c r="BB1771" s="199"/>
      <c r="BC1771" s="199"/>
      <c r="BD1771" s="199"/>
      <c r="BE1771" s="199"/>
      <c r="BF1771" s="199"/>
      <c r="BG1771" s="199"/>
      <c r="BH1771" s="199"/>
      <c r="BI1771" s="199"/>
      <c r="BJ1771" s="199"/>
      <c r="BK1771" s="199"/>
    </row>
    <row r="1772" spans="1:63" ht="12.75" customHeight="1" x14ac:dyDescent="0.2">
      <c r="A1772" s="199"/>
      <c r="B1772" s="199"/>
      <c r="C1772" s="199"/>
      <c r="D1772" s="199"/>
      <c r="E1772" s="199"/>
      <c r="F1772" s="199"/>
      <c r="G1772" s="199"/>
      <c r="H1772" s="199"/>
      <c r="I1772" s="199"/>
      <c r="J1772" s="199"/>
      <c r="K1772" s="199"/>
      <c r="L1772" s="199"/>
      <c r="M1772" s="199"/>
      <c r="N1772" s="199"/>
      <c r="O1772" s="199"/>
      <c r="P1772" s="199"/>
      <c r="Q1772" s="199"/>
      <c r="R1772" s="199"/>
      <c r="S1772" s="199"/>
      <c r="T1772" s="199"/>
      <c r="U1772" s="199"/>
      <c r="V1772" s="199"/>
      <c r="W1772" s="199"/>
      <c r="X1772" s="199"/>
      <c r="Y1772" s="199"/>
      <c r="Z1772" s="199"/>
      <c r="AA1772" s="199"/>
      <c r="AB1772" s="199"/>
      <c r="AC1772" s="199"/>
      <c r="AD1772" s="199"/>
      <c r="AE1772" s="199"/>
      <c r="AF1772" s="199"/>
      <c r="AG1772" s="199"/>
      <c r="AH1772" s="199"/>
      <c r="AI1772" s="199"/>
      <c r="AJ1772" s="199"/>
      <c r="AK1772" s="199"/>
      <c r="AL1772" s="199"/>
      <c r="AM1772" s="199"/>
      <c r="AN1772" s="199"/>
      <c r="AO1772" s="199"/>
      <c r="AP1772" s="199"/>
      <c r="AQ1772" s="199"/>
      <c r="AR1772" s="199"/>
      <c r="AS1772" s="199"/>
      <c r="AT1772" s="199"/>
      <c r="AU1772" s="199"/>
      <c r="AV1772" s="199"/>
      <c r="AW1772" s="199"/>
      <c r="AX1772" s="199"/>
      <c r="AY1772" s="199"/>
      <c r="AZ1772" s="199"/>
      <c r="BA1772" s="199"/>
      <c r="BB1772" s="199"/>
      <c r="BC1772" s="199"/>
      <c r="BD1772" s="199"/>
      <c r="BE1772" s="199"/>
      <c r="BF1772" s="199"/>
      <c r="BG1772" s="199"/>
      <c r="BH1772" s="199"/>
      <c r="BI1772" s="199"/>
      <c r="BJ1772" s="199"/>
      <c r="BK1772" s="199"/>
    </row>
    <row r="1773" spans="1:63" ht="12.75" customHeight="1" x14ac:dyDescent="0.2">
      <c r="A1773" s="199"/>
      <c r="B1773" s="199"/>
      <c r="C1773" s="199"/>
      <c r="D1773" s="199"/>
      <c r="E1773" s="199"/>
      <c r="F1773" s="199"/>
      <c r="G1773" s="199"/>
      <c r="H1773" s="199"/>
      <c r="I1773" s="199"/>
      <c r="J1773" s="199"/>
      <c r="K1773" s="199"/>
      <c r="L1773" s="199"/>
      <c r="M1773" s="199"/>
      <c r="N1773" s="199"/>
      <c r="O1773" s="199"/>
      <c r="P1773" s="199"/>
      <c r="Q1773" s="199"/>
      <c r="R1773" s="199"/>
      <c r="S1773" s="199"/>
      <c r="T1773" s="199"/>
      <c r="U1773" s="199"/>
      <c r="V1773" s="199"/>
      <c r="W1773" s="199"/>
      <c r="X1773" s="199"/>
      <c r="Y1773" s="199"/>
      <c r="Z1773" s="199"/>
      <c r="AA1773" s="199"/>
      <c r="AB1773" s="199"/>
      <c r="AC1773" s="199"/>
      <c r="AD1773" s="199"/>
      <c r="AE1773" s="199"/>
      <c r="AF1773" s="199"/>
      <c r="AG1773" s="199"/>
      <c r="AH1773" s="199"/>
      <c r="AI1773" s="199"/>
      <c r="AJ1773" s="199"/>
      <c r="AK1773" s="199"/>
      <c r="AL1773" s="199"/>
      <c r="AM1773" s="199"/>
      <c r="AN1773" s="199"/>
      <c r="AO1773" s="199"/>
      <c r="AP1773" s="199"/>
      <c r="AQ1773" s="199"/>
      <c r="AR1773" s="199"/>
      <c r="AS1773" s="199"/>
      <c r="AT1773" s="199"/>
      <c r="AU1773" s="199"/>
      <c r="AV1773" s="199"/>
      <c r="AW1773" s="199"/>
      <c r="AX1773" s="199"/>
      <c r="AY1773" s="199"/>
      <c r="AZ1773" s="199"/>
      <c r="BA1773" s="199"/>
      <c r="BB1773" s="199"/>
      <c r="BC1773" s="199"/>
      <c r="BD1773" s="199"/>
      <c r="BE1773" s="199"/>
      <c r="BF1773" s="199"/>
      <c r="BG1773" s="199"/>
      <c r="BH1773" s="199"/>
      <c r="BI1773" s="199"/>
      <c r="BJ1773" s="199"/>
      <c r="BK1773" s="199"/>
    </row>
    <row r="1774" spans="1:63" ht="12.75" customHeight="1" x14ac:dyDescent="0.2">
      <c r="A1774" s="199"/>
      <c r="B1774" s="199"/>
      <c r="C1774" s="199"/>
      <c r="D1774" s="199"/>
      <c r="E1774" s="199"/>
      <c r="F1774" s="199"/>
      <c r="G1774" s="199"/>
      <c r="H1774" s="199"/>
      <c r="I1774" s="199"/>
      <c r="J1774" s="199"/>
      <c r="K1774" s="199"/>
      <c r="L1774" s="199"/>
      <c r="M1774" s="199"/>
      <c r="N1774" s="199"/>
      <c r="O1774" s="199"/>
      <c r="P1774" s="199"/>
      <c r="Q1774" s="199"/>
      <c r="R1774" s="199"/>
      <c r="S1774" s="199"/>
      <c r="T1774" s="199"/>
      <c r="U1774" s="199"/>
      <c r="V1774" s="199"/>
      <c r="W1774" s="199"/>
      <c r="X1774" s="199"/>
      <c r="Y1774" s="199"/>
      <c r="Z1774" s="199"/>
      <c r="AA1774" s="199"/>
      <c r="AB1774" s="199"/>
      <c r="AC1774" s="199"/>
      <c r="AD1774" s="199"/>
      <c r="AE1774" s="199"/>
      <c r="AF1774" s="199"/>
      <c r="AG1774" s="199"/>
      <c r="AH1774" s="199"/>
      <c r="AI1774" s="199"/>
      <c r="AJ1774" s="199"/>
      <c r="AK1774" s="199"/>
      <c r="AL1774" s="199"/>
      <c r="AM1774" s="199"/>
      <c r="AN1774" s="199"/>
      <c r="AO1774" s="199"/>
      <c r="AP1774" s="199"/>
      <c r="AQ1774" s="199"/>
      <c r="AR1774" s="199"/>
      <c r="AS1774" s="199"/>
      <c r="AT1774" s="199"/>
      <c r="AU1774" s="199"/>
      <c r="AV1774" s="199"/>
      <c r="AW1774" s="199"/>
      <c r="AX1774" s="199"/>
      <c r="AY1774" s="199"/>
      <c r="AZ1774" s="199"/>
      <c r="BA1774" s="199"/>
      <c r="BB1774" s="199"/>
      <c r="BC1774" s="199"/>
      <c r="BD1774" s="199"/>
      <c r="BE1774" s="199"/>
      <c r="BF1774" s="199"/>
      <c r="BG1774" s="199"/>
      <c r="BH1774" s="199"/>
      <c r="BI1774" s="199"/>
      <c r="BJ1774" s="199"/>
      <c r="BK1774" s="199"/>
    </row>
    <row r="1775" spans="1:63" ht="12.75" customHeight="1" x14ac:dyDescent="0.2">
      <c r="A1775" s="199"/>
      <c r="B1775" s="199"/>
      <c r="C1775" s="199"/>
      <c r="D1775" s="199"/>
      <c r="E1775" s="199"/>
      <c r="F1775" s="199"/>
      <c r="G1775" s="199"/>
      <c r="H1775" s="199"/>
      <c r="I1775" s="199"/>
      <c r="J1775" s="199"/>
      <c r="K1775" s="199"/>
      <c r="L1775" s="199"/>
      <c r="M1775" s="199"/>
      <c r="N1775" s="199"/>
      <c r="O1775" s="199"/>
      <c r="P1775" s="199"/>
      <c r="Q1775" s="199"/>
      <c r="R1775" s="199"/>
      <c r="S1775" s="199"/>
      <c r="T1775" s="199"/>
      <c r="U1775" s="199"/>
      <c r="V1775" s="199"/>
      <c r="W1775" s="199"/>
      <c r="X1775" s="199"/>
      <c r="Y1775" s="199"/>
      <c r="Z1775" s="199"/>
      <c r="AA1775" s="199"/>
      <c r="AB1775" s="199"/>
      <c r="AC1775" s="199"/>
      <c r="AD1775" s="199"/>
      <c r="AE1775" s="199"/>
      <c r="AF1775" s="199"/>
      <c r="AG1775" s="199"/>
      <c r="AH1775" s="199"/>
      <c r="AI1775" s="199"/>
      <c r="AJ1775" s="199"/>
      <c r="AK1775" s="199"/>
      <c r="AL1775" s="199"/>
      <c r="AM1775" s="199"/>
      <c r="AN1775" s="199"/>
      <c r="AO1775" s="199"/>
      <c r="AP1775" s="199"/>
      <c r="AQ1775" s="199"/>
      <c r="AR1775" s="199"/>
      <c r="AS1775" s="199"/>
      <c r="AT1775" s="199"/>
      <c r="AU1775" s="199"/>
      <c r="AV1775" s="199"/>
      <c r="AW1775" s="199"/>
      <c r="AX1775" s="199"/>
      <c r="AY1775" s="199"/>
      <c r="AZ1775" s="199"/>
      <c r="BA1775" s="199"/>
      <c r="BB1775" s="199"/>
      <c r="BC1775" s="199"/>
      <c r="BD1775" s="199"/>
      <c r="BE1775" s="199"/>
      <c r="BF1775" s="199"/>
      <c r="BG1775" s="199"/>
      <c r="BH1775" s="199"/>
      <c r="BI1775" s="199"/>
      <c r="BJ1775" s="199"/>
      <c r="BK1775" s="199"/>
    </row>
    <row r="1776" spans="1:63" ht="12.75" customHeight="1" x14ac:dyDescent="0.2">
      <c r="A1776" s="199"/>
      <c r="B1776" s="199"/>
      <c r="C1776" s="199"/>
      <c r="D1776" s="199"/>
      <c r="E1776" s="199"/>
      <c r="F1776" s="199"/>
      <c r="G1776" s="199"/>
      <c r="H1776" s="199"/>
      <c r="I1776" s="199"/>
      <c r="J1776" s="199"/>
      <c r="K1776" s="199"/>
      <c r="L1776" s="199"/>
      <c r="M1776" s="199"/>
      <c r="N1776" s="199"/>
      <c r="O1776" s="199"/>
      <c r="P1776" s="199"/>
      <c r="Q1776" s="199"/>
      <c r="R1776" s="199"/>
      <c r="S1776" s="199"/>
      <c r="T1776" s="199"/>
      <c r="U1776" s="199"/>
      <c r="V1776" s="199"/>
      <c r="W1776" s="199"/>
      <c r="X1776" s="199"/>
      <c r="Y1776" s="199"/>
      <c r="Z1776" s="199"/>
      <c r="AA1776" s="199"/>
      <c r="AB1776" s="199"/>
      <c r="AC1776" s="199"/>
      <c r="AD1776" s="199"/>
      <c r="AE1776" s="199"/>
      <c r="AF1776" s="199"/>
      <c r="AG1776" s="199"/>
      <c r="AH1776" s="199"/>
      <c r="AI1776" s="199"/>
      <c r="AJ1776" s="199"/>
      <c r="AK1776" s="199"/>
      <c r="AL1776" s="199"/>
      <c r="AM1776" s="199"/>
      <c r="AN1776" s="199"/>
      <c r="AO1776" s="199"/>
      <c r="AP1776" s="199"/>
      <c r="AQ1776" s="199"/>
      <c r="AR1776" s="199"/>
      <c r="AS1776" s="199"/>
      <c r="AT1776" s="199"/>
      <c r="AU1776" s="199"/>
      <c r="AV1776" s="199"/>
      <c r="AW1776" s="199"/>
      <c r="AX1776" s="199"/>
      <c r="AY1776" s="199"/>
      <c r="AZ1776" s="199"/>
      <c r="BA1776" s="199"/>
      <c r="BB1776" s="199"/>
      <c r="BC1776" s="199"/>
      <c r="BD1776" s="199"/>
      <c r="BE1776" s="199"/>
      <c r="BF1776" s="199"/>
      <c r="BG1776" s="199"/>
      <c r="BH1776" s="199"/>
      <c r="BI1776" s="199"/>
      <c r="BJ1776" s="199"/>
      <c r="BK1776" s="199"/>
    </row>
    <row r="1777" spans="1:63" ht="12.75" customHeight="1" x14ac:dyDescent="0.2">
      <c r="A1777" s="199"/>
      <c r="B1777" s="199"/>
      <c r="C1777" s="199"/>
      <c r="D1777" s="199"/>
      <c r="E1777" s="199"/>
      <c r="F1777" s="199"/>
      <c r="G1777" s="199"/>
      <c r="H1777" s="199"/>
      <c r="I1777" s="199"/>
      <c r="J1777" s="199"/>
      <c r="K1777" s="199"/>
      <c r="L1777" s="199"/>
      <c r="M1777" s="199"/>
      <c r="N1777" s="199"/>
      <c r="O1777" s="199"/>
      <c r="P1777" s="199"/>
      <c r="Q1777" s="199"/>
      <c r="R1777" s="199"/>
      <c r="S1777" s="199"/>
      <c r="T1777" s="199"/>
      <c r="U1777" s="199"/>
      <c r="V1777" s="199"/>
      <c r="W1777" s="199"/>
      <c r="X1777" s="199"/>
      <c r="Y1777" s="199"/>
      <c r="Z1777" s="199"/>
      <c r="AA1777" s="199"/>
      <c r="AB1777" s="199"/>
      <c r="AC1777" s="199"/>
      <c r="AD1777" s="199"/>
      <c r="AE1777" s="199"/>
      <c r="AF1777" s="199"/>
      <c r="AG1777" s="199"/>
      <c r="AH1777" s="199"/>
      <c r="AI1777" s="199"/>
      <c r="AJ1777" s="199"/>
      <c r="AK1777" s="199"/>
      <c r="AL1777" s="199"/>
      <c r="AM1777" s="199"/>
      <c r="AN1777" s="199"/>
      <c r="AO1777" s="199"/>
      <c r="AP1777" s="199"/>
      <c r="AQ1777" s="199"/>
      <c r="AR1777" s="199"/>
      <c r="AS1777" s="199"/>
      <c r="AT1777" s="199"/>
      <c r="AU1777" s="199"/>
      <c r="AV1777" s="199"/>
      <c r="AW1777" s="199"/>
      <c r="AX1777" s="199"/>
      <c r="AY1777" s="199"/>
      <c r="AZ1777" s="199"/>
      <c r="BA1777" s="199"/>
      <c r="BB1777" s="199"/>
      <c r="BC1777" s="199"/>
      <c r="BD1777" s="199"/>
      <c r="BE1777" s="199"/>
      <c r="BF1777" s="199"/>
      <c r="BG1777" s="199"/>
      <c r="BH1777" s="199"/>
      <c r="BI1777" s="199"/>
      <c r="BJ1777" s="199"/>
      <c r="BK1777" s="199"/>
    </row>
    <row r="1778" spans="1:63" ht="12.75" customHeight="1" x14ac:dyDescent="0.2">
      <c r="A1778" s="199"/>
      <c r="B1778" s="199"/>
      <c r="C1778" s="199"/>
      <c r="D1778" s="199"/>
      <c r="E1778" s="199"/>
      <c r="F1778" s="199"/>
      <c r="G1778" s="199"/>
      <c r="H1778" s="199"/>
      <c r="I1778" s="199"/>
      <c r="J1778" s="199"/>
      <c r="K1778" s="199"/>
      <c r="L1778" s="199"/>
      <c r="M1778" s="199"/>
      <c r="N1778" s="199"/>
      <c r="O1778" s="199"/>
      <c r="P1778" s="199"/>
      <c r="Q1778" s="199"/>
      <c r="R1778" s="199"/>
      <c r="S1778" s="199"/>
      <c r="T1778" s="199"/>
      <c r="U1778" s="199"/>
      <c r="V1778" s="199"/>
      <c r="W1778" s="199"/>
      <c r="X1778" s="199"/>
      <c r="Y1778" s="199"/>
      <c r="Z1778" s="199"/>
      <c r="AA1778" s="199"/>
      <c r="AB1778" s="199"/>
      <c r="AC1778" s="199"/>
      <c r="AD1778" s="199"/>
      <c r="AE1778" s="199"/>
      <c r="AF1778" s="199"/>
      <c r="AG1778" s="199"/>
      <c r="AH1778" s="199"/>
      <c r="AI1778" s="199"/>
      <c r="AJ1778" s="199"/>
      <c r="AK1778" s="199"/>
      <c r="AL1778" s="199"/>
      <c r="AM1778" s="199"/>
      <c r="AN1778" s="199"/>
      <c r="AO1778" s="199"/>
      <c r="AP1778" s="199"/>
      <c r="AQ1778" s="199"/>
      <c r="AR1778" s="199"/>
      <c r="AS1778" s="199"/>
      <c r="AT1778" s="199"/>
      <c r="AU1778" s="199"/>
      <c r="AV1778" s="199"/>
      <c r="AW1778" s="199"/>
      <c r="AX1778" s="199"/>
      <c r="AY1778" s="199"/>
      <c r="AZ1778" s="199"/>
      <c r="BA1778" s="199"/>
      <c r="BB1778" s="199"/>
      <c r="BC1778" s="199"/>
      <c r="BD1778" s="199"/>
      <c r="BE1778" s="199"/>
      <c r="BF1778" s="199"/>
      <c r="BG1778" s="199"/>
      <c r="BH1778" s="199"/>
      <c r="BI1778" s="199"/>
      <c r="BJ1778" s="199"/>
      <c r="BK1778" s="199"/>
    </row>
    <row r="1779" spans="1:63" ht="12.75" customHeight="1" x14ac:dyDescent="0.2">
      <c r="A1779" s="199"/>
      <c r="B1779" s="199"/>
      <c r="C1779" s="199"/>
      <c r="D1779" s="199"/>
      <c r="E1779" s="199"/>
      <c r="F1779" s="199"/>
      <c r="G1779" s="199"/>
      <c r="H1779" s="199"/>
      <c r="I1779" s="199"/>
      <c r="J1779" s="199"/>
      <c r="K1779" s="199"/>
      <c r="L1779" s="199"/>
      <c r="M1779" s="199"/>
      <c r="N1779" s="199"/>
      <c r="O1779" s="199"/>
      <c r="P1779" s="199"/>
      <c r="Q1779" s="199"/>
      <c r="R1779" s="199"/>
      <c r="S1779" s="199"/>
      <c r="T1779" s="199"/>
      <c r="U1779" s="199"/>
      <c r="V1779" s="199"/>
      <c r="W1779" s="199"/>
      <c r="X1779" s="199"/>
      <c r="Y1779" s="199"/>
      <c r="Z1779" s="199"/>
      <c r="AA1779" s="199"/>
      <c r="AB1779" s="199"/>
      <c r="AC1779" s="199"/>
      <c r="AD1779" s="199"/>
      <c r="AE1779" s="199"/>
      <c r="AF1779" s="199"/>
      <c r="AG1779" s="199"/>
      <c r="AH1779" s="199"/>
      <c r="AI1779" s="199"/>
      <c r="AJ1779" s="199"/>
      <c r="AK1779" s="199"/>
      <c r="AL1779" s="199"/>
      <c r="AM1779" s="199"/>
      <c r="AN1779" s="199"/>
      <c r="AO1779" s="199"/>
      <c r="AP1779" s="199"/>
      <c r="AQ1779" s="199"/>
      <c r="AR1779" s="199"/>
      <c r="AS1779" s="199"/>
      <c r="AT1779" s="199"/>
      <c r="AU1779" s="199"/>
      <c r="AV1779" s="199"/>
      <c r="AW1779" s="199"/>
      <c r="AX1779" s="199"/>
      <c r="AY1779" s="199"/>
      <c r="AZ1779" s="199"/>
      <c r="BA1779" s="199"/>
      <c r="BB1779" s="199"/>
      <c r="BC1779" s="199"/>
      <c r="BD1779" s="199"/>
      <c r="BE1779" s="199"/>
      <c r="BF1779" s="199"/>
      <c r="BG1779" s="199"/>
      <c r="BH1779" s="199"/>
      <c r="BI1779" s="199"/>
      <c r="BJ1779" s="199"/>
      <c r="BK1779" s="199"/>
    </row>
    <row r="1780" spans="1:63" ht="12.75" customHeight="1" x14ac:dyDescent="0.2">
      <c r="A1780" s="199"/>
      <c r="B1780" s="199"/>
      <c r="C1780" s="199"/>
      <c r="D1780" s="199"/>
      <c r="E1780" s="199"/>
      <c r="F1780" s="199"/>
      <c r="G1780" s="199"/>
      <c r="H1780" s="199"/>
      <c r="I1780" s="199"/>
      <c r="J1780" s="199"/>
      <c r="K1780" s="199"/>
      <c r="L1780" s="199"/>
      <c r="M1780" s="199"/>
      <c r="N1780" s="199"/>
      <c r="O1780" s="199"/>
      <c r="P1780" s="199"/>
      <c r="Q1780" s="199"/>
      <c r="R1780" s="199"/>
      <c r="S1780" s="199"/>
      <c r="T1780" s="199"/>
      <c r="U1780" s="199"/>
      <c r="V1780" s="199"/>
      <c r="W1780" s="199"/>
      <c r="X1780" s="199"/>
      <c r="Y1780" s="199"/>
      <c r="Z1780" s="199"/>
      <c r="AA1780" s="199"/>
      <c r="AB1780" s="199"/>
      <c r="AC1780" s="199"/>
      <c r="AD1780" s="199"/>
      <c r="AE1780" s="199"/>
      <c r="AF1780" s="199"/>
      <c r="AG1780" s="199"/>
      <c r="AH1780" s="199"/>
      <c r="AI1780" s="199"/>
      <c r="AJ1780" s="199"/>
      <c r="AK1780" s="199"/>
      <c r="AL1780" s="199"/>
      <c r="AM1780" s="199"/>
      <c r="AN1780" s="199"/>
      <c r="AO1780" s="199"/>
      <c r="AP1780" s="199"/>
      <c r="AQ1780" s="199"/>
      <c r="AR1780" s="199"/>
      <c r="AS1780" s="199"/>
      <c r="AT1780" s="199"/>
      <c r="AU1780" s="199"/>
      <c r="AV1780" s="199"/>
      <c r="AW1780" s="199"/>
      <c r="AX1780" s="199"/>
      <c r="AY1780" s="199"/>
      <c r="AZ1780" s="199"/>
      <c r="BA1780" s="199"/>
      <c r="BB1780" s="199"/>
      <c r="BC1780" s="199"/>
      <c r="BD1780" s="199"/>
      <c r="BE1780" s="199"/>
      <c r="BF1780" s="199"/>
      <c r="BG1780" s="199"/>
      <c r="BH1780" s="199"/>
      <c r="BI1780" s="199"/>
      <c r="BJ1780" s="199"/>
      <c r="BK1780" s="199"/>
    </row>
    <row r="1781" spans="1:63" ht="12.75" customHeight="1" x14ac:dyDescent="0.2">
      <c r="A1781" s="199"/>
      <c r="B1781" s="199"/>
      <c r="C1781" s="199"/>
      <c r="D1781" s="199"/>
      <c r="E1781" s="199"/>
      <c r="F1781" s="199"/>
      <c r="G1781" s="199"/>
      <c r="H1781" s="199"/>
      <c r="I1781" s="199"/>
      <c r="J1781" s="199"/>
      <c r="K1781" s="199"/>
      <c r="L1781" s="199"/>
      <c r="M1781" s="199"/>
      <c r="N1781" s="199"/>
      <c r="O1781" s="199"/>
      <c r="P1781" s="199"/>
      <c r="Q1781" s="199"/>
      <c r="R1781" s="199"/>
      <c r="S1781" s="199"/>
      <c r="T1781" s="199"/>
      <c r="U1781" s="199"/>
      <c r="V1781" s="199"/>
      <c r="W1781" s="199"/>
      <c r="X1781" s="199"/>
      <c r="Y1781" s="199"/>
      <c r="Z1781" s="199"/>
      <c r="AA1781" s="199"/>
      <c r="AB1781" s="199"/>
      <c r="AC1781" s="199"/>
      <c r="AD1781" s="199"/>
      <c r="AE1781" s="199"/>
      <c r="AF1781" s="199"/>
      <c r="AG1781" s="199"/>
      <c r="AH1781" s="199"/>
      <c r="AI1781" s="199"/>
      <c r="AJ1781" s="199"/>
      <c r="AK1781" s="199"/>
      <c r="AL1781" s="199"/>
      <c r="AM1781" s="199"/>
      <c r="AN1781" s="199"/>
      <c r="AO1781" s="199"/>
      <c r="AP1781" s="199"/>
      <c r="AQ1781" s="199"/>
      <c r="AR1781" s="199"/>
      <c r="AS1781" s="199"/>
      <c r="AT1781" s="199"/>
      <c r="AU1781" s="199"/>
      <c r="AV1781" s="199"/>
      <c r="AW1781" s="199"/>
      <c r="AX1781" s="199"/>
      <c r="AY1781" s="199"/>
      <c r="AZ1781" s="199"/>
      <c r="BA1781" s="199"/>
      <c r="BB1781" s="199"/>
      <c r="BC1781" s="199"/>
      <c r="BD1781" s="199"/>
      <c r="BE1781" s="199"/>
      <c r="BF1781" s="199"/>
      <c r="BG1781" s="199"/>
      <c r="BH1781" s="199"/>
      <c r="BI1781" s="199"/>
      <c r="BJ1781" s="199"/>
      <c r="BK1781" s="199"/>
    </row>
    <row r="1782" spans="1:63" ht="12.75" customHeight="1" x14ac:dyDescent="0.2">
      <c r="A1782" s="199"/>
      <c r="B1782" s="199"/>
      <c r="C1782" s="199"/>
      <c r="D1782" s="199"/>
      <c r="E1782" s="199"/>
      <c r="F1782" s="199"/>
      <c r="G1782" s="199"/>
      <c r="H1782" s="199"/>
      <c r="I1782" s="199"/>
      <c r="J1782" s="199"/>
      <c r="K1782" s="199"/>
      <c r="L1782" s="199"/>
      <c r="M1782" s="199"/>
      <c r="N1782" s="199"/>
      <c r="O1782" s="199"/>
      <c r="P1782" s="199"/>
      <c r="Q1782" s="199"/>
      <c r="R1782" s="199"/>
      <c r="S1782" s="199"/>
      <c r="T1782" s="199"/>
      <c r="U1782" s="199"/>
      <c r="V1782" s="199"/>
      <c r="W1782" s="199"/>
      <c r="X1782" s="199"/>
      <c r="Y1782" s="199"/>
      <c r="Z1782" s="199"/>
      <c r="AA1782" s="199"/>
      <c r="AB1782" s="199"/>
      <c r="AC1782" s="199"/>
      <c r="AD1782" s="199"/>
      <c r="AE1782" s="199"/>
      <c r="AF1782" s="199"/>
      <c r="AG1782" s="199"/>
      <c r="AH1782" s="199"/>
      <c r="AI1782" s="199"/>
      <c r="AJ1782" s="199"/>
      <c r="AK1782" s="199"/>
      <c r="AL1782" s="199"/>
      <c r="AM1782" s="199"/>
      <c r="AN1782" s="199"/>
      <c r="AO1782" s="199"/>
      <c r="AP1782" s="199"/>
      <c r="AQ1782" s="199"/>
      <c r="AR1782" s="199"/>
      <c r="AS1782" s="199"/>
      <c r="AT1782" s="199"/>
      <c r="AU1782" s="199"/>
      <c r="AV1782" s="199"/>
      <c r="AW1782" s="199"/>
      <c r="AX1782" s="199"/>
      <c r="AY1782" s="199"/>
      <c r="AZ1782" s="199"/>
      <c r="BA1782" s="199"/>
      <c r="BB1782" s="199"/>
      <c r="BC1782" s="199"/>
      <c r="BD1782" s="199"/>
      <c r="BE1782" s="199"/>
      <c r="BF1782" s="199"/>
      <c r="BG1782" s="199"/>
      <c r="BH1782" s="199"/>
      <c r="BI1782" s="199"/>
      <c r="BJ1782" s="199"/>
      <c r="BK1782" s="199"/>
    </row>
    <row r="1783" spans="1:63" ht="12.75" customHeight="1" x14ac:dyDescent="0.2">
      <c r="A1783" s="199"/>
      <c r="B1783" s="199"/>
      <c r="C1783" s="199"/>
      <c r="D1783" s="199"/>
      <c r="E1783" s="199"/>
      <c r="F1783" s="199"/>
      <c r="G1783" s="199"/>
      <c r="H1783" s="199"/>
      <c r="I1783" s="199"/>
      <c r="J1783" s="199"/>
      <c r="K1783" s="199"/>
      <c r="L1783" s="199"/>
      <c r="M1783" s="199"/>
      <c r="N1783" s="199"/>
      <c r="O1783" s="199"/>
      <c r="P1783" s="199"/>
      <c r="Q1783" s="199"/>
      <c r="R1783" s="199"/>
      <c r="S1783" s="199"/>
      <c r="T1783" s="199"/>
      <c r="U1783" s="199"/>
      <c r="V1783" s="199"/>
      <c r="W1783" s="199"/>
      <c r="X1783" s="199"/>
      <c r="Y1783" s="199"/>
      <c r="Z1783" s="199"/>
      <c r="AA1783" s="199"/>
      <c r="AB1783" s="199"/>
      <c r="AC1783" s="199"/>
      <c r="AD1783" s="199"/>
      <c r="AE1783" s="199"/>
      <c r="AF1783" s="199"/>
      <c r="AG1783" s="199"/>
      <c r="AH1783" s="199"/>
      <c r="AI1783" s="199"/>
      <c r="AJ1783" s="199"/>
      <c r="AK1783" s="199"/>
      <c r="AL1783" s="199"/>
      <c r="AM1783" s="199"/>
      <c r="AN1783" s="199"/>
      <c r="AO1783" s="199"/>
      <c r="AP1783" s="199"/>
      <c r="AQ1783" s="199"/>
      <c r="AR1783" s="199"/>
      <c r="AS1783" s="199"/>
      <c r="AT1783" s="199"/>
      <c r="AU1783" s="199"/>
      <c r="AV1783" s="199"/>
      <c r="AW1783" s="199"/>
      <c r="AX1783" s="199"/>
      <c r="AY1783" s="199"/>
      <c r="AZ1783" s="199"/>
      <c r="BA1783" s="199"/>
      <c r="BB1783" s="199"/>
      <c r="BC1783" s="199"/>
      <c r="BD1783" s="199"/>
      <c r="BE1783" s="199"/>
      <c r="BF1783" s="199"/>
      <c r="BG1783" s="199"/>
      <c r="BH1783" s="199"/>
      <c r="BI1783" s="199"/>
      <c r="BJ1783" s="199"/>
      <c r="BK1783" s="199"/>
    </row>
    <row r="1784" spans="1:63" ht="12.75" customHeight="1" x14ac:dyDescent="0.2">
      <c r="A1784" s="199"/>
      <c r="B1784" s="199"/>
      <c r="C1784" s="199"/>
      <c r="D1784" s="199"/>
      <c r="E1784" s="199"/>
      <c r="F1784" s="199"/>
      <c r="G1784" s="199"/>
      <c r="H1784" s="199"/>
      <c r="I1784" s="199"/>
      <c r="J1784" s="199"/>
      <c r="K1784" s="199"/>
      <c r="L1784" s="199"/>
      <c r="M1784" s="199"/>
      <c r="N1784" s="199"/>
      <c r="O1784" s="199"/>
      <c r="P1784" s="199"/>
      <c r="Q1784" s="199"/>
      <c r="R1784" s="199"/>
      <c r="S1784" s="199"/>
      <c r="T1784" s="199"/>
      <c r="U1784" s="199"/>
      <c r="V1784" s="199"/>
      <c r="W1784" s="199"/>
      <c r="X1784" s="199"/>
      <c r="Y1784" s="199"/>
      <c r="Z1784" s="199"/>
      <c r="AA1784" s="199"/>
      <c r="AB1784" s="199"/>
      <c r="AC1784" s="199"/>
      <c r="AD1784" s="199"/>
      <c r="AE1784" s="199"/>
      <c r="AF1784" s="199"/>
      <c r="AG1784" s="199"/>
      <c r="AH1784" s="199"/>
      <c r="AI1784" s="199"/>
      <c r="AJ1784" s="199"/>
      <c r="AK1784" s="199"/>
      <c r="AL1784" s="199"/>
      <c r="AM1784" s="199"/>
      <c r="AN1784" s="199"/>
      <c r="AO1784" s="199"/>
      <c r="AP1784" s="199"/>
      <c r="AQ1784" s="199"/>
      <c r="AR1784" s="199"/>
      <c r="AS1784" s="199"/>
      <c r="AT1784" s="199"/>
      <c r="AU1784" s="199"/>
      <c r="AV1784" s="199"/>
      <c r="AW1784" s="199"/>
      <c r="AX1784" s="199"/>
      <c r="AY1784" s="199"/>
      <c r="AZ1784" s="199"/>
      <c r="BA1784" s="199"/>
      <c r="BB1784" s="199"/>
      <c r="BC1784" s="199"/>
      <c r="BD1784" s="199"/>
      <c r="BE1784" s="199"/>
      <c r="BF1784" s="199"/>
      <c r="BG1784" s="199"/>
      <c r="BH1784" s="199"/>
      <c r="BI1784" s="199"/>
      <c r="BJ1784" s="199"/>
      <c r="BK1784" s="199"/>
    </row>
    <row r="1785" spans="1:63" ht="12.75" customHeight="1" x14ac:dyDescent="0.2">
      <c r="A1785" s="199"/>
      <c r="B1785" s="199"/>
      <c r="C1785" s="199"/>
      <c r="D1785" s="199"/>
      <c r="E1785" s="199"/>
      <c r="F1785" s="199"/>
      <c r="G1785" s="199"/>
      <c r="H1785" s="199"/>
      <c r="I1785" s="199"/>
      <c r="J1785" s="199"/>
      <c r="K1785" s="199"/>
      <c r="L1785" s="199"/>
      <c r="M1785" s="199"/>
      <c r="N1785" s="199"/>
      <c r="O1785" s="199"/>
      <c r="P1785" s="199"/>
      <c r="Q1785" s="199"/>
      <c r="R1785" s="199"/>
      <c r="S1785" s="199"/>
      <c r="T1785" s="199"/>
      <c r="U1785" s="199"/>
      <c r="V1785" s="199"/>
      <c r="W1785" s="199"/>
      <c r="X1785" s="199"/>
      <c r="Y1785" s="199"/>
      <c r="Z1785" s="199"/>
      <c r="AA1785" s="199"/>
      <c r="AB1785" s="199"/>
      <c r="AC1785" s="199"/>
      <c r="AD1785" s="199"/>
      <c r="AE1785" s="199"/>
      <c r="AF1785" s="199"/>
      <c r="AG1785" s="199"/>
      <c r="AH1785" s="199"/>
      <c r="AI1785" s="199"/>
      <c r="AJ1785" s="199"/>
      <c r="AK1785" s="199"/>
      <c r="AL1785" s="199"/>
      <c r="AM1785" s="199"/>
      <c r="AN1785" s="199"/>
      <c r="AO1785" s="199"/>
      <c r="AP1785" s="199"/>
      <c r="AQ1785" s="199"/>
      <c r="AR1785" s="199"/>
      <c r="AS1785" s="199"/>
      <c r="AT1785" s="199"/>
      <c r="AU1785" s="199"/>
      <c r="AV1785" s="199"/>
      <c r="AW1785" s="199"/>
      <c r="AX1785" s="199"/>
      <c r="AY1785" s="199"/>
      <c r="AZ1785" s="199"/>
      <c r="BA1785" s="199"/>
      <c r="BB1785" s="199"/>
      <c r="BC1785" s="199"/>
      <c r="BD1785" s="199"/>
      <c r="BE1785" s="199"/>
      <c r="BF1785" s="199"/>
      <c r="BG1785" s="199"/>
      <c r="BH1785" s="199"/>
      <c r="BI1785" s="199"/>
      <c r="BJ1785" s="199"/>
      <c r="BK1785" s="199"/>
    </row>
    <row r="1786" spans="1:63" ht="12.75" customHeight="1" x14ac:dyDescent="0.2">
      <c r="A1786" s="199"/>
      <c r="B1786" s="199"/>
      <c r="C1786" s="199"/>
      <c r="D1786" s="199"/>
      <c r="E1786" s="199"/>
      <c r="F1786" s="199"/>
      <c r="G1786" s="199"/>
      <c r="H1786" s="199"/>
      <c r="I1786" s="199"/>
      <c r="J1786" s="199"/>
      <c r="K1786" s="199"/>
      <c r="L1786" s="199"/>
      <c r="M1786" s="199"/>
      <c r="N1786" s="199"/>
      <c r="O1786" s="199"/>
      <c r="P1786" s="199"/>
      <c r="Q1786" s="199"/>
      <c r="R1786" s="199"/>
      <c r="S1786" s="199"/>
      <c r="T1786" s="199"/>
      <c r="U1786" s="199"/>
      <c r="V1786" s="199"/>
      <c r="W1786" s="199"/>
      <c r="X1786" s="199"/>
      <c r="Y1786" s="199"/>
      <c r="Z1786" s="199"/>
      <c r="AA1786" s="199"/>
      <c r="AB1786" s="199"/>
      <c r="AC1786" s="199"/>
      <c r="AD1786" s="199"/>
      <c r="AE1786" s="199"/>
      <c r="AF1786" s="199"/>
      <c r="AG1786" s="199"/>
      <c r="AH1786" s="199"/>
      <c r="AI1786" s="199"/>
      <c r="AJ1786" s="199"/>
      <c r="AK1786" s="199"/>
      <c r="AL1786" s="199"/>
      <c r="AM1786" s="199"/>
      <c r="AN1786" s="199"/>
      <c r="AO1786" s="199"/>
      <c r="AP1786" s="199"/>
      <c r="AQ1786" s="199"/>
      <c r="AR1786" s="199"/>
      <c r="AS1786" s="199"/>
      <c r="AT1786" s="199"/>
      <c r="AU1786" s="199"/>
      <c r="AV1786" s="199"/>
      <c r="AW1786" s="199"/>
      <c r="AX1786" s="199"/>
      <c r="AY1786" s="199"/>
      <c r="AZ1786" s="199"/>
      <c r="BA1786" s="199"/>
      <c r="BB1786" s="199"/>
      <c r="BC1786" s="199"/>
      <c r="BD1786" s="199"/>
      <c r="BE1786" s="199"/>
      <c r="BF1786" s="199"/>
      <c r="BG1786" s="199"/>
      <c r="BH1786" s="199"/>
      <c r="BI1786" s="199"/>
      <c r="BJ1786" s="199"/>
      <c r="BK1786" s="199"/>
    </row>
    <row r="1787" spans="1:63" ht="12.75" customHeight="1" x14ac:dyDescent="0.2">
      <c r="A1787" s="199"/>
      <c r="B1787" s="199"/>
      <c r="C1787" s="199"/>
      <c r="D1787" s="199"/>
      <c r="E1787" s="199"/>
      <c r="F1787" s="199"/>
      <c r="G1787" s="199"/>
      <c r="H1787" s="199"/>
      <c r="I1787" s="199"/>
      <c r="J1787" s="199"/>
      <c r="K1787" s="199"/>
      <c r="L1787" s="199"/>
      <c r="M1787" s="199"/>
      <c r="N1787" s="199"/>
      <c r="O1787" s="199"/>
      <c r="P1787" s="199"/>
      <c r="Q1787" s="199"/>
      <c r="R1787" s="199"/>
      <c r="S1787" s="199"/>
      <c r="T1787" s="199"/>
      <c r="U1787" s="199"/>
      <c r="V1787" s="199"/>
      <c r="W1787" s="199"/>
      <c r="X1787" s="199"/>
      <c r="Y1787" s="199"/>
      <c r="Z1787" s="199"/>
      <c r="AA1787" s="199"/>
      <c r="AB1787" s="199"/>
      <c r="AC1787" s="199"/>
      <c r="AD1787" s="199"/>
      <c r="AE1787" s="199"/>
      <c r="AF1787" s="199"/>
      <c r="AG1787" s="199"/>
      <c r="AH1787" s="199"/>
      <c r="AI1787" s="199"/>
      <c r="AJ1787" s="199"/>
      <c r="AK1787" s="199"/>
      <c r="AL1787" s="199"/>
      <c r="AM1787" s="199"/>
      <c r="AN1787" s="199"/>
      <c r="AO1787" s="199"/>
      <c r="AP1787" s="199"/>
      <c r="AQ1787" s="199"/>
      <c r="AR1787" s="199"/>
      <c r="AS1787" s="199"/>
      <c r="AT1787" s="199"/>
      <c r="AU1787" s="199"/>
      <c r="AV1787" s="199"/>
      <c r="AW1787" s="199"/>
      <c r="AX1787" s="199"/>
      <c r="AY1787" s="199"/>
      <c r="AZ1787" s="199"/>
      <c r="BA1787" s="199"/>
      <c r="BB1787" s="199"/>
      <c r="BC1787" s="199"/>
      <c r="BD1787" s="199"/>
      <c r="BE1787" s="199"/>
      <c r="BF1787" s="199"/>
      <c r="BG1787" s="199"/>
      <c r="BH1787" s="199"/>
      <c r="BI1787" s="199"/>
      <c r="BJ1787" s="199"/>
      <c r="BK1787" s="199"/>
    </row>
    <row r="1788" spans="1:63" ht="12.75" customHeight="1" x14ac:dyDescent="0.2">
      <c r="A1788" s="199"/>
      <c r="B1788" s="199"/>
      <c r="C1788" s="199"/>
      <c r="D1788" s="199"/>
      <c r="E1788" s="199"/>
      <c r="F1788" s="199"/>
      <c r="G1788" s="199"/>
      <c r="H1788" s="199"/>
      <c r="I1788" s="199"/>
      <c r="J1788" s="199"/>
      <c r="K1788" s="199"/>
      <c r="L1788" s="199"/>
      <c r="M1788" s="199"/>
      <c r="N1788" s="199"/>
      <c r="O1788" s="199"/>
      <c r="P1788" s="199"/>
      <c r="Q1788" s="199"/>
      <c r="R1788" s="199"/>
      <c r="S1788" s="199"/>
      <c r="T1788" s="199"/>
      <c r="U1788" s="199"/>
      <c r="V1788" s="199"/>
      <c r="W1788" s="199"/>
      <c r="X1788" s="199"/>
      <c r="Y1788" s="199"/>
      <c r="Z1788" s="199"/>
      <c r="AA1788" s="199"/>
      <c r="AB1788" s="199"/>
      <c r="AC1788" s="199"/>
      <c r="AD1788" s="199"/>
      <c r="AE1788" s="199"/>
      <c r="AF1788" s="199"/>
      <c r="AG1788" s="199"/>
      <c r="AH1788" s="199"/>
      <c r="AI1788" s="199"/>
      <c r="AJ1788" s="199"/>
      <c r="AK1788" s="199"/>
      <c r="AL1788" s="199"/>
      <c r="AM1788" s="199"/>
      <c r="AN1788" s="199"/>
      <c r="AO1788" s="199"/>
      <c r="AP1788" s="199"/>
      <c r="AQ1788" s="199"/>
      <c r="AR1788" s="199"/>
      <c r="AS1788" s="199"/>
      <c r="AT1788" s="199"/>
      <c r="AU1788" s="199"/>
      <c r="AV1788" s="199"/>
      <c r="AW1788" s="199"/>
      <c r="AX1788" s="199"/>
      <c r="AY1788" s="199"/>
      <c r="AZ1788" s="199"/>
      <c r="BA1788" s="199"/>
      <c r="BB1788" s="199"/>
      <c r="BC1788" s="199"/>
      <c r="BD1788" s="199"/>
      <c r="BE1788" s="199"/>
      <c r="BF1788" s="199"/>
      <c r="BG1788" s="199"/>
      <c r="BH1788" s="199"/>
      <c r="BI1788" s="199"/>
      <c r="BJ1788" s="199"/>
      <c r="BK1788" s="199"/>
    </row>
    <row r="1789" spans="1:63" ht="12.75" customHeight="1" x14ac:dyDescent="0.2">
      <c r="A1789" s="199"/>
      <c r="B1789" s="199"/>
      <c r="C1789" s="199"/>
      <c r="D1789" s="199"/>
      <c r="E1789" s="199"/>
      <c r="F1789" s="199"/>
      <c r="G1789" s="199"/>
      <c r="H1789" s="199"/>
      <c r="I1789" s="199"/>
      <c r="J1789" s="199"/>
      <c r="K1789" s="199"/>
      <c r="L1789" s="199"/>
      <c r="M1789" s="199"/>
      <c r="N1789" s="199"/>
      <c r="O1789" s="199"/>
      <c r="P1789" s="199"/>
      <c r="Q1789" s="199"/>
      <c r="R1789" s="199"/>
      <c r="S1789" s="199"/>
      <c r="T1789" s="199"/>
      <c r="U1789" s="199"/>
      <c r="V1789" s="199"/>
      <c r="W1789" s="199"/>
      <c r="X1789" s="199"/>
      <c r="Y1789" s="199"/>
      <c r="Z1789" s="199"/>
      <c r="AA1789" s="199"/>
      <c r="AB1789" s="199"/>
      <c r="AC1789" s="199"/>
      <c r="AD1789" s="199"/>
      <c r="AE1789" s="199"/>
      <c r="AF1789" s="199"/>
      <c r="AG1789" s="199"/>
      <c r="AH1789" s="199"/>
      <c r="AI1789" s="199"/>
      <c r="AJ1789" s="199"/>
      <c r="AK1789" s="199"/>
      <c r="AL1789" s="199"/>
      <c r="AM1789" s="199"/>
      <c r="AN1789" s="199"/>
      <c r="AO1789" s="199"/>
      <c r="AP1789" s="199"/>
      <c r="AQ1789" s="199"/>
      <c r="AR1789" s="199"/>
      <c r="AS1789" s="199"/>
      <c r="AT1789" s="199"/>
      <c r="AU1789" s="199"/>
      <c r="AV1789" s="199"/>
      <c r="AW1789" s="199"/>
      <c r="AX1789" s="199"/>
      <c r="AY1789" s="199"/>
      <c r="AZ1789" s="199"/>
      <c r="BA1789" s="199"/>
      <c r="BB1789" s="199"/>
      <c r="BC1789" s="199"/>
      <c r="BD1789" s="199"/>
      <c r="BE1789" s="199"/>
      <c r="BF1789" s="199"/>
      <c r="BG1789" s="199"/>
      <c r="BH1789" s="199"/>
      <c r="BI1789" s="199"/>
      <c r="BJ1789" s="199"/>
      <c r="BK1789" s="199"/>
    </row>
    <row r="1790" spans="1:63" ht="12.75" customHeight="1" x14ac:dyDescent="0.2">
      <c r="A1790" s="199"/>
      <c r="B1790" s="199"/>
      <c r="C1790" s="199"/>
      <c r="D1790" s="199"/>
      <c r="E1790" s="199"/>
      <c r="F1790" s="199"/>
      <c r="G1790" s="199"/>
      <c r="H1790" s="199"/>
      <c r="I1790" s="199"/>
      <c r="J1790" s="199"/>
      <c r="K1790" s="199"/>
      <c r="L1790" s="199"/>
      <c r="M1790" s="199"/>
      <c r="N1790" s="199"/>
      <c r="O1790" s="199"/>
      <c r="P1790" s="199"/>
      <c r="Q1790" s="199"/>
      <c r="R1790" s="199"/>
      <c r="S1790" s="199"/>
      <c r="T1790" s="199"/>
      <c r="U1790" s="199"/>
      <c r="V1790" s="199"/>
      <c r="W1790" s="199"/>
      <c r="X1790" s="199"/>
      <c r="Y1790" s="199"/>
      <c r="Z1790" s="199"/>
      <c r="AA1790" s="199"/>
      <c r="AB1790" s="199"/>
      <c r="AC1790" s="199"/>
      <c r="AD1790" s="199"/>
      <c r="AE1790" s="199"/>
      <c r="AF1790" s="199"/>
      <c r="AG1790" s="199"/>
      <c r="AH1790" s="199"/>
      <c r="AI1790" s="199"/>
      <c r="AJ1790" s="199"/>
      <c r="AK1790" s="199"/>
      <c r="AL1790" s="199"/>
      <c r="AM1790" s="199"/>
      <c r="AN1790" s="199"/>
      <c r="AO1790" s="199"/>
      <c r="AP1790" s="199"/>
      <c r="AQ1790" s="199"/>
      <c r="AR1790" s="199"/>
      <c r="AS1790" s="199"/>
      <c r="AT1790" s="199"/>
      <c r="AU1790" s="199"/>
      <c r="AV1790" s="199"/>
      <c r="AW1790" s="199"/>
      <c r="AX1790" s="199"/>
      <c r="AY1790" s="199"/>
      <c r="AZ1790" s="199"/>
      <c r="BA1790" s="199"/>
      <c r="BB1790" s="199"/>
      <c r="BC1790" s="199"/>
      <c r="BD1790" s="199"/>
      <c r="BE1790" s="199"/>
      <c r="BF1790" s="199"/>
      <c r="BG1790" s="199"/>
      <c r="BH1790" s="199"/>
      <c r="BI1790" s="199"/>
      <c r="BJ1790" s="199"/>
      <c r="BK1790" s="199"/>
    </row>
    <row r="1791" spans="1:63" ht="12.75" customHeight="1" x14ac:dyDescent="0.2">
      <c r="A1791" s="199"/>
      <c r="B1791" s="199"/>
      <c r="C1791" s="199"/>
      <c r="D1791" s="199"/>
      <c r="E1791" s="199"/>
      <c r="F1791" s="199"/>
      <c r="G1791" s="199"/>
      <c r="H1791" s="199"/>
      <c r="I1791" s="199"/>
      <c r="J1791" s="199"/>
      <c r="K1791" s="199"/>
      <c r="L1791" s="199"/>
      <c r="M1791" s="199"/>
      <c r="N1791" s="199"/>
      <c r="O1791" s="199"/>
      <c r="P1791" s="199"/>
      <c r="Q1791" s="199"/>
      <c r="R1791" s="199"/>
      <c r="S1791" s="199"/>
      <c r="T1791" s="199"/>
      <c r="U1791" s="199"/>
      <c r="V1791" s="199"/>
      <c r="W1791" s="199"/>
      <c r="X1791" s="199"/>
      <c r="Y1791" s="199"/>
      <c r="Z1791" s="199"/>
      <c r="AA1791" s="199"/>
      <c r="AB1791" s="199"/>
      <c r="AC1791" s="199"/>
      <c r="AD1791" s="199"/>
      <c r="AE1791" s="199"/>
      <c r="AF1791" s="199"/>
      <c r="AG1791" s="199"/>
      <c r="AH1791" s="199"/>
      <c r="AI1791" s="199"/>
      <c r="AJ1791" s="199"/>
      <c r="AK1791" s="199"/>
      <c r="AL1791" s="199"/>
      <c r="AM1791" s="199"/>
      <c r="AN1791" s="199"/>
      <c r="AO1791" s="199"/>
      <c r="AP1791" s="199"/>
      <c r="AQ1791" s="199"/>
      <c r="AR1791" s="199"/>
      <c r="AS1791" s="199"/>
      <c r="AT1791" s="199"/>
      <c r="AU1791" s="199"/>
      <c r="AV1791" s="199"/>
      <c r="AW1791" s="199"/>
      <c r="AX1791" s="199"/>
      <c r="AY1791" s="199"/>
      <c r="AZ1791" s="199"/>
      <c r="BA1791" s="199"/>
      <c r="BB1791" s="199"/>
      <c r="BC1791" s="199"/>
      <c r="BD1791" s="199"/>
      <c r="BE1791" s="199"/>
      <c r="BF1791" s="199"/>
      <c r="BG1791" s="199"/>
      <c r="BH1791" s="199"/>
      <c r="BI1791" s="199"/>
      <c r="BJ1791" s="199"/>
      <c r="BK1791" s="199"/>
    </row>
    <row r="1792" spans="1:63" ht="12.75" customHeight="1" x14ac:dyDescent="0.2">
      <c r="A1792" s="199"/>
      <c r="B1792" s="199"/>
      <c r="C1792" s="199"/>
      <c r="D1792" s="199"/>
      <c r="E1792" s="199"/>
      <c r="F1792" s="199"/>
      <c r="G1792" s="199"/>
      <c r="H1792" s="199"/>
      <c r="I1792" s="199"/>
      <c r="J1792" s="199"/>
      <c r="K1792" s="199"/>
      <c r="L1792" s="199"/>
      <c r="M1792" s="199"/>
      <c r="N1792" s="199"/>
      <c r="O1792" s="199"/>
      <c r="P1792" s="199"/>
      <c r="Q1792" s="199"/>
      <c r="R1792" s="199"/>
      <c r="S1792" s="199"/>
      <c r="T1792" s="199"/>
      <c r="U1792" s="199"/>
      <c r="V1792" s="199"/>
      <c r="W1792" s="199"/>
      <c r="X1792" s="199"/>
      <c r="Y1792" s="199"/>
      <c r="Z1792" s="199"/>
      <c r="AA1792" s="199"/>
      <c r="AB1792" s="199"/>
      <c r="AC1792" s="199"/>
      <c r="AD1792" s="199"/>
      <c r="AE1792" s="199"/>
      <c r="AF1792" s="199"/>
      <c r="AG1792" s="199"/>
      <c r="AH1792" s="199"/>
      <c r="AI1792" s="199"/>
      <c r="AJ1792" s="199"/>
      <c r="AK1792" s="199"/>
      <c r="AL1792" s="199"/>
      <c r="AM1792" s="199"/>
      <c r="AN1792" s="199"/>
      <c r="AO1792" s="199"/>
      <c r="AP1792" s="199"/>
      <c r="AQ1792" s="199"/>
      <c r="AR1792" s="199"/>
      <c r="AS1792" s="199"/>
      <c r="AT1792" s="199"/>
      <c r="AU1792" s="199"/>
      <c r="AV1792" s="199"/>
      <c r="AW1792" s="199"/>
      <c r="AX1792" s="199"/>
      <c r="AY1792" s="199"/>
      <c r="AZ1792" s="199"/>
      <c r="BA1792" s="199"/>
      <c r="BB1792" s="199"/>
      <c r="BC1792" s="199"/>
      <c r="BD1792" s="199"/>
      <c r="BE1792" s="199"/>
      <c r="BF1792" s="199"/>
      <c r="BG1792" s="199"/>
      <c r="BH1792" s="199"/>
      <c r="BI1792" s="199"/>
      <c r="BJ1792" s="199"/>
      <c r="BK1792" s="199"/>
    </row>
    <row r="1793" spans="1:63" ht="12.75" customHeight="1" x14ac:dyDescent="0.2">
      <c r="A1793" s="199"/>
      <c r="B1793" s="199"/>
      <c r="C1793" s="199"/>
      <c r="D1793" s="199"/>
      <c r="E1793" s="199"/>
      <c r="F1793" s="199"/>
      <c r="G1793" s="199"/>
      <c r="H1793" s="199"/>
      <c r="I1793" s="199"/>
      <c r="J1793" s="199"/>
      <c r="K1793" s="199"/>
      <c r="L1793" s="199"/>
      <c r="M1793" s="199"/>
      <c r="N1793" s="199"/>
      <c r="O1793" s="199"/>
      <c r="P1793" s="199"/>
      <c r="Q1793" s="199"/>
      <c r="R1793" s="199"/>
      <c r="S1793" s="199"/>
      <c r="T1793" s="199"/>
      <c r="U1793" s="199"/>
      <c r="V1793" s="199"/>
      <c r="W1793" s="199"/>
      <c r="X1793" s="199"/>
      <c r="Y1793" s="199"/>
      <c r="Z1793" s="199"/>
      <c r="AA1793" s="199"/>
      <c r="AB1793" s="199"/>
      <c r="AC1793" s="199"/>
      <c r="AD1793" s="199"/>
      <c r="AE1793" s="199"/>
      <c r="AF1793" s="199"/>
      <c r="AG1793" s="199"/>
      <c r="AH1793" s="199"/>
      <c r="AI1793" s="199"/>
      <c r="AJ1793" s="199"/>
      <c r="AK1793" s="199"/>
      <c r="AL1793" s="199"/>
      <c r="AM1793" s="199"/>
      <c r="AN1793" s="199"/>
      <c r="AO1793" s="199"/>
      <c r="AP1793" s="199"/>
      <c r="AQ1793" s="199"/>
      <c r="AR1793" s="199"/>
      <c r="AS1793" s="199"/>
      <c r="AT1793" s="199"/>
      <c r="AU1793" s="199"/>
      <c r="AV1793" s="199"/>
      <c r="AW1793" s="199"/>
      <c r="AX1793" s="199"/>
      <c r="AY1793" s="199"/>
      <c r="AZ1793" s="199"/>
      <c r="BA1793" s="199"/>
      <c r="BB1793" s="199"/>
      <c r="BC1793" s="199"/>
      <c r="BD1793" s="199"/>
      <c r="BE1793" s="199"/>
      <c r="BF1793" s="199"/>
      <c r="BG1793" s="199"/>
      <c r="BH1793" s="199"/>
      <c r="BI1793" s="199"/>
      <c r="BJ1793" s="199"/>
      <c r="BK1793" s="199"/>
    </row>
    <row r="1794" spans="1:63" ht="12.75" customHeight="1" x14ac:dyDescent="0.2">
      <c r="A1794" s="199"/>
      <c r="B1794" s="199"/>
      <c r="C1794" s="199"/>
      <c r="D1794" s="199"/>
      <c r="E1794" s="199"/>
      <c r="F1794" s="199"/>
      <c r="G1794" s="199"/>
      <c r="H1794" s="199"/>
      <c r="I1794" s="199"/>
      <c r="J1794" s="199"/>
      <c r="K1794" s="199"/>
      <c r="L1794" s="199"/>
      <c r="M1794" s="199"/>
      <c r="N1794" s="199"/>
      <c r="O1794" s="199"/>
      <c r="P1794" s="199"/>
      <c r="Q1794" s="199"/>
      <c r="R1794" s="199"/>
      <c r="S1794" s="199"/>
      <c r="T1794" s="199"/>
      <c r="U1794" s="199"/>
      <c r="V1794" s="199"/>
      <c r="W1794" s="199"/>
      <c r="X1794" s="199"/>
      <c r="Y1794" s="199"/>
      <c r="Z1794" s="199"/>
      <c r="AA1794" s="199"/>
      <c r="AB1794" s="199"/>
      <c r="AC1794" s="199"/>
      <c r="AD1794" s="199"/>
      <c r="AE1794" s="199"/>
      <c r="AF1794" s="199"/>
      <c r="AG1794" s="199"/>
      <c r="AH1794" s="199"/>
      <c r="AI1794" s="199"/>
      <c r="AJ1794" s="199"/>
      <c r="AK1794" s="199"/>
      <c r="AL1794" s="199"/>
      <c r="AM1794" s="199"/>
      <c r="AN1794" s="199"/>
      <c r="AO1794" s="199"/>
      <c r="AP1794" s="199"/>
      <c r="AQ1794" s="199"/>
      <c r="AR1794" s="199"/>
      <c r="AS1794" s="199"/>
      <c r="AT1794" s="199"/>
      <c r="AU1794" s="199"/>
      <c r="AV1794" s="199"/>
      <c r="AW1794" s="199"/>
      <c r="AX1794" s="199"/>
      <c r="AY1794" s="199"/>
      <c r="AZ1794" s="199"/>
      <c r="BA1794" s="199"/>
      <c r="BB1794" s="199"/>
      <c r="BC1794" s="199"/>
      <c r="BD1794" s="199"/>
      <c r="BE1794" s="199"/>
      <c r="BF1794" s="199"/>
      <c r="BG1794" s="199"/>
      <c r="BH1794" s="199"/>
      <c r="BI1794" s="199"/>
      <c r="BJ1794" s="199"/>
      <c r="BK1794" s="199"/>
    </row>
    <row r="1795" spans="1:63" ht="12.75" customHeight="1" x14ac:dyDescent="0.2">
      <c r="A1795" s="199"/>
      <c r="B1795" s="199"/>
      <c r="C1795" s="199"/>
      <c r="D1795" s="199"/>
      <c r="E1795" s="199"/>
      <c r="F1795" s="199"/>
      <c r="G1795" s="199"/>
      <c r="H1795" s="199"/>
      <c r="I1795" s="199"/>
      <c r="J1795" s="199"/>
      <c r="K1795" s="199"/>
      <c r="L1795" s="199"/>
      <c r="M1795" s="199"/>
      <c r="N1795" s="199"/>
      <c r="O1795" s="199"/>
      <c r="P1795" s="199"/>
      <c r="Q1795" s="199"/>
      <c r="R1795" s="199"/>
      <c r="S1795" s="199"/>
      <c r="T1795" s="199"/>
      <c r="U1795" s="199"/>
      <c r="V1795" s="199"/>
      <c r="W1795" s="199"/>
      <c r="X1795" s="199"/>
      <c r="Y1795" s="199"/>
      <c r="Z1795" s="199"/>
      <c r="AA1795" s="199"/>
      <c r="AB1795" s="199"/>
      <c r="AC1795" s="199"/>
      <c r="AD1795" s="199"/>
      <c r="AE1795" s="199"/>
      <c r="AF1795" s="199"/>
      <c r="AG1795" s="199"/>
      <c r="AH1795" s="199"/>
      <c r="AI1795" s="199"/>
      <c r="AJ1795" s="199"/>
      <c r="AK1795" s="199"/>
      <c r="AL1795" s="199"/>
      <c r="AM1795" s="199"/>
      <c r="AN1795" s="199"/>
      <c r="AO1795" s="199"/>
      <c r="AP1795" s="199"/>
      <c r="AQ1795" s="199"/>
      <c r="AR1795" s="199"/>
      <c r="AS1795" s="199"/>
      <c r="AT1795" s="199"/>
      <c r="AU1795" s="199"/>
      <c r="AV1795" s="199"/>
      <c r="AW1795" s="199"/>
      <c r="AX1795" s="199"/>
      <c r="AY1795" s="199"/>
      <c r="AZ1795" s="199"/>
      <c r="BA1795" s="199"/>
      <c r="BB1795" s="199"/>
      <c r="BC1795" s="199"/>
      <c r="BD1795" s="199"/>
      <c r="BE1795" s="199"/>
      <c r="BF1795" s="199"/>
      <c r="BG1795" s="199"/>
      <c r="BH1795" s="199"/>
      <c r="BI1795" s="199"/>
      <c r="BJ1795" s="199"/>
      <c r="BK1795" s="199"/>
    </row>
    <row r="1796" spans="1:63" ht="12.75" customHeight="1" x14ac:dyDescent="0.2">
      <c r="A1796" s="199"/>
      <c r="B1796" s="199"/>
      <c r="C1796" s="199"/>
      <c r="D1796" s="199"/>
      <c r="E1796" s="199"/>
      <c r="F1796" s="199"/>
      <c r="G1796" s="199"/>
      <c r="H1796" s="199"/>
      <c r="I1796" s="199"/>
      <c r="J1796" s="199"/>
      <c r="K1796" s="199"/>
      <c r="L1796" s="199"/>
      <c r="M1796" s="199"/>
      <c r="N1796" s="199"/>
      <c r="O1796" s="199"/>
      <c r="P1796" s="199"/>
      <c r="Q1796" s="199"/>
      <c r="R1796" s="199"/>
      <c r="S1796" s="199"/>
      <c r="T1796" s="199"/>
      <c r="U1796" s="199"/>
      <c r="V1796" s="199"/>
      <c r="W1796" s="199"/>
      <c r="X1796" s="199"/>
      <c r="Y1796" s="199"/>
      <c r="Z1796" s="199"/>
      <c r="AA1796" s="199"/>
      <c r="AB1796" s="199"/>
      <c r="AC1796" s="199"/>
      <c r="AD1796" s="199"/>
      <c r="AE1796" s="199"/>
      <c r="AF1796" s="199"/>
      <c r="AG1796" s="199"/>
      <c r="AH1796" s="199"/>
      <c r="AI1796" s="199"/>
      <c r="AJ1796" s="199"/>
      <c r="AK1796" s="199"/>
      <c r="AL1796" s="199"/>
      <c r="AM1796" s="199"/>
      <c r="AN1796" s="199"/>
      <c r="AO1796" s="199"/>
      <c r="AP1796" s="199"/>
      <c r="AQ1796" s="199"/>
      <c r="AR1796" s="199"/>
      <c r="AS1796" s="199"/>
      <c r="AT1796" s="199"/>
      <c r="AU1796" s="199"/>
      <c r="AV1796" s="199"/>
      <c r="AW1796" s="199"/>
      <c r="AX1796" s="199"/>
      <c r="AY1796" s="199"/>
      <c r="AZ1796" s="199"/>
      <c r="BA1796" s="199"/>
      <c r="BB1796" s="199"/>
      <c r="BC1796" s="199"/>
      <c r="BD1796" s="199"/>
      <c r="BE1796" s="199"/>
      <c r="BF1796" s="199"/>
      <c r="BG1796" s="199"/>
      <c r="BH1796" s="199"/>
      <c r="BI1796" s="199"/>
      <c r="BJ1796" s="199"/>
      <c r="BK1796" s="199"/>
    </row>
    <row r="1797" spans="1:63" ht="12.75" customHeight="1" x14ac:dyDescent="0.2">
      <c r="A1797" s="199"/>
      <c r="B1797" s="199"/>
      <c r="C1797" s="199"/>
      <c r="D1797" s="199"/>
      <c r="E1797" s="199"/>
      <c r="F1797" s="199"/>
      <c r="G1797" s="199"/>
      <c r="H1797" s="199"/>
      <c r="I1797" s="199"/>
      <c r="J1797" s="199"/>
      <c r="K1797" s="199"/>
      <c r="L1797" s="199"/>
      <c r="M1797" s="199"/>
      <c r="N1797" s="199"/>
      <c r="O1797" s="199"/>
      <c r="P1797" s="199"/>
      <c r="Q1797" s="199"/>
      <c r="R1797" s="199"/>
      <c r="S1797" s="199"/>
      <c r="T1797" s="199"/>
      <c r="U1797" s="199"/>
      <c r="V1797" s="199"/>
      <c r="W1797" s="199"/>
      <c r="X1797" s="199"/>
      <c r="Y1797" s="199"/>
      <c r="Z1797" s="199"/>
      <c r="AA1797" s="199"/>
      <c r="AB1797" s="199"/>
      <c r="AC1797" s="199"/>
      <c r="AD1797" s="199"/>
      <c r="AE1797" s="199"/>
      <c r="AF1797" s="199"/>
      <c r="AG1797" s="199"/>
      <c r="AH1797" s="199"/>
      <c r="AI1797" s="199"/>
      <c r="AJ1797" s="199"/>
      <c r="AK1797" s="199"/>
      <c r="AL1797" s="199"/>
      <c r="AM1797" s="199"/>
      <c r="AN1797" s="199"/>
      <c r="AO1797" s="199"/>
      <c r="AP1797" s="199"/>
      <c r="AQ1797" s="199"/>
      <c r="AR1797" s="199"/>
      <c r="AS1797" s="199"/>
      <c r="AT1797" s="199"/>
      <c r="AU1797" s="199"/>
      <c r="AV1797" s="199"/>
      <c r="AW1797" s="199"/>
      <c r="AX1797" s="199"/>
      <c r="AY1797" s="199"/>
      <c r="AZ1797" s="199"/>
      <c r="BA1797" s="199"/>
      <c r="BB1797" s="199"/>
      <c r="BC1797" s="199"/>
      <c r="BD1797" s="199"/>
      <c r="BE1797" s="199"/>
      <c r="BF1797" s="199"/>
      <c r="BG1797" s="199"/>
      <c r="BH1797" s="199"/>
      <c r="BI1797" s="199"/>
      <c r="BJ1797" s="199"/>
      <c r="BK1797" s="199"/>
    </row>
    <row r="1798" spans="1:63" ht="12.75" customHeight="1" x14ac:dyDescent="0.2">
      <c r="A1798" s="199"/>
      <c r="B1798" s="199"/>
      <c r="C1798" s="199"/>
      <c r="D1798" s="199"/>
      <c r="E1798" s="199"/>
      <c r="F1798" s="199"/>
      <c r="G1798" s="199"/>
      <c r="H1798" s="199"/>
      <c r="I1798" s="199"/>
      <c r="J1798" s="199"/>
      <c r="K1798" s="199"/>
      <c r="L1798" s="199"/>
      <c r="M1798" s="199"/>
      <c r="N1798" s="199"/>
      <c r="O1798" s="199"/>
      <c r="P1798" s="199"/>
      <c r="Q1798" s="199"/>
      <c r="R1798" s="199"/>
      <c r="S1798" s="199"/>
      <c r="T1798" s="199"/>
      <c r="U1798" s="199"/>
      <c r="V1798" s="199"/>
      <c r="W1798" s="199"/>
      <c r="X1798" s="199"/>
      <c r="Y1798" s="199"/>
      <c r="Z1798" s="199"/>
      <c r="AA1798" s="199"/>
      <c r="AB1798" s="199"/>
      <c r="AC1798" s="199"/>
      <c r="AD1798" s="199"/>
      <c r="AE1798" s="199"/>
      <c r="AF1798" s="199"/>
      <c r="AG1798" s="199"/>
      <c r="AH1798" s="199"/>
      <c r="AI1798" s="199"/>
      <c r="AJ1798" s="199"/>
      <c r="AK1798" s="199"/>
      <c r="AL1798" s="199"/>
      <c r="AM1798" s="199"/>
      <c r="AN1798" s="199"/>
      <c r="AO1798" s="199"/>
      <c r="AP1798" s="199"/>
      <c r="AQ1798" s="199"/>
      <c r="AR1798" s="199"/>
      <c r="AS1798" s="199"/>
      <c r="AT1798" s="199"/>
      <c r="AU1798" s="199"/>
      <c r="AV1798" s="199"/>
      <c r="AW1798" s="199"/>
      <c r="AX1798" s="199"/>
      <c r="AY1798" s="199"/>
      <c r="AZ1798" s="199"/>
      <c r="BA1798" s="199"/>
      <c r="BB1798" s="199"/>
      <c r="BC1798" s="199"/>
      <c r="BD1798" s="199"/>
      <c r="BE1798" s="199"/>
      <c r="BF1798" s="199"/>
      <c r="BG1798" s="199"/>
      <c r="BH1798" s="199"/>
      <c r="BI1798" s="199"/>
      <c r="BJ1798" s="199"/>
      <c r="BK1798" s="199"/>
    </row>
    <row r="1799" spans="1:63" ht="12.75" customHeight="1" x14ac:dyDescent="0.2">
      <c r="A1799" s="199"/>
      <c r="B1799" s="199"/>
      <c r="C1799" s="199"/>
      <c r="D1799" s="199"/>
      <c r="E1799" s="199"/>
      <c r="F1799" s="199"/>
      <c r="G1799" s="199"/>
      <c r="H1799" s="199"/>
      <c r="I1799" s="199"/>
      <c r="J1799" s="199"/>
      <c r="K1799" s="199"/>
      <c r="L1799" s="199"/>
      <c r="M1799" s="199"/>
      <c r="N1799" s="199"/>
      <c r="O1799" s="199"/>
      <c r="P1799" s="199"/>
      <c r="Q1799" s="199"/>
      <c r="R1799" s="199"/>
      <c r="S1799" s="199"/>
      <c r="T1799" s="199"/>
      <c r="U1799" s="199"/>
      <c r="V1799" s="199"/>
      <c r="W1799" s="199"/>
      <c r="X1799" s="199"/>
      <c r="Y1799" s="199"/>
      <c r="Z1799" s="199"/>
      <c r="AA1799" s="199"/>
      <c r="AB1799" s="199"/>
      <c r="AC1799" s="199"/>
      <c r="AD1799" s="199"/>
      <c r="AE1799" s="199"/>
      <c r="AF1799" s="199"/>
      <c r="AG1799" s="199"/>
      <c r="AH1799" s="199"/>
      <c r="AI1799" s="199"/>
      <c r="AJ1799" s="199"/>
      <c r="AK1799" s="199"/>
      <c r="AL1799" s="199"/>
      <c r="AM1799" s="199"/>
      <c r="AN1799" s="199"/>
      <c r="AO1799" s="199"/>
      <c r="AP1799" s="199"/>
      <c r="AQ1799" s="199"/>
      <c r="AR1799" s="199"/>
      <c r="AS1799" s="199"/>
      <c r="AT1799" s="199"/>
      <c r="AU1799" s="199"/>
      <c r="AV1799" s="199"/>
      <c r="AW1799" s="199"/>
      <c r="AX1799" s="199"/>
      <c r="AY1799" s="199"/>
      <c r="AZ1799" s="199"/>
      <c r="BA1799" s="199"/>
      <c r="BB1799" s="199"/>
      <c r="BC1799" s="199"/>
      <c r="BD1799" s="199"/>
      <c r="BE1799" s="199"/>
      <c r="BF1799" s="199"/>
      <c r="BG1799" s="199"/>
      <c r="BH1799" s="199"/>
      <c r="BI1799" s="199"/>
      <c r="BJ1799" s="199"/>
      <c r="BK1799" s="199"/>
    </row>
    <row r="1800" spans="1:63" ht="12.75" customHeight="1" x14ac:dyDescent="0.2">
      <c r="A1800" s="199"/>
      <c r="B1800" s="199"/>
      <c r="C1800" s="199"/>
      <c r="D1800" s="199"/>
      <c r="E1800" s="199"/>
      <c r="F1800" s="199"/>
      <c r="G1800" s="199"/>
      <c r="H1800" s="199"/>
      <c r="I1800" s="199"/>
      <c r="J1800" s="199"/>
      <c r="K1800" s="199"/>
      <c r="L1800" s="199"/>
      <c r="M1800" s="199"/>
      <c r="N1800" s="199"/>
      <c r="O1800" s="199"/>
      <c r="P1800" s="199"/>
      <c r="Q1800" s="199"/>
      <c r="R1800" s="199"/>
      <c r="S1800" s="199"/>
      <c r="T1800" s="199"/>
      <c r="U1800" s="199"/>
      <c r="V1800" s="199"/>
      <c r="W1800" s="199"/>
      <c r="X1800" s="199"/>
      <c r="Y1800" s="199"/>
      <c r="Z1800" s="199"/>
      <c r="AA1800" s="199"/>
      <c r="AB1800" s="199"/>
      <c r="AC1800" s="199"/>
      <c r="AD1800" s="199"/>
      <c r="AE1800" s="199"/>
      <c r="AF1800" s="199"/>
      <c r="AG1800" s="199"/>
      <c r="AH1800" s="199"/>
      <c r="AI1800" s="199"/>
      <c r="AJ1800" s="199"/>
      <c r="AK1800" s="199"/>
      <c r="AL1800" s="199"/>
      <c r="AM1800" s="199"/>
      <c r="AN1800" s="199"/>
      <c r="AO1800" s="199"/>
      <c r="AP1800" s="199"/>
      <c r="AQ1800" s="199"/>
      <c r="AR1800" s="199"/>
      <c r="AS1800" s="199"/>
      <c r="AT1800" s="199"/>
      <c r="AU1800" s="199"/>
      <c r="AV1800" s="199"/>
      <c r="AW1800" s="199"/>
      <c r="AX1800" s="199"/>
      <c r="AY1800" s="199"/>
      <c r="AZ1800" s="199"/>
      <c r="BA1800" s="199"/>
      <c r="BB1800" s="199"/>
      <c r="BC1800" s="199"/>
      <c r="BD1800" s="199"/>
      <c r="BE1800" s="199"/>
      <c r="BF1800" s="199"/>
      <c r="BG1800" s="199"/>
      <c r="BH1800" s="199"/>
      <c r="BI1800" s="199"/>
      <c r="BJ1800" s="199"/>
      <c r="BK1800" s="199"/>
    </row>
    <row r="1801" spans="1:63" ht="12.75" customHeight="1" x14ac:dyDescent="0.2">
      <c r="A1801" s="199"/>
      <c r="B1801" s="199"/>
      <c r="C1801" s="199"/>
      <c r="D1801" s="199"/>
      <c r="E1801" s="199"/>
      <c r="F1801" s="199"/>
      <c r="G1801" s="199"/>
      <c r="H1801" s="199"/>
      <c r="I1801" s="199"/>
      <c r="J1801" s="199"/>
      <c r="K1801" s="199"/>
      <c r="L1801" s="199"/>
      <c r="M1801" s="199"/>
      <c r="N1801" s="199"/>
      <c r="O1801" s="199"/>
      <c r="P1801" s="199"/>
      <c r="Q1801" s="199"/>
      <c r="R1801" s="199"/>
      <c r="S1801" s="199"/>
      <c r="T1801" s="199"/>
      <c r="U1801" s="199"/>
      <c r="V1801" s="199"/>
      <c r="W1801" s="199"/>
      <c r="X1801" s="199"/>
      <c r="Y1801" s="199"/>
      <c r="Z1801" s="199"/>
      <c r="AA1801" s="199"/>
      <c r="AB1801" s="199"/>
      <c r="AC1801" s="199"/>
      <c r="AD1801" s="199"/>
      <c r="AE1801" s="199"/>
      <c r="AF1801" s="199"/>
      <c r="AG1801" s="199"/>
      <c r="AH1801" s="199"/>
      <c r="AI1801" s="199"/>
      <c r="AJ1801" s="199"/>
      <c r="AK1801" s="199"/>
      <c r="AL1801" s="199"/>
      <c r="AM1801" s="199"/>
      <c r="AN1801" s="199"/>
      <c r="AO1801" s="199"/>
      <c r="AP1801" s="199"/>
      <c r="AQ1801" s="199"/>
      <c r="AR1801" s="199"/>
      <c r="AS1801" s="199"/>
      <c r="AT1801" s="199"/>
      <c r="AU1801" s="199"/>
      <c r="AV1801" s="199"/>
      <c r="AW1801" s="199"/>
      <c r="AX1801" s="199"/>
      <c r="AY1801" s="199"/>
      <c r="AZ1801" s="199"/>
      <c r="BA1801" s="199"/>
      <c r="BB1801" s="199"/>
      <c r="BC1801" s="199"/>
      <c r="BD1801" s="199"/>
      <c r="BE1801" s="199"/>
      <c r="BF1801" s="199"/>
      <c r="BG1801" s="199"/>
      <c r="BH1801" s="199"/>
      <c r="BI1801" s="199"/>
      <c r="BJ1801" s="199"/>
      <c r="BK1801" s="199"/>
    </row>
    <row r="1802" spans="1:63" ht="12.75" customHeight="1" x14ac:dyDescent="0.2">
      <c r="A1802" s="199"/>
      <c r="B1802" s="199"/>
      <c r="C1802" s="199"/>
      <c r="D1802" s="199"/>
      <c r="E1802" s="199"/>
      <c r="F1802" s="199"/>
      <c r="G1802" s="199"/>
      <c r="H1802" s="199"/>
      <c r="I1802" s="199"/>
      <c r="J1802" s="199"/>
      <c r="K1802" s="199"/>
      <c r="L1802" s="199"/>
      <c r="M1802" s="199"/>
      <c r="N1802" s="199"/>
      <c r="O1802" s="199"/>
      <c r="P1802" s="199"/>
      <c r="Q1802" s="199"/>
      <c r="R1802" s="199"/>
      <c r="S1802" s="199"/>
      <c r="T1802" s="199"/>
      <c r="U1802" s="199"/>
      <c r="V1802" s="199"/>
      <c r="W1802" s="199"/>
      <c r="X1802" s="199"/>
      <c r="Y1802" s="199"/>
      <c r="Z1802" s="199"/>
      <c r="AA1802" s="199"/>
      <c r="AB1802" s="199"/>
      <c r="AC1802" s="199"/>
      <c r="AD1802" s="199"/>
      <c r="AE1802" s="199"/>
      <c r="AF1802" s="199"/>
      <c r="AG1802" s="199"/>
      <c r="AH1802" s="199"/>
      <c r="AI1802" s="199"/>
      <c r="AJ1802" s="199"/>
      <c r="AK1802" s="199"/>
      <c r="AL1802" s="199"/>
      <c r="AM1802" s="199"/>
      <c r="AN1802" s="199"/>
      <c r="AO1802" s="199"/>
      <c r="AP1802" s="199"/>
      <c r="AQ1802" s="199"/>
      <c r="AR1802" s="199"/>
      <c r="AS1802" s="199"/>
      <c r="AT1802" s="199"/>
      <c r="AU1802" s="199"/>
      <c r="AV1802" s="199"/>
      <c r="AW1802" s="199"/>
      <c r="AX1802" s="199"/>
      <c r="AY1802" s="199"/>
      <c r="AZ1802" s="199"/>
      <c r="BA1802" s="199"/>
      <c r="BB1802" s="199"/>
      <c r="BC1802" s="199"/>
      <c r="BD1802" s="199"/>
      <c r="BE1802" s="199"/>
      <c r="BF1802" s="199"/>
      <c r="BG1802" s="199"/>
      <c r="BH1802" s="199"/>
      <c r="BI1802" s="199"/>
      <c r="BJ1802" s="199"/>
      <c r="BK1802" s="199"/>
    </row>
    <row r="1803" spans="1:63" ht="12.75" customHeight="1" x14ac:dyDescent="0.2">
      <c r="A1803" s="199"/>
      <c r="B1803" s="199"/>
      <c r="C1803" s="199"/>
      <c r="D1803" s="199"/>
      <c r="E1803" s="199"/>
      <c r="F1803" s="199"/>
      <c r="G1803" s="199"/>
      <c r="H1803" s="199"/>
      <c r="I1803" s="199"/>
      <c r="J1803" s="199"/>
      <c r="K1803" s="199"/>
      <c r="L1803" s="199"/>
      <c r="M1803" s="199"/>
      <c r="N1803" s="199"/>
      <c r="O1803" s="199"/>
      <c r="P1803" s="199"/>
      <c r="Q1803" s="199"/>
      <c r="R1803" s="199"/>
      <c r="S1803" s="199"/>
      <c r="T1803" s="199"/>
      <c r="U1803" s="199"/>
      <c r="V1803" s="199"/>
      <c r="W1803" s="199"/>
      <c r="X1803" s="199"/>
      <c r="Y1803" s="199"/>
      <c r="Z1803" s="199"/>
      <c r="AA1803" s="199"/>
      <c r="AB1803" s="199"/>
      <c r="AC1803" s="199"/>
      <c r="AD1803" s="199"/>
      <c r="AE1803" s="199"/>
      <c r="AF1803" s="199"/>
      <c r="AG1803" s="199"/>
      <c r="AH1803" s="199"/>
      <c r="AI1803" s="199"/>
      <c r="AJ1803" s="199"/>
      <c r="AK1803" s="199"/>
      <c r="AL1803" s="199"/>
      <c r="AM1803" s="199"/>
      <c r="AN1803" s="199"/>
      <c r="AO1803" s="199"/>
      <c r="AP1803" s="199"/>
      <c r="AQ1803" s="199"/>
      <c r="AR1803" s="199"/>
      <c r="AS1803" s="199"/>
      <c r="AT1803" s="199"/>
      <c r="AU1803" s="199"/>
      <c r="AV1803" s="199"/>
      <c r="AW1803" s="199"/>
      <c r="AX1803" s="199"/>
      <c r="AY1803" s="199"/>
      <c r="AZ1803" s="199"/>
      <c r="BA1803" s="199"/>
      <c r="BB1803" s="199"/>
      <c r="BC1803" s="199"/>
      <c r="BD1803" s="199"/>
      <c r="BE1803" s="199"/>
      <c r="BF1803" s="199"/>
      <c r="BG1803" s="199"/>
      <c r="BH1803" s="199"/>
      <c r="BI1803" s="199"/>
      <c r="BJ1803" s="199"/>
      <c r="BK1803" s="199"/>
    </row>
    <row r="1804" spans="1:63" ht="12.75" customHeight="1" x14ac:dyDescent="0.2">
      <c r="A1804" s="199"/>
      <c r="B1804" s="199"/>
      <c r="C1804" s="199"/>
      <c r="D1804" s="199"/>
      <c r="E1804" s="199"/>
      <c r="F1804" s="199"/>
      <c r="G1804" s="199"/>
      <c r="H1804" s="199"/>
      <c r="I1804" s="199"/>
      <c r="J1804" s="199"/>
      <c r="K1804" s="199"/>
      <c r="L1804" s="199"/>
      <c r="M1804" s="199"/>
      <c r="N1804" s="199"/>
      <c r="O1804" s="199"/>
      <c r="P1804" s="199"/>
      <c r="Q1804" s="199"/>
      <c r="R1804" s="199"/>
      <c r="S1804" s="199"/>
      <c r="T1804" s="199"/>
      <c r="U1804" s="199"/>
      <c r="V1804" s="199"/>
      <c r="W1804" s="199"/>
      <c r="X1804" s="199"/>
      <c r="Y1804" s="199"/>
      <c r="Z1804" s="199"/>
      <c r="AA1804" s="199"/>
      <c r="AB1804" s="199"/>
      <c r="AC1804" s="199"/>
      <c r="AD1804" s="199"/>
      <c r="AE1804" s="199"/>
      <c r="AF1804" s="199"/>
      <c r="AG1804" s="199"/>
      <c r="AH1804" s="199"/>
      <c r="AI1804" s="199"/>
      <c r="AJ1804" s="199"/>
      <c r="AK1804" s="199"/>
      <c r="AL1804" s="199"/>
      <c r="AM1804" s="199"/>
      <c r="AN1804" s="199"/>
      <c r="AO1804" s="199"/>
      <c r="AP1804" s="199"/>
      <c r="AQ1804" s="199"/>
      <c r="AR1804" s="199"/>
      <c r="AS1804" s="199"/>
      <c r="AT1804" s="199"/>
      <c r="AU1804" s="199"/>
      <c r="AV1804" s="199"/>
      <c r="AW1804" s="199"/>
      <c r="AX1804" s="199"/>
      <c r="AY1804" s="199"/>
      <c r="AZ1804" s="199"/>
      <c r="BA1804" s="199"/>
      <c r="BB1804" s="199"/>
      <c r="BC1804" s="199"/>
      <c r="BD1804" s="199"/>
      <c r="BE1804" s="199"/>
      <c r="BF1804" s="199"/>
      <c r="BG1804" s="199"/>
      <c r="BH1804" s="199"/>
      <c r="BI1804" s="199"/>
      <c r="BJ1804" s="199"/>
      <c r="BK1804" s="199"/>
    </row>
    <row r="1805" spans="1:63" ht="12.75" customHeight="1" x14ac:dyDescent="0.2">
      <c r="A1805" s="199"/>
      <c r="B1805" s="199"/>
      <c r="C1805" s="199"/>
      <c r="D1805" s="199"/>
      <c r="E1805" s="199"/>
      <c r="F1805" s="199"/>
      <c r="G1805" s="199"/>
      <c r="H1805" s="199"/>
      <c r="I1805" s="199"/>
      <c r="J1805" s="199"/>
      <c r="K1805" s="199"/>
      <c r="L1805" s="199"/>
      <c r="M1805" s="199"/>
      <c r="N1805" s="199"/>
      <c r="O1805" s="199"/>
      <c r="P1805" s="199"/>
      <c r="Q1805" s="199"/>
      <c r="R1805" s="199"/>
      <c r="S1805" s="199"/>
      <c r="T1805" s="199"/>
      <c r="U1805" s="199"/>
      <c r="V1805" s="199"/>
      <c r="W1805" s="199"/>
      <c r="X1805" s="199"/>
      <c r="Y1805" s="199"/>
      <c r="Z1805" s="199"/>
      <c r="AA1805" s="199"/>
      <c r="AB1805" s="199"/>
      <c r="AC1805" s="199"/>
      <c r="AD1805" s="199"/>
      <c r="AE1805" s="199"/>
      <c r="AF1805" s="199"/>
      <c r="AG1805" s="199"/>
      <c r="AH1805" s="199"/>
      <c r="AI1805" s="199"/>
      <c r="AJ1805" s="199"/>
      <c r="AK1805" s="199"/>
      <c r="AL1805" s="199"/>
      <c r="AM1805" s="199"/>
      <c r="AN1805" s="199"/>
      <c r="AO1805" s="199"/>
      <c r="AP1805" s="199"/>
      <c r="AQ1805" s="199"/>
      <c r="AR1805" s="199"/>
      <c r="AS1805" s="199"/>
      <c r="AT1805" s="199"/>
      <c r="AU1805" s="199"/>
      <c r="AV1805" s="199"/>
      <c r="AW1805" s="199"/>
      <c r="AX1805" s="199"/>
      <c r="AY1805" s="199"/>
      <c r="AZ1805" s="199"/>
      <c r="BA1805" s="199"/>
      <c r="BB1805" s="199"/>
      <c r="BC1805" s="199"/>
      <c r="BD1805" s="199"/>
      <c r="BE1805" s="199"/>
      <c r="BF1805" s="199"/>
      <c r="BG1805" s="199"/>
      <c r="BH1805" s="199"/>
      <c r="BI1805" s="199"/>
      <c r="BJ1805" s="199"/>
      <c r="BK1805" s="199"/>
    </row>
    <row r="1806" spans="1:63" ht="12.75" customHeight="1" x14ac:dyDescent="0.2">
      <c r="A1806" s="199"/>
      <c r="B1806" s="199"/>
      <c r="C1806" s="199"/>
      <c r="D1806" s="199"/>
      <c r="E1806" s="199"/>
      <c r="F1806" s="199"/>
      <c r="G1806" s="199"/>
      <c r="H1806" s="199"/>
      <c r="I1806" s="199"/>
      <c r="J1806" s="199"/>
      <c r="K1806" s="199"/>
      <c r="L1806" s="199"/>
      <c r="M1806" s="199"/>
      <c r="N1806" s="199"/>
      <c r="O1806" s="199"/>
      <c r="P1806" s="199"/>
      <c r="Q1806" s="199"/>
      <c r="R1806" s="199"/>
      <c r="S1806" s="199"/>
      <c r="T1806" s="199"/>
      <c r="U1806" s="199"/>
      <c r="V1806" s="199"/>
      <c r="W1806" s="199"/>
      <c r="X1806" s="199"/>
      <c r="Y1806" s="199"/>
      <c r="Z1806" s="199"/>
      <c r="AA1806" s="199"/>
      <c r="AB1806" s="199"/>
      <c r="AC1806" s="199"/>
      <c r="AD1806" s="199"/>
      <c r="AE1806" s="199"/>
      <c r="AF1806" s="199"/>
      <c r="AG1806" s="199"/>
      <c r="AH1806" s="199"/>
      <c r="AI1806" s="199"/>
      <c r="AJ1806" s="199"/>
      <c r="AK1806" s="199"/>
      <c r="AL1806" s="199"/>
      <c r="AM1806" s="199"/>
      <c r="AN1806" s="199"/>
      <c r="AO1806" s="199"/>
      <c r="AP1806" s="199"/>
      <c r="AQ1806" s="199"/>
      <c r="AR1806" s="199"/>
      <c r="AS1806" s="199"/>
      <c r="AT1806" s="199"/>
      <c r="AU1806" s="199"/>
      <c r="AV1806" s="199"/>
      <c r="AW1806" s="199"/>
      <c r="AX1806" s="199"/>
      <c r="AY1806" s="199"/>
      <c r="AZ1806" s="199"/>
      <c r="BA1806" s="199"/>
      <c r="BB1806" s="199"/>
      <c r="BC1806" s="199"/>
      <c r="BD1806" s="199"/>
      <c r="BE1806" s="199"/>
      <c r="BF1806" s="199"/>
      <c r="BG1806" s="199"/>
      <c r="BH1806" s="199"/>
      <c r="BI1806" s="199"/>
      <c r="BJ1806" s="199"/>
      <c r="BK1806" s="199"/>
    </row>
    <row r="1807" spans="1:63" ht="12.75" customHeight="1" x14ac:dyDescent="0.2">
      <c r="A1807" s="199"/>
      <c r="B1807" s="199"/>
      <c r="C1807" s="199"/>
      <c r="D1807" s="199"/>
      <c r="E1807" s="199"/>
      <c r="F1807" s="199"/>
      <c r="G1807" s="199"/>
      <c r="H1807" s="199"/>
      <c r="I1807" s="199"/>
      <c r="J1807" s="199"/>
      <c r="K1807" s="199"/>
      <c r="L1807" s="199"/>
      <c r="M1807" s="199"/>
      <c r="N1807" s="199"/>
      <c r="O1807" s="199"/>
      <c r="P1807" s="199"/>
      <c r="Q1807" s="199"/>
      <c r="R1807" s="199"/>
      <c r="S1807" s="199"/>
      <c r="T1807" s="199"/>
      <c r="U1807" s="199"/>
      <c r="V1807" s="199"/>
      <c r="W1807" s="199"/>
      <c r="X1807" s="199"/>
      <c r="Y1807" s="199"/>
      <c r="Z1807" s="199"/>
      <c r="AA1807" s="199"/>
      <c r="AB1807" s="199"/>
      <c r="AC1807" s="199"/>
      <c r="AD1807" s="199"/>
      <c r="AE1807" s="199"/>
      <c r="AF1807" s="199"/>
      <c r="AG1807" s="199"/>
      <c r="AH1807" s="199"/>
      <c r="AI1807" s="199"/>
      <c r="AJ1807" s="199"/>
      <c r="AK1807" s="199"/>
      <c r="AL1807" s="199"/>
      <c r="AM1807" s="199"/>
      <c r="AN1807" s="199"/>
      <c r="AO1807" s="199"/>
      <c r="AP1807" s="199"/>
      <c r="AQ1807" s="199"/>
      <c r="AR1807" s="199"/>
      <c r="AS1807" s="199"/>
      <c r="AT1807" s="199"/>
      <c r="AU1807" s="199"/>
      <c r="AV1807" s="199"/>
      <c r="AW1807" s="199"/>
      <c r="AX1807" s="199"/>
      <c r="AY1807" s="199"/>
      <c r="AZ1807" s="199"/>
      <c r="BA1807" s="199"/>
      <c r="BB1807" s="199"/>
      <c r="BC1807" s="199"/>
      <c r="BD1807" s="199"/>
      <c r="BE1807" s="199"/>
      <c r="BF1807" s="199"/>
      <c r="BG1807" s="199"/>
      <c r="BH1807" s="199"/>
      <c r="BI1807" s="199"/>
      <c r="BJ1807" s="199"/>
      <c r="BK1807" s="199"/>
    </row>
    <row r="1808" spans="1:63" ht="12.75" customHeight="1" x14ac:dyDescent="0.2">
      <c r="A1808" s="199"/>
      <c r="B1808" s="199"/>
      <c r="C1808" s="199"/>
      <c r="D1808" s="199"/>
      <c r="E1808" s="199"/>
      <c r="F1808" s="199"/>
      <c r="G1808" s="199"/>
      <c r="H1808" s="199"/>
      <c r="I1808" s="199"/>
      <c r="J1808" s="199"/>
      <c r="K1808" s="199"/>
      <c r="L1808" s="199"/>
      <c r="M1808" s="199"/>
      <c r="N1808" s="199"/>
      <c r="O1808" s="199"/>
      <c r="P1808" s="199"/>
      <c r="Q1808" s="199"/>
      <c r="R1808" s="199"/>
      <c r="S1808" s="199"/>
      <c r="T1808" s="199"/>
      <c r="U1808" s="199"/>
      <c r="V1808" s="199"/>
      <c r="W1808" s="199"/>
      <c r="X1808" s="199"/>
      <c r="Y1808" s="199"/>
      <c r="Z1808" s="199"/>
      <c r="AA1808" s="199"/>
      <c r="AB1808" s="199"/>
      <c r="AC1808" s="199"/>
      <c r="AD1808" s="199"/>
      <c r="AE1808" s="199"/>
      <c r="AF1808" s="199"/>
      <c r="AG1808" s="199"/>
      <c r="AH1808" s="199"/>
      <c r="AI1808" s="199"/>
      <c r="AJ1808" s="199"/>
      <c r="AK1808" s="199"/>
      <c r="AL1808" s="199"/>
      <c r="AM1808" s="199"/>
      <c r="AN1808" s="199"/>
      <c r="AO1808" s="199"/>
      <c r="AP1808" s="199"/>
      <c r="AQ1808" s="199"/>
      <c r="AR1808" s="199"/>
      <c r="AS1808" s="199"/>
      <c r="AT1808" s="199"/>
      <c r="AU1808" s="199"/>
      <c r="AV1808" s="199"/>
      <c r="AW1808" s="199"/>
      <c r="AX1808" s="199"/>
      <c r="AY1808" s="199"/>
      <c r="AZ1808" s="199"/>
      <c r="BA1808" s="199"/>
      <c r="BB1808" s="199"/>
      <c r="BC1808" s="199"/>
      <c r="BD1808" s="199"/>
      <c r="BE1808" s="199"/>
      <c r="BF1808" s="199"/>
      <c r="BG1808" s="199"/>
      <c r="BH1808" s="199"/>
      <c r="BI1808" s="199"/>
      <c r="BJ1808" s="199"/>
      <c r="BK1808" s="199"/>
    </row>
    <row r="1809" spans="1:63" ht="12.75" customHeight="1" x14ac:dyDescent="0.2">
      <c r="A1809" s="199"/>
      <c r="B1809" s="199"/>
      <c r="C1809" s="199"/>
      <c r="D1809" s="199"/>
      <c r="E1809" s="199"/>
      <c r="F1809" s="199"/>
      <c r="G1809" s="199"/>
      <c r="H1809" s="199"/>
      <c r="I1809" s="199"/>
      <c r="J1809" s="199"/>
      <c r="K1809" s="199"/>
      <c r="L1809" s="199"/>
      <c r="M1809" s="199"/>
      <c r="N1809" s="199"/>
      <c r="O1809" s="199"/>
      <c r="P1809" s="199"/>
      <c r="Q1809" s="199"/>
      <c r="R1809" s="199"/>
      <c r="S1809" s="199"/>
      <c r="T1809" s="199"/>
      <c r="U1809" s="199"/>
      <c r="V1809" s="199"/>
      <c r="W1809" s="199"/>
      <c r="X1809" s="199"/>
      <c r="Y1809" s="199"/>
      <c r="Z1809" s="199"/>
      <c r="AA1809" s="199"/>
      <c r="AB1809" s="199"/>
      <c r="AC1809" s="199"/>
      <c r="AD1809" s="199"/>
      <c r="AE1809" s="199"/>
      <c r="AF1809" s="199"/>
      <c r="AG1809" s="199"/>
      <c r="AH1809" s="199"/>
      <c r="AI1809" s="199"/>
      <c r="AJ1809" s="199"/>
      <c r="AK1809" s="199"/>
      <c r="AL1809" s="199"/>
      <c r="AM1809" s="199"/>
      <c r="AN1809" s="199"/>
      <c r="AO1809" s="199"/>
      <c r="AP1809" s="199"/>
      <c r="AQ1809" s="199"/>
      <c r="AR1809" s="199"/>
      <c r="AS1809" s="199"/>
      <c r="AT1809" s="199"/>
      <c r="AU1809" s="199"/>
      <c r="AV1809" s="199"/>
      <c r="AW1809" s="199"/>
      <c r="AX1809" s="199"/>
      <c r="AY1809" s="199"/>
      <c r="AZ1809" s="199"/>
      <c r="BA1809" s="199"/>
      <c r="BB1809" s="199"/>
      <c r="BC1809" s="199"/>
      <c r="BD1809" s="199"/>
      <c r="BE1809" s="199"/>
      <c r="BF1809" s="199"/>
      <c r="BG1809" s="199"/>
      <c r="BH1809" s="199"/>
      <c r="BI1809" s="199"/>
      <c r="BJ1809" s="199"/>
      <c r="BK1809" s="199"/>
    </row>
    <row r="1810" spans="1:63" ht="12.75" customHeight="1" x14ac:dyDescent="0.2">
      <c r="A1810" s="199"/>
      <c r="B1810" s="199"/>
      <c r="C1810" s="199"/>
      <c r="D1810" s="199"/>
      <c r="E1810" s="199"/>
      <c r="F1810" s="199"/>
      <c r="G1810" s="199"/>
      <c r="H1810" s="199"/>
      <c r="I1810" s="199"/>
      <c r="J1810" s="199"/>
      <c r="K1810" s="199"/>
      <c r="L1810" s="199"/>
      <c r="M1810" s="199"/>
      <c r="N1810" s="199"/>
      <c r="O1810" s="199"/>
      <c r="P1810" s="199"/>
      <c r="Q1810" s="199"/>
      <c r="R1810" s="199"/>
      <c r="S1810" s="199"/>
      <c r="T1810" s="199"/>
      <c r="U1810" s="199"/>
      <c r="V1810" s="199"/>
      <c r="W1810" s="199"/>
      <c r="X1810" s="199"/>
      <c r="Y1810" s="199"/>
      <c r="Z1810" s="199"/>
      <c r="AA1810" s="199"/>
      <c r="AB1810" s="199"/>
      <c r="AC1810" s="199"/>
      <c r="AD1810" s="199"/>
      <c r="AE1810" s="199"/>
      <c r="AF1810" s="199"/>
      <c r="AG1810" s="199"/>
      <c r="AH1810" s="199"/>
      <c r="AI1810" s="199"/>
      <c r="AJ1810" s="199"/>
      <c r="AK1810" s="199"/>
      <c r="AL1810" s="199"/>
      <c r="AM1810" s="199"/>
      <c r="AN1810" s="199"/>
      <c r="AO1810" s="199"/>
      <c r="AP1810" s="199"/>
      <c r="AQ1810" s="199"/>
      <c r="AR1810" s="199"/>
      <c r="AS1810" s="199"/>
      <c r="AT1810" s="199"/>
      <c r="AU1810" s="199"/>
      <c r="AV1810" s="199"/>
      <c r="AW1810" s="199"/>
      <c r="AX1810" s="199"/>
      <c r="AY1810" s="199"/>
      <c r="AZ1810" s="199"/>
      <c r="BA1810" s="199"/>
      <c r="BB1810" s="199"/>
      <c r="BC1810" s="199"/>
      <c r="BD1810" s="199"/>
      <c r="BE1810" s="199"/>
      <c r="BF1810" s="199"/>
      <c r="BG1810" s="199"/>
      <c r="BH1810" s="199"/>
      <c r="BI1810" s="199"/>
      <c r="BJ1810" s="199"/>
      <c r="BK1810" s="199"/>
    </row>
    <row r="1811" spans="1:63" ht="12.75" customHeight="1" x14ac:dyDescent="0.2">
      <c r="A1811" s="199"/>
      <c r="B1811" s="199"/>
      <c r="C1811" s="199"/>
      <c r="D1811" s="199"/>
      <c r="E1811" s="199"/>
      <c r="F1811" s="199"/>
      <c r="G1811" s="199"/>
      <c r="H1811" s="199"/>
      <c r="I1811" s="199"/>
      <c r="J1811" s="199"/>
      <c r="K1811" s="199"/>
      <c r="L1811" s="199"/>
      <c r="M1811" s="199"/>
      <c r="N1811" s="199"/>
      <c r="O1811" s="199"/>
      <c r="P1811" s="199"/>
      <c r="Q1811" s="199"/>
      <c r="R1811" s="199"/>
      <c r="S1811" s="199"/>
      <c r="T1811" s="199"/>
      <c r="U1811" s="199"/>
      <c r="V1811" s="199"/>
      <c r="W1811" s="199"/>
      <c r="X1811" s="199"/>
      <c r="Y1811" s="199"/>
      <c r="Z1811" s="199"/>
      <c r="AA1811" s="199"/>
      <c r="AB1811" s="199"/>
      <c r="AC1811" s="199"/>
      <c r="AD1811" s="199"/>
      <c r="AE1811" s="199"/>
      <c r="AF1811" s="199"/>
      <c r="AG1811" s="199"/>
      <c r="AH1811" s="199"/>
      <c r="AI1811" s="199"/>
      <c r="AJ1811" s="199"/>
      <c r="AK1811" s="199"/>
      <c r="AL1811" s="199"/>
      <c r="AM1811" s="199"/>
      <c r="AN1811" s="199"/>
      <c r="AO1811" s="199"/>
      <c r="AP1811" s="199"/>
      <c r="AQ1811" s="199"/>
      <c r="AR1811" s="199"/>
      <c r="AS1811" s="199"/>
      <c r="AT1811" s="199"/>
      <c r="AU1811" s="199"/>
      <c r="AV1811" s="199"/>
      <c r="AW1811" s="199"/>
      <c r="AX1811" s="199"/>
      <c r="AY1811" s="199"/>
      <c r="AZ1811" s="199"/>
      <c r="BA1811" s="199"/>
      <c r="BB1811" s="199"/>
      <c r="BC1811" s="199"/>
      <c r="BD1811" s="199"/>
      <c r="BE1811" s="199"/>
      <c r="BF1811" s="199"/>
      <c r="BG1811" s="199"/>
      <c r="BH1811" s="199"/>
      <c r="BI1811" s="199"/>
      <c r="BJ1811" s="199"/>
      <c r="BK1811" s="199"/>
    </row>
    <row r="1812" spans="1:63" ht="12.75" customHeight="1" x14ac:dyDescent="0.2">
      <c r="A1812" s="199"/>
      <c r="B1812" s="199"/>
      <c r="C1812" s="199"/>
      <c r="D1812" s="199"/>
      <c r="E1812" s="199"/>
      <c r="F1812" s="199"/>
      <c r="G1812" s="199"/>
      <c r="H1812" s="199"/>
      <c r="I1812" s="199"/>
      <c r="J1812" s="199"/>
      <c r="K1812" s="199"/>
      <c r="L1812" s="199"/>
      <c r="M1812" s="199"/>
      <c r="N1812" s="199"/>
      <c r="O1812" s="199"/>
      <c r="P1812" s="199"/>
      <c r="Q1812" s="199"/>
      <c r="R1812" s="199"/>
      <c r="S1812" s="199"/>
      <c r="T1812" s="199"/>
      <c r="U1812" s="199"/>
      <c r="V1812" s="199"/>
      <c r="W1812" s="199"/>
      <c r="X1812" s="199"/>
      <c r="Y1812" s="199"/>
      <c r="Z1812" s="199"/>
      <c r="AA1812" s="199"/>
      <c r="AB1812" s="199"/>
      <c r="AC1812" s="199"/>
      <c r="AD1812" s="199"/>
      <c r="AE1812" s="199"/>
      <c r="AF1812" s="199"/>
      <c r="AG1812" s="199"/>
      <c r="AH1812" s="199"/>
      <c r="AI1812" s="199"/>
      <c r="AJ1812" s="199"/>
      <c r="AK1812" s="199"/>
      <c r="AL1812" s="199"/>
      <c r="AM1812" s="199"/>
      <c r="AN1812" s="199"/>
      <c r="AO1812" s="199"/>
      <c r="AP1812" s="199"/>
      <c r="AQ1812" s="199"/>
      <c r="AR1812" s="199"/>
      <c r="AS1812" s="199"/>
      <c r="AT1812" s="199"/>
      <c r="AU1812" s="199"/>
      <c r="AV1812" s="199"/>
      <c r="AW1812" s="199"/>
      <c r="AX1812" s="199"/>
      <c r="AY1812" s="199"/>
      <c r="AZ1812" s="199"/>
      <c r="BA1812" s="199"/>
      <c r="BB1812" s="199"/>
      <c r="BC1812" s="199"/>
      <c r="BD1812" s="199"/>
      <c r="BE1812" s="199"/>
      <c r="BF1812" s="199"/>
      <c r="BG1812" s="199"/>
      <c r="BH1812" s="199"/>
      <c r="BI1812" s="199"/>
      <c r="BJ1812" s="199"/>
      <c r="BK1812" s="199"/>
    </row>
    <row r="1813" spans="1:63" ht="12.75" customHeight="1" x14ac:dyDescent="0.2">
      <c r="A1813" s="199"/>
      <c r="B1813" s="199"/>
      <c r="C1813" s="199"/>
      <c r="D1813" s="199"/>
      <c r="E1813" s="199"/>
      <c r="F1813" s="199"/>
      <c r="G1813" s="199"/>
      <c r="H1813" s="199"/>
      <c r="I1813" s="199"/>
      <c r="J1813" s="199"/>
      <c r="K1813" s="199"/>
      <c r="L1813" s="199"/>
      <c r="M1813" s="199"/>
      <c r="N1813" s="199"/>
      <c r="O1813" s="199"/>
      <c r="P1813" s="199"/>
      <c r="Q1813" s="199"/>
      <c r="R1813" s="199"/>
      <c r="S1813" s="199"/>
      <c r="T1813" s="199"/>
      <c r="U1813" s="199"/>
      <c r="V1813" s="199"/>
      <c r="W1813" s="199"/>
      <c r="X1813" s="199"/>
      <c r="Y1813" s="199"/>
      <c r="Z1813" s="199"/>
      <c r="AA1813" s="199"/>
      <c r="AB1813" s="199"/>
      <c r="AC1813" s="199"/>
      <c r="AD1813" s="199"/>
      <c r="AE1813" s="199"/>
      <c r="AF1813" s="199"/>
      <c r="AG1813" s="199"/>
      <c r="AH1813" s="199"/>
      <c r="AI1813" s="199"/>
      <c r="AJ1813" s="199"/>
      <c r="AK1813" s="199"/>
      <c r="AL1813" s="199"/>
      <c r="AM1813" s="199"/>
      <c r="AN1813" s="199"/>
      <c r="AO1813" s="199"/>
      <c r="AP1813" s="199"/>
      <c r="AQ1813" s="199"/>
      <c r="AR1813" s="199"/>
      <c r="AS1813" s="199"/>
      <c r="AT1813" s="199"/>
      <c r="AU1813" s="199"/>
      <c r="AV1813" s="199"/>
      <c r="AW1813" s="199"/>
      <c r="AX1813" s="199"/>
      <c r="AY1813" s="199"/>
      <c r="AZ1813" s="199"/>
      <c r="BA1813" s="199"/>
      <c r="BB1813" s="199"/>
      <c r="BC1813" s="199"/>
      <c r="BD1813" s="199"/>
      <c r="BE1813" s="199"/>
      <c r="BF1813" s="199"/>
      <c r="BG1813" s="199"/>
      <c r="BH1813" s="199"/>
      <c r="BI1813" s="199"/>
      <c r="BJ1813" s="199"/>
      <c r="BK1813" s="199"/>
    </row>
    <row r="1814" spans="1:63" ht="12.75" customHeight="1" x14ac:dyDescent="0.2">
      <c r="A1814" s="199"/>
      <c r="B1814" s="199"/>
      <c r="C1814" s="199"/>
      <c r="D1814" s="199"/>
      <c r="E1814" s="199"/>
      <c r="F1814" s="199"/>
      <c r="G1814" s="199"/>
      <c r="H1814" s="199"/>
      <c r="I1814" s="199"/>
      <c r="J1814" s="199"/>
      <c r="K1814" s="199"/>
      <c r="L1814" s="199"/>
      <c r="M1814" s="199"/>
      <c r="N1814" s="199"/>
      <c r="O1814" s="199"/>
      <c r="P1814" s="199"/>
      <c r="Q1814" s="199"/>
      <c r="R1814" s="199"/>
      <c r="S1814" s="199"/>
      <c r="T1814" s="199"/>
      <c r="U1814" s="199"/>
      <c r="V1814" s="199"/>
      <c r="W1814" s="199"/>
      <c r="X1814" s="199"/>
      <c r="Y1814" s="199"/>
      <c r="Z1814" s="199"/>
      <c r="AA1814" s="199"/>
      <c r="AB1814" s="199"/>
      <c r="AC1814" s="199"/>
      <c r="AD1814" s="199"/>
      <c r="AE1814" s="199"/>
      <c r="AF1814" s="199"/>
      <c r="AG1814" s="199"/>
      <c r="AH1814" s="199"/>
      <c r="AI1814" s="199"/>
      <c r="AJ1814" s="199"/>
      <c r="AK1814" s="199"/>
      <c r="AL1814" s="199"/>
      <c r="AM1814" s="199"/>
      <c r="AN1814" s="199"/>
      <c r="AO1814" s="199"/>
      <c r="AP1814" s="199"/>
      <c r="AQ1814" s="199"/>
      <c r="AR1814" s="199"/>
      <c r="AS1814" s="199"/>
      <c r="AT1814" s="199"/>
      <c r="AU1814" s="199"/>
      <c r="AV1814" s="199"/>
      <c r="AW1814" s="199"/>
      <c r="AX1814" s="199"/>
      <c r="AY1814" s="199"/>
      <c r="AZ1814" s="199"/>
      <c r="BA1814" s="199"/>
      <c r="BB1814" s="199"/>
      <c r="BC1814" s="199"/>
      <c r="BD1814" s="199"/>
      <c r="BE1814" s="199"/>
      <c r="BF1814" s="199"/>
      <c r="BG1814" s="199"/>
      <c r="BH1814" s="199"/>
      <c r="BI1814" s="199"/>
      <c r="BJ1814" s="199"/>
      <c r="BK1814" s="199"/>
    </row>
    <row r="1815" spans="1:63" ht="12.75" customHeight="1" x14ac:dyDescent="0.2">
      <c r="A1815" s="199"/>
      <c r="B1815" s="199"/>
      <c r="C1815" s="199"/>
      <c r="D1815" s="199"/>
      <c r="E1815" s="199"/>
      <c r="F1815" s="199"/>
      <c r="G1815" s="199"/>
      <c r="H1815" s="199"/>
      <c r="I1815" s="199"/>
      <c r="J1815" s="199"/>
      <c r="K1815" s="199"/>
      <c r="L1815" s="199"/>
      <c r="M1815" s="199"/>
      <c r="N1815" s="199"/>
      <c r="O1815" s="199"/>
      <c r="P1815" s="199"/>
      <c r="Q1815" s="199"/>
      <c r="R1815" s="199"/>
      <c r="S1815" s="199"/>
      <c r="T1815" s="199"/>
      <c r="U1815" s="199"/>
      <c r="V1815" s="199"/>
      <c r="W1815" s="199"/>
      <c r="X1815" s="199"/>
      <c r="Y1815" s="199"/>
      <c r="Z1815" s="199"/>
      <c r="AA1815" s="199"/>
      <c r="AB1815" s="199"/>
      <c r="AC1815" s="199"/>
      <c r="AD1815" s="199"/>
      <c r="AE1815" s="199"/>
      <c r="AF1815" s="199"/>
      <c r="AG1815" s="199"/>
      <c r="AH1815" s="199"/>
      <c r="AI1815" s="199"/>
      <c r="AJ1815" s="199"/>
      <c r="AK1815" s="199"/>
      <c r="AL1815" s="199"/>
      <c r="AM1815" s="199"/>
      <c r="AN1815" s="199"/>
      <c r="AO1815" s="199"/>
      <c r="AP1815" s="199"/>
      <c r="AQ1815" s="199"/>
      <c r="AR1815" s="199"/>
      <c r="AS1815" s="199"/>
      <c r="AT1815" s="199"/>
      <c r="AU1815" s="199"/>
      <c r="AV1815" s="199"/>
      <c r="AW1815" s="199"/>
      <c r="AX1815" s="199"/>
      <c r="AY1815" s="199"/>
      <c r="AZ1815" s="199"/>
      <c r="BA1815" s="199"/>
      <c r="BB1815" s="199"/>
      <c r="BC1815" s="199"/>
      <c r="BD1815" s="199"/>
      <c r="BE1815" s="199"/>
      <c r="BF1815" s="199"/>
      <c r="BG1815" s="199"/>
      <c r="BH1815" s="199"/>
      <c r="BI1815" s="199"/>
      <c r="BJ1815" s="199"/>
      <c r="BK1815" s="199"/>
    </row>
    <row r="1816" spans="1:63" ht="12.75" customHeight="1" x14ac:dyDescent="0.2">
      <c r="A1816" s="199"/>
      <c r="B1816" s="199"/>
      <c r="C1816" s="199"/>
      <c r="D1816" s="199"/>
      <c r="E1816" s="199"/>
      <c r="F1816" s="199"/>
      <c r="G1816" s="199"/>
      <c r="H1816" s="199"/>
      <c r="I1816" s="199"/>
      <c r="J1816" s="199"/>
      <c r="K1816" s="199"/>
      <c r="L1816" s="199"/>
      <c r="M1816" s="199"/>
      <c r="N1816" s="199"/>
      <c r="O1816" s="199"/>
      <c r="P1816" s="199"/>
      <c r="Q1816" s="199"/>
      <c r="R1816" s="199"/>
      <c r="S1816" s="199"/>
      <c r="T1816" s="199"/>
      <c r="U1816" s="199"/>
      <c r="V1816" s="199"/>
      <c r="W1816" s="199"/>
      <c r="X1816" s="199"/>
      <c r="Y1816" s="199"/>
      <c r="Z1816" s="199"/>
      <c r="AA1816" s="199"/>
      <c r="AB1816" s="199"/>
      <c r="AC1816" s="199"/>
      <c r="AD1816" s="199"/>
      <c r="AE1816" s="199"/>
      <c r="AF1816" s="199"/>
      <c r="AG1816" s="199"/>
      <c r="AH1816" s="199"/>
      <c r="AI1816" s="199"/>
      <c r="AJ1816" s="199"/>
      <c r="AK1816" s="199"/>
      <c r="AL1816" s="199"/>
      <c r="AM1816" s="199"/>
      <c r="AN1816" s="199"/>
      <c r="AO1816" s="199"/>
      <c r="AP1816" s="199"/>
      <c r="AQ1816" s="199"/>
      <c r="AR1816" s="199"/>
      <c r="AS1816" s="199"/>
      <c r="AT1816" s="199"/>
      <c r="AU1816" s="199"/>
      <c r="AV1816" s="199"/>
      <c r="AW1816" s="199"/>
      <c r="AX1816" s="199"/>
      <c r="AY1816" s="199"/>
      <c r="AZ1816" s="199"/>
      <c r="BA1816" s="199"/>
      <c r="BB1816" s="199"/>
      <c r="BC1816" s="199"/>
      <c r="BD1816" s="199"/>
      <c r="BE1816" s="199"/>
      <c r="BF1816" s="199"/>
      <c r="BG1816" s="199"/>
      <c r="BH1816" s="199"/>
      <c r="BI1816" s="199"/>
      <c r="BJ1816" s="199"/>
      <c r="BK1816" s="199"/>
    </row>
    <row r="1817" spans="1:63" ht="12.75" customHeight="1" x14ac:dyDescent="0.2">
      <c r="A1817" s="199"/>
      <c r="B1817" s="199"/>
      <c r="C1817" s="199"/>
      <c r="D1817" s="199"/>
      <c r="E1817" s="199"/>
      <c r="F1817" s="199"/>
      <c r="G1817" s="199"/>
      <c r="H1817" s="199"/>
      <c r="I1817" s="199"/>
      <c r="J1817" s="199"/>
      <c r="K1817" s="199"/>
      <c r="L1817" s="199"/>
      <c r="M1817" s="199"/>
      <c r="N1817" s="199"/>
      <c r="O1817" s="199"/>
      <c r="P1817" s="199"/>
      <c r="Q1817" s="199"/>
      <c r="R1817" s="199"/>
      <c r="S1817" s="199"/>
      <c r="T1817" s="199"/>
      <c r="U1817" s="199"/>
      <c r="V1817" s="199"/>
      <c r="W1817" s="199"/>
      <c r="X1817" s="199"/>
      <c r="Y1817" s="199"/>
      <c r="Z1817" s="199"/>
      <c r="AA1817" s="199"/>
      <c r="AB1817" s="199"/>
      <c r="AC1817" s="199"/>
      <c r="AD1817" s="199"/>
      <c r="AE1817" s="199"/>
      <c r="AF1817" s="199"/>
      <c r="AG1817" s="199"/>
      <c r="AH1817" s="199"/>
      <c r="AI1817" s="199"/>
      <c r="AJ1817" s="199"/>
      <c r="AK1817" s="199"/>
      <c r="AL1817" s="199"/>
      <c r="AM1817" s="199"/>
      <c r="AN1817" s="199"/>
      <c r="AO1817" s="199"/>
      <c r="AP1817" s="199"/>
      <c r="AQ1817" s="199"/>
      <c r="AR1817" s="199"/>
      <c r="AS1817" s="199"/>
      <c r="AT1817" s="199"/>
      <c r="AU1817" s="199"/>
      <c r="AV1817" s="199"/>
      <c r="AW1817" s="199"/>
      <c r="AX1817" s="199"/>
      <c r="AY1817" s="199"/>
      <c r="AZ1817" s="199"/>
      <c r="BA1817" s="199"/>
      <c r="BB1817" s="199"/>
      <c r="BC1817" s="199"/>
      <c r="BD1817" s="199"/>
      <c r="BE1817" s="199"/>
      <c r="BF1817" s="199"/>
      <c r="BG1817" s="199"/>
      <c r="BH1817" s="199"/>
      <c r="BI1817" s="199"/>
      <c r="BJ1817" s="199"/>
      <c r="BK1817" s="199"/>
    </row>
    <row r="1818" spans="1:63" ht="12.75" customHeight="1" x14ac:dyDescent="0.2">
      <c r="A1818" s="199"/>
      <c r="B1818" s="199"/>
      <c r="C1818" s="199"/>
      <c r="D1818" s="199"/>
      <c r="E1818" s="199"/>
      <c r="F1818" s="199"/>
      <c r="G1818" s="199"/>
      <c r="H1818" s="199"/>
      <c r="I1818" s="199"/>
      <c r="J1818" s="199"/>
      <c r="K1818" s="199"/>
      <c r="L1818" s="199"/>
      <c r="M1818" s="199"/>
      <c r="N1818" s="199"/>
      <c r="O1818" s="199"/>
      <c r="P1818" s="199"/>
      <c r="Q1818" s="199"/>
      <c r="R1818" s="199"/>
      <c r="S1818" s="199"/>
      <c r="T1818" s="199"/>
      <c r="U1818" s="199"/>
      <c r="V1818" s="199"/>
      <c r="W1818" s="199"/>
      <c r="X1818" s="199"/>
      <c r="Y1818" s="199"/>
      <c r="Z1818" s="199"/>
      <c r="AA1818" s="199"/>
      <c r="AB1818" s="199"/>
      <c r="AC1818" s="199"/>
      <c r="AD1818" s="199"/>
      <c r="AE1818" s="199"/>
      <c r="AF1818" s="199"/>
      <c r="AG1818" s="199"/>
      <c r="AH1818" s="199"/>
      <c r="AI1818" s="199"/>
      <c r="AJ1818" s="199"/>
      <c r="AK1818" s="199"/>
      <c r="AL1818" s="199"/>
      <c r="AM1818" s="199"/>
      <c r="AN1818" s="199"/>
      <c r="AO1818" s="199"/>
      <c r="AP1818" s="199"/>
      <c r="AQ1818" s="199"/>
      <c r="AR1818" s="199"/>
      <c r="AS1818" s="199"/>
      <c r="AT1818" s="199"/>
      <c r="AU1818" s="199"/>
      <c r="AV1818" s="199"/>
      <c r="AW1818" s="199"/>
      <c r="AX1818" s="199"/>
      <c r="AY1818" s="199"/>
      <c r="AZ1818" s="199"/>
      <c r="BA1818" s="199"/>
      <c r="BB1818" s="199"/>
      <c r="BC1818" s="199"/>
      <c r="BD1818" s="199"/>
      <c r="BE1818" s="199"/>
      <c r="BF1818" s="199"/>
      <c r="BG1818" s="199"/>
      <c r="BH1818" s="199"/>
      <c r="BI1818" s="199"/>
      <c r="BJ1818" s="199"/>
      <c r="BK1818" s="199"/>
    </row>
    <row r="1819" spans="1:63" ht="12.75" customHeight="1" x14ac:dyDescent="0.2">
      <c r="A1819" s="199"/>
      <c r="B1819" s="199"/>
      <c r="C1819" s="199"/>
      <c r="D1819" s="199"/>
      <c r="E1819" s="199"/>
      <c r="F1819" s="199"/>
      <c r="G1819" s="199"/>
      <c r="H1819" s="199"/>
      <c r="I1819" s="199"/>
      <c r="J1819" s="199"/>
      <c r="K1819" s="199"/>
      <c r="L1819" s="199"/>
      <c r="M1819" s="199"/>
      <c r="N1819" s="199"/>
      <c r="O1819" s="199"/>
      <c r="P1819" s="199"/>
      <c r="Q1819" s="199"/>
      <c r="R1819" s="199"/>
      <c r="S1819" s="199"/>
      <c r="T1819" s="199"/>
      <c r="U1819" s="199"/>
      <c r="V1819" s="199"/>
      <c r="W1819" s="199"/>
      <c r="X1819" s="199"/>
      <c r="Y1819" s="199"/>
      <c r="Z1819" s="199"/>
      <c r="AA1819" s="199"/>
      <c r="AB1819" s="199"/>
      <c r="AC1819" s="199"/>
      <c r="AD1819" s="199"/>
      <c r="AE1819" s="199"/>
      <c r="AF1819" s="199"/>
      <c r="AG1819" s="199"/>
      <c r="AH1819" s="199"/>
      <c r="AI1819" s="199"/>
      <c r="AJ1819" s="199"/>
      <c r="AK1819" s="199"/>
      <c r="AL1819" s="199"/>
      <c r="AM1819" s="199"/>
      <c r="AN1819" s="199"/>
      <c r="AO1819" s="199"/>
      <c r="AP1819" s="199"/>
      <c r="AQ1819" s="199"/>
      <c r="AR1819" s="199"/>
      <c r="AS1819" s="199"/>
      <c r="AT1819" s="199"/>
      <c r="AU1819" s="199"/>
      <c r="AV1819" s="199"/>
      <c r="AW1819" s="199"/>
      <c r="AX1819" s="199"/>
      <c r="AY1819" s="199"/>
      <c r="AZ1819" s="199"/>
      <c r="BA1819" s="199"/>
      <c r="BB1819" s="199"/>
      <c r="BC1819" s="199"/>
      <c r="BD1819" s="199"/>
      <c r="BE1819" s="199"/>
      <c r="BF1819" s="199"/>
      <c r="BG1819" s="199"/>
      <c r="BH1819" s="199"/>
      <c r="BI1819" s="199"/>
      <c r="BJ1819" s="199"/>
      <c r="BK1819" s="199"/>
    </row>
    <row r="1820" spans="1:63" ht="12.75" customHeight="1" x14ac:dyDescent="0.2">
      <c r="A1820" s="199"/>
      <c r="B1820" s="199"/>
      <c r="C1820" s="199"/>
      <c r="D1820" s="199"/>
      <c r="E1820" s="199"/>
      <c r="F1820" s="199"/>
      <c r="G1820" s="199"/>
      <c r="H1820" s="199"/>
      <c r="I1820" s="199"/>
      <c r="J1820" s="199"/>
      <c r="K1820" s="199"/>
      <c r="L1820" s="199"/>
      <c r="M1820" s="199"/>
      <c r="N1820" s="199"/>
      <c r="O1820" s="199"/>
      <c r="P1820" s="199"/>
      <c r="Q1820" s="199"/>
      <c r="R1820" s="199"/>
      <c r="S1820" s="199"/>
      <c r="T1820" s="199"/>
      <c r="U1820" s="199"/>
      <c r="V1820" s="199"/>
      <c r="W1820" s="199"/>
      <c r="X1820" s="199"/>
      <c r="Y1820" s="199"/>
      <c r="Z1820" s="199"/>
      <c r="AA1820" s="199"/>
      <c r="AB1820" s="199"/>
      <c r="AC1820" s="199"/>
      <c r="AD1820" s="199"/>
      <c r="AE1820" s="199"/>
      <c r="AF1820" s="199"/>
      <c r="AG1820" s="199"/>
      <c r="AH1820" s="199"/>
      <c r="AI1820" s="199"/>
      <c r="AJ1820" s="199"/>
      <c r="AK1820" s="199"/>
      <c r="AL1820" s="199"/>
      <c r="AM1820" s="199"/>
      <c r="AN1820" s="199"/>
      <c r="AO1820" s="199"/>
      <c r="AP1820" s="199"/>
      <c r="AQ1820" s="199"/>
      <c r="AR1820" s="199"/>
      <c r="AS1820" s="199"/>
      <c r="AT1820" s="199"/>
      <c r="AU1820" s="199"/>
      <c r="AV1820" s="199"/>
      <c r="AW1820" s="199"/>
      <c r="AX1820" s="199"/>
      <c r="AY1820" s="199"/>
      <c r="AZ1820" s="199"/>
      <c r="BA1820" s="199"/>
      <c r="BB1820" s="199"/>
      <c r="BC1820" s="199"/>
      <c r="BD1820" s="199"/>
      <c r="BE1820" s="199"/>
      <c r="BF1820" s="199"/>
      <c r="BG1820" s="199"/>
      <c r="BH1820" s="199"/>
      <c r="BI1820" s="199"/>
      <c r="BJ1820" s="199"/>
      <c r="BK1820" s="199"/>
    </row>
    <row r="1821" spans="1:63" ht="12.75" customHeight="1" x14ac:dyDescent="0.2">
      <c r="A1821" s="199"/>
      <c r="B1821" s="199"/>
      <c r="C1821" s="199"/>
      <c r="D1821" s="199"/>
      <c r="E1821" s="199"/>
      <c r="F1821" s="199"/>
      <c r="G1821" s="199"/>
      <c r="H1821" s="199"/>
      <c r="I1821" s="199"/>
      <c r="J1821" s="199"/>
      <c r="K1821" s="199"/>
      <c r="L1821" s="199"/>
      <c r="M1821" s="199"/>
      <c r="N1821" s="199"/>
      <c r="O1821" s="199"/>
      <c r="P1821" s="199"/>
      <c r="Q1821" s="199"/>
      <c r="R1821" s="199"/>
      <c r="S1821" s="199"/>
      <c r="T1821" s="199"/>
      <c r="U1821" s="199"/>
      <c r="V1821" s="199"/>
      <c r="W1821" s="199"/>
      <c r="X1821" s="199"/>
      <c r="Y1821" s="199"/>
      <c r="Z1821" s="199"/>
      <c r="AA1821" s="199"/>
      <c r="AB1821" s="199"/>
      <c r="AC1821" s="199"/>
      <c r="AD1821" s="199"/>
      <c r="AE1821" s="199"/>
      <c r="AF1821" s="199"/>
      <c r="AG1821" s="199"/>
      <c r="AH1821" s="199"/>
      <c r="AI1821" s="199"/>
      <c r="AJ1821" s="199"/>
      <c r="AK1821" s="199"/>
      <c r="AL1821" s="199"/>
      <c r="AM1821" s="199"/>
      <c r="AN1821" s="199"/>
      <c r="AO1821" s="199"/>
      <c r="AP1821" s="199"/>
      <c r="AQ1821" s="199"/>
      <c r="AR1821" s="199"/>
      <c r="AS1821" s="199"/>
      <c r="AT1821" s="199"/>
      <c r="AU1821" s="199"/>
      <c r="AV1821" s="199"/>
      <c r="AW1821" s="199"/>
      <c r="AX1821" s="199"/>
      <c r="AY1821" s="199"/>
      <c r="AZ1821" s="199"/>
      <c r="BA1821" s="199"/>
      <c r="BB1821" s="199"/>
      <c r="BC1821" s="199"/>
      <c r="BD1821" s="199"/>
      <c r="BE1821" s="199"/>
      <c r="BF1821" s="199"/>
      <c r="BG1821" s="199"/>
      <c r="BH1821" s="199"/>
      <c r="BI1821" s="199"/>
      <c r="BJ1821" s="199"/>
      <c r="BK1821" s="199"/>
    </row>
    <row r="1822" spans="1:63" ht="12.75" customHeight="1" x14ac:dyDescent="0.2">
      <c r="A1822" s="199"/>
      <c r="B1822" s="199"/>
      <c r="C1822" s="199"/>
      <c r="D1822" s="199"/>
      <c r="E1822" s="199"/>
      <c r="F1822" s="199"/>
      <c r="G1822" s="199"/>
      <c r="H1822" s="199"/>
      <c r="I1822" s="199"/>
      <c r="J1822" s="199"/>
      <c r="K1822" s="199"/>
      <c r="L1822" s="199"/>
      <c r="M1822" s="199"/>
      <c r="N1822" s="199"/>
      <c r="O1822" s="199"/>
      <c r="P1822" s="199"/>
      <c r="Q1822" s="199"/>
      <c r="R1822" s="199"/>
      <c r="S1822" s="199"/>
      <c r="T1822" s="199"/>
      <c r="U1822" s="199"/>
      <c r="V1822" s="199"/>
      <c r="W1822" s="199"/>
      <c r="X1822" s="199"/>
      <c r="Y1822" s="199"/>
      <c r="Z1822" s="199"/>
      <c r="AA1822" s="199"/>
      <c r="AB1822" s="199"/>
      <c r="AC1822" s="199"/>
      <c r="AD1822" s="199"/>
      <c r="AE1822" s="199"/>
      <c r="AF1822" s="199"/>
      <c r="AG1822" s="199"/>
      <c r="AH1822" s="199"/>
      <c r="AI1822" s="199"/>
      <c r="AJ1822" s="199"/>
      <c r="AK1822" s="199"/>
      <c r="AL1822" s="199"/>
      <c r="AM1822" s="199"/>
      <c r="AN1822" s="199"/>
      <c r="AO1822" s="199"/>
      <c r="AP1822" s="199"/>
      <c r="AQ1822" s="199"/>
      <c r="AR1822" s="199"/>
      <c r="AS1822" s="199"/>
      <c r="AT1822" s="199"/>
      <c r="AU1822" s="199"/>
      <c r="AV1822" s="199"/>
      <c r="AW1822" s="199"/>
      <c r="AX1822" s="199"/>
      <c r="AY1822" s="199"/>
      <c r="AZ1822" s="199"/>
      <c r="BA1822" s="199"/>
      <c r="BB1822" s="199"/>
      <c r="BC1822" s="199"/>
      <c r="BD1822" s="199"/>
      <c r="BE1822" s="199"/>
      <c r="BF1822" s="199"/>
      <c r="BG1822" s="199"/>
      <c r="BH1822" s="199"/>
      <c r="BI1822" s="199"/>
      <c r="BJ1822" s="199"/>
      <c r="BK1822" s="199"/>
    </row>
    <row r="1823" spans="1:63" ht="12.75" customHeight="1" x14ac:dyDescent="0.2">
      <c r="A1823" s="199"/>
      <c r="B1823" s="199"/>
      <c r="C1823" s="199"/>
      <c r="D1823" s="199"/>
      <c r="E1823" s="199"/>
      <c r="F1823" s="199"/>
      <c r="G1823" s="199"/>
      <c r="H1823" s="199"/>
      <c r="I1823" s="199"/>
      <c r="J1823" s="199"/>
      <c r="K1823" s="199"/>
      <c r="L1823" s="199"/>
      <c r="M1823" s="199"/>
      <c r="N1823" s="199"/>
      <c r="O1823" s="199"/>
      <c r="P1823" s="199"/>
      <c r="Q1823" s="199"/>
      <c r="R1823" s="199"/>
      <c r="S1823" s="199"/>
      <c r="T1823" s="199"/>
      <c r="U1823" s="199"/>
      <c r="V1823" s="199"/>
      <c r="W1823" s="199"/>
      <c r="X1823" s="199"/>
      <c r="Y1823" s="199"/>
      <c r="Z1823" s="199"/>
      <c r="AA1823" s="199"/>
      <c r="AB1823" s="199"/>
      <c r="AC1823" s="199"/>
      <c r="AD1823" s="199"/>
      <c r="AE1823" s="199"/>
      <c r="AF1823" s="199"/>
      <c r="AG1823" s="199"/>
      <c r="AH1823" s="199"/>
      <c r="AI1823" s="199"/>
      <c r="AJ1823" s="199"/>
      <c r="AK1823" s="199"/>
      <c r="AL1823" s="199"/>
      <c r="AM1823" s="199"/>
      <c r="AN1823" s="199"/>
      <c r="AO1823" s="199"/>
      <c r="AP1823" s="199"/>
      <c r="AQ1823" s="199"/>
      <c r="AR1823" s="199"/>
      <c r="AS1823" s="199"/>
      <c r="AT1823" s="199"/>
      <c r="AU1823" s="199"/>
      <c r="AV1823" s="199"/>
      <c r="AW1823" s="199"/>
      <c r="AX1823" s="199"/>
      <c r="AY1823" s="199"/>
      <c r="AZ1823" s="199"/>
      <c r="BA1823" s="199"/>
      <c r="BB1823" s="199"/>
      <c r="BC1823" s="199"/>
      <c r="BD1823" s="199"/>
      <c r="BE1823" s="199"/>
      <c r="BF1823" s="199"/>
      <c r="BG1823" s="199"/>
      <c r="BH1823" s="199"/>
      <c r="BI1823" s="199"/>
      <c r="BJ1823" s="199"/>
      <c r="BK1823" s="199"/>
    </row>
    <row r="1824" spans="1:63" ht="12.75" customHeight="1" x14ac:dyDescent="0.2">
      <c r="A1824" s="199"/>
      <c r="B1824" s="199"/>
      <c r="C1824" s="199"/>
      <c r="D1824" s="199"/>
      <c r="E1824" s="199"/>
      <c r="F1824" s="199"/>
      <c r="G1824" s="199"/>
      <c r="H1824" s="199"/>
      <c r="I1824" s="199"/>
      <c r="J1824" s="199"/>
      <c r="K1824" s="199"/>
      <c r="L1824" s="199"/>
      <c r="M1824" s="199"/>
      <c r="N1824" s="199"/>
      <c r="O1824" s="199"/>
      <c r="P1824" s="199"/>
      <c r="Q1824" s="199"/>
      <c r="R1824" s="199"/>
      <c r="S1824" s="199"/>
      <c r="T1824" s="199"/>
      <c r="U1824" s="199"/>
      <c r="V1824" s="199"/>
      <c r="W1824" s="199"/>
      <c r="X1824" s="199"/>
      <c r="Y1824" s="199"/>
      <c r="Z1824" s="199"/>
      <c r="AA1824" s="199"/>
      <c r="AB1824" s="199"/>
      <c r="AC1824" s="199"/>
      <c r="AD1824" s="199"/>
      <c r="AE1824" s="199"/>
      <c r="AF1824" s="199"/>
      <c r="AG1824" s="199"/>
      <c r="AH1824" s="199"/>
      <c r="AI1824" s="199"/>
      <c r="AJ1824" s="199"/>
      <c r="AK1824" s="199"/>
      <c r="AL1824" s="199"/>
      <c r="AM1824" s="199"/>
      <c r="AN1824" s="199"/>
      <c r="AO1824" s="199"/>
      <c r="AP1824" s="199"/>
      <c r="AQ1824" s="199"/>
      <c r="AR1824" s="199"/>
      <c r="AS1824" s="199"/>
      <c r="AT1824" s="199"/>
      <c r="AU1824" s="199"/>
      <c r="AV1824" s="199"/>
      <c r="AW1824" s="199"/>
      <c r="AX1824" s="199"/>
      <c r="AY1824" s="199"/>
      <c r="AZ1824" s="199"/>
      <c r="BA1824" s="199"/>
      <c r="BB1824" s="199"/>
      <c r="BC1824" s="199"/>
      <c r="BD1824" s="199"/>
      <c r="BE1824" s="199"/>
      <c r="BF1824" s="199"/>
      <c r="BG1824" s="199"/>
      <c r="BH1824" s="199"/>
      <c r="BI1824" s="199"/>
      <c r="BJ1824" s="199"/>
      <c r="BK1824" s="199"/>
    </row>
    <row r="1825" spans="1:63" ht="12.75" customHeight="1" x14ac:dyDescent="0.2">
      <c r="A1825" s="199"/>
      <c r="B1825" s="199"/>
      <c r="C1825" s="199"/>
      <c r="D1825" s="199"/>
      <c r="E1825" s="199"/>
      <c r="F1825" s="199"/>
      <c r="G1825" s="199"/>
      <c r="H1825" s="199"/>
      <c r="I1825" s="199"/>
      <c r="J1825" s="199"/>
      <c r="K1825" s="199"/>
      <c r="L1825" s="199"/>
      <c r="M1825" s="199"/>
      <c r="N1825" s="199"/>
      <c r="O1825" s="199"/>
      <c r="P1825" s="199"/>
      <c r="Q1825" s="199"/>
      <c r="R1825" s="199"/>
      <c r="S1825" s="199"/>
      <c r="T1825" s="199"/>
      <c r="U1825" s="199"/>
      <c r="V1825" s="199"/>
      <c r="W1825" s="199"/>
      <c r="X1825" s="199"/>
      <c r="Y1825" s="199"/>
      <c r="Z1825" s="199"/>
      <c r="AA1825" s="199"/>
      <c r="AB1825" s="199"/>
      <c r="AC1825" s="199"/>
      <c r="AD1825" s="199"/>
      <c r="AE1825" s="199"/>
      <c r="AF1825" s="199"/>
      <c r="AG1825" s="199"/>
      <c r="AH1825" s="199"/>
      <c r="AI1825" s="199"/>
      <c r="AJ1825" s="199"/>
      <c r="AK1825" s="199"/>
      <c r="AL1825" s="199"/>
      <c r="AM1825" s="199"/>
      <c r="AN1825" s="199"/>
      <c r="AO1825" s="199"/>
      <c r="AP1825" s="199"/>
      <c r="AQ1825" s="199"/>
      <c r="AR1825" s="199"/>
      <c r="AS1825" s="199"/>
      <c r="AT1825" s="199"/>
      <c r="AU1825" s="199"/>
      <c r="AV1825" s="199"/>
      <c r="AW1825" s="199"/>
      <c r="AX1825" s="199"/>
      <c r="AY1825" s="199"/>
      <c r="AZ1825" s="199"/>
      <c r="BA1825" s="199"/>
      <c r="BB1825" s="199"/>
      <c r="BC1825" s="199"/>
      <c r="BD1825" s="199"/>
      <c r="BE1825" s="199"/>
      <c r="BF1825" s="199"/>
      <c r="BG1825" s="199"/>
      <c r="BH1825" s="199"/>
      <c r="BI1825" s="199"/>
      <c r="BJ1825" s="199"/>
      <c r="BK1825" s="199"/>
    </row>
    <row r="1826" spans="1:63" ht="12.75" customHeight="1" x14ac:dyDescent="0.2">
      <c r="A1826" s="199"/>
      <c r="B1826" s="199"/>
      <c r="C1826" s="199"/>
      <c r="D1826" s="199"/>
      <c r="E1826" s="199"/>
      <c r="F1826" s="199"/>
      <c r="G1826" s="199"/>
      <c r="H1826" s="199"/>
      <c r="I1826" s="199"/>
      <c r="J1826" s="199"/>
      <c r="K1826" s="199"/>
      <c r="L1826" s="199"/>
      <c r="M1826" s="199"/>
      <c r="N1826" s="199"/>
      <c r="O1826" s="199"/>
      <c r="P1826" s="199"/>
      <c r="Q1826" s="199"/>
      <c r="R1826" s="199"/>
      <c r="S1826" s="199"/>
      <c r="T1826" s="199"/>
      <c r="U1826" s="199"/>
      <c r="V1826" s="199"/>
      <c r="W1826" s="199"/>
      <c r="X1826" s="199"/>
      <c r="Y1826" s="199"/>
      <c r="Z1826" s="199"/>
      <c r="AA1826" s="199"/>
      <c r="AB1826" s="199"/>
      <c r="AC1826" s="199"/>
      <c r="AD1826" s="199"/>
      <c r="AE1826" s="199"/>
      <c r="AF1826" s="199"/>
      <c r="AG1826" s="199"/>
      <c r="AH1826" s="199"/>
      <c r="AI1826" s="199"/>
      <c r="AJ1826" s="199"/>
      <c r="AK1826" s="199"/>
      <c r="AL1826" s="199"/>
      <c r="AM1826" s="199"/>
      <c r="AN1826" s="199"/>
      <c r="AO1826" s="199"/>
      <c r="AP1826" s="199"/>
      <c r="AQ1826" s="199"/>
      <c r="AR1826" s="199"/>
      <c r="AS1826" s="199"/>
      <c r="AT1826" s="199"/>
      <c r="AU1826" s="199"/>
      <c r="AV1826" s="199"/>
      <c r="AW1826" s="199"/>
      <c r="AX1826" s="199"/>
      <c r="AY1826" s="199"/>
      <c r="AZ1826" s="199"/>
      <c r="BA1826" s="199"/>
      <c r="BB1826" s="199"/>
      <c r="BC1826" s="199"/>
      <c r="BD1826" s="199"/>
      <c r="BE1826" s="199"/>
      <c r="BF1826" s="199"/>
      <c r="BG1826" s="199"/>
      <c r="BH1826" s="199"/>
      <c r="BI1826" s="199"/>
      <c r="BJ1826" s="199"/>
      <c r="BK1826" s="199"/>
    </row>
    <row r="1827" spans="1:63" ht="12.75" customHeight="1" x14ac:dyDescent="0.2">
      <c r="A1827" s="199"/>
      <c r="B1827" s="199"/>
      <c r="C1827" s="199"/>
      <c r="D1827" s="199"/>
      <c r="E1827" s="199"/>
      <c r="F1827" s="199"/>
      <c r="G1827" s="199"/>
      <c r="H1827" s="199"/>
      <c r="I1827" s="199"/>
      <c r="J1827" s="199"/>
      <c r="K1827" s="199"/>
      <c r="L1827" s="199"/>
      <c r="M1827" s="199"/>
      <c r="N1827" s="199"/>
      <c r="O1827" s="199"/>
      <c r="P1827" s="199"/>
      <c r="Q1827" s="199"/>
      <c r="R1827" s="199"/>
      <c r="S1827" s="199"/>
      <c r="T1827" s="199"/>
      <c r="U1827" s="199"/>
      <c r="V1827" s="199"/>
      <c r="W1827" s="199"/>
      <c r="X1827" s="199"/>
      <c r="Y1827" s="199"/>
      <c r="Z1827" s="199"/>
      <c r="AA1827" s="199"/>
      <c r="AB1827" s="199"/>
      <c r="AC1827" s="199"/>
      <c r="AD1827" s="199"/>
      <c r="AE1827" s="199"/>
      <c r="AF1827" s="199"/>
      <c r="AG1827" s="199"/>
      <c r="AH1827" s="199"/>
      <c r="AI1827" s="199"/>
      <c r="AJ1827" s="199"/>
      <c r="AK1827" s="199"/>
      <c r="AL1827" s="199"/>
      <c r="AM1827" s="199"/>
      <c r="AN1827" s="199"/>
      <c r="AO1827" s="199"/>
      <c r="AP1827" s="199"/>
      <c r="AQ1827" s="199"/>
      <c r="AR1827" s="199"/>
      <c r="AS1827" s="199"/>
      <c r="AT1827" s="199"/>
      <c r="AU1827" s="199"/>
      <c r="AV1827" s="199"/>
      <c r="AW1827" s="199"/>
      <c r="AX1827" s="199"/>
      <c r="AY1827" s="199"/>
      <c r="AZ1827" s="199"/>
      <c r="BA1827" s="199"/>
      <c r="BB1827" s="199"/>
      <c r="BC1827" s="199"/>
      <c r="BD1827" s="199"/>
      <c r="BE1827" s="199"/>
      <c r="BF1827" s="199"/>
      <c r="BG1827" s="199"/>
      <c r="BH1827" s="199"/>
      <c r="BI1827" s="199"/>
      <c r="BJ1827" s="199"/>
      <c r="BK1827" s="199"/>
    </row>
    <row r="1828" spans="1:63" ht="12.75" customHeight="1" x14ac:dyDescent="0.2">
      <c r="A1828" s="199"/>
      <c r="B1828" s="199"/>
      <c r="C1828" s="199"/>
      <c r="D1828" s="199"/>
      <c r="E1828" s="199"/>
      <c r="F1828" s="199"/>
      <c r="G1828" s="199"/>
      <c r="H1828" s="199"/>
      <c r="I1828" s="199"/>
      <c r="J1828" s="199"/>
      <c r="K1828" s="199"/>
      <c r="L1828" s="199"/>
      <c r="M1828" s="199"/>
      <c r="N1828" s="199"/>
      <c r="O1828" s="199"/>
      <c r="P1828" s="199"/>
      <c r="Q1828" s="199"/>
      <c r="R1828" s="199"/>
      <c r="S1828" s="199"/>
      <c r="T1828" s="199"/>
      <c r="U1828" s="199"/>
      <c r="V1828" s="199"/>
      <c r="W1828" s="199"/>
      <c r="X1828" s="199"/>
      <c r="Y1828" s="199"/>
      <c r="Z1828" s="199"/>
      <c r="AA1828" s="199"/>
      <c r="AB1828" s="199"/>
      <c r="AC1828" s="199"/>
      <c r="AD1828" s="199"/>
      <c r="AE1828" s="199"/>
      <c r="AF1828" s="199"/>
      <c r="AG1828" s="199"/>
      <c r="AH1828" s="199"/>
      <c r="AI1828" s="199"/>
      <c r="AJ1828" s="199"/>
      <c r="AK1828" s="199"/>
      <c r="AL1828" s="199"/>
      <c r="AM1828" s="199"/>
      <c r="AN1828" s="199"/>
      <c r="AO1828" s="199"/>
      <c r="AP1828" s="199"/>
      <c r="AQ1828" s="199"/>
      <c r="AR1828" s="199"/>
      <c r="AS1828" s="199"/>
      <c r="AT1828" s="199"/>
      <c r="AU1828" s="199"/>
      <c r="AV1828" s="199"/>
      <c r="AW1828" s="199"/>
      <c r="AX1828" s="199"/>
      <c r="AY1828" s="199"/>
      <c r="AZ1828" s="199"/>
      <c r="BA1828" s="199"/>
      <c r="BB1828" s="199"/>
      <c r="BC1828" s="199"/>
      <c r="BD1828" s="199"/>
      <c r="BE1828" s="199"/>
      <c r="BF1828" s="199"/>
      <c r="BG1828" s="199"/>
      <c r="BH1828" s="199"/>
      <c r="BI1828" s="199"/>
      <c r="BJ1828" s="199"/>
      <c r="BK1828" s="199"/>
    </row>
    <row r="1829" spans="1:63" ht="12.75" customHeight="1" x14ac:dyDescent="0.2">
      <c r="A1829" s="199"/>
      <c r="B1829" s="199"/>
      <c r="C1829" s="199"/>
      <c r="D1829" s="199"/>
      <c r="E1829" s="199"/>
      <c r="F1829" s="199"/>
      <c r="G1829" s="199"/>
      <c r="H1829" s="199"/>
      <c r="I1829" s="199"/>
      <c r="J1829" s="199"/>
      <c r="K1829" s="199"/>
      <c r="L1829" s="199"/>
      <c r="M1829" s="199"/>
      <c r="N1829" s="199"/>
      <c r="O1829" s="199"/>
      <c r="P1829" s="199"/>
      <c r="Q1829" s="199"/>
      <c r="R1829" s="199"/>
      <c r="S1829" s="199"/>
      <c r="T1829" s="199"/>
      <c r="U1829" s="199"/>
      <c r="V1829" s="199"/>
      <c r="W1829" s="199"/>
      <c r="X1829" s="199"/>
      <c r="Y1829" s="199"/>
      <c r="Z1829" s="199"/>
      <c r="AA1829" s="199"/>
      <c r="AB1829" s="199"/>
      <c r="AC1829" s="199"/>
      <c r="AD1829" s="199"/>
      <c r="AE1829" s="199"/>
      <c r="AF1829" s="199"/>
      <c r="AG1829" s="199"/>
      <c r="AH1829" s="199"/>
      <c r="AI1829" s="199"/>
      <c r="AJ1829" s="199"/>
      <c r="AK1829" s="199"/>
      <c r="AL1829" s="199"/>
      <c r="AM1829" s="199"/>
      <c r="AN1829" s="199"/>
      <c r="AO1829" s="199"/>
      <c r="AP1829" s="199"/>
      <c r="AQ1829" s="199"/>
      <c r="AR1829" s="199"/>
      <c r="AS1829" s="199"/>
      <c r="AT1829" s="199"/>
      <c r="AU1829" s="199"/>
      <c r="AV1829" s="199"/>
      <c r="AW1829" s="199"/>
      <c r="AX1829" s="199"/>
      <c r="AY1829" s="199"/>
      <c r="AZ1829" s="199"/>
      <c r="BA1829" s="199"/>
      <c r="BB1829" s="199"/>
      <c r="BC1829" s="199"/>
      <c r="BD1829" s="199"/>
      <c r="BE1829" s="199"/>
      <c r="BF1829" s="199"/>
      <c r="BG1829" s="199"/>
      <c r="BH1829" s="199"/>
      <c r="BI1829" s="199"/>
      <c r="BJ1829" s="199"/>
      <c r="BK1829" s="199"/>
    </row>
    <row r="1830" spans="1:63" ht="12.75" customHeight="1" x14ac:dyDescent="0.2">
      <c r="A1830" s="199"/>
      <c r="B1830" s="199"/>
      <c r="C1830" s="199"/>
      <c r="D1830" s="199"/>
      <c r="E1830" s="199"/>
      <c r="F1830" s="199"/>
      <c r="G1830" s="199"/>
      <c r="H1830" s="199"/>
      <c r="I1830" s="199"/>
      <c r="J1830" s="199"/>
      <c r="K1830" s="199"/>
      <c r="L1830" s="199"/>
      <c r="M1830" s="199"/>
      <c r="N1830" s="199"/>
      <c r="O1830" s="199"/>
      <c r="P1830" s="199"/>
      <c r="Q1830" s="199"/>
      <c r="R1830" s="199"/>
      <c r="S1830" s="199"/>
      <c r="T1830" s="199"/>
      <c r="U1830" s="199"/>
      <c r="V1830" s="199"/>
      <c r="W1830" s="199"/>
      <c r="X1830" s="199"/>
      <c r="Y1830" s="199"/>
      <c r="Z1830" s="199"/>
      <c r="AA1830" s="199"/>
      <c r="AB1830" s="199"/>
      <c r="AC1830" s="199"/>
      <c r="AD1830" s="199"/>
      <c r="AE1830" s="199"/>
      <c r="AF1830" s="199"/>
      <c r="AG1830" s="199"/>
      <c r="AH1830" s="199"/>
      <c r="AI1830" s="199"/>
      <c r="AJ1830" s="199"/>
      <c r="AK1830" s="199"/>
      <c r="AL1830" s="199"/>
      <c r="AM1830" s="199"/>
      <c r="AN1830" s="199"/>
      <c r="AO1830" s="199"/>
      <c r="AP1830" s="199"/>
      <c r="AQ1830" s="199"/>
      <c r="AR1830" s="199"/>
      <c r="AS1830" s="199"/>
      <c r="AT1830" s="199"/>
      <c r="AU1830" s="199"/>
      <c r="AV1830" s="199"/>
      <c r="AW1830" s="199"/>
      <c r="AX1830" s="199"/>
      <c r="AY1830" s="199"/>
      <c r="AZ1830" s="199"/>
      <c r="BA1830" s="199"/>
      <c r="BB1830" s="199"/>
      <c r="BC1830" s="199"/>
      <c r="BD1830" s="199"/>
      <c r="BE1830" s="199"/>
      <c r="BF1830" s="199"/>
      <c r="BG1830" s="199"/>
      <c r="BH1830" s="199"/>
      <c r="BI1830" s="199"/>
      <c r="BJ1830" s="199"/>
      <c r="BK1830" s="199"/>
    </row>
    <row r="1831" spans="1:63" ht="12.75" customHeight="1" x14ac:dyDescent="0.2">
      <c r="A1831" s="199"/>
      <c r="B1831" s="199"/>
      <c r="C1831" s="199"/>
      <c r="D1831" s="199"/>
      <c r="E1831" s="199"/>
      <c r="F1831" s="199"/>
      <c r="G1831" s="199"/>
      <c r="H1831" s="199"/>
      <c r="I1831" s="199"/>
      <c r="J1831" s="199"/>
      <c r="K1831" s="199"/>
      <c r="L1831" s="199"/>
      <c r="M1831" s="199"/>
      <c r="N1831" s="199"/>
      <c r="O1831" s="199"/>
      <c r="P1831" s="199"/>
      <c r="Q1831" s="199"/>
      <c r="R1831" s="199"/>
      <c r="S1831" s="199"/>
      <c r="T1831" s="199"/>
      <c r="U1831" s="199"/>
      <c r="V1831" s="199"/>
      <c r="W1831" s="199"/>
      <c r="X1831" s="199"/>
      <c r="Y1831" s="199"/>
      <c r="Z1831" s="199"/>
      <c r="AA1831" s="199"/>
      <c r="AB1831" s="199"/>
      <c r="AC1831" s="199"/>
      <c r="AD1831" s="199"/>
      <c r="AE1831" s="199"/>
      <c r="AF1831" s="199"/>
      <c r="AG1831" s="199"/>
      <c r="AH1831" s="199"/>
      <c r="AI1831" s="199"/>
      <c r="AJ1831" s="199"/>
      <c r="AK1831" s="199"/>
      <c r="AL1831" s="199"/>
      <c r="AM1831" s="199"/>
      <c r="AN1831" s="199"/>
      <c r="AO1831" s="199"/>
      <c r="AP1831" s="199"/>
      <c r="AQ1831" s="199"/>
      <c r="AR1831" s="199"/>
      <c r="AS1831" s="199"/>
      <c r="AT1831" s="199"/>
      <c r="AU1831" s="199"/>
      <c r="AV1831" s="199"/>
      <c r="AW1831" s="199"/>
      <c r="AX1831" s="199"/>
      <c r="AY1831" s="199"/>
      <c r="AZ1831" s="199"/>
      <c r="BA1831" s="199"/>
      <c r="BB1831" s="199"/>
      <c r="BC1831" s="199"/>
      <c r="BD1831" s="199"/>
      <c r="BE1831" s="199"/>
      <c r="BF1831" s="199"/>
      <c r="BG1831" s="199"/>
      <c r="BH1831" s="199"/>
      <c r="BI1831" s="199"/>
      <c r="BJ1831" s="199"/>
      <c r="BK1831" s="199"/>
    </row>
    <row r="1832" spans="1:63" ht="12.75" customHeight="1" x14ac:dyDescent="0.2">
      <c r="A1832" s="199"/>
      <c r="B1832" s="199"/>
      <c r="C1832" s="199"/>
      <c r="D1832" s="199"/>
      <c r="E1832" s="199"/>
      <c r="F1832" s="199"/>
      <c r="G1832" s="199"/>
      <c r="H1832" s="199"/>
      <c r="I1832" s="199"/>
      <c r="J1832" s="199"/>
      <c r="K1832" s="199"/>
      <c r="L1832" s="199"/>
      <c r="M1832" s="199"/>
      <c r="N1832" s="199"/>
      <c r="O1832" s="199"/>
      <c r="P1832" s="199"/>
      <c r="Q1832" s="199"/>
      <c r="R1832" s="199"/>
      <c r="S1832" s="199"/>
      <c r="T1832" s="199"/>
      <c r="U1832" s="199"/>
      <c r="V1832" s="199"/>
      <c r="W1832" s="199"/>
      <c r="X1832" s="199"/>
      <c r="Y1832" s="199"/>
      <c r="Z1832" s="199"/>
      <c r="AA1832" s="199"/>
      <c r="AB1832" s="199"/>
      <c r="AC1832" s="199"/>
      <c r="AD1832" s="199"/>
      <c r="AE1832" s="199"/>
      <c r="AF1832" s="199"/>
      <c r="AG1832" s="199"/>
      <c r="AH1832" s="199"/>
      <c r="AI1832" s="199"/>
      <c r="AJ1832" s="199"/>
      <c r="AK1832" s="199"/>
      <c r="AL1832" s="199"/>
      <c r="AM1832" s="199"/>
      <c r="AN1832" s="199"/>
      <c r="AO1832" s="199"/>
      <c r="AP1832" s="199"/>
      <c r="AQ1832" s="199"/>
      <c r="AR1832" s="199"/>
      <c r="AS1832" s="199"/>
      <c r="AT1832" s="199"/>
      <c r="AU1832" s="199"/>
      <c r="AV1832" s="199"/>
      <c r="AW1832" s="199"/>
      <c r="AX1832" s="199"/>
      <c r="AY1832" s="199"/>
      <c r="AZ1832" s="199"/>
      <c r="BA1832" s="199"/>
      <c r="BB1832" s="199"/>
      <c r="BC1832" s="199"/>
      <c r="BD1832" s="199"/>
      <c r="BE1832" s="199"/>
      <c r="BF1832" s="199"/>
      <c r="BG1832" s="199"/>
      <c r="BH1832" s="199"/>
      <c r="BI1832" s="199"/>
      <c r="BJ1832" s="199"/>
      <c r="BK1832" s="199"/>
    </row>
    <row r="1833" spans="1:63" ht="12.75" customHeight="1" x14ac:dyDescent="0.2">
      <c r="A1833" s="199"/>
      <c r="B1833" s="199"/>
      <c r="C1833" s="199"/>
      <c r="D1833" s="199"/>
      <c r="E1833" s="199"/>
      <c r="F1833" s="199"/>
      <c r="G1833" s="199"/>
      <c r="H1833" s="199"/>
      <c r="I1833" s="199"/>
      <c r="J1833" s="199"/>
      <c r="K1833" s="199"/>
      <c r="L1833" s="199"/>
      <c r="M1833" s="199"/>
      <c r="N1833" s="199"/>
      <c r="O1833" s="199"/>
      <c r="P1833" s="199"/>
      <c r="Q1833" s="199"/>
      <c r="R1833" s="199"/>
      <c r="S1833" s="199"/>
      <c r="T1833" s="199"/>
      <c r="U1833" s="199"/>
      <c r="V1833" s="199"/>
      <c r="W1833" s="199"/>
      <c r="X1833" s="199"/>
      <c r="Y1833" s="199"/>
      <c r="Z1833" s="199"/>
      <c r="AA1833" s="199"/>
      <c r="AB1833" s="199"/>
      <c r="AC1833" s="199"/>
      <c r="AD1833" s="199"/>
      <c r="AE1833" s="199"/>
      <c r="AF1833" s="199"/>
      <c r="AG1833" s="199"/>
      <c r="AH1833" s="199"/>
      <c r="AI1833" s="199"/>
      <c r="AJ1833" s="199"/>
      <c r="AK1833" s="199"/>
      <c r="AL1833" s="199"/>
      <c r="AM1833" s="199"/>
      <c r="AN1833" s="199"/>
      <c r="AO1833" s="199"/>
      <c r="AP1833" s="199"/>
      <c r="AQ1833" s="199"/>
      <c r="AR1833" s="199"/>
      <c r="AS1833" s="199"/>
      <c r="AT1833" s="199"/>
      <c r="AU1833" s="199"/>
      <c r="AV1833" s="199"/>
      <c r="AW1833" s="199"/>
      <c r="AX1833" s="199"/>
      <c r="AY1833" s="199"/>
      <c r="AZ1833" s="199"/>
      <c r="BA1833" s="199"/>
      <c r="BB1833" s="199"/>
      <c r="BC1833" s="199"/>
      <c r="BD1833" s="199"/>
      <c r="BE1833" s="199"/>
      <c r="BF1833" s="199"/>
      <c r="BG1833" s="199"/>
      <c r="BH1833" s="199"/>
      <c r="BI1833" s="199"/>
      <c r="BJ1833" s="199"/>
      <c r="BK1833" s="199"/>
    </row>
    <row r="1834" spans="1:63" ht="12.75" customHeight="1" x14ac:dyDescent="0.2">
      <c r="A1834" s="199"/>
      <c r="B1834" s="199"/>
      <c r="C1834" s="199"/>
      <c r="D1834" s="199"/>
      <c r="E1834" s="199"/>
      <c r="F1834" s="199"/>
      <c r="G1834" s="199"/>
      <c r="H1834" s="199"/>
      <c r="I1834" s="199"/>
      <c r="J1834" s="199"/>
      <c r="K1834" s="199"/>
      <c r="L1834" s="199"/>
      <c r="M1834" s="199"/>
      <c r="N1834" s="199"/>
      <c r="O1834" s="199"/>
      <c r="P1834" s="199"/>
      <c r="Q1834" s="199"/>
      <c r="R1834" s="199"/>
      <c r="S1834" s="199"/>
      <c r="T1834" s="199"/>
      <c r="U1834" s="199"/>
      <c r="V1834" s="199"/>
      <c r="W1834" s="199"/>
      <c r="X1834" s="199"/>
      <c r="Y1834" s="199"/>
      <c r="Z1834" s="199"/>
      <c r="AA1834" s="199"/>
      <c r="AB1834" s="199"/>
      <c r="AC1834" s="199"/>
      <c r="AD1834" s="199"/>
      <c r="AE1834" s="199"/>
      <c r="AF1834" s="199"/>
      <c r="AG1834" s="199"/>
      <c r="AH1834" s="199"/>
      <c r="AI1834" s="199"/>
      <c r="AJ1834" s="199"/>
      <c r="AK1834" s="199"/>
      <c r="AL1834" s="199"/>
      <c r="AM1834" s="199"/>
      <c r="AN1834" s="199"/>
      <c r="AO1834" s="199"/>
      <c r="AP1834" s="199"/>
      <c r="AQ1834" s="199"/>
      <c r="AR1834" s="199"/>
      <c r="AS1834" s="199"/>
      <c r="AT1834" s="199"/>
      <c r="AU1834" s="199"/>
      <c r="AV1834" s="199"/>
      <c r="AW1834" s="199"/>
      <c r="AX1834" s="199"/>
      <c r="AY1834" s="199"/>
      <c r="AZ1834" s="199"/>
      <c r="BA1834" s="199"/>
      <c r="BB1834" s="199"/>
      <c r="BC1834" s="199"/>
      <c r="BD1834" s="199"/>
      <c r="BE1834" s="199"/>
      <c r="BF1834" s="199"/>
      <c r="BG1834" s="199"/>
      <c r="BH1834" s="199"/>
      <c r="BI1834" s="199"/>
      <c r="BJ1834" s="199"/>
      <c r="BK1834" s="199"/>
    </row>
    <row r="1835" spans="1:63" ht="12.75" customHeight="1" x14ac:dyDescent="0.2">
      <c r="A1835" s="199"/>
      <c r="B1835" s="199"/>
      <c r="C1835" s="199"/>
      <c r="D1835" s="199"/>
      <c r="E1835" s="199"/>
      <c r="F1835" s="199"/>
      <c r="G1835" s="199"/>
      <c r="H1835" s="199"/>
      <c r="I1835" s="199"/>
      <c r="J1835" s="199"/>
      <c r="K1835" s="199"/>
      <c r="L1835" s="199"/>
      <c r="M1835" s="199"/>
      <c r="N1835" s="199"/>
      <c r="O1835" s="199"/>
      <c r="P1835" s="199"/>
      <c r="Q1835" s="199"/>
      <c r="R1835" s="199"/>
      <c r="S1835" s="199"/>
      <c r="T1835" s="199"/>
      <c r="U1835" s="199"/>
      <c r="V1835" s="199"/>
      <c r="W1835" s="199"/>
      <c r="X1835" s="199"/>
      <c r="Y1835" s="199"/>
      <c r="Z1835" s="199"/>
      <c r="AA1835" s="199"/>
      <c r="AB1835" s="199"/>
      <c r="AC1835" s="199"/>
      <c r="AD1835" s="199"/>
      <c r="AE1835" s="199"/>
      <c r="AF1835" s="199"/>
      <c r="AG1835" s="199"/>
      <c r="AH1835" s="199"/>
      <c r="AI1835" s="199"/>
      <c r="AJ1835" s="199"/>
      <c r="AK1835" s="199"/>
      <c r="AL1835" s="199"/>
      <c r="AM1835" s="199"/>
      <c r="AN1835" s="199"/>
      <c r="AO1835" s="199"/>
      <c r="AP1835" s="199"/>
      <c r="AQ1835" s="199"/>
      <c r="AR1835" s="199"/>
      <c r="AS1835" s="199"/>
      <c r="AT1835" s="199"/>
      <c r="AU1835" s="199"/>
      <c r="AV1835" s="199"/>
      <c r="AW1835" s="199"/>
      <c r="AX1835" s="199"/>
      <c r="AY1835" s="199"/>
      <c r="AZ1835" s="199"/>
      <c r="BA1835" s="199"/>
      <c r="BB1835" s="199"/>
      <c r="BC1835" s="199"/>
      <c r="BD1835" s="199"/>
      <c r="BE1835" s="199"/>
      <c r="BF1835" s="199"/>
      <c r="BG1835" s="199"/>
      <c r="BH1835" s="199"/>
      <c r="BI1835" s="199"/>
      <c r="BJ1835" s="199"/>
      <c r="BK1835" s="199"/>
    </row>
    <row r="1836" spans="1:63" ht="12.75" customHeight="1" x14ac:dyDescent="0.2">
      <c r="A1836" s="199"/>
      <c r="B1836" s="199"/>
      <c r="C1836" s="199"/>
      <c r="D1836" s="199"/>
      <c r="E1836" s="199"/>
      <c r="F1836" s="199"/>
      <c r="G1836" s="199"/>
      <c r="H1836" s="199"/>
      <c r="I1836" s="199"/>
      <c r="J1836" s="199"/>
      <c r="K1836" s="199"/>
      <c r="L1836" s="199"/>
      <c r="M1836" s="199"/>
      <c r="N1836" s="199"/>
      <c r="O1836" s="199"/>
      <c r="P1836" s="199"/>
      <c r="Q1836" s="199"/>
      <c r="R1836" s="199"/>
      <c r="S1836" s="199"/>
      <c r="T1836" s="199"/>
      <c r="U1836" s="199"/>
      <c r="V1836" s="199"/>
      <c r="W1836" s="199"/>
      <c r="X1836" s="199"/>
      <c r="Y1836" s="199"/>
      <c r="Z1836" s="199"/>
      <c r="AA1836" s="199"/>
      <c r="AB1836" s="199"/>
      <c r="AC1836" s="199"/>
      <c r="AD1836" s="199"/>
      <c r="AE1836" s="199"/>
      <c r="AF1836" s="199"/>
      <c r="AG1836" s="199"/>
      <c r="AH1836" s="199"/>
      <c r="AI1836" s="199"/>
      <c r="AJ1836" s="199"/>
      <c r="AK1836" s="199"/>
      <c r="AL1836" s="199"/>
      <c r="AM1836" s="199"/>
      <c r="AN1836" s="199"/>
      <c r="AO1836" s="199"/>
      <c r="AP1836" s="199"/>
      <c r="AQ1836" s="199"/>
      <c r="AR1836" s="199"/>
      <c r="AS1836" s="199"/>
      <c r="AT1836" s="199"/>
      <c r="AU1836" s="199"/>
      <c r="AV1836" s="199"/>
      <c r="AW1836" s="199"/>
      <c r="AX1836" s="199"/>
      <c r="AY1836" s="199"/>
      <c r="AZ1836" s="199"/>
      <c r="BA1836" s="199"/>
      <c r="BB1836" s="199"/>
      <c r="BC1836" s="199"/>
      <c r="BD1836" s="199"/>
      <c r="BE1836" s="199"/>
      <c r="BF1836" s="199"/>
      <c r="BG1836" s="199"/>
      <c r="BH1836" s="199"/>
      <c r="BI1836" s="199"/>
      <c r="BJ1836" s="199"/>
      <c r="BK1836" s="199"/>
    </row>
    <row r="1837" spans="1:63" ht="12.75" customHeight="1" x14ac:dyDescent="0.2">
      <c r="A1837" s="199"/>
      <c r="B1837" s="199"/>
      <c r="C1837" s="199"/>
      <c r="D1837" s="199"/>
      <c r="E1837" s="199"/>
      <c r="F1837" s="199"/>
      <c r="G1837" s="199"/>
      <c r="H1837" s="199"/>
      <c r="I1837" s="199"/>
      <c r="J1837" s="199"/>
      <c r="K1837" s="199"/>
      <c r="L1837" s="199"/>
      <c r="M1837" s="199"/>
      <c r="N1837" s="199"/>
      <c r="O1837" s="199"/>
      <c r="P1837" s="199"/>
      <c r="Q1837" s="199"/>
      <c r="R1837" s="199"/>
      <c r="S1837" s="199"/>
      <c r="T1837" s="199"/>
      <c r="U1837" s="199"/>
      <c r="V1837" s="199"/>
      <c r="W1837" s="199"/>
      <c r="X1837" s="199"/>
      <c r="Y1837" s="199"/>
      <c r="Z1837" s="199"/>
      <c r="AA1837" s="199"/>
      <c r="AB1837" s="199"/>
      <c r="AC1837" s="199"/>
      <c r="AD1837" s="199"/>
      <c r="AE1837" s="199"/>
      <c r="AF1837" s="199"/>
      <c r="AG1837" s="199"/>
      <c r="AH1837" s="199"/>
      <c r="AI1837" s="199"/>
      <c r="AJ1837" s="199"/>
      <c r="AK1837" s="199"/>
      <c r="AL1837" s="199"/>
      <c r="AM1837" s="199"/>
      <c r="AN1837" s="199"/>
      <c r="AO1837" s="199"/>
      <c r="AP1837" s="199"/>
      <c r="AQ1837" s="199"/>
      <c r="AR1837" s="199"/>
      <c r="AS1837" s="199"/>
      <c r="AT1837" s="199"/>
      <c r="AU1837" s="199"/>
      <c r="AV1837" s="199"/>
      <c r="AW1837" s="199"/>
      <c r="AX1837" s="199"/>
      <c r="AY1837" s="199"/>
      <c r="AZ1837" s="199"/>
      <c r="BA1837" s="199"/>
      <c r="BB1837" s="199"/>
      <c r="BC1837" s="199"/>
      <c r="BD1837" s="199"/>
      <c r="BE1837" s="199"/>
      <c r="BF1837" s="199"/>
      <c r="BG1837" s="199"/>
      <c r="BH1837" s="199"/>
      <c r="BI1837" s="199"/>
      <c r="BJ1837" s="199"/>
      <c r="BK1837" s="199"/>
    </row>
    <row r="1838" spans="1:63" ht="12.75" customHeight="1" x14ac:dyDescent="0.2">
      <c r="A1838" s="199"/>
      <c r="B1838" s="199"/>
      <c r="C1838" s="199"/>
      <c r="D1838" s="199"/>
      <c r="E1838" s="199"/>
      <c r="F1838" s="199"/>
      <c r="G1838" s="199"/>
      <c r="H1838" s="199"/>
      <c r="I1838" s="199"/>
      <c r="J1838" s="199"/>
      <c r="K1838" s="199"/>
      <c r="L1838" s="199"/>
      <c r="M1838" s="199"/>
      <c r="N1838" s="199"/>
      <c r="O1838" s="199"/>
      <c r="P1838" s="199"/>
      <c r="Q1838" s="199"/>
      <c r="R1838" s="199"/>
      <c r="S1838" s="199"/>
      <c r="T1838" s="199"/>
      <c r="U1838" s="199"/>
      <c r="V1838" s="199"/>
      <c r="W1838" s="199"/>
      <c r="X1838" s="199"/>
      <c r="Y1838" s="199"/>
      <c r="Z1838" s="199"/>
      <c r="AA1838" s="199"/>
      <c r="AB1838" s="199"/>
      <c r="AC1838" s="199"/>
      <c r="AD1838" s="199"/>
      <c r="AE1838" s="199"/>
      <c r="AF1838" s="199"/>
      <c r="AG1838" s="199"/>
      <c r="AH1838" s="199"/>
      <c r="AI1838" s="199"/>
      <c r="AJ1838" s="199"/>
      <c r="AK1838" s="199"/>
      <c r="AL1838" s="199"/>
      <c r="AM1838" s="199"/>
      <c r="AN1838" s="199"/>
      <c r="AO1838" s="199"/>
      <c r="AP1838" s="199"/>
      <c r="AQ1838" s="199"/>
      <c r="AR1838" s="199"/>
      <c r="AS1838" s="199"/>
      <c r="AT1838" s="199"/>
      <c r="AU1838" s="199"/>
      <c r="AV1838" s="199"/>
      <c r="AW1838" s="199"/>
      <c r="AX1838" s="199"/>
      <c r="AY1838" s="199"/>
      <c r="AZ1838" s="199"/>
      <c r="BA1838" s="199"/>
      <c r="BB1838" s="199"/>
      <c r="BC1838" s="199"/>
      <c r="BD1838" s="199"/>
      <c r="BE1838" s="199"/>
      <c r="BF1838" s="199"/>
      <c r="BG1838" s="199"/>
      <c r="BH1838" s="199"/>
      <c r="BI1838" s="199"/>
      <c r="BJ1838" s="199"/>
      <c r="BK1838" s="199"/>
    </row>
    <row r="1839" spans="1:63" ht="12.75" customHeight="1" x14ac:dyDescent="0.2">
      <c r="A1839" s="199"/>
      <c r="B1839" s="199"/>
      <c r="C1839" s="199"/>
      <c r="D1839" s="199"/>
      <c r="E1839" s="199"/>
      <c r="F1839" s="199"/>
      <c r="G1839" s="199"/>
      <c r="H1839" s="199"/>
      <c r="I1839" s="199"/>
      <c r="J1839" s="199"/>
      <c r="K1839" s="199"/>
      <c r="L1839" s="199"/>
      <c r="M1839" s="199"/>
      <c r="N1839" s="199"/>
      <c r="O1839" s="199"/>
      <c r="P1839" s="199"/>
      <c r="Q1839" s="199"/>
      <c r="R1839" s="199"/>
      <c r="S1839" s="199"/>
      <c r="T1839" s="199"/>
      <c r="U1839" s="199"/>
      <c r="V1839" s="199"/>
      <c r="W1839" s="199"/>
      <c r="X1839" s="199"/>
      <c r="Y1839" s="199"/>
      <c r="Z1839" s="199"/>
      <c r="AA1839" s="199"/>
      <c r="AB1839" s="199"/>
      <c r="AC1839" s="199"/>
      <c r="AD1839" s="199"/>
      <c r="AE1839" s="199"/>
      <c r="AF1839" s="199"/>
      <c r="AG1839" s="199"/>
      <c r="AH1839" s="199"/>
      <c r="AI1839" s="199"/>
      <c r="AJ1839" s="199"/>
      <c r="AK1839" s="199"/>
      <c r="AL1839" s="199"/>
      <c r="AM1839" s="199"/>
      <c r="AN1839" s="199"/>
      <c r="AO1839" s="199"/>
      <c r="AP1839" s="199"/>
      <c r="AQ1839" s="199"/>
      <c r="AR1839" s="199"/>
      <c r="AS1839" s="199"/>
      <c r="AT1839" s="199"/>
      <c r="AU1839" s="199"/>
      <c r="AV1839" s="199"/>
      <c r="AW1839" s="199"/>
      <c r="AX1839" s="199"/>
      <c r="AY1839" s="199"/>
      <c r="AZ1839" s="199"/>
      <c r="BA1839" s="199"/>
      <c r="BB1839" s="199"/>
      <c r="BC1839" s="199"/>
      <c r="BD1839" s="199"/>
      <c r="BE1839" s="199"/>
      <c r="BF1839" s="199"/>
      <c r="BG1839" s="199"/>
      <c r="BH1839" s="199"/>
      <c r="BI1839" s="199"/>
      <c r="BJ1839" s="199"/>
      <c r="BK1839" s="199"/>
    </row>
    <row r="1840" spans="1:63" ht="12.75" customHeight="1" x14ac:dyDescent="0.2">
      <c r="A1840" s="199"/>
      <c r="B1840" s="199"/>
      <c r="C1840" s="199"/>
      <c r="D1840" s="199"/>
      <c r="E1840" s="199"/>
      <c r="F1840" s="199"/>
      <c r="G1840" s="199"/>
      <c r="H1840" s="199"/>
      <c r="I1840" s="199"/>
      <c r="J1840" s="199"/>
      <c r="K1840" s="199"/>
      <c r="L1840" s="199"/>
      <c r="M1840" s="199"/>
      <c r="N1840" s="199"/>
      <c r="O1840" s="199"/>
      <c r="P1840" s="199"/>
      <c r="Q1840" s="199"/>
      <c r="R1840" s="199"/>
      <c r="S1840" s="199"/>
      <c r="T1840" s="199"/>
      <c r="U1840" s="199"/>
      <c r="V1840" s="199"/>
      <c r="W1840" s="199"/>
      <c r="X1840" s="199"/>
      <c r="Y1840" s="199"/>
      <c r="Z1840" s="199"/>
      <c r="AA1840" s="199"/>
      <c r="AB1840" s="199"/>
      <c r="AC1840" s="199"/>
      <c r="AD1840" s="199"/>
      <c r="AE1840" s="199"/>
      <c r="AF1840" s="199"/>
      <c r="AG1840" s="199"/>
      <c r="AH1840" s="199"/>
      <c r="AI1840" s="199"/>
      <c r="AJ1840" s="199"/>
      <c r="AK1840" s="199"/>
      <c r="AL1840" s="199"/>
      <c r="AM1840" s="199"/>
      <c r="AN1840" s="199"/>
      <c r="AO1840" s="199"/>
      <c r="AP1840" s="199"/>
      <c r="AQ1840" s="199"/>
      <c r="AR1840" s="199"/>
      <c r="AS1840" s="199"/>
      <c r="AT1840" s="199"/>
      <c r="AU1840" s="199"/>
      <c r="AV1840" s="199"/>
      <c r="AW1840" s="199"/>
      <c r="AX1840" s="199"/>
      <c r="AY1840" s="199"/>
      <c r="AZ1840" s="199"/>
      <c r="BA1840" s="199"/>
      <c r="BB1840" s="199"/>
      <c r="BC1840" s="199"/>
      <c r="BD1840" s="199"/>
      <c r="BE1840" s="199"/>
      <c r="BF1840" s="199"/>
      <c r="BG1840" s="199"/>
      <c r="BH1840" s="199"/>
      <c r="BI1840" s="199"/>
      <c r="BJ1840" s="199"/>
      <c r="BK1840" s="199"/>
    </row>
    <row r="1841" spans="1:63" ht="12.75" customHeight="1" x14ac:dyDescent="0.2">
      <c r="A1841" s="199"/>
      <c r="B1841" s="199"/>
      <c r="C1841" s="199"/>
      <c r="D1841" s="199"/>
      <c r="E1841" s="199"/>
      <c r="F1841" s="199"/>
      <c r="G1841" s="199"/>
      <c r="H1841" s="199"/>
      <c r="I1841" s="199"/>
      <c r="J1841" s="199"/>
      <c r="K1841" s="199"/>
      <c r="L1841" s="199"/>
      <c r="M1841" s="199"/>
      <c r="N1841" s="199"/>
      <c r="O1841" s="199"/>
      <c r="P1841" s="199"/>
      <c r="Q1841" s="199"/>
      <c r="R1841" s="199"/>
      <c r="S1841" s="199"/>
      <c r="T1841" s="199"/>
      <c r="U1841" s="199"/>
      <c r="V1841" s="199"/>
      <c r="W1841" s="199"/>
      <c r="X1841" s="199"/>
      <c r="Y1841" s="199"/>
      <c r="Z1841" s="199"/>
      <c r="AA1841" s="199"/>
      <c r="AB1841" s="199"/>
      <c r="AC1841" s="199"/>
      <c r="AD1841" s="199"/>
      <c r="AE1841" s="199"/>
      <c r="AF1841" s="199"/>
      <c r="AG1841" s="199"/>
      <c r="AH1841" s="199"/>
      <c r="AI1841" s="199"/>
      <c r="AJ1841" s="199"/>
      <c r="AK1841" s="199"/>
      <c r="AL1841" s="199"/>
      <c r="AM1841" s="199"/>
      <c r="AN1841" s="199"/>
      <c r="AO1841" s="199"/>
      <c r="AP1841" s="199"/>
      <c r="AQ1841" s="199"/>
      <c r="AR1841" s="199"/>
      <c r="AS1841" s="199"/>
      <c r="AT1841" s="199"/>
      <c r="AU1841" s="199"/>
      <c r="AV1841" s="199"/>
      <c r="AW1841" s="199"/>
      <c r="AX1841" s="199"/>
      <c r="AY1841" s="199"/>
      <c r="AZ1841" s="199"/>
      <c r="BA1841" s="199"/>
      <c r="BB1841" s="199"/>
      <c r="BC1841" s="199"/>
      <c r="BD1841" s="199"/>
      <c r="BE1841" s="199"/>
      <c r="BF1841" s="199"/>
      <c r="BG1841" s="199"/>
      <c r="BH1841" s="199"/>
      <c r="BI1841" s="199"/>
      <c r="BJ1841" s="199"/>
      <c r="BK1841" s="199"/>
    </row>
    <row r="1842" spans="1:63" ht="12.75" customHeight="1" x14ac:dyDescent="0.2">
      <c r="A1842" s="199"/>
      <c r="B1842" s="199"/>
      <c r="C1842" s="199"/>
      <c r="D1842" s="199"/>
      <c r="E1842" s="199"/>
      <c r="F1842" s="199"/>
      <c r="G1842" s="199"/>
      <c r="H1842" s="199"/>
      <c r="I1842" s="199"/>
      <c r="J1842" s="199"/>
      <c r="K1842" s="199"/>
      <c r="L1842" s="199"/>
      <c r="M1842" s="199"/>
      <c r="N1842" s="199"/>
      <c r="O1842" s="199"/>
      <c r="P1842" s="199"/>
      <c r="Q1842" s="199"/>
      <c r="R1842" s="199"/>
      <c r="S1842" s="199"/>
      <c r="T1842" s="199"/>
      <c r="U1842" s="199"/>
      <c r="V1842" s="199"/>
      <c r="W1842" s="199"/>
      <c r="X1842" s="199"/>
      <c r="Y1842" s="199"/>
      <c r="Z1842" s="199"/>
      <c r="AA1842" s="199"/>
      <c r="AB1842" s="199"/>
      <c r="AC1842" s="199"/>
      <c r="AD1842" s="199"/>
      <c r="AE1842" s="199"/>
      <c r="AF1842" s="199"/>
      <c r="AG1842" s="199"/>
      <c r="AH1842" s="199"/>
      <c r="AI1842" s="199"/>
      <c r="AJ1842" s="199"/>
      <c r="AK1842" s="199"/>
      <c r="AL1842" s="199"/>
      <c r="AM1842" s="199"/>
      <c r="AN1842" s="199"/>
      <c r="AO1842" s="199"/>
      <c r="AP1842" s="199"/>
      <c r="AQ1842" s="199"/>
      <c r="AR1842" s="199"/>
      <c r="AS1842" s="199"/>
      <c r="AT1842" s="199"/>
      <c r="AU1842" s="199"/>
      <c r="AV1842" s="199"/>
      <c r="AW1842" s="199"/>
      <c r="AX1842" s="199"/>
      <c r="AY1842" s="199"/>
      <c r="AZ1842" s="199"/>
      <c r="BA1842" s="199"/>
      <c r="BB1842" s="199"/>
      <c r="BC1842" s="199"/>
      <c r="BD1842" s="199"/>
      <c r="BE1842" s="199"/>
      <c r="BF1842" s="199"/>
      <c r="BG1842" s="199"/>
      <c r="BH1842" s="199"/>
      <c r="BI1842" s="199"/>
      <c r="BJ1842" s="199"/>
      <c r="BK1842" s="199"/>
    </row>
    <row r="1843" spans="1:63" ht="12.75" customHeight="1" x14ac:dyDescent="0.2">
      <c r="A1843" s="199"/>
      <c r="B1843" s="199"/>
      <c r="C1843" s="199"/>
      <c r="D1843" s="199"/>
      <c r="E1843" s="199"/>
      <c r="F1843" s="199"/>
      <c r="G1843" s="199"/>
      <c r="H1843" s="199"/>
      <c r="I1843" s="199"/>
      <c r="J1843" s="199"/>
      <c r="K1843" s="199"/>
      <c r="L1843" s="199"/>
      <c r="M1843" s="199"/>
      <c r="N1843" s="199"/>
      <c r="O1843" s="199"/>
      <c r="P1843" s="199"/>
      <c r="Q1843" s="199"/>
      <c r="R1843" s="199"/>
      <c r="S1843" s="199"/>
      <c r="T1843" s="199"/>
      <c r="U1843" s="199"/>
      <c r="V1843" s="199"/>
      <c r="W1843" s="199"/>
      <c r="X1843" s="199"/>
      <c r="Y1843" s="199"/>
      <c r="Z1843" s="199"/>
      <c r="AA1843" s="199"/>
      <c r="AB1843" s="199"/>
      <c r="AC1843" s="199"/>
      <c r="AD1843" s="199"/>
      <c r="AE1843" s="199"/>
      <c r="AF1843" s="199"/>
      <c r="AG1843" s="199"/>
      <c r="AH1843" s="199"/>
      <c r="AI1843" s="199"/>
      <c r="AJ1843" s="199"/>
      <c r="AK1843" s="199"/>
      <c r="AL1843" s="199"/>
      <c r="AM1843" s="199"/>
      <c r="AN1843" s="199"/>
      <c r="AO1843" s="199"/>
      <c r="AP1843" s="199"/>
      <c r="AQ1843" s="199"/>
      <c r="AR1843" s="199"/>
      <c r="AS1843" s="199"/>
      <c r="AT1843" s="199"/>
      <c r="AU1843" s="199"/>
      <c r="AV1843" s="199"/>
      <c r="AW1843" s="199"/>
      <c r="AX1843" s="199"/>
      <c r="AY1843" s="199"/>
      <c r="AZ1843" s="199"/>
      <c r="BA1843" s="199"/>
      <c r="BB1843" s="199"/>
      <c r="BC1843" s="199"/>
      <c r="BD1843" s="199"/>
      <c r="BE1843" s="199"/>
      <c r="BF1843" s="199"/>
      <c r="BG1843" s="199"/>
      <c r="BH1843" s="199"/>
      <c r="BI1843" s="199"/>
      <c r="BJ1843" s="199"/>
      <c r="BK1843" s="199"/>
    </row>
    <row r="1844" spans="1:63" ht="12.75" customHeight="1" x14ac:dyDescent="0.2">
      <c r="A1844" s="199"/>
      <c r="B1844" s="199"/>
      <c r="C1844" s="199"/>
      <c r="D1844" s="199"/>
      <c r="E1844" s="199"/>
      <c r="F1844" s="199"/>
      <c r="G1844" s="199"/>
      <c r="H1844" s="199"/>
      <c r="I1844" s="199"/>
      <c r="J1844" s="199"/>
      <c r="K1844" s="199"/>
      <c r="L1844" s="199"/>
      <c r="M1844" s="199"/>
      <c r="N1844" s="199"/>
      <c r="O1844" s="199"/>
      <c r="P1844" s="199"/>
      <c r="Q1844" s="199"/>
      <c r="R1844" s="199"/>
      <c r="S1844" s="199"/>
      <c r="T1844" s="199"/>
      <c r="U1844" s="199"/>
      <c r="V1844" s="199"/>
      <c r="W1844" s="199"/>
      <c r="X1844" s="199"/>
      <c r="Y1844" s="199"/>
      <c r="Z1844" s="199"/>
      <c r="AA1844" s="199"/>
      <c r="AB1844" s="199"/>
      <c r="AC1844" s="199"/>
      <c r="AD1844" s="199"/>
      <c r="AE1844" s="199"/>
      <c r="AF1844" s="199"/>
      <c r="AG1844" s="199"/>
      <c r="AH1844" s="199"/>
      <c r="AI1844" s="199"/>
      <c r="AJ1844" s="199"/>
      <c r="AK1844" s="199"/>
      <c r="AL1844" s="199"/>
      <c r="AM1844" s="199"/>
      <c r="AN1844" s="199"/>
      <c r="AO1844" s="199"/>
      <c r="AP1844" s="199"/>
      <c r="AQ1844" s="199"/>
      <c r="AR1844" s="199"/>
      <c r="AS1844" s="199"/>
      <c r="AT1844" s="199"/>
      <c r="AU1844" s="199"/>
      <c r="AV1844" s="199"/>
      <c r="AW1844" s="199"/>
      <c r="AX1844" s="199"/>
      <c r="AY1844" s="199"/>
      <c r="AZ1844" s="199"/>
      <c r="BA1844" s="199"/>
      <c r="BB1844" s="199"/>
      <c r="BC1844" s="199"/>
      <c r="BD1844" s="199"/>
      <c r="BE1844" s="199"/>
      <c r="BF1844" s="199"/>
      <c r="BG1844" s="199"/>
      <c r="BH1844" s="199"/>
      <c r="BI1844" s="199"/>
      <c r="BJ1844" s="199"/>
      <c r="BK1844" s="199"/>
    </row>
    <row r="1845" spans="1:63" ht="12.75" customHeight="1" x14ac:dyDescent="0.2">
      <c r="A1845" s="199"/>
      <c r="B1845" s="199"/>
      <c r="C1845" s="199"/>
      <c r="D1845" s="199"/>
      <c r="E1845" s="199"/>
      <c r="F1845" s="199"/>
      <c r="G1845" s="199"/>
      <c r="H1845" s="199"/>
      <c r="I1845" s="199"/>
      <c r="J1845" s="199"/>
      <c r="K1845" s="199"/>
      <c r="L1845" s="199"/>
      <c r="M1845" s="199"/>
      <c r="N1845" s="199"/>
      <c r="O1845" s="199"/>
      <c r="P1845" s="199"/>
      <c r="Q1845" s="199"/>
      <c r="R1845" s="199"/>
      <c r="S1845" s="199"/>
      <c r="T1845" s="199"/>
      <c r="U1845" s="199"/>
      <c r="V1845" s="199"/>
      <c r="W1845" s="199"/>
      <c r="X1845" s="199"/>
      <c r="Y1845" s="199"/>
      <c r="Z1845" s="199"/>
      <c r="AA1845" s="199"/>
      <c r="AB1845" s="199"/>
      <c r="AC1845" s="199"/>
      <c r="AD1845" s="199"/>
      <c r="AE1845" s="199"/>
      <c r="AF1845" s="199"/>
      <c r="AG1845" s="199"/>
      <c r="AH1845" s="199"/>
      <c r="AI1845" s="199"/>
      <c r="AJ1845" s="199"/>
      <c r="AK1845" s="199"/>
      <c r="AL1845" s="199"/>
      <c r="AM1845" s="199"/>
      <c r="AN1845" s="199"/>
      <c r="AO1845" s="199"/>
      <c r="AP1845" s="199"/>
      <c r="AQ1845" s="199"/>
      <c r="AR1845" s="199"/>
      <c r="AS1845" s="199"/>
      <c r="AT1845" s="199"/>
      <c r="AU1845" s="199"/>
      <c r="AV1845" s="199"/>
      <c r="AW1845" s="199"/>
      <c r="AX1845" s="199"/>
      <c r="AY1845" s="199"/>
      <c r="AZ1845" s="199"/>
      <c r="BA1845" s="199"/>
      <c r="BB1845" s="199"/>
      <c r="BC1845" s="199"/>
      <c r="BD1845" s="199"/>
      <c r="BE1845" s="199"/>
      <c r="BF1845" s="199"/>
      <c r="BG1845" s="199"/>
      <c r="BH1845" s="199"/>
      <c r="BI1845" s="199"/>
      <c r="BJ1845" s="199"/>
      <c r="BK1845" s="199"/>
    </row>
    <row r="1846" spans="1:63" ht="12.75" customHeight="1" x14ac:dyDescent="0.2">
      <c r="A1846" s="199"/>
      <c r="B1846" s="199"/>
      <c r="C1846" s="199"/>
      <c r="D1846" s="199"/>
      <c r="E1846" s="199"/>
      <c r="F1846" s="199"/>
      <c r="G1846" s="199"/>
      <c r="H1846" s="199"/>
      <c r="I1846" s="199"/>
      <c r="J1846" s="199"/>
      <c r="K1846" s="199"/>
      <c r="L1846" s="199"/>
      <c r="M1846" s="199"/>
      <c r="N1846" s="199"/>
      <c r="O1846" s="199"/>
      <c r="P1846" s="199"/>
      <c r="Q1846" s="199"/>
      <c r="R1846" s="199"/>
      <c r="S1846" s="199"/>
      <c r="T1846" s="199"/>
      <c r="U1846" s="199"/>
      <c r="V1846" s="199"/>
      <c r="W1846" s="199"/>
      <c r="X1846" s="199"/>
      <c r="Y1846" s="199"/>
      <c r="Z1846" s="199"/>
      <c r="AA1846" s="199"/>
      <c r="AB1846" s="199"/>
      <c r="AC1846" s="199"/>
      <c r="AD1846" s="199"/>
      <c r="AE1846" s="199"/>
      <c r="AF1846" s="199"/>
      <c r="AG1846" s="199"/>
      <c r="AH1846" s="199"/>
      <c r="AI1846" s="199"/>
      <c r="AJ1846" s="199"/>
      <c r="AK1846" s="199"/>
      <c r="AL1846" s="199"/>
      <c r="AM1846" s="199"/>
      <c r="AN1846" s="199"/>
      <c r="AO1846" s="199"/>
      <c r="AP1846" s="199"/>
      <c r="AQ1846" s="199"/>
      <c r="AR1846" s="199"/>
      <c r="AS1846" s="199"/>
      <c r="AT1846" s="199"/>
      <c r="AU1846" s="199"/>
      <c r="AV1846" s="199"/>
      <c r="AW1846" s="199"/>
      <c r="AX1846" s="199"/>
      <c r="AY1846" s="199"/>
      <c r="AZ1846" s="199"/>
      <c r="BA1846" s="199"/>
      <c r="BB1846" s="199"/>
      <c r="BC1846" s="199"/>
      <c r="BD1846" s="199"/>
      <c r="BE1846" s="199"/>
      <c r="BF1846" s="199"/>
      <c r="BG1846" s="199"/>
      <c r="BH1846" s="199"/>
      <c r="BI1846" s="199"/>
      <c r="BJ1846" s="199"/>
      <c r="BK1846" s="199"/>
    </row>
    <row r="1847" spans="1:63" ht="12.75" customHeight="1" x14ac:dyDescent="0.2">
      <c r="A1847" s="199"/>
      <c r="B1847" s="199"/>
      <c r="C1847" s="199"/>
      <c r="D1847" s="199"/>
      <c r="E1847" s="199"/>
      <c r="F1847" s="199"/>
      <c r="G1847" s="199"/>
      <c r="H1847" s="199"/>
      <c r="I1847" s="199"/>
      <c r="J1847" s="199"/>
      <c r="K1847" s="199"/>
      <c r="L1847" s="199"/>
      <c r="M1847" s="199"/>
      <c r="N1847" s="199"/>
      <c r="O1847" s="199"/>
      <c r="P1847" s="199"/>
      <c r="Q1847" s="199"/>
      <c r="R1847" s="199"/>
      <c r="S1847" s="199"/>
      <c r="T1847" s="199"/>
      <c r="U1847" s="199"/>
      <c r="V1847" s="199"/>
      <c r="W1847" s="199"/>
      <c r="X1847" s="199"/>
      <c r="Y1847" s="199"/>
      <c r="Z1847" s="199"/>
      <c r="AA1847" s="199"/>
      <c r="AB1847" s="199"/>
      <c r="AC1847" s="199"/>
      <c r="AD1847" s="199"/>
      <c r="AE1847" s="199"/>
      <c r="AF1847" s="199"/>
      <c r="AG1847" s="199"/>
      <c r="AH1847" s="199"/>
      <c r="AI1847" s="199"/>
      <c r="AJ1847" s="199"/>
      <c r="AK1847" s="199"/>
      <c r="AL1847" s="199"/>
      <c r="AM1847" s="199"/>
      <c r="AN1847" s="199"/>
      <c r="AO1847" s="199"/>
      <c r="AP1847" s="199"/>
      <c r="AQ1847" s="199"/>
      <c r="AR1847" s="199"/>
      <c r="AS1847" s="199"/>
      <c r="AT1847" s="199"/>
      <c r="AU1847" s="199"/>
      <c r="AV1847" s="199"/>
      <c r="AW1847" s="199"/>
      <c r="AX1847" s="199"/>
      <c r="AY1847" s="199"/>
      <c r="AZ1847" s="199"/>
      <c r="BA1847" s="199"/>
      <c r="BB1847" s="199"/>
      <c r="BC1847" s="199"/>
      <c r="BD1847" s="199"/>
      <c r="BE1847" s="199"/>
      <c r="BF1847" s="199"/>
      <c r="BG1847" s="199"/>
      <c r="BH1847" s="199"/>
      <c r="BI1847" s="199"/>
      <c r="BJ1847" s="199"/>
      <c r="BK1847" s="199"/>
    </row>
    <row r="1848" spans="1:63" ht="12.75" customHeight="1" x14ac:dyDescent="0.2">
      <c r="A1848" s="199"/>
      <c r="B1848" s="199"/>
      <c r="C1848" s="199"/>
      <c r="D1848" s="199"/>
      <c r="E1848" s="199"/>
      <c r="F1848" s="199"/>
      <c r="G1848" s="199"/>
      <c r="H1848" s="199"/>
      <c r="I1848" s="199"/>
      <c r="J1848" s="199"/>
      <c r="K1848" s="199"/>
      <c r="L1848" s="199"/>
      <c r="M1848" s="199"/>
      <c r="N1848" s="199"/>
      <c r="O1848" s="199"/>
      <c r="P1848" s="199"/>
      <c r="Q1848" s="199"/>
      <c r="R1848" s="199"/>
      <c r="S1848" s="199"/>
      <c r="T1848" s="199"/>
      <c r="U1848" s="199"/>
      <c r="V1848" s="199"/>
      <c r="W1848" s="199"/>
      <c r="X1848" s="199"/>
      <c r="Y1848" s="199"/>
      <c r="Z1848" s="199"/>
      <c r="AA1848" s="199"/>
      <c r="AB1848" s="199"/>
      <c r="AC1848" s="199"/>
      <c r="AD1848" s="199"/>
      <c r="AE1848" s="199"/>
      <c r="AF1848" s="199"/>
      <c r="AG1848" s="199"/>
      <c r="AH1848" s="199"/>
      <c r="AI1848" s="199"/>
      <c r="AJ1848" s="199"/>
      <c r="AK1848" s="199"/>
      <c r="AL1848" s="199"/>
      <c r="AM1848" s="199"/>
      <c r="AN1848" s="199"/>
      <c r="AO1848" s="199"/>
      <c r="AP1848" s="199"/>
      <c r="AQ1848" s="199"/>
      <c r="AR1848" s="199"/>
      <c r="AS1848" s="199"/>
      <c r="AT1848" s="199"/>
      <c r="AU1848" s="199"/>
      <c r="AV1848" s="199"/>
      <c r="AW1848" s="199"/>
      <c r="AX1848" s="199"/>
      <c r="AY1848" s="199"/>
      <c r="AZ1848" s="199"/>
      <c r="BA1848" s="199"/>
      <c r="BB1848" s="199"/>
      <c r="BC1848" s="199"/>
      <c r="BD1848" s="199"/>
      <c r="BE1848" s="199"/>
      <c r="BF1848" s="199"/>
      <c r="BG1848" s="199"/>
      <c r="BH1848" s="199"/>
      <c r="BI1848" s="199"/>
      <c r="BJ1848" s="199"/>
      <c r="BK1848" s="199"/>
    </row>
    <row r="1849" spans="1:63" ht="12.75" customHeight="1" x14ac:dyDescent="0.2">
      <c r="A1849" s="199"/>
      <c r="B1849" s="199"/>
      <c r="C1849" s="199"/>
      <c r="D1849" s="199"/>
      <c r="E1849" s="199"/>
      <c r="F1849" s="199"/>
      <c r="G1849" s="199"/>
      <c r="H1849" s="199"/>
      <c r="I1849" s="199"/>
      <c r="J1849" s="199"/>
      <c r="K1849" s="199"/>
      <c r="L1849" s="199"/>
      <c r="M1849" s="199"/>
      <c r="N1849" s="199"/>
      <c r="O1849" s="199"/>
      <c r="P1849" s="199"/>
      <c r="Q1849" s="199"/>
      <c r="R1849" s="199"/>
      <c r="S1849" s="199"/>
      <c r="T1849" s="199"/>
      <c r="U1849" s="199"/>
      <c r="V1849" s="199"/>
      <c r="W1849" s="199"/>
      <c r="X1849" s="199"/>
      <c r="Y1849" s="199"/>
      <c r="Z1849" s="199"/>
      <c r="AA1849" s="199"/>
      <c r="AB1849" s="199"/>
      <c r="AC1849" s="199"/>
      <c r="AD1849" s="199"/>
      <c r="AE1849" s="199"/>
      <c r="AF1849" s="199"/>
      <c r="AG1849" s="199"/>
      <c r="AH1849" s="199"/>
      <c r="AI1849" s="199"/>
      <c r="AJ1849" s="199"/>
      <c r="AK1849" s="199"/>
      <c r="AL1849" s="199"/>
      <c r="AM1849" s="199"/>
      <c r="AN1849" s="199"/>
      <c r="AO1849" s="199"/>
      <c r="AP1849" s="199"/>
      <c r="AQ1849" s="199"/>
      <c r="AR1849" s="199"/>
      <c r="AS1849" s="199"/>
      <c r="AT1849" s="199"/>
      <c r="AU1849" s="199"/>
      <c r="AV1849" s="199"/>
      <c r="AW1849" s="199"/>
      <c r="AX1849" s="199"/>
      <c r="AY1849" s="199"/>
      <c r="AZ1849" s="199"/>
      <c r="BA1849" s="199"/>
      <c r="BB1849" s="199"/>
      <c r="BC1849" s="199"/>
      <c r="BD1849" s="199"/>
      <c r="BE1849" s="199"/>
      <c r="BF1849" s="199"/>
      <c r="BG1849" s="199"/>
      <c r="BH1849" s="199"/>
      <c r="BI1849" s="199"/>
      <c r="BJ1849" s="199"/>
      <c r="BK1849" s="199"/>
    </row>
    <row r="1850" spans="1:63" ht="12.75" customHeight="1" x14ac:dyDescent="0.2">
      <c r="A1850" s="199"/>
      <c r="B1850" s="199"/>
      <c r="C1850" s="199"/>
      <c r="D1850" s="199"/>
      <c r="E1850" s="199"/>
      <c r="F1850" s="199"/>
      <c r="G1850" s="199"/>
      <c r="H1850" s="199"/>
      <c r="I1850" s="199"/>
      <c r="J1850" s="199"/>
      <c r="K1850" s="199"/>
      <c r="L1850" s="199"/>
      <c r="M1850" s="199"/>
      <c r="N1850" s="199"/>
      <c r="O1850" s="199"/>
      <c r="P1850" s="199"/>
      <c r="Q1850" s="199"/>
      <c r="R1850" s="199"/>
      <c r="S1850" s="199"/>
      <c r="T1850" s="199"/>
      <c r="U1850" s="199"/>
      <c r="V1850" s="199"/>
      <c r="W1850" s="199"/>
      <c r="X1850" s="199"/>
      <c r="Y1850" s="199"/>
      <c r="Z1850" s="199"/>
      <c r="AA1850" s="199"/>
      <c r="AB1850" s="199"/>
      <c r="AC1850" s="199"/>
      <c r="AD1850" s="199"/>
      <c r="AE1850" s="199"/>
      <c r="AF1850" s="199"/>
      <c r="AG1850" s="199"/>
      <c r="AH1850" s="199"/>
      <c r="AI1850" s="199"/>
      <c r="AJ1850" s="199"/>
      <c r="AK1850" s="199"/>
      <c r="AL1850" s="199"/>
      <c r="AM1850" s="199"/>
      <c r="AN1850" s="199"/>
      <c r="AO1850" s="199"/>
      <c r="AP1850" s="199"/>
      <c r="AQ1850" s="199"/>
      <c r="AR1850" s="199"/>
      <c r="AS1850" s="199"/>
      <c r="AT1850" s="199"/>
      <c r="AU1850" s="199"/>
      <c r="AV1850" s="199"/>
      <c r="AW1850" s="199"/>
      <c r="AX1850" s="199"/>
      <c r="AY1850" s="199"/>
      <c r="AZ1850" s="199"/>
      <c r="BA1850" s="199"/>
      <c r="BB1850" s="199"/>
      <c r="BC1850" s="199"/>
      <c r="BD1850" s="199"/>
      <c r="BE1850" s="199"/>
      <c r="BF1850" s="199"/>
      <c r="BG1850" s="199"/>
      <c r="BH1850" s="199"/>
      <c r="BI1850" s="199"/>
      <c r="BJ1850" s="199"/>
      <c r="BK1850" s="199"/>
    </row>
    <row r="1851" spans="1:63" ht="12.75" customHeight="1" x14ac:dyDescent="0.2">
      <c r="A1851" s="199"/>
      <c r="B1851" s="199"/>
      <c r="C1851" s="199"/>
      <c r="D1851" s="199"/>
      <c r="E1851" s="199"/>
      <c r="F1851" s="199"/>
      <c r="G1851" s="199"/>
      <c r="H1851" s="199"/>
      <c r="I1851" s="199"/>
      <c r="J1851" s="199"/>
      <c r="K1851" s="199"/>
      <c r="L1851" s="199"/>
      <c r="M1851" s="199"/>
      <c r="N1851" s="199"/>
      <c r="O1851" s="199"/>
      <c r="P1851" s="199"/>
      <c r="Q1851" s="199"/>
      <c r="R1851" s="199"/>
      <c r="S1851" s="199"/>
      <c r="T1851" s="199"/>
      <c r="U1851" s="199"/>
      <c r="V1851" s="199"/>
      <c r="W1851" s="199"/>
      <c r="X1851" s="199"/>
      <c r="Y1851" s="199"/>
      <c r="Z1851" s="199"/>
      <c r="AA1851" s="199"/>
      <c r="AB1851" s="199"/>
      <c r="AC1851" s="199"/>
      <c r="AD1851" s="199"/>
      <c r="AE1851" s="199"/>
      <c r="AF1851" s="199"/>
      <c r="AG1851" s="199"/>
      <c r="AH1851" s="199"/>
      <c r="AI1851" s="199"/>
      <c r="AJ1851" s="199"/>
      <c r="AK1851" s="199"/>
      <c r="AL1851" s="199"/>
      <c r="AM1851" s="199"/>
      <c r="AN1851" s="199"/>
      <c r="AO1851" s="199"/>
      <c r="AP1851" s="199"/>
      <c r="AQ1851" s="199"/>
      <c r="AR1851" s="199"/>
      <c r="AS1851" s="199"/>
      <c r="AT1851" s="199"/>
      <c r="AU1851" s="199"/>
      <c r="AV1851" s="199"/>
      <c r="AW1851" s="199"/>
      <c r="AX1851" s="199"/>
      <c r="AY1851" s="199"/>
      <c r="AZ1851" s="199"/>
      <c r="BA1851" s="199"/>
      <c r="BB1851" s="199"/>
      <c r="BC1851" s="199"/>
      <c r="BD1851" s="199"/>
      <c r="BE1851" s="199"/>
      <c r="BF1851" s="199"/>
      <c r="BG1851" s="199"/>
      <c r="BH1851" s="199"/>
      <c r="BI1851" s="199"/>
      <c r="BJ1851" s="199"/>
      <c r="BK1851" s="199"/>
    </row>
    <row r="1852" spans="1:63" ht="12.75" customHeight="1" x14ac:dyDescent="0.2">
      <c r="A1852" s="199"/>
      <c r="B1852" s="199"/>
      <c r="C1852" s="199"/>
      <c r="D1852" s="199"/>
      <c r="E1852" s="199"/>
      <c r="F1852" s="199"/>
      <c r="G1852" s="199"/>
      <c r="H1852" s="199"/>
      <c r="I1852" s="199"/>
      <c r="J1852" s="199"/>
      <c r="K1852" s="199"/>
      <c r="L1852" s="199"/>
      <c r="M1852" s="199"/>
      <c r="N1852" s="199"/>
      <c r="O1852" s="199"/>
      <c r="P1852" s="199"/>
      <c r="Q1852" s="199"/>
      <c r="R1852" s="199"/>
      <c r="S1852" s="199"/>
      <c r="T1852" s="199"/>
      <c r="U1852" s="199"/>
      <c r="V1852" s="199"/>
      <c r="W1852" s="199"/>
      <c r="X1852" s="199"/>
      <c r="Y1852" s="199"/>
      <c r="Z1852" s="199"/>
      <c r="AA1852" s="199"/>
      <c r="AB1852" s="199"/>
      <c r="AC1852" s="199"/>
      <c r="AD1852" s="199"/>
      <c r="AE1852" s="199"/>
      <c r="AF1852" s="199"/>
      <c r="AG1852" s="199"/>
      <c r="AH1852" s="199"/>
      <c r="AI1852" s="199"/>
      <c r="AJ1852" s="199"/>
      <c r="AK1852" s="199"/>
      <c r="AL1852" s="199"/>
      <c r="AM1852" s="199"/>
      <c r="AN1852" s="199"/>
      <c r="AO1852" s="199"/>
      <c r="AP1852" s="199"/>
      <c r="AQ1852" s="199"/>
      <c r="AR1852" s="199"/>
      <c r="AS1852" s="199"/>
      <c r="AT1852" s="199"/>
      <c r="AU1852" s="199"/>
      <c r="AV1852" s="199"/>
      <c r="AW1852" s="199"/>
      <c r="AX1852" s="199"/>
      <c r="AY1852" s="199"/>
      <c r="AZ1852" s="199"/>
      <c r="BA1852" s="199"/>
      <c r="BB1852" s="199"/>
      <c r="BC1852" s="199"/>
      <c r="BD1852" s="199"/>
      <c r="BE1852" s="199"/>
      <c r="BF1852" s="199"/>
      <c r="BG1852" s="199"/>
      <c r="BH1852" s="199"/>
      <c r="BI1852" s="199"/>
      <c r="BJ1852" s="199"/>
      <c r="BK1852" s="199"/>
    </row>
    <row r="1853" spans="1:63" ht="12.75" customHeight="1" x14ac:dyDescent="0.2">
      <c r="A1853" s="199"/>
      <c r="B1853" s="199"/>
      <c r="C1853" s="199"/>
      <c r="D1853" s="199"/>
      <c r="E1853" s="199"/>
      <c r="F1853" s="199"/>
      <c r="G1853" s="199"/>
      <c r="H1853" s="199"/>
      <c r="I1853" s="199"/>
      <c r="J1853" s="199"/>
      <c r="K1853" s="199"/>
      <c r="L1853" s="199"/>
      <c r="M1853" s="199"/>
      <c r="N1853" s="199"/>
      <c r="O1853" s="199"/>
      <c r="P1853" s="199"/>
      <c r="Q1853" s="199"/>
      <c r="R1853" s="199"/>
      <c r="S1853" s="199"/>
      <c r="T1853" s="199"/>
      <c r="U1853" s="199"/>
      <c r="V1853" s="199"/>
      <c r="W1853" s="199"/>
      <c r="X1853" s="199"/>
      <c r="Y1853" s="199"/>
      <c r="Z1853" s="199"/>
      <c r="AA1853" s="199"/>
      <c r="AB1853" s="199"/>
      <c r="AC1853" s="199"/>
      <c r="AD1853" s="199"/>
      <c r="AE1853" s="199"/>
      <c r="AF1853" s="199"/>
      <c r="AG1853" s="199"/>
      <c r="AH1853" s="199"/>
      <c r="AI1853" s="199"/>
      <c r="AJ1853" s="199"/>
      <c r="AK1853" s="199"/>
      <c r="AL1853" s="199"/>
      <c r="AM1853" s="199"/>
      <c r="AN1853" s="199"/>
      <c r="AO1853" s="199"/>
      <c r="AP1853" s="199"/>
      <c r="AQ1853" s="199"/>
      <c r="AR1853" s="199"/>
      <c r="AS1853" s="199"/>
      <c r="AT1853" s="199"/>
      <c r="AU1853" s="199"/>
      <c r="AV1853" s="199"/>
      <c r="AW1853" s="199"/>
      <c r="AX1853" s="199"/>
      <c r="AY1853" s="199"/>
      <c r="AZ1853" s="199"/>
      <c r="BA1853" s="199"/>
      <c r="BB1853" s="199"/>
      <c r="BC1853" s="199"/>
      <c r="BD1853" s="199"/>
      <c r="BE1853" s="199"/>
      <c r="BF1853" s="199"/>
      <c r="BG1853" s="199"/>
      <c r="BH1853" s="199"/>
      <c r="BI1853" s="199"/>
      <c r="BJ1853" s="199"/>
      <c r="BK1853" s="199"/>
    </row>
    <row r="1854" spans="1:63" ht="12.75" customHeight="1" x14ac:dyDescent="0.2">
      <c r="A1854" s="199"/>
      <c r="B1854" s="199"/>
      <c r="C1854" s="199"/>
      <c r="D1854" s="199"/>
      <c r="E1854" s="199"/>
      <c r="F1854" s="199"/>
      <c r="G1854" s="199"/>
      <c r="H1854" s="199"/>
      <c r="I1854" s="199"/>
      <c r="J1854" s="199"/>
      <c r="K1854" s="199"/>
      <c r="L1854" s="199"/>
      <c r="M1854" s="199"/>
      <c r="N1854" s="199"/>
      <c r="O1854" s="199"/>
      <c r="P1854" s="199"/>
      <c r="Q1854" s="199"/>
      <c r="R1854" s="199"/>
      <c r="S1854" s="199"/>
      <c r="T1854" s="199"/>
      <c r="U1854" s="199"/>
      <c r="V1854" s="199"/>
      <c r="W1854" s="199"/>
      <c r="X1854" s="199"/>
      <c r="Y1854" s="199"/>
      <c r="Z1854" s="199"/>
      <c r="AA1854" s="199"/>
      <c r="AB1854" s="199"/>
      <c r="AC1854" s="199"/>
      <c r="AD1854" s="199"/>
      <c r="AE1854" s="199"/>
      <c r="AF1854" s="199"/>
      <c r="AG1854" s="199"/>
      <c r="AH1854" s="199"/>
      <c r="AI1854" s="199"/>
      <c r="AJ1854" s="199"/>
      <c r="AK1854" s="199"/>
      <c r="AL1854" s="199"/>
      <c r="AM1854" s="199"/>
      <c r="AN1854" s="199"/>
      <c r="AO1854" s="199"/>
      <c r="AP1854" s="199"/>
      <c r="AQ1854" s="199"/>
      <c r="AR1854" s="199"/>
      <c r="AS1854" s="199"/>
      <c r="AT1854" s="199"/>
      <c r="AU1854" s="199"/>
      <c r="AV1854" s="199"/>
      <c r="AW1854" s="199"/>
      <c r="AX1854" s="199"/>
      <c r="AY1854" s="199"/>
      <c r="AZ1854" s="199"/>
      <c r="BA1854" s="199"/>
      <c r="BB1854" s="199"/>
      <c r="BC1854" s="199"/>
      <c r="BD1854" s="199"/>
      <c r="BE1854" s="199"/>
      <c r="BF1854" s="199"/>
      <c r="BG1854" s="199"/>
      <c r="BH1854" s="199"/>
      <c r="BI1854" s="199"/>
      <c r="BJ1854" s="199"/>
      <c r="BK1854" s="199"/>
    </row>
    <row r="1855" spans="1:63" ht="12.75" customHeight="1" x14ac:dyDescent="0.2">
      <c r="A1855" s="199"/>
      <c r="B1855" s="199"/>
      <c r="C1855" s="199"/>
      <c r="D1855" s="199"/>
      <c r="E1855" s="199"/>
      <c r="F1855" s="199"/>
      <c r="G1855" s="199"/>
      <c r="H1855" s="199"/>
      <c r="I1855" s="199"/>
      <c r="J1855" s="199"/>
      <c r="K1855" s="199"/>
      <c r="L1855" s="199"/>
      <c r="M1855" s="199"/>
      <c r="N1855" s="199"/>
      <c r="O1855" s="199"/>
      <c r="P1855" s="199"/>
      <c r="Q1855" s="199"/>
      <c r="R1855" s="199"/>
      <c r="S1855" s="199"/>
      <c r="T1855" s="199"/>
      <c r="U1855" s="199"/>
      <c r="V1855" s="199"/>
      <c r="W1855" s="199"/>
      <c r="X1855" s="199"/>
      <c r="Y1855" s="199"/>
      <c r="Z1855" s="199"/>
      <c r="AA1855" s="199"/>
      <c r="AB1855" s="199"/>
      <c r="AC1855" s="199"/>
      <c r="AD1855" s="199"/>
      <c r="AE1855" s="199"/>
      <c r="AF1855" s="199"/>
      <c r="AG1855" s="199"/>
      <c r="AH1855" s="199"/>
      <c r="AI1855" s="199"/>
      <c r="AJ1855" s="199"/>
      <c r="AK1855" s="199"/>
      <c r="AL1855" s="199"/>
      <c r="AM1855" s="199"/>
      <c r="AN1855" s="199"/>
      <c r="AO1855" s="199"/>
      <c r="AP1855" s="199"/>
      <c r="AQ1855" s="199"/>
      <c r="AR1855" s="199"/>
      <c r="AS1855" s="199"/>
      <c r="AT1855" s="199"/>
      <c r="AU1855" s="199"/>
      <c r="AV1855" s="199"/>
      <c r="AW1855" s="199"/>
      <c r="AX1855" s="199"/>
      <c r="AY1855" s="199"/>
      <c r="AZ1855" s="199"/>
      <c r="BA1855" s="199"/>
      <c r="BB1855" s="199"/>
      <c r="BC1855" s="199"/>
      <c r="BD1855" s="199"/>
      <c r="BE1855" s="199"/>
      <c r="BF1855" s="199"/>
      <c r="BG1855" s="199"/>
      <c r="BH1855" s="199"/>
      <c r="BI1855" s="199"/>
      <c r="BJ1855" s="199"/>
      <c r="BK1855" s="199"/>
    </row>
    <row r="1856" spans="1:63" ht="12.75" customHeight="1" x14ac:dyDescent="0.2">
      <c r="A1856" s="199"/>
      <c r="B1856" s="199"/>
      <c r="C1856" s="199"/>
      <c r="D1856" s="199"/>
      <c r="E1856" s="199"/>
      <c r="F1856" s="199"/>
      <c r="G1856" s="199"/>
      <c r="H1856" s="199"/>
      <c r="I1856" s="199"/>
      <c r="J1856" s="199"/>
      <c r="K1856" s="199"/>
      <c r="L1856" s="199"/>
      <c r="M1856" s="199"/>
      <c r="N1856" s="199"/>
      <c r="O1856" s="199"/>
      <c r="P1856" s="199"/>
      <c r="Q1856" s="199"/>
      <c r="R1856" s="199"/>
      <c r="S1856" s="199"/>
      <c r="T1856" s="199"/>
      <c r="U1856" s="199"/>
      <c r="V1856" s="199"/>
      <c r="W1856" s="199"/>
      <c r="X1856" s="199"/>
      <c r="Y1856" s="199"/>
      <c r="Z1856" s="199"/>
      <c r="AA1856" s="199"/>
      <c r="AB1856" s="199"/>
      <c r="AC1856" s="199"/>
      <c r="AD1856" s="199"/>
      <c r="AE1856" s="199"/>
      <c r="AF1856" s="199"/>
      <c r="AG1856" s="199"/>
      <c r="AH1856" s="199"/>
      <c r="AI1856" s="199"/>
      <c r="AJ1856" s="199"/>
      <c r="AK1856" s="199"/>
      <c r="AL1856" s="199"/>
      <c r="AM1856" s="199"/>
      <c r="AN1856" s="199"/>
      <c r="AO1856" s="199"/>
      <c r="AP1856" s="199"/>
      <c r="AQ1856" s="199"/>
      <c r="AR1856" s="199"/>
      <c r="AS1856" s="199"/>
      <c r="AT1856" s="199"/>
      <c r="AU1856" s="199"/>
      <c r="AV1856" s="199"/>
      <c r="AW1856" s="199"/>
      <c r="AX1856" s="199"/>
      <c r="AY1856" s="199"/>
      <c r="AZ1856" s="199"/>
      <c r="BA1856" s="199"/>
      <c r="BB1856" s="199"/>
      <c r="BC1856" s="199"/>
      <c r="BD1856" s="199"/>
      <c r="BE1856" s="199"/>
      <c r="BF1856" s="199"/>
      <c r="BG1856" s="199"/>
      <c r="BH1856" s="199"/>
      <c r="BI1856" s="199"/>
      <c r="BJ1856" s="199"/>
      <c r="BK1856" s="199"/>
    </row>
    <row r="1857" spans="1:63" ht="12.75" customHeight="1" x14ac:dyDescent="0.2">
      <c r="A1857" s="199"/>
      <c r="B1857" s="199"/>
      <c r="C1857" s="199"/>
      <c r="D1857" s="199"/>
      <c r="E1857" s="199"/>
      <c r="F1857" s="199"/>
      <c r="G1857" s="199"/>
      <c r="H1857" s="199"/>
      <c r="I1857" s="199"/>
      <c r="J1857" s="199"/>
      <c r="K1857" s="199"/>
      <c r="L1857" s="199"/>
      <c r="M1857" s="199"/>
      <c r="N1857" s="199"/>
      <c r="O1857" s="199"/>
      <c r="P1857" s="199"/>
      <c r="Q1857" s="199"/>
      <c r="R1857" s="199"/>
      <c r="S1857" s="199"/>
      <c r="T1857" s="199"/>
      <c r="U1857" s="199"/>
      <c r="V1857" s="199"/>
      <c r="W1857" s="199"/>
      <c r="X1857" s="199"/>
      <c r="Y1857" s="199"/>
      <c r="Z1857" s="199"/>
      <c r="AA1857" s="199"/>
      <c r="AB1857" s="199"/>
      <c r="AC1857" s="199"/>
      <c r="AD1857" s="199"/>
      <c r="AE1857" s="199"/>
      <c r="AF1857" s="199"/>
      <c r="AG1857" s="199"/>
      <c r="AH1857" s="199"/>
      <c r="AI1857" s="199"/>
      <c r="AJ1857" s="199"/>
      <c r="AK1857" s="199"/>
      <c r="AL1857" s="199"/>
      <c r="AM1857" s="199"/>
      <c r="AN1857" s="199"/>
      <c r="AO1857" s="199"/>
      <c r="AP1857" s="199"/>
      <c r="AQ1857" s="199"/>
      <c r="AR1857" s="199"/>
      <c r="AS1857" s="199"/>
      <c r="AT1857" s="199"/>
      <c r="AU1857" s="199"/>
      <c r="AV1857" s="199"/>
      <c r="AW1857" s="199"/>
      <c r="AX1857" s="199"/>
      <c r="AY1857" s="199"/>
      <c r="AZ1857" s="199"/>
      <c r="BA1857" s="199"/>
      <c r="BB1857" s="199"/>
      <c r="BC1857" s="199"/>
      <c r="BD1857" s="199"/>
      <c r="BE1857" s="199"/>
      <c r="BF1857" s="199"/>
      <c r="BG1857" s="199"/>
      <c r="BH1857" s="199"/>
      <c r="BI1857" s="199"/>
      <c r="BJ1857" s="199"/>
      <c r="BK1857" s="199"/>
    </row>
    <row r="1858" spans="1:63" ht="12.75" customHeight="1" x14ac:dyDescent="0.2">
      <c r="A1858" s="199"/>
      <c r="B1858" s="199"/>
      <c r="C1858" s="199"/>
      <c r="D1858" s="199"/>
      <c r="E1858" s="199"/>
      <c r="F1858" s="199"/>
      <c r="G1858" s="199"/>
      <c r="H1858" s="199"/>
      <c r="I1858" s="199"/>
      <c r="J1858" s="199"/>
      <c r="K1858" s="199"/>
      <c r="L1858" s="199"/>
      <c r="M1858" s="199"/>
      <c r="N1858" s="199"/>
      <c r="O1858" s="199"/>
      <c r="P1858" s="199"/>
      <c r="Q1858" s="199"/>
      <c r="R1858" s="199"/>
      <c r="S1858" s="199"/>
      <c r="T1858" s="199"/>
      <c r="U1858" s="199"/>
      <c r="V1858" s="199"/>
      <c r="W1858" s="199"/>
      <c r="X1858" s="199"/>
      <c r="Y1858" s="199"/>
      <c r="Z1858" s="199"/>
      <c r="AA1858" s="199"/>
      <c r="AB1858" s="199"/>
      <c r="AC1858" s="199"/>
      <c r="AD1858" s="199"/>
      <c r="AE1858" s="199"/>
      <c r="AF1858" s="199"/>
      <c r="AG1858" s="199"/>
      <c r="AH1858" s="199"/>
      <c r="AI1858" s="199"/>
      <c r="AJ1858" s="199"/>
      <c r="AK1858" s="199"/>
      <c r="AL1858" s="199"/>
      <c r="AM1858" s="199"/>
      <c r="AN1858" s="199"/>
      <c r="AO1858" s="199"/>
      <c r="AP1858" s="199"/>
      <c r="AQ1858" s="199"/>
      <c r="AR1858" s="199"/>
      <c r="AS1858" s="199"/>
      <c r="AT1858" s="199"/>
      <c r="AU1858" s="199"/>
      <c r="AV1858" s="199"/>
      <c r="AW1858" s="199"/>
      <c r="AX1858" s="199"/>
      <c r="AY1858" s="199"/>
      <c r="AZ1858" s="199"/>
      <c r="BA1858" s="199"/>
      <c r="BB1858" s="199"/>
      <c r="BC1858" s="199"/>
      <c r="BD1858" s="199"/>
      <c r="BE1858" s="199"/>
      <c r="BF1858" s="199"/>
      <c r="BG1858" s="199"/>
      <c r="BH1858" s="199"/>
      <c r="BI1858" s="199"/>
      <c r="BJ1858" s="199"/>
      <c r="BK1858" s="199"/>
    </row>
    <row r="1859" spans="1:63" ht="12.75" customHeight="1" x14ac:dyDescent="0.2">
      <c r="A1859" s="199"/>
      <c r="B1859" s="199"/>
      <c r="C1859" s="199"/>
      <c r="D1859" s="199"/>
      <c r="E1859" s="199"/>
      <c r="F1859" s="199"/>
      <c r="G1859" s="199"/>
      <c r="H1859" s="199"/>
      <c r="I1859" s="199"/>
      <c r="J1859" s="199"/>
      <c r="K1859" s="199"/>
      <c r="L1859" s="199"/>
      <c r="M1859" s="199"/>
      <c r="N1859" s="199"/>
      <c r="O1859" s="199"/>
      <c r="P1859" s="199"/>
      <c r="Q1859" s="199"/>
      <c r="R1859" s="199"/>
      <c r="S1859" s="199"/>
      <c r="T1859" s="199"/>
      <c r="U1859" s="199"/>
      <c r="V1859" s="199"/>
      <c r="W1859" s="199"/>
      <c r="X1859" s="199"/>
      <c r="Y1859" s="199"/>
      <c r="Z1859" s="199"/>
      <c r="AA1859" s="199"/>
      <c r="AB1859" s="199"/>
      <c r="AC1859" s="199"/>
      <c r="AD1859" s="199"/>
      <c r="AE1859" s="199"/>
      <c r="AF1859" s="199"/>
      <c r="AG1859" s="199"/>
      <c r="AH1859" s="199"/>
      <c r="AI1859" s="199"/>
      <c r="AJ1859" s="199"/>
      <c r="AK1859" s="199"/>
      <c r="AL1859" s="199"/>
      <c r="AM1859" s="199"/>
      <c r="AN1859" s="199"/>
      <c r="AO1859" s="199"/>
      <c r="AP1859" s="199"/>
      <c r="AQ1859" s="199"/>
      <c r="AR1859" s="199"/>
      <c r="AS1859" s="199"/>
      <c r="AT1859" s="199"/>
      <c r="AU1859" s="199"/>
      <c r="AV1859" s="199"/>
      <c r="AW1859" s="199"/>
      <c r="AX1859" s="199"/>
      <c r="AY1859" s="199"/>
      <c r="AZ1859" s="199"/>
      <c r="BA1859" s="199"/>
      <c r="BB1859" s="199"/>
      <c r="BC1859" s="199"/>
      <c r="BD1859" s="199"/>
      <c r="BE1859" s="199"/>
      <c r="BF1859" s="199"/>
      <c r="BG1859" s="199"/>
      <c r="BH1859" s="199"/>
      <c r="BI1859" s="199"/>
      <c r="BJ1859" s="199"/>
      <c r="BK1859" s="199"/>
    </row>
    <row r="1860" spans="1:63" ht="12.75" customHeight="1" x14ac:dyDescent="0.2">
      <c r="A1860" s="199"/>
      <c r="B1860" s="199"/>
      <c r="C1860" s="199"/>
      <c r="D1860" s="199"/>
      <c r="E1860" s="199"/>
      <c r="F1860" s="199"/>
      <c r="G1860" s="199"/>
      <c r="H1860" s="199"/>
      <c r="I1860" s="199"/>
      <c r="J1860" s="199"/>
      <c r="K1860" s="199"/>
      <c r="L1860" s="199"/>
      <c r="M1860" s="199"/>
      <c r="N1860" s="199"/>
      <c r="O1860" s="199"/>
      <c r="P1860" s="199"/>
      <c r="Q1860" s="199"/>
      <c r="R1860" s="199"/>
      <c r="S1860" s="199"/>
      <c r="T1860" s="199"/>
      <c r="U1860" s="199"/>
      <c r="V1860" s="199"/>
      <c r="W1860" s="199"/>
      <c r="X1860" s="199"/>
      <c r="Y1860" s="199"/>
      <c r="Z1860" s="199"/>
      <c r="AA1860" s="199"/>
      <c r="AB1860" s="199"/>
      <c r="AC1860" s="199"/>
      <c r="AD1860" s="199"/>
      <c r="AE1860" s="199"/>
      <c r="AF1860" s="199"/>
      <c r="AG1860" s="199"/>
      <c r="AH1860" s="199"/>
      <c r="AI1860" s="199"/>
      <c r="AJ1860" s="199"/>
      <c r="AK1860" s="199"/>
      <c r="AL1860" s="199"/>
      <c r="AM1860" s="199"/>
      <c r="AN1860" s="199"/>
      <c r="AO1860" s="199"/>
      <c r="AP1860" s="199"/>
      <c r="AQ1860" s="199"/>
      <c r="AR1860" s="199"/>
      <c r="AS1860" s="199"/>
      <c r="AT1860" s="199"/>
      <c r="AU1860" s="199"/>
      <c r="AV1860" s="199"/>
      <c r="AW1860" s="199"/>
      <c r="AX1860" s="199"/>
      <c r="AY1860" s="199"/>
      <c r="AZ1860" s="199"/>
      <c r="BA1860" s="199"/>
      <c r="BB1860" s="199"/>
      <c r="BC1860" s="199"/>
      <c r="BD1860" s="199"/>
      <c r="BE1860" s="199"/>
      <c r="BF1860" s="199"/>
      <c r="BG1860" s="199"/>
      <c r="BH1860" s="199"/>
      <c r="BI1860" s="199"/>
      <c r="BJ1860" s="199"/>
      <c r="BK1860" s="199"/>
    </row>
    <row r="1861" spans="1:63" ht="12.75" customHeight="1" x14ac:dyDescent="0.2">
      <c r="A1861" s="199"/>
      <c r="B1861" s="199"/>
      <c r="C1861" s="199"/>
      <c r="D1861" s="199"/>
      <c r="E1861" s="199"/>
      <c r="F1861" s="199"/>
      <c r="G1861" s="199"/>
      <c r="H1861" s="199"/>
      <c r="I1861" s="199"/>
      <c r="J1861" s="199"/>
      <c r="K1861" s="199"/>
      <c r="L1861" s="199"/>
      <c r="M1861" s="199"/>
      <c r="N1861" s="199"/>
      <c r="O1861" s="199"/>
      <c r="P1861" s="199"/>
      <c r="Q1861" s="199"/>
      <c r="R1861" s="199"/>
      <c r="S1861" s="199"/>
      <c r="T1861" s="199"/>
      <c r="U1861" s="199"/>
      <c r="V1861" s="199"/>
      <c r="W1861" s="199"/>
      <c r="X1861" s="199"/>
      <c r="Y1861" s="199"/>
      <c r="Z1861" s="199"/>
      <c r="AA1861" s="199"/>
      <c r="AB1861" s="199"/>
      <c r="AC1861" s="199"/>
      <c r="AD1861" s="199"/>
      <c r="AE1861" s="199"/>
      <c r="AF1861" s="199"/>
      <c r="AG1861" s="199"/>
      <c r="AH1861" s="199"/>
      <c r="AI1861" s="199"/>
      <c r="AJ1861" s="199"/>
      <c r="AK1861" s="199"/>
      <c r="AL1861" s="199"/>
      <c r="AM1861" s="199"/>
      <c r="AN1861" s="199"/>
      <c r="AO1861" s="199"/>
      <c r="AP1861" s="199"/>
      <c r="AQ1861" s="199"/>
      <c r="AR1861" s="199"/>
      <c r="AS1861" s="199"/>
      <c r="AT1861" s="199"/>
      <c r="AU1861" s="199"/>
      <c r="AV1861" s="199"/>
      <c r="AW1861" s="199"/>
      <c r="AX1861" s="199"/>
      <c r="AY1861" s="199"/>
      <c r="AZ1861" s="199"/>
      <c r="BA1861" s="199"/>
      <c r="BB1861" s="199"/>
      <c r="BC1861" s="199"/>
      <c r="BD1861" s="199"/>
      <c r="BE1861" s="199"/>
      <c r="BF1861" s="199"/>
      <c r="BG1861" s="199"/>
      <c r="BH1861" s="199"/>
      <c r="BI1861" s="199"/>
      <c r="BJ1861" s="199"/>
      <c r="BK1861" s="199"/>
    </row>
    <row r="1862" spans="1:63" ht="12.75" customHeight="1" x14ac:dyDescent="0.2">
      <c r="A1862" s="199"/>
      <c r="B1862" s="199"/>
      <c r="C1862" s="199"/>
      <c r="D1862" s="199"/>
      <c r="E1862" s="199"/>
      <c r="F1862" s="199"/>
      <c r="G1862" s="199"/>
      <c r="H1862" s="199"/>
      <c r="I1862" s="199"/>
      <c r="J1862" s="199"/>
      <c r="K1862" s="199"/>
      <c r="L1862" s="199"/>
      <c r="M1862" s="199"/>
      <c r="N1862" s="199"/>
      <c r="O1862" s="199"/>
      <c r="P1862" s="199"/>
      <c r="Q1862" s="199"/>
      <c r="R1862" s="199"/>
      <c r="S1862" s="199"/>
      <c r="T1862" s="199"/>
      <c r="U1862" s="199"/>
      <c r="V1862" s="199"/>
      <c r="W1862" s="199"/>
      <c r="X1862" s="199"/>
      <c r="Y1862" s="199"/>
      <c r="Z1862" s="199"/>
      <c r="AA1862" s="199"/>
      <c r="AB1862" s="199"/>
      <c r="AC1862" s="199"/>
      <c r="AD1862" s="199"/>
      <c r="AE1862" s="199"/>
      <c r="AF1862" s="199"/>
      <c r="AG1862" s="199"/>
      <c r="AH1862" s="199"/>
      <c r="AI1862" s="199"/>
      <c r="AJ1862" s="199"/>
      <c r="AK1862" s="199"/>
      <c r="AL1862" s="199"/>
      <c r="AM1862" s="199"/>
      <c r="AN1862" s="199"/>
      <c r="AO1862" s="199"/>
      <c r="AP1862" s="199"/>
      <c r="AQ1862" s="199"/>
      <c r="AR1862" s="199"/>
      <c r="AS1862" s="199"/>
      <c r="AT1862" s="199"/>
      <c r="AU1862" s="199"/>
      <c r="AV1862" s="199"/>
      <c r="AW1862" s="199"/>
      <c r="AX1862" s="199"/>
      <c r="AY1862" s="199"/>
      <c r="AZ1862" s="199"/>
      <c r="BA1862" s="199"/>
      <c r="BB1862" s="199"/>
      <c r="BC1862" s="199"/>
      <c r="BD1862" s="199"/>
      <c r="BE1862" s="199"/>
      <c r="BF1862" s="199"/>
      <c r="BG1862" s="199"/>
      <c r="BH1862" s="199"/>
      <c r="BI1862" s="199"/>
      <c r="BJ1862" s="199"/>
      <c r="BK1862" s="199"/>
    </row>
    <row r="1863" spans="1:63" ht="12.75" customHeight="1" x14ac:dyDescent="0.2">
      <c r="A1863" s="199"/>
      <c r="B1863" s="199"/>
      <c r="C1863" s="199"/>
      <c r="D1863" s="199"/>
      <c r="E1863" s="199"/>
      <c r="F1863" s="199"/>
      <c r="G1863" s="199"/>
      <c r="H1863" s="199"/>
      <c r="I1863" s="199"/>
      <c r="J1863" s="199"/>
      <c r="K1863" s="199"/>
      <c r="L1863" s="199"/>
      <c r="M1863" s="199"/>
      <c r="N1863" s="199"/>
      <c r="O1863" s="199"/>
      <c r="P1863" s="199"/>
      <c r="Q1863" s="199"/>
      <c r="R1863" s="199"/>
      <c r="S1863" s="199"/>
      <c r="T1863" s="199"/>
      <c r="U1863" s="199"/>
      <c r="V1863" s="199"/>
      <c r="W1863" s="199"/>
      <c r="X1863" s="199"/>
      <c r="Y1863" s="199"/>
      <c r="Z1863" s="199"/>
      <c r="AA1863" s="199"/>
      <c r="AB1863" s="199"/>
      <c r="AC1863" s="199"/>
      <c r="AD1863" s="199"/>
      <c r="AE1863" s="199"/>
      <c r="AF1863" s="199"/>
      <c r="AG1863" s="199"/>
      <c r="AH1863" s="199"/>
      <c r="AI1863" s="199"/>
      <c r="AJ1863" s="199"/>
      <c r="AK1863" s="199"/>
      <c r="AL1863" s="199"/>
      <c r="AM1863" s="199"/>
      <c r="AN1863" s="199"/>
      <c r="AO1863" s="199"/>
      <c r="AP1863" s="199"/>
      <c r="AQ1863" s="199"/>
      <c r="AR1863" s="199"/>
      <c r="AS1863" s="199"/>
      <c r="AT1863" s="199"/>
      <c r="AU1863" s="199"/>
      <c r="AV1863" s="199"/>
      <c r="AW1863" s="199"/>
      <c r="AX1863" s="199"/>
      <c r="AY1863" s="199"/>
      <c r="AZ1863" s="199"/>
      <c r="BA1863" s="199"/>
      <c r="BB1863" s="199"/>
      <c r="BC1863" s="199"/>
      <c r="BD1863" s="199"/>
      <c r="BE1863" s="199"/>
      <c r="BF1863" s="199"/>
      <c r="BG1863" s="199"/>
      <c r="BH1863" s="199"/>
      <c r="BI1863" s="199"/>
      <c r="BJ1863" s="199"/>
      <c r="BK1863" s="199"/>
    </row>
    <row r="1864" spans="1:63" ht="12.75" customHeight="1" x14ac:dyDescent="0.2">
      <c r="A1864" s="199"/>
      <c r="B1864" s="199"/>
      <c r="C1864" s="199"/>
      <c r="D1864" s="199"/>
      <c r="E1864" s="199"/>
      <c r="F1864" s="199"/>
      <c r="G1864" s="199"/>
      <c r="H1864" s="199"/>
      <c r="I1864" s="199"/>
      <c r="J1864" s="199"/>
      <c r="K1864" s="199"/>
      <c r="L1864" s="199"/>
      <c r="M1864" s="199"/>
      <c r="N1864" s="199"/>
      <c r="O1864" s="199"/>
      <c r="P1864" s="199"/>
      <c r="Q1864" s="199"/>
      <c r="R1864" s="199"/>
      <c r="S1864" s="199"/>
      <c r="T1864" s="199"/>
      <c r="U1864" s="199"/>
      <c r="V1864" s="199"/>
      <c r="W1864" s="199"/>
      <c r="X1864" s="199"/>
      <c r="Y1864" s="199"/>
      <c r="Z1864" s="199"/>
      <c r="AA1864" s="199"/>
      <c r="AB1864" s="199"/>
      <c r="AC1864" s="199"/>
      <c r="AD1864" s="199"/>
      <c r="AE1864" s="199"/>
      <c r="AF1864" s="199"/>
      <c r="AG1864" s="199"/>
      <c r="AH1864" s="199"/>
      <c r="AI1864" s="199"/>
      <c r="AJ1864" s="199"/>
      <c r="AK1864" s="199"/>
      <c r="AL1864" s="199"/>
      <c r="AM1864" s="199"/>
      <c r="AN1864" s="199"/>
      <c r="AO1864" s="199"/>
      <c r="AP1864" s="199"/>
      <c r="AQ1864" s="199"/>
      <c r="AR1864" s="199"/>
      <c r="AS1864" s="199"/>
      <c r="AT1864" s="199"/>
      <c r="AU1864" s="199"/>
      <c r="AV1864" s="199"/>
      <c r="AW1864" s="199"/>
      <c r="AX1864" s="199"/>
      <c r="AY1864" s="199"/>
      <c r="AZ1864" s="199"/>
      <c r="BA1864" s="199"/>
      <c r="BB1864" s="199"/>
      <c r="BC1864" s="199"/>
      <c r="BD1864" s="199"/>
      <c r="BE1864" s="199"/>
      <c r="BF1864" s="199"/>
      <c r="BG1864" s="199"/>
      <c r="BH1864" s="199"/>
      <c r="BI1864" s="199"/>
      <c r="BJ1864" s="199"/>
      <c r="BK1864" s="199"/>
    </row>
    <row r="1865" spans="1:63" ht="12.75" customHeight="1" x14ac:dyDescent="0.2">
      <c r="A1865" s="199"/>
      <c r="B1865" s="199"/>
      <c r="C1865" s="199"/>
      <c r="D1865" s="199"/>
      <c r="E1865" s="199"/>
      <c r="F1865" s="199"/>
      <c r="G1865" s="199"/>
      <c r="H1865" s="199"/>
      <c r="I1865" s="199"/>
      <c r="J1865" s="199"/>
      <c r="K1865" s="199"/>
      <c r="L1865" s="199"/>
      <c r="M1865" s="199"/>
      <c r="N1865" s="199"/>
      <c r="O1865" s="199"/>
      <c r="P1865" s="199"/>
      <c r="Q1865" s="199"/>
      <c r="R1865" s="199"/>
      <c r="S1865" s="199"/>
      <c r="T1865" s="199"/>
      <c r="U1865" s="199"/>
      <c r="V1865" s="199"/>
      <c r="W1865" s="199"/>
      <c r="X1865" s="199"/>
      <c r="Y1865" s="199"/>
      <c r="Z1865" s="199"/>
      <c r="AA1865" s="199"/>
      <c r="AB1865" s="199"/>
      <c r="AC1865" s="199"/>
      <c r="AD1865" s="199"/>
      <c r="AE1865" s="199"/>
      <c r="AF1865" s="199"/>
      <c r="AG1865" s="199"/>
      <c r="AH1865" s="199"/>
      <c r="AI1865" s="199"/>
      <c r="AJ1865" s="199"/>
      <c r="AK1865" s="199"/>
      <c r="AL1865" s="199"/>
      <c r="AM1865" s="199"/>
      <c r="AN1865" s="199"/>
      <c r="AO1865" s="199"/>
      <c r="AP1865" s="199"/>
      <c r="AQ1865" s="199"/>
      <c r="AR1865" s="199"/>
      <c r="AS1865" s="199"/>
      <c r="AT1865" s="199"/>
      <c r="AU1865" s="199"/>
      <c r="AV1865" s="199"/>
      <c r="AW1865" s="199"/>
      <c r="AX1865" s="199"/>
      <c r="AY1865" s="199"/>
      <c r="AZ1865" s="199"/>
      <c r="BA1865" s="199"/>
      <c r="BB1865" s="199"/>
      <c r="BC1865" s="199"/>
      <c r="BD1865" s="199"/>
      <c r="BE1865" s="199"/>
      <c r="BF1865" s="199"/>
      <c r="BG1865" s="199"/>
      <c r="BH1865" s="199"/>
      <c r="BI1865" s="199"/>
      <c r="BJ1865" s="199"/>
      <c r="BK1865" s="199"/>
    </row>
    <row r="1866" spans="1:63" ht="12.75" customHeight="1" x14ac:dyDescent="0.2">
      <c r="A1866" s="199"/>
      <c r="B1866" s="199"/>
      <c r="C1866" s="199"/>
      <c r="D1866" s="199"/>
      <c r="E1866" s="199"/>
      <c r="F1866" s="199"/>
      <c r="G1866" s="199"/>
      <c r="H1866" s="199"/>
      <c r="I1866" s="199"/>
      <c r="J1866" s="199"/>
      <c r="K1866" s="199"/>
      <c r="L1866" s="199"/>
      <c r="M1866" s="199"/>
      <c r="N1866" s="199"/>
      <c r="O1866" s="199"/>
      <c r="P1866" s="199"/>
      <c r="Q1866" s="199"/>
      <c r="R1866" s="199"/>
      <c r="S1866" s="199"/>
      <c r="T1866" s="199"/>
      <c r="U1866" s="199"/>
      <c r="V1866" s="199"/>
      <c r="W1866" s="199"/>
      <c r="X1866" s="199"/>
      <c r="Y1866" s="199"/>
      <c r="Z1866" s="199"/>
      <c r="AA1866" s="199"/>
      <c r="AB1866" s="199"/>
      <c r="AC1866" s="199"/>
      <c r="AD1866" s="199"/>
      <c r="AE1866" s="199"/>
      <c r="AF1866" s="199"/>
      <c r="AG1866" s="199"/>
      <c r="AH1866" s="199"/>
      <c r="AI1866" s="199"/>
      <c r="AJ1866" s="199"/>
      <c r="AK1866" s="199"/>
      <c r="AL1866" s="199"/>
      <c r="AM1866" s="199"/>
      <c r="AN1866" s="199"/>
      <c r="AO1866" s="199"/>
      <c r="AP1866" s="199"/>
      <c r="AQ1866" s="199"/>
      <c r="AR1866" s="199"/>
      <c r="AS1866" s="199"/>
      <c r="AT1866" s="199"/>
      <c r="AU1866" s="199"/>
      <c r="AV1866" s="199"/>
      <c r="AW1866" s="199"/>
      <c r="AX1866" s="199"/>
      <c r="AY1866" s="199"/>
      <c r="AZ1866" s="199"/>
      <c r="BA1866" s="199"/>
      <c r="BB1866" s="199"/>
      <c r="BC1866" s="199"/>
      <c r="BD1866" s="199"/>
      <c r="BE1866" s="199"/>
      <c r="BF1866" s="199"/>
      <c r="BG1866" s="199"/>
      <c r="BH1866" s="199"/>
      <c r="BI1866" s="199"/>
      <c r="BJ1866" s="199"/>
      <c r="BK1866" s="199"/>
    </row>
    <row r="1867" spans="1:63" ht="12.75" customHeight="1" x14ac:dyDescent="0.2">
      <c r="A1867" s="199"/>
      <c r="B1867" s="199"/>
      <c r="C1867" s="199"/>
      <c r="D1867" s="199"/>
      <c r="E1867" s="199"/>
      <c r="F1867" s="199"/>
      <c r="G1867" s="199"/>
      <c r="H1867" s="199"/>
      <c r="I1867" s="199"/>
      <c r="J1867" s="199"/>
      <c r="K1867" s="199"/>
      <c r="L1867" s="199"/>
      <c r="M1867" s="199"/>
      <c r="N1867" s="199"/>
      <c r="O1867" s="199"/>
      <c r="P1867" s="199"/>
      <c r="Q1867" s="199"/>
      <c r="R1867" s="199"/>
      <c r="S1867" s="199"/>
      <c r="T1867" s="199"/>
      <c r="U1867" s="199"/>
      <c r="V1867" s="199"/>
      <c r="W1867" s="199"/>
      <c r="X1867" s="199"/>
      <c r="Y1867" s="199"/>
      <c r="Z1867" s="199"/>
      <c r="AA1867" s="199"/>
      <c r="AB1867" s="199"/>
      <c r="AC1867" s="199"/>
      <c r="AD1867" s="199"/>
      <c r="AE1867" s="199"/>
      <c r="AF1867" s="199"/>
      <c r="AG1867" s="199"/>
      <c r="AH1867" s="199"/>
      <c r="AI1867" s="199"/>
      <c r="AJ1867" s="199"/>
      <c r="AK1867" s="199"/>
      <c r="AL1867" s="199"/>
      <c r="AM1867" s="199"/>
      <c r="AN1867" s="199"/>
      <c r="AO1867" s="199"/>
      <c r="AP1867" s="199"/>
      <c r="AQ1867" s="199"/>
      <c r="AR1867" s="199"/>
      <c r="AS1867" s="199"/>
      <c r="AT1867" s="199"/>
      <c r="AU1867" s="199"/>
      <c r="AV1867" s="199"/>
      <c r="AW1867" s="199"/>
      <c r="AX1867" s="199"/>
      <c r="AY1867" s="199"/>
      <c r="AZ1867" s="199"/>
      <c r="BA1867" s="199"/>
      <c r="BB1867" s="199"/>
      <c r="BC1867" s="199"/>
      <c r="BD1867" s="199"/>
      <c r="BE1867" s="199"/>
      <c r="BF1867" s="199"/>
      <c r="BG1867" s="199"/>
      <c r="BH1867" s="199"/>
      <c r="BI1867" s="199"/>
      <c r="BJ1867" s="199"/>
      <c r="BK1867" s="199"/>
    </row>
    <row r="1868" spans="1:63" ht="12.75" customHeight="1" x14ac:dyDescent="0.2">
      <c r="A1868" s="199"/>
      <c r="B1868" s="199"/>
      <c r="C1868" s="199"/>
      <c r="D1868" s="199"/>
      <c r="E1868" s="199"/>
      <c r="F1868" s="199"/>
      <c r="G1868" s="199"/>
      <c r="H1868" s="199"/>
      <c r="I1868" s="199"/>
      <c r="J1868" s="199"/>
      <c r="K1868" s="199"/>
      <c r="L1868" s="199"/>
      <c r="M1868" s="199"/>
      <c r="N1868" s="199"/>
      <c r="O1868" s="199"/>
      <c r="P1868" s="199"/>
      <c r="Q1868" s="199"/>
      <c r="R1868" s="199"/>
      <c r="S1868" s="199"/>
      <c r="T1868" s="199"/>
      <c r="U1868" s="199"/>
      <c r="V1868" s="199"/>
      <c r="W1868" s="199"/>
      <c r="X1868" s="199"/>
      <c r="Y1868" s="199"/>
      <c r="Z1868" s="199"/>
      <c r="AA1868" s="199"/>
      <c r="AB1868" s="199"/>
      <c r="AC1868" s="199"/>
      <c r="AD1868" s="199"/>
      <c r="AE1868" s="199"/>
      <c r="AF1868" s="199"/>
      <c r="AG1868" s="199"/>
      <c r="AH1868" s="199"/>
      <c r="AI1868" s="199"/>
      <c r="AJ1868" s="199"/>
      <c r="AK1868" s="199"/>
      <c r="AL1868" s="199"/>
      <c r="AM1868" s="199"/>
      <c r="AN1868" s="199"/>
      <c r="AO1868" s="199"/>
      <c r="AP1868" s="199"/>
      <c r="AQ1868" s="199"/>
      <c r="AR1868" s="199"/>
      <c r="AS1868" s="199"/>
      <c r="AT1868" s="199"/>
      <c r="AU1868" s="199"/>
      <c r="AV1868" s="199"/>
      <c r="AW1868" s="199"/>
      <c r="AX1868" s="199"/>
      <c r="AY1868" s="199"/>
      <c r="AZ1868" s="199"/>
      <c r="BA1868" s="199"/>
      <c r="BB1868" s="199"/>
      <c r="BC1868" s="199"/>
      <c r="BD1868" s="199"/>
      <c r="BE1868" s="199"/>
      <c r="BF1868" s="199"/>
      <c r="BG1868" s="199"/>
      <c r="BH1868" s="199"/>
      <c r="BI1868" s="199"/>
      <c r="BJ1868" s="199"/>
      <c r="BK1868" s="199"/>
    </row>
    <row r="1869" spans="1:63" ht="12.75" customHeight="1" x14ac:dyDescent="0.2">
      <c r="A1869" s="199"/>
      <c r="B1869" s="199"/>
      <c r="C1869" s="199"/>
      <c r="D1869" s="199"/>
      <c r="E1869" s="199"/>
      <c r="F1869" s="199"/>
      <c r="G1869" s="199"/>
      <c r="H1869" s="199"/>
      <c r="I1869" s="199"/>
      <c r="J1869" s="199"/>
      <c r="K1869" s="199"/>
      <c r="L1869" s="199"/>
      <c r="M1869" s="199"/>
      <c r="N1869" s="199"/>
      <c r="O1869" s="199"/>
      <c r="P1869" s="199"/>
      <c r="Q1869" s="199"/>
      <c r="R1869" s="199"/>
      <c r="S1869" s="199"/>
      <c r="T1869" s="199"/>
      <c r="U1869" s="199"/>
      <c r="V1869" s="199"/>
      <c r="W1869" s="199"/>
      <c r="X1869" s="199"/>
      <c r="Y1869" s="199"/>
      <c r="Z1869" s="199"/>
      <c r="AA1869" s="199"/>
      <c r="AB1869" s="199"/>
      <c r="AC1869" s="199"/>
      <c r="AD1869" s="199"/>
      <c r="AE1869" s="199"/>
      <c r="AF1869" s="199"/>
      <c r="AG1869" s="199"/>
      <c r="AH1869" s="199"/>
      <c r="AI1869" s="199"/>
      <c r="AJ1869" s="199"/>
      <c r="AK1869" s="199"/>
      <c r="AL1869" s="199"/>
      <c r="AM1869" s="199"/>
      <c r="AN1869" s="199"/>
      <c r="AO1869" s="199"/>
      <c r="AP1869" s="199"/>
      <c r="AQ1869" s="199"/>
      <c r="AR1869" s="199"/>
      <c r="AS1869" s="199"/>
      <c r="AT1869" s="199"/>
      <c r="AU1869" s="199"/>
      <c r="AV1869" s="199"/>
      <c r="AW1869" s="199"/>
      <c r="AX1869" s="199"/>
      <c r="AY1869" s="199"/>
      <c r="AZ1869" s="199"/>
      <c r="BA1869" s="199"/>
      <c r="BB1869" s="199"/>
      <c r="BC1869" s="199"/>
      <c r="BD1869" s="199"/>
      <c r="BE1869" s="199"/>
      <c r="BF1869" s="199"/>
      <c r="BG1869" s="199"/>
      <c r="BH1869" s="199"/>
      <c r="BI1869" s="199"/>
      <c r="BJ1869" s="199"/>
      <c r="BK1869" s="199"/>
    </row>
    <row r="1870" spans="1:63" ht="12.75" customHeight="1" x14ac:dyDescent="0.2">
      <c r="A1870" s="199"/>
      <c r="B1870" s="199"/>
      <c r="C1870" s="199"/>
      <c r="D1870" s="199"/>
      <c r="E1870" s="199"/>
      <c r="F1870" s="199"/>
      <c r="G1870" s="199"/>
      <c r="H1870" s="199"/>
      <c r="I1870" s="199"/>
      <c r="J1870" s="199"/>
      <c r="K1870" s="199"/>
      <c r="L1870" s="199"/>
      <c r="M1870" s="199"/>
      <c r="N1870" s="199"/>
      <c r="O1870" s="199"/>
      <c r="P1870" s="199"/>
      <c r="Q1870" s="199"/>
      <c r="R1870" s="199"/>
      <c r="S1870" s="199"/>
      <c r="T1870" s="199"/>
      <c r="U1870" s="199"/>
      <c r="V1870" s="199"/>
      <c r="W1870" s="199"/>
      <c r="X1870" s="199"/>
      <c r="Y1870" s="199"/>
      <c r="Z1870" s="199"/>
      <c r="AA1870" s="199"/>
      <c r="AB1870" s="199"/>
      <c r="AC1870" s="199"/>
      <c r="AD1870" s="199"/>
      <c r="AE1870" s="199"/>
      <c r="AF1870" s="199"/>
      <c r="AG1870" s="199"/>
      <c r="AH1870" s="199"/>
      <c r="AI1870" s="199"/>
      <c r="AJ1870" s="199"/>
      <c r="AK1870" s="199"/>
      <c r="AL1870" s="199"/>
      <c r="AM1870" s="199"/>
      <c r="AN1870" s="199"/>
      <c r="AO1870" s="199"/>
      <c r="AP1870" s="199"/>
      <c r="AQ1870" s="199"/>
      <c r="AR1870" s="199"/>
      <c r="AS1870" s="199"/>
      <c r="AT1870" s="199"/>
      <c r="AU1870" s="199"/>
      <c r="AV1870" s="199"/>
      <c r="AW1870" s="199"/>
      <c r="AX1870" s="199"/>
      <c r="AY1870" s="199"/>
      <c r="AZ1870" s="199"/>
      <c r="BA1870" s="199"/>
      <c r="BB1870" s="199"/>
      <c r="BC1870" s="199"/>
      <c r="BD1870" s="199"/>
      <c r="BE1870" s="199"/>
      <c r="BF1870" s="199"/>
      <c r="BG1870" s="199"/>
      <c r="BH1870" s="199"/>
      <c r="BI1870" s="199"/>
      <c r="BJ1870" s="199"/>
      <c r="BK1870" s="199"/>
    </row>
    <row r="1871" spans="1:63" ht="12.75" customHeight="1" x14ac:dyDescent="0.2">
      <c r="A1871" s="199"/>
      <c r="B1871" s="199"/>
      <c r="C1871" s="199"/>
      <c r="D1871" s="199"/>
      <c r="E1871" s="199"/>
      <c r="F1871" s="199"/>
      <c r="G1871" s="199"/>
      <c r="H1871" s="199"/>
      <c r="I1871" s="199"/>
      <c r="J1871" s="199"/>
      <c r="K1871" s="199"/>
      <c r="L1871" s="199"/>
      <c r="M1871" s="199"/>
      <c r="N1871" s="199"/>
      <c r="O1871" s="199"/>
      <c r="P1871" s="199"/>
      <c r="Q1871" s="199"/>
      <c r="R1871" s="199"/>
      <c r="S1871" s="199"/>
      <c r="T1871" s="199"/>
      <c r="U1871" s="199"/>
      <c r="V1871" s="199"/>
      <c r="W1871" s="199"/>
      <c r="X1871" s="199"/>
      <c r="Y1871" s="199"/>
      <c r="Z1871" s="199"/>
      <c r="AA1871" s="199"/>
      <c r="AB1871" s="199"/>
      <c r="AC1871" s="199"/>
      <c r="AD1871" s="199"/>
      <c r="AE1871" s="199"/>
      <c r="AF1871" s="199"/>
      <c r="AG1871" s="199"/>
      <c r="AH1871" s="199"/>
      <c r="AI1871" s="199"/>
      <c r="AJ1871" s="199"/>
      <c r="AK1871" s="199"/>
      <c r="AL1871" s="199"/>
      <c r="AM1871" s="199"/>
      <c r="AN1871" s="199"/>
      <c r="AO1871" s="199"/>
      <c r="AP1871" s="199"/>
      <c r="AQ1871" s="199"/>
      <c r="AR1871" s="199"/>
      <c r="AS1871" s="199"/>
      <c r="AT1871" s="199"/>
      <c r="AU1871" s="199"/>
      <c r="AV1871" s="199"/>
      <c r="AW1871" s="199"/>
      <c r="AX1871" s="199"/>
      <c r="AY1871" s="199"/>
      <c r="AZ1871" s="199"/>
      <c r="BA1871" s="199"/>
      <c r="BB1871" s="199"/>
      <c r="BC1871" s="199"/>
      <c r="BD1871" s="199"/>
      <c r="BE1871" s="199"/>
      <c r="BF1871" s="199"/>
      <c r="BG1871" s="199"/>
      <c r="BH1871" s="199"/>
      <c r="BI1871" s="199"/>
      <c r="BJ1871" s="199"/>
      <c r="BK1871" s="199"/>
    </row>
    <row r="1872" spans="1:63" ht="12.75" customHeight="1" x14ac:dyDescent="0.2">
      <c r="A1872" s="199"/>
      <c r="B1872" s="199"/>
      <c r="C1872" s="199"/>
      <c r="D1872" s="199"/>
      <c r="E1872" s="199"/>
      <c r="F1872" s="199"/>
      <c r="G1872" s="199"/>
      <c r="H1872" s="199"/>
      <c r="I1872" s="199"/>
      <c r="J1872" s="199"/>
      <c r="K1872" s="199"/>
      <c r="L1872" s="199"/>
      <c r="M1872" s="199"/>
      <c r="N1872" s="199"/>
      <c r="O1872" s="199"/>
      <c r="P1872" s="199"/>
      <c r="Q1872" s="199"/>
      <c r="R1872" s="199"/>
      <c r="S1872" s="199"/>
      <c r="T1872" s="199"/>
      <c r="U1872" s="199"/>
      <c r="V1872" s="199"/>
      <c r="W1872" s="199"/>
      <c r="X1872" s="199"/>
      <c r="Y1872" s="199"/>
      <c r="Z1872" s="199"/>
      <c r="AA1872" s="199"/>
      <c r="AB1872" s="199"/>
      <c r="AC1872" s="199"/>
      <c r="AD1872" s="199"/>
      <c r="AE1872" s="199"/>
      <c r="AF1872" s="199"/>
      <c r="AG1872" s="199"/>
      <c r="AH1872" s="199"/>
      <c r="AI1872" s="199"/>
      <c r="AJ1872" s="199"/>
      <c r="AK1872" s="199"/>
      <c r="AL1872" s="199"/>
      <c r="AM1872" s="199"/>
      <c r="AN1872" s="199"/>
      <c r="AO1872" s="199"/>
      <c r="AP1872" s="199"/>
      <c r="AQ1872" s="199"/>
      <c r="AR1872" s="199"/>
      <c r="AS1872" s="199"/>
      <c r="AT1872" s="199"/>
      <c r="AU1872" s="199"/>
      <c r="AV1872" s="199"/>
      <c r="AW1872" s="199"/>
      <c r="AX1872" s="199"/>
      <c r="AY1872" s="199"/>
      <c r="AZ1872" s="199"/>
      <c r="BA1872" s="199"/>
      <c r="BB1872" s="199"/>
      <c r="BC1872" s="199"/>
      <c r="BD1872" s="199"/>
      <c r="BE1872" s="199"/>
      <c r="BF1872" s="199"/>
      <c r="BG1872" s="199"/>
      <c r="BH1872" s="199"/>
      <c r="BI1872" s="199"/>
      <c r="BJ1872" s="199"/>
      <c r="BK1872" s="199"/>
    </row>
    <row r="1873" spans="1:63" ht="12.75" customHeight="1" x14ac:dyDescent="0.2">
      <c r="A1873" s="199"/>
      <c r="B1873" s="199"/>
      <c r="C1873" s="199"/>
      <c r="D1873" s="199"/>
      <c r="E1873" s="199"/>
      <c r="F1873" s="199"/>
      <c r="G1873" s="199"/>
      <c r="H1873" s="199"/>
      <c r="I1873" s="199"/>
      <c r="J1873" s="199"/>
      <c r="K1873" s="199"/>
      <c r="L1873" s="199"/>
      <c r="M1873" s="199"/>
      <c r="N1873" s="199"/>
      <c r="O1873" s="199"/>
      <c r="P1873" s="199"/>
      <c r="Q1873" s="199"/>
      <c r="R1873" s="199"/>
      <c r="S1873" s="199"/>
      <c r="T1873" s="199"/>
      <c r="U1873" s="199"/>
      <c r="V1873" s="199"/>
      <c r="W1873" s="199"/>
      <c r="X1873" s="199"/>
      <c r="Y1873" s="199"/>
      <c r="Z1873" s="199"/>
      <c r="AA1873" s="199"/>
      <c r="AB1873" s="199"/>
      <c r="AC1873" s="199"/>
      <c r="AD1873" s="199"/>
      <c r="AE1873" s="199"/>
      <c r="AF1873" s="199"/>
      <c r="AG1873" s="199"/>
      <c r="AH1873" s="199"/>
      <c r="AI1873" s="199"/>
      <c r="AJ1873" s="199"/>
      <c r="AK1873" s="199"/>
      <c r="AL1873" s="199"/>
      <c r="AM1873" s="199"/>
      <c r="AN1873" s="199"/>
      <c r="AO1873" s="199"/>
      <c r="AP1873" s="199"/>
      <c r="AQ1873" s="199"/>
      <c r="AR1873" s="199"/>
      <c r="AS1873" s="199"/>
      <c r="AT1873" s="199"/>
      <c r="AU1873" s="199"/>
      <c r="AV1873" s="199"/>
      <c r="AW1873" s="199"/>
      <c r="AX1873" s="199"/>
      <c r="AY1873" s="199"/>
      <c r="AZ1873" s="199"/>
      <c r="BA1873" s="199"/>
      <c r="BB1873" s="199"/>
      <c r="BC1873" s="199"/>
      <c r="BD1873" s="199"/>
      <c r="BE1873" s="199"/>
      <c r="BF1873" s="199"/>
      <c r="BG1873" s="199"/>
      <c r="BH1873" s="199"/>
      <c r="BI1873" s="199"/>
      <c r="BJ1873" s="199"/>
      <c r="BK1873" s="199"/>
    </row>
    <row r="1874" spans="1:63" ht="12.75" customHeight="1" x14ac:dyDescent="0.2">
      <c r="A1874" s="199"/>
      <c r="B1874" s="199"/>
      <c r="C1874" s="199"/>
      <c r="D1874" s="199"/>
      <c r="E1874" s="199"/>
      <c r="F1874" s="199"/>
      <c r="G1874" s="199"/>
      <c r="H1874" s="199"/>
      <c r="I1874" s="199"/>
      <c r="J1874" s="199"/>
      <c r="K1874" s="199"/>
      <c r="L1874" s="199"/>
      <c r="M1874" s="199"/>
      <c r="N1874" s="199"/>
      <c r="O1874" s="199"/>
      <c r="P1874" s="199"/>
      <c r="Q1874" s="199"/>
      <c r="R1874" s="199"/>
      <c r="S1874" s="199"/>
      <c r="T1874" s="199"/>
      <c r="U1874" s="199"/>
      <c r="V1874" s="199"/>
      <c r="W1874" s="199"/>
      <c r="X1874" s="199"/>
      <c r="Y1874" s="199"/>
      <c r="Z1874" s="199"/>
      <c r="AA1874" s="199"/>
      <c r="AB1874" s="199"/>
      <c r="AC1874" s="199"/>
      <c r="AD1874" s="199"/>
      <c r="AE1874" s="199"/>
      <c r="AF1874" s="199"/>
      <c r="AG1874" s="199"/>
      <c r="AH1874" s="199"/>
      <c r="AI1874" s="199"/>
      <c r="AJ1874" s="199"/>
      <c r="AK1874" s="199"/>
      <c r="AL1874" s="199"/>
      <c r="AM1874" s="199"/>
      <c r="AN1874" s="199"/>
      <c r="AO1874" s="199"/>
      <c r="AP1874" s="199"/>
      <c r="AQ1874" s="199"/>
      <c r="AR1874" s="199"/>
      <c r="AS1874" s="199"/>
      <c r="AT1874" s="199"/>
      <c r="AU1874" s="199"/>
      <c r="AV1874" s="199"/>
      <c r="AW1874" s="199"/>
      <c r="AX1874" s="199"/>
      <c r="AY1874" s="199"/>
      <c r="AZ1874" s="199"/>
      <c r="BA1874" s="199"/>
      <c r="BB1874" s="199"/>
      <c r="BC1874" s="199"/>
      <c r="BD1874" s="199"/>
      <c r="BE1874" s="199"/>
      <c r="BF1874" s="199"/>
      <c r="BG1874" s="199"/>
      <c r="BH1874" s="199"/>
      <c r="BI1874" s="199"/>
      <c r="BJ1874" s="199"/>
      <c r="BK1874" s="199"/>
    </row>
    <row r="1875" spans="1:63" ht="12.75" customHeight="1" x14ac:dyDescent="0.2">
      <c r="A1875" s="199"/>
      <c r="B1875" s="199"/>
      <c r="C1875" s="199"/>
      <c r="D1875" s="199"/>
      <c r="E1875" s="199"/>
      <c r="F1875" s="199"/>
      <c r="G1875" s="199"/>
      <c r="H1875" s="199"/>
      <c r="I1875" s="199"/>
      <c r="J1875" s="199"/>
      <c r="K1875" s="199"/>
      <c r="L1875" s="199"/>
      <c r="M1875" s="199"/>
      <c r="N1875" s="199"/>
      <c r="O1875" s="199"/>
      <c r="P1875" s="199"/>
      <c r="Q1875" s="199"/>
      <c r="R1875" s="199"/>
      <c r="S1875" s="199"/>
      <c r="T1875" s="199"/>
      <c r="U1875" s="199"/>
      <c r="V1875" s="199"/>
      <c r="W1875" s="199"/>
      <c r="X1875" s="199"/>
      <c r="Y1875" s="199"/>
      <c r="Z1875" s="199"/>
      <c r="AA1875" s="199"/>
      <c r="AB1875" s="199"/>
      <c r="AC1875" s="199"/>
      <c r="AD1875" s="199"/>
      <c r="AE1875" s="199"/>
      <c r="AF1875" s="199"/>
      <c r="AG1875" s="199"/>
      <c r="AH1875" s="199"/>
      <c r="AI1875" s="199"/>
      <c r="AJ1875" s="199"/>
      <c r="AK1875" s="199"/>
      <c r="AL1875" s="199"/>
      <c r="AM1875" s="199"/>
      <c r="AN1875" s="199"/>
      <c r="AO1875" s="199"/>
      <c r="AP1875" s="199"/>
      <c r="AQ1875" s="199"/>
      <c r="AR1875" s="199"/>
      <c r="AS1875" s="199"/>
      <c r="AT1875" s="199"/>
      <c r="AU1875" s="199"/>
      <c r="AV1875" s="199"/>
      <c r="AW1875" s="199"/>
      <c r="AX1875" s="199"/>
      <c r="AY1875" s="199"/>
      <c r="AZ1875" s="199"/>
      <c r="BA1875" s="199"/>
      <c r="BB1875" s="199"/>
      <c r="BC1875" s="199"/>
      <c r="BD1875" s="199"/>
      <c r="BE1875" s="199"/>
      <c r="BF1875" s="199"/>
      <c r="BG1875" s="199"/>
      <c r="BH1875" s="199"/>
      <c r="BI1875" s="199"/>
      <c r="BJ1875" s="199"/>
      <c r="BK1875" s="199"/>
    </row>
    <row r="1876" spans="1:63" ht="12.75" customHeight="1" x14ac:dyDescent="0.2">
      <c r="A1876" s="199"/>
      <c r="B1876" s="199"/>
      <c r="C1876" s="199"/>
      <c r="D1876" s="199"/>
      <c r="E1876" s="199"/>
      <c r="F1876" s="199"/>
      <c r="G1876" s="199"/>
      <c r="H1876" s="199"/>
      <c r="I1876" s="199"/>
      <c r="J1876" s="199"/>
      <c r="K1876" s="199"/>
      <c r="L1876" s="199"/>
      <c r="M1876" s="199"/>
      <c r="N1876" s="199"/>
      <c r="O1876" s="199"/>
      <c r="P1876" s="199"/>
      <c r="Q1876" s="199"/>
      <c r="R1876" s="199"/>
      <c r="S1876" s="199"/>
      <c r="T1876" s="199"/>
      <c r="U1876" s="199"/>
      <c r="V1876" s="199"/>
      <c r="W1876" s="199"/>
      <c r="X1876" s="199"/>
      <c r="Y1876" s="199"/>
      <c r="Z1876" s="199"/>
      <c r="AA1876" s="199"/>
      <c r="AB1876" s="199"/>
      <c r="AC1876" s="199"/>
      <c r="AD1876" s="199"/>
      <c r="AE1876" s="199"/>
      <c r="AF1876" s="199"/>
      <c r="AG1876" s="199"/>
      <c r="AH1876" s="199"/>
      <c r="AI1876" s="199"/>
      <c r="AJ1876" s="199"/>
      <c r="AK1876" s="199"/>
      <c r="AL1876" s="199"/>
      <c r="AM1876" s="199"/>
      <c r="AN1876" s="199"/>
      <c r="AO1876" s="199"/>
      <c r="AP1876" s="199"/>
      <c r="AQ1876" s="199"/>
      <c r="AR1876" s="199"/>
      <c r="AS1876" s="199"/>
      <c r="AT1876" s="199"/>
      <c r="AU1876" s="199"/>
      <c r="AV1876" s="199"/>
      <c r="AW1876" s="199"/>
      <c r="AX1876" s="199"/>
      <c r="AY1876" s="199"/>
      <c r="AZ1876" s="199"/>
      <c r="BA1876" s="199"/>
      <c r="BB1876" s="199"/>
      <c r="BC1876" s="199"/>
      <c r="BD1876" s="199"/>
      <c r="BE1876" s="199"/>
      <c r="BF1876" s="199"/>
      <c r="BG1876" s="199"/>
      <c r="BH1876" s="199"/>
      <c r="BI1876" s="199"/>
      <c r="BJ1876" s="199"/>
      <c r="BK1876" s="199"/>
    </row>
    <row r="1877" spans="1:63" ht="12.75" customHeight="1" x14ac:dyDescent="0.2">
      <c r="A1877" s="199"/>
      <c r="B1877" s="199"/>
      <c r="C1877" s="199"/>
      <c r="D1877" s="199"/>
      <c r="E1877" s="199"/>
      <c r="F1877" s="199"/>
      <c r="G1877" s="199"/>
      <c r="H1877" s="199"/>
      <c r="I1877" s="199"/>
      <c r="J1877" s="199"/>
      <c r="K1877" s="199"/>
      <c r="L1877" s="199"/>
      <c r="M1877" s="199"/>
      <c r="N1877" s="199"/>
      <c r="O1877" s="199"/>
      <c r="P1877" s="199"/>
      <c r="Q1877" s="199"/>
      <c r="R1877" s="199"/>
      <c r="S1877" s="199"/>
      <c r="T1877" s="199"/>
      <c r="U1877" s="199"/>
      <c r="V1877" s="199"/>
      <c r="W1877" s="199"/>
      <c r="X1877" s="199"/>
      <c r="Y1877" s="199"/>
      <c r="Z1877" s="199"/>
      <c r="AA1877" s="199"/>
      <c r="AB1877" s="199"/>
      <c r="AC1877" s="199"/>
      <c r="AD1877" s="199"/>
      <c r="AE1877" s="199"/>
      <c r="AF1877" s="199"/>
      <c r="AG1877" s="199"/>
      <c r="AH1877" s="199"/>
      <c r="AI1877" s="199"/>
      <c r="AJ1877" s="199"/>
      <c r="AK1877" s="199"/>
      <c r="AL1877" s="199"/>
      <c r="AM1877" s="199"/>
      <c r="AN1877" s="199"/>
      <c r="AO1877" s="199"/>
      <c r="AP1877" s="199"/>
      <c r="AQ1877" s="199"/>
      <c r="AR1877" s="199"/>
      <c r="AS1877" s="199"/>
      <c r="AT1877" s="199"/>
      <c r="AU1877" s="199"/>
      <c r="AV1877" s="199"/>
      <c r="AW1877" s="199"/>
      <c r="AX1877" s="199"/>
      <c r="AY1877" s="199"/>
      <c r="AZ1877" s="199"/>
      <c r="BA1877" s="199"/>
      <c r="BB1877" s="199"/>
      <c r="BC1877" s="199"/>
      <c r="BD1877" s="199"/>
      <c r="BE1877" s="199"/>
      <c r="BF1877" s="199"/>
      <c r="BG1877" s="199"/>
      <c r="BH1877" s="199"/>
      <c r="BI1877" s="199"/>
      <c r="BJ1877" s="199"/>
      <c r="BK1877" s="199"/>
    </row>
    <row r="1878" spans="1:63" ht="12.75" customHeight="1" x14ac:dyDescent="0.2">
      <c r="A1878" s="199"/>
      <c r="B1878" s="199"/>
      <c r="C1878" s="199"/>
      <c r="D1878" s="199"/>
      <c r="E1878" s="199"/>
      <c r="F1878" s="199"/>
      <c r="G1878" s="199"/>
      <c r="H1878" s="199"/>
      <c r="I1878" s="199"/>
      <c r="J1878" s="199"/>
      <c r="K1878" s="199"/>
      <c r="L1878" s="199"/>
      <c r="M1878" s="199"/>
      <c r="N1878" s="199"/>
      <c r="O1878" s="199"/>
      <c r="P1878" s="199"/>
      <c r="Q1878" s="199"/>
      <c r="R1878" s="199"/>
      <c r="S1878" s="199"/>
      <c r="T1878" s="199"/>
      <c r="U1878" s="199"/>
      <c r="V1878" s="199"/>
      <c r="W1878" s="199"/>
      <c r="X1878" s="199"/>
      <c r="Y1878" s="199"/>
      <c r="Z1878" s="199"/>
      <c r="AA1878" s="199"/>
      <c r="AB1878" s="199"/>
      <c r="AC1878" s="199"/>
      <c r="AD1878" s="199"/>
      <c r="AE1878" s="199"/>
      <c r="AF1878" s="199"/>
      <c r="AG1878" s="199"/>
      <c r="AH1878" s="199"/>
      <c r="AI1878" s="199"/>
      <c r="AJ1878" s="199"/>
      <c r="AK1878" s="199"/>
      <c r="AL1878" s="199"/>
      <c r="AM1878" s="199"/>
      <c r="AN1878" s="199"/>
      <c r="AO1878" s="199"/>
      <c r="AP1878" s="199"/>
      <c r="AQ1878" s="199"/>
      <c r="AR1878" s="199"/>
      <c r="AS1878" s="199"/>
      <c r="AT1878" s="199"/>
      <c r="AU1878" s="199"/>
      <c r="AV1878" s="199"/>
      <c r="AW1878" s="199"/>
      <c r="AX1878" s="199"/>
      <c r="AY1878" s="199"/>
      <c r="AZ1878" s="199"/>
      <c r="BA1878" s="199"/>
      <c r="BB1878" s="199"/>
      <c r="BC1878" s="199"/>
      <c r="BD1878" s="199"/>
      <c r="BE1878" s="199"/>
      <c r="BF1878" s="199"/>
      <c r="BG1878" s="199"/>
      <c r="BH1878" s="199"/>
      <c r="BI1878" s="199"/>
      <c r="BJ1878" s="199"/>
      <c r="BK1878" s="199"/>
    </row>
    <row r="1879" spans="1:63" ht="12.75" customHeight="1" x14ac:dyDescent="0.2">
      <c r="A1879" s="199"/>
      <c r="B1879" s="199"/>
      <c r="C1879" s="199"/>
      <c r="D1879" s="199"/>
      <c r="E1879" s="199"/>
      <c r="F1879" s="199"/>
      <c r="G1879" s="199"/>
      <c r="H1879" s="199"/>
      <c r="I1879" s="199"/>
      <c r="J1879" s="199"/>
      <c r="K1879" s="199"/>
      <c r="L1879" s="199"/>
      <c r="M1879" s="199"/>
      <c r="N1879" s="199"/>
      <c r="O1879" s="199"/>
      <c r="P1879" s="199"/>
      <c r="Q1879" s="199"/>
      <c r="R1879" s="199"/>
      <c r="S1879" s="199"/>
      <c r="T1879" s="199"/>
      <c r="U1879" s="199"/>
      <c r="V1879" s="199"/>
      <c r="W1879" s="199"/>
      <c r="X1879" s="199"/>
      <c r="Y1879" s="199"/>
      <c r="Z1879" s="199"/>
      <c r="AA1879" s="199"/>
      <c r="AB1879" s="199"/>
      <c r="AC1879" s="199"/>
      <c r="AD1879" s="199"/>
      <c r="AE1879" s="199"/>
      <c r="AF1879" s="199"/>
      <c r="AG1879" s="199"/>
      <c r="AH1879" s="199"/>
      <c r="AI1879" s="199"/>
      <c r="AJ1879" s="199"/>
      <c r="AK1879" s="199"/>
      <c r="AL1879" s="199"/>
      <c r="AM1879" s="199"/>
      <c r="AN1879" s="199"/>
      <c r="AO1879" s="199"/>
      <c r="AP1879" s="199"/>
      <c r="AQ1879" s="199"/>
      <c r="AR1879" s="199"/>
      <c r="AS1879" s="199"/>
      <c r="AT1879" s="199"/>
      <c r="AU1879" s="199"/>
      <c r="AV1879" s="199"/>
      <c r="AW1879" s="199"/>
      <c r="AX1879" s="199"/>
      <c r="AY1879" s="199"/>
      <c r="AZ1879" s="199"/>
      <c r="BA1879" s="199"/>
      <c r="BB1879" s="199"/>
      <c r="BC1879" s="199"/>
      <c r="BD1879" s="199"/>
      <c r="BE1879" s="199"/>
      <c r="BF1879" s="199"/>
      <c r="BG1879" s="199"/>
      <c r="BH1879" s="199"/>
      <c r="BI1879" s="199"/>
      <c r="BJ1879" s="199"/>
      <c r="BK1879" s="199"/>
    </row>
    <row r="1880" spans="1:63" ht="12.75" customHeight="1" x14ac:dyDescent="0.2">
      <c r="A1880" s="199"/>
      <c r="B1880" s="199"/>
      <c r="C1880" s="199"/>
      <c r="D1880" s="199"/>
      <c r="E1880" s="199"/>
      <c r="F1880" s="199"/>
      <c r="G1880" s="199"/>
      <c r="H1880" s="199"/>
      <c r="I1880" s="199"/>
      <c r="J1880" s="199"/>
      <c r="K1880" s="199"/>
      <c r="L1880" s="199"/>
      <c r="M1880" s="199"/>
      <c r="N1880" s="199"/>
      <c r="O1880" s="199"/>
      <c r="P1880" s="199"/>
      <c r="Q1880" s="199"/>
      <c r="R1880" s="199"/>
      <c r="S1880" s="199"/>
      <c r="T1880" s="199"/>
      <c r="U1880" s="199"/>
      <c r="V1880" s="199"/>
      <c r="W1880" s="199"/>
      <c r="X1880" s="199"/>
      <c r="Y1880" s="199"/>
      <c r="Z1880" s="199"/>
      <c r="AA1880" s="199"/>
      <c r="AB1880" s="199"/>
      <c r="AC1880" s="199"/>
      <c r="AD1880" s="199"/>
      <c r="AE1880" s="199"/>
      <c r="AF1880" s="199"/>
      <c r="AG1880" s="199"/>
      <c r="AH1880" s="199"/>
      <c r="AI1880" s="199"/>
      <c r="AJ1880" s="199"/>
      <c r="AK1880" s="199"/>
      <c r="AL1880" s="199"/>
      <c r="AM1880" s="199"/>
      <c r="AN1880" s="199"/>
      <c r="AO1880" s="199"/>
      <c r="AP1880" s="199"/>
      <c r="AQ1880" s="199"/>
      <c r="AR1880" s="199"/>
      <c r="AS1880" s="199"/>
      <c r="AT1880" s="199"/>
      <c r="AU1880" s="199"/>
      <c r="AV1880" s="199"/>
      <c r="AW1880" s="199"/>
      <c r="AX1880" s="199"/>
      <c r="AY1880" s="199"/>
      <c r="AZ1880" s="199"/>
      <c r="BA1880" s="199"/>
      <c r="BB1880" s="199"/>
      <c r="BC1880" s="199"/>
      <c r="BD1880" s="199"/>
      <c r="BE1880" s="199"/>
      <c r="BF1880" s="199"/>
      <c r="BG1880" s="199"/>
      <c r="BH1880" s="199"/>
      <c r="BI1880" s="199"/>
      <c r="BJ1880" s="199"/>
      <c r="BK1880" s="199"/>
    </row>
    <row r="1881" spans="1:63" ht="12.75" customHeight="1" x14ac:dyDescent="0.2">
      <c r="A1881" s="199"/>
      <c r="B1881" s="199"/>
      <c r="C1881" s="199"/>
      <c r="D1881" s="199"/>
      <c r="E1881" s="199"/>
      <c r="F1881" s="199"/>
      <c r="G1881" s="199"/>
      <c r="H1881" s="199"/>
      <c r="I1881" s="199"/>
      <c r="J1881" s="199"/>
      <c r="K1881" s="199"/>
      <c r="L1881" s="199"/>
      <c r="M1881" s="199"/>
      <c r="N1881" s="199"/>
      <c r="O1881" s="199"/>
      <c r="P1881" s="199"/>
      <c r="Q1881" s="199"/>
      <c r="R1881" s="199"/>
      <c r="S1881" s="199"/>
      <c r="T1881" s="199"/>
      <c r="U1881" s="199"/>
      <c r="V1881" s="199"/>
      <c r="W1881" s="199"/>
      <c r="X1881" s="199"/>
      <c r="Y1881" s="199"/>
      <c r="Z1881" s="199"/>
      <c r="AA1881" s="199"/>
      <c r="AB1881" s="199"/>
      <c r="AC1881" s="199"/>
      <c r="AD1881" s="199"/>
      <c r="AE1881" s="199"/>
      <c r="AF1881" s="199"/>
      <c r="AG1881" s="199"/>
      <c r="AH1881" s="199"/>
      <c r="AI1881" s="199"/>
      <c r="AJ1881" s="199"/>
      <c r="AK1881" s="199"/>
      <c r="AL1881" s="199"/>
      <c r="AM1881" s="199"/>
      <c r="AN1881" s="199"/>
      <c r="AO1881" s="199"/>
      <c r="AP1881" s="199"/>
      <c r="AQ1881" s="199"/>
      <c r="AR1881" s="199"/>
      <c r="AS1881" s="199"/>
      <c r="AT1881" s="199"/>
      <c r="AU1881" s="199"/>
      <c r="AV1881" s="199"/>
      <c r="AW1881" s="199"/>
      <c r="AX1881" s="199"/>
      <c r="AY1881" s="199"/>
      <c r="AZ1881" s="199"/>
      <c r="BA1881" s="199"/>
      <c r="BB1881" s="199"/>
      <c r="BC1881" s="199"/>
      <c r="BD1881" s="199"/>
      <c r="BE1881" s="199"/>
      <c r="BF1881" s="199"/>
      <c r="BG1881" s="199"/>
      <c r="BH1881" s="199"/>
      <c r="BI1881" s="199"/>
      <c r="BJ1881" s="199"/>
      <c r="BK1881" s="199"/>
    </row>
    <row r="1882" spans="1:63" ht="12.75" customHeight="1" x14ac:dyDescent="0.2">
      <c r="A1882" s="199"/>
      <c r="B1882" s="199"/>
      <c r="C1882" s="199"/>
      <c r="D1882" s="199"/>
      <c r="E1882" s="199"/>
      <c r="F1882" s="199"/>
      <c r="G1882" s="199"/>
      <c r="H1882" s="199"/>
      <c r="I1882" s="199"/>
      <c r="J1882" s="199"/>
      <c r="K1882" s="199"/>
      <c r="L1882" s="199"/>
      <c r="M1882" s="199"/>
      <c r="N1882" s="199"/>
      <c r="O1882" s="199"/>
      <c r="P1882" s="199"/>
      <c r="Q1882" s="199"/>
      <c r="R1882" s="199"/>
      <c r="S1882" s="199"/>
      <c r="T1882" s="199"/>
      <c r="U1882" s="199"/>
      <c r="V1882" s="199"/>
      <c r="W1882" s="199"/>
      <c r="X1882" s="199"/>
      <c r="Y1882" s="199"/>
      <c r="Z1882" s="199"/>
      <c r="AA1882" s="199"/>
      <c r="AB1882" s="199"/>
      <c r="AC1882" s="199"/>
      <c r="AD1882" s="199"/>
      <c r="AE1882" s="199"/>
      <c r="AF1882" s="199"/>
      <c r="AG1882" s="199"/>
      <c r="AH1882" s="199"/>
      <c r="AI1882" s="199"/>
      <c r="AJ1882" s="199"/>
      <c r="AK1882" s="199"/>
      <c r="AL1882" s="199"/>
      <c r="AM1882" s="199"/>
      <c r="AN1882" s="199"/>
      <c r="AO1882" s="199"/>
      <c r="AP1882" s="199"/>
      <c r="AQ1882" s="199"/>
      <c r="AR1882" s="199"/>
      <c r="AS1882" s="199"/>
      <c r="AT1882" s="199"/>
      <c r="AU1882" s="199"/>
      <c r="AV1882" s="199"/>
      <c r="AW1882" s="199"/>
      <c r="AX1882" s="199"/>
      <c r="AY1882" s="199"/>
      <c r="AZ1882" s="199"/>
      <c r="BA1882" s="199"/>
      <c r="BB1882" s="199"/>
      <c r="BC1882" s="199"/>
      <c r="BD1882" s="199"/>
      <c r="BE1882" s="199"/>
      <c r="BF1882" s="199"/>
      <c r="BG1882" s="199"/>
      <c r="BH1882" s="199"/>
      <c r="BI1882" s="199"/>
      <c r="BJ1882" s="199"/>
      <c r="BK1882" s="199"/>
    </row>
    <row r="1883" spans="1:63" ht="12.75" customHeight="1" x14ac:dyDescent="0.2">
      <c r="A1883" s="199"/>
      <c r="B1883" s="199"/>
      <c r="C1883" s="199"/>
      <c r="D1883" s="199"/>
      <c r="E1883" s="199"/>
      <c r="F1883" s="199"/>
      <c r="G1883" s="199"/>
      <c r="H1883" s="199"/>
      <c r="I1883" s="199"/>
      <c r="J1883" s="199"/>
      <c r="K1883" s="199"/>
      <c r="L1883" s="199"/>
      <c r="M1883" s="199"/>
      <c r="N1883" s="199"/>
      <c r="O1883" s="199"/>
      <c r="P1883" s="199"/>
      <c r="Q1883" s="199"/>
      <c r="R1883" s="199"/>
      <c r="S1883" s="199"/>
      <c r="T1883" s="199"/>
      <c r="U1883" s="199"/>
      <c r="V1883" s="199"/>
      <c r="W1883" s="199"/>
      <c r="X1883" s="199"/>
      <c r="Y1883" s="199"/>
      <c r="Z1883" s="199"/>
      <c r="AA1883" s="199"/>
      <c r="AB1883" s="199"/>
      <c r="AC1883" s="199"/>
      <c r="AD1883" s="199"/>
      <c r="AE1883" s="199"/>
      <c r="AF1883" s="199"/>
      <c r="AG1883" s="199"/>
      <c r="AH1883" s="199"/>
      <c r="AI1883" s="199"/>
      <c r="AJ1883" s="199"/>
      <c r="AK1883" s="199"/>
      <c r="AL1883" s="199"/>
      <c r="AM1883" s="199"/>
      <c r="AN1883" s="199"/>
      <c r="AO1883" s="199"/>
      <c r="AP1883" s="199"/>
      <c r="AQ1883" s="199"/>
      <c r="AR1883" s="199"/>
      <c r="AS1883" s="199"/>
      <c r="AT1883" s="199"/>
      <c r="AU1883" s="199"/>
      <c r="AV1883" s="199"/>
      <c r="AW1883" s="199"/>
      <c r="AX1883" s="199"/>
      <c r="AY1883" s="199"/>
      <c r="AZ1883" s="199"/>
      <c r="BA1883" s="199"/>
      <c r="BB1883" s="199"/>
      <c r="BC1883" s="199"/>
      <c r="BD1883" s="199"/>
      <c r="BE1883" s="199"/>
      <c r="BF1883" s="199"/>
      <c r="BG1883" s="199"/>
      <c r="BH1883" s="199"/>
      <c r="BI1883" s="199"/>
      <c r="BJ1883" s="199"/>
      <c r="BK1883" s="199"/>
    </row>
    <row r="1884" spans="1:63" ht="12.75" customHeight="1" x14ac:dyDescent="0.2">
      <c r="A1884" s="199"/>
      <c r="B1884" s="199"/>
      <c r="C1884" s="199"/>
      <c r="D1884" s="199"/>
      <c r="E1884" s="199"/>
      <c r="F1884" s="199"/>
      <c r="G1884" s="199"/>
      <c r="H1884" s="199"/>
      <c r="I1884" s="199"/>
      <c r="J1884" s="199"/>
      <c r="K1884" s="199"/>
      <c r="L1884" s="199"/>
      <c r="M1884" s="199"/>
      <c r="N1884" s="199"/>
      <c r="O1884" s="199"/>
      <c r="P1884" s="199"/>
      <c r="Q1884" s="199"/>
      <c r="R1884" s="199"/>
      <c r="S1884" s="199"/>
      <c r="T1884" s="199"/>
      <c r="U1884" s="199"/>
      <c r="V1884" s="199"/>
      <c r="W1884" s="199"/>
      <c r="X1884" s="199"/>
      <c r="Y1884" s="199"/>
      <c r="Z1884" s="199"/>
      <c r="AA1884" s="199"/>
      <c r="AB1884" s="199"/>
      <c r="AC1884" s="199"/>
      <c r="AD1884" s="199"/>
      <c r="AE1884" s="199"/>
      <c r="AF1884" s="199"/>
      <c r="AG1884" s="199"/>
      <c r="AH1884" s="199"/>
      <c r="AI1884" s="199"/>
      <c r="AJ1884" s="199"/>
      <c r="AK1884" s="199"/>
      <c r="AL1884" s="199"/>
      <c r="AM1884" s="199"/>
      <c r="AN1884" s="199"/>
      <c r="AO1884" s="199"/>
      <c r="AP1884" s="199"/>
      <c r="AQ1884" s="199"/>
      <c r="AR1884" s="199"/>
      <c r="AS1884" s="199"/>
      <c r="AT1884" s="199"/>
      <c r="AU1884" s="199"/>
      <c r="AV1884" s="199"/>
      <c r="AW1884" s="199"/>
      <c r="AX1884" s="199"/>
      <c r="AY1884" s="199"/>
      <c r="AZ1884" s="199"/>
      <c r="BA1884" s="199"/>
      <c r="BB1884" s="199"/>
      <c r="BC1884" s="199"/>
      <c r="BD1884" s="199"/>
      <c r="BE1884" s="199"/>
      <c r="BF1884" s="199"/>
      <c r="BG1884" s="199"/>
      <c r="BH1884" s="199"/>
      <c r="BI1884" s="199"/>
      <c r="BJ1884" s="199"/>
      <c r="BK1884" s="199"/>
    </row>
    <row r="1885" spans="1:63" ht="12.75" customHeight="1" x14ac:dyDescent="0.2">
      <c r="A1885" s="199"/>
      <c r="B1885" s="199"/>
      <c r="C1885" s="199"/>
      <c r="D1885" s="199"/>
      <c r="E1885" s="199"/>
      <c r="F1885" s="199"/>
      <c r="G1885" s="199"/>
      <c r="H1885" s="199"/>
      <c r="I1885" s="199"/>
      <c r="J1885" s="199"/>
      <c r="K1885" s="199"/>
      <c r="L1885" s="199"/>
      <c r="M1885" s="199"/>
      <c r="N1885" s="199"/>
      <c r="O1885" s="199"/>
      <c r="P1885" s="199"/>
      <c r="Q1885" s="199"/>
      <c r="R1885" s="199"/>
      <c r="S1885" s="199"/>
      <c r="T1885" s="199"/>
      <c r="U1885" s="199"/>
      <c r="V1885" s="199"/>
      <c r="W1885" s="199"/>
      <c r="X1885" s="199"/>
      <c r="Y1885" s="199"/>
      <c r="Z1885" s="199"/>
      <c r="AA1885" s="199"/>
      <c r="AB1885" s="199"/>
      <c r="AC1885" s="199"/>
      <c r="AD1885" s="199"/>
      <c r="AE1885" s="199"/>
      <c r="AF1885" s="199"/>
      <c r="AG1885" s="199"/>
      <c r="AH1885" s="199"/>
      <c r="AI1885" s="199"/>
      <c r="AJ1885" s="199"/>
      <c r="AK1885" s="199"/>
      <c r="AL1885" s="199"/>
      <c r="AM1885" s="199"/>
      <c r="AN1885" s="199"/>
      <c r="AO1885" s="199"/>
      <c r="AP1885" s="199"/>
      <c r="AQ1885" s="199"/>
      <c r="AR1885" s="199"/>
      <c r="AS1885" s="199"/>
      <c r="AT1885" s="199"/>
      <c r="AU1885" s="199"/>
      <c r="AV1885" s="199"/>
      <c r="AW1885" s="199"/>
      <c r="AX1885" s="199"/>
      <c r="AY1885" s="199"/>
      <c r="AZ1885" s="199"/>
      <c r="BA1885" s="199"/>
      <c r="BB1885" s="199"/>
      <c r="BC1885" s="199"/>
      <c r="BD1885" s="199"/>
      <c r="BE1885" s="199"/>
      <c r="BF1885" s="199"/>
      <c r="BG1885" s="199"/>
      <c r="BH1885" s="199"/>
      <c r="BI1885" s="199"/>
      <c r="BJ1885" s="199"/>
      <c r="BK1885" s="199"/>
    </row>
    <row r="1886" spans="1:63" ht="12.75" customHeight="1" x14ac:dyDescent="0.2">
      <c r="A1886" s="199"/>
      <c r="B1886" s="199"/>
      <c r="C1886" s="199"/>
      <c r="D1886" s="199"/>
      <c r="E1886" s="199"/>
      <c r="F1886" s="199"/>
      <c r="G1886" s="199"/>
      <c r="H1886" s="199"/>
      <c r="I1886" s="199"/>
      <c r="J1886" s="199"/>
      <c r="K1886" s="199"/>
      <c r="L1886" s="199"/>
      <c r="M1886" s="199"/>
      <c r="N1886" s="199"/>
      <c r="O1886" s="199"/>
      <c r="P1886" s="199"/>
      <c r="Q1886" s="199"/>
      <c r="R1886" s="199"/>
      <c r="S1886" s="199"/>
      <c r="T1886" s="199"/>
      <c r="U1886" s="199"/>
      <c r="V1886" s="199"/>
      <c r="W1886" s="199"/>
      <c r="X1886" s="199"/>
      <c r="Y1886" s="199"/>
      <c r="Z1886" s="199"/>
      <c r="AA1886" s="199"/>
      <c r="AB1886" s="199"/>
      <c r="AC1886" s="199"/>
      <c r="AD1886" s="199"/>
      <c r="AE1886" s="199"/>
      <c r="AF1886" s="199"/>
      <c r="AG1886" s="199"/>
      <c r="AH1886" s="199"/>
      <c r="AI1886" s="199"/>
      <c r="AJ1886" s="199"/>
      <c r="AK1886" s="199"/>
      <c r="AL1886" s="199"/>
      <c r="AM1886" s="199"/>
      <c r="AN1886" s="199"/>
      <c r="AO1886" s="199"/>
      <c r="AP1886" s="199"/>
      <c r="AQ1886" s="199"/>
      <c r="AR1886" s="199"/>
      <c r="AS1886" s="199"/>
      <c r="AT1886" s="199"/>
      <c r="AU1886" s="199"/>
      <c r="AV1886" s="199"/>
      <c r="AW1886" s="199"/>
      <c r="AX1886" s="199"/>
      <c r="AY1886" s="199"/>
      <c r="AZ1886" s="199"/>
      <c r="BA1886" s="199"/>
      <c r="BB1886" s="199"/>
      <c r="BC1886" s="199"/>
      <c r="BD1886" s="199"/>
      <c r="BE1886" s="199"/>
      <c r="BF1886" s="199"/>
      <c r="BG1886" s="199"/>
      <c r="BH1886" s="199"/>
      <c r="BI1886" s="199"/>
      <c r="BJ1886" s="199"/>
      <c r="BK1886" s="199"/>
    </row>
    <row r="1887" spans="1:63" ht="12.75" customHeight="1" x14ac:dyDescent="0.2">
      <c r="A1887" s="199"/>
      <c r="B1887" s="199"/>
      <c r="C1887" s="199"/>
      <c r="D1887" s="199"/>
      <c r="E1887" s="199"/>
      <c r="F1887" s="199"/>
      <c r="G1887" s="199"/>
      <c r="H1887" s="199"/>
      <c r="I1887" s="199"/>
      <c r="J1887" s="199"/>
      <c r="K1887" s="199"/>
      <c r="L1887" s="199"/>
      <c r="M1887" s="199"/>
      <c r="N1887" s="199"/>
      <c r="O1887" s="199"/>
      <c r="P1887" s="199"/>
      <c r="Q1887" s="199"/>
      <c r="R1887" s="199"/>
      <c r="S1887" s="199"/>
      <c r="T1887" s="199"/>
      <c r="U1887" s="199"/>
      <c r="V1887" s="199"/>
      <c r="W1887" s="199"/>
      <c r="X1887" s="199"/>
      <c r="Y1887" s="199"/>
      <c r="Z1887" s="199"/>
      <c r="AA1887" s="199"/>
      <c r="AB1887" s="199"/>
      <c r="AC1887" s="199"/>
      <c r="AD1887" s="199"/>
      <c r="AE1887" s="199"/>
      <c r="AF1887" s="199"/>
      <c r="AG1887" s="199"/>
      <c r="AH1887" s="199"/>
      <c r="AI1887" s="199"/>
      <c r="AJ1887" s="199"/>
      <c r="AK1887" s="199"/>
      <c r="AL1887" s="199"/>
      <c r="AM1887" s="199"/>
      <c r="AN1887" s="199"/>
      <c r="AO1887" s="199"/>
      <c r="AP1887" s="199"/>
      <c r="AQ1887" s="199"/>
      <c r="AR1887" s="199"/>
      <c r="AS1887" s="199"/>
      <c r="AT1887" s="199"/>
      <c r="AU1887" s="199"/>
      <c r="AV1887" s="199"/>
      <c r="AW1887" s="199"/>
      <c r="AX1887" s="199"/>
      <c r="AY1887" s="199"/>
      <c r="AZ1887" s="199"/>
      <c r="BA1887" s="199"/>
      <c r="BB1887" s="199"/>
      <c r="BC1887" s="199"/>
      <c r="BD1887" s="199"/>
      <c r="BE1887" s="199"/>
      <c r="BF1887" s="199"/>
      <c r="BG1887" s="199"/>
      <c r="BH1887" s="199"/>
      <c r="BI1887" s="199"/>
      <c r="BJ1887" s="199"/>
      <c r="BK1887" s="199"/>
    </row>
    <row r="1888" spans="1:63" ht="12.75" customHeight="1" x14ac:dyDescent="0.2">
      <c r="A1888" s="199"/>
      <c r="B1888" s="199"/>
      <c r="C1888" s="199"/>
      <c r="D1888" s="199"/>
      <c r="E1888" s="199"/>
      <c r="F1888" s="199"/>
      <c r="G1888" s="199"/>
      <c r="H1888" s="199"/>
      <c r="I1888" s="199"/>
      <c r="J1888" s="199"/>
      <c r="K1888" s="199"/>
      <c r="L1888" s="199"/>
      <c r="M1888" s="199"/>
      <c r="N1888" s="199"/>
      <c r="O1888" s="199"/>
      <c r="P1888" s="199"/>
      <c r="Q1888" s="199"/>
      <c r="R1888" s="199"/>
      <c r="S1888" s="199"/>
      <c r="T1888" s="199"/>
      <c r="U1888" s="199"/>
      <c r="V1888" s="199"/>
      <c r="W1888" s="199"/>
      <c r="X1888" s="199"/>
      <c r="Y1888" s="199"/>
      <c r="Z1888" s="199"/>
      <c r="AA1888" s="199"/>
      <c r="AB1888" s="199"/>
      <c r="AC1888" s="199"/>
      <c r="AD1888" s="199"/>
      <c r="AE1888" s="199"/>
      <c r="AF1888" s="199"/>
      <c r="AG1888" s="199"/>
      <c r="AH1888" s="199"/>
      <c r="AI1888" s="199"/>
      <c r="AJ1888" s="199"/>
      <c r="AK1888" s="199"/>
      <c r="AL1888" s="199"/>
      <c r="AM1888" s="199"/>
      <c r="AN1888" s="199"/>
      <c r="AO1888" s="199"/>
      <c r="AP1888" s="199"/>
      <c r="AQ1888" s="199"/>
      <c r="AR1888" s="199"/>
      <c r="AS1888" s="199"/>
      <c r="AT1888" s="199"/>
      <c r="AU1888" s="199"/>
      <c r="AV1888" s="199"/>
      <c r="AW1888" s="199"/>
      <c r="AX1888" s="199"/>
      <c r="AY1888" s="199"/>
      <c r="AZ1888" s="199"/>
      <c r="BA1888" s="199"/>
      <c r="BB1888" s="199"/>
      <c r="BC1888" s="199"/>
      <c r="BD1888" s="199"/>
      <c r="BE1888" s="199"/>
      <c r="BF1888" s="199"/>
      <c r="BG1888" s="199"/>
      <c r="BH1888" s="199"/>
      <c r="BI1888" s="199"/>
      <c r="BJ1888" s="199"/>
      <c r="BK1888" s="199"/>
    </row>
    <row r="1889" spans="1:63" ht="12.75" customHeight="1" x14ac:dyDescent="0.2">
      <c r="A1889" s="199"/>
      <c r="B1889" s="199"/>
      <c r="C1889" s="199"/>
      <c r="D1889" s="199"/>
      <c r="E1889" s="199"/>
      <c r="F1889" s="199"/>
      <c r="G1889" s="199"/>
      <c r="H1889" s="199"/>
      <c r="I1889" s="199"/>
      <c r="J1889" s="199"/>
      <c r="K1889" s="199"/>
      <c r="L1889" s="199"/>
      <c r="M1889" s="199"/>
      <c r="N1889" s="199"/>
      <c r="O1889" s="199"/>
      <c r="P1889" s="199"/>
      <c r="Q1889" s="199"/>
      <c r="R1889" s="199"/>
      <c r="S1889" s="199"/>
      <c r="T1889" s="199"/>
      <c r="U1889" s="199"/>
      <c r="V1889" s="199"/>
      <c r="W1889" s="199"/>
      <c r="X1889" s="199"/>
      <c r="Y1889" s="199"/>
      <c r="Z1889" s="199"/>
      <c r="AA1889" s="199"/>
      <c r="AB1889" s="199"/>
      <c r="AC1889" s="199"/>
      <c r="AD1889" s="199"/>
      <c r="AE1889" s="199"/>
      <c r="AF1889" s="199"/>
      <c r="AG1889" s="199"/>
      <c r="AH1889" s="199"/>
      <c r="AI1889" s="199"/>
      <c r="AJ1889" s="199"/>
      <c r="AK1889" s="199"/>
      <c r="AL1889" s="199"/>
      <c r="AM1889" s="199"/>
      <c r="AN1889" s="199"/>
      <c r="AO1889" s="199"/>
      <c r="AP1889" s="199"/>
      <c r="AQ1889" s="199"/>
      <c r="AR1889" s="199"/>
      <c r="AS1889" s="199"/>
      <c r="AT1889" s="199"/>
      <c r="AU1889" s="199"/>
      <c r="AV1889" s="199"/>
      <c r="AW1889" s="199"/>
      <c r="AX1889" s="199"/>
      <c r="AY1889" s="199"/>
      <c r="AZ1889" s="199"/>
      <c r="BA1889" s="199"/>
      <c r="BB1889" s="199"/>
      <c r="BC1889" s="199"/>
      <c r="BD1889" s="199"/>
      <c r="BE1889" s="199"/>
      <c r="BF1889" s="199"/>
      <c r="BG1889" s="199"/>
      <c r="BH1889" s="199"/>
      <c r="BI1889" s="199"/>
      <c r="BJ1889" s="199"/>
      <c r="BK1889" s="199"/>
    </row>
    <row r="1890" spans="1:63" ht="12.75" customHeight="1" x14ac:dyDescent="0.2">
      <c r="A1890" s="199"/>
      <c r="B1890" s="199"/>
      <c r="C1890" s="199"/>
      <c r="D1890" s="199"/>
      <c r="E1890" s="199"/>
      <c r="F1890" s="199"/>
      <c r="G1890" s="199"/>
      <c r="H1890" s="199"/>
      <c r="I1890" s="199"/>
      <c r="J1890" s="199"/>
      <c r="K1890" s="199"/>
      <c r="L1890" s="199"/>
      <c r="M1890" s="199"/>
      <c r="N1890" s="199"/>
      <c r="O1890" s="199"/>
      <c r="P1890" s="199"/>
      <c r="Q1890" s="199"/>
      <c r="R1890" s="199"/>
      <c r="S1890" s="199"/>
      <c r="T1890" s="199"/>
      <c r="U1890" s="199"/>
      <c r="V1890" s="199"/>
      <c r="W1890" s="199"/>
      <c r="X1890" s="199"/>
      <c r="Y1890" s="199"/>
      <c r="Z1890" s="199"/>
      <c r="AA1890" s="199"/>
      <c r="AB1890" s="199"/>
      <c r="AC1890" s="199"/>
      <c r="AD1890" s="199"/>
      <c r="AE1890" s="199"/>
      <c r="AF1890" s="199"/>
      <c r="AG1890" s="199"/>
      <c r="AH1890" s="199"/>
      <c r="AI1890" s="199"/>
      <c r="AJ1890" s="199"/>
      <c r="AK1890" s="199"/>
      <c r="AL1890" s="199"/>
      <c r="AM1890" s="199"/>
      <c r="AN1890" s="199"/>
      <c r="AO1890" s="199"/>
      <c r="AP1890" s="199"/>
      <c r="AQ1890" s="199"/>
      <c r="AR1890" s="199"/>
      <c r="AS1890" s="199"/>
      <c r="AT1890" s="199"/>
      <c r="AU1890" s="199"/>
      <c r="AV1890" s="199"/>
      <c r="AW1890" s="199"/>
      <c r="AX1890" s="199"/>
      <c r="AY1890" s="199"/>
      <c r="AZ1890" s="199"/>
      <c r="BA1890" s="199"/>
      <c r="BB1890" s="199"/>
      <c r="BC1890" s="199"/>
      <c r="BD1890" s="199"/>
      <c r="BE1890" s="199"/>
      <c r="BF1890" s="199"/>
      <c r="BG1890" s="199"/>
      <c r="BH1890" s="199"/>
      <c r="BI1890" s="199"/>
      <c r="BJ1890" s="199"/>
      <c r="BK1890" s="199"/>
    </row>
    <row r="1891" spans="1:63" ht="12.75" customHeight="1" x14ac:dyDescent="0.2">
      <c r="A1891" s="199"/>
      <c r="B1891" s="199"/>
      <c r="C1891" s="199"/>
      <c r="D1891" s="199"/>
      <c r="E1891" s="199"/>
      <c r="F1891" s="199"/>
      <c r="G1891" s="199"/>
      <c r="H1891" s="199"/>
      <c r="I1891" s="199"/>
      <c r="J1891" s="199"/>
      <c r="K1891" s="199"/>
      <c r="L1891" s="199"/>
      <c r="M1891" s="199"/>
      <c r="N1891" s="199"/>
      <c r="O1891" s="199"/>
      <c r="P1891" s="199"/>
      <c r="Q1891" s="199"/>
      <c r="R1891" s="199"/>
      <c r="S1891" s="199"/>
      <c r="T1891" s="199"/>
      <c r="U1891" s="199"/>
      <c r="V1891" s="199"/>
      <c r="W1891" s="199"/>
      <c r="X1891" s="199"/>
      <c r="Y1891" s="199"/>
      <c r="Z1891" s="199"/>
      <c r="AA1891" s="199"/>
      <c r="AB1891" s="199"/>
      <c r="AC1891" s="199"/>
      <c r="AD1891" s="199"/>
      <c r="AE1891" s="199"/>
      <c r="AF1891" s="199"/>
      <c r="AG1891" s="199"/>
      <c r="AH1891" s="199"/>
      <c r="AI1891" s="199"/>
      <c r="AJ1891" s="199"/>
      <c r="AK1891" s="199"/>
      <c r="AL1891" s="199"/>
      <c r="AM1891" s="199"/>
      <c r="AN1891" s="199"/>
      <c r="AO1891" s="199"/>
      <c r="AP1891" s="199"/>
      <c r="AQ1891" s="199"/>
      <c r="AR1891" s="199"/>
      <c r="AS1891" s="199"/>
      <c r="AT1891" s="199"/>
      <c r="AU1891" s="199"/>
      <c r="AV1891" s="199"/>
      <c r="AW1891" s="199"/>
      <c r="AX1891" s="199"/>
      <c r="AY1891" s="199"/>
      <c r="AZ1891" s="199"/>
      <c r="BA1891" s="199"/>
      <c r="BB1891" s="199"/>
      <c r="BC1891" s="199"/>
      <c r="BD1891" s="199"/>
      <c r="BE1891" s="199"/>
      <c r="BF1891" s="199"/>
      <c r="BG1891" s="199"/>
      <c r="BH1891" s="199"/>
      <c r="BI1891" s="199"/>
      <c r="BJ1891" s="199"/>
      <c r="BK1891" s="199"/>
    </row>
    <row r="1892" spans="1:63" ht="12.75" customHeight="1" x14ac:dyDescent="0.2">
      <c r="A1892" s="199"/>
      <c r="B1892" s="199"/>
      <c r="C1892" s="199"/>
      <c r="D1892" s="199"/>
      <c r="E1892" s="199"/>
      <c r="F1892" s="199"/>
      <c r="G1892" s="199"/>
      <c r="H1892" s="199"/>
      <c r="I1892" s="199"/>
      <c r="J1892" s="199"/>
      <c r="K1892" s="199"/>
      <c r="L1892" s="199"/>
      <c r="M1892" s="199"/>
      <c r="N1892" s="199"/>
      <c r="O1892" s="199"/>
      <c r="P1892" s="199"/>
      <c r="Q1892" s="199"/>
      <c r="R1892" s="199"/>
      <c r="S1892" s="199"/>
      <c r="T1892" s="199"/>
      <c r="U1892" s="199"/>
      <c r="V1892" s="199"/>
      <c r="W1892" s="199"/>
      <c r="X1892" s="199"/>
      <c r="Y1892" s="199"/>
      <c r="Z1892" s="199"/>
      <c r="AA1892" s="199"/>
      <c r="AB1892" s="199"/>
      <c r="AC1892" s="199"/>
      <c r="AD1892" s="199"/>
      <c r="AE1892" s="199"/>
      <c r="AF1892" s="199"/>
      <c r="AG1892" s="199"/>
      <c r="AH1892" s="199"/>
      <c r="AI1892" s="199"/>
      <c r="AJ1892" s="199"/>
      <c r="AK1892" s="199"/>
      <c r="AL1892" s="199"/>
      <c r="AM1892" s="199"/>
      <c r="AN1892" s="199"/>
      <c r="AO1892" s="199"/>
      <c r="AP1892" s="199"/>
      <c r="AQ1892" s="199"/>
      <c r="AR1892" s="199"/>
      <c r="AS1892" s="199"/>
      <c r="AT1892" s="199"/>
      <c r="AU1892" s="199"/>
      <c r="AV1892" s="199"/>
      <c r="AW1892" s="199"/>
      <c r="AX1892" s="199"/>
      <c r="AY1892" s="199"/>
      <c r="AZ1892" s="199"/>
      <c r="BA1892" s="199"/>
      <c r="BB1892" s="199"/>
      <c r="BC1892" s="199"/>
      <c r="BD1892" s="199"/>
      <c r="BE1892" s="199"/>
      <c r="BF1892" s="199"/>
      <c r="BG1892" s="199"/>
      <c r="BH1892" s="199"/>
      <c r="BI1892" s="199"/>
      <c r="BJ1892" s="199"/>
      <c r="BK1892" s="199"/>
    </row>
    <row r="1893" spans="1:63" ht="12.75" customHeight="1" x14ac:dyDescent="0.2">
      <c r="A1893" s="199"/>
      <c r="B1893" s="199"/>
      <c r="C1893" s="199"/>
      <c r="D1893" s="199"/>
      <c r="E1893" s="199"/>
      <c r="F1893" s="199"/>
      <c r="G1893" s="199"/>
      <c r="H1893" s="199"/>
      <c r="I1893" s="199"/>
      <c r="J1893" s="199"/>
      <c r="K1893" s="199"/>
      <c r="L1893" s="199"/>
      <c r="M1893" s="199"/>
      <c r="N1893" s="199"/>
      <c r="O1893" s="199"/>
      <c r="P1893" s="199"/>
      <c r="Q1893" s="199"/>
      <c r="R1893" s="199"/>
      <c r="S1893" s="199"/>
      <c r="T1893" s="199"/>
      <c r="U1893" s="199"/>
      <c r="V1893" s="199"/>
      <c r="W1893" s="199"/>
      <c r="X1893" s="199"/>
      <c r="Y1893" s="199"/>
      <c r="Z1893" s="199"/>
      <c r="AA1893" s="199"/>
      <c r="AB1893" s="199"/>
      <c r="AC1893" s="199"/>
      <c r="AD1893" s="199"/>
      <c r="AE1893" s="199"/>
      <c r="AF1893" s="199"/>
      <c r="AG1893" s="199"/>
      <c r="AH1893" s="199"/>
      <c r="AI1893" s="199"/>
      <c r="AJ1893" s="199"/>
      <c r="AK1893" s="199"/>
      <c r="AL1893" s="199"/>
      <c r="AM1893" s="199"/>
      <c r="AN1893" s="199"/>
      <c r="AO1893" s="199"/>
      <c r="AP1893" s="199"/>
      <c r="AQ1893" s="199"/>
      <c r="AR1893" s="199"/>
      <c r="AS1893" s="199"/>
      <c r="AT1893" s="199"/>
      <c r="AU1893" s="199"/>
      <c r="AV1893" s="199"/>
      <c r="AW1893" s="199"/>
      <c r="AX1893" s="199"/>
      <c r="AY1893" s="199"/>
      <c r="AZ1893" s="199"/>
      <c r="BA1893" s="199"/>
      <c r="BB1893" s="199"/>
      <c r="BC1893" s="199"/>
      <c r="BD1893" s="199"/>
      <c r="BE1893" s="199"/>
      <c r="BF1893" s="199"/>
      <c r="BG1893" s="199"/>
      <c r="BH1893" s="199"/>
      <c r="BI1893" s="199"/>
      <c r="BJ1893" s="199"/>
      <c r="BK1893" s="199"/>
    </row>
    <row r="1894" spans="1:63" ht="12.75" customHeight="1" x14ac:dyDescent="0.2">
      <c r="A1894" s="199"/>
      <c r="B1894" s="199"/>
      <c r="C1894" s="199"/>
      <c r="D1894" s="199"/>
      <c r="E1894" s="199"/>
      <c r="F1894" s="199"/>
      <c r="G1894" s="199"/>
      <c r="H1894" s="199"/>
      <c r="I1894" s="199"/>
      <c r="J1894" s="199"/>
      <c r="K1894" s="199"/>
      <c r="L1894" s="199"/>
      <c r="M1894" s="199"/>
      <c r="N1894" s="199"/>
      <c r="O1894" s="199"/>
      <c r="P1894" s="199"/>
      <c r="Q1894" s="199"/>
      <c r="R1894" s="199"/>
      <c r="S1894" s="199"/>
      <c r="T1894" s="199"/>
      <c r="U1894" s="199"/>
      <c r="V1894" s="199"/>
      <c r="W1894" s="199"/>
      <c r="X1894" s="199"/>
      <c r="Y1894" s="199"/>
      <c r="Z1894" s="199"/>
      <c r="AA1894" s="199"/>
      <c r="AB1894" s="199"/>
      <c r="AC1894" s="199"/>
      <c r="AD1894" s="199"/>
      <c r="AE1894" s="199"/>
      <c r="AF1894" s="199"/>
      <c r="AG1894" s="199"/>
      <c r="AH1894" s="199"/>
      <c r="AI1894" s="199"/>
      <c r="AJ1894" s="199"/>
      <c r="AK1894" s="199"/>
      <c r="AL1894" s="199"/>
      <c r="AM1894" s="199"/>
      <c r="AN1894" s="199"/>
      <c r="AO1894" s="199"/>
      <c r="AP1894" s="199"/>
      <c r="AQ1894" s="199"/>
      <c r="AR1894" s="199"/>
      <c r="AS1894" s="199"/>
      <c r="AT1894" s="199"/>
      <c r="AU1894" s="199"/>
      <c r="AV1894" s="199"/>
      <c r="AW1894" s="199"/>
      <c r="AX1894" s="199"/>
      <c r="AY1894" s="199"/>
      <c r="AZ1894" s="199"/>
      <c r="BA1894" s="199"/>
      <c r="BB1894" s="199"/>
      <c r="BC1894" s="199"/>
      <c r="BD1894" s="199"/>
      <c r="BE1894" s="199"/>
      <c r="BF1894" s="199"/>
      <c r="BG1894" s="199"/>
      <c r="BH1894" s="199"/>
      <c r="BI1894" s="199"/>
      <c r="BJ1894" s="199"/>
      <c r="BK1894" s="199"/>
    </row>
    <row r="1895" spans="1:63" ht="12.75" customHeight="1" x14ac:dyDescent="0.2">
      <c r="A1895" s="199"/>
      <c r="B1895" s="199"/>
      <c r="C1895" s="199"/>
      <c r="D1895" s="199"/>
      <c r="E1895" s="199"/>
      <c r="F1895" s="199"/>
      <c r="G1895" s="199"/>
      <c r="H1895" s="199"/>
      <c r="I1895" s="199"/>
      <c r="J1895" s="199"/>
      <c r="K1895" s="199"/>
      <c r="L1895" s="199"/>
      <c r="M1895" s="199"/>
      <c r="N1895" s="199"/>
      <c r="O1895" s="199"/>
      <c r="P1895" s="199"/>
      <c r="Q1895" s="199"/>
      <c r="R1895" s="199"/>
      <c r="S1895" s="199"/>
      <c r="T1895" s="199"/>
      <c r="U1895" s="199"/>
      <c r="V1895" s="199"/>
      <c r="W1895" s="199"/>
      <c r="X1895" s="199"/>
      <c r="Y1895" s="199"/>
      <c r="Z1895" s="199"/>
      <c r="AA1895" s="199"/>
      <c r="AB1895" s="199"/>
      <c r="AC1895" s="199"/>
      <c r="AD1895" s="199"/>
      <c r="AE1895" s="199"/>
      <c r="AF1895" s="199"/>
      <c r="AG1895" s="199"/>
      <c r="AH1895" s="199"/>
      <c r="AI1895" s="199"/>
      <c r="AJ1895" s="199"/>
      <c r="AK1895" s="199"/>
      <c r="AL1895" s="199"/>
      <c r="AM1895" s="199"/>
      <c r="AN1895" s="199"/>
      <c r="AO1895" s="199"/>
      <c r="AP1895" s="199"/>
      <c r="AQ1895" s="199"/>
      <c r="AR1895" s="199"/>
      <c r="AS1895" s="199"/>
      <c r="AT1895" s="199"/>
      <c r="AU1895" s="199"/>
      <c r="AV1895" s="199"/>
      <c r="AW1895" s="199"/>
      <c r="AX1895" s="199"/>
      <c r="AY1895" s="199"/>
      <c r="AZ1895" s="199"/>
      <c r="BA1895" s="199"/>
      <c r="BB1895" s="199"/>
      <c r="BC1895" s="199"/>
      <c r="BD1895" s="199"/>
      <c r="BE1895" s="199"/>
      <c r="BF1895" s="199"/>
      <c r="BG1895" s="199"/>
      <c r="BH1895" s="199"/>
      <c r="BI1895" s="199"/>
      <c r="BJ1895" s="199"/>
      <c r="BK1895" s="199"/>
    </row>
    <row r="1896" spans="1:63" ht="12.75" customHeight="1" x14ac:dyDescent="0.2">
      <c r="A1896" s="199"/>
      <c r="B1896" s="199"/>
      <c r="C1896" s="199"/>
      <c r="D1896" s="199"/>
      <c r="E1896" s="199"/>
      <c r="F1896" s="199"/>
      <c r="G1896" s="199"/>
      <c r="H1896" s="199"/>
      <c r="I1896" s="199"/>
      <c r="J1896" s="199"/>
      <c r="K1896" s="199"/>
      <c r="L1896" s="199"/>
      <c r="M1896" s="199"/>
      <c r="N1896" s="199"/>
      <c r="O1896" s="199"/>
      <c r="P1896" s="199"/>
      <c r="Q1896" s="199"/>
      <c r="R1896" s="199"/>
      <c r="S1896" s="199"/>
      <c r="T1896" s="199"/>
      <c r="U1896" s="199"/>
      <c r="V1896" s="199"/>
      <c r="W1896" s="199"/>
      <c r="X1896" s="199"/>
      <c r="Y1896" s="199"/>
      <c r="Z1896" s="199"/>
      <c r="AA1896" s="199"/>
      <c r="AB1896" s="199"/>
      <c r="AC1896" s="199"/>
      <c r="AD1896" s="199"/>
      <c r="AE1896" s="199"/>
      <c r="AF1896" s="199"/>
      <c r="AG1896" s="199"/>
      <c r="AH1896" s="199"/>
      <c r="AI1896" s="199"/>
      <c r="AJ1896" s="199"/>
      <c r="AK1896" s="199"/>
      <c r="AL1896" s="199"/>
      <c r="AM1896" s="199"/>
      <c r="AN1896" s="199"/>
      <c r="AO1896" s="199"/>
      <c r="AP1896" s="199"/>
      <c r="AQ1896" s="199"/>
      <c r="AR1896" s="199"/>
      <c r="AS1896" s="199"/>
      <c r="AT1896" s="199"/>
      <c r="AU1896" s="199"/>
      <c r="AV1896" s="199"/>
      <c r="AW1896" s="199"/>
      <c r="AX1896" s="199"/>
      <c r="AY1896" s="199"/>
      <c r="AZ1896" s="199"/>
      <c r="BA1896" s="199"/>
      <c r="BB1896" s="199"/>
      <c r="BC1896" s="199"/>
      <c r="BD1896" s="199"/>
      <c r="BE1896" s="199"/>
      <c r="BF1896" s="199"/>
      <c r="BG1896" s="199"/>
      <c r="BH1896" s="199"/>
      <c r="BI1896" s="199"/>
      <c r="BJ1896" s="199"/>
      <c r="BK1896" s="199"/>
    </row>
    <row r="1897" spans="1:63" ht="12.75" customHeight="1" x14ac:dyDescent="0.2">
      <c r="A1897" s="199"/>
      <c r="B1897" s="199"/>
      <c r="C1897" s="199"/>
      <c r="D1897" s="199"/>
      <c r="E1897" s="199"/>
      <c r="F1897" s="199"/>
      <c r="G1897" s="199"/>
      <c r="H1897" s="199"/>
      <c r="I1897" s="199"/>
      <c r="J1897" s="199"/>
      <c r="K1897" s="199"/>
      <c r="L1897" s="199"/>
      <c r="M1897" s="199"/>
      <c r="N1897" s="199"/>
      <c r="O1897" s="199"/>
      <c r="P1897" s="199"/>
      <c r="Q1897" s="199"/>
      <c r="R1897" s="199"/>
      <c r="S1897" s="199"/>
      <c r="T1897" s="199"/>
      <c r="U1897" s="199"/>
      <c r="V1897" s="199"/>
      <c r="W1897" s="199"/>
      <c r="X1897" s="199"/>
      <c r="Y1897" s="199"/>
      <c r="Z1897" s="199"/>
      <c r="AA1897" s="199"/>
      <c r="AB1897" s="199"/>
      <c r="AC1897" s="199"/>
      <c r="AD1897" s="199"/>
      <c r="AE1897" s="199"/>
      <c r="AF1897" s="199"/>
      <c r="AG1897" s="199"/>
      <c r="AH1897" s="199"/>
      <c r="AI1897" s="199"/>
      <c r="AJ1897" s="199"/>
      <c r="AK1897" s="199"/>
      <c r="AL1897" s="199"/>
      <c r="AM1897" s="199"/>
      <c r="AN1897" s="199"/>
      <c r="AO1897" s="199"/>
      <c r="AP1897" s="199"/>
      <c r="AQ1897" s="199"/>
      <c r="AR1897" s="199"/>
      <c r="AS1897" s="199"/>
      <c r="AT1897" s="199"/>
      <c r="AU1897" s="199"/>
      <c r="AV1897" s="199"/>
      <c r="AW1897" s="199"/>
      <c r="AX1897" s="199"/>
      <c r="AY1897" s="199"/>
      <c r="AZ1897" s="199"/>
      <c r="BA1897" s="199"/>
      <c r="BB1897" s="199"/>
      <c r="BC1897" s="199"/>
      <c r="BD1897" s="199"/>
      <c r="BE1897" s="199"/>
      <c r="BF1897" s="199"/>
      <c r="BG1897" s="199"/>
      <c r="BH1897" s="199"/>
      <c r="BI1897" s="199"/>
      <c r="BJ1897" s="199"/>
      <c r="BK1897" s="199"/>
    </row>
    <row r="1898" spans="1:63" ht="12.75" customHeight="1" x14ac:dyDescent="0.2">
      <c r="A1898" s="199"/>
      <c r="B1898" s="199"/>
      <c r="C1898" s="199"/>
      <c r="D1898" s="199"/>
      <c r="E1898" s="199"/>
      <c r="F1898" s="199"/>
      <c r="G1898" s="199"/>
      <c r="H1898" s="199"/>
      <c r="I1898" s="199"/>
      <c r="J1898" s="199"/>
      <c r="K1898" s="199"/>
      <c r="L1898" s="199"/>
      <c r="M1898" s="199"/>
      <c r="N1898" s="199"/>
      <c r="O1898" s="199"/>
      <c r="P1898" s="199"/>
      <c r="Q1898" s="199"/>
      <c r="R1898" s="199"/>
      <c r="S1898" s="199"/>
      <c r="T1898" s="199"/>
      <c r="U1898" s="199"/>
      <c r="V1898" s="199"/>
      <c r="W1898" s="199"/>
      <c r="X1898" s="199"/>
      <c r="Y1898" s="199"/>
      <c r="Z1898" s="199"/>
      <c r="AA1898" s="199"/>
      <c r="AB1898" s="199"/>
      <c r="AC1898" s="199"/>
      <c r="AD1898" s="199"/>
      <c r="AE1898" s="199"/>
      <c r="AF1898" s="199"/>
      <c r="AG1898" s="199"/>
      <c r="AH1898" s="199"/>
      <c r="AI1898" s="199"/>
      <c r="AJ1898" s="199"/>
      <c r="AK1898" s="199"/>
      <c r="AL1898" s="199"/>
      <c r="AM1898" s="199"/>
      <c r="AN1898" s="199"/>
      <c r="AO1898" s="199"/>
      <c r="AP1898" s="199"/>
      <c r="AQ1898" s="199"/>
      <c r="AR1898" s="199"/>
      <c r="AS1898" s="199"/>
      <c r="AT1898" s="199"/>
      <c r="AU1898" s="199"/>
      <c r="AV1898" s="199"/>
      <c r="AW1898" s="199"/>
      <c r="AX1898" s="199"/>
      <c r="AY1898" s="199"/>
      <c r="AZ1898" s="199"/>
      <c r="BA1898" s="199"/>
      <c r="BB1898" s="199"/>
      <c r="BC1898" s="199"/>
      <c r="BD1898" s="199"/>
      <c r="BE1898" s="199"/>
      <c r="BF1898" s="199"/>
      <c r="BG1898" s="199"/>
      <c r="BH1898" s="199"/>
      <c r="BI1898" s="199"/>
      <c r="BJ1898" s="199"/>
      <c r="BK1898" s="199"/>
    </row>
    <row r="1899" spans="1:63" ht="12.75" customHeight="1" x14ac:dyDescent="0.2">
      <c r="A1899" s="199"/>
      <c r="B1899" s="199"/>
      <c r="C1899" s="199"/>
      <c r="D1899" s="199"/>
      <c r="E1899" s="199"/>
      <c r="F1899" s="199"/>
      <c r="G1899" s="199"/>
      <c r="H1899" s="199"/>
      <c r="I1899" s="199"/>
      <c r="J1899" s="199"/>
      <c r="K1899" s="199"/>
      <c r="L1899" s="199"/>
      <c r="M1899" s="199"/>
      <c r="N1899" s="199"/>
      <c r="O1899" s="199"/>
      <c r="P1899" s="199"/>
      <c r="Q1899" s="199"/>
      <c r="R1899" s="199"/>
      <c r="S1899" s="199"/>
      <c r="T1899" s="199"/>
      <c r="U1899" s="199"/>
      <c r="V1899" s="199"/>
      <c r="W1899" s="199"/>
      <c r="X1899" s="199"/>
      <c r="Y1899" s="199"/>
      <c r="Z1899" s="199"/>
      <c r="AA1899" s="199"/>
      <c r="AB1899" s="199"/>
      <c r="AC1899" s="199"/>
      <c r="AD1899" s="199"/>
      <c r="AE1899" s="199"/>
      <c r="AF1899" s="199"/>
      <c r="AG1899" s="199"/>
      <c r="AH1899" s="199"/>
      <c r="AI1899" s="199"/>
      <c r="AJ1899" s="199"/>
      <c r="AK1899" s="199"/>
      <c r="AL1899" s="199"/>
      <c r="AM1899" s="199"/>
      <c r="AN1899" s="199"/>
      <c r="AO1899" s="199"/>
      <c r="AP1899" s="199"/>
      <c r="AQ1899" s="199"/>
      <c r="AR1899" s="199"/>
      <c r="AS1899" s="199"/>
      <c r="AT1899" s="199"/>
      <c r="AU1899" s="199"/>
      <c r="AV1899" s="199"/>
      <c r="AW1899" s="199"/>
      <c r="AX1899" s="199"/>
      <c r="AY1899" s="199"/>
      <c r="AZ1899" s="199"/>
      <c r="BA1899" s="199"/>
      <c r="BB1899" s="199"/>
      <c r="BC1899" s="199"/>
      <c r="BD1899" s="199"/>
      <c r="BE1899" s="199"/>
      <c r="BF1899" s="199"/>
      <c r="BG1899" s="199"/>
      <c r="BH1899" s="199"/>
      <c r="BI1899" s="199"/>
      <c r="BJ1899" s="199"/>
      <c r="BK1899" s="199"/>
    </row>
    <row r="1900" spans="1:63" ht="12.75" customHeight="1" x14ac:dyDescent="0.2">
      <c r="A1900" s="199"/>
      <c r="B1900" s="199"/>
      <c r="C1900" s="199"/>
      <c r="D1900" s="199"/>
      <c r="E1900" s="199"/>
      <c r="F1900" s="199"/>
      <c r="G1900" s="199"/>
      <c r="H1900" s="199"/>
      <c r="I1900" s="199"/>
      <c r="J1900" s="199"/>
      <c r="K1900" s="199"/>
      <c r="L1900" s="199"/>
      <c r="M1900" s="199"/>
      <c r="N1900" s="199"/>
      <c r="O1900" s="199"/>
      <c r="P1900" s="199"/>
      <c r="Q1900" s="199"/>
      <c r="R1900" s="199"/>
      <c r="S1900" s="199"/>
      <c r="T1900" s="199"/>
      <c r="U1900" s="199"/>
      <c r="V1900" s="199"/>
      <c r="W1900" s="199"/>
      <c r="X1900" s="199"/>
      <c r="Y1900" s="199"/>
      <c r="Z1900" s="199"/>
      <c r="AA1900" s="199"/>
      <c r="AB1900" s="199"/>
      <c r="AC1900" s="199"/>
      <c r="AD1900" s="199"/>
      <c r="AE1900" s="199"/>
      <c r="AF1900" s="199"/>
      <c r="AG1900" s="199"/>
      <c r="AH1900" s="199"/>
      <c r="AI1900" s="199"/>
      <c r="AJ1900" s="199"/>
      <c r="AK1900" s="199"/>
      <c r="AL1900" s="199"/>
      <c r="AM1900" s="199"/>
      <c r="AN1900" s="199"/>
      <c r="AO1900" s="199"/>
      <c r="AP1900" s="199"/>
      <c r="AQ1900" s="199"/>
      <c r="AR1900" s="199"/>
      <c r="AS1900" s="199"/>
      <c r="AT1900" s="199"/>
      <c r="AU1900" s="199"/>
      <c r="AV1900" s="199"/>
      <c r="AW1900" s="199"/>
      <c r="AX1900" s="199"/>
      <c r="AY1900" s="199"/>
      <c r="AZ1900" s="199"/>
      <c r="BA1900" s="199"/>
      <c r="BB1900" s="199"/>
      <c r="BC1900" s="199"/>
      <c r="BD1900" s="199"/>
      <c r="BE1900" s="199"/>
      <c r="BF1900" s="199"/>
      <c r="BG1900" s="199"/>
      <c r="BH1900" s="199"/>
      <c r="BI1900" s="199"/>
      <c r="BJ1900" s="199"/>
      <c r="BK1900" s="199"/>
    </row>
    <row r="1901" spans="1:63" ht="12.75" customHeight="1" x14ac:dyDescent="0.2">
      <c r="A1901" s="199"/>
      <c r="B1901" s="199"/>
      <c r="C1901" s="199"/>
      <c r="D1901" s="199"/>
      <c r="E1901" s="199"/>
      <c r="F1901" s="199"/>
      <c r="G1901" s="199"/>
      <c r="H1901" s="199"/>
      <c r="I1901" s="199"/>
      <c r="J1901" s="199"/>
      <c r="K1901" s="199"/>
      <c r="L1901" s="199"/>
      <c r="M1901" s="199"/>
      <c r="N1901" s="199"/>
      <c r="O1901" s="199"/>
      <c r="P1901" s="199"/>
      <c r="Q1901" s="199"/>
      <c r="R1901" s="199"/>
      <c r="S1901" s="199"/>
      <c r="T1901" s="199"/>
      <c r="U1901" s="199"/>
      <c r="V1901" s="199"/>
      <c r="W1901" s="199"/>
      <c r="X1901" s="199"/>
      <c r="Y1901" s="199"/>
      <c r="Z1901" s="199"/>
      <c r="AA1901" s="199"/>
      <c r="AB1901" s="199"/>
      <c r="AC1901" s="199"/>
      <c r="AD1901" s="199"/>
      <c r="AE1901" s="199"/>
      <c r="AF1901" s="199"/>
      <c r="AG1901" s="199"/>
      <c r="AH1901" s="199"/>
      <c r="AI1901" s="199"/>
      <c r="AJ1901" s="199"/>
      <c r="AK1901" s="199"/>
      <c r="AL1901" s="199"/>
      <c r="AM1901" s="199"/>
      <c r="AN1901" s="199"/>
      <c r="AO1901" s="199"/>
      <c r="AP1901" s="199"/>
      <c r="AQ1901" s="199"/>
      <c r="AR1901" s="199"/>
      <c r="AS1901" s="199"/>
      <c r="AT1901" s="199"/>
      <c r="AU1901" s="199"/>
      <c r="AV1901" s="199"/>
      <c r="AW1901" s="199"/>
      <c r="AX1901" s="199"/>
      <c r="AY1901" s="199"/>
      <c r="AZ1901" s="199"/>
      <c r="BA1901" s="199"/>
      <c r="BB1901" s="199"/>
      <c r="BC1901" s="199"/>
      <c r="BD1901" s="199"/>
      <c r="BE1901" s="199"/>
      <c r="BF1901" s="199"/>
      <c r="BG1901" s="199"/>
      <c r="BH1901" s="199"/>
      <c r="BI1901" s="199"/>
      <c r="BJ1901" s="199"/>
      <c r="BK1901" s="199"/>
    </row>
    <row r="1902" spans="1:63" ht="12.75" customHeight="1" x14ac:dyDescent="0.2">
      <c r="A1902" s="199"/>
      <c r="B1902" s="199"/>
      <c r="C1902" s="199"/>
      <c r="D1902" s="199"/>
      <c r="E1902" s="199"/>
      <c r="F1902" s="199"/>
      <c r="G1902" s="199"/>
      <c r="H1902" s="199"/>
      <c r="I1902" s="199"/>
      <c r="J1902" s="199"/>
      <c r="K1902" s="199"/>
      <c r="L1902" s="199"/>
      <c r="M1902" s="199"/>
      <c r="N1902" s="199"/>
      <c r="O1902" s="199"/>
      <c r="P1902" s="199"/>
      <c r="Q1902" s="199"/>
      <c r="R1902" s="199"/>
      <c r="S1902" s="199"/>
      <c r="T1902" s="199"/>
      <c r="U1902" s="199"/>
      <c r="V1902" s="199"/>
      <c r="W1902" s="199"/>
      <c r="X1902" s="199"/>
      <c r="Y1902" s="199"/>
      <c r="Z1902" s="199"/>
      <c r="AA1902" s="199"/>
      <c r="AB1902" s="199"/>
      <c r="AC1902" s="199"/>
      <c r="AD1902" s="199"/>
      <c r="AE1902" s="199"/>
      <c r="AF1902" s="199"/>
      <c r="AG1902" s="199"/>
      <c r="AH1902" s="199"/>
      <c r="AI1902" s="199"/>
      <c r="AJ1902" s="199"/>
      <c r="AK1902" s="199"/>
      <c r="AL1902" s="199"/>
      <c r="AM1902" s="199"/>
      <c r="AN1902" s="199"/>
      <c r="AO1902" s="199"/>
      <c r="AP1902" s="199"/>
      <c r="AQ1902" s="199"/>
      <c r="AR1902" s="199"/>
      <c r="AS1902" s="199"/>
      <c r="AT1902" s="199"/>
      <c r="AU1902" s="199"/>
      <c r="AV1902" s="199"/>
      <c r="AW1902" s="199"/>
      <c r="AX1902" s="199"/>
      <c r="AY1902" s="199"/>
      <c r="AZ1902" s="199"/>
      <c r="BA1902" s="199"/>
      <c r="BB1902" s="199"/>
      <c r="BC1902" s="199"/>
      <c r="BD1902" s="199"/>
      <c r="BE1902" s="199"/>
      <c r="BF1902" s="199"/>
      <c r="BG1902" s="199"/>
      <c r="BH1902" s="199"/>
      <c r="BI1902" s="199"/>
      <c r="BJ1902" s="199"/>
      <c r="BK1902" s="199"/>
    </row>
    <row r="1903" spans="1:63" ht="12.75" customHeight="1" x14ac:dyDescent="0.2">
      <c r="A1903" s="199"/>
      <c r="B1903" s="199"/>
      <c r="C1903" s="199"/>
      <c r="D1903" s="199"/>
      <c r="E1903" s="199"/>
      <c r="F1903" s="199"/>
      <c r="G1903" s="199"/>
      <c r="H1903" s="199"/>
      <c r="I1903" s="199"/>
      <c r="J1903" s="199"/>
      <c r="K1903" s="199"/>
      <c r="L1903" s="199"/>
      <c r="M1903" s="199"/>
      <c r="N1903" s="199"/>
      <c r="O1903" s="199"/>
      <c r="P1903" s="199"/>
      <c r="Q1903" s="199"/>
      <c r="R1903" s="199"/>
      <c r="S1903" s="199"/>
      <c r="T1903" s="199"/>
      <c r="U1903" s="199"/>
      <c r="V1903" s="199"/>
      <c r="W1903" s="199"/>
      <c r="X1903" s="199"/>
      <c r="Y1903" s="199"/>
      <c r="Z1903" s="199"/>
      <c r="AA1903" s="199"/>
      <c r="AB1903" s="199"/>
      <c r="AC1903" s="199"/>
      <c r="AD1903" s="199"/>
      <c r="AE1903" s="199"/>
      <c r="AF1903" s="199"/>
      <c r="AG1903" s="199"/>
      <c r="AH1903" s="199"/>
      <c r="AI1903" s="199"/>
      <c r="AJ1903" s="199"/>
      <c r="AK1903" s="199"/>
      <c r="AL1903" s="199"/>
      <c r="AM1903" s="199"/>
      <c r="AN1903" s="199"/>
      <c r="AO1903" s="199"/>
      <c r="AP1903" s="199"/>
      <c r="AQ1903" s="199"/>
      <c r="AR1903" s="199"/>
      <c r="AS1903" s="199"/>
      <c r="AT1903" s="199"/>
      <c r="AU1903" s="199"/>
      <c r="AV1903" s="199"/>
      <c r="AW1903" s="199"/>
      <c r="AX1903" s="199"/>
      <c r="AY1903" s="199"/>
      <c r="AZ1903" s="199"/>
      <c r="BA1903" s="199"/>
      <c r="BB1903" s="199"/>
      <c r="BC1903" s="199"/>
      <c r="BD1903" s="199"/>
      <c r="BE1903" s="199"/>
      <c r="BF1903" s="199"/>
      <c r="BG1903" s="199"/>
      <c r="BH1903" s="199"/>
      <c r="BI1903" s="199"/>
      <c r="BJ1903" s="199"/>
      <c r="BK1903" s="199"/>
    </row>
    <row r="1904" spans="1:63" ht="12.75" customHeight="1" x14ac:dyDescent="0.2">
      <c r="A1904" s="199"/>
      <c r="B1904" s="199"/>
      <c r="C1904" s="199"/>
      <c r="D1904" s="199"/>
      <c r="E1904" s="199"/>
      <c r="F1904" s="199"/>
      <c r="G1904" s="199"/>
      <c r="H1904" s="199"/>
      <c r="I1904" s="199"/>
      <c r="J1904" s="199"/>
      <c r="K1904" s="199"/>
      <c r="L1904" s="199"/>
      <c r="M1904" s="199"/>
      <c r="N1904" s="199"/>
      <c r="O1904" s="199"/>
      <c r="P1904" s="199"/>
      <c r="Q1904" s="199"/>
      <c r="R1904" s="199"/>
      <c r="S1904" s="199"/>
      <c r="T1904" s="199"/>
      <c r="U1904" s="199"/>
      <c r="V1904" s="199"/>
      <c r="W1904" s="199"/>
      <c r="X1904" s="199"/>
      <c r="Y1904" s="199"/>
      <c r="Z1904" s="199"/>
      <c r="AA1904" s="199"/>
      <c r="AB1904" s="199"/>
      <c r="AC1904" s="199"/>
      <c r="AD1904" s="199"/>
      <c r="AE1904" s="199"/>
      <c r="AF1904" s="199"/>
      <c r="AG1904" s="199"/>
      <c r="AH1904" s="199"/>
      <c r="AI1904" s="199"/>
      <c r="AJ1904" s="199"/>
      <c r="AK1904" s="199"/>
      <c r="AL1904" s="199"/>
      <c r="AM1904" s="199"/>
      <c r="AN1904" s="199"/>
      <c r="AO1904" s="199"/>
      <c r="AP1904" s="199"/>
      <c r="AQ1904" s="199"/>
      <c r="AR1904" s="199"/>
      <c r="AS1904" s="199"/>
      <c r="AT1904" s="199"/>
      <c r="AU1904" s="199"/>
      <c r="AV1904" s="199"/>
      <c r="AW1904" s="199"/>
      <c r="AX1904" s="199"/>
      <c r="AY1904" s="199"/>
      <c r="AZ1904" s="199"/>
      <c r="BA1904" s="199"/>
      <c r="BB1904" s="199"/>
      <c r="BC1904" s="199"/>
      <c r="BD1904" s="199"/>
      <c r="BE1904" s="199"/>
      <c r="BF1904" s="199"/>
      <c r="BG1904" s="199"/>
      <c r="BH1904" s="199"/>
      <c r="BI1904" s="199"/>
      <c r="BJ1904" s="199"/>
      <c r="BK1904" s="199"/>
    </row>
    <row r="1905" spans="1:63" ht="12.75" customHeight="1" x14ac:dyDescent="0.2">
      <c r="A1905" s="199"/>
      <c r="B1905" s="199"/>
      <c r="C1905" s="199"/>
      <c r="D1905" s="199"/>
      <c r="E1905" s="199"/>
      <c r="F1905" s="199"/>
      <c r="G1905" s="199"/>
      <c r="H1905" s="199"/>
      <c r="I1905" s="199"/>
      <c r="J1905" s="199"/>
      <c r="K1905" s="199"/>
      <c r="L1905" s="199"/>
      <c r="M1905" s="199"/>
      <c r="N1905" s="199"/>
      <c r="O1905" s="199"/>
      <c r="P1905" s="199"/>
      <c r="Q1905" s="199"/>
      <c r="R1905" s="199"/>
      <c r="S1905" s="199"/>
      <c r="T1905" s="199"/>
      <c r="U1905" s="199"/>
      <c r="V1905" s="199"/>
      <c r="W1905" s="199"/>
      <c r="X1905" s="199"/>
      <c r="Y1905" s="199"/>
      <c r="Z1905" s="199"/>
      <c r="AA1905" s="199"/>
      <c r="AB1905" s="199"/>
      <c r="AC1905" s="199"/>
      <c r="AD1905" s="199"/>
      <c r="AE1905" s="199"/>
      <c r="AF1905" s="199"/>
      <c r="AG1905" s="199"/>
      <c r="AH1905" s="199"/>
      <c r="AI1905" s="199"/>
      <c r="AJ1905" s="199"/>
      <c r="AK1905" s="199"/>
      <c r="AL1905" s="199"/>
      <c r="AM1905" s="199"/>
      <c r="AN1905" s="199"/>
      <c r="AO1905" s="199"/>
      <c r="AP1905" s="199"/>
      <c r="AQ1905" s="199"/>
      <c r="AR1905" s="199"/>
      <c r="AS1905" s="199"/>
      <c r="AT1905" s="199"/>
      <c r="AU1905" s="199"/>
      <c r="AV1905" s="199"/>
      <c r="AW1905" s="199"/>
      <c r="AX1905" s="199"/>
      <c r="AY1905" s="199"/>
      <c r="AZ1905" s="199"/>
      <c r="BA1905" s="199"/>
      <c r="BB1905" s="199"/>
      <c r="BC1905" s="199"/>
      <c r="BD1905" s="199"/>
      <c r="BE1905" s="199"/>
      <c r="BF1905" s="199"/>
      <c r="BG1905" s="199"/>
      <c r="BH1905" s="199"/>
      <c r="BI1905" s="199"/>
      <c r="BJ1905" s="199"/>
      <c r="BK1905" s="199"/>
    </row>
    <row r="1906" spans="1:63" ht="12.75" customHeight="1" x14ac:dyDescent="0.2">
      <c r="A1906" s="199"/>
      <c r="B1906" s="199"/>
      <c r="C1906" s="199"/>
      <c r="D1906" s="199"/>
      <c r="E1906" s="199"/>
      <c r="F1906" s="199"/>
      <c r="G1906" s="199"/>
      <c r="H1906" s="199"/>
      <c r="I1906" s="199"/>
      <c r="J1906" s="199"/>
      <c r="K1906" s="199"/>
      <c r="L1906" s="199"/>
      <c r="M1906" s="199"/>
      <c r="N1906" s="199"/>
      <c r="O1906" s="199"/>
      <c r="P1906" s="199"/>
      <c r="Q1906" s="199"/>
      <c r="R1906" s="199"/>
      <c r="S1906" s="199"/>
      <c r="T1906" s="199"/>
      <c r="U1906" s="199"/>
      <c r="V1906" s="199"/>
      <c r="W1906" s="199"/>
      <c r="X1906" s="199"/>
      <c r="Y1906" s="199"/>
      <c r="Z1906" s="199"/>
      <c r="AA1906" s="199"/>
      <c r="AB1906" s="199"/>
      <c r="AC1906" s="199"/>
      <c r="AD1906" s="199"/>
      <c r="AE1906" s="199"/>
      <c r="AF1906" s="199"/>
      <c r="AG1906" s="199"/>
      <c r="AH1906" s="199"/>
      <c r="AI1906" s="199"/>
      <c r="AJ1906" s="199"/>
      <c r="AK1906" s="199"/>
      <c r="AL1906" s="199"/>
      <c r="AM1906" s="199"/>
      <c r="AN1906" s="199"/>
      <c r="AO1906" s="199"/>
      <c r="AP1906" s="199"/>
      <c r="AQ1906" s="199"/>
      <c r="AR1906" s="199"/>
      <c r="AS1906" s="199"/>
      <c r="AT1906" s="199"/>
      <c r="AU1906" s="199"/>
      <c r="AV1906" s="199"/>
      <c r="AW1906" s="199"/>
      <c r="AX1906" s="199"/>
      <c r="AY1906" s="199"/>
      <c r="AZ1906" s="199"/>
      <c r="BA1906" s="199"/>
      <c r="BB1906" s="199"/>
      <c r="BC1906" s="199"/>
      <c r="BD1906" s="199"/>
      <c r="BE1906" s="199"/>
      <c r="BF1906" s="199"/>
      <c r="BG1906" s="199"/>
      <c r="BH1906" s="199"/>
      <c r="BI1906" s="199"/>
      <c r="BJ1906" s="199"/>
      <c r="BK1906" s="199"/>
    </row>
    <row r="1907" spans="1:63" ht="12.75" customHeight="1" x14ac:dyDescent="0.2">
      <c r="A1907" s="199"/>
      <c r="B1907" s="199"/>
      <c r="C1907" s="199"/>
      <c r="D1907" s="199"/>
      <c r="E1907" s="199"/>
      <c r="F1907" s="199"/>
      <c r="G1907" s="199"/>
      <c r="H1907" s="199"/>
      <c r="I1907" s="199"/>
      <c r="J1907" s="199"/>
      <c r="K1907" s="199"/>
      <c r="L1907" s="199"/>
      <c r="M1907" s="199"/>
      <c r="N1907" s="199"/>
      <c r="O1907" s="199"/>
      <c r="P1907" s="199"/>
      <c r="Q1907" s="199"/>
      <c r="R1907" s="199"/>
      <c r="S1907" s="199"/>
      <c r="T1907" s="199"/>
      <c r="U1907" s="199"/>
      <c r="V1907" s="199"/>
      <c r="W1907" s="199"/>
      <c r="X1907" s="199"/>
      <c r="Y1907" s="199"/>
      <c r="Z1907" s="199"/>
      <c r="AA1907" s="199"/>
      <c r="AB1907" s="199"/>
      <c r="AC1907" s="199"/>
      <c r="AD1907" s="199"/>
      <c r="AE1907" s="199"/>
      <c r="AF1907" s="199"/>
      <c r="AG1907" s="199"/>
      <c r="AH1907" s="199"/>
      <c r="AI1907" s="199"/>
      <c r="AJ1907" s="199"/>
      <c r="AK1907" s="199"/>
      <c r="AL1907" s="199"/>
      <c r="AM1907" s="199"/>
      <c r="AN1907" s="199"/>
      <c r="AO1907" s="199"/>
      <c r="AP1907" s="199"/>
      <c r="AQ1907" s="199"/>
      <c r="AR1907" s="199"/>
      <c r="AS1907" s="199"/>
      <c r="AT1907" s="199"/>
      <c r="AU1907" s="199"/>
      <c r="AV1907" s="199"/>
      <c r="AW1907" s="199"/>
      <c r="AX1907" s="199"/>
      <c r="AY1907" s="199"/>
      <c r="AZ1907" s="199"/>
      <c r="BA1907" s="199"/>
      <c r="BB1907" s="199"/>
      <c r="BC1907" s="199"/>
      <c r="BD1907" s="199"/>
      <c r="BE1907" s="199"/>
      <c r="BF1907" s="199"/>
      <c r="BG1907" s="199"/>
      <c r="BH1907" s="199"/>
      <c r="BI1907" s="199"/>
      <c r="BJ1907" s="199"/>
      <c r="BK1907" s="199"/>
    </row>
    <row r="1908" spans="1:63" ht="12.75" customHeight="1" x14ac:dyDescent="0.2">
      <c r="A1908" s="199"/>
      <c r="B1908" s="199"/>
      <c r="C1908" s="199"/>
      <c r="D1908" s="199"/>
      <c r="E1908" s="199"/>
      <c r="F1908" s="199"/>
      <c r="G1908" s="199"/>
      <c r="H1908" s="199"/>
      <c r="I1908" s="199"/>
      <c r="J1908" s="199"/>
      <c r="K1908" s="199"/>
      <c r="L1908" s="199"/>
      <c r="M1908" s="199"/>
      <c r="N1908" s="199"/>
      <c r="O1908" s="199"/>
      <c r="P1908" s="199"/>
      <c r="Q1908" s="199"/>
      <c r="R1908" s="199"/>
      <c r="S1908" s="199"/>
      <c r="T1908" s="199"/>
      <c r="U1908" s="199"/>
      <c r="V1908" s="199"/>
      <c r="W1908" s="199"/>
      <c r="X1908" s="199"/>
      <c r="Y1908" s="199"/>
      <c r="Z1908" s="199"/>
      <c r="AA1908" s="199"/>
      <c r="AB1908" s="199"/>
      <c r="AC1908" s="199"/>
      <c r="AD1908" s="199"/>
      <c r="AE1908" s="199"/>
      <c r="AF1908" s="199"/>
      <c r="AG1908" s="199"/>
      <c r="AH1908" s="199"/>
      <c r="AI1908" s="199"/>
      <c r="AJ1908" s="199"/>
      <c r="AK1908" s="199"/>
      <c r="AL1908" s="199"/>
      <c r="AM1908" s="199"/>
      <c r="AN1908" s="199"/>
      <c r="AO1908" s="199"/>
      <c r="AP1908" s="199"/>
      <c r="AQ1908" s="199"/>
      <c r="AR1908" s="199"/>
      <c r="AS1908" s="199"/>
      <c r="AT1908" s="199"/>
      <c r="AU1908" s="199"/>
      <c r="AV1908" s="199"/>
      <c r="AW1908" s="199"/>
      <c r="AX1908" s="199"/>
      <c r="AY1908" s="199"/>
      <c r="AZ1908" s="199"/>
      <c r="BA1908" s="199"/>
      <c r="BB1908" s="199"/>
      <c r="BC1908" s="199"/>
      <c r="BD1908" s="199"/>
      <c r="BE1908" s="199"/>
      <c r="BF1908" s="199"/>
      <c r="BG1908" s="199"/>
      <c r="BH1908" s="199"/>
      <c r="BI1908" s="199"/>
      <c r="BJ1908" s="199"/>
      <c r="BK1908" s="199"/>
    </row>
    <row r="1909" spans="1:63" ht="12.75" customHeight="1" x14ac:dyDescent="0.2">
      <c r="A1909" s="199"/>
      <c r="B1909" s="199"/>
      <c r="C1909" s="199"/>
      <c r="D1909" s="199"/>
      <c r="E1909" s="199"/>
      <c r="F1909" s="199"/>
      <c r="G1909" s="199"/>
      <c r="H1909" s="199"/>
      <c r="I1909" s="199"/>
      <c r="J1909" s="199"/>
      <c r="K1909" s="199"/>
      <c r="L1909" s="199"/>
      <c r="M1909" s="199"/>
      <c r="N1909" s="199"/>
      <c r="O1909" s="199"/>
      <c r="P1909" s="199"/>
      <c r="Q1909" s="199"/>
      <c r="R1909" s="199"/>
      <c r="S1909" s="199"/>
      <c r="T1909" s="199"/>
      <c r="U1909" s="199"/>
      <c r="V1909" s="199"/>
      <c r="W1909" s="199"/>
      <c r="X1909" s="199"/>
      <c r="Y1909" s="199"/>
      <c r="Z1909" s="199"/>
      <c r="AA1909" s="199"/>
      <c r="AB1909" s="199"/>
      <c r="AC1909" s="199"/>
      <c r="AD1909" s="199"/>
      <c r="AE1909" s="199"/>
      <c r="AF1909" s="199"/>
      <c r="AG1909" s="199"/>
      <c r="AH1909" s="199"/>
      <c r="AI1909" s="199"/>
      <c r="AJ1909" s="199"/>
      <c r="AK1909" s="199"/>
      <c r="AL1909" s="199"/>
      <c r="AM1909" s="199"/>
      <c r="AN1909" s="199"/>
      <c r="AO1909" s="199"/>
      <c r="AP1909" s="199"/>
      <c r="AQ1909" s="199"/>
      <c r="AR1909" s="199"/>
      <c r="AS1909" s="199"/>
      <c r="AT1909" s="199"/>
      <c r="AU1909" s="199"/>
      <c r="AV1909" s="199"/>
      <c r="AW1909" s="199"/>
      <c r="AX1909" s="199"/>
      <c r="AY1909" s="199"/>
      <c r="AZ1909" s="199"/>
      <c r="BA1909" s="199"/>
      <c r="BB1909" s="199"/>
      <c r="BC1909" s="199"/>
      <c r="BD1909" s="199"/>
      <c r="BE1909" s="199"/>
      <c r="BF1909" s="199"/>
      <c r="BG1909" s="199"/>
      <c r="BH1909" s="199"/>
      <c r="BI1909" s="199"/>
      <c r="BJ1909" s="199"/>
      <c r="BK1909" s="199"/>
    </row>
    <row r="1910" spans="1:63" ht="12.75" customHeight="1" x14ac:dyDescent="0.2">
      <c r="A1910" s="199"/>
      <c r="B1910" s="199"/>
      <c r="C1910" s="199"/>
      <c r="D1910" s="199"/>
      <c r="E1910" s="199"/>
      <c r="F1910" s="199"/>
      <c r="G1910" s="199"/>
      <c r="H1910" s="199"/>
      <c r="I1910" s="199"/>
      <c r="J1910" s="199"/>
      <c r="K1910" s="199"/>
      <c r="L1910" s="199"/>
      <c r="M1910" s="199"/>
      <c r="N1910" s="199"/>
      <c r="O1910" s="199"/>
      <c r="P1910" s="199"/>
      <c r="Q1910" s="199"/>
      <c r="R1910" s="199"/>
      <c r="S1910" s="199"/>
      <c r="T1910" s="199"/>
      <c r="U1910" s="199"/>
      <c r="V1910" s="199"/>
      <c r="W1910" s="199"/>
      <c r="X1910" s="199"/>
      <c r="Y1910" s="199"/>
      <c r="Z1910" s="199"/>
      <c r="AA1910" s="199"/>
      <c r="AB1910" s="199"/>
      <c r="AC1910" s="199"/>
      <c r="AD1910" s="199"/>
      <c r="AE1910" s="199"/>
      <c r="AF1910" s="199"/>
      <c r="AG1910" s="199"/>
      <c r="AH1910" s="199"/>
      <c r="AI1910" s="199"/>
      <c r="AJ1910" s="199"/>
      <c r="AK1910" s="199"/>
      <c r="AL1910" s="199"/>
      <c r="AM1910" s="199"/>
      <c r="AN1910" s="199"/>
      <c r="AO1910" s="199"/>
      <c r="AP1910" s="199"/>
      <c r="AQ1910" s="199"/>
      <c r="AR1910" s="199"/>
      <c r="AS1910" s="199"/>
      <c r="AT1910" s="199"/>
      <c r="AU1910" s="199"/>
      <c r="AV1910" s="199"/>
      <c r="AW1910" s="199"/>
      <c r="AX1910" s="199"/>
      <c r="AY1910" s="199"/>
      <c r="AZ1910" s="199"/>
      <c r="BA1910" s="199"/>
      <c r="BB1910" s="199"/>
      <c r="BC1910" s="199"/>
      <c r="BD1910" s="199"/>
      <c r="BE1910" s="199"/>
      <c r="BF1910" s="199"/>
      <c r="BG1910" s="199"/>
      <c r="BH1910" s="199"/>
      <c r="BI1910" s="199"/>
      <c r="BJ1910" s="199"/>
      <c r="BK1910" s="199"/>
    </row>
    <row r="1911" spans="1:63" ht="12.75" customHeight="1" x14ac:dyDescent="0.2">
      <c r="A1911" s="199"/>
      <c r="B1911" s="199"/>
      <c r="C1911" s="199"/>
      <c r="D1911" s="199"/>
      <c r="E1911" s="199"/>
      <c r="F1911" s="199"/>
      <c r="G1911" s="199"/>
      <c r="H1911" s="199"/>
      <c r="I1911" s="199"/>
      <c r="J1911" s="199"/>
      <c r="K1911" s="199"/>
      <c r="L1911" s="199"/>
      <c r="M1911" s="199"/>
      <c r="N1911" s="199"/>
      <c r="O1911" s="199"/>
      <c r="P1911" s="199"/>
      <c r="Q1911" s="199"/>
      <c r="R1911" s="199"/>
      <c r="S1911" s="199"/>
      <c r="T1911" s="199"/>
      <c r="U1911" s="199"/>
      <c r="V1911" s="199"/>
      <c r="W1911" s="199"/>
      <c r="X1911" s="199"/>
      <c r="Y1911" s="199"/>
      <c r="Z1911" s="199"/>
      <c r="AA1911" s="199"/>
      <c r="AB1911" s="199"/>
      <c r="AC1911" s="199"/>
      <c r="AD1911" s="199"/>
      <c r="AE1911" s="199"/>
      <c r="AF1911" s="199"/>
      <c r="AG1911" s="199"/>
      <c r="AH1911" s="199"/>
      <c r="AI1911" s="199"/>
      <c r="AJ1911" s="199"/>
      <c r="AK1911" s="199"/>
      <c r="AL1911" s="199"/>
      <c r="AM1911" s="199"/>
      <c r="AN1911" s="199"/>
      <c r="AO1911" s="199"/>
      <c r="AP1911" s="199"/>
      <c r="AQ1911" s="199"/>
      <c r="AR1911" s="199"/>
      <c r="AS1911" s="199"/>
      <c r="AT1911" s="199"/>
      <c r="AU1911" s="199"/>
      <c r="AV1911" s="199"/>
      <c r="AW1911" s="199"/>
      <c r="AX1911" s="199"/>
      <c r="AY1911" s="199"/>
      <c r="AZ1911" s="199"/>
      <c r="BA1911" s="199"/>
      <c r="BB1911" s="199"/>
      <c r="BC1911" s="199"/>
      <c r="BD1911" s="199"/>
      <c r="BE1911" s="199"/>
      <c r="BF1911" s="199"/>
      <c r="BG1911" s="199"/>
      <c r="BH1911" s="199"/>
      <c r="BI1911" s="199"/>
      <c r="BJ1911" s="199"/>
      <c r="BK1911" s="199"/>
    </row>
    <row r="1912" spans="1:63" ht="12.75" customHeight="1" x14ac:dyDescent="0.2">
      <c r="A1912" s="199"/>
      <c r="B1912" s="199"/>
      <c r="C1912" s="199"/>
      <c r="D1912" s="199"/>
      <c r="E1912" s="199"/>
      <c r="F1912" s="199"/>
      <c r="G1912" s="199"/>
      <c r="H1912" s="199"/>
      <c r="I1912" s="199"/>
      <c r="J1912" s="199"/>
      <c r="K1912" s="199"/>
      <c r="L1912" s="199"/>
      <c r="M1912" s="199"/>
      <c r="N1912" s="199"/>
      <c r="O1912" s="199"/>
      <c r="P1912" s="199"/>
      <c r="Q1912" s="199"/>
      <c r="R1912" s="199"/>
      <c r="S1912" s="199"/>
      <c r="T1912" s="199"/>
      <c r="U1912" s="199"/>
      <c r="V1912" s="199"/>
      <c r="W1912" s="199"/>
      <c r="X1912" s="199"/>
      <c r="Y1912" s="199"/>
      <c r="Z1912" s="199"/>
      <c r="AA1912" s="199"/>
      <c r="AB1912" s="199"/>
      <c r="AC1912" s="199"/>
      <c r="AD1912" s="199"/>
      <c r="AE1912" s="199"/>
      <c r="AF1912" s="199"/>
      <c r="AG1912" s="199"/>
      <c r="AH1912" s="199"/>
      <c r="AI1912" s="199"/>
      <c r="AJ1912" s="199"/>
      <c r="AK1912" s="199"/>
      <c r="AL1912" s="199"/>
      <c r="AM1912" s="199"/>
      <c r="AN1912" s="199"/>
      <c r="AO1912" s="199"/>
      <c r="AP1912" s="199"/>
      <c r="AQ1912" s="199"/>
      <c r="AR1912" s="199"/>
      <c r="AS1912" s="199"/>
      <c r="AT1912" s="199"/>
      <c r="AU1912" s="199"/>
      <c r="AV1912" s="199"/>
      <c r="AW1912" s="199"/>
      <c r="AX1912" s="199"/>
      <c r="AY1912" s="199"/>
      <c r="AZ1912" s="199"/>
      <c r="BA1912" s="199"/>
      <c r="BB1912" s="199"/>
      <c r="BC1912" s="199"/>
      <c r="BD1912" s="199"/>
      <c r="BE1912" s="199"/>
      <c r="BF1912" s="199"/>
      <c r="BG1912" s="199"/>
      <c r="BH1912" s="199"/>
      <c r="BI1912" s="199"/>
      <c r="BJ1912" s="199"/>
      <c r="BK1912" s="199"/>
    </row>
    <row r="1913" spans="1:63" ht="12.75" customHeight="1" x14ac:dyDescent="0.2">
      <c r="A1913" s="199"/>
      <c r="B1913" s="199"/>
      <c r="C1913" s="199"/>
      <c r="D1913" s="199"/>
      <c r="E1913" s="199"/>
      <c r="F1913" s="199"/>
      <c r="G1913" s="199"/>
      <c r="H1913" s="199"/>
      <c r="I1913" s="199"/>
      <c r="J1913" s="199"/>
      <c r="K1913" s="199"/>
      <c r="L1913" s="199"/>
      <c r="M1913" s="199"/>
      <c r="N1913" s="199"/>
      <c r="O1913" s="199"/>
      <c r="P1913" s="199"/>
      <c r="Q1913" s="199"/>
      <c r="R1913" s="199"/>
      <c r="S1913" s="199"/>
      <c r="T1913" s="199"/>
      <c r="U1913" s="199"/>
      <c r="V1913" s="199"/>
      <c r="W1913" s="199"/>
      <c r="X1913" s="199"/>
      <c r="Y1913" s="199"/>
      <c r="Z1913" s="199"/>
      <c r="AA1913" s="199"/>
      <c r="AB1913" s="199"/>
      <c r="AC1913" s="199"/>
      <c r="AD1913" s="199"/>
      <c r="AE1913" s="199"/>
      <c r="AF1913" s="199"/>
      <c r="AG1913" s="199"/>
      <c r="AH1913" s="199"/>
      <c r="AI1913" s="199"/>
      <c r="AJ1913" s="199"/>
      <c r="AK1913" s="199"/>
      <c r="AL1913" s="199"/>
      <c r="AM1913" s="199"/>
      <c r="AN1913" s="199"/>
      <c r="AO1913" s="199"/>
      <c r="AP1913" s="199"/>
      <c r="AQ1913" s="199"/>
      <c r="AR1913" s="199"/>
      <c r="AS1913" s="199"/>
      <c r="AT1913" s="199"/>
      <c r="AU1913" s="199"/>
      <c r="AV1913" s="199"/>
      <c r="AW1913" s="199"/>
      <c r="AX1913" s="199"/>
      <c r="AY1913" s="199"/>
      <c r="AZ1913" s="199"/>
      <c r="BA1913" s="199"/>
      <c r="BB1913" s="199"/>
      <c r="BC1913" s="199"/>
      <c r="BD1913" s="199"/>
      <c r="BE1913" s="199"/>
      <c r="BF1913" s="199"/>
      <c r="BG1913" s="199"/>
      <c r="BH1913" s="199"/>
      <c r="BI1913" s="199"/>
      <c r="BJ1913" s="199"/>
      <c r="BK1913" s="199"/>
    </row>
    <row r="1914" spans="1:63" ht="12.75" customHeight="1" x14ac:dyDescent="0.2">
      <c r="A1914" s="199"/>
      <c r="B1914" s="199"/>
      <c r="C1914" s="199"/>
      <c r="D1914" s="199"/>
      <c r="E1914" s="199"/>
      <c r="F1914" s="199"/>
      <c r="G1914" s="199"/>
      <c r="H1914" s="199"/>
      <c r="I1914" s="199"/>
      <c r="J1914" s="199"/>
      <c r="K1914" s="199"/>
      <c r="L1914" s="199"/>
      <c r="M1914" s="199"/>
      <c r="N1914" s="199"/>
      <c r="O1914" s="199"/>
      <c r="P1914" s="199"/>
      <c r="Q1914" s="199"/>
      <c r="R1914" s="199"/>
      <c r="S1914" s="199"/>
      <c r="T1914" s="199"/>
      <c r="U1914" s="199"/>
      <c r="V1914" s="199"/>
      <c r="W1914" s="199"/>
      <c r="X1914" s="199"/>
      <c r="Y1914" s="199"/>
      <c r="Z1914" s="199"/>
      <c r="AA1914" s="199"/>
      <c r="AB1914" s="199"/>
      <c r="AC1914" s="199"/>
      <c r="AD1914" s="199"/>
      <c r="AE1914" s="199"/>
      <c r="AF1914" s="199"/>
      <c r="AG1914" s="199"/>
      <c r="AH1914" s="199"/>
      <c r="AI1914" s="199"/>
      <c r="AJ1914" s="199"/>
      <c r="AK1914" s="199"/>
      <c r="AL1914" s="199"/>
      <c r="AM1914" s="199"/>
      <c r="AN1914" s="199"/>
      <c r="AO1914" s="199"/>
      <c r="AP1914" s="199"/>
      <c r="AQ1914" s="199"/>
      <c r="AR1914" s="199"/>
      <c r="AS1914" s="199"/>
      <c r="AT1914" s="199"/>
      <c r="AU1914" s="199"/>
      <c r="AV1914" s="199"/>
      <c r="AW1914" s="199"/>
      <c r="AX1914" s="199"/>
      <c r="AY1914" s="199"/>
      <c r="AZ1914" s="199"/>
      <c r="BA1914" s="199"/>
      <c r="BB1914" s="199"/>
      <c r="BC1914" s="199"/>
      <c r="BD1914" s="199"/>
      <c r="BE1914" s="199"/>
      <c r="BF1914" s="199"/>
      <c r="BG1914" s="199"/>
      <c r="BH1914" s="199"/>
      <c r="BI1914" s="199"/>
      <c r="BJ1914" s="199"/>
      <c r="BK1914" s="199"/>
    </row>
    <row r="1915" spans="1:63" ht="12.75" customHeight="1" x14ac:dyDescent="0.2">
      <c r="A1915" s="199"/>
      <c r="B1915" s="199"/>
      <c r="C1915" s="199"/>
      <c r="D1915" s="199"/>
      <c r="E1915" s="199"/>
      <c r="F1915" s="199"/>
      <c r="G1915" s="199"/>
      <c r="H1915" s="199"/>
      <c r="I1915" s="199"/>
      <c r="J1915" s="199"/>
      <c r="K1915" s="199"/>
      <c r="L1915" s="199"/>
      <c r="M1915" s="199"/>
      <c r="N1915" s="199"/>
      <c r="O1915" s="199"/>
      <c r="P1915" s="199"/>
      <c r="Q1915" s="199"/>
      <c r="R1915" s="199"/>
      <c r="S1915" s="199"/>
      <c r="T1915" s="199"/>
      <c r="U1915" s="199"/>
      <c r="V1915" s="199"/>
      <c r="W1915" s="199"/>
      <c r="X1915" s="199"/>
      <c r="Y1915" s="199"/>
      <c r="Z1915" s="199"/>
      <c r="AA1915" s="199"/>
      <c r="AB1915" s="199"/>
      <c r="AC1915" s="199"/>
      <c r="AD1915" s="199"/>
      <c r="AE1915" s="199"/>
      <c r="AF1915" s="199"/>
      <c r="AG1915" s="199"/>
      <c r="AH1915" s="199"/>
      <c r="AI1915" s="199"/>
      <c r="AJ1915" s="199"/>
      <c r="AK1915" s="199"/>
      <c r="AL1915" s="199"/>
      <c r="AM1915" s="199"/>
      <c r="AN1915" s="199"/>
      <c r="AO1915" s="199"/>
      <c r="AP1915" s="199"/>
      <c r="AQ1915" s="199"/>
      <c r="AR1915" s="199"/>
      <c r="AS1915" s="199"/>
      <c r="AT1915" s="199"/>
      <c r="AU1915" s="199"/>
      <c r="AV1915" s="199"/>
      <c r="AW1915" s="199"/>
      <c r="AX1915" s="199"/>
      <c r="AY1915" s="199"/>
      <c r="AZ1915" s="199"/>
      <c r="BA1915" s="199"/>
      <c r="BB1915" s="199"/>
      <c r="BC1915" s="199"/>
      <c r="BD1915" s="199"/>
      <c r="BE1915" s="199"/>
      <c r="BF1915" s="199"/>
      <c r="BG1915" s="199"/>
      <c r="BH1915" s="199"/>
      <c r="BI1915" s="199"/>
      <c r="BJ1915" s="199"/>
      <c r="BK1915" s="199"/>
    </row>
    <row r="1916" spans="1:63" ht="12.75" customHeight="1" x14ac:dyDescent="0.2">
      <c r="A1916" s="199"/>
      <c r="B1916" s="199"/>
      <c r="C1916" s="199"/>
      <c r="D1916" s="199"/>
      <c r="E1916" s="199"/>
      <c r="F1916" s="199"/>
      <c r="G1916" s="199"/>
      <c r="H1916" s="199"/>
      <c r="I1916" s="199"/>
      <c r="J1916" s="199"/>
      <c r="K1916" s="199"/>
      <c r="L1916" s="199"/>
      <c r="M1916" s="199"/>
      <c r="N1916" s="199"/>
      <c r="O1916" s="199"/>
      <c r="P1916" s="199"/>
      <c r="Q1916" s="199"/>
      <c r="R1916" s="199"/>
      <c r="S1916" s="199"/>
      <c r="T1916" s="199"/>
      <c r="U1916" s="199"/>
      <c r="V1916" s="199"/>
      <c r="W1916" s="199"/>
      <c r="X1916" s="199"/>
      <c r="Y1916" s="199"/>
      <c r="Z1916" s="199"/>
      <c r="AA1916" s="199"/>
      <c r="AB1916" s="199"/>
      <c r="AC1916" s="199"/>
      <c r="AD1916" s="199"/>
      <c r="AE1916" s="199"/>
      <c r="AF1916" s="199"/>
      <c r="AG1916" s="199"/>
      <c r="AH1916" s="199"/>
      <c r="AI1916" s="199"/>
      <c r="AJ1916" s="199"/>
      <c r="AK1916" s="199"/>
      <c r="AL1916" s="199"/>
      <c r="AM1916" s="199"/>
      <c r="AN1916" s="199"/>
      <c r="AO1916" s="199"/>
      <c r="AP1916" s="199"/>
      <c r="AQ1916" s="199"/>
      <c r="AR1916" s="199"/>
      <c r="AS1916" s="199"/>
      <c r="AT1916" s="199"/>
      <c r="AU1916" s="199"/>
      <c r="AV1916" s="199"/>
      <c r="AW1916" s="199"/>
      <c r="AX1916" s="199"/>
      <c r="AY1916" s="199"/>
      <c r="AZ1916" s="199"/>
      <c r="BA1916" s="199"/>
      <c r="BB1916" s="199"/>
      <c r="BC1916" s="199"/>
      <c r="BD1916" s="199"/>
      <c r="BE1916" s="199"/>
      <c r="BF1916" s="199"/>
      <c r="BG1916" s="199"/>
      <c r="BH1916" s="199"/>
      <c r="BI1916" s="199"/>
      <c r="BJ1916" s="199"/>
      <c r="BK1916" s="199"/>
    </row>
    <row r="1917" spans="1:63" ht="12.75" customHeight="1" x14ac:dyDescent="0.2">
      <c r="A1917" s="199"/>
      <c r="B1917" s="199"/>
      <c r="C1917" s="199"/>
      <c r="D1917" s="199"/>
      <c r="E1917" s="199"/>
      <c r="F1917" s="199"/>
      <c r="G1917" s="199"/>
      <c r="H1917" s="199"/>
      <c r="I1917" s="199"/>
      <c r="J1917" s="199"/>
      <c r="K1917" s="199"/>
      <c r="L1917" s="199"/>
      <c r="M1917" s="199"/>
      <c r="N1917" s="199"/>
      <c r="O1917" s="199"/>
      <c r="P1917" s="199"/>
      <c r="Q1917" s="199"/>
      <c r="R1917" s="199"/>
      <c r="S1917" s="199"/>
      <c r="T1917" s="199"/>
      <c r="U1917" s="199"/>
      <c r="V1917" s="199"/>
      <c r="W1917" s="199"/>
      <c r="X1917" s="199"/>
      <c r="Y1917" s="199"/>
      <c r="Z1917" s="199"/>
      <c r="AA1917" s="199"/>
      <c r="AB1917" s="199"/>
      <c r="AC1917" s="199"/>
      <c r="AD1917" s="199"/>
      <c r="AE1917" s="199"/>
      <c r="AF1917" s="199"/>
      <c r="AG1917" s="199"/>
      <c r="AH1917" s="199"/>
      <c r="AI1917" s="199"/>
      <c r="AJ1917" s="199"/>
      <c r="AK1917" s="199"/>
      <c r="AL1917" s="199"/>
      <c r="AM1917" s="199"/>
      <c r="AN1917" s="199"/>
      <c r="AO1917" s="199"/>
      <c r="AP1917" s="199"/>
      <c r="AQ1917" s="199"/>
      <c r="AR1917" s="199"/>
      <c r="AS1917" s="199"/>
      <c r="AT1917" s="199"/>
      <c r="AU1917" s="199"/>
      <c r="AV1917" s="199"/>
      <c r="AW1917" s="199"/>
      <c r="AX1917" s="199"/>
      <c r="AY1917" s="199"/>
      <c r="AZ1917" s="199"/>
      <c r="BA1917" s="199"/>
      <c r="BB1917" s="199"/>
      <c r="BC1917" s="199"/>
      <c r="BD1917" s="199"/>
      <c r="BE1917" s="199"/>
      <c r="BF1917" s="199"/>
      <c r="BG1917" s="199"/>
      <c r="BH1917" s="199"/>
      <c r="BI1917" s="199"/>
      <c r="BJ1917" s="199"/>
      <c r="BK1917" s="199"/>
    </row>
    <row r="1918" spans="1:63" ht="12.75" customHeight="1" x14ac:dyDescent="0.2">
      <c r="A1918" s="199"/>
      <c r="B1918" s="199"/>
      <c r="C1918" s="199"/>
      <c r="D1918" s="199"/>
      <c r="E1918" s="199"/>
      <c r="F1918" s="199"/>
      <c r="G1918" s="199"/>
      <c r="H1918" s="199"/>
      <c r="I1918" s="199"/>
      <c r="J1918" s="199"/>
      <c r="K1918" s="199"/>
      <c r="L1918" s="199"/>
      <c r="M1918" s="199"/>
      <c r="N1918" s="199"/>
      <c r="O1918" s="199"/>
      <c r="P1918" s="199"/>
      <c r="Q1918" s="199"/>
      <c r="R1918" s="199"/>
      <c r="S1918" s="199"/>
      <c r="T1918" s="199"/>
      <c r="U1918" s="199"/>
      <c r="V1918" s="199"/>
      <c r="W1918" s="199"/>
      <c r="X1918" s="199"/>
      <c r="Y1918" s="199"/>
      <c r="Z1918" s="199"/>
      <c r="AA1918" s="199"/>
      <c r="AB1918" s="199"/>
      <c r="AC1918" s="199"/>
      <c r="AD1918" s="199"/>
      <c r="AE1918" s="199"/>
      <c r="AF1918" s="199"/>
      <c r="AG1918" s="199"/>
      <c r="AH1918" s="199"/>
      <c r="AI1918" s="199"/>
      <c r="AJ1918" s="199"/>
      <c r="AK1918" s="199"/>
      <c r="AL1918" s="199"/>
      <c r="AM1918" s="199"/>
      <c r="AN1918" s="199"/>
      <c r="AO1918" s="199"/>
      <c r="AP1918" s="199"/>
      <c r="AQ1918" s="199"/>
      <c r="AR1918" s="199"/>
      <c r="AS1918" s="199"/>
      <c r="AT1918" s="199"/>
      <c r="AU1918" s="199"/>
      <c r="AV1918" s="199"/>
      <c r="AW1918" s="199"/>
      <c r="AX1918" s="199"/>
      <c r="AY1918" s="199"/>
      <c r="AZ1918" s="199"/>
      <c r="BA1918" s="199"/>
      <c r="BB1918" s="199"/>
      <c r="BC1918" s="199"/>
      <c r="BD1918" s="199"/>
      <c r="BE1918" s="199"/>
      <c r="BF1918" s="199"/>
      <c r="BG1918" s="199"/>
      <c r="BH1918" s="199"/>
      <c r="BI1918" s="199"/>
      <c r="BJ1918" s="199"/>
      <c r="BK1918" s="199"/>
    </row>
    <row r="1919" spans="1:63" ht="12.75" customHeight="1" x14ac:dyDescent="0.2">
      <c r="A1919" s="199"/>
      <c r="B1919" s="199"/>
      <c r="C1919" s="199"/>
      <c r="D1919" s="199"/>
      <c r="E1919" s="199"/>
      <c r="F1919" s="199"/>
      <c r="G1919" s="199"/>
      <c r="H1919" s="199"/>
      <c r="I1919" s="199"/>
      <c r="J1919" s="199"/>
      <c r="K1919" s="199"/>
      <c r="L1919" s="199"/>
      <c r="M1919" s="199"/>
      <c r="N1919" s="199"/>
      <c r="O1919" s="199"/>
      <c r="P1919" s="199"/>
      <c r="Q1919" s="199"/>
      <c r="R1919" s="199"/>
      <c r="S1919" s="199"/>
      <c r="T1919" s="199"/>
      <c r="U1919" s="199"/>
      <c r="V1919" s="199"/>
      <c r="W1919" s="199"/>
      <c r="X1919" s="199"/>
      <c r="Y1919" s="199"/>
      <c r="Z1919" s="199"/>
      <c r="AA1919" s="199"/>
      <c r="AB1919" s="199"/>
      <c r="AC1919" s="199"/>
      <c r="AD1919" s="199"/>
      <c r="AE1919" s="199"/>
      <c r="AF1919" s="199"/>
      <c r="AG1919" s="199"/>
      <c r="AH1919" s="199"/>
      <c r="AI1919" s="199"/>
      <c r="AJ1919" s="199"/>
      <c r="AK1919" s="199"/>
      <c r="AL1919" s="199"/>
      <c r="AM1919" s="199"/>
      <c r="AN1919" s="199"/>
      <c r="AO1919" s="199"/>
      <c r="AP1919" s="199"/>
      <c r="AQ1919" s="199"/>
      <c r="AR1919" s="199"/>
      <c r="AS1919" s="199"/>
      <c r="AT1919" s="199"/>
      <c r="AU1919" s="199"/>
      <c r="AV1919" s="199"/>
      <c r="AW1919" s="199"/>
      <c r="AX1919" s="199"/>
      <c r="AY1919" s="199"/>
      <c r="AZ1919" s="199"/>
      <c r="BA1919" s="199"/>
      <c r="BB1919" s="199"/>
      <c r="BC1919" s="199"/>
      <c r="BD1919" s="199"/>
      <c r="BE1919" s="199"/>
      <c r="BF1919" s="199"/>
      <c r="BG1919" s="199"/>
      <c r="BH1919" s="199"/>
      <c r="BI1919" s="199"/>
      <c r="BJ1919" s="199"/>
      <c r="BK1919" s="199"/>
    </row>
    <row r="1920" spans="1:63" ht="12.75" customHeight="1" x14ac:dyDescent="0.2">
      <c r="A1920" s="199"/>
      <c r="B1920" s="199"/>
      <c r="C1920" s="199"/>
      <c r="D1920" s="199"/>
      <c r="E1920" s="199"/>
      <c r="F1920" s="199"/>
      <c r="G1920" s="199"/>
      <c r="H1920" s="199"/>
      <c r="I1920" s="199"/>
      <c r="J1920" s="199"/>
      <c r="K1920" s="199"/>
      <c r="L1920" s="199"/>
      <c r="M1920" s="199"/>
      <c r="N1920" s="199"/>
      <c r="O1920" s="199"/>
      <c r="P1920" s="199"/>
      <c r="Q1920" s="199"/>
      <c r="R1920" s="199"/>
      <c r="S1920" s="199"/>
      <c r="T1920" s="199"/>
      <c r="U1920" s="199"/>
      <c r="V1920" s="199"/>
      <c r="W1920" s="199"/>
      <c r="X1920" s="199"/>
      <c r="Y1920" s="199"/>
      <c r="Z1920" s="199"/>
      <c r="AA1920" s="199"/>
      <c r="AB1920" s="199"/>
      <c r="AC1920" s="199"/>
      <c r="AD1920" s="199"/>
      <c r="AE1920" s="199"/>
      <c r="AF1920" s="199"/>
      <c r="AG1920" s="199"/>
      <c r="AH1920" s="199"/>
      <c r="AI1920" s="199"/>
      <c r="AJ1920" s="199"/>
      <c r="AK1920" s="199"/>
      <c r="AL1920" s="199"/>
      <c r="AM1920" s="199"/>
      <c r="AN1920" s="199"/>
      <c r="AO1920" s="199"/>
      <c r="AP1920" s="199"/>
      <c r="AQ1920" s="199"/>
      <c r="AR1920" s="199"/>
      <c r="AS1920" s="199"/>
      <c r="AT1920" s="199"/>
      <c r="AU1920" s="199"/>
      <c r="AV1920" s="199"/>
      <c r="AW1920" s="199"/>
      <c r="AX1920" s="199"/>
      <c r="AY1920" s="199"/>
      <c r="AZ1920" s="199"/>
      <c r="BA1920" s="199"/>
      <c r="BB1920" s="199"/>
      <c r="BC1920" s="199"/>
      <c r="BD1920" s="199"/>
      <c r="BE1920" s="199"/>
      <c r="BF1920" s="199"/>
      <c r="BG1920" s="199"/>
      <c r="BH1920" s="199"/>
      <c r="BI1920" s="199"/>
      <c r="BJ1920" s="199"/>
      <c r="BK1920" s="199"/>
    </row>
    <row r="1921" spans="1:63" ht="12.75" customHeight="1" x14ac:dyDescent="0.2">
      <c r="A1921" s="199"/>
      <c r="B1921" s="199"/>
      <c r="C1921" s="199"/>
      <c r="D1921" s="199"/>
      <c r="E1921" s="199"/>
      <c r="F1921" s="199"/>
      <c r="G1921" s="199"/>
      <c r="H1921" s="199"/>
      <c r="I1921" s="199"/>
      <c r="J1921" s="199"/>
      <c r="K1921" s="199"/>
      <c r="L1921" s="199"/>
      <c r="M1921" s="199"/>
      <c r="N1921" s="199"/>
      <c r="O1921" s="199"/>
      <c r="P1921" s="199"/>
      <c r="Q1921" s="199"/>
      <c r="R1921" s="199"/>
      <c r="S1921" s="199"/>
      <c r="T1921" s="199"/>
      <c r="U1921" s="199"/>
      <c r="V1921" s="199"/>
      <c r="W1921" s="199"/>
      <c r="X1921" s="199"/>
      <c r="Y1921" s="199"/>
      <c r="Z1921" s="199"/>
      <c r="AA1921" s="199"/>
      <c r="AB1921" s="199"/>
      <c r="AC1921" s="199"/>
      <c r="AD1921" s="199"/>
      <c r="AE1921" s="199"/>
      <c r="AF1921" s="199"/>
      <c r="AG1921" s="199"/>
      <c r="AH1921" s="199"/>
      <c r="AI1921" s="199"/>
      <c r="AJ1921" s="199"/>
      <c r="AK1921" s="199"/>
      <c r="AL1921" s="199"/>
      <c r="AM1921" s="199"/>
      <c r="AN1921" s="199"/>
      <c r="AO1921" s="199"/>
      <c r="AP1921" s="199"/>
      <c r="AQ1921" s="199"/>
      <c r="AR1921" s="199"/>
      <c r="AS1921" s="199"/>
      <c r="AT1921" s="199"/>
      <c r="AU1921" s="199"/>
      <c r="AV1921" s="199"/>
      <c r="AW1921" s="199"/>
      <c r="AX1921" s="199"/>
      <c r="AY1921" s="199"/>
      <c r="AZ1921" s="199"/>
      <c r="BA1921" s="199"/>
      <c r="BB1921" s="199"/>
      <c r="BC1921" s="199"/>
      <c r="BD1921" s="199"/>
      <c r="BE1921" s="199"/>
      <c r="BF1921" s="199"/>
      <c r="BG1921" s="199"/>
      <c r="BH1921" s="199"/>
      <c r="BI1921" s="199"/>
      <c r="BJ1921" s="199"/>
      <c r="BK1921" s="199"/>
    </row>
    <row r="1922" spans="1:63" ht="12.75" customHeight="1" x14ac:dyDescent="0.2">
      <c r="A1922" s="199"/>
      <c r="B1922" s="199"/>
      <c r="C1922" s="199"/>
      <c r="D1922" s="199"/>
      <c r="E1922" s="199"/>
      <c r="F1922" s="199"/>
      <c r="G1922" s="199"/>
      <c r="H1922" s="199"/>
      <c r="I1922" s="199"/>
      <c r="J1922" s="199"/>
      <c r="K1922" s="199"/>
      <c r="L1922" s="199"/>
      <c r="M1922" s="199"/>
      <c r="N1922" s="199"/>
      <c r="O1922" s="199"/>
      <c r="P1922" s="199"/>
      <c r="Q1922" s="199"/>
      <c r="R1922" s="199"/>
      <c r="S1922" s="199"/>
      <c r="T1922" s="199"/>
      <c r="U1922" s="199"/>
      <c r="V1922" s="199"/>
      <c r="W1922" s="199"/>
      <c r="X1922" s="199"/>
      <c r="Y1922" s="199"/>
      <c r="Z1922" s="199"/>
      <c r="AA1922" s="199"/>
      <c r="AB1922" s="199"/>
      <c r="AC1922" s="199"/>
      <c r="AD1922" s="199"/>
      <c r="AE1922" s="199"/>
      <c r="AF1922" s="199"/>
      <c r="AG1922" s="199"/>
      <c r="AH1922" s="199"/>
      <c r="AI1922" s="199"/>
      <c r="AJ1922" s="199"/>
      <c r="AK1922" s="199"/>
      <c r="AL1922" s="199"/>
      <c r="AM1922" s="199"/>
      <c r="AN1922" s="199"/>
      <c r="AO1922" s="199"/>
      <c r="AP1922" s="199"/>
      <c r="AQ1922" s="199"/>
      <c r="AR1922" s="199"/>
      <c r="AS1922" s="199"/>
      <c r="AT1922" s="199"/>
      <c r="AU1922" s="199"/>
      <c r="AV1922" s="199"/>
      <c r="AW1922" s="199"/>
      <c r="AX1922" s="199"/>
      <c r="AY1922" s="199"/>
      <c r="AZ1922" s="199"/>
      <c r="BA1922" s="199"/>
      <c r="BB1922" s="199"/>
      <c r="BC1922" s="199"/>
      <c r="BD1922" s="199"/>
      <c r="BE1922" s="199"/>
      <c r="BF1922" s="199"/>
      <c r="BG1922" s="199"/>
      <c r="BH1922" s="199"/>
      <c r="BI1922" s="199"/>
      <c r="BJ1922" s="199"/>
      <c r="BK1922" s="199"/>
    </row>
    <row r="1923" spans="1:63" ht="12.75" customHeight="1" x14ac:dyDescent="0.2">
      <c r="A1923" s="199"/>
      <c r="B1923" s="199"/>
      <c r="C1923" s="199"/>
      <c r="D1923" s="199"/>
      <c r="E1923" s="199"/>
      <c r="F1923" s="199"/>
      <c r="G1923" s="199"/>
      <c r="H1923" s="199"/>
      <c r="I1923" s="199"/>
      <c r="J1923" s="199"/>
      <c r="K1923" s="199"/>
      <c r="L1923" s="199"/>
      <c r="M1923" s="199"/>
      <c r="N1923" s="199"/>
      <c r="O1923" s="199"/>
      <c r="P1923" s="199"/>
      <c r="Q1923" s="199"/>
      <c r="R1923" s="199"/>
      <c r="S1923" s="199"/>
      <c r="T1923" s="199"/>
      <c r="U1923" s="199"/>
      <c r="V1923" s="199"/>
      <c r="W1923" s="199"/>
      <c r="X1923" s="199"/>
      <c r="Y1923" s="199"/>
      <c r="Z1923" s="199"/>
      <c r="AA1923" s="199"/>
      <c r="AB1923" s="199"/>
      <c r="AC1923" s="199"/>
      <c r="AD1923" s="199"/>
      <c r="AE1923" s="199"/>
      <c r="AF1923" s="199"/>
      <c r="AG1923" s="199"/>
      <c r="AH1923" s="199"/>
      <c r="AI1923" s="199"/>
      <c r="AJ1923" s="199"/>
      <c r="AK1923" s="199"/>
      <c r="AL1923" s="199"/>
      <c r="AM1923" s="199"/>
      <c r="AN1923" s="199"/>
      <c r="AO1923" s="199"/>
      <c r="AP1923" s="199"/>
      <c r="AQ1923" s="199"/>
      <c r="AR1923" s="199"/>
      <c r="AS1923" s="199"/>
      <c r="AT1923" s="199"/>
      <c r="AU1923" s="199"/>
      <c r="AV1923" s="199"/>
      <c r="AW1923" s="199"/>
      <c r="AX1923" s="199"/>
      <c r="AY1923" s="199"/>
      <c r="AZ1923" s="199"/>
      <c r="BA1923" s="199"/>
      <c r="BB1923" s="199"/>
      <c r="BC1923" s="199"/>
      <c r="BD1923" s="199"/>
      <c r="BE1923" s="199"/>
      <c r="BF1923" s="199"/>
      <c r="BG1923" s="199"/>
      <c r="BH1923" s="199"/>
      <c r="BI1923" s="199"/>
      <c r="BJ1923" s="199"/>
      <c r="BK1923" s="199"/>
    </row>
    <row r="1924" spans="1:63" ht="12.75" customHeight="1" x14ac:dyDescent="0.2">
      <c r="A1924" s="199"/>
      <c r="B1924" s="199"/>
      <c r="C1924" s="199"/>
      <c r="D1924" s="199"/>
      <c r="E1924" s="199"/>
      <c r="F1924" s="199"/>
      <c r="G1924" s="199"/>
      <c r="H1924" s="199"/>
      <c r="I1924" s="199"/>
      <c r="J1924" s="199"/>
      <c r="K1924" s="199"/>
      <c r="L1924" s="199"/>
      <c r="M1924" s="199"/>
      <c r="N1924" s="199"/>
      <c r="O1924" s="199"/>
      <c r="P1924" s="199"/>
      <c r="Q1924" s="199"/>
      <c r="R1924" s="199"/>
      <c r="S1924" s="199"/>
      <c r="T1924" s="199"/>
      <c r="U1924" s="199"/>
      <c r="V1924" s="199"/>
      <c r="W1924" s="199"/>
      <c r="X1924" s="199"/>
      <c r="Y1924" s="199"/>
      <c r="Z1924" s="199"/>
      <c r="AA1924" s="199"/>
      <c r="AB1924" s="199"/>
      <c r="AC1924" s="199"/>
      <c r="AD1924" s="199"/>
      <c r="AE1924" s="199"/>
      <c r="AF1924" s="199"/>
      <c r="AG1924" s="199"/>
      <c r="AH1924" s="199"/>
      <c r="AI1924" s="199"/>
      <c r="AJ1924" s="199"/>
      <c r="AK1924" s="199"/>
      <c r="AL1924" s="199"/>
      <c r="AM1924" s="199"/>
      <c r="AN1924" s="199"/>
      <c r="AO1924" s="199"/>
      <c r="AP1924" s="199"/>
      <c r="AQ1924" s="199"/>
      <c r="AR1924" s="199"/>
      <c r="AS1924" s="199"/>
      <c r="AT1924" s="199"/>
      <c r="AU1924" s="199"/>
      <c r="AV1924" s="199"/>
      <c r="AW1924" s="199"/>
      <c r="AX1924" s="199"/>
      <c r="AY1924" s="199"/>
      <c r="AZ1924" s="199"/>
      <c r="BA1924" s="199"/>
      <c r="BB1924" s="199"/>
      <c r="BC1924" s="199"/>
      <c r="BD1924" s="199"/>
      <c r="BE1924" s="199"/>
      <c r="BF1924" s="199"/>
      <c r="BG1924" s="199"/>
      <c r="BH1924" s="199"/>
      <c r="BI1924" s="199"/>
      <c r="BJ1924" s="199"/>
      <c r="BK1924" s="199"/>
    </row>
    <row r="1925" spans="1:63" ht="12.75" customHeight="1" x14ac:dyDescent="0.2">
      <c r="A1925" s="199"/>
      <c r="B1925" s="199"/>
      <c r="C1925" s="199"/>
      <c r="D1925" s="199"/>
      <c r="E1925" s="199"/>
      <c r="F1925" s="199"/>
      <c r="G1925" s="199"/>
      <c r="H1925" s="199"/>
      <c r="I1925" s="199"/>
      <c r="J1925" s="199"/>
      <c r="K1925" s="199"/>
      <c r="L1925" s="199"/>
      <c r="M1925" s="199"/>
      <c r="N1925" s="199"/>
      <c r="O1925" s="199"/>
      <c r="P1925" s="199"/>
      <c r="Q1925" s="199"/>
      <c r="R1925" s="199"/>
      <c r="S1925" s="199"/>
      <c r="T1925" s="199"/>
      <c r="U1925" s="199"/>
      <c r="V1925" s="199"/>
      <c r="W1925" s="199"/>
      <c r="X1925" s="199"/>
      <c r="Y1925" s="199"/>
      <c r="Z1925" s="199"/>
      <c r="AA1925" s="199"/>
      <c r="AB1925" s="199"/>
      <c r="AC1925" s="199"/>
      <c r="AD1925" s="199"/>
      <c r="AE1925" s="199"/>
      <c r="AF1925" s="199"/>
      <c r="AG1925" s="199"/>
      <c r="AH1925" s="199"/>
      <c r="AI1925" s="199"/>
      <c r="AJ1925" s="199"/>
      <c r="AK1925" s="199"/>
      <c r="AL1925" s="199"/>
      <c r="AM1925" s="199"/>
      <c r="AN1925" s="199"/>
      <c r="AO1925" s="199"/>
      <c r="AP1925" s="199"/>
      <c r="AQ1925" s="199"/>
      <c r="AR1925" s="199"/>
      <c r="AS1925" s="199"/>
      <c r="AT1925" s="199"/>
      <c r="AU1925" s="199"/>
      <c r="AV1925" s="199"/>
      <c r="AW1925" s="199"/>
      <c r="AX1925" s="199"/>
      <c r="AY1925" s="199"/>
      <c r="AZ1925" s="199"/>
      <c r="BA1925" s="199"/>
      <c r="BB1925" s="199"/>
      <c r="BC1925" s="199"/>
      <c r="BD1925" s="199"/>
      <c r="BE1925" s="199"/>
      <c r="BF1925" s="199"/>
      <c r="BG1925" s="199"/>
      <c r="BH1925" s="199"/>
      <c r="BI1925" s="199"/>
      <c r="BJ1925" s="199"/>
      <c r="BK1925" s="199"/>
    </row>
    <row r="1926" spans="1:63" ht="12.75" customHeight="1" x14ac:dyDescent="0.2">
      <c r="A1926" s="199"/>
      <c r="B1926" s="199"/>
      <c r="C1926" s="199"/>
      <c r="D1926" s="199"/>
      <c r="E1926" s="199"/>
      <c r="F1926" s="199"/>
      <c r="G1926" s="199"/>
      <c r="H1926" s="199"/>
      <c r="I1926" s="199"/>
      <c r="J1926" s="199"/>
      <c r="K1926" s="199"/>
      <c r="L1926" s="199"/>
      <c r="M1926" s="199"/>
      <c r="N1926" s="199"/>
      <c r="O1926" s="199"/>
      <c r="P1926" s="199"/>
      <c r="Q1926" s="199"/>
      <c r="R1926" s="199"/>
      <c r="S1926" s="199"/>
      <c r="T1926" s="199"/>
      <c r="U1926" s="199"/>
      <c r="V1926" s="199"/>
      <c r="W1926" s="199"/>
      <c r="X1926" s="199"/>
      <c r="Y1926" s="199"/>
      <c r="Z1926" s="199"/>
      <c r="AA1926" s="199"/>
      <c r="AB1926" s="199"/>
      <c r="AC1926" s="199"/>
      <c r="AD1926" s="199"/>
      <c r="AE1926" s="199"/>
      <c r="AF1926" s="199"/>
      <c r="AG1926" s="199"/>
      <c r="AH1926" s="199"/>
      <c r="AI1926" s="199"/>
      <c r="AJ1926" s="199"/>
      <c r="AK1926" s="199"/>
      <c r="AL1926" s="199"/>
      <c r="AM1926" s="199"/>
      <c r="AN1926" s="199"/>
      <c r="AO1926" s="199"/>
      <c r="AP1926" s="199"/>
      <c r="AQ1926" s="199"/>
      <c r="AR1926" s="199"/>
      <c r="AS1926" s="199"/>
      <c r="AT1926" s="199"/>
      <c r="AU1926" s="199"/>
      <c r="AV1926" s="199"/>
      <c r="AW1926" s="199"/>
      <c r="AX1926" s="199"/>
      <c r="AY1926" s="199"/>
      <c r="AZ1926" s="199"/>
      <c r="BA1926" s="199"/>
      <c r="BB1926" s="199"/>
      <c r="BC1926" s="199"/>
      <c r="BD1926" s="199"/>
      <c r="BE1926" s="199"/>
      <c r="BF1926" s="199"/>
      <c r="BG1926" s="199"/>
      <c r="BH1926" s="199"/>
      <c r="BI1926" s="199"/>
      <c r="BJ1926" s="199"/>
      <c r="BK1926" s="199"/>
    </row>
    <row r="1927" spans="1:63" ht="12.75" customHeight="1" x14ac:dyDescent="0.2">
      <c r="A1927" s="199"/>
      <c r="B1927" s="199"/>
      <c r="C1927" s="199"/>
      <c r="D1927" s="199"/>
      <c r="E1927" s="199"/>
      <c r="F1927" s="199"/>
      <c r="G1927" s="199"/>
      <c r="H1927" s="199"/>
      <c r="I1927" s="199"/>
      <c r="J1927" s="199"/>
      <c r="K1927" s="199"/>
      <c r="L1927" s="199"/>
      <c r="M1927" s="199"/>
      <c r="N1927" s="199"/>
      <c r="O1927" s="199"/>
      <c r="P1927" s="199"/>
      <c r="Q1927" s="199"/>
      <c r="R1927" s="199"/>
      <c r="S1927" s="199"/>
      <c r="T1927" s="199"/>
      <c r="U1927" s="199"/>
      <c r="V1927" s="199"/>
      <c r="W1927" s="199"/>
      <c r="X1927" s="199"/>
      <c r="Y1927" s="199"/>
      <c r="Z1927" s="199"/>
      <c r="AA1927" s="199"/>
      <c r="AB1927" s="199"/>
      <c r="AC1927" s="199"/>
      <c r="AD1927" s="199"/>
      <c r="AE1927" s="199"/>
      <c r="AF1927" s="199"/>
      <c r="AG1927" s="199"/>
      <c r="AH1927" s="199"/>
      <c r="AI1927" s="199"/>
      <c r="AJ1927" s="199"/>
      <c r="AK1927" s="199"/>
      <c r="AL1927" s="199"/>
      <c r="AM1927" s="199"/>
      <c r="AN1927" s="199"/>
      <c r="AO1927" s="199"/>
      <c r="AP1927" s="199"/>
      <c r="AQ1927" s="199"/>
      <c r="AR1927" s="199"/>
      <c r="AS1927" s="199"/>
      <c r="AT1927" s="199"/>
      <c r="AU1927" s="199"/>
      <c r="AV1927" s="199"/>
      <c r="AW1927" s="199"/>
      <c r="AX1927" s="199"/>
      <c r="AY1927" s="199"/>
      <c r="AZ1927" s="199"/>
      <c r="BA1927" s="199"/>
      <c r="BB1927" s="199"/>
      <c r="BC1927" s="199"/>
      <c r="BD1927" s="199"/>
      <c r="BE1927" s="199"/>
      <c r="BF1927" s="199"/>
      <c r="BG1927" s="199"/>
      <c r="BH1927" s="199"/>
      <c r="BI1927" s="199"/>
      <c r="BJ1927" s="199"/>
      <c r="BK1927" s="199"/>
    </row>
    <row r="1928" spans="1:63" ht="12.75" customHeight="1" x14ac:dyDescent="0.2">
      <c r="A1928" s="199"/>
      <c r="B1928" s="199"/>
      <c r="C1928" s="199"/>
      <c r="D1928" s="199"/>
      <c r="E1928" s="199"/>
      <c r="F1928" s="199"/>
      <c r="G1928" s="199"/>
      <c r="H1928" s="199"/>
      <c r="I1928" s="199"/>
      <c r="J1928" s="199"/>
      <c r="K1928" s="199"/>
      <c r="L1928" s="199"/>
      <c r="M1928" s="199"/>
      <c r="N1928" s="199"/>
      <c r="O1928" s="199"/>
      <c r="P1928" s="199"/>
      <c r="Q1928" s="199"/>
      <c r="R1928" s="199"/>
      <c r="S1928" s="199"/>
      <c r="T1928" s="199"/>
      <c r="U1928" s="199"/>
      <c r="V1928" s="199"/>
      <c r="W1928" s="199"/>
      <c r="X1928" s="199"/>
      <c r="Y1928" s="199"/>
      <c r="Z1928" s="199"/>
      <c r="AA1928" s="199"/>
      <c r="AB1928" s="199"/>
      <c r="AC1928" s="199"/>
      <c r="AD1928" s="199"/>
      <c r="AE1928" s="199"/>
      <c r="AF1928" s="199"/>
      <c r="AG1928" s="199"/>
      <c r="AH1928" s="199"/>
      <c r="AI1928" s="199"/>
      <c r="AJ1928" s="199"/>
      <c r="AK1928" s="199"/>
      <c r="AL1928" s="199"/>
      <c r="AM1928" s="199"/>
      <c r="AN1928" s="199"/>
      <c r="AO1928" s="199"/>
      <c r="AP1928" s="199"/>
      <c r="AQ1928" s="199"/>
      <c r="AR1928" s="199"/>
      <c r="AS1928" s="199"/>
      <c r="AT1928" s="199"/>
      <c r="AU1928" s="199"/>
      <c r="AV1928" s="199"/>
      <c r="AW1928" s="199"/>
      <c r="AX1928" s="199"/>
      <c r="AY1928" s="199"/>
      <c r="AZ1928" s="199"/>
      <c r="BA1928" s="199"/>
      <c r="BB1928" s="199"/>
      <c r="BC1928" s="199"/>
      <c r="BD1928" s="199"/>
      <c r="BE1928" s="199"/>
      <c r="BF1928" s="199"/>
      <c r="BG1928" s="199"/>
      <c r="BH1928" s="199"/>
      <c r="BI1928" s="199"/>
      <c r="BJ1928" s="199"/>
      <c r="BK1928" s="199"/>
    </row>
    <row r="1929" spans="1:63" ht="12.75" customHeight="1" x14ac:dyDescent="0.2">
      <c r="A1929" s="199"/>
      <c r="B1929" s="199"/>
      <c r="C1929" s="199"/>
      <c r="D1929" s="199"/>
      <c r="E1929" s="199"/>
      <c r="F1929" s="199"/>
      <c r="G1929" s="199"/>
      <c r="H1929" s="199"/>
      <c r="I1929" s="199"/>
      <c r="J1929" s="199"/>
      <c r="K1929" s="199"/>
      <c r="L1929" s="199"/>
      <c r="M1929" s="199"/>
      <c r="N1929" s="199"/>
      <c r="O1929" s="199"/>
      <c r="P1929" s="199"/>
      <c r="Q1929" s="199"/>
      <c r="R1929" s="199"/>
      <c r="S1929" s="199"/>
      <c r="T1929" s="199"/>
      <c r="U1929" s="199"/>
      <c r="V1929" s="199"/>
      <c r="W1929" s="199"/>
      <c r="X1929" s="199"/>
      <c r="Y1929" s="199"/>
      <c r="Z1929" s="199"/>
      <c r="AA1929" s="199"/>
      <c r="AB1929" s="199"/>
      <c r="AC1929" s="199"/>
      <c r="AD1929" s="199"/>
      <c r="AE1929" s="199"/>
      <c r="AF1929" s="199"/>
      <c r="AG1929" s="199"/>
      <c r="AH1929" s="199"/>
      <c r="AI1929" s="199"/>
      <c r="AJ1929" s="199"/>
      <c r="AK1929" s="199"/>
      <c r="AL1929" s="199"/>
      <c r="AM1929" s="199"/>
      <c r="AN1929" s="199"/>
      <c r="AO1929" s="199"/>
      <c r="AP1929" s="199"/>
      <c r="AQ1929" s="199"/>
      <c r="AR1929" s="199"/>
      <c r="AS1929" s="199"/>
      <c r="AT1929" s="199"/>
      <c r="AU1929" s="199"/>
      <c r="AV1929" s="199"/>
      <c r="AW1929" s="199"/>
      <c r="AX1929" s="199"/>
      <c r="AY1929" s="199"/>
      <c r="AZ1929" s="199"/>
      <c r="BA1929" s="199"/>
      <c r="BB1929" s="199"/>
      <c r="BC1929" s="199"/>
      <c r="BD1929" s="199"/>
      <c r="BE1929" s="199"/>
      <c r="BF1929" s="199"/>
      <c r="BG1929" s="199"/>
      <c r="BH1929" s="199"/>
      <c r="BI1929" s="199"/>
      <c r="BJ1929" s="199"/>
      <c r="BK1929" s="199"/>
    </row>
    <row r="1930" spans="1:63" ht="12.75" customHeight="1" x14ac:dyDescent="0.2">
      <c r="A1930" s="199"/>
      <c r="B1930" s="199"/>
      <c r="C1930" s="199"/>
      <c r="D1930" s="199"/>
      <c r="E1930" s="199"/>
      <c r="F1930" s="199"/>
      <c r="G1930" s="199"/>
      <c r="H1930" s="199"/>
      <c r="I1930" s="199"/>
      <c r="J1930" s="199"/>
      <c r="K1930" s="199"/>
      <c r="L1930" s="199"/>
      <c r="M1930" s="199"/>
      <c r="N1930" s="199"/>
      <c r="O1930" s="199"/>
      <c r="P1930" s="199"/>
      <c r="Q1930" s="199"/>
      <c r="R1930" s="199"/>
      <c r="S1930" s="199"/>
      <c r="T1930" s="199"/>
      <c r="U1930" s="199"/>
      <c r="V1930" s="199"/>
      <c r="W1930" s="199"/>
      <c r="X1930" s="199"/>
      <c r="Y1930" s="199"/>
      <c r="Z1930" s="199"/>
      <c r="AA1930" s="199"/>
      <c r="AB1930" s="199"/>
      <c r="AC1930" s="199"/>
      <c r="AD1930" s="199"/>
      <c r="AE1930" s="199"/>
      <c r="AF1930" s="199"/>
      <c r="AG1930" s="199"/>
      <c r="AH1930" s="199"/>
      <c r="AI1930" s="199"/>
      <c r="AJ1930" s="199"/>
      <c r="AK1930" s="199"/>
      <c r="AL1930" s="199"/>
      <c r="AM1930" s="199"/>
      <c r="AN1930" s="199"/>
      <c r="AO1930" s="199"/>
      <c r="AP1930" s="199"/>
      <c r="AQ1930" s="199"/>
      <c r="AR1930" s="199"/>
      <c r="AS1930" s="199"/>
      <c r="AT1930" s="199"/>
      <c r="AU1930" s="199"/>
      <c r="AV1930" s="199"/>
      <c r="AW1930" s="199"/>
      <c r="AX1930" s="199"/>
      <c r="AY1930" s="199"/>
      <c r="AZ1930" s="199"/>
      <c r="BA1930" s="199"/>
      <c r="BB1930" s="199"/>
      <c r="BC1930" s="199"/>
      <c r="BD1930" s="199"/>
      <c r="BE1930" s="199"/>
      <c r="BF1930" s="199"/>
      <c r="BG1930" s="199"/>
      <c r="BH1930" s="199"/>
      <c r="BI1930" s="199"/>
      <c r="BJ1930" s="199"/>
      <c r="BK1930" s="199"/>
    </row>
    <row r="1931" spans="1:63" ht="12.75" customHeight="1" x14ac:dyDescent="0.2">
      <c r="A1931" s="199"/>
      <c r="B1931" s="199"/>
      <c r="C1931" s="199"/>
      <c r="D1931" s="199"/>
      <c r="E1931" s="199"/>
      <c r="F1931" s="199"/>
      <c r="G1931" s="199"/>
      <c r="H1931" s="199"/>
      <c r="I1931" s="199"/>
      <c r="J1931" s="199"/>
      <c r="K1931" s="199"/>
      <c r="L1931" s="199"/>
      <c r="M1931" s="199"/>
      <c r="N1931" s="199"/>
      <c r="O1931" s="199"/>
      <c r="P1931" s="199"/>
      <c r="Q1931" s="199"/>
      <c r="R1931" s="199"/>
      <c r="S1931" s="199"/>
      <c r="T1931" s="199"/>
      <c r="U1931" s="199"/>
      <c r="V1931" s="199"/>
      <c r="W1931" s="199"/>
      <c r="X1931" s="199"/>
      <c r="Y1931" s="199"/>
      <c r="Z1931" s="199"/>
      <c r="AA1931" s="199"/>
      <c r="AB1931" s="199"/>
      <c r="AC1931" s="199"/>
      <c r="AD1931" s="199"/>
      <c r="AE1931" s="199"/>
      <c r="AF1931" s="199"/>
      <c r="AG1931" s="199"/>
      <c r="AH1931" s="199"/>
      <c r="AI1931" s="199"/>
      <c r="AJ1931" s="199"/>
      <c r="AK1931" s="199"/>
      <c r="AL1931" s="199"/>
      <c r="AM1931" s="199"/>
      <c r="AN1931" s="199"/>
      <c r="AO1931" s="199"/>
      <c r="AP1931" s="199"/>
      <c r="AQ1931" s="199"/>
      <c r="AR1931" s="199"/>
      <c r="AS1931" s="199"/>
      <c r="AT1931" s="199"/>
      <c r="AU1931" s="199"/>
      <c r="AV1931" s="199"/>
      <c r="AW1931" s="199"/>
      <c r="AX1931" s="199"/>
      <c r="AY1931" s="199"/>
      <c r="AZ1931" s="199"/>
      <c r="BA1931" s="199"/>
      <c r="BB1931" s="199"/>
      <c r="BC1931" s="199"/>
      <c r="BD1931" s="199"/>
      <c r="BE1931" s="199"/>
      <c r="BF1931" s="199"/>
      <c r="BG1931" s="199"/>
      <c r="BH1931" s="199"/>
      <c r="BI1931" s="199"/>
      <c r="BJ1931" s="199"/>
      <c r="BK1931" s="199"/>
    </row>
    <row r="1932" spans="1:63" ht="12.75" customHeight="1" x14ac:dyDescent="0.2">
      <c r="A1932" s="199"/>
      <c r="B1932" s="199"/>
      <c r="C1932" s="199"/>
      <c r="D1932" s="199"/>
      <c r="E1932" s="199"/>
      <c r="F1932" s="199"/>
      <c r="G1932" s="199"/>
      <c r="H1932" s="199"/>
      <c r="I1932" s="199"/>
      <c r="J1932" s="199"/>
      <c r="K1932" s="199"/>
      <c r="L1932" s="199"/>
      <c r="M1932" s="199"/>
      <c r="N1932" s="199"/>
      <c r="O1932" s="199"/>
      <c r="P1932" s="199"/>
      <c r="Q1932" s="199"/>
      <c r="R1932" s="199"/>
      <c r="S1932" s="199"/>
      <c r="T1932" s="199"/>
      <c r="U1932" s="199"/>
      <c r="V1932" s="199"/>
      <c r="W1932" s="199"/>
      <c r="X1932" s="199"/>
      <c r="Y1932" s="199"/>
      <c r="Z1932" s="199"/>
      <c r="AA1932" s="199"/>
      <c r="AB1932" s="199"/>
      <c r="AC1932" s="199"/>
      <c r="AD1932" s="199"/>
      <c r="AE1932" s="199"/>
      <c r="AF1932" s="199"/>
      <c r="AG1932" s="199"/>
      <c r="AH1932" s="199"/>
      <c r="AI1932" s="199"/>
      <c r="AJ1932" s="199"/>
      <c r="AK1932" s="199"/>
      <c r="AL1932" s="199"/>
      <c r="AM1932" s="199"/>
      <c r="AN1932" s="199"/>
      <c r="AO1932" s="199"/>
      <c r="AP1932" s="199"/>
      <c r="AQ1932" s="199"/>
      <c r="AR1932" s="199"/>
      <c r="AS1932" s="199"/>
      <c r="AT1932" s="199"/>
      <c r="AU1932" s="199"/>
      <c r="AV1932" s="199"/>
      <c r="AW1932" s="199"/>
      <c r="AX1932" s="199"/>
      <c r="AY1932" s="199"/>
      <c r="AZ1932" s="199"/>
      <c r="BA1932" s="199"/>
      <c r="BB1932" s="199"/>
      <c r="BC1932" s="199"/>
      <c r="BD1932" s="199"/>
      <c r="BE1932" s="199"/>
      <c r="BF1932" s="199"/>
      <c r="BG1932" s="199"/>
      <c r="BH1932" s="199"/>
      <c r="BI1932" s="199"/>
      <c r="BJ1932" s="199"/>
      <c r="BK1932" s="199"/>
    </row>
    <row r="1933" spans="1:63" ht="12.75" customHeight="1" x14ac:dyDescent="0.2">
      <c r="A1933" s="199"/>
      <c r="B1933" s="199"/>
      <c r="C1933" s="199"/>
      <c r="D1933" s="199"/>
      <c r="E1933" s="199"/>
      <c r="F1933" s="199"/>
      <c r="G1933" s="199"/>
      <c r="H1933" s="199"/>
      <c r="I1933" s="199"/>
      <c r="J1933" s="199"/>
      <c r="K1933" s="199"/>
      <c r="L1933" s="199"/>
      <c r="M1933" s="199"/>
      <c r="N1933" s="199"/>
      <c r="O1933" s="199"/>
      <c r="P1933" s="199"/>
      <c r="Q1933" s="199"/>
      <c r="R1933" s="199"/>
      <c r="S1933" s="199"/>
      <c r="T1933" s="199"/>
      <c r="U1933" s="199"/>
      <c r="V1933" s="199"/>
      <c r="W1933" s="199"/>
      <c r="X1933" s="199"/>
      <c r="Y1933" s="199"/>
      <c r="Z1933" s="199"/>
      <c r="AA1933" s="199"/>
      <c r="AB1933" s="199"/>
      <c r="AC1933" s="199"/>
      <c r="AD1933" s="199"/>
      <c r="AE1933" s="199"/>
      <c r="AF1933" s="199"/>
      <c r="AG1933" s="199"/>
      <c r="AH1933" s="199"/>
      <c r="AI1933" s="199"/>
      <c r="AJ1933" s="199"/>
      <c r="AK1933" s="199"/>
      <c r="AL1933" s="199"/>
      <c r="AM1933" s="199"/>
      <c r="AN1933" s="199"/>
      <c r="AO1933" s="199"/>
      <c r="AP1933" s="199"/>
      <c r="AQ1933" s="199"/>
      <c r="AR1933" s="199"/>
      <c r="AS1933" s="199"/>
      <c r="AT1933" s="199"/>
      <c r="AU1933" s="199"/>
      <c r="AV1933" s="199"/>
      <c r="AW1933" s="199"/>
      <c r="AX1933" s="199"/>
      <c r="AY1933" s="199"/>
      <c r="AZ1933" s="199"/>
      <c r="BA1933" s="199"/>
      <c r="BB1933" s="199"/>
      <c r="BC1933" s="199"/>
      <c r="BD1933" s="199"/>
      <c r="BE1933" s="199"/>
      <c r="BF1933" s="199"/>
      <c r="BG1933" s="199"/>
      <c r="BH1933" s="199"/>
      <c r="BI1933" s="199"/>
      <c r="BJ1933" s="199"/>
      <c r="BK1933" s="199"/>
    </row>
    <row r="1934" spans="1:63" ht="12.75" customHeight="1" x14ac:dyDescent="0.2">
      <c r="A1934" s="199"/>
      <c r="B1934" s="199"/>
      <c r="C1934" s="199"/>
      <c r="D1934" s="199"/>
      <c r="E1934" s="199"/>
      <c r="F1934" s="199"/>
      <c r="G1934" s="199"/>
      <c r="H1934" s="199"/>
      <c r="I1934" s="199"/>
      <c r="J1934" s="199"/>
      <c r="K1934" s="199"/>
      <c r="L1934" s="199"/>
      <c r="M1934" s="199"/>
      <c r="N1934" s="199"/>
      <c r="O1934" s="199"/>
      <c r="P1934" s="199"/>
      <c r="Q1934" s="199"/>
      <c r="R1934" s="199"/>
      <c r="S1934" s="199"/>
      <c r="T1934" s="199"/>
      <c r="U1934" s="199"/>
      <c r="V1934" s="199"/>
      <c r="W1934" s="199"/>
      <c r="X1934" s="199"/>
      <c r="Y1934" s="199"/>
      <c r="Z1934" s="199"/>
      <c r="AA1934" s="199"/>
      <c r="AB1934" s="199"/>
      <c r="AC1934" s="199"/>
      <c r="AD1934" s="199"/>
      <c r="AE1934" s="199"/>
      <c r="AF1934" s="199"/>
      <c r="AG1934" s="199"/>
      <c r="AH1934" s="199"/>
      <c r="AI1934" s="199"/>
      <c r="AJ1934" s="199"/>
      <c r="AK1934" s="199"/>
      <c r="AL1934" s="199"/>
      <c r="AM1934" s="199"/>
      <c r="AN1934" s="199"/>
      <c r="AO1934" s="199"/>
      <c r="AP1934" s="199"/>
      <c r="AQ1934" s="199"/>
      <c r="AR1934" s="199"/>
      <c r="AS1934" s="199"/>
      <c r="AT1934" s="199"/>
      <c r="AU1934" s="199"/>
      <c r="AV1934" s="199"/>
      <c r="AW1934" s="199"/>
      <c r="AX1934" s="199"/>
      <c r="AY1934" s="199"/>
      <c r="AZ1934" s="199"/>
      <c r="BA1934" s="199"/>
      <c r="BB1934" s="199"/>
      <c r="BC1934" s="199"/>
      <c r="BD1934" s="199"/>
      <c r="BE1934" s="199"/>
      <c r="BF1934" s="199"/>
      <c r="BG1934" s="199"/>
      <c r="BH1934" s="199"/>
      <c r="BI1934" s="199"/>
      <c r="BJ1934" s="199"/>
      <c r="BK1934" s="199"/>
    </row>
    <row r="1935" spans="1:63" ht="12.75" customHeight="1" x14ac:dyDescent="0.2">
      <c r="A1935" s="199"/>
      <c r="B1935" s="199"/>
      <c r="C1935" s="199"/>
      <c r="D1935" s="199"/>
      <c r="E1935" s="199"/>
      <c r="F1935" s="199"/>
      <c r="G1935" s="199"/>
      <c r="H1935" s="199"/>
      <c r="I1935" s="199"/>
      <c r="J1935" s="199"/>
      <c r="K1935" s="199"/>
      <c r="L1935" s="199"/>
      <c r="M1935" s="199"/>
      <c r="N1935" s="199"/>
      <c r="O1935" s="199"/>
      <c r="P1935" s="199"/>
      <c r="Q1935" s="199"/>
      <c r="R1935" s="199"/>
      <c r="S1935" s="199"/>
      <c r="T1935" s="199"/>
      <c r="U1935" s="199"/>
      <c r="V1935" s="199"/>
      <c r="W1935" s="199"/>
      <c r="X1935" s="199"/>
      <c r="Y1935" s="199"/>
      <c r="Z1935" s="199"/>
      <c r="AA1935" s="199"/>
      <c r="AB1935" s="199"/>
      <c r="AC1935" s="199"/>
      <c r="AD1935" s="199"/>
      <c r="AE1935" s="199"/>
      <c r="AF1935" s="199"/>
      <c r="AG1935" s="199"/>
      <c r="AH1935" s="199"/>
      <c r="AI1935" s="199"/>
      <c r="AJ1935" s="199"/>
      <c r="AK1935" s="199"/>
      <c r="AL1935" s="199"/>
      <c r="AM1935" s="199"/>
      <c r="AN1935" s="199"/>
      <c r="AO1935" s="199"/>
      <c r="AP1935" s="199"/>
      <c r="AQ1935" s="199"/>
      <c r="AR1935" s="199"/>
      <c r="AS1935" s="199"/>
      <c r="AT1935" s="199"/>
      <c r="AU1935" s="199"/>
      <c r="AV1935" s="199"/>
      <c r="AW1935" s="199"/>
      <c r="AX1935" s="199"/>
      <c r="AY1935" s="199"/>
      <c r="AZ1935" s="199"/>
      <c r="BA1935" s="199"/>
      <c r="BB1935" s="199"/>
      <c r="BC1935" s="199"/>
      <c r="BD1935" s="199"/>
      <c r="BE1935" s="199"/>
      <c r="BF1935" s="199"/>
      <c r="BG1935" s="199"/>
      <c r="BH1935" s="199"/>
      <c r="BI1935" s="199"/>
      <c r="BJ1935" s="199"/>
      <c r="BK1935" s="199"/>
    </row>
    <row r="1936" spans="1:63" ht="12.75" customHeight="1" x14ac:dyDescent="0.2">
      <c r="A1936" s="199"/>
      <c r="B1936" s="199"/>
      <c r="C1936" s="199"/>
      <c r="D1936" s="199"/>
      <c r="E1936" s="199"/>
      <c r="F1936" s="199"/>
      <c r="G1936" s="199"/>
      <c r="H1936" s="199"/>
      <c r="I1936" s="199"/>
      <c r="J1936" s="199"/>
      <c r="K1936" s="199"/>
      <c r="L1936" s="199"/>
      <c r="M1936" s="199"/>
      <c r="N1936" s="199"/>
      <c r="O1936" s="199"/>
      <c r="P1936" s="199"/>
      <c r="Q1936" s="199"/>
      <c r="R1936" s="199"/>
      <c r="S1936" s="199"/>
      <c r="T1936" s="199"/>
      <c r="U1936" s="199"/>
      <c r="V1936" s="199"/>
      <c r="W1936" s="199"/>
      <c r="X1936" s="199"/>
      <c r="Y1936" s="199"/>
      <c r="Z1936" s="199"/>
      <c r="AA1936" s="199"/>
      <c r="AB1936" s="199"/>
      <c r="AC1936" s="199"/>
      <c r="AD1936" s="199"/>
      <c r="AE1936" s="199"/>
      <c r="AF1936" s="199"/>
      <c r="AG1936" s="199"/>
      <c r="AH1936" s="199"/>
      <c r="AI1936" s="199"/>
      <c r="AJ1936" s="199"/>
      <c r="AK1936" s="199"/>
      <c r="AL1936" s="199"/>
      <c r="AM1936" s="199"/>
      <c r="AN1936" s="199"/>
      <c r="AO1936" s="199"/>
      <c r="AP1936" s="199"/>
      <c r="AQ1936" s="199"/>
      <c r="AR1936" s="199"/>
      <c r="AS1936" s="199"/>
      <c r="AT1936" s="199"/>
      <c r="AU1936" s="199"/>
      <c r="AV1936" s="199"/>
      <c r="AW1936" s="199"/>
      <c r="AX1936" s="199"/>
      <c r="AY1936" s="199"/>
      <c r="AZ1936" s="199"/>
      <c r="BA1936" s="199"/>
      <c r="BB1936" s="199"/>
      <c r="BC1936" s="199"/>
      <c r="BD1936" s="199"/>
      <c r="BE1936" s="199"/>
      <c r="BF1936" s="199"/>
      <c r="BG1936" s="199"/>
      <c r="BH1936" s="199"/>
      <c r="BI1936" s="199"/>
      <c r="BJ1936" s="199"/>
      <c r="BK1936" s="199"/>
    </row>
    <row r="1937" spans="1:63" ht="12.75" customHeight="1" x14ac:dyDescent="0.2">
      <c r="A1937" s="199"/>
      <c r="B1937" s="199"/>
      <c r="C1937" s="199"/>
      <c r="D1937" s="199"/>
      <c r="E1937" s="199"/>
      <c r="F1937" s="199"/>
      <c r="G1937" s="199"/>
      <c r="H1937" s="199"/>
      <c r="I1937" s="199"/>
      <c r="J1937" s="199"/>
      <c r="K1937" s="199"/>
      <c r="L1937" s="199"/>
      <c r="M1937" s="199"/>
      <c r="N1937" s="199"/>
      <c r="O1937" s="199"/>
      <c r="P1937" s="199"/>
      <c r="Q1937" s="199"/>
      <c r="R1937" s="199"/>
      <c r="S1937" s="199"/>
      <c r="T1937" s="199"/>
      <c r="U1937" s="199"/>
      <c r="V1937" s="199"/>
      <c r="W1937" s="199"/>
      <c r="X1937" s="199"/>
      <c r="Y1937" s="199"/>
      <c r="Z1937" s="199"/>
      <c r="AA1937" s="199"/>
      <c r="AB1937" s="199"/>
      <c r="AC1937" s="199"/>
      <c r="AD1937" s="199"/>
      <c r="AE1937" s="199"/>
      <c r="AF1937" s="199"/>
      <c r="AG1937" s="199"/>
      <c r="AH1937" s="199"/>
      <c r="AI1937" s="199"/>
      <c r="AJ1937" s="199"/>
      <c r="AK1937" s="199"/>
      <c r="AL1937" s="199"/>
      <c r="AM1937" s="199"/>
      <c r="AN1937" s="199"/>
      <c r="AO1937" s="199"/>
      <c r="AP1937" s="199"/>
      <c r="AQ1937" s="199"/>
      <c r="AR1937" s="199"/>
      <c r="AS1937" s="199"/>
      <c r="AT1937" s="199"/>
      <c r="AU1937" s="199"/>
      <c r="AV1937" s="199"/>
      <c r="AW1937" s="199"/>
      <c r="AX1937" s="199"/>
      <c r="AY1937" s="199"/>
      <c r="AZ1937" s="199"/>
      <c r="BA1937" s="199"/>
      <c r="BB1937" s="199"/>
      <c r="BC1937" s="199"/>
      <c r="BD1937" s="199"/>
      <c r="BE1937" s="199"/>
      <c r="BF1937" s="199"/>
      <c r="BG1937" s="199"/>
      <c r="BH1937" s="199"/>
      <c r="BI1937" s="199"/>
      <c r="BJ1937" s="199"/>
      <c r="BK1937" s="199"/>
    </row>
    <row r="1938" spans="1:63" ht="12.75" customHeight="1" x14ac:dyDescent="0.2">
      <c r="A1938" s="199"/>
      <c r="B1938" s="199"/>
      <c r="C1938" s="199"/>
      <c r="D1938" s="199"/>
      <c r="E1938" s="199"/>
      <c r="F1938" s="199"/>
      <c r="G1938" s="199"/>
      <c r="H1938" s="199"/>
      <c r="I1938" s="199"/>
      <c r="J1938" s="199"/>
      <c r="K1938" s="199"/>
      <c r="L1938" s="199"/>
      <c r="M1938" s="199"/>
      <c r="N1938" s="199"/>
      <c r="O1938" s="199"/>
      <c r="P1938" s="199"/>
      <c r="Q1938" s="199"/>
      <c r="R1938" s="199"/>
      <c r="S1938" s="199"/>
      <c r="T1938" s="199"/>
      <c r="U1938" s="199"/>
      <c r="V1938" s="199"/>
      <c r="W1938" s="199"/>
      <c r="X1938" s="199"/>
      <c r="Y1938" s="199"/>
      <c r="Z1938" s="199"/>
      <c r="AA1938" s="199"/>
      <c r="AB1938" s="199"/>
      <c r="AC1938" s="199"/>
      <c r="AD1938" s="199"/>
      <c r="AE1938" s="199"/>
      <c r="AF1938" s="199"/>
      <c r="AG1938" s="199"/>
      <c r="AH1938" s="199"/>
      <c r="AI1938" s="199"/>
      <c r="AJ1938" s="199"/>
      <c r="AK1938" s="199"/>
      <c r="AL1938" s="199"/>
      <c r="AM1938" s="199"/>
      <c r="AN1938" s="199"/>
      <c r="AO1938" s="199"/>
      <c r="AP1938" s="199"/>
      <c r="AQ1938" s="199"/>
      <c r="AR1938" s="199"/>
      <c r="AS1938" s="199"/>
      <c r="AT1938" s="199"/>
      <c r="AU1938" s="199"/>
      <c r="AV1938" s="199"/>
      <c r="AW1938" s="199"/>
      <c r="AX1938" s="199"/>
      <c r="AY1938" s="199"/>
      <c r="AZ1938" s="199"/>
      <c r="BA1938" s="199"/>
      <c r="BB1938" s="199"/>
      <c r="BC1938" s="199"/>
      <c r="BD1938" s="199"/>
      <c r="BE1938" s="199"/>
      <c r="BF1938" s="199"/>
      <c r="BG1938" s="199"/>
      <c r="BH1938" s="199"/>
      <c r="BI1938" s="199"/>
      <c r="BJ1938" s="199"/>
      <c r="BK1938" s="199"/>
    </row>
    <row r="1939" spans="1:63" ht="12.75" customHeight="1" x14ac:dyDescent="0.2">
      <c r="A1939" s="199"/>
      <c r="B1939" s="199"/>
      <c r="C1939" s="199"/>
      <c r="D1939" s="199"/>
      <c r="E1939" s="199"/>
      <c r="F1939" s="199"/>
      <c r="G1939" s="199"/>
      <c r="H1939" s="199"/>
      <c r="I1939" s="199"/>
      <c r="J1939" s="199"/>
      <c r="K1939" s="199"/>
      <c r="L1939" s="199"/>
      <c r="M1939" s="199"/>
      <c r="N1939" s="199"/>
      <c r="O1939" s="199"/>
      <c r="P1939" s="199"/>
      <c r="Q1939" s="199"/>
      <c r="R1939" s="199"/>
      <c r="S1939" s="199"/>
      <c r="T1939" s="199"/>
      <c r="U1939" s="199"/>
      <c r="V1939" s="199"/>
      <c r="W1939" s="199"/>
      <c r="X1939" s="199"/>
      <c r="Y1939" s="199"/>
      <c r="Z1939" s="199"/>
      <c r="AA1939" s="199"/>
      <c r="AB1939" s="199"/>
      <c r="AC1939" s="199"/>
      <c r="AD1939" s="199"/>
      <c r="AE1939" s="199"/>
      <c r="AF1939" s="199"/>
      <c r="AG1939" s="199"/>
      <c r="AH1939" s="199"/>
      <c r="AI1939" s="199"/>
      <c r="AJ1939" s="199"/>
      <c r="AK1939" s="199"/>
      <c r="AL1939" s="199"/>
      <c r="AM1939" s="199"/>
      <c r="AN1939" s="199"/>
      <c r="AO1939" s="199"/>
      <c r="AP1939" s="199"/>
      <c r="AQ1939" s="199"/>
      <c r="AR1939" s="199"/>
      <c r="AS1939" s="199"/>
      <c r="AT1939" s="199"/>
      <c r="AU1939" s="199"/>
      <c r="AV1939" s="199"/>
      <c r="AW1939" s="199"/>
      <c r="AX1939" s="199"/>
      <c r="AY1939" s="199"/>
      <c r="AZ1939" s="199"/>
      <c r="BA1939" s="199"/>
      <c r="BB1939" s="199"/>
      <c r="BC1939" s="199"/>
      <c r="BD1939" s="199"/>
      <c r="BE1939" s="199"/>
      <c r="BF1939" s="199"/>
      <c r="BG1939" s="199"/>
      <c r="BH1939" s="199"/>
      <c r="BI1939" s="199"/>
      <c r="BJ1939" s="199"/>
      <c r="BK1939" s="199"/>
    </row>
    <row r="1940" spans="1:63" ht="12.75" customHeight="1" x14ac:dyDescent="0.2">
      <c r="A1940" s="199"/>
      <c r="B1940" s="199"/>
      <c r="C1940" s="199"/>
      <c r="D1940" s="199"/>
      <c r="E1940" s="199"/>
      <c r="F1940" s="199"/>
      <c r="G1940" s="199"/>
      <c r="H1940" s="199"/>
      <c r="I1940" s="199"/>
      <c r="J1940" s="199"/>
      <c r="K1940" s="199"/>
      <c r="L1940" s="199"/>
      <c r="M1940" s="199"/>
      <c r="N1940" s="199"/>
      <c r="O1940" s="199"/>
      <c r="P1940" s="199"/>
      <c r="Q1940" s="199"/>
      <c r="R1940" s="199"/>
      <c r="S1940" s="199"/>
      <c r="T1940" s="199"/>
      <c r="U1940" s="199"/>
      <c r="V1940" s="199"/>
      <c r="W1940" s="199"/>
      <c r="X1940" s="199"/>
      <c r="Y1940" s="199"/>
      <c r="Z1940" s="199"/>
      <c r="AA1940" s="199"/>
      <c r="AB1940" s="199"/>
      <c r="AC1940" s="199"/>
      <c r="AD1940" s="199"/>
      <c r="AE1940" s="199"/>
      <c r="AF1940" s="199"/>
      <c r="AG1940" s="199"/>
      <c r="AH1940" s="199"/>
      <c r="AI1940" s="199"/>
      <c r="AJ1940" s="199"/>
      <c r="AK1940" s="199"/>
      <c r="AL1940" s="199"/>
      <c r="AM1940" s="199"/>
      <c r="AN1940" s="199"/>
      <c r="AO1940" s="199"/>
      <c r="AP1940" s="199"/>
      <c r="AQ1940" s="199"/>
      <c r="AR1940" s="199"/>
      <c r="AS1940" s="199"/>
      <c r="AT1940" s="199"/>
      <c r="AU1940" s="199"/>
      <c r="AV1940" s="199"/>
      <c r="AW1940" s="199"/>
      <c r="AX1940" s="199"/>
      <c r="AY1940" s="199"/>
      <c r="AZ1940" s="199"/>
      <c r="BA1940" s="199"/>
      <c r="BB1940" s="199"/>
      <c r="BC1940" s="199"/>
      <c r="BD1940" s="199"/>
      <c r="BE1940" s="199"/>
      <c r="BF1940" s="199"/>
      <c r="BG1940" s="199"/>
      <c r="BH1940" s="199"/>
      <c r="BI1940" s="199"/>
      <c r="BJ1940" s="199"/>
      <c r="BK1940" s="199"/>
    </row>
    <row r="1941" spans="1:63" ht="12.75" customHeight="1" x14ac:dyDescent="0.2">
      <c r="A1941" s="199"/>
      <c r="B1941" s="199"/>
      <c r="C1941" s="199"/>
      <c r="D1941" s="199"/>
      <c r="E1941" s="199"/>
      <c r="F1941" s="199"/>
      <c r="G1941" s="199"/>
      <c r="H1941" s="199"/>
      <c r="I1941" s="199"/>
      <c r="J1941" s="199"/>
      <c r="K1941" s="199"/>
      <c r="L1941" s="199"/>
      <c r="M1941" s="199"/>
      <c r="N1941" s="199"/>
      <c r="O1941" s="199"/>
      <c r="P1941" s="199"/>
      <c r="Q1941" s="199"/>
      <c r="R1941" s="199"/>
      <c r="S1941" s="199"/>
      <c r="T1941" s="199"/>
      <c r="U1941" s="199"/>
      <c r="V1941" s="199"/>
      <c r="W1941" s="199"/>
      <c r="X1941" s="199"/>
      <c r="Y1941" s="199"/>
      <c r="Z1941" s="199"/>
      <c r="AA1941" s="199"/>
      <c r="AB1941" s="199"/>
      <c r="AC1941" s="199"/>
      <c r="AD1941" s="199"/>
      <c r="AE1941" s="199"/>
      <c r="AF1941" s="199"/>
      <c r="AG1941" s="199"/>
      <c r="AH1941" s="199"/>
      <c r="AI1941" s="199"/>
      <c r="AJ1941" s="199"/>
      <c r="AK1941" s="199"/>
      <c r="AL1941" s="199"/>
      <c r="AM1941" s="199"/>
      <c r="AN1941" s="199"/>
      <c r="AO1941" s="199"/>
      <c r="AP1941" s="199"/>
      <c r="AQ1941" s="199"/>
      <c r="AR1941" s="199"/>
      <c r="AS1941" s="199"/>
      <c r="AT1941" s="199"/>
      <c r="AU1941" s="199"/>
      <c r="AV1941" s="199"/>
      <c r="AW1941" s="199"/>
      <c r="AX1941" s="199"/>
      <c r="AY1941" s="199"/>
      <c r="AZ1941" s="199"/>
      <c r="BA1941" s="199"/>
      <c r="BB1941" s="199"/>
      <c r="BC1941" s="199"/>
      <c r="BD1941" s="199"/>
      <c r="BE1941" s="199"/>
      <c r="BF1941" s="199"/>
      <c r="BG1941" s="199"/>
      <c r="BH1941" s="199"/>
      <c r="BI1941" s="199"/>
      <c r="BJ1941" s="199"/>
      <c r="BK1941" s="199"/>
    </row>
    <row r="1942" spans="1:63" ht="12.75" customHeight="1" x14ac:dyDescent="0.2">
      <c r="A1942" s="199"/>
      <c r="B1942" s="199"/>
      <c r="C1942" s="199"/>
      <c r="D1942" s="199"/>
      <c r="E1942" s="199"/>
      <c r="F1942" s="199"/>
      <c r="G1942" s="199"/>
      <c r="H1942" s="199"/>
      <c r="I1942" s="199"/>
      <c r="J1942" s="199"/>
      <c r="K1942" s="199"/>
      <c r="L1942" s="199"/>
      <c r="M1942" s="199"/>
      <c r="N1942" s="199"/>
      <c r="O1942" s="199"/>
      <c r="P1942" s="199"/>
      <c r="Q1942" s="199"/>
      <c r="R1942" s="199"/>
      <c r="S1942" s="199"/>
      <c r="T1942" s="199"/>
      <c r="U1942" s="199"/>
      <c r="V1942" s="199"/>
      <c r="W1942" s="199"/>
      <c r="X1942" s="199"/>
      <c r="Y1942" s="199"/>
      <c r="Z1942" s="199"/>
      <c r="AA1942" s="199"/>
      <c r="AB1942" s="199"/>
      <c r="AC1942" s="199"/>
      <c r="AD1942" s="199"/>
      <c r="AE1942" s="199"/>
      <c r="AF1942" s="199"/>
      <c r="AG1942" s="199"/>
      <c r="AH1942" s="199"/>
      <c r="AI1942" s="199"/>
      <c r="AJ1942" s="199"/>
      <c r="AK1942" s="199"/>
      <c r="AL1942" s="199"/>
      <c r="AM1942" s="199"/>
      <c r="AN1942" s="199"/>
      <c r="AO1942" s="199"/>
      <c r="AP1942" s="199"/>
      <c r="AQ1942" s="199"/>
      <c r="AR1942" s="199"/>
      <c r="AS1942" s="199"/>
      <c r="AT1942" s="199"/>
      <c r="AU1942" s="199"/>
      <c r="AV1942" s="199"/>
      <c r="AW1942" s="199"/>
      <c r="AX1942" s="199"/>
      <c r="AY1942" s="199"/>
      <c r="AZ1942" s="199"/>
      <c r="BA1942" s="199"/>
      <c r="BB1942" s="199"/>
      <c r="BC1942" s="199"/>
      <c r="BD1942" s="199"/>
      <c r="BE1942" s="199"/>
      <c r="BF1942" s="199"/>
      <c r="BG1942" s="199"/>
      <c r="BH1942" s="199"/>
      <c r="BI1942" s="199"/>
      <c r="BJ1942" s="199"/>
      <c r="BK1942" s="199"/>
    </row>
    <row r="1943" spans="1:63" ht="12.75" customHeight="1" x14ac:dyDescent="0.2">
      <c r="A1943" s="199"/>
      <c r="B1943" s="199"/>
      <c r="C1943" s="199"/>
      <c r="D1943" s="199"/>
      <c r="E1943" s="199"/>
      <c r="F1943" s="199"/>
      <c r="G1943" s="199"/>
      <c r="H1943" s="199"/>
      <c r="I1943" s="199"/>
      <c r="J1943" s="199"/>
      <c r="K1943" s="199"/>
      <c r="L1943" s="199"/>
      <c r="M1943" s="199"/>
      <c r="N1943" s="199"/>
      <c r="O1943" s="199"/>
      <c r="P1943" s="199"/>
      <c r="Q1943" s="199"/>
      <c r="R1943" s="199"/>
      <c r="S1943" s="199"/>
      <c r="T1943" s="199"/>
      <c r="U1943" s="199"/>
      <c r="V1943" s="199"/>
      <c r="W1943" s="199"/>
      <c r="X1943" s="199"/>
      <c r="Y1943" s="199"/>
      <c r="Z1943" s="199"/>
      <c r="AA1943" s="199"/>
      <c r="AB1943" s="199"/>
      <c r="AC1943" s="199"/>
      <c r="AD1943" s="199"/>
      <c r="AE1943" s="199"/>
      <c r="AF1943" s="199"/>
      <c r="AG1943" s="199"/>
      <c r="AH1943" s="199"/>
      <c r="AI1943" s="199"/>
      <c r="AJ1943" s="199"/>
      <c r="AK1943" s="199"/>
      <c r="AL1943" s="199"/>
      <c r="AM1943" s="199"/>
      <c r="AN1943" s="199"/>
      <c r="AO1943" s="199"/>
      <c r="AP1943" s="199"/>
      <c r="AQ1943" s="199"/>
      <c r="AR1943" s="199"/>
      <c r="AS1943" s="199"/>
      <c r="AT1943" s="199"/>
      <c r="AU1943" s="199"/>
      <c r="AV1943" s="199"/>
      <c r="AW1943" s="199"/>
      <c r="AX1943" s="199"/>
      <c r="AY1943" s="199"/>
      <c r="AZ1943" s="199"/>
      <c r="BA1943" s="199"/>
      <c r="BB1943" s="199"/>
      <c r="BC1943" s="199"/>
      <c r="BD1943" s="199"/>
      <c r="BE1943" s="199"/>
      <c r="BF1943" s="199"/>
      <c r="BG1943" s="199"/>
      <c r="BH1943" s="199"/>
      <c r="BI1943" s="199"/>
      <c r="BJ1943" s="199"/>
      <c r="BK1943" s="199"/>
    </row>
    <row r="1944" spans="1:63" ht="12.75" customHeight="1" x14ac:dyDescent="0.2">
      <c r="A1944" s="199"/>
      <c r="B1944" s="199"/>
      <c r="C1944" s="199"/>
      <c r="D1944" s="199"/>
      <c r="E1944" s="199"/>
      <c r="F1944" s="199"/>
      <c r="G1944" s="199"/>
      <c r="H1944" s="199"/>
      <c r="I1944" s="199"/>
      <c r="J1944" s="199"/>
      <c r="K1944" s="199"/>
      <c r="L1944" s="199"/>
      <c r="M1944" s="199"/>
      <c r="N1944" s="199"/>
      <c r="O1944" s="199"/>
      <c r="P1944" s="199"/>
      <c r="Q1944" s="199"/>
      <c r="R1944" s="199"/>
      <c r="S1944" s="199"/>
      <c r="T1944" s="199"/>
      <c r="U1944" s="199"/>
      <c r="V1944" s="199"/>
      <c r="W1944" s="199"/>
      <c r="X1944" s="199"/>
      <c r="Y1944" s="199"/>
      <c r="Z1944" s="199"/>
      <c r="AA1944" s="199"/>
      <c r="AB1944" s="199"/>
      <c r="AC1944" s="199"/>
      <c r="AD1944" s="199"/>
      <c r="AE1944" s="199"/>
      <c r="AF1944" s="199"/>
      <c r="AG1944" s="199"/>
      <c r="AH1944" s="199"/>
      <c r="AI1944" s="199"/>
      <c r="AJ1944" s="199"/>
      <c r="AK1944" s="199"/>
      <c r="AL1944" s="199"/>
      <c r="AM1944" s="199"/>
      <c r="AN1944" s="199"/>
      <c r="AO1944" s="199"/>
      <c r="AP1944" s="199"/>
      <c r="AQ1944" s="199"/>
      <c r="AR1944" s="199"/>
      <c r="AS1944" s="199"/>
      <c r="AT1944" s="199"/>
      <c r="AU1944" s="199"/>
      <c r="AV1944" s="199"/>
      <c r="AW1944" s="199"/>
      <c r="AX1944" s="199"/>
      <c r="AY1944" s="199"/>
      <c r="AZ1944" s="199"/>
      <c r="BA1944" s="199"/>
      <c r="BB1944" s="199"/>
      <c r="BC1944" s="199"/>
      <c r="BD1944" s="199"/>
      <c r="BE1944" s="199"/>
      <c r="BF1944" s="199"/>
      <c r="BG1944" s="199"/>
      <c r="BH1944" s="199"/>
      <c r="BI1944" s="199"/>
      <c r="BJ1944" s="199"/>
      <c r="BK1944" s="199"/>
    </row>
    <row r="1945" spans="1:63" ht="12.75" customHeight="1" x14ac:dyDescent="0.2">
      <c r="A1945" s="199"/>
      <c r="B1945" s="199"/>
      <c r="C1945" s="199"/>
      <c r="D1945" s="199"/>
      <c r="E1945" s="199"/>
      <c r="F1945" s="199"/>
      <c r="G1945" s="199"/>
      <c r="H1945" s="199"/>
      <c r="I1945" s="199"/>
      <c r="J1945" s="199"/>
      <c r="K1945" s="199"/>
      <c r="L1945" s="199"/>
      <c r="M1945" s="199"/>
      <c r="N1945" s="199"/>
      <c r="O1945" s="199"/>
      <c r="P1945" s="199"/>
      <c r="Q1945" s="199"/>
      <c r="R1945" s="199"/>
      <c r="S1945" s="199"/>
      <c r="T1945" s="199"/>
      <c r="U1945" s="199"/>
      <c r="V1945" s="199"/>
      <c r="W1945" s="199"/>
      <c r="X1945" s="199"/>
      <c r="Y1945" s="199"/>
      <c r="Z1945" s="199"/>
      <c r="AA1945" s="199"/>
      <c r="AB1945" s="199"/>
      <c r="AC1945" s="199"/>
      <c r="AD1945" s="199"/>
      <c r="AE1945" s="199"/>
      <c r="AF1945" s="199"/>
      <c r="AG1945" s="199"/>
      <c r="AH1945" s="199"/>
      <c r="AI1945" s="199"/>
      <c r="AJ1945" s="199"/>
      <c r="AK1945" s="199"/>
      <c r="AL1945" s="199"/>
      <c r="AM1945" s="199"/>
      <c r="AN1945" s="199"/>
      <c r="AO1945" s="199"/>
      <c r="AP1945" s="199"/>
      <c r="AQ1945" s="199"/>
      <c r="AR1945" s="199"/>
      <c r="AS1945" s="199"/>
      <c r="AT1945" s="199"/>
      <c r="AU1945" s="199"/>
      <c r="AV1945" s="199"/>
      <c r="AW1945" s="199"/>
      <c r="AX1945" s="199"/>
      <c r="AY1945" s="199"/>
      <c r="AZ1945" s="199"/>
      <c r="BA1945" s="199"/>
      <c r="BB1945" s="199"/>
      <c r="BC1945" s="199"/>
      <c r="BD1945" s="199"/>
      <c r="BE1945" s="199"/>
      <c r="BF1945" s="199"/>
      <c r="BG1945" s="199"/>
      <c r="BH1945" s="199"/>
      <c r="BI1945" s="199"/>
      <c r="BJ1945" s="199"/>
      <c r="BK1945" s="199"/>
    </row>
    <row r="1946" spans="1:63" ht="12.75" customHeight="1" x14ac:dyDescent="0.2">
      <c r="A1946" s="199"/>
      <c r="B1946" s="199"/>
      <c r="C1946" s="199"/>
      <c r="D1946" s="199"/>
      <c r="E1946" s="199"/>
      <c r="F1946" s="199"/>
      <c r="G1946" s="199"/>
      <c r="H1946" s="199"/>
      <c r="I1946" s="199"/>
      <c r="J1946" s="199"/>
      <c r="K1946" s="199"/>
      <c r="L1946" s="199"/>
      <c r="M1946" s="199"/>
      <c r="N1946" s="199"/>
      <c r="O1946" s="199"/>
      <c r="P1946" s="199"/>
      <c r="Q1946" s="199"/>
      <c r="R1946" s="199"/>
      <c r="S1946" s="199"/>
      <c r="T1946" s="199"/>
      <c r="U1946" s="199"/>
      <c r="V1946" s="199"/>
      <c r="W1946" s="199"/>
      <c r="X1946" s="199"/>
      <c r="Y1946" s="199"/>
      <c r="Z1946" s="199"/>
      <c r="AA1946" s="199"/>
      <c r="AB1946" s="199"/>
      <c r="AC1946" s="199"/>
      <c r="AD1946" s="199"/>
      <c r="AE1946" s="199"/>
      <c r="AF1946" s="199"/>
      <c r="AG1946" s="199"/>
      <c r="AH1946" s="199"/>
      <c r="AI1946" s="199"/>
      <c r="AJ1946" s="199"/>
      <c r="AK1946" s="199"/>
      <c r="AL1946" s="199"/>
      <c r="AM1946" s="199"/>
      <c r="AN1946" s="199"/>
      <c r="AO1946" s="199"/>
      <c r="AP1946" s="199"/>
      <c r="AQ1946" s="199"/>
      <c r="AR1946" s="199"/>
      <c r="AS1946" s="199"/>
      <c r="AT1946" s="199"/>
      <c r="AU1946" s="199"/>
      <c r="AV1946" s="199"/>
      <c r="AW1946" s="199"/>
      <c r="AX1946" s="199"/>
      <c r="AY1946" s="199"/>
      <c r="AZ1946" s="199"/>
      <c r="BA1946" s="199"/>
      <c r="BB1946" s="199"/>
      <c r="BC1946" s="199"/>
      <c r="BD1946" s="199"/>
      <c r="BE1946" s="199"/>
      <c r="BF1946" s="199"/>
      <c r="BG1946" s="199"/>
      <c r="BH1946" s="199"/>
      <c r="BI1946" s="199"/>
      <c r="BJ1946" s="199"/>
      <c r="BK1946" s="199"/>
    </row>
    <row r="1947" spans="1:63" ht="12.75" customHeight="1" x14ac:dyDescent="0.2">
      <c r="A1947" s="199"/>
      <c r="B1947" s="199"/>
      <c r="C1947" s="199"/>
      <c r="D1947" s="199"/>
      <c r="E1947" s="199"/>
      <c r="F1947" s="199"/>
      <c r="G1947" s="199"/>
      <c r="H1947" s="199"/>
      <c r="I1947" s="199"/>
      <c r="J1947" s="199"/>
      <c r="K1947" s="199"/>
      <c r="L1947" s="199"/>
      <c r="M1947" s="199"/>
      <c r="N1947" s="199"/>
      <c r="O1947" s="199"/>
      <c r="P1947" s="199"/>
      <c r="Q1947" s="199"/>
      <c r="R1947" s="199"/>
      <c r="S1947" s="199"/>
      <c r="T1947" s="199"/>
      <c r="U1947" s="199"/>
      <c r="V1947" s="199"/>
      <c r="W1947" s="199"/>
      <c r="X1947" s="199"/>
      <c r="Y1947" s="199"/>
      <c r="Z1947" s="199"/>
      <c r="AA1947" s="199"/>
      <c r="AB1947" s="199"/>
      <c r="AC1947" s="199"/>
      <c r="AD1947" s="199"/>
      <c r="AE1947" s="199"/>
      <c r="AF1947" s="199"/>
      <c r="AG1947" s="199"/>
      <c r="AH1947" s="199"/>
      <c r="AI1947" s="199"/>
      <c r="AJ1947" s="199"/>
      <c r="AK1947" s="199"/>
      <c r="AL1947" s="199"/>
      <c r="AM1947" s="199"/>
      <c r="AN1947" s="199"/>
      <c r="AO1947" s="199"/>
      <c r="AP1947" s="199"/>
      <c r="AQ1947" s="199"/>
      <c r="AR1947" s="199"/>
      <c r="AS1947" s="199"/>
      <c r="AT1947" s="199"/>
      <c r="AU1947" s="199"/>
      <c r="AV1947" s="199"/>
      <c r="AW1947" s="199"/>
      <c r="AX1947" s="199"/>
      <c r="AY1947" s="199"/>
      <c r="AZ1947" s="199"/>
      <c r="BA1947" s="199"/>
      <c r="BB1947" s="199"/>
      <c r="BC1947" s="199"/>
      <c r="BD1947" s="199"/>
      <c r="BE1947" s="199"/>
      <c r="BF1947" s="199"/>
      <c r="BG1947" s="199"/>
      <c r="BH1947" s="199"/>
      <c r="BI1947" s="199"/>
      <c r="BJ1947" s="199"/>
      <c r="BK1947" s="199"/>
    </row>
    <row r="1948" spans="1:63" ht="12.75" customHeight="1" x14ac:dyDescent="0.2">
      <c r="A1948" s="199"/>
      <c r="B1948" s="199"/>
      <c r="C1948" s="199"/>
      <c r="D1948" s="199"/>
      <c r="E1948" s="199"/>
      <c r="F1948" s="199"/>
      <c r="G1948" s="199"/>
      <c r="H1948" s="199"/>
      <c r="I1948" s="199"/>
      <c r="J1948" s="199"/>
      <c r="K1948" s="199"/>
      <c r="L1948" s="199"/>
      <c r="M1948" s="199"/>
      <c r="N1948" s="199"/>
      <c r="O1948" s="199"/>
      <c r="P1948" s="199"/>
      <c r="Q1948" s="199"/>
      <c r="R1948" s="199"/>
      <c r="S1948" s="199"/>
      <c r="T1948" s="199"/>
      <c r="U1948" s="199"/>
      <c r="V1948" s="199"/>
      <c r="W1948" s="199"/>
      <c r="X1948" s="199"/>
      <c r="Y1948" s="199"/>
      <c r="Z1948" s="199"/>
      <c r="AA1948" s="199"/>
      <c r="AB1948" s="199"/>
      <c r="AC1948" s="199"/>
      <c r="AD1948" s="199"/>
      <c r="AE1948" s="199"/>
      <c r="AF1948" s="199"/>
      <c r="AG1948" s="199"/>
      <c r="AH1948" s="199"/>
      <c r="AI1948" s="199"/>
      <c r="AJ1948" s="199"/>
      <c r="AK1948" s="199"/>
      <c r="AL1948" s="199"/>
      <c r="AM1948" s="199"/>
      <c r="AN1948" s="199"/>
      <c r="AO1948" s="199"/>
      <c r="AP1948" s="199"/>
      <c r="AQ1948" s="199"/>
      <c r="AR1948" s="199"/>
      <c r="AS1948" s="199"/>
      <c r="AT1948" s="199"/>
      <c r="AU1948" s="199"/>
      <c r="AV1948" s="199"/>
      <c r="AW1948" s="199"/>
      <c r="AX1948" s="199"/>
      <c r="AY1948" s="199"/>
      <c r="AZ1948" s="199"/>
      <c r="BA1948" s="199"/>
      <c r="BB1948" s="199"/>
      <c r="BC1948" s="199"/>
      <c r="BD1948" s="199"/>
      <c r="BE1948" s="199"/>
      <c r="BF1948" s="199"/>
      <c r="BG1948" s="199"/>
      <c r="BH1948" s="199"/>
      <c r="BI1948" s="199"/>
      <c r="BJ1948" s="199"/>
      <c r="BK1948" s="199"/>
    </row>
    <row r="1949" spans="1:63" ht="12.75" customHeight="1" x14ac:dyDescent="0.2">
      <c r="A1949" s="199"/>
      <c r="B1949" s="199"/>
      <c r="C1949" s="199"/>
      <c r="D1949" s="199"/>
      <c r="E1949" s="199"/>
      <c r="F1949" s="199"/>
      <c r="G1949" s="199"/>
      <c r="H1949" s="199"/>
      <c r="I1949" s="199"/>
      <c r="J1949" s="199"/>
      <c r="K1949" s="199"/>
      <c r="L1949" s="199"/>
      <c r="M1949" s="199"/>
      <c r="N1949" s="199"/>
      <c r="O1949" s="199"/>
      <c r="P1949" s="199"/>
      <c r="Q1949" s="199"/>
      <c r="R1949" s="199"/>
      <c r="S1949" s="199"/>
      <c r="T1949" s="199"/>
      <c r="U1949" s="199"/>
      <c r="V1949" s="199"/>
      <c r="W1949" s="199"/>
      <c r="X1949" s="199"/>
      <c r="Y1949" s="199"/>
      <c r="Z1949" s="199"/>
      <c r="AA1949" s="199"/>
      <c r="AB1949" s="199"/>
      <c r="AC1949" s="199"/>
      <c r="AD1949" s="199"/>
      <c r="AE1949" s="199"/>
      <c r="AF1949" s="199"/>
      <c r="AG1949" s="199"/>
      <c r="AH1949" s="199"/>
      <c r="AI1949" s="199"/>
      <c r="AJ1949" s="199"/>
      <c r="AK1949" s="199"/>
      <c r="AL1949" s="199"/>
      <c r="AM1949" s="199"/>
      <c r="AN1949" s="199"/>
      <c r="AO1949" s="199"/>
      <c r="AP1949" s="199"/>
      <c r="AQ1949" s="199"/>
      <c r="AR1949" s="199"/>
      <c r="AS1949" s="199"/>
      <c r="AT1949" s="199"/>
      <c r="AU1949" s="199"/>
      <c r="AV1949" s="199"/>
      <c r="AW1949" s="199"/>
      <c r="AX1949" s="199"/>
      <c r="AY1949" s="199"/>
      <c r="AZ1949" s="199"/>
      <c r="BA1949" s="199"/>
      <c r="BB1949" s="199"/>
      <c r="BC1949" s="199"/>
      <c r="BD1949" s="199"/>
      <c r="BE1949" s="199"/>
      <c r="BF1949" s="199"/>
      <c r="BG1949" s="199"/>
      <c r="BH1949" s="199"/>
      <c r="BI1949" s="199"/>
      <c r="BJ1949" s="199"/>
      <c r="BK1949" s="199"/>
    </row>
    <row r="1950" spans="1:63" ht="12.75" customHeight="1" x14ac:dyDescent="0.2">
      <c r="A1950" s="199"/>
      <c r="B1950" s="199"/>
      <c r="C1950" s="199"/>
      <c r="D1950" s="199"/>
      <c r="E1950" s="199"/>
      <c r="F1950" s="199"/>
      <c r="G1950" s="199"/>
      <c r="H1950" s="199"/>
      <c r="I1950" s="199"/>
      <c r="J1950" s="199"/>
      <c r="K1950" s="199"/>
      <c r="L1950" s="199"/>
      <c r="M1950" s="199"/>
      <c r="N1950" s="199"/>
      <c r="O1950" s="199"/>
      <c r="P1950" s="199"/>
      <c r="Q1950" s="199"/>
      <c r="R1950" s="199"/>
      <c r="S1950" s="199"/>
      <c r="T1950" s="199"/>
      <c r="U1950" s="199"/>
      <c r="V1950" s="199"/>
      <c r="W1950" s="199"/>
      <c r="X1950" s="199"/>
      <c r="Y1950" s="199"/>
      <c r="Z1950" s="199"/>
      <c r="AA1950" s="199"/>
      <c r="AB1950" s="199"/>
      <c r="AC1950" s="199"/>
      <c r="AD1950" s="199"/>
      <c r="AE1950" s="199"/>
      <c r="AF1950" s="199"/>
      <c r="AG1950" s="199"/>
      <c r="AH1950" s="199"/>
      <c r="AI1950" s="199"/>
      <c r="AJ1950" s="199"/>
      <c r="AK1950" s="199"/>
      <c r="AL1950" s="199"/>
      <c r="AM1950" s="199"/>
      <c r="AN1950" s="199"/>
      <c r="AO1950" s="199"/>
      <c r="AP1950" s="199"/>
      <c r="AQ1950" s="199"/>
      <c r="AR1950" s="199"/>
      <c r="AS1950" s="199"/>
      <c r="AT1950" s="199"/>
      <c r="AU1950" s="199"/>
      <c r="AV1950" s="199"/>
      <c r="AW1950" s="199"/>
      <c r="AX1950" s="199"/>
      <c r="AY1950" s="199"/>
      <c r="AZ1950" s="199"/>
      <c r="BA1950" s="199"/>
      <c r="BB1950" s="199"/>
      <c r="BC1950" s="199"/>
      <c r="BD1950" s="199"/>
      <c r="BE1950" s="199"/>
      <c r="BF1950" s="199"/>
      <c r="BG1950" s="199"/>
      <c r="BH1950" s="199"/>
      <c r="BI1950" s="199"/>
      <c r="BJ1950" s="199"/>
      <c r="BK1950" s="199"/>
    </row>
    <row r="1951" spans="1:63" ht="12.75" customHeight="1" x14ac:dyDescent="0.2">
      <c r="A1951" s="199"/>
      <c r="B1951" s="199"/>
      <c r="C1951" s="199"/>
      <c r="D1951" s="199"/>
      <c r="E1951" s="199"/>
      <c r="F1951" s="199"/>
      <c r="G1951" s="199"/>
      <c r="H1951" s="199"/>
      <c r="I1951" s="199"/>
      <c r="J1951" s="199"/>
      <c r="K1951" s="199"/>
      <c r="L1951" s="199"/>
      <c r="M1951" s="199"/>
      <c r="N1951" s="199"/>
      <c r="O1951" s="199"/>
      <c r="P1951" s="199"/>
      <c r="Q1951" s="199"/>
      <c r="R1951" s="199"/>
      <c r="S1951" s="199"/>
      <c r="T1951" s="199"/>
      <c r="U1951" s="199"/>
      <c r="V1951" s="199"/>
      <c r="W1951" s="199"/>
      <c r="X1951" s="199"/>
      <c r="Y1951" s="199"/>
      <c r="Z1951" s="199"/>
      <c r="AA1951" s="199"/>
      <c r="AB1951" s="199"/>
      <c r="AC1951" s="199"/>
      <c r="AD1951" s="199"/>
      <c r="AE1951" s="199"/>
      <c r="AF1951" s="199"/>
      <c r="AG1951" s="199"/>
      <c r="AH1951" s="199"/>
      <c r="AI1951" s="199"/>
      <c r="AJ1951" s="199"/>
      <c r="AK1951" s="199"/>
      <c r="AL1951" s="199"/>
      <c r="AM1951" s="199"/>
      <c r="AN1951" s="199"/>
      <c r="AO1951" s="199"/>
      <c r="AP1951" s="199"/>
      <c r="AQ1951" s="199"/>
      <c r="AR1951" s="199"/>
      <c r="AS1951" s="199"/>
      <c r="AT1951" s="199"/>
      <c r="AU1951" s="199"/>
      <c r="AV1951" s="199"/>
      <c r="AW1951" s="199"/>
      <c r="AX1951" s="199"/>
      <c r="AY1951" s="199"/>
      <c r="AZ1951" s="199"/>
      <c r="BA1951" s="199"/>
      <c r="BB1951" s="199"/>
      <c r="BC1951" s="199"/>
      <c r="BD1951" s="199"/>
      <c r="BE1951" s="199"/>
      <c r="BF1951" s="199"/>
      <c r="BG1951" s="199"/>
      <c r="BH1951" s="199"/>
      <c r="BI1951" s="199"/>
      <c r="BJ1951" s="199"/>
      <c r="BK1951" s="199"/>
    </row>
    <row r="1952" spans="1:63" ht="12.75" customHeight="1" x14ac:dyDescent="0.2">
      <c r="A1952" s="199"/>
      <c r="B1952" s="199"/>
      <c r="C1952" s="199"/>
      <c r="D1952" s="199"/>
      <c r="E1952" s="199"/>
      <c r="F1952" s="199"/>
      <c r="G1952" s="199"/>
      <c r="H1952" s="199"/>
      <c r="I1952" s="199"/>
      <c r="J1952" s="199"/>
      <c r="K1952" s="199"/>
      <c r="L1952" s="199"/>
      <c r="M1952" s="199"/>
      <c r="N1952" s="199"/>
      <c r="O1952" s="199"/>
      <c r="P1952" s="199"/>
      <c r="Q1952" s="199"/>
      <c r="R1952" s="199"/>
      <c r="S1952" s="199"/>
      <c r="T1952" s="199"/>
      <c r="U1952" s="199"/>
      <c r="V1952" s="199"/>
      <c r="W1952" s="199"/>
      <c r="X1952" s="199"/>
      <c r="Y1952" s="199"/>
      <c r="Z1952" s="199"/>
      <c r="AA1952" s="199"/>
      <c r="AB1952" s="199"/>
      <c r="AC1952" s="199"/>
      <c r="AD1952" s="199"/>
      <c r="AE1952" s="199"/>
      <c r="AF1952" s="199"/>
      <c r="AG1952" s="199"/>
      <c r="AH1952" s="199"/>
      <c r="AI1952" s="199"/>
      <c r="AJ1952" s="199"/>
      <c r="AK1952" s="199"/>
      <c r="AL1952" s="199"/>
      <c r="AM1952" s="199"/>
      <c r="AN1952" s="199"/>
      <c r="AO1952" s="199"/>
      <c r="AP1952" s="199"/>
      <c r="AQ1952" s="199"/>
      <c r="AR1952" s="199"/>
      <c r="AS1952" s="199"/>
      <c r="AT1952" s="199"/>
      <c r="AU1952" s="199"/>
      <c r="AV1952" s="199"/>
      <c r="AW1952" s="199"/>
      <c r="AX1952" s="199"/>
      <c r="AY1952" s="199"/>
      <c r="AZ1952" s="199"/>
      <c r="BA1952" s="199"/>
      <c r="BB1952" s="199"/>
      <c r="BC1952" s="199"/>
      <c r="BD1952" s="199"/>
      <c r="BE1952" s="199"/>
      <c r="BF1952" s="199"/>
      <c r="BG1952" s="199"/>
      <c r="BH1952" s="199"/>
      <c r="BI1952" s="199"/>
      <c r="BJ1952" s="199"/>
      <c r="BK1952" s="199"/>
    </row>
    <row r="1953" spans="1:63" ht="12.75" customHeight="1" x14ac:dyDescent="0.2">
      <c r="A1953" s="199"/>
      <c r="B1953" s="199"/>
      <c r="C1953" s="199"/>
      <c r="D1953" s="199"/>
      <c r="E1953" s="199"/>
      <c r="F1953" s="199"/>
      <c r="G1953" s="199"/>
      <c r="H1953" s="199"/>
      <c r="I1953" s="199"/>
      <c r="J1953" s="199"/>
      <c r="K1953" s="199"/>
      <c r="L1953" s="199"/>
      <c r="M1953" s="199"/>
      <c r="N1953" s="199"/>
      <c r="O1953" s="199"/>
      <c r="P1953" s="199"/>
      <c r="Q1953" s="199"/>
      <c r="R1953" s="199"/>
      <c r="S1953" s="199"/>
      <c r="T1953" s="199"/>
      <c r="U1953" s="199"/>
      <c r="V1953" s="199"/>
      <c r="W1953" s="199"/>
      <c r="X1953" s="199"/>
      <c r="Y1953" s="199"/>
      <c r="Z1953" s="199"/>
      <c r="AA1953" s="199"/>
      <c r="AB1953" s="199"/>
      <c r="AC1953" s="199"/>
      <c r="AD1953" s="199"/>
      <c r="AE1953" s="199"/>
      <c r="AF1953" s="199"/>
      <c r="AG1953" s="199"/>
      <c r="AH1953" s="199"/>
      <c r="AI1953" s="199"/>
      <c r="AJ1953" s="199"/>
      <c r="AK1953" s="199"/>
      <c r="AL1953" s="199"/>
      <c r="AM1953" s="199"/>
      <c r="AN1953" s="199"/>
      <c r="AO1953" s="199"/>
      <c r="AP1953" s="199"/>
      <c r="AQ1953" s="199"/>
      <c r="AR1953" s="199"/>
      <c r="AS1953" s="199"/>
      <c r="AT1953" s="199"/>
      <c r="AU1953" s="199"/>
      <c r="AV1953" s="199"/>
      <c r="AW1953" s="199"/>
      <c r="AX1953" s="199"/>
      <c r="AY1953" s="199"/>
      <c r="AZ1953" s="199"/>
      <c r="BA1953" s="199"/>
      <c r="BB1953" s="199"/>
      <c r="BC1953" s="199"/>
      <c r="BD1953" s="199"/>
      <c r="BE1953" s="199"/>
      <c r="BF1953" s="199"/>
      <c r="BG1953" s="199"/>
      <c r="BH1953" s="199"/>
      <c r="BI1953" s="199"/>
      <c r="BJ1953" s="199"/>
      <c r="BK1953" s="199"/>
    </row>
    <row r="1954" spans="1:63" ht="12.75" customHeight="1" x14ac:dyDescent="0.2">
      <c r="A1954" s="199"/>
      <c r="B1954" s="199"/>
      <c r="C1954" s="199"/>
      <c r="D1954" s="199"/>
      <c r="E1954" s="199"/>
      <c r="F1954" s="199"/>
      <c r="G1954" s="199"/>
      <c r="H1954" s="199"/>
      <c r="I1954" s="199"/>
      <c r="J1954" s="199"/>
      <c r="K1954" s="199"/>
      <c r="L1954" s="199"/>
      <c r="M1954" s="199"/>
      <c r="N1954" s="199"/>
      <c r="O1954" s="199"/>
      <c r="P1954" s="199"/>
      <c r="Q1954" s="199"/>
      <c r="R1954" s="199"/>
      <c r="S1954" s="199"/>
      <c r="T1954" s="199"/>
      <c r="U1954" s="199"/>
      <c r="V1954" s="199"/>
      <c r="W1954" s="199"/>
      <c r="X1954" s="199"/>
      <c r="Y1954" s="199"/>
      <c r="Z1954" s="199"/>
      <c r="AA1954" s="199"/>
      <c r="AB1954" s="199"/>
      <c r="AC1954" s="199"/>
      <c r="AD1954" s="199"/>
      <c r="AE1954" s="199"/>
      <c r="AF1954" s="199"/>
      <c r="AG1954" s="199"/>
      <c r="AH1954" s="199"/>
      <c r="AI1954" s="199"/>
      <c r="AJ1954" s="199"/>
      <c r="AK1954" s="199"/>
      <c r="AL1954" s="199"/>
      <c r="AM1954" s="199"/>
      <c r="AN1954" s="199"/>
      <c r="AO1954" s="199"/>
      <c r="AP1954" s="199"/>
      <c r="AQ1954" s="199"/>
      <c r="AR1954" s="199"/>
      <c r="AS1954" s="199"/>
      <c r="AT1954" s="199"/>
      <c r="AU1954" s="199"/>
      <c r="AV1954" s="199"/>
      <c r="AW1954" s="199"/>
      <c r="AX1954" s="199"/>
      <c r="AY1954" s="199"/>
      <c r="AZ1954" s="199"/>
      <c r="BA1954" s="199"/>
      <c r="BB1954" s="199"/>
      <c r="BC1954" s="199"/>
      <c r="BD1954" s="199"/>
      <c r="BE1954" s="199"/>
      <c r="BF1954" s="199"/>
      <c r="BG1954" s="199"/>
      <c r="BH1954" s="199"/>
      <c r="BI1954" s="199"/>
      <c r="BJ1954" s="199"/>
      <c r="BK1954" s="199"/>
    </row>
    <row r="1955" spans="1:63" ht="12.75" customHeight="1" x14ac:dyDescent="0.2">
      <c r="A1955" s="199"/>
      <c r="B1955" s="199"/>
      <c r="C1955" s="199"/>
      <c r="D1955" s="199"/>
      <c r="E1955" s="199"/>
      <c r="F1955" s="199"/>
      <c r="G1955" s="199"/>
      <c r="H1955" s="199"/>
      <c r="I1955" s="199"/>
      <c r="J1955" s="199"/>
      <c r="K1955" s="199"/>
      <c r="L1955" s="199"/>
      <c r="M1955" s="199"/>
      <c r="N1955" s="199"/>
      <c r="O1955" s="199"/>
      <c r="P1955" s="199"/>
      <c r="Q1955" s="199"/>
      <c r="R1955" s="199"/>
      <c r="S1955" s="199"/>
      <c r="T1955" s="199"/>
      <c r="U1955" s="199"/>
      <c r="V1955" s="199"/>
      <c r="W1955" s="199"/>
      <c r="X1955" s="199"/>
      <c r="Y1955" s="199"/>
      <c r="Z1955" s="199"/>
      <c r="AA1955" s="199"/>
      <c r="AB1955" s="199"/>
      <c r="AC1955" s="199"/>
      <c r="AD1955" s="199"/>
      <c r="AE1955" s="199"/>
      <c r="AF1955" s="199"/>
      <c r="AG1955" s="199"/>
      <c r="AH1955" s="199"/>
      <c r="AI1955" s="199"/>
      <c r="AJ1955" s="199"/>
      <c r="AK1955" s="199"/>
      <c r="AL1955" s="199"/>
      <c r="AM1955" s="199"/>
      <c r="AN1955" s="199"/>
      <c r="AO1955" s="199"/>
      <c r="AP1955" s="199"/>
      <c r="AQ1955" s="199"/>
      <c r="AR1955" s="199"/>
      <c r="AS1955" s="199"/>
      <c r="AT1955" s="199"/>
      <c r="AU1955" s="199"/>
      <c r="AV1955" s="199"/>
      <c r="AW1955" s="199"/>
      <c r="AX1955" s="199"/>
      <c r="AY1955" s="199"/>
      <c r="AZ1955" s="199"/>
      <c r="BA1955" s="199"/>
      <c r="BB1955" s="199"/>
      <c r="BC1955" s="199"/>
      <c r="BD1955" s="199"/>
      <c r="BE1955" s="199"/>
      <c r="BF1955" s="199"/>
      <c r="BG1955" s="199"/>
      <c r="BH1955" s="199"/>
      <c r="BI1955" s="199"/>
      <c r="BJ1955" s="199"/>
      <c r="BK1955" s="199"/>
    </row>
    <row r="1956" spans="1:63" ht="12.75" customHeight="1" x14ac:dyDescent="0.2">
      <c r="A1956" s="199"/>
      <c r="B1956" s="199"/>
      <c r="C1956" s="199"/>
      <c r="D1956" s="199"/>
      <c r="E1956" s="199"/>
      <c r="F1956" s="199"/>
      <c r="G1956" s="199"/>
      <c r="H1956" s="199"/>
      <c r="I1956" s="199"/>
      <c r="J1956" s="199"/>
      <c r="K1956" s="199"/>
      <c r="L1956" s="199"/>
      <c r="M1956" s="199"/>
      <c r="N1956" s="199"/>
      <c r="O1956" s="199"/>
      <c r="P1956" s="199"/>
      <c r="Q1956" s="199"/>
      <c r="R1956" s="199"/>
      <c r="S1956" s="199"/>
      <c r="T1956" s="199"/>
      <c r="U1956" s="199"/>
      <c r="V1956" s="199"/>
      <c r="W1956" s="199"/>
      <c r="X1956" s="199"/>
      <c r="Y1956" s="199"/>
      <c r="Z1956" s="199"/>
      <c r="AA1956" s="199"/>
      <c r="AB1956" s="199"/>
      <c r="AC1956" s="199"/>
      <c r="AD1956" s="199"/>
      <c r="AE1956" s="199"/>
      <c r="AF1956" s="199"/>
      <c r="AG1956" s="199"/>
      <c r="AH1956" s="199"/>
      <c r="AI1956" s="199"/>
      <c r="AJ1956" s="199"/>
      <c r="AK1956" s="199"/>
      <c r="AL1956" s="199"/>
      <c r="AM1956" s="199"/>
      <c r="AN1956" s="199"/>
      <c r="AO1956" s="199"/>
      <c r="AP1956" s="199"/>
      <c r="AQ1956" s="199"/>
      <c r="AR1956" s="199"/>
      <c r="AS1956" s="199"/>
      <c r="AT1956" s="199"/>
      <c r="AU1956" s="199"/>
      <c r="AV1956" s="199"/>
      <c r="AW1956" s="199"/>
      <c r="AX1956" s="199"/>
      <c r="AY1956" s="199"/>
      <c r="AZ1956" s="199"/>
      <c r="BA1956" s="199"/>
      <c r="BB1956" s="199"/>
      <c r="BC1956" s="199"/>
      <c r="BD1956" s="199"/>
      <c r="BE1956" s="199"/>
      <c r="BF1956" s="199"/>
      <c r="BG1956" s="199"/>
      <c r="BH1956" s="199"/>
      <c r="BI1956" s="199"/>
      <c r="BJ1956" s="199"/>
      <c r="BK1956" s="199"/>
    </row>
    <row r="1957" spans="1:63" ht="12.75" customHeight="1" x14ac:dyDescent="0.2">
      <c r="A1957" s="199"/>
      <c r="B1957" s="199"/>
      <c r="C1957" s="199"/>
      <c r="D1957" s="199"/>
      <c r="E1957" s="199"/>
      <c r="F1957" s="199"/>
      <c r="G1957" s="199"/>
      <c r="H1957" s="199"/>
      <c r="I1957" s="199"/>
      <c r="J1957" s="199"/>
      <c r="K1957" s="199"/>
      <c r="L1957" s="199"/>
      <c r="M1957" s="199"/>
      <c r="N1957" s="199"/>
      <c r="O1957" s="199"/>
      <c r="P1957" s="199"/>
      <c r="Q1957" s="199"/>
      <c r="R1957" s="199"/>
      <c r="S1957" s="199"/>
      <c r="T1957" s="199"/>
      <c r="U1957" s="199"/>
      <c r="V1957" s="199"/>
      <c r="W1957" s="199"/>
      <c r="X1957" s="199"/>
      <c r="Y1957" s="199"/>
      <c r="Z1957" s="199"/>
      <c r="AA1957" s="199"/>
      <c r="AB1957" s="199"/>
      <c r="AC1957" s="199"/>
      <c r="AD1957" s="199"/>
      <c r="AE1957" s="199"/>
      <c r="AF1957" s="199"/>
      <c r="AG1957" s="199"/>
      <c r="AH1957" s="199"/>
      <c r="AI1957" s="199"/>
      <c r="AJ1957" s="199"/>
      <c r="AK1957" s="199"/>
      <c r="AL1957" s="199"/>
      <c r="AM1957" s="199"/>
      <c r="AN1957" s="199"/>
      <c r="AO1957" s="199"/>
      <c r="AP1957" s="199"/>
      <c r="AQ1957" s="199"/>
      <c r="AR1957" s="199"/>
      <c r="AS1957" s="199"/>
      <c r="AT1957" s="199"/>
      <c r="AU1957" s="199"/>
      <c r="AV1957" s="199"/>
      <c r="AW1957" s="199"/>
      <c r="AX1957" s="199"/>
      <c r="AY1957" s="199"/>
      <c r="AZ1957" s="199"/>
      <c r="BA1957" s="199"/>
      <c r="BB1957" s="199"/>
      <c r="BC1957" s="199"/>
      <c r="BD1957" s="199"/>
      <c r="BE1957" s="199"/>
      <c r="BF1957" s="199"/>
      <c r="BG1957" s="199"/>
      <c r="BH1957" s="199"/>
      <c r="BI1957" s="199"/>
      <c r="BJ1957" s="199"/>
      <c r="BK1957" s="199"/>
    </row>
    <row r="1958" spans="1:63" ht="12.75" customHeight="1" x14ac:dyDescent="0.2">
      <c r="A1958" s="199"/>
      <c r="B1958" s="199"/>
      <c r="C1958" s="199"/>
      <c r="D1958" s="199"/>
      <c r="E1958" s="199"/>
      <c r="F1958" s="199"/>
      <c r="G1958" s="199"/>
      <c r="H1958" s="199"/>
      <c r="I1958" s="199"/>
      <c r="J1958" s="199"/>
      <c r="K1958" s="199"/>
      <c r="L1958" s="199"/>
      <c r="M1958" s="199"/>
      <c r="N1958" s="199"/>
      <c r="O1958" s="199"/>
      <c r="P1958" s="199"/>
      <c r="Q1958" s="199"/>
      <c r="R1958" s="199"/>
      <c r="S1958" s="199"/>
      <c r="T1958" s="199"/>
      <c r="U1958" s="199"/>
      <c r="V1958" s="199"/>
      <c r="W1958" s="199"/>
      <c r="X1958" s="199"/>
      <c r="Y1958" s="199"/>
      <c r="Z1958" s="199"/>
      <c r="AA1958" s="199"/>
      <c r="AB1958" s="199"/>
      <c r="AC1958" s="199"/>
      <c r="AD1958" s="199"/>
      <c r="AE1958" s="199"/>
      <c r="AF1958" s="199"/>
      <c r="AG1958" s="199"/>
      <c r="AH1958" s="199"/>
      <c r="AI1958" s="199"/>
      <c r="AJ1958" s="199"/>
      <c r="AK1958" s="199"/>
      <c r="AL1958" s="199"/>
      <c r="AM1958" s="199"/>
      <c r="AN1958" s="199"/>
      <c r="AO1958" s="199"/>
      <c r="AP1958" s="199"/>
      <c r="AQ1958" s="199"/>
      <c r="AR1958" s="199"/>
      <c r="AS1958" s="199"/>
      <c r="AT1958" s="199"/>
      <c r="AU1958" s="199"/>
      <c r="AV1958" s="199"/>
      <c r="AW1958" s="199"/>
      <c r="AX1958" s="199"/>
      <c r="AY1958" s="199"/>
      <c r="AZ1958" s="199"/>
      <c r="BA1958" s="199"/>
      <c r="BB1958" s="199"/>
      <c r="BC1958" s="199"/>
      <c r="BD1958" s="199"/>
      <c r="BE1958" s="199"/>
      <c r="BF1958" s="199"/>
      <c r="BG1958" s="199"/>
      <c r="BH1958" s="199"/>
      <c r="BI1958" s="199"/>
      <c r="BJ1958" s="199"/>
      <c r="BK1958" s="199"/>
    </row>
    <row r="1959" spans="1:63" ht="12.75" customHeight="1" x14ac:dyDescent="0.2">
      <c r="A1959" s="199"/>
      <c r="B1959" s="199"/>
      <c r="C1959" s="199"/>
      <c r="D1959" s="199"/>
      <c r="E1959" s="199"/>
      <c r="F1959" s="199"/>
      <c r="G1959" s="199"/>
      <c r="H1959" s="199"/>
      <c r="I1959" s="199"/>
      <c r="J1959" s="199"/>
      <c r="K1959" s="199"/>
      <c r="L1959" s="199"/>
      <c r="M1959" s="199"/>
      <c r="N1959" s="199"/>
      <c r="O1959" s="199"/>
      <c r="P1959" s="199"/>
      <c r="Q1959" s="199"/>
      <c r="R1959" s="199"/>
      <c r="S1959" s="199"/>
      <c r="T1959" s="199"/>
      <c r="U1959" s="199"/>
      <c r="V1959" s="199"/>
      <c r="W1959" s="199"/>
      <c r="X1959" s="199"/>
      <c r="Y1959" s="199"/>
      <c r="Z1959" s="199"/>
      <c r="AA1959" s="199"/>
      <c r="AB1959" s="199"/>
      <c r="AC1959" s="199"/>
      <c r="AD1959" s="199"/>
      <c r="AE1959" s="199"/>
      <c r="AF1959" s="199"/>
      <c r="AG1959" s="199"/>
      <c r="AH1959" s="199"/>
      <c r="AI1959" s="199"/>
      <c r="AJ1959" s="199"/>
      <c r="AK1959" s="199"/>
      <c r="AL1959" s="199"/>
      <c r="AM1959" s="199"/>
      <c r="AN1959" s="199"/>
      <c r="AO1959" s="199"/>
      <c r="AP1959" s="199"/>
      <c r="AQ1959" s="199"/>
      <c r="AR1959" s="199"/>
      <c r="AS1959" s="199"/>
      <c r="AT1959" s="199"/>
      <c r="AU1959" s="199"/>
      <c r="AV1959" s="199"/>
      <c r="AW1959" s="199"/>
      <c r="AX1959" s="199"/>
      <c r="AY1959" s="199"/>
      <c r="AZ1959" s="199"/>
      <c r="BA1959" s="199"/>
      <c r="BB1959" s="199"/>
      <c r="BC1959" s="199"/>
      <c r="BD1959" s="199"/>
      <c r="BE1959" s="199"/>
      <c r="BF1959" s="199"/>
      <c r="BG1959" s="199"/>
      <c r="BH1959" s="199"/>
      <c r="BI1959" s="199"/>
      <c r="BJ1959" s="199"/>
      <c r="BK1959" s="199"/>
    </row>
    <row r="1960" spans="1:63" ht="12.75" customHeight="1" x14ac:dyDescent="0.2">
      <c r="A1960" s="199"/>
      <c r="B1960" s="199"/>
      <c r="C1960" s="199"/>
      <c r="D1960" s="199"/>
      <c r="E1960" s="199"/>
      <c r="F1960" s="199"/>
      <c r="G1960" s="199"/>
      <c r="H1960" s="199"/>
      <c r="I1960" s="199"/>
      <c r="J1960" s="199"/>
      <c r="K1960" s="199"/>
      <c r="L1960" s="199"/>
      <c r="M1960" s="199"/>
      <c r="N1960" s="199"/>
      <c r="O1960" s="199"/>
      <c r="P1960" s="199"/>
      <c r="Q1960" s="199"/>
      <c r="R1960" s="199"/>
      <c r="S1960" s="199"/>
      <c r="T1960" s="199"/>
      <c r="U1960" s="199"/>
      <c r="V1960" s="199"/>
      <c r="W1960" s="199"/>
      <c r="X1960" s="199"/>
      <c r="Y1960" s="199"/>
      <c r="Z1960" s="199"/>
      <c r="AA1960" s="199"/>
      <c r="AB1960" s="199"/>
      <c r="AC1960" s="199"/>
      <c r="AD1960" s="199"/>
      <c r="AE1960" s="199"/>
      <c r="AF1960" s="199"/>
      <c r="AG1960" s="199"/>
      <c r="AH1960" s="199"/>
      <c r="AI1960" s="199"/>
      <c r="AJ1960" s="199"/>
      <c r="AK1960" s="199"/>
      <c r="AL1960" s="199"/>
      <c r="AM1960" s="199"/>
      <c r="AN1960" s="199"/>
      <c r="AO1960" s="199"/>
      <c r="AP1960" s="199"/>
      <c r="AQ1960" s="199"/>
      <c r="AR1960" s="199"/>
      <c r="AS1960" s="199"/>
      <c r="AT1960" s="199"/>
      <c r="AU1960" s="199"/>
      <c r="AV1960" s="199"/>
      <c r="AW1960" s="199"/>
      <c r="AX1960" s="199"/>
      <c r="AY1960" s="199"/>
      <c r="AZ1960" s="199"/>
      <c r="BA1960" s="199"/>
      <c r="BB1960" s="199"/>
      <c r="BC1960" s="199"/>
      <c r="BD1960" s="199"/>
      <c r="BE1960" s="199"/>
      <c r="BF1960" s="199"/>
      <c r="BG1960" s="199"/>
      <c r="BH1960" s="199"/>
      <c r="BI1960" s="199"/>
      <c r="BJ1960" s="199"/>
      <c r="BK1960" s="199"/>
    </row>
    <row r="1961" spans="1:63" ht="12.75" customHeight="1" x14ac:dyDescent="0.2">
      <c r="A1961" s="199"/>
      <c r="B1961" s="199"/>
      <c r="C1961" s="199"/>
      <c r="D1961" s="199"/>
      <c r="E1961" s="199"/>
      <c r="F1961" s="199"/>
      <c r="G1961" s="199"/>
      <c r="H1961" s="199"/>
      <c r="I1961" s="199"/>
      <c r="J1961" s="199"/>
      <c r="K1961" s="199"/>
      <c r="L1961" s="199"/>
      <c r="M1961" s="199"/>
      <c r="N1961" s="199"/>
      <c r="O1961" s="199"/>
      <c r="P1961" s="199"/>
      <c r="Q1961" s="199"/>
      <c r="R1961" s="199"/>
      <c r="S1961" s="199"/>
      <c r="T1961" s="199"/>
      <c r="U1961" s="199"/>
      <c r="V1961" s="199"/>
      <c r="W1961" s="199"/>
      <c r="X1961" s="199"/>
      <c r="Y1961" s="199"/>
      <c r="Z1961" s="199"/>
      <c r="AA1961" s="199"/>
      <c r="AB1961" s="199"/>
      <c r="AC1961" s="199"/>
      <c r="AD1961" s="199"/>
      <c r="AE1961" s="199"/>
      <c r="AF1961" s="199"/>
      <c r="AG1961" s="199"/>
      <c r="AH1961" s="199"/>
      <c r="AI1961" s="199"/>
      <c r="AJ1961" s="199"/>
      <c r="AK1961" s="199"/>
      <c r="AL1961" s="199"/>
      <c r="AM1961" s="199"/>
      <c r="AN1961" s="199"/>
      <c r="AO1961" s="199"/>
      <c r="AP1961" s="199"/>
      <c r="AQ1961" s="199"/>
      <c r="AR1961" s="199"/>
      <c r="AS1961" s="199"/>
      <c r="AT1961" s="199"/>
      <c r="AU1961" s="199"/>
      <c r="AV1961" s="199"/>
      <c r="AW1961" s="199"/>
      <c r="AX1961" s="199"/>
      <c r="AY1961" s="199"/>
      <c r="AZ1961" s="199"/>
      <c r="BA1961" s="199"/>
      <c r="BB1961" s="199"/>
      <c r="BC1961" s="199"/>
      <c r="BD1961" s="199"/>
      <c r="BE1961" s="199"/>
      <c r="BF1961" s="199"/>
      <c r="BG1961" s="199"/>
      <c r="BH1961" s="199"/>
      <c r="BI1961" s="199"/>
      <c r="BJ1961" s="199"/>
      <c r="BK1961" s="199"/>
    </row>
    <row r="1962" spans="1:63" ht="12.75" customHeight="1" x14ac:dyDescent="0.2">
      <c r="A1962" s="199"/>
      <c r="B1962" s="199"/>
      <c r="C1962" s="199"/>
      <c r="D1962" s="199"/>
      <c r="E1962" s="199"/>
      <c r="F1962" s="199"/>
      <c r="G1962" s="199"/>
      <c r="H1962" s="199"/>
      <c r="I1962" s="199"/>
      <c r="J1962" s="199"/>
      <c r="K1962" s="199"/>
      <c r="L1962" s="199"/>
      <c r="M1962" s="199"/>
      <c r="N1962" s="199"/>
      <c r="O1962" s="199"/>
      <c r="P1962" s="199"/>
      <c r="Q1962" s="199"/>
      <c r="R1962" s="199"/>
      <c r="S1962" s="199"/>
      <c r="T1962" s="199"/>
      <c r="U1962" s="199"/>
      <c r="V1962" s="199"/>
      <c r="W1962" s="199"/>
      <c r="X1962" s="199"/>
      <c r="Y1962" s="199"/>
      <c r="Z1962" s="199"/>
      <c r="AA1962" s="199"/>
      <c r="AB1962" s="199"/>
      <c r="AC1962" s="199"/>
      <c r="AD1962" s="199"/>
      <c r="AE1962" s="199"/>
      <c r="AF1962" s="199"/>
      <c r="AG1962" s="199"/>
      <c r="AH1962" s="199"/>
      <c r="AI1962" s="199"/>
      <c r="AJ1962" s="199"/>
      <c r="AK1962" s="199"/>
      <c r="AL1962" s="199"/>
      <c r="AM1962" s="199"/>
      <c r="AN1962" s="199"/>
      <c r="AO1962" s="199"/>
      <c r="AP1962" s="199"/>
      <c r="AQ1962" s="199"/>
      <c r="AR1962" s="199"/>
      <c r="AS1962" s="199"/>
      <c r="AT1962" s="199"/>
      <c r="AU1962" s="199"/>
      <c r="AV1962" s="199"/>
      <c r="AW1962" s="199"/>
      <c r="AX1962" s="199"/>
      <c r="AY1962" s="199"/>
      <c r="AZ1962" s="199"/>
      <c r="BA1962" s="199"/>
      <c r="BB1962" s="199"/>
      <c r="BC1962" s="199"/>
      <c r="BD1962" s="199"/>
      <c r="BE1962" s="199"/>
      <c r="BF1962" s="199"/>
      <c r="BG1962" s="199"/>
      <c r="BH1962" s="199"/>
      <c r="BI1962" s="199"/>
      <c r="BJ1962" s="199"/>
      <c r="BK1962" s="199"/>
    </row>
    <row r="1963" spans="1:63" ht="12.75" customHeight="1" x14ac:dyDescent="0.2">
      <c r="A1963" s="199"/>
      <c r="B1963" s="199"/>
      <c r="C1963" s="199"/>
      <c r="D1963" s="199"/>
      <c r="E1963" s="199"/>
      <c r="F1963" s="199"/>
      <c r="G1963" s="199"/>
      <c r="H1963" s="199"/>
      <c r="I1963" s="199"/>
      <c r="J1963" s="199"/>
      <c r="K1963" s="199"/>
      <c r="L1963" s="199"/>
      <c r="M1963" s="199"/>
      <c r="N1963" s="199"/>
      <c r="O1963" s="199"/>
      <c r="P1963" s="199"/>
      <c r="Q1963" s="199"/>
      <c r="R1963" s="199"/>
      <c r="S1963" s="199"/>
      <c r="T1963" s="199"/>
      <c r="U1963" s="199"/>
      <c r="V1963" s="199"/>
      <c r="W1963" s="199"/>
      <c r="X1963" s="199"/>
      <c r="Y1963" s="199"/>
      <c r="Z1963" s="199"/>
      <c r="AA1963" s="199"/>
      <c r="AB1963" s="199"/>
      <c r="AC1963" s="199"/>
      <c r="AD1963" s="199"/>
      <c r="AE1963" s="199"/>
      <c r="AF1963" s="199"/>
      <c r="AG1963" s="199"/>
      <c r="AH1963" s="199"/>
      <c r="AI1963" s="199"/>
      <c r="AJ1963" s="199"/>
      <c r="AK1963" s="199"/>
      <c r="AL1963" s="199"/>
      <c r="AM1963" s="199"/>
      <c r="AN1963" s="199"/>
      <c r="AO1963" s="199"/>
      <c r="AP1963" s="199"/>
      <c r="AQ1963" s="199"/>
      <c r="AR1963" s="199"/>
      <c r="AS1963" s="199"/>
      <c r="AT1963" s="199"/>
      <c r="AU1963" s="199"/>
      <c r="AV1963" s="199"/>
      <c r="AW1963" s="199"/>
      <c r="AX1963" s="199"/>
      <c r="AY1963" s="199"/>
      <c r="AZ1963" s="199"/>
      <c r="BA1963" s="199"/>
      <c r="BB1963" s="199"/>
      <c r="BC1963" s="199"/>
      <c r="BD1963" s="199"/>
      <c r="BE1963" s="199"/>
      <c r="BF1963" s="199"/>
      <c r="BG1963" s="199"/>
      <c r="BH1963" s="199"/>
      <c r="BI1963" s="199"/>
      <c r="BJ1963" s="199"/>
      <c r="BK1963" s="199"/>
    </row>
    <row r="1964" spans="1:63" ht="12.75" customHeight="1" x14ac:dyDescent="0.2">
      <c r="A1964" s="199"/>
      <c r="B1964" s="199"/>
      <c r="C1964" s="199"/>
      <c r="D1964" s="199"/>
      <c r="E1964" s="199"/>
      <c r="F1964" s="199"/>
      <c r="G1964" s="199"/>
      <c r="H1964" s="199"/>
      <c r="I1964" s="199"/>
      <c r="J1964" s="199"/>
      <c r="K1964" s="199"/>
      <c r="L1964" s="199"/>
      <c r="M1964" s="199"/>
      <c r="N1964" s="199"/>
      <c r="O1964" s="199"/>
      <c r="P1964" s="199"/>
      <c r="Q1964" s="199"/>
      <c r="R1964" s="199"/>
      <c r="S1964" s="199"/>
      <c r="T1964" s="199"/>
      <c r="U1964" s="199"/>
      <c r="V1964" s="199"/>
      <c r="W1964" s="199"/>
      <c r="X1964" s="199"/>
      <c r="Y1964" s="199"/>
      <c r="Z1964" s="199"/>
      <c r="AA1964" s="199"/>
      <c r="AB1964" s="199"/>
      <c r="AC1964" s="199"/>
      <c r="AD1964" s="199"/>
      <c r="AE1964" s="199"/>
      <c r="AF1964" s="199"/>
      <c r="AG1964" s="199"/>
      <c r="AH1964" s="199"/>
      <c r="AI1964" s="199"/>
      <c r="AJ1964" s="199"/>
      <c r="AK1964" s="199"/>
      <c r="AL1964" s="199"/>
      <c r="AM1964" s="199"/>
      <c r="AN1964" s="199"/>
      <c r="AO1964" s="199"/>
      <c r="AP1964" s="199"/>
      <c r="AQ1964" s="199"/>
      <c r="AR1964" s="199"/>
      <c r="AS1964" s="199"/>
      <c r="AT1964" s="199"/>
      <c r="AU1964" s="199"/>
      <c r="AV1964" s="199"/>
      <c r="AW1964" s="199"/>
      <c r="AX1964" s="199"/>
      <c r="AY1964" s="199"/>
      <c r="AZ1964" s="199"/>
      <c r="BA1964" s="199"/>
      <c r="BB1964" s="199"/>
      <c r="BC1964" s="199"/>
      <c r="BD1964" s="199"/>
      <c r="BE1964" s="199"/>
      <c r="BF1964" s="199"/>
      <c r="BG1964" s="199"/>
      <c r="BH1964" s="199"/>
      <c r="BI1964" s="199"/>
      <c r="BJ1964" s="199"/>
      <c r="BK1964" s="199"/>
    </row>
    <row r="1965" spans="1:63" ht="12.75" customHeight="1" x14ac:dyDescent="0.2">
      <c r="A1965" s="199"/>
      <c r="B1965" s="199"/>
      <c r="C1965" s="199"/>
      <c r="D1965" s="199"/>
      <c r="E1965" s="199"/>
      <c r="F1965" s="199"/>
      <c r="G1965" s="199"/>
      <c r="H1965" s="199"/>
      <c r="I1965" s="199"/>
      <c r="J1965" s="199"/>
      <c r="K1965" s="199"/>
      <c r="L1965" s="199"/>
      <c r="M1965" s="199"/>
      <c r="N1965" s="199"/>
      <c r="O1965" s="199"/>
      <c r="P1965" s="199"/>
      <c r="Q1965" s="199"/>
      <c r="R1965" s="199"/>
      <c r="S1965" s="199"/>
      <c r="T1965" s="199"/>
      <c r="U1965" s="199"/>
      <c r="V1965" s="199"/>
      <c r="W1965" s="199"/>
      <c r="X1965" s="199"/>
      <c r="Y1965" s="199"/>
      <c r="Z1965" s="199"/>
      <c r="AA1965" s="199"/>
      <c r="AB1965" s="199"/>
      <c r="AC1965" s="199"/>
      <c r="AD1965" s="199"/>
      <c r="AE1965" s="199"/>
      <c r="AF1965" s="199"/>
      <c r="AG1965" s="199"/>
      <c r="AH1965" s="199"/>
      <c r="AI1965" s="199"/>
      <c r="AJ1965" s="199"/>
      <c r="AK1965" s="199"/>
      <c r="AL1965" s="199"/>
      <c r="AM1965" s="199"/>
      <c r="AN1965" s="199"/>
      <c r="AO1965" s="199"/>
      <c r="AP1965" s="199"/>
      <c r="AQ1965" s="199"/>
      <c r="AR1965" s="199"/>
      <c r="AS1965" s="199"/>
      <c r="AT1965" s="199"/>
      <c r="AU1965" s="199"/>
      <c r="AV1965" s="199"/>
      <c r="AW1965" s="199"/>
      <c r="AX1965" s="199"/>
      <c r="AY1965" s="199"/>
      <c r="AZ1965" s="199"/>
      <c r="BA1965" s="199"/>
      <c r="BB1965" s="199"/>
      <c r="BC1965" s="199"/>
      <c r="BD1965" s="199"/>
      <c r="BE1965" s="199"/>
      <c r="BF1965" s="199"/>
      <c r="BG1965" s="199"/>
      <c r="BH1965" s="199"/>
      <c r="BI1965" s="199"/>
      <c r="BJ1965" s="199"/>
      <c r="BK1965" s="199"/>
    </row>
    <row r="1966" spans="1:63" ht="12.75" customHeight="1" x14ac:dyDescent="0.2">
      <c r="A1966" s="199"/>
      <c r="B1966" s="199"/>
      <c r="C1966" s="199"/>
      <c r="D1966" s="199"/>
      <c r="E1966" s="199"/>
      <c r="F1966" s="199"/>
      <c r="G1966" s="199"/>
      <c r="H1966" s="199"/>
      <c r="I1966" s="199"/>
      <c r="J1966" s="199"/>
      <c r="K1966" s="199"/>
      <c r="L1966" s="199"/>
      <c r="M1966" s="199"/>
      <c r="N1966" s="199"/>
      <c r="O1966" s="199"/>
      <c r="P1966" s="199"/>
      <c r="Q1966" s="199"/>
      <c r="R1966" s="199"/>
      <c r="S1966" s="199"/>
      <c r="T1966" s="199"/>
      <c r="U1966" s="199"/>
      <c r="V1966" s="199"/>
      <c r="W1966" s="199"/>
      <c r="X1966" s="199"/>
      <c r="Y1966" s="199"/>
      <c r="Z1966" s="199"/>
      <c r="AA1966" s="199"/>
      <c r="AB1966" s="199"/>
      <c r="AC1966" s="199"/>
      <c r="AD1966" s="199"/>
      <c r="AE1966" s="199"/>
      <c r="AF1966" s="199"/>
      <c r="AG1966" s="199"/>
      <c r="AH1966" s="199"/>
      <c r="AI1966" s="199"/>
      <c r="AJ1966" s="199"/>
      <c r="AK1966" s="199"/>
      <c r="AL1966" s="199"/>
      <c r="AM1966" s="199"/>
      <c r="AN1966" s="199"/>
      <c r="AO1966" s="199"/>
      <c r="AP1966" s="199"/>
      <c r="AQ1966" s="199"/>
      <c r="AR1966" s="199"/>
      <c r="AS1966" s="199"/>
      <c r="AT1966" s="199"/>
      <c r="AU1966" s="199"/>
      <c r="AV1966" s="199"/>
      <c r="AW1966" s="199"/>
      <c r="AX1966" s="199"/>
      <c r="AY1966" s="199"/>
      <c r="AZ1966" s="199"/>
      <c r="BA1966" s="199"/>
      <c r="BB1966" s="199"/>
      <c r="BC1966" s="199"/>
      <c r="BD1966" s="199"/>
      <c r="BE1966" s="199"/>
      <c r="BF1966" s="199"/>
      <c r="BG1966" s="199"/>
      <c r="BH1966" s="199"/>
      <c r="BI1966" s="199"/>
      <c r="BJ1966" s="199"/>
      <c r="BK1966" s="199"/>
    </row>
    <row r="1967" spans="1:63" ht="12.75" customHeight="1" x14ac:dyDescent="0.2">
      <c r="A1967" s="199"/>
      <c r="B1967" s="199"/>
      <c r="C1967" s="199"/>
      <c r="D1967" s="199"/>
      <c r="E1967" s="199"/>
      <c r="F1967" s="199"/>
      <c r="G1967" s="199"/>
      <c r="H1967" s="199"/>
      <c r="I1967" s="199"/>
      <c r="J1967" s="199"/>
      <c r="K1967" s="199"/>
      <c r="L1967" s="199"/>
      <c r="M1967" s="199"/>
      <c r="N1967" s="199"/>
      <c r="O1967" s="199"/>
      <c r="P1967" s="199"/>
      <c r="Q1967" s="199"/>
      <c r="R1967" s="199"/>
      <c r="S1967" s="199"/>
      <c r="T1967" s="199"/>
      <c r="U1967" s="199"/>
      <c r="V1967" s="199"/>
      <c r="W1967" s="199"/>
      <c r="X1967" s="199"/>
      <c r="Y1967" s="199"/>
      <c r="Z1967" s="199"/>
      <c r="AA1967" s="199"/>
      <c r="AB1967" s="199"/>
      <c r="AC1967" s="199"/>
      <c r="AD1967" s="199"/>
      <c r="AE1967" s="199"/>
      <c r="AF1967" s="199"/>
      <c r="AG1967" s="199"/>
      <c r="AH1967" s="199"/>
      <c r="AI1967" s="199"/>
      <c r="AJ1967" s="199"/>
      <c r="AK1967" s="199"/>
      <c r="AL1967" s="199"/>
      <c r="AM1967" s="199"/>
      <c r="AN1967" s="199"/>
      <c r="AO1967" s="199"/>
      <c r="AP1967" s="199"/>
      <c r="AQ1967" s="199"/>
      <c r="AR1967" s="199"/>
      <c r="AS1967" s="199"/>
      <c r="AT1967" s="199"/>
      <c r="AU1967" s="199"/>
      <c r="AV1967" s="199"/>
      <c r="AW1967" s="199"/>
      <c r="AX1967" s="199"/>
      <c r="AY1967" s="199"/>
      <c r="AZ1967" s="199"/>
      <c r="BA1967" s="199"/>
      <c r="BB1967" s="199"/>
      <c r="BC1967" s="199"/>
      <c r="BD1967" s="199"/>
      <c r="BE1967" s="199"/>
      <c r="BF1967" s="199"/>
      <c r="BG1967" s="199"/>
      <c r="BH1967" s="199"/>
      <c r="BI1967" s="199"/>
      <c r="BJ1967" s="199"/>
      <c r="BK1967" s="199"/>
    </row>
    <row r="1968" spans="1:63" ht="12.75" customHeight="1" x14ac:dyDescent="0.2">
      <c r="A1968" s="199"/>
      <c r="B1968" s="199"/>
      <c r="C1968" s="199"/>
      <c r="D1968" s="199"/>
      <c r="E1968" s="199"/>
      <c r="F1968" s="199"/>
      <c r="G1968" s="199"/>
      <c r="H1968" s="199"/>
      <c r="I1968" s="199"/>
      <c r="J1968" s="199"/>
      <c r="K1968" s="199"/>
      <c r="L1968" s="199"/>
      <c r="M1968" s="199"/>
      <c r="N1968" s="199"/>
      <c r="O1968" s="199"/>
      <c r="P1968" s="199"/>
      <c r="Q1968" s="199"/>
      <c r="R1968" s="199"/>
      <c r="S1968" s="199"/>
      <c r="T1968" s="199"/>
      <c r="U1968" s="199"/>
      <c r="V1968" s="199"/>
      <c r="W1968" s="199"/>
      <c r="X1968" s="199"/>
      <c r="Y1968" s="199"/>
      <c r="Z1968" s="199"/>
      <c r="AA1968" s="199"/>
      <c r="AB1968" s="199"/>
      <c r="AC1968" s="199"/>
      <c r="AD1968" s="199"/>
      <c r="AE1968" s="199"/>
      <c r="AF1968" s="199"/>
      <c r="AG1968" s="199"/>
      <c r="AH1968" s="199"/>
      <c r="AI1968" s="199"/>
      <c r="AJ1968" s="199"/>
      <c r="AK1968" s="199"/>
      <c r="AL1968" s="199"/>
      <c r="AM1968" s="199"/>
      <c r="AN1968" s="199"/>
      <c r="AO1968" s="199"/>
      <c r="AP1968" s="199"/>
      <c r="AQ1968" s="199"/>
      <c r="AR1968" s="199"/>
      <c r="AS1968" s="199"/>
      <c r="AT1968" s="199"/>
      <c r="AU1968" s="199"/>
      <c r="AV1968" s="199"/>
      <c r="AW1968" s="199"/>
      <c r="AX1968" s="199"/>
      <c r="AY1968" s="199"/>
      <c r="AZ1968" s="199"/>
      <c r="BA1968" s="199"/>
      <c r="BB1968" s="199"/>
      <c r="BC1968" s="199"/>
      <c r="BD1968" s="199"/>
      <c r="BE1968" s="199"/>
      <c r="BF1968" s="199"/>
      <c r="BG1968" s="199"/>
      <c r="BH1968" s="199"/>
      <c r="BI1968" s="199"/>
      <c r="BJ1968" s="199"/>
      <c r="BK1968" s="199"/>
    </row>
    <row r="1969" spans="1:63" ht="12.75" customHeight="1" x14ac:dyDescent="0.2">
      <c r="A1969" s="199"/>
      <c r="B1969" s="199"/>
      <c r="C1969" s="199"/>
      <c r="D1969" s="199"/>
      <c r="E1969" s="199"/>
      <c r="F1969" s="199"/>
      <c r="G1969" s="199"/>
      <c r="H1969" s="199"/>
      <c r="I1969" s="199"/>
      <c r="J1969" s="199"/>
      <c r="K1969" s="199"/>
      <c r="L1969" s="199"/>
      <c r="M1969" s="199"/>
      <c r="N1969" s="199"/>
      <c r="O1969" s="199"/>
      <c r="P1969" s="199"/>
      <c r="Q1969" s="199"/>
      <c r="R1969" s="199"/>
      <c r="S1969" s="199"/>
      <c r="T1969" s="199"/>
      <c r="U1969" s="199"/>
      <c r="V1969" s="199"/>
      <c r="W1969" s="199"/>
      <c r="X1969" s="199"/>
      <c r="Y1969" s="199"/>
      <c r="Z1969" s="199"/>
      <c r="AA1969" s="199"/>
      <c r="AB1969" s="199"/>
      <c r="AC1969" s="199"/>
      <c r="AD1969" s="199"/>
      <c r="AE1969" s="199"/>
      <c r="AF1969" s="199"/>
      <c r="AG1969" s="199"/>
      <c r="AH1969" s="199"/>
      <c r="AI1969" s="199"/>
      <c r="AJ1969" s="199"/>
      <c r="AK1969" s="199"/>
      <c r="AL1969" s="199"/>
      <c r="AM1969" s="199"/>
      <c r="AN1969" s="199"/>
      <c r="AO1969" s="199"/>
      <c r="AP1969" s="199"/>
      <c r="AQ1969" s="199"/>
      <c r="AR1969" s="199"/>
      <c r="AS1969" s="199"/>
      <c r="AT1969" s="199"/>
      <c r="AU1969" s="199"/>
      <c r="AV1969" s="199"/>
      <c r="AW1969" s="199"/>
      <c r="AX1969" s="199"/>
      <c r="AY1969" s="199"/>
      <c r="AZ1969" s="199"/>
      <c r="BA1969" s="199"/>
      <c r="BB1969" s="199"/>
      <c r="BC1969" s="199"/>
      <c r="BD1969" s="199"/>
      <c r="BE1969" s="199"/>
      <c r="BF1969" s="199"/>
      <c r="BG1969" s="199"/>
      <c r="BH1969" s="199"/>
      <c r="BI1969" s="199"/>
      <c r="BJ1969" s="199"/>
      <c r="BK1969" s="199"/>
    </row>
    <row r="1970" spans="1:63" ht="12.75" customHeight="1" x14ac:dyDescent="0.2">
      <c r="A1970" s="199"/>
      <c r="B1970" s="199"/>
      <c r="C1970" s="199"/>
      <c r="D1970" s="199"/>
      <c r="E1970" s="199"/>
      <c r="F1970" s="199"/>
      <c r="G1970" s="199"/>
      <c r="H1970" s="199"/>
      <c r="I1970" s="199"/>
      <c r="J1970" s="199"/>
      <c r="K1970" s="199"/>
      <c r="L1970" s="199"/>
      <c r="M1970" s="199"/>
      <c r="N1970" s="199"/>
      <c r="O1970" s="199"/>
      <c r="P1970" s="199"/>
      <c r="Q1970" s="199"/>
      <c r="R1970" s="199"/>
      <c r="S1970" s="199"/>
      <c r="T1970" s="199"/>
      <c r="U1970" s="199"/>
      <c r="V1970" s="199"/>
      <c r="W1970" s="199"/>
      <c r="X1970" s="199"/>
      <c r="Y1970" s="199"/>
      <c r="Z1970" s="199"/>
      <c r="AA1970" s="199"/>
      <c r="AB1970" s="199"/>
      <c r="AC1970" s="199"/>
      <c r="AD1970" s="199"/>
      <c r="AE1970" s="199"/>
      <c r="AF1970" s="199"/>
      <c r="AG1970" s="199"/>
      <c r="AH1970" s="199"/>
      <c r="AI1970" s="199"/>
      <c r="AJ1970" s="199"/>
      <c r="AK1970" s="199"/>
      <c r="AL1970" s="199"/>
      <c r="AM1970" s="199"/>
      <c r="AN1970" s="199"/>
      <c r="AO1970" s="199"/>
      <c r="AP1970" s="199"/>
      <c r="AQ1970" s="199"/>
      <c r="AR1970" s="199"/>
      <c r="AS1970" s="199"/>
      <c r="AT1970" s="199"/>
      <c r="AU1970" s="199"/>
      <c r="AV1970" s="199"/>
      <c r="AW1970" s="199"/>
      <c r="AX1970" s="199"/>
      <c r="AY1970" s="199"/>
      <c r="AZ1970" s="199"/>
      <c r="BA1970" s="199"/>
      <c r="BB1970" s="199"/>
      <c r="BC1970" s="199"/>
      <c r="BD1970" s="199"/>
      <c r="BE1970" s="199"/>
      <c r="BF1970" s="199"/>
      <c r="BG1970" s="199"/>
      <c r="BH1970" s="199"/>
      <c r="BI1970" s="199"/>
      <c r="BJ1970" s="199"/>
      <c r="BK1970" s="199"/>
    </row>
    <row r="1971" spans="1:63" ht="12.75" customHeight="1" x14ac:dyDescent="0.2">
      <c r="A1971" s="199"/>
      <c r="B1971" s="199"/>
      <c r="C1971" s="199"/>
      <c r="D1971" s="199"/>
      <c r="E1971" s="199"/>
      <c r="F1971" s="199"/>
      <c r="G1971" s="199"/>
      <c r="H1971" s="199"/>
      <c r="I1971" s="199"/>
      <c r="J1971" s="199"/>
      <c r="K1971" s="199"/>
      <c r="L1971" s="199"/>
      <c r="M1971" s="199"/>
      <c r="N1971" s="199"/>
      <c r="O1971" s="199"/>
      <c r="P1971" s="199"/>
      <c r="Q1971" s="199"/>
      <c r="R1971" s="199"/>
      <c r="S1971" s="199"/>
      <c r="T1971" s="199"/>
      <c r="U1971" s="199"/>
      <c r="V1971" s="199"/>
      <c r="W1971" s="199"/>
      <c r="X1971" s="199"/>
      <c r="Y1971" s="199"/>
      <c r="Z1971" s="199"/>
      <c r="AA1971" s="199"/>
      <c r="AB1971" s="199"/>
      <c r="AC1971" s="199"/>
      <c r="AD1971" s="199"/>
      <c r="AE1971" s="199"/>
      <c r="AF1971" s="199"/>
      <c r="AG1971" s="199"/>
      <c r="AH1971" s="199"/>
      <c r="AI1971" s="199"/>
      <c r="AJ1971" s="199"/>
      <c r="AK1971" s="199"/>
      <c r="AL1971" s="199"/>
      <c r="AM1971" s="199"/>
      <c r="AN1971" s="199"/>
      <c r="AO1971" s="199"/>
      <c r="AP1971" s="199"/>
      <c r="AQ1971" s="199"/>
      <c r="AR1971" s="199"/>
      <c r="AS1971" s="199"/>
      <c r="AT1971" s="199"/>
      <c r="AU1971" s="199"/>
      <c r="AV1971" s="199"/>
      <c r="AW1971" s="199"/>
      <c r="AX1971" s="199"/>
      <c r="AY1971" s="199"/>
      <c r="AZ1971" s="199"/>
      <c r="BA1971" s="199"/>
      <c r="BB1971" s="199"/>
      <c r="BC1971" s="199"/>
      <c r="BD1971" s="199"/>
      <c r="BE1971" s="199"/>
      <c r="BF1971" s="199"/>
      <c r="BG1971" s="199"/>
      <c r="BH1971" s="199"/>
      <c r="BI1971" s="199"/>
      <c r="BJ1971" s="199"/>
      <c r="BK1971" s="199"/>
    </row>
    <row r="1972" spans="1:63" ht="12.75" customHeight="1" x14ac:dyDescent="0.2">
      <c r="A1972" s="199"/>
      <c r="B1972" s="199"/>
      <c r="C1972" s="199"/>
      <c r="D1972" s="199"/>
      <c r="E1972" s="199"/>
      <c r="F1972" s="199"/>
      <c r="G1972" s="199"/>
      <c r="H1972" s="199"/>
      <c r="I1972" s="199"/>
      <c r="J1972" s="199"/>
      <c r="K1972" s="199"/>
      <c r="L1972" s="199"/>
      <c r="M1972" s="199"/>
      <c r="N1972" s="199"/>
      <c r="O1972" s="199"/>
      <c r="P1972" s="199"/>
      <c r="Q1972" s="199"/>
      <c r="R1972" s="199"/>
      <c r="S1972" s="199"/>
      <c r="T1972" s="199"/>
      <c r="U1972" s="199"/>
      <c r="V1972" s="199"/>
      <c r="W1972" s="199"/>
      <c r="X1972" s="199"/>
      <c r="Y1972" s="199"/>
      <c r="Z1972" s="199"/>
      <c r="AA1972" s="199"/>
      <c r="AB1972" s="199"/>
      <c r="AC1972" s="199"/>
      <c r="AD1972" s="199"/>
      <c r="AE1972" s="199"/>
      <c r="AF1972" s="199"/>
      <c r="AG1972" s="199"/>
      <c r="AH1972" s="199"/>
      <c r="AI1972" s="199"/>
      <c r="AJ1972" s="199"/>
      <c r="AK1972" s="199"/>
      <c r="AL1972" s="199"/>
      <c r="AM1972" s="199"/>
      <c r="AN1972" s="199"/>
      <c r="AO1972" s="199"/>
      <c r="AP1972" s="199"/>
      <c r="AQ1972" s="199"/>
      <c r="AR1972" s="199"/>
      <c r="AS1972" s="199"/>
      <c r="AT1972" s="199"/>
      <c r="AU1972" s="199"/>
      <c r="AV1972" s="199"/>
      <c r="AW1972" s="199"/>
      <c r="AX1972" s="199"/>
      <c r="AY1972" s="199"/>
      <c r="AZ1972" s="199"/>
      <c r="BA1972" s="199"/>
      <c r="BB1972" s="199"/>
      <c r="BC1972" s="199"/>
      <c r="BD1972" s="199"/>
      <c r="BE1972" s="199"/>
      <c r="BF1972" s="199"/>
      <c r="BG1972" s="199"/>
      <c r="BH1972" s="199"/>
      <c r="BI1972" s="199"/>
      <c r="BJ1972" s="199"/>
      <c r="BK1972" s="199"/>
    </row>
    <row r="1973" spans="1:63" ht="12.75" customHeight="1" x14ac:dyDescent="0.2">
      <c r="A1973" s="199"/>
      <c r="B1973" s="199"/>
      <c r="C1973" s="199"/>
      <c r="D1973" s="199"/>
      <c r="E1973" s="199"/>
      <c r="F1973" s="199"/>
      <c r="G1973" s="199"/>
      <c r="H1973" s="199"/>
      <c r="I1973" s="199"/>
      <c r="J1973" s="199"/>
      <c r="K1973" s="199"/>
      <c r="L1973" s="199"/>
      <c r="M1973" s="199"/>
      <c r="N1973" s="199"/>
      <c r="O1973" s="199"/>
      <c r="P1973" s="199"/>
      <c r="Q1973" s="199"/>
      <c r="R1973" s="199"/>
      <c r="S1973" s="199"/>
      <c r="T1973" s="199"/>
      <c r="U1973" s="199"/>
      <c r="V1973" s="199"/>
      <c r="W1973" s="199"/>
      <c r="X1973" s="199"/>
      <c r="Y1973" s="199"/>
      <c r="Z1973" s="199"/>
      <c r="AA1973" s="199"/>
      <c r="AB1973" s="199"/>
      <c r="AC1973" s="199"/>
      <c r="AD1973" s="199"/>
      <c r="AE1973" s="199"/>
      <c r="AF1973" s="199"/>
      <c r="AG1973" s="199"/>
      <c r="AH1973" s="199"/>
      <c r="AI1973" s="199"/>
      <c r="AJ1973" s="199"/>
      <c r="AK1973" s="199"/>
      <c r="AL1973" s="199"/>
      <c r="AM1973" s="199"/>
      <c r="AN1973" s="199"/>
      <c r="AO1973" s="199"/>
      <c r="AP1973" s="199"/>
      <c r="AQ1973" s="199"/>
      <c r="AR1973" s="199"/>
      <c r="AS1973" s="199"/>
      <c r="AT1973" s="199"/>
      <c r="AU1973" s="199"/>
      <c r="AV1973" s="199"/>
      <c r="AW1973" s="199"/>
      <c r="AX1973" s="199"/>
      <c r="AY1973" s="199"/>
      <c r="AZ1973" s="199"/>
      <c r="BA1973" s="199"/>
      <c r="BB1973" s="199"/>
      <c r="BC1973" s="199"/>
      <c r="BD1973" s="199"/>
      <c r="BE1973" s="199"/>
      <c r="BF1973" s="199"/>
      <c r="BG1973" s="199"/>
      <c r="BH1973" s="199"/>
      <c r="BI1973" s="199"/>
      <c r="BJ1973" s="199"/>
      <c r="BK1973" s="199"/>
    </row>
    <row r="1974" spans="1:63" ht="12.75" customHeight="1" x14ac:dyDescent="0.2">
      <c r="A1974" s="199"/>
      <c r="B1974" s="199"/>
      <c r="C1974" s="199"/>
      <c r="D1974" s="199"/>
      <c r="E1974" s="199"/>
      <c r="F1974" s="199"/>
      <c r="G1974" s="199"/>
      <c r="H1974" s="199"/>
      <c r="I1974" s="199"/>
      <c r="J1974" s="199"/>
      <c r="K1974" s="199"/>
      <c r="L1974" s="199"/>
      <c r="M1974" s="199"/>
      <c r="N1974" s="199"/>
      <c r="O1974" s="199"/>
      <c r="P1974" s="199"/>
      <c r="Q1974" s="199"/>
      <c r="R1974" s="199"/>
      <c r="S1974" s="199"/>
      <c r="T1974" s="199"/>
      <c r="U1974" s="199"/>
      <c r="V1974" s="199"/>
      <c r="W1974" s="199"/>
      <c r="X1974" s="199"/>
      <c r="Y1974" s="199"/>
      <c r="Z1974" s="199"/>
      <c r="AA1974" s="199"/>
      <c r="AB1974" s="199"/>
      <c r="AC1974" s="199"/>
      <c r="AD1974" s="199"/>
      <c r="AE1974" s="199"/>
      <c r="AF1974" s="199"/>
      <c r="AG1974" s="199"/>
      <c r="AH1974" s="199"/>
      <c r="AI1974" s="199"/>
      <c r="AJ1974" s="199"/>
      <c r="AK1974" s="199"/>
      <c r="AL1974" s="199"/>
      <c r="AM1974" s="199"/>
      <c r="AN1974" s="199"/>
      <c r="AO1974" s="199"/>
      <c r="AP1974" s="199"/>
      <c r="AQ1974" s="199"/>
      <c r="AR1974" s="199"/>
      <c r="AS1974" s="199"/>
      <c r="AT1974" s="199"/>
      <c r="AU1974" s="199"/>
      <c r="AV1974" s="199"/>
      <c r="AW1974" s="199"/>
      <c r="AX1974" s="199"/>
      <c r="AY1974" s="199"/>
      <c r="AZ1974" s="199"/>
      <c r="BA1974" s="199"/>
      <c r="BB1974" s="199"/>
      <c r="BC1974" s="199"/>
      <c r="BD1974" s="199"/>
      <c r="BE1974" s="199"/>
      <c r="BF1974" s="199"/>
      <c r="BG1974" s="199"/>
      <c r="BH1974" s="199"/>
      <c r="BI1974" s="199"/>
      <c r="BJ1974" s="199"/>
      <c r="BK1974" s="199"/>
    </row>
    <row r="1975" spans="1:63" ht="12.75" customHeight="1" x14ac:dyDescent="0.2">
      <c r="A1975" s="199"/>
      <c r="B1975" s="199"/>
      <c r="C1975" s="199"/>
      <c r="D1975" s="199"/>
      <c r="E1975" s="199"/>
      <c r="F1975" s="199"/>
      <c r="G1975" s="199"/>
      <c r="H1975" s="199"/>
      <c r="I1975" s="199"/>
      <c r="J1975" s="199"/>
      <c r="K1975" s="199"/>
      <c r="L1975" s="199"/>
      <c r="M1975" s="199"/>
      <c r="N1975" s="199"/>
      <c r="O1975" s="199"/>
      <c r="P1975" s="199"/>
      <c r="Q1975" s="199"/>
      <c r="R1975" s="199"/>
      <c r="S1975" s="199"/>
      <c r="T1975" s="199"/>
      <c r="U1975" s="199"/>
      <c r="V1975" s="199"/>
      <c r="W1975" s="199"/>
      <c r="X1975" s="199"/>
      <c r="Y1975" s="199"/>
      <c r="Z1975" s="199"/>
      <c r="AA1975" s="199"/>
      <c r="AB1975" s="199"/>
      <c r="AC1975" s="199"/>
      <c r="AD1975" s="199"/>
      <c r="AE1975" s="199"/>
      <c r="AF1975" s="199"/>
      <c r="AG1975" s="199"/>
      <c r="AH1975" s="199"/>
      <c r="AI1975" s="199"/>
      <c r="AJ1975" s="199"/>
      <c r="AK1975" s="199"/>
      <c r="AL1975" s="199"/>
      <c r="AM1975" s="199"/>
      <c r="AN1975" s="199"/>
      <c r="AO1975" s="199"/>
      <c r="AP1975" s="199"/>
      <c r="AQ1975" s="199"/>
      <c r="AR1975" s="199"/>
      <c r="AS1975" s="199"/>
      <c r="AT1975" s="199"/>
      <c r="AU1975" s="199"/>
      <c r="AV1975" s="199"/>
      <c r="AW1975" s="199"/>
      <c r="AX1975" s="199"/>
      <c r="AY1975" s="199"/>
      <c r="AZ1975" s="199"/>
      <c r="BA1975" s="199"/>
      <c r="BB1975" s="199"/>
      <c r="BC1975" s="199"/>
      <c r="BD1975" s="199"/>
      <c r="BE1975" s="199"/>
      <c r="BF1975" s="199"/>
      <c r="BG1975" s="199"/>
      <c r="BH1975" s="199"/>
      <c r="BI1975" s="199"/>
      <c r="BJ1975" s="199"/>
      <c r="BK1975" s="199"/>
    </row>
    <row r="1976" spans="1:63" ht="12.75" customHeight="1" x14ac:dyDescent="0.2">
      <c r="A1976" s="199"/>
      <c r="B1976" s="199"/>
      <c r="C1976" s="199"/>
      <c r="D1976" s="199"/>
      <c r="E1976" s="199"/>
      <c r="F1976" s="199"/>
      <c r="G1976" s="199"/>
      <c r="H1976" s="199"/>
      <c r="I1976" s="199"/>
      <c r="J1976" s="199"/>
      <c r="K1976" s="199"/>
      <c r="L1976" s="199"/>
      <c r="M1976" s="199"/>
      <c r="N1976" s="199"/>
      <c r="O1976" s="199"/>
      <c r="P1976" s="199"/>
      <c r="Q1976" s="199"/>
      <c r="R1976" s="199"/>
      <c r="S1976" s="199"/>
      <c r="T1976" s="199"/>
      <c r="U1976" s="199"/>
      <c r="V1976" s="199"/>
      <c r="W1976" s="199"/>
      <c r="X1976" s="199"/>
      <c r="Y1976" s="199"/>
      <c r="Z1976" s="199"/>
      <c r="AA1976" s="199"/>
      <c r="AB1976" s="199"/>
      <c r="AC1976" s="199"/>
      <c r="AD1976" s="199"/>
      <c r="AE1976" s="199"/>
      <c r="AF1976" s="199"/>
      <c r="AG1976" s="199"/>
      <c r="AH1976" s="199"/>
      <c r="AI1976" s="199"/>
      <c r="AJ1976" s="199"/>
      <c r="AK1976" s="199"/>
      <c r="AL1976" s="199"/>
      <c r="AM1976" s="199"/>
      <c r="AN1976" s="199"/>
      <c r="AO1976" s="199"/>
      <c r="AP1976" s="199"/>
      <c r="AQ1976" s="199"/>
      <c r="AR1976" s="199"/>
      <c r="AS1976" s="199"/>
      <c r="AT1976" s="199"/>
      <c r="AU1976" s="199"/>
      <c r="AV1976" s="199"/>
      <c r="AW1976" s="199"/>
      <c r="AX1976" s="199"/>
      <c r="AY1976" s="199"/>
      <c r="AZ1976" s="199"/>
      <c r="BA1976" s="199"/>
      <c r="BB1976" s="199"/>
      <c r="BC1976" s="199"/>
      <c r="BD1976" s="199"/>
      <c r="BE1976" s="199"/>
      <c r="BF1976" s="199"/>
      <c r="BG1976" s="199"/>
      <c r="BH1976" s="199"/>
      <c r="BI1976" s="199"/>
      <c r="BJ1976" s="199"/>
      <c r="BK1976" s="199"/>
    </row>
    <row r="1977" spans="1:63" ht="12.75" customHeight="1" x14ac:dyDescent="0.2">
      <c r="A1977" s="199"/>
      <c r="B1977" s="199"/>
      <c r="C1977" s="199"/>
      <c r="D1977" s="199"/>
      <c r="E1977" s="199"/>
      <c r="F1977" s="199"/>
      <c r="G1977" s="199"/>
      <c r="H1977" s="199"/>
      <c r="I1977" s="199"/>
      <c r="J1977" s="199"/>
      <c r="K1977" s="199"/>
      <c r="L1977" s="199"/>
      <c r="M1977" s="199"/>
      <c r="N1977" s="199"/>
      <c r="O1977" s="199"/>
      <c r="P1977" s="199"/>
      <c r="Q1977" s="199"/>
      <c r="R1977" s="199"/>
      <c r="S1977" s="199"/>
      <c r="T1977" s="199"/>
      <c r="U1977" s="199"/>
      <c r="V1977" s="199"/>
      <c r="W1977" s="199"/>
      <c r="X1977" s="199"/>
      <c r="Y1977" s="199"/>
      <c r="Z1977" s="199"/>
      <c r="AA1977" s="199"/>
      <c r="AB1977" s="199"/>
      <c r="AC1977" s="199"/>
      <c r="AD1977" s="199"/>
      <c r="AE1977" s="199"/>
      <c r="AF1977" s="199"/>
      <c r="AG1977" s="199"/>
      <c r="AH1977" s="199"/>
      <c r="AI1977" s="199"/>
      <c r="AJ1977" s="199"/>
      <c r="AK1977" s="199"/>
      <c r="AL1977" s="199"/>
      <c r="AM1977" s="199"/>
      <c r="AN1977" s="199"/>
      <c r="AO1977" s="199"/>
      <c r="AP1977" s="199"/>
      <c r="AQ1977" s="199"/>
      <c r="AR1977" s="199"/>
      <c r="AS1977" s="199"/>
      <c r="AT1977" s="199"/>
      <c r="AU1977" s="199"/>
      <c r="AV1977" s="199"/>
      <c r="AW1977" s="199"/>
      <c r="AX1977" s="199"/>
      <c r="AY1977" s="199"/>
      <c r="AZ1977" s="199"/>
      <c r="BA1977" s="199"/>
      <c r="BB1977" s="199"/>
      <c r="BC1977" s="199"/>
      <c r="BD1977" s="199"/>
      <c r="BE1977" s="199"/>
      <c r="BF1977" s="199"/>
      <c r="BG1977" s="199"/>
      <c r="BH1977" s="199"/>
      <c r="BI1977" s="199"/>
      <c r="BJ1977" s="199"/>
      <c r="BK1977" s="199"/>
    </row>
    <row r="1978" spans="1:63" ht="12.75" customHeight="1" x14ac:dyDescent="0.2">
      <c r="A1978" s="199"/>
      <c r="B1978" s="199"/>
      <c r="C1978" s="199"/>
      <c r="D1978" s="199"/>
      <c r="E1978" s="199"/>
      <c r="F1978" s="199"/>
      <c r="G1978" s="199"/>
      <c r="H1978" s="199"/>
      <c r="I1978" s="199"/>
      <c r="J1978" s="199"/>
      <c r="K1978" s="199"/>
      <c r="L1978" s="199"/>
      <c r="M1978" s="199"/>
      <c r="N1978" s="199"/>
      <c r="O1978" s="199"/>
      <c r="P1978" s="199"/>
      <c r="Q1978" s="199"/>
      <c r="R1978" s="199"/>
      <c r="S1978" s="199"/>
      <c r="T1978" s="199"/>
      <c r="U1978" s="199"/>
      <c r="V1978" s="199"/>
      <c r="W1978" s="199"/>
      <c r="X1978" s="199"/>
      <c r="Y1978" s="199"/>
      <c r="Z1978" s="199"/>
      <c r="AA1978" s="199"/>
      <c r="AB1978" s="199"/>
      <c r="AC1978" s="199"/>
      <c r="AD1978" s="199"/>
      <c r="AE1978" s="199"/>
      <c r="AF1978" s="199"/>
      <c r="AG1978" s="199"/>
      <c r="AH1978" s="199"/>
      <c r="AI1978" s="199"/>
      <c r="AJ1978" s="199"/>
      <c r="AK1978" s="199"/>
      <c r="AL1978" s="199"/>
      <c r="AM1978" s="199"/>
      <c r="AN1978" s="199"/>
      <c r="AO1978" s="199"/>
      <c r="AP1978" s="199"/>
      <c r="AQ1978" s="199"/>
      <c r="AR1978" s="199"/>
      <c r="AS1978" s="199"/>
      <c r="AT1978" s="199"/>
      <c r="AU1978" s="199"/>
      <c r="AV1978" s="199"/>
      <c r="AW1978" s="199"/>
      <c r="AX1978" s="199"/>
      <c r="AY1978" s="199"/>
      <c r="AZ1978" s="199"/>
      <c r="BA1978" s="199"/>
      <c r="BB1978" s="199"/>
      <c r="BC1978" s="199"/>
      <c r="BD1978" s="199"/>
      <c r="BE1978" s="199"/>
      <c r="BF1978" s="199"/>
      <c r="BG1978" s="199"/>
      <c r="BH1978" s="199"/>
      <c r="BI1978" s="199"/>
      <c r="BJ1978" s="199"/>
      <c r="BK1978" s="199"/>
    </row>
    <row r="1979" spans="1:63" ht="12.75" customHeight="1" x14ac:dyDescent="0.2">
      <c r="A1979" s="199"/>
      <c r="B1979" s="199"/>
      <c r="C1979" s="199"/>
      <c r="D1979" s="199"/>
      <c r="E1979" s="199"/>
      <c r="F1979" s="199"/>
      <c r="G1979" s="199"/>
      <c r="H1979" s="199"/>
      <c r="I1979" s="199"/>
      <c r="J1979" s="199"/>
      <c r="K1979" s="199"/>
      <c r="L1979" s="199"/>
      <c r="M1979" s="199"/>
      <c r="N1979" s="199"/>
      <c r="O1979" s="199"/>
      <c r="P1979" s="199"/>
      <c r="Q1979" s="199"/>
      <c r="R1979" s="199"/>
      <c r="S1979" s="199"/>
      <c r="T1979" s="199"/>
      <c r="U1979" s="199"/>
      <c r="V1979" s="199"/>
      <c r="W1979" s="199"/>
      <c r="X1979" s="199"/>
      <c r="Y1979" s="199"/>
      <c r="Z1979" s="199"/>
      <c r="AA1979" s="199"/>
      <c r="AB1979" s="199"/>
      <c r="AC1979" s="199"/>
      <c r="AD1979" s="199"/>
      <c r="AE1979" s="199"/>
      <c r="AF1979" s="199"/>
      <c r="AG1979" s="199"/>
      <c r="AH1979" s="199"/>
      <c r="AI1979" s="199"/>
      <c r="AJ1979" s="199"/>
      <c r="AK1979" s="199"/>
      <c r="AL1979" s="199"/>
      <c r="AM1979" s="199"/>
      <c r="AN1979" s="199"/>
      <c r="AO1979" s="199"/>
      <c r="AP1979" s="199"/>
      <c r="AQ1979" s="199"/>
      <c r="AR1979" s="199"/>
      <c r="AS1979" s="199"/>
      <c r="AT1979" s="199"/>
      <c r="AU1979" s="199"/>
      <c r="AV1979" s="199"/>
      <c r="AW1979" s="199"/>
      <c r="AX1979" s="199"/>
      <c r="AY1979" s="199"/>
      <c r="AZ1979" s="199"/>
      <c r="BA1979" s="199"/>
      <c r="BB1979" s="199"/>
      <c r="BC1979" s="199"/>
      <c r="BD1979" s="199"/>
      <c r="BE1979" s="199"/>
      <c r="BF1979" s="199"/>
      <c r="BG1979" s="199"/>
      <c r="BH1979" s="199"/>
      <c r="BI1979" s="199"/>
      <c r="BJ1979" s="199"/>
      <c r="BK1979" s="199"/>
    </row>
    <row r="1980" spans="1:63" ht="12.75" customHeight="1" x14ac:dyDescent="0.2">
      <c r="A1980" s="199"/>
      <c r="B1980" s="199"/>
      <c r="C1980" s="199"/>
      <c r="D1980" s="199"/>
      <c r="E1980" s="199"/>
      <c r="F1980" s="199"/>
      <c r="G1980" s="199"/>
      <c r="H1980" s="199"/>
      <c r="I1980" s="199"/>
      <c r="J1980" s="199"/>
      <c r="K1980" s="199"/>
      <c r="L1980" s="199"/>
      <c r="M1980" s="199"/>
      <c r="N1980" s="199"/>
      <c r="O1980" s="199"/>
      <c r="P1980" s="199"/>
      <c r="Q1980" s="199"/>
      <c r="R1980" s="199"/>
      <c r="S1980" s="199"/>
      <c r="T1980" s="199"/>
      <c r="U1980" s="199"/>
      <c r="V1980" s="199"/>
      <c r="W1980" s="199"/>
      <c r="X1980" s="199"/>
      <c r="Y1980" s="199"/>
      <c r="Z1980" s="199"/>
      <c r="AA1980" s="199"/>
      <c r="AB1980" s="199"/>
      <c r="AC1980" s="199"/>
      <c r="AD1980" s="199"/>
      <c r="AE1980" s="199"/>
      <c r="AF1980" s="199"/>
      <c r="AG1980" s="199"/>
      <c r="AH1980" s="199"/>
      <c r="AI1980" s="199"/>
      <c r="AJ1980" s="199"/>
      <c r="AK1980" s="199"/>
      <c r="AL1980" s="199"/>
      <c r="AM1980" s="199"/>
      <c r="AN1980" s="199"/>
      <c r="AO1980" s="199"/>
      <c r="AP1980" s="199"/>
      <c r="AQ1980" s="199"/>
      <c r="AR1980" s="199"/>
      <c r="AS1980" s="199"/>
      <c r="AT1980" s="199"/>
      <c r="AU1980" s="199"/>
      <c r="AV1980" s="199"/>
      <c r="AW1980" s="199"/>
      <c r="AX1980" s="199"/>
      <c r="AY1980" s="199"/>
      <c r="AZ1980" s="199"/>
      <c r="BA1980" s="199"/>
      <c r="BB1980" s="199"/>
      <c r="BC1980" s="199"/>
      <c r="BD1980" s="199"/>
      <c r="BE1980" s="199"/>
      <c r="BF1980" s="199"/>
      <c r="BG1980" s="199"/>
      <c r="BH1980" s="199"/>
      <c r="BI1980" s="199"/>
      <c r="BJ1980" s="199"/>
      <c r="BK1980" s="199"/>
    </row>
    <row r="1981" spans="1:63" ht="12.75" customHeight="1" x14ac:dyDescent="0.2">
      <c r="A1981" s="199"/>
      <c r="B1981" s="199"/>
      <c r="C1981" s="199"/>
      <c r="D1981" s="199"/>
      <c r="E1981" s="199"/>
      <c r="F1981" s="199"/>
      <c r="G1981" s="199"/>
      <c r="H1981" s="199"/>
      <c r="I1981" s="199"/>
      <c r="J1981" s="199"/>
      <c r="K1981" s="199"/>
      <c r="L1981" s="199"/>
      <c r="M1981" s="199"/>
      <c r="N1981" s="199"/>
      <c r="O1981" s="199"/>
      <c r="P1981" s="199"/>
      <c r="Q1981" s="199"/>
      <c r="R1981" s="199"/>
      <c r="S1981" s="199"/>
      <c r="T1981" s="199"/>
      <c r="U1981" s="199"/>
      <c r="V1981" s="199"/>
      <c r="W1981" s="199"/>
      <c r="X1981" s="199"/>
      <c r="Y1981" s="199"/>
      <c r="Z1981" s="199"/>
      <c r="AA1981" s="199"/>
      <c r="AB1981" s="199"/>
      <c r="AC1981" s="199"/>
      <c r="AD1981" s="199"/>
      <c r="AE1981" s="199"/>
      <c r="AF1981" s="199"/>
      <c r="AG1981" s="199"/>
      <c r="AH1981" s="199"/>
      <c r="AI1981" s="199"/>
      <c r="AJ1981" s="199"/>
      <c r="AK1981" s="199"/>
      <c r="AL1981" s="199"/>
      <c r="AM1981" s="199"/>
      <c r="AN1981" s="199"/>
      <c r="AO1981" s="199"/>
      <c r="AP1981" s="199"/>
      <c r="AQ1981" s="199"/>
      <c r="AR1981" s="199"/>
      <c r="AS1981" s="199"/>
      <c r="AT1981" s="199"/>
      <c r="AU1981" s="199"/>
      <c r="AV1981" s="199"/>
      <c r="AW1981" s="199"/>
      <c r="AX1981" s="199"/>
      <c r="AY1981" s="199"/>
      <c r="AZ1981" s="199"/>
      <c r="BA1981" s="199"/>
      <c r="BB1981" s="199"/>
      <c r="BC1981" s="199"/>
      <c r="BD1981" s="199"/>
      <c r="BE1981" s="199"/>
      <c r="BF1981" s="199"/>
      <c r="BG1981" s="199"/>
      <c r="BH1981" s="199"/>
      <c r="BI1981" s="199"/>
      <c r="BJ1981" s="199"/>
      <c r="BK1981" s="199"/>
    </row>
    <row r="1982" spans="1:63" ht="12.75" customHeight="1" x14ac:dyDescent="0.2">
      <c r="A1982" s="199"/>
      <c r="B1982" s="199"/>
      <c r="C1982" s="199"/>
      <c r="D1982" s="199"/>
      <c r="E1982" s="199"/>
      <c r="F1982" s="199"/>
      <c r="G1982" s="199"/>
      <c r="H1982" s="199"/>
      <c r="I1982" s="199"/>
      <c r="J1982" s="199"/>
      <c r="K1982" s="199"/>
      <c r="L1982" s="199"/>
      <c r="M1982" s="199"/>
      <c r="N1982" s="199"/>
      <c r="O1982" s="199"/>
      <c r="P1982" s="199"/>
      <c r="Q1982" s="199"/>
      <c r="R1982" s="199"/>
      <c r="S1982" s="199"/>
      <c r="T1982" s="199"/>
      <c r="U1982" s="199"/>
      <c r="V1982" s="199"/>
      <c r="W1982" s="199"/>
      <c r="X1982" s="199"/>
      <c r="Y1982" s="199"/>
      <c r="Z1982" s="199"/>
      <c r="AA1982" s="199"/>
      <c r="AB1982" s="199"/>
      <c r="AC1982" s="199"/>
      <c r="AD1982" s="199"/>
      <c r="AE1982" s="199"/>
      <c r="AF1982" s="199"/>
      <c r="AG1982" s="199"/>
      <c r="AH1982" s="199"/>
      <c r="AI1982" s="199"/>
      <c r="AJ1982" s="199"/>
      <c r="AK1982" s="199"/>
      <c r="AL1982" s="199"/>
      <c r="AM1982" s="199"/>
      <c r="AN1982" s="199"/>
      <c r="AO1982" s="199"/>
      <c r="AP1982" s="199"/>
      <c r="AQ1982" s="199"/>
      <c r="AR1982" s="199"/>
      <c r="AS1982" s="199"/>
      <c r="AT1982" s="199"/>
      <c r="AU1982" s="199"/>
      <c r="AV1982" s="199"/>
      <c r="AW1982" s="199"/>
      <c r="AX1982" s="199"/>
      <c r="AY1982" s="199"/>
      <c r="AZ1982" s="199"/>
      <c r="BA1982" s="199"/>
      <c r="BB1982" s="199"/>
      <c r="BC1982" s="199"/>
      <c r="BD1982" s="199"/>
      <c r="BE1982" s="199"/>
      <c r="BF1982" s="199"/>
      <c r="BG1982" s="199"/>
      <c r="BH1982" s="199"/>
      <c r="BI1982" s="199"/>
      <c r="BJ1982" s="199"/>
      <c r="BK1982" s="199"/>
    </row>
    <row r="1983" spans="1:63" ht="12.75" customHeight="1" x14ac:dyDescent="0.2">
      <c r="A1983" s="199"/>
      <c r="B1983" s="199"/>
      <c r="C1983" s="199"/>
      <c r="D1983" s="199"/>
      <c r="E1983" s="199"/>
      <c r="F1983" s="199"/>
      <c r="G1983" s="199"/>
      <c r="H1983" s="199"/>
      <c r="I1983" s="199"/>
      <c r="J1983" s="199"/>
      <c r="K1983" s="199"/>
      <c r="L1983" s="199"/>
      <c r="M1983" s="199"/>
      <c r="N1983" s="199"/>
      <c r="O1983" s="199"/>
      <c r="P1983" s="199"/>
      <c r="Q1983" s="199"/>
      <c r="R1983" s="199"/>
      <c r="S1983" s="199"/>
      <c r="T1983" s="199"/>
      <c r="U1983" s="199"/>
      <c r="V1983" s="199"/>
      <c r="W1983" s="199"/>
      <c r="X1983" s="199"/>
      <c r="Y1983" s="199"/>
      <c r="Z1983" s="199"/>
      <c r="AA1983" s="199"/>
      <c r="AB1983" s="199"/>
      <c r="AC1983" s="199"/>
      <c r="AD1983" s="199"/>
      <c r="AE1983" s="199"/>
      <c r="AF1983" s="199"/>
      <c r="AG1983" s="199"/>
      <c r="AH1983" s="199"/>
      <c r="AI1983" s="199"/>
      <c r="AJ1983" s="199"/>
      <c r="AK1983" s="199"/>
      <c r="AL1983" s="199"/>
      <c r="AM1983" s="199"/>
      <c r="AN1983" s="199"/>
      <c r="AO1983" s="199"/>
      <c r="AP1983" s="199"/>
      <c r="AQ1983" s="199"/>
      <c r="AR1983" s="199"/>
      <c r="AS1983" s="199"/>
      <c r="AT1983" s="199"/>
      <c r="AU1983" s="199"/>
      <c r="AV1983" s="199"/>
      <c r="AW1983" s="199"/>
      <c r="AX1983" s="199"/>
      <c r="AY1983" s="199"/>
      <c r="AZ1983" s="199"/>
      <c r="BA1983" s="199"/>
      <c r="BB1983" s="199"/>
      <c r="BC1983" s="199"/>
      <c r="BD1983" s="199"/>
      <c r="BE1983" s="199"/>
      <c r="BF1983" s="199"/>
      <c r="BG1983" s="199"/>
      <c r="BH1983" s="199"/>
      <c r="BI1983" s="199"/>
      <c r="BJ1983" s="199"/>
      <c r="BK1983" s="199"/>
    </row>
    <row r="1984" spans="1:63" ht="12.75" customHeight="1" x14ac:dyDescent="0.2">
      <c r="A1984" s="199"/>
      <c r="B1984" s="199"/>
      <c r="C1984" s="199"/>
      <c r="D1984" s="199"/>
      <c r="E1984" s="199"/>
      <c r="F1984" s="199"/>
      <c r="G1984" s="199"/>
      <c r="H1984" s="199"/>
      <c r="I1984" s="199"/>
      <c r="J1984" s="199"/>
      <c r="K1984" s="199"/>
      <c r="L1984" s="199"/>
      <c r="M1984" s="199"/>
      <c r="N1984" s="199"/>
      <c r="O1984" s="199"/>
      <c r="P1984" s="199"/>
      <c r="Q1984" s="199"/>
      <c r="R1984" s="199"/>
      <c r="S1984" s="199"/>
      <c r="T1984" s="199"/>
      <c r="U1984" s="199"/>
      <c r="V1984" s="199"/>
      <c r="W1984" s="199"/>
      <c r="X1984" s="199"/>
      <c r="Y1984" s="199"/>
      <c r="Z1984" s="199"/>
      <c r="AA1984" s="199"/>
      <c r="AB1984" s="199"/>
      <c r="AC1984" s="199"/>
      <c r="AD1984" s="199"/>
      <c r="AE1984" s="199"/>
      <c r="AF1984" s="199"/>
      <c r="AG1984" s="199"/>
      <c r="AH1984" s="199"/>
      <c r="AI1984" s="199"/>
      <c r="AJ1984" s="199"/>
      <c r="AK1984" s="199"/>
      <c r="AL1984" s="199"/>
      <c r="AM1984" s="199"/>
      <c r="AN1984" s="199"/>
      <c r="AO1984" s="199"/>
      <c r="AP1984" s="199"/>
      <c r="AQ1984" s="199"/>
      <c r="AR1984" s="199"/>
      <c r="AS1984" s="199"/>
      <c r="AT1984" s="199"/>
      <c r="AU1984" s="199"/>
      <c r="AV1984" s="199"/>
      <c r="AW1984" s="199"/>
      <c r="AX1984" s="199"/>
      <c r="AY1984" s="199"/>
      <c r="AZ1984" s="199"/>
      <c r="BA1984" s="199"/>
      <c r="BB1984" s="199"/>
      <c r="BC1984" s="199"/>
      <c r="BD1984" s="199"/>
      <c r="BE1984" s="199"/>
      <c r="BF1984" s="199"/>
      <c r="BG1984" s="199"/>
      <c r="BH1984" s="199"/>
      <c r="BI1984" s="199"/>
      <c r="BJ1984" s="199"/>
      <c r="BK1984" s="199"/>
    </row>
    <row r="1985" spans="1:63" ht="12.75" customHeight="1" x14ac:dyDescent="0.2">
      <c r="A1985" s="199"/>
      <c r="B1985" s="199"/>
      <c r="C1985" s="199"/>
      <c r="D1985" s="199"/>
      <c r="E1985" s="199"/>
      <c r="F1985" s="199"/>
      <c r="G1985" s="199"/>
      <c r="H1985" s="199"/>
      <c r="I1985" s="199"/>
      <c r="J1985" s="199"/>
      <c r="K1985" s="199"/>
      <c r="L1985" s="199"/>
      <c r="M1985" s="199"/>
      <c r="N1985" s="199"/>
      <c r="O1985" s="199"/>
      <c r="P1985" s="199"/>
      <c r="Q1985" s="199"/>
      <c r="R1985" s="199"/>
      <c r="S1985" s="199"/>
      <c r="T1985" s="199"/>
      <c r="U1985" s="199"/>
      <c r="V1985" s="199"/>
      <c r="W1985" s="199"/>
      <c r="X1985" s="199"/>
      <c r="Y1985" s="199"/>
      <c r="Z1985" s="199"/>
      <c r="AA1985" s="199"/>
      <c r="AB1985" s="199"/>
      <c r="AC1985" s="199"/>
      <c r="AD1985" s="199"/>
      <c r="AE1985" s="199"/>
      <c r="AF1985" s="199"/>
      <c r="AG1985" s="199"/>
      <c r="AH1985" s="199"/>
      <c r="AI1985" s="199"/>
      <c r="AJ1985" s="199"/>
      <c r="AK1985" s="199"/>
      <c r="AL1985" s="199"/>
      <c r="AM1985" s="199"/>
      <c r="AN1985" s="199"/>
      <c r="AO1985" s="199"/>
      <c r="AP1985" s="199"/>
      <c r="AQ1985" s="199"/>
      <c r="AR1985" s="199"/>
      <c r="AS1985" s="199"/>
      <c r="AT1985" s="199"/>
      <c r="AU1985" s="199"/>
      <c r="AV1985" s="199"/>
      <c r="AW1985" s="199"/>
      <c r="AX1985" s="199"/>
      <c r="AY1985" s="199"/>
      <c r="AZ1985" s="199"/>
      <c r="BA1985" s="199"/>
      <c r="BB1985" s="199"/>
      <c r="BC1985" s="199"/>
      <c r="BD1985" s="199"/>
      <c r="BE1985" s="199"/>
      <c r="BF1985" s="199"/>
      <c r="BG1985" s="199"/>
      <c r="BH1985" s="199"/>
      <c r="BI1985" s="199"/>
      <c r="BJ1985" s="199"/>
      <c r="BK1985" s="199"/>
    </row>
    <row r="1986" spans="1:63" ht="12.75" customHeight="1" x14ac:dyDescent="0.2">
      <c r="A1986" s="199"/>
      <c r="B1986" s="199"/>
      <c r="C1986" s="199"/>
      <c r="D1986" s="199"/>
      <c r="E1986" s="199"/>
      <c r="F1986" s="199"/>
      <c r="G1986" s="199"/>
      <c r="H1986" s="199"/>
      <c r="I1986" s="199"/>
      <c r="J1986" s="199"/>
      <c r="K1986" s="199"/>
      <c r="L1986" s="199"/>
      <c r="M1986" s="199"/>
      <c r="N1986" s="199"/>
      <c r="O1986" s="199"/>
      <c r="P1986" s="199"/>
      <c r="Q1986" s="199"/>
      <c r="R1986" s="199"/>
      <c r="S1986" s="199"/>
      <c r="T1986" s="199"/>
      <c r="U1986" s="199"/>
      <c r="V1986" s="199"/>
      <c r="W1986" s="199"/>
      <c r="X1986" s="199"/>
      <c r="Y1986" s="199"/>
      <c r="Z1986" s="199"/>
      <c r="AA1986" s="199"/>
      <c r="AB1986" s="199"/>
      <c r="AC1986" s="199"/>
      <c r="AD1986" s="199"/>
      <c r="AE1986" s="199"/>
      <c r="AF1986" s="199"/>
      <c r="AG1986" s="199"/>
      <c r="AH1986" s="199"/>
      <c r="AI1986" s="199"/>
      <c r="AJ1986" s="199"/>
      <c r="AK1986" s="199"/>
      <c r="AL1986" s="199"/>
      <c r="AM1986" s="199"/>
      <c r="AN1986" s="199"/>
      <c r="AO1986" s="199"/>
      <c r="AP1986" s="199"/>
      <c r="AQ1986" s="199"/>
      <c r="AR1986" s="199"/>
      <c r="AS1986" s="199"/>
      <c r="AT1986" s="199"/>
      <c r="AU1986" s="199"/>
      <c r="AV1986" s="199"/>
      <c r="AW1986" s="199"/>
      <c r="AX1986" s="199"/>
      <c r="AY1986" s="199"/>
      <c r="AZ1986" s="199"/>
      <c r="BA1986" s="199"/>
      <c r="BB1986" s="199"/>
      <c r="BC1986" s="199"/>
      <c r="BD1986" s="199"/>
      <c r="BE1986" s="199"/>
      <c r="BF1986" s="199"/>
      <c r="BG1986" s="199"/>
      <c r="BH1986" s="199"/>
      <c r="BI1986" s="199"/>
      <c r="BJ1986" s="199"/>
      <c r="BK1986" s="199"/>
    </row>
    <row r="1987" spans="1:63" ht="12.75" customHeight="1" x14ac:dyDescent="0.2">
      <c r="A1987" s="199"/>
      <c r="B1987" s="199"/>
      <c r="C1987" s="199"/>
      <c r="D1987" s="199"/>
      <c r="E1987" s="199"/>
      <c r="F1987" s="199"/>
      <c r="G1987" s="199"/>
      <c r="H1987" s="199"/>
      <c r="I1987" s="199"/>
      <c r="J1987" s="199"/>
      <c r="K1987" s="199"/>
      <c r="L1987" s="199"/>
      <c r="M1987" s="199"/>
      <c r="N1987" s="199"/>
      <c r="O1987" s="199"/>
      <c r="P1987" s="199"/>
      <c r="Q1987" s="199"/>
      <c r="R1987" s="199"/>
      <c r="S1987" s="199"/>
      <c r="T1987" s="199"/>
      <c r="U1987" s="199"/>
      <c r="V1987" s="199"/>
      <c r="W1987" s="199"/>
      <c r="X1987" s="199"/>
      <c r="Y1987" s="199"/>
      <c r="Z1987" s="199"/>
      <c r="AA1987" s="199"/>
      <c r="AB1987" s="199"/>
      <c r="AC1987" s="199"/>
      <c r="AD1987" s="199"/>
      <c r="AE1987" s="199"/>
      <c r="AF1987" s="199"/>
      <c r="AG1987" s="199"/>
      <c r="AH1987" s="199"/>
      <c r="AI1987" s="199"/>
      <c r="AJ1987" s="199"/>
      <c r="AK1987" s="199"/>
      <c r="AL1987" s="199"/>
      <c r="AM1987" s="199"/>
      <c r="AN1987" s="199"/>
      <c r="AO1987" s="199"/>
      <c r="AP1987" s="199"/>
      <c r="AQ1987" s="199"/>
      <c r="AR1987" s="199"/>
      <c r="AS1987" s="199"/>
      <c r="AT1987" s="199"/>
      <c r="AU1987" s="199"/>
      <c r="AV1987" s="199"/>
      <c r="AW1987" s="199"/>
      <c r="AX1987" s="199"/>
      <c r="AY1987" s="199"/>
      <c r="AZ1987" s="199"/>
      <c r="BA1987" s="199"/>
      <c r="BB1987" s="199"/>
      <c r="BC1987" s="199"/>
      <c r="BD1987" s="199"/>
      <c r="BE1987" s="199"/>
      <c r="BF1987" s="199"/>
      <c r="BG1987" s="199"/>
      <c r="BH1987" s="199"/>
      <c r="BI1987" s="199"/>
      <c r="BJ1987" s="199"/>
      <c r="BK1987" s="199"/>
    </row>
    <row r="1988" spans="1:63" ht="12.75" customHeight="1" x14ac:dyDescent="0.2">
      <c r="A1988" s="199"/>
      <c r="B1988" s="199"/>
      <c r="C1988" s="199"/>
      <c r="D1988" s="199"/>
      <c r="E1988" s="199"/>
      <c r="F1988" s="199"/>
      <c r="G1988" s="199"/>
      <c r="H1988" s="199"/>
      <c r="I1988" s="199"/>
      <c r="J1988" s="199"/>
      <c r="K1988" s="199"/>
      <c r="L1988" s="199"/>
      <c r="M1988" s="199"/>
      <c r="N1988" s="199"/>
      <c r="O1988" s="199"/>
      <c r="P1988" s="199"/>
      <c r="Q1988" s="199"/>
      <c r="R1988" s="199"/>
      <c r="S1988" s="199"/>
      <c r="T1988" s="199"/>
      <c r="U1988" s="199"/>
      <c r="V1988" s="199"/>
      <c r="W1988" s="199"/>
      <c r="X1988" s="199"/>
      <c r="Y1988" s="199"/>
      <c r="Z1988" s="199"/>
      <c r="AA1988" s="199"/>
      <c r="AB1988" s="199"/>
      <c r="AC1988" s="199"/>
      <c r="AD1988" s="199"/>
      <c r="AE1988" s="199"/>
      <c r="AF1988" s="199"/>
      <c r="AG1988" s="199"/>
      <c r="AH1988" s="199"/>
      <c r="AI1988" s="199"/>
      <c r="AJ1988" s="199"/>
      <c r="AK1988" s="199"/>
      <c r="AL1988" s="199"/>
      <c r="AM1988" s="199"/>
      <c r="AN1988" s="199"/>
      <c r="AO1988" s="199"/>
      <c r="AP1988" s="199"/>
      <c r="AQ1988" s="199"/>
      <c r="AR1988" s="199"/>
      <c r="AS1988" s="199"/>
      <c r="AT1988" s="199"/>
      <c r="AU1988" s="199"/>
      <c r="AV1988" s="199"/>
      <c r="AW1988" s="199"/>
      <c r="AX1988" s="199"/>
      <c r="AY1988" s="199"/>
      <c r="AZ1988" s="199"/>
      <c r="BA1988" s="199"/>
      <c r="BB1988" s="199"/>
      <c r="BC1988" s="199"/>
      <c r="BD1988" s="199"/>
      <c r="BE1988" s="199"/>
      <c r="BF1988" s="199"/>
      <c r="BG1988" s="199"/>
      <c r="BH1988" s="199"/>
      <c r="BI1988" s="199"/>
      <c r="BJ1988" s="199"/>
      <c r="BK1988" s="199"/>
    </row>
    <row r="1989" spans="1:63" ht="12.75" customHeight="1" x14ac:dyDescent="0.2">
      <c r="A1989" s="199"/>
      <c r="B1989" s="199"/>
      <c r="C1989" s="199"/>
      <c r="D1989" s="199"/>
      <c r="E1989" s="199"/>
      <c r="F1989" s="199"/>
      <c r="G1989" s="199"/>
      <c r="H1989" s="199"/>
      <c r="I1989" s="199"/>
      <c r="J1989" s="199"/>
      <c r="K1989" s="199"/>
      <c r="L1989" s="199"/>
      <c r="M1989" s="199"/>
      <c r="N1989" s="199"/>
      <c r="O1989" s="199"/>
      <c r="P1989" s="199"/>
      <c r="Q1989" s="199"/>
      <c r="R1989" s="199"/>
      <c r="S1989" s="199"/>
      <c r="T1989" s="199"/>
      <c r="U1989" s="199"/>
      <c r="V1989" s="199"/>
      <c r="W1989" s="199"/>
      <c r="X1989" s="199"/>
      <c r="Y1989" s="199"/>
      <c r="Z1989" s="199"/>
      <c r="AA1989" s="199"/>
      <c r="AB1989" s="199"/>
      <c r="AC1989" s="199"/>
      <c r="AD1989" s="199"/>
      <c r="AE1989" s="199"/>
      <c r="AF1989" s="199"/>
      <c r="AG1989" s="199"/>
      <c r="AH1989" s="199"/>
      <c r="AI1989" s="199"/>
      <c r="AJ1989" s="199"/>
      <c r="AK1989" s="199"/>
      <c r="AL1989" s="199"/>
      <c r="AM1989" s="199"/>
      <c r="AN1989" s="199"/>
      <c r="AO1989" s="199"/>
      <c r="AP1989" s="199"/>
      <c r="AQ1989" s="199"/>
      <c r="AR1989" s="199"/>
      <c r="AS1989" s="199"/>
      <c r="AT1989" s="199"/>
      <c r="AU1989" s="199"/>
      <c r="AV1989" s="199"/>
      <c r="AW1989" s="199"/>
      <c r="AX1989" s="199"/>
      <c r="AY1989" s="199"/>
      <c r="AZ1989" s="199"/>
      <c r="BA1989" s="199"/>
      <c r="BB1989" s="199"/>
      <c r="BC1989" s="199"/>
      <c r="BD1989" s="199"/>
      <c r="BE1989" s="199"/>
      <c r="BF1989" s="199"/>
      <c r="BG1989" s="199"/>
      <c r="BH1989" s="199"/>
      <c r="BI1989" s="199"/>
      <c r="BJ1989" s="199"/>
      <c r="BK1989" s="199"/>
    </row>
    <row r="1990" spans="1:63" ht="12.75" customHeight="1" x14ac:dyDescent="0.2">
      <c r="A1990" s="199"/>
      <c r="B1990" s="199"/>
      <c r="C1990" s="199"/>
      <c r="D1990" s="199"/>
      <c r="E1990" s="199"/>
      <c r="F1990" s="199"/>
      <c r="G1990" s="199"/>
      <c r="H1990" s="199"/>
      <c r="I1990" s="199"/>
      <c r="J1990" s="199"/>
      <c r="K1990" s="199"/>
      <c r="L1990" s="199"/>
      <c r="M1990" s="199"/>
      <c r="N1990" s="199"/>
      <c r="O1990" s="199"/>
      <c r="P1990" s="199"/>
      <c r="Q1990" s="199"/>
      <c r="R1990" s="199"/>
      <c r="S1990" s="199"/>
      <c r="T1990" s="199"/>
      <c r="U1990" s="199"/>
      <c r="V1990" s="199"/>
      <c r="W1990" s="199"/>
      <c r="X1990" s="199"/>
      <c r="Y1990" s="199"/>
      <c r="Z1990" s="199"/>
      <c r="AA1990" s="199"/>
      <c r="AB1990" s="199"/>
      <c r="AC1990" s="199"/>
      <c r="AD1990" s="199"/>
      <c r="AE1990" s="199"/>
      <c r="AF1990" s="199"/>
      <c r="AG1990" s="199"/>
      <c r="AH1990" s="199"/>
      <c r="AI1990" s="199"/>
      <c r="AJ1990" s="199"/>
      <c r="AK1990" s="199"/>
      <c r="AL1990" s="199"/>
      <c r="AM1990" s="199"/>
      <c r="AN1990" s="199"/>
      <c r="AO1990" s="199"/>
      <c r="AP1990" s="199"/>
      <c r="AQ1990" s="199"/>
      <c r="AR1990" s="199"/>
      <c r="AS1990" s="199"/>
      <c r="AT1990" s="199"/>
      <c r="AU1990" s="199"/>
      <c r="AV1990" s="199"/>
      <c r="AW1990" s="199"/>
      <c r="AX1990" s="199"/>
      <c r="AY1990" s="199"/>
      <c r="AZ1990" s="199"/>
      <c r="BA1990" s="199"/>
      <c r="BB1990" s="199"/>
      <c r="BC1990" s="199"/>
      <c r="BD1990" s="199"/>
      <c r="BE1990" s="199"/>
      <c r="BF1990" s="199"/>
      <c r="BG1990" s="199"/>
      <c r="BH1990" s="199"/>
      <c r="BI1990" s="199"/>
      <c r="BJ1990" s="199"/>
      <c r="BK1990" s="199"/>
    </row>
    <row r="1991" spans="1:63" ht="12.75" customHeight="1" x14ac:dyDescent="0.2">
      <c r="A1991" s="199"/>
      <c r="B1991" s="199"/>
      <c r="C1991" s="199"/>
      <c r="D1991" s="199"/>
      <c r="E1991" s="199"/>
      <c r="F1991" s="199"/>
      <c r="G1991" s="199"/>
      <c r="H1991" s="199"/>
      <c r="I1991" s="199"/>
      <c r="J1991" s="199"/>
      <c r="K1991" s="199"/>
      <c r="L1991" s="199"/>
      <c r="M1991" s="199"/>
      <c r="N1991" s="199"/>
      <c r="O1991" s="199"/>
      <c r="P1991" s="199"/>
      <c r="Q1991" s="199"/>
      <c r="R1991" s="199"/>
      <c r="S1991" s="199"/>
      <c r="T1991" s="199"/>
      <c r="U1991" s="199"/>
      <c r="V1991" s="199"/>
      <c r="W1991" s="199"/>
      <c r="X1991" s="199"/>
      <c r="Y1991" s="199"/>
      <c r="Z1991" s="199"/>
      <c r="AA1991" s="199"/>
      <c r="AB1991" s="199"/>
      <c r="AC1991" s="199"/>
      <c r="AD1991" s="199"/>
      <c r="AE1991" s="199"/>
      <c r="AF1991" s="199"/>
      <c r="AG1991" s="199"/>
      <c r="AH1991" s="199"/>
      <c r="AI1991" s="199"/>
      <c r="AJ1991" s="199"/>
      <c r="AK1991" s="199"/>
      <c r="AL1991" s="199"/>
      <c r="AM1991" s="199"/>
      <c r="AN1991" s="199"/>
      <c r="AO1991" s="199"/>
      <c r="AP1991" s="199"/>
      <c r="AQ1991" s="199"/>
      <c r="AR1991" s="199"/>
      <c r="AS1991" s="199"/>
      <c r="AT1991" s="199"/>
      <c r="AU1991" s="199"/>
      <c r="AV1991" s="199"/>
      <c r="AW1991" s="199"/>
      <c r="AX1991" s="199"/>
      <c r="AY1991" s="199"/>
      <c r="AZ1991" s="199"/>
      <c r="BA1991" s="199"/>
      <c r="BB1991" s="199"/>
      <c r="BC1991" s="199"/>
      <c r="BD1991" s="199"/>
      <c r="BE1991" s="199"/>
      <c r="BF1991" s="199"/>
      <c r="BG1991" s="199"/>
      <c r="BH1991" s="199"/>
      <c r="BI1991" s="199"/>
      <c r="BJ1991" s="199"/>
      <c r="BK1991" s="199"/>
    </row>
    <row r="1992" spans="1:63" ht="12.75" customHeight="1" x14ac:dyDescent="0.2">
      <c r="A1992" s="199"/>
      <c r="B1992" s="199"/>
      <c r="C1992" s="199"/>
      <c r="D1992" s="199"/>
      <c r="E1992" s="199"/>
      <c r="F1992" s="199"/>
      <c r="G1992" s="199"/>
      <c r="H1992" s="199"/>
      <c r="I1992" s="199"/>
      <c r="J1992" s="199"/>
      <c r="K1992" s="199"/>
      <c r="L1992" s="199"/>
      <c r="M1992" s="199"/>
      <c r="N1992" s="199"/>
      <c r="O1992" s="199"/>
      <c r="P1992" s="199"/>
      <c r="Q1992" s="199"/>
      <c r="R1992" s="199"/>
      <c r="S1992" s="199"/>
      <c r="T1992" s="199"/>
      <c r="U1992" s="199"/>
      <c r="V1992" s="199"/>
      <c r="W1992" s="199"/>
      <c r="X1992" s="199"/>
      <c r="Y1992" s="199"/>
      <c r="Z1992" s="199"/>
      <c r="AA1992" s="199"/>
      <c r="AB1992" s="199"/>
      <c r="AC1992" s="199"/>
      <c r="AD1992" s="199"/>
      <c r="AE1992" s="199"/>
      <c r="AF1992" s="199"/>
      <c r="AG1992" s="199"/>
      <c r="AH1992" s="199"/>
      <c r="AI1992" s="199"/>
      <c r="AJ1992" s="199"/>
      <c r="AK1992" s="199"/>
      <c r="AL1992" s="199"/>
      <c r="AM1992" s="199"/>
      <c r="AN1992" s="199"/>
      <c r="AO1992" s="199"/>
      <c r="AP1992" s="199"/>
      <c r="AQ1992" s="199"/>
      <c r="AR1992" s="199"/>
      <c r="AS1992" s="199"/>
      <c r="AT1992" s="199"/>
      <c r="AU1992" s="199"/>
      <c r="AV1992" s="199"/>
      <c r="AW1992" s="199"/>
      <c r="AX1992" s="199"/>
      <c r="AY1992" s="199"/>
      <c r="AZ1992" s="199"/>
      <c r="BA1992" s="199"/>
      <c r="BB1992" s="199"/>
      <c r="BC1992" s="199"/>
      <c r="BD1992" s="199"/>
      <c r="BE1992" s="199"/>
      <c r="BF1992" s="199"/>
      <c r="BG1992" s="199"/>
      <c r="BH1992" s="199"/>
      <c r="BI1992" s="199"/>
      <c r="BJ1992" s="199"/>
      <c r="BK1992" s="199"/>
    </row>
    <row r="1993" spans="1:63" ht="12.75" customHeight="1" x14ac:dyDescent="0.2">
      <c r="A1993" s="199"/>
      <c r="B1993" s="199"/>
      <c r="C1993" s="199"/>
      <c r="D1993" s="199"/>
      <c r="E1993" s="199"/>
      <c r="F1993" s="199"/>
      <c r="G1993" s="199"/>
      <c r="H1993" s="199"/>
      <c r="I1993" s="199"/>
      <c r="J1993" s="199"/>
      <c r="K1993" s="199"/>
      <c r="L1993" s="199"/>
      <c r="M1993" s="199"/>
      <c r="N1993" s="199"/>
      <c r="O1993" s="199"/>
      <c r="P1993" s="199"/>
      <c r="Q1993" s="199"/>
      <c r="R1993" s="199"/>
      <c r="S1993" s="199"/>
      <c r="T1993" s="199"/>
      <c r="U1993" s="199"/>
      <c r="V1993" s="199"/>
      <c r="W1993" s="199"/>
      <c r="X1993" s="199"/>
      <c r="Y1993" s="199"/>
      <c r="Z1993" s="199"/>
      <c r="AA1993" s="199"/>
      <c r="AB1993" s="199"/>
      <c r="AC1993" s="199"/>
      <c r="AD1993" s="199"/>
      <c r="AE1993" s="199"/>
      <c r="AF1993" s="199"/>
      <c r="AG1993" s="199"/>
      <c r="AH1993" s="199"/>
      <c r="AI1993" s="199"/>
      <c r="AJ1993" s="199"/>
      <c r="AK1993" s="199"/>
      <c r="AL1993" s="199"/>
      <c r="AM1993" s="199"/>
      <c r="AN1993" s="199"/>
      <c r="AO1993" s="199"/>
      <c r="AP1993" s="199"/>
      <c r="AQ1993" s="199"/>
      <c r="AR1993" s="199"/>
      <c r="AS1993" s="199"/>
      <c r="AT1993" s="199"/>
      <c r="AU1993" s="199"/>
      <c r="AV1993" s="199"/>
      <c r="AW1993" s="199"/>
      <c r="AX1993" s="199"/>
      <c r="AY1993" s="199"/>
      <c r="AZ1993" s="199"/>
      <c r="BA1993" s="199"/>
      <c r="BB1993" s="199"/>
      <c r="BC1993" s="199"/>
      <c r="BD1993" s="199"/>
      <c r="BE1993" s="199"/>
      <c r="BF1993" s="199"/>
      <c r="BG1993" s="199"/>
      <c r="BH1993" s="199"/>
      <c r="BI1993" s="199"/>
      <c r="BJ1993" s="199"/>
      <c r="BK1993" s="199"/>
    </row>
    <row r="1994" spans="1:63" ht="12.75" customHeight="1" x14ac:dyDescent="0.2">
      <c r="A1994" s="199"/>
      <c r="B1994" s="199"/>
      <c r="C1994" s="199"/>
      <c r="D1994" s="199"/>
      <c r="E1994" s="199"/>
      <c r="F1994" s="199"/>
      <c r="G1994" s="199"/>
      <c r="H1994" s="199"/>
      <c r="I1994" s="199"/>
      <c r="J1994" s="199"/>
      <c r="K1994" s="199"/>
      <c r="L1994" s="199"/>
      <c r="M1994" s="199"/>
      <c r="N1994" s="199"/>
      <c r="O1994" s="199"/>
      <c r="P1994" s="199"/>
      <c r="Q1994" s="199"/>
      <c r="R1994" s="199"/>
      <c r="S1994" s="199"/>
      <c r="T1994" s="199"/>
      <c r="U1994" s="199"/>
      <c r="V1994" s="199"/>
      <c r="W1994" s="199"/>
      <c r="X1994" s="199"/>
      <c r="Y1994" s="199"/>
      <c r="Z1994" s="199"/>
      <c r="AA1994" s="199"/>
      <c r="AB1994" s="199"/>
      <c r="AC1994" s="199"/>
      <c r="AD1994" s="199"/>
      <c r="AE1994" s="199"/>
      <c r="AF1994" s="199"/>
      <c r="AG1994" s="199"/>
      <c r="AH1994" s="199"/>
      <c r="AI1994" s="199"/>
      <c r="AJ1994" s="199"/>
      <c r="AK1994" s="199"/>
      <c r="AL1994" s="199"/>
      <c r="AM1994" s="199"/>
      <c r="AN1994" s="199"/>
      <c r="AO1994" s="199"/>
      <c r="AP1994" s="199"/>
      <c r="AQ1994" s="199"/>
      <c r="AR1994" s="199"/>
      <c r="AS1994" s="199"/>
      <c r="AT1994" s="199"/>
      <c r="AU1994" s="199"/>
      <c r="AV1994" s="199"/>
      <c r="AW1994" s="199"/>
      <c r="AX1994" s="199"/>
      <c r="AY1994" s="199"/>
      <c r="AZ1994" s="199"/>
      <c r="BA1994" s="199"/>
      <c r="BB1994" s="199"/>
      <c r="BC1994" s="199"/>
      <c r="BD1994" s="199"/>
      <c r="BE1994" s="199"/>
      <c r="BF1994" s="199"/>
      <c r="BG1994" s="199"/>
      <c r="BH1994" s="199"/>
      <c r="BI1994" s="199"/>
      <c r="BJ1994" s="199"/>
      <c r="BK1994" s="199"/>
    </row>
    <row r="1995" spans="1:63" ht="12.75" customHeight="1" x14ac:dyDescent="0.2">
      <c r="A1995" s="199"/>
      <c r="B1995" s="199"/>
      <c r="C1995" s="199"/>
      <c r="D1995" s="199"/>
      <c r="E1995" s="199"/>
      <c r="F1995" s="199"/>
      <c r="G1995" s="199"/>
      <c r="H1995" s="199"/>
      <c r="I1995" s="199"/>
      <c r="J1995" s="199"/>
      <c r="K1995" s="199"/>
      <c r="L1995" s="199"/>
      <c r="M1995" s="199"/>
      <c r="N1995" s="199"/>
      <c r="O1995" s="199"/>
      <c r="P1995" s="199"/>
      <c r="Q1995" s="199"/>
      <c r="R1995" s="199"/>
      <c r="S1995" s="199"/>
      <c r="T1995" s="199"/>
      <c r="U1995" s="199"/>
      <c r="V1995" s="199"/>
      <c r="W1995" s="199"/>
      <c r="X1995" s="199"/>
      <c r="Y1995" s="199"/>
      <c r="Z1995" s="199"/>
      <c r="AA1995" s="199"/>
      <c r="AB1995" s="199"/>
      <c r="AC1995" s="199"/>
      <c r="AD1995" s="199"/>
      <c r="AE1995" s="199"/>
      <c r="AF1995" s="199"/>
      <c r="AG1995" s="199"/>
      <c r="AH1995" s="199"/>
      <c r="AI1995" s="199"/>
      <c r="AJ1995" s="199"/>
      <c r="AK1995" s="199"/>
      <c r="AL1995" s="199"/>
      <c r="AM1995" s="199"/>
      <c r="AN1995" s="199"/>
      <c r="AO1995" s="199"/>
      <c r="AP1995" s="199"/>
      <c r="AQ1995" s="199"/>
      <c r="AR1995" s="199"/>
      <c r="AS1995" s="199"/>
      <c r="AT1995" s="199"/>
      <c r="AU1995" s="199"/>
      <c r="AV1995" s="199"/>
      <c r="AW1995" s="199"/>
      <c r="AX1995" s="199"/>
      <c r="AY1995" s="199"/>
      <c r="AZ1995" s="199"/>
      <c r="BA1995" s="199"/>
      <c r="BB1995" s="199"/>
      <c r="BC1995" s="199"/>
      <c r="BD1995" s="199"/>
      <c r="BE1995" s="199"/>
      <c r="BF1995" s="199"/>
      <c r="BG1995" s="199"/>
      <c r="BH1995" s="199"/>
      <c r="BI1995" s="199"/>
      <c r="BJ1995" s="199"/>
      <c r="BK1995" s="199"/>
    </row>
    <row r="1996" spans="1:63" ht="12.75" customHeight="1" x14ac:dyDescent="0.2">
      <c r="A1996" s="199"/>
      <c r="B1996" s="199"/>
      <c r="C1996" s="199"/>
      <c r="D1996" s="199"/>
      <c r="E1996" s="199"/>
      <c r="F1996" s="199"/>
      <c r="G1996" s="199"/>
      <c r="H1996" s="199"/>
      <c r="I1996" s="199"/>
      <c r="J1996" s="199"/>
      <c r="K1996" s="199"/>
      <c r="L1996" s="199"/>
      <c r="M1996" s="199"/>
      <c r="N1996" s="199"/>
      <c r="O1996" s="199"/>
      <c r="P1996" s="199"/>
      <c r="Q1996" s="199"/>
      <c r="R1996" s="199"/>
      <c r="S1996" s="199"/>
      <c r="T1996" s="199"/>
      <c r="U1996" s="199"/>
      <c r="V1996" s="199"/>
      <c r="W1996" s="199"/>
      <c r="X1996" s="199"/>
      <c r="Y1996" s="199"/>
      <c r="Z1996" s="199"/>
      <c r="AA1996" s="199"/>
      <c r="AB1996" s="199"/>
      <c r="AC1996" s="199"/>
      <c r="AD1996" s="199"/>
      <c r="AE1996" s="199"/>
      <c r="AF1996" s="199"/>
      <c r="AG1996" s="199"/>
      <c r="AH1996" s="199"/>
      <c r="AI1996" s="199"/>
      <c r="AJ1996" s="199"/>
      <c r="AK1996" s="199"/>
      <c r="AL1996" s="199"/>
      <c r="AM1996" s="199"/>
      <c r="AN1996" s="199"/>
      <c r="AO1996" s="199"/>
      <c r="AP1996" s="199"/>
      <c r="AQ1996" s="199"/>
      <c r="AR1996" s="199"/>
      <c r="AS1996" s="199"/>
      <c r="AT1996" s="199"/>
      <c r="AU1996" s="199"/>
      <c r="AV1996" s="199"/>
      <c r="AW1996" s="199"/>
      <c r="AX1996" s="199"/>
      <c r="AY1996" s="199"/>
      <c r="AZ1996" s="199"/>
      <c r="BA1996" s="199"/>
      <c r="BB1996" s="199"/>
      <c r="BC1996" s="199"/>
      <c r="BD1996" s="199"/>
      <c r="BE1996" s="199"/>
      <c r="BF1996" s="199"/>
      <c r="BG1996" s="199"/>
      <c r="BH1996" s="199"/>
      <c r="BI1996" s="199"/>
      <c r="BJ1996" s="199"/>
      <c r="BK1996" s="199"/>
    </row>
    <row r="1997" spans="1:63" ht="12.75" customHeight="1" x14ac:dyDescent="0.2">
      <c r="A1997" s="199"/>
      <c r="B1997" s="199"/>
      <c r="C1997" s="199"/>
      <c r="D1997" s="199"/>
      <c r="E1997" s="199"/>
      <c r="F1997" s="199"/>
      <c r="G1997" s="199"/>
      <c r="H1997" s="199"/>
      <c r="I1997" s="199"/>
      <c r="J1997" s="199"/>
      <c r="K1997" s="199"/>
      <c r="L1997" s="199"/>
      <c r="M1997" s="199"/>
      <c r="N1997" s="199"/>
      <c r="O1997" s="199"/>
      <c r="P1997" s="199"/>
      <c r="Q1997" s="199"/>
      <c r="R1997" s="199"/>
      <c r="S1997" s="199"/>
      <c r="T1997" s="199"/>
      <c r="U1997" s="199"/>
      <c r="V1997" s="199"/>
      <c r="W1997" s="199"/>
      <c r="X1997" s="199"/>
      <c r="Y1997" s="199"/>
      <c r="Z1997" s="199"/>
      <c r="AA1997" s="199"/>
      <c r="AB1997" s="199"/>
      <c r="AC1997" s="199"/>
      <c r="AD1997" s="199"/>
      <c r="AE1997" s="199"/>
      <c r="AF1997" s="199"/>
      <c r="AG1997" s="199"/>
      <c r="AH1997" s="199"/>
      <c r="AI1997" s="199"/>
      <c r="AJ1997" s="199"/>
      <c r="AK1997" s="199"/>
      <c r="AL1997" s="199"/>
      <c r="AM1997" s="199"/>
      <c r="AN1997" s="199"/>
      <c r="AO1997" s="199"/>
      <c r="AP1997" s="199"/>
      <c r="AQ1997" s="199"/>
      <c r="AR1997" s="199"/>
      <c r="AS1997" s="199"/>
      <c r="AT1997" s="199"/>
      <c r="AU1997" s="199"/>
      <c r="AV1997" s="199"/>
      <c r="AW1997" s="199"/>
      <c r="AX1997" s="199"/>
      <c r="AY1997" s="199"/>
      <c r="AZ1997" s="199"/>
      <c r="BA1997" s="199"/>
      <c r="BB1997" s="199"/>
      <c r="BC1997" s="199"/>
      <c r="BD1997" s="199"/>
      <c r="BE1997" s="199"/>
      <c r="BF1997" s="199"/>
      <c r="BG1997" s="199"/>
      <c r="BH1997" s="199"/>
      <c r="BI1997" s="199"/>
      <c r="BJ1997" s="199"/>
      <c r="BK1997" s="199"/>
    </row>
    <row r="1998" spans="1:63" ht="12.75" customHeight="1" x14ac:dyDescent="0.2">
      <c r="A1998" s="199"/>
      <c r="B1998" s="199"/>
      <c r="C1998" s="199"/>
      <c r="D1998" s="199"/>
      <c r="E1998" s="199"/>
      <c r="F1998" s="199"/>
      <c r="G1998" s="199"/>
      <c r="H1998" s="199"/>
      <c r="I1998" s="199"/>
      <c r="J1998" s="199"/>
      <c r="K1998" s="199"/>
      <c r="L1998" s="199"/>
      <c r="M1998" s="199"/>
      <c r="N1998" s="199"/>
      <c r="O1998" s="199"/>
      <c r="P1998" s="199"/>
      <c r="Q1998" s="199"/>
      <c r="R1998" s="199"/>
      <c r="S1998" s="199"/>
      <c r="T1998" s="199"/>
      <c r="U1998" s="199"/>
      <c r="V1998" s="199"/>
      <c r="W1998" s="199"/>
      <c r="X1998" s="199"/>
      <c r="Y1998" s="199"/>
      <c r="Z1998" s="199"/>
      <c r="AA1998" s="199"/>
      <c r="AB1998" s="199"/>
      <c r="AC1998" s="199"/>
      <c r="AD1998" s="199"/>
      <c r="AE1998" s="199"/>
      <c r="AF1998" s="199"/>
      <c r="AG1998" s="199"/>
      <c r="AH1998" s="199"/>
      <c r="AI1998" s="199"/>
      <c r="AJ1998" s="199"/>
      <c r="AK1998" s="199"/>
      <c r="AL1998" s="199"/>
      <c r="AM1998" s="199"/>
      <c r="AN1998" s="199"/>
      <c r="AO1998" s="199"/>
      <c r="AP1998" s="199"/>
      <c r="AQ1998" s="199"/>
      <c r="AR1998" s="199"/>
      <c r="AS1998" s="199"/>
      <c r="AT1998" s="199"/>
      <c r="AU1998" s="199"/>
      <c r="AV1998" s="199"/>
      <c r="AW1998" s="199"/>
      <c r="AX1998" s="199"/>
      <c r="AY1998" s="199"/>
      <c r="AZ1998" s="199"/>
      <c r="BA1998" s="199"/>
      <c r="BB1998" s="199"/>
      <c r="BC1998" s="199"/>
      <c r="BD1998" s="199"/>
      <c r="BE1998" s="199"/>
      <c r="BF1998" s="199"/>
      <c r="BG1998" s="199"/>
      <c r="BH1998" s="199"/>
      <c r="BI1998" s="199"/>
      <c r="BJ1998" s="199"/>
      <c r="BK1998" s="199"/>
    </row>
    <row r="1999" spans="1:63" ht="12.75" customHeight="1" x14ac:dyDescent="0.2">
      <c r="A1999" s="199"/>
      <c r="B1999" s="199"/>
      <c r="C1999" s="199"/>
      <c r="D1999" s="199"/>
      <c r="E1999" s="199"/>
      <c r="F1999" s="199"/>
      <c r="G1999" s="199"/>
      <c r="H1999" s="199"/>
      <c r="I1999" s="199"/>
      <c r="J1999" s="199"/>
      <c r="K1999" s="199"/>
      <c r="L1999" s="199"/>
      <c r="M1999" s="199"/>
      <c r="N1999" s="199"/>
      <c r="O1999" s="199"/>
      <c r="P1999" s="199"/>
      <c r="Q1999" s="199"/>
      <c r="R1999" s="199"/>
      <c r="S1999" s="199"/>
      <c r="T1999" s="199"/>
      <c r="U1999" s="199"/>
      <c r="V1999" s="199"/>
      <c r="W1999" s="199"/>
      <c r="X1999" s="199"/>
      <c r="Y1999" s="199"/>
      <c r="Z1999" s="199"/>
      <c r="AA1999" s="199"/>
      <c r="AB1999" s="199"/>
      <c r="AC1999" s="199"/>
      <c r="AD1999" s="199"/>
      <c r="AE1999" s="199"/>
      <c r="AF1999" s="199"/>
      <c r="AG1999" s="199"/>
      <c r="AH1999" s="199"/>
      <c r="AI1999" s="199"/>
      <c r="AJ1999" s="199"/>
      <c r="AK1999" s="199"/>
      <c r="AL1999" s="199"/>
      <c r="AM1999" s="199"/>
      <c r="AN1999" s="199"/>
      <c r="AO1999" s="199"/>
      <c r="AP1999" s="199"/>
      <c r="AQ1999" s="199"/>
      <c r="AR1999" s="199"/>
      <c r="AS1999" s="199"/>
      <c r="AT1999" s="199"/>
      <c r="AU1999" s="199"/>
      <c r="AV1999" s="199"/>
      <c r="AW1999" s="199"/>
      <c r="AX1999" s="199"/>
      <c r="AY1999" s="199"/>
      <c r="AZ1999" s="199"/>
      <c r="BA1999" s="199"/>
      <c r="BB1999" s="199"/>
      <c r="BC1999" s="199"/>
      <c r="BD1999" s="199"/>
      <c r="BE1999" s="199"/>
      <c r="BF1999" s="199"/>
      <c r="BG1999" s="199"/>
      <c r="BH1999" s="199"/>
      <c r="BI1999" s="199"/>
      <c r="BJ1999" s="199"/>
      <c r="BK1999" s="199"/>
    </row>
    <row r="2000" spans="1:63" ht="12.75" customHeight="1" x14ac:dyDescent="0.2">
      <c r="A2000" s="199"/>
      <c r="B2000" s="199"/>
      <c r="C2000" s="199"/>
      <c r="D2000" s="199"/>
      <c r="E2000" s="199"/>
      <c r="F2000" s="199"/>
      <c r="G2000" s="199"/>
      <c r="H2000" s="199"/>
      <c r="I2000" s="199"/>
      <c r="J2000" s="199"/>
      <c r="K2000" s="199"/>
      <c r="L2000" s="199"/>
      <c r="M2000" s="199"/>
      <c r="N2000" s="199"/>
      <c r="O2000" s="199"/>
      <c r="P2000" s="199"/>
      <c r="Q2000" s="199"/>
      <c r="R2000" s="199"/>
      <c r="S2000" s="199"/>
      <c r="T2000" s="199"/>
      <c r="U2000" s="199"/>
      <c r="V2000" s="199"/>
      <c r="W2000" s="199"/>
      <c r="X2000" s="199"/>
      <c r="Y2000" s="199"/>
      <c r="Z2000" s="199"/>
      <c r="AA2000" s="199"/>
      <c r="AB2000" s="199"/>
      <c r="AC2000" s="199"/>
      <c r="AD2000" s="199"/>
      <c r="AE2000" s="199"/>
      <c r="AF2000" s="199"/>
      <c r="AG2000" s="199"/>
      <c r="AH2000" s="199"/>
      <c r="AI2000" s="199"/>
      <c r="AJ2000" s="199"/>
      <c r="AK2000" s="199"/>
      <c r="AL2000" s="199"/>
      <c r="AM2000" s="199"/>
      <c r="AN2000" s="199"/>
      <c r="AO2000" s="199"/>
      <c r="AP2000" s="199"/>
      <c r="AQ2000" s="199"/>
      <c r="AR2000" s="199"/>
      <c r="AS2000" s="199"/>
      <c r="AT2000" s="199"/>
      <c r="AU2000" s="199"/>
      <c r="AV2000" s="199"/>
      <c r="AW2000" s="199"/>
      <c r="AX2000" s="199"/>
      <c r="AY2000" s="199"/>
      <c r="AZ2000" s="199"/>
      <c r="BA2000" s="199"/>
      <c r="BB2000" s="199"/>
      <c r="BC2000" s="199"/>
      <c r="BD2000" s="199"/>
      <c r="BE2000" s="199"/>
      <c r="BF2000" s="199"/>
      <c r="BG2000" s="199"/>
      <c r="BH2000" s="199"/>
      <c r="BI2000" s="199"/>
      <c r="BJ2000" s="199"/>
      <c r="BK2000" s="199"/>
    </row>
    <row r="2001" spans="1:63" ht="12.75" customHeight="1" x14ac:dyDescent="0.2">
      <c r="A2001" s="199"/>
      <c r="B2001" s="199"/>
      <c r="C2001" s="199"/>
      <c r="D2001" s="199"/>
      <c r="E2001" s="199"/>
      <c r="F2001" s="199"/>
      <c r="G2001" s="199"/>
      <c r="H2001" s="199"/>
      <c r="I2001" s="199"/>
      <c r="J2001" s="199"/>
      <c r="K2001" s="199"/>
      <c r="L2001" s="199"/>
      <c r="M2001" s="199"/>
      <c r="N2001" s="199"/>
      <c r="O2001" s="199"/>
      <c r="P2001" s="199"/>
      <c r="Q2001" s="199"/>
      <c r="R2001" s="199"/>
      <c r="S2001" s="199"/>
      <c r="T2001" s="199"/>
      <c r="U2001" s="199"/>
      <c r="V2001" s="199"/>
      <c r="W2001" s="199"/>
      <c r="X2001" s="199"/>
      <c r="Y2001" s="199"/>
      <c r="Z2001" s="199"/>
      <c r="AA2001" s="199"/>
      <c r="AB2001" s="199"/>
      <c r="AC2001" s="199"/>
      <c r="AD2001" s="199"/>
      <c r="AE2001" s="199"/>
      <c r="AF2001" s="199"/>
      <c r="AG2001" s="199"/>
      <c r="AH2001" s="199"/>
      <c r="AI2001" s="199"/>
      <c r="AJ2001" s="199"/>
      <c r="AK2001" s="199"/>
      <c r="AL2001" s="199"/>
      <c r="AM2001" s="199"/>
      <c r="AN2001" s="199"/>
      <c r="AO2001" s="199"/>
      <c r="AP2001" s="199"/>
      <c r="AQ2001" s="199"/>
      <c r="AR2001" s="199"/>
      <c r="AS2001" s="199"/>
      <c r="AT2001" s="199"/>
      <c r="AU2001" s="199"/>
      <c r="AV2001" s="199"/>
      <c r="AW2001" s="199"/>
      <c r="AX2001" s="199"/>
      <c r="AY2001" s="199"/>
      <c r="AZ2001" s="199"/>
      <c r="BA2001" s="199"/>
      <c r="BB2001" s="199"/>
      <c r="BC2001" s="199"/>
      <c r="BD2001" s="199"/>
      <c r="BE2001" s="199"/>
      <c r="BF2001" s="199"/>
      <c r="BG2001" s="199"/>
      <c r="BH2001" s="199"/>
      <c r="BI2001" s="199"/>
      <c r="BJ2001" s="199"/>
      <c r="BK2001" s="199"/>
    </row>
    <row r="2002" spans="1:63" ht="12.75" customHeight="1" x14ac:dyDescent="0.2">
      <c r="A2002" s="199"/>
      <c r="B2002" s="199"/>
      <c r="C2002" s="199"/>
      <c r="D2002" s="199"/>
      <c r="E2002" s="199"/>
      <c r="F2002" s="199"/>
      <c r="G2002" s="199"/>
      <c r="H2002" s="199"/>
      <c r="I2002" s="199"/>
      <c r="J2002" s="199"/>
      <c r="K2002" s="199"/>
      <c r="L2002" s="199"/>
      <c r="M2002" s="199"/>
      <c r="N2002" s="199"/>
      <c r="O2002" s="199"/>
      <c r="P2002" s="199"/>
      <c r="Q2002" s="199"/>
      <c r="R2002" s="199"/>
      <c r="S2002" s="199"/>
      <c r="T2002" s="199"/>
      <c r="U2002" s="199"/>
      <c r="V2002" s="199"/>
      <c r="W2002" s="199"/>
      <c r="X2002" s="199"/>
      <c r="Y2002" s="199"/>
      <c r="Z2002" s="199"/>
      <c r="AA2002" s="199"/>
      <c r="AB2002" s="199"/>
      <c r="AC2002" s="199"/>
      <c r="AD2002" s="199"/>
      <c r="AE2002" s="199"/>
      <c r="AF2002" s="199"/>
      <c r="AG2002" s="199"/>
      <c r="AH2002" s="199"/>
      <c r="AI2002" s="199"/>
      <c r="AJ2002" s="199"/>
      <c r="AK2002" s="199"/>
      <c r="AL2002" s="199"/>
      <c r="AM2002" s="199"/>
      <c r="AN2002" s="199"/>
      <c r="AO2002" s="199"/>
      <c r="AP2002" s="199"/>
      <c r="AQ2002" s="199"/>
      <c r="AR2002" s="199"/>
      <c r="AS2002" s="199"/>
      <c r="AT2002" s="199"/>
      <c r="AU2002" s="199"/>
      <c r="AV2002" s="199"/>
      <c r="AW2002" s="199"/>
      <c r="AX2002" s="199"/>
      <c r="AY2002" s="199"/>
      <c r="AZ2002" s="199"/>
      <c r="BA2002" s="199"/>
      <c r="BB2002" s="199"/>
      <c r="BC2002" s="199"/>
      <c r="BD2002" s="199"/>
      <c r="BE2002" s="199"/>
      <c r="BF2002" s="199"/>
      <c r="BG2002" s="199"/>
      <c r="BH2002" s="199"/>
      <c r="BI2002" s="199"/>
      <c r="BJ2002" s="199"/>
      <c r="BK2002" s="199"/>
    </row>
    <row r="2003" spans="1:63" ht="12.75" customHeight="1" x14ac:dyDescent="0.2">
      <c r="A2003" s="199"/>
      <c r="B2003" s="199"/>
      <c r="C2003" s="199"/>
      <c r="D2003" s="199"/>
      <c r="E2003" s="199"/>
      <c r="F2003" s="199"/>
      <c r="G2003" s="199"/>
      <c r="H2003" s="199"/>
      <c r="I2003" s="199"/>
      <c r="J2003" s="199"/>
      <c r="K2003" s="199"/>
      <c r="L2003" s="199"/>
      <c r="M2003" s="199"/>
      <c r="N2003" s="199"/>
      <c r="O2003" s="199"/>
      <c r="P2003" s="199"/>
      <c r="Q2003" s="199"/>
      <c r="R2003" s="199"/>
      <c r="S2003" s="199"/>
      <c r="T2003" s="199"/>
      <c r="U2003" s="199"/>
      <c r="V2003" s="199"/>
      <c r="W2003" s="199"/>
      <c r="X2003" s="199"/>
      <c r="Y2003" s="199"/>
      <c r="Z2003" s="199"/>
      <c r="AA2003" s="199"/>
      <c r="AB2003" s="199"/>
      <c r="AC2003" s="199"/>
      <c r="AD2003" s="199"/>
      <c r="AE2003" s="199"/>
      <c r="AF2003" s="199"/>
      <c r="AG2003" s="199"/>
      <c r="AH2003" s="199"/>
      <c r="AI2003" s="199"/>
      <c r="AJ2003" s="199"/>
      <c r="AK2003" s="199"/>
      <c r="AL2003" s="199"/>
      <c r="AM2003" s="199"/>
      <c r="AN2003" s="199"/>
      <c r="AO2003" s="199"/>
      <c r="AP2003" s="199"/>
      <c r="AQ2003" s="199"/>
      <c r="AR2003" s="199"/>
      <c r="AS2003" s="199"/>
      <c r="AT2003" s="199"/>
      <c r="AU2003" s="199"/>
      <c r="AV2003" s="199"/>
      <c r="AW2003" s="199"/>
      <c r="AX2003" s="199"/>
      <c r="AY2003" s="199"/>
      <c r="AZ2003" s="199"/>
      <c r="BA2003" s="199"/>
      <c r="BB2003" s="199"/>
      <c r="BC2003" s="199"/>
      <c r="BD2003" s="199"/>
      <c r="BE2003" s="199"/>
      <c r="BF2003" s="199"/>
      <c r="BG2003" s="199"/>
      <c r="BH2003" s="199"/>
      <c r="BI2003" s="199"/>
      <c r="BJ2003" s="199"/>
      <c r="BK2003" s="199"/>
    </row>
    <row r="2004" spans="1:63" ht="12.75" customHeight="1" x14ac:dyDescent="0.2">
      <c r="A2004" s="199"/>
      <c r="B2004" s="199"/>
      <c r="C2004" s="199"/>
      <c r="D2004" s="199"/>
      <c r="E2004" s="199"/>
      <c r="F2004" s="199"/>
      <c r="G2004" s="199"/>
      <c r="H2004" s="199"/>
      <c r="I2004" s="199"/>
      <c r="J2004" s="199"/>
      <c r="K2004" s="199"/>
      <c r="L2004" s="199"/>
      <c r="M2004" s="199"/>
      <c r="N2004" s="199"/>
      <c r="O2004" s="199"/>
      <c r="P2004" s="199"/>
      <c r="Q2004" s="199"/>
      <c r="R2004" s="199"/>
      <c r="S2004" s="199"/>
      <c r="T2004" s="199"/>
      <c r="U2004" s="199"/>
      <c r="V2004" s="199"/>
      <c r="W2004" s="199"/>
      <c r="X2004" s="199"/>
      <c r="Y2004" s="199"/>
      <c r="Z2004" s="199"/>
      <c r="AA2004" s="199"/>
      <c r="AB2004" s="199"/>
      <c r="AC2004" s="199"/>
      <c r="AD2004" s="199"/>
      <c r="AE2004" s="199"/>
      <c r="AF2004" s="199"/>
      <c r="AG2004" s="199"/>
      <c r="AH2004" s="199"/>
      <c r="AI2004" s="199"/>
      <c r="AJ2004" s="199"/>
      <c r="AK2004" s="199"/>
      <c r="AL2004" s="199"/>
      <c r="AM2004" s="199"/>
      <c r="AN2004" s="199"/>
      <c r="AO2004" s="199"/>
      <c r="AP2004" s="199"/>
      <c r="AQ2004" s="199"/>
      <c r="AR2004" s="199"/>
      <c r="AS2004" s="199"/>
      <c r="AT2004" s="199"/>
      <c r="AU2004" s="199"/>
      <c r="AV2004" s="199"/>
      <c r="AW2004" s="199"/>
      <c r="AX2004" s="199"/>
      <c r="AY2004" s="199"/>
      <c r="AZ2004" s="199"/>
      <c r="BA2004" s="199"/>
      <c r="BB2004" s="199"/>
      <c r="BC2004" s="199"/>
      <c r="BD2004" s="199"/>
      <c r="BE2004" s="199"/>
      <c r="BF2004" s="199"/>
      <c r="BG2004" s="199"/>
      <c r="BH2004" s="199"/>
      <c r="BI2004" s="199"/>
      <c r="BJ2004" s="199"/>
      <c r="BK2004" s="199"/>
    </row>
    <row r="2005" spans="1:63" ht="12.75" customHeight="1" x14ac:dyDescent="0.2">
      <c r="A2005" s="199"/>
      <c r="B2005" s="199"/>
      <c r="C2005" s="199"/>
      <c r="D2005" s="199"/>
      <c r="E2005" s="199"/>
      <c r="F2005" s="199"/>
      <c r="G2005" s="199"/>
      <c r="H2005" s="199"/>
      <c r="I2005" s="199"/>
      <c r="J2005" s="199"/>
      <c r="K2005" s="199"/>
      <c r="L2005" s="199"/>
      <c r="M2005" s="199"/>
      <c r="N2005" s="199"/>
      <c r="O2005" s="199"/>
      <c r="P2005" s="199"/>
      <c r="Q2005" s="199"/>
      <c r="R2005" s="199"/>
      <c r="S2005" s="199"/>
      <c r="T2005" s="199"/>
      <c r="U2005" s="199"/>
      <c r="V2005" s="199"/>
      <c r="W2005" s="199"/>
      <c r="X2005" s="199"/>
      <c r="Y2005" s="199"/>
      <c r="Z2005" s="199"/>
      <c r="AA2005" s="199"/>
      <c r="AB2005" s="199"/>
      <c r="AC2005" s="199"/>
      <c r="AD2005" s="199"/>
      <c r="AE2005" s="199"/>
      <c r="AF2005" s="199"/>
      <c r="AG2005" s="199"/>
      <c r="AH2005" s="199"/>
      <c r="AI2005" s="199"/>
      <c r="AJ2005" s="199"/>
      <c r="AK2005" s="199"/>
      <c r="AL2005" s="199"/>
      <c r="AM2005" s="199"/>
      <c r="AN2005" s="199"/>
      <c r="AO2005" s="199"/>
      <c r="AP2005" s="199"/>
      <c r="AQ2005" s="199"/>
      <c r="AR2005" s="199"/>
      <c r="AS2005" s="199"/>
      <c r="AT2005" s="199"/>
      <c r="AU2005" s="199"/>
      <c r="AV2005" s="199"/>
      <c r="AW2005" s="199"/>
      <c r="AX2005" s="199"/>
      <c r="AY2005" s="199"/>
      <c r="AZ2005" s="199"/>
      <c r="BA2005" s="199"/>
      <c r="BB2005" s="199"/>
      <c r="BC2005" s="199"/>
      <c r="BD2005" s="199"/>
      <c r="BE2005" s="199"/>
      <c r="BF2005" s="199"/>
      <c r="BG2005" s="199"/>
      <c r="BH2005" s="199"/>
      <c r="BI2005" s="199"/>
      <c r="BJ2005" s="199"/>
      <c r="BK2005" s="199"/>
    </row>
    <row r="2006" spans="1:63" ht="12.75" customHeight="1" x14ac:dyDescent="0.2">
      <c r="A2006" s="199"/>
      <c r="B2006" s="199"/>
      <c r="C2006" s="199"/>
      <c r="D2006" s="199"/>
      <c r="E2006" s="199"/>
      <c r="F2006" s="199"/>
      <c r="G2006" s="199"/>
      <c r="H2006" s="199"/>
      <c r="I2006" s="199"/>
      <c r="J2006" s="199"/>
      <c r="K2006" s="199"/>
      <c r="L2006" s="199"/>
      <c r="M2006" s="199"/>
      <c r="N2006" s="199"/>
      <c r="O2006" s="199"/>
      <c r="P2006" s="199"/>
      <c r="Q2006" s="199"/>
      <c r="R2006" s="199"/>
      <c r="S2006" s="199"/>
      <c r="T2006" s="199"/>
      <c r="U2006" s="199"/>
      <c r="V2006" s="199"/>
      <c r="W2006" s="199"/>
      <c r="X2006" s="199"/>
      <c r="Y2006" s="199"/>
      <c r="Z2006" s="199"/>
      <c r="AA2006" s="199"/>
      <c r="AB2006" s="199"/>
      <c r="AC2006" s="199"/>
      <c r="AD2006" s="199"/>
      <c r="AE2006" s="199"/>
      <c r="AF2006" s="199"/>
      <c r="AG2006" s="199"/>
      <c r="AH2006" s="199"/>
      <c r="AI2006" s="199"/>
      <c r="AJ2006" s="199"/>
      <c r="AK2006" s="199"/>
      <c r="AL2006" s="199"/>
      <c r="AM2006" s="199"/>
      <c r="AN2006" s="199"/>
      <c r="AO2006" s="199"/>
      <c r="AP2006" s="199"/>
      <c r="AQ2006" s="199"/>
      <c r="AR2006" s="199"/>
      <c r="AS2006" s="199"/>
      <c r="AT2006" s="199"/>
      <c r="AU2006" s="199"/>
      <c r="AV2006" s="199"/>
      <c r="AW2006" s="199"/>
      <c r="AX2006" s="199"/>
      <c r="AY2006" s="199"/>
      <c r="AZ2006" s="199"/>
      <c r="BA2006" s="199"/>
      <c r="BB2006" s="199"/>
      <c r="BC2006" s="199"/>
      <c r="BD2006" s="199"/>
      <c r="BE2006" s="199"/>
      <c r="BF2006" s="199"/>
      <c r="BG2006" s="199"/>
      <c r="BH2006" s="199"/>
      <c r="BI2006" s="199"/>
      <c r="BJ2006" s="199"/>
      <c r="BK2006" s="199"/>
    </row>
    <row r="2007" spans="1:63" ht="12.75" customHeight="1" x14ac:dyDescent="0.2">
      <c r="A2007" s="199"/>
      <c r="B2007" s="199"/>
      <c r="C2007" s="199"/>
      <c r="D2007" s="199"/>
      <c r="E2007" s="199"/>
      <c r="F2007" s="199"/>
      <c r="G2007" s="199"/>
      <c r="H2007" s="199"/>
      <c r="I2007" s="199"/>
      <c r="J2007" s="199"/>
      <c r="K2007" s="199"/>
      <c r="L2007" s="199"/>
      <c r="M2007" s="199"/>
      <c r="N2007" s="199"/>
      <c r="O2007" s="199"/>
      <c r="P2007" s="199"/>
      <c r="Q2007" s="199"/>
      <c r="R2007" s="199"/>
      <c r="S2007" s="199"/>
      <c r="T2007" s="199"/>
      <c r="U2007" s="199"/>
      <c r="V2007" s="199"/>
      <c r="W2007" s="199"/>
      <c r="X2007" s="199"/>
      <c r="Y2007" s="199"/>
      <c r="Z2007" s="199"/>
      <c r="AA2007" s="199"/>
      <c r="AB2007" s="199"/>
      <c r="AC2007" s="199"/>
      <c r="AD2007" s="199"/>
      <c r="AE2007" s="199"/>
      <c r="AF2007" s="199"/>
      <c r="AG2007" s="199"/>
      <c r="AH2007" s="199"/>
      <c r="AI2007" s="199"/>
      <c r="AJ2007" s="199"/>
      <c r="AK2007" s="199"/>
      <c r="AL2007" s="199"/>
      <c r="AM2007" s="199"/>
      <c r="AN2007" s="199"/>
      <c r="AO2007" s="199"/>
      <c r="AP2007" s="199"/>
      <c r="AQ2007" s="199"/>
      <c r="AR2007" s="199"/>
      <c r="AS2007" s="199"/>
      <c r="AT2007" s="199"/>
      <c r="AU2007" s="199"/>
      <c r="AV2007" s="199"/>
      <c r="AW2007" s="199"/>
      <c r="AX2007" s="199"/>
      <c r="AY2007" s="199"/>
      <c r="AZ2007" s="199"/>
      <c r="BA2007" s="199"/>
      <c r="BB2007" s="199"/>
      <c r="BC2007" s="199"/>
      <c r="BD2007" s="199"/>
      <c r="BE2007" s="199"/>
      <c r="BF2007" s="199"/>
      <c r="BG2007" s="199"/>
      <c r="BH2007" s="199"/>
      <c r="BI2007" s="199"/>
      <c r="BJ2007" s="199"/>
      <c r="BK2007" s="199"/>
    </row>
    <row r="2008" spans="1:63" ht="12.75" customHeight="1" x14ac:dyDescent="0.2">
      <c r="A2008" s="199"/>
      <c r="B2008" s="199"/>
      <c r="C2008" s="199"/>
      <c r="D2008" s="199"/>
      <c r="E2008" s="199"/>
      <c r="F2008" s="199"/>
      <c r="G2008" s="199"/>
      <c r="H2008" s="199"/>
      <c r="I2008" s="199"/>
      <c r="J2008" s="199"/>
      <c r="K2008" s="199"/>
      <c r="L2008" s="199"/>
      <c r="M2008" s="199"/>
      <c r="N2008" s="199"/>
      <c r="O2008" s="199"/>
      <c r="P2008" s="199"/>
      <c r="Q2008" s="199"/>
      <c r="R2008" s="199"/>
      <c r="S2008" s="199"/>
      <c r="T2008" s="199"/>
      <c r="U2008" s="199"/>
      <c r="V2008" s="199"/>
      <c r="W2008" s="199"/>
      <c r="X2008" s="199"/>
      <c r="Y2008" s="199"/>
      <c r="Z2008" s="199"/>
      <c r="AA2008" s="199"/>
      <c r="AB2008" s="199"/>
      <c r="AC2008" s="199"/>
      <c r="AD2008" s="199"/>
      <c r="AE2008" s="199"/>
      <c r="AF2008" s="199"/>
      <c r="AG2008" s="199"/>
      <c r="AH2008" s="199"/>
      <c r="AI2008" s="199"/>
      <c r="AJ2008" s="199"/>
      <c r="AK2008" s="199"/>
      <c r="AL2008" s="199"/>
      <c r="AM2008" s="199"/>
      <c r="AN2008" s="199"/>
      <c r="AO2008" s="199"/>
      <c r="AP2008" s="199"/>
      <c r="AQ2008" s="199"/>
      <c r="AR2008" s="199"/>
      <c r="AS2008" s="199"/>
      <c r="AT2008" s="199"/>
      <c r="AU2008" s="199"/>
      <c r="AV2008" s="199"/>
      <c r="AW2008" s="199"/>
      <c r="AX2008" s="199"/>
      <c r="AY2008" s="199"/>
      <c r="AZ2008" s="199"/>
      <c r="BA2008" s="199"/>
      <c r="BB2008" s="199"/>
      <c r="BC2008" s="199"/>
      <c r="BD2008" s="199"/>
      <c r="BE2008" s="199"/>
      <c r="BF2008" s="199"/>
      <c r="BG2008" s="199"/>
      <c r="BH2008" s="199"/>
      <c r="BI2008" s="199"/>
      <c r="BJ2008" s="199"/>
      <c r="BK2008" s="199"/>
    </row>
    <row r="2009" spans="1:63" ht="12.75" customHeight="1" x14ac:dyDescent="0.2">
      <c r="A2009" s="199"/>
      <c r="B2009" s="199"/>
      <c r="C2009" s="199"/>
      <c r="D2009" s="199"/>
      <c r="E2009" s="199"/>
      <c r="F2009" s="199"/>
      <c r="G2009" s="199"/>
      <c r="H2009" s="199"/>
      <c r="I2009" s="199"/>
      <c r="J2009" s="199"/>
      <c r="K2009" s="199"/>
      <c r="L2009" s="199"/>
      <c r="M2009" s="199"/>
      <c r="N2009" s="199"/>
      <c r="O2009" s="199"/>
      <c r="P2009" s="199"/>
      <c r="Q2009" s="199"/>
      <c r="R2009" s="199"/>
      <c r="S2009" s="199"/>
      <c r="T2009" s="199"/>
      <c r="U2009" s="199"/>
      <c r="V2009" s="199"/>
      <c r="W2009" s="199"/>
      <c r="X2009" s="199"/>
      <c r="Y2009" s="199"/>
      <c r="Z2009" s="199"/>
      <c r="AA2009" s="199"/>
      <c r="AB2009" s="199"/>
      <c r="AC2009" s="199"/>
      <c r="AD2009" s="199"/>
      <c r="AE2009" s="199"/>
      <c r="AF2009" s="199"/>
      <c r="AG2009" s="199"/>
      <c r="AH2009" s="199"/>
      <c r="AI2009" s="199"/>
      <c r="AJ2009" s="199"/>
      <c r="AK2009" s="199"/>
      <c r="AL2009" s="199"/>
      <c r="AM2009" s="199"/>
      <c r="AN2009" s="199"/>
      <c r="AO2009" s="199"/>
      <c r="AP2009" s="199"/>
      <c r="AQ2009" s="199"/>
      <c r="AR2009" s="199"/>
      <c r="AS2009" s="199"/>
      <c r="AT2009" s="199"/>
      <c r="AU2009" s="199"/>
      <c r="AV2009" s="199"/>
      <c r="AW2009" s="199"/>
      <c r="AX2009" s="199"/>
      <c r="AY2009" s="199"/>
      <c r="AZ2009" s="199"/>
      <c r="BA2009" s="199"/>
      <c r="BB2009" s="199"/>
      <c r="BC2009" s="199"/>
      <c r="BD2009" s="199"/>
      <c r="BE2009" s="199"/>
      <c r="BF2009" s="199"/>
      <c r="BG2009" s="199"/>
      <c r="BH2009" s="199"/>
      <c r="BI2009" s="199"/>
      <c r="BJ2009" s="199"/>
      <c r="BK2009" s="199"/>
    </row>
    <row r="2010" spans="1:63" ht="12.75" customHeight="1" x14ac:dyDescent="0.2">
      <c r="A2010" s="199"/>
      <c r="B2010" s="199"/>
      <c r="C2010" s="199"/>
      <c r="D2010" s="199"/>
      <c r="E2010" s="199"/>
      <c r="F2010" s="199"/>
      <c r="G2010" s="199"/>
      <c r="H2010" s="199"/>
      <c r="I2010" s="199"/>
      <c r="J2010" s="199"/>
      <c r="K2010" s="199"/>
      <c r="L2010" s="199"/>
      <c r="M2010" s="199"/>
      <c r="N2010" s="199"/>
      <c r="O2010" s="199"/>
      <c r="P2010" s="199"/>
      <c r="Q2010" s="199"/>
      <c r="R2010" s="199"/>
      <c r="S2010" s="199"/>
      <c r="T2010" s="199"/>
      <c r="U2010" s="199"/>
      <c r="V2010" s="199"/>
      <c r="W2010" s="199"/>
      <c r="X2010" s="199"/>
      <c r="Y2010" s="199"/>
      <c r="Z2010" s="199"/>
      <c r="AA2010" s="199"/>
      <c r="AB2010" s="199"/>
      <c r="AC2010" s="199"/>
      <c r="AD2010" s="199"/>
      <c r="AE2010" s="199"/>
      <c r="AF2010" s="199"/>
      <c r="AG2010" s="199"/>
      <c r="AH2010" s="199"/>
      <c r="AI2010" s="199"/>
      <c r="AJ2010" s="199"/>
      <c r="AK2010" s="199"/>
      <c r="AL2010" s="199"/>
      <c r="AM2010" s="199"/>
      <c r="AN2010" s="199"/>
      <c r="AO2010" s="199"/>
      <c r="AP2010" s="199"/>
      <c r="AQ2010" s="199"/>
      <c r="AR2010" s="199"/>
      <c r="AS2010" s="199"/>
      <c r="AT2010" s="199"/>
      <c r="AU2010" s="199"/>
      <c r="AV2010" s="199"/>
      <c r="AW2010" s="199"/>
      <c r="AX2010" s="199"/>
      <c r="AY2010" s="199"/>
      <c r="AZ2010" s="199"/>
      <c r="BA2010" s="199"/>
      <c r="BB2010" s="199"/>
      <c r="BC2010" s="199"/>
      <c r="BD2010" s="199"/>
      <c r="BE2010" s="199"/>
      <c r="BF2010" s="199"/>
      <c r="BG2010" s="199"/>
      <c r="BH2010" s="199"/>
      <c r="BI2010" s="199"/>
      <c r="BJ2010" s="199"/>
      <c r="BK2010" s="199"/>
    </row>
    <row r="2011" spans="1:63" ht="12.75" customHeight="1" x14ac:dyDescent="0.2">
      <c r="A2011" s="199"/>
      <c r="B2011" s="199"/>
      <c r="C2011" s="199"/>
      <c r="D2011" s="199"/>
      <c r="E2011" s="199"/>
      <c r="F2011" s="199"/>
      <c r="G2011" s="199"/>
      <c r="H2011" s="199"/>
      <c r="I2011" s="199"/>
      <c r="J2011" s="199"/>
      <c r="K2011" s="199"/>
      <c r="L2011" s="199"/>
      <c r="M2011" s="199"/>
      <c r="N2011" s="199"/>
      <c r="O2011" s="199"/>
      <c r="P2011" s="199"/>
      <c r="Q2011" s="199"/>
      <c r="R2011" s="199"/>
      <c r="S2011" s="199"/>
      <c r="T2011" s="199"/>
      <c r="U2011" s="199"/>
      <c r="V2011" s="199"/>
      <c r="W2011" s="199"/>
      <c r="X2011" s="199"/>
      <c r="Y2011" s="199"/>
      <c r="Z2011" s="199"/>
      <c r="AA2011" s="199"/>
      <c r="AB2011" s="199"/>
      <c r="AC2011" s="199"/>
      <c r="AD2011" s="199"/>
      <c r="AE2011" s="199"/>
      <c r="AF2011" s="199"/>
      <c r="AG2011" s="199"/>
      <c r="AH2011" s="199"/>
      <c r="AI2011" s="199"/>
      <c r="AJ2011" s="199"/>
      <c r="AK2011" s="199"/>
      <c r="AL2011" s="199"/>
      <c r="AM2011" s="199"/>
      <c r="AN2011" s="199"/>
      <c r="AO2011" s="199"/>
      <c r="AP2011" s="199"/>
      <c r="AQ2011" s="199"/>
      <c r="AR2011" s="199"/>
      <c r="AS2011" s="199"/>
      <c r="AT2011" s="199"/>
      <c r="AU2011" s="199"/>
      <c r="AV2011" s="199"/>
      <c r="AW2011" s="199"/>
      <c r="AX2011" s="199"/>
      <c r="AY2011" s="199"/>
      <c r="AZ2011" s="199"/>
      <c r="BA2011" s="199"/>
      <c r="BB2011" s="199"/>
      <c r="BC2011" s="199"/>
      <c r="BD2011" s="199"/>
      <c r="BE2011" s="199"/>
      <c r="BF2011" s="199"/>
      <c r="BG2011" s="199"/>
      <c r="BH2011" s="199"/>
      <c r="BI2011" s="199"/>
      <c r="BJ2011" s="199"/>
      <c r="BK2011" s="199"/>
    </row>
    <row r="2012" spans="1:63" ht="12.75" customHeight="1" x14ac:dyDescent="0.2">
      <c r="A2012" s="199"/>
      <c r="B2012" s="199"/>
      <c r="C2012" s="199"/>
      <c r="D2012" s="199"/>
      <c r="E2012" s="199"/>
      <c r="F2012" s="199"/>
      <c r="G2012" s="199"/>
      <c r="H2012" s="199"/>
      <c r="I2012" s="199"/>
      <c r="J2012" s="199"/>
      <c r="K2012" s="199"/>
      <c r="L2012" s="199"/>
      <c r="M2012" s="199"/>
      <c r="N2012" s="199"/>
      <c r="O2012" s="199"/>
      <c r="P2012" s="199"/>
      <c r="Q2012" s="199"/>
      <c r="R2012" s="199"/>
      <c r="S2012" s="199"/>
      <c r="T2012" s="199"/>
      <c r="U2012" s="199"/>
      <c r="V2012" s="199"/>
      <c r="W2012" s="199"/>
      <c r="X2012" s="199"/>
      <c r="Y2012" s="199"/>
      <c r="Z2012" s="199"/>
      <c r="AA2012" s="199"/>
      <c r="AB2012" s="199"/>
      <c r="AC2012" s="199"/>
      <c r="AD2012" s="199"/>
      <c r="AE2012" s="199"/>
      <c r="AF2012" s="199"/>
      <c r="AG2012" s="199"/>
      <c r="AH2012" s="199"/>
      <c r="AI2012" s="199"/>
      <c r="AJ2012" s="199"/>
      <c r="AK2012" s="199"/>
      <c r="AL2012" s="199"/>
      <c r="AM2012" s="199"/>
      <c r="AN2012" s="199"/>
      <c r="AO2012" s="199"/>
      <c r="AP2012" s="199"/>
      <c r="AQ2012" s="199"/>
      <c r="AR2012" s="199"/>
      <c r="AS2012" s="199"/>
      <c r="AT2012" s="199"/>
      <c r="AU2012" s="199"/>
      <c r="AV2012" s="199"/>
      <c r="AW2012" s="199"/>
      <c r="AX2012" s="199"/>
      <c r="AY2012" s="199"/>
      <c r="AZ2012" s="199"/>
      <c r="BA2012" s="199"/>
      <c r="BB2012" s="199"/>
      <c r="BC2012" s="199"/>
      <c r="BD2012" s="199"/>
      <c r="BE2012" s="199"/>
      <c r="BF2012" s="199"/>
      <c r="BG2012" s="199"/>
      <c r="BH2012" s="199"/>
      <c r="BI2012" s="199"/>
      <c r="BJ2012" s="199"/>
      <c r="BK2012" s="199"/>
    </row>
    <row r="2013" spans="1:63" ht="12.75" customHeight="1" x14ac:dyDescent="0.2">
      <c r="A2013" s="199"/>
      <c r="B2013" s="199"/>
      <c r="C2013" s="199"/>
      <c r="D2013" s="199"/>
      <c r="E2013" s="199"/>
      <c r="F2013" s="199"/>
      <c r="G2013" s="199"/>
      <c r="H2013" s="199"/>
      <c r="I2013" s="199"/>
      <c r="J2013" s="199"/>
      <c r="K2013" s="199"/>
      <c r="L2013" s="199"/>
      <c r="M2013" s="199"/>
      <c r="N2013" s="199"/>
      <c r="O2013" s="199"/>
      <c r="P2013" s="199"/>
      <c r="Q2013" s="199"/>
      <c r="R2013" s="199"/>
      <c r="S2013" s="199"/>
      <c r="T2013" s="199"/>
      <c r="U2013" s="199"/>
      <c r="V2013" s="199"/>
      <c r="W2013" s="199"/>
      <c r="X2013" s="199"/>
      <c r="Y2013" s="199"/>
      <c r="Z2013" s="199"/>
      <c r="AA2013" s="199"/>
      <c r="AB2013" s="199"/>
      <c r="AC2013" s="199"/>
      <c r="AD2013" s="199"/>
      <c r="AE2013" s="199"/>
      <c r="AF2013" s="199"/>
      <c r="AG2013" s="199"/>
      <c r="AH2013" s="199"/>
      <c r="AI2013" s="199"/>
      <c r="AJ2013" s="199"/>
      <c r="AK2013" s="199"/>
      <c r="AL2013" s="199"/>
      <c r="AM2013" s="199"/>
      <c r="AN2013" s="199"/>
      <c r="AO2013" s="199"/>
      <c r="AP2013" s="199"/>
      <c r="AQ2013" s="199"/>
      <c r="AR2013" s="199"/>
      <c r="AS2013" s="199"/>
      <c r="AT2013" s="199"/>
      <c r="AU2013" s="199"/>
      <c r="AV2013" s="199"/>
      <c r="AW2013" s="199"/>
      <c r="AX2013" s="199"/>
      <c r="AY2013" s="199"/>
      <c r="AZ2013" s="199"/>
      <c r="BA2013" s="199"/>
      <c r="BB2013" s="199"/>
      <c r="BC2013" s="199"/>
      <c r="BD2013" s="199"/>
      <c r="BE2013" s="199"/>
      <c r="BF2013" s="199"/>
      <c r="BG2013" s="199"/>
      <c r="BH2013" s="199"/>
      <c r="BI2013" s="199"/>
      <c r="BJ2013" s="199"/>
      <c r="BK2013" s="199"/>
    </row>
    <row r="2014" spans="1:63" ht="12.75" customHeight="1" x14ac:dyDescent="0.2">
      <c r="A2014" s="199"/>
      <c r="B2014" s="199"/>
      <c r="C2014" s="199"/>
      <c r="D2014" s="199"/>
      <c r="E2014" s="199"/>
      <c r="F2014" s="199"/>
      <c r="G2014" s="199"/>
      <c r="H2014" s="199"/>
      <c r="I2014" s="199"/>
      <c r="J2014" s="199"/>
      <c r="K2014" s="199"/>
      <c r="L2014" s="199"/>
      <c r="M2014" s="199"/>
      <c r="N2014" s="199"/>
      <c r="O2014" s="199"/>
      <c r="P2014" s="199"/>
      <c r="Q2014" s="199"/>
      <c r="R2014" s="199"/>
      <c r="S2014" s="199"/>
      <c r="T2014" s="199"/>
      <c r="U2014" s="199"/>
      <c r="V2014" s="199"/>
      <c r="W2014" s="199"/>
      <c r="X2014" s="199"/>
      <c r="Y2014" s="199"/>
      <c r="Z2014" s="199"/>
      <c r="AA2014" s="199"/>
      <c r="AB2014" s="199"/>
      <c r="AC2014" s="199"/>
      <c r="AD2014" s="199"/>
      <c r="AE2014" s="199"/>
      <c r="AF2014" s="199"/>
      <c r="AG2014" s="199"/>
      <c r="AH2014" s="199"/>
      <c r="AI2014" s="199"/>
      <c r="AJ2014" s="199"/>
      <c r="AK2014" s="199"/>
      <c r="AL2014" s="199"/>
      <c r="AM2014" s="199"/>
      <c r="AN2014" s="199"/>
      <c r="AO2014" s="199"/>
      <c r="AP2014" s="199"/>
      <c r="AQ2014" s="199"/>
      <c r="AR2014" s="199"/>
      <c r="AS2014" s="199"/>
      <c r="AT2014" s="199"/>
      <c r="AU2014" s="199"/>
      <c r="AV2014" s="199"/>
      <c r="AW2014" s="199"/>
      <c r="AX2014" s="199"/>
      <c r="AY2014" s="199"/>
      <c r="AZ2014" s="199"/>
      <c r="BA2014" s="199"/>
      <c r="BB2014" s="199"/>
      <c r="BC2014" s="199"/>
      <c r="BD2014" s="199"/>
      <c r="BE2014" s="199"/>
      <c r="BF2014" s="199"/>
      <c r="BG2014" s="199"/>
      <c r="BH2014" s="199"/>
      <c r="BI2014" s="199"/>
      <c r="BJ2014" s="199"/>
      <c r="BK2014" s="199"/>
    </row>
    <row r="2015" spans="1:63" ht="12.75" customHeight="1" x14ac:dyDescent="0.2">
      <c r="A2015" s="199"/>
      <c r="B2015" s="199"/>
      <c r="C2015" s="199"/>
      <c r="D2015" s="199"/>
      <c r="E2015" s="199"/>
      <c r="F2015" s="199"/>
      <c r="G2015" s="199"/>
      <c r="H2015" s="199"/>
      <c r="I2015" s="199"/>
      <c r="J2015" s="199"/>
      <c r="K2015" s="199"/>
      <c r="L2015" s="199"/>
      <c r="M2015" s="199"/>
      <c r="N2015" s="199"/>
      <c r="O2015" s="199"/>
      <c r="P2015" s="199"/>
      <c r="Q2015" s="199"/>
      <c r="R2015" s="199"/>
      <c r="S2015" s="199"/>
      <c r="T2015" s="199"/>
      <c r="U2015" s="199"/>
      <c r="V2015" s="199"/>
      <c r="W2015" s="199"/>
      <c r="X2015" s="199"/>
      <c r="Y2015" s="199"/>
      <c r="Z2015" s="199"/>
      <c r="AA2015" s="199"/>
      <c r="AB2015" s="199"/>
      <c r="AC2015" s="199"/>
      <c r="AD2015" s="199"/>
      <c r="AE2015" s="199"/>
      <c r="AF2015" s="199"/>
      <c r="AG2015" s="199"/>
      <c r="AH2015" s="199"/>
      <c r="AI2015" s="199"/>
      <c r="AJ2015" s="199"/>
      <c r="AK2015" s="199"/>
      <c r="AL2015" s="199"/>
      <c r="AM2015" s="199"/>
      <c r="AN2015" s="199"/>
      <c r="AO2015" s="199"/>
      <c r="AP2015" s="199"/>
      <c r="AQ2015" s="199"/>
      <c r="AR2015" s="199"/>
      <c r="AS2015" s="199"/>
      <c r="AT2015" s="199"/>
      <c r="AU2015" s="199"/>
      <c r="AV2015" s="199"/>
      <c r="AW2015" s="199"/>
      <c r="AX2015" s="199"/>
      <c r="AY2015" s="199"/>
      <c r="AZ2015" s="199"/>
      <c r="BA2015" s="199"/>
      <c r="BB2015" s="199"/>
      <c r="BC2015" s="199"/>
      <c r="BD2015" s="199"/>
      <c r="BE2015" s="199"/>
      <c r="BF2015" s="199"/>
      <c r="BG2015" s="199"/>
      <c r="BH2015" s="199"/>
      <c r="BI2015" s="199"/>
      <c r="BJ2015" s="199"/>
      <c r="BK2015" s="199"/>
    </row>
    <row r="2016" spans="1:63" ht="12.75" customHeight="1" x14ac:dyDescent="0.2">
      <c r="A2016" s="199"/>
      <c r="B2016" s="199"/>
      <c r="C2016" s="199"/>
      <c r="D2016" s="199"/>
      <c r="E2016" s="199"/>
      <c r="F2016" s="199"/>
      <c r="G2016" s="199"/>
      <c r="H2016" s="199"/>
      <c r="I2016" s="199"/>
      <c r="J2016" s="199"/>
      <c r="K2016" s="199"/>
      <c r="L2016" s="199"/>
      <c r="M2016" s="199"/>
      <c r="N2016" s="199"/>
      <c r="O2016" s="199"/>
      <c r="P2016" s="199"/>
      <c r="Q2016" s="199"/>
      <c r="R2016" s="199"/>
      <c r="S2016" s="199"/>
      <c r="T2016" s="199"/>
      <c r="U2016" s="199"/>
      <c r="V2016" s="199"/>
      <c r="W2016" s="199"/>
      <c r="X2016" s="199"/>
      <c r="Y2016" s="199"/>
      <c r="Z2016" s="199"/>
      <c r="AA2016" s="199"/>
      <c r="AB2016" s="199"/>
      <c r="AC2016" s="199"/>
      <c r="AD2016" s="199"/>
      <c r="AE2016" s="199"/>
      <c r="AF2016" s="199"/>
      <c r="AG2016" s="199"/>
      <c r="AH2016" s="199"/>
      <c r="AI2016" s="199"/>
      <c r="AJ2016" s="199"/>
      <c r="AK2016" s="199"/>
      <c r="AL2016" s="199"/>
      <c r="AM2016" s="199"/>
      <c r="AN2016" s="199"/>
      <c r="AO2016" s="199"/>
      <c r="AP2016" s="199"/>
      <c r="AQ2016" s="199"/>
      <c r="AR2016" s="199"/>
      <c r="AS2016" s="199"/>
      <c r="AT2016" s="199"/>
      <c r="AU2016" s="199"/>
      <c r="AV2016" s="199"/>
      <c r="AW2016" s="199"/>
      <c r="AX2016" s="199"/>
      <c r="AY2016" s="199"/>
      <c r="AZ2016" s="199"/>
      <c r="BA2016" s="199"/>
      <c r="BB2016" s="199"/>
      <c r="BC2016" s="199"/>
      <c r="BD2016" s="199"/>
      <c r="BE2016" s="199"/>
      <c r="BF2016" s="199"/>
      <c r="BG2016" s="199"/>
      <c r="BH2016" s="199"/>
      <c r="BI2016" s="199"/>
      <c r="BJ2016" s="199"/>
      <c r="BK2016" s="199"/>
    </row>
    <row r="2017" spans="1:63" ht="12.75" customHeight="1" x14ac:dyDescent="0.2">
      <c r="A2017" s="199"/>
      <c r="B2017" s="199"/>
      <c r="C2017" s="199"/>
      <c r="D2017" s="199"/>
      <c r="E2017" s="199"/>
      <c r="F2017" s="199"/>
      <c r="G2017" s="199"/>
      <c r="H2017" s="199"/>
      <c r="I2017" s="199"/>
      <c r="J2017" s="199"/>
      <c r="K2017" s="199"/>
      <c r="L2017" s="199"/>
      <c r="M2017" s="199"/>
      <c r="N2017" s="199"/>
      <c r="O2017" s="199"/>
      <c r="P2017" s="199"/>
      <c r="Q2017" s="199"/>
      <c r="R2017" s="199"/>
      <c r="S2017" s="199"/>
      <c r="T2017" s="199"/>
      <c r="U2017" s="199"/>
      <c r="V2017" s="199"/>
      <c r="W2017" s="199"/>
      <c r="X2017" s="199"/>
      <c r="Y2017" s="199"/>
      <c r="Z2017" s="199"/>
      <c r="AA2017" s="199"/>
      <c r="AB2017" s="199"/>
      <c r="AC2017" s="199"/>
      <c r="AD2017" s="199"/>
      <c r="AE2017" s="199"/>
      <c r="AF2017" s="199"/>
      <c r="AG2017" s="199"/>
      <c r="AH2017" s="199"/>
      <c r="AI2017" s="199"/>
      <c r="AJ2017" s="199"/>
      <c r="AK2017" s="199"/>
      <c r="AL2017" s="199"/>
      <c r="AM2017" s="199"/>
      <c r="AN2017" s="199"/>
      <c r="AO2017" s="199"/>
      <c r="AP2017" s="199"/>
      <c r="AQ2017" s="199"/>
      <c r="AR2017" s="199"/>
      <c r="AS2017" s="199"/>
      <c r="AT2017" s="199"/>
      <c r="AU2017" s="199"/>
      <c r="AV2017" s="199"/>
      <c r="AW2017" s="199"/>
      <c r="AX2017" s="199"/>
      <c r="AY2017" s="199"/>
      <c r="AZ2017" s="199"/>
      <c r="BA2017" s="199"/>
      <c r="BB2017" s="199"/>
      <c r="BC2017" s="199"/>
      <c r="BD2017" s="199"/>
      <c r="BE2017" s="199"/>
      <c r="BF2017" s="199"/>
      <c r="BG2017" s="199"/>
      <c r="BH2017" s="199"/>
      <c r="BI2017" s="199"/>
      <c r="BJ2017" s="199"/>
      <c r="BK2017" s="199"/>
    </row>
    <row r="2018" spans="1:63" ht="12.75" customHeight="1" x14ac:dyDescent="0.2">
      <c r="A2018" s="199"/>
      <c r="B2018" s="199"/>
      <c r="C2018" s="199"/>
      <c r="D2018" s="199"/>
      <c r="E2018" s="199"/>
      <c r="F2018" s="199"/>
      <c r="G2018" s="199"/>
      <c r="H2018" s="199"/>
      <c r="I2018" s="199"/>
      <c r="J2018" s="199"/>
      <c r="K2018" s="199"/>
      <c r="L2018" s="199"/>
      <c r="M2018" s="199"/>
      <c r="N2018" s="199"/>
      <c r="O2018" s="199"/>
      <c r="P2018" s="199"/>
      <c r="Q2018" s="199"/>
      <c r="R2018" s="199"/>
      <c r="S2018" s="199"/>
      <c r="T2018" s="199"/>
      <c r="U2018" s="199"/>
      <c r="V2018" s="199"/>
      <c r="W2018" s="199"/>
      <c r="X2018" s="199"/>
      <c r="Y2018" s="199"/>
      <c r="Z2018" s="199"/>
      <c r="AA2018" s="199"/>
      <c r="AB2018" s="199"/>
      <c r="AC2018" s="199"/>
      <c r="AD2018" s="199"/>
      <c r="AE2018" s="199"/>
      <c r="AF2018" s="199"/>
      <c r="AG2018" s="199"/>
      <c r="AH2018" s="199"/>
      <c r="AI2018" s="199"/>
      <c r="AJ2018" s="199"/>
      <c r="AK2018" s="199"/>
      <c r="AL2018" s="199"/>
      <c r="AM2018" s="199"/>
      <c r="AN2018" s="199"/>
      <c r="AO2018" s="199"/>
      <c r="AP2018" s="199"/>
      <c r="AQ2018" s="199"/>
      <c r="AR2018" s="199"/>
      <c r="AS2018" s="199"/>
      <c r="AT2018" s="199"/>
      <c r="AU2018" s="199"/>
      <c r="AV2018" s="199"/>
      <c r="AW2018" s="199"/>
      <c r="AX2018" s="199"/>
      <c r="AY2018" s="199"/>
      <c r="AZ2018" s="199"/>
      <c r="BA2018" s="199"/>
      <c r="BB2018" s="199"/>
      <c r="BC2018" s="199"/>
      <c r="BD2018" s="199"/>
      <c r="BE2018" s="199"/>
      <c r="BF2018" s="199"/>
      <c r="BG2018" s="199"/>
      <c r="BH2018" s="199"/>
      <c r="BI2018" s="199"/>
      <c r="BJ2018" s="199"/>
      <c r="BK2018" s="199"/>
    </row>
    <row r="2019" spans="1:63" ht="12.75" customHeight="1" x14ac:dyDescent="0.2">
      <c r="A2019" s="199"/>
      <c r="B2019" s="199"/>
      <c r="C2019" s="199"/>
      <c r="D2019" s="199"/>
      <c r="E2019" s="199"/>
      <c r="F2019" s="199"/>
      <c r="G2019" s="199"/>
      <c r="H2019" s="199"/>
      <c r="I2019" s="199"/>
      <c r="J2019" s="199"/>
      <c r="K2019" s="199"/>
      <c r="L2019" s="199"/>
      <c r="M2019" s="199"/>
      <c r="N2019" s="199"/>
      <c r="O2019" s="199"/>
      <c r="P2019" s="199"/>
      <c r="Q2019" s="199"/>
      <c r="R2019" s="199"/>
      <c r="S2019" s="199"/>
      <c r="T2019" s="199"/>
      <c r="U2019" s="199"/>
      <c r="V2019" s="199"/>
      <c r="W2019" s="199"/>
      <c r="X2019" s="199"/>
      <c r="Y2019" s="199"/>
      <c r="Z2019" s="199"/>
      <c r="AA2019" s="199"/>
      <c r="AB2019" s="199"/>
      <c r="AC2019" s="199"/>
      <c r="AD2019" s="199"/>
      <c r="AE2019" s="199"/>
      <c r="AF2019" s="199"/>
      <c r="AG2019" s="199"/>
      <c r="AH2019" s="199"/>
      <c r="AI2019" s="199"/>
      <c r="AJ2019" s="199"/>
      <c r="AK2019" s="199"/>
      <c r="AL2019" s="199"/>
      <c r="AM2019" s="199"/>
      <c r="AN2019" s="199"/>
      <c r="AO2019" s="199"/>
      <c r="AP2019" s="199"/>
      <c r="AQ2019" s="199"/>
      <c r="AR2019" s="199"/>
      <c r="AS2019" s="199"/>
      <c r="AT2019" s="199"/>
      <c r="AU2019" s="199"/>
      <c r="AV2019" s="199"/>
      <c r="AW2019" s="199"/>
      <c r="AX2019" s="199"/>
      <c r="AY2019" s="199"/>
      <c r="AZ2019" s="199"/>
      <c r="BA2019" s="199"/>
      <c r="BB2019" s="199"/>
      <c r="BC2019" s="199"/>
      <c r="BD2019" s="199"/>
      <c r="BE2019" s="199"/>
      <c r="BF2019" s="199"/>
      <c r="BG2019" s="199"/>
      <c r="BH2019" s="199"/>
      <c r="BI2019" s="199"/>
      <c r="BJ2019" s="199"/>
      <c r="BK2019" s="199"/>
    </row>
    <row r="2020" spans="1:63" ht="12.75" customHeight="1" x14ac:dyDescent="0.2">
      <c r="A2020" s="199"/>
      <c r="B2020" s="199"/>
      <c r="C2020" s="199"/>
      <c r="D2020" s="199"/>
      <c r="E2020" s="199"/>
      <c r="F2020" s="199"/>
      <c r="G2020" s="199"/>
      <c r="H2020" s="199"/>
      <c r="I2020" s="199"/>
      <c r="J2020" s="199"/>
      <c r="K2020" s="199"/>
      <c r="L2020" s="199"/>
      <c r="M2020" s="199"/>
      <c r="N2020" s="199"/>
      <c r="O2020" s="199"/>
      <c r="P2020" s="199"/>
      <c r="Q2020" s="199"/>
      <c r="R2020" s="199"/>
      <c r="S2020" s="199"/>
      <c r="T2020" s="199"/>
      <c r="U2020" s="199"/>
      <c r="V2020" s="199"/>
      <c r="W2020" s="199"/>
      <c r="X2020" s="199"/>
      <c r="Y2020" s="199"/>
      <c r="Z2020" s="199"/>
      <c r="AA2020" s="199"/>
      <c r="AB2020" s="199"/>
      <c r="AC2020" s="199"/>
      <c r="AD2020" s="199"/>
      <c r="AE2020" s="199"/>
      <c r="AF2020" s="199"/>
      <c r="AG2020" s="199"/>
      <c r="AH2020" s="199"/>
      <c r="AI2020" s="199"/>
      <c r="AJ2020" s="199"/>
      <c r="AK2020" s="199"/>
      <c r="AL2020" s="199"/>
      <c r="AM2020" s="199"/>
      <c r="AN2020" s="199"/>
      <c r="AO2020" s="199"/>
      <c r="AP2020" s="199"/>
      <c r="AQ2020" s="199"/>
      <c r="AR2020" s="199"/>
      <c r="AS2020" s="199"/>
      <c r="AT2020" s="199"/>
      <c r="AU2020" s="199"/>
      <c r="AV2020" s="199"/>
      <c r="AW2020" s="199"/>
      <c r="AX2020" s="199"/>
      <c r="AY2020" s="199"/>
      <c r="AZ2020" s="199"/>
      <c r="BA2020" s="199"/>
      <c r="BB2020" s="199"/>
      <c r="BC2020" s="199"/>
      <c r="BD2020" s="199"/>
      <c r="BE2020" s="199"/>
      <c r="BF2020" s="199"/>
      <c r="BG2020" s="199"/>
      <c r="BH2020" s="199"/>
      <c r="BI2020" s="199"/>
      <c r="BJ2020" s="199"/>
      <c r="BK2020" s="199"/>
    </row>
    <row r="2021" spans="1:63" ht="12.75" customHeight="1" x14ac:dyDescent="0.2">
      <c r="A2021" s="199"/>
      <c r="B2021" s="199"/>
      <c r="C2021" s="199"/>
      <c r="D2021" s="199"/>
      <c r="E2021" s="199"/>
      <c r="F2021" s="199"/>
      <c r="G2021" s="199"/>
      <c r="H2021" s="199"/>
      <c r="I2021" s="199"/>
      <c r="J2021" s="199"/>
      <c r="K2021" s="199"/>
      <c r="L2021" s="199"/>
      <c r="M2021" s="199"/>
      <c r="N2021" s="199"/>
      <c r="O2021" s="199"/>
      <c r="P2021" s="199"/>
      <c r="Q2021" s="199"/>
      <c r="R2021" s="199"/>
      <c r="S2021" s="199"/>
      <c r="T2021" s="199"/>
      <c r="U2021" s="199"/>
      <c r="V2021" s="199"/>
      <c r="W2021" s="199"/>
      <c r="X2021" s="199"/>
      <c r="Y2021" s="199"/>
      <c r="Z2021" s="199"/>
      <c r="AA2021" s="199"/>
      <c r="AB2021" s="199"/>
      <c r="AC2021" s="199"/>
      <c r="AD2021" s="199"/>
      <c r="AE2021" s="199"/>
      <c r="AF2021" s="199"/>
      <c r="AG2021" s="199"/>
      <c r="AH2021" s="199"/>
      <c r="AI2021" s="199"/>
      <c r="AJ2021" s="199"/>
      <c r="AK2021" s="199"/>
      <c r="AL2021" s="199"/>
      <c r="AM2021" s="199"/>
      <c r="AN2021" s="199"/>
      <c r="AO2021" s="199"/>
      <c r="AP2021" s="199"/>
      <c r="AQ2021" s="199"/>
      <c r="AR2021" s="199"/>
      <c r="AS2021" s="199"/>
      <c r="AT2021" s="199"/>
      <c r="AU2021" s="199"/>
      <c r="AV2021" s="199"/>
      <c r="AW2021" s="199"/>
      <c r="AX2021" s="199"/>
      <c r="AY2021" s="199"/>
      <c r="AZ2021" s="199"/>
      <c r="BA2021" s="199"/>
      <c r="BB2021" s="199"/>
      <c r="BC2021" s="199"/>
      <c r="BD2021" s="199"/>
      <c r="BE2021" s="199"/>
      <c r="BF2021" s="199"/>
      <c r="BG2021" s="199"/>
      <c r="BH2021" s="199"/>
      <c r="BI2021" s="199"/>
      <c r="BJ2021" s="199"/>
      <c r="BK2021" s="199"/>
    </row>
    <row r="2022" spans="1:63" ht="12.75" customHeight="1" x14ac:dyDescent="0.2">
      <c r="A2022" s="199"/>
      <c r="B2022" s="199"/>
      <c r="C2022" s="199"/>
      <c r="D2022" s="199"/>
      <c r="E2022" s="199"/>
      <c r="F2022" s="199"/>
      <c r="G2022" s="199"/>
      <c r="H2022" s="199"/>
      <c r="I2022" s="199"/>
      <c r="J2022" s="199"/>
      <c r="K2022" s="199"/>
      <c r="L2022" s="199"/>
      <c r="M2022" s="199"/>
      <c r="N2022" s="199"/>
      <c r="O2022" s="199"/>
      <c r="P2022" s="199"/>
      <c r="Q2022" s="199"/>
      <c r="R2022" s="199"/>
      <c r="S2022" s="199"/>
      <c r="T2022" s="199"/>
      <c r="U2022" s="199"/>
      <c r="V2022" s="199"/>
      <c r="W2022" s="199"/>
      <c r="X2022" s="199"/>
      <c r="Y2022" s="199"/>
      <c r="Z2022" s="199"/>
      <c r="AA2022" s="199"/>
      <c r="AB2022" s="199"/>
      <c r="AC2022" s="199"/>
      <c r="AD2022" s="199"/>
      <c r="AE2022" s="199"/>
      <c r="AF2022" s="199"/>
      <c r="AG2022" s="199"/>
      <c r="AH2022" s="199"/>
      <c r="AI2022" s="199"/>
      <c r="AJ2022" s="199"/>
      <c r="AK2022" s="199"/>
      <c r="AL2022" s="199"/>
      <c r="AM2022" s="199"/>
      <c r="AN2022" s="199"/>
      <c r="AO2022" s="199"/>
      <c r="AP2022" s="199"/>
      <c r="AQ2022" s="199"/>
      <c r="AR2022" s="199"/>
      <c r="AS2022" s="199"/>
      <c r="AT2022" s="199"/>
      <c r="AU2022" s="199"/>
      <c r="AV2022" s="199"/>
      <c r="AW2022" s="199"/>
      <c r="AX2022" s="199"/>
      <c r="AY2022" s="199"/>
      <c r="AZ2022" s="199"/>
      <c r="BA2022" s="199"/>
      <c r="BB2022" s="199"/>
      <c r="BC2022" s="199"/>
      <c r="BD2022" s="199"/>
      <c r="BE2022" s="199"/>
      <c r="BF2022" s="199"/>
      <c r="BG2022" s="199"/>
      <c r="BH2022" s="199"/>
      <c r="BI2022" s="199"/>
      <c r="BJ2022" s="199"/>
      <c r="BK2022" s="199"/>
    </row>
    <row r="2023" spans="1:63" ht="12.75" customHeight="1" x14ac:dyDescent="0.2">
      <c r="A2023" s="199"/>
      <c r="B2023" s="199"/>
      <c r="C2023" s="199"/>
      <c r="D2023" s="199"/>
      <c r="E2023" s="199"/>
      <c r="F2023" s="199"/>
      <c r="G2023" s="199"/>
      <c r="H2023" s="199"/>
      <c r="I2023" s="199"/>
      <c r="J2023" s="199"/>
      <c r="K2023" s="199"/>
      <c r="L2023" s="199"/>
      <c r="M2023" s="199"/>
      <c r="N2023" s="199"/>
      <c r="O2023" s="199"/>
      <c r="P2023" s="199"/>
      <c r="Q2023" s="199"/>
      <c r="R2023" s="199"/>
      <c r="S2023" s="199"/>
      <c r="T2023" s="199"/>
      <c r="U2023" s="199"/>
      <c r="V2023" s="199"/>
      <c r="W2023" s="199"/>
      <c r="X2023" s="199"/>
      <c r="Y2023" s="199"/>
      <c r="Z2023" s="199"/>
      <c r="AA2023" s="199"/>
      <c r="AB2023" s="199"/>
      <c r="AC2023" s="199"/>
      <c r="AD2023" s="199"/>
      <c r="AE2023" s="199"/>
      <c r="AF2023" s="199"/>
      <c r="AG2023" s="199"/>
      <c r="AH2023" s="199"/>
      <c r="AI2023" s="199"/>
      <c r="AJ2023" s="199"/>
      <c r="AK2023" s="199"/>
      <c r="AL2023" s="199"/>
      <c r="AM2023" s="199"/>
      <c r="AN2023" s="199"/>
      <c r="AO2023" s="199"/>
      <c r="AP2023" s="199"/>
      <c r="AQ2023" s="199"/>
      <c r="AR2023" s="199"/>
      <c r="AS2023" s="199"/>
      <c r="AT2023" s="199"/>
      <c r="AU2023" s="199"/>
      <c r="AV2023" s="199"/>
      <c r="AW2023" s="199"/>
      <c r="AX2023" s="199"/>
      <c r="AY2023" s="199"/>
      <c r="AZ2023" s="199"/>
      <c r="BA2023" s="199"/>
      <c r="BB2023" s="199"/>
      <c r="BC2023" s="199"/>
      <c r="BD2023" s="199"/>
      <c r="BE2023" s="199"/>
      <c r="BF2023" s="199"/>
      <c r="BG2023" s="199"/>
      <c r="BH2023" s="199"/>
      <c r="BI2023" s="199"/>
      <c r="BJ2023" s="199"/>
      <c r="BK2023" s="199"/>
    </row>
    <row r="2024" spans="1:63" ht="12.75" customHeight="1" x14ac:dyDescent="0.2">
      <c r="A2024" s="199"/>
      <c r="B2024" s="199"/>
      <c r="C2024" s="199"/>
      <c r="D2024" s="199"/>
      <c r="E2024" s="199"/>
      <c r="F2024" s="199"/>
      <c r="G2024" s="199"/>
      <c r="H2024" s="199"/>
      <c r="I2024" s="199"/>
      <c r="J2024" s="199"/>
      <c r="K2024" s="199"/>
      <c r="L2024" s="199"/>
      <c r="M2024" s="199"/>
      <c r="N2024" s="199"/>
      <c r="O2024" s="199"/>
      <c r="P2024" s="199"/>
      <c r="Q2024" s="199"/>
      <c r="R2024" s="199"/>
      <c r="S2024" s="199"/>
      <c r="T2024" s="199"/>
      <c r="U2024" s="199"/>
      <c r="V2024" s="199"/>
      <c r="W2024" s="199"/>
      <c r="X2024" s="199"/>
      <c r="Y2024" s="199"/>
      <c r="Z2024" s="199"/>
      <c r="AA2024" s="199"/>
      <c r="AB2024" s="199"/>
      <c r="AC2024" s="199"/>
      <c r="AD2024" s="199"/>
      <c r="AE2024" s="199"/>
      <c r="AF2024" s="199"/>
      <c r="AG2024" s="199"/>
      <c r="AH2024" s="199"/>
      <c r="AI2024" s="199"/>
      <c r="AJ2024" s="199"/>
      <c r="AK2024" s="199"/>
      <c r="AL2024" s="199"/>
      <c r="AM2024" s="199"/>
      <c r="AN2024" s="199"/>
      <c r="AO2024" s="199"/>
      <c r="AP2024" s="199"/>
      <c r="AQ2024" s="199"/>
      <c r="AR2024" s="199"/>
      <c r="AS2024" s="199"/>
      <c r="AT2024" s="199"/>
      <c r="AU2024" s="199"/>
      <c r="AV2024" s="199"/>
      <c r="AW2024" s="199"/>
      <c r="AX2024" s="199"/>
      <c r="AY2024" s="199"/>
      <c r="AZ2024" s="199"/>
      <c r="BA2024" s="199"/>
      <c r="BB2024" s="199"/>
      <c r="BC2024" s="199"/>
      <c r="BD2024" s="199"/>
      <c r="BE2024" s="199"/>
      <c r="BF2024" s="199"/>
      <c r="BG2024" s="199"/>
      <c r="BH2024" s="199"/>
      <c r="BI2024" s="199"/>
      <c r="BJ2024" s="199"/>
      <c r="BK2024" s="199"/>
    </row>
    <row r="2025" spans="1:63" ht="12.75" customHeight="1" x14ac:dyDescent="0.2">
      <c r="A2025" s="199"/>
      <c r="B2025" s="199"/>
      <c r="C2025" s="199"/>
      <c r="D2025" s="199"/>
      <c r="E2025" s="199"/>
      <c r="F2025" s="199"/>
      <c r="G2025" s="199"/>
      <c r="H2025" s="199"/>
      <c r="I2025" s="199"/>
      <c r="J2025" s="199"/>
      <c r="K2025" s="199"/>
      <c r="L2025" s="199"/>
      <c r="M2025" s="199"/>
      <c r="N2025" s="199"/>
      <c r="O2025" s="199"/>
      <c r="P2025" s="199"/>
      <c r="Q2025" s="199"/>
      <c r="R2025" s="199"/>
      <c r="S2025" s="199"/>
      <c r="T2025" s="199"/>
      <c r="U2025" s="199"/>
      <c r="V2025" s="199"/>
      <c r="W2025" s="199"/>
      <c r="X2025" s="199"/>
      <c r="Y2025" s="199"/>
      <c r="Z2025" s="199"/>
      <c r="AA2025" s="199"/>
      <c r="AB2025" s="199"/>
      <c r="AC2025" s="199"/>
      <c r="AD2025" s="199"/>
      <c r="AE2025" s="199"/>
      <c r="AF2025" s="199"/>
      <c r="AG2025" s="199"/>
      <c r="AH2025" s="199"/>
      <c r="AI2025" s="199"/>
      <c r="AJ2025" s="199"/>
      <c r="AK2025" s="199"/>
      <c r="AL2025" s="199"/>
      <c r="AM2025" s="199"/>
      <c r="AN2025" s="199"/>
      <c r="AO2025" s="199"/>
      <c r="AP2025" s="199"/>
      <c r="AQ2025" s="199"/>
      <c r="AR2025" s="199"/>
      <c r="AS2025" s="199"/>
      <c r="AT2025" s="199"/>
      <c r="AU2025" s="199"/>
      <c r="AV2025" s="199"/>
      <c r="AW2025" s="199"/>
      <c r="AX2025" s="199"/>
      <c r="AY2025" s="199"/>
      <c r="AZ2025" s="199"/>
      <c r="BA2025" s="199"/>
      <c r="BB2025" s="199"/>
      <c r="BC2025" s="199"/>
      <c r="BD2025" s="199"/>
      <c r="BE2025" s="199"/>
      <c r="BF2025" s="199"/>
      <c r="BG2025" s="199"/>
      <c r="BH2025" s="199"/>
      <c r="BI2025" s="199"/>
      <c r="BJ2025" s="199"/>
      <c r="BK2025" s="199"/>
    </row>
    <row r="2026" spans="1:63" ht="12.75" customHeight="1" x14ac:dyDescent="0.2">
      <c r="A2026" s="199"/>
      <c r="B2026" s="199"/>
      <c r="C2026" s="199"/>
      <c r="D2026" s="199"/>
      <c r="E2026" s="199"/>
      <c r="F2026" s="199"/>
      <c r="G2026" s="199"/>
      <c r="H2026" s="199"/>
      <c r="I2026" s="199"/>
      <c r="J2026" s="199"/>
      <c r="K2026" s="199"/>
      <c r="L2026" s="199"/>
      <c r="M2026" s="199"/>
      <c r="N2026" s="199"/>
      <c r="O2026" s="199"/>
      <c r="P2026" s="199"/>
      <c r="Q2026" s="199"/>
      <c r="R2026" s="199"/>
      <c r="S2026" s="199"/>
      <c r="T2026" s="199"/>
      <c r="U2026" s="199"/>
      <c r="V2026" s="199"/>
      <c r="W2026" s="199"/>
      <c r="X2026" s="199"/>
      <c r="Y2026" s="199"/>
      <c r="Z2026" s="199"/>
      <c r="AA2026" s="199"/>
      <c r="AB2026" s="199"/>
      <c r="AC2026" s="199"/>
      <c r="AD2026" s="199"/>
      <c r="AE2026" s="199"/>
      <c r="AF2026" s="199"/>
      <c r="AG2026" s="199"/>
      <c r="AH2026" s="199"/>
      <c r="AI2026" s="199"/>
      <c r="AJ2026" s="199"/>
      <c r="AK2026" s="199"/>
      <c r="AL2026" s="199"/>
      <c r="AM2026" s="199"/>
      <c r="AN2026" s="199"/>
      <c r="AO2026" s="199"/>
      <c r="AP2026" s="199"/>
      <c r="AQ2026" s="199"/>
      <c r="AR2026" s="199"/>
      <c r="AS2026" s="199"/>
      <c r="AT2026" s="199"/>
      <c r="AU2026" s="199"/>
      <c r="AV2026" s="199"/>
      <c r="AW2026" s="199"/>
      <c r="AX2026" s="199"/>
      <c r="AY2026" s="199"/>
      <c r="AZ2026" s="199"/>
      <c r="BA2026" s="199"/>
      <c r="BB2026" s="199"/>
      <c r="BC2026" s="199"/>
      <c r="BD2026" s="199"/>
      <c r="BE2026" s="199"/>
      <c r="BF2026" s="199"/>
      <c r="BG2026" s="199"/>
      <c r="BH2026" s="199"/>
      <c r="BI2026" s="199"/>
      <c r="BJ2026" s="199"/>
      <c r="BK2026" s="199"/>
    </row>
    <row r="2027" spans="1:63" ht="12.75" customHeight="1" x14ac:dyDescent="0.2">
      <c r="A2027" s="199"/>
      <c r="B2027" s="199"/>
      <c r="C2027" s="199"/>
      <c r="D2027" s="199"/>
      <c r="E2027" s="199"/>
      <c r="F2027" s="199"/>
      <c r="G2027" s="199"/>
      <c r="H2027" s="199"/>
      <c r="I2027" s="199"/>
      <c r="J2027" s="199"/>
      <c r="K2027" s="199"/>
      <c r="L2027" s="199"/>
      <c r="M2027" s="199"/>
      <c r="N2027" s="199"/>
      <c r="O2027" s="199"/>
      <c r="P2027" s="199"/>
      <c r="Q2027" s="199"/>
      <c r="R2027" s="199"/>
      <c r="S2027" s="199"/>
      <c r="T2027" s="199"/>
      <c r="U2027" s="199"/>
      <c r="V2027" s="199"/>
      <c r="W2027" s="199"/>
      <c r="X2027" s="199"/>
      <c r="Y2027" s="199"/>
      <c r="Z2027" s="199"/>
      <c r="AA2027" s="199"/>
      <c r="AB2027" s="199"/>
      <c r="AC2027" s="199"/>
      <c r="AD2027" s="199"/>
      <c r="AE2027" s="199"/>
      <c r="AF2027" s="199"/>
      <c r="AG2027" s="199"/>
      <c r="AH2027" s="199"/>
      <c r="AI2027" s="199"/>
      <c r="AJ2027" s="199"/>
      <c r="AK2027" s="199"/>
      <c r="AL2027" s="199"/>
      <c r="AM2027" s="199"/>
      <c r="AN2027" s="199"/>
      <c r="AO2027" s="199"/>
      <c r="AP2027" s="199"/>
      <c r="AQ2027" s="199"/>
      <c r="AR2027" s="199"/>
      <c r="AS2027" s="199"/>
      <c r="AT2027" s="199"/>
      <c r="AU2027" s="199"/>
      <c r="AV2027" s="199"/>
      <c r="AW2027" s="199"/>
      <c r="AX2027" s="199"/>
      <c r="AY2027" s="199"/>
      <c r="AZ2027" s="199"/>
      <c r="BA2027" s="199"/>
      <c r="BB2027" s="199"/>
      <c r="BC2027" s="199"/>
      <c r="BD2027" s="199"/>
      <c r="BE2027" s="199"/>
      <c r="BF2027" s="199"/>
      <c r="BG2027" s="199"/>
      <c r="BH2027" s="199"/>
      <c r="BI2027" s="199"/>
      <c r="BJ2027" s="199"/>
      <c r="BK2027" s="199"/>
    </row>
    <row r="2028" spans="1:63" ht="12.75" customHeight="1" x14ac:dyDescent="0.2">
      <c r="A2028" s="199"/>
      <c r="B2028" s="199"/>
      <c r="C2028" s="199"/>
      <c r="D2028" s="199"/>
      <c r="E2028" s="199"/>
      <c r="F2028" s="199"/>
      <c r="G2028" s="199"/>
      <c r="H2028" s="199"/>
      <c r="I2028" s="199"/>
      <c r="J2028" s="199"/>
      <c r="K2028" s="199"/>
      <c r="L2028" s="199"/>
      <c r="M2028" s="199"/>
      <c r="N2028" s="199"/>
      <c r="O2028" s="199"/>
      <c r="P2028" s="199"/>
      <c r="Q2028" s="199"/>
      <c r="R2028" s="199"/>
      <c r="S2028" s="199"/>
      <c r="T2028" s="199"/>
      <c r="U2028" s="199"/>
      <c r="V2028" s="199"/>
      <c r="W2028" s="199"/>
      <c r="X2028" s="199"/>
      <c r="Y2028" s="199"/>
      <c r="Z2028" s="199"/>
      <c r="AA2028" s="199"/>
      <c r="AB2028" s="199"/>
      <c r="AC2028" s="199"/>
      <c r="AD2028" s="199"/>
      <c r="AE2028" s="199"/>
      <c r="AF2028" s="199"/>
      <c r="AG2028" s="199"/>
      <c r="AH2028" s="199"/>
      <c r="AI2028" s="199"/>
      <c r="AJ2028" s="199"/>
      <c r="AK2028" s="199"/>
      <c r="AL2028" s="199"/>
      <c r="AM2028" s="199"/>
      <c r="AN2028" s="199"/>
      <c r="AO2028" s="199"/>
      <c r="AP2028" s="199"/>
      <c r="AQ2028" s="199"/>
      <c r="AR2028" s="199"/>
      <c r="AS2028" s="199"/>
      <c r="AT2028" s="199"/>
      <c r="AU2028" s="199"/>
      <c r="AV2028" s="199"/>
      <c r="AW2028" s="199"/>
      <c r="AX2028" s="199"/>
      <c r="AY2028" s="199"/>
      <c r="AZ2028" s="199"/>
      <c r="BA2028" s="199"/>
      <c r="BB2028" s="199"/>
      <c r="BC2028" s="199"/>
      <c r="BD2028" s="199"/>
      <c r="BE2028" s="199"/>
      <c r="BF2028" s="199"/>
      <c r="BG2028" s="199"/>
      <c r="BH2028" s="199"/>
      <c r="BI2028" s="199"/>
      <c r="BJ2028" s="199"/>
      <c r="BK2028" s="199"/>
    </row>
    <row r="2029" spans="1:63" ht="12.75" customHeight="1" x14ac:dyDescent="0.2">
      <c r="A2029" s="199"/>
      <c r="B2029" s="199"/>
      <c r="C2029" s="199"/>
      <c r="D2029" s="199"/>
      <c r="E2029" s="199"/>
      <c r="F2029" s="199"/>
      <c r="G2029" s="199"/>
      <c r="H2029" s="199"/>
      <c r="I2029" s="199"/>
      <c r="J2029" s="199"/>
      <c r="K2029" s="199"/>
      <c r="L2029" s="199"/>
      <c r="M2029" s="199"/>
      <c r="N2029" s="199"/>
      <c r="O2029" s="199"/>
      <c r="P2029" s="199"/>
      <c r="Q2029" s="199"/>
      <c r="R2029" s="199"/>
      <c r="S2029" s="199"/>
      <c r="T2029" s="199"/>
      <c r="U2029" s="199"/>
      <c r="V2029" s="199"/>
      <c r="W2029" s="199"/>
      <c r="X2029" s="199"/>
      <c r="Y2029" s="199"/>
      <c r="Z2029" s="199"/>
      <c r="AA2029" s="199"/>
      <c r="AB2029" s="199"/>
      <c r="AC2029" s="199"/>
      <c r="AD2029" s="199"/>
      <c r="AE2029" s="199"/>
      <c r="AF2029" s="199"/>
      <c r="AG2029" s="199"/>
      <c r="AH2029" s="199"/>
      <c r="AI2029" s="199"/>
      <c r="AJ2029" s="199"/>
      <c r="AK2029" s="199"/>
      <c r="AL2029" s="199"/>
      <c r="AM2029" s="199"/>
      <c r="AN2029" s="199"/>
      <c r="AO2029" s="199"/>
      <c r="AP2029" s="199"/>
      <c r="AQ2029" s="199"/>
      <c r="AR2029" s="199"/>
      <c r="AS2029" s="199"/>
      <c r="AT2029" s="199"/>
      <c r="AU2029" s="199"/>
      <c r="AV2029" s="199"/>
      <c r="AW2029" s="199"/>
      <c r="AX2029" s="199"/>
      <c r="AY2029" s="199"/>
      <c r="AZ2029" s="199"/>
      <c r="BA2029" s="199"/>
      <c r="BB2029" s="199"/>
      <c r="BC2029" s="199"/>
      <c r="BD2029" s="199"/>
      <c r="BE2029" s="199"/>
      <c r="BF2029" s="199"/>
      <c r="BG2029" s="199"/>
      <c r="BH2029" s="199"/>
      <c r="BI2029" s="199"/>
      <c r="BJ2029" s="199"/>
      <c r="BK2029" s="199"/>
    </row>
    <row r="2030" spans="1:63" ht="12.75" customHeight="1" x14ac:dyDescent="0.2">
      <c r="A2030" s="199"/>
      <c r="B2030" s="199"/>
      <c r="C2030" s="199"/>
      <c r="D2030" s="199"/>
      <c r="E2030" s="199"/>
      <c r="F2030" s="199"/>
      <c r="G2030" s="199"/>
      <c r="H2030" s="199"/>
      <c r="I2030" s="199"/>
      <c r="J2030" s="199"/>
      <c r="K2030" s="199"/>
      <c r="L2030" s="199"/>
      <c r="M2030" s="199"/>
      <c r="N2030" s="199"/>
      <c r="O2030" s="199"/>
      <c r="P2030" s="199"/>
      <c r="Q2030" s="199"/>
      <c r="R2030" s="199"/>
      <c r="S2030" s="199"/>
      <c r="T2030" s="199"/>
      <c r="U2030" s="199"/>
      <c r="V2030" s="199"/>
      <c r="W2030" s="199"/>
      <c r="X2030" s="199"/>
      <c r="Y2030" s="199"/>
      <c r="Z2030" s="199"/>
      <c r="AA2030" s="199"/>
      <c r="AB2030" s="199"/>
      <c r="AC2030" s="199"/>
      <c r="AD2030" s="199"/>
      <c r="AE2030" s="199"/>
      <c r="AF2030" s="199"/>
      <c r="AG2030" s="199"/>
      <c r="AH2030" s="199"/>
      <c r="AI2030" s="199"/>
      <c r="AJ2030" s="199"/>
      <c r="AK2030" s="199"/>
      <c r="AL2030" s="199"/>
      <c r="AM2030" s="199"/>
      <c r="AN2030" s="199"/>
      <c r="AO2030" s="199"/>
      <c r="AP2030" s="199"/>
      <c r="AQ2030" s="199"/>
      <c r="AR2030" s="199"/>
      <c r="AS2030" s="199"/>
      <c r="AT2030" s="199"/>
      <c r="AU2030" s="199"/>
      <c r="AV2030" s="199"/>
      <c r="AW2030" s="199"/>
      <c r="AX2030" s="199"/>
      <c r="AY2030" s="199"/>
      <c r="AZ2030" s="199"/>
      <c r="BA2030" s="199"/>
      <c r="BB2030" s="199"/>
      <c r="BC2030" s="199"/>
      <c r="BD2030" s="199"/>
      <c r="BE2030" s="199"/>
      <c r="BF2030" s="199"/>
      <c r="BG2030" s="199"/>
      <c r="BH2030" s="199"/>
      <c r="BI2030" s="199"/>
      <c r="BJ2030" s="199"/>
      <c r="BK2030" s="199"/>
    </row>
    <row r="2031" spans="1:63" ht="12.75" customHeight="1" x14ac:dyDescent="0.2">
      <c r="A2031" s="199"/>
      <c r="B2031" s="199"/>
      <c r="C2031" s="199"/>
      <c r="D2031" s="199"/>
      <c r="E2031" s="199"/>
      <c r="F2031" s="199"/>
      <c r="G2031" s="199"/>
      <c r="H2031" s="199"/>
      <c r="I2031" s="199"/>
      <c r="J2031" s="199"/>
      <c r="K2031" s="199"/>
      <c r="L2031" s="199"/>
      <c r="M2031" s="199"/>
      <c r="N2031" s="199"/>
      <c r="O2031" s="199"/>
      <c r="P2031" s="199"/>
      <c r="Q2031" s="199"/>
      <c r="R2031" s="199"/>
      <c r="S2031" s="199"/>
      <c r="T2031" s="199"/>
      <c r="U2031" s="199"/>
      <c r="V2031" s="199"/>
      <c r="W2031" s="199"/>
      <c r="X2031" s="199"/>
      <c r="Y2031" s="199"/>
      <c r="Z2031" s="199"/>
      <c r="AA2031" s="199"/>
      <c r="AB2031" s="199"/>
      <c r="AC2031" s="199"/>
      <c r="AD2031" s="199"/>
      <c r="AE2031" s="199"/>
      <c r="AF2031" s="199"/>
      <c r="AG2031" s="199"/>
      <c r="AH2031" s="199"/>
      <c r="AI2031" s="199"/>
      <c r="AJ2031" s="199"/>
      <c r="AK2031" s="199"/>
      <c r="AL2031" s="199"/>
      <c r="AM2031" s="199"/>
      <c r="AN2031" s="199"/>
      <c r="AO2031" s="199"/>
      <c r="AP2031" s="199"/>
      <c r="AQ2031" s="199"/>
      <c r="AR2031" s="199"/>
      <c r="AS2031" s="199"/>
      <c r="AT2031" s="199"/>
      <c r="AU2031" s="199"/>
      <c r="AV2031" s="199"/>
      <c r="AW2031" s="199"/>
      <c r="AX2031" s="199"/>
      <c r="AY2031" s="199"/>
      <c r="AZ2031" s="199"/>
      <c r="BA2031" s="199"/>
      <c r="BB2031" s="199"/>
      <c r="BC2031" s="199"/>
      <c r="BD2031" s="199"/>
      <c r="BE2031" s="199"/>
      <c r="BF2031" s="199"/>
      <c r="BG2031" s="199"/>
      <c r="BH2031" s="199"/>
      <c r="BI2031" s="199"/>
      <c r="BJ2031" s="199"/>
      <c r="BK2031" s="199"/>
    </row>
    <row r="2032" spans="1:63" ht="12.75" customHeight="1" x14ac:dyDescent="0.2">
      <c r="A2032" s="199"/>
      <c r="B2032" s="199"/>
      <c r="C2032" s="199"/>
      <c r="D2032" s="199"/>
      <c r="E2032" s="199"/>
      <c r="F2032" s="199"/>
      <c r="G2032" s="199"/>
      <c r="H2032" s="199"/>
      <c r="I2032" s="199"/>
      <c r="J2032" s="199"/>
      <c r="K2032" s="199"/>
      <c r="L2032" s="199"/>
      <c r="M2032" s="199"/>
      <c r="N2032" s="199"/>
      <c r="O2032" s="199"/>
      <c r="P2032" s="199"/>
      <c r="Q2032" s="199"/>
      <c r="R2032" s="199"/>
      <c r="S2032" s="199"/>
      <c r="T2032" s="199"/>
      <c r="U2032" s="199"/>
      <c r="V2032" s="199"/>
      <c r="W2032" s="199"/>
      <c r="X2032" s="199"/>
      <c r="Y2032" s="199"/>
      <c r="Z2032" s="199"/>
      <c r="AA2032" s="199"/>
      <c r="AB2032" s="199"/>
      <c r="AC2032" s="199"/>
      <c r="AD2032" s="199"/>
      <c r="AE2032" s="199"/>
      <c r="AF2032" s="199"/>
      <c r="AG2032" s="199"/>
      <c r="AH2032" s="199"/>
      <c r="AI2032" s="199"/>
      <c r="AJ2032" s="199"/>
      <c r="AK2032" s="199"/>
      <c r="AL2032" s="199"/>
      <c r="AM2032" s="199"/>
      <c r="AN2032" s="199"/>
      <c r="AO2032" s="199"/>
      <c r="AP2032" s="199"/>
      <c r="AQ2032" s="199"/>
      <c r="AR2032" s="199"/>
      <c r="AS2032" s="199"/>
      <c r="AT2032" s="199"/>
      <c r="AU2032" s="199"/>
      <c r="AV2032" s="199"/>
      <c r="AW2032" s="199"/>
      <c r="AX2032" s="199"/>
      <c r="AY2032" s="199"/>
      <c r="AZ2032" s="199"/>
      <c r="BA2032" s="199"/>
      <c r="BB2032" s="199"/>
      <c r="BC2032" s="199"/>
      <c r="BD2032" s="199"/>
      <c r="BE2032" s="199"/>
      <c r="BF2032" s="199"/>
      <c r="BG2032" s="199"/>
      <c r="BH2032" s="199"/>
      <c r="BI2032" s="199"/>
      <c r="BJ2032" s="199"/>
      <c r="BK2032" s="199"/>
    </row>
    <row r="2033" spans="1:63" ht="12.75" customHeight="1" x14ac:dyDescent="0.2">
      <c r="A2033" s="199"/>
      <c r="B2033" s="199"/>
      <c r="C2033" s="199"/>
      <c r="D2033" s="199"/>
      <c r="E2033" s="199"/>
      <c r="F2033" s="199"/>
      <c r="G2033" s="199"/>
      <c r="H2033" s="199"/>
      <c r="I2033" s="199"/>
      <c r="J2033" s="199"/>
      <c r="K2033" s="199"/>
      <c r="L2033" s="199"/>
      <c r="M2033" s="199"/>
      <c r="N2033" s="199"/>
      <c r="O2033" s="199"/>
      <c r="P2033" s="199"/>
      <c r="Q2033" s="199"/>
      <c r="R2033" s="199"/>
      <c r="S2033" s="199"/>
      <c r="T2033" s="199"/>
      <c r="U2033" s="199"/>
      <c r="V2033" s="199"/>
      <c r="W2033" s="199"/>
      <c r="X2033" s="199"/>
      <c r="Y2033" s="199"/>
      <c r="Z2033" s="199"/>
      <c r="AA2033" s="199"/>
      <c r="AB2033" s="199"/>
      <c r="AC2033" s="199"/>
      <c r="AD2033" s="199"/>
      <c r="AE2033" s="199"/>
      <c r="AF2033" s="199"/>
      <c r="AG2033" s="199"/>
      <c r="AH2033" s="199"/>
      <c r="AI2033" s="199"/>
      <c r="AJ2033" s="199"/>
      <c r="AK2033" s="199"/>
      <c r="AL2033" s="199"/>
      <c r="AM2033" s="199"/>
      <c r="AN2033" s="199"/>
      <c r="AO2033" s="199"/>
      <c r="AP2033" s="199"/>
      <c r="AQ2033" s="199"/>
      <c r="AR2033" s="199"/>
      <c r="AS2033" s="199"/>
      <c r="AT2033" s="199"/>
      <c r="AU2033" s="199"/>
      <c r="AV2033" s="199"/>
      <c r="AW2033" s="199"/>
      <c r="AX2033" s="199"/>
      <c r="AY2033" s="199"/>
      <c r="AZ2033" s="199"/>
      <c r="BA2033" s="199"/>
      <c r="BB2033" s="199"/>
      <c r="BC2033" s="199"/>
      <c r="BD2033" s="199"/>
      <c r="BE2033" s="199"/>
      <c r="BF2033" s="199"/>
      <c r="BG2033" s="199"/>
      <c r="BH2033" s="199"/>
      <c r="BI2033" s="199"/>
      <c r="BJ2033" s="199"/>
      <c r="BK2033" s="199"/>
    </row>
    <row r="2034" spans="1:63" ht="12.75" customHeight="1" x14ac:dyDescent="0.2">
      <c r="A2034" s="199"/>
      <c r="B2034" s="199"/>
      <c r="C2034" s="199"/>
      <c r="D2034" s="199"/>
      <c r="E2034" s="199"/>
      <c r="F2034" s="199"/>
      <c r="G2034" s="199"/>
      <c r="H2034" s="199"/>
      <c r="I2034" s="199"/>
      <c r="J2034" s="199"/>
      <c r="K2034" s="199"/>
      <c r="L2034" s="199"/>
      <c r="M2034" s="199"/>
      <c r="N2034" s="199"/>
      <c r="O2034" s="199"/>
      <c r="P2034" s="199"/>
      <c r="Q2034" s="199"/>
      <c r="R2034" s="199"/>
      <c r="S2034" s="199"/>
      <c r="T2034" s="199"/>
      <c r="U2034" s="199"/>
      <c r="V2034" s="199"/>
      <c r="W2034" s="199"/>
      <c r="X2034" s="199"/>
      <c r="Y2034" s="199"/>
      <c r="Z2034" s="199"/>
      <c r="AA2034" s="199"/>
      <c r="AB2034" s="199"/>
      <c r="AC2034" s="199"/>
      <c r="AD2034" s="199"/>
      <c r="AE2034" s="199"/>
      <c r="AF2034" s="199"/>
      <c r="AG2034" s="199"/>
      <c r="AH2034" s="199"/>
      <c r="AI2034" s="199"/>
      <c r="AJ2034" s="199"/>
      <c r="AK2034" s="199"/>
      <c r="AL2034" s="199"/>
      <c r="AM2034" s="199"/>
      <c r="AN2034" s="199"/>
      <c r="AO2034" s="199"/>
      <c r="AP2034" s="199"/>
      <c r="AQ2034" s="199"/>
      <c r="AR2034" s="199"/>
      <c r="AS2034" s="199"/>
      <c r="AT2034" s="199"/>
      <c r="AU2034" s="199"/>
      <c r="AV2034" s="199"/>
      <c r="AW2034" s="199"/>
      <c r="AX2034" s="199"/>
      <c r="AY2034" s="199"/>
      <c r="AZ2034" s="199"/>
      <c r="BA2034" s="199"/>
      <c r="BB2034" s="199"/>
      <c r="BC2034" s="199"/>
      <c r="BD2034" s="199"/>
      <c r="BE2034" s="199"/>
      <c r="BF2034" s="199"/>
      <c r="BG2034" s="199"/>
      <c r="BH2034" s="199"/>
      <c r="BI2034" s="199"/>
      <c r="BJ2034" s="199"/>
      <c r="BK2034" s="199"/>
    </row>
    <row r="2035" spans="1:63" ht="12.75" customHeight="1" x14ac:dyDescent="0.2">
      <c r="A2035" s="199"/>
      <c r="B2035" s="199"/>
      <c r="C2035" s="199"/>
      <c r="D2035" s="199"/>
      <c r="E2035" s="199"/>
      <c r="F2035" s="199"/>
      <c r="G2035" s="199"/>
      <c r="H2035" s="199"/>
      <c r="I2035" s="199"/>
      <c r="J2035" s="199"/>
      <c r="K2035" s="199"/>
      <c r="L2035" s="199"/>
      <c r="M2035" s="199"/>
      <c r="N2035" s="199"/>
      <c r="O2035" s="199"/>
      <c r="P2035" s="199"/>
      <c r="Q2035" s="199"/>
      <c r="R2035" s="199"/>
      <c r="S2035" s="199"/>
      <c r="T2035" s="199"/>
      <c r="U2035" s="199"/>
      <c r="V2035" s="199"/>
      <c r="W2035" s="199"/>
      <c r="X2035" s="199"/>
      <c r="Y2035" s="199"/>
      <c r="Z2035" s="199"/>
      <c r="AA2035" s="199"/>
      <c r="AB2035" s="199"/>
      <c r="AC2035" s="199"/>
      <c r="AD2035" s="199"/>
      <c r="AE2035" s="199"/>
      <c r="AF2035" s="199"/>
      <c r="AG2035" s="199"/>
      <c r="AH2035" s="199"/>
      <c r="AI2035" s="199"/>
      <c r="AJ2035" s="199"/>
      <c r="AK2035" s="199"/>
      <c r="AL2035" s="199"/>
      <c r="AM2035" s="199"/>
      <c r="AN2035" s="199"/>
      <c r="AO2035" s="199"/>
      <c r="AP2035" s="199"/>
      <c r="AQ2035" s="199"/>
      <c r="AR2035" s="199"/>
      <c r="AS2035" s="199"/>
      <c r="AT2035" s="199"/>
      <c r="AU2035" s="199"/>
      <c r="AV2035" s="199"/>
      <c r="AW2035" s="199"/>
      <c r="AX2035" s="199"/>
      <c r="AY2035" s="199"/>
      <c r="AZ2035" s="199"/>
      <c r="BA2035" s="199"/>
      <c r="BB2035" s="199"/>
      <c r="BC2035" s="199"/>
      <c r="BD2035" s="199"/>
      <c r="BE2035" s="199"/>
      <c r="BF2035" s="199"/>
      <c r="BG2035" s="199"/>
      <c r="BH2035" s="199"/>
      <c r="BI2035" s="199"/>
      <c r="BJ2035" s="199"/>
      <c r="BK2035" s="199"/>
    </row>
    <row r="2036" spans="1:63" ht="12.75" customHeight="1" x14ac:dyDescent="0.2">
      <c r="A2036" s="199"/>
      <c r="B2036" s="199"/>
      <c r="C2036" s="199"/>
      <c r="D2036" s="199"/>
      <c r="E2036" s="199"/>
      <c r="F2036" s="199"/>
      <c r="G2036" s="199"/>
      <c r="H2036" s="199"/>
      <c r="I2036" s="199"/>
      <c r="J2036" s="199"/>
      <c r="K2036" s="199"/>
      <c r="L2036" s="199"/>
      <c r="M2036" s="199"/>
      <c r="N2036" s="199"/>
      <c r="O2036" s="199"/>
      <c r="P2036" s="199"/>
      <c r="Q2036" s="199"/>
      <c r="R2036" s="199"/>
      <c r="S2036" s="199"/>
      <c r="T2036" s="199"/>
      <c r="U2036" s="199"/>
      <c r="V2036" s="199"/>
      <c r="W2036" s="199"/>
      <c r="X2036" s="199"/>
      <c r="Y2036" s="199"/>
      <c r="Z2036" s="199"/>
      <c r="AA2036" s="199"/>
      <c r="AB2036" s="199"/>
      <c r="AC2036" s="199"/>
      <c r="AD2036" s="199"/>
      <c r="AE2036" s="199"/>
      <c r="AF2036" s="199"/>
      <c r="AG2036" s="199"/>
      <c r="AH2036" s="199"/>
      <c r="AI2036" s="199"/>
      <c r="AJ2036" s="199"/>
      <c r="AK2036" s="199"/>
      <c r="AL2036" s="199"/>
      <c r="AM2036" s="199"/>
      <c r="AN2036" s="199"/>
      <c r="AO2036" s="199"/>
      <c r="AP2036" s="199"/>
      <c r="AQ2036" s="199"/>
      <c r="AR2036" s="199"/>
      <c r="AS2036" s="199"/>
      <c r="AT2036" s="199"/>
      <c r="AU2036" s="199"/>
      <c r="AV2036" s="199"/>
      <c r="AW2036" s="199"/>
      <c r="AX2036" s="199"/>
      <c r="AY2036" s="199"/>
      <c r="AZ2036" s="199"/>
      <c r="BA2036" s="199"/>
      <c r="BB2036" s="199"/>
      <c r="BC2036" s="199"/>
      <c r="BD2036" s="199"/>
      <c r="BE2036" s="199"/>
      <c r="BF2036" s="199"/>
      <c r="BG2036" s="199"/>
      <c r="BH2036" s="199"/>
      <c r="BI2036" s="199"/>
      <c r="BJ2036" s="199"/>
      <c r="BK2036" s="199"/>
    </row>
    <row r="2037" spans="1:63" ht="12.75" customHeight="1" x14ac:dyDescent="0.2">
      <c r="A2037" s="199"/>
      <c r="B2037" s="199"/>
      <c r="C2037" s="199"/>
      <c r="D2037" s="199"/>
      <c r="E2037" s="199"/>
      <c r="F2037" s="199"/>
      <c r="G2037" s="199"/>
      <c r="H2037" s="199"/>
      <c r="I2037" s="199"/>
      <c r="J2037" s="199"/>
      <c r="K2037" s="199"/>
      <c r="L2037" s="199"/>
      <c r="M2037" s="199"/>
      <c r="N2037" s="199"/>
      <c r="O2037" s="199"/>
      <c r="P2037" s="199"/>
      <c r="Q2037" s="199"/>
      <c r="R2037" s="199"/>
      <c r="S2037" s="199"/>
      <c r="T2037" s="199"/>
      <c r="U2037" s="199"/>
      <c r="V2037" s="199"/>
      <c r="W2037" s="199"/>
      <c r="X2037" s="199"/>
      <c r="Y2037" s="199"/>
      <c r="Z2037" s="199"/>
      <c r="AA2037" s="199"/>
      <c r="AB2037" s="199"/>
      <c r="AC2037" s="199"/>
      <c r="AD2037" s="199"/>
      <c r="AE2037" s="199"/>
      <c r="AF2037" s="199"/>
      <c r="AG2037" s="199"/>
      <c r="AH2037" s="199"/>
      <c r="AI2037" s="199"/>
      <c r="AJ2037" s="199"/>
      <c r="AK2037" s="199"/>
      <c r="AL2037" s="199"/>
      <c r="AM2037" s="199"/>
      <c r="AN2037" s="199"/>
      <c r="AO2037" s="199"/>
      <c r="AP2037" s="199"/>
      <c r="AQ2037" s="199"/>
      <c r="AR2037" s="199"/>
      <c r="AS2037" s="199"/>
      <c r="AT2037" s="199"/>
      <c r="AU2037" s="199"/>
      <c r="AV2037" s="199"/>
      <c r="AW2037" s="199"/>
      <c r="AX2037" s="199"/>
      <c r="AY2037" s="199"/>
      <c r="AZ2037" s="199"/>
      <c r="BA2037" s="199"/>
      <c r="BB2037" s="199"/>
      <c r="BC2037" s="199"/>
      <c r="BD2037" s="199"/>
      <c r="BE2037" s="199"/>
      <c r="BF2037" s="199"/>
      <c r="BG2037" s="199"/>
      <c r="BH2037" s="199"/>
      <c r="BI2037" s="199"/>
      <c r="BJ2037" s="199"/>
      <c r="BK2037" s="199"/>
    </row>
    <row r="2038" spans="1:63" ht="12.75" customHeight="1" x14ac:dyDescent="0.2">
      <c r="A2038" s="199"/>
      <c r="B2038" s="199"/>
      <c r="C2038" s="199"/>
      <c r="D2038" s="199"/>
      <c r="E2038" s="199"/>
      <c r="F2038" s="199"/>
      <c r="G2038" s="199"/>
      <c r="H2038" s="199"/>
      <c r="I2038" s="199"/>
      <c r="J2038" s="199"/>
      <c r="K2038" s="199"/>
      <c r="L2038" s="199"/>
      <c r="M2038" s="199"/>
      <c r="N2038" s="199"/>
      <c r="O2038" s="199"/>
      <c r="P2038" s="199"/>
      <c r="Q2038" s="199"/>
      <c r="R2038" s="199"/>
      <c r="S2038" s="199"/>
      <c r="T2038" s="199"/>
      <c r="U2038" s="199"/>
      <c r="V2038" s="199"/>
      <c r="W2038" s="199"/>
      <c r="X2038" s="199"/>
      <c r="Y2038" s="199"/>
      <c r="Z2038" s="199"/>
      <c r="AA2038" s="199"/>
      <c r="AB2038" s="199"/>
      <c r="AC2038" s="199"/>
      <c r="AD2038" s="199"/>
      <c r="AE2038" s="199"/>
      <c r="AF2038" s="199"/>
      <c r="AG2038" s="199"/>
      <c r="AH2038" s="199"/>
      <c r="AI2038" s="199"/>
      <c r="AJ2038" s="199"/>
      <c r="AK2038" s="199"/>
      <c r="AL2038" s="199"/>
      <c r="AM2038" s="199"/>
      <c r="AN2038" s="199"/>
      <c r="AO2038" s="199"/>
      <c r="AP2038" s="199"/>
      <c r="AQ2038" s="199"/>
      <c r="AR2038" s="199"/>
      <c r="AS2038" s="199"/>
      <c r="AT2038" s="199"/>
      <c r="AU2038" s="199"/>
      <c r="AV2038" s="199"/>
      <c r="AW2038" s="199"/>
      <c r="AX2038" s="199"/>
      <c r="AY2038" s="199"/>
      <c r="AZ2038" s="199"/>
      <c r="BA2038" s="199"/>
      <c r="BB2038" s="199"/>
      <c r="BC2038" s="199"/>
      <c r="BD2038" s="199"/>
      <c r="BE2038" s="199"/>
      <c r="BF2038" s="199"/>
      <c r="BG2038" s="199"/>
      <c r="BH2038" s="199"/>
      <c r="BI2038" s="199"/>
      <c r="BJ2038" s="199"/>
      <c r="BK2038" s="199"/>
    </row>
    <row r="2039" spans="1:63" ht="12.75" customHeight="1" x14ac:dyDescent="0.2">
      <c r="A2039" s="199"/>
      <c r="B2039" s="199"/>
      <c r="C2039" s="199"/>
      <c r="D2039" s="199"/>
      <c r="E2039" s="199"/>
      <c r="F2039" s="199"/>
      <c r="G2039" s="199"/>
      <c r="H2039" s="199"/>
      <c r="I2039" s="199"/>
      <c r="J2039" s="199"/>
      <c r="K2039" s="199"/>
      <c r="L2039" s="199"/>
      <c r="M2039" s="199"/>
      <c r="N2039" s="199"/>
      <c r="O2039" s="199"/>
      <c r="P2039" s="199"/>
      <c r="Q2039" s="199"/>
      <c r="R2039" s="199"/>
      <c r="S2039" s="199"/>
      <c r="T2039" s="199"/>
      <c r="U2039" s="199"/>
      <c r="V2039" s="199"/>
      <c r="W2039" s="199"/>
      <c r="X2039" s="199"/>
      <c r="Y2039" s="199"/>
      <c r="Z2039" s="199"/>
      <c r="AA2039" s="199"/>
      <c r="AB2039" s="199"/>
      <c r="AC2039" s="199"/>
      <c r="AD2039" s="199"/>
      <c r="AE2039" s="199"/>
      <c r="AF2039" s="199"/>
      <c r="AG2039" s="199"/>
      <c r="AH2039" s="199"/>
      <c r="AI2039" s="199"/>
      <c r="AJ2039" s="199"/>
      <c r="AK2039" s="199"/>
      <c r="AL2039" s="199"/>
      <c r="AM2039" s="199"/>
      <c r="AN2039" s="199"/>
      <c r="AO2039" s="199"/>
      <c r="AP2039" s="199"/>
      <c r="AQ2039" s="199"/>
      <c r="AR2039" s="199"/>
      <c r="AS2039" s="199"/>
      <c r="AT2039" s="199"/>
      <c r="AU2039" s="199"/>
      <c r="AV2039" s="199"/>
      <c r="AW2039" s="199"/>
      <c r="AX2039" s="199"/>
      <c r="AY2039" s="199"/>
      <c r="AZ2039" s="199"/>
      <c r="BA2039" s="199"/>
      <c r="BB2039" s="199"/>
      <c r="BC2039" s="199"/>
      <c r="BD2039" s="199"/>
      <c r="BE2039" s="199"/>
      <c r="BF2039" s="199"/>
      <c r="BG2039" s="199"/>
      <c r="BH2039" s="199"/>
      <c r="BI2039" s="199"/>
      <c r="BJ2039" s="199"/>
      <c r="BK2039" s="199"/>
    </row>
    <row r="2040" spans="1:63" ht="12.75" customHeight="1" x14ac:dyDescent="0.2">
      <c r="A2040" s="199"/>
      <c r="B2040" s="199"/>
      <c r="C2040" s="199"/>
      <c r="D2040" s="199"/>
      <c r="E2040" s="199"/>
      <c r="F2040" s="199"/>
      <c r="G2040" s="199"/>
      <c r="H2040" s="199"/>
      <c r="I2040" s="199"/>
      <c r="J2040" s="199"/>
      <c r="K2040" s="199"/>
      <c r="L2040" s="199"/>
      <c r="M2040" s="199"/>
      <c r="N2040" s="199"/>
      <c r="O2040" s="199"/>
      <c r="P2040" s="199"/>
      <c r="Q2040" s="199"/>
      <c r="R2040" s="199"/>
      <c r="S2040" s="199"/>
      <c r="T2040" s="199"/>
      <c r="U2040" s="199"/>
      <c r="V2040" s="199"/>
      <c r="W2040" s="199"/>
      <c r="X2040" s="199"/>
      <c r="Y2040" s="199"/>
      <c r="Z2040" s="199"/>
      <c r="AA2040" s="199"/>
      <c r="AB2040" s="199"/>
      <c r="AC2040" s="199"/>
      <c r="AD2040" s="199"/>
      <c r="AE2040" s="199"/>
      <c r="AF2040" s="199"/>
      <c r="AG2040" s="199"/>
      <c r="AH2040" s="199"/>
      <c r="AI2040" s="199"/>
      <c r="AJ2040" s="199"/>
      <c r="AK2040" s="199"/>
      <c r="AL2040" s="199"/>
      <c r="AM2040" s="199"/>
      <c r="AN2040" s="199"/>
      <c r="AO2040" s="199"/>
      <c r="AP2040" s="199"/>
      <c r="AQ2040" s="199"/>
      <c r="AR2040" s="199"/>
      <c r="AS2040" s="199"/>
      <c r="AT2040" s="199"/>
      <c r="AU2040" s="199"/>
      <c r="AV2040" s="199"/>
      <c r="AW2040" s="199"/>
      <c r="AX2040" s="199"/>
      <c r="AY2040" s="199"/>
      <c r="AZ2040" s="199"/>
      <c r="BA2040" s="199"/>
      <c r="BB2040" s="199"/>
      <c r="BC2040" s="199"/>
      <c r="BD2040" s="199"/>
      <c r="BE2040" s="199"/>
      <c r="BF2040" s="199"/>
      <c r="BG2040" s="199"/>
      <c r="BH2040" s="199"/>
      <c r="BI2040" s="199"/>
      <c r="BJ2040" s="199"/>
      <c r="BK2040" s="199"/>
    </row>
    <row r="2041" spans="1:63" ht="12.75" customHeight="1" x14ac:dyDescent="0.2">
      <c r="A2041" s="199"/>
      <c r="B2041" s="199"/>
      <c r="C2041" s="199"/>
      <c r="D2041" s="199"/>
      <c r="E2041" s="199"/>
      <c r="F2041" s="199"/>
      <c r="G2041" s="199"/>
      <c r="H2041" s="199"/>
      <c r="I2041" s="199"/>
      <c r="J2041" s="199"/>
      <c r="K2041" s="199"/>
      <c r="L2041" s="199"/>
      <c r="M2041" s="199"/>
      <c r="N2041" s="199"/>
      <c r="O2041" s="199"/>
      <c r="P2041" s="199"/>
      <c r="Q2041" s="199"/>
      <c r="R2041" s="199"/>
      <c r="S2041" s="199"/>
      <c r="T2041" s="199"/>
      <c r="U2041" s="199"/>
      <c r="V2041" s="199"/>
      <c r="W2041" s="199"/>
      <c r="X2041" s="199"/>
      <c r="Y2041" s="199"/>
      <c r="Z2041" s="199"/>
      <c r="AA2041" s="199"/>
      <c r="AB2041" s="199"/>
      <c r="AC2041" s="199"/>
      <c r="AD2041" s="199"/>
      <c r="AE2041" s="199"/>
      <c r="AF2041" s="199"/>
      <c r="AG2041" s="199"/>
      <c r="AH2041" s="199"/>
      <c r="AI2041" s="199"/>
      <c r="AJ2041" s="199"/>
      <c r="AK2041" s="199"/>
      <c r="AL2041" s="199"/>
      <c r="AM2041" s="199"/>
      <c r="AN2041" s="199"/>
      <c r="AO2041" s="199"/>
      <c r="AP2041" s="199"/>
      <c r="AQ2041" s="199"/>
      <c r="AR2041" s="199"/>
      <c r="AS2041" s="199"/>
      <c r="AT2041" s="199"/>
      <c r="AU2041" s="199"/>
      <c r="AV2041" s="199"/>
      <c r="AW2041" s="199"/>
      <c r="AX2041" s="199"/>
      <c r="AY2041" s="199"/>
      <c r="AZ2041" s="199"/>
      <c r="BA2041" s="199"/>
      <c r="BB2041" s="199"/>
      <c r="BC2041" s="199"/>
      <c r="BD2041" s="199"/>
      <c r="BE2041" s="199"/>
      <c r="BF2041" s="199"/>
      <c r="BG2041" s="199"/>
      <c r="BH2041" s="199"/>
      <c r="BI2041" s="199"/>
      <c r="BJ2041" s="199"/>
      <c r="BK2041" s="199"/>
    </row>
    <row r="2042" spans="1:63" ht="12.75" customHeight="1" x14ac:dyDescent="0.2">
      <c r="A2042" s="199"/>
      <c r="B2042" s="199"/>
      <c r="C2042" s="199"/>
      <c r="D2042" s="199"/>
      <c r="E2042" s="199"/>
      <c r="F2042" s="199"/>
      <c r="G2042" s="199"/>
      <c r="H2042" s="199"/>
      <c r="I2042" s="199"/>
      <c r="J2042" s="199"/>
      <c r="K2042" s="199"/>
      <c r="L2042" s="199"/>
      <c r="M2042" s="199"/>
      <c r="N2042" s="199"/>
      <c r="O2042" s="199"/>
      <c r="P2042" s="199"/>
      <c r="Q2042" s="199"/>
      <c r="R2042" s="199"/>
      <c r="S2042" s="199"/>
      <c r="T2042" s="199"/>
      <c r="U2042" s="199"/>
      <c r="V2042" s="199"/>
      <c r="W2042" s="199"/>
      <c r="X2042" s="199"/>
      <c r="Y2042" s="199"/>
      <c r="Z2042" s="199"/>
      <c r="AA2042" s="199"/>
      <c r="AB2042" s="199"/>
      <c r="AC2042" s="199"/>
      <c r="AD2042" s="199"/>
      <c r="AE2042" s="199"/>
      <c r="AF2042" s="199"/>
      <c r="AG2042" s="199"/>
      <c r="AH2042" s="199"/>
      <c r="AI2042" s="199"/>
      <c r="AJ2042" s="199"/>
      <c r="AK2042" s="199"/>
      <c r="AL2042" s="199"/>
      <c r="AM2042" s="199"/>
      <c r="AN2042" s="199"/>
      <c r="AO2042" s="199"/>
      <c r="AP2042" s="199"/>
      <c r="AQ2042" s="199"/>
      <c r="AR2042" s="199"/>
      <c r="AS2042" s="199"/>
      <c r="AT2042" s="199"/>
      <c r="AU2042" s="199"/>
      <c r="AV2042" s="199"/>
      <c r="AW2042" s="199"/>
      <c r="AX2042" s="199"/>
      <c r="AY2042" s="199"/>
      <c r="AZ2042" s="199"/>
      <c r="BA2042" s="199"/>
      <c r="BB2042" s="199"/>
      <c r="BC2042" s="199"/>
      <c r="BD2042" s="199"/>
      <c r="BE2042" s="199"/>
      <c r="BF2042" s="199"/>
      <c r="BG2042" s="199"/>
      <c r="BH2042" s="199"/>
      <c r="BI2042" s="199"/>
      <c r="BJ2042" s="199"/>
      <c r="BK2042" s="199"/>
    </row>
    <row r="2043" spans="1:63" ht="12.75" customHeight="1" x14ac:dyDescent="0.2">
      <c r="A2043" s="199"/>
      <c r="B2043" s="199"/>
      <c r="C2043" s="199"/>
      <c r="D2043" s="199"/>
      <c r="E2043" s="199"/>
      <c r="F2043" s="199"/>
      <c r="G2043" s="199"/>
      <c r="H2043" s="199"/>
      <c r="I2043" s="199"/>
      <c r="J2043" s="199"/>
      <c r="K2043" s="199"/>
      <c r="L2043" s="199"/>
      <c r="M2043" s="199"/>
      <c r="N2043" s="199"/>
      <c r="O2043" s="199"/>
      <c r="P2043" s="199"/>
      <c r="Q2043" s="199"/>
      <c r="R2043" s="199"/>
      <c r="S2043" s="199"/>
      <c r="T2043" s="199"/>
      <c r="U2043" s="199"/>
      <c r="V2043" s="199"/>
      <c r="W2043" s="199"/>
      <c r="X2043" s="199"/>
      <c r="Y2043" s="199"/>
      <c r="Z2043" s="199"/>
      <c r="AA2043" s="199"/>
      <c r="AB2043" s="199"/>
      <c r="AC2043" s="199"/>
      <c r="AD2043" s="199"/>
      <c r="AE2043" s="199"/>
      <c r="AF2043" s="199"/>
      <c r="AG2043" s="199"/>
      <c r="AH2043" s="199"/>
      <c r="AI2043" s="199"/>
      <c r="AJ2043" s="199"/>
      <c r="AK2043" s="199"/>
      <c r="AL2043" s="199"/>
      <c r="AM2043" s="199"/>
      <c r="AN2043" s="199"/>
      <c r="AO2043" s="199"/>
      <c r="AP2043" s="199"/>
      <c r="AQ2043" s="199"/>
      <c r="AR2043" s="199"/>
      <c r="AS2043" s="199"/>
      <c r="AT2043" s="199"/>
      <c r="AU2043" s="199"/>
      <c r="AV2043" s="199"/>
      <c r="AW2043" s="199"/>
      <c r="AX2043" s="199"/>
      <c r="AY2043" s="199"/>
      <c r="AZ2043" s="199"/>
      <c r="BA2043" s="199"/>
      <c r="BB2043" s="199"/>
      <c r="BC2043" s="199"/>
      <c r="BD2043" s="199"/>
      <c r="BE2043" s="199"/>
      <c r="BF2043" s="199"/>
      <c r="BG2043" s="199"/>
      <c r="BH2043" s="199"/>
      <c r="BI2043" s="199"/>
      <c r="BJ2043" s="199"/>
      <c r="BK2043" s="199"/>
    </row>
    <row r="2044" spans="1:63" ht="12.75" customHeight="1" x14ac:dyDescent="0.2">
      <c r="A2044" s="199"/>
      <c r="B2044" s="199"/>
      <c r="C2044" s="199"/>
      <c r="D2044" s="199"/>
      <c r="E2044" s="199"/>
      <c r="F2044" s="199"/>
      <c r="G2044" s="199"/>
      <c r="H2044" s="199"/>
      <c r="I2044" s="199"/>
      <c r="J2044" s="199"/>
      <c r="K2044" s="199"/>
      <c r="L2044" s="199"/>
      <c r="M2044" s="199"/>
      <c r="N2044" s="199"/>
      <c r="O2044" s="199"/>
      <c r="P2044" s="199"/>
      <c r="Q2044" s="199"/>
      <c r="R2044" s="199"/>
      <c r="S2044" s="199"/>
      <c r="T2044" s="199"/>
      <c r="U2044" s="199"/>
      <c r="V2044" s="199"/>
      <c r="W2044" s="199"/>
      <c r="X2044" s="199"/>
      <c r="Y2044" s="199"/>
      <c r="Z2044" s="199"/>
      <c r="AA2044" s="199"/>
      <c r="AB2044" s="199"/>
      <c r="AC2044" s="199"/>
      <c r="AD2044" s="199"/>
      <c r="AE2044" s="199"/>
      <c r="AF2044" s="199"/>
      <c r="AG2044" s="199"/>
      <c r="AH2044" s="199"/>
      <c r="AI2044" s="199"/>
      <c r="AJ2044" s="199"/>
      <c r="AK2044" s="199"/>
      <c r="AL2044" s="199"/>
      <c r="AM2044" s="199"/>
      <c r="AN2044" s="199"/>
      <c r="AO2044" s="199"/>
      <c r="AP2044" s="199"/>
      <c r="AQ2044" s="199"/>
      <c r="AR2044" s="199"/>
      <c r="AS2044" s="199"/>
      <c r="AT2044" s="199"/>
      <c r="AU2044" s="199"/>
      <c r="AV2044" s="199"/>
      <c r="AW2044" s="199"/>
      <c r="AX2044" s="199"/>
      <c r="AY2044" s="199"/>
      <c r="AZ2044" s="199"/>
      <c r="BA2044" s="199"/>
      <c r="BB2044" s="199"/>
      <c r="BC2044" s="199"/>
      <c r="BD2044" s="199"/>
      <c r="BE2044" s="199"/>
      <c r="BF2044" s="199"/>
      <c r="BG2044" s="199"/>
      <c r="BH2044" s="199"/>
      <c r="BI2044" s="199"/>
      <c r="BJ2044" s="199"/>
      <c r="BK2044" s="199"/>
    </row>
    <row r="2045" spans="1:63" ht="12.75" customHeight="1" x14ac:dyDescent="0.2">
      <c r="A2045" s="199"/>
      <c r="B2045" s="199"/>
      <c r="C2045" s="199"/>
      <c r="D2045" s="199"/>
      <c r="E2045" s="199"/>
      <c r="F2045" s="199"/>
      <c r="G2045" s="199"/>
      <c r="H2045" s="199"/>
      <c r="I2045" s="199"/>
      <c r="J2045" s="199"/>
      <c r="K2045" s="199"/>
      <c r="L2045" s="199"/>
      <c r="M2045" s="199"/>
      <c r="N2045" s="199"/>
      <c r="O2045" s="199"/>
      <c r="P2045" s="199"/>
      <c r="Q2045" s="199"/>
      <c r="R2045" s="199"/>
      <c r="S2045" s="199"/>
      <c r="T2045" s="199"/>
      <c r="U2045" s="199"/>
      <c r="V2045" s="199"/>
      <c r="W2045" s="199"/>
      <c r="X2045" s="199"/>
      <c r="Y2045" s="199"/>
      <c r="Z2045" s="199"/>
      <c r="AA2045" s="199"/>
      <c r="AB2045" s="199"/>
      <c r="AC2045" s="199"/>
      <c r="AD2045" s="199"/>
      <c r="AE2045" s="199"/>
      <c r="AF2045" s="199"/>
      <c r="AG2045" s="199"/>
      <c r="AH2045" s="199"/>
      <c r="AI2045" s="199"/>
      <c r="AJ2045" s="199"/>
      <c r="AK2045" s="199"/>
      <c r="AL2045" s="199"/>
      <c r="AM2045" s="199"/>
      <c r="AN2045" s="199"/>
      <c r="AO2045" s="199"/>
      <c r="AP2045" s="199"/>
      <c r="AQ2045" s="199"/>
      <c r="AR2045" s="199"/>
      <c r="AS2045" s="199"/>
      <c r="AT2045" s="199"/>
      <c r="AU2045" s="199"/>
      <c r="AV2045" s="199"/>
      <c r="AW2045" s="199"/>
      <c r="AX2045" s="199"/>
      <c r="AY2045" s="199"/>
      <c r="AZ2045" s="199"/>
      <c r="BA2045" s="199"/>
      <c r="BB2045" s="199"/>
      <c r="BC2045" s="199"/>
      <c r="BD2045" s="199"/>
      <c r="BE2045" s="199"/>
      <c r="BF2045" s="199"/>
      <c r="BG2045" s="199"/>
      <c r="BH2045" s="199"/>
      <c r="BI2045" s="199"/>
      <c r="BJ2045" s="199"/>
      <c r="BK2045" s="199"/>
    </row>
    <row r="2046" spans="1:63" ht="12.75" customHeight="1" x14ac:dyDescent="0.2">
      <c r="A2046" s="199"/>
      <c r="B2046" s="199"/>
      <c r="C2046" s="199"/>
      <c r="D2046" s="199"/>
      <c r="E2046" s="199"/>
      <c r="F2046" s="199"/>
      <c r="G2046" s="199"/>
      <c r="H2046" s="199"/>
      <c r="I2046" s="199"/>
      <c r="J2046" s="199"/>
      <c r="K2046" s="199"/>
      <c r="L2046" s="199"/>
      <c r="M2046" s="199"/>
      <c r="N2046" s="199"/>
      <c r="O2046" s="199"/>
      <c r="P2046" s="199"/>
      <c r="Q2046" s="199"/>
      <c r="R2046" s="199"/>
      <c r="S2046" s="199"/>
      <c r="T2046" s="199"/>
      <c r="U2046" s="199"/>
      <c r="V2046" s="199"/>
      <c r="W2046" s="199"/>
      <c r="X2046" s="199"/>
      <c r="Y2046" s="199"/>
      <c r="Z2046" s="199"/>
      <c r="AA2046" s="199"/>
      <c r="AB2046" s="199"/>
      <c r="AC2046" s="199"/>
      <c r="AD2046" s="199"/>
      <c r="AE2046" s="199"/>
      <c r="AF2046" s="199"/>
      <c r="AG2046" s="199"/>
      <c r="AH2046" s="199"/>
      <c r="AI2046" s="199"/>
      <c r="AJ2046" s="199"/>
      <c r="AK2046" s="199"/>
      <c r="AL2046" s="199"/>
      <c r="AM2046" s="199"/>
      <c r="AN2046" s="199"/>
      <c r="AO2046" s="199"/>
      <c r="AP2046" s="199"/>
      <c r="AQ2046" s="199"/>
      <c r="AR2046" s="199"/>
      <c r="AS2046" s="199"/>
      <c r="AT2046" s="199"/>
      <c r="AU2046" s="199"/>
      <c r="AV2046" s="199"/>
      <c r="AW2046" s="199"/>
      <c r="AX2046" s="199"/>
      <c r="AY2046" s="199"/>
      <c r="AZ2046" s="199"/>
      <c r="BA2046" s="199"/>
      <c r="BB2046" s="199"/>
      <c r="BC2046" s="199"/>
      <c r="BD2046" s="199"/>
      <c r="BE2046" s="199"/>
      <c r="BF2046" s="199"/>
      <c r="BG2046" s="199"/>
      <c r="BH2046" s="199"/>
      <c r="BI2046" s="199"/>
      <c r="BJ2046" s="199"/>
      <c r="BK2046" s="199"/>
    </row>
    <row r="2047" spans="1:63" ht="12.75" customHeight="1" x14ac:dyDescent="0.2">
      <c r="A2047" s="199"/>
      <c r="B2047" s="199"/>
      <c r="C2047" s="199"/>
      <c r="D2047" s="199"/>
      <c r="E2047" s="199"/>
      <c r="F2047" s="199"/>
      <c r="G2047" s="199"/>
      <c r="H2047" s="199"/>
      <c r="I2047" s="199"/>
      <c r="J2047" s="199"/>
      <c r="K2047" s="199"/>
      <c r="L2047" s="199"/>
      <c r="M2047" s="199"/>
      <c r="N2047" s="199"/>
      <c r="O2047" s="199"/>
      <c r="P2047" s="199"/>
      <c r="Q2047" s="199"/>
      <c r="R2047" s="199"/>
      <c r="S2047" s="199"/>
      <c r="T2047" s="199"/>
      <c r="U2047" s="199"/>
      <c r="V2047" s="199"/>
      <c r="W2047" s="199"/>
      <c r="X2047" s="199"/>
      <c r="Y2047" s="199"/>
      <c r="Z2047" s="199"/>
      <c r="AA2047" s="199"/>
      <c r="AB2047" s="199"/>
      <c r="AC2047" s="199"/>
      <c r="AD2047" s="199"/>
      <c r="AE2047" s="199"/>
      <c r="AF2047" s="199"/>
      <c r="AG2047" s="199"/>
      <c r="AH2047" s="199"/>
      <c r="AI2047" s="199"/>
      <c r="AJ2047" s="199"/>
      <c r="AK2047" s="199"/>
      <c r="AL2047" s="199"/>
      <c r="AM2047" s="199"/>
      <c r="AN2047" s="199"/>
      <c r="AO2047" s="199"/>
      <c r="AP2047" s="199"/>
      <c r="AQ2047" s="199"/>
      <c r="AR2047" s="199"/>
      <c r="AS2047" s="199"/>
      <c r="AT2047" s="199"/>
      <c r="AU2047" s="199"/>
      <c r="AV2047" s="199"/>
      <c r="AW2047" s="199"/>
      <c r="AX2047" s="199"/>
      <c r="AY2047" s="199"/>
      <c r="AZ2047" s="199"/>
      <c r="BA2047" s="199"/>
      <c r="BB2047" s="199"/>
      <c r="BC2047" s="199"/>
      <c r="BD2047" s="199"/>
      <c r="BE2047" s="199"/>
      <c r="BF2047" s="199"/>
      <c r="BG2047" s="199"/>
      <c r="BH2047" s="199"/>
      <c r="BI2047" s="199"/>
      <c r="BJ2047" s="199"/>
      <c r="BK2047" s="199"/>
    </row>
    <row r="2048" spans="1:63" ht="12.75" customHeight="1" x14ac:dyDescent="0.2">
      <c r="A2048" s="199"/>
      <c r="B2048" s="199"/>
      <c r="C2048" s="199"/>
      <c r="D2048" s="199"/>
      <c r="E2048" s="199"/>
      <c r="F2048" s="199"/>
      <c r="G2048" s="199"/>
      <c r="H2048" s="199"/>
      <c r="I2048" s="199"/>
      <c r="J2048" s="199"/>
      <c r="K2048" s="199"/>
      <c r="L2048" s="199"/>
      <c r="M2048" s="199"/>
      <c r="N2048" s="199"/>
      <c r="O2048" s="199"/>
      <c r="P2048" s="199"/>
      <c r="Q2048" s="199"/>
      <c r="R2048" s="199"/>
      <c r="S2048" s="199"/>
      <c r="T2048" s="199"/>
      <c r="U2048" s="199"/>
      <c r="V2048" s="199"/>
      <c r="W2048" s="199"/>
      <c r="X2048" s="199"/>
      <c r="Y2048" s="199"/>
      <c r="Z2048" s="199"/>
      <c r="AA2048" s="199"/>
      <c r="AB2048" s="199"/>
      <c r="AC2048" s="199"/>
      <c r="AD2048" s="199"/>
      <c r="AE2048" s="199"/>
      <c r="AF2048" s="199"/>
      <c r="AG2048" s="199"/>
      <c r="AH2048" s="199"/>
      <c r="AI2048" s="199"/>
      <c r="AJ2048" s="199"/>
      <c r="AK2048" s="199"/>
      <c r="AL2048" s="199"/>
      <c r="AM2048" s="199"/>
      <c r="AN2048" s="199"/>
      <c r="AO2048" s="199"/>
      <c r="AP2048" s="199"/>
      <c r="AQ2048" s="199"/>
      <c r="AR2048" s="199"/>
      <c r="AS2048" s="199"/>
      <c r="AT2048" s="199"/>
      <c r="AU2048" s="199"/>
      <c r="AV2048" s="199"/>
      <c r="AW2048" s="199"/>
      <c r="AX2048" s="199"/>
      <c r="AY2048" s="199"/>
      <c r="AZ2048" s="199"/>
      <c r="BA2048" s="199"/>
      <c r="BB2048" s="199"/>
      <c r="BC2048" s="199"/>
      <c r="BD2048" s="199"/>
      <c r="BE2048" s="199"/>
      <c r="BF2048" s="199"/>
      <c r="BG2048" s="199"/>
      <c r="BH2048" s="199"/>
      <c r="BI2048" s="199"/>
      <c r="BJ2048" s="199"/>
      <c r="BK2048" s="199"/>
    </row>
    <row r="2049" spans="1:63" ht="12.75" customHeight="1" x14ac:dyDescent="0.2">
      <c r="A2049" s="199"/>
      <c r="B2049" s="199"/>
      <c r="C2049" s="199"/>
      <c r="D2049" s="199"/>
      <c r="E2049" s="199"/>
      <c r="F2049" s="199"/>
      <c r="G2049" s="199"/>
      <c r="H2049" s="199"/>
      <c r="I2049" s="199"/>
      <c r="J2049" s="199"/>
      <c r="K2049" s="199"/>
      <c r="L2049" s="199"/>
      <c r="M2049" s="199"/>
      <c r="N2049" s="199"/>
      <c r="O2049" s="199"/>
      <c r="P2049" s="199"/>
      <c r="Q2049" s="199"/>
      <c r="R2049" s="199"/>
      <c r="S2049" s="199"/>
      <c r="T2049" s="199"/>
      <c r="U2049" s="199"/>
      <c r="V2049" s="199"/>
      <c r="W2049" s="199"/>
      <c r="X2049" s="199"/>
      <c r="Y2049" s="199"/>
      <c r="Z2049" s="199"/>
      <c r="AA2049" s="199"/>
      <c r="AB2049" s="199"/>
      <c r="AC2049" s="199"/>
      <c r="AD2049" s="199"/>
      <c r="AE2049" s="199"/>
      <c r="AF2049" s="199"/>
      <c r="AG2049" s="199"/>
      <c r="AH2049" s="199"/>
      <c r="AI2049" s="199"/>
      <c r="AJ2049" s="199"/>
      <c r="AK2049" s="199"/>
      <c r="AL2049" s="199"/>
      <c r="AM2049" s="199"/>
      <c r="AN2049" s="199"/>
      <c r="AO2049" s="199"/>
      <c r="AP2049" s="199"/>
      <c r="AQ2049" s="199"/>
      <c r="AR2049" s="199"/>
      <c r="AS2049" s="199"/>
      <c r="AT2049" s="199"/>
      <c r="AU2049" s="199"/>
      <c r="AV2049" s="199"/>
      <c r="AW2049" s="199"/>
      <c r="AX2049" s="199"/>
      <c r="AY2049" s="199"/>
      <c r="AZ2049" s="199"/>
      <c r="BA2049" s="199"/>
      <c r="BB2049" s="199"/>
      <c r="BC2049" s="199"/>
      <c r="BD2049" s="199"/>
      <c r="BE2049" s="199"/>
      <c r="BF2049" s="199"/>
      <c r="BG2049" s="199"/>
      <c r="BH2049" s="199"/>
      <c r="BI2049" s="199"/>
      <c r="BJ2049" s="199"/>
      <c r="BK2049" s="199"/>
    </row>
    <row r="2050" spans="1:63" ht="12.75" customHeight="1" x14ac:dyDescent="0.2">
      <c r="A2050" s="199"/>
      <c r="B2050" s="199"/>
      <c r="C2050" s="199"/>
      <c r="D2050" s="199"/>
      <c r="E2050" s="199"/>
      <c r="F2050" s="199"/>
      <c r="G2050" s="199"/>
      <c r="H2050" s="199"/>
      <c r="I2050" s="199"/>
      <c r="J2050" s="199"/>
      <c r="K2050" s="199"/>
      <c r="L2050" s="199"/>
      <c r="M2050" s="199"/>
      <c r="N2050" s="199"/>
      <c r="O2050" s="199"/>
      <c r="P2050" s="199"/>
      <c r="Q2050" s="199"/>
      <c r="R2050" s="199"/>
      <c r="S2050" s="199"/>
      <c r="T2050" s="199"/>
      <c r="U2050" s="199"/>
      <c r="V2050" s="199"/>
      <c r="W2050" s="199"/>
      <c r="X2050" s="199"/>
      <c r="Y2050" s="199"/>
      <c r="Z2050" s="199"/>
      <c r="AA2050" s="199"/>
      <c r="AB2050" s="199"/>
      <c r="AC2050" s="199"/>
      <c r="AD2050" s="199"/>
      <c r="AE2050" s="199"/>
      <c r="AF2050" s="199"/>
      <c r="AG2050" s="199"/>
      <c r="AH2050" s="199"/>
      <c r="AI2050" s="199"/>
      <c r="AJ2050" s="199"/>
      <c r="AK2050" s="199"/>
      <c r="AL2050" s="199"/>
      <c r="AM2050" s="199"/>
      <c r="AN2050" s="199"/>
      <c r="AO2050" s="199"/>
      <c r="AP2050" s="199"/>
      <c r="AQ2050" s="199"/>
      <c r="AR2050" s="199"/>
      <c r="AS2050" s="199"/>
      <c r="AT2050" s="199"/>
      <c r="AU2050" s="199"/>
      <c r="AV2050" s="199"/>
      <c r="AW2050" s="199"/>
      <c r="AX2050" s="199"/>
      <c r="AY2050" s="199"/>
      <c r="AZ2050" s="199"/>
      <c r="BA2050" s="199"/>
      <c r="BB2050" s="199"/>
      <c r="BC2050" s="199"/>
      <c r="BD2050" s="199"/>
      <c r="BE2050" s="199"/>
      <c r="BF2050" s="199"/>
      <c r="BG2050" s="199"/>
      <c r="BH2050" s="199"/>
      <c r="BI2050" s="199"/>
      <c r="BJ2050" s="199"/>
      <c r="BK2050" s="199"/>
    </row>
    <row r="2051" spans="1:63" ht="12.75" customHeight="1" x14ac:dyDescent="0.2">
      <c r="A2051" s="199"/>
      <c r="B2051" s="199"/>
      <c r="C2051" s="199"/>
      <c r="D2051" s="199"/>
      <c r="E2051" s="199"/>
      <c r="F2051" s="199"/>
      <c r="G2051" s="199"/>
      <c r="H2051" s="199"/>
      <c r="I2051" s="199"/>
      <c r="J2051" s="199"/>
      <c r="K2051" s="199"/>
      <c r="L2051" s="199"/>
      <c r="M2051" s="199"/>
      <c r="N2051" s="199"/>
      <c r="O2051" s="199"/>
      <c r="P2051" s="199"/>
      <c r="Q2051" s="199"/>
      <c r="R2051" s="199"/>
      <c r="S2051" s="199"/>
      <c r="T2051" s="199"/>
      <c r="U2051" s="199"/>
      <c r="V2051" s="199"/>
      <c r="W2051" s="199"/>
      <c r="X2051" s="199"/>
      <c r="Y2051" s="199"/>
      <c r="Z2051" s="199"/>
      <c r="AA2051" s="199"/>
      <c r="AB2051" s="199"/>
      <c r="AC2051" s="199"/>
      <c r="AD2051" s="199"/>
      <c r="AE2051" s="199"/>
      <c r="AF2051" s="199"/>
      <c r="AG2051" s="199"/>
      <c r="AH2051" s="199"/>
      <c r="AI2051" s="199"/>
      <c r="AJ2051" s="199"/>
      <c r="AK2051" s="199"/>
      <c r="AL2051" s="199"/>
      <c r="AM2051" s="199"/>
      <c r="AN2051" s="199"/>
      <c r="AO2051" s="199"/>
      <c r="AP2051" s="199"/>
      <c r="AQ2051" s="199"/>
      <c r="AR2051" s="199"/>
      <c r="AS2051" s="199"/>
      <c r="AT2051" s="199"/>
      <c r="AU2051" s="199"/>
      <c r="AV2051" s="199"/>
      <c r="AW2051" s="199"/>
      <c r="AX2051" s="199"/>
      <c r="AY2051" s="199"/>
      <c r="AZ2051" s="199"/>
      <c r="BA2051" s="199"/>
      <c r="BB2051" s="199"/>
      <c r="BC2051" s="199"/>
      <c r="BD2051" s="199"/>
      <c r="BE2051" s="199"/>
      <c r="BF2051" s="199"/>
      <c r="BG2051" s="199"/>
      <c r="BH2051" s="199"/>
      <c r="BI2051" s="199"/>
      <c r="BJ2051" s="199"/>
      <c r="BK2051" s="199"/>
    </row>
    <row r="2052" spans="1:63" ht="12.75" customHeight="1" x14ac:dyDescent="0.2">
      <c r="A2052" s="199"/>
      <c r="B2052" s="199"/>
      <c r="C2052" s="199"/>
      <c r="D2052" s="199"/>
      <c r="E2052" s="199"/>
      <c r="F2052" s="199"/>
      <c r="G2052" s="199"/>
      <c r="H2052" s="199"/>
      <c r="I2052" s="199"/>
      <c r="J2052" s="199"/>
      <c r="K2052" s="199"/>
      <c r="L2052" s="199"/>
      <c r="M2052" s="199"/>
      <c r="N2052" s="199"/>
      <c r="O2052" s="199"/>
      <c r="P2052" s="199"/>
      <c r="Q2052" s="199"/>
      <c r="R2052" s="199"/>
      <c r="S2052" s="199"/>
      <c r="T2052" s="199"/>
      <c r="U2052" s="199"/>
      <c r="V2052" s="199"/>
      <c r="W2052" s="199"/>
      <c r="X2052" s="199"/>
      <c r="Y2052" s="199"/>
      <c r="Z2052" s="199"/>
      <c r="AA2052" s="199"/>
      <c r="AB2052" s="199"/>
      <c r="AC2052" s="199"/>
      <c r="AD2052" s="199"/>
      <c r="AE2052" s="199"/>
      <c r="AF2052" s="199"/>
      <c r="AG2052" s="199"/>
      <c r="AH2052" s="199"/>
      <c r="AI2052" s="199"/>
      <c r="AJ2052" s="199"/>
      <c r="AK2052" s="199"/>
      <c r="AL2052" s="199"/>
      <c r="AM2052" s="199"/>
      <c r="AN2052" s="199"/>
      <c r="AO2052" s="199"/>
      <c r="AP2052" s="199"/>
      <c r="AQ2052" s="199"/>
      <c r="AR2052" s="199"/>
      <c r="AS2052" s="199"/>
      <c r="AT2052" s="199"/>
      <c r="AU2052" s="199"/>
      <c r="AV2052" s="199"/>
      <c r="AW2052" s="199"/>
      <c r="AX2052" s="199"/>
      <c r="AY2052" s="199"/>
      <c r="AZ2052" s="199"/>
      <c r="BA2052" s="199"/>
      <c r="BB2052" s="199"/>
      <c r="BC2052" s="199"/>
      <c r="BD2052" s="199"/>
      <c r="BE2052" s="199"/>
      <c r="BF2052" s="199"/>
      <c r="BG2052" s="199"/>
      <c r="BH2052" s="199"/>
      <c r="BI2052" s="199"/>
      <c r="BJ2052" s="199"/>
      <c r="BK2052" s="199"/>
    </row>
    <row r="2053" spans="1:63" ht="12.75" customHeight="1" x14ac:dyDescent="0.2">
      <c r="A2053" s="199"/>
      <c r="B2053" s="199"/>
      <c r="C2053" s="199"/>
      <c r="D2053" s="199"/>
      <c r="E2053" s="199"/>
      <c r="F2053" s="199"/>
      <c r="G2053" s="199"/>
      <c r="H2053" s="199"/>
      <c r="I2053" s="199"/>
      <c r="J2053" s="199"/>
      <c r="K2053" s="199"/>
      <c r="L2053" s="199"/>
      <c r="M2053" s="199"/>
      <c r="N2053" s="199"/>
      <c r="O2053" s="199"/>
      <c r="P2053" s="199"/>
      <c r="Q2053" s="199"/>
      <c r="R2053" s="199"/>
      <c r="S2053" s="199"/>
      <c r="T2053" s="199"/>
      <c r="U2053" s="199"/>
      <c r="V2053" s="199"/>
      <c r="W2053" s="199"/>
      <c r="X2053" s="199"/>
      <c r="Y2053" s="199"/>
      <c r="Z2053" s="199"/>
      <c r="AA2053" s="199"/>
      <c r="AB2053" s="199"/>
      <c r="AC2053" s="199"/>
      <c r="AD2053" s="199"/>
      <c r="AE2053" s="199"/>
      <c r="AF2053" s="199"/>
      <c r="AG2053" s="199"/>
      <c r="AH2053" s="199"/>
      <c r="AI2053" s="199"/>
      <c r="AJ2053" s="199"/>
      <c r="AK2053" s="199"/>
      <c r="AL2053" s="199"/>
      <c r="AM2053" s="199"/>
      <c r="AN2053" s="199"/>
      <c r="AO2053" s="199"/>
      <c r="AP2053" s="199"/>
      <c r="AQ2053" s="199"/>
      <c r="AR2053" s="199"/>
      <c r="AS2053" s="199"/>
      <c r="AT2053" s="199"/>
      <c r="AU2053" s="199"/>
      <c r="AV2053" s="199"/>
      <c r="AW2053" s="199"/>
      <c r="AX2053" s="199"/>
      <c r="AY2053" s="199"/>
      <c r="AZ2053" s="199"/>
      <c r="BA2053" s="199"/>
      <c r="BB2053" s="199"/>
      <c r="BC2053" s="199"/>
      <c r="BD2053" s="199"/>
      <c r="BE2053" s="199"/>
      <c r="BF2053" s="199"/>
      <c r="BG2053" s="199"/>
      <c r="BH2053" s="199"/>
      <c r="BI2053" s="199"/>
      <c r="BJ2053" s="199"/>
      <c r="BK2053" s="199"/>
    </row>
    <row r="2054" spans="1:63" ht="12.75" customHeight="1" x14ac:dyDescent="0.2">
      <c r="A2054" s="199"/>
      <c r="B2054" s="199"/>
      <c r="C2054" s="199"/>
      <c r="D2054" s="199"/>
      <c r="E2054" s="199"/>
      <c r="F2054" s="199"/>
      <c r="G2054" s="199"/>
      <c r="H2054" s="199"/>
      <c r="I2054" s="199"/>
      <c r="J2054" s="199"/>
      <c r="K2054" s="199"/>
      <c r="L2054" s="199"/>
      <c r="M2054" s="199"/>
      <c r="N2054" s="199"/>
      <c r="O2054" s="199"/>
      <c r="P2054" s="199"/>
      <c r="Q2054" s="199"/>
      <c r="R2054" s="199"/>
      <c r="S2054" s="199"/>
      <c r="T2054" s="199"/>
      <c r="U2054" s="199"/>
      <c r="V2054" s="199"/>
      <c r="W2054" s="199"/>
      <c r="X2054" s="199"/>
      <c r="Y2054" s="199"/>
      <c r="Z2054" s="199"/>
      <c r="AA2054" s="199"/>
      <c r="AB2054" s="199"/>
      <c r="AC2054" s="199"/>
      <c r="AD2054" s="199"/>
      <c r="AE2054" s="199"/>
      <c r="AF2054" s="199"/>
      <c r="AG2054" s="199"/>
      <c r="AH2054" s="199"/>
      <c r="AI2054" s="199"/>
      <c r="AJ2054" s="199"/>
      <c r="AK2054" s="199"/>
      <c r="AL2054" s="199"/>
      <c r="AM2054" s="199"/>
      <c r="AN2054" s="199"/>
      <c r="AO2054" s="199"/>
      <c r="AP2054" s="199"/>
      <c r="AQ2054" s="199"/>
      <c r="AR2054" s="199"/>
      <c r="AS2054" s="199"/>
      <c r="AT2054" s="199"/>
      <c r="AU2054" s="199"/>
      <c r="AV2054" s="199"/>
      <c r="AW2054" s="199"/>
      <c r="AX2054" s="199"/>
      <c r="AY2054" s="199"/>
      <c r="AZ2054" s="199"/>
      <c r="BA2054" s="199"/>
      <c r="BB2054" s="199"/>
      <c r="BC2054" s="199"/>
      <c r="BD2054" s="199"/>
      <c r="BE2054" s="199"/>
      <c r="BF2054" s="199"/>
      <c r="BG2054" s="199"/>
      <c r="BH2054" s="199"/>
      <c r="BI2054" s="199"/>
      <c r="BJ2054" s="199"/>
      <c r="BK2054" s="199"/>
    </row>
    <row r="2055" spans="1:63" ht="12.75" customHeight="1" x14ac:dyDescent="0.2">
      <c r="A2055" s="199"/>
      <c r="B2055" s="199"/>
      <c r="C2055" s="199"/>
      <c r="D2055" s="199"/>
      <c r="E2055" s="199"/>
      <c r="F2055" s="199"/>
      <c r="G2055" s="199"/>
      <c r="H2055" s="199"/>
      <c r="I2055" s="199"/>
      <c r="J2055" s="199"/>
      <c r="K2055" s="199"/>
      <c r="L2055" s="199"/>
      <c r="M2055" s="199"/>
      <c r="N2055" s="199"/>
      <c r="O2055" s="199"/>
      <c r="P2055" s="199"/>
      <c r="Q2055" s="199"/>
      <c r="R2055" s="199"/>
      <c r="S2055" s="199"/>
      <c r="T2055" s="199"/>
      <c r="U2055" s="199"/>
      <c r="V2055" s="199"/>
      <c r="W2055" s="199"/>
      <c r="X2055" s="199"/>
      <c r="Y2055" s="199"/>
      <c r="Z2055" s="199"/>
      <c r="AA2055" s="199"/>
      <c r="AB2055" s="199"/>
      <c r="AC2055" s="199"/>
      <c r="AD2055" s="199"/>
      <c r="AE2055" s="199"/>
      <c r="AF2055" s="199"/>
      <c r="AG2055" s="199"/>
      <c r="AH2055" s="199"/>
      <c r="AI2055" s="199"/>
      <c r="AJ2055" s="199"/>
      <c r="AK2055" s="199"/>
      <c r="AL2055" s="199"/>
      <c r="AM2055" s="199"/>
      <c r="AN2055" s="199"/>
      <c r="AO2055" s="199"/>
      <c r="AP2055" s="199"/>
      <c r="AQ2055" s="199"/>
      <c r="AR2055" s="199"/>
      <c r="AS2055" s="199"/>
      <c r="AT2055" s="199"/>
      <c r="AU2055" s="199"/>
      <c r="AV2055" s="199"/>
      <c r="AW2055" s="199"/>
      <c r="AX2055" s="199"/>
      <c r="AY2055" s="199"/>
      <c r="AZ2055" s="199"/>
      <c r="BA2055" s="199"/>
      <c r="BB2055" s="199"/>
      <c r="BC2055" s="199"/>
      <c r="BD2055" s="199"/>
      <c r="BE2055" s="199"/>
      <c r="BF2055" s="199"/>
      <c r="BG2055" s="199"/>
      <c r="BH2055" s="199"/>
      <c r="BI2055" s="199"/>
      <c r="BJ2055" s="199"/>
      <c r="BK2055" s="199"/>
    </row>
    <row r="2056" spans="1:63" ht="12.75" customHeight="1" x14ac:dyDescent="0.2">
      <c r="A2056" s="199"/>
      <c r="B2056" s="199"/>
      <c r="C2056" s="199"/>
      <c r="D2056" s="199"/>
      <c r="E2056" s="199"/>
      <c r="F2056" s="199"/>
      <c r="G2056" s="199"/>
      <c r="H2056" s="199"/>
      <c r="I2056" s="199"/>
      <c r="J2056" s="199"/>
      <c r="K2056" s="199"/>
      <c r="L2056" s="199"/>
      <c r="M2056" s="199"/>
      <c r="N2056" s="199"/>
      <c r="O2056" s="199"/>
      <c r="P2056" s="199"/>
      <c r="Q2056" s="199"/>
      <c r="R2056" s="199"/>
      <c r="S2056" s="199"/>
      <c r="T2056" s="199"/>
      <c r="U2056" s="199"/>
      <c r="V2056" s="199"/>
      <c r="W2056" s="199"/>
      <c r="X2056" s="199"/>
      <c r="Y2056" s="199"/>
      <c r="Z2056" s="199"/>
      <c r="AA2056" s="199"/>
      <c r="AB2056" s="199"/>
      <c r="AC2056" s="199"/>
      <c r="AD2056" s="199"/>
      <c r="AE2056" s="199"/>
      <c r="AF2056" s="199"/>
      <c r="AG2056" s="199"/>
      <c r="AH2056" s="199"/>
      <c r="AI2056" s="199"/>
      <c r="AJ2056" s="199"/>
      <c r="AK2056" s="199"/>
      <c r="AL2056" s="199"/>
      <c r="AM2056" s="199"/>
      <c r="AN2056" s="199"/>
      <c r="AO2056" s="199"/>
      <c r="AP2056" s="199"/>
      <c r="AQ2056" s="199"/>
      <c r="AR2056" s="199"/>
      <c r="AS2056" s="199"/>
      <c r="AT2056" s="199"/>
      <c r="AU2056" s="199"/>
      <c r="AV2056" s="199"/>
      <c r="AW2056" s="199"/>
      <c r="AX2056" s="199"/>
      <c r="AY2056" s="199"/>
      <c r="AZ2056" s="199"/>
      <c r="BA2056" s="199"/>
      <c r="BB2056" s="199"/>
      <c r="BC2056" s="199"/>
      <c r="BD2056" s="199"/>
      <c r="BE2056" s="199"/>
      <c r="BF2056" s="199"/>
      <c r="BG2056" s="199"/>
      <c r="BH2056" s="199"/>
      <c r="BI2056" s="199"/>
      <c r="BJ2056" s="199"/>
      <c r="BK2056" s="199"/>
    </row>
    <row r="2057" spans="1:63" ht="12.75" customHeight="1" x14ac:dyDescent="0.2">
      <c r="A2057" s="199"/>
      <c r="B2057" s="199"/>
      <c r="C2057" s="199"/>
      <c r="D2057" s="199"/>
      <c r="E2057" s="199"/>
      <c r="F2057" s="199"/>
      <c r="G2057" s="199"/>
      <c r="H2057" s="199"/>
      <c r="I2057" s="199"/>
      <c r="J2057" s="199"/>
      <c r="K2057" s="199"/>
      <c r="L2057" s="199"/>
      <c r="M2057" s="199"/>
      <c r="N2057" s="199"/>
      <c r="O2057" s="199"/>
      <c r="P2057" s="199"/>
      <c r="Q2057" s="199"/>
      <c r="R2057" s="199"/>
      <c r="S2057" s="199"/>
      <c r="T2057" s="199"/>
      <c r="U2057" s="199"/>
      <c r="V2057" s="199"/>
      <c r="W2057" s="199"/>
      <c r="X2057" s="199"/>
      <c r="Y2057" s="199"/>
      <c r="Z2057" s="199"/>
      <c r="AA2057" s="199"/>
      <c r="AB2057" s="199"/>
      <c r="AC2057" s="199"/>
      <c r="AD2057" s="199"/>
      <c r="AE2057" s="199"/>
      <c r="AF2057" s="199"/>
      <c r="AG2057" s="199"/>
      <c r="AH2057" s="199"/>
      <c r="AI2057" s="199"/>
      <c r="AJ2057" s="199"/>
      <c r="AK2057" s="199"/>
      <c r="AL2057" s="199"/>
      <c r="AM2057" s="199"/>
      <c r="AN2057" s="199"/>
      <c r="AO2057" s="199"/>
      <c r="AP2057" s="199"/>
      <c r="AQ2057" s="199"/>
      <c r="AR2057" s="199"/>
      <c r="AS2057" s="199"/>
      <c r="AT2057" s="199"/>
      <c r="AU2057" s="199"/>
      <c r="AV2057" s="199"/>
      <c r="AW2057" s="199"/>
      <c r="AX2057" s="199"/>
      <c r="AY2057" s="199"/>
      <c r="AZ2057" s="199"/>
      <c r="BA2057" s="199"/>
      <c r="BB2057" s="199"/>
      <c r="BC2057" s="199"/>
      <c r="BD2057" s="199"/>
      <c r="BE2057" s="199"/>
      <c r="BF2057" s="199"/>
      <c r="BG2057" s="199"/>
      <c r="BH2057" s="199"/>
      <c r="BI2057" s="199"/>
      <c r="BJ2057" s="199"/>
      <c r="BK2057" s="199"/>
    </row>
    <row r="2058" spans="1:63" ht="12.75" customHeight="1" x14ac:dyDescent="0.2">
      <c r="A2058" s="199"/>
      <c r="B2058" s="199"/>
      <c r="C2058" s="199"/>
      <c r="D2058" s="199"/>
      <c r="E2058" s="199"/>
      <c r="F2058" s="199"/>
      <c r="G2058" s="199"/>
      <c r="H2058" s="199"/>
      <c r="I2058" s="199"/>
      <c r="J2058" s="199"/>
      <c r="K2058" s="199"/>
      <c r="L2058" s="199"/>
      <c r="M2058" s="199"/>
      <c r="N2058" s="199"/>
      <c r="O2058" s="199"/>
      <c r="P2058" s="199"/>
      <c r="Q2058" s="199"/>
      <c r="R2058" s="199"/>
      <c r="S2058" s="199"/>
      <c r="T2058" s="199"/>
      <c r="U2058" s="199"/>
      <c r="V2058" s="199"/>
      <c r="W2058" s="199"/>
      <c r="X2058" s="199"/>
      <c r="Y2058" s="199"/>
      <c r="Z2058" s="199"/>
      <c r="AA2058" s="199"/>
      <c r="AB2058" s="199"/>
      <c r="AC2058" s="199"/>
      <c r="AD2058" s="199"/>
      <c r="AE2058" s="199"/>
      <c r="AF2058" s="199"/>
      <c r="AG2058" s="199"/>
      <c r="AH2058" s="199"/>
      <c r="AI2058" s="199"/>
      <c r="AJ2058" s="199"/>
      <c r="AK2058" s="199"/>
      <c r="AL2058" s="199"/>
      <c r="AM2058" s="199"/>
      <c r="AN2058" s="199"/>
      <c r="AO2058" s="199"/>
      <c r="AP2058" s="199"/>
      <c r="AQ2058" s="199"/>
      <c r="AR2058" s="199"/>
      <c r="AS2058" s="199"/>
      <c r="AT2058" s="199"/>
      <c r="AU2058" s="199"/>
      <c r="AV2058" s="199"/>
      <c r="AW2058" s="199"/>
      <c r="AX2058" s="199"/>
      <c r="AY2058" s="199"/>
      <c r="AZ2058" s="199"/>
      <c r="BA2058" s="199"/>
      <c r="BB2058" s="199"/>
      <c r="BC2058" s="199"/>
      <c r="BD2058" s="199"/>
      <c r="BE2058" s="199"/>
      <c r="BF2058" s="199"/>
      <c r="BG2058" s="199"/>
      <c r="BH2058" s="199"/>
      <c r="BI2058" s="199"/>
      <c r="BJ2058" s="199"/>
      <c r="BK2058" s="199"/>
    </row>
    <row r="2059" spans="1:63" ht="12.75" customHeight="1" x14ac:dyDescent="0.2">
      <c r="A2059" s="199"/>
      <c r="B2059" s="199"/>
      <c r="C2059" s="199"/>
      <c r="D2059" s="199"/>
      <c r="E2059" s="199"/>
      <c r="F2059" s="199"/>
      <c r="G2059" s="199"/>
      <c r="H2059" s="199"/>
      <c r="I2059" s="199"/>
      <c r="J2059" s="199"/>
      <c r="K2059" s="199"/>
      <c r="L2059" s="199"/>
      <c r="M2059" s="199"/>
      <c r="N2059" s="199"/>
      <c r="O2059" s="199"/>
      <c r="P2059" s="199"/>
      <c r="Q2059" s="199"/>
      <c r="R2059" s="199"/>
      <c r="S2059" s="199"/>
      <c r="T2059" s="199"/>
      <c r="U2059" s="199"/>
      <c r="V2059" s="199"/>
      <c r="W2059" s="199"/>
      <c r="X2059" s="199"/>
      <c r="Y2059" s="199"/>
      <c r="Z2059" s="199"/>
      <c r="AA2059" s="199"/>
      <c r="AB2059" s="199"/>
      <c r="AC2059" s="199"/>
      <c r="AD2059" s="199"/>
      <c r="AE2059" s="199"/>
      <c r="AF2059" s="199"/>
      <c r="AG2059" s="199"/>
      <c r="AH2059" s="199"/>
      <c r="AI2059" s="199"/>
      <c r="AJ2059" s="199"/>
      <c r="AK2059" s="199"/>
      <c r="AL2059" s="199"/>
      <c r="AM2059" s="199"/>
      <c r="AN2059" s="199"/>
      <c r="AO2059" s="199"/>
      <c r="AP2059" s="199"/>
      <c r="AQ2059" s="199"/>
      <c r="AR2059" s="199"/>
      <c r="AS2059" s="199"/>
      <c r="AT2059" s="199"/>
      <c r="AU2059" s="199"/>
      <c r="AV2059" s="199"/>
      <c r="AW2059" s="199"/>
      <c r="AX2059" s="199"/>
      <c r="AY2059" s="199"/>
      <c r="AZ2059" s="199"/>
      <c r="BA2059" s="199"/>
      <c r="BB2059" s="199"/>
      <c r="BC2059" s="199"/>
      <c r="BD2059" s="199"/>
      <c r="BE2059" s="199"/>
      <c r="BF2059" s="199"/>
      <c r="BG2059" s="199"/>
      <c r="BH2059" s="199"/>
      <c r="BI2059" s="199"/>
      <c r="BJ2059" s="199"/>
      <c r="BK2059" s="199"/>
    </row>
    <row r="2060" spans="1:63" ht="12.75" customHeight="1" x14ac:dyDescent="0.2">
      <c r="A2060" s="199"/>
      <c r="B2060" s="199"/>
      <c r="C2060" s="199"/>
      <c r="D2060" s="199"/>
      <c r="E2060" s="199"/>
      <c r="F2060" s="199"/>
      <c r="G2060" s="199"/>
      <c r="H2060" s="199"/>
      <c r="I2060" s="199"/>
      <c r="J2060" s="199"/>
      <c r="K2060" s="199"/>
      <c r="L2060" s="199"/>
      <c r="M2060" s="199"/>
      <c r="N2060" s="199"/>
      <c r="O2060" s="199"/>
      <c r="P2060" s="199"/>
      <c r="Q2060" s="199"/>
      <c r="R2060" s="199"/>
      <c r="S2060" s="199"/>
      <c r="T2060" s="199"/>
      <c r="U2060" s="199"/>
      <c r="V2060" s="199"/>
      <c r="W2060" s="199"/>
      <c r="X2060" s="199"/>
      <c r="Y2060" s="199"/>
      <c r="Z2060" s="199"/>
      <c r="AA2060" s="199"/>
      <c r="AB2060" s="199"/>
      <c r="AC2060" s="199"/>
      <c r="AD2060" s="199"/>
      <c r="AE2060" s="199"/>
      <c r="AF2060" s="199"/>
      <c r="AG2060" s="199"/>
      <c r="AH2060" s="199"/>
      <c r="AI2060" s="199"/>
      <c r="AJ2060" s="199"/>
      <c r="AK2060" s="199"/>
      <c r="AL2060" s="199"/>
      <c r="AM2060" s="199"/>
      <c r="AN2060" s="199"/>
      <c r="AO2060" s="199"/>
      <c r="AP2060" s="199"/>
      <c r="AQ2060" s="199"/>
      <c r="AR2060" s="199"/>
      <c r="AS2060" s="199"/>
      <c r="AT2060" s="199"/>
      <c r="AU2060" s="199"/>
      <c r="AV2060" s="199"/>
      <c r="AW2060" s="199"/>
      <c r="AX2060" s="199"/>
      <c r="AY2060" s="199"/>
      <c r="AZ2060" s="199"/>
      <c r="BA2060" s="199"/>
      <c r="BB2060" s="199"/>
      <c r="BC2060" s="199"/>
      <c r="BD2060" s="199"/>
      <c r="BE2060" s="199"/>
      <c r="BF2060" s="199"/>
      <c r="BG2060" s="199"/>
      <c r="BH2060" s="199"/>
      <c r="BI2060" s="199"/>
      <c r="BJ2060" s="199"/>
      <c r="BK2060" s="199"/>
    </row>
    <row r="2061" spans="1:63" ht="12.75" customHeight="1" x14ac:dyDescent="0.2">
      <c r="A2061" s="199"/>
      <c r="B2061" s="199"/>
      <c r="C2061" s="199"/>
      <c r="D2061" s="199"/>
      <c r="E2061" s="199"/>
      <c r="F2061" s="199"/>
      <c r="G2061" s="199"/>
      <c r="H2061" s="199"/>
      <c r="I2061" s="199"/>
      <c r="J2061" s="199"/>
      <c r="K2061" s="199"/>
      <c r="L2061" s="199"/>
      <c r="M2061" s="199"/>
      <c r="N2061" s="199"/>
      <c r="O2061" s="199"/>
      <c r="P2061" s="199"/>
      <c r="Q2061" s="199"/>
      <c r="R2061" s="199"/>
      <c r="S2061" s="199"/>
      <c r="T2061" s="199"/>
      <c r="U2061" s="199"/>
      <c r="V2061" s="199"/>
      <c r="W2061" s="199"/>
      <c r="X2061" s="199"/>
      <c r="Y2061" s="199"/>
      <c r="Z2061" s="199"/>
      <c r="AA2061" s="199"/>
      <c r="AB2061" s="199"/>
      <c r="AC2061" s="199"/>
      <c r="AD2061" s="199"/>
      <c r="AE2061" s="199"/>
      <c r="AF2061" s="199"/>
      <c r="AG2061" s="199"/>
      <c r="AH2061" s="199"/>
      <c r="AI2061" s="199"/>
      <c r="AJ2061" s="199"/>
      <c r="AK2061" s="199"/>
      <c r="AL2061" s="199"/>
      <c r="AM2061" s="199"/>
      <c r="AN2061" s="199"/>
      <c r="AO2061" s="199"/>
      <c r="AP2061" s="199"/>
      <c r="AQ2061" s="199"/>
      <c r="AR2061" s="199"/>
      <c r="AS2061" s="199"/>
      <c r="AT2061" s="199"/>
      <c r="AU2061" s="199"/>
      <c r="AV2061" s="199"/>
      <c r="AW2061" s="199"/>
      <c r="AX2061" s="199"/>
      <c r="AY2061" s="199"/>
      <c r="AZ2061" s="199"/>
      <c r="BA2061" s="199"/>
      <c r="BB2061" s="199"/>
      <c r="BC2061" s="199"/>
      <c r="BD2061" s="199"/>
      <c r="BE2061" s="199"/>
      <c r="BF2061" s="199"/>
      <c r="BG2061" s="199"/>
      <c r="BH2061" s="199"/>
      <c r="BI2061" s="199"/>
      <c r="BJ2061" s="199"/>
      <c r="BK2061" s="199"/>
    </row>
    <row r="2062" spans="1:63" ht="12.75" customHeight="1" x14ac:dyDescent="0.2">
      <c r="A2062" s="199"/>
      <c r="B2062" s="199"/>
      <c r="C2062" s="199"/>
      <c r="D2062" s="199"/>
      <c r="E2062" s="199"/>
      <c r="F2062" s="199"/>
      <c r="G2062" s="199"/>
      <c r="H2062" s="199"/>
      <c r="I2062" s="199"/>
      <c r="J2062" s="199"/>
      <c r="K2062" s="199"/>
      <c r="L2062" s="199"/>
      <c r="M2062" s="199"/>
      <c r="N2062" s="199"/>
      <c r="O2062" s="199"/>
      <c r="P2062" s="199"/>
      <c r="Q2062" s="199"/>
      <c r="R2062" s="199"/>
      <c r="S2062" s="199"/>
      <c r="T2062" s="199"/>
      <c r="U2062" s="199"/>
      <c r="V2062" s="199"/>
      <c r="W2062" s="199"/>
      <c r="X2062" s="199"/>
      <c r="Y2062" s="199"/>
      <c r="Z2062" s="199"/>
      <c r="AA2062" s="199"/>
      <c r="AB2062" s="199"/>
      <c r="AC2062" s="199"/>
      <c r="AD2062" s="199"/>
      <c r="AE2062" s="199"/>
      <c r="AF2062" s="199"/>
      <c r="AG2062" s="199"/>
      <c r="AH2062" s="199"/>
      <c r="AI2062" s="199"/>
      <c r="AJ2062" s="199"/>
      <c r="AK2062" s="199"/>
      <c r="AL2062" s="199"/>
      <c r="AM2062" s="199"/>
      <c r="AN2062" s="199"/>
      <c r="AO2062" s="199"/>
      <c r="AP2062" s="199"/>
      <c r="AQ2062" s="199"/>
      <c r="AR2062" s="199"/>
      <c r="AS2062" s="199"/>
      <c r="AT2062" s="199"/>
      <c r="AU2062" s="199"/>
      <c r="AV2062" s="199"/>
      <c r="AW2062" s="199"/>
      <c r="AX2062" s="199"/>
      <c r="AY2062" s="199"/>
      <c r="AZ2062" s="199"/>
      <c r="BA2062" s="199"/>
      <c r="BB2062" s="199"/>
      <c r="BC2062" s="199"/>
      <c r="BD2062" s="199"/>
      <c r="BE2062" s="199"/>
      <c r="BF2062" s="199"/>
      <c r="BG2062" s="199"/>
      <c r="BH2062" s="199"/>
      <c r="BI2062" s="199"/>
      <c r="BJ2062" s="199"/>
      <c r="BK2062" s="199"/>
    </row>
    <row r="2063" spans="1:63" ht="12.75" customHeight="1" x14ac:dyDescent="0.2">
      <c r="A2063" s="199"/>
      <c r="B2063" s="199"/>
      <c r="C2063" s="199"/>
      <c r="D2063" s="199"/>
      <c r="E2063" s="199"/>
      <c r="F2063" s="199"/>
      <c r="G2063" s="199"/>
      <c r="H2063" s="199"/>
      <c r="I2063" s="199"/>
      <c r="J2063" s="199"/>
      <c r="K2063" s="199"/>
      <c r="L2063" s="199"/>
      <c r="M2063" s="199"/>
      <c r="N2063" s="199"/>
      <c r="O2063" s="199"/>
      <c r="P2063" s="199"/>
      <c r="Q2063" s="199"/>
      <c r="R2063" s="199"/>
      <c r="S2063" s="199"/>
      <c r="T2063" s="199"/>
      <c r="U2063" s="199"/>
      <c r="V2063" s="199"/>
      <c r="W2063" s="199"/>
      <c r="X2063" s="199"/>
      <c r="Y2063" s="199"/>
      <c r="Z2063" s="199"/>
      <c r="AA2063" s="199"/>
      <c r="AB2063" s="199"/>
      <c r="AC2063" s="199"/>
      <c r="AD2063" s="199"/>
      <c r="AE2063" s="199"/>
      <c r="AF2063" s="199"/>
      <c r="AG2063" s="199"/>
      <c r="AH2063" s="199"/>
      <c r="AI2063" s="199"/>
      <c r="AJ2063" s="199"/>
      <c r="AK2063" s="199"/>
      <c r="AL2063" s="199"/>
      <c r="AM2063" s="199"/>
      <c r="AN2063" s="199"/>
      <c r="AO2063" s="199"/>
      <c r="AP2063" s="199"/>
      <c r="AQ2063" s="199"/>
      <c r="AR2063" s="199"/>
      <c r="AS2063" s="199"/>
      <c r="AT2063" s="199"/>
      <c r="AU2063" s="199"/>
      <c r="AV2063" s="199"/>
      <c r="AW2063" s="199"/>
      <c r="AX2063" s="199"/>
      <c r="AY2063" s="199"/>
      <c r="AZ2063" s="199"/>
      <c r="BA2063" s="199"/>
      <c r="BB2063" s="199"/>
      <c r="BC2063" s="199"/>
      <c r="BD2063" s="199"/>
      <c r="BE2063" s="199"/>
      <c r="BF2063" s="199"/>
      <c r="BG2063" s="199"/>
      <c r="BH2063" s="199"/>
      <c r="BI2063" s="199"/>
      <c r="BJ2063" s="199"/>
      <c r="BK2063" s="199"/>
    </row>
    <row r="2064" spans="1:63" ht="12.75" customHeight="1" x14ac:dyDescent="0.2">
      <c r="A2064" s="199"/>
      <c r="B2064" s="199"/>
      <c r="C2064" s="199"/>
      <c r="D2064" s="199"/>
      <c r="E2064" s="199"/>
      <c r="F2064" s="199"/>
      <c r="G2064" s="199"/>
      <c r="H2064" s="199"/>
      <c r="I2064" s="199"/>
      <c r="J2064" s="199"/>
      <c r="K2064" s="199"/>
      <c r="L2064" s="199"/>
      <c r="M2064" s="199"/>
      <c r="N2064" s="199"/>
      <c r="O2064" s="199"/>
      <c r="P2064" s="199"/>
      <c r="Q2064" s="199"/>
      <c r="R2064" s="199"/>
      <c r="S2064" s="199"/>
      <c r="T2064" s="199"/>
      <c r="U2064" s="199"/>
      <c r="V2064" s="199"/>
      <c r="W2064" s="199"/>
      <c r="X2064" s="199"/>
      <c r="Y2064" s="199"/>
      <c r="Z2064" s="199"/>
      <c r="AA2064" s="199"/>
      <c r="AB2064" s="199"/>
      <c r="AC2064" s="199"/>
      <c r="AD2064" s="199"/>
      <c r="AE2064" s="199"/>
      <c r="AF2064" s="199"/>
      <c r="AG2064" s="199"/>
      <c r="AH2064" s="199"/>
      <c r="AI2064" s="199"/>
      <c r="AJ2064" s="199"/>
      <c r="AK2064" s="199"/>
      <c r="AL2064" s="199"/>
      <c r="AM2064" s="199"/>
      <c r="AN2064" s="199"/>
      <c r="AO2064" s="199"/>
      <c r="AP2064" s="199"/>
      <c r="AQ2064" s="199"/>
      <c r="AR2064" s="199"/>
      <c r="AS2064" s="199"/>
      <c r="AT2064" s="199"/>
      <c r="AU2064" s="199"/>
      <c r="AV2064" s="199"/>
      <c r="AW2064" s="199"/>
      <c r="AX2064" s="199"/>
      <c r="AY2064" s="199"/>
      <c r="AZ2064" s="199"/>
      <c r="BA2064" s="199"/>
      <c r="BB2064" s="199"/>
      <c r="BC2064" s="199"/>
      <c r="BD2064" s="199"/>
      <c r="BE2064" s="199"/>
      <c r="BF2064" s="199"/>
      <c r="BG2064" s="199"/>
      <c r="BH2064" s="199"/>
      <c r="BI2064" s="199"/>
      <c r="BJ2064" s="199"/>
      <c r="BK2064" s="199"/>
    </row>
    <row r="2065" spans="1:63" ht="12.75" customHeight="1" x14ac:dyDescent="0.2">
      <c r="A2065" s="199"/>
      <c r="B2065" s="199"/>
      <c r="C2065" s="199"/>
      <c r="D2065" s="199"/>
      <c r="E2065" s="199"/>
      <c r="F2065" s="199"/>
      <c r="G2065" s="199"/>
      <c r="H2065" s="199"/>
      <c r="I2065" s="199"/>
      <c r="J2065" s="199"/>
      <c r="K2065" s="199"/>
      <c r="L2065" s="199"/>
      <c r="M2065" s="199"/>
      <c r="N2065" s="199"/>
      <c r="O2065" s="199"/>
      <c r="P2065" s="199"/>
      <c r="Q2065" s="199"/>
      <c r="R2065" s="199"/>
      <c r="S2065" s="199"/>
      <c r="T2065" s="199"/>
      <c r="U2065" s="199"/>
      <c r="V2065" s="199"/>
      <c r="W2065" s="199"/>
      <c r="X2065" s="199"/>
      <c r="Y2065" s="199"/>
      <c r="Z2065" s="199"/>
      <c r="AA2065" s="199"/>
      <c r="AB2065" s="199"/>
      <c r="AC2065" s="199"/>
      <c r="AD2065" s="199"/>
      <c r="AE2065" s="199"/>
      <c r="AF2065" s="199"/>
      <c r="AG2065" s="199"/>
      <c r="AH2065" s="199"/>
      <c r="AI2065" s="199"/>
      <c r="AJ2065" s="199"/>
      <c r="AK2065" s="199"/>
      <c r="AL2065" s="199"/>
      <c r="AM2065" s="199"/>
      <c r="AN2065" s="199"/>
      <c r="AO2065" s="199"/>
      <c r="AP2065" s="199"/>
      <c r="AQ2065" s="199"/>
      <c r="AR2065" s="199"/>
      <c r="AS2065" s="199"/>
      <c r="AT2065" s="199"/>
      <c r="AU2065" s="199"/>
      <c r="AV2065" s="199"/>
      <c r="AW2065" s="199"/>
      <c r="AX2065" s="199"/>
      <c r="AY2065" s="199"/>
      <c r="AZ2065" s="199"/>
      <c r="BA2065" s="199"/>
      <c r="BB2065" s="199"/>
      <c r="BC2065" s="199"/>
      <c r="BD2065" s="199"/>
      <c r="BE2065" s="199"/>
      <c r="BF2065" s="199"/>
      <c r="BG2065" s="199"/>
      <c r="BH2065" s="199"/>
      <c r="BI2065" s="199"/>
      <c r="BJ2065" s="199"/>
      <c r="BK2065" s="199"/>
    </row>
    <row r="2066" spans="1:63" ht="12.75" customHeight="1" x14ac:dyDescent="0.2">
      <c r="A2066" s="199"/>
      <c r="B2066" s="199"/>
      <c r="C2066" s="199"/>
      <c r="D2066" s="199"/>
      <c r="E2066" s="199"/>
      <c r="F2066" s="199"/>
      <c r="G2066" s="199"/>
      <c r="H2066" s="199"/>
      <c r="I2066" s="199"/>
      <c r="J2066" s="199"/>
      <c r="K2066" s="199"/>
      <c r="L2066" s="199"/>
      <c r="M2066" s="199"/>
      <c r="N2066" s="199"/>
      <c r="O2066" s="199"/>
      <c r="P2066" s="199"/>
      <c r="Q2066" s="199"/>
      <c r="R2066" s="199"/>
      <c r="S2066" s="199"/>
      <c r="T2066" s="199"/>
      <c r="U2066" s="199"/>
      <c r="V2066" s="199"/>
      <c r="W2066" s="199"/>
      <c r="X2066" s="199"/>
      <c r="Y2066" s="199"/>
      <c r="Z2066" s="199"/>
      <c r="AA2066" s="199"/>
      <c r="AB2066" s="199"/>
      <c r="AC2066" s="199"/>
      <c r="AD2066" s="199"/>
      <c r="AE2066" s="199"/>
      <c r="AF2066" s="199"/>
      <c r="AG2066" s="199"/>
      <c r="AH2066" s="199"/>
      <c r="AI2066" s="199"/>
      <c r="AJ2066" s="199"/>
      <c r="AK2066" s="199"/>
      <c r="AL2066" s="199"/>
      <c r="AM2066" s="199"/>
      <c r="AN2066" s="199"/>
      <c r="AO2066" s="199"/>
      <c r="AP2066" s="199"/>
      <c r="AQ2066" s="199"/>
      <c r="AR2066" s="199"/>
      <c r="AS2066" s="199"/>
      <c r="AT2066" s="199"/>
      <c r="AU2066" s="199"/>
      <c r="AV2066" s="199"/>
      <c r="AW2066" s="199"/>
      <c r="AX2066" s="199"/>
      <c r="AY2066" s="199"/>
      <c r="AZ2066" s="199"/>
      <c r="BA2066" s="199"/>
      <c r="BB2066" s="199"/>
      <c r="BC2066" s="199"/>
      <c r="BD2066" s="199"/>
      <c r="BE2066" s="199"/>
      <c r="BF2066" s="199"/>
      <c r="BG2066" s="199"/>
      <c r="BH2066" s="199"/>
      <c r="BI2066" s="199"/>
      <c r="BJ2066" s="199"/>
      <c r="BK2066" s="199"/>
    </row>
    <row r="2067" spans="1:63" ht="12.75" customHeight="1" x14ac:dyDescent="0.2">
      <c r="A2067" s="199"/>
      <c r="B2067" s="199"/>
      <c r="C2067" s="199"/>
      <c r="D2067" s="199"/>
      <c r="E2067" s="199"/>
      <c r="F2067" s="199"/>
      <c r="G2067" s="199"/>
      <c r="H2067" s="199"/>
      <c r="I2067" s="199"/>
      <c r="J2067" s="199"/>
      <c r="K2067" s="199"/>
      <c r="L2067" s="199"/>
      <c r="M2067" s="199"/>
      <c r="N2067" s="199"/>
      <c r="O2067" s="199"/>
      <c r="P2067" s="199"/>
      <c r="Q2067" s="199"/>
      <c r="R2067" s="199"/>
      <c r="S2067" s="199"/>
      <c r="T2067" s="199"/>
      <c r="U2067" s="199"/>
      <c r="V2067" s="199"/>
      <c r="W2067" s="199"/>
      <c r="X2067" s="199"/>
      <c r="Y2067" s="199"/>
      <c r="Z2067" s="199"/>
      <c r="AA2067" s="199"/>
      <c r="AB2067" s="199"/>
      <c r="AC2067" s="199"/>
      <c r="AD2067" s="199"/>
      <c r="AE2067" s="199"/>
      <c r="AF2067" s="199"/>
      <c r="AG2067" s="199"/>
      <c r="AH2067" s="199"/>
      <c r="AI2067" s="199"/>
      <c r="AJ2067" s="199"/>
      <c r="AK2067" s="199"/>
      <c r="AL2067" s="199"/>
      <c r="AM2067" s="199"/>
      <c r="AN2067" s="199"/>
      <c r="AO2067" s="199"/>
      <c r="AP2067" s="199"/>
      <c r="AQ2067" s="199"/>
      <c r="AR2067" s="199"/>
      <c r="AS2067" s="199"/>
      <c r="AT2067" s="199"/>
      <c r="AU2067" s="199"/>
      <c r="AV2067" s="199"/>
      <c r="AW2067" s="199"/>
      <c r="AX2067" s="199"/>
      <c r="AY2067" s="199"/>
      <c r="AZ2067" s="199"/>
      <c r="BA2067" s="199"/>
      <c r="BB2067" s="199"/>
      <c r="BC2067" s="199"/>
      <c r="BD2067" s="199"/>
      <c r="BE2067" s="199"/>
      <c r="BF2067" s="199"/>
      <c r="BG2067" s="199"/>
      <c r="BH2067" s="199"/>
      <c r="BI2067" s="199"/>
      <c r="BJ2067" s="199"/>
      <c r="BK2067" s="199"/>
    </row>
    <row r="2068" spans="1:63" ht="12.75" customHeight="1" x14ac:dyDescent="0.2">
      <c r="A2068" s="199"/>
      <c r="B2068" s="199"/>
      <c r="C2068" s="199"/>
      <c r="D2068" s="199"/>
      <c r="E2068" s="199"/>
      <c r="F2068" s="199"/>
      <c r="G2068" s="199"/>
      <c r="H2068" s="199"/>
      <c r="I2068" s="199"/>
      <c r="J2068" s="199"/>
      <c r="K2068" s="199"/>
      <c r="L2068" s="199"/>
      <c r="M2068" s="199"/>
      <c r="N2068" s="199"/>
      <c r="O2068" s="199"/>
      <c r="P2068" s="199"/>
      <c r="Q2068" s="199"/>
      <c r="R2068" s="199"/>
      <c r="S2068" s="199"/>
      <c r="T2068" s="199"/>
      <c r="U2068" s="199"/>
      <c r="V2068" s="199"/>
      <c r="W2068" s="199"/>
      <c r="X2068" s="199"/>
      <c r="Y2068" s="199"/>
      <c r="Z2068" s="199"/>
      <c r="AA2068" s="199"/>
      <c r="AB2068" s="199"/>
      <c r="AC2068" s="199"/>
      <c r="AD2068" s="199"/>
      <c r="AE2068" s="199"/>
      <c r="AF2068" s="199"/>
      <c r="AG2068" s="199"/>
      <c r="AH2068" s="199"/>
      <c r="AI2068" s="199"/>
      <c r="AJ2068" s="199"/>
      <c r="AK2068" s="199"/>
      <c r="AL2068" s="199"/>
      <c r="AM2068" s="199"/>
      <c r="AN2068" s="199"/>
      <c r="AO2068" s="199"/>
      <c r="AP2068" s="199"/>
      <c r="AQ2068" s="199"/>
      <c r="AR2068" s="199"/>
      <c r="AS2068" s="199"/>
      <c r="AT2068" s="199"/>
      <c r="AU2068" s="199"/>
      <c r="AV2068" s="199"/>
      <c r="AW2068" s="199"/>
      <c r="AX2068" s="199"/>
      <c r="AY2068" s="199"/>
      <c r="AZ2068" s="199"/>
      <c r="BA2068" s="199"/>
      <c r="BB2068" s="199"/>
      <c r="BC2068" s="199"/>
      <c r="BD2068" s="199"/>
      <c r="BE2068" s="199"/>
      <c r="BF2068" s="199"/>
      <c r="BG2068" s="199"/>
      <c r="BH2068" s="199"/>
      <c r="BI2068" s="199"/>
      <c r="BJ2068" s="199"/>
      <c r="BK2068" s="199"/>
    </row>
    <row r="2069" spans="1:63" ht="12.75" customHeight="1" x14ac:dyDescent="0.2">
      <c r="A2069" s="199"/>
      <c r="B2069" s="199"/>
      <c r="C2069" s="199"/>
      <c r="D2069" s="199"/>
      <c r="E2069" s="199"/>
      <c r="F2069" s="199"/>
      <c r="G2069" s="199"/>
      <c r="H2069" s="199"/>
      <c r="I2069" s="199"/>
      <c r="J2069" s="199"/>
      <c r="K2069" s="199"/>
      <c r="L2069" s="199"/>
      <c r="M2069" s="199"/>
      <c r="N2069" s="199"/>
      <c r="O2069" s="199"/>
      <c r="P2069" s="199"/>
      <c r="Q2069" s="199"/>
      <c r="R2069" s="199"/>
      <c r="S2069" s="199"/>
      <c r="T2069" s="199"/>
      <c r="U2069" s="199"/>
      <c r="V2069" s="199"/>
      <c r="W2069" s="199"/>
      <c r="X2069" s="199"/>
      <c r="Y2069" s="199"/>
      <c r="Z2069" s="199"/>
      <c r="AA2069" s="199"/>
      <c r="AB2069" s="199"/>
      <c r="AC2069" s="199"/>
      <c r="AD2069" s="199"/>
      <c r="AE2069" s="199"/>
      <c r="AF2069" s="199"/>
      <c r="AG2069" s="199"/>
      <c r="AH2069" s="199"/>
      <c r="AI2069" s="199"/>
      <c r="AJ2069" s="199"/>
      <c r="AK2069" s="199"/>
      <c r="AL2069" s="199"/>
      <c r="AM2069" s="199"/>
      <c r="AN2069" s="199"/>
      <c r="AO2069" s="199"/>
      <c r="AP2069" s="199"/>
      <c r="AQ2069" s="199"/>
      <c r="AR2069" s="199"/>
      <c r="AS2069" s="199"/>
      <c r="AT2069" s="199"/>
      <c r="AU2069" s="199"/>
      <c r="AV2069" s="199"/>
      <c r="AW2069" s="199"/>
      <c r="AX2069" s="199"/>
      <c r="AY2069" s="199"/>
      <c r="AZ2069" s="199"/>
      <c r="BA2069" s="199"/>
      <c r="BB2069" s="199"/>
      <c r="BC2069" s="199"/>
      <c r="BD2069" s="199"/>
      <c r="BE2069" s="199"/>
      <c r="BF2069" s="199"/>
      <c r="BG2069" s="199"/>
      <c r="BH2069" s="199"/>
      <c r="BI2069" s="199"/>
      <c r="BJ2069" s="199"/>
      <c r="BK2069" s="199"/>
    </row>
    <row r="2070" spans="1:63" ht="12.75" customHeight="1" x14ac:dyDescent="0.2">
      <c r="A2070" s="199"/>
      <c r="B2070" s="199"/>
      <c r="C2070" s="199"/>
      <c r="D2070" s="199"/>
      <c r="E2070" s="199"/>
      <c r="F2070" s="199"/>
      <c r="G2070" s="199"/>
      <c r="H2070" s="199"/>
      <c r="I2070" s="199"/>
      <c r="J2070" s="199"/>
      <c r="K2070" s="199"/>
      <c r="L2070" s="199"/>
      <c r="M2070" s="199"/>
      <c r="N2070" s="199"/>
      <c r="O2070" s="199"/>
      <c r="P2070" s="199"/>
      <c r="Q2070" s="199"/>
      <c r="R2070" s="199"/>
      <c r="S2070" s="199"/>
      <c r="T2070" s="199"/>
      <c r="U2070" s="199"/>
      <c r="V2070" s="199"/>
      <c r="W2070" s="199"/>
      <c r="X2070" s="199"/>
      <c r="Y2070" s="199"/>
      <c r="Z2070" s="199"/>
      <c r="AA2070" s="199"/>
      <c r="AB2070" s="199"/>
      <c r="AC2070" s="199"/>
      <c r="AD2070" s="199"/>
      <c r="AE2070" s="199"/>
      <c r="AF2070" s="199"/>
      <c r="AG2070" s="199"/>
      <c r="AH2070" s="199"/>
      <c r="AI2070" s="199"/>
      <c r="AJ2070" s="199"/>
      <c r="AK2070" s="199"/>
      <c r="AL2070" s="199"/>
      <c r="AM2070" s="199"/>
      <c r="AN2070" s="199"/>
      <c r="AO2070" s="199"/>
      <c r="AP2070" s="199"/>
      <c r="AQ2070" s="199"/>
      <c r="AR2070" s="199"/>
      <c r="AS2070" s="199"/>
      <c r="AT2070" s="199"/>
      <c r="AU2070" s="199"/>
      <c r="AV2070" s="199"/>
      <c r="AW2070" s="199"/>
      <c r="AX2070" s="199"/>
      <c r="AY2070" s="199"/>
      <c r="AZ2070" s="199"/>
      <c r="BA2070" s="199"/>
      <c r="BB2070" s="199"/>
      <c r="BC2070" s="199"/>
      <c r="BD2070" s="199"/>
      <c r="BE2070" s="199"/>
      <c r="BF2070" s="199"/>
      <c r="BG2070" s="199"/>
      <c r="BH2070" s="199"/>
      <c r="BI2070" s="199"/>
      <c r="BJ2070" s="199"/>
      <c r="BK2070" s="199"/>
    </row>
    <row r="2071" spans="1:63" ht="12.75" customHeight="1" x14ac:dyDescent="0.2">
      <c r="A2071" s="199"/>
      <c r="B2071" s="199"/>
      <c r="C2071" s="199"/>
      <c r="D2071" s="199"/>
      <c r="E2071" s="199"/>
      <c r="F2071" s="199"/>
      <c r="G2071" s="199"/>
      <c r="H2071" s="199"/>
      <c r="I2071" s="199"/>
      <c r="J2071" s="199"/>
      <c r="K2071" s="199"/>
      <c r="L2071" s="199"/>
      <c r="M2071" s="199"/>
      <c r="N2071" s="199"/>
      <c r="O2071" s="199"/>
      <c r="P2071" s="199"/>
      <c r="Q2071" s="199"/>
      <c r="R2071" s="199"/>
      <c r="S2071" s="199"/>
      <c r="T2071" s="199"/>
      <c r="U2071" s="199"/>
      <c r="V2071" s="199"/>
      <c r="W2071" s="199"/>
      <c r="X2071" s="199"/>
      <c r="Y2071" s="199"/>
      <c r="Z2071" s="199"/>
      <c r="AA2071" s="199"/>
      <c r="AB2071" s="199"/>
      <c r="AC2071" s="199"/>
      <c r="AD2071" s="199"/>
      <c r="AE2071" s="199"/>
      <c r="AF2071" s="199"/>
      <c r="AG2071" s="199"/>
      <c r="AH2071" s="199"/>
      <c r="AI2071" s="199"/>
      <c r="AJ2071" s="199"/>
      <c r="AK2071" s="199"/>
      <c r="AL2071" s="199"/>
      <c r="AM2071" s="199"/>
      <c r="AN2071" s="199"/>
      <c r="AO2071" s="199"/>
      <c r="AP2071" s="199"/>
      <c r="AQ2071" s="199"/>
      <c r="AR2071" s="199"/>
      <c r="AS2071" s="199"/>
      <c r="AT2071" s="199"/>
      <c r="AU2071" s="199"/>
      <c r="AV2071" s="199"/>
      <c r="AW2071" s="199"/>
      <c r="AX2071" s="199"/>
      <c r="AY2071" s="199"/>
      <c r="AZ2071" s="199"/>
      <c r="BA2071" s="199"/>
      <c r="BB2071" s="199"/>
      <c r="BC2071" s="199"/>
      <c r="BD2071" s="199"/>
      <c r="BE2071" s="199"/>
      <c r="BF2071" s="199"/>
      <c r="BG2071" s="199"/>
      <c r="BH2071" s="199"/>
      <c r="BI2071" s="199"/>
      <c r="BJ2071" s="199"/>
      <c r="BK2071" s="199"/>
    </row>
    <row r="2072" spans="1:63" ht="12.75" customHeight="1" x14ac:dyDescent="0.2">
      <c r="A2072" s="199"/>
      <c r="B2072" s="199"/>
      <c r="C2072" s="199"/>
      <c r="D2072" s="199"/>
      <c r="E2072" s="199"/>
      <c r="F2072" s="199"/>
      <c r="G2072" s="199"/>
      <c r="H2072" s="199"/>
      <c r="I2072" s="199"/>
      <c r="J2072" s="199"/>
      <c r="K2072" s="199"/>
      <c r="L2072" s="199"/>
      <c r="M2072" s="199"/>
      <c r="N2072" s="199"/>
      <c r="O2072" s="199"/>
      <c r="P2072" s="199"/>
      <c r="Q2072" s="199"/>
      <c r="R2072" s="199"/>
      <c r="S2072" s="199"/>
      <c r="T2072" s="199"/>
      <c r="U2072" s="199"/>
      <c r="V2072" s="199"/>
      <c r="W2072" s="199"/>
      <c r="X2072" s="199"/>
      <c r="Y2072" s="199"/>
      <c r="Z2072" s="199"/>
      <c r="AA2072" s="199"/>
      <c r="AB2072" s="199"/>
      <c r="AC2072" s="199"/>
      <c r="AD2072" s="199"/>
      <c r="AE2072" s="199"/>
      <c r="AF2072" s="199"/>
      <c r="AG2072" s="199"/>
      <c r="AH2072" s="199"/>
      <c r="AI2072" s="199"/>
      <c r="AJ2072" s="199"/>
      <c r="AK2072" s="199"/>
      <c r="AL2072" s="199"/>
      <c r="AM2072" s="199"/>
      <c r="AN2072" s="199"/>
      <c r="AO2072" s="199"/>
      <c r="AP2072" s="199"/>
      <c r="AQ2072" s="199"/>
      <c r="AR2072" s="199"/>
      <c r="AS2072" s="199"/>
      <c r="AT2072" s="199"/>
      <c r="AU2072" s="199"/>
      <c r="AV2072" s="199"/>
      <c r="AW2072" s="199"/>
      <c r="AX2072" s="199"/>
      <c r="AY2072" s="199"/>
      <c r="AZ2072" s="199"/>
      <c r="BA2072" s="199"/>
      <c r="BB2072" s="199"/>
      <c r="BC2072" s="199"/>
      <c r="BD2072" s="199"/>
      <c r="BE2072" s="199"/>
      <c r="BF2072" s="199"/>
      <c r="BG2072" s="199"/>
      <c r="BH2072" s="199"/>
      <c r="BI2072" s="199"/>
      <c r="BJ2072" s="199"/>
      <c r="BK2072" s="199"/>
    </row>
    <row r="2073" spans="1:63" ht="12.75" customHeight="1" x14ac:dyDescent="0.2">
      <c r="A2073" s="199"/>
      <c r="B2073" s="199"/>
      <c r="C2073" s="199"/>
      <c r="D2073" s="199"/>
      <c r="E2073" s="199"/>
      <c r="F2073" s="199"/>
      <c r="G2073" s="199"/>
      <c r="H2073" s="199"/>
      <c r="I2073" s="199"/>
      <c r="J2073" s="199"/>
      <c r="K2073" s="199"/>
      <c r="L2073" s="199"/>
      <c r="M2073" s="199"/>
      <c r="N2073" s="199"/>
      <c r="O2073" s="199"/>
      <c r="P2073" s="199"/>
      <c r="Q2073" s="199"/>
      <c r="R2073" s="199"/>
      <c r="S2073" s="199"/>
      <c r="T2073" s="199"/>
      <c r="U2073" s="199"/>
      <c r="V2073" s="199"/>
      <c r="W2073" s="199"/>
      <c r="X2073" s="199"/>
      <c r="Y2073" s="199"/>
      <c r="Z2073" s="199"/>
      <c r="AA2073" s="199"/>
      <c r="AB2073" s="199"/>
      <c r="AC2073" s="199"/>
      <c r="AD2073" s="199"/>
      <c r="AE2073" s="199"/>
      <c r="AF2073" s="199"/>
      <c r="AG2073" s="199"/>
      <c r="AH2073" s="199"/>
      <c r="AI2073" s="199"/>
      <c r="AJ2073" s="199"/>
      <c r="AK2073" s="199"/>
      <c r="AL2073" s="199"/>
      <c r="AM2073" s="199"/>
      <c r="AN2073" s="199"/>
      <c r="AO2073" s="199"/>
      <c r="AP2073" s="199"/>
      <c r="AQ2073" s="199"/>
      <c r="AR2073" s="199"/>
      <c r="AS2073" s="199"/>
      <c r="AT2073" s="199"/>
      <c r="AU2073" s="199"/>
      <c r="AV2073" s="199"/>
      <c r="AW2073" s="199"/>
      <c r="AX2073" s="199"/>
      <c r="AY2073" s="199"/>
      <c r="AZ2073" s="199"/>
      <c r="BA2073" s="199"/>
      <c r="BB2073" s="199"/>
      <c r="BC2073" s="199"/>
      <c r="BD2073" s="199"/>
      <c r="BE2073" s="199"/>
      <c r="BF2073" s="199"/>
      <c r="BG2073" s="199"/>
      <c r="BH2073" s="199"/>
      <c r="BI2073" s="199"/>
      <c r="BJ2073" s="199"/>
      <c r="BK2073" s="199"/>
    </row>
    <row r="2074" spans="1:63" ht="12.75" customHeight="1" x14ac:dyDescent="0.2">
      <c r="A2074" s="199"/>
      <c r="B2074" s="199"/>
      <c r="C2074" s="199"/>
      <c r="D2074" s="199"/>
      <c r="E2074" s="199"/>
      <c r="F2074" s="199"/>
      <c r="G2074" s="199"/>
      <c r="H2074" s="199"/>
      <c r="I2074" s="199"/>
      <c r="J2074" s="199"/>
      <c r="K2074" s="199"/>
      <c r="L2074" s="199"/>
      <c r="M2074" s="199"/>
      <c r="N2074" s="199"/>
      <c r="O2074" s="199"/>
      <c r="P2074" s="199"/>
      <c r="Q2074" s="199"/>
      <c r="R2074" s="199"/>
      <c r="S2074" s="199"/>
      <c r="T2074" s="199"/>
      <c r="U2074" s="199"/>
      <c r="V2074" s="199"/>
      <c r="W2074" s="199"/>
      <c r="X2074" s="199"/>
      <c r="Y2074" s="199"/>
      <c r="Z2074" s="199"/>
      <c r="AA2074" s="199"/>
      <c r="AB2074" s="199"/>
      <c r="AC2074" s="199"/>
      <c r="AD2074" s="199"/>
      <c r="AE2074" s="199"/>
      <c r="AF2074" s="199"/>
      <c r="AG2074" s="199"/>
      <c r="AH2074" s="199"/>
      <c r="AI2074" s="199"/>
      <c r="AJ2074" s="199"/>
      <c r="AK2074" s="199"/>
      <c r="AL2074" s="199"/>
      <c r="AM2074" s="199"/>
      <c r="AN2074" s="199"/>
      <c r="AO2074" s="199"/>
      <c r="AP2074" s="199"/>
      <c r="AQ2074" s="199"/>
      <c r="AR2074" s="199"/>
      <c r="AS2074" s="199"/>
      <c r="AT2074" s="199"/>
      <c r="AU2074" s="199"/>
      <c r="AV2074" s="199"/>
      <c r="AW2074" s="199"/>
      <c r="AX2074" s="199"/>
      <c r="AY2074" s="199"/>
      <c r="AZ2074" s="199"/>
      <c r="BA2074" s="199"/>
      <c r="BB2074" s="199"/>
      <c r="BC2074" s="199"/>
      <c r="BD2074" s="199"/>
      <c r="BE2074" s="199"/>
      <c r="BF2074" s="199"/>
      <c r="BG2074" s="199"/>
      <c r="BH2074" s="199"/>
      <c r="BI2074" s="199"/>
      <c r="BJ2074" s="199"/>
      <c r="BK2074" s="199"/>
    </row>
    <row r="2075" spans="1:63" ht="12.75" customHeight="1" x14ac:dyDescent="0.2">
      <c r="A2075" s="199"/>
      <c r="B2075" s="199"/>
      <c r="C2075" s="199"/>
      <c r="D2075" s="199"/>
      <c r="E2075" s="199"/>
      <c r="F2075" s="199"/>
      <c r="G2075" s="199"/>
      <c r="H2075" s="199"/>
      <c r="I2075" s="199"/>
      <c r="J2075" s="199"/>
      <c r="K2075" s="199"/>
      <c r="L2075" s="199"/>
      <c r="M2075" s="199"/>
      <c r="N2075" s="199"/>
      <c r="O2075" s="199"/>
      <c r="P2075" s="199"/>
      <c r="Q2075" s="199"/>
      <c r="R2075" s="199"/>
      <c r="S2075" s="199"/>
      <c r="T2075" s="199"/>
      <c r="U2075" s="199"/>
      <c r="V2075" s="199"/>
      <c r="W2075" s="199"/>
      <c r="X2075" s="199"/>
      <c r="Y2075" s="199"/>
      <c r="Z2075" s="199"/>
      <c r="AA2075" s="199"/>
      <c r="AB2075" s="199"/>
      <c r="AC2075" s="199"/>
      <c r="AD2075" s="199"/>
      <c r="AE2075" s="199"/>
      <c r="AF2075" s="199"/>
      <c r="AG2075" s="199"/>
      <c r="AH2075" s="199"/>
      <c r="AI2075" s="199"/>
      <c r="AJ2075" s="199"/>
      <c r="AK2075" s="199"/>
      <c r="AL2075" s="199"/>
      <c r="AM2075" s="199"/>
      <c r="AN2075" s="199"/>
      <c r="AO2075" s="199"/>
      <c r="AP2075" s="199"/>
      <c r="AQ2075" s="199"/>
      <c r="AR2075" s="199"/>
      <c r="AS2075" s="199"/>
      <c r="AT2075" s="199"/>
      <c r="AU2075" s="199"/>
      <c r="AV2075" s="199"/>
      <c r="AW2075" s="199"/>
      <c r="AX2075" s="199"/>
      <c r="AY2075" s="199"/>
      <c r="AZ2075" s="199"/>
      <c r="BA2075" s="199"/>
      <c r="BB2075" s="199"/>
      <c r="BC2075" s="199"/>
      <c r="BD2075" s="199"/>
      <c r="BE2075" s="199"/>
      <c r="BF2075" s="199"/>
      <c r="BG2075" s="199"/>
      <c r="BH2075" s="199"/>
      <c r="BI2075" s="199"/>
      <c r="BJ2075" s="199"/>
      <c r="BK2075" s="199"/>
    </row>
    <row r="2076" spans="1:63" ht="12.75" customHeight="1" x14ac:dyDescent="0.2">
      <c r="A2076" s="199"/>
      <c r="B2076" s="199"/>
      <c r="C2076" s="199"/>
      <c r="D2076" s="199"/>
      <c r="E2076" s="199"/>
      <c r="F2076" s="199"/>
      <c r="G2076" s="199"/>
      <c r="H2076" s="199"/>
      <c r="I2076" s="199"/>
      <c r="J2076" s="199"/>
      <c r="K2076" s="199"/>
      <c r="L2076" s="199"/>
      <c r="M2076" s="199"/>
      <c r="N2076" s="199"/>
      <c r="O2076" s="199"/>
      <c r="P2076" s="199"/>
      <c r="Q2076" s="199"/>
      <c r="R2076" s="199"/>
      <c r="S2076" s="199"/>
      <c r="T2076" s="199"/>
      <c r="U2076" s="199"/>
      <c r="V2076" s="199"/>
      <c r="W2076" s="199"/>
      <c r="X2076" s="199"/>
      <c r="Y2076" s="199"/>
      <c r="Z2076" s="199"/>
      <c r="AA2076" s="199"/>
      <c r="AB2076" s="199"/>
      <c r="AC2076" s="199"/>
      <c r="AD2076" s="199"/>
      <c r="AE2076" s="199"/>
      <c r="AF2076" s="199"/>
      <c r="AG2076" s="199"/>
      <c r="AH2076" s="199"/>
      <c r="AI2076" s="199"/>
      <c r="AJ2076" s="199"/>
      <c r="AK2076" s="199"/>
      <c r="AL2076" s="199"/>
      <c r="AM2076" s="199"/>
      <c r="AN2076" s="199"/>
      <c r="AO2076" s="199"/>
      <c r="AP2076" s="199"/>
      <c r="AQ2076" s="199"/>
      <c r="AR2076" s="199"/>
      <c r="AS2076" s="199"/>
      <c r="AT2076" s="199"/>
      <c r="AU2076" s="199"/>
      <c r="AV2076" s="199"/>
      <c r="AW2076" s="199"/>
      <c r="AX2076" s="199"/>
      <c r="AY2076" s="199"/>
      <c r="AZ2076" s="199"/>
      <c r="BA2076" s="199"/>
      <c r="BB2076" s="199"/>
      <c r="BC2076" s="199"/>
      <c r="BD2076" s="199"/>
      <c r="BE2076" s="199"/>
      <c r="BF2076" s="199"/>
      <c r="BG2076" s="199"/>
      <c r="BH2076" s="199"/>
      <c r="BI2076" s="199"/>
      <c r="BJ2076" s="199"/>
      <c r="BK2076" s="199"/>
    </row>
    <row r="2077" spans="1:63" ht="12.75" customHeight="1" x14ac:dyDescent="0.2">
      <c r="A2077" s="199"/>
      <c r="B2077" s="199"/>
      <c r="C2077" s="199"/>
      <c r="D2077" s="199"/>
      <c r="E2077" s="199"/>
      <c r="F2077" s="199"/>
      <c r="G2077" s="199"/>
      <c r="H2077" s="199"/>
      <c r="I2077" s="199"/>
      <c r="J2077" s="199"/>
      <c r="K2077" s="199"/>
      <c r="L2077" s="199"/>
      <c r="M2077" s="199"/>
      <c r="N2077" s="199"/>
      <c r="O2077" s="199"/>
      <c r="P2077" s="199"/>
      <c r="Q2077" s="199"/>
      <c r="R2077" s="199"/>
      <c r="S2077" s="199"/>
      <c r="T2077" s="199"/>
      <c r="U2077" s="199"/>
      <c r="V2077" s="199"/>
      <c r="W2077" s="199"/>
      <c r="X2077" s="199"/>
      <c r="Y2077" s="199"/>
      <c r="Z2077" s="199"/>
      <c r="AA2077" s="199"/>
      <c r="AB2077" s="199"/>
      <c r="AC2077" s="199"/>
      <c r="AD2077" s="199"/>
      <c r="AE2077" s="199"/>
      <c r="AF2077" s="199"/>
      <c r="AG2077" s="199"/>
      <c r="AH2077" s="199"/>
      <c r="AI2077" s="199"/>
      <c r="AJ2077" s="199"/>
      <c r="AK2077" s="199"/>
      <c r="AL2077" s="199"/>
      <c r="AM2077" s="199"/>
      <c r="AN2077" s="199"/>
      <c r="AO2077" s="199"/>
      <c r="AP2077" s="199"/>
      <c r="AQ2077" s="199"/>
      <c r="AR2077" s="199"/>
      <c r="AS2077" s="199"/>
      <c r="AT2077" s="199"/>
      <c r="AU2077" s="199"/>
      <c r="AV2077" s="199"/>
      <c r="AW2077" s="199"/>
      <c r="AX2077" s="199"/>
      <c r="AY2077" s="199"/>
      <c r="AZ2077" s="199"/>
      <c r="BA2077" s="199"/>
      <c r="BB2077" s="199"/>
      <c r="BC2077" s="199"/>
      <c r="BD2077" s="199"/>
      <c r="BE2077" s="199"/>
      <c r="BF2077" s="199"/>
      <c r="BG2077" s="199"/>
      <c r="BH2077" s="199"/>
      <c r="BI2077" s="199"/>
      <c r="BJ2077" s="199"/>
      <c r="BK2077" s="199"/>
    </row>
    <row r="2078" spans="1:63" ht="12.75" customHeight="1" x14ac:dyDescent="0.2">
      <c r="A2078" s="199"/>
      <c r="B2078" s="199"/>
      <c r="C2078" s="199"/>
      <c r="D2078" s="199"/>
      <c r="E2078" s="199"/>
      <c r="F2078" s="199"/>
      <c r="G2078" s="199"/>
      <c r="H2078" s="199"/>
      <c r="I2078" s="199"/>
      <c r="J2078" s="199"/>
      <c r="K2078" s="199"/>
      <c r="L2078" s="199"/>
      <c r="M2078" s="199"/>
      <c r="N2078" s="199"/>
      <c r="O2078" s="199"/>
      <c r="P2078" s="199"/>
      <c r="Q2078" s="199"/>
      <c r="R2078" s="199"/>
      <c r="S2078" s="199"/>
      <c r="T2078" s="199"/>
      <c r="U2078" s="199"/>
      <c r="V2078" s="199"/>
      <c r="W2078" s="199"/>
      <c r="X2078" s="199"/>
      <c r="Y2078" s="199"/>
      <c r="Z2078" s="199"/>
      <c r="AA2078" s="199"/>
      <c r="AB2078" s="199"/>
      <c r="AC2078" s="199"/>
      <c r="AD2078" s="199"/>
      <c r="AE2078" s="199"/>
      <c r="AF2078" s="199"/>
      <c r="AG2078" s="199"/>
      <c r="AH2078" s="199"/>
      <c r="AI2078" s="199"/>
      <c r="AJ2078" s="199"/>
      <c r="AK2078" s="199"/>
      <c r="AL2078" s="199"/>
      <c r="AM2078" s="199"/>
      <c r="AN2078" s="199"/>
      <c r="AO2078" s="199"/>
      <c r="AP2078" s="199"/>
      <c r="AQ2078" s="199"/>
      <c r="AR2078" s="199"/>
      <c r="AS2078" s="199"/>
      <c r="AT2078" s="199"/>
      <c r="AU2078" s="199"/>
      <c r="AV2078" s="199"/>
      <c r="AW2078" s="199"/>
      <c r="AX2078" s="199"/>
      <c r="AY2078" s="199"/>
      <c r="AZ2078" s="199"/>
      <c r="BA2078" s="199"/>
      <c r="BB2078" s="199"/>
      <c r="BC2078" s="199"/>
      <c r="BD2078" s="199"/>
      <c r="BE2078" s="199"/>
      <c r="BF2078" s="199"/>
      <c r="BG2078" s="199"/>
      <c r="BH2078" s="199"/>
      <c r="BI2078" s="199"/>
      <c r="BJ2078" s="199"/>
      <c r="BK2078" s="199"/>
    </row>
    <row r="2079" spans="1:63" ht="12.75" customHeight="1" x14ac:dyDescent="0.2">
      <c r="A2079" s="199"/>
      <c r="B2079" s="199"/>
      <c r="C2079" s="199"/>
      <c r="D2079" s="199"/>
      <c r="E2079" s="199"/>
      <c r="F2079" s="199"/>
      <c r="G2079" s="199"/>
      <c r="H2079" s="199"/>
      <c r="I2079" s="199"/>
      <c r="J2079" s="199"/>
      <c r="K2079" s="199"/>
      <c r="L2079" s="199"/>
      <c r="M2079" s="199"/>
      <c r="N2079" s="199"/>
      <c r="O2079" s="199"/>
      <c r="P2079" s="199"/>
      <c r="Q2079" s="199"/>
      <c r="R2079" s="199"/>
      <c r="S2079" s="199"/>
      <c r="T2079" s="199"/>
      <c r="U2079" s="199"/>
      <c r="V2079" s="199"/>
      <c r="W2079" s="199"/>
      <c r="X2079" s="199"/>
      <c r="Y2079" s="199"/>
      <c r="Z2079" s="199"/>
      <c r="AA2079" s="199"/>
      <c r="AB2079" s="199"/>
      <c r="AC2079" s="199"/>
      <c r="AD2079" s="199"/>
      <c r="AE2079" s="199"/>
      <c r="AF2079" s="199"/>
      <c r="AG2079" s="199"/>
      <c r="AH2079" s="199"/>
      <c r="AI2079" s="199"/>
      <c r="AJ2079" s="199"/>
      <c r="AK2079" s="199"/>
      <c r="AL2079" s="199"/>
      <c r="AM2079" s="199"/>
      <c r="AN2079" s="199"/>
      <c r="AO2079" s="199"/>
      <c r="AP2079" s="199"/>
      <c r="AQ2079" s="199"/>
      <c r="AR2079" s="199"/>
      <c r="AS2079" s="199"/>
      <c r="AT2079" s="199"/>
      <c r="AU2079" s="199"/>
      <c r="AV2079" s="199"/>
      <c r="AW2079" s="199"/>
      <c r="AX2079" s="199"/>
      <c r="AY2079" s="199"/>
      <c r="AZ2079" s="199"/>
      <c r="BA2079" s="199"/>
      <c r="BB2079" s="199"/>
      <c r="BC2079" s="199"/>
      <c r="BD2079" s="199"/>
      <c r="BE2079" s="199"/>
      <c r="BF2079" s="199"/>
      <c r="BG2079" s="199"/>
      <c r="BH2079" s="199"/>
      <c r="BI2079" s="199"/>
      <c r="BJ2079" s="199"/>
      <c r="BK2079" s="199"/>
    </row>
    <row r="2080" spans="1:63" ht="12.75" customHeight="1" x14ac:dyDescent="0.2">
      <c r="A2080" s="199"/>
      <c r="B2080" s="199"/>
      <c r="C2080" s="199"/>
      <c r="D2080" s="199"/>
      <c r="E2080" s="199"/>
      <c r="F2080" s="199"/>
      <c r="G2080" s="199"/>
      <c r="H2080" s="199"/>
      <c r="I2080" s="199"/>
      <c r="J2080" s="199"/>
      <c r="K2080" s="199"/>
      <c r="L2080" s="199"/>
      <c r="M2080" s="199"/>
      <c r="N2080" s="199"/>
      <c r="O2080" s="199"/>
      <c r="P2080" s="199"/>
      <c r="Q2080" s="199"/>
      <c r="R2080" s="199"/>
      <c r="S2080" s="199"/>
      <c r="T2080" s="199"/>
      <c r="U2080" s="199"/>
      <c r="V2080" s="199"/>
      <c r="W2080" s="199"/>
      <c r="X2080" s="199"/>
      <c r="Y2080" s="199"/>
      <c r="Z2080" s="199"/>
      <c r="AA2080" s="199"/>
      <c r="AB2080" s="199"/>
      <c r="AC2080" s="199"/>
      <c r="AD2080" s="199"/>
      <c r="AE2080" s="199"/>
      <c r="AF2080" s="199"/>
      <c r="AG2080" s="199"/>
      <c r="AH2080" s="199"/>
      <c r="AI2080" s="199"/>
      <c r="AJ2080" s="199"/>
      <c r="AK2080" s="199"/>
      <c r="AL2080" s="199"/>
      <c r="AM2080" s="199"/>
      <c r="AN2080" s="199"/>
      <c r="AO2080" s="199"/>
      <c r="AP2080" s="199"/>
      <c r="AQ2080" s="199"/>
      <c r="AR2080" s="199"/>
      <c r="AS2080" s="199"/>
      <c r="AT2080" s="199"/>
      <c r="AU2080" s="199"/>
      <c r="AV2080" s="199"/>
      <c r="AW2080" s="199"/>
      <c r="AX2080" s="199"/>
      <c r="AY2080" s="199"/>
      <c r="AZ2080" s="199"/>
      <c r="BA2080" s="199"/>
      <c r="BB2080" s="199"/>
      <c r="BC2080" s="199"/>
      <c r="BD2080" s="199"/>
      <c r="BE2080" s="199"/>
      <c r="BF2080" s="199"/>
      <c r="BG2080" s="199"/>
      <c r="BH2080" s="199"/>
      <c r="BI2080" s="199"/>
      <c r="BJ2080" s="199"/>
      <c r="BK2080" s="199"/>
    </row>
    <row r="2081" spans="1:63" ht="12.75" customHeight="1" x14ac:dyDescent="0.2">
      <c r="A2081" s="199"/>
      <c r="B2081" s="199"/>
      <c r="C2081" s="199"/>
      <c r="D2081" s="199"/>
      <c r="E2081" s="199"/>
      <c r="F2081" s="199"/>
      <c r="G2081" s="199"/>
      <c r="H2081" s="199"/>
      <c r="I2081" s="199"/>
      <c r="J2081" s="199"/>
      <c r="K2081" s="199"/>
      <c r="L2081" s="199"/>
      <c r="M2081" s="199"/>
      <c r="N2081" s="199"/>
      <c r="O2081" s="199"/>
      <c r="P2081" s="199"/>
      <c r="Q2081" s="199"/>
      <c r="R2081" s="199"/>
      <c r="S2081" s="199"/>
      <c r="T2081" s="199"/>
      <c r="U2081" s="199"/>
      <c r="V2081" s="199"/>
      <c r="W2081" s="199"/>
      <c r="X2081" s="199"/>
      <c r="Y2081" s="199"/>
      <c r="Z2081" s="199"/>
      <c r="AA2081" s="199"/>
      <c r="AB2081" s="199"/>
      <c r="AC2081" s="199"/>
      <c r="AD2081" s="199"/>
      <c r="AE2081" s="199"/>
      <c r="AF2081" s="199"/>
      <c r="AG2081" s="199"/>
      <c r="AH2081" s="199"/>
      <c r="AI2081" s="199"/>
      <c r="AJ2081" s="199"/>
      <c r="AK2081" s="199"/>
      <c r="AL2081" s="199"/>
      <c r="AM2081" s="199"/>
      <c r="AN2081" s="199"/>
      <c r="AO2081" s="199"/>
      <c r="AP2081" s="199"/>
      <c r="AQ2081" s="199"/>
      <c r="AR2081" s="199"/>
      <c r="AS2081" s="199"/>
      <c r="AT2081" s="199"/>
      <c r="AU2081" s="199"/>
      <c r="AV2081" s="199"/>
      <c r="AW2081" s="199"/>
      <c r="AX2081" s="199"/>
      <c r="AY2081" s="199"/>
      <c r="AZ2081" s="199"/>
      <c r="BA2081" s="199"/>
      <c r="BB2081" s="199"/>
      <c r="BC2081" s="199"/>
      <c r="BD2081" s="199"/>
      <c r="BE2081" s="199"/>
      <c r="BF2081" s="199"/>
      <c r="BG2081" s="199"/>
      <c r="BH2081" s="199"/>
      <c r="BI2081" s="199"/>
      <c r="BJ2081" s="199"/>
      <c r="BK2081" s="199"/>
    </row>
    <row r="2082" spans="1:63" ht="12.75" customHeight="1" x14ac:dyDescent="0.2">
      <c r="A2082" s="199"/>
      <c r="B2082" s="199"/>
      <c r="C2082" s="199"/>
      <c r="D2082" s="199"/>
      <c r="E2082" s="199"/>
      <c r="F2082" s="199"/>
      <c r="G2082" s="199"/>
      <c r="H2082" s="199"/>
      <c r="I2082" s="199"/>
      <c r="J2082" s="199"/>
      <c r="K2082" s="199"/>
      <c r="L2082" s="199"/>
      <c r="M2082" s="199"/>
      <c r="N2082" s="199"/>
      <c r="O2082" s="199"/>
      <c r="P2082" s="199"/>
      <c r="Q2082" s="199"/>
      <c r="R2082" s="199"/>
      <c r="S2082" s="199"/>
      <c r="T2082" s="199"/>
      <c r="U2082" s="199"/>
      <c r="V2082" s="199"/>
      <c r="W2082" s="199"/>
      <c r="X2082" s="199"/>
      <c r="Y2082" s="199"/>
      <c r="Z2082" s="199"/>
      <c r="AA2082" s="199"/>
      <c r="AB2082" s="199"/>
      <c r="AC2082" s="199"/>
      <c r="AD2082" s="199"/>
      <c r="AE2082" s="199"/>
      <c r="AF2082" s="199"/>
      <c r="AG2082" s="199"/>
      <c r="AH2082" s="199"/>
      <c r="AI2082" s="199"/>
      <c r="AJ2082" s="199"/>
      <c r="AK2082" s="199"/>
      <c r="AL2082" s="199"/>
      <c r="AM2082" s="199"/>
      <c r="AN2082" s="199"/>
      <c r="AO2082" s="199"/>
      <c r="AP2082" s="199"/>
      <c r="AQ2082" s="199"/>
      <c r="AR2082" s="199"/>
      <c r="AS2082" s="199"/>
      <c r="AT2082" s="199"/>
      <c r="AU2082" s="199"/>
      <c r="AV2082" s="199"/>
      <c r="AW2082" s="199"/>
      <c r="AX2082" s="199"/>
      <c r="AY2082" s="199"/>
      <c r="AZ2082" s="199"/>
      <c r="BA2082" s="199"/>
      <c r="BB2082" s="199"/>
      <c r="BC2082" s="199"/>
      <c r="BD2082" s="199"/>
      <c r="BE2082" s="199"/>
      <c r="BF2082" s="199"/>
      <c r="BG2082" s="199"/>
      <c r="BH2082" s="199"/>
      <c r="BI2082" s="199"/>
      <c r="BJ2082" s="199"/>
      <c r="BK2082" s="199"/>
    </row>
    <row r="2083" spans="1:63" ht="12.75" customHeight="1" x14ac:dyDescent="0.2">
      <c r="A2083" s="199"/>
      <c r="B2083" s="199"/>
      <c r="C2083" s="199"/>
      <c r="D2083" s="199"/>
      <c r="E2083" s="199"/>
      <c r="F2083" s="199"/>
      <c r="G2083" s="199"/>
      <c r="H2083" s="199"/>
      <c r="I2083" s="199"/>
      <c r="J2083" s="199"/>
      <c r="K2083" s="199"/>
      <c r="L2083" s="199"/>
      <c r="M2083" s="199"/>
      <c r="N2083" s="199"/>
      <c r="O2083" s="199"/>
      <c r="P2083" s="199"/>
      <c r="Q2083" s="199"/>
      <c r="R2083" s="199"/>
      <c r="S2083" s="199"/>
      <c r="T2083" s="199"/>
      <c r="U2083" s="199"/>
      <c r="V2083" s="199"/>
      <c r="W2083" s="199"/>
      <c r="X2083" s="199"/>
      <c r="Y2083" s="199"/>
      <c r="Z2083" s="199"/>
      <c r="AA2083" s="199"/>
      <c r="AB2083" s="199"/>
      <c r="AC2083" s="199"/>
      <c r="AD2083" s="199"/>
      <c r="AE2083" s="199"/>
      <c r="AF2083" s="199"/>
      <c r="AG2083" s="199"/>
      <c r="AH2083" s="199"/>
      <c r="AI2083" s="199"/>
      <c r="AJ2083" s="199"/>
      <c r="AK2083" s="199"/>
      <c r="AL2083" s="199"/>
      <c r="AM2083" s="199"/>
      <c r="AN2083" s="199"/>
      <c r="AO2083" s="199"/>
      <c r="AP2083" s="199"/>
      <c r="AQ2083" s="199"/>
      <c r="AR2083" s="199"/>
      <c r="AS2083" s="199"/>
      <c r="AT2083" s="199"/>
      <c r="AU2083" s="199"/>
      <c r="AV2083" s="199"/>
      <c r="AW2083" s="199"/>
      <c r="AX2083" s="199"/>
      <c r="AY2083" s="199"/>
      <c r="AZ2083" s="199"/>
      <c r="BA2083" s="199"/>
      <c r="BB2083" s="199"/>
      <c r="BC2083" s="199"/>
      <c r="BD2083" s="199"/>
      <c r="BE2083" s="199"/>
      <c r="BF2083" s="199"/>
      <c r="BG2083" s="199"/>
      <c r="BH2083" s="199"/>
      <c r="BI2083" s="199"/>
      <c r="BJ2083" s="199"/>
      <c r="BK2083" s="199"/>
    </row>
    <row r="2084" spans="1:63" ht="12.75" customHeight="1" x14ac:dyDescent="0.2">
      <c r="A2084" s="199"/>
      <c r="B2084" s="199"/>
      <c r="C2084" s="199"/>
      <c r="D2084" s="199"/>
      <c r="E2084" s="199"/>
      <c r="F2084" s="199"/>
      <c r="G2084" s="199"/>
      <c r="H2084" s="199"/>
      <c r="I2084" s="199"/>
      <c r="J2084" s="199"/>
      <c r="K2084" s="199"/>
      <c r="L2084" s="199"/>
      <c r="M2084" s="199"/>
      <c r="N2084" s="199"/>
      <c r="O2084" s="199"/>
      <c r="P2084" s="199"/>
      <c r="Q2084" s="199"/>
      <c r="R2084" s="199"/>
      <c r="S2084" s="199"/>
      <c r="T2084" s="199"/>
      <c r="U2084" s="199"/>
      <c r="V2084" s="199"/>
      <c r="W2084" s="199"/>
      <c r="X2084" s="199"/>
      <c r="Y2084" s="199"/>
      <c r="Z2084" s="199"/>
      <c r="AA2084" s="199"/>
      <c r="AB2084" s="199"/>
      <c r="AC2084" s="199"/>
      <c r="AD2084" s="199"/>
      <c r="AE2084" s="199"/>
      <c r="AF2084" s="199"/>
      <c r="AG2084" s="199"/>
      <c r="AH2084" s="199"/>
      <c r="AI2084" s="199"/>
      <c r="AJ2084" s="199"/>
      <c r="AK2084" s="199"/>
      <c r="AL2084" s="199"/>
      <c r="AM2084" s="199"/>
      <c r="AN2084" s="199"/>
      <c r="AO2084" s="199"/>
      <c r="AP2084" s="199"/>
      <c r="AQ2084" s="199"/>
      <c r="AR2084" s="199"/>
      <c r="AS2084" s="199"/>
      <c r="AT2084" s="199"/>
      <c r="AU2084" s="199"/>
      <c r="AV2084" s="199"/>
      <c r="AW2084" s="199"/>
      <c r="AX2084" s="199"/>
      <c r="AY2084" s="199"/>
      <c r="AZ2084" s="199"/>
      <c r="BA2084" s="199"/>
      <c r="BB2084" s="199"/>
      <c r="BC2084" s="199"/>
      <c r="BD2084" s="199"/>
      <c r="BE2084" s="199"/>
      <c r="BF2084" s="199"/>
      <c r="BG2084" s="199"/>
      <c r="BH2084" s="199"/>
      <c r="BI2084" s="199"/>
      <c r="BJ2084" s="199"/>
      <c r="BK2084" s="199"/>
    </row>
    <row r="2085" spans="1:63" ht="12.75" customHeight="1" x14ac:dyDescent="0.2">
      <c r="A2085" s="199"/>
      <c r="B2085" s="199"/>
      <c r="C2085" s="199"/>
      <c r="D2085" s="199"/>
      <c r="E2085" s="199"/>
      <c r="F2085" s="199"/>
      <c r="G2085" s="199"/>
      <c r="H2085" s="199"/>
      <c r="I2085" s="199"/>
      <c r="J2085" s="199"/>
      <c r="K2085" s="199"/>
      <c r="L2085" s="199"/>
      <c r="M2085" s="199"/>
      <c r="N2085" s="199"/>
      <c r="O2085" s="199"/>
      <c r="P2085" s="199"/>
      <c r="Q2085" s="199"/>
      <c r="R2085" s="199"/>
      <c r="S2085" s="199"/>
      <c r="T2085" s="199"/>
      <c r="U2085" s="199"/>
      <c r="V2085" s="199"/>
      <c r="W2085" s="199"/>
      <c r="X2085" s="199"/>
      <c r="Y2085" s="199"/>
      <c r="Z2085" s="199"/>
      <c r="AA2085" s="199"/>
      <c r="AB2085" s="199"/>
      <c r="AC2085" s="199"/>
      <c r="AD2085" s="199"/>
      <c r="AE2085" s="199"/>
      <c r="AF2085" s="199"/>
      <c r="AG2085" s="199"/>
      <c r="AH2085" s="199"/>
      <c r="AI2085" s="199"/>
      <c r="AJ2085" s="199"/>
      <c r="AK2085" s="199"/>
      <c r="AL2085" s="199"/>
      <c r="AM2085" s="199"/>
      <c r="AN2085" s="199"/>
      <c r="AO2085" s="199"/>
      <c r="AP2085" s="199"/>
      <c r="AQ2085" s="199"/>
      <c r="AR2085" s="199"/>
      <c r="AS2085" s="199"/>
      <c r="AT2085" s="199"/>
      <c r="AU2085" s="199"/>
      <c r="AV2085" s="199"/>
      <c r="AW2085" s="199"/>
      <c r="AX2085" s="199"/>
      <c r="AY2085" s="199"/>
      <c r="AZ2085" s="199"/>
      <c r="BA2085" s="199"/>
      <c r="BB2085" s="199"/>
      <c r="BC2085" s="199"/>
      <c r="BD2085" s="199"/>
      <c r="BE2085" s="199"/>
      <c r="BF2085" s="199"/>
      <c r="BG2085" s="199"/>
      <c r="BH2085" s="199"/>
      <c r="BI2085" s="199"/>
      <c r="BJ2085" s="199"/>
      <c r="BK2085" s="199"/>
    </row>
    <row r="2086" spans="1:63" ht="12.75" customHeight="1" x14ac:dyDescent="0.2">
      <c r="A2086" s="199"/>
      <c r="B2086" s="199"/>
      <c r="C2086" s="199"/>
      <c r="D2086" s="199"/>
      <c r="E2086" s="199"/>
      <c r="F2086" s="199"/>
      <c r="G2086" s="199"/>
      <c r="H2086" s="199"/>
      <c r="I2086" s="199"/>
      <c r="J2086" s="199"/>
      <c r="K2086" s="199"/>
      <c r="L2086" s="199"/>
      <c r="M2086" s="199"/>
      <c r="N2086" s="199"/>
      <c r="O2086" s="199"/>
      <c r="P2086" s="199"/>
      <c r="Q2086" s="199"/>
      <c r="R2086" s="199"/>
      <c r="S2086" s="199"/>
      <c r="T2086" s="199"/>
      <c r="U2086" s="199"/>
      <c r="V2086" s="199"/>
      <c r="W2086" s="199"/>
      <c r="X2086" s="199"/>
      <c r="Y2086" s="199"/>
      <c r="Z2086" s="199"/>
      <c r="AA2086" s="199"/>
      <c r="AB2086" s="199"/>
      <c r="AC2086" s="199"/>
      <c r="AD2086" s="199"/>
      <c r="AE2086" s="199"/>
      <c r="AF2086" s="199"/>
      <c r="AG2086" s="199"/>
      <c r="AH2086" s="199"/>
      <c r="AI2086" s="199"/>
      <c r="AJ2086" s="199"/>
      <c r="AK2086" s="199"/>
      <c r="AL2086" s="199"/>
      <c r="AM2086" s="199"/>
      <c r="AN2086" s="199"/>
      <c r="AO2086" s="199"/>
      <c r="AP2086" s="199"/>
      <c r="AQ2086" s="199"/>
      <c r="AR2086" s="199"/>
      <c r="AS2086" s="199"/>
      <c r="AT2086" s="199"/>
      <c r="AU2086" s="199"/>
      <c r="AV2086" s="199"/>
      <c r="AW2086" s="199"/>
      <c r="AX2086" s="199"/>
      <c r="AY2086" s="199"/>
      <c r="AZ2086" s="199"/>
      <c r="BA2086" s="199"/>
      <c r="BB2086" s="199"/>
      <c r="BC2086" s="199"/>
      <c r="BD2086" s="199"/>
      <c r="BE2086" s="199"/>
      <c r="BF2086" s="199"/>
      <c r="BG2086" s="199"/>
      <c r="BH2086" s="199"/>
      <c r="BI2086" s="199"/>
      <c r="BJ2086" s="199"/>
      <c r="BK2086" s="199"/>
    </row>
    <row r="2087" spans="1:63" ht="12.75" customHeight="1" x14ac:dyDescent="0.2">
      <c r="A2087" s="199"/>
      <c r="B2087" s="199"/>
      <c r="C2087" s="199"/>
      <c r="D2087" s="199"/>
      <c r="E2087" s="199"/>
      <c r="F2087" s="199"/>
      <c r="G2087" s="199"/>
      <c r="H2087" s="199"/>
      <c r="I2087" s="199"/>
      <c r="J2087" s="199"/>
      <c r="K2087" s="199"/>
      <c r="L2087" s="199"/>
      <c r="M2087" s="199"/>
      <c r="N2087" s="199"/>
      <c r="O2087" s="199"/>
      <c r="P2087" s="199"/>
      <c r="Q2087" s="199"/>
      <c r="R2087" s="199"/>
      <c r="S2087" s="199"/>
      <c r="T2087" s="199"/>
      <c r="U2087" s="199"/>
      <c r="V2087" s="199"/>
      <c r="W2087" s="199"/>
      <c r="X2087" s="199"/>
      <c r="Y2087" s="199"/>
      <c r="Z2087" s="199"/>
      <c r="AA2087" s="199"/>
      <c r="AB2087" s="199"/>
      <c r="AC2087" s="199"/>
      <c r="AD2087" s="199"/>
      <c r="AE2087" s="199"/>
      <c r="AF2087" s="199"/>
      <c r="AG2087" s="199"/>
      <c r="AH2087" s="199"/>
      <c r="AI2087" s="199"/>
      <c r="AJ2087" s="199"/>
      <c r="AK2087" s="199"/>
      <c r="AL2087" s="199"/>
      <c r="AM2087" s="199"/>
      <c r="AN2087" s="199"/>
      <c r="AO2087" s="199"/>
      <c r="AP2087" s="199"/>
      <c r="AQ2087" s="199"/>
      <c r="AR2087" s="199"/>
      <c r="AS2087" s="199"/>
      <c r="AT2087" s="199"/>
      <c r="AU2087" s="199"/>
      <c r="AV2087" s="199"/>
      <c r="AW2087" s="199"/>
      <c r="AX2087" s="199"/>
      <c r="AY2087" s="199"/>
      <c r="AZ2087" s="199"/>
      <c r="BA2087" s="199"/>
      <c r="BB2087" s="199"/>
      <c r="BC2087" s="199"/>
      <c r="BD2087" s="199"/>
      <c r="BE2087" s="199"/>
      <c r="BF2087" s="199"/>
      <c r="BG2087" s="199"/>
      <c r="BH2087" s="199"/>
      <c r="BI2087" s="199"/>
      <c r="BJ2087" s="199"/>
      <c r="BK2087" s="199"/>
    </row>
    <row r="2088" spans="1:63" ht="12.75" customHeight="1" x14ac:dyDescent="0.2">
      <c r="A2088" s="199"/>
      <c r="B2088" s="199"/>
      <c r="C2088" s="199"/>
      <c r="D2088" s="199"/>
      <c r="E2088" s="199"/>
      <c r="F2088" s="199"/>
      <c r="G2088" s="199"/>
      <c r="H2088" s="199"/>
      <c r="I2088" s="199"/>
      <c r="J2088" s="199"/>
      <c r="K2088" s="199"/>
      <c r="L2088" s="199"/>
      <c r="M2088" s="199"/>
      <c r="N2088" s="199"/>
      <c r="O2088" s="199"/>
      <c r="P2088" s="199"/>
      <c r="Q2088" s="199"/>
      <c r="R2088" s="199"/>
      <c r="S2088" s="199"/>
      <c r="T2088" s="199"/>
      <c r="U2088" s="199"/>
      <c r="V2088" s="199"/>
      <c r="W2088" s="199"/>
      <c r="X2088" s="199"/>
      <c r="Y2088" s="199"/>
      <c r="Z2088" s="199"/>
      <c r="AA2088" s="199"/>
      <c r="AB2088" s="199"/>
      <c r="AC2088" s="199"/>
      <c r="AD2088" s="199"/>
      <c r="AE2088" s="199"/>
      <c r="AF2088" s="199"/>
      <c r="AG2088" s="199"/>
      <c r="AH2088" s="199"/>
      <c r="AI2088" s="199"/>
      <c r="AJ2088" s="199"/>
      <c r="AK2088" s="199"/>
      <c r="AL2088" s="199"/>
      <c r="AM2088" s="199"/>
      <c r="AN2088" s="199"/>
      <c r="AO2088" s="199"/>
      <c r="AP2088" s="199"/>
      <c r="AQ2088" s="199"/>
      <c r="AR2088" s="199"/>
      <c r="AS2088" s="199"/>
      <c r="AT2088" s="199"/>
      <c r="AU2088" s="199"/>
      <c r="AV2088" s="199"/>
      <c r="AW2088" s="199"/>
      <c r="AX2088" s="199"/>
      <c r="AY2088" s="199"/>
      <c r="AZ2088" s="199"/>
      <c r="BA2088" s="199"/>
      <c r="BB2088" s="199"/>
      <c r="BC2088" s="199"/>
      <c r="BD2088" s="199"/>
      <c r="BE2088" s="199"/>
      <c r="BF2088" s="199"/>
      <c r="BG2088" s="199"/>
      <c r="BH2088" s="199"/>
      <c r="BI2088" s="199"/>
      <c r="BJ2088" s="199"/>
      <c r="BK2088" s="199"/>
    </row>
    <row r="2089" spans="1:63" ht="12.75" customHeight="1" x14ac:dyDescent="0.2">
      <c r="A2089" s="199"/>
      <c r="B2089" s="199"/>
      <c r="C2089" s="199"/>
      <c r="D2089" s="199"/>
      <c r="E2089" s="199"/>
      <c r="F2089" s="199"/>
      <c r="G2089" s="199"/>
      <c r="H2089" s="199"/>
      <c r="I2089" s="199"/>
      <c r="J2089" s="199"/>
      <c r="K2089" s="199"/>
      <c r="L2089" s="199"/>
      <c r="M2089" s="199"/>
      <c r="N2089" s="199"/>
      <c r="O2089" s="199"/>
      <c r="P2089" s="199"/>
      <c r="Q2089" s="199"/>
      <c r="R2089" s="199"/>
      <c r="S2089" s="199"/>
      <c r="T2089" s="199"/>
      <c r="U2089" s="199"/>
      <c r="V2089" s="199"/>
      <c r="W2089" s="199"/>
      <c r="X2089" s="199"/>
      <c r="Y2089" s="199"/>
      <c r="Z2089" s="199"/>
      <c r="AA2089" s="199"/>
      <c r="AB2089" s="199"/>
      <c r="AC2089" s="199"/>
      <c r="AD2089" s="199"/>
      <c r="AE2089" s="199"/>
      <c r="AF2089" s="199"/>
      <c r="AG2089" s="199"/>
      <c r="AH2089" s="199"/>
      <c r="AI2089" s="199"/>
      <c r="AJ2089" s="199"/>
      <c r="AK2089" s="199"/>
      <c r="AL2089" s="199"/>
      <c r="AM2089" s="199"/>
      <c r="AN2089" s="199"/>
      <c r="AO2089" s="199"/>
      <c r="AP2089" s="199"/>
      <c r="AQ2089" s="199"/>
      <c r="AR2089" s="199"/>
      <c r="AS2089" s="199"/>
      <c r="AT2089" s="199"/>
      <c r="AU2089" s="199"/>
      <c r="AV2089" s="199"/>
      <c r="AW2089" s="199"/>
      <c r="AX2089" s="199"/>
      <c r="AY2089" s="199"/>
      <c r="AZ2089" s="199"/>
      <c r="BA2089" s="199"/>
      <c r="BB2089" s="199"/>
      <c r="BC2089" s="199"/>
      <c r="BD2089" s="199"/>
      <c r="BE2089" s="199"/>
      <c r="BF2089" s="199"/>
      <c r="BG2089" s="199"/>
      <c r="BH2089" s="199"/>
      <c r="BI2089" s="199"/>
      <c r="BJ2089" s="199"/>
      <c r="BK2089" s="199"/>
    </row>
    <row r="2090" spans="1:63" ht="12.75" customHeight="1" x14ac:dyDescent="0.2">
      <c r="A2090" s="199"/>
      <c r="B2090" s="199"/>
      <c r="C2090" s="199"/>
      <c r="D2090" s="199"/>
      <c r="E2090" s="199"/>
      <c r="F2090" s="199"/>
      <c r="G2090" s="199"/>
      <c r="H2090" s="199"/>
      <c r="I2090" s="199"/>
      <c r="J2090" s="199"/>
      <c r="K2090" s="199"/>
      <c r="L2090" s="199"/>
      <c r="M2090" s="199"/>
      <c r="N2090" s="199"/>
      <c r="O2090" s="199"/>
      <c r="P2090" s="199"/>
      <c r="Q2090" s="199"/>
      <c r="R2090" s="199"/>
      <c r="S2090" s="199"/>
      <c r="T2090" s="199"/>
      <c r="U2090" s="199"/>
      <c r="V2090" s="199"/>
      <c r="W2090" s="199"/>
      <c r="X2090" s="199"/>
      <c r="Y2090" s="199"/>
      <c r="Z2090" s="199"/>
      <c r="AA2090" s="199"/>
      <c r="AB2090" s="199"/>
      <c r="AC2090" s="199"/>
      <c r="AD2090" s="199"/>
      <c r="AE2090" s="199"/>
      <c r="AF2090" s="199"/>
      <c r="AG2090" s="199"/>
      <c r="AH2090" s="199"/>
      <c r="AI2090" s="199"/>
      <c r="AJ2090" s="199"/>
      <c r="AK2090" s="199"/>
      <c r="AL2090" s="199"/>
      <c r="AM2090" s="199"/>
      <c r="AN2090" s="199"/>
      <c r="AO2090" s="199"/>
      <c r="AP2090" s="199"/>
      <c r="AQ2090" s="199"/>
      <c r="AR2090" s="199"/>
      <c r="AS2090" s="199"/>
      <c r="AT2090" s="199"/>
      <c r="AU2090" s="199"/>
      <c r="AV2090" s="199"/>
      <c r="AW2090" s="199"/>
      <c r="AX2090" s="199"/>
      <c r="AY2090" s="199"/>
      <c r="AZ2090" s="199"/>
      <c r="BA2090" s="199"/>
      <c r="BB2090" s="199"/>
      <c r="BC2090" s="199"/>
      <c r="BD2090" s="199"/>
      <c r="BE2090" s="199"/>
      <c r="BF2090" s="199"/>
      <c r="BG2090" s="199"/>
      <c r="BH2090" s="199"/>
      <c r="BI2090" s="199"/>
      <c r="BJ2090" s="199"/>
      <c r="BK2090" s="199"/>
    </row>
    <row r="2091" spans="1:63" ht="12.75" customHeight="1" x14ac:dyDescent="0.2">
      <c r="A2091" s="199"/>
      <c r="B2091" s="199"/>
      <c r="C2091" s="199"/>
      <c r="D2091" s="199"/>
      <c r="E2091" s="199"/>
      <c r="F2091" s="199"/>
      <c r="G2091" s="199"/>
      <c r="H2091" s="199"/>
      <c r="I2091" s="199"/>
      <c r="J2091" s="199"/>
      <c r="K2091" s="199"/>
      <c r="L2091" s="199"/>
      <c r="M2091" s="199"/>
      <c r="N2091" s="199"/>
      <c r="O2091" s="199"/>
      <c r="P2091" s="199"/>
      <c r="Q2091" s="199"/>
      <c r="R2091" s="199"/>
      <c r="S2091" s="199"/>
      <c r="T2091" s="199"/>
      <c r="U2091" s="199"/>
      <c r="V2091" s="199"/>
      <c r="W2091" s="199"/>
      <c r="X2091" s="199"/>
      <c r="Y2091" s="199"/>
      <c r="Z2091" s="199"/>
      <c r="AA2091" s="199"/>
      <c r="AB2091" s="199"/>
      <c r="AC2091" s="199"/>
      <c r="AD2091" s="199"/>
      <c r="AE2091" s="199"/>
      <c r="AF2091" s="199"/>
      <c r="AG2091" s="199"/>
      <c r="AH2091" s="199"/>
      <c r="AI2091" s="199"/>
      <c r="AJ2091" s="199"/>
      <c r="AK2091" s="199"/>
      <c r="AL2091" s="199"/>
      <c r="AM2091" s="199"/>
      <c r="AN2091" s="199"/>
      <c r="AO2091" s="199"/>
      <c r="AP2091" s="199"/>
      <c r="AQ2091" s="199"/>
      <c r="AR2091" s="199"/>
      <c r="AS2091" s="199"/>
      <c r="AT2091" s="199"/>
      <c r="AU2091" s="199"/>
      <c r="AV2091" s="199"/>
      <c r="AW2091" s="199"/>
      <c r="AX2091" s="199"/>
      <c r="AY2091" s="199"/>
      <c r="AZ2091" s="199"/>
      <c r="BA2091" s="199"/>
      <c r="BB2091" s="199"/>
      <c r="BC2091" s="199"/>
      <c r="BD2091" s="199"/>
      <c r="BE2091" s="199"/>
      <c r="BF2091" s="199"/>
      <c r="BG2091" s="199"/>
      <c r="BH2091" s="199"/>
      <c r="BI2091" s="199"/>
      <c r="BJ2091" s="199"/>
      <c r="BK2091" s="199"/>
    </row>
    <row r="2092" spans="1:63" ht="12.75" customHeight="1" x14ac:dyDescent="0.2">
      <c r="A2092" s="199"/>
      <c r="B2092" s="199"/>
      <c r="C2092" s="199"/>
      <c r="D2092" s="199"/>
      <c r="E2092" s="199"/>
      <c r="F2092" s="199"/>
      <c r="G2092" s="199"/>
      <c r="H2092" s="199"/>
      <c r="I2092" s="199"/>
      <c r="J2092" s="199"/>
      <c r="K2092" s="199"/>
      <c r="L2092" s="199"/>
      <c r="M2092" s="199"/>
      <c r="N2092" s="199"/>
      <c r="O2092" s="199"/>
      <c r="P2092" s="199"/>
      <c r="Q2092" s="199"/>
      <c r="R2092" s="199"/>
      <c r="S2092" s="199"/>
      <c r="T2092" s="199"/>
      <c r="U2092" s="199"/>
      <c r="V2092" s="199"/>
      <c r="W2092" s="199"/>
      <c r="X2092" s="199"/>
      <c r="Y2092" s="199"/>
      <c r="Z2092" s="199"/>
      <c r="AA2092" s="199"/>
      <c r="AB2092" s="199"/>
      <c r="AC2092" s="199"/>
      <c r="AD2092" s="199"/>
      <c r="AE2092" s="199"/>
      <c r="AF2092" s="199"/>
      <c r="AG2092" s="199"/>
      <c r="AH2092" s="199"/>
      <c r="AI2092" s="199"/>
      <c r="AJ2092" s="199"/>
      <c r="AK2092" s="199"/>
      <c r="AL2092" s="199"/>
      <c r="AM2092" s="199"/>
      <c r="AN2092" s="199"/>
      <c r="AO2092" s="199"/>
      <c r="AP2092" s="199"/>
      <c r="AQ2092" s="199"/>
      <c r="AR2092" s="199"/>
      <c r="AS2092" s="199"/>
      <c r="AT2092" s="199"/>
      <c r="AU2092" s="199"/>
      <c r="AV2092" s="199"/>
      <c r="AW2092" s="199"/>
      <c r="AX2092" s="199"/>
      <c r="AY2092" s="199"/>
      <c r="AZ2092" s="199"/>
      <c r="BA2092" s="199"/>
      <c r="BB2092" s="199"/>
      <c r="BC2092" s="199"/>
      <c r="BD2092" s="199"/>
      <c r="BE2092" s="199"/>
      <c r="BF2092" s="199"/>
      <c r="BG2092" s="199"/>
      <c r="BH2092" s="199"/>
      <c r="BI2092" s="199"/>
      <c r="BJ2092" s="199"/>
      <c r="BK2092" s="199"/>
    </row>
    <row r="2093" spans="1:63" ht="12.75" customHeight="1" x14ac:dyDescent="0.2">
      <c r="A2093" s="199"/>
      <c r="B2093" s="199"/>
      <c r="C2093" s="199"/>
      <c r="D2093" s="199"/>
      <c r="E2093" s="199"/>
      <c r="F2093" s="199"/>
      <c r="G2093" s="199"/>
      <c r="H2093" s="199"/>
      <c r="I2093" s="199"/>
      <c r="J2093" s="199"/>
      <c r="K2093" s="199"/>
      <c r="L2093" s="199"/>
      <c r="M2093" s="199"/>
      <c r="N2093" s="199"/>
      <c r="O2093" s="199"/>
      <c r="P2093" s="199"/>
      <c r="Q2093" s="199"/>
      <c r="R2093" s="199"/>
      <c r="S2093" s="199"/>
      <c r="T2093" s="199"/>
      <c r="U2093" s="199"/>
      <c r="V2093" s="199"/>
      <c r="W2093" s="199"/>
      <c r="X2093" s="199"/>
      <c r="Y2093" s="199"/>
      <c r="Z2093" s="199"/>
      <c r="AA2093" s="199"/>
      <c r="AB2093" s="199"/>
      <c r="AC2093" s="199"/>
      <c r="AD2093" s="199"/>
      <c r="AE2093" s="199"/>
      <c r="AF2093" s="199"/>
      <c r="AG2093" s="199"/>
      <c r="AH2093" s="199"/>
      <c r="AI2093" s="199"/>
      <c r="AJ2093" s="199"/>
      <c r="AK2093" s="199"/>
      <c r="AL2093" s="199"/>
      <c r="AM2093" s="199"/>
      <c r="AN2093" s="199"/>
      <c r="AO2093" s="199"/>
      <c r="AP2093" s="199"/>
      <c r="AQ2093" s="199"/>
      <c r="AR2093" s="199"/>
      <c r="AS2093" s="199"/>
      <c r="AT2093" s="199"/>
      <c r="AU2093" s="199"/>
      <c r="AV2093" s="199"/>
      <c r="AW2093" s="199"/>
      <c r="AX2093" s="199"/>
      <c r="AY2093" s="199"/>
      <c r="AZ2093" s="199"/>
      <c r="BA2093" s="199"/>
      <c r="BB2093" s="199"/>
      <c r="BC2093" s="199"/>
      <c r="BD2093" s="199"/>
      <c r="BE2093" s="199"/>
      <c r="BF2093" s="199"/>
      <c r="BG2093" s="199"/>
      <c r="BH2093" s="199"/>
      <c r="BI2093" s="199"/>
      <c r="BJ2093" s="199"/>
      <c r="BK2093" s="199"/>
    </row>
    <row r="2094" spans="1:63" ht="12.75" customHeight="1" x14ac:dyDescent="0.2">
      <c r="A2094" s="199"/>
      <c r="B2094" s="199"/>
      <c r="C2094" s="199"/>
      <c r="D2094" s="199"/>
      <c r="E2094" s="199"/>
      <c r="F2094" s="199"/>
      <c r="G2094" s="199"/>
      <c r="H2094" s="199"/>
      <c r="I2094" s="199"/>
      <c r="J2094" s="199"/>
      <c r="K2094" s="199"/>
      <c r="L2094" s="199"/>
      <c r="M2094" s="199"/>
      <c r="N2094" s="199"/>
      <c r="O2094" s="199"/>
      <c r="P2094" s="199"/>
      <c r="Q2094" s="199"/>
      <c r="R2094" s="199"/>
      <c r="S2094" s="199"/>
      <c r="T2094" s="199"/>
      <c r="U2094" s="199"/>
      <c r="V2094" s="199"/>
      <c r="W2094" s="199"/>
      <c r="X2094" s="199"/>
      <c r="Y2094" s="199"/>
      <c r="Z2094" s="199"/>
      <c r="AA2094" s="199"/>
      <c r="AB2094" s="199"/>
      <c r="AC2094" s="199"/>
      <c r="AD2094" s="199"/>
      <c r="AE2094" s="199"/>
      <c r="AF2094" s="199"/>
      <c r="AG2094" s="199"/>
      <c r="AH2094" s="199"/>
      <c r="AI2094" s="199"/>
      <c r="AJ2094" s="199"/>
      <c r="AK2094" s="199"/>
      <c r="AL2094" s="199"/>
      <c r="AM2094" s="199"/>
      <c r="AN2094" s="199"/>
      <c r="AO2094" s="199"/>
      <c r="AP2094" s="199"/>
      <c r="AQ2094" s="199"/>
      <c r="AR2094" s="199"/>
      <c r="AS2094" s="199"/>
      <c r="AT2094" s="199"/>
      <c r="AU2094" s="199"/>
      <c r="AV2094" s="199"/>
      <c r="AW2094" s="199"/>
      <c r="AX2094" s="199"/>
      <c r="AY2094" s="199"/>
      <c r="AZ2094" s="199"/>
      <c r="BA2094" s="199"/>
      <c r="BB2094" s="199"/>
      <c r="BC2094" s="199"/>
      <c r="BD2094" s="199"/>
      <c r="BE2094" s="199"/>
      <c r="BF2094" s="199"/>
      <c r="BG2094" s="199"/>
      <c r="BH2094" s="199"/>
      <c r="BI2094" s="199"/>
      <c r="BJ2094" s="199"/>
      <c r="BK2094" s="199"/>
    </row>
    <row r="2095" spans="1:63" ht="12.75" customHeight="1" x14ac:dyDescent="0.2">
      <c r="A2095" s="199"/>
      <c r="B2095" s="199"/>
      <c r="C2095" s="199"/>
      <c r="D2095" s="199"/>
      <c r="E2095" s="199"/>
      <c r="F2095" s="199"/>
      <c r="G2095" s="199"/>
      <c r="H2095" s="199"/>
      <c r="I2095" s="199"/>
      <c r="J2095" s="199"/>
      <c r="K2095" s="199"/>
      <c r="L2095" s="199"/>
      <c r="M2095" s="199"/>
      <c r="N2095" s="199"/>
      <c r="O2095" s="199"/>
      <c r="P2095" s="199"/>
      <c r="Q2095" s="199"/>
      <c r="R2095" s="199"/>
      <c r="S2095" s="199"/>
      <c r="T2095" s="199"/>
      <c r="U2095" s="199"/>
      <c r="V2095" s="199"/>
      <c r="W2095" s="199"/>
      <c r="X2095" s="199"/>
      <c r="Y2095" s="199"/>
      <c r="Z2095" s="199"/>
      <c r="AA2095" s="199"/>
      <c r="AB2095" s="199"/>
      <c r="AC2095" s="199"/>
      <c r="AD2095" s="199"/>
      <c r="AE2095" s="199"/>
      <c r="AF2095" s="199"/>
      <c r="AG2095" s="199"/>
      <c r="AH2095" s="199"/>
      <c r="AI2095" s="199"/>
      <c r="AJ2095" s="199"/>
      <c r="AK2095" s="199"/>
      <c r="AL2095" s="199"/>
      <c r="AM2095" s="199"/>
      <c r="AN2095" s="199"/>
      <c r="AO2095" s="199"/>
      <c r="AP2095" s="199"/>
      <c r="AQ2095" s="199"/>
      <c r="AR2095" s="199"/>
      <c r="AS2095" s="199"/>
      <c r="AT2095" s="199"/>
      <c r="AU2095" s="199"/>
      <c r="AV2095" s="199"/>
      <c r="AW2095" s="199"/>
      <c r="AX2095" s="199"/>
      <c r="AY2095" s="199"/>
      <c r="AZ2095" s="199"/>
      <c r="BA2095" s="199"/>
      <c r="BB2095" s="199"/>
      <c r="BC2095" s="199"/>
      <c r="BD2095" s="199"/>
      <c r="BE2095" s="199"/>
      <c r="BF2095" s="199"/>
      <c r="BG2095" s="199"/>
      <c r="BH2095" s="199"/>
      <c r="BI2095" s="199"/>
      <c r="BJ2095" s="199"/>
      <c r="BK2095" s="199"/>
    </row>
    <row r="2096" spans="1:63" ht="12.75" customHeight="1" x14ac:dyDescent="0.2">
      <c r="A2096" s="199"/>
      <c r="B2096" s="199"/>
      <c r="C2096" s="199"/>
      <c r="D2096" s="199"/>
      <c r="E2096" s="199"/>
      <c r="F2096" s="199"/>
      <c r="G2096" s="199"/>
      <c r="H2096" s="199"/>
      <c r="I2096" s="199"/>
      <c r="J2096" s="199"/>
      <c r="K2096" s="199"/>
      <c r="L2096" s="199"/>
      <c r="M2096" s="199"/>
      <c r="N2096" s="199"/>
      <c r="O2096" s="199"/>
      <c r="P2096" s="199"/>
      <c r="Q2096" s="199"/>
      <c r="R2096" s="199"/>
      <c r="S2096" s="199"/>
      <c r="T2096" s="199"/>
      <c r="U2096" s="199"/>
      <c r="V2096" s="199"/>
      <c r="W2096" s="199"/>
      <c r="X2096" s="199"/>
      <c r="Y2096" s="199"/>
      <c r="Z2096" s="199"/>
      <c r="AA2096" s="199"/>
      <c r="AB2096" s="199"/>
      <c r="AC2096" s="199"/>
      <c r="AD2096" s="199"/>
      <c r="AE2096" s="199"/>
      <c r="AF2096" s="199"/>
      <c r="AG2096" s="199"/>
      <c r="AH2096" s="199"/>
      <c r="AI2096" s="199"/>
      <c r="AJ2096" s="199"/>
      <c r="AK2096" s="199"/>
      <c r="AL2096" s="199"/>
      <c r="AM2096" s="199"/>
      <c r="AN2096" s="199"/>
      <c r="AO2096" s="199"/>
      <c r="AP2096" s="199"/>
      <c r="AQ2096" s="199"/>
      <c r="AR2096" s="199"/>
      <c r="AS2096" s="199"/>
      <c r="AT2096" s="199"/>
      <c r="AU2096" s="199"/>
      <c r="AV2096" s="199"/>
      <c r="AW2096" s="199"/>
      <c r="AX2096" s="199"/>
      <c r="AY2096" s="199"/>
      <c r="AZ2096" s="199"/>
      <c r="BA2096" s="199"/>
      <c r="BB2096" s="199"/>
      <c r="BC2096" s="199"/>
      <c r="BD2096" s="199"/>
      <c r="BE2096" s="199"/>
      <c r="BF2096" s="199"/>
      <c r="BG2096" s="199"/>
      <c r="BH2096" s="199"/>
      <c r="BI2096" s="199"/>
      <c r="BJ2096" s="199"/>
      <c r="BK2096" s="199"/>
    </row>
    <row r="2097" spans="1:63" ht="12.75" customHeight="1" x14ac:dyDescent="0.2">
      <c r="A2097" s="199"/>
      <c r="B2097" s="199"/>
      <c r="C2097" s="199"/>
      <c r="D2097" s="199"/>
      <c r="E2097" s="199"/>
      <c r="F2097" s="199"/>
      <c r="G2097" s="199"/>
      <c r="H2097" s="199"/>
      <c r="I2097" s="199"/>
      <c r="J2097" s="199"/>
      <c r="K2097" s="199"/>
      <c r="L2097" s="199"/>
      <c r="M2097" s="199"/>
      <c r="N2097" s="199"/>
      <c r="O2097" s="199"/>
      <c r="P2097" s="199"/>
      <c r="Q2097" s="199"/>
      <c r="R2097" s="199"/>
      <c r="S2097" s="199"/>
      <c r="T2097" s="199"/>
      <c r="U2097" s="199"/>
      <c r="V2097" s="199"/>
      <c r="W2097" s="199"/>
      <c r="X2097" s="199"/>
      <c r="Y2097" s="199"/>
      <c r="Z2097" s="199"/>
      <c r="AA2097" s="199"/>
      <c r="AB2097" s="199"/>
      <c r="AC2097" s="199"/>
      <c r="AD2097" s="199"/>
      <c r="AE2097" s="199"/>
      <c r="AF2097" s="199"/>
      <c r="AG2097" s="199"/>
      <c r="AH2097" s="199"/>
      <c r="AI2097" s="199"/>
      <c r="AJ2097" s="199"/>
      <c r="AK2097" s="199"/>
      <c r="AL2097" s="199"/>
      <c r="AM2097" s="199"/>
      <c r="AN2097" s="199"/>
      <c r="AO2097" s="199"/>
      <c r="AP2097" s="199"/>
      <c r="AQ2097" s="199"/>
      <c r="AR2097" s="199"/>
      <c r="AS2097" s="199"/>
      <c r="AT2097" s="199"/>
      <c r="AU2097" s="199"/>
      <c r="AV2097" s="199"/>
      <c r="AW2097" s="199"/>
      <c r="AX2097" s="199"/>
      <c r="AY2097" s="199"/>
      <c r="AZ2097" s="199"/>
      <c r="BA2097" s="199"/>
      <c r="BB2097" s="199"/>
      <c r="BC2097" s="199"/>
      <c r="BD2097" s="199"/>
      <c r="BE2097" s="199"/>
      <c r="BF2097" s="199"/>
      <c r="BG2097" s="199"/>
      <c r="BH2097" s="199"/>
      <c r="BI2097" s="199"/>
      <c r="BJ2097" s="199"/>
      <c r="BK2097" s="199"/>
    </row>
    <row r="2098" spans="1:63" ht="12.75" customHeight="1" x14ac:dyDescent="0.2">
      <c r="A2098" s="199"/>
      <c r="B2098" s="199"/>
      <c r="C2098" s="199"/>
      <c r="D2098" s="199"/>
      <c r="E2098" s="199"/>
      <c r="F2098" s="199"/>
      <c r="G2098" s="199"/>
      <c r="H2098" s="199"/>
      <c r="I2098" s="199"/>
      <c r="J2098" s="199"/>
      <c r="K2098" s="199"/>
      <c r="L2098" s="199"/>
      <c r="M2098" s="199"/>
      <c r="N2098" s="199"/>
      <c r="O2098" s="199"/>
      <c r="P2098" s="199"/>
      <c r="Q2098" s="199"/>
      <c r="R2098" s="199"/>
      <c r="S2098" s="199"/>
      <c r="T2098" s="199"/>
      <c r="U2098" s="199"/>
      <c r="V2098" s="199"/>
      <c r="W2098" s="199"/>
      <c r="X2098" s="199"/>
      <c r="Y2098" s="199"/>
      <c r="Z2098" s="199"/>
      <c r="AA2098" s="199"/>
      <c r="AB2098" s="199"/>
      <c r="AC2098" s="199"/>
      <c r="AD2098" s="199"/>
      <c r="AE2098" s="199"/>
      <c r="AF2098" s="199"/>
      <c r="AG2098" s="199"/>
      <c r="AH2098" s="199"/>
      <c r="AI2098" s="199"/>
      <c r="AJ2098" s="199"/>
      <c r="AK2098" s="199"/>
      <c r="AL2098" s="199"/>
      <c r="AM2098" s="199"/>
      <c r="AN2098" s="199"/>
      <c r="AO2098" s="199"/>
      <c r="AP2098" s="199"/>
      <c r="AQ2098" s="199"/>
      <c r="AR2098" s="199"/>
      <c r="AS2098" s="199"/>
      <c r="AT2098" s="199"/>
      <c r="AU2098" s="199"/>
      <c r="AV2098" s="199"/>
      <c r="AW2098" s="199"/>
      <c r="AX2098" s="199"/>
      <c r="AY2098" s="199"/>
      <c r="AZ2098" s="199"/>
      <c r="BA2098" s="199"/>
      <c r="BB2098" s="199"/>
      <c r="BC2098" s="199"/>
      <c r="BD2098" s="199"/>
      <c r="BE2098" s="199"/>
      <c r="BF2098" s="199"/>
      <c r="BG2098" s="199"/>
      <c r="BH2098" s="199"/>
      <c r="BI2098" s="199"/>
      <c r="BJ2098" s="199"/>
      <c r="BK2098" s="199"/>
    </row>
    <row r="2099" spans="1:63" ht="12.75" customHeight="1" x14ac:dyDescent="0.2">
      <c r="A2099" s="199"/>
      <c r="B2099" s="199"/>
      <c r="C2099" s="199"/>
      <c r="D2099" s="199"/>
      <c r="E2099" s="199"/>
      <c r="F2099" s="199"/>
      <c r="G2099" s="199"/>
      <c r="H2099" s="199"/>
      <c r="I2099" s="199"/>
      <c r="J2099" s="199"/>
      <c r="K2099" s="199"/>
      <c r="L2099" s="199"/>
      <c r="M2099" s="199"/>
      <c r="N2099" s="199"/>
      <c r="O2099" s="199"/>
      <c r="P2099" s="199"/>
      <c r="Q2099" s="199"/>
      <c r="R2099" s="199"/>
      <c r="S2099" s="199"/>
      <c r="T2099" s="199"/>
      <c r="U2099" s="199"/>
      <c r="V2099" s="199"/>
      <c r="W2099" s="199"/>
      <c r="X2099" s="199"/>
      <c r="Y2099" s="199"/>
      <c r="Z2099" s="199"/>
      <c r="AA2099" s="199"/>
      <c r="AB2099" s="199"/>
      <c r="AC2099" s="199"/>
      <c r="AD2099" s="199"/>
      <c r="AE2099" s="199"/>
      <c r="AF2099" s="199"/>
      <c r="AG2099" s="199"/>
      <c r="AH2099" s="199"/>
      <c r="AI2099" s="199"/>
      <c r="AJ2099" s="199"/>
      <c r="AK2099" s="199"/>
      <c r="AL2099" s="199"/>
      <c r="AM2099" s="199"/>
      <c r="AN2099" s="199"/>
      <c r="AO2099" s="199"/>
      <c r="AP2099" s="199"/>
      <c r="AQ2099" s="199"/>
      <c r="AR2099" s="199"/>
      <c r="AS2099" s="199"/>
      <c r="AT2099" s="199"/>
      <c r="AU2099" s="199"/>
      <c r="AV2099" s="199"/>
      <c r="AW2099" s="199"/>
      <c r="AX2099" s="199"/>
      <c r="AY2099" s="199"/>
      <c r="AZ2099" s="199"/>
      <c r="BA2099" s="199"/>
      <c r="BB2099" s="199"/>
      <c r="BC2099" s="199"/>
      <c r="BD2099" s="199"/>
      <c r="BE2099" s="199"/>
      <c r="BF2099" s="199"/>
      <c r="BG2099" s="199"/>
      <c r="BH2099" s="199"/>
      <c r="BI2099" s="199"/>
      <c r="BJ2099" s="199"/>
      <c r="BK2099" s="199"/>
    </row>
    <row r="2100" spans="1:63" ht="12.75" customHeight="1" x14ac:dyDescent="0.2">
      <c r="A2100" s="199"/>
      <c r="B2100" s="199"/>
      <c r="C2100" s="199"/>
      <c r="D2100" s="199"/>
      <c r="E2100" s="199"/>
      <c r="F2100" s="199"/>
      <c r="G2100" s="199"/>
      <c r="H2100" s="199"/>
      <c r="I2100" s="199"/>
      <c r="J2100" s="199"/>
      <c r="K2100" s="199"/>
      <c r="L2100" s="199"/>
      <c r="M2100" s="199"/>
      <c r="N2100" s="199"/>
      <c r="O2100" s="199"/>
      <c r="P2100" s="199"/>
      <c r="Q2100" s="199"/>
      <c r="R2100" s="199"/>
      <c r="S2100" s="199"/>
      <c r="T2100" s="199"/>
      <c r="U2100" s="199"/>
      <c r="V2100" s="199"/>
      <c r="W2100" s="199"/>
      <c r="X2100" s="199"/>
      <c r="Y2100" s="199"/>
      <c r="Z2100" s="199"/>
      <c r="AA2100" s="199"/>
      <c r="AB2100" s="199"/>
      <c r="AC2100" s="199"/>
      <c r="AD2100" s="199"/>
      <c r="AE2100" s="199"/>
      <c r="AF2100" s="199"/>
      <c r="AG2100" s="199"/>
      <c r="AH2100" s="199"/>
      <c r="AI2100" s="199"/>
      <c r="AJ2100" s="199"/>
      <c r="AK2100" s="199"/>
      <c r="AL2100" s="199"/>
      <c r="AM2100" s="199"/>
      <c r="AN2100" s="199"/>
      <c r="AO2100" s="199"/>
      <c r="AP2100" s="199"/>
      <c r="AQ2100" s="199"/>
      <c r="AR2100" s="199"/>
      <c r="AS2100" s="199"/>
      <c r="AT2100" s="199"/>
      <c r="AU2100" s="199"/>
      <c r="AV2100" s="199"/>
      <c r="AW2100" s="199"/>
      <c r="AX2100" s="199"/>
      <c r="AY2100" s="199"/>
      <c r="AZ2100" s="199"/>
      <c r="BA2100" s="199"/>
      <c r="BB2100" s="199"/>
      <c r="BC2100" s="199"/>
      <c r="BD2100" s="199"/>
      <c r="BE2100" s="199"/>
      <c r="BF2100" s="199"/>
      <c r="BG2100" s="199"/>
      <c r="BH2100" s="199"/>
      <c r="BI2100" s="199"/>
      <c r="BJ2100" s="199"/>
      <c r="BK2100" s="199"/>
    </row>
    <row r="2101" spans="1:63" ht="12.75" customHeight="1" x14ac:dyDescent="0.2">
      <c r="A2101" s="199"/>
      <c r="B2101" s="199"/>
      <c r="C2101" s="199"/>
      <c r="D2101" s="199"/>
      <c r="E2101" s="199"/>
      <c r="F2101" s="199"/>
      <c r="G2101" s="199"/>
      <c r="H2101" s="199"/>
      <c r="I2101" s="199"/>
      <c r="J2101" s="199"/>
      <c r="K2101" s="199"/>
      <c r="L2101" s="199"/>
      <c r="M2101" s="199"/>
      <c r="N2101" s="199"/>
      <c r="O2101" s="199"/>
      <c r="P2101" s="199"/>
      <c r="Q2101" s="199"/>
      <c r="R2101" s="199"/>
      <c r="S2101" s="199"/>
      <c r="T2101" s="199"/>
      <c r="U2101" s="199"/>
      <c r="V2101" s="199"/>
      <c r="W2101" s="199"/>
      <c r="X2101" s="199"/>
      <c r="Y2101" s="199"/>
      <c r="Z2101" s="199"/>
      <c r="AA2101" s="199"/>
      <c r="AB2101" s="199"/>
      <c r="AC2101" s="199"/>
      <c r="AD2101" s="199"/>
      <c r="AE2101" s="199"/>
      <c r="AF2101" s="199"/>
      <c r="AG2101" s="199"/>
      <c r="AH2101" s="199"/>
      <c r="AI2101" s="199"/>
      <c r="AJ2101" s="199"/>
      <c r="AK2101" s="199"/>
      <c r="AL2101" s="199"/>
      <c r="AM2101" s="199"/>
      <c r="AN2101" s="199"/>
      <c r="AO2101" s="199"/>
      <c r="AP2101" s="199"/>
      <c r="AQ2101" s="199"/>
      <c r="AR2101" s="199"/>
      <c r="AS2101" s="199"/>
      <c r="AT2101" s="199"/>
      <c r="AU2101" s="199"/>
      <c r="AV2101" s="199"/>
      <c r="AW2101" s="199"/>
      <c r="AX2101" s="199"/>
      <c r="AY2101" s="199"/>
      <c r="AZ2101" s="199"/>
      <c r="BA2101" s="199"/>
      <c r="BB2101" s="199"/>
      <c r="BC2101" s="199"/>
      <c r="BD2101" s="199"/>
      <c r="BE2101" s="199"/>
      <c r="BF2101" s="199"/>
      <c r="BG2101" s="199"/>
      <c r="BH2101" s="199"/>
      <c r="BI2101" s="199"/>
      <c r="BJ2101" s="199"/>
      <c r="BK2101" s="199"/>
    </row>
    <row r="2102" spans="1:63" ht="12.75" customHeight="1" x14ac:dyDescent="0.2">
      <c r="A2102" s="199"/>
      <c r="B2102" s="199"/>
      <c r="C2102" s="199"/>
      <c r="D2102" s="199"/>
      <c r="E2102" s="199"/>
      <c r="F2102" s="199"/>
      <c r="G2102" s="199"/>
      <c r="H2102" s="199"/>
      <c r="I2102" s="199"/>
      <c r="J2102" s="199"/>
      <c r="K2102" s="199"/>
      <c r="L2102" s="199"/>
      <c r="M2102" s="199"/>
      <c r="N2102" s="199"/>
      <c r="O2102" s="199"/>
      <c r="P2102" s="199"/>
      <c r="Q2102" s="199"/>
      <c r="R2102" s="199"/>
      <c r="S2102" s="199"/>
      <c r="T2102" s="199"/>
      <c r="U2102" s="199"/>
      <c r="V2102" s="199"/>
      <c r="W2102" s="199"/>
      <c r="X2102" s="199"/>
      <c r="Y2102" s="199"/>
      <c r="Z2102" s="199"/>
      <c r="AA2102" s="199"/>
      <c r="AB2102" s="199"/>
      <c r="AC2102" s="199"/>
      <c r="AD2102" s="199"/>
      <c r="AE2102" s="199"/>
      <c r="AF2102" s="199"/>
      <c r="AG2102" s="199"/>
      <c r="AH2102" s="199"/>
      <c r="AI2102" s="199"/>
      <c r="AJ2102" s="199"/>
      <c r="AK2102" s="199"/>
      <c r="AL2102" s="199"/>
      <c r="AM2102" s="199"/>
      <c r="AN2102" s="199"/>
      <c r="AO2102" s="199"/>
      <c r="AP2102" s="199"/>
      <c r="AQ2102" s="199"/>
      <c r="AR2102" s="199"/>
      <c r="AS2102" s="199"/>
      <c r="AT2102" s="199"/>
      <c r="AU2102" s="199"/>
      <c r="AV2102" s="199"/>
      <c r="AW2102" s="199"/>
      <c r="AX2102" s="199"/>
      <c r="AY2102" s="199"/>
      <c r="AZ2102" s="199"/>
      <c r="BA2102" s="199"/>
      <c r="BB2102" s="199"/>
      <c r="BC2102" s="199"/>
      <c r="BD2102" s="199"/>
      <c r="BE2102" s="199"/>
      <c r="BF2102" s="199"/>
      <c r="BG2102" s="199"/>
      <c r="BH2102" s="199"/>
      <c r="BI2102" s="199"/>
      <c r="BJ2102" s="199"/>
      <c r="BK2102" s="199"/>
    </row>
    <row r="2103" spans="1:63" ht="12.75" customHeight="1" x14ac:dyDescent="0.2">
      <c r="A2103" s="199"/>
      <c r="B2103" s="199"/>
      <c r="C2103" s="199"/>
      <c r="D2103" s="199"/>
      <c r="E2103" s="199"/>
      <c r="F2103" s="199"/>
      <c r="G2103" s="199"/>
      <c r="H2103" s="199"/>
      <c r="I2103" s="199"/>
      <c r="J2103" s="199"/>
      <c r="K2103" s="199"/>
      <c r="L2103" s="199"/>
      <c r="M2103" s="199"/>
      <c r="N2103" s="199"/>
      <c r="O2103" s="199"/>
      <c r="P2103" s="199"/>
      <c r="Q2103" s="199"/>
      <c r="R2103" s="199"/>
      <c r="S2103" s="199"/>
      <c r="T2103" s="199"/>
      <c r="U2103" s="199"/>
      <c r="V2103" s="199"/>
      <c r="W2103" s="199"/>
      <c r="X2103" s="199"/>
      <c r="Y2103" s="199"/>
      <c r="Z2103" s="199"/>
      <c r="AA2103" s="199"/>
      <c r="AB2103" s="199"/>
      <c r="AC2103" s="199"/>
      <c r="AD2103" s="199"/>
      <c r="AE2103" s="199"/>
      <c r="AF2103" s="199"/>
      <c r="AG2103" s="199"/>
      <c r="AH2103" s="199"/>
      <c r="AI2103" s="199"/>
      <c r="AJ2103" s="199"/>
      <c r="AK2103" s="199"/>
      <c r="AL2103" s="199"/>
      <c r="AM2103" s="199"/>
      <c r="AN2103" s="199"/>
      <c r="AO2103" s="199"/>
      <c r="AP2103" s="199"/>
      <c r="AQ2103" s="199"/>
      <c r="AR2103" s="199"/>
      <c r="AS2103" s="199"/>
      <c r="AT2103" s="199"/>
      <c r="AU2103" s="199"/>
      <c r="AV2103" s="199"/>
      <c r="AW2103" s="199"/>
      <c r="AX2103" s="199"/>
      <c r="AY2103" s="199"/>
      <c r="AZ2103" s="199"/>
      <c r="BA2103" s="199"/>
      <c r="BB2103" s="199"/>
      <c r="BC2103" s="199"/>
      <c r="BD2103" s="199"/>
      <c r="BE2103" s="199"/>
      <c r="BF2103" s="199"/>
      <c r="BG2103" s="199"/>
      <c r="BH2103" s="199"/>
      <c r="BI2103" s="199"/>
      <c r="BJ2103" s="199"/>
      <c r="BK2103" s="199"/>
    </row>
    <row r="2104" spans="1:63" ht="12.75" customHeight="1" x14ac:dyDescent="0.2">
      <c r="A2104" s="199"/>
      <c r="B2104" s="199"/>
      <c r="C2104" s="199"/>
      <c r="D2104" s="199"/>
      <c r="E2104" s="199"/>
      <c r="F2104" s="199"/>
      <c r="G2104" s="199"/>
      <c r="H2104" s="199"/>
      <c r="I2104" s="199"/>
      <c r="J2104" s="199"/>
      <c r="K2104" s="199"/>
      <c r="L2104" s="199"/>
      <c r="M2104" s="199"/>
      <c r="N2104" s="199"/>
      <c r="O2104" s="199"/>
      <c r="P2104" s="199"/>
      <c r="Q2104" s="199"/>
      <c r="R2104" s="199"/>
      <c r="S2104" s="199"/>
      <c r="T2104" s="199"/>
      <c r="U2104" s="199"/>
      <c r="V2104" s="199"/>
      <c r="W2104" s="199"/>
      <c r="X2104" s="199"/>
      <c r="Y2104" s="199"/>
      <c r="Z2104" s="199"/>
      <c r="AA2104" s="199"/>
      <c r="AB2104" s="199"/>
      <c r="AC2104" s="199"/>
      <c r="AD2104" s="199"/>
      <c r="AE2104" s="199"/>
      <c r="AF2104" s="199"/>
      <c r="AG2104" s="199"/>
      <c r="AH2104" s="199"/>
      <c r="AI2104" s="199"/>
      <c r="AJ2104" s="199"/>
      <c r="AK2104" s="199"/>
      <c r="AL2104" s="199"/>
      <c r="AM2104" s="199"/>
      <c r="AN2104" s="199"/>
      <c r="AO2104" s="199"/>
      <c r="AP2104" s="199"/>
      <c r="AQ2104" s="199"/>
      <c r="AR2104" s="199"/>
      <c r="AS2104" s="199"/>
      <c r="AT2104" s="199"/>
      <c r="AU2104" s="199"/>
      <c r="AV2104" s="199"/>
      <c r="AW2104" s="199"/>
      <c r="AX2104" s="199"/>
      <c r="AY2104" s="199"/>
      <c r="AZ2104" s="199"/>
      <c r="BA2104" s="199"/>
      <c r="BB2104" s="199"/>
      <c r="BC2104" s="199"/>
      <c r="BD2104" s="199"/>
      <c r="BE2104" s="199"/>
      <c r="BF2104" s="199"/>
      <c r="BG2104" s="199"/>
      <c r="BH2104" s="199"/>
      <c r="BI2104" s="199"/>
      <c r="BJ2104" s="199"/>
      <c r="BK2104" s="199"/>
    </row>
    <row r="2105" spans="1:63" ht="12.75" customHeight="1" x14ac:dyDescent="0.2">
      <c r="A2105" s="199"/>
      <c r="B2105" s="199"/>
      <c r="C2105" s="199"/>
      <c r="D2105" s="199"/>
      <c r="E2105" s="199"/>
      <c r="F2105" s="199"/>
      <c r="G2105" s="199"/>
      <c r="H2105" s="199"/>
      <c r="I2105" s="199"/>
      <c r="J2105" s="199"/>
      <c r="K2105" s="199"/>
      <c r="L2105" s="199"/>
      <c r="M2105" s="199"/>
      <c r="N2105" s="199"/>
      <c r="O2105" s="199"/>
      <c r="P2105" s="199"/>
      <c r="Q2105" s="199"/>
      <c r="R2105" s="199"/>
      <c r="S2105" s="199"/>
      <c r="T2105" s="199"/>
      <c r="U2105" s="199"/>
      <c r="V2105" s="199"/>
      <c r="W2105" s="199"/>
      <c r="X2105" s="199"/>
      <c r="Y2105" s="199"/>
      <c r="Z2105" s="199"/>
      <c r="AA2105" s="199"/>
      <c r="AB2105" s="199"/>
      <c r="AC2105" s="199"/>
      <c r="AD2105" s="199"/>
      <c r="AE2105" s="199"/>
      <c r="AF2105" s="199"/>
      <c r="AG2105" s="199"/>
      <c r="AH2105" s="199"/>
      <c r="AI2105" s="199"/>
      <c r="AJ2105" s="199"/>
      <c r="AK2105" s="199"/>
      <c r="AL2105" s="199"/>
      <c r="AM2105" s="199"/>
      <c r="AN2105" s="199"/>
      <c r="AO2105" s="199"/>
      <c r="AP2105" s="199"/>
      <c r="AQ2105" s="199"/>
      <c r="AR2105" s="199"/>
      <c r="AS2105" s="199"/>
      <c r="AT2105" s="199"/>
      <c r="AU2105" s="199"/>
      <c r="AV2105" s="199"/>
      <c r="AW2105" s="199"/>
      <c r="AX2105" s="199"/>
      <c r="AY2105" s="199"/>
      <c r="AZ2105" s="199"/>
      <c r="BA2105" s="199"/>
      <c r="BB2105" s="199"/>
      <c r="BC2105" s="199"/>
      <c r="BD2105" s="199"/>
      <c r="BE2105" s="199"/>
      <c r="BF2105" s="199"/>
      <c r="BG2105" s="199"/>
      <c r="BH2105" s="199"/>
      <c r="BI2105" s="199"/>
      <c r="BJ2105" s="199"/>
      <c r="BK2105" s="199"/>
    </row>
    <row r="2106" spans="1:63" ht="12.75" customHeight="1" x14ac:dyDescent="0.2">
      <c r="A2106" s="199"/>
      <c r="B2106" s="199"/>
      <c r="C2106" s="199"/>
      <c r="D2106" s="199"/>
      <c r="E2106" s="199"/>
      <c r="F2106" s="199"/>
      <c r="G2106" s="199"/>
      <c r="H2106" s="199"/>
      <c r="I2106" s="199"/>
      <c r="J2106" s="199"/>
      <c r="K2106" s="199"/>
      <c r="L2106" s="199"/>
      <c r="M2106" s="199"/>
      <c r="N2106" s="199"/>
      <c r="O2106" s="199"/>
      <c r="P2106" s="199"/>
      <c r="Q2106" s="199"/>
      <c r="R2106" s="199"/>
      <c r="S2106" s="199"/>
      <c r="T2106" s="199"/>
      <c r="U2106" s="199"/>
      <c r="V2106" s="199"/>
      <c r="W2106" s="199"/>
      <c r="X2106" s="199"/>
      <c r="Y2106" s="199"/>
      <c r="Z2106" s="199"/>
      <c r="AA2106" s="199"/>
      <c r="AB2106" s="199"/>
      <c r="AC2106" s="199"/>
      <c r="AD2106" s="199"/>
      <c r="AE2106" s="199"/>
      <c r="AF2106" s="199"/>
      <c r="AG2106" s="199"/>
      <c r="AH2106" s="199"/>
      <c r="AI2106" s="199"/>
      <c r="AJ2106" s="199"/>
      <c r="AK2106" s="199"/>
      <c r="AL2106" s="199"/>
      <c r="AM2106" s="199"/>
      <c r="AN2106" s="199"/>
      <c r="AO2106" s="199"/>
      <c r="AP2106" s="199"/>
      <c r="AQ2106" s="199"/>
      <c r="AR2106" s="199"/>
      <c r="AS2106" s="199"/>
      <c r="AT2106" s="199"/>
      <c r="AU2106" s="199"/>
      <c r="AV2106" s="199"/>
      <c r="AW2106" s="199"/>
      <c r="AX2106" s="199"/>
      <c r="AY2106" s="199"/>
      <c r="AZ2106" s="199"/>
      <c r="BA2106" s="199"/>
      <c r="BB2106" s="199"/>
      <c r="BC2106" s="199"/>
      <c r="BD2106" s="199"/>
      <c r="BE2106" s="199"/>
      <c r="BF2106" s="199"/>
      <c r="BG2106" s="199"/>
      <c r="BH2106" s="199"/>
      <c r="BI2106" s="199"/>
      <c r="BJ2106" s="199"/>
      <c r="BK2106" s="199"/>
    </row>
    <row r="2107" spans="1:63" ht="12.75" customHeight="1" x14ac:dyDescent="0.2">
      <c r="A2107" s="199"/>
      <c r="B2107" s="199"/>
      <c r="C2107" s="199"/>
      <c r="D2107" s="199"/>
      <c r="E2107" s="199"/>
      <c r="F2107" s="199"/>
      <c r="G2107" s="199"/>
      <c r="H2107" s="199"/>
      <c r="I2107" s="199"/>
      <c r="J2107" s="199"/>
      <c r="K2107" s="199"/>
      <c r="L2107" s="199"/>
      <c r="M2107" s="199"/>
      <c r="N2107" s="199"/>
      <c r="O2107" s="199"/>
      <c r="P2107" s="199"/>
      <c r="Q2107" s="199"/>
      <c r="R2107" s="199"/>
      <c r="S2107" s="199"/>
      <c r="T2107" s="199"/>
      <c r="U2107" s="199"/>
      <c r="V2107" s="199"/>
      <c r="W2107" s="199"/>
      <c r="X2107" s="199"/>
      <c r="Y2107" s="199"/>
      <c r="Z2107" s="199"/>
      <c r="AA2107" s="199"/>
      <c r="AB2107" s="199"/>
      <c r="AC2107" s="199"/>
      <c r="AD2107" s="199"/>
      <c r="AE2107" s="199"/>
      <c r="AF2107" s="199"/>
      <c r="AG2107" s="199"/>
      <c r="AH2107" s="199"/>
      <c r="AI2107" s="199"/>
      <c r="AJ2107" s="199"/>
      <c r="AK2107" s="199"/>
      <c r="AL2107" s="199"/>
      <c r="AM2107" s="199"/>
      <c r="AN2107" s="199"/>
      <c r="AO2107" s="199"/>
      <c r="AP2107" s="199"/>
      <c r="AQ2107" s="199"/>
      <c r="AR2107" s="199"/>
      <c r="AS2107" s="199"/>
      <c r="AT2107" s="199"/>
      <c r="AU2107" s="199"/>
      <c r="AV2107" s="199"/>
      <c r="AW2107" s="199"/>
      <c r="AX2107" s="199"/>
      <c r="AY2107" s="199"/>
      <c r="AZ2107" s="199"/>
      <c r="BA2107" s="199"/>
      <c r="BB2107" s="199"/>
      <c r="BC2107" s="199"/>
      <c r="BD2107" s="199"/>
      <c r="BE2107" s="199"/>
      <c r="BF2107" s="199"/>
      <c r="BG2107" s="199"/>
      <c r="BH2107" s="199"/>
      <c r="BI2107" s="199"/>
      <c r="BJ2107" s="199"/>
      <c r="BK2107" s="199"/>
    </row>
    <row r="2108" spans="1:63" ht="12.75" customHeight="1" x14ac:dyDescent="0.2">
      <c r="A2108" s="199"/>
      <c r="B2108" s="199"/>
      <c r="C2108" s="199"/>
      <c r="D2108" s="199"/>
      <c r="E2108" s="199"/>
      <c r="F2108" s="199"/>
      <c r="G2108" s="199"/>
      <c r="H2108" s="199"/>
      <c r="I2108" s="199"/>
      <c r="J2108" s="199"/>
      <c r="K2108" s="199"/>
      <c r="L2108" s="199"/>
      <c r="M2108" s="199"/>
      <c r="N2108" s="199"/>
      <c r="O2108" s="199"/>
      <c r="P2108" s="199"/>
      <c r="Q2108" s="199"/>
      <c r="R2108" s="199"/>
      <c r="S2108" s="199"/>
      <c r="T2108" s="199"/>
      <c r="U2108" s="199"/>
      <c r="V2108" s="199"/>
      <c r="W2108" s="199"/>
      <c r="X2108" s="199"/>
      <c r="Y2108" s="199"/>
      <c r="Z2108" s="199"/>
      <c r="AA2108" s="199"/>
      <c r="AB2108" s="199"/>
      <c r="AC2108" s="199"/>
      <c r="AD2108" s="199"/>
      <c r="AE2108" s="199"/>
      <c r="AF2108" s="199"/>
      <c r="AG2108" s="199"/>
      <c r="AH2108" s="199"/>
      <c r="AI2108" s="199"/>
      <c r="AJ2108" s="199"/>
      <c r="AK2108" s="199"/>
      <c r="AL2108" s="199"/>
      <c r="AM2108" s="199"/>
      <c r="AN2108" s="199"/>
      <c r="AO2108" s="199"/>
      <c r="AP2108" s="199"/>
      <c r="AQ2108" s="199"/>
      <c r="AR2108" s="199"/>
      <c r="AS2108" s="199"/>
      <c r="AT2108" s="199"/>
      <c r="AU2108" s="199"/>
      <c r="AV2108" s="199"/>
      <c r="AW2108" s="199"/>
      <c r="AX2108" s="199"/>
      <c r="AY2108" s="199"/>
      <c r="AZ2108" s="199"/>
      <c r="BA2108" s="199"/>
      <c r="BB2108" s="199"/>
      <c r="BC2108" s="199"/>
      <c r="BD2108" s="199"/>
      <c r="BE2108" s="199"/>
      <c r="BF2108" s="199"/>
      <c r="BG2108" s="199"/>
      <c r="BH2108" s="199"/>
      <c r="BI2108" s="199"/>
      <c r="BJ2108" s="199"/>
      <c r="BK2108" s="199"/>
    </row>
    <row r="2109" spans="1:63" ht="12.75" customHeight="1" x14ac:dyDescent="0.2">
      <c r="A2109" s="199"/>
      <c r="B2109" s="199"/>
      <c r="C2109" s="199"/>
      <c r="D2109" s="199"/>
      <c r="E2109" s="199"/>
      <c r="F2109" s="199"/>
      <c r="G2109" s="199"/>
      <c r="H2109" s="199"/>
      <c r="I2109" s="199"/>
      <c r="J2109" s="199"/>
      <c r="K2109" s="199"/>
      <c r="L2109" s="199"/>
      <c r="M2109" s="199"/>
      <c r="N2109" s="199"/>
      <c r="O2109" s="199"/>
      <c r="P2109" s="199"/>
      <c r="Q2109" s="199"/>
      <c r="R2109" s="199"/>
      <c r="S2109" s="199"/>
      <c r="T2109" s="199"/>
      <c r="U2109" s="199"/>
      <c r="V2109" s="199"/>
      <c r="W2109" s="199"/>
      <c r="X2109" s="199"/>
      <c r="Y2109" s="199"/>
      <c r="Z2109" s="199"/>
      <c r="AA2109" s="199"/>
      <c r="AB2109" s="199"/>
      <c r="AC2109" s="199"/>
      <c r="AD2109" s="199"/>
      <c r="AE2109" s="199"/>
      <c r="AF2109" s="199"/>
      <c r="AG2109" s="199"/>
      <c r="AH2109" s="199"/>
      <c r="AI2109" s="199"/>
      <c r="AJ2109" s="199"/>
      <c r="AK2109" s="199"/>
      <c r="AL2109" s="199"/>
      <c r="AM2109" s="199"/>
      <c r="AN2109" s="199"/>
      <c r="AO2109" s="199"/>
      <c r="AP2109" s="199"/>
      <c r="AQ2109" s="199"/>
      <c r="AR2109" s="199"/>
      <c r="AS2109" s="199"/>
      <c r="AT2109" s="199"/>
      <c r="AU2109" s="199"/>
      <c r="AV2109" s="199"/>
      <c r="AW2109" s="199"/>
      <c r="AX2109" s="199"/>
      <c r="AY2109" s="199"/>
      <c r="AZ2109" s="199"/>
      <c r="BA2109" s="199"/>
      <c r="BB2109" s="199"/>
      <c r="BC2109" s="199"/>
      <c r="BD2109" s="199"/>
      <c r="BE2109" s="199"/>
      <c r="BF2109" s="199"/>
      <c r="BG2109" s="199"/>
      <c r="BH2109" s="199"/>
      <c r="BI2109" s="199"/>
      <c r="BJ2109" s="199"/>
      <c r="BK2109" s="199"/>
    </row>
    <row r="2110" spans="1:63" ht="12.75" customHeight="1" x14ac:dyDescent="0.2">
      <c r="A2110" s="199"/>
      <c r="B2110" s="199"/>
      <c r="C2110" s="199"/>
      <c r="D2110" s="199"/>
      <c r="E2110" s="199"/>
      <c r="F2110" s="199"/>
      <c r="G2110" s="199"/>
      <c r="H2110" s="199"/>
      <c r="I2110" s="199"/>
      <c r="J2110" s="199"/>
      <c r="K2110" s="199"/>
      <c r="L2110" s="199"/>
      <c r="M2110" s="199"/>
      <c r="N2110" s="199"/>
      <c r="O2110" s="199"/>
      <c r="P2110" s="199"/>
      <c r="Q2110" s="199"/>
      <c r="R2110" s="199"/>
      <c r="S2110" s="199"/>
      <c r="T2110" s="199"/>
      <c r="U2110" s="199"/>
      <c r="V2110" s="199"/>
      <c r="W2110" s="199"/>
      <c r="X2110" s="199"/>
      <c r="Y2110" s="199"/>
      <c r="Z2110" s="199"/>
      <c r="AA2110" s="199"/>
      <c r="AB2110" s="199"/>
      <c r="AC2110" s="199"/>
      <c r="AD2110" s="199"/>
      <c r="AE2110" s="199"/>
      <c r="AF2110" s="199"/>
      <c r="AG2110" s="199"/>
      <c r="AH2110" s="199"/>
      <c r="AI2110" s="199"/>
      <c r="AJ2110" s="199"/>
      <c r="AK2110" s="199"/>
      <c r="AL2110" s="199"/>
      <c r="AM2110" s="199"/>
      <c r="AN2110" s="199"/>
      <c r="AO2110" s="199"/>
      <c r="AP2110" s="199"/>
      <c r="AQ2110" s="199"/>
      <c r="AR2110" s="199"/>
      <c r="AS2110" s="199"/>
      <c r="AT2110" s="199"/>
      <c r="AU2110" s="199"/>
      <c r="AV2110" s="199"/>
      <c r="AW2110" s="199"/>
      <c r="AX2110" s="199"/>
      <c r="AY2110" s="199"/>
      <c r="AZ2110" s="199"/>
      <c r="BA2110" s="199"/>
      <c r="BB2110" s="199"/>
      <c r="BC2110" s="199"/>
      <c r="BD2110" s="199"/>
      <c r="BE2110" s="199"/>
      <c r="BF2110" s="199"/>
      <c r="BG2110" s="199"/>
      <c r="BH2110" s="199"/>
      <c r="BI2110" s="199"/>
      <c r="BJ2110" s="199"/>
      <c r="BK2110" s="199"/>
    </row>
    <row r="2111" spans="1:63" ht="12.75" customHeight="1" x14ac:dyDescent="0.2">
      <c r="A2111" s="199"/>
      <c r="B2111" s="199"/>
      <c r="C2111" s="199"/>
      <c r="D2111" s="199"/>
      <c r="E2111" s="199"/>
      <c r="F2111" s="199"/>
      <c r="G2111" s="199"/>
      <c r="H2111" s="199"/>
      <c r="I2111" s="199"/>
      <c r="J2111" s="199"/>
      <c r="K2111" s="199"/>
      <c r="L2111" s="199"/>
      <c r="M2111" s="199"/>
      <c r="N2111" s="199"/>
      <c r="O2111" s="199"/>
      <c r="P2111" s="199"/>
      <c r="Q2111" s="199"/>
      <c r="R2111" s="199"/>
      <c r="S2111" s="199"/>
      <c r="T2111" s="199"/>
      <c r="U2111" s="199"/>
      <c r="V2111" s="199"/>
      <c r="W2111" s="199"/>
      <c r="X2111" s="199"/>
      <c r="Y2111" s="199"/>
      <c r="Z2111" s="199"/>
      <c r="AA2111" s="199"/>
      <c r="AB2111" s="199"/>
      <c r="AC2111" s="199"/>
      <c r="AD2111" s="199"/>
      <c r="AE2111" s="199"/>
      <c r="AF2111" s="199"/>
      <c r="AG2111" s="199"/>
      <c r="AH2111" s="199"/>
      <c r="AI2111" s="199"/>
      <c r="AJ2111" s="199"/>
      <c r="AK2111" s="199"/>
      <c r="AL2111" s="199"/>
      <c r="AM2111" s="199"/>
      <c r="AN2111" s="199"/>
      <c r="AO2111" s="199"/>
      <c r="AP2111" s="199"/>
      <c r="AQ2111" s="199"/>
      <c r="AR2111" s="199"/>
      <c r="AS2111" s="199"/>
      <c r="AT2111" s="199"/>
      <c r="AU2111" s="199"/>
      <c r="AV2111" s="199"/>
      <c r="AW2111" s="199"/>
      <c r="AX2111" s="199"/>
      <c r="AY2111" s="199"/>
      <c r="AZ2111" s="199"/>
      <c r="BA2111" s="199"/>
      <c r="BB2111" s="199"/>
      <c r="BC2111" s="199"/>
      <c r="BD2111" s="199"/>
      <c r="BE2111" s="199"/>
      <c r="BF2111" s="199"/>
      <c r="BG2111" s="199"/>
      <c r="BH2111" s="199"/>
      <c r="BI2111" s="199"/>
      <c r="BJ2111" s="199"/>
      <c r="BK2111" s="199"/>
    </row>
    <row r="2112" spans="1:63" ht="12.75" customHeight="1" x14ac:dyDescent="0.2">
      <c r="A2112" s="199"/>
      <c r="B2112" s="199"/>
      <c r="C2112" s="199"/>
      <c r="D2112" s="199"/>
      <c r="E2112" s="199"/>
      <c r="F2112" s="199"/>
      <c r="G2112" s="199"/>
      <c r="H2112" s="199"/>
      <c r="I2112" s="199"/>
      <c r="J2112" s="199"/>
      <c r="K2112" s="199"/>
      <c r="L2112" s="199"/>
      <c r="M2112" s="199"/>
      <c r="N2112" s="199"/>
      <c r="O2112" s="199"/>
      <c r="P2112" s="199"/>
      <c r="Q2112" s="199"/>
      <c r="R2112" s="199"/>
      <c r="S2112" s="199"/>
      <c r="T2112" s="199"/>
      <c r="U2112" s="199"/>
      <c r="V2112" s="199"/>
      <c r="W2112" s="199"/>
      <c r="X2112" s="199"/>
      <c r="Y2112" s="199"/>
      <c r="Z2112" s="199"/>
      <c r="AA2112" s="199"/>
      <c r="AB2112" s="199"/>
      <c r="AC2112" s="199"/>
      <c r="AD2112" s="199"/>
      <c r="AE2112" s="199"/>
      <c r="AF2112" s="199"/>
      <c r="AG2112" s="199"/>
      <c r="AH2112" s="199"/>
      <c r="AI2112" s="199"/>
      <c r="AJ2112" s="199"/>
      <c r="AK2112" s="199"/>
      <c r="AL2112" s="199"/>
      <c r="AM2112" s="199"/>
      <c r="AN2112" s="199"/>
      <c r="AO2112" s="199"/>
      <c r="AP2112" s="199"/>
      <c r="AQ2112" s="199"/>
      <c r="AR2112" s="199"/>
      <c r="AS2112" s="199"/>
      <c r="AT2112" s="199"/>
      <c r="AU2112" s="199"/>
      <c r="AV2112" s="199"/>
      <c r="AW2112" s="199"/>
      <c r="AX2112" s="199"/>
      <c r="AY2112" s="199"/>
      <c r="AZ2112" s="199"/>
      <c r="BA2112" s="199"/>
      <c r="BB2112" s="199"/>
      <c r="BC2112" s="199"/>
      <c r="BD2112" s="199"/>
      <c r="BE2112" s="199"/>
      <c r="BF2112" s="199"/>
      <c r="BG2112" s="199"/>
      <c r="BH2112" s="199"/>
      <c r="BI2112" s="199"/>
      <c r="BJ2112" s="199"/>
      <c r="BK2112" s="199"/>
    </row>
    <row r="2113" spans="1:63" ht="12.75" customHeight="1" x14ac:dyDescent="0.2">
      <c r="A2113" s="199"/>
      <c r="B2113" s="199"/>
      <c r="C2113" s="199"/>
      <c r="D2113" s="199"/>
      <c r="E2113" s="199"/>
      <c r="F2113" s="199"/>
      <c r="G2113" s="199"/>
      <c r="H2113" s="199"/>
      <c r="I2113" s="199"/>
      <c r="J2113" s="199"/>
      <c r="K2113" s="199"/>
      <c r="L2113" s="199"/>
      <c r="M2113" s="199"/>
      <c r="N2113" s="199"/>
      <c r="O2113" s="199"/>
      <c r="P2113" s="199"/>
      <c r="Q2113" s="199"/>
      <c r="R2113" s="199"/>
      <c r="S2113" s="199"/>
      <c r="T2113" s="199"/>
      <c r="U2113" s="199"/>
      <c r="V2113" s="199"/>
      <c r="W2113" s="199"/>
      <c r="X2113" s="199"/>
      <c r="Y2113" s="199"/>
      <c r="Z2113" s="199"/>
      <c r="AA2113" s="199"/>
      <c r="AB2113" s="199"/>
      <c r="AC2113" s="199"/>
      <c r="AD2113" s="199"/>
      <c r="AE2113" s="199"/>
      <c r="AF2113" s="199"/>
      <c r="AG2113" s="199"/>
      <c r="AH2113" s="199"/>
      <c r="AI2113" s="199"/>
      <c r="AJ2113" s="199"/>
      <c r="AK2113" s="199"/>
      <c r="AL2113" s="199"/>
      <c r="AM2113" s="199"/>
      <c r="AN2113" s="199"/>
      <c r="AO2113" s="199"/>
      <c r="AP2113" s="199"/>
      <c r="AQ2113" s="199"/>
      <c r="AR2113" s="199"/>
      <c r="AS2113" s="199"/>
      <c r="AT2113" s="199"/>
      <c r="AU2113" s="199"/>
      <c r="AV2113" s="199"/>
      <c r="AW2113" s="199"/>
      <c r="AX2113" s="199"/>
      <c r="AY2113" s="199"/>
      <c r="AZ2113" s="199"/>
      <c r="BA2113" s="199"/>
      <c r="BB2113" s="199"/>
      <c r="BC2113" s="199"/>
      <c r="BD2113" s="199"/>
      <c r="BE2113" s="199"/>
      <c r="BF2113" s="199"/>
      <c r="BG2113" s="199"/>
      <c r="BH2113" s="199"/>
      <c r="BI2113" s="199"/>
      <c r="BJ2113" s="199"/>
      <c r="BK2113" s="199"/>
    </row>
    <row r="2114" spans="1:63" ht="12.75" customHeight="1" x14ac:dyDescent="0.2">
      <c r="A2114" s="199"/>
      <c r="B2114" s="199"/>
      <c r="C2114" s="199"/>
      <c r="D2114" s="199"/>
      <c r="E2114" s="199"/>
      <c r="F2114" s="199"/>
      <c r="G2114" s="199"/>
      <c r="H2114" s="199"/>
      <c r="I2114" s="199"/>
      <c r="J2114" s="199"/>
      <c r="K2114" s="199"/>
      <c r="L2114" s="199"/>
      <c r="M2114" s="199"/>
      <c r="N2114" s="199"/>
      <c r="O2114" s="199"/>
      <c r="P2114" s="199"/>
      <c r="Q2114" s="199"/>
      <c r="R2114" s="199"/>
      <c r="S2114" s="199"/>
      <c r="T2114" s="199"/>
      <c r="U2114" s="199"/>
      <c r="V2114" s="199"/>
      <c r="W2114" s="199"/>
      <c r="X2114" s="199"/>
      <c r="Y2114" s="199"/>
      <c r="Z2114" s="199"/>
      <c r="AA2114" s="199"/>
      <c r="AB2114" s="199"/>
      <c r="AC2114" s="199"/>
      <c r="AD2114" s="199"/>
      <c r="AE2114" s="199"/>
      <c r="AF2114" s="199"/>
      <c r="AG2114" s="199"/>
      <c r="AH2114" s="199"/>
      <c r="AI2114" s="199"/>
      <c r="AJ2114" s="199"/>
      <c r="AK2114" s="199"/>
      <c r="AL2114" s="199"/>
      <c r="AM2114" s="199"/>
      <c r="AN2114" s="199"/>
      <c r="AO2114" s="199"/>
      <c r="AP2114" s="199"/>
      <c r="AQ2114" s="199"/>
      <c r="AR2114" s="199"/>
      <c r="AS2114" s="199"/>
      <c r="AT2114" s="199"/>
      <c r="AU2114" s="199"/>
      <c r="AV2114" s="199"/>
      <c r="AW2114" s="199"/>
      <c r="AX2114" s="199"/>
      <c r="AY2114" s="199"/>
      <c r="AZ2114" s="199"/>
      <c r="BA2114" s="199"/>
      <c r="BB2114" s="199"/>
      <c r="BC2114" s="199"/>
      <c r="BD2114" s="199"/>
      <c r="BE2114" s="199"/>
      <c r="BF2114" s="199"/>
      <c r="BG2114" s="199"/>
      <c r="BH2114" s="199"/>
      <c r="BI2114" s="199"/>
      <c r="BJ2114" s="199"/>
      <c r="BK2114" s="199"/>
    </row>
    <row r="2115" spans="1:63" ht="12.75" customHeight="1" x14ac:dyDescent="0.2">
      <c r="A2115" s="199"/>
      <c r="B2115" s="199"/>
      <c r="C2115" s="199"/>
      <c r="D2115" s="199"/>
      <c r="E2115" s="199"/>
      <c r="F2115" s="199"/>
      <c r="G2115" s="199"/>
      <c r="H2115" s="199"/>
      <c r="I2115" s="199"/>
      <c r="J2115" s="199"/>
      <c r="K2115" s="199"/>
      <c r="L2115" s="199"/>
      <c r="M2115" s="199"/>
      <c r="N2115" s="199"/>
      <c r="O2115" s="199"/>
      <c r="P2115" s="199"/>
      <c r="Q2115" s="199"/>
      <c r="R2115" s="199"/>
      <c r="S2115" s="199"/>
      <c r="T2115" s="199"/>
      <c r="U2115" s="199"/>
      <c r="V2115" s="199"/>
      <c r="W2115" s="199"/>
      <c r="X2115" s="199"/>
      <c r="Y2115" s="199"/>
      <c r="Z2115" s="199"/>
      <c r="AA2115" s="199"/>
      <c r="AB2115" s="199"/>
      <c r="AC2115" s="199"/>
      <c r="AD2115" s="199"/>
      <c r="AE2115" s="199"/>
      <c r="AF2115" s="199"/>
      <c r="AG2115" s="199"/>
      <c r="AH2115" s="199"/>
      <c r="AI2115" s="199"/>
      <c r="AJ2115" s="199"/>
      <c r="AK2115" s="199"/>
      <c r="AL2115" s="199"/>
      <c r="AM2115" s="199"/>
      <c r="AN2115" s="199"/>
      <c r="AO2115" s="199"/>
      <c r="AP2115" s="199"/>
      <c r="AQ2115" s="199"/>
      <c r="AR2115" s="199"/>
      <c r="AS2115" s="199"/>
      <c r="AT2115" s="199"/>
      <c r="AU2115" s="199"/>
      <c r="AV2115" s="199"/>
      <c r="AW2115" s="199"/>
      <c r="AX2115" s="199"/>
      <c r="AY2115" s="199"/>
      <c r="AZ2115" s="199"/>
      <c r="BA2115" s="199"/>
      <c r="BB2115" s="199"/>
      <c r="BC2115" s="199"/>
      <c r="BD2115" s="199"/>
      <c r="BE2115" s="199"/>
      <c r="BF2115" s="199"/>
      <c r="BG2115" s="199"/>
      <c r="BH2115" s="199"/>
      <c r="BI2115" s="199"/>
      <c r="BJ2115" s="199"/>
      <c r="BK2115" s="199"/>
    </row>
    <row r="2116" spans="1:63" ht="12.75" customHeight="1" x14ac:dyDescent="0.2">
      <c r="A2116" s="199"/>
      <c r="B2116" s="199"/>
      <c r="C2116" s="199"/>
      <c r="D2116" s="199"/>
      <c r="E2116" s="199"/>
      <c r="F2116" s="199"/>
      <c r="G2116" s="199"/>
      <c r="H2116" s="199"/>
      <c r="I2116" s="199"/>
      <c r="J2116" s="199"/>
      <c r="K2116" s="199"/>
      <c r="L2116" s="199"/>
      <c r="M2116" s="199"/>
      <c r="N2116" s="199"/>
      <c r="O2116" s="199"/>
      <c r="P2116" s="199"/>
      <c r="Q2116" s="199"/>
      <c r="R2116" s="199"/>
      <c r="S2116" s="199"/>
      <c r="T2116" s="199"/>
      <c r="U2116" s="199"/>
      <c r="V2116" s="199"/>
      <c r="W2116" s="199"/>
      <c r="X2116" s="199"/>
      <c r="Y2116" s="199"/>
      <c r="Z2116" s="199"/>
      <c r="AA2116" s="199"/>
      <c r="AB2116" s="199"/>
      <c r="AC2116" s="199"/>
      <c r="AD2116" s="199"/>
      <c r="AE2116" s="199"/>
      <c r="AF2116" s="199"/>
      <c r="AG2116" s="199"/>
      <c r="AH2116" s="199"/>
      <c r="AI2116" s="199"/>
      <c r="AJ2116" s="199"/>
      <c r="AK2116" s="199"/>
      <c r="AL2116" s="199"/>
      <c r="AM2116" s="199"/>
      <c r="AN2116" s="199"/>
      <c r="AO2116" s="199"/>
      <c r="AP2116" s="199"/>
      <c r="AQ2116" s="199"/>
      <c r="AR2116" s="199"/>
      <c r="AS2116" s="199"/>
      <c r="AT2116" s="199"/>
      <c r="AU2116" s="199"/>
      <c r="AV2116" s="199"/>
      <c r="AW2116" s="199"/>
      <c r="AX2116" s="199"/>
      <c r="AY2116" s="199"/>
      <c r="AZ2116" s="199"/>
      <c r="BA2116" s="199"/>
      <c r="BB2116" s="199"/>
      <c r="BC2116" s="199"/>
      <c r="BD2116" s="199"/>
      <c r="BE2116" s="199"/>
      <c r="BF2116" s="199"/>
      <c r="BG2116" s="199"/>
      <c r="BH2116" s="199"/>
      <c r="BI2116" s="199"/>
      <c r="BJ2116" s="199"/>
      <c r="BK2116" s="199"/>
    </row>
    <row r="2117" spans="1:63" ht="12.75" customHeight="1" x14ac:dyDescent="0.2">
      <c r="A2117" s="199"/>
      <c r="B2117" s="199"/>
      <c r="C2117" s="199"/>
      <c r="D2117" s="199"/>
      <c r="E2117" s="199"/>
      <c r="F2117" s="199"/>
      <c r="G2117" s="199"/>
      <c r="H2117" s="199"/>
      <c r="I2117" s="199"/>
      <c r="J2117" s="199"/>
      <c r="K2117" s="199"/>
      <c r="L2117" s="199"/>
      <c r="M2117" s="199"/>
      <c r="N2117" s="199"/>
      <c r="O2117" s="199"/>
      <c r="P2117" s="199"/>
      <c r="Q2117" s="199"/>
      <c r="R2117" s="199"/>
      <c r="S2117" s="199"/>
      <c r="T2117" s="199"/>
      <c r="U2117" s="199"/>
      <c r="V2117" s="199"/>
      <c r="W2117" s="199"/>
      <c r="X2117" s="199"/>
      <c r="Y2117" s="199"/>
      <c r="Z2117" s="199"/>
      <c r="AA2117" s="199"/>
      <c r="AB2117" s="199"/>
      <c r="AC2117" s="199"/>
      <c r="AD2117" s="199"/>
      <c r="AE2117" s="199"/>
      <c r="AF2117" s="199"/>
      <c r="AG2117" s="199"/>
      <c r="AH2117" s="199"/>
      <c r="AI2117" s="199"/>
      <c r="AJ2117" s="199"/>
      <c r="AK2117" s="199"/>
      <c r="AL2117" s="199"/>
      <c r="AM2117" s="199"/>
      <c r="AN2117" s="199"/>
      <c r="AO2117" s="199"/>
      <c r="AP2117" s="199"/>
      <c r="AQ2117" s="199"/>
      <c r="AR2117" s="199"/>
      <c r="AS2117" s="199"/>
      <c r="AT2117" s="199"/>
      <c r="AU2117" s="199"/>
      <c r="AV2117" s="199"/>
      <c r="AW2117" s="199"/>
      <c r="AX2117" s="199"/>
      <c r="AY2117" s="199"/>
      <c r="AZ2117" s="199"/>
      <c r="BA2117" s="199"/>
      <c r="BB2117" s="199"/>
      <c r="BC2117" s="199"/>
      <c r="BD2117" s="199"/>
      <c r="BE2117" s="199"/>
      <c r="BF2117" s="199"/>
      <c r="BG2117" s="199"/>
      <c r="BH2117" s="199"/>
      <c r="BI2117" s="199"/>
      <c r="BJ2117" s="199"/>
      <c r="BK2117" s="199"/>
    </row>
    <row r="2118" spans="1:63" ht="12.75" customHeight="1" x14ac:dyDescent="0.2">
      <c r="A2118" s="199"/>
      <c r="B2118" s="199"/>
      <c r="C2118" s="199"/>
      <c r="D2118" s="199"/>
      <c r="E2118" s="199"/>
      <c r="F2118" s="199"/>
      <c r="G2118" s="199"/>
      <c r="H2118" s="199"/>
      <c r="I2118" s="199"/>
      <c r="J2118" s="199"/>
      <c r="K2118" s="199"/>
      <c r="L2118" s="199"/>
      <c r="M2118" s="199"/>
      <c r="N2118" s="199"/>
      <c r="O2118" s="199"/>
      <c r="P2118" s="199"/>
      <c r="Q2118" s="199"/>
      <c r="R2118" s="199"/>
      <c r="S2118" s="199"/>
      <c r="T2118" s="199"/>
      <c r="U2118" s="199"/>
      <c r="V2118" s="199"/>
      <c r="W2118" s="199"/>
      <c r="X2118" s="199"/>
      <c r="Y2118" s="199"/>
      <c r="Z2118" s="199"/>
      <c r="AA2118" s="199"/>
      <c r="AB2118" s="199"/>
      <c r="AC2118" s="199"/>
      <c r="AD2118" s="199"/>
      <c r="AE2118" s="199"/>
      <c r="AF2118" s="199"/>
      <c r="AG2118" s="199"/>
      <c r="AH2118" s="199"/>
      <c r="AI2118" s="199"/>
      <c r="AJ2118" s="199"/>
      <c r="AK2118" s="199"/>
      <c r="AL2118" s="199"/>
      <c r="AM2118" s="199"/>
      <c r="AN2118" s="199"/>
      <c r="AO2118" s="199"/>
      <c r="AP2118" s="199"/>
      <c r="AQ2118" s="199"/>
      <c r="AR2118" s="199"/>
      <c r="AS2118" s="199"/>
      <c r="AT2118" s="199"/>
      <c r="AU2118" s="199"/>
      <c r="AV2118" s="199"/>
      <c r="AW2118" s="199"/>
      <c r="AX2118" s="199"/>
      <c r="AY2118" s="199"/>
      <c r="AZ2118" s="199"/>
      <c r="BA2118" s="199"/>
      <c r="BB2118" s="199"/>
      <c r="BC2118" s="199"/>
      <c r="BD2118" s="199"/>
      <c r="BE2118" s="199"/>
      <c r="BF2118" s="199"/>
      <c r="BG2118" s="199"/>
      <c r="BH2118" s="199"/>
      <c r="BI2118" s="199"/>
      <c r="BJ2118" s="199"/>
      <c r="BK2118" s="199"/>
    </row>
    <row r="2119" spans="1:63" ht="12.75" customHeight="1" x14ac:dyDescent="0.2">
      <c r="A2119" s="199"/>
      <c r="B2119" s="199"/>
      <c r="C2119" s="199"/>
      <c r="D2119" s="199"/>
      <c r="E2119" s="199"/>
      <c r="F2119" s="199"/>
      <c r="G2119" s="199"/>
      <c r="H2119" s="199"/>
      <c r="I2119" s="199"/>
      <c r="J2119" s="199"/>
      <c r="K2119" s="199"/>
      <c r="L2119" s="199"/>
      <c r="M2119" s="199"/>
      <c r="N2119" s="199"/>
      <c r="O2119" s="199"/>
      <c r="P2119" s="199"/>
      <c r="Q2119" s="199"/>
      <c r="R2119" s="199"/>
      <c r="S2119" s="199"/>
      <c r="T2119" s="199"/>
      <c r="U2119" s="199"/>
      <c r="V2119" s="199"/>
      <c r="W2119" s="199"/>
      <c r="X2119" s="199"/>
      <c r="Y2119" s="199"/>
      <c r="Z2119" s="199"/>
      <c r="AA2119" s="199"/>
      <c r="AB2119" s="199"/>
      <c r="AC2119" s="199"/>
      <c r="AD2119" s="199"/>
      <c r="AE2119" s="199"/>
      <c r="AF2119" s="199"/>
      <c r="AG2119" s="199"/>
      <c r="AH2119" s="199"/>
      <c r="AI2119" s="199"/>
      <c r="AJ2119" s="199"/>
      <c r="AK2119" s="199"/>
      <c r="AL2119" s="199"/>
      <c r="AM2119" s="199"/>
      <c r="AN2119" s="199"/>
      <c r="AO2119" s="199"/>
      <c r="AP2119" s="199"/>
      <c r="AQ2119" s="199"/>
      <c r="AR2119" s="199"/>
      <c r="AS2119" s="199"/>
      <c r="AT2119" s="199"/>
      <c r="AU2119" s="199"/>
      <c r="AV2119" s="199"/>
      <c r="AW2119" s="199"/>
      <c r="AX2119" s="199"/>
      <c r="AY2119" s="199"/>
      <c r="AZ2119" s="199"/>
      <c r="BA2119" s="199"/>
      <c r="BB2119" s="199"/>
      <c r="BC2119" s="199"/>
      <c r="BD2119" s="199"/>
      <c r="BE2119" s="199"/>
      <c r="BF2119" s="199"/>
      <c r="BG2119" s="199"/>
      <c r="BH2119" s="199"/>
      <c r="BI2119" s="199"/>
      <c r="BJ2119" s="199"/>
      <c r="BK2119" s="199"/>
    </row>
    <row r="2120" spans="1:63" ht="12.75" customHeight="1" x14ac:dyDescent="0.2">
      <c r="A2120" s="199"/>
      <c r="B2120" s="199"/>
      <c r="C2120" s="199"/>
      <c r="D2120" s="199"/>
      <c r="E2120" s="199"/>
      <c r="F2120" s="199"/>
      <c r="G2120" s="199"/>
      <c r="H2120" s="199"/>
      <c r="I2120" s="199"/>
      <c r="J2120" s="199"/>
      <c r="K2120" s="199"/>
      <c r="L2120" s="199"/>
      <c r="M2120" s="199"/>
      <c r="N2120" s="199"/>
      <c r="O2120" s="199"/>
      <c r="P2120" s="199"/>
      <c r="Q2120" s="199"/>
      <c r="R2120" s="199"/>
      <c r="S2120" s="199"/>
      <c r="T2120" s="199"/>
      <c r="U2120" s="199"/>
      <c r="V2120" s="199"/>
      <c r="W2120" s="199"/>
      <c r="X2120" s="199"/>
      <c r="Y2120" s="199"/>
      <c r="Z2120" s="199"/>
      <c r="AA2120" s="199"/>
      <c r="AB2120" s="199"/>
      <c r="AC2120" s="199"/>
      <c r="AD2120" s="199"/>
      <c r="AE2120" s="199"/>
      <c r="AF2120" s="199"/>
      <c r="AG2120" s="199"/>
      <c r="AH2120" s="199"/>
      <c r="AI2120" s="199"/>
      <c r="AJ2120" s="199"/>
      <c r="AK2120" s="199"/>
      <c r="AL2120" s="199"/>
      <c r="AM2120" s="199"/>
      <c r="AN2120" s="199"/>
      <c r="AO2120" s="199"/>
      <c r="AP2120" s="199"/>
      <c r="AQ2120" s="199"/>
      <c r="AR2120" s="199"/>
      <c r="AS2120" s="199"/>
      <c r="AT2120" s="199"/>
      <c r="AU2120" s="199"/>
      <c r="AV2120" s="199"/>
      <c r="AW2120" s="199"/>
      <c r="AX2120" s="199"/>
      <c r="AY2120" s="199"/>
      <c r="AZ2120" s="199"/>
      <c r="BA2120" s="199"/>
      <c r="BB2120" s="199"/>
      <c r="BC2120" s="199"/>
      <c r="BD2120" s="199"/>
      <c r="BE2120" s="199"/>
      <c r="BF2120" s="199"/>
      <c r="BG2120" s="199"/>
      <c r="BH2120" s="199"/>
      <c r="BI2120" s="199"/>
      <c r="BJ2120" s="199"/>
      <c r="BK2120" s="199"/>
    </row>
    <row r="2121" spans="1:63" ht="12.75" customHeight="1" x14ac:dyDescent="0.2">
      <c r="A2121" s="199"/>
      <c r="B2121" s="199"/>
      <c r="C2121" s="199"/>
      <c r="D2121" s="199"/>
      <c r="E2121" s="199"/>
      <c r="F2121" s="199"/>
      <c r="G2121" s="199"/>
      <c r="H2121" s="199"/>
      <c r="I2121" s="199"/>
      <c r="J2121" s="199"/>
      <c r="K2121" s="199"/>
      <c r="L2121" s="199"/>
      <c r="M2121" s="199"/>
      <c r="N2121" s="199"/>
      <c r="O2121" s="199"/>
      <c r="P2121" s="199"/>
      <c r="Q2121" s="199"/>
      <c r="R2121" s="199"/>
      <c r="S2121" s="199"/>
      <c r="T2121" s="199"/>
      <c r="U2121" s="199"/>
      <c r="V2121" s="199"/>
      <c r="W2121" s="199"/>
      <c r="X2121" s="199"/>
      <c r="Y2121" s="199"/>
      <c r="Z2121" s="199"/>
      <c r="AA2121" s="199"/>
      <c r="AB2121" s="199"/>
      <c r="AC2121" s="199"/>
      <c r="AD2121" s="199"/>
      <c r="AE2121" s="199"/>
      <c r="AF2121" s="199"/>
      <c r="AG2121" s="199"/>
      <c r="AH2121" s="199"/>
      <c r="AI2121" s="199"/>
      <c r="AJ2121" s="199"/>
      <c r="AK2121" s="199"/>
      <c r="AL2121" s="199"/>
      <c r="AM2121" s="199"/>
      <c r="AN2121" s="199"/>
      <c r="AO2121" s="199"/>
      <c r="AP2121" s="199"/>
      <c r="AQ2121" s="199"/>
      <c r="AR2121" s="199"/>
      <c r="AS2121" s="199"/>
      <c r="AT2121" s="199"/>
      <c r="AU2121" s="199"/>
      <c r="AV2121" s="199"/>
      <c r="AW2121" s="199"/>
      <c r="AX2121" s="199"/>
      <c r="AY2121" s="199"/>
      <c r="AZ2121" s="199"/>
      <c r="BA2121" s="199"/>
      <c r="BB2121" s="199"/>
      <c r="BC2121" s="199"/>
      <c r="BD2121" s="199"/>
      <c r="BE2121" s="199"/>
      <c r="BF2121" s="199"/>
      <c r="BG2121" s="199"/>
      <c r="BH2121" s="199"/>
      <c r="BI2121" s="199"/>
      <c r="BJ2121" s="199"/>
      <c r="BK2121" s="199"/>
    </row>
    <row r="2122" spans="1:63" ht="12.75" customHeight="1" x14ac:dyDescent="0.2">
      <c r="A2122" s="199"/>
      <c r="B2122" s="199"/>
      <c r="C2122" s="199"/>
      <c r="D2122" s="199"/>
      <c r="E2122" s="199"/>
      <c r="F2122" s="199"/>
      <c r="G2122" s="199"/>
      <c r="H2122" s="199"/>
      <c r="I2122" s="199"/>
      <c r="J2122" s="199"/>
      <c r="K2122" s="199"/>
      <c r="L2122" s="199"/>
      <c r="M2122" s="199"/>
      <c r="N2122" s="199"/>
      <c r="O2122" s="199"/>
      <c r="P2122" s="199"/>
      <c r="Q2122" s="199"/>
      <c r="R2122" s="199"/>
      <c r="S2122" s="199"/>
      <c r="T2122" s="199"/>
      <c r="U2122" s="199"/>
      <c r="V2122" s="199"/>
      <c r="W2122" s="199"/>
      <c r="X2122" s="199"/>
      <c r="Y2122" s="199"/>
      <c r="Z2122" s="199"/>
      <c r="AA2122" s="199"/>
      <c r="AB2122" s="199"/>
      <c r="AC2122" s="199"/>
      <c r="AD2122" s="199"/>
      <c r="AE2122" s="199"/>
      <c r="AF2122" s="199"/>
      <c r="AG2122" s="199"/>
      <c r="AH2122" s="199"/>
      <c r="AI2122" s="199"/>
      <c r="AJ2122" s="199"/>
      <c r="AK2122" s="199"/>
      <c r="AL2122" s="199"/>
      <c r="AM2122" s="199"/>
      <c r="AN2122" s="199"/>
      <c r="AO2122" s="199"/>
      <c r="AP2122" s="199"/>
      <c r="AQ2122" s="199"/>
      <c r="AR2122" s="199"/>
      <c r="AS2122" s="199"/>
      <c r="AT2122" s="199"/>
      <c r="AU2122" s="199"/>
      <c r="AV2122" s="199"/>
      <c r="AW2122" s="199"/>
      <c r="AX2122" s="199"/>
      <c r="AY2122" s="199"/>
      <c r="AZ2122" s="199"/>
      <c r="BA2122" s="199"/>
      <c r="BB2122" s="199"/>
      <c r="BC2122" s="199"/>
      <c r="BD2122" s="199"/>
      <c r="BE2122" s="199"/>
      <c r="BF2122" s="199"/>
      <c r="BG2122" s="199"/>
      <c r="BH2122" s="199"/>
      <c r="BI2122" s="199"/>
      <c r="BJ2122" s="199"/>
      <c r="BK2122" s="199"/>
    </row>
    <row r="2123" spans="1:63" ht="12.75" customHeight="1" x14ac:dyDescent="0.2">
      <c r="A2123" s="199"/>
      <c r="B2123" s="199"/>
      <c r="C2123" s="199"/>
      <c r="D2123" s="199"/>
      <c r="E2123" s="199"/>
      <c r="F2123" s="199"/>
      <c r="G2123" s="199"/>
      <c r="H2123" s="199"/>
      <c r="I2123" s="199"/>
      <c r="J2123" s="199"/>
      <c r="K2123" s="199"/>
      <c r="L2123" s="199"/>
      <c r="M2123" s="199"/>
      <c r="N2123" s="199"/>
      <c r="O2123" s="199"/>
      <c r="P2123" s="199"/>
      <c r="Q2123" s="199"/>
      <c r="R2123" s="199"/>
      <c r="S2123" s="199"/>
      <c r="T2123" s="199"/>
      <c r="U2123" s="199"/>
      <c r="V2123" s="199"/>
      <c r="W2123" s="199"/>
      <c r="X2123" s="199"/>
      <c r="Y2123" s="199"/>
      <c r="Z2123" s="199"/>
      <c r="AA2123" s="199"/>
      <c r="AB2123" s="199"/>
      <c r="AC2123" s="199"/>
      <c r="AD2123" s="199"/>
      <c r="AE2123" s="199"/>
      <c r="AF2123" s="199"/>
      <c r="AG2123" s="199"/>
      <c r="AH2123" s="199"/>
      <c r="AI2123" s="199"/>
      <c r="AJ2123" s="199"/>
      <c r="AK2123" s="199"/>
      <c r="AL2123" s="199"/>
      <c r="AM2123" s="199"/>
      <c r="AN2123" s="199"/>
      <c r="AO2123" s="199"/>
      <c r="AP2123" s="199"/>
      <c r="AQ2123" s="199"/>
      <c r="AR2123" s="199"/>
      <c r="AS2123" s="199"/>
      <c r="AT2123" s="199"/>
      <c r="AU2123" s="199"/>
      <c r="AV2123" s="199"/>
      <c r="AW2123" s="199"/>
      <c r="AX2123" s="199"/>
      <c r="AY2123" s="199"/>
      <c r="AZ2123" s="199"/>
      <c r="BA2123" s="199"/>
      <c r="BB2123" s="199"/>
      <c r="BC2123" s="199"/>
      <c r="BD2123" s="199"/>
      <c r="BE2123" s="199"/>
      <c r="BF2123" s="199"/>
      <c r="BG2123" s="199"/>
      <c r="BH2123" s="199"/>
      <c r="BI2123" s="199"/>
      <c r="BJ2123" s="199"/>
      <c r="BK2123" s="199"/>
    </row>
    <row r="2124" spans="1:63" ht="12.75" customHeight="1" x14ac:dyDescent="0.2">
      <c r="A2124" s="199"/>
      <c r="B2124" s="199"/>
      <c r="C2124" s="199"/>
      <c r="D2124" s="199"/>
      <c r="E2124" s="199"/>
      <c r="F2124" s="199"/>
      <c r="G2124" s="199"/>
      <c r="H2124" s="199"/>
      <c r="I2124" s="199"/>
      <c r="J2124" s="199"/>
      <c r="K2124" s="199"/>
      <c r="L2124" s="199"/>
      <c r="M2124" s="199"/>
      <c r="N2124" s="199"/>
      <c r="O2124" s="199"/>
      <c r="P2124" s="199"/>
      <c r="Q2124" s="199"/>
      <c r="R2124" s="199"/>
      <c r="S2124" s="199"/>
      <c r="T2124" s="199"/>
      <c r="U2124" s="199"/>
      <c r="V2124" s="199"/>
      <c r="W2124" s="199"/>
      <c r="X2124" s="199"/>
      <c r="Y2124" s="199"/>
      <c r="Z2124" s="199"/>
      <c r="AA2124" s="199"/>
      <c r="AB2124" s="199"/>
      <c r="AC2124" s="199"/>
      <c r="AD2124" s="199"/>
      <c r="AE2124" s="199"/>
      <c r="AF2124" s="199"/>
      <c r="AG2124" s="199"/>
      <c r="AH2124" s="199"/>
      <c r="AI2124" s="199"/>
      <c r="AJ2124" s="199"/>
      <c r="AK2124" s="199"/>
      <c r="AL2124" s="199"/>
      <c r="AM2124" s="199"/>
      <c r="AN2124" s="199"/>
      <c r="AO2124" s="199"/>
      <c r="AP2124" s="199"/>
      <c r="AQ2124" s="199"/>
      <c r="AR2124" s="199"/>
      <c r="AS2124" s="199"/>
      <c r="AT2124" s="199"/>
      <c r="AU2124" s="199"/>
      <c r="AV2124" s="199"/>
      <c r="AW2124" s="199"/>
      <c r="AX2124" s="199"/>
      <c r="AY2124" s="199"/>
      <c r="AZ2124" s="199"/>
      <c r="BA2124" s="199"/>
      <c r="BB2124" s="199"/>
      <c r="BC2124" s="199"/>
      <c r="BD2124" s="199"/>
      <c r="BE2124" s="199"/>
      <c r="BF2124" s="199"/>
      <c r="BG2124" s="199"/>
      <c r="BH2124" s="199"/>
      <c r="BI2124" s="199"/>
      <c r="BJ2124" s="199"/>
      <c r="BK2124" s="199"/>
    </row>
    <row r="2125" spans="1:63" ht="12.75" customHeight="1" x14ac:dyDescent="0.2">
      <c r="A2125" s="199"/>
      <c r="B2125" s="199"/>
      <c r="C2125" s="199"/>
      <c r="D2125" s="199"/>
      <c r="E2125" s="199"/>
      <c r="F2125" s="199"/>
      <c r="G2125" s="199"/>
      <c r="H2125" s="199"/>
      <c r="I2125" s="199"/>
      <c r="J2125" s="199"/>
      <c r="K2125" s="199"/>
      <c r="L2125" s="199"/>
      <c r="M2125" s="199"/>
      <c r="N2125" s="199"/>
      <c r="O2125" s="199"/>
      <c r="P2125" s="199"/>
      <c r="Q2125" s="199"/>
      <c r="R2125" s="199"/>
      <c r="S2125" s="199"/>
      <c r="T2125" s="199"/>
      <c r="U2125" s="199"/>
      <c r="V2125" s="199"/>
      <c r="W2125" s="199"/>
      <c r="X2125" s="199"/>
      <c r="Y2125" s="199"/>
      <c r="Z2125" s="199"/>
      <c r="AA2125" s="199"/>
      <c r="AB2125" s="199"/>
      <c r="AC2125" s="199"/>
      <c r="AD2125" s="199"/>
      <c r="AE2125" s="199"/>
      <c r="AF2125" s="199"/>
      <c r="AG2125" s="199"/>
      <c r="AH2125" s="199"/>
      <c r="AI2125" s="199"/>
      <c r="AJ2125" s="199"/>
      <c r="AK2125" s="199"/>
      <c r="AL2125" s="199"/>
      <c r="AM2125" s="199"/>
      <c r="AN2125" s="199"/>
      <c r="AO2125" s="199"/>
      <c r="AP2125" s="199"/>
      <c r="AQ2125" s="199"/>
      <c r="AR2125" s="199"/>
      <c r="AS2125" s="199"/>
      <c r="AT2125" s="199"/>
      <c r="AU2125" s="199"/>
      <c r="AV2125" s="199"/>
      <c r="AW2125" s="199"/>
      <c r="AX2125" s="199"/>
      <c r="AY2125" s="199"/>
      <c r="AZ2125" s="199"/>
      <c r="BA2125" s="199"/>
      <c r="BB2125" s="199"/>
      <c r="BC2125" s="199"/>
      <c r="BD2125" s="199"/>
      <c r="BE2125" s="199"/>
      <c r="BF2125" s="199"/>
      <c r="BG2125" s="199"/>
      <c r="BH2125" s="199"/>
      <c r="BI2125" s="199"/>
      <c r="BJ2125" s="199"/>
      <c r="BK2125" s="199"/>
    </row>
    <row r="2126" spans="1:63" ht="12.75" customHeight="1" x14ac:dyDescent="0.2">
      <c r="A2126" s="199"/>
      <c r="B2126" s="199"/>
      <c r="C2126" s="199"/>
      <c r="D2126" s="199"/>
      <c r="E2126" s="199"/>
      <c r="F2126" s="199"/>
      <c r="G2126" s="199"/>
      <c r="H2126" s="199"/>
      <c r="I2126" s="199"/>
      <c r="J2126" s="199"/>
      <c r="K2126" s="199"/>
      <c r="L2126" s="199"/>
      <c r="M2126" s="199"/>
      <c r="N2126" s="199"/>
      <c r="O2126" s="199"/>
      <c r="P2126" s="199"/>
      <c r="Q2126" s="199"/>
      <c r="R2126" s="199"/>
      <c r="S2126" s="199"/>
      <c r="T2126" s="199"/>
      <c r="U2126" s="199"/>
      <c r="V2126" s="199"/>
      <c r="W2126" s="199"/>
      <c r="X2126" s="199"/>
      <c r="Y2126" s="199"/>
      <c r="Z2126" s="199"/>
      <c r="AA2126" s="199"/>
      <c r="AB2126" s="199"/>
      <c r="AC2126" s="199"/>
      <c r="AD2126" s="199"/>
      <c r="AE2126" s="199"/>
      <c r="AF2126" s="199"/>
      <c r="AG2126" s="199"/>
      <c r="AH2126" s="199"/>
      <c r="AI2126" s="199"/>
      <c r="AJ2126" s="199"/>
      <c r="AK2126" s="199"/>
      <c r="AL2126" s="199"/>
      <c r="AM2126" s="199"/>
      <c r="AN2126" s="199"/>
      <c r="AO2126" s="199"/>
      <c r="AP2126" s="199"/>
      <c r="AQ2126" s="199"/>
      <c r="AR2126" s="199"/>
      <c r="AS2126" s="199"/>
      <c r="AT2126" s="199"/>
      <c r="AU2126" s="199"/>
      <c r="AV2126" s="199"/>
      <c r="AW2126" s="199"/>
      <c r="AX2126" s="199"/>
      <c r="AY2126" s="199"/>
      <c r="AZ2126" s="199"/>
      <c r="BA2126" s="199"/>
      <c r="BB2126" s="199"/>
      <c r="BC2126" s="199"/>
      <c r="BD2126" s="199"/>
      <c r="BE2126" s="199"/>
      <c r="BF2126" s="199"/>
      <c r="BG2126" s="199"/>
      <c r="BH2126" s="199"/>
      <c r="BI2126" s="199"/>
      <c r="BJ2126" s="199"/>
      <c r="BK2126" s="199"/>
    </row>
    <row r="2127" spans="1:63" ht="12.75" customHeight="1" x14ac:dyDescent="0.2">
      <c r="A2127" s="199"/>
      <c r="B2127" s="199"/>
      <c r="C2127" s="199"/>
      <c r="D2127" s="199"/>
      <c r="E2127" s="199"/>
      <c r="F2127" s="199"/>
      <c r="G2127" s="199"/>
      <c r="H2127" s="199"/>
      <c r="I2127" s="199"/>
      <c r="J2127" s="199"/>
      <c r="K2127" s="199"/>
      <c r="L2127" s="199"/>
      <c r="M2127" s="199"/>
      <c r="N2127" s="199"/>
      <c r="O2127" s="199"/>
      <c r="P2127" s="199"/>
      <c r="Q2127" s="199"/>
      <c r="R2127" s="199"/>
      <c r="S2127" s="199"/>
      <c r="T2127" s="199"/>
      <c r="U2127" s="199"/>
      <c r="V2127" s="199"/>
      <c r="W2127" s="199"/>
      <c r="X2127" s="199"/>
      <c r="Y2127" s="199"/>
      <c r="Z2127" s="199"/>
      <c r="AA2127" s="199"/>
      <c r="AB2127" s="199"/>
      <c r="AC2127" s="199"/>
      <c r="AD2127" s="199"/>
      <c r="AE2127" s="199"/>
      <c r="AF2127" s="199"/>
      <c r="AG2127" s="199"/>
      <c r="AH2127" s="199"/>
      <c r="AI2127" s="199"/>
      <c r="AJ2127" s="199"/>
      <c r="AK2127" s="199"/>
      <c r="AL2127" s="199"/>
      <c r="AM2127" s="199"/>
      <c r="AN2127" s="199"/>
      <c r="AO2127" s="199"/>
      <c r="AP2127" s="199"/>
      <c r="AQ2127" s="199"/>
      <c r="AR2127" s="199"/>
      <c r="AS2127" s="199"/>
      <c r="AT2127" s="199"/>
      <c r="AU2127" s="199"/>
      <c r="AV2127" s="199"/>
      <c r="AW2127" s="199"/>
      <c r="AX2127" s="199"/>
      <c r="AY2127" s="199"/>
      <c r="AZ2127" s="199"/>
      <c r="BA2127" s="199"/>
      <c r="BB2127" s="199"/>
      <c r="BC2127" s="199"/>
      <c r="BD2127" s="199"/>
      <c r="BE2127" s="199"/>
      <c r="BF2127" s="199"/>
      <c r="BG2127" s="199"/>
      <c r="BH2127" s="199"/>
      <c r="BI2127" s="199"/>
      <c r="BJ2127" s="199"/>
      <c r="BK2127" s="199"/>
    </row>
    <row r="2128" spans="1:63" ht="12.75" customHeight="1" x14ac:dyDescent="0.2">
      <c r="A2128" s="199"/>
      <c r="B2128" s="199"/>
      <c r="C2128" s="199"/>
      <c r="D2128" s="199"/>
      <c r="E2128" s="199"/>
      <c r="F2128" s="199"/>
      <c r="G2128" s="199"/>
      <c r="H2128" s="199"/>
      <c r="I2128" s="199"/>
      <c r="J2128" s="199"/>
      <c r="K2128" s="199"/>
      <c r="L2128" s="199"/>
      <c r="M2128" s="199"/>
      <c r="N2128" s="199"/>
      <c r="O2128" s="199"/>
      <c r="P2128" s="199"/>
      <c r="Q2128" s="199"/>
      <c r="R2128" s="199"/>
      <c r="S2128" s="199"/>
      <c r="T2128" s="199"/>
      <c r="U2128" s="199"/>
      <c r="V2128" s="199"/>
      <c r="W2128" s="199"/>
      <c r="X2128" s="199"/>
      <c r="Y2128" s="199"/>
      <c r="Z2128" s="199"/>
      <c r="AA2128" s="199"/>
      <c r="AB2128" s="199"/>
      <c r="AC2128" s="199"/>
      <c r="AD2128" s="199"/>
      <c r="AE2128" s="199"/>
      <c r="AF2128" s="199"/>
      <c r="AG2128" s="199"/>
      <c r="AH2128" s="199"/>
      <c r="AI2128" s="199"/>
      <c r="AJ2128" s="199"/>
      <c r="AK2128" s="199"/>
      <c r="AL2128" s="199"/>
      <c r="AM2128" s="199"/>
      <c r="AN2128" s="199"/>
      <c r="AO2128" s="199"/>
      <c r="AP2128" s="199"/>
      <c r="AQ2128" s="199"/>
      <c r="AR2128" s="199"/>
      <c r="AS2128" s="199"/>
      <c r="AT2128" s="199"/>
      <c r="AU2128" s="199"/>
      <c r="AV2128" s="199"/>
      <c r="AW2128" s="199"/>
      <c r="AX2128" s="199"/>
      <c r="AY2128" s="199"/>
      <c r="AZ2128" s="199"/>
      <c r="BA2128" s="199"/>
      <c r="BB2128" s="199"/>
      <c r="BC2128" s="199"/>
      <c r="BD2128" s="199"/>
      <c r="BE2128" s="199"/>
      <c r="BF2128" s="199"/>
      <c r="BG2128" s="199"/>
      <c r="BH2128" s="199"/>
      <c r="BI2128" s="199"/>
      <c r="BJ2128" s="199"/>
      <c r="BK2128" s="199"/>
    </row>
    <row r="2129" spans="1:63" ht="12.75" customHeight="1" x14ac:dyDescent="0.2">
      <c r="A2129" s="199"/>
      <c r="B2129" s="199"/>
      <c r="C2129" s="199"/>
      <c r="D2129" s="199"/>
      <c r="E2129" s="199"/>
      <c r="F2129" s="199"/>
      <c r="G2129" s="199"/>
      <c r="H2129" s="199"/>
      <c r="I2129" s="199"/>
      <c r="J2129" s="199"/>
      <c r="K2129" s="199"/>
      <c r="L2129" s="199"/>
      <c r="M2129" s="199"/>
      <c r="N2129" s="199"/>
      <c r="O2129" s="199"/>
      <c r="P2129" s="199"/>
      <c r="Q2129" s="199"/>
      <c r="R2129" s="199"/>
      <c r="S2129" s="199"/>
      <c r="T2129" s="199"/>
      <c r="U2129" s="199"/>
      <c r="V2129" s="199"/>
      <c r="W2129" s="199"/>
      <c r="X2129" s="199"/>
      <c r="Y2129" s="199"/>
      <c r="Z2129" s="199"/>
      <c r="AA2129" s="199"/>
      <c r="AB2129" s="199"/>
      <c r="AC2129" s="199"/>
      <c r="AD2129" s="199"/>
      <c r="AE2129" s="199"/>
      <c r="AF2129" s="199"/>
      <c r="AG2129" s="199"/>
      <c r="AH2129" s="199"/>
      <c r="AI2129" s="199"/>
      <c r="AJ2129" s="199"/>
      <c r="AK2129" s="199"/>
      <c r="AL2129" s="199"/>
      <c r="AM2129" s="199"/>
      <c r="AN2129" s="199"/>
      <c r="AO2129" s="199"/>
      <c r="AP2129" s="199"/>
      <c r="AQ2129" s="199"/>
      <c r="AR2129" s="199"/>
      <c r="AS2129" s="199"/>
      <c r="AT2129" s="199"/>
      <c r="AU2129" s="199"/>
      <c r="AV2129" s="199"/>
      <c r="AW2129" s="199"/>
      <c r="AX2129" s="199"/>
      <c r="AY2129" s="199"/>
      <c r="AZ2129" s="199"/>
      <c r="BA2129" s="199"/>
      <c r="BB2129" s="199"/>
      <c r="BC2129" s="199"/>
      <c r="BD2129" s="199"/>
      <c r="BE2129" s="199"/>
      <c r="BF2129" s="199"/>
      <c r="BG2129" s="199"/>
      <c r="BH2129" s="199"/>
      <c r="BI2129" s="199"/>
      <c r="BJ2129" s="199"/>
      <c r="BK2129" s="199"/>
    </row>
    <row r="2130" spans="1:63" ht="12.75" customHeight="1" x14ac:dyDescent="0.2">
      <c r="A2130" s="199"/>
      <c r="B2130" s="199"/>
      <c r="C2130" s="199"/>
      <c r="D2130" s="199"/>
      <c r="E2130" s="199"/>
      <c r="F2130" s="199"/>
      <c r="G2130" s="199"/>
      <c r="H2130" s="199"/>
      <c r="I2130" s="199"/>
      <c r="J2130" s="199"/>
      <c r="K2130" s="199"/>
      <c r="L2130" s="199"/>
      <c r="M2130" s="199"/>
      <c r="N2130" s="199"/>
      <c r="O2130" s="199"/>
      <c r="P2130" s="199"/>
      <c r="Q2130" s="199"/>
      <c r="R2130" s="199"/>
      <c r="S2130" s="199"/>
      <c r="T2130" s="199"/>
      <c r="U2130" s="199"/>
      <c r="V2130" s="199"/>
      <c r="W2130" s="199"/>
      <c r="X2130" s="199"/>
      <c r="Y2130" s="199"/>
      <c r="Z2130" s="199"/>
      <c r="AA2130" s="199"/>
      <c r="AB2130" s="199"/>
      <c r="AC2130" s="199"/>
      <c r="AD2130" s="199"/>
      <c r="AE2130" s="199"/>
      <c r="AF2130" s="199"/>
      <c r="AG2130" s="199"/>
      <c r="AH2130" s="199"/>
      <c r="AI2130" s="199"/>
      <c r="AJ2130" s="199"/>
      <c r="AK2130" s="199"/>
      <c r="AL2130" s="199"/>
      <c r="AM2130" s="199"/>
      <c r="AN2130" s="199"/>
      <c r="AO2130" s="199"/>
      <c r="AP2130" s="199"/>
      <c r="AQ2130" s="199"/>
      <c r="AR2130" s="199"/>
      <c r="AS2130" s="199"/>
      <c r="AT2130" s="199"/>
      <c r="AU2130" s="199"/>
      <c r="AV2130" s="199"/>
      <c r="AW2130" s="199"/>
      <c r="AX2130" s="199"/>
      <c r="AY2130" s="199"/>
      <c r="AZ2130" s="199"/>
      <c r="BA2130" s="199"/>
      <c r="BB2130" s="199"/>
      <c r="BC2130" s="199"/>
      <c r="BD2130" s="199"/>
      <c r="BE2130" s="199"/>
      <c r="BF2130" s="199"/>
      <c r="BG2130" s="199"/>
      <c r="BH2130" s="199"/>
      <c r="BI2130" s="199"/>
      <c r="BJ2130" s="199"/>
      <c r="BK2130" s="199"/>
    </row>
    <row r="2131" spans="1:63" ht="12.75" customHeight="1" x14ac:dyDescent="0.2">
      <c r="A2131" s="199"/>
      <c r="B2131" s="199"/>
      <c r="C2131" s="199"/>
      <c r="D2131" s="199"/>
      <c r="E2131" s="199"/>
      <c r="F2131" s="199"/>
      <c r="G2131" s="199"/>
      <c r="H2131" s="199"/>
      <c r="I2131" s="199"/>
      <c r="J2131" s="199"/>
      <c r="K2131" s="199"/>
      <c r="L2131" s="199"/>
      <c r="M2131" s="199"/>
      <c r="N2131" s="199"/>
      <c r="O2131" s="199"/>
      <c r="P2131" s="199"/>
      <c r="Q2131" s="199"/>
      <c r="R2131" s="199"/>
      <c r="S2131" s="199"/>
      <c r="T2131" s="199"/>
      <c r="U2131" s="199"/>
      <c r="V2131" s="199"/>
      <c r="W2131" s="199"/>
      <c r="X2131" s="199"/>
      <c r="Y2131" s="199"/>
      <c r="Z2131" s="199"/>
      <c r="AA2131" s="199"/>
      <c r="AB2131" s="199"/>
      <c r="AC2131" s="199"/>
      <c r="AD2131" s="199"/>
      <c r="AE2131" s="199"/>
      <c r="AF2131" s="199"/>
      <c r="AG2131" s="199"/>
      <c r="AH2131" s="199"/>
      <c r="AI2131" s="199"/>
      <c r="AJ2131" s="199"/>
      <c r="AK2131" s="199"/>
      <c r="AL2131" s="199"/>
      <c r="AM2131" s="199"/>
      <c r="AN2131" s="199"/>
      <c r="AO2131" s="199"/>
      <c r="AP2131" s="199"/>
      <c r="AQ2131" s="199"/>
      <c r="AR2131" s="199"/>
      <c r="AS2131" s="199"/>
      <c r="AT2131" s="199"/>
      <c r="AU2131" s="199"/>
      <c r="AV2131" s="199"/>
      <c r="AW2131" s="199"/>
      <c r="AX2131" s="199"/>
      <c r="AY2131" s="199"/>
      <c r="AZ2131" s="199"/>
      <c r="BA2131" s="199"/>
      <c r="BB2131" s="199"/>
      <c r="BC2131" s="199"/>
      <c r="BD2131" s="199"/>
      <c r="BE2131" s="199"/>
      <c r="BF2131" s="199"/>
      <c r="BG2131" s="199"/>
      <c r="BH2131" s="199"/>
      <c r="BI2131" s="199"/>
      <c r="BJ2131" s="199"/>
      <c r="BK2131" s="199"/>
    </row>
    <row r="2132" spans="1:63" ht="12.75" customHeight="1" x14ac:dyDescent="0.2">
      <c r="A2132" s="199"/>
      <c r="B2132" s="199"/>
      <c r="C2132" s="199"/>
      <c r="D2132" s="199"/>
      <c r="E2132" s="199"/>
      <c r="F2132" s="199"/>
      <c r="G2132" s="199"/>
      <c r="H2132" s="199"/>
      <c r="I2132" s="199"/>
      <c r="J2132" s="199"/>
      <c r="K2132" s="199"/>
      <c r="L2132" s="199"/>
      <c r="M2132" s="199"/>
      <c r="N2132" s="199"/>
      <c r="O2132" s="199"/>
      <c r="P2132" s="199"/>
      <c r="Q2132" s="199"/>
      <c r="R2132" s="199"/>
      <c r="S2132" s="199"/>
      <c r="T2132" s="199"/>
      <c r="U2132" s="199"/>
      <c r="V2132" s="199"/>
      <c r="W2132" s="199"/>
      <c r="X2132" s="199"/>
      <c r="Y2132" s="199"/>
      <c r="Z2132" s="199"/>
      <c r="AA2132" s="199"/>
      <c r="AB2132" s="199"/>
      <c r="AC2132" s="199"/>
      <c r="AD2132" s="199"/>
      <c r="AE2132" s="199"/>
      <c r="AF2132" s="199"/>
      <c r="AG2132" s="199"/>
      <c r="AH2132" s="199"/>
      <c r="AI2132" s="199"/>
      <c r="AJ2132" s="199"/>
      <c r="AK2132" s="199"/>
      <c r="AL2132" s="199"/>
      <c r="AM2132" s="199"/>
      <c r="AN2132" s="199"/>
      <c r="AO2132" s="199"/>
      <c r="AP2132" s="199"/>
      <c r="AQ2132" s="199"/>
      <c r="AR2132" s="199"/>
      <c r="AS2132" s="199"/>
      <c r="AT2132" s="199"/>
      <c r="AU2132" s="199"/>
      <c r="AV2132" s="199"/>
      <c r="AW2132" s="199"/>
      <c r="AX2132" s="199"/>
      <c r="AY2132" s="199"/>
      <c r="AZ2132" s="199"/>
      <c r="BA2132" s="199"/>
      <c r="BB2132" s="199"/>
      <c r="BC2132" s="199"/>
      <c r="BD2132" s="199"/>
      <c r="BE2132" s="199"/>
      <c r="BF2132" s="199"/>
      <c r="BG2132" s="199"/>
      <c r="BH2132" s="199"/>
      <c r="BI2132" s="199"/>
      <c r="BJ2132" s="199"/>
      <c r="BK2132" s="199"/>
    </row>
    <row r="2133" spans="1:63" ht="12.75" customHeight="1" x14ac:dyDescent="0.2">
      <c r="A2133" s="199"/>
      <c r="B2133" s="199"/>
      <c r="C2133" s="199"/>
      <c r="D2133" s="199"/>
      <c r="E2133" s="199"/>
      <c r="F2133" s="199"/>
      <c r="G2133" s="199"/>
      <c r="H2133" s="199"/>
      <c r="I2133" s="199"/>
      <c r="J2133" s="199"/>
      <c r="K2133" s="199"/>
      <c r="L2133" s="199"/>
      <c r="M2133" s="199"/>
      <c r="N2133" s="199"/>
      <c r="O2133" s="199"/>
      <c r="P2133" s="199"/>
      <c r="Q2133" s="199"/>
      <c r="R2133" s="199"/>
      <c r="S2133" s="199"/>
      <c r="T2133" s="199"/>
      <c r="U2133" s="199"/>
      <c r="V2133" s="199"/>
      <c r="W2133" s="199"/>
      <c r="X2133" s="199"/>
      <c r="Y2133" s="199"/>
      <c r="Z2133" s="199"/>
      <c r="AA2133" s="199"/>
      <c r="AB2133" s="199"/>
      <c r="AC2133" s="199"/>
      <c r="AD2133" s="199"/>
      <c r="AE2133" s="199"/>
      <c r="AF2133" s="199"/>
      <c r="AG2133" s="199"/>
      <c r="AH2133" s="199"/>
      <c r="AI2133" s="199"/>
      <c r="AJ2133" s="199"/>
      <c r="AK2133" s="199"/>
      <c r="AL2133" s="199"/>
      <c r="AM2133" s="199"/>
      <c r="AN2133" s="199"/>
      <c r="AO2133" s="199"/>
      <c r="AP2133" s="199"/>
      <c r="AQ2133" s="199"/>
      <c r="AR2133" s="199"/>
      <c r="AS2133" s="199"/>
      <c r="AT2133" s="199"/>
      <c r="AU2133" s="199"/>
      <c r="AV2133" s="199"/>
      <c r="AW2133" s="199"/>
      <c r="AX2133" s="199"/>
      <c r="AY2133" s="199"/>
      <c r="AZ2133" s="199"/>
      <c r="BA2133" s="199"/>
      <c r="BB2133" s="199"/>
      <c r="BC2133" s="199"/>
      <c r="BD2133" s="199"/>
      <c r="BE2133" s="199"/>
      <c r="BF2133" s="199"/>
      <c r="BG2133" s="199"/>
      <c r="BH2133" s="199"/>
      <c r="BI2133" s="199"/>
      <c r="BJ2133" s="199"/>
      <c r="BK2133" s="199"/>
    </row>
    <row r="2134" spans="1:63" ht="12.75" customHeight="1" x14ac:dyDescent="0.2">
      <c r="A2134" s="199"/>
      <c r="B2134" s="199"/>
      <c r="C2134" s="199"/>
      <c r="D2134" s="199"/>
      <c r="E2134" s="199"/>
      <c r="F2134" s="199"/>
      <c r="G2134" s="199"/>
      <c r="H2134" s="199"/>
      <c r="I2134" s="199"/>
      <c r="J2134" s="199"/>
      <c r="K2134" s="199"/>
      <c r="L2134" s="199"/>
      <c r="M2134" s="199"/>
      <c r="N2134" s="199"/>
      <c r="O2134" s="199"/>
      <c r="P2134" s="199"/>
      <c r="Q2134" s="199"/>
      <c r="R2134" s="199"/>
      <c r="S2134" s="199"/>
      <c r="T2134" s="199"/>
      <c r="U2134" s="199"/>
      <c r="V2134" s="199"/>
      <c r="W2134" s="199"/>
      <c r="X2134" s="199"/>
      <c r="Y2134" s="199"/>
      <c r="Z2134" s="199"/>
      <c r="AA2134" s="199"/>
      <c r="AB2134" s="199"/>
      <c r="AC2134" s="199"/>
      <c r="AD2134" s="199"/>
      <c r="AE2134" s="199"/>
      <c r="AF2134" s="199"/>
      <c r="AG2134" s="199"/>
      <c r="AH2134" s="199"/>
      <c r="AI2134" s="199"/>
      <c r="AJ2134" s="199"/>
      <c r="AK2134" s="199"/>
      <c r="AL2134" s="199"/>
      <c r="AM2134" s="199"/>
      <c r="AN2134" s="199"/>
      <c r="AO2134" s="199"/>
      <c r="AP2134" s="199"/>
      <c r="AQ2134" s="199"/>
      <c r="AR2134" s="199"/>
      <c r="AS2134" s="199"/>
      <c r="AT2134" s="199"/>
      <c r="AU2134" s="199"/>
      <c r="AV2134" s="199"/>
      <c r="AW2134" s="199"/>
      <c r="AX2134" s="199"/>
      <c r="AY2134" s="199"/>
      <c r="AZ2134" s="199"/>
      <c r="BA2134" s="199"/>
      <c r="BB2134" s="199"/>
      <c r="BC2134" s="199"/>
      <c r="BD2134" s="199"/>
      <c r="BE2134" s="199"/>
      <c r="BF2134" s="199"/>
      <c r="BG2134" s="199"/>
      <c r="BH2134" s="199"/>
      <c r="BI2134" s="199"/>
      <c r="BJ2134" s="199"/>
      <c r="BK2134" s="199"/>
    </row>
    <row r="2135" spans="1:63" ht="12.75" customHeight="1" x14ac:dyDescent="0.2">
      <c r="A2135" s="199"/>
      <c r="B2135" s="199"/>
      <c r="C2135" s="199"/>
      <c r="D2135" s="199"/>
      <c r="E2135" s="199"/>
      <c r="F2135" s="199"/>
      <c r="G2135" s="199"/>
      <c r="H2135" s="199"/>
      <c r="I2135" s="199"/>
      <c r="J2135" s="199"/>
      <c r="K2135" s="199"/>
      <c r="L2135" s="199"/>
      <c r="M2135" s="199"/>
      <c r="N2135" s="199"/>
      <c r="O2135" s="199"/>
      <c r="P2135" s="199"/>
      <c r="Q2135" s="199"/>
      <c r="R2135" s="199"/>
      <c r="S2135" s="199"/>
      <c r="T2135" s="199"/>
      <c r="U2135" s="199"/>
      <c r="V2135" s="199"/>
      <c r="W2135" s="199"/>
      <c r="X2135" s="199"/>
      <c r="Y2135" s="199"/>
      <c r="Z2135" s="199"/>
      <c r="AA2135" s="199"/>
      <c r="AB2135" s="199"/>
      <c r="AC2135" s="199"/>
      <c r="AD2135" s="199"/>
      <c r="AE2135" s="199"/>
      <c r="AF2135" s="199"/>
      <c r="AG2135" s="199"/>
      <c r="AH2135" s="199"/>
      <c r="AI2135" s="199"/>
      <c r="AJ2135" s="199"/>
      <c r="AK2135" s="199"/>
      <c r="AL2135" s="199"/>
      <c r="AM2135" s="199"/>
      <c r="AN2135" s="199"/>
      <c r="AO2135" s="199"/>
      <c r="AP2135" s="199"/>
      <c r="AQ2135" s="199"/>
      <c r="AR2135" s="199"/>
      <c r="AS2135" s="199"/>
      <c r="AT2135" s="199"/>
      <c r="AU2135" s="199"/>
      <c r="AV2135" s="199"/>
      <c r="AW2135" s="199"/>
      <c r="AX2135" s="199"/>
      <c r="AY2135" s="199"/>
      <c r="AZ2135" s="199"/>
      <c r="BA2135" s="199"/>
      <c r="BB2135" s="199"/>
      <c r="BC2135" s="199"/>
      <c r="BD2135" s="199"/>
      <c r="BE2135" s="199"/>
      <c r="BF2135" s="199"/>
      <c r="BG2135" s="199"/>
      <c r="BH2135" s="199"/>
      <c r="BI2135" s="199"/>
      <c r="BJ2135" s="199"/>
      <c r="BK2135" s="199"/>
    </row>
    <row r="2136" spans="1:63" ht="12.75" customHeight="1" x14ac:dyDescent="0.2">
      <c r="A2136" s="199"/>
      <c r="B2136" s="199"/>
      <c r="C2136" s="199"/>
      <c r="D2136" s="199"/>
      <c r="E2136" s="199"/>
      <c r="F2136" s="199"/>
      <c r="G2136" s="199"/>
      <c r="H2136" s="199"/>
      <c r="I2136" s="199"/>
      <c r="J2136" s="199"/>
      <c r="K2136" s="199"/>
      <c r="L2136" s="199"/>
      <c r="M2136" s="199"/>
      <c r="N2136" s="199"/>
      <c r="O2136" s="199"/>
      <c r="P2136" s="199"/>
      <c r="Q2136" s="199"/>
      <c r="R2136" s="199"/>
      <c r="S2136" s="199"/>
      <c r="T2136" s="199"/>
      <c r="U2136" s="199"/>
      <c r="V2136" s="199"/>
      <c r="W2136" s="199"/>
      <c r="X2136" s="199"/>
      <c r="Y2136" s="199"/>
      <c r="Z2136" s="199"/>
      <c r="AA2136" s="199"/>
      <c r="AB2136" s="199"/>
      <c r="AC2136" s="199"/>
      <c r="AD2136" s="199"/>
      <c r="AE2136" s="199"/>
      <c r="AF2136" s="199"/>
      <c r="AG2136" s="199"/>
      <c r="AH2136" s="199"/>
      <c r="AI2136" s="199"/>
      <c r="AJ2136" s="199"/>
      <c r="AK2136" s="199"/>
      <c r="AL2136" s="199"/>
      <c r="AM2136" s="199"/>
      <c r="AN2136" s="199"/>
      <c r="AO2136" s="199"/>
      <c r="AP2136" s="199"/>
      <c r="AQ2136" s="199"/>
      <c r="AR2136" s="199"/>
      <c r="AS2136" s="199"/>
      <c r="AT2136" s="199"/>
      <c r="AU2136" s="199"/>
      <c r="AV2136" s="199"/>
      <c r="AW2136" s="199"/>
      <c r="AX2136" s="199"/>
      <c r="AY2136" s="199"/>
      <c r="AZ2136" s="199"/>
      <c r="BA2136" s="199"/>
      <c r="BB2136" s="199"/>
      <c r="BC2136" s="199"/>
      <c r="BD2136" s="199"/>
      <c r="BE2136" s="199"/>
      <c r="BF2136" s="199"/>
      <c r="BG2136" s="199"/>
      <c r="BH2136" s="199"/>
      <c r="BI2136" s="199"/>
      <c r="BJ2136" s="199"/>
      <c r="BK2136" s="199"/>
    </row>
    <row r="2137" spans="1:63" ht="12.75" customHeight="1" x14ac:dyDescent="0.2">
      <c r="A2137" s="199"/>
      <c r="B2137" s="199"/>
      <c r="C2137" s="199"/>
      <c r="D2137" s="199"/>
      <c r="E2137" s="199"/>
      <c r="F2137" s="199"/>
      <c r="G2137" s="199"/>
      <c r="H2137" s="199"/>
      <c r="I2137" s="199"/>
      <c r="J2137" s="199"/>
      <c r="K2137" s="199"/>
      <c r="L2137" s="199"/>
      <c r="M2137" s="199"/>
      <c r="N2137" s="199"/>
      <c r="O2137" s="199"/>
      <c r="P2137" s="199"/>
      <c r="Q2137" s="199"/>
      <c r="R2137" s="199"/>
      <c r="S2137" s="199"/>
      <c r="T2137" s="199"/>
      <c r="U2137" s="199"/>
      <c r="V2137" s="199"/>
      <c r="W2137" s="199"/>
      <c r="X2137" s="199"/>
      <c r="Y2137" s="199"/>
      <c r="Z2137" s="199"/>
      <c r="AA2137" s="199"/>
      <c r="AB2137" s="199"/>
      <c r="AC2137" s="199"/>
      <c r="AD2137" s="199"/>
      <c r="AE2137" s="199"/>
      <c r="AF2137" s="199"/>
      <c r="AG2137" s="199"/>
      <c r="AH2137" s="199"/>
      <c r="AI2137" s="199"/>
      <c r="AJ2137" s="199"/>
      <c r="AK2137" s="199"/>
      <c r="AL2137" s="199"/>
      <c r="AM2137" s="199"/>
      <c r="AN2137" s="199"/>
      <c r="AO2137" s="199"/>
      <c r="AP2137" s="199"/>
      <c r="AQ2137" s="199"/>
      <c r="AR2137" s="199"/>
      <c r="AS2137" s="199"/>
      <c r="AT2137" s="199"/>
      <c r="AU2137" s="199"/>
      <c r="AV2137" s="199"/>
      <c r="AW2137" s="199"/>
      <c r="AX2137" s="199"/>
      <c r="AY2137" s="199"/>
      <c r="AZ2137" s="199"/>
      <c r="BA2137" s="199"/>
      <c r="BB2137" s="199"/>
      <c r="BC2137" s="199"/>
      <c r="BD2137" s="199"/>
      <c r="BE2137" s="199"/>
      <c r="BF2137" s="199"/>
      <c r="BG2137" s="199"/>
      <c r="BH2137" s="199"/>
      <c r="BI2137" s="199"/>
      <c r="BJ2137" s="199"/>
      <c r="BK2137" s="199"/>
    </row>
    <row r="2138" spans="1:63" ht="12.75" customHeight="1" x14ac:dyDescent="0.2">
      <c r="A2138" s="199"/>
      <c r="B2138" s="199"/>
      <c r="C2138" s="199"/>
      <c r="D2138" s="199"/>
      <c r="E2138" s="199"/>
      <c r="F2138" s="199"/>
      <c r="G2138" s="199"/>
      <c r="H2138" s="199"/>
      <c r="I2138" s="199"/>
      <c r="J2138" s="199"/>
      <c r="K2138" s="199"/>
      <c r="L2138" s="199"/>
      <c r="M2138" s="199"/>
      <c r="N2138" s="199"/>
      <c r="O2138" s="199"/>
      <c r="P2138" s="199"/>
      <c r="Q2138" s="199"/>
      <c r="R2138" s="199"/>
      <c r="S2138" s="199"/>
      <c r="T2138" s="199"/>
      <c r="U2138" s="199"/>
      <c r="V2138" s="199"/>
      <c r="W2138" s="199"/>
      <c r="X2138" s="199"/>
      <c r="Y2138" s="199"/>
      <c r="Z2138" s="199"/>
      <c r="AA2138" s="199"/>
      <c r="AB2138" s="199"/>
      <c r="AC2138" s="199"/>
      <c r="AD2138" s="199"/>
      <c r="AE2138" s="199"/>
      <c r="AF2138" s="199"/>
      <c r="AG2138" s="199"/>
      <c r="AH2138" s="199"/>
      <c r="AI2138" s="199"/>
      <c r="AJ2138" s="199"/>
      <c r="AK2138" s="199"/>
      <c r="AL2138" s="199"/>
      <c r="AM2138" s="199"/>
      <c r="AN2138" s="199"/>
      <c r="AO2138" s="199"/>
      <c r="AP2138" s="199"/>
      <c r="AQ2138" s="199"/>
      <c r="AR2138" s="199"/>
      <c r="AS2138" s="199"/>
      <c r="AT2138" s="199"/>
      <c r="AU2138" s="199"/>
      <c r="AV2138" s="199"/>
      <c r="AW2138" s="199"/>
      <c r="AX2138" s="199"/>
      <c r="AY2138" s="199"/>
      <c r="AZ2138" s="199"/>
      <c r="BA2138" s="199"/>
      <c r="BB2138" s="199"/>
      <c r="BC2138" s="199"/>
      <c r="BD2138" s="199"/>
      <c r="BE2138" s="199"/>
      <c r="BF2138" s="199"/>
      <c r="BG2138" s="199"/>
      <c r="BH2138" s="199"/>
      <c r="BI2138" s="199"/>
      <c r="BJ2138" s="199"/>
      <c r="BK2138" s="199"/>
    </row>
    <row r="2139" spans="1:63" ht="12.75" customHeight="1" x14ac:dyDescent="0.2">
      <c r="A2139" s="199"/>
      <c r="B2139" s="199"/>
      <c r="C2139" s="199"/>
      <c r="D2139" s="199"/>
      <c r="E2139" s="199"/>
      <c r="F2139" s="199"/>
      <c r="G2139" s="199"/>
      <c r="H2139" s="199"/>
      <c r="I2139" s="199"/>
      <c r="J2139" s="199"/>
      <c r="K2139" s="199"/>
      <c r="L2139" s="199"/>
      <c r="M2139" s="199"/>
      <c r="N2139" s="199"/>
      <c r="O2139" s="199"/>
      <c r="P2139" s="199"/>
      <c r="Q2139" s="199"/>
      <c r="R2139" s="199"/>
      <c r="S2139" s="199"/>
      <c r="T2139" s="199"/>
      <c r="U2139" s="199"/>
      <c r="V2139" s="199"/>
      <c r="W2139" s="199"/>
      <c r="X2139" s="199"/>
      <c r="Y2139" s="199"/>
      <c r="Z2139" s="199"/>
      <c r="AA2139" s="199"/>
      <c r="AB2139" s="199"/>
      <c r="AC2139" s="199"/>
      <c r="AD2139" s="199"/>
      <c r="AE2139" s="199"/>
      <c r="AF2139" s="199"/>
      <c r="AG2139" s="199"/>
      <c r="AH2139" s="199"/>
      <c r="AI2139" s="199"/>
      <c r="AJ2139" s="199"/>
      <c r="AK2139" s="199"/>
      <c r="AL2139" s="199"/>
      <c r="AM2139" s="199"/>
      <c r="AN2139" s="199"/>
      <c r="AO2139" s="199"/>
      <c r="AP2139" s="199"/>
      <c r="AQ2139" s="199"/>
      <c r="AR2139" s="199"/>
      <c r="AS2139" s="199"/>
      <c r="AT2139" s="199"/>
      <c r="AU2139" s="199"/>
      <c r="AV2139" s="199"/>
      <c r="AW2139" s="199"/>
      <c r="AX2139" s="199"/>
      <c r="AY2139" s="199"/>
      <c r="AZ2139" s="199"/>
      <c r="BA2139" s="199"/>
      <c r="BB2139" s="199"/>
      <c r="BC2139" s="199"/>
      <c r="BD2139" s="199"/>
      <c r="BE2139" s="199"/>
      <c r="BF2139" s="199"/>
      <c r="BG2139" s="199"/>
      <c r="BH2139" s="199"/>
      <c r="BI2139" s="199"/>
      <c r="BJ2139" s="199"/>
      <c r="BK2139" s="199"/>
    </row>
    <row r="2140" spans="1:63" ht="12.75" customHeight="1" x14ac:dyDescent="0.2">
      <c r="A2140" s="199"/>
      <c r="B2140" s="199"/>
      <c r="C2140" s="199"/>
      <c r="D2140" s="199"/>
      <c r="E2140" s="199"/>
      <c r="F2140" s="199"/>
      <c r="G2140" s="199"/>
      <c r="H2140" s="199"/>
      <c r="I2140" s="199"/>
      <c r="J2140" s="199"/>
      <c r="K2140" s="199"/>
      <c r="L2140" s="199"/>
      <c r="M2140" s="199"/>
      <c r="N2140" s="199"/>
      <c r="O2140" s="199"/>
      <c r="P2140" s="199"/>
      <c r="Q2140" s="199"/>
      <c r="R2140" s="199"/>
      <c r="S2140" s="199"/>
      <c r="T2140" s="199"/>
      <c r="U2140" s="199"/>
      <c r="V2140" s="199"/>
      <c r="W2140" s="199"/>
      <c r="X2140" s="199"/>
      <c r="Y2140" s="199"/>
      <c r="Z2140" s="199"/>
      <c r="AA2140" s="199"/>
      <c r="AB2140" s="199"/>
      <c r="AC2140" s="199"/>
      <c r="AD2140" s="199"/>
      <c r="AE2140" s="199"/>
      <c r="AF2140" s="199"/>
      <c r="AG2140" s="199"/>
      <c r="AH2140" s="199"/>
      <c r="AI2140" s="199"/>
      <c r="AJ2140" s="199"/>
      <c r="AK2140" s="199"/>
      <c r="AL2140" s="199"/>
      <c r="AM2140" s="199"/>
      <c r="AN2140" s="199"/>
      <c r="AO2140" s="199"/>
      <c r="AP2140" s="199"/>
      <c r="AQ2140" s="199"/>
      <c r="AR2140" s="199"/>
      <c r="AS2140" s="199"/>
      <c r="AT2140" s="199"/>
      <c r="AU2140" s="199"/>
      <c r="AV2140" s="199"/>
      <c r="AW2140" s="199"/>
      <c r="AX2140" s="199"/>
      <c r="AY2140" s="199"/>
      <c r="AZ2140" s="199"/>
      <c r="BA2140" s="199"/>
      <c r="BB2140" s="199"/>
      <c r="BC2140" s="199"/>
      <c r="BD2140" s="199"/>
      <c r="BE2140" s="199"/>
      <c r="BF2140" s="199"/>
      <c r="BG2140" s="199"/>
      <c r="BH2140" s="199"/>
      <c r="BI2140" s="199"/>
      <c r="BJ2140" s="199"/>
      <c r="BK2140" s="199"/>
    </row>
    <row r="2141" spans="1:63" ht="12.75" customHeight="1" x14ac:dyDescent="0.2">
      <c r="A2141" s="199"/>
      <c r="B2141" s="199"/>
      <c r="C2141" s="199"/>
      <c r="D2141" s="199"/>
      <c r="E2141" s="199"/>
      <c r="F2141" s="199"/>
      <c r="G2141" s="199"/>
      <c r="H2141" s="199"/>
      <c r="I2141" s="199"/>
      <c r="J2141" s="199"/>
      <c r="K2141" s="199"/>
      <c r="L2141" s="199"/>
      <c r="M2141" s="199"/>
      <c r="N2141" s="199"/>
      <c r="O2141" s="199"/>
      <c r="P2141" s="199"/>
      <c r="Q2141" s="199"/>
      <c r="R2141" s="199"/>
      <c r="S2141" s="199"/>
      <c r="T2141" s="199"/>
      <c r="U2141" s="199"/>
      <c r="V2141" s="199"/>
      <c r="W2141" s="199"/>
      <c r="X2141" s="199"/>
      <c r="Y2141" s="199"/>
      <c r="Z2141" s="199"/>
      <c r="AA2141" s="199"/>
      <c r="AB2141" s="199"/>
      <c r="AC2141" s="199"/>
      <c r="AD2141" s="199"/>
      <c r="AE2141" s="199"/>
      <c r="AF2141" s="199"/>
      <c r="AG2141" s="199"/>
      <c r="AH2141" s="199"/>
      <c r="AI2141" s="199"/>
      <c r="AJ2141" s="199"/>
      <c r="AK2141" s="199"/>
      <c r="AL2141" s="199"/>
      <c r="AM2141" s="199"/>
      <c r="AN2141" s="199"/>
      <c r="AO2141" s="199"/>
      <c r="AP2141" s="199"/>
      <c r="AQ2141" s="199"/>
      <c r="AR2141" s="199"/>
      <c r="AS2141" s="199"/>
      <c r="AT2141" s="199"/>
      <c r="AU2141" s="199"/>
      <c r="AV2141" s="199"/>
      <c r="AW2141" s="199"/>
      <c r="AX2141" s="199"/>
      <c r="AY2141" s="199"/>
      <c r="AZ2141" s="199"/>
      <c r="BA2141" s="199"/>
      <c r="BB2141" s="199"/>
      <c r="BC2141" s="199"/>
      <c r="BD2141" s="199"/>
      <c r="BE2141" s="199"/>
      <c r="BF2141" s="199"/>
      <c r="BG2141" s="199"/>
      <c r="BH2141" s="199"/>
      <c r="BI2141" s="199"/>
      <c r="BJ2141" s="199"/>
      <c r="BK2141" s="199"/>
    </row>
    <row r="2142" spans="1:63" ht="12.75" customHeight="1" x14ac:dyDescent="0.2">
      <c r="A2142" s="199"/>
      <c r="B2142" s="199"/>
      <c r="C2142" s="199"/>
      <c r="D2142" s="199"/>
      <c r="E2142" s="199"/>
      <c r="F2142" s="199"/>
      <c r="G2142" s="199"/>
      <c r="H2142" s="199"/>
      <c r="I2142" s="199"/>
      <c r="J2142" s="199"/>
      <c r="K2142" s="199"/>
      <c r="L2142" s="199"/>
      <c r="M2142" s="199"/>
      <c r="N2142" s="199"/>
      <c r="O2142" s="199"/>
      <c r="P2142" s="199"/>
      <c r="Q2142" s="199"/>
      <c r="R2142" s="199"/>
      <c r="S2142" s="199"/>
      <c r="T2142" s="199"/>
      <c r="U2142" s="199"/>
      <c r="V2142" s="199"/>
      <c r="W2142" s="199"/>
      <c r="X2142" s="199"/>
      <c r="Y2142" s="199"/>
      <c r="Z2142" s="199"/>
      <c r="AA2142" s="199"/>
      <c r="AB2142" s="199"/>
      <c r="AC2142" s="199"/>
      <c r="AD2142" s="199"/>
      <c r="AE2142" s="199"/>
      <c r="AF2142" s="199"/>
      <c r="AG2142" s="199"/>
      <c r="AH2142" s="199"/>
      <c r="AI2142" s="199"/>
      <c r="AJ2142" s="199"/>
      <c r="AK2142" s="199"/>
      <c r="AL2142" s="199"/>
      <c r="AM2142" s="199"/>
      <c r="AN2142" s="199"/>
      <c r="AO2142" s="199"/>
      <c r="AP2142" s="199"/>
      <c r="AQ2142" s="199"/>
      <c r="AR2142" s="199"/>
      <c r="AS2142" s="199"/>
      <c r="AT2142" s="199"/>
      <c r="AU2142" s="199"/>
      <c r="AV2142" s="199"/>
      <c r="AW2142" s="199"/>
      <c r="AX2142" s="199"/>
      <c r="AY2142" s="199"/>
      <c r="AZ2142" s="199"/>
      <c r="BA2142" s="199"/>
      <c r="BB2142" s="199"/>
      <c r="BC2142" s="199"/>
      <c r="BD2142" s="199"/>
      <c r="BE2142" s="199"/>
      <c r="BF2142" s="199"/>
      <c r="BG2142" s="199"/>
      <c r="BH2142" s="199"/>
      <c r="BI2142" s="199"/>
      <c r="BJ2142" s="199"/>
      <c r="BK2142" s="199"/>
    </row>
    <row r="2143" spans="1:63" ht="12.75" customHeight="1" x14ac:dyDescent="0.2">
      <c r="A2143" s="199"/>
      <c r="B2143" s="199"/>
      <c r="C2143" s="199"/>
      <c r="D2143" s="199"/>
      <c r="E2143" s="199"/>
      <c r="F2143" s="199"/>
      <c r="G2143" s="199"/>
      <c r="H2143" s="199"/>
      <c r="I2143" s="199"/>
      <c r="J2143" s="199"/>
      <c r="K2143" s="199"/>
      <c r="L2143" s="199"/>
      <c r="M2143" s="199"/>
      <c r="N2143" s="199"/>
      <c r="O2143" s="199"/>
      <c r="P2143" s="199"/>
      <c r="Q2143" s="199"/>
      <c r="R2143" s="199"/>
      <c r="S2143" s="199"/>
      <c r="T2143" s="199"/>
      <c r="U2143" s="199"/>
      <c r="V2143" s="199"/>
      <c r="W2143" s="199"/>
      <c r="X2143" s="199"/>
      <c r="Y2143" s="199"/>
      <c r="Z2143" s="199"/>
      <c r="AA2143" s="199"/>
      <c r="AB2143" s="199"/>
      <c r="AC2143" s="199"/>
      <c r="AD2143" s="199"/>
      <c r="AE2143" s="199"/>
      <c r="AF2143" s="199"/>
      <c r="AG2143" s="199"/>
      <c r="AH2143" s="199"/>
      <c r="AI2143" s="199"/>
      <c r="AJ2143" s="199"/>
      <c r="AK2143" s="199"/>
      <c r="AL2143" s="199"/>
      <c r="AM2143" s="199"/>
      <c r="AN2143" s="199"/>
      <c r="AO2143" s="199"/>
      <c r="AP2143" s="199"/>
      <c r="AQ2143" s="199"/>
      <c r="AR2143" s="199"/>
      <c r="AS2143" s="199"/>
      <c r="AT2143" s="199"/>
      <c r="AU2143" s="199"/>
      <c r="AV2143" s="199"/>
      <c r="AW2143" s="199"/>
      <c r="AX2143" s="199"/>
      <c r="AY2143" s="199"/>
      <c r="AZ2143" s="199"/>
      <c r="BA2143" s="199"/>
      <c r="BB2143" s="199"/>
      <c r="BC2143" s="199"/>
      <c r="BD2143" s="199"/>
      <c r="BE2143" s="199"/>
      <c r="BF2143" s="199"/>
      <c r="BG2143" s="199"/>
      <c r="BH2143" s="199"/>
      <c r="BI2143" s="199"/>
      <c r="BJ2143" s="199"/>
      <c r="BK2143" s="199"/>
    </row>
    <row r="2144" spans="1:63" ht="12.75" customHeight="1" x14ac:dyDescent="0.2">
      <c r="A2144" s="199"/>
      <c r="B2144" s="199"/>
      <c r="C2144" s="199"/>
      <c r="D2144" s="199"/>
      <c r="E2144" s="199"/>
      <c r="F2144" s="199"/>
      <c r="G2144" s="199"/>
      <c r="H2144" s="199"/>
      <c r="I2144" s="199"/>
      <c r="J2144" s="199"/>
      <c r="K2144" s="199"/>
      <c r="L2144" s="199"/>
      <c r="M2144" s="199"/>
      <c r="N2144" s="199"/>
      <c r="O2144" s="199"/>
      <c r="P2144" s="199"/>
      <c r="Q2144" s="199"/>
      <c r="R2144" s="199"/>
      <c r="S2144" s="199"/>
      <c r="T2144" s="199"/>
      <c r="U2144" s="199"/>
      <c r="V2144" s="199"/>
      <c r="W2144" s="199"/>
      <c r="X2144" s="199"/>
      <c r="Y2144" s="199"/>
      <c r="Z2144" s="199"/>
      <c r="AA2144" s="199"/>
      <c r="AB2144" s="199"/>
      <c r="AC2144" s="199"/>
      <c r="AD2144" s="199"/>
      <c r="AE2144" s="199"/>
      <c r="AF2144" s="199"/>
      <c r="AG2144" s="199"/>
      <c r="AH2144" s="199"/>
      <c r="AI2144" s="199"/>
      <c r="AJ2144" s="199"/>
      <c r="AK2144" s="199"/>
      <c r="AL2144" s="199"/>
      <c r="AM2144" s="199"/>
      <c r="AN2144" s="199"/>
      <c r="AO2144" s="199"/>
      <c r="AP2144" s="199"/>
      <c r="AQ2144" s="199"/>
      <c r="AR2144" s="199"/>
      <c r="AS2144" s="199"/>
      <c r="AT2144" s="199"/>
      <c r="AU2144" s="199"/>
      <c r="AV2144" s="199"/>
      <c r="AW2144" s="199"/>
      <c r="AX2144" s="199"/>
      <c r="AY2144" s="199"/>
      <c r="AZ2144" s="199"/>
      <c r="BA2144" s="199"/>
      <c r="BB2144" s="199"/>
      <c r="BC2144" s="199"/>
      <c r="BD2144" s="199"/>
      <c r="BE2144" s="199"/>
      <c r="BF2144" s="199"/>
      <c r="BG2144" s="199"/>
      <c r="BH2144" s="199"/>
      <c r="BI2144" s="199"/>
      <c r="BJ2144" s="199"/>
      <c r="BK2144" s="199"/>
    </row>
    <row r="2145" spans="1:63" ht="12.75" customHeight="1" x14ac:dyDescent="0.2">
      <c r="A2145" s="199"/>
      <c r="B2145" s="199"/>
      <c r="C2145" s="199"/>
      <c r="D2145" s="199"/>
      <c r="E2145" s="199"/>
      <c r="F2145" s="199"/>
      <c r="G2145" s="199"/>
      <c r="H2145" s="199"/>
      <c r="I2145" s="199"/>
      <c r="J2145" s="199"/>
      <c r="K2145" s="199"/>
      <c r="L2145" s="199"/>
      <c r="M2145" s="199"/>
      <c r="N2145" s="199"/>
      <c r="O2145" s="199"/>
      <c r="P2145" s="199"/>
      <c r="Q2145" s="199"/>
      <c r="R2145" s="199"/>
      <c r="S2145" s="199"/>
      <c r="T2145" s="199"/>
      <c r="U2145" s="199"/>
      <c r="V2145" s="199"/>
      <c r="W2145" s="199"/>
      <c r="X2145" s="199"/>
      <c r="Y2145" s="199"/>
      <c r="Z2145" s="199"/>
      <c r="AA2145" s="199"/>
      <c r="AB2145" s="199"/>
      <c r="AC2145" s="199"/>
      <c r="AD2145" s="199"/>
      <c r="AE2145" s="199"/>
      <c r="AF2145" s="199"/>
      <c r="AG2145" s="199"/>
      <c r="AH2145" s="199"/>
      <c r="AI2145" s="199"/>
      <c r="AJ2145" s="199"/>
      <c r="AK2145" s="199"/>
      <c r="AL2145" s="199"/>
      <c r="AM2145" s="199"/>
      <c r="AN2145" s="199"/>
      <c r="AO2145" s="199"/>
      <c r="AP2145" s="199"/>
      <c r="AQ2145" s="199"/>
      <c r="AR2145" s="199"/>
      <c r="AS2145" s="199"/>
      <c r="AT2145" s="199"/>
      <c r="AU2145" s="199"/>
      <c r="AV2145" s="199"/>
      <c r="AW2145" s="199"/>
      <c r="AX2145" s="199"/>
      <c r="AY2145" s="199"/>
      <c r="AZ2145" s="199"/>
      <c r="BA2145" s="199"/>
      <c r="BB2145" s="199"/>
      <c r="BC2145" s="199"/>
      <c r="BD2145" s="199"/>
      <c r="BE2145" s="199"/>
      <c r="BF2145" s="199"/>
      <c r="BG2145" s="199"/>
      <c r="BH2145" s="199"/>
      <c r="BI2145" s="199"/>
      <c r="BJ2145" s="199"/>
      <c r="BK2145" s="199"/>
    </row>
    <row r="2146" spans="1:63" ht="12.75" customHeight="1" x14ac:dyDescent="0.2">
      <c r="A2146" s="199"/>
      <c r="B2146" s="199"/>
      <c r="C2146" s="199"/>
      <c r="D2146" s="199"/>
      <c r="E2146" s="199"/>
      <c r="F2146" s="199"/>
      <c r="G2146" s="199"/>
      <c r="H2146" s="199"/>
      <c r="I2146" s="199"/>
      <c r="J2146" s="199"/>
      <c r="K2146" s="199"/>
      <c r="L2146" s="199"/>
      <c r="M2146" s="199"/>
      <c r="N2146" s="199"/>
      <c r="O2146" s="199"/>
      <c r="P2146" s="199"/>
      <c r="Q2146" s="199"/>
      <c r="R2146" s="199"/>
      <c r="S2146" s="199"/>
      <c r="T2146" s="199"/>
      <c r="U2146" s="199"/>
      <c r="V2146" s="199"/>
      <c r="W2146" s="199"/>
      <c r="X2146" s="199"/>
      <c r="Y2146" s="199"/>
      <c r="Z2146" s="199"/>
      <c r="AA2146" s="199"/>
      <c r="AB2146" s="199"/>
      <c r="AC2146" s="199"/>
      <c r="AD2146" s="199"/>
      <c r="AE2146" s="199"/>
      <c r="AF2146" s="199"/>
      <c r="AG2146" s="199"/>
      <c r="AH2146" s="199"/>
      <c r="AI2146" s="199"/>
      <c r="AJ2146" s="199"/>
      <c r="AK2146" s="199"/>
      <c r="AL2146" s="199"/>
      <c r="AM2146" s="199"/>
      <c r="AN2146" s="199"/>
      <c r="AO2146" s="199"/>
      <c r="AP2146" s="199"/>
      <c r="AQ2146" s="199"/>
      <c r="AR2146" s="199"/>
      <c r="AS2146" s="199"/>
      <c r="AT2146" s="199"/>
      <c r="AU2146" s="199"/>
      <c r="AV2146" s="199"/>
      <c r="AW2146" s="199"/>
      <c r="AX2146" s="199"/>
      <c r="AY2146" s="199"/>
      <c r="AZ2146" s="199"/>
      <c r="BA2146" s="199"/>
      <c r="BB2146" s="199"/>
      <c r="BC2146" s="199"/>
      <c r="BD2146" s="199"/>
      <c r="BE2146" s="199"/>
      <c r="BF2146" s="199"/>
      <c r="BG2146" s="199"/>
      <c r="BH2146" s="199"/>
      <c r="BI2146" s="199"/>
      <c r="BJ2146" s="199"/>
      <c r="BK2146" s="199"/>
    </row>
    <row r="2147" spans="1:63" ht="12.75" customHeight="1" x14ac:dyDescent="0.2">
      <c r="A2147" s="199"/>
      <c r="B2147" s="199"/>
      <c r="C2147" s="199"/>
      <c r="D2147" s="199"/>
      <c r="E2147" s="199"/>
      <c r="F2147" s="199"/>
      <c r="G2147" s="199"/>
      <c r="H2147" s="199"/>
      <c r="I2147" s="199"/>
      <c r="J2147" s="199"/>
      <c r="K2147" s="199"/>
      <c r="L2147" s="199"/>
      <c r="M2147" s="199"/>
      <c r="N2147" s="199"/>
      <c r="O2147" s="199"/>
      <c r="P2147" s="199"/>
      <c r="Q2147" s="199"/>
      <c r="R2147" s="199"/>
      <c r="S2147" s="199"/>
      <c r="T2147" s="199"/>
      <c r="U2147" s="199"/>
      <c r="V2147" s="199"/>
      <c r="W2147" s="199"/>
      <c r="X2147" s="199"/>
      <c r="Y2147" s="199"/>
      <c r="Z2147" s="199"/>
      <c r="AA2147" s="199"/>
      <c r="AB2147" s="199"/>
      <c r="AC2147" s="199"/>
      <c r="AD2147" s="199"/>
      <c r="AE2147" s="199"/>
      <c r="AF2147" s="199"/>
      <c r="AG2147" s="199"/>
      <c r="AH2147" s="199"/>
      <c r="AI2147" s="199"/>
      <c r="AJ2147" s="199"/>
      <c r="AK2147" s="199"/>
      <c r="AL2147" s="199"/>
      <c r="AM2147" s="199"/>
      <c r="AN2147" s="199"/>
      <c r="AO2147" s="199"/>
      <c r="AP2147" s="199"/>
      <c r="AQ2147" s="199"/>
      <c r="AR2147" s="199"/>
      <c r="AS2147" s="199"/>
      <c r="AT2147" s="199"/>
      <c r="AU2147" s="199"/>
      <c r="AV2147" s="199"/>
      <c r="AW2147" s="199"/>
      <c r="AX2147" s="199"/>
      <c r="AY2147" s="199"/>
      <c r="AZ2147" s="199"/>
      <c r="BA2147" s="199"/>
      <c r="BB2147" s="199"/>
      <c r="BC2147" s="199"/>
      <c r="BD2147" s="199"/>
      <c r="BE2147" s="199"/>
      <c r="BF2147" s="199"/>
      <c r="BG2147" s="199"/>
      <c r="BH2147" s="199"/>
      <c r="BI2147" s="199"/>
      <c r="BJ2147" s="199"/>
      <c r="BK2147" s="199"/>
    </row>
    <row r="2148" spans="1:63" ht="12.75" customHeight="1" x14ac:dyDescent="0.2">
      <c r="A2148" s="199"/>
      <c r="B2148" s="199"/>
      <c r="C2148" s="199"/>
      <c r="D2148" s="199"/>
      <c r="E2148" s="199"/>
      <c r="F2148" s="199"/>
      <c r="G2148" s="199"/>
      <c r="H2148" s="199"/>
      <c r="I2148" s="199"/>
      <c r="J2148" s="199"/>
      <c r="K2148" s="199"/>
      <c r="L2148" s="199"/>
      <c r="M2148" s="199"/>
      <c r="N2148" s="199"/>
      <c r="O2148" s="199"/>
      <c r="P2148" s="199"/>
      <c r="Q2148" s="199"/>
      <c r="R2148" s="199"/>
      <c r="S2148" s="199"/>
      <c r="T2148" s="199"/>
      <c r="U2148" s="199"/>
      <c r="V2148" s="199"/>
      <c r="W2148" s="199"/>
      <c r="X2148" s="199"/>
      <c r="Y2148" s="199"/>
      <c r="Z2148" s="199"/>
      <c r="AA2148" s="199"/>
      <c r="AB2148" s="199"/>
      <c r="AC2148" s="199"/>
      <c r="AD2148" s="199"/>
      <c r="AE2148" s="199"/>
      <c r="AF2148" s="199"/>
      <c r="AG2148" s="199"/>
      <c r="AH2148" s="199"/>
      <c r="AI2148" s="199"/>
      <c r="AJ2148" s="199"/>
      <c r="AK2148" s="199"/>
      <c r="AL2148" s="199"/>
      <c r="AM2148" s="199"/>
      <c r="AN2148" s="199"/>
      <c r="AO2148" s="199"/>
      <c r="AP2148" s="199"/>
      <c r="AQ2148" s="199"/>
      <c r="AR2148" s="199"/>
      <c r="AS2148" s="199"/>
      <c r="AT2148" s="199"/>
      <c r="AU2148" s="199"/>
      <c r="AV2148" s="199"/>
      <c r="AW2148" s="199"/>
      <c r="AX2148" s="199"/>
      <c r="AY2148" s="199"/>
      <c r="AZ2148" s="199"/>
      <c r="BA2148" s="199"/>
      <c r="BB2148" s="199"/>
      <c r="BC2148" s="199"/>
      <c r="BD2148" s="199"/>
      <c r="BE2148" s="199"/>
      <c r="BF2148" s="199"/>
      <c r="BG2148" s="199"/>
      <c r="BH2148" s="199"/>
      <c r="BI2148" s="199"/>
      <c r="BJ2148" s="199"/>
      <c r="BK2148" s="199"/>
    </row>
    <row r="2149" spans="1:63" ht="12.75" customHeight="1" x14ac:dyDescent="0.2">
      <c r="A2149" s="199"/>
      <c r="B2149" s="199"/>
      <c r="C2149" s="199"/>
      <c r="D2149" s="199"/>
      <c r="E2149" s="199"/>
      <c r="F2149" s="199"/>
      <c r="G2149" s="199"/>
      <c r="H2149" s="199"/>
      <c r="I2149" s="199"/>
      <c r="J2149" s="199"/>
      <c r="K2149" s="199"/>
      <c r="L2149" s="199"/>
      <c r="M2149" s="199"/>
      <c r="N2149" s="199"/>
      <c r="O2149" s="199"/>
      <c r="P2149" s="199"/>
      <c r="Q2149" s="199"/>
      <c r="R2149" s="199"/>
      <c r="S2149" s="199"/>
      <c r="T2149" s="199"/>
      <c r="U2149" s="199"/>
      <c r="V2149" s="199"/>
      <c r="W2149" s="199"/>
      <c r="X2149" s="199"/>
      <c r="Y2149" s="199"/>
      <c r="Z2149" s="199"/>
      <c r="AA2149" s="199"/>
      <c r="AB2149" s="199"/>
      <c r="AC2149" s="199"/>
      <c r="AD2149" s="199"/>
      <c r="AE2149" s="199"/>
      <c r="AF2149" s="199"/>
      <c r="AG2149" s="199"/>
      <c r="AH2149" s="199"/>
      <c r="AI2149" s="199"/>
      <c r="AJ2149" s="199"/>
      <c r="AK2149" s="199"/>
      <c r="AL2149" s="199"/>
      <c r="AM2149" s="199"/>
      <c r="AN2149" s="199"/>
      <c r="AO2149" s="199"/>
      <c r="AP2149" s="199"/>
      <c r="AQ2149" s="199"/>
      <c r="AR2149" s="199"/>
      <c r="AS2149" s="199"/>
      <c r="AT2149" s="199"/>
      <c r="AU2149" s="199"/>
      <c r="AV2149" s="199"/>
      <c r="AW2149" s="199"/>
      <c r="AX2149" s="199"/>
      <c r="AY2149" s="199"/>
      <c r="AZ2149" s="199"/>
      <c r="BA2149" s="199"/>
      <c r="BB2149" s="199"/>
      <c r="BC2149" s="199"/>
      <c r="BD2149" s="199"/>
      <c r="BE2149" s="199"/>
      <c r="BF2149" s="199"/>
      <c r="BG2149" s="199"/>
      <c r="BH2149" s="199"/>
      <c r="BI2149" s="199"/>
      <c r="BJ2149" s="199"/>
      <c r="BK2149" s="199"/>
    </row>
    <row r="2150" spans="1:63" ht="12.75" customHeight="1" x14ac:dyDescent="0.2">
      <c r="A2150" s="199"/>
      <c r="B2150" s="199"/>
      <c r="C2150" s="199"/>
      <c r="D2150" s="199"/>
      <c r="E2150" s="199"/>
      <c r="F2150" s="199"/>
      <c r="G2150" s="199"/>
      <c r="H2150" s="199"/>
      <c r="I2150" s="199"/>
      <c r="J2150" s="199"/>
      <c r="K2150" s="199"/>
      <c r="L2150" s="199"/>
      <c r="M2150" s="199"/>
      <c r="N2150" s="199"/>
      <c r="O2150" s="199"/>
      <c r="P2150" s="199"/>
      <c r="Q2150" s="199"/>
      <c r="R2150" s="199"/>
      <c r="S2150" s="199"/>
      <c r="T2150" s="199"/>
      <c r="U2150" s="199"/>
      <c r="V2150" s="199"/>
      <c r="W2150" s="199"/>
      <c r="X2150" s="199"/>
      <c r="Y2150" s="199"/>
      <c r="Z2150" s="199"/>
      <c r="AA2150" s="199"/>
      <c r="AB2150" s="199"/>
      <c r="AC2150" s="199"/>
      <c r="AD2150" s="199"/>
      <c r="AE2150" s="199"/>
      <c r="AF2150" s="199"/>
      <c r="AG2150" s="199"/>
      <c r="AH2150" s="199"/>
      <c r="AI2150" s="199"/>
      <c r="AJ2150" s="199"/>
      <c r="AK2150" s="199"/>
      <c r="AL2150" s="199"/>
      <c r="AM2150" s="199"/>
      <c r="AN2150" s="199"/>
      <c r="AO2150" s="199"/>
      <c r="AP2150" s="199"/>
      <c r="AQ2150" s="199"/>
      <c r="AR2150" s="199"/>
      <c r="AS2150" s="199"/>
      <c r="AT2150" s="199"/>
      <c r="AU2150" s="199"/>
      <c r="AV2150" s="199"/>
      <c r="AW2150" s="199"/>
      <c r="AX2150" s="199"/>
      <c r="AY2150" s="199"/>
      <c r="AZ2150" s="199"/>
      <c r="BA2150" s="199"/>
      <c r="BB2150" s="199"/>
      <c r="BC2150" s="199"/>
      <c r="BD2150" s="199"/>
      <c r="BE2150" s="199"/>
      <c r="BF2150" s="199"/>
      <c r="BG2150" s="199"/>
      <c r="BH2150" s="199"/>
      <c r="BI2150" s="199"/>
      <c r="BJ2150" s="199"/>
      <c r="BK2150" s="199"/>
    </row>
    <row r="2151" spans="1:63" ht="12.75" customHeight="1" x14ac:dyDescent="0.2">
      <c r="A2151" s="199"/>
      <c r="B2151" s="199"/>
      <c r="C2151" s="199"/>
      <c r="D2151" s="199"/>
      <c r="E2151" s="199"/>
      <c r="F2151" s="199"/>
      <c r="G2151" s="199"/>
      <c r="H2151" s="199"/>
      <c r="I2151" s="199"/>
      <c r="J2151" s="199"/>
      <c r="K2151" s="199"/>
      <c r="L2151" s="199"/>
      <c r="M2151" s="199"/>
      <c r="N2151" s="199"/>
      <c r="O2151" s="199"/>
      <c r="P2151" s="199"/>
      <c r="Q2151" s="199"/>
      <c r="R2151" s="199"/>
      <c r="S2151" s="199"/>
      <c r="T2151" s="199"/>
      <c r="U2151" s="199"/>
      <c r="V2151" s="199"/>
      <c r="W2151" s="199"/>
      <c r="X2151" s="199"/>
      <c r="Y2151" s="199"/>
      <c r="Z2151" s="199"/>
      <c r="AA2151" s="199"/>
      <c r="AB2151" s="199"/>
      <c r="AC2151" s="199"/>
      <c r="AD2151" s="199"/>
      <c r="AE2151" s="199"/>
      <c r="AF2151" s="199"/>
      <c r="AG2151" s="199"/>
      <c r="AH2151" s="199"/>
      <c r="AI2151" s="199"/>
      <c r="AJ2151" s="199"/>
      <c r="AK2151" s="199"/>
      <c r="AL2151" s="199"/>
      <c r="AM2151" s="199"/>
      <c r="AN2151" s="199"/>
      <c r="AO2151" s="199"/>
      <c r="AP2151" s="199"/>
      <c r="AQ2151" s="199"/>
      <c r="AR2151" s="199"/>
      <c r="AS2151" s="199"/>
      <c r="AT2151" s="199"/>
      <c r="AU2151" s="199"/>
      <c r="AV2151" s="199"/>
      <c r="AW2151" s="199"/>
      <c r="AX2151" s="199"/>
      <c r="AY2151" s="199"/>
      <c r="AZ2151" s="199"/>
      <c r="BA2151" s="199"/>
      <c r="BB2151" s="199"/>
      <c r="BC2151" s="199"/>
      <c r="BD2151" s="199"/>
      <c r="BE2151" s="199"/>
      <c r="BF2151" s="199"/>
      <c r="BG2151" s="199"/>
      <c r="BH2151" s="199"/>
      <c r="BI2151" s="199"/>
      <c r="BJ2151" s="199"/>
      <c r="BK2151" s="199"/>
    </row>
    <row r="2152" spans="1:63" ht="12.75" customHeight="1" x14ac:dyDescent="0.2">
      <c r="A2152" s="199"/>
      <c r="B2152" s="199"/>
      <c r="C2152" s="199"/>
      <c r="D2152" s="199"/>
      <c r="E2152" s="199"/>
      <c r="F2152" s="199"/>
      <c r="G2152" s="199"/>
      <c r="H2152" s="199"/>
      <c r="I2152" s="199"/>
      <c r="J2152" s="199"/>
      <c r="K2152" s="199"/>
      <c r="L2152" s="199"/>
      <c r="M2152" s="199"/>
      <c r="N2152" s="199"/>
      <c r="O2152" s="199"/>
      <c r="P2152" s="199"/>
      <c r="Q2152" s="199"/>
      <c r="R2152" s="199"/>
      <c r="S2152" s="199"/>
      <c r="T2152" s="199"/>
      <c r="U2152" s="199"/>
      <c r="V2152" s="199"/>
      <c r="W2152" s="199"/>
      <c r="X2152" s="199"/>
      <c r="Y2152" s="199"/>
      <c r="Z2152" s="199"/>
      <c r="AA2152" s="199"/>
      <c r="AB2152" s="199"/>
      <c r="AC2152" s="199"/>
      <c r="AD2152" s="199"/>
      <c r="AE2152" s="199"/>
      <c r="AF2152" s="199"/>
      <c r="AG2152" s="199"/>
      <c r="AH2152" s="199"/>
      <c r="AI2152" s="199"/>
      <c r="AJ2152" s="199"/>
      <c r="AK2152" s="199"/>
      <c r="AL2152" s="199"/>
      <c r="AM2152" s="199"/>
      <c r="AN2152" s="199"/>
      <c r="AO2152" s="199"/>
      <c r="AP2152" s="199"/>
      <c r="AQ2152" s="199"/>
      <c r="AR2152" s="199"/>
      <c r="AS2152" s="199"/>
      <c r="AT2152" s="199"/>
      <c r="AU2152" s="199"/>
      <c r="AV2152" s="199"/>
      <c r="AW2152" s="199"/>
      <c r="AX2152" s="199"/>
      <c r="AY2152" s="199"/>
      <c r="AZ2152" s="199"/>
      <c r="BA2152" s="199"/>
      <c r="BB2152" s="199"/>
      <c r="BC2152" s="199"/>
      <c r="BD2152" s="199"/>
      <c r="BE2152" s="199"/>
      <c r="BF2152" s="199"/>
      <c r="BG2152" s="199"/>
      <c r="BH2152" s="199"/>
      <c r="BI2152" s="199"/>
      <c r="BJ2152" s="199"/>
      <c r="BK2152" s="199"/>
    </row>
    <row r="2153" spans="1:63" ht="12.75" customHeight="1" x14ac:dyDescent="0.2">
      <c r="A2153" s="199"/>
      <c r="B2153" s="199"/>
      <c r="C2153" s="199"/>
      <c r="D2153" s="199"/>
      <c r="E2153" s="199"/>
      <c r="F2153" s="199"/>
      <c r="G2153" s="199"/>
      <c r="H2153" s="199"/>
      <c r="I2153" s="199"/>
      <c r="J2153" s="199"/>
      <c r="K2153" s="199"/>
      <c r="L2153" s="199"/>
      <c r="M2153" s="199"/>
      <c r="N2153" s="199"/>
      <c r="O2153" s="199"/>
      <c r="P2153" s="199"/>
      <c r="Q2153" s="199"/>
      <c r="R2153" s="199"/>
      <c r="S2153" s="199"/>
      <c r="T2153" s="199"/>
      <c r="U2153" s="199"/>
      <c r="V2153" s="199"/>
      <c r="W2153" s="199"/>
      <c r="X2153" s="199"/>
      <c r="Y2153" s="199"/>
      <c r="Z2153" s="199"/>
      <c r="AA2153" s="199"/>
      <c r="AB2153" s="199"/>
      <c r="AC2153" s="199"/>
      <c r="AD2153" s="199"/>
      <c r="AE2153" s="199"/>
      <c r="AF2153" s="199"/>
      <c r="AG2153" s="199"/>
      <c r="AH2153" s="199"/>
      <c r="AI2153" s="199"/>
      <c r="AJ2153" s="199"/>
      <c r="AK2153" s="199"/>
      <c r="AL2153" s="199"/>
      <c r="AM2153" s="199"/>
      <c r="AN2153" s="199"/>
      <c r="AO2153" s="199"/>
      <c r="AP2153" s="199"/>
      <c r="AQ2153" s="199"/>
      <c r="AR2153" s="199"/>
      <c r="AS2153" s="199"/>
      <c r="AT2153" s="199"/>
      <c r="AU2153" s="199"/>
      <c r="AV2153" s="199"/>
      <c r="AW2153" s="199"/>
      <c r="AX2153" s="199"/>
      <c r="AY2153" s="199"/>
      <c r="AZ2153" s="199"/>
      <c r="BA2153" s="199"/>
      <c r="BB2153" s="199"/>
      <c r="BC2153" s="199"/>
      <c r="BD2153" s="199"/>
      <c r="BE2153" s="199"/>
      <c r="BF2153" s="199"/>
      <c r="BG2153" s="199"/>
      <c r="BH2153" s="199"/>
      <c r="BI2153" s="199"/>
      <c r="BJ2153" s="199"/>
      <c r="BK2153" s="199"/>
    </row>
    <row r="2154" spans="1:63" ht="12.75" customHeight="1" x14ac:dyDescent="0.2">
      <c r="A2154" s="199"/>
      <c r="B2154" s="199"/>
      <c r="C2154" s="199"/>
      <c r="D2154" s="199"/>
      <c r="E2154" s="199"/>
      <c r="F2154" s="199"/>
      <c r="G2154" s="199"/>
      <c r="H2154" s="199"/>
      <c r="I2154" s="199"/>
      <c r="J2154" s="199"/>
      <c r="K2154" s="199"/>
      <c r="L2154" s="199"/>
      <c r="M2154" s="199"/>
      <c r="N2154" s="199"/>
      <c r="O2154" s="199"/>
      <c r="P2154" s="199"/>
      <c r="Q2154" s="199"/>
      <c r="R2154" s="199"/>
      <c r="S2154" s="199"/>
      <c r="T2154" s="199"/>
      <c r="U2154" s="199"/>
      <c r="V2154" s="199"/>
      <c r="W2154" s="199"/>
      <c r="X2154" s="199"/>
      <c r="Y2154" s="199"/>
      <c r="Z2154" s="199"/>
      <c r="AA2154" s="199"/>
      <c r="AB2154" s="199"/>
      <c r="AC2154" s="199"/>
      <c r="AD2154" s="199"/>
      <c r="AE2154" s="199"/>
      <c r="AF2154" s="199"/>
      <c r="AG2154" s="199"/>
      <c r="AH2154" s="199"/>
      <c r="AI2154" s="199"/>
      <c r="AJ2154" s="199"/>
      <c r="AK2154" s="199"/>
      <c r="AL2154" s="199"/>
      <c r="AM2154" s="199"/>
      <c r="AN2154" s="199"/>
      <c r="AO2154" s="199"/>
      <c r="AP2154" s="199"/>
      <c r="AQ2154" s="199"/>
      <c r="AR2154" s="199"/>
      <c r="AS2154" s="199"/>
      <c r="AT2154" s="199"/>
      <c r="AU2154" s="199"/>
      <c r="AV2154" s="199"/>
      <c r="AW2154" s="199"/>
      <c r="AX2154" s="199"/>
      <c r="AY2154" s="199"/>
      <c r="AZ2154" s="199"/>
      <c r="BA2154" s="199"/>
      <c r="BB2154" s="199"/>
      <c r="BC2154" s="199"/>
      <c r="BD2154" s="199"/>
      <c r="BE2154" s="199"/>
      <c r="BF2154" s="199"/>
      <c r="BG2154" s="199"/>
      <c r="BH2154" s="199"/>
      <c r="BI2154" s="199"/>
      <c r="BJ2154" s="199"/>
      <c r="BK2154" s="199"/>
    </row>
    <row r="2155" spans="1:63" ht="12.75" customHeight="1" x14ac:dyDescent="0.2">
      <c r="A2155" s="199"/>
      <c r="B2155" s="199"/>
      <c r="C2155" s="199"/>
      <c r="D2155" s="199"/>
      <c r="E2155" s="199"/>
      <c r="F2155" s="199"/>
      <c r="G2155" s="199"/>
      <c r="H2155" s="199"/>
      <c r="I2155" s="199"/>
      <c r="J2155" s="199"/>
      <c r="K2155" s="199"/>
      <c r="L2155" s="199"/>
      <c r="M2155" s="199"/>
      <c r="N2155" s="199"/>
      <c r="O2155" s="199"/>
      <c r="P2155" s="199"/>
      <c r="Q2155" s="199"/>
      <c r="R2155" s="199"/>
      <c r="S2155" s="199"/>
      <c r="T2155" s="199"/>
      <c r="U2155" s="199"/>
      <c r="V2155" s="199"/>
      <c r="W2155" s="199"/>
      <c r="X2155" s="199"/>
      <c r="Y2155" s="199"/>
      <c r="Z2155" s="199"/>
      <c r="AA2155" s="199"/>
      <c r="AB2155" s="199"/>
      <c r="AC2155" s="199"/>
      <c r="AD2155" s="199"/>
      <c r="AE2155" s="199"/>
      <c r="AF2155" s="199"/>
      <c r="AG2155" s="199"/>
      <c r="AH2155" s="199"/>
      <c r="AI2155" s="199"/>
      <c r="AJ2155" s="199"/>
      <c r="AK2155" s="199"/>
      <c r="AL2155" s="199"/>
      <c r="AM2155" s="199"/>
      <c r="AN2155" s="199"/>
      <c r="AO2155" s="199"/>
      <c r="AP2155" s="199"/>
      <c r="AQ2155" s="199"/>
      <c r="AR2155" s="199"/>
      <c r="AS2155" s="199"/>
      <c r="AT2155" s="199"/>
      <c r="AU2155" s="199"/>
      <c r="AV2155" s="199"/>
      <c r="AW2155" s="199"/>
      <c r="AX2155" s="199"/>
      <c r="AY2155" s="199"/>
      <c r="AZ2155" s="199"/>
      <c r="BA2155" s="199"/>
      <c r="BB2155" s="199"/>
      <c r="BC2155" s="199"/>
      <c r="BD2155" s="199"/>
      <c r="BE2155" s="199"/>
      <c r="BF2155" s="199"/>
      <c r="BG2155" s="199"/>
      <c r="BH2155" s="199"/>
      <c r="BI2155" s="199"/>
      <c r="BJ2155" s="199"/>
      <c r="BK2155" s="199"/>
    </row>
    <row r="2156" spans="1:63" ht="12.75" customHeight="1" x14ac:dyDescent="0.2">
      <c r="A2156" s="199"/>
      <c r="B2156" s="199"/>
      <c r="C2156" s="199"/>
      <c r="D2156" s="199"/>
      <c r="E2156" s="199"/>
      <c r="F2156" s="199"/>
      <c r="G2156" s="199"/>
      <c r="H2156" s="199"/>
      <c r="I2156" s="199"/>
      <c r="J2156" s="199"/>
      <c r="K2156" s="199"/>
      <c r="L2156" s="199"/>
      <c r="M2156" s="199"/>
      <c r="N2156" s="199"/>
      <c r="O2156" s="199"/>
      <c r="P2156" s="199"/>
      <c r="Q2156" s="199"/>
      <c r="R2156" s="199"/>
      <c r="S2156" s="199"/>
      <c r="T2156" s="199"/>
      <c r="U2156" s="199"/>
      <c r="V2156" s="199"/>
      <c r="W2156" s="199"/>
      <c r="X2156" s="199"/>
      <c r="Y2156" s="199"/>
      <c r="Z2156" s="199"/>
      <c r="AA2156" s="199"/>
      <c r="AB2156" s="199"/>
      <c r="AC2156" s="199"/>
      <c r="AD2156" s="199"/>
      <c r="AE2156" s="199"/>
      <c r="AF2156" s="199"/>
      <c r="AG2156" s="199"/>
      <c r="AH2156" s="199"/>
      <c r="AI2156" s="199"/>
      <c r="AJ2156" s="199"/>
      <c r="AK2156" s="199"/>
      <c r="AL2156" s="199"/>
      <c r="AM2156" s="199"/>
      <c r="AN2156" s="199"/>
      <c r="AO2156" s="199"/>
      <c r="AP2156" s="199"/>
      <c r="AQ2156" s="199"/>
      <c r="AR2156" s="199"/>
      <c r="AS2156" s="199"/>
      <c r="AT2156" s="199"/>
      <c r="AU2156" s="199"/>
      <c r="AV2156" s="199"/>
      <c r="AW2156" s="199"/>
      <c r="AX2156" s="199"/>
      <c r="AY2156" s="199"/>
      <c r="AZ2156" s="199"/>
      <c r="BA2156" s="199"/>
      <c r="BB2156" s="199"/>
      <c r="BC2156" s="199"/>
      <c r="BD2156" s="199"/>
      <c r="BE2156" s="199"/>
      <c r="BF2156" s="199"/>
      <c r="BG2156" s="199"/>
      <c r="BH2156" s="199"/>
      <c r="BI2156" s="199"/>
      <c r="BJ2156" s="199"/>
      <c r="BK2156" s="199"/>
    </row>
    <row r="2157" spans="1:63" ht="12.75" customHeight="1" x14ac:dyDescent="0.2">
      <c r="A2157" s="199"/>
      <c r="B2157" s="199"/>
      <c r="C2157" s="199"/>
      <c r="D2157" s="199"/>
      <c r="E2157" s="199"/>
      <c r="F2157" s="199"/>
      <c r="G2157" s="199"/>
      <c r="H2157" s="199"/>
      <c r="I2157" s="199"/>
      <c r="J2157" s="199"/>
      <c r="K2157" s="199"/>
      <c r="L2157" s="199"/>
      <c r="M2157" s="199"/>
      <c r="N2157" s="199"/>
      <c r="O2157" s="199"/>
      <c r="P2157" s="199"/>
      <c r="Q2157" s="199"/>
      <c r="R2157" s="199"/>
      <c r="S2157" s="199"/>
      <c r="T2157" s="199"/>
      <c r="U2157" s="199"/>
      <c r="V2157" s="199"/>
      <c r="W2157" s="199"/>
      <c r="X2157" s="199"/>
      <c r="Y2157" s="199"/>
      <c r="Z2157" s="199"/>
      <c r="AA2157" s="199"/>
      <c r="AB2157" s="199"/>
      <c r="AC2157" s="199"/>
      <c r="AD2157" s="199"/>
      <c r="AE2157" s="199"/>
      <c r="AF2157" s="199"/>
      <c r="AG2157" s="199"/>
      <c r="AH2157" s="199"/>
      <c r="AI2157" s="199"/>
      <c r="AJ2157" s="199"/>
      <c r="AK2157" s="199"/>
      <c r="AL2157" s="199"/>
      <c r="AM2157" s="199"/>
      <c r="AN2157" s="199"/>
      <c r="AO2157" s="199"/>
      <c r="AP2157" s="199"/>
      <c r="AQ2157" s="199"/>
      <c r="AR2157" s="199"/>
      <c r="AS2157" s="199"/>
      <c r="AT2157" s="199"/>
      <c r="AU2157" s="199"/>
      <c r="AV2157" s="199"/>
      <c r="AW2157" s="199"/>
      <c r="AX2157" s="199"/>
      <c r="AY2157" s="199"/>
      <c r="AZ2157" s="199"/>
      <c r="BA2157" s="199"/>
      <c r="BB2157" s="199"/>
      <c r="BC2157" s="199"/>
      <c r="BD2157" s="199"/>
      <c r="BE2157" s="199"/>
      <c r="BF2157" s="199"/>
      <c r="BG2157" s="199"/>
      <c r="BH2157" s="199"/>
      <c r="BI2157" s="199"/>
      <c r="BJ2157" s="199"/>
      <c r="BK2157" s="199"/>
    </row>
    <row r="2158" spans="1:63" ht="12.75" customHeight="1" x14ac:dyDescent="0.2">
      <c r="A2158" s="199"/>
      <c r="B2158" s="199"/>
      <c r="C2158" s="199"/>
      <c r="D2158" s="199"/>
      <c r="E2158" s="199"/>
      <c r="F2158" s="199"/>
      <c r="G2158" s="199"/>
      <c r="H2158" s="199"/>
      <c r="I2158" s="199"/>
      <c r="J2158" s="199"/>
      <c r="K2158" s="199"/>
      <c r="L2158" s="199"/>
      <c r="M2158" s="199"/>
      <c r="N2158" s="199"/>
      <c r="O2158" s="199"/>
      <c r="P2158" s="199"/>
      <c r="Q2158" s="199"/>
      <c r="R2158" s="199"/>
      <c r="S2158" s="199"/>
      <c r="T2158" s="199"/>
      <c r="U2158" s="199"/>
      <c r="V2158" s="199"/>
      <c r="W2158" s="199"/>
      <c r="X2158" s="199"/>
      <c r="Y2158" s="199"/>
      <c r="Z2158" s="199"/>
      <c r="AA2158" s="199"/>
      <c r="AB2158" s="199"/>
      <c r="AC2158" s="199"/>
      <c r="AD2158" s="199"/>
      <c r="AE2158" s="199"/>
      <c r="AF2158" s="199"/>
      <c r="AG2158" s="199"/>
      <c r="AH2158" s="199"/>
      <c r="AI2158" s="199"/>
      <c r="AJ2158" s="199"/>
      <c r="AK2158" s="199"/>
      <c r="AL2158" s="199"/>
      <c r="AM2158" s="199"/>
      <c r="AN2158" s="199"/>
      <c r="AO2158" s="199"/>
      <c r="AP2158" s="199"/>
      <c r="AQ2158" s="199"/>
      <c r="AR2158" s="199"/>
      <c r="AS2158" s="199"/>
      <c r="AT2158" s="199"/>
      <c r="AU2158" s="199"/>
      <c r="AV2158" s="199"/>
      <c r="AW2158" s="199"/>
      <c r="AX2158" s="199"/>
      <c r="AY2158" s="199"/>
      <c r="AZ2158" s="199"/>
      <c r="BA2158" s="199"/>
      <c r="BB2158" s="199"/>
      <c r="BC2158" s="199"/>
      <c r="BD2158" s="199"/>
      <c r="BE2158" s="199"/>
      <c r="BF2158" s="199"/>
      <c r="BG2158" s="199"/>
      <c r="BH2158" s="199"/>
      <c r="BI2158" s="199"/>
      <c r="BJ2158" s="199"/>
      <c r="BK2158" s="199"/>
    </row>
    <row r="2159" spans="1:63" ht="12.75" customHeight="1" x14ac:dyDescent="0.2">
      <c r="A2159" s="199"/>
      <c r="B2159" s="199"/>
      <c r="C2159" s="199"/>
      <c r="D2159" s="199"/>
      <c r="E2159" s="199"/>
      <c r="F2159" s="199"/>
      <c r="G2159" s="199"/>
      <c r="H2159" s="199"/>
      <c r="I2159" s="199"/>
      <c r="J2159" s="199"/>
      <c r="K2159" s="199"/>
      <c r="L2159" s="199"/>
      <c r="M2159" s="199"/>
      <c r="N2159" s="199"/>
      <c r="O2159" s="199"/>
      <c r="P2159" s="199"/>
      <c r="Q2159" s="199"/>
      <c r="R2159" s="199"/>
      <c r="S2159" s="199"/>
      <c r="T2159" s="199"/>
      <c r="U2159" s="199"/>
      <c r="V2159" s="199"/>
      <c r="W2159" s="199"/>
      <c r="X2159" s="199"/>
      <c r="Y2159" s="199"/>
      <c r="Z2159" s="199"/>
      <c r="AA2159" s="199"/>
      <c r="AB2159" s="199"/>
      <c r="AC2159" s="199"/>
      <c r="AD2159" s="199"/>
      <c r="AE2159" s="199"/>
      <c r="AF2159" s="199"/>
      <c r="AG2159" s="199"/>
      <c r="AH2159" s="199"/>
      <c r="AI2159" s="199"/>
      <c r="AJ2159" s="199"/>
      <c r="AK2159" s="199"/>
      <c r="AL2159" s="199"/>
      <c r="AM2159" s="199"/>
      <c r="AN2159" s="199"/>
      <c r="AO2159" s="199"/>
      <c r="AP2159" s="199"/>
      <c r="AQ2159" s="199"/>
      <c r="AR2159" s="199"/>
      <c r="AS2159" s="199"/>
      <c r="AT2159" s="199"/>
      <c r="AU2159" s="199"/>
      <c r="AV2159" s="199"/>
      <c r="AW2159" s="199"/>
      <c r="AX2159" s="199"/>
      <c r="AY2159" s="199"/>
      <c r="AZ2159" s="199"/>
      <c r="BA2159" s="199"/>
      <c r="BB2159" s="199"/>
      <c r="BC2159" s="199"/>
      <c r="BD2159" s="199"/>
      <c r="BE2159" s="199"/>
      <c r="BF2159" s="199"/>
      <c r="BG2159" s="199"/>
      <c r="BH2159" s="199"/>
      <c r="BI2159" s="199"/>
      <c r="BJ2159" s="199"/>
      <c r="BK2159" s="199"/>
    </row>
    <row r="2160" spans="1:63" ht="12.75" customHeight="1" x14ac:dyDescent="0.2">
      <c r="A2160" s="199"/>
      <c r="B2160" s="199"/>
      <c r="C2160" s="199"/>
      <c r="D2160" s="199"/>
      <c r="E2160" s="199"/>
      <c r="F2160" s="199"/>
      <c r="G2160" s="199"/>
      <c r="H2160" s="199"/>
      <c r="I2160" s="199"/>
      <c r="J2160" s="199"/>
      <c r="K2160" s="199"/>
      <c r="L2160" s="199"/>
      <c r="M2160" s="199"/>
      <c r="N2160" s="199"/>
      <c r="O2160" s="199"/>
      <c r="P2160" s="199"/>
      <c r="Q2160" s="199"/>
      <c r="R2160" s="199"/>
      <c r="S2160" s="199"/>
      <c r="T2160" s="199"/>
      <c r="U2160" s="199"/>
      <c r="V2160" s="199"/>
      <c r="W2160" s="199"/>
      <c r="X2160" s="199"/>
      <c r="Y2160" s="199"/>
      <c r="Z2160" s="199"/>
      <c r="AA2160" s="199"/>
      <c r="AB2160" s="199"/>
      <c r="AC2160" s="199"/>
      <c r="AD2160" s="199"/>
      <c r="AE2160" s="199"/>
      <c r="AF2160" s="199"/>
      <c r="AG2160" s="199"/>
      <c r="AH2160" s="199"/>
      <c r="AI2160" s="199"/>
      <c r="AJ2160" s="199"/>
      <c r="AK2160" s="199"/>
      <c r="AL2160" s="199"/>
      <c r="AM2160" s="199"/>
      <c r="AN2160" s="199"/>
      <c r="AO2160" s="199"/>
      <c r="AP2160" s="199"/>
      <c r="AQ2160" s="199"/>
      <c r="AR2160" s="199"/>
      <c r="AS2160" s="199"/>
      <c r="AT2160" s="199"/>
      <c r="AU2160" s="199"/>
      <c r="AV2160" s="199"/>
      <c r="AW2160" s="199"/>
      <c r="AX2160" s="199"/>
      <c r="AY2160" s="199"/>
      <c r="AZ2160" s="199"/>
      <c r="BA2160" s="199"/>
      <c r="BB2160" s="199"/>
      <c r="BC2160" s="199"/>
      <c r="BD2160" s="199"/>
      <c r="BE2160" s="199"/>
      <c r="BF2160" s="199"/>
      <c r="BG2160" s="199"/>
      <c r="BH2160" s="199"/>
      <c r="BI2160" s="199"/>
      <c r="BJ2160" s="199"/>
      <c r="BK2160" s="199"/>
    </row>
    <row r="2161" spans="1:63" ht="12.75" customHeight="1" x14ac:dyDescent="0.2">
      <c r="A2161" s="199"/>
      <c r="B2161" s="199"/>
      <c r="C2161" s="199"/>
      <c r="D2161" s="199"/>
      <c r="E2161" s="199"/>
      <c r="F2161" s="199"/>
      <c r="G2161" s="199"/>
      <c r="H2161" s="199"/>
      <c r="I2161" s="199"/>
      <c r="J2161" s="199"/>
      <c r="K2161" s="199"/>
      <c r="L2161" s="199"/>
      <c r="M2161" s="199"/>
      <c r="N2161" s="199"/>
      <c r="O2161" s="199"/>
      <c r="P2161" s="199"/>
      <c r="Q2161" s="199"/>
      <c r="R2161" s="199"/>
      <c r="S2161" s="199"/>
      <c r="T2161" s="199"/>
      <c r="U2161" s="199"/>
      <c r="V2161" s="199"/>
      <c r="W2161" s="199"/>
      <c r="X2161" s="199"/>
      <c r="Y2161" s="199"/>
      <c r="Z2161" s="199"/>
      <c r="AA2161" s="199"/>
      <c r="AB2161" s="199"/>
      <c r="AC2161" s="199"/>
      <c r="AD2161" s="199"/>
      <c r="AE2161" s="199"/>
      <c r="AF2161" s="199"/>
      <c r="AG2161" s="199"/>
      <c r="AH2161" s="199"/>
      <c r="AI2161" s="199"/>
      <c r="AJ2161" s="199"/>
      <c r="AK2161" s="199"/>
      <c r="AL2161" s="199"/>
      <c r="AM2161" s="199"/>
      <c r="AN2161" s="199"/>
      <c r="AO2161" s="199"/>
      <c r="AP2161" s="199"/>
      <c r="AQ2161" s="199"/>
      <c r="AR2161" s="199"/>
      <c r="AS2161" s="199"/>
      <c r="AT2161" s="199"/>
      <c r="AU2161" s="199"/>
      <c r="AV2161" s="199"/>
      <c r="AW2161" s="199"/>
      <c r="AX2161" s="199"/>
      <c r="AY2161" s="199"/>
      <c r="AZ2161" s="199"/>
      <c r="BA2161" s="199"/>
      <c r="BB2161" s="199"/>
      <c r="BC2161" s="199"/>
      <c r="BD2161" s="199"/>
      <c r="BE2161" s="199"/>
      <c r="BF2161" s="199"/>
      <c r="BG2161" s="199"/>
      <c r="BH2161" s="199"/>
      <c r="BI2161" s="199"/>
      <c r="BJ2161" s="199"/>
      <c r="BK2161" s="199"/>
    </row>
    <row r="2162" spans="1:63" ht="12.75" customHeight="1" x14ac:dyDescent="0.2">
      <c r="A2162" s="199"/>
      <c r="B2162" s="199"/>
      <c r="C2162" s="199"/>
      <c r="D2162" s="199"/>
      <c r="E2162" s="199"/>
      <c r="F2162" s="199"/>
      <c r="G2162" s="199"/>
      <c r="H2162" s="199"/>
      <c r="I2162" s="199"/>
      <c r="J2162" s="199"/>
      <c r="K2162" s="199"/>
      <c r="L2162" s="199"/>
      <c r="M2162" s="199"/>
      <c r="N2162" s="199"/>
      <c r="O2162" s="199"/>
      <c r="P2162" s="199"/>
      <c r="Q2162" s="199"/>
      <c r="R2162" s="199"/>
      <c r="S2162" s="199"/>
      <c r="T2162" s="199"/>
      <c r="U2162" s="199"/>
      <c r="V2162" s="199"/>
      <c r="W2162" s="199"/>
      <c r="X2162" s="199"/>
      <c r="Y2162" s="199"/>
      <c r="Z2162" s="199"/>
      <c r="AA2162" s="199"/>
      <c r="AB2162" s="199"/>
      <c r="AC2162" s="199"/>
      <c r="AD2162" s="199"/>
      <c r="AE2162" s="199"/>
      <c r="AF2162" s="199"/>
      <c r="AG2162" s="199"/>
      <c r="AH2162" s="199"/>
      <c r="AI2162" s="199"/>
      <c r="AJ2162" s="199"/>
      <c r="AK2162" s="199"/>
      <c r="AL2162" s="199"/>
      <c r="AM2162" s="199"/>
      <c r="AN2162" s="199"/>
      <c r="AO2162" s="199"/>
      <c r="AP2162" s="199"/>
      <c r="AQ2162" s="199"/>
      <c r="AR2162" s="199"/>
      <c r="AS2162" s="199"/>
      <c r="AT2162" s="199"/>
      <c r="AU2162" s="199"/>
      <c r="AV2162" s="199"/>
      <c r="AW2162" s="199"/>
      <c r="AX2162" s="199"/>
      <c r="AY2162" s="199"/>
      <c r="AZ2162" s="199"/>
      <c r="BA2162" s="199"/>
      <c r="BB2162" s="199"/>
      <c r="BC2162" s="199"/>
      <c r="BD2162" s="199"/>
      <c r="BE2162" s="199"/>
      <c r="BF2162" s="199"/>
      <c r="BG2162" s="199"/>
      <c r="BH2162" s="199"/>
      <c r="BI2162" s="199"/>
      <c r="BJ2162" s="199"/>
      <c r="BK2162" s="199"/>
    </row>
    <row r="2163" spans="1:63" ht="12.75" customHeight="1" x14ac:dyDescent="0.2">
      <c r="A2163" s="199"/>
      <c r="B2163" s="199"/>
      <c r="C2163" s="199"/>
      <c r="D2163" s="199"/>
      <c r="E2163" s="199"/>
      <c r="F2163" s="199"/>
      <c r="G2163" s="199"/>
      <c r="H2163" s="199"/>
      <c r="I2163" s="199"/>
      <c r="J2163" s="199"/>
      <c r="K2163" s="199"/>
      <c r="L2163" s="199"/>
      <c r="M2163" s="199"/>
      <c r="N2163" s="199"/>
      <c r="O2163" s="199"/>
      <c r="P2163" s="199"/>
      <c r="Q2163" s="199"/>
      <c r="R2163" s="199"/>
      <c r="S2163" s="199"/>
      <c r="T2163" s="199"/>
      <c r="U2163" s="199"/>
      <c r="V2163" s="199"/>
      <c r="W2163" s="199"/>
      <c r="X2163" s="199"/>
      <c r="Y2163" s="199"/>
      <c r="Z2163" s="199"/>
      <c r="AA2163" s="199"/>
      <c r="AB2163" s="199"/>
      <c r="AC2163" s="199"/>
      <c r="AD2163" s="199"/>
      <c r="AE2163" s="199"/>
      <c r="AF2163" s="199"/>
      <c r="AG2163" s="199"/>
      <c r="AH2163" s="199"/>
      <c r="AI2163" s="199"/>
      <c r="AJ2163" s="199"/>
      <c r="AK2163" s="199"/>
      <c r="AL2163" s="199"/>
      <c r="AM2163" s="199"/>
      <c r="AN2163" s="199"/>
      <c r="AO2163" s="199"/>
      <c r="AP2163" s="199"/>
      <c r="AQ2163" s="199"/>
      <c r="AR2163" s="199"/>
      <c r="AS2163" s="199"/>
      <c r="AT2163" s="199"/>
      <c r="AU2163" s="199"/>
      <c r="AV2163" s="199"/>
      <c r="AW2163" s="199"/>
      <c r="AX2163" s="199"/>
      <c r="AY2163" s="199"/>
      <c r="AZ2163" s="199"/>
      <c r="BA2163" s="199"/>
      <c r="BB2163" s="199"/>
      <c r="BC2163" s="199"/>
      <c r="BD2163" s="199"/>
      <c r="BE2163" s="199"/>
      <c r="BF2163" s="199"/>
      <c r="BG2163" s="199"/>
      <c r="BH2163" s="199"/>
      <c r="BI2163" s="199"/>
      <c r="BJ2163" s="199"/>
      <c r="BK2163" s="199"/>
    </row>
    <row r="2164" spans="1:63" ht="12.75" customHeight="1" x14ac:dyDescent="0.2">
      <c r="A2164" s="199"/>
      <c r="B2164" s="199"/>
      <c r="C2164" s="199"/>
      <c r="D2164" s="199"/>
      <c r="E2164" s="199"/>
      <c r="F2164" s="199"/>
      <c r="G2164" s="199"/>
      <c r="H2164" s="199"/>
      <c r="I2164" s="199"/>
      <c r="J2164" s="199"/>
      <c r="K2164" s="199"/>
      <c r="L2164" s="199"/>
      <c r="M2164" s="199"/>
      <c r="N2164" s="199"/>
      <c r="O2164" s="199"/>
      <c r="P2164" s="199"/>
      <c r="Q2164" s="199"/>
      <c r="R2164" s="199"/>
      <c r="S2164" s="199"/>
      <c r="T2164" s="199"/>
      <c r="U2164" s="199"/>
      <c r="V2164" s="199"/>
      <c r="W2164" s="199"/>
      <c r="X2164" s="199"/>
      <c r="Y2164" s="199"/>
      <c r="Z2164" s="199"/>
      <c r="AA2164" s="199"/>
      <c r="AB2164" s="199"/>
      <c r="AC2164" s="199"/>
      <c r="AD2164" s="199"/>
      <c r="AE2164" s="199"/>
      <c r="AF2164" s="199"/>
      <c r="AG2164" s="199"/>
      <c r="AH2164" s="199"/>
      <c r="AI2164" s="199"/>
      <c r="AJ2164" s="199"/>
      <c r="AK2164" s="199"/>
      <c r="AL2164" s="199"/>
      <c r="AM2164" s="199"/>
      <c r="AN2164" s="199"/>
      <c r="AO2164" s="199"/>
      <c r="AP2164" s="199"/>
      <c r="AQ2164" s="199"/>
      <c r="AR2164" s="199"/>
      <c r="AS2164" s="199"/>
      <c r="AT2164" s="199"/>
      <c r="AU2164" s="199"/>
      <c r="AV2164" s="199"/>
      <c r="AW2164" s="199"/>
      <c r="AX2164" s="199"/>
      <c r="AY2164" s="199"/>
      <c r="AZ2164" s="199"/>
      <c r="BA2164" s="199"/>
      <c r="BB2164" s="199"/>
      <c r="BC2164" s="199"/>
      <c r="BD2164" s="199"/>
      <c r="BE2164" s="199"/>
      <c r="BF2164" s="199"/>
      <c r="BG2164" s="199"/>
      <c r="BH2164" s="199"/>
      <c r="BI2164" s="199"/>
      <c r="BJ2164" s="199"/>
      <c r="BK2164" s="199"/>
    </row>
    <row r="2165" spans="1:63" ht="12.75" customHeight="1" x14ac:dyDescent="0.2">
      <c r="A2165" s="199"/>
      <c r="B2165" s="199"/>
      <c r="C2165" s="199"/>
      <c r="D2165" s="199"/>
      <c r="E2165" s="199"/>
      <c r="F2165" s="199"/>
      <c r="G2165" s="199"/>
      <c r="H2165" s="199"/>
      <c r="I2165" s="199"/>
      <c r="J2165" s="199"/>
      <c r="K2165" s="199"/>
      <c r="L2165" s="199"/>
      <c r="M2165" s="199"/>
      <c r="N2165" s="199"/>
      <c r="O2165" s="199"/>
      <c r="P2165" s="199"/>
      <c r="Q2165" s="199"/>
      <c r="R2165" s="199"/>
      <c r="S2165" s="199"/>
      <c r="T2165" s="199"/>
      <c r="U2165" s="199"/>
      <c r="V2165" s="199"/>
      <c r="W2165" s="199"/>
      <c r="X2165" s="199"/>
      <c r="Y2165" s="199"/>
      <c r="Z2165" s="199"/>
      <c r="AA2165" s="199"/>
      <c r="AB2165" s="199"/>
      <c r="AC2165" s="199"/>
      <c r="AD2165" s="199"/>
      <c r="AE2165" s="199"/>
      <c r="AF2165" s="199"/>
      <c r="AG2165" s="199"/>
      <c r="AH2165" s="199"/>
      <c r="AI2165" s="199"/>
      <c r="AJ2165" s="199"/>
      <c r="AK2165" s="199"/>
      <c r="AL2165" s="199"/>
      <c r="AM2165" s="199"/>
      <c r="AN2165" s="199"/>
      <c r="AO2165" s="199"/>
      <c r="AP2165" s="199"/>
      <c r="AQ2165" s="199"/>
      <c r="AR2165" s="199"/>
      <c r="AS2165" s="199"/>
      <c r="AT2165" s="199"/>
      <c r="AU2165" s="199"/>
      <c r="AV2165" s="199"/>
      <c r="AW2165" s="199"/>
      <c r="AX2165" s="199"/>
      <c r="AY2165" s="199"/>
      <c r="AZ2165" s="199"/>
      <c r="BA2165" s="199"/>
      <c r="BB2165" s="199"/>
      <c r="BC2165" s="199"/>
      <c r="BD2165" s="199"/>
      <c r="BE2165" s="199"/>
      <c r="BF2165" s="199"/>
      <c r="BG2165" s="199"/>
      <c r="BH2165" s="199"/>
      <c r="BI2165" s="199"/>
      <c r="BJ2165" s="199"/>
      <c r="BK2165" s="199"/>
    </row>
    <row r="2166" spans="1:63" ht="12.75" customHeight="1" x14ac:dyDescent="0.2">
      <c r="A2166" s="199"/>
      <c r="B2166" s="199"/>
      <c r="C2166" s="199"/>
      <c r="D2166" s="199"/>
      <c r="E2166" s="199"/>
      <c r="F2166" s="199"/>
      <c r="G2166" s="199"/>
      <c r="H2166" s="199"/>
      <c r="I2166" s="199"/>
      <c r="J2166" s="199"/>
      <c r="K2166" s="199"/>
      <c r="L2166" s="199"/>
      <c r="M2166" s="199"/>
      <c r="N2166" s="199"/>
      <c r="O2166" s="199"/>
      <c r="P2166" s="199"/>
      <c r="Q2166" s="199"/>
      <c r="R2166" s="199"/>
      <c r="S2166" s="199"/>
      <c r="T2166" s="199"/>
      <c r="U2166" s="199"/>
      <c r="V2166" s="199"/>
      <c r="W2166" s="199"/>
      <c r="X2166" s="199"/>
      <c r="Y2166" s="199"/>
      <c r="Z2166" s="199"/>
      <c r="AA2166" s="199"/>
      <c r="AB2166" s="199"/>
      <c r="AC2166" s="199"/>
      <c r="AD2166" s="199"/>
      <c r="AE2166" s="199"/>
      <c r="AF2166" s="199"/>
      <c r="AG2166" s="199"/>
      <c r="AH2166" s="199"/>
      <c r="AI2166" s="199"/>
      <c r="AJ2166" s="199"/>
      <c r="AK2166" s="199"/>
      <c r="AL2166" s="199"/>
      <c r="AM2166" s="199"/>
      <c r="AN2166" s="199"/>
      <c r="AO2166" s="199"/>
      <c r="AP2166" s="199"/>
      <c r="AQ2166" s="199"/>
      <c r="AR2166" s="199"/>
      <c r="AS2166" s="199"/>
      <c r="AT2166" s="199"/>
      <c r="AU2166" s="199"/>
      <c r="AV2166" s="199"/>
      <c r="AW2166" s="199"/>
      <c r="AX2166" s="199"/>
      <c r="AY2166" s="199"/>
      <c r="AZ2166" s="199"/>
      <c r="BA2166" s="199"/>
      <c r="BB2166" s="199"/>
      <c r="BC2166" s="199"/>
      <c r="BD2166" s="199"/>
      <c r="BE2166" s="199"/>
      <c r="BF2166" s="199"/>
      <c r="BG2166" s="199"/>
      <c r="BH2166" s="199"/>
      <c r="BI2166" s="199"/>
      <c r="BJ2166" s="199"/>
      <c r="BK2166" s="199"/>
    </row>
    <row r="2167" spans="1:63" ht="12.75" customHeight="1" x14ac:dyDescent="0.2">
      <c r="A2167" s="199"/>
      <c r="B2167" s="199"/>
      <c r="C2167" s="199"/>
      <c r="D2167" s="199"/>
      <c r="E2167" s="199"/>
      <c r="F2167" s="199"/>
      <c r="G2167" s="199"/>
      <c r="H2167" s="199"/>
      <c r="I2167" s="199"/>
      <c r="J2167" s="199"/>
      <c r="K2167" s="199"/>
      <c r="L2167" s="199"/>
      <c r="M2167" s="199"/>
      <c r="N2167" s="199"/>
      <c r="O2167" s="199"/>
      <c r="P2167" s="199"/>
      <c r="Q2167" s="199"/>
      <c r="R2167" s="199"/>
      <c r="S2167" s="199"/>
      <c r="T2167" s="199"/>
      <c r="U2167" s="199"/>
      <c r="V2167" s="199"/>
      <c r="W2167" s="199"/>
      <c r="X2167" s="199"/>
      <c r="Y2167" s="199"/>
      <c r="Z2167" s="199"/>
      <c r="AA2167" s="199"/>
      <c r="AB2167" s="199"/>
      <c r="AC2167" s="199"/>
      <c r="AD2167" s="199"/>
      <c r="AE2167" s="199"/>
      <c r="AF2167" s="199"/>
      <c r="AG2167" s="199"/>
      <c r="AH2167" s="199"/>
      <c r="AI2167" s="199"/>
      <c r="AJ2167" s="199"/>
      <c r="AK2167" s="199"/>
      <c r="AL2167" s="199"/>
      <c r="AM2167" s="199"/>
      <c r="AN2167" s="199"/>
      <c r="AO2167" s="199"/>
      <c r="AP2167" s="199"/>
      <c r="AQ2167" s="199"/>
      <c r="AR2167" s="199"/>
      <c r="AS2167" s="199"/>
      <c r="AT2167" s="199"/>
      <c r="AU2167" s="199"/>
      <c r="AV2167" s="199"/>
      <c r="AW2167" s="199"/>
      <c r="AX2167" s="199"/>
      <c r="AY2167" s="199"/>
      <c r="AZ2167" s="199"/>
      <c r="BA2167" s="199"/>
      <c r="BB2167" s="199"/>
      <c r="BC2167" s="199"/>
      <c r="BD2167" s="199"/>
      <c r="BE2167" s="199"/>
      <c r="BF2167" s="199"/>
      <c r="BG2167" s="199"/>
      <c r="BH2167" s="199"/>
      <c r="BI2167" s="199"/>
      <c r="BJ2167" s="199"/>
      <c r="BK2167" s="199"/>
    </row>
    <row r="2168" spans="1:63" ht="12.75" customHeight="1" x14ac:dyDescent="0.2">
      <c r="A2168" s="199"/>
      <c r="B2168" s="199"/>
      <c r="C2168" s="199"/>
      <c r="D2168" s="199"/>
      <c r="E2168" s="199"/>
      <c r="F2168" s="199"/>
      <c r="G2168" s="199"/>
      <c r="H2168" s="199"/>
      <c r="I2168" s="199"/>
      <c r="J2168" s="199"/>
      <c r="K2168" s="199"/>
      <c r="L2168" s="199"/>
      <c r="M2168" s="199"/>
      <c r="N2168" s="199"/>
      <c r="O2168" s="199"/>
      <c r="P2168" s="199"/>
      <c r="Q2168" s="199"/>
      <c r="R2168" s="199"/>
      <c r="S2168" s="199"/>
      <c r="T2168" s="199"/>
      <c r="U2168" s="199"/>
      <c r="V2168" s="199"/>
      <c r="W2168" s="199"/>
      <c r="X2168" s="199"/>
      <c r="Y2168" s="199"/>
      <c r="Z2168" s="199"/>
      <c r="AA2168" s="199"/>
      <c r="AB2168" s="199"/>
      <c r="AC2168" s="199"/>
      <c r="AD2168" s="199"/>
      <c r="AE2168" s="199"/>
      <c r="AF2168" s="199"/>
      <c r="AG2168" s="199"/>
      <c r="AH2168" s="199"/>
      <c r="AI2168" s="199"/>
      <c r="AJ2168" s="199"/>
      <c r="AK2168" s="199"/>
      <c r="AL2168" s="199"/>
      <c r="AM2168" s="199"/>
      <c r="AN2168" s="199"/>
      <c r="AO2168" s="199"/>
      <c r="AP2168" s="199"/>
      <c r="AQ2168" s="199"/>
      <c r="AR2168" s="199"/>
      <c r="AS2168" s="199"/>
      <c r="AT2168" s="199"/>
      <c r="AU2168" s="199"/>
      <c r="AV2168" s="199"/>
      <c r="AW2168" s="199"/>
      <c r="AX2168" s="199"/>
      <c r="AY2168" s="199"/>
      <c r="AZ2168" s="199"/>
      <c r="BA2168" s="199"/>
      <c r="BB2168" s="199"/>
      <c r="BC2168" s="199"/>
      <c r="BD2168" s="199"/>
      <c r="BE2168" s="199"/>
      <c r="BF2168" s="199"/>
      <c r="BG2168" s="199"/>
      <c r="BH2168" s="199"/>
      <c r="BI2168" s="199"/>
      <c r="BJ2168" s="199"/>
      <c r="BK2168" s="199"/>
    </row>
    <row r="2169" spans="1:63" ht="12.75" customHeight="1" x14ac:dyDescent="0.2">
      <c r="A2169" s="199"/>
      <c r="B2169" s="199"/>
      <c r="C2169" s="199"/>
      <c r="D2169" s="199"/>
      <c r="E2169" s="199"/>
      <c r="F2169" s="199"/>
      <c r="G2169" s="199"/>
      <c r="H2169" s="199"/>
      <c r="I2169" s="199"/>
      <c r="J2169" s="199"/>
      <c r="K2169" s="199"/>
      <c r="L2169" s="199"/>
      <c r="M2169" s="199"/>
      <c r="N2169" s="199"/>
      <c r="O2169" s="199"/>
      <c r="P2169" s="199"/>
      <c r="Q2169" s="199"/>
      <c r="R2169" s="199"/>
      <c r="S2169" s="199"/>
      <c r="T2169" s="199"/>
      <c r="U2169" s="199"/>
      <c r="V2169" s="199"/>
      <c r="W2169" s="199"/>
      <c r="X2169" s="199"/>
      <c r="Y2169" s="199"/>
      <c r="Z2169" s="199"/>
      <c r="AA2169" s="199"/>
      <c r="AB2169" s="199"/>
      <c r="AC2169" s="199"/>
      <c r="AD2169" s="199"/>
      <c r="AE2169" s="199"/>
      <c r="AF2169" s="199"/>
      <c r="AG2169" s="199"/>
      <c r="AH2169" s="199"/>
      <c r="AI2169" s="199"/>
      <c r="AJ2169" s="199"/>
      <c r="AK2169" s="199"/>
      <c r="AL2169" s="199"/>
      <c r="AM2169" s="199"/>
      <c r="AN2169" s="199"/>
      <c r="AO2169" s="199"/>
      <c r="AP2169" s="199"/>
      <c r="AQ2169" s="199"/>
      <c r="AR2169" s="199"/>
      <c r="AS2169" s="199"/>
      <c r="AT2169" s="199"/>
      <c r="AU2169" s="199"/>
      <c r="AV2169" s="199"/>
      <c r="AW2169" s="199"/>
      <c r="AX2169" s="199"/>
      <c r="AY2169" s="199"/>
      <c r="AZ2169" s="199"/>
      <c r="BA2169" s="199"/>
      <c r="BB2169" s="199"/>
      <c r="BC2169" s="199"/>
      <c r="BD2169" s="199"/>
      <c r="BE2169" s="199"/>
      <c r="BF2169" s="199"/>
      <c r="BG2169" s="199"/>
      <c r="BH2169" s="199"/>
      <c r="BI2169" s="199"/>
      <c r="BJ2169" s="199"/>
      <c r="BK2169" s="199"/>
    </row>
    <row r="2170" spans="1:63" ht="12.75" customHeight="1" x14ac:dyDescent="0.2">
      <c r="A2170" s="199"/>
      <c r="B2170" s="199"/>
      <c r="C2170" s="199"/>
      <c r="D2170" s="199"/>
      <c r="E2170" s="199"/>
      <c r="F2170" s="199"/>
      <c r="G2170" s="199"/>
      <c r="H2170" s="199"/>
      <c r="I2170" s="199"/>
      <c r="J2170" s="199"/>
      <c r="K2170" s="199"/>
      <c r="L2170" s="199"/>
      <c r="M2170" s="199"/>
      <c r="N2170" s="199"/>
      <c r="O2170" s="199"/>
      <c r="P2170" s="199"/>
      <c r="Q2170" s="199"/>
      <c r="R2170" s="199"/>
      <c r="S2170" s="199"/>
      <c r="T2170" s="199"/>
      <c r="U2170" s="199"/>
      <c r="V2170" s="199"/>
      <c r="W2170" s="199"/>
      <c r="X2170" s="199"/>
      <c r="Y2170" s="199"/>
      <c r="Z2170" s="199"/>
      <c r="AA2170" s="199"/>
      <c r="AB2170" s="199"/>
      <c r="AC2170" s="199"/>
      <c r="AD2170" s="199"/>
      <c r="AE2170" s="199"/>
      <c r="AF2170" s="199"/>
      <c r="AG2170" s="199"/>
      <c r="AH2170" s="199"/>
      <c r="AI2170" s="199"/>
      <c r="AJ2170" s="199"/>
      <c r="AK2170" s="199"/>
      <c r="AL2170" s="199"/>
      <c r="AM2170" s="199"/>
      <c r="AN2170" s="199"/>
      <c r="AO2170" s="199"/>
      <c r="AP2170" s="199"/>
      <c r="AQ2170" s="199"/>
      <c r="AR2170" s="199"/>
      <c r="AS2170" s="199"/>
      <c r="AT2170" s="199"/>
      <c r="AU2170" s="199"/>
      <c r="AV2170" s="199"/>
      <c r="AW2170" s="199"/>
      <c r="AX2170" s="199"/>
      <c r="AY2170" s="199"/>
      <c r="AZ2170" s="199"/>
      <c r="BA2170" s="199"/>
      <c r="BB2170" s="199"/>
      <c r="BC2170" s="199"/>
      <c r="BD2170" s="199"/>
      <c r="BE2170" s="199"/>
      <c r="BF2170" s="199"/>
      <c r="BG2170" s="199"/>
      <c r="BH2170" s="199"/>
      <c r="BI2170" s="199"/>
      <c r="BJ2170" s="199"/>
      <c r="BK2170" s="199"/>
    </row>
    <row r="2171" spans="1:63" ht="12.75" customHeight="1" x14ac:dyDescent="0.2">
      <c r="A2171" s="199"/>
      <c r="B2171" s="199"/>
      <c r="C2171" s="199"/>
      <c r="D2171" s="199"/>
      <c r="E2171" s="199"/>
      <c r="F2171" s="199"/>
      <c r="G2171" s="199"/>
      <c r="H2171" s="199"/>
      <c r="I2171" s="199"/>
      <c r="J2171" s="199"/>
      <c r="K2171" s="199"/>
      <c r="L2171" s="199"/>
      <c r="M2171" s="199"/>
      <c r="N2171" s="199"/>
      <c r="O2171" s="199"/>
      <c r="P2171" s="199"/>
      <c r="Q2171" s="199"/>
      <c r="R2171" s="199"/>
      <c r="S2171" s="199"/>
      <c r="T2171" s="199"/>
      <c r="U2171" s="199"/>
      <c r="V2171" s="199"/>
      <c r="W2171" s="199"/>
      <c r="X2171" s="199"/>
      <c r="Y2171" s="199"/>
      <c r="Z2171" s="199"/>
      <c r="AA2171" s="199"/>
      <c r="AB2171" s="199"/>
      <c r="AC2171" s="199"/>
      <c r="AD2171" s="199"/>
      <c r="AE2171" s="199"/>
      <c r="AF2171" s="199"/>
      <c r="AG2171" s="199"/>
      <c r="AH2171" s="199"/>
      <c r="AI2171" s="199"/>
      <c r="AJ2171" s="199"/>
      <c r="AK2171" s="199"/>
      <c r="AL2171" s="199"/>
      <c r="AM2171" s="199"/>
      <c r="AN2171" s="199"/>
      <c r="AO2171" s="199"/>
      <c r="AP2171" s="199"/>
      <c r="AQ2171" s="199"/>
      <c r="AR2171" s="199"/>
      <c r="AS2171" s="199"/>
      <c r="AT2171" s="199"/>
      <c r="AU2171" s="199"/>
      <c r="AV2171" s="199"/>
      <c r="AW2171" s="199"/>
      <c r="AX2171" s="199"/>
      <c r="AY2171" s="199"/>
      <c r="AZ2171" s="199"/>
      <c r="BA2171" s="199"/>
      <c r="BB2171" s="199"/>
      <c r="BC2171" s="199"/>
      <c r="BD2171" s="199"/>
      <c r="BE2171" s="199"/>
      <c r="BF2171" s="199"/>
      <c r="BG2171" s="199"/>
      <c r="BH2171" s="199"/>
      <c r="BI2171" s="199"/>
      <c r="BJ2171" s="199"/>
      <c r="BK2171" s="199"/>
    </row>
    <row r="2172" spans="1:63" ht="12.75" customHeight="1" x14ac:dyDescent="0.2">
      <c r="A2172" s="199"/>
      <c r="B2172" s="199"/>
      <c r="C2172" s="199"/>
      <c r="D2172" s="199"/>
      <c r="E2172" s="199"/>
      <c r="F2172" s="199"/>
      <c r="G2172" s="199"/>
      <c r="H2172" s="199"/>
      <c r="I2172" s="199"/>
      <c r="J2172" s="199"/>
      <c r="K2172" s="199"/>
      <c r="L2172" s="199"/>
      <c r="M2172" s="199"/>
      <c r="N2172" s="199"/>
      <c r="O2172" s="199"/>
      <c r="P2172" s="199"/>
      <c r="Q2172" s="199"/>
      <c r="R2172" s="199"/>
      <c r="S2172" s="199"/>
      <c r="T2172" s="199"/>
      <c r="U2172" s="199"/>
      <c r="V2172" s="199"/>
      <c r="W2172" s="199"/>
      <c r="X2172" s="199"/>
      <c r="Y2172" s="199"/>
      <c r="Z2172" s="199"/>
      <c r="AA2172" s="199"/>
      <c r="AB2172" s="199"/>
      <c r="AC2172" s="199"/>
      <c r="AD2172" s="199"/>
      <c r="AE2172" s="199"/>
      <c r="AF2172" s="199"/>
      <c r="AG2172" s="199"/>
      <c r="AH2172" s="199"/>
      <c r="AI2172" s="199"/>
      <c r="AJ2172" s="199"/>
      <c r="AK2172" s="199"/>
      <c r="AL2172" s="199"/>
      <c r="AM2172" s="199"/>
      <c r="AN2172" s="199"/>
      <c r="AO2172" s="199"/>
      <c r="AP2172" s="199"/>
      <c r="AQ2172" s="199"/>
      <c r="AR2172" s="199"/>
      <c r="AS2172" s="199"/>
      <c r="AT2172" s="199"/>
      <c r="AU2172" s="199"/>
      <c r="AV2172" s="199"/>
      <c r="AW2172" s="199"/>
      <c r="AX2172" s="199"/>
      <c r="AY2172" s="199"/>
      <c r="AZ2172" s="199"/>
      <c r="BA2172" s="199"/>
      <c r="BB2172" s="199"/>
      <c r="BC2172" s="199"/>
      <c r="BD2172" s="199"/>
      <c r="BE2172" s="199"/>
      <c r="BF2172" s="199"/>
      <c r="BG2172" s="199"/>
      <c r="BH2172" s="199"/>
      <c r="BI2172" s="199"/>
      <c r="BJ2172" s="199"/>
      <c r="BK2172" s="199"/>
    </row>
    <row r="2173" spans="1:63" ht="12.75" customHeight="1" x14ac:dyDescent="0.2">
      <c r="A2173" s="199"/>
      <c r="B2173" s="199"/>
      <c r="C2173" s="199"/>
      <c r="D2173" s="199"/>
      <c r="E2173" s="199"/>
      <c r="F2173" s="199"/>
      <c r="G2173" s="199"/>
      <c r="H2173" s="199"/>
      <c r="I2173" s="199"/>
      <c r="J2173" s="199"/>
      <c r="K2173" s="199"/>
      <c r="L2173" s="199"/>
      <c r="M2173" s="199"/>
      <c r="N2173" s="199"/>
      <c r="O2173" s="199"/>
      <c r="P2173" s="199"/>
      <c r="Q2173" s="199"/>
      <c r="R2173" s="199"/>
      <c r="S2173" s="199"/>
      <c r="T2173" s="199"/>
      <c r="U2173" s="199"/>
      <c r="V2173" s="199"/>
      <c r="W2173" s="199"/>
      <c r="X2173" s="199"/>
      <c r="Y2173" s="199"/>
      <c r="Z2173" s="199"/>
      <c r="AA2173" s="199"/>
      <c r="AB2173" s="199"/>
      <c r="AC2173" s="199"/>
      <c r="AD2173" s="199"/>
      <c r="AE2173" s="199"/>
      <c r="AF2173" s="199"/>
      <c r="AG2173" s="199"/>
      <c r="AH2173" s="199"/>
      <c r="AI2173" s="199"/>
      <c r="AJ2173" s="199"/>
      <c r="AK2173" s="199"/>
      <c r="AL2173" s="199"/>
      <c r="AM2173" s="199"/>
      <c r="AN2173" s="199"/>
      <c r="AO2173" s="199"/>
      <c r="AP2173" s="199"/>
      <c r="AQ2173" s="199"/>
      <c r="AR2173" s="199"/>
      <c r="AS2173" s="199"/>
      <c r="AT2173" s="199"/>
      <c r="AU2173" s="199"/>
      <c r="AV2173" s="199"/>
      <c r="AW2173" s="199"/>
      <c r="AX2173" s="199"/>
      <c r="AY2173" s="199"/>
      <c r="AZ2173" s="199"/>
      <c r="BA2173" s="199"/>
      <c r="BB2173" s="199"/>
      <c r="BC2173" s="199"/>
      <c r="BD2173" s="199"/>
      <c r="BE2173" s="199"/>
      <c r="BF2173" s="199"/>
      <c r="BG2173" s="199"/>
      <c r="BH2173" s="199"/>
      <c r="BI2173" s="199"/>
      <c r="BJ2173" s="199"/>
      <c r="BK2173" s="199"/>
    </row>
    <row r="2174" spans="1:63" ht="12.75" customHeight="1" x14ac:dyDescent="0.2">
      <c r="A2174" s="199"/>
      <c r="B2174" s="199"/>
      <c r="C2174" s="199"/>
      <c r="D2174" s="199"/>
      <c r="E2174" s="199"/>
      <c r="F2174" s="199"/>
      <c r="G2174" s="199"/>
      <c r="H2174" s="199"/>
      <c r="I2174" s="199"/>
      <c r="J2174" s="199"/>
      <c r="K2174" s="199"/>
      <c r="L2174" s="199"/>
      <c r="M2174" s="199"/>
      <c r="N2174" s="199"/>
      <c r="O2174" s="199"/>
      <c r="P2174" s="199"/>
      <c r="Q2174" s="199"/>
      <c r="R2174" s="199"/>
      <c r="S2174" s="199"/>
      <c r="T2174" s="199"/>
      <c r="U2174" s="199"/>
      <c r="V2174" s="199"/>
      <c r="W2174" s="199"/>
      <c r="X2174" s="199"/>
      <c r="Y2174" s="199"/>
      <c r="Z2174" s="199"/>
      <c r="AA2174" s="199"/>
      <c r="AB2174" s="199"/>
      <c r="AC2174" s="199"/>
      <c r="AD2174" s="199"/>
      <c r="AE2174" s="199"/>
      <c r="AF2174" s="199"/>
      <c r="AG2174" s="199"/>
      <c r="AH2174" s="199"/>
      <c r="AI2174" s="199"/>
      <c r="AJ2174" s="199"/>
      <c r="AK2174" s="199"/>
      <c r="AL2174" s="199"/>
      <c r="AM2174" s="199"/>
      <c r="AN2174" s="199"/>
      <c r="AO2174" s="199"/>
      <c r="AP2174" s="199"/>
      <c r="AQ2174" s="199"/>
      <c r="AR2174" s="199"/>
      <c r="AS2174" s="199"/>
      <c r="AT2174" s="199"/>
      <c r="AU2174" s="199"/>
      <c r="AV2174" s="199"/>
      <c r="AW2174" s="199"/>
      <c r="AX2174" s="199"/>
      <c r="AY2174" s="199"/>
      <c r="AZ2174" s="199"/>
      <c r="BA2174" s="199"/>
      <c r="BB2174" s="199"/>
      <c r="BC2174" s="199"/>
      <c r="BD2174" s="199"/>
      <c r="BE2174" s="199"/>
      <c r="BF2174" s="199"/>
      <c r="BG2174" s="199"/>
      <c r="BH2174" s="199"/>
      <c r="BI2174" s="199"/>
      <c r="BJ2174" s="199"/>
      <c r="BK2174" s="199"/>
    </row>
    <row r="2175" spans="1:63" ht="12.75" customHeight="1" x14ac:dyDescent="0.2">
      <c r="A2175" s="199"/>
      <c r="B2175" s="199"/>
      <c r="C2175" s="199"/>
      <c r="D2175" s="199"/>
      <c r="E2175" s="199"/>
      <c r="F2175" s="199"/>
      <c r="G2175" s="199"/>
      <c r="H2175" s="199"/>
      <c r="I2175" s="199"/>
      <c r="J2175" s="199"/>
      <c r="K2175" s="199"/>
      <c r="L2175" s="199"/>
      <c r="M2175" s="199"/>
      <c r="N2175" s="199"/>
      <c r="O2175" s="199"/>
      <c r="P2175" s="199"/>
      <c r="Q2175" s="199"/>
      <c r="R2175" s="199"/>
      <c r="S2175" s="199"/>
      <c r="T2175" s="199"/>
      <c r="U2175" s="199"/>
      <c r="V2175" s="199"/>
      <c r="W2175" s="199"/>
      <c r="X2175" s="199"/>
      <c r="Y2175" s="199"/>
      <c r="Z2175" s="199"/>
      <c r="AA2175" s="199"/>
      <c r="AB2175" s="199"/>
      <c r="AC2175" s="199"/>
      <c r="AD2175" s="199"/>
      <c r="AE2175" s="199"/>
      <c r="AF2175" s="199"/>
      <c r="AG2175" s="199"/>
      <c r="AH2175" s="199"/>
      <c r="AI2175" s="199"/>
      <c r="AJ2175" s="199"/>
      <c r="AK2175" s="199"/>
      <c r="AL2175" s="199"/>
      <c r="AM2175" s="199"/>
      <c r="AN2175" s="199"/>
      <c r="AO2175" s="199"/>
      <c r="AP2175" s="199"/>
      <c r="AQ2175" s="199"/>
      <c r="AR2175" s="199"/>
      <c r="AS2175" s="199"/>
      <c r="AT2175" s="199"/>
      <c r="AU2175" s="199"/>
      <c r="AV2175" s="199"/>
      <c r="AW2175" s="199"/>
      <c r="AX2175" s="199"/>
      <c r="AY2175" s="199"/>
      <c r="AZ2175" s="199"/>
      <c r="BA2175" s="199"/>
      <c r="BB2175" s="199"/>
      <c r="BC2175" s="199"/>
      <c r="BD2175" s="199"/>
      <c r="BE2175" s="199"/>
      <c r="BF2175" s="199"/>
      <c r="BG2175" s="199"/>
      <c r="BH2175" s="199"/>
      <c r="BI2175" s="199"/>
      <c r="BJ2175" s="199"/>
      <c r="BK2175" s="199"/>
    </row>
    <row r="2176" spans="1:63" ht="12.75" customHeight="1" x14ac:dyDescent="0.2">
      <c r="A2176" s="199"/>
      <c r="B2176" s="199"/>
      <c r="C2176" s="199"/>
      <c r="D2176" s="199"/>
      <c r="E2176" s="199"/>
      <c r="F2176" s="199"/>
      <c r="G2176" s="199"/>
      <c r="H2176" s="199"/>
      <c r="I2176" s="199"/>
      <c r="J2176" s="199"/>
      <c r="K2176" s="199"/>
      <c r="L2176" s="199"/>
      <c r="M2176" s="199"/>
      <c r="N2176" s="199"/>
      <c r="O2176" s="199"/>
      <c r="P2176" s="199"/>
      <c r="Q2176" s="199"/>
      <c r="R2176" s="199"/>
      <c r="S2176" s="199"/>
      <c r="T2176" s="199"/>
      <c r="U2176" s="199"/>
      <c r="V2176" s="199"/>
      <c r="W2176" s="199"/>
      <c r="X2176" s="199"/>
      <c r="Y2176" s="199"/>
      <c r="Z2176" s="199"/>
      <c r="AA2176" s="199"/>
      <c r="AB2176" s="199"/>
      <c r="AC2176" s="199"/>
      <c r="AD2176" s="199"/>
      <c r="AE2176" s="199"/>
      <c r="AF2176" s="199"/>
      <c r="AG2176" s="199"/>
      <c r="AH2176" s="199"/>
      <c r="AI2176" s="199"/>
      <c r="AJ2176" s="199"/>
      <c r="AK2176" s="199"/>
      <c r="AL2176" s="199"/>
      <c r="AM2176" s="199"/>
      <c r="AN2176" s="199"/>
      <c r="AO2176" s="199"/>
      <c r="AP2176" s="199"/>
      <c r="AQ2176" s="199"/>
      <c r="AR2176" s="199"/>
      <c r="AS2176" s="199"/>
      <c r="AT2176" s="199"/>
      <c r="AU2176" s="199"/>
      <c r="AV2176" s="199"/>
      <c r="AW2176" s="199"/>
      <c r="AX2176" s="199"/>
      <c r="AY2176" s="199"/>
      <c r="AZ2176" s="199"/>
      <c r="BA2176" s="199"/>
      <c r="BB2176" s="199"/>
      <c r="BC2176" s="199"/>
      <c r="BD2176" s="199"/>
      <c r="BE2176" s="199"/>
      <c r="BF2176" s="199"/>
      <c r="BG2176" s="199"/>
      <c r="BH2176" s="199"/>
      <c r="BI2176" s="199"/>
      <c r="BJ2176" s="199"/>
      <c r="BK2176" s="199"/>
    </row>
    <row r="2177" spans="1:63" ht="12.75" customHeight="1" x14ac:dyDescent="0.2">
      <c r="A2177" s="199"/>
      <c r="B2177" s="199"/>
      <c r="C2177" s="199"/>
      <c r="D2177" s="199"/>
      <c r="E2177" s="199"/>
      <c r="F2177" s="199"/>
      <c r="G2177" s="199"/>
      <c r="H2177" s="199"/>
      <c r="I2177" s="199"/>
      <c r="J2177" s="199"/>
      <c r="K2177" s="199"/>
      <c r="L2177" s="199"/>
      <c r="M2177" s="199"/>
      <c r="N2177" s="199"/>
      <c r="O2177" s="199"/>
      <c r="P2177" s="199"/>
      <c r="Q2177" s="199"/>
      <c r="R2177" s="199"/>
      <c r="S2177" s="199"/>
      <c r="T2177" s="199"/>
      <c r="U2177" s="199"/>
      <c r="V2177" s="199"/>
      <c r="W2177" s="199"/>
      <c r="X2177" s="199"/>
      <c r="Y2177" s="199"/>
      <c r="Z2177" s="199"/>
      <c r="AA2177" s="199"/>
      <c r="AB2177" s="199"/>
      <c r="AC2177" s="199"/>
      <c r="AD2177" s="199"/>
      <c r="AE2177" s="199"/>
      <c r="AF2177" s="199"/>
      <c r="AG2177" s="199"/>
      <c r="AH2177" s="199"/>
      <c r="AI2177" s="199"/>
      <c r="AJ2177" s="199"/>
      <c r="AK2177" s="199"/>
      <c r="AL2177" s="199"/>
      <c r="AM2177" s="199"/>
      <c r="AN2177" s="199"/>
      <c r="AO2177" s="199"/>
      <c r="AP2177" s="199"/>
      <c r="AQ2177" s="199"/>
      <c r="AR2177" s="199"/>
      <c r="AS2177" s="199"/>
      <c r="AT2177" s="199"/>
      <c r="AU2177" s="199"/>
      <c r="AV2177" s="199"/>
      <c r="AW2177" s="199"/>
      <c r="AX2177" s="199"/>
      <c r="AY2177" s="199"/>
      <c r="AZ2177" s="199"/>
      <c r="BA2177" s="199"/>
      <c r="BB2177" s="199"/>
      <c r="BC2177" s="199"/>
      <c r="BD2177" s="199"/>
      <c r="BE2177" s="199"/>
      <c r="BF2177" s="199"/>
      <c r="BG2177" s="199"/>
      <c r="BH2177" s="199"/>
      <c r="BI2177" s="199"/>
      <c r="BJ2177" s="199"/>
      <c r="BK2177" s="199"/>
    </row>
    <row r="2178" spans="1:63" ht="12.75" customHeight="1" x14ac:dyDescent="0.2">
      <c r="A2178" s="199"/>
      <c r="B2178" s="199"/>
      <c r="C2178" s="199"/>
      <c r="D2178" s="199"/>
      <c r="E2178" s="199"/>
      <c r="F2178" s="199"/>
      <c r="G2178" s="199"/>
      <c r="H2178" s="199"/>
      <c r="I2178" s="199"/>
      <c r="J2178" s="199"/>
      <c r="K2178" s="199"/>
      <c r="L2178" s="199"/>
      <c r="M2178" s="199"/>
      <c r="N2178" s="199"/>
      <c r="O2178" s="199"/>
      <c r="P2178" s="199"/>
      <c r="Q2178" s="199"/>
      <c r="R2178" s="199"/>
      <c r="S2178" s="199"/>
      <c r="T2178" s="199"/>
      <c r="U2178" s="199"/>
      <c r="V2178" s="199"/>
      <c r="W2178" s="199"/>
      <c r="X2178" s="199"/>
      <c r="Y2178" s="199"/>
      <c r="Z2178" s="199"/>
      <c r="AA2178" s="199"/>
      <c r="AB2178" s="199"/>
      <c r="AC2178" s="199"/>
      <c r="AD2178" s="199"/>
      <c r="AE2178" s="199"/>
      <c r="AF2178" s="199"/>
      <c r="AG2178" s="199"/>
      <c r="AH2178" s="199"/>
      <c r="AI2178" s="199"/>
      <c r="AJ2178" s="199"/>
      <c r="AK2178" s="199"/>
      <c r="AL2178" s="199"/>
      <c r="AM2178" s="199"/>
      <c r="AN2178" s="199"/>
      <c r="AO2178" s="199"/>
      <c r="AP2178" s="199"/>
      <c r="AQ2178" s="199"/>
      <c r="AR2178" s="199"/>
      <c r="AS2178" s="199"/>
      <c r="AT2178" s="199"/>
      <c r="AU2178" s="199"/>
      <c r="AV2178" s="199"/>
      <c r="AW2178" s="199"/>
      <c r="AX2178" s="199"/>
      <c r="AY2178" s="199"/>
      <c r="AZ2178" s="199"/>
      <c r="BA2178" s="199"/>
      <c r="BB2178" s="199"/>
      <c r="BC2178" s="199"/>
      <c r="BD2178" s="199"/>
      <c r="BE2178" s="199"/>
      <c r="BF2178" s="199"/>
      <c r="BG2178" s="199"/>
      <c r="BH2178" s="199"/>
      <c r="BI2178" s="199"/>
      <c r="BJ2178" s="199"/>
      <c r="BK2178" s="199"/>
    </row>
    <row r="2179" spans="1:63" ht="12.75" customHeight="1" x14ac:dyDescent="0.2">
      <c r="A2179" s="199"/>
      <c r="B2179" s="199"/>
      <c r="C2179" s="199"/>
      <c r="D2179" s="199"/>
      <c r="E2179" s="199"/>
      <c r="F2179" s="199"/>
      <c r="G2179" s="199"/>
      <c r="H2179" s="199"/>
      <c r="I2179" s="199"/>
      <c r="J2179" s="199"/>
      <c r="K2179" s="199"/>
      <c r="L2179" s="199"/>
      <c r="M2179" s="199"/>
      <c r="N2179" s="199"/>
      <c r="O2179" s="199"/>
      <c r="P2179" s="199"/>
      <c r="Q2179" s="199"/>
      <c r="R2179" s="199"/>
      <c r="S2179" s="199"/>
      <c r="T2179" s="199"/>
      <c r="U2179" s="199"/>
      <c r="V2179" s="199"/>
      <c r="W2179" s="199"/>
      <c r="X2179" s="199"/>
      <c r="Y2179" s="199"/>
      <c r="Z2179" s="199"/>
      <c r="AA2179" s="199"/>
      <c r="AB2179" s="199"/>
      <c r="AC2179" s="199"/>
      <c r="AD2179" s="199"/>
      <c r="AE2179" s="199"/>
      <c r="AF2179" s="199"/>
      <c r="AG2179" s="199"/>
      <c r="AH2179" s="199"/>
      <c r="AI2179" s="199"/>
      <c r="AJ2179" s="199"/>
      <c r="AK2179" s="199"/>
      <c r="AL2179" s="199"/>
      <c r="AM2179" s="199"/>
      <c r="AN2179" s="199"/>
      <c r="AO2179" s="199"/>
      <c r="AP2179" s="199"/>
      <c r="AQ2179" s="199"/>
      <c r="AR2179" s="199"/>
      <c r="AS2179" s="199"/>
      <c r="AT2179" s="199"/>
      <c r="AU2179" s="199"/>
      <c r="AV2179" s="199"/>
      <c r="AW2179" s="199"/>
      <c r="AX2179" s="199"/>
      <c r="AY2179" s="199"/>
      <c r="AZ2179" s="199"/>
      <c r="BA2179" s="199"/>
      <c r="BB2179" s="199"/>
      <c r="BC2179" s="199"/>
      <c r="BD2179" s="199"/>
      <c r="BE2179" s="199"/>
      <c r="BF2179" s="199"/>
      <c r="BG2179" s="199"/>
      <c r="BH2179" s="199"/>
      <c r="BI2179" s="199"/>
      <c r="BJ2179" s="199"/>
      <c r="BK2179" s="199"/>
    </row>
    <row r="2180" spans="1:63" ht="12.75" customHeight="1" x14ac:dyDescent="0.2">
      <c r="A2180" s="199"/>
      <c r="B2180" s="199"/>
      <c r="C2180" s="199"/>
      <c r="D2180" s="199"/>
      <c r="E2180" s="199"/>
      <c r="F2180" s="199"/>
      <c r="G2180" s="199"/>
      <c r="H2180" s="199"/>
      <c r="I2180" s="199"/>
      <c r="J2180" s="199"/>
      <c r="K2180" s="199"/>
      <c r="L2180" s="199"/>
      <c r="M2180" s="199"/>
      <c r="N2180" s="199"/>
      <c r="O2180" s="199"/>
      <c r="P2180" s="199"/>
      <c r="Q2180" s="199"/>
      <c r="R2180" s="199"/>
      <c r="S2180" s="199"/>
      <c r="T2180" s="199"/>
      <c r="U2180" s="199"/>
      <c r="V2180" s="199"/>
      <c r="W2180" s="199"/>
      <c r="X2180" s="199"/>
      <c r="Y2180" s="199"/>
      <c r="Z2180" s="199"/>
      <c r="AA2180" s="199"/>
      <c r="AB2180" s="199"/>
      <c r="AC2180" s="199"/>
      <c r="AD2180" s="199"/>
      <c r="AE2180" s="199"/>
      <c r="AF2180" s="199"/>
      <c r="AG2180" s="199"/>
      <c r="AH2180" s="199"/>
      <c r="AI2180" s="199"/>
      <c r="AJ2180" s="199"/>
      <c r="AK2180" s="199"/>
      <c r="AL2180" s="199"/>
      <c r="AM2180" s="199"/>
      <c r="AN2180" s="199"/>
      <c r="AO2180" s="199"/>
      <c r="AP2180" s="199"/>
      <c r="AQ2180" s="199"/>
      <c r="AR2180" s="199"/>
      <c r="AS2180" s="199"/>
      <c r="AT2180" s="199"/>
      <c r="AU2180" s="199"/>
      <c r="AV2180" s="199"/>
      <c r="AW2180" s="199"/>
      <c r="AX2180" s="199"/>
      <c r="AY2180" s="199"/>
      <c r="AZ2180" s="199"/>
      <c r="BA2180" s="199"/>
      <c r="BB2180" s="199"/>
      <c r="BC2180" s="199"/>
      <c r="BD2180" s="199"/>
      <c r="BE2180" s="199"/>
      <c r="BF2180" s="199"/>
      <c r="BG2180" s="199"/>
      <c r="BH2180" s="199"/>
      <c r="BI2180" s="199"/>
      <c r="BJ2180" s="199"/>
      <c r="BK2180" s="199"/>
    </row>
    <row r="2181" spans="1:63" ht="12.75" customHeight="1" x14ac:dyDescent="0.2">
      <c r="A2181" s="199"/>
      <c r="B2181" s="199"/>
      <c r="C2181" s="199"/>
      <c r="D2181" s="199"/>
      <c r="E2181" s="199"/>
      <c r="F2181" s="199"/>
      <c r="G2181" s="199"/>
      <c r="H2181" s="199"/>
      <c r="I2181" s="199"/>
      <c r="J2181" s="199"/>
      <c r="K2181" s="199"/>
      <c r="L2181" s="199"/>
      <c r="M2181" s="199"/>
      <c r="N2181" s="199"/>
      <c r="O2181" s="199"/>
      <c r="P2181" s="199"/>
      <c r="Q2181" s="199"/>
      <c r="R2181" s="199"/>
      <c r="S2181" s="199"/>
      <c r="T2181" s="199"/>
      <c r="U2181" s="199"/>
      <c r="V2181" s="199"/>
      <c r="W2181" s="199"/>
      <c r="X2181" s="199"/>
      <c r="Y2181" s="199"/>
      <c r="Z2181" s="199"/>
      <c r="AA2181" s="199"/>
      <c r="AB2181" s="199"/>
      <c r="AC2181" s="199"/>
      <c r="AD2181" s="199"/>
      <c r="AE2181" s="199"/>
      <c r="AF2181" s="199"/>
      <c r="AG2181" s="199"/>
      <c r="AH2181" s="199"/>
      <c r="AI2181" s="199"/>
      <c r="AJ2181" s="199"/>
      <c r="AK2181" s="199"/>
      <c r="AL2181" s="199"/>
      <c r="AM2181" s="199"/>
      <c r="AN2181" s="199"/>
      <c r="AO2181" s="199"/>
      <c r="AP2181" s="199"/>
      <c r="AQ2181" s="199"/>
      <c r="AR2181" s="199"/>
      <c r="AS2181" s="199"/>
      <c r="AT2181" s="199"/>
      <c r="AU2181" s="199"/>
      <c r="AV2181" s="199"/>
      <c r="AW2181" s="199"/>
      <c r="AX2181" s="199"/>
      <c r="AY2181" s="199"/>
      <c r="AZ2181" s="199"/>
      <c r="BA2181" s="199"/>
      <c r="BB2181" s="199"/>
      <c r="BC2181" s="199"/>
      <c r="BD2181" s="199"/>
      <c r="BE2181" s="199"/>
      <c r="BF2181" s="199"/>
      <c r="BG2181" s="199"/>
      <c r="BH2181" s="199"/>
      <c r="BI2181" s="199"/>
      <c r="BJ2181" s="199"/>
      <c r="BK2181" s="199"/>
    </row>
    <row r="2182" spans="1:63" ht="12.75" customHeight="1" x14ac:dyDescent="0.2">
      <c r="A2182" s="199"/>
      <c r="B2182" s="199"/>
      <c r="C2182" s="199"/>
      <c r="D2182" s="199"/>
      <c r="E2182" s="199"/>
      <c r="F2182" s="199"/>
      <c r="G2182" s="199"/>
      <c r="H2182" s="199"/>
      <c r="I2182" s="199"/>
      <c r="J2182" s="199"/>
      <c r="K2182" s="199"/>
      <c r="L2182" s="199"/>
      <c r="M2182" s="199"/>
      <c r="N2182" s="199"/>
      <c r="O2182" s="199"/>
      <c r="P2182" s="199"/>
      <c r="Q2182" s="199"/>
      <c r="R2182" s="199"/>
      <c r="S2182" s="199"/>
      <c r="T2182" s="199"/>
      <c r="U2182" s="199"/>
      <c r="V2182" s="199"/>
      <c r="W2182" s="199"/>
      <c r="X2182" s="199"/>
      <c r="Y2182" s="199"/>
      <c r="Z2182" s="199"/>
      <c r="AA2182" s="199"/>
      <c r="AB2182" s="199"/>
      <c r="AC2182" s="199"/>
      <c r="AD2182" s="199"/>
      <c r="AE2182" s="199"/>
      <c r="AF2182" s="199"/>
      <c r="AG2182" s="199"/>
      <c r="AH2182" s="199"/>
      <c r="AI2182" s="199"/>
      <c r="AJ2182" s="199"/>
      <c r="AK2182" s="199"/>
      <c r="AL2182" s="199"/>
      <c r="AM2182" s="199"/>
      <c r="AN2182" s="199"/>
      <c r="AO2182" s="199"/>
      <c r="AP2182" s="199"/>
      <c r="AQ2182" s="199"/>
      <c r="AR2182" s="199"/>
      <c r="AS2182" s="199"/>
      <c r="AT2182" s="199"/>
      <c r="AU2182" s="199"/>
      <c r="AV2182" s="199"/>
      <c r="AW2182" s="199"/>
      <c r="AX2182" s="199"/>
      <c r="AY2182" s="199"/>
      <c r="AZ2182" s="199"/>
      <c r="BA2182" s="199"/>
      <c r="BB2182" s="199"/>
      <c r="BC2182" s="199"/>
      <c r="BD2182" s="199"/>
      <c r="BE2182" s="199"/>
      <c r="BF2182" s="199"/>
      <c r="BG2182" s="199"/>
      <c r="BH2182" s="199"/>
      <c r="BI2182" s="199"/>
      <c r="BJ2182" s="199"/>
      <c r="BK2182" s="199"/>
    </row>
    <row r="2183" spans="1:63" ht="12.75" customHeight="1" x14ac:dyDescent="0.2">
      <c r="A2183" s="199"/>
      <c r="B2183" s="199"/>
      <c r="C2183" s="199"/>
      <c r="D2183" s="199"/>
      <c r="E2183" s="199"/>
      <c r="F2183" s="199"/>
      <c r="G2183" s="199"/>
      <c r="H2183" s="199"/>
      <c r="I2183" s="199"/>
      <c r="J2183" s="199"/>
      <c r="K2183" s="199"/>
      <c r="L2183" s="199"/>
      <c r="M2183" s="199"/>
      <c r="N2183" s="199"/>
      <c r="O2183" s="199"/>
      <c r="P2183" s="199"/>
      <c r="Q2183" s="199"/>
      <c r="R2183" s="199"/>
      <c r="S2183" s="199"/>
      <c r="T2183" s="199"/>
      <c r="U2183" s="199"/>
      <c r="V2183" s="199"/>
      <c r="W2183" s="199"/>
      <c r="X2183" s="199"/>
      <c r="Y2183" s="199"/>
      <c r="Z2183" s="199"/>
      <c r="AA2183" s="199"/>
      <c r="AB2183" s="199"/>
      <c r="AC2183" s="199"/>
      <c r="AD2183" s="199"/>
      <c r="AE2183" s="199"/>
      <c r="AF2183" s="199"/>
      <c r="AG2183" s="199"/>
      <c r="AH2183" s="199"/>
      <c r="AI2183" s="199"/>
      <c r="AJ2183" s="199"/>
      <c r="AK2183" s="199"/>
      <c r="AL2183" s="199"/>
      <c r="AM2183" s="199"/>
      <c r="AN2183" s="199"/>
      <c r="AO2183" s="199"/>
      <c r="AP2183" s="199"/>
      <c r="AQ2183" s="199"/>
      <c r="AR2183" s="199"/>
      <c r="AS2183" s="199"/>
      <c r="AT2183" s="199"/>
      <c r="AU2183" s="199"/>
      <c r="AV2183" s="199"/>
      <c r="AW2183" s="199"/>
      <c r="AX2183" s="199"/>
      <c r="AY2183" s="199"/>
      <c r="AZ2183" s="199"/>
      <c r="BA2183" s="199"/>
      <c r="BB2183" s="199"/>
      <c r="BC2183" s="199"/>
      <c r="BD2183" s="199"/>
      <c r="BE2183" s="199"/>
      <c r="BF2183" s="199"/>
      <c r="BG2183" s="199"/>
      <c r="BH2183" s="199"/>
      <c r="BI2183" s="199"/>
      <c r="BJ2183" s="199"/>
      <c r="BK2183" s="199"/>
    </row>
    <row r="2184" spans="1:63" ht="12.75" customHeight="1" x14ac:dyDescent="0.2">
      <c r="A2184" s="199"/>
      <c r="B2184" s="199"/>
      <c r="C2184" s="199"/>
      <c r="D2184" s="199"/>
      <c r="E2184" s="199"/>
      <c r="F2184" s="199"/>
      <c r="G2184" s="199"/>
      <c r="H2184" s="199"/>
      <c r="I2184" s="199"/>
      <c r="J2184" s="199"/>
      <c r="K2184" s="199"/>
      <c r="L2184" s="199"/>
      <c r="M2184" s="199"/>
      <c r="N2184" s="199"/>
      <c r="O2184" s="199"/>
      <c r="P2184" s="199"/>
      <c r="Q2184" s="199"/>
      <c r="R2184" s="199"/>
      <c r="S2184" s="199"/>
      <c r="T2184" s="199"/>
      <c r="U2184" s="199"/>
      <c r="V2184" s="199"/>
      <c r="W2184" s="199"/>
      <c r="X2184" s="199"/>
      <c r="Y2184" s="199"/>
      <c r="Z2184" s="199"/>
      <c r="AA2184" s="199"/>
      <c r="AB2184" s="199"/>
      <c r="AC2184" s="199"/>
      <c r="AD2184" s="199"/>
      <c r="AE2184" s="199"/>
      <c r="AF2184" s="199"/>
      <c r="AG2184" s="199"/>
      <c r="AH2184" s="199"/>
      <c r="AI2184" s="199"/>
      <c r="AJ2184" s="199"/>
      <c r="AK2184" s="199"/>
      <c r="AL2184" s="199"/>
      <c r="AM2184" s="199"/>
      <c r="AN2184" s="199"/>
      <c r="AO2184" s="199"/>
      <c r="AP2184" s="199"/>
      <c r="AQ2184" s="199"/>
      <c r="AR2184" s="199"/>
      <c r="AS2184" s="199"/>
      <c r="AT2184" s="199"/>
      <c r="AU2184" s="199"/>
      <c r="AV2184" s="199"/>
      <c r="AW2184" s="199"/>
      <c r="AX2184" s="199"/>
      <c r="AY2184" s="199"/>
      <c r="AZ2184" s="199"/>
      <c r="BA2184" s="199"/>
      <c r="BB2184" s="199"/>
      <c r="BC2184" s="199"/>
      <c r="BD2184" s="199"/>
      <c r="BE2184" s="199"/>
      <c r="BF2184" s="199"/>
      <c r="BG2184" s="199"/>
      <c r="BH2184" s="199"/>
      <c r="BI2184" s="199"/>
      <c r="BJ2184" s="199"/>
      <c r="BK2184" s="199"/>
    </row>
    <row r="2185" spans="1:63" ht="12.75" customHeight="1" x14ac:dyDescent="0.2">
      <c r="A2185" s="199"/>
      <c r="B2185" s="199"/>
      <c r="C2185" s="199"/>
      <c r="D2185" s="199"/>
      <c r="E2185" s="199"/>
      <c r="F2185" s="199"/>
      <c r="G2185" s="199"/>
      <c r="H2185" s="199"/>
      <c r="I2185" s="199"/>
      <c r="J2185" s="199"/>
      <c r="K2185" s="199"/>
      <c r="L2185" s="199"/>
      <c r="M2185" s="199"/>
      <c r="N2185" s="199"/>
      <c r="O2185" s="199"/>
      <c r="P2185" s="199"/>
      <c r="Q2185" s="199"/>
      <c r="R2185" s="199"/>
      <c r="S2185" s="199"/>
      <c r="T2185" s="199"/>
      <c r="U2185" s="199"/>
      <c r="V2185" s="199"/>
      <c r="W2185" s="199"/>
      <c r="X2185" s="199"/>
      <c r="Y2185" s="199"/>
      <c r="Z2185" s="199"/>
      <c r="AA2185" s="199"/>
      <c r="AB2185" s="199"/>
      <c r="AC2185" s="199"/>
      <c r="AD2185" s="199"/>
      <c r="AE2185" s="199"/>
      <c r="AF2185" s="199"/>
      <c r="AG2185" s="199"/>
      <c r="AH2185" s="199"/>
      <c r="AI2185" s="199"/>
      <c r="AJ2185" s="199"/>
      <c r="AK2185" s="199"/>
      <c r="AL2185" s="199"/>
      <c r="AM2185" s="199"/>
      <c r="AN2185" s="199"/>
      <c r="AO2185" s="199"/>
      <c r="AP2185" s="199"/>
      <c r="AQ2185" s="199"/>
      <c r="AR2185" s="199"/>
      <c r="AS2185" s="199"/>
      <c r="AT2185" s="199"/>
      <c r="AU2185" s="199"/>
      <c r="AV2185" s="199"/>
      <c r="AW2185" s="199"/>
      <c r="AX2185" s="199"/>
      <c r="AY2185" s="199"/>
      <c r="AZ2185" s="199"/>
      <c r="BA2185" s="199"/>
      <c r="BB2185" s="199"/>
      <c r="BC2185" s="199"/>
      <c r="BD2185" s="199"/>
      <c r="BE2185" s="199"/>
      <c r="BF2185" s="199"/>
      <c r="BG2185" s="199"/>
      <c r="BH2185" s="199"/>
      <c r="BI2185" s="199"/>
      <c r="BJ2185" s="199"/>
      <c r="BK2185" s="199"/>
    </row>
    <row r="2186" spans="1:63" ht="12.75" customHeight="1" x14ac:dyDescent="0.2">
      <c r="A2186" s="199"/>
      <c r="B2186" s="199"/>
      <c r="C2186" s="199"/>
      <c r="D2186" s="199"/>
      <c r="E2186" s="199"/>
      <c r="F2186" s="199"/>
      <c r="G2186" s="199"/>
      <c r="H2186" s="199"/>
      <c r="I2186" s="199"/>
      <c r="J2186" s="199"/>
      <c r="K2186" s="199"/>
      <c r="L2186" s="199"/>
      <c r="M2186" s="199"/>
      <c r="N2186" s="199"/>
      <c r="O2186" s="199"/>
      <c r="P2186" s="199"/>
      <c r="Q2186" s="199"/>
      <c r="R2186" s="199"/>
      <c r="S2186" s="199"/>
      <c r="T2186" s="199"/>
      <c r="U2186" s="199"/>
      <c r="V2186" s="199"/>
      <c r="W2186" s="199"/>
      <c r="X2186" s="199"/>
      <c r="Y2186" s="199"/>
      <c r="Z2186" s="199"/>
      <c r="AA2186" s="199"/>
      <c r="AB2186" s="199"/>
      <c r="AC2186" s="199"/>
      <c r="AD2186" s="199"/>
      <c r="AE2186" s="199"/>
      <c r="AF2186" s="199"/>
      <c r="AG2186" s="199"/>
      <c r="AH2186" s="199"/>
      <c r="AI2186" s="199"/>
      <c r="AJ2186" s="199"/>
      <c r="AK2186" s="199"/>
      <c r="AL2186" s="199"/>
      <c r="AM2186" s="199"/>
      <c r="AN2186" s="199"/>
      <c r="AO2186" s="199"/>
      <c r="AP2186" s="199"/>
      <c r="AQ2186" s="199"/>
      <c r="AR2186" s="199"/>
      <c r="AS2186" s="199"/>
      <c r="AT2186" s="199"/>
      <c r="AU2186" s="199"/>
      <c r="AV2186" s="199"/>
      <c r="AW2186" s="199"/>
      <c r="AX2186" s="199"/>
      <c r="AY2186" s="199"/>
      <c r="AZ2186" s="199"/>
      <c r="BA2186" s="199"/>
      <c r="BB2186" s="199"/>
      <c r="BC2186" s="199"/>
      <c r="BD2186" s="199"/>
      <c r="BE2186" s="199"/>
      <c r="BF2186" s="199"/>
      <c r="BG2186" s="199"/>
      <c r="BH2186" s="199"/>
      <c r="BI2186" s="199"/>
      <c r="BJ2186" s="199"/>
      <c r="BK2186" s="199"/>
    </row>
    <row r="2187" spans="1:63" ht="12.75" customHeight="1" x14ac:dyDescent="0.2">
      <c r="A2187" s="199"/>
      <c r="B2187" s="199"/>
      <c r="C2187" s="199"/>
      <c r="D2187" s="199"/>
      <c r="E2187" s="199"/>
      <c r="F2187" s="199"/>
      <c r="G2187" s="199"/>
      <c r="H2187" s="199"/>
      <c r="I2187" s="199"/>
      <c r="J2187" s="199"/>
      <c r="K2187" s="199"/>
      <c r="L2187" s="199"/>
      <c r="M2187" s="199"/>
      <c r="N2187" s="199"/>
      <c r="O2187" s="199"/>
      <c r="P2187" s="199"/>
      <c r="Q2187" s="199"/>
      <c r="R2187" s="199"/>
      <c r="S2187" s="199"/>
      <c r="T2187" s="199"/>
      <c r="U2187" s="199"/>
      <c r="V2187" s="199"/>
      <c r="W2187" s="199"/>
      <c r="X2187" s="199"/>
      <c r="Y2187" s="199"/>
      <c r="Z2187" s="199"/>
      <c r="AA2187" s="199"/>
      <c r="AB2187" s="199"/>
      <c r="AC2187" s="199"/>
      <c r="AD2187" s="199"/>
      <c r="AE2187" s="199"/>
      <c r="AF2187" s="199"/>
      <c r="AG2187" s="199"/>
      <c r="AH2187" s="199"/>
      <c r="AI2187" s="199"/>
      <c r="AJ2187" s="199"/>
      <c r="AK2187" s="199"/>
      <c r="AL2187" s="199"/>
      <c r="AM2187" s="199"/>
      <c r="AN2187" s="199"/>
      <c r="AO2187" s="199"/>
      <c r="AP2187" s="199"/>
      <c r="AQ2187" s="199"/>
      <c r="AR2187" s="199"/>
      <c r="AS2187" s="199"/>
      <c r="AT2187" s="199"/>
      <c r="AU2187" s="199"/>
      <c r="AV2187" s="199"/>
      <c r="AW2187" s="199"/>
      <c r="AX2187" s="199"/>
      <c r="AY2187" s="199"/>
      <c r="AZ2187" s="199"/>
      <c r="BA2187" s="199"/>
      <c r="BB2187" s="199"/>
      <c r="BC2187" s="199"/>
      <c r="BD2187" s="199"/>
      <c r="BE2187" s="199"/>
      <c r="BF2187" s="199"/>
      <c r="BG2187" s="199"/>
      <c r="BH2187" s="199"/>
      <c r="BI2187" s="199"/>
      <c r="BJ2187" s="199"/>
      <c r="BK2187" s="199"/>
    </row>
    <row r="2188" spans="1:63" ht="12.75" customHeight="1" x14ac:dyDescent="0.2">
      <c r="A2188" s="199"/>
      <c r="B2188" s="199"/>
      <c r="C2188" s="199"/>
      <c r="D2188" s="199"/>
      <c r="E2188" s="199"/>
      <c r="F2188" s="199"/>
      <c r="G2188" s="199"/>
      <c r="H2188" s="199"/>
      <c r="I2188" s="199"/>
      <c r="J2188" s="199"/>
      <c r="K2188" s="199"/>
      <c r="L2188" s="199"/>
      <c r="M2188" s="199"/>
      <c r="N2188" s="199"/>
      <c r="O2188" s="199"/>
      <c r="P2188" s="199"/>
      <c r="Q2188" s="199"/>
      <c r="R2188" s="199"/>
      <c r="S2188" s="199"/>
      <c r="T2188" s="199"/>
      <c r="U2188" s="199"/>
      <c r="V2188" s="199"/>
      <c r="W2188" s="199"/>
      <c r="X2188" s="199"/>
      <c r="Y2188" s="199"/>
      <c r="Z2188" s="199"/>
      <c r="AA2188" s="199"/>
      <c r="AB2188" s="199"/>
      <c r="AC2188" s="199"/>
      <c r="AD2188" s="199"/>
      <c r="AE2188" s="199"/>
      <c r="AF2188" s="199"/>
      <c r="AG2188" s="199"/>
      <c r="AH2188" s="199"/>
      <c r="AI2188" s="199"/>
      <c r="AJ2188" s="199"/>
      <c r="AK2188" s="199"/>
      <c r="AL2188" s="199"/>
      <c r="AM2188" s="199"/>
      <c r="AN2188" s="199"/>
      <c r="AO2188" s="199"/>
      <c r="AP2188" s="199"/>
      <c r="AQ2188" s="199"/>
      <c r="AR2188" s="199"/>
      <c r="AS2188" s="199"/>
      <c r="AT2188" s="199"/>
      <c r="AU2188" s="199"/>
      <c r="AV2188" s="199"/>
      <c r="AW2188" s="199"/>
      <c r="AX2188" s="199"/>
      <c r="AY2188" s="199"/>
      <c r="AZ2188" s="199"/>
      <c r="BA2188" s="199"/>
      <c r="BB2188" s="199"/>
      <c r="BC2188" s="199"/>
      <c r="BD2188" s="199"/>
      <c r="BE2188" s="199"/>
      <c r="BF2188" s="199"/>
      <c r="BG2188" s="199"/>
      <c r="BH2188" s="199"/>
      <c r="BI2188" s="199"/>
      <c r="BJ2188" s="199"/>
      <c r="BK2188" s="199"/>
    </row>
    <row r="2189" spans="1:63" ht="12.75" customHeight="1" x14ac:dyDescent="0.2">
      <c r="A2189" s="199"/>
      <c r="B2189" s="199"/>
      <c r="C2189" s="199"/>
      <c r="D2189" s="199"/>
      <c r="E2189" s="199"/>
      <c r="F2189" s="199"/>
      <c r="G2189" s="199"/>
      <c r="H2189" s="199"/>
      <c r="I2189" s="199"/>
      <c r="J2189" s="199"/>
      <c r="K2189" s="199"/>
      <c r="L2189" s="199"/>
      <c r="M2189" s="199"/>
      <c r="N2189" s="199"/>
      <c r="O2189" s="199"/>
      <c r="P2189" s="199"/>
      <c r="Q2189" s="199"/>
      <c r="R2189" s="199"/>
      <c r="S2189" s="199"/>
      <c r="T2189" s="199"/>
      <c r="U2189" s="199"/>
      <c r="V2189" s="199"/>
      <c r="W2189" s="199"/>
      <c r="X2189" s="199"/>
      <c r="Y2189" s="199"/>
      <c r="Z2189" s="199"/>
      <c r="AA2189" s="199"/>
      <c r="AB2189" s="199"/>
      <c r="AC2189" s="199"/>
      <c r="AD2189" s="199"/>
      <c r="AE2189" s="199"/>
      <c r="AF2189" s="199"/>
      <c r="AG2189" s="199"/>
      <c r="AH2189" s="199"/>
      <c r="AI2189" s="199"/>
      <c r="AJ2189" s="199"/>
      <c r="AK2189" s="199"/>
      <c r="AL2189" s="199"/>
      <c r="AM2189" s="199"/>
      <c r="AN2189" s="199"/>
      <c r="AO2189" s="199"/>
      <c r="AP2189" s="199"/>
      <c r="AQ2189" s="199"/>
      <c r="AR2189" s="199"/>
      <c r="AS2189" s="199"/>
      <c r="AT2189" s="199"/>
      <c r="AU2189" s="199"/>
      <c r="AV2189" s="199"/>
      <c r="AW2189" s="199"/>
      <c r="AX2189" s="199"/>
      <c r="AY2189" s="199"/>
      <c r="AZ2189" s="199"/>
      <c r="BA2189" s="199"/>
      <c r="BB2189" s="199"/>
      <c r="BC2189" s="199"/>
      <c r="BD2189" s="199"/>
      <c r="BE2189" s="199"/>
      <c r="BF2189" s="199"/>
      <c r="BG2189" s="199"/>
      <c r="BH2189" s="199"/>
      <c r="BI2189" s="199"/>
      <c r="BJ2189" s="199"/>
      <c r="BK2189" s="199"/>
    </row>
    <row r="2190" spans="1:63" ht="12.75" customHeight="1" x14ac:dyDescent="0.2">
      <c r="A2190" s="199"/>
      <c r="B2190" s="199"/>
      <c r="C2190" s="199"/>
      <c r="D2190" s="199"/>
      <c r="E2190" s="199"/>
      <c r="F2190" s="199"/>
      <c r="G2190" s="199"/>
      <c r="H2190" s="199"/>
      <c r="I2190" s="199"/>
      <c r="J2190" s="199"/>
      <c r="K2190" s="199"/>
      <c r="L2190" s="199"/>
      <c r="M2190" s="199"/>
      <c r="N2190" s="199"/>
      <c r="O2190" s="199"/>
      <c r="P2190" s="199"/>
      <c r="Q2190" s="199"/>
      <c r="R2190" s="199"/>
      <c r="S2190" s="199"/>
      <c r="T2190" s="199"/>
      <c r="U2190" s="199"/>
      <c r="V2190" s="199"/>
      <c r="W2190" s="199"/>
      <c r="X2190" s="199"/>
      <c r="Y2190" s="199"/>
      <c r="Z2190" s="199"/>
      <c r="AA2190" s="199"/>
      <c r="AB2190" s="199"/>
      <c r="AC2190" s="199"/>
      <c r="AD2190" s="199"/>
      <c r="AE2190" s="199"/>
      <c r="AF2190" s="199"/>
      <c r="AG2190" s="199"/>
      <c r="AH2190" s="199"/>
      <c r="AI2190" s="199"/>
      <c r="AJ2190" s="199"/>
      <c r="AK2190" s="199"/>
      <c r="AL2190" s="199"/>
      <c r="AM2190" s="199"/>
      <c r="AN2190" s="199"/>
      <c r="AO2190" s="199"/>
      <c r="AP2190" s="199"/>
      <c r="AQ2190" s="199"/>
      <c r="AR2190" s="199"/>
      <c r="AS2190" s="199"/>
      <c r="AT2190" s="199"/>
      <c r="AU2190" s="199"/>
      <c r="AV2190" s="199"/>
      <c r="AW2190" s="199"/>
      <c r="AX2190" s="199"/>
      <c r="AY2190" s="199"/>
      <c r="AZ2190" s="199"/>
      <c r="BA2190" s="199"/>
      <c r="BB2190" s="199"/>
      <c r="BC2190" s="199"/>
      <c r="BD2190" s="199"/>
      <c r="BE2190" s="199"/>
      <c r="BF2190" s="199"/>
      <c r="BG2190" s="199"/>
      <c r="BH2190" s="199"/>
      <c r="BI2190" s="199"/>
      <c r="BJ2190" s="199"/>
      <c r="BK2190" s="199"/>
    </row>
    <row r="2191" spans="1:63" ht="12.75" customHeight="1" x14ac:dyDescent="0.2">
      <c r="A2191" s="199"/>
      <c r="B2191" s="199"/>
      <c r="C2191" s="199"/>
      <c r="D2191" s="199"/>
      <c r="E2191" s="199"/>
      <c r="F2191" s="199"/>
      <c r="G2191" s="199"/>
      <c r="H2191" s="199"/>
      <c r="I2191" s="199"/>
      <c r="J2191" s="199"/>
      <c r="K2191" s="199"/>
      <c r="L2191" s="199"/>
      <c r="M2191" s="199"/>
      <c r="N2191" s="199"/>
      <c r="O2191" s="199"/>
      <c r="P2191" s="199"/>
      <c r="Q2191" s="199"/>
      <c r="R2191" s="199"/>
      <c r="S2191" s="199"/>
      <c r="T2191" s="199"/>
      <c r="U2191" s="199"/>
      <c r="V2191" s="199"/>
      <c r="W2191" s="199"/>
      <c r="X2191" s="199"/>
      <c r="Y2191" s="199"/>
      <c r="Z2191" s="199"/>
      <c r="AA2191" s="199"/>
      <c r="AB2191" s="199"/>
      <c r="AC2191" s="199"/>
      <c r="AD2191" s="199"/>
      <c r="AE2191" s="199"/>
      <c r="AF2191" s="199"/>
      <c r="AG2191" s="199"/>
      <c r="AH2191" s="199"/>
      <c r="AI2191" s="199"/>
      <c r="AJ2191" s="199"/>
      <c r="AK2191" s="199"/>
      <c r="AL2191" s="199"/>
      <c r="AM2191" s="199"/>
      <c r="AN2191" s="199"/>
      <c r="AO2191" s="199"/>
      <c r="AP2191" s="199"/>
      <c r="AQ2191" s="199"/>
      <c r="AR2191" s="199"/>
      <c r="AS2191" s="199"/>
      <c r="AT2191" s="199"/>
      <c r="AU2191" s="199"/>
      <c r="AV2191" s="199"/>
      <c r="AW2191" s="199"/>
      <c r="AX2191" s="199"/>
      <c r="AY2191" s="199"/>
      <c r="AZ2191" s="199"/>
      <c r="BA2191" s="199"/>
      <c r="BB2191" s="199"/>
      <c r="BC2191" s="199"/>
      <c r="BD2191" s="199"/>
      <c r="BE2191" s="199"/>
      <c r="BF2191" s="199"/>
      <c r="BG2191" s="199"/>
      <c r="BH2191" s="199"/>
      <c r="BI2191" s="199"/>
      <c r="BJ2191" s="199"/>
      <c r="BK2191" s="199"/>
    </row>
    <row r="2192" spans="1:63" ht="12.75" customHeight="1" x14ac:dyDescent="0.2">
      <c r="A2192" s="199"/>
      <c r="B2192" s="199"/>
      <c r="C2192" s="199"/>
      <c r="D2192" s="199"/>
      <c r="E2192" s="199"/>
      <c r="F2192" s="199"/>
      <c r="G2192" s="199"/>
      <c r="H2192" s="199"/>
      <c r="I2192" s="199"/>
      <c r="J2192" s="199"/>
      <c r="K2192" s="199"/>
      <c r="L2192" s="199"/>
      <c r="M2192" s="199"/>
      <c r="N2192" s="199"/>
      <c r="O2192" s="199"/>
      <c r="P2192" s="199"/>
      <c r="Q2192" s="199"/>
      <c r="R2192" s="199"/>
      <c r="S2192" s="199"/>
      <c r="T2192" s="199"/>
      <c r="U2192" s="199"/>
      <c r="V2192" s="199"/>
      <c r="W2192" s="199"/>
      <c r="X2192" s="199"/>
      <c r="Y2192" s="199"/>
      <c r="Z2192" s="199"/>
      <c r="AA2192" s="199"/>
      <c r="AB2192" s="199"/>
      <c r="AC2192" s="199"/>
      <c r="AD2192" s="199"/>
      <c r="AE2192" s="199"/>
      <c r="AF2192" s="199"/>
      <c r="AG2192" s="199"/>
      <c r="AH2192" s="199"/>
      <c r="AI2192" s="199"/>
      <c r="AJ2192" s="199"/>
      <c r="AK2192" s="199"/>
      <c r="AL2192" s="199"/>
      <c r="AM2192" s="199"/>
      <c r="AN2192" s="199"/>
      <c r="AO2192" s="199"/>
      <c r="AP2192" s="199"/>
      <c r="AQ2192" s="199"/>
      <c r="AR2192" s="199"/>
      <c r="AS2192" s="199"/>
      <c r="AT2192" s="199"/>
      <c r="AU2192" s="199"/>
      <c r="AV2192" s="199"/>
      <c r="AW2192" s="199"/>
      <c r="AX2192" s="199"/>
      <c r="AY2192" s="199"/>
      <c r="AZ2192" s="199"/>
      <c r="BA2192" s="199"/>
      <c r="BB2192" s="199"/>
      <c r="BC2192" s="199"/>
      <c r="BD2192" s="199"/>
      <c r="BE2192" s="199"/>
      <c r="BF2192" s="199"/>
      <c r="BG2192" s="199"/>
      <c r="BH2192" s="199"/>
      <c r="BI2192" s="199"/>
      <c r="BJ2192" s="199"/>
      <c r="BK2192" s="199"/>
    </row>
    <row r="2193" spans="1:63" ht="12.75" customHeight="1" x14ac:dyDescent="0.2">
      <c r="A2193" s="199"/>
      <c r="B2193" s="199"/>
      <c r="C2193" s="199"/>
      <c r="D2193" s="199"/>
      <c r="E2193" s="199"/>
      <c r="F2193" s="199"/>
      <c r="G2193" s="199"/>
      <c r="H2193" s="199"/>
      <c r="I2193" s="199"/>
      <c r="J2193" s="199"/>
      <c r="K2193" s="199"/>
      <c r="L2193" s="199"/>
      <c r="M2193" s="199"/>
      <c r="N2193" s="199"/>
      <c r="O2193" s="199"/>
      <c r="P2193" s="199"/>
      <c r="Q2193" s="199"/>
      <c r="R2193" s="199"/>
      <c r="S2193" s="199"/>
      <c r="T2193" s="199"/>
      <c r="U2193" s="199"/>
      <c r="V2193" s="199"/>
      <c r="W2193" s="199"/>
      <c r="X2193" s="199"/>
      <c r="Y2193" s="199"/>
      <c r="Z2193" s="199"/>
      <c r="AA2193" s="199"/>
      <c r="AB2193" s="199"/>
      <c r="AC2193" s="199"/>
      <c r="AD2193" s="199"/>
      <c r="AE2193" s="199"/>
      <c r="AF2193" s="199"/>
      <c r="AG2193" s="199"/>
      <c r="AH2193" s="199"/>
      <c r="AI2193" s="199"/>
      <c r="AJ2193" s="199"/>
      <c r="AK2193" s="199"/>
      <c r="AL2193" s="199"/>
      <c r="AM2193" s="199"/>
      <c r="AN2193" s="199"/>
      <c r="AO2193" s="199"/>
      <c r="AP2193" s="199"/>
      <c r="AQ2193" s="199"/>
      <c r="AR2193" s="199"/>
      <c r="AS2193" s="199"/>
      <c r="AT2193" s="199"/>
      <c r="AU2193" s="199"/>
      <c r="AV2193" s="199"/>
      <c r="AW2193" s="199"/>
      <c r="AX2193" s="199"/>
      <c r="AY2193" s="199"/>
      <c r="AZ2193" s="199"/>
      <c r="BA2193" s="199"/>
      <c r="BB2193" s="199"/>
      <c r="BC2193" s="199"/>
      <c r="BD2193" s="199"/>
      <c r="BE2193" s="199"/>
      <c r="BF2193" s="199"/>
      <c r="BG2193" s="199"/>
      <c r="BH2193" s="199"/>
      <c r="BI2193" s="199"/>
      <c r="BJ2193" s="199"/>
      <c r="BK2193" s="199"/>
    </row>
    <row r="2194" spans="1:63" ht="12.75" customHeight="1" x14ac:dyDescent="0.2">
      <c r="A2194" s="199"/>
      <c r="B2194" s="199"/>
      <c r="C2194" s="199"/>
      <c r="D2194" s="199"/>
      <c r="E2194" s="199"/>
      <c r="F2194" s="199"/>
      <c r="G2194" s="199"/>
      <c r="H2194" s="199"/>
      <c r="I2194" s="199"/>
      <c r="J2194" s="199"/>
      <c r="K2194" s="199"/>
      <c r="L2194" s="199"/>
      <c r="M2194" s="199"/>
      <c r="N2194" s="199"/>
      <c r="O2194" s="199"/>
      <c r="P2194" s="199"/>
      <c r="Q2194" s="199"/>
      <c r="R2194" s="199"/>
      <c r="S2194" s="199"/>
      <c r="T2194" s="199"/>
      <c r="U2194" s="199"/>
      <c r="V2194" s="199"/>
      <c r="W2194" s="199"/>
      <c r="X2194" s="199"/>
      <c r="Y2194" s="199"/>
      <c r="Z2194" s="199"/>
      <c r="AA2194" s="199"/>
      <c r="AB2194" s="199"/>
      <c r="AC2194" s="199"/>
      <c r="AD2194" s="199"/>
      <c r="AE2194" s="199"/>
      <c r="AF2194" s="199"/>
      <c r="AG2194" s="199"/>
      <c r="AH2194" s="199"/>
      <c r="AI2194" s="199"/>
      <c r="AJ2194" s="199"/>
      <c r="AK2194" s="199"/>
      <c r="AL2194" s="199"/>
      <c r="AM2194" s="199"/>
      <c r="AN2194" s="199"/>
      <c r="AO2194" s="199"/>
      <c r="AP2194" s="199"/>
      <c r="AQ2194" s="199"/>
      <c r="AR2194" s="199"/>
      <c r="AS2194" s="199"/>
      <c r="AT2194" s="199"/>
      <c r="AU2194" s="199"/>
      <c r="AV2194" s="199"/>
      <c r="AW2194" s="199"/>
      <c r="AX2194" s="199"/>
      <c r="AY2194" s="199"/>
      <c r="AZ2194" s="199"/>
      <c r="BA2194" s="199"/>
      <c r="BB2194" s="199"/>
      <c r="BC2194" s="199"/>
      <c r="BD2194" s="199"/>
      <c r="BE2194" s="199"/>
      <c r="BF2194" s="199"/>
      <c r="BG2194" s="199"/>
      <c r="BH2194" s="199"/>
      <c r="BI2194" s="199"/>
      <c r="BJ2194" s="199"/>
      <c r="BK2194" s="199"/>
    </row>
    <row r="2195" spans="1:63" ht="12.75" customHeight="1" x14ac:dyDescent="0.2">
      <c r="A2195" s="199"/>
      <c r="B2195" s="199"/>
      <c r="C2195" s="199"/>
      <c r="D2195" s="199"/>
      <c r="E2195" s="199"/>
      <c r="F2195" s="199"/>
      <c r="G2195" s="199"/>
      <c r="H2195" s="199"/>
      <c r="I2195" s="199"/>
      <c r="J2195" s="199"/>
      <c r="K2195" s="199"/>
      <c r="L2195" s="199"/>
      <c r="M2195" s="199"/>
      <c r="N2195" s="199"/>
      <c r="O2195" s="199"/>
      <c r="P2195" s="199"/>
      <c r="Q2195" s="199"/>
      <c r="R2195" s="199"/>
      <c r="S2195" s="199"/>
      <c r="T2195" s="199"/>
      <c r="U2195" s="199"/>
      <c r="V2195" s="199"/>
      <c r="W2195" s="199"/>
      <c r="X2195" s="199"/>
      <c r="Y2195" s="199"/>
      <c r="Z2195" s="199"/>
      <c r="AA2195" s="199"/>
      <c r="AB2195" s="199"/>
      <c r="AC2195" s="199"/>
      <c r="AD2195" s="199"/>
      <c r="AE2195" s="199"/>
      <c r="AF2195" s="199"/>
      <c r="AG2195" s="199"/>
      <c r="AH2195" s="199"/>
      <c r="AI2195" s="199"/>
      <c r="AJ2195" s="199"/>
      <c r="AK2195" s="199"/>
      <c r="AL2195" s="199"/>
      <c r="AM2195" s="199"/>
      <c r="AN2195" s="199"/>
      <c r="AO2195" s="199"/>
      <c r="AP2195" s="199"/>
      <c r="AQ2195" s="199"/>
      <c r="AR2195" s="199"/>
      <c r="AS2195" s="199"/>
      <c r="AT2195" s="199"/>
      <c r="AU2195" s="199"/>
      <c r="AV2195" s="199"/>
      <c r="AW2195" s="199"/>
      <c r="AX2195" s="199"/>
      <c r="AY2195" s="199"/>
      <c r="AZ2195" s="199"/>
      <c r="BA2195" s="199"/>
      <c r="BB2195" s="199"/>
      <c r="BC2195" s="199"/>
      <c r="BD2195" s="199"/>
      <c r="BE2195" s="199"/>
      <c r="BF2195" s="199"/>
      <c r="BG2195" s="199"/>
      <c r="BH2195" s="199"/>
      <c r="BI2195" s="199"/>
      <c r="BJ2195" s="199"/>
      <c r="BK2195" s="199"/>
    </row>
    <row r="2196" spans="1:63" ht="12.75" customHeight="1" x14ac:dyDescent="0.2">
      <c r="A2196" s="199"/>
      <c r="B2196" s="199"/>
      <c r="C2196" s="199"/>
      <c r="D2196" s="199"/>
      <c r="E2196" s="199"/>
      <c r="F2196" s="199"/>
      <c r="G2196" s="199"/>
      <c r="H2196" s="199"/>
      <c r="I2196" s="199"/>
      <c r="J2196" s="199"/>
      <c r="K2196" s="199"/>
      <c r="L2196" s="199"/>
      <c r="M2196" s="199"/>
      <c r="N2196" s="199"/>
      <c r="O2196" s="199"/>
      <c r="P2196" s="199"/>
      <c r="Q2196" s="199"/>
      <c r="R2196" s="199"/>
      <c r="S2196" s="199"/>
      <c r="T2196" s="199"/>
      <c r="U2196" s="199"/>
      <c r="V2196" s="199"/>
      <c r="W2196" s="199"/>
      <c r="X2196" s="199"/>
      <c r="Y2196" s="199"/>
      <c r="Z2196" s="199"/>
      <c r="AA2196" s="199"/>
      <c r="AB2196" s="199"/>
      <c r="AC2196" s="199"/>
      <c r="AD2196" s="199"/>
      <c r="AE2196" s="199"/>
      <c r="AF2196" s="199"/>
      <c r="AG2196" s="199"/>
      <c r="AH2196" s="199"/>
      <c r="AI2196" s="199"/>
      <c r="AJ2196" s="199"/>
      <c r="AK2196" s="199"/>
      <c r="AL2196" s="199"/>
      <c r="AM2196" s="199"/>
      <c r="AN2196" s="199"/>
      <c r="AO2196" s="199"/>
      <c r="AP2196" s="199"/>
      <c r="AQ2196" s="199"/>
      <c r="AR2196" s="199"/>
      <c r="AS2196" s="199"/>
      <c r="AT2196" s="199"/>
      <c r="AU2196" s="199"/>
      <c r="AV2196" s="199"/>
      <c r="AW2196" s="199"/>
      <c r="AX2196" s="199"/>
      <c r="AY2196" s="199"/>
      <c r="AZ2196" s="199"/>
      <c r="BA2196" s="199"/>
      <c r="BB2196" s="199"/>
      <c r="BC2196" s="199"/>
      <c r="BD2196" s="199"/>
      <c r="BE2196" s="199"/>
      <c r="BF2196" s="199"/>
      <c r="BG2196" s="199"/>
      <c r="BH2196" s="199"/>
      <c r="BI2196" s="199"/>
      <c r="BJ2196" s="199"/>
      <c r="BK2196" s="199"/>
    </row>
    <row r="2197" spans="1:63" ht="12.75" customHeight="1" x14ac:dyDescent="0.2">
      <c r="A2197" s="199"/>
      <c r="B2197" s="199"/>
      <c r="C2197" s="199"/>
      <c r="D2197" s="199"/>
      <c r="E2197" s="199"/>
      <c r="F2197" s="199"/>
      <c r="G2197" s="199"/>
      <c r="H2197" s="199"/>
      <c r="I2197" s="199"/>
      <c r="J2197" s="199"/>
      <c r="K2197" s="199"/>
      <c r="L2197" s="199"/>
      <c r="M2197" s="199"/>
      <c r="N2197" s="199"/>
      <c r="O2197" s="199"/>
      <c r="P2197" s="199"/>
      <c r="Q2197" s="199"/>
      <c r="R2197" s="199"/>
      <c r="S2197" s="199"/>
      <c r="T2197" s="199"/>
      <c r="U2197" s="199"/>
      <c r="V2197" s="199"/>
      <c r="W2197" s="199"/>
      <c r="X2197" s="199"/>
      <c r="Y2197" s="199"/>
      <c r="Z2197" s="199"/>
      <c r="AA2197" s="199"/>
      <c r="AB2197" s="199"/>
      <c r="AC2197" s="199"/>
      <c r="AD2197" s="199"/>
      <c r="AE2197" s="199"/>
      <c r="AF2197" s="199"/>
      <c r="AG2197" s="199"/>
      <c r="AH2197" s="199"/>
      <c r="AI2197" s="199"/>
      <c r="AJ2197" s="199"/>
      <c r="AK2197" s="199"/>
      <c r="AL2197" s="199"/>
      <c r="AM2197" s="199"/>
      <c r="AN2197" s="199"/>
      <c r="AO2197" s="199"/>
      <c r="AP2197" s="199"/>
      <c r="AQ2197" s="199"/>
      <c r="AR2197" s="199"/>
      <c r="AS2197" s="199"/>
      <c r="AT2197" s="199"/>
      <c r="AU2197" s="199"/>
      <c r="AV2197" s="199"/>
      <c r="AW2197" s="199"/>
      <c r="AX2197" s="199"/>
      <c r="AY2197" s="199"/>
      <c r="AZ2197" s="199"/>
      <c r="BA2197" s="199"/>
      <c r="BB2197" s="199"/>
      <c r="BC2197" s="199"/>
      <c r="BD2197" s="199"/>
      <c r="BE2197" s="199"/>
      <c r="BF2197" s="199"/>
      <c r="BG2197" s="199"/>
      <c r="BH2197" s="199"/>
      <c r="BI2197" s="199"/>
      <c r="BJ2197" s="199"/>
      <c r="BK2197" s="199"/>
    </row>
    <row r="2198" spans="1:63" ht="12.75" customHeight="1" x14ac:dyDescent="0.2">
      <c r="A2198" s="199"/>
      <c r="B2198" s="199"/>
      <c r="C2198" s="199"/>
      <c r="D2198" s="199"/>
      <c r="E2198" s="199"/>
      <c r="F2198" s="199"/>
      <c r="G2198" s="199"/>
      <c r="H2198" s="199"/>
      <c r="I2198" s="199"/>
      <c r="J2198" s="199"/>
      <c r="K2198" s="199"/>
      <c r="L2198" s="199"/>
      <c r="M2198" s="199"/>
      <c r="N2198" s="199"/>
      <c r="O2198" s="199"/>
      <c r="P2198" s="199"/>
      <c r="Q2198" s="199"/>
      <c r="R2198" s="199"/>
      <c r="S2198" s="199"/>
      <c r="T2198" s="199"/>
      <c r="U2198" s="199"/>
      <c r="V2198" s="199"/>
      <c r="W2198" s="199"/>
      <c r="X2198" s="199"/>
      <c r="Y2198" s="199"/>
      <c r="Z2198" s="199"/>
      <c r="AA2198" s="199"/>
      <c r="AB2198" s="199"/>
      <c r="AC2198" s="199"/>
      <c r="AD2198" s="199"/>
      <c r="AE2198" s="199"/>
      <c r="AF2198" s="199"/>
      <c r="AG2198" s="199"/>
      <c r="AH2198" s="199"/>
      <c r="AI2198" s="199"/>
      <c r="AJ2198" s="199"/>
      <c r="AK2198" s="199"/>
      <c r="AL2198" s="199"/>
      <c r="AM2198" s="199"/>
      <c r="AN2198" s="199"/>
      <c r="AO2198" s="199"/>
      <c r="AP2198" s="199"/>
      <c r="AQ2198" s="199"/>
      <c r="AR2198" s="199"/>
      <c r="AS2198" s="199"/>
      <c r="AT2198" s="199"/>
      <c r="AU2198" s="199"/>
      <c r="AV2198" s="199"/>
      <c r="AW2198" s="199"/>
      <c r="AX2198" s="199"/>
      <c r="AY2198" s="199"/>
      <c r="AZ2198" s="199"/>
      <c r="BA2198" s="199"/>
      <c r="BB2198" s="199"/>
      <c r="BC2198" s="199"/>
      <c r="BD2198" s="199"/>
      <c r="BE2198" s="199"/>
      <c r="BF2198" s="199"/>
      <c r="BG2198" s="199"/>
      <c r="BH2198" s="199"/>
      <c r="BI2198" s="199"/>
      <c r="BJ2198" s="199"/>
      <c r="BK2198" s="199"/>
    </row>
    <row r="2199" spans="1:63" ht="12.75" customHeight="1" x14ac:dyDescent="0.2">
      <c r="A2199" s="199"/>
      <c r="B2199" s="199"/>
      <c r="C2199" s="199"/>
      <c r="D2199" s="199"/>
      <c r="E2199" s="199"/>
      <c r="F2199" s="199"/>
      <c r="G2199" s="199"/>
      <c r="H2199" s="199"/>
      <c r="I2199" s="199"/>
      <c r="J2199" s="199"/>
      <c r="K2199" s="199"/>
      <c r="L2199" s="199"/>
      <c r="M2199" s="199"/>
      <c r="N2199" s="199"/>
      <c r="O2199" s="199"/>
      <c r="P2199" s="199"/>
      <c r="Q2199" s="199"/>
      <c r="R2199" s="199"/>
      <c r="S2199" s="199"/>
      <c r="T2199" s="199"/>
      <c r="U2199" s="199"/>
      <c r="V2199" s="199"/>
      <c r="W2199" s="199"/>
      <c r="X2199" s="199"/>
      <c r="Y2199" s="199"/>
      <c r="Z2199" s="199"/>
      <c r="AA2199" s="199"/>
      <c r="AB2199" s="199"/>
      <c r="AC2199" s="199"/>
      <c r="AD2199" s="199"/>
      <c r="AE2199" s="199"/>
      <c r="AF2199" s="199"/>
      <c r="AG2199" s="199"/>
      <c r="AH2199" s="199"/>
      <c r="AI2199" s="199"/>
      <c r="AJ2199" s="199"/>
      <c r="AK2199" s="199"/>
      <c r="AL2199" s="199"/>
      <c r="AM2199" s="199"/>
      <c r="AN2199" s="199"/>
      <c r="AO2199" s="199"/>
      <c r="AP2199" s="199"/>
      <c r="AQ2199" s="199"/>
      <c r="AR2199" s="199"/>
      <c r="AS2199" s="199"/>
      <c r="AT2199" s="199"/>
      <c r="AU2199" s="199"/>
      <c r="AV2199" s="199"/>
      <c r="AW2199" s="199"/>
      <c r="AX2199" s="199"/>
      <c r="AY2199" s="199"/>
      <c r="AZ2199" s="199"/>
      <c r="BA2199" s="199"/>
      <c r="BB2199" s="199"/>
      <c r="BC2199" s="199"/>
      <c r="BD2199" s="199"/>
      <c r="BE2199" s="199"/>
      <c r="BF2199" s="199"/>
      <c r="BG2199" s="199"/>
      <c r="BH2199" s="199"/>
      <c r="BI2199" s="199"/>
      <c r="BJ2199" s="199"/>
      <c r="BK2199" s="199"/>
    </row>
    <row r="2200" spans="1:63" ht="12.75" customHeight="1" x14ac:dyDescent="0.2">
      <c r="A2200" s="199"/>
      <c r="B2200" s="199"/>
      <c r="C2200" s="199"/>
      <c r="D2200" s="199"/>
      <c r="E2200" s="199"/>
      <c r="F2200" s="199"/>
      <c r="G2200" s="199"/>
      <c r="H2200" s="199"/>
      <c r="I2200" s="199"/>
      <c r="J2200" s="199"/>
      <c r="K2200" s="199"/>
      <c r="L2200" s="199"/>
      <c r="M2200" s="199"/>
      <c r="N2200" s="199"/>
      <c r="O2200" s="199"/>
      <c r="P2200" s="199"/>
      <c r="Q2200" s="199"/>
      <c r="R2200" s="199"/>
      <c r="S2200" s="199"/>
      <c r="T2200" s="199"/>
      <c r="U2200" s="199"/>
      <c r="V2200" s="199"/>
      <c r="W2200" s="199"/>
      <c r="X2200" s="199"/>
      <c r="Y2200" s="199"/>
      <c r="Z2200" s="199"/>
      <c r="AA2200" s="199"/>
      <c r="AB2200" s="199"/>
      <c r="AC2200" s="199"/>
      <c r="AD2200" s="199"/>
      <c r="AE2200" s="199"/>
      <c r="AF2200" s="199"/>
      <c r="AG2200" s="199"/>
      <c r="AH2200" s="199"/>
      <c r="AI2200" s="199"/>
      <c r="AJ2200" s="199"/>
      <c r="AK2200" s="199"/>
      <c r="AL2200" s="199"/>
      <c r="AM2200" s="199"/>
      <c r="AN2200" s="199"/>
      <c r="AO2200" s="199"/>
      <c r="AP2200" s="199"/>
      <c r="AQ2200" s="199"/>
      <c r="AR2200" s="199"/>
      <c r="AS2200" s="199"/>
      <c r="AT2200" s="199"/>
      <c r="AU2200" s="199"/>
      <c r="AV2200" s="199"/>
      <c r="AW2200" s="199"/>
      <c r="AX2200" s="199"/>
      <c r="AY2200" s="199"/>
      <c r="AZ2200" s="199"/>
      <c r="BA2200" s="199"/>
      <c r="BB2200" s="199"/>
      <c r="BC2200" s="199"/>
      <c r="BD2200" s="199"/>
      <c r="BE2200" s="199"/>
      <c r="BF2200" s="199"/>
      <c r="BG2200" s="199"/>
      <c r="BH2200" s="199"/>
      <c r="BI2200" s="199"/>
      <c r="BJ2200" s="199"/>
      <c r="BK2200" s="199"/>
    </row>
    <row r="2201" spans="1:63" ht="12.75" customHeight="1" x14ac:dyDescent="0.2">
      <c r="A2201" s="199"/>
      <c r="B2201" s="199"/>
      <c r="C2201" s="199"/>
      <c r="D2201" s="199"/>
      <c r="E2201" s="199"/>
      <c r="F2201" s="199"/>
      <c r="G2201" s="199"/>
      <c r="H2201" s="199"/>
      <c r="I2201" s="199"/>
      <c r="J2201" s="199"/>
      <c r="K2201" s="199"/>
      <c r="L2201" s="199"/>
      <c r="M2201" s="199"/>
      <c r="N2201" s="199"/>
      <c r="O2201" s="199"/>
      <c r="P2201" s="199"/>
      <c r="Q2201" s="199"/>
      <c r="R2201" s="199"/>
      <c r="S2201" s="199"/>
      <c r="T2201" s="199"/>
      <c r="U2201" s="199"/>
      <c r="V2201" s="199"/>
      <c r="W2201" s="199"/>
      <c r="X2201" s="199"/>
      <c r="Y2201" s="199"/>
      <c r="Z2201" s="199"/>
      <c r="AA2201" s="199"/>
      <c r="AB2201" s="199"/>
      <c r="AC2201" s="199"/>
      <c r="AD2201" s="199"/>
      <c r="AE2201" s="199"/>
      <c r="AF2201" s="199"/>
      <c r="AG2201" s="199"/>
      <c r="AH2201" s="199"/>
      <c r="AI2201" s="199"/>
      <c r="AJ2201" s="199"/>
      <c r="AK2201" s="199"/>
      <c r="AL2201" s="199"/>
      <c r="AM2201" s="199"/>
      <c r="AN2201" s="199"/>
      <c r="AO2201" s="199"/>
      <c r="AP2201" s="199"/>
      <c r="AQ2201" s="199"/>
      <c r="AR2201" s="199"/>
      <c r="AS2201" s="199"/>
      <c r="AT2201" s="199"/>
      <c r="AU2201" s="199"/>
      <c r="AV2201" s="199"/>
      <c r="AW2201" s="199"/>
      <c r="AX2201" s="199"/>
      <c r="AY2201" s="199"/>
      <c r="AZ2201" s="199"/>
      <c r="BA2201" s="199"/>
      <c r="BB2201" s="199"/>
      <c r="BC2201" s="199"/>
      <c r="BD2201" s="199"/>
      <c r="BE2201" s="199"/>
      <c r="BF2201" s="199"/>
      <c r="BG2201" s="199"/>
      <c r="BH2201" s="199"/>
      <c r="BI2201" s="199"/>
      <c r="BJ2201" s="199"/>
      <c r="BK2201" s="199"/>
    </row>
    <row r="2202" spans="1:63" ht="12.75" customHeight="1" x14ac:dyDescent="0.2">
      <c r="A2202" s="199"/>
      <c r="B2202" s="199"/>
      <c r="C2202" s="199"/>
      <c r="D2202" s="199"/>
      <c r="E2202" s="199"/>
      <c r="F2202" s="199"/>
      <c r="G2202" s="199"/>
      <c r="H2202" s="199"/>
      <c r="I2202" s="199"/>
      <c r="J2202" s="199"/>
      <c r="K2202" s="199"/>
      <c r="L2202" s="199"/>
      <c r="M2202" s="199"/>
      <c r="N2202" s="199"/>
      <c r="O2202" s="199"/>
      <c r="P2202" s="199"/>
      <c r="Q2202" s="199"/>
      <c r="R2202" s="199"/>
      <c r="S2202" s="199"/>
      <c r="T2202" s="199"/>
      <c r="U2202" s="199"/>
      <c r="V2202" s="199"/>
      <c r="W2202" s="199"/>
      <c r="X2202" s="199"/>
      <c r="Y2202" s="199"/>
      <c r="Z2202" s="199"/>
      <c r="AA2202" s="199"/>
      <c r="AB2202" s="199"/>
      <c r="AC2202" s="199"/>
      <c r="AD2202" s="199"/>
      <c r="AE2202" s="199"/>
      <c r="AF2202" s="199"/>
      <c r="AG2202" s="199"/>
      <c r="AH2202" s="199"/>
      <c r="AI2202" s="199"/>
      <c r="AJ2202" s="199"/>
      <c r="AK2202" s="199"/>
      <c r="AL2202" s="199"/>
      <c r="AM2202" s="199"/>
      <c r="AN2202" s="199"/>
      <c r="AO2202" s="199"/>
      <c r="AP2202" s="199"/>
      <c r="AQ2202" s="199"/>
      <c r="AR2202" s="199"/>
      <c r="AS2202" s="199"/>
      <c r="AT2202" s="199"/>
      <c r="AU2202" s="199"/>
      <c r="AV2202" s="199"/>
      <c r="AW2202" s="199"/>
      <c r="AX2202" s="199"/>
      <c r="AY2202" s="199"/>
      <c r="AZ2202" s="199"/>
      <c r="BA2202" s="199"/>
      <c r="BB2202" s="199"/>
      <c r="BC2202" s="199"/>
      <c r="BD2202" s="199"/>
      <c r="BE2202" s="199"/>
      <c r="BF2202" s="199"/>
      <c r="BG2202" s="199"/>
      <c r="BH2202" s="199"/>
      <c r="BI2202" s="199"/>
      <c r="BJ2202" s="199"/>
      <c r="BK2202" s="199"/>
    </row>
    <row r="2203" spans="1:63" ht="12.75" customHeight="1" x14ac:dyDescent="0.2">
      <c r="A2203" s="199"/>
      <c r="B2203" s="199"/>
      <c r="C2203" s="199"/>
      <c r="D2203" s="199"/>
      <c r="E2203" s="199"/>
      <c r="F2203" s="199"/>
      <c r="G2203" s="199"/>
      <c r="H2203" s="199"/>
      <c r="I2203" s="199"/>
      <c r="J2203" s="199"/>
      <c r="K2203" s="199"/>
      <c r="L2203" s="199"/>
      <c r="M2203" s="199"/>
      <c r="N2203" s="199"/>
      <c r="O2203" s="199"/>
      <c r="P2203" s="199"/>
      <c r="Q2203" s="199"/>
      <c r="R2203" s="199"/>
      <c r="S2203" s="199"/>
      <c r="T2203" s="199"/>
      <c r="U2203" s="199"/>
      <c r="V2203" s="199"/>
      <c r="W2203" s="199"/>
      <c r="X2203" s="199"/>
      <c r="Y2203" s="199"/>
      <c r="Z2203" s="199"/>
      <c r="AA2203" s="199"/>
      <c r="AB2203" s="199"/>
      <c r="AC2203" s="199"/>
      <c r="AD2203" s="199"/>
      <c r="AE2203" s="199"/>
      <c r="AF2203" s="199"/>
      <c r="AG2203" s="199"/>
      <c r="AH2203" s="199"/>
      <c r="AI2203" s="199"/>
      <c r="AJ2203" s="199"/>
      <c r="AK2203" s="199"/>
      <c r="AL2203" s="199"/>
      <c r="AM2203" s="199"/>
      <c r="AN2203" s="199"/>
      <c r="AO2203" s="199"/>
      <c r="AP2203" s="199"/>
      <c r="AQ2203" s="199"/>
      <c r="AR2203" s="199"/>
      <c r="AS2203" s="199"/>
      <c r="AT2203" s="199"/>
      <c r="AU2203" s="199"/>
      <c r="AV2203" s="199"/>
      <c r="AW2203" s="199"/>
      <c r="AX2203" s="199"/>
      <c r="AY2203" s="199"/>
      <c r="AZ2203" s="199"/>
      <c r="BA2203" s="199"/>
      <c r="BB2203" s="199"/>
      <c r="BC2203" s="199"/>
      <c r="BD2203" s="199"/>
      <c r="BE2203" s="199"/>
      <c r="BF2203" s="199"/>
      <c r="BG2203" s="199"/>
      <c r="BH2203" s="199"/>
      <c r="BI2203" s="199"/>
      <c r="BJ2203" s="199"/>
      <c r="BK2203" s="199"/>
    </row>
    <row r="2204" spans="1:63" ht="12.75" customHeight="1" x14ac:dyDescent="0.2">
      <c r="A2204" s="199"/>
      <c r="B2204" s="199"/>
      <c r="C2204" s="199"/>
      <c r="D2204" s="199"/>
      <c r="E2204" s="199"/>
      <c r="F2204" s="199"/>
      <c r="G2204" s="199"/>
      <c r="H2204" s="199"/>
      <c r="I2204" s="199"/>
      <c r="J2204" s="199"/>
      <c r="K2204" s="199"/>
      <c r="L2204" s="199"/>
      <c r="M2204" s="199"/>
      <c r="N2204" s="199"/>
      <c r="O2204" s="199"/>
      <c r="P2204" s="199"/>
      <c r="Q2204" s="199"/>
      <c r="R2204" s="199"/>
      <c r="S2204" s="199"/>
      <c r="T2204" s="199"/>
      <c r="U2204" s="199"/>
      <c r="V2204" s="199"/>
      <c r="W2204" s="199"/>
      <c r="X2204" s="199"/>
      <c r="Y2204" s="199"/>
      <c r="Z2204" s="199"/>
      <c r="AA2204" s="199"/>
      <c r="AB2204" s="199"/>
      <c r="AC2204" s="199"/>
      <c r="AD2204" s="199"/>
      <c r="AE2204" s="199"/>
      <c r="AF2204" s="199"/>
      <c r="AG2204" s="199"/>
      <c r="AH2204" s="199"/>
      <c r="AI2204" s="199"/>
      <c r="AJ2204" s="199"/>
      <c r="AK2204" s="199"/>
      <c r="AL2204" s="199"/>
      <c r="AM2204" s="199"/>
      <c r="AN2204" s="199"/>
      <c r="AO2204" s="199"/>
      <c r="AP2204" s="199"/>
      <c r="AQ2204" s="199"/>
      <c r="AR2204" s="199"/>
      <c r="AS2204" s="199"/>
      <c r="AT2204" s="199"/>
      <c r="AU2204" s="199"/>
      <c r="AV2204" s="199"/>
      <c r="AW2204" s="199"/>
      <c r="AX2204" s="199"/>
      <c r="AY2204" s="199"/>
      <c r="AZ2204" s="199"/>
      <c r="BA2204" s="199"/>
      <c r="BB2204" s="199"/>
      <c r="BC2204" s="199"/>
      <c r="BD2204" s="199"/>
      <c r="BE2204" s="199"/>
      <c r="BF2204" s="199"/>
      <c r="BG2204" s="199"/>
      <c r="BH2204" s="199"/>
      <c r="BI2204" s="199"/>
      <c r="BJ2204" s="199"/>
      <c r="BK2204" s="199"/>
    </row>
    <row r="2205" spans="1:63" ht="12.75" customHeight="1" x14ac:dyDescent="0.2">
      <c r="A2205" s="199"/>
      <c r="B2205" s="199"/>
      <c r="C2205" s="199"/>
      <c r="D2205" s="199"/>
      <c r="E2205" s="199"/>
      <c r="F2205" s="199"/>
      <c r="G2205" s="199"/>
      <c r="H2205" s="199"/>
      <c r="I2205" s="199"/>
      <c r="J2205" s="199"/>
      <c r="K2205" s="199"/>
      <c r="L2205" s="199"/>
      <c r="M2205" s="199"/>
      <c r="N2205" s="199"/>
      <c r="O2205" s="199"/>
      <c r="P2205" s="199"/>
      <c r="Q2205" s="199"/>
      <c r="R2205" s="199"/>
      <c r="S2205" s="199"/>
      <c r="T2205" s="199"/>
      <c r="U2205" s="199"/>
      <c r="V2205" s="199"/>
      <c r="W2205" s="199"/>
      <c r="X2205" s="199"/>
      <c r="Y2205" s="199"/>
      <c r="Z2205" s="199"/>
      <c r="AA2205" s="199"/>
      <c r="AB2205" s="199"/>
      <c r="AC2205" s="199"/>
      <c r="AD2205" s="199"/>
      <c r="AE2205" s="199"/>
      <c r="AF2205" s="199"/>
      <c r="AG2205" s="199"/>
      <c r="AH2205" s="199"/>
      <c r="AI2205" s="199"/>
      <c r="AJ2205" s="199"/>
      <c r="AK2205" s="199"/>
      <c r="AL2205" s="199"/>
      <c r="AM2205" s="199"/>
      <c r="AN2205" s="199"/>
      <c r="AO2205" s="199"/>
      <c r="AP2205" s="199"/>
      <c r="AQ2205" s="199"/>
      <c r="AR2205" s="199"/>
      <c r="AS2205" s="199"/>
      <c r="AT2205" s="199"/>
      <c r="AU2205" s="199"/>
      <c r="AV2205" s="199"/>
      <c r="AW2205" s="199"/>
      <c r="AX2205" s="199"/>
      <c r="AY2205" s="199"/>
      <c r="AZ2205" s="199"/>
      <c r="BA2205" s="199"/>
      <c r="BB2205" s="199"/>
      <c r="BC2205" s="199"/>
      <c r="BD2205" s="199"/>
      <c r="BE2205" s="199"/>
      <c r="BF2205" s="199"/>
      <c r="BG2205" s="199"/>
      <c r="BH2205" s="199"/>
      <c r="BI2205" s="199"/>
      <c r="BJ2205" s="199"/>
      <c r="BK2205" s="199"/>
    </row>
    <row r="2206" spans="1:63" ht="12.75" customHeight="1" x14ac:dyDescent="0.2">
      <c r="A2206" s="199"/>
      <c r="B2206" s="199"/>
      <c r="C2206" s="199"/>
      <c r="D2206" s="199"/>
      <c r="E2206" s="199"/>
      <c r="F2206" s="199"/>
      <c r="G2206" s="199"/>
      <c r="H2206" s="199"/>
      <c r="I2206" s="199"/>
      <c r="J2206" s="199"/>
      <c r="K2206" s="199"/>
      <c r="L2206" s="199"/>
      <c r="M2206" s="199"/>
      <c r="N2206" s="199"/>
      <c r="O2206" s="199"/>
      <c r="P2206" s="199"/>
      <c r="Q2206" s="199"/>
      <c r="R2206" s="199"/>
      <c r="S2206" s="199"/>
      <c r="T2206" s="199"/>
      <c r="U2206" s="199"/>
      <c r="V2206" s="199"/>
      <c r="W2206" s="199"/>
      <c r="X2206" s="199"/>
      <c r="Y2206" s="199"/>
      <c r="Z2206" s="199"/>
      <c r="AA2206" s="199"/>
      <c r="AB2206" s="199"/>
      <c r="AC2206" s="199"/>
      <c r="AD2206" s="199"/>
      <c r="AE2206" s="199"/>
      <c r="AF2206" s="199"/>
      <c r="AG2206" s="199"/>
      <c r="AH2206" s="199"/>
      <c r="AI2206" s="199"/>
      <c r="AJ2206" s="199"/>
      <c r="AK2206" s="199"/>
      <c r="AL2206" s="199"/>
      <c r="AM2206" s="199"/>
      <c r="AN2206" s="199"/>
      <c r="AO2206" s="199"/>
      <c r="AP2206" s="199"/>
      <c r="AQ2206" s="199"/>
      <c r="AR2206" s="199"/>
      <c r="AS2206" s="199"/>
      <c r="AT2206" s="199"/>
      <c r="AU2206" s="199"/>
      <c r="AV2206" s="199"/>
      <c r="AW2206" s="199"/>
      <c r="AX2206" s="199"/>
      <c r="AY2206" s="199"/>
      <c r="AZ2206" s="199"/>
      <c r="BA2206" s="199"/>
      <c r="BB2206" s="199"/>
      <c r="BC2206" s="199"/>
      <c r="BD2206" s="199"/>
      <c r="BE2206" s="199"/>
      <c r="BF2206" s="199"/>
      <c r="BG2206" s="199"/>
      <c r="BH2206" s="199"/>
      <c r="BI2206" s="199"/>
      <c r="BJ2206" s="199"/>
      <c r="BK2206" s="199"/>
    </row>
    <row r="2207" spans="1:63" ht="12.75" customHeight="1" x14ac:dyDescent="0.2">
      <c r="A2207" s="199"/>
      <c r="B2207" s="199"/>
      <c r="C2207" s="199"/>
      <c r="D2207" s="199"/>
      <c r="E2207" s="199"/>
      <c r="F2207" s="199"/>
      <c r="G2207" s="199"/>
      <c r="H2207" s="199"/>
      <c r="I2207" s="199"/>
      <c r="J2207" s="199"/>
      <c r="K2207" s="199"/>
      <c r="L2207" s="199"/>
      <c r="M2207" s="199"/>
      <c r="N2207" s="199"/>
      <c r="O2207" s="199"/>
      <c r="P2207" s="199"/>
      <c r="Q2207" s="199"/>
      <c r="R2207" s="199"/>
      <c r="S2207" s="199"/>
      <c r="T2207" s="199"/>
      <c r="U2207" s="199"/>
      <c r="V2207" s="199"/>
      <c r="W2207" s="199"/>
      <c r="X2207" s="199"/>
      <c r="Y2207" s="199"/>
      <c r="Z2207" s="199"/>
      <c r="AA2207" s="199"/>
      <c r="AB2207" s="199"/>
      <c r="AC2207" s="199"/>
      <c r="AD2207" s="199"/>
      <c r="AE2207" s="199"/>
      <c r="AF2207" s="199"/>
      <c r="AG2207" s="199"/>
      <c r="AH2207" s="199"/>
      <c r="AI2207" s="199"/>
      <c r="AJ2207" s="199"/>
      <c r="AK2207" s="199"/>
      <c r="AL2207" s="199"/>
      <c r="AM2207" s="199"/>
      <c r="AN2207" s="199"/>
      <c r="AO2207" s="199"/>
      <c r="AP2207" s="199"/>
      <c r="AQ2207" s="199"/>
      <c r="AR2207" s="199"/>
      <c r="AS2207" s="199"/>
      <c r="AT2207" s="199"/>
      <c r="AU2207" s="199"/>
      <c r="AV2207" s="199"/>
      <c r="AW2207" s="199"/>
      <c r="AX2207" s="199"/>
      <c r="AY2207" s="199"/>
      <c r="AZ2207" s="199"/>
      <c r="BA2207" s="199"/>
      <c r="BB2207" s="199"/>
      <c r="BC2207" s="199"/>
      <c r="BD2207" s="199"/>
      <c r="BE2207" s="199"/>
      <c r="BF2207" s="199"/>
      <c r="BG2207" s="199"/>
      <c r="BH2207" s="199"/>
      <c r="BI2207" s="199"/>
      <c r="BJ2207" s="199"/>
      <c r="BK2207" s="199"/>
    </row>
    <row r="2208" spans="1:63" ht="12.75" customHeight="1" x14ac:dyDescent="0.2">
      <c r="A2208" s="199"/>
      <c r="B2208" s="199"/>
      <c r="C2208" s="199"/>
      <c r="D2208" s="199"/>
      <c r="E2208" s="199"/>
      <c r="F2208" s="199"/>
      <c r="G2208" s="199"/>
      <c r="H2208" s="199"/>
      <c r="I2208" s="199"/>
      <c r="J2208" s="199"/>
      <c r="K2208" s="199"/>
      <c r="L2208" s="199"/>
      <c r="M2208" s="199"/>
      <c r="N2208" s="199"/>
      <c r="O2208" s="199"/>
      <c r="P2208" s="199"/>
      <c r="Q2208" s="199"/>
      <c r="R2208" s="199"/>
      <c r="S2208" s="199"/>
      <c r="T2208" s="199"/>
      <c r="U2208" s="199"/>
      <c r="V2208" s="199"/>
      <c r="W2208" s="199"/>
      <c r="X2208" s="199"/>
      <c r="Y2208" s="199"/>
      <c r="Z2208" s="199"/>
      <c r="AA2208" s="199"/>
      <c r="AB2208" s="199"/>
      <c r="AC2208" s="199"/>
      <c r="AD2208" s="199"/>
      <c r="AE2208" s="199"/>
      <c r="AF2208" s="199"/>
      <c r="AG2208" s="199"/>
      <c r="AH2208" s="199"/>
      <c r="AI2208" s="199"/>
      <c r="AJ2208" s="199"/>
      <c r="AK2208" s="199"/>
      <c r="AL2208" s="199"/>
      <c r="AM2208" s="199"/>
      <c r="AN2208" s="199"/>
      <c r="AO2208" s="199"/>
      <c r="AP2208" s="199"/>
      <c r="AQ2208" s="199"/>
      <c r="AR2208" s="199"/>
      <c r="AS2208" s="199"/>
      <c r="AT2208" s="199"/>
      <c r="AU2208" s="199"/>
      <c r="AV2208" s="199"/>
      <c r="AW2208" s="199"/>
      <c r="AX2208" s="199"/>
      <c r="AY2208" s="199"/>
      <c r="AZ2208" s="199"/>
      <c r="BA2208" s="199"/>
      <c r="BB2208" s="199"/>
      <c r="BC2208" s="199"/>
      <c r="BD2208" s="199"/>
      <c r="BE2208" s="199"/>
      <c r="BF2208" s="199"/>
      <c r="BG2208" s="199"/>
      <c r="BH2208" s="199"/>
      <c r="BI2208" s="199"/>
      <c r="BJ2208" s="199"/>
      <c r="BK2208" s="199"/>
    </row>
    <row r="2209" spans="1:63" ht="12.75" customHeight="1" x14ac:dyDescent="0.2">
      <c r="A2209" s="199"/>
      <c r="B2209" s="199"/>
      <c r="C2209" s="199"/>
      <c r="D2209" s="199"/>
      <c r="E2209" s="199"/>
      <c r="F2209" s="199"/>
      <c r="G2209" s="199"/>
      <c r="H2209" s="199"/>
      <c r="I2209" s="199"/>
      <c r="J2209" s="199"/>
      <c r="K2209" s="199"/>
      <c r="L2209" s="199"/>
      <c r="M2209" s="199"/>
      <c r="N2209" s="199"/>
      <c r="O2209" s="199"/>
      <c r="P2209" s="199"/>
      <c r="Q2209" s="199"/>
      <c r="R2209" s="199"/>
      <c r="S2209" s="199"/>
      <c r="T2209" s="199"/>
      <c r="U2209" s="199"/>
      <c r="V2209" s="199"/>
      <c r="W2209" s="199"/>
      <c r="X2209" s="199"/>
      <c r="Y2209" s="199"/>
      <c r="Z2209" s="199"/>
      <c r="AA2209" s="199"/>
      <c r="AB2209" s="199"/>
      <c r="AC2209" s="199"/>
      <c r="AD2209" s="199"/>
      <c r="AE2209" s="199"/>
      <c r="AF2209" s="199"/>
      <c r="AG2209" s="199"/>
      <c r="AH2209" s="199"/>
      <c r="AI2209" s="199"/>
      <c r="AJ2209" s="199"/>
      <c r="AK2209" s="199"/>
      <c r="AL2209" s="199"/>
      <c r="AM2209" s="199"/>
      <c r="AN2209" s="199"/>
      <c r="AO2209" s="199"/>
      <c r="AP2209" s="199"/>
      <c r="AQ2209" s="199"/>
      <c r="AR2209" s="199"/>
      <c r="AS2209" s="199"/>
      <c r="AT2209" s="199"/>
      <c r="AU2209" s="199"/>
      <c r="AV2209" s="199"/>
      <c r="AW2209" s="199"/>
      <c r="AX2209" s="199"/>
      <c r="AY2209" s="199"/>
      <c r="AZ2209" s="199"/>
      <c r="BA2209" s="199"/>
      <c r="BB2209" s="199"/>
      <c r="BC2209" s="199"/>
      <c r="BD2209" s="199"/>
      <c r="BE2209" s="199"/>
      <c r="BF2209" s="199"/>
      <c r="BG2209" s="199"/>
      <c r="BH2209" s="199"/>
      <c r="BI2209" s="199"/>
      <c r="BJ2209" s="199"/>
      <c r="BK2209" s="199"/>
    </row>
    <row r="2210" spans="1:63" ht="12.75" customHeight="1" x14ac:dyDescent="0.2">
      <c r="A2210" s="199"/>
      <c r="B2210" s="199"/>
      <c r="C2210" s="199"/>
      <c r="D2210" s="199"/>
      <c r="E2210" s="199"/>
      <c r="F2210" s="199"/>
      <c r="G2210" s="199"/>
      <c r="H2210" s="199"/>
      <c r="I2210" s="199"/>
      <c r="J2210" s="199"/>
      <c r="K2210" s="199"/>
      <c r="L2210" s="199"/>
      <c r="M2210" s="199"/>
      <c r="N2210" s="199"/>
      <c r="O2210" s="199"/>
      <c r="P2210" s="199"/>
      <c r="Q2210" s="199"/>
      <c r="R2210" s="199"/>
      <c r="S2210" s="199"/>
      <c r="T2210" s="199"/>
      <c r="U2210" s="199"/>
      <c r="V2210" s="199"/>
      <c r="W2210" s="199"/>
      <c r="X2210" s="199"/>
      <c r="Y2210" s="199"/>
      <c r="Z2210" s="199"/>
      <c r="AA2210" s="199"/>
      <c r="AB2210" s="199"/>
      <c r="AC2210" s="199"/>
      <c r="AD2210" s="199"/>
      <c r="AE2210" s="199"/>
      <c r="AF2210" s="199"/>
      <c r="AG2210" s="199"/>
      <c r="AH2210" s="199"/>
      <c r="AI2210" s="199"/>
      <c r="AJ2210" s="199"/>
      <c r="AK2210" s="199"/>
      <c r="AL2210" s="199"/>
      <c r="AM2210" s="199"/>
      <c r="AN2210" s="199"/>
      <c r="AO2210" s="199"/>
      <c r="AP2210" s="199"/>
      <c r="AQ2210" s="199"/>
      <c r="AR2210" s="199"/>
      <c r="AS2210" s="199"/>
      <c r="AT2210" s="199"/>
      <c r="AU2210" s="199"/>
      <c r="AV2210" s="199"/>
      <c r="AW2210" s="199"/>
      <c r="AX2210" s="199"/>
      <c r="AY2210" s="199"/>
      <c r="AZ2210" s="199"/>
      <c r="BA2210" s="199"/>
      <c r="BB2210" s="199"/>
      <c r="BC2210" s="199"/>
      <c r="BD2210" s="199"/>
      <c r="BE2210" s="199"/>
      <c r="BF2210" s="199"/>
      <c r="BG2210" s="199"/>
      <c r="BH2210" s="199"/>
      <c r="BI2210" s="199"/>
      <c r="BJ2210" s="199"/>
      <c r="BK2210" s="199"/>
    </row>
    <row r="2211" spans="1:63" ht="12.75" customHeight="1" x14ac:dyDescent="0.2">
      <c r="A2211" s="199"/>
      <c r="B2211" s="199"/>
      <c r="C2211" s="199"/>
      <c r="D2211" s="199"/>
      <c r="E2211" s="199"/>
      <c r="F2211" s="199"/>
      <c r="G2211" s="199"/>
      <c r="H2211" s="199"/>
      <c r="I2211" s="199"/>
      <c r="J2211" s="199"/>
      <c r="K2211" s="199"/>
      <c r="L2211" s="199"/>
      <c r="M2211" s="199"/>
      <c r="N2211" s="199"/>
      <c r="O2211" s="199"/>
      <c r="P2211" s="199"/>
      <c r="Q2211" s="199"/>
      <c r="R2211" s="199"/>
      <c r="S2211" s="199"/>
      <c r="T2211" s="199"/>
      <c r="U2211" s="199"/>
      <c r="V2211" s="199"/>
      <c r="W2211" s="199"/>
      <c r="X2211" s="199"/>
      <c r="Y2211" s="199"/>
      <c r="Z2211" s="199"/>
      <c r="AA2211" s="199"/>
      <c r="AB2211" s="199"/>
      <c r="AC2211" s="199"/>
      <c r="AD2211" s="199"/>
      <c r="AE2211" s="199"/>
      <c r="AF2211" s="199"/>
      <c r="AG2211" s="199"/>
      <c r="AH2211" s="199"/>
      <c r="AI2211" s="199"/>
      <c r="AJ2211" s="199"/>
      <c r="AK2211" s="199"/>
      <c r="AL2211" s="199"/>
      <c r="AM2211" s="199"/>
      <c r="AN2211" s="199"/>
      <c r="AO2211" s="199"/>
      <c r="AP2211" s="199"/>
      <c r="AQ2211" s="199"/>
      <c r="AR2211" s="199"/>
      <c r="AS2211" s="199"/>
      <c r="AT2211" s="199"/>
      <c r="AU2211" s="199"/>
      <c r="AV2211" s="199"/>
      <c r="AW2211" s="199"/>
      <c r="AX2211" s="199"/>
      <c r="AY2211" s="199"/>
      <c r="AZ2211" s="199"/>
      <c r="BA2211" s="199"/>
      <c r="BB2211" s="199"/>
      <c r="BC2211" s="199"/>
      <c r="BD2211" s="199"/>
      <c r="BE2211" s="199"/>
      <c r="BF2211" s="199"/>
      <c r="BG2211" s="199"/>
      <c r="BH2211" s="199"/>
      <c r="BI2211" s="199"/>
      <c r="BJ2211" s="199"/>
      <c r="BK2211" s="199"/>
    </row>
    <row r="2212" spans="1:63" ht="12.75" customHeight="1" x14ac:dyDescent="0.2">
      <c r="A2212" s="199"/>
      <c r="B2212" s="199"/>
      <c r="C2212" s="199"/>
      <c r="D2212" s="199"/>
      <c r="E2212" s="199"/>
      <c r="F2212" s="199"/>
      <c r="G2212" s="199"/>
      <c r="H2212" s="199"/>
      <c r="I2212" s="199"/>
      <c r="J2212" s="199"/>
      <c r="K2212" s="199"/>
      <c r="L2212" s="199"/>
      <c r="M2212" s="199"/>
      <c r="N2212" s="199"/>
      <c r="O2212" s="199"/>
      <c r="P2212" s="199"/>
      <c r="Q2212" s="199"/>
      <c r="R2212" s="199"/>
      <c r="S2212" s="199"/>
      <c r="T2212" s="199"/>
      <c r="U2212" s="199"/>
      <c r="V2212" s="199"/>
      <c r="W2212" s="199"/>
      <c r="X2212" s="199"/>
      <c r="Y2212" s="199"/>
      <c r="Z2212" s="199"/>
      <c r="AA2212" s="199"/>
      <c r="AB2212" s="199"/>
      <c r="AC2212" s="199"/>
      <c r="AD2212" s="199"/>
      <c r="AE2212" s="199"/>
      <c r="AF2212" s="199"/>
      <c r="AG2212" s="199"/>
      <c r="AH2212" s="199"/>
      <c r="AI2212" s="199"/>
      <c r="AJ2212" s="199"/>
      <c r="AK2212" s="199"/>
      <c r="AL2212" s="199"/>
      <c r="AM2212" s="199"/>
      <c r="AN2212" s="199"/>
      <c r="AO2212" s="199"/>
      <c r="AP2212" s="199"/>
      <c r="AQ2212" s="199"/>
      <c r="AR2212" s="199"/>
      <c r="AS2212" s="199"/>
      <c r="AT2212" s="199"/>
      <c r="AU2212" s="199"/>
      <c r="AV2212" s="199"/>
      <c r="AW2212" s="199"/>
      <c r="AX2212" s="199"/>
      <c r="AY2212" s="199"/>
      <c r="AZ2212" s="199"/>
      <c r="BA2212" s="199"/>
      <c r="BB2212" s="199"/>
      <c r="BC2212" s="199"/>
      <c r="BD2212" s="199"/>
      <c r="BE2212" s="199"/>
      <c r="BF2212" s="199"/>
      <c r="BG2212" s="199"/>
      <c r="BH2212" s="199"/>
      <c r="BI2212" s="199"/>
      <c r="BJ2212" s="199"/>
      <c r="BK2212" s="199"/>
    </row>
    <row r="2213" spans="1:63" ht="12.75" customHeight="1" x14ac:dyDescent="0.2">
      <c r="A2213" s="199"/>
      <c r="B2213" s="199"/>
      <c r="C2213" s="199"/>
      <c r="D2213" s="199"/>
      <c r="E2213" s="199"/>
      <c r="F2213" s="199"/>
      <c r="G2213" s="199"/>
      <c r="H2213" s="199"/>
      <c r="I2213" s="199"/>
      <c r="J2213" s="199"/>
      <c r="K2213" s="199"/>
      <c r="L2213" s="199"/>
      <c r="M2213" s="199"/>
      <c r="N2213" s="199"/>
      <c r="O2213" s="199"/>
      <c r="P2213" s="199"/>
      <c r="Q2213" s="199"/>
      <c r="R2213" s="199"/>
      <c r="S2213" s="199"/>
      <c r="T2213" s="199"/>
      <c r="U2213" s="199"/>
      <c r="V2213" s="199"/>
      <c r="W2213" s="199"/>
      <c r="X2213" s="199"/>
      <c r="Y2213" s="199"/>
      <c r="Z2213" s="199"/>
      <c r="AA2213" s="199"/>
      <c r="AB2213" s="199"/>
      <c r="AC2213" s="199"/>
      <c r="AD2213" s="199"/>
      <c r="AE2213" s="199"/>
      <c r="AF2213" s="199"/>
      <c r="AG2213" s="199"/>
      <c r="AH2213" s="199"/>
      <c r="AI2213" s="199"/>
      <c r="AJ2213" s="199"/>
      <c r="AK2213" s="199"/>
      <c r="AL2213" s="199"/>
      <c r="AM2213" s="199"/>
      <c r="AN2213" s="199"/>
      <c r="AO2213" s="199"/>
      <c r="AP2213" s="199"/>
      <c r="AQ2213" s="199"/>
      <c r="AR2213" s="199"/>
      <c r="AS2213" s="199"/>
      <c r="AT2213" s="199"/>
      <c r="AU2213" s="199"/>
      <c r="AV2213" s="199"/>
      <c r="AW2213" s="199"/>
      <c r="AX2213" s="199"/>
      <c r="AY2213" s="199"/>
      <c r="AZ2213" s="199"/>
      <c r="BA2213" s="199"/>
      <c r="BB2213" s="199"/>
      <c r="BC2213" s="199"/>
      <c r="BD2213" s="199"/>
      <c r="BE2213" s="199"/>
      <c r="BF2213" s="199"/>
      <c r="BG2213" s="199"/>
      <c r="BH2213" s="199"/>
      <c r="BI2213" s="199"/>
      <c r="BJ2213" s="199"/>
      <c r="BK2213" s="199"/>
    </row>
    <row r="2214" spans="1:63" ht="12.75" customHeight="1" x14ac:dyDescent="0.2">
      <c r="A2214" s="199"/>
      <c r="B2214" s="199"/>
      <c r="C2214" s="199"/>
      <c r="D2214" s="199"/>
      <c r="E2214" s="199"/>
      <c r="F2214" s="199"/>
      <c r="G2214" s="199"/>
      <c r="H2214" s="199"/>
      <c r="I2214" s="199"/>
      <c r="J2214" s="199"/>
      <c r="K2214" s="199"/>
      <c r="L2214" s="199"/>
      <c r="M2214" s="199"/>
      <c r="N2214" s="199"/>
      <c r="O2214" s="199"/>
      <c r="P2214" s="199"/>
      <c r="Q2214" s="199"/>
      <c r="R2214" s="199"/>
      <c r="S2214" s="199"/>
      <c r="T2214" s="199"/>
      <c r="U2214" s="199"/>
      <c r="V2214" s="199"/>
      <c r="W2214" s="199"/>
      <c r="X2214" s="199"/>
      <c r="Y2214" s="199"/>
      <c r="Z2214" s="199"/>
      <c r="AA2214" s="199"/>
      <c r="AB2214" s="199"/>
      <c r="AC2214" s="199"/>
      <c r="AD2214" s="199"/>
      <c r="AE2214" s="199"/>
      <c r="AF2214" s="199"/>
      <c r="AG2214" s="199"/>
      <c r="AH2214" s="199"/>
      <c r="AI2214" s="199"/>
      <c r="AJ2214" s="199"/>
      <c r="AK2214" s="199"/>
      <c r="AL2214" s="199"/>
      <c r="AM2214" s="199"/>
      <c r="AN2214" s="199"/>
      <c r="AO2214" s="199"/>
      <c r="AP2214" s="199"/>
      <c r="AQ2214" s="199"/>
      <c r="AR2214" s="199"/>
      <c r="AS2214" s="199"/>
      <c r="AT2214" s="199"/>
      <c r="AU2214" s="199"/>
      <c r="AV2214" s="199"/>
      <c r="AW2214" s="199"/>
      <c r="AX2214" s="199"/>
      <c r="AY2214" s="199"/>
      <c r="AZ2214" s="199"/>
      <c r="BA2214" s="199"/>
      <c r="BB2214" s="199"/>
      <c r="BC2214" s="199"/>
      <c r="BD2214" s="199"/>
      <c r="BE2214" s="199"/>
      <c r="BF2214" s="199"/>
      <c r="BG2214" s="199"/>
      <c r="BH2214" s="199"/>
      <c r="BI2214" s="199"/>
      <c r="BJ2214" s="199"/>
      <c r="BK2214" s="199"/>
    </row>
    <row r="2215" spans="1:63" ht="12.75" customHeight="1" x14ac:dyDescent="0.2">
      <c r="A2215" s="199"/>
      <c r="B2215" s="199"/>
      <c r="C2215" s="199"/>
      <c r="D2215" s="199"/>
      <c r="E2215" s="199"/>
      <c r="F2215" s="199"/>
      <c r="G2215" s="199"/>
      <c r="H2215" s="199"/>
      <c r="I2215" s="199"/>
      <c r="J2215" s="199"/>
      <c r="K2215" s="199"/>
      <c r="L2215" s="199"/>
      <c r="M2215" s="199"/>
      <c r="N2215" s="199"/>
      <c r="O2215" s="199"/>
      <c r="P2215" s="199"/>
      <c r="Q2215" s="199"/>
      <c r="R2215" s="199"/>
      <c r="S2215" s="199"/>
      <c r="T2215" s="199"/>
      <c r="U2215" s="199"/>
      <c r="V2215" s="199"/>
      <c r="W2215" s="199"/>
      <c r="X2215" s="199"/>
      <c r="Y2215" s="199"/>
      <c r="Z2215" s="199"/>
      <c r="AA2215" s="199"/>
      <c r="AB2215" s="199"/>
      <c r="AC2215" s="199"/>
      <c r="AD2215" s="199"/>
      <c r="AE2215" s="199"/>
      <c r="AF2215" s="199"/>
      <c r="AG2215" s="199"/>
      <c r="AH2215" s="199"/>
      <c r="AI2215" s="199"/>
      <c r="AJ2215" s="199"/>
      <c r="AK2215" s="199"/>
      <c r="AL2215" s="199"/>
      <c r="AM2215" s="199"/>
      <c r="AN2215" s="199"/>
      <c r="AO2215" s="199"/>
      <c r="AP2215" s="199"/>
      <c r="AQ2215" s="199"/>
      <c r="AR2215" s="199"/>
      <c r="AS2215" s="199"/>
      <c r="AT2215" s="199"/>
      <c r="AU2215" s="199"/>
      <c r="AV2215" s="199"/>
      <c r="AW2215" s="199"/>
      <c r="AX2215" s="199"/>
      <c r="AY2215" s="199"/>
      <c r="AZ2215" s="199"/>
      <c r="BA2215" s="199"/>
      <c r="BB2215" s="199"/>
      <c r="BC2215" s="199"/>
      <c r="BD2215" s="199"/>
      <c r="BE2215" s="199"/>
      <c r="BF2215" s="199"/>
      <c r="BG2215" s="199"/>
      <c r="BH2215" s="199"/>
      <c r="BI2215" s="199"/>
      <c r="BJ2215" s="199"/>
      <c r="BK2215" s="199"/>
    </row>
  </sheetData>
  <mergeCells count="165">
    <mergeCell ref="B133:G133"/>
    <mergeCell ref="BF8:BG8"/>
    <mergeCell ref="BH8:BI8"/>
    <mergeCell ref="AR8:AS8"/>
    <mergeCell ref="AT8:AU8"/>
    <mergeCell ref="AV8:AW8"/>
    <mergeCell ref="AX8:AY8"/>
    <mergeCell ref="AZ8:BA8"/>
    <mergeCell ref="BB8:BC8"/>
    <mergeCell ref="BD8:BE8"/>
    <mergeCell ref="P9:Q9"/>
    <mergeCell ref="R9:S9"/>
    <mergeCell ref="T9:U9"/>
    <mergeCell ref="V9:W9"/>
    <mergeCell ref="X9:Y9"/>
    <mergeCell ref="Z9:AA9"/>
    <mergeCell ref="AB9:AC9"/>
    <mergeCell ref="AD9:AE9"/>
    <mergeCell ref="AF9:AG9"/>
    <mergeCell ref="AH9:AI9"/>
    <mergeCell ref="AJ9:AK9"/>
    <mergeCell ref="AL9:AM9"/>
    <mergeCell ref="AN9:AO9"/>
    <mergeCell ref="AP9:AQ9"/>
    <mergeCell ref="B1:AK1"/>
    <mergeCell ref="B3:C3"/>
    <mergeCell ref="F3:I3"/>
    <mergeCell ref="L3:N3"/>
    <mergeCell ref="F4:G4"/>
    <mergeCell ref="H4:I4"/>
    <mergeCell ref="L4:N5"/>
    <mergeCell ref="L7:M7"/>
    <mergeCell ref="N7:O7"/>
    <mergeCell ref="P7:Q7"/>
    <mergeCell ref="R7:S7"/>
    <mergeCell ref="T7:U7"/>
    <mergeCell ref="V7:W7"/>
    <mergeCell ref="X7:Y7"/>
    <mergeCell ref="B7:B8"/>
    <mergeCell ref="Z8:AA8"/>
    <mergeCell ref="AB8:AC8"/>
    <mergeCell ref="AD8:AE8"/>
    <mergeCell ref="AF8:AG8"/>
    <mergeCell ref="AH8:AI8"/>
    <mergeCell ref="AJ8:AK8"/>
    <mergeCell ref="BB7:BC7"/>
    <mergeCell ref="BD7:BE7"/>
    <mergeCell ref="BF7:BG7"/>
    <mergeCell ref="BH7:BI7"/>
    <mergeCell ref="BJ7:BK7"/>
    <mergeCell ref="BJ8:BK8"/>
    <mergeCell ref="D8:E8"/>
    <mergeCell ref="F8:G8"/>
    <mergeCell ref="F5:G5"/>
    <mergeCell ref="H5:I5"/>
    <mergeCell ref="D7:E7"/>
    <mergeCell ref="F7:G7"/>
    <mergeCell ref="H7:I7"/>
    <mergeCell ref="J7:K7"/>
    <mergeCell ref="Z7:AA7"/>
    <mergeCell ref="AB7:AC7"/>
    <mergeCell ref="AD7:AE7"/>
    <mergeCell ref="AF7:AG7"/>
    <mergeCell ref="AH7:AI7"/>
    <mergeCell ref="AJ7:AK7"/>
    <mergeCell ref="AL7:AM7"/>
    <mergeCell ref="AN7:AO7"/>
    <mergeCell ref="AP7:AQ7"/>
    <mergeCell ref="AR7:AS7"/>
    <mergeCell ref="AT7:AU7"/>
    <mergeCell ref="AV7:AW7"/>
    <mergeCell ref="AX7:AY7"/>
    <mergeCell ref="AZ7:BA7"/>
    <mergeCell ref="V8:W8"/>
    <mergeCell ref="X8:Y8"/>
    <mergeCell ref="H8:I8"/>
    <mergeCell ref="J8:K8"/>
    <mergeCell ref="L8:M8"/>
    <mergeCell ref="N8:O8"/>
    <mergeCell ref="P8:Q8"/>
    <mergeCell ref="R8:S8"/>
    <mergeCell ref="T8:U8"/>
    <mergeCell ref="AN8:AO8"/>
    <mergeCell ref="AP8:AQ8"/>
    <mergeCell ref="AL8:AM8"/>
    <mergeCell ref="BF9:BG9"/>
    <mergeCell ref="BH9:BI9"/>
    <mergeCell ref="BJ9:BK9"/>
    <mergeCell ref="AR9:AS9"/>
    <mergeCell ref="AT9:AU9"/>
    <mergeCell ref="AV9:AW9"/>
    <mergeCell ref="AX9:AY9"/>
    <mergeCell ref="AZ9:BA9"/>
    <mergeCell ref="BB9:BC9"/>
    <mergeCell ref="BD9:BE9"/>
    <mergeCell ref="B9:C9"/>
    <mergeCell ref="D9:E9"/>
    <mergeCell ref="F9:G9"/>
    <mergeCell ref="H9:I9"/>
    <mergeCell ref="J9:K9"/>
    <mergeCell ref="L9:M9"/>
    <mergeCell ref="N9:O9"/>
    <mergeCell ref="AR11:AS11"/>
    <mergeCell ref="AT11:AU11"/>
    <mergeCell ref="AD11:AE11"/>
    <mergeCell ref="AF11:AG11"/>
    <mergeCell ref="AH11:AI11"/>
    <mergeCell ref="AJ11:AK11"/>
    <mergeCell ref="AL11:AM11"/>
    <mergeCell ref="AN11:AO11"/>
    <mergeCell ref="AP11:AQ11"/>
    <mergeCell ref="AF10:AG10"/>
    <mergeCell ref="AH10:AI10"/>
    <mergeCell ref="AJ10:AK10"/>
    <mergeCell ref="AL10:AM10"/>
    <mergeCell ref="AN10:AO10"/>
    <mergeCell ref="AP10:AQ10"/>
    <mergeCell ref="R10:S10"/>
    <mergeCell ref="T10:U10"/>
    <mergeCell ref="Z11:AA11"/>
    <mergeCell ref="AB11:AC11"/>
    <mergeCell ref="B10:C10"/>
    <mergeCell ref="D10:E10"/>
    <mergeCell ref="F10:G10"/>
    <mergeCell ref="H10:I10"/>
    <mergeCell ref="J10:K10"/>
    <mergeCell ref="L10:M10"/>
    <mergeCell ref="N10:O10"/>
    <mergeCell ref="B13:G13"/>
    <mergeCell ref="P10:Q10"/>
    <mergeCell ref="AV11:AW11"/>
    <mergeCell ref="AX11:AY11"/>
    <mergeCell ref="AZ11:BA11"/>
    <mergeCell ref="BB11:BC11"/>
    <mergeCell ref="BD11:BE11"/>
    <mergeCell ref="V10:W10"/>
    <mergeCell ref="X10:Y10"/>
    <mergeCell ref="Z10:AA10"/>
    <mergeCell ref="AB10:AC10"/>
    <mergeCell ref="AD10:AE10"/>
    <mergeCell ref="B11:C11"/>
    <mergeCell ref="D11:E11"/>
    <mergeCell ref="F11:G11"/>
    <mergeCell ref="H11:I11"/>
    <mergeCell ref="J11:K11"/>
    <mergeCell ref="L11:M11"/>
    <mergeCell ref="N11:O11"/>
    <mergeCell ref="P11:Q11"/>
    <mergeCell ref="R11:S11"/>
    <mergeCell ref="T11:U11"/>
    <mergeCell ref="V11:W11"/>
    <mergeCell ref="X11:Y11"/>
    <mergeCell ref="BF11:BG11"/>
    <mergeCell ref="BH11:BI11"/>
    <mergeCell ref="BJ11:BK11"/>
    <mergeCell ref="AR10:AS10"/>
    <mergeCell ref="AT10:AU10"/>
    <mergeCell ref="AV10:AW10"/>
    <mergeCell ref="AX10:AY10"/>
    <mergeCell ref="AZ10:BA10"/>
    <mergeCell ref="BB10:BC10"/>
    <mergeCell ref="BD10:BE10"/>
    <mergeCell ref="BF10:BG10"/>
    <mergeCell ref="BH10:BI10"/>
    <mergeCell ref="BJ10:BK10"/>
  </mergeCells>
  <printOptions horizontalCentered="1"/>
  <pageMargins left="0.39370078740157483" right="0.19685039370078741" top="0.39370078740157483" bottom="0.19685039370078741" header="0" footer="0"/>
  <pageSetup scale="85" orientation="landscape"/>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8"/>
  <sheetViews>
    <sheetView topLeftCell="B16" zoomScale="70" zoomScaleNormal="70" workbookViewId="0">
      <selection activeCell="P77" sqref="P77"/>
    </sheetView>
  </sheetViews>
  <sheetFormatPr baseColWidth="10" defaultColWidth="14.42578125" defaultRowHeight="15" customHeight="1" x14ac:dyDescent="0.2"/>
  <cols>
    <col min="1" max="1" width="4.42578125" style="200" customWidth="1"/>
    <col min="2" max="2" width="6.140625" style="200" customWidth="1"/>
    <col min="3" max="3" width="17" style="200" customWidth="1"/>
    <col min="4" max="4" width="28" style="200" customWidth="1"/>
    <col min="5" max="5" width="5.5703125" style="200" customWidth="1"/>
    <col min="6" max="6" width="10" style="200" customWidth="1"/>
    <col min="7" max="7" width="20.7109375" style="200" customWidth="1"/>
    <col min="8" max="8" width="13" style="200" customWidth="1"/>
    <col min="9" max="9" width="10" style="200" customWidth="1"/>
    <col min="10" max="11" width="13.42578125" style="200" customWidth="1"/>
    <col min="12" max="12" width="10" style="200" customWidth="1"/>
    <col min="13" max="13" width="10.140625" style="200" customWidth="1"/>
    <col min="14" max="14" width="19.140625" style="200" customWidth="1"/>
    <col min="15" max="15" width="18.85546875" style="200" customWidth="1"/>
    <col min="16" max="16" width="35.28515625" style="200" customWidth="1"/>
    <col min="17" max="17" width="34.5703125" style="200" customWidth="1"/>
    <col min="18" max="18" width="13.7109375" style="200" customWidth="1"/>
    <col min="19" max="19" width="8.28515625" style="200" customWidth="1"/>
    <col min="20" max="21" width="13.7109375" style="200" hidden="1" customWidth="1"/>
    <col min="22" max="26" width="11.42578125" style="200" customWidth="1"/>
    <col min="27" max="16384" width="14.42578125" style="200"/>
  </cols>
  <sheetData>
    <row r="1" spans="1:26" ht="15.75" customHeight="1" x14ac:dyDescent="0.25">
      <c r="A1" s="252"/>
      <c r="B1" s="252"/>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25.5" customHeight="1" x14ac:dyDescent="0.35">
      <c r="A2" s="252"/>
      <c r="B2" s="1188" t="str">
        <f>+'1_ENTREGA'!A1</f>
        <v>UNIVERSIDAD DE ANTIOQUIA</v>
      </c>
      <c r="C2" s="1189"/>
      <c r="D2" s="1189"/>
      <c r="E2" s="1189"/>
      <c r="F2" s="1189"/>
      <c r="G2" s="1189"/>
      <c r="H2" s="1189"/>
      <c r="I2" s="1189"/>
      <c r="J2" s="1189"/>
      <c r="K2" s="1189"/>
      <c r="L2" s="1189"/>
      <c r="M2" s="1189"/>
      <c r="N2" s="1189"/>
      <c r="O2" s="1189"/>
      <c r="P2" s="1189"/>
      <c r="Q2" s="1190"/>
      <c r="R2" s="252"/>
      <c r="S2" s="252"/>
      <c r="T2" s="252"/>
      <c r="U2" s="252"/>
      <c r="V2" s="252"/>
      <c r="W2" s="252"/>
      <c r="X2" s="252"/>
      <c r="Y2" s="252"/>
      <c r="Z2" s="252"/>
    </row>
    <row r="3" spans="1:26" ht="48" customHeight="1" x14ac:dyDescent="0.35">
      <c r="A3" s="252"/>
      <c r="B3" s="1191" t="str">
        <f>+'1_ENTREGA'!A2</f>
        <v>Invitación Pública N° VA-023-2021</v>
      </c>
      <c r="C3" s="1192"/>
      <c r="D3" s="1192"/>
      <c r="E3" s="1192"/>
      <c r="F3" s="1192"/>
      <c r="G3" s="1192"/>
      <c r="H3" s="1192"/>
      <c r="I3" s="1192"/>
      <c r="J3" s="1192"/>
      <c r="K3" s="1192"/>
      <c r="L3" s="1192"/>
      <c r="M3" s="1192"/>
      <c r="N3" s="1192"/>
      <c r="O3" s="1192"/>
      <c r="P3" s="1192"/>
      <c r="Q3" s="1193"/>
      <c r="R3" s="252"/>
      <c r="S3" s="252"/>
      <c r="T3" s="252"/>
      <c r="U3" s="252"/>
      <c r="V3" s="252"/>
      <c r="W3" s="252"/>
      <c r="X3" s="252"/>
      <c r="Y3" s="252"/>
      <c r="Z3" s="252"/>
    </row>
    <row r="4" spans="1:26" ht="98.25" customHeight="1" x14ac:dyDescent="0.3">
      <c r="A4" s="252"/>
      <c r="B4" s="1194"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C4" s="1195"/>
      <c r="D4" s="1195"/>
      <c r="E4" s="1195"/>
      <c r="F4" s="1195"/>
      <c r="G4" s="1195"/>
      <c r="H4" s="1195"/>
      <c r="I4" s="1195"/>
      <c r="J4" s="1195"/>
      <c r="K4" s="1195"/>
      <c r="L4" s="1195"/>
      <c r="M4" s="1195"/>
      <c r="N4" s="1195"/>
      <c r="O4" s="1195"/>
      <c r="P4" s="1195"/>
      <c r="Q4" s="1196"/>
      <c r="R4" s="252"/>
      <c r="S4" s="252"/>
      <c r="T4" s="252"/>
      <c r="U4" s="252"/>
      <c r="V4" s="252"/>
      <c r="W4" s="252"/>
      <c r="X4" s="252"/>
      <c r="Y4" s="252"/>
      <c r="Z4" s="252"/>
    </row>
    <row r="5" spans="1:26" ht="26.25" customHeight="1" x14ac:dyDescent="0.25">
      <c r="A5" s="252"/>
      <c r="B5" s="1197" t="s">
        <v>233</v>
      </c>
      <c r="C5" s="1154"/>
      <c r="D5" s="1154"/>
      <c r="E5" s="1154"/>
      <c r="F5" s="1154"/>
      <c r="G5" s="1154"/>
      <c r="H5" s="1154"/>
      <c r="I5" s="1154"/>
      <c r="J5" s="1154"/>
      <c r="K5" s="1154"/>
      <c r="L5" s="1154"/>
      <c r="M5" s="1154"/>
      <c r="N5" s="1154"/>
      <c r="O5" s="1154"/>
      <c r="P5" s="1154"/>
      <c r="Q5" s="1198"/>
      <c r="R5" s="252"/>
      <c r="S5" s="252"/>
      <c r="T5" s="252"/>
      <c r="U5" s="252"/>
      <c r="V5" s="252"/>
      <c r="W5" s="252"/>
      <c r="X5" s="252"/>
      <c r="Y5" s="252"/>
      <c r="Z5" s="252"/>
    </row>
    <row r="6" spans="1:26" ht="15.75" customHeight="1" thickBot="1" x14ac:dyDescent="0.3">
      <c r="A6" s="252"/>
      <c r="B6" s="253"/>
      <c r="C6" s="253"/>
      <c r="D6" s="253"/>
      <c r="E6" s="253"/>
      <c r="F6" s="253"/>
      <c r="G6" s="253"/>
      <c r="H6" s="253"/>
      <c r="I6" s="253"/>
      <c r="J6" s="253"/>
      <c r="K6" s="253"/>
      <c r="L6" s="253"/>
      <c r="M6" s="253"/>
      <c r="N6" s="253"/>
      <c r="O6" s="253"/>
      <c r="P6" s="253"/>
      <c r="Q6" s="252"/>
      <c r="R6" s="252"/>
      <c r="S6" s="252"/>
      <c r="T6" s="252"/>
      <c r="U6" s="252"/>
      <c r="V6" s="252"/>
      <c r="W6" s="252"/>
      <c r="X6" s="252"/>
      <c r="Y6" s="252"/>
      <c r="Z6" s="252"/>
    </row>
    <row r="7" spans="1:26" ht="18" customHeight="1" thickBot="1" x14ac:dyDescent="0.3">
      <c r="A7" s="252"/>
      <c r="B7" s="1185" t="s">
        <v>234</v>
      </c>
      <c r="C7" s="1181"/>
      <c r="D7" s="254">
        <v>3852.22</v>
      </c>
      <c r="E7" s="1185" t="s">
        <v>235</v>
      </c>
      <c r="F7" s="1186"/>
      <c r="G7" s="1181"/>
      <c r="H7" s="1199" t="s">
        <v>236</v>
      </c>
      <c r="I7" s="1186"/>
      <c r="J7" s="1186"/>
      <c r="K7" s="1186"/>
      <c r="L7" s="1181"/>
      <c r="M7" s="253"/>
      <c r="N7" s="253"/>
      <c r="O7" s="255" t="s">
        <v>237</v>
      </c>
      <c r="P7" s="256">
        <f>'5.3.1 EXPERIENCIA GRAL'!N6</f>
        <v>9015324084</v>
      </c>
      <c r="Q7" s="252"/>
      <c r="R7" s="252"/>
      <c r="S7" s="252"/>
      <c r="T7" s="252"/>
      <c r="U7" s="252"/>
      <c r="V7" s="252"/>
      <c r="W7" s="252"/>
      <c r="X7" s="252"/>
      <c r="Y7" s="252"/>
      <c r="Z7" s="252"/>
    </row>
    <row r="8" spans="1:26" ht="31.5" customHeight="1" thickBot="1" x14ac:dyDescent="0.3">
      <c r="A8" s="252"/>
      <c r="B8" s="1180" t="s">
        <v>238</v>
      </c>
      <c r="C8" s="1181"/>
      <c r="D8" s="257">
        <v>44460</v>
      </c>
      <c r="E8" s="258">
        <v>1</v>
      </c>
      <c r="F8" s="1187" t="s">
        <v>239</v>
      </c>
      <c r="G8" s="1181"/>
      <c r="H8" s="259">
        <f>IF(($D$7-TRUNC($D$7))&lt;=0.5,1,2)</f>
        <v>1</v>
      </c>
      <c r="I8" s="1200" t="str">
        <f>IF(H8=3,VLOOKUP(H8,$E$8:$F$9,2,FALSE),IF(H8=2,VLOOKUP(H8,$E$8:$F$9,2,FALSE),IF(H8=1,VLOOKUP(H8,$E$8:$F$9,2,FALSE),"NINGUNO")))</f>
        <v>Desviación estándar</v>
      </c>
      <c r="J8" s="1181"/>
      <c r="K8" s="1201">
        <f>IF($I$8="Media aritmética",ROUND(SUM(G14:G16)/P8,2),ROUND(_xlfn.STDEV.P(G14:G16),2))</f>
        <v>0</v>
      </c>
      <c r="L8" s="1202"/>
      <c r="M8" s="253"/>
      <c r="N8" s="253"/>
      <c r="O8" s="260" t="s">
        <v>240</v>
      </c>
      <c r="P8" s="261">
        <f>+COUNT(INT(G14:G23))</f>
        <v>0</v>
      </c>
      <c r="Q8" s="252"/>
      <c r="R8" s="252"/>
      <c r="S8" s="252"/>
      <c r="T8" s="252"/>
      <c r="U8" s="252"/>
      <c r="V8" s="252"/>
      <c r="W8" s="252"/>
      <c r="X8" s="252"/>
      <c r="Y8" s="252"/>
      <c r="Z8" s="252"/>
    </row>
    <row r="9" spans="1:26" ht="36.75" customHeight="1" thickBot="1" x14ac:dyDescent="0.3">
      <c r="A9" s="252"/>
      <c r="B9" s="1180" t="s">
        <v>241</v>
      </c>
      <c r="C9" s="1181"/>
      <c r="D9" s="262">
        <v>7118870165</v>
      </c>
      <c r="E9" s="258">
        <v>2</v>
      </c>
      <c r="F9" s="1187" t="s">
        <v>242</v>
      </c>
      <c r="G9" s="1181"/>
      <c r="H9" s="253"/>
      <c r="I9" s="253"/>
      <c r="J9" s="253"/>
      <c r="K9" s="253"/>
      <c r="L9" s="253"/>
      <c r="M9" s="253"/>
      <c r="N9" s="253"/>
      <c r="O9" s="253"/>
      <c r="P9" s="253"/>
      <c r="Q9" s="252"/>
      <c r="R9" s="252"/>
      <c r="S9" s="252"/>
      <c r="T9" s="252"/>
      <c r="U9" s="252"/>
      <c r="V9" s="252"/>
      <c r="W9" s="252"/>
      <c r="X9" s="252"/>
      <c r="Y9" s="252"/>
      <c r="Z9" s="252"/>
    </row>
    <row r="10" spans="1:26" s="694" customFormat="1" ht="36.75" customHeight="1" thickBot="1" x14ac:dyDescent="0.3">
      <c r="A10" s="252"/>
      <c r="B10" s="1180" t="s">
        <v>1565</v>
      </c>
      <c r="C10" s="1181"/>
      <c r="D10" s="262">
        <v>6762926654</v>
      </c>
      <c r="E10" s="698"/>
      <c r="F10" s="696"/>
      <c r="G10" s="740"/>
      <c r="H10" s="697"/>
      <c r="I10" s="697"/>
      <c r="J10" s="697"/>
      <c r="K10" s="697"/>
      <c r="L10" s="697"/>
      <c r="M10" s="697"/>
      <c r="N10" s="697"/>
      <c r="O10" s="697"/>
      <c r="P10" s="697"/>
      <c r="Q10" s="252"/>
      <c r="R10" s="252"/>
      <c r="S10" s="252"/>
      <c r="T10" s="252"/>
      <c r="U10" s="252"/>
      <c r="V10" s="252"/>
      <c r="W10" s="252"/>
      <c r="X10" s="252"/>
      <c r="Y10" s="252"/>
      <c r="Z10" s="252"/>
    </row>
    <row r="11" spans="1:26" ht="28.5" customHeight="1" x14ac:dyDescent="0.25">
      <c r="A11" s="252"/>
      <c r="B11" s="253"/>
      <c r="C11" s="253"/>
      <c r="D11" s="263"/>
      <c r="E11" s="253"/>
      <c r="F11" s="253"/>
      <c r="G11" s="253"/>
      <c r="H11" s="252"/>
      <c r="I11" s="1177" t="s">
        <v>243</v>
      </c>
      <c r="J11" s="1147"/>
      <c r="K11" s="1147"/>
      <c r="L11" s="1117"/>
      <c r="M11" s="264" t="s">
        <v>63</v>
      </c>
      <c r="N11" s="253"/>
      <c r="O11" s="252"/>
      <c r="P11" s="252"/>
      <c r="Q11" s="252"/>
      <c r="R11" s="252"/>
      <c r="S11" s="252"/>
      <c r="T11" s="252"/>
      <c r="U11" s="252"/>
      <c r="V11" s="252"/>
      <c r="W11" s="252"/>
      <c r="X11" s="252"/>
      <c r="Y11" s="252"/>
      <c r="Z11" s="252"/>
    </row>
    <row r="12" spans="1:26" ht="18" customHeight="1" x14ac:dyDescent="0.25">
      <c r="A12" s="252"/>
      <c r="B12" s="265"/>
      <c r="C12" s="253"/>
      <c r="D12" s="265"/>
      <c r="E12" s="253"/>
      <c r="F12" s="266" t="s">
        <v>244</v>
      </c>
      <c r="G12" s="253"/>
      <c r="H12" s="252"/>
      <c r="I12" s="267">
        <v>200</v>
      </c>
      <c r="J12" s="267">
        <v>120</v>
      </c>
      <c r="K12" s="1183">
        <f>200-J12</f>
        <v>80</v>
      </c>
      <c r="L12" s="1184"/>
      <c r="M12" s="264">
        <f>+SUM(I12:L12)</f>
        <v>400</v>
      </c>
      <c r="N12" s="253"/>
      <c r="O12" s="252"/>
      <c r="P12" s="252"/>
      <c r="Q12" s="252"/>
      <c r="R12" s="252"/>
      <c r="S12" s="252"/>
      <c r="T12" s="252"/>
      <c r="U12" s="252"/>
      <c r="V12" s="252"/>
      <c r="W12" s="252"/>
      <c r="X12" s="252"/>
      <c r="Y12" s="252"/>
      <c r="Z12" s="252"/>
    </row>
    <row r="13" spans="1:26" ht="47.25" customHeight="1" x14ac:dyDescent="0.25">
      <c r="A13" s="252"/>
      <c r="B13" s="268" t="s">
        <v>245</v>
      </c>
      <c r="C13" s="1177" t="s">
        <v>246</v>
      </c>
      <c r="D13" s="1147"/>
      <c r="E13" s="1117"/>
      <c r="F13" s="269" t="s">
        <v>247</v>
      </c>
      <c r="G13" s="268" t="s">
        <v>248</v>
      </c>
      <c r="H13" s="736" t="s">
        <v>1654</v>
      </c>
      <c r="I13" s="737" t="s">
        <v>1653</v>
      </c>
      <c r="J13" s="270" t="s">
        <v>249</v>
      </c>
      <c r="K13" s="1178" t="s">
        <v>250</v>
      </c>
      <c r="L13" s="1179"/>
      <c r="M13" s="271" t="s">
        <v>251</v>
      </c>
      <c r="N13" s="271" t="s">
        <v>252</v>
      </c>
      <c r="O13" s="1177" t="s">
        <v>253</v>
      </c>
      <c r="P13" s="1147"/>
      <c r="Q13" s="1117"/>
      <c r="R13" s="252"/>
      <c r="S13" s="252"/>
      <c r="T13" s="1182" t="s">
        <v>254</v>
      </c>
      <c r="U13" s="1050"/>
      <c r="V13" s="252"/>
      <c r="W13" s="252"/>
      <c r="X13" s="252"/>
      <c r="Y13" s="252"/>
      <c r="Z13" s="252"/>
    </row>
    <row r="14" spans="1:26" ht="30.75" customHeight="1" x14ac:dyDescent="0.2">
      <c r="A14" s="272"/>
      <c r="B14" s="273">
        <f>+IF('1_ENTREGA'!A8="","",'1_ENTREGA'!A8)</f>
        <v>1</v>
      </c>
      <c r="C14" s="1169" t="str">
        <f t="shared" ref="C14:C43" si="0">IF(B14="","",VLOOKUP(B14,LISTA_OFERENTES,2,FALSE))</f>
        <v>CNV CONSTRUCCIONES S.A.S.</v>
      </c>
      <c r="D14" s="1147"/>
      <c r="E14" s="1117"/>
      <c r="F14" s="267" t="str">
        <f t="shared" ref="F14:F43" ca="1" si="1">IFERROR(IF(VLOOKUP(B14,ESTATUS,9,FALSE)=0, " ",VLOOKUP(B14,ESTATUS,9,FALSE))," ")</f>
        <v>H</v>
      </c>
      <c r="G14" s="274">
        <v>6907588651</v>
      </c>
      <c r="H14" s="275">
        <f>+PRESUPUESTO!R644+PRESUPUESTO!R645</f>
        <v>0.29569999999999996</v>
      </c>
      <c r="I14" s="276">
        <v>200</v>
      </c>
      <c r="J14" s="276">
        <v>120</v>
      </c>
      <c r="K14" s="1167">
        <v>80</v>
      </c>
      <c r="L14" s="1168"/>
      <c r="M14" s="739">
        <f>+I14+J14+K14</f>
        <v>400</v>
      </c>
      <c r="N14" s="278">
        <v>1</v>
      </c>
      <c r="O14" s="1174" t="s">
        <v>1683</v>
      </c>
      <c r="P14" s="1175"/>
      <c r="Q14" s="1176"/>
      <c r="R14" s="272"/>
      <c r="S14" s="272"/>
      <c r="T14" s="279" t="str">
        <f t="shared" ref="T14:T34" ca="1" si="2">IFERROR(LARGE($M$14:$M$34,U14)," ")</f>
        <v xml:space="preserve"> </v>
      </c>
      <c r="U14" s="280">
        <v>1</v>
      </c>
      <c r="V14" s="272"/>
      <c r="W14" s="272"/>
      <c r="X14" s="272"/>
      <c r="Y14" s="272"/>
      <c r="Z14" s="272"/>
    </row>
    <row r="15" spans="1:26" ht="111.75" customHeight="1" x14ac:dyDescent="0.2">
      <c r="A15" s="272"/>
      <c r="B15" s="273">
        <f>+IF('1_ENTREGA'!A9="","",'1_ENTREGA'!A9)</f>
        <v>2</v>
      </c>
      <c r="C15" s="1169" t="str">
        <f t="shared" si="0"/>
        <v xml:space="preserve"> ANDINA DE CONSTRUCCIONES Y ASOCIADOS S.A.S</v>
      </c>
      <c r="D15" s="1147"/>
      <c r="E15" s="1117"/>
      <c r="F15" s="267" t="str">
        <f t="shared" si="1"/>
        <v>NH</v>
      </c>
      <c r="G15" s="274"/>
      <c r="H15" s="275"/>
      <c r="I15" s="276">
        <v>0</v>
      </c>
      <c r="J15" s="276">
        <v>0</v>
      </c>
      <c r="K15" s="1167">
        <v>0</v>
      </c>
      <c r="L15" s="1168"/>
      <c r="M15" s="739">
        <v>0</v>
      </c>
      <c r="N15" s="278" t="str">
        <f>IFERROR(IF(OR(F15=" ",F15="NH")," ",VLOOKUP(M15,'10. EVALUACIÓN'!ORDEN,2,FALSE))," ")</f>
        <v xml:space="preserve"> </v>
      </c>
      <c r="O15" s="1171" t="str">
        <f>+RESUMEN!J6</f>
        <v>No se se solicita subsanar requisitos de jurídica ni de experiencia de la empresa ANDINA CONSTRUCCIONES Y ASOCIADOS SAS identificada con Nit 890918866-1, puesto que el valor de su propuesta comercial supera en $ 5.408.738.662 respecto el presupuesto oficial establecido por la Universidad, encontrándose en la causal de rechazo 18.7 “Cuando el valor de la propuesta corregida supera el presupuesto oficial o los valores límites establecidos en el numeral 16.2 para Pt1” indicada en los Términos de Referencia de la invitación publica VA-023-2021.</v>
      </c>
      <c r="P15" s="1172"/>
      <c r="Q15" s="1173"/>
      <c r="R15" s="272"/>
      <c r="S15" s="272"/>
      <c r="T15" s="279" t="str">
        <f t="shared" ca="1" si="2"/>
        <v xml:space="preserve"> </v>
      </c>
      <c r="U15" s="280">
        <v>2</v>
      </c>
      <c r="V15" s="272"/>
      <c r="W15" s="272"/>
      <c r="X15" s="272"/>
      <c r="Y15" s="272"/>
      <c r="Z15" s="272"/>
    </row>
    <row r="16" spans="1:26" ht="141.75" customHeight="1" x14ac:dyDescent="0.2">
      <c r="A16" s="272"/>
      <c r="B16" s="273">
        <f>+IF('1_ENTREGA'!A10="","",'1_ENTREGA'!A10)</f>
        <v>3</v>
      </c>
      <c r="C16" s="1169" t="str">
        <f t="shared" si="0"/>
        <v>CONSORCIO INFRAESTRUCTURA ANTIOQUIA 2021</v>
      </c>
      <c r="D16" s="1147"/>
      <c r="E16" s="1117"/>
      <c r="F16" s="267" t="str">
        <f t="shared" ca="1" si="1"/>
        <v>NH</v>
      </c>
      <c r="G16" s="274"/>
      <c r="H16" s="275"/>
      <c r="I16" s="276">
        <v>0</v>
      </c>
      <c r="J16" s="276">
        <v>0</v>
      </c>
      <c r="K16" s="1167">
        <v>0</v>
      </c>
      <c r="L16" s="1168"/>
      <c r="M16" s="739">
        <v>0</v>
      </c>
      <c r="N16" s="278" t="str">
        <f ca="1">IFERROR(IF(OR(F16=" ",F16="NH")," ",VLOOKUP(M16,'10. EVALUACIÓN'!ORDEN,2,FALSE))," ")</f>
        <v xml:space="preserve"> </v>
      </c>
      <c r="O16" s="1171" t="str">
        <f>+RESUMEN!J7</f>
        <v>La propuesta se inhabilita jurídicamente de conformidad con el numeral 18.9 de los Términos de Referencia “Cuando el proponente, habiendo sido requerido por la Universidad para aportar documentos, suministrar información o hacer aclaraciones conforme a lo establecido en esta Invitación, no los allegue dentro del término fijado para el efecto en la respectiva comunicación, o que habiéndolos aportado no estén conformes con lo exigido en la comunicación.” Toda vez que el integrante del consorcio CYG INGENIERIA Y CONSTRUCCIONES S.A.S, no logro acreditar el requisito habilitante de Tener domicilio principal o sucursal en el Valle de Aburrá, o municipios que no estén a más de 50 kilómetros de distancia</v>
      </c>
      <c r="P16" s="1172"/>
      <c r="Q16" s="1173"/>
      <c r="R16" s="272"/>
      <c r="S16" s="272"/>
      <c r="T16" s="279" t="str">
        <f t="shared" ca="1" si="2"/>
        <v xml:space="preserve"> </v>
      </c>
      <c r="U16" s="280">
        <v>3</v>
      </c>
      <c r="V16" s="272"/>
      <c r="W16" s="272"/>
      <c r="X16" s="272"/>
      <c r="Y16" s="272"/>
      <c r="Z16" s="272"/>
    </row>
    <row r="17" spans="1:26" ht="63.75" hidden="1" customHeight="1" x14ac:dyDescent="0.2">
      <c r="A17" s="272"/>
      <c r="B17" s="273">
        <f>+IF('1_ENTREGA'!A11="","",'1_ENTREGA'!A11)</f>
        <v>4</v>
      </c>
      <c r="C17" s="1169">
        <f t="shared" si="0"/>
        <v>0</v>
      </c>
      <c r="D17" s="1147"/>
      <c r="E17" s="1117"/>
      <c r="F17" s="267" t="str">
        <f t="shared" ca="1" si="1"/>
        <v xml:space="preserve"> </v>
      </c>
      <c r="G17" s="274" t="e">
        <f t="shared" ref="G17:G43" ca="1" si="3">IF(OR(F17="NH",F17=""),"",IF(VLOOKUP(B17,COSTO_D,2,FALSE)&gt;$D$9,"REVISAR",ROUND(VLOOKUP(B17,COSTO_D,2,FALSE),0)))</f>
        <v>#REF!</v>
      </c>
      <c r="H17" s="275" t="e">
        <f ca="1">IF(OR(F17="NH",F17=""),"",IF(VLOOKUP(B17,AU,2,FALSE)&gt;#REF!,"REVISAR",VLOOKUP(B17,AU,2,FALSE)))</f>
        <v>#REF!</v>
      </c>
      <c r="I17" s="276" t="e">
        <f t="shared" ref="I17:I43" ca="1" si="4">IF(G17="","",IF($I$8="Media aritmética",(G17&lt;=$K$8)*100+(G17&gt;$K$8)*0,IF(AND((AVERAGE($G$14:$G$23)-$K$8/2&lt;=G17),(G17&lt;=(AVERAGE($G$14:$G$23)+$K$8/2))),100,0)))</f>
        <v>#REF!</v>
      </c>
      <c r="J17" s="276" t="str">
        <f ca="1">+IF(F17="H",HLOOKUP(B17,'Cálculo Pt2'!$D$7:$BK$11,3,FALSE),"")</f>
        <v/>
      </c>
      <c r="K17" s="276" t="str">
        <f ca="1">+IF(F17="H",HLOOKUP(B17,'Cálculo Pt2'!$D$7:$BK$11,4,FALSE),"")</f>
        <v/>
      </c>
      <c r="L17" s="276" t="str">
        <f t="shared" ref="L17:L43" ca="1" si="5">IF(F17="H",($L$12*(MIN($H$14:$H$23)/H17))," ")</f>
        <v xml:space="preserve"> </v>
      </c>
      <c r="M17" s="277" t="e">
        <f t="shared" ref="M17:M43" ca="1" si="6">IF(OR(F17="",F17="NH"),"",SUM(I17:L17))</f>
        <v>#REF!</v>
      </c>
      <c r="N17" s="278" t="str">
        <f ca="1">IFERROR(IF(OR(F17=" ",F17="NH")," ",VLOOKUP(M17,'10. EVALUACIÓN'!ORDEN,2,FALSE))," ")</f>
        <v xml:space="preserve"> </v>
      </c>
      <c r="O17" s="1170"/>
      <c r="P17" s="1147"/>
      <c r="Q17" s="1117"/>
      <c r="R17" s="272"/>
      <c r="S17" s="272"/>
      <c r="T17" s="279" t="str">
        <f t="shared" ca="1" si="2"/>
        <v xml:space="preserve"> </v>
      </c>
      <c r="U17" s="280">
        <v>4</v>
      </c>
      <c r="V17" s="272"/>
      <c r="W17" s="272"/>
      <c r="X17" s="272"/>
      <c r="Y17" s="272"/>
      <c r="Z17" s="272"/>
    </row>
    <row r="18" spans="1:26" ht="63.75" hidden="1" customHeight="1" x14ac:dyDescent="0.2">
      <c r="A18" s="272"/>
      <c r="B18" s="273">
        <f>+IF('1_ENTREGA'!A12="","",'1_ENTREGA'!A12)</f>
        <v>5</v>
      </c>
      <c r="C18" s="1169">
        <f t="shared" si="0"/>
        <v>0</v>
      </c>
      <c r="D18" s="1147"/>
      <c r="E18" s="1117"/>
      <c r="F18" s="267" t="str">
        <f t="shared" ca="1" si="1"/>
        <v xml:space="preserve"> </v>
      </c>
      <c r="G18" s="274" t="e">
        <f t="shared" ca="1" si="3"/>
        <v>#REF!</v>
      </c>
      <c r="H18" s="275" t="e">
        <f ca="1">IF(OR(F18="NH",F18=""),"",IF(VLOOKUP(B18,AU,2,FALSE)&gt;#REF!,"REVISAR",VLOOKUP(B18,AU,2,FALSE)))</f>
        <v>#REF!</v>
      </c>
      <c r="I18" s="276" t="e">
        <f t="shared" ca="1" si="4"/>
        <v>#REF!</v>
      </c>
      <c r="J18" s="276" t="str">
        <f ca="1">+IF(F18="H",HLOOKUP(B18,'Cálculo Pt2'!$D$7:$BK$11,3,FALSE),"")</f>
        <v/>
      </c>
      <c r="K18" s="276" t="str">
        <f ca="1">+IF(F18="H",HLOOKUP(B18,'Cálculo Pt2'!$D$7:$BK$11,4,FALSE),"")</f>
        <v/>
      </c>
      <c r="L18" s="276" t="str">
        <f t="shared" ca="1" si="5"/>
        <v xml:space="preserve"> </v>
      </c>
      <c r="M18" s="277" t="e">
        <f t="shared" ca="1" si="6"/>
        <v>#REF!</v>
      </c>
      <c r="N18" s="278" t="str">
        <f ca="1">IFERROR(IF(OR(F18=" ",F18="NH")," ",VLOOKUP(M18,'10. EVALUACIÓN'!ORDEN,2,FALSE))," ")</f>
        <v xml:space="preserve"> </v>
      </c>
      <c r="O18" s="1170"/>
      <c r="P18" s="1147"/>
      <c r="Q18" s="1117"/>
      <c r="R18" s="272"/>
      <c r="S18" s="272"/>
      <c r="T18" s="279" t="str">
        <f t="shared" ca="1" si="2"/>
        <v xml:space="preserve"> </v>
      </c>
      <c r="U18" s="280">
        <v>5</v>
      </c>
      <c r="V18" s="272"/>
      <c r="W18" s="272"/>
      <c r="X18" s="272"/>
      <c r="Y18" s="272"/>
      <c r="Z18" s="272"/>
    </row>
    <row r="19" spans="1:26" ht="63.75" hidden="1" customHeight="1" x14ac:dyDescent="0.2">
      <c r="A19" s="272"/>
      <c r="B19" s="273">
        <f>+IF('1_ENTREGA'!A13="","",'1_ENTREGA'!A13)</f>
        <v>6</v>
      </c>
      <c r="C19" s="1169">
        <f t="shared" si="0"/>
        <v>0</v>
      </c>
      <c r="D19" s="1147"/>
      <c r="E19" s="1117"/>
      <c r="F19" s="267" t="str">
        <f t="shared" ca="1" si="1"/>
        <v xml:space="preserve"> </v>
      </c>
      <c r="G19" s="274" t="e">
        <f t="shared" ca="1" si="3"/>
        <v>#REF!</v>
      </c>
      <c r="H19" s="275" t="e">
        <f ca="1">IF(OR(F19="NH",F19=""),"",IF(VLOOKUP(B19,AU,2,FALSE)&gt;#REF!,"REVISAR",VLOOKUP(B19,AU,2,FALSE)))</f>
        <v>#REF!</v>
      </c>
      <c r="I19" s="276" t="e">
        <f t="shared" ca="1" si="4"/>
        <v>#REF!</v>
      </c>
      <c r="J19" s="276" t="str">
        <f ca="1">+IF(F19="H",HLOOKUP(B19,'Cálculo Pt2'!$D$7:$BK$11,3,FALSE),"")</f>
        <v/>
      </c>
      <c r="K19" s="276" t="str">
        <f ca="1">+IF(F19="H",HLOOKUP(B19,'Cálculo Pt2'!$D$7:$BK$11,4,FALSE),"")</f>
        <v/>
      </c>
      <c r="L19" s="276" t="str">
        <f t="shared" ca="1" si="5"/>
        <v xml:space="preserve"> </v>
      </c>
      <c r="M19" s="277" t="e">
        <f t="shared" ca="1" si="6"/>
        <v>#REF!</v>
      </c>
      <c r="N19" s="278" t="str">
        <f ca="1">IFERROR(IF(OR(F19=" ",F19="NH")," ",VLOOKUP(M19,'10. EVALUACIÓN'!ORDEN,2,FALSE))," ")</f>
        <v xml:space="preserve"> </v>
      </c>
      <c r="O19" s="1170"/>
      <c r="P19" s="1147"/>
      <c r="Q19" s="1117"/>
      <c r="R19" s="272"/>
      <c r="S19" s="272"/>
      <c r="T19" s="279" t="str">
        <f t="shared" ca="1" si="2"/>
        <v xml:space="preserve"> </v>
      </c>
      <c r="U19" s="280">
        <v>6</v>
      </c>
      <c r="V19" s="272"/>
      <c r="W19" s="272"/>
      <c r="X19" s="272"/>
      <c r="Y19" s="272"/>
      <c r="Z19" s="272"/>
    </row>
    <row r="20" spans="1:26" ht="63.75" hidden="1" customHeight="1" x14ac:dyDescent="0.2">
      <c r="A20" s="272"/>
      <c r="B20" s="273">
        <f>+IF('1_ENTREGA'!A14="","",'1_ENTREGA'!A14)</f>
        <v>7</v>
      </c>
      <c r="C20" s="1169">
        <f t="shared" si="0"/>
        <v>0</v>
      </c>
      <c r="D20" s="1147"/>
      <c r="E20" s="1117"/>
      <c r="F20" s="267" t="str">
        <f t="shared" ca="1" si="1"/>
        <v xml:space="preserve"> </v>
      </c>
      <c r="G20" s="274" t="e">
        <f t="shared" ca="1" si="3"/>
        <v>#REF!</v>
      </c>
      <c r="H20" s="275" t="e">
        <f ca="1">IF(OR(F20="NH",F20=""),"",IF(VLOOKUP(B20,AU,2,FALSE)&gt;#REF!,"REVISAR",VLOOKUP(B20,AU,2,FALSE)))</f>
        <v>#REF!</v>
      </c>
      <c r="I20" s="276" t="e">
        <f t="shared" ca="1" si="4"/>
        <v>#REF!</v>
      </c>
      <c r="J20" s="276" t="str">
        <f ca="1">+IF(F20="H",HLOOKUP(B20,'Cálculo Pt2'!$D$7:$BK$11,3,FALSE),"")</f>
        <v/>
      </c>
      <c r="K20" s="276" t="str">
        <f ca="1">+IF(F20="H",HLOOKUP(B20,'Cálculo Pt2'!$D$7:$BK$11,4,FALSE),"")</f>
        <v/>
      </c>
      <c r="L20" s="276" t="str">
        <f t="shared" ca="1" si="5"/>
        <v xml:space="preserve"> </v>
      </c>
      <c r="M20" s="277" t="e">
        <f t="shared" ca="1" si="6"/>
        <v>#REF!</v>
      </c>
      <c r="N20" s="278" t="str">
        <f ca="1">IFERROR(IF(OR(F20=" ",F20="NH")," ",VLOOKUP(M20,'10. EVALUACIÓN'!ORDEN,2,FALSE))," ")</f>
        <v xml:space="preserve"> </v>
      </c>
      <c r="O20" s="1170"/>
      <c r="P20" s="1147"/>
      <c r="Q20" s="1117"/>
      <c r="R20" s="272"/>
      <c r="S20" s="272"/>
      <c r="T20" s="279" t="str">
        <f t="shared" ca="1" si="2"/>
        <v xml:space="preserve"> </v>
      </c>
      <c r="U20" s="280">
        <v>7</v>
      </c>
      <c r="V20" s="272"/>
      <c r="W20" s="272"/>
      <c r="X20" s="272"/>
      <c r="Y20" s="272"/>
      <c r="Z20" s="272"/>
    </row>
    <row r="21" spans="1:26" ht="63.75" hidden="1" customHeight="1" x14ac:dyDescent="0.2">
      <c r="A21" s="272"/>
      <c r="B21" s="273">
        <f>+IF('1_ENTREGA'!A15="","",'1_ENTREGA'!A15)</f>
        <v>8</v>
      </c>
      <c r="C21" s="1169">
        <f t="shared" si="0"/>
        <v>0</v>
      </c>
      <c r="D21" s="1147"/>
      <c r="E21" s="1117"/>
      <c r="F21" s="267" t="str">
        <f t="shared" ca="1" si="1"/>
        <v xml:space="preserve"> </v>
      </c>
      <c r="G21" s="274" t="e">
        <f t="shared" ca="1" si="3"/>
        <v>#REF!</v>
      </c>
      <c r="H21" s="275" t="e">
        <f ca="1">IF(OR(F21="NH",F21=""),"",IF(VLOOKUP(B21,AU,2,FALSE)&gt;#REF!,"REVISAR",VLOOKUP(B21,AU,2,FALSE)))</f>
        <v>#REF!</v>
      </c>
      <c r="I21" s="276" t="e">
        <f t="shared" ca="1" si="4"/>
        <v>#REF!</v>
      </c>
      <c r="J21" s="276" t="str">
        <f ca="1">+IF(F21="H",HLOOKUP(B21,'Cálculo Pt2'!$D$7:$BK$11,3,FALSE),"")</f>
        <v/>
      </c>
      <c r="K21" s="276" t="str">
        <f ca="1">+IF(F21="H",HLOOKUP(B21,'Cálculo Pt2'!$D$7:$BK$11,4,FALSE),"")</f>
        <v/>
      </c>
      <c r="L21" s="276" t="str">
        <f t="shared" ca="1" si="5"/>
        <v xml:space="preserve"> </v>
      </c>
      <c r="M21" s="277" t="e">
        <f t="shared" ca="1" si="6"/>
        <v>#REF!</v>
      </c>
      <c r="N21" s="278" t="str">
        <f ca="1">IFERROR(IF(OR(F21=" ",F21="NH")," ",VLOOKUP(M21,'10. EVALUACIÓN'!ORDEN,2,FALSE))," ")</f>
        <v xml:space="preserve"> </v>
      </c>
      <c r="O21" s="1170"/>
      <c r="P21" s="1147"/>
      <c r="Q21" s="1117"/>
      <c r="R21" s="272"/>
      <c r="S21" s="272"/>
      <c r="T21" s="279" t="str">
        <f t="shared" ca="1" si="2"/>
        <v xml:space="preserve"> </v>
      </c>
      <c r="U21" s="280">
        <v>8</v>
      </c>
      <c r="V21" s="272"/>
      <c r="W21" s="272"/>
      <c r="X21" s="272"/>
      <c r="Y21" s="272"/>
      <c r="Z21" s="272"/>
    </row>
    <row r="22" spans="1:26" ht="63.75" hidden="1" customHeight="1" x14ac:dyDescent="0.2">
      <c r="A22" s="272"/>
      <c r="B22" s="273">
        <f>+IF('1_ENTREGA'!A16="","",'1_ENTREGA'!A16)</f>
        <v>9</v>
      </c>
      <c r="C22" s="1169">
        <f t="shared" si="0"/>
        <v>0</v>
      </c>
      <c r="D22" s="1147"/>
      <c r="E22" s="1117"/>
      <c r="F22" s="267" t="str">
        <f t="shared" ca="1" si="1"/>
        <v xml:space="preserve"> </v>
      </c>
      <c r="G22" s="274" t="e">
        <f t="shared" ca="1" si="3"/>
        <v>#REF!</v>
      </c>
      <c r="H22" s="275" t="e">
        <f ca="1">IF(OR(F22="NH",F22=""),"",IF(VLOOKUP(B22,AU,2,FALSE)&gt;#REF!,"REVISAR",VLOOKUP(B22,AU,2,FALSE)))</f>
        <v>#REF!</v>
      </c>
      <c r="I22" s="276" t="e">
        <f t="shared" ca="1" si="4"/>
        <v>#REF!</v>
      </c>
      <c r="J22" s="276" t="str">
        <f ca="1">+IF(F22="H",HLOOKUP(B22,'Cálculo Pt2'!$D$7:$BK$11,3,FALSE),"")</f>
        <v/>
      </c>
      <c r="K22" s="276" t="str">
        <f ca="1">+IF(F22="H",HLOOKUP(B22,'Cálculo Pt2'!$D$7:$BK$11,4,FALSE),"")</f>
        <v/>
      </c>
      <c r="L22" s="276" t="str">
        <f t="shared" ca="1" si="5"/>
        <v xml:space="preserve"> </v>
      </c>
      <c r="M22" s="277" t="e">
        <f t="shared" ca="1" si="6"/>
        <v>#REF!</v>
      </c>
      <c r="N22" s="278" t="str">
        <f ca="1">IFERROR(IF(OR(F22=" ",F22="NH")," ",VLOOKUP(M22,'10. EVALUACIÓN'!ORDEN,2,FALSE))," ")</f>
        <v xml:space="preserve"> </v>
      </c>
      <c r="O22" s="1170"/>
      <c r="P22" s="1147"/>
      <c r="Q22" s="1117"/>
      <c r="R22" s="272"/>
      <c r="S22" s="272"/>
      <c r="T22" s="279" t="str">
        <f t="shared" ca="1" si="2"/>
        <v xml:space="preserve"> </v>
      </c>
      <c r="U22" s="280">
        <v>9</v>
      </c>
      <c r="V22" s="272"/>
      <c r="W22" s="272"/>
      <c r="X22" s="272"/>
      <c r="Y22" s="272"/>
      <c r="Z22" s="272"/>
    </row>
    <row r="23" spans="1:26" ht="63.75" hidden="1" customHeight="1" x14ac:dyDescent="0.2">
      <c r="A23" s="272"/>
      <c r="B23" s="273">
        <f>+IF('1_ENTREGA'!A17="","",'1_ENTREGA'!A17)</f>
        <v>10</v>
      </c>
      <c r="C23" s="1169">
        <f t="shared" si="0"/>
        <v>0</v>
      </c>
      <c r="D23" s="1147"/>
      <c r="E23" s="1117"/>
      <c r="F23" s="267" t="str">
        <f t="shared" ca="1" si="1"/>
        <v xml:space="preserve"> </v>
      </c>
      <c r="G23" s="274" t="e">
        <f t="shared" ca="1" si="3"/>
        <v>#REF!</v>
      </c>
      <c r="H23" s="275" t="e">
        <f ca="1">IF(OR(F23="NH",F23=""),"",IF(VLOOKUP(B23,AU,2,FALSE)&gt;#REF!,"REVISAR",VLOOKUP(B23,AU,2,FALSE)))</f>
        <v>#REF!</v>
      </c>
      <c r="I23" s="276" t="e">
        <f t="shared" ca="1" si="4"/>
        <v>#REF!</v>
      </c>
      <c r="J23" s="276" t="str">
        <f ca="1">+IF(F23="H",HLOOKUP(B23,'Cálculo Pt2'!$D$7:$BK$11,3,FALSE),"")</f>
        <v/>
      </c>
      <c r="K23" s="276" t="str">
        <f ca="1">+IF(F23="H",HLOOKUP(B23,'Cálculo Pt2'!$D$7:$BK$11,4,FALSE),"")</f>
        <v/>
      </c>
      <c r="L23" s="276" t="str">
        <f t="shared" ca="1" si="5"/>
        <v xml:space="preserve"> </v>
      </c>
      <c r="M23" s="277" t="e">
        <f t="shared" ca="1" si="6"/>
        <v>#REF!</v>
      </c>
      <c r="N23" s="278" t="str">
        <f ca="1">IFERROR(IF(OR(F23=" ",F23="NH")," ",VLOOKUP(M23,'10. EVALUACIÓN'!ORDEN,2,FALSE))," ")</f>
        <v xml:space="preserve"> </v>
      </c>
      <c r="O23" s="1170"/>
      <c r="P23" s="1147"/>
      <c r="Q23" s="1117"/>
      <c r="R23" s="272"/>
      <c r="S23" s="272"/>
      <c r="T23" s="279" t="str">
        <f t="shared" ca="1" si="2"/>
        <v xml:space="preserve"> </v>
      </c>
      <c r="U23" s="280">
        <v>10</v>
      </c>
      <c r="V23" s="272"/>
      <c r="W23" s="272"/>
      <c r="X23" s="272"/>
      <c r="Y23" s="272"/>
      <c r="Z23" s="272"/>
    </row>
    <row r="24" spans="1:26" ht="63.75" hidden="1" customHeight="1" x14ac:dyDescent="0.2">
      <c r="A24" s="272"/>
      <c r="B24" s="273">
        <f>+IF('1_ENTREGA'!A18="","",'1_ENTREGA'!A18)</f>
        <v>11</v>
      </c>
      <c r="C24" s="1169">
        <f t="shared" si="0"/>
        <v>0</v>
      </c>
      <c r="D24" s="1147"/>
      <c r="E24" s="1117"/>
      <c r="F24" s="267" t="str">
        <f t="shared" si="1"/>
        <v xml:space="preserve"> </v>
      </c>
      <c r="G24" s="274" t="e">
        <f t="shared" ca="1" si="3"/>
        <v>#REF!</v>
      </c>
      <c r="H24" s="275" t="e">
        <f ca="1">IF(OR(F24="NH",F24=""),"",IF(VLOOKUP(B24,AU,2,FALSE)&gt;#REF!,"REVISAR",VLOOKUP(B24,AU,2,FALSE)))</f>
        <v>#REF!</v>
      </c>
      <c r="I24" s="276" t="e">
        <f t="shared" ca="1" si="4"/>
        <v>#REF!</v>
      </c>
      <c r="J24" s="276" t="str">
        <f>+IF(F24="H",HLOOKUP(B24,'Cálculo Pt2'!$D$7:$BK$11,3,FALSE),"")</f>
        <v/>
      </c>
      <c r="K24" s="276" t="str">
        <f>+IF(F24="H",HLOOKUP(B24,'Cálculo Pt2'!$D$7:$BK$11,4,FALSE),"")</f>
        <v/>
      </c>
      <c r="L24" s="276" t="str">
        <f t="shared" si="5"/>
        <v xml:space="preserve"> </v>
      </c>
      <c r="M24" s="277" t="e">
        <f t="shared" ca="1" si="6"/>
        <v>#REF!</v>
      </c>
      <c r="N24" s="278" t="str">
        <f>IFERROR(IF(OR(F24=" ",F24="NH")," ",VLOOKUP(M24,'10. EVALUACIÓN'!ORDEN,2,FALSE))," ")</f>
        <v xml:space="preserve"> </v>
      </c>
      <c r="O24" s="1170"/>
      <c r="P24" s="1147"/>
      <c r="Q24" s="1117"/>
      <c r="R24" s="272"/>
      <c r="S24" s="272"/>
      <c r="T24" s="279" t="str">
        <f t="shared" ca="1" si="2"/>
        <v xml:space="preserve"> </v>
      </c>
      <c r="U24" s="280">
        <v>11</v>
      </c>
      <c r="V24" s="272"/>
      <c r="W24" s="272"/>
      <c r="X24" s="272"/>
      <c r="Y24" s="272"/>
      <c r="Z24" s="272"/>
    </row>
    <row r="25" spans="1:26" ht="63.75" hidden="1" customHeight="1" x14ac:dyDescent="0.2">
      <c r="A25" s="272"/>
      <c r="B25" s="273">
        <f>+IF('1_ENTREGA'!A19="","",'1_ENTREGA'!A19)</f>
        <v>12</v>
      </c>
      <c r="C25" s="1169">
        <f t="shared" si="0"/>
        <v>0</v>
      </c>
      <c r="D25" s="1147"/>
      <c r="E25" s="1117"/>
      <c r="F25" s="267" t="str">
        <f t="shared" si="1"/>
        <v xml:space="preserve"> </v>
      </c>
      <c r="G25" s="274" t="e">
        <f t="shared" ca="1" si="3"/>
        <v>#REF!</v>
      </c>
      <c r="H25" s="275" t="e">
        <f ca="1">IF(OR(F25="NH",F25=""),"",IF(VLOOKUP(B25,AU,2,FALSE)&gt;#REF!,"REVISAR",VLOOKUP(B25,AU,2,FALSE)))</f>
        <v>#REF!</v>
      </c>
      <c r="I25" s="276" t="e">
        <f t="shared" ca="1" si="4"/>
        <v>#REF!</v>
      </c>
      <c r="J25" s="276" t="str">
        <f>+IF(F25="H",HLOOKUP(B25,'Cálculo Pt2'!$D$7:$BK$11,3,FALSE),"")</f>
        <v/>
      </c>
      <c r="K25" s="276" t="str">
        <f>+IF(F25="H",HLOOKUP(B25,'Cálculo Pt2'!$D$7:$BK$11,4,FALSE),"")</f>
        <v/>
      </c>
      <c r="L25" s="276" t="str">
        <f t="shared" si="5"/>
        <v xml:space="preserve"> </v>
      </c>
      <c r="M25" s="277" t="e">
        <f t="shared" ca="1" si="6"/>
        <v>#REF!</v>
      </c>
      <c r="N25" s="278" t="str">
        <f>IFERROR(IF(OR(F25=" ",F25="NH")," ",VLOOKUP(M25,'10. EVALUACIÓN'!ORDEN,2,FALSE))," ")</f>
        <v xml:space="preserve"> </v>
      </c>
      <c r="O25" s="1170"/>
      <c r="P25" s="1147"/>
      <c r="Q25" s="1117"/>
      <c r="R25" s="272"/>
      <c r="S25" s="272"/>
      <c r="T25" s="279" t="str">
        <f t="shared" ca="1" si="2"/>
        <v xml:space="preserve"> </v>
      </c>
      <c r="U25" s="280">
        <v>12</v>
      </c>
      <c r="V25" s="272"/>
      <c r="W25" s="272"/>
      <c r="X25" s="272"/>
      <c r="Y25" s="272"/>
      <c r="Z25" s="272"/>
    </row>
    <row r="26" spans="1:26" ht="63.75" hidden="1" customHeight="1" x14ac:dyDescent="0.2">
      <c r="A26" s="272"/>
      <c r="B26" s="273">
        <f>+IF('1_ENTREGA'!A20="","",'1_ENTREGA'!A20)</f>
        <v>13</v>
      </c>
      <c r="C26" s="1169">
        <f t="shared" si="0"/>
        <v>0</v>
      </c>
      <c r="D26" s="1147"/>
      <c r="E26" s="1117"/>
      <c r="F26" s="267" t="str">
        <f t="shared" si="1"/>
        <v xml:space="preserve"> </v>
      </c>
      <c r="G26" s="274" t="e">
        <f t="shared" ca="1" si="3"/>
        <v>#REF!</v>
      </c>
      <c r="H26" s="275" t="e">
        <f ca="1">IF(OR(F26="NH",F26=""),"",IF(VLOOKUP(B26,AU,2,FALSE)&gt;#REF!,"REVISAR",VLOOKUP(B26,AU,2,FALSE)))</f>
        <v>#REF!</v>
      </c>
      <c r="I26" s="276" t="e">
        <f t="shared" ca="1" si="4"/>
        <v>#REF!</v>
      </c>
      <c r="J26" s="276" t="str">
        <f>+IF(F26="H",HLOOKUP(B26,'Cálculo Pt2'!$D$7:$BK$11,3,FALSE),"")</f>
        <v/>
      </c>
      <c r="K26" s="276" t="str">
        <f>+IF(F26="H",HLOOKUP(B26,'Cálculo Pt2'!$D$7:$BK$11,4,FALSE),"")</f>
        <v/>
      </c>
      <c r="L26" s="276" t="str">
        <f t="shared" si="5"/>
        <v xml:space="preserve"> </v>
      </c>
      <c r="M26" s="277" t="e">
        <f t="shared" ca="1" si="6"/>
        <v>#REF!</v>
      </c>
      <c r="N26" s="278" t="str">
        <f>IFERROR(IF(OR(F26=" ",F26="NH")," ",VLOOKUP(M26,'10. EVALUACIÓN'!ORDEN,2,FALSE))," ")</f>
        <v xml:space="preserve"> </v>
      </c>
      <c r="O26" s="1170"/>
      <c r="P26" s="1147"/>
      <c r="Q26" s="1117"/>
      <c r="R26" s="272"/>
      <c r="S26" s="272"/>
      <c r="T26" s="279" t="str">
        <f t="shared" ca="1" si="2"/>
        <v xml:space="preserve"> </v>
      </c>
      <c r="U26" s="280">
        <v>13</v>
      </c>
      <c r="V26" s="272"/>
      <c r="W26" s="272"/>
      <c r="X26" s="272"/>
      <c r="Y26" s="272"/>
      <c r="Z26" s="272"/>
    </row>
    <row r="27" spans="1:26" ht="63.75" hidden="1" customHeight="1" x14ac:dyDescent="0.2">
      <c r="A27" s="272"/>
      <c r="B27" s="273">
        <f>+IF('1_ENTREGA'!A21="","",'1_ENTREGA'!A21)</f>
        <v>14</v>
      </c>
      <c r="C27" s="1169">
        <f t="shared" si="0"/>
        <v>0</v>
      </c>
      <c r="D27" s="1147"/>
      <c r="E27" s="1117"/>
      <c r="F27" s="267" t="str">
        <f t="shared" si="1"/>
        <v xml:space="preserve"> </v>
      </c>
      <c r="G27" s="274" t="e">
        <f t="shared" ca="1" si="3"/>
        <v>#REF!</v>
      </c>
      <c r="H27" s="275" t="e">
        <f ca="1">IF(OR(F27="NH",F27=""),"",IF(VLOOKUP(B27,AU,2,FALSE)&gt;#REF!,"REVISAR",VLOOKUP(B27,AU,2,FALSE)))</f>
        <v>#REF!</v>
      </c>
      <c r="I27" s="276" t="e">
        <f t="shared" ca="1" si="4"/>
        <v>#REF!</v>
      </c>
      <c r="J27" s="276" t="str">
        <f>+IF(F27="H",HLOOKUP(B27,'Cálculo Pt2'!$D$7:$BK$11,3,FALSE),"")</f>
        <v/>
      </c>
      <c r="K27" s="276" t="str">
        <f>+IF(F27="H",HLOOKUP(B27,'Cálculo Pt2'!$D$7:$BK$11,4,FALSE),"")</f>
        <v/>
      </c>
      <c r="L27" s="276" t="str">
        <f t="shared" si="5"/>
        <v xml:space="preserve"> </v>
      </c>
      <c r="M27" s="277" t="e">
        <f t="shared" ca="1" si="6"/>
        <v>#REF!</v>
      </c>
      <c r="N27" s="278" t="str">
        <f>IFERROR(IF(OR(F27=" ",F27="NH")," ",VLOOKUP(M27,'10. EVALUACIÓN'!ORDEN,2,FALSE))," ")</f>
        <v xml:space="preserve"> </v>
      </c>
      <c r="O27" s="1170"/>
      <c r="P27" s="1147"/>
      <c r="Q27" s="1117"/>
      <c r="R27" s="272"/>
      <c r="S27" s="272"/>
      <c r="T27" s="279" t="str">
        <f t="shared" ca="1" si="2"/>
        <v xml:space="preserve"> </v>
      </c>
      <c r="U27" s="280">
        <v>14</v>
      </c>
      <c r="V27" s="272"/>
      <c r="W27" s="272"/>
      <c r="X27" s="272"/>
      <c r="Y27" s="272"/>
      <c r="Z27" s="272"/>
    </row>
    <row r="28" spans="1:26" ht="63.75" hidden="1" customHeight="1" x14ac:dyDescent="0.2">
      <c r="A28" s="272"/>
      <c r="B28" s="273">
        <f>+IF('1_ENTREGA'!A22="","",'1_ENTREGA'!A22)</f>
        <v>15</v>
      </c>
      <c r="C28" s="1169">
        <f t="shared" si="0"/>
        <v>0</v>
      </c>
      <c r="D28" s="1147"/>
      <c r="E28" s="1117"/>
      <c r="F28" s="267" t="str">
        <f t="shared" si="1"/>
        <v xml:space="preserve"> </v>
      </c>
      <c r="G28" s="274" t="e">
        <f t="shared" ca="1" si="3"/>
        <v>#REF!</v>
      </c>
      <c r="H28" s="275" t="e">
        <f ca="1">IF(OR(F28="NH",F28=""),"",IF(VLOOKUP(B28,AU,2,FALSE)&gt;#REF!,"REVISAR",VLOOKUP(B28,AU,2,FALSE)))</f>
        <v>#REF!</v>
      </c>
      <c r="I28" s="276" t="e">
        <f t="shared" ca="1" si="4"/>
        <v>#REF!</v>
      </c>
      <c r="J28" s="276" t="str">
        <f>+IF(F28="H",HLOOKUP(B28,'Cálculo Pt2'!$D$7:$BK$11,3,FALSE),"")</f>
        <v/>
      </c>
      <c r="K28" s="276" t="str">
        <f>+IF(F28="H",HLOOKUP(B28,'Cálculo Pt2'!$D$7:$BK$11,4,FALSE),"")</f>
        <v/>
      </c>
      <c r="L28" s="276" t="str">
        <f t="shared" si="5"/>
        <v xml:space="preserve"> </v>
      </c>
      <c r="M28" s="277" t="e">
        <f t="shared" ca="1" si="6"/>
        <v>#REF!</v>
      </c>
      <c r="N28" s="278" t="str">
        <f>IFERROR(IF(OR(F28=" ",F28="NH")," ",VLOOKUP(M28,'10. EVALUACIÓN'!ORDEN,2,FALSE))," ")</f>
        <v xml:space="preserve"> </v>
      </c>
      <c r="O28" s="1170"/>
      <c r="P28" s="1147"/>
      <c r="Q28" s="1117"/>
      <c r="R28" s="272"/>
      <c r="S28" s="272"/>
      <c r="T28" s="279" t="str">
        <f t="shared" ca="1" si="2"/>
        <v xml:space="preserve"> </v>
      </c>
      <c r="U28" s="280">
        <v>15</v>
      </c>
      <c r="V28" s="272"/>
      <c r="W28" s="272"/>
      <c r="X28" s="272"/>
      <c r="Y28" s="272"/>
      <c r="Z28" s="272"/>
    </row>
    <row r="29" spans="1:26" ht="63.75" hidden="1" customHeight="1" x14ac:dyDescent="0.2">
      <c r="A29" s="272"/>
      <c r="B29" s="273">
        <f>+IF('1_ENTREGA'!A23="","",'1_ENTREGA'!A23)</f>
        <v>16</v>
      </c>
      <c r="C29" s="1169">
        <f t="shared" si="0"/>
        <v>0</v>
      </c>
      <c r="D29" s="1147"/>
      <c r="E29" s="1117"/>
      <c r="F29" s="267" t="str">
        <f t="shared" si="1"/>
        <v xml:space="preserve"> </v>
      </c>
      <c r="G29" s="274" t="e">
        <f t="shared" ca="1" si="3"/>
        <v>#REF!</v>
      </c>
      <c r="H29" s="275" t="e">
        <f ca="1">IF(OR(F29="NH",F29=""),"",IF(VLOOKUP(B29,AU,2,FALSE)&gt;#REF!,"REVISAR",VLOOKUP(B29,AU,2,FALSE)))</f>
        <v>#REF!</v>
      </c>
      <c r="I29" s="276" t="e">
        <f t="shared" ca="1" si="4"/>
        <v>#REF!</v>
      </c>
      <c r="J29" s="276" t="str">
        <f>+IF(F29="H",HLOOKUP(B29,'Cálculo Pt2'!$D$7:$BK$11,3,FALSE),"")</f>
        <v/>
      </c>
      <c r="K29" s="276" t="str">
        <f>+IF(F29="H",HLOOKUP(B29,'Cálculo Pt2'!$D$7:$BK$11,4,FALSE),"")</f>
        <v/>
      </c>
      <c r="L29" s="276" t="str">
        <f t="shared" si="5"/>
        <v xml:space="preserve"> </v>
      </c>
      <c r="M29" s="277" t="e">
        <f t="shared" ca="1" si="6"/>
        <v>#REF!</v>
      </c>
      <c r="N29" s="278" t="str">
        <f>IFERROR(IF(OR(F29=" ",F29="NH")," ",VLOOKUP(M29,'10. EVALUACIÓN'!ORDEN,2,FALSE))," ")</f>
        <v xml:space="preserve"> </v>
      </c>
      <c r="O29" s="1170"/>
      <c r="P29" s="1147"/>
      <c r="Q29" s="1117"/>
      <c r="R29" s="272"/>
      <c r="S29" s="272"/>
      <c r="T29" s="279" t="str">
        <f t="shared" ca="1" si="2"/>
        <v xml:space="preserve"> </v>
      </c>
      <c r="U29" s="280">
        <v>16</v>
      </c>
      <c r="V29" s="272"/>
      <c r="W29" s="272"/>
      <c r="X29" s="272"/>
      <c r="Y29" s="272"/>
      <c r="Z29" s="272"/>
    </row>
    <row r="30" spans="1:26" ht="63.75" hidden="1" customHeight="1" x14ac:dyDescent="0.2">
      <c r="A30" s="272"/>
      <c r="B30" s="273">
        <f>+IF('1_ENTREGA'!A24="","",'1_ENTREGA'!A24)</f>
        <v>17</v>
      </c>
      <c r="C30" s="1169">
        <f t="shared" si="0"/>
        <v>0</v>
      </c>
      <c r="D30" s="1147"/>
      <c r="E30" s="1117"/>
      <c r="F30" s="267" t="str">
        <f t="shared" si="1"/>
        <v xml:space="preserve"> </v>
      </c>
      <c r="G30" s="274" t="e">
        <f t="shared" ca="1" si="3"/>
        <v>#REF!</v>
      </c>
      <c r="H30" s="275" t="e">
        <f ca="1">IF(OR(F30="NH",F30=""),"",IF(VLOOKUP(B30,AU,2,FALSE)&gt;#REF!,"REVISAR",VLOOKUP(B30,AU,2,FALSE)))</f>
        <v>#REF!</v>
      </c>
      <c r="I30" s="276" t="e">
        <f t="shared" ca="1" si="4"/>
        <v>#REF!</v>
      </c>
      <c r="J30" s="276" t="str">
        <f>+IF(F30="H",HLOOKUP(B30,'Cálculo Pt2'!$D$7:$BK$11,3,FALSE),"")</f>
        <v/>
      </c>
      <c r="K30" s="276" t="str">
        <f>+IF(F30="H",HLOOKUP(B30,'Cálculo Pt2'!$D$7:$BK$11,4,FALSE),"")</f>
        <v/>
      </c>
      <c r="L30" s="276" t="str">
        <f t="shared" si="5"/>
        <v xml:space="preserve"> </v>
      </c>
      <c r="M30" s="277" t="e">
        <f t="shared" ca="1" si="6"/>
        <v>#REF!</v>
      </c>
      <c r="N30" s="278" t="str">
        <f>IFERROR(IF(OR(F30=" ",F30="NH")," ",VLOOKUP(M30,'10. EVALUACIÓN'!ORDEN,2,FALSE))," ")</f>
        <v xml:space="preserve"> </v>
      </c>
      <c r="O30" s="281"/>
      <c r="P30" s="282"/>
      <c r="Q30" s="283"/>
      <c r="R30" s="272"/>
      <c r="S30" s="272"/>
      <c r="T30" s="279" t="str">
        <f t="shared" ca="1" si="2"/>
        <v xml:space="preserve"> </v>
      </c>
      <c r="U30" s="280">
        <v>17</v>
      </c>
      <c r="V30" s="272"/>
      <c r="W30" s="272"/>
      <c r="X30" s="272"/>
      <c r="Y30" s="272"/>
      <c r="Z30" s="272"/>
    </row>
    <row r="31" spans="1:26" ht="63.75" hidden="1" customHeight="1" x14ac:dyDescent="0.2">
      <c r="A31" s="272"/>
      <c r="B31" s="273">
        <f>+IF('1_ENTREGA'!A25="","",'1_ENTREGA'!A25)</f>
        <v>18</v>
      </c>
      <c r="C31" s="1169">
        <f t="shared" si="0"/>
        <v>0</v>
      </c>
      <c r="D31" s="1147"/>
      <c r="E31" s="1117"/>
      <c r="F31" s="267" t="str">
        <f t="shared" si="1"/>
        <v xml:space="preserve"> </v>
      </c>
      <c r="G31" s="274" t="e">
        <f t="shared" ca="1" si="3"/>
        <v>#REF!</v>
      </c>
      <c r="H31" s="275" t="e">
        <f ca="1">IF(OR(F31="NH",F31=""),"",IF(VLOOKUP(B31,AU,2,FALSE)&gt;#REF!,"REVISAR",VLOOKUP(B31,AU,2,FALSE)))</f>
        <v>#REF!</v>
      </c>
      <c r="I31" s="276" t="e">
        <f t="shared" ca="1" si="4"/>
        <v>#REF!</v>
      </c>
      <c r="J31" s="276" t="str">
        <f>+IF(F31="H",HLOOKUP(B31,'Cálculo Pt2'!$D$7:$BK$11,3,FALSE),"")</f>
        <v/>
      </c>
      <c r="K31" s="276" t="str">
        <f>+IF(F31="H",HLOOKUP(B31,'Cálculo Pt2'!$D$7:$BK$11,4,FALSE),"")</f>
        <v/>
      </c>
      <c r="L31" s="276" t="str">
        <f t="shared" si="5"/>
        <v xml:space="preserve"> </v>
      </c>
      <c r="M31" s="277" t="e">
        <f t="shared" ca="1" si="6"/>
        <v>#REF!</v>
      </c>
      <c r="N31" s="278" t="str">
        <f>IFERROR(IF(OR(F31=" ",F31="NH")," ",VLOOKUP(M31,'10. EVALUACIÓN'!ORDEN,2,FALSE))," ")</f>
        <v xml:space="preserve"> </v>
      </c>
      <c r="O31" s="281"/>
      <c r="P31" s="282"/>
      <c r="Q31" s="283"/>
      <c r="R31" s="272"/>
      <c r="S31" s="272"/>
      <c r="T31" s="279" t="str">
        <f t="shared" ca="1" si="2"/>
        <v xml:space="preserve"> </v>
      </c>
      <c r="U31" s="280">
        <v>18</v>
      </c>
      <c r="V31" s="272"/>
      <c r="W31" s="272"/>
      <c r="X31" s="272"/>
      <c r="Y31" s="272"/>
      <c r="Z31" s="272"/>
    </row>
    <row r="32" spans="1:26" ht="63.75" hidden="1" customHeight="1" x14ac:dyDescent="0.2">
      <c r="A32" s="272"/>
      <c r="B32" s="273">
        <f>+IF('1_ENTREGA'!A26="","",'1_ENTREGA'!A26)</f>
        <v>19</v>
      </c>
      <c r="C32" s="1169">
        <f t="shared" si="0"/>
        <v>0</v>
      </c>
      <c r="D32" s="1147"/>
      <c r="E32" s="1117"/>
      <c r="F32" s="267" t="str">
        <f t="shared" si="1"/>
        <v xml:space="preserve"> </v>
      </c>
      <c r="G32" s="274" t="e">
        <f t="shared" ca="1" si="3"/>
        <v>#REF!</v>
      </c>
      <c r="H32" s="275" t="e">
        <f ca="1">IF(OR(F32="NH",F32=""),"",IF(VLOOKUP(B32,AU,2,FALSE)&gt;#REF!,"REVISAR",VLOOKUP(B32,AU,2,FALSE)))</f>
        <v>#REF!</v>
      </c>
      <c r="I32" s="276" t="e">
        <f t="shared" ca="1" si="4"/>
        <v>#REF!</v>
      </c>
      <c r="J32" s="276" t="str">
        <f>+IF(F32="H",HLOOKUP(B32,'Cálculo Pt2'!$D$7:$BK$11,3,FALSE),"")</f>
        <v/>
      </c>
      <c r="K32" s="276" t="str">
        <f>+IF(F32="H",HLOOKUP(B32,'Cálculo Pt2'!$D$7:$BK$11,4,FALSE),"")</f>
        <v/>
      </c>
      <c r="L32" s="276" t="str">
        <f t="shared" si="5"/>
        <v xml:space="preserve"> </v>
      </c>
      <c r="M32" s="277" t="e">
        <f t="shared" ca="1" si="6"/>
        <v>#REF!</v>
      </c>
      <c r="N32" s="278" t="str">
        <f>IFERROR(IF(OR(F32=" ",F32="NH")," ",VLOOKUP(M32,'10. EVALUACIÓN'!ORDEN,2,FALSE))," ")</f>
        <v xml:space="preserve"> </v>
      </c>
      <c r="O32" s="281"/>
      <c r="P32" s="282"/>
      <c r="Q32" s="283"/>
      <c r="R32" s="272"/>
      <c r="S32" s="272"/>
      <c r="T32" s="279" t="str">
        <f t="shared" ca="1" si="2"/>
        <v xml:space="preserve"> </v>
      </c>
      <c r="U32" s="280">
        <v>19</v>
      </c>
      <c r="V32" s="272"/>
      <c r="W32" s="272"/>
      <c r="X32" s="272"/>
      <c r="Y32" s="272"/>
      <c r="Z32" s="272"/>
    </row>
    <row r="33" spans="1:26" ht="63.75" hidden="1" customHeight="1" x14ac:dyDescent="0.2">
      <c r="A33" s="272"/>
      <c r="B33" s="273">
        <f>+IF('1_ENTREGA'!A27="","",'1_ENTREGA'!A27)</f>
        <v>20</v>
      </c>
      <c r="C33" s="1169">
        <f t="shared" si="0"/>
        <v>0</v>
      </c>
      <c r="D33" s="1147"/>
      <c r="E33" s="1117"/>
      <c r="F33" s="267" t="str">
        <f t="shared" si="1"/>
        <v xml:space="preserve"> </v>
      </c>
      <c r="G33" s="274" t="e">
        <f t="shared" ca="1" si="3"/>
        <v>#REF!</v>
      </c>
      <c r="H33" s="275" t="e">
        <f ca="1">IF(OR(F33="NH",F33=""),"",IF(VLOOKUP(B33,AU,2,FALSE)&gt;#REF!,"REVISAR",VLOOKUP(B33,AU,2,FALSE)))</f>
        <v>#REF!</v>
      </c>
      <c r="I33" s="276" t="e">
        <f t="shared" ca="1" si="4"/>
        <v>#REF!</v>
      </c>
      <c r="J33" s="276" t="str">
        <f>+IF(F33="H",HLOOKUP(B33,'Cálculo Pt2'!$D$7:$BK$11,3,FALSE),"")</f>
        <v/>
      </c>
      <c r="K33" s="276" t="str">
        <f>+IF(F33="H",HLOOKUP(B33,'Cálculo Pt2'!$D$7:$BK$11,4,FALSE),"")</f>
        <v/>
      </c>
      <c r="L33" s="276" t="str">
        <f t="shared" si="5"/>
        <v xml:space="preserve"> </v>
      </c>
      <c r="M33" s="277" t="e">
        <f t="shared" ca="1" si="6"/>
        <v>#REF!</v>
      </c>
      <c r="N33" s="278" t="str">
        <f>IFERROR(IF(OR(F33=" ",F33="NH")," ",VLOOKUP(M33,'10. EVALUACIÓN'!ORDEN,2,FALSE))," ")</f>
        <v xml:space="preserve"> </v>
      </c>
      <c r="O33" s="1170"/>
      <c r="P33" s="1147"/>
      <c r="Q33" s="1117"/>
      <c r="R33" s="272"/>
      <c r="S33" s="272"/>
      <c r="T33" s="279" t="str">
        <f t="shared" ca="1" si="2"/>
        <v xml:space="preserve"> </v>
      </c>
      <c r="U33" s="280">
        <v>20</v>
      </c>
      <c r="V33" s="272"/>
      <c r="W33" s="272"/>
      <c r="X33" s="272"/>
      <c r="Y33" s="272"/>
      <c r="Z33" s="272"/>
    </row>
    <row r="34" spans="1:26" ht="63.75" hidden="1" customHeight="1" x14ac:dyDescent="0.2">
      <c r="A34" s="272"/>
      <c r="B34" s="273">
        <f>+IF('1_ENTREGA'!A28="","",'1_ENTREGA'!A28)</f>
        <v>21</v>
      </c>
      <c r="C34" s="1169">
        <f t="shared" si="0"/>
        <v>0</v>
      </c>
      <c r="D34" s="1147"/>
      <c r="E34" s="1117"/>
      <c r="F34" s="267" t="str">
        <f t="shared" si="1"/>
        <v xml:space="preserve"> </v>
      </c>
      <c r="G34" s="274" t="e">
        <f t="shared" ca="1" si="3"/>
        <v>#REF!</v>
      </c>
      <c r="H34" s="275" t="e">
        <f ca="1">IF(OR(F34="NH",F34=""),"",IF(VLOOKUP(B34,AU,2,FALSE)&gt;#REF!,"REVISAR",VLOOKUP(B34,AU,2,FALSE)))</f>
        <v>#REF!</v>
      </c>
      <c r="I34" s="276" t="e">
        <f t="shared" ca="1" si="4"/>
        <v>#REF!</v>
      </c>
      <c r="J34" s="276" t="str">
        <f>+IF(F34="H",HLOOKUP(B34,'Cálculo Pt2'!$D$7:$BK$11,3,FALSE),"")</f>
        <v/>
      </c>
      <c r="K34" s="276" t="str">
        <f>+IF(F34="H",HLOOKUP(B34,'Cálculo Pt2'!$D$7:$BK$11,4,FALSE),"")</f>
        <v/>
      </c>
      <c r="L34" s="276" t="str">
        <f t="shared" si="5"/>
        <v xml:space="preserve"> </v>
      </c>
      <c r="M34" s="277" t="e">
        <f t="shared" ca="1" si="6"/>
        <v>#REF!</v>
      </c>
      <c r="N34" s="278" t="str">
        <f>IFERROR(IF(OR(F34=" ",F34="NH")," ",VLOOKUP(M34,'10. EVALUACIÓN'!ORDEN,2,FALSE))," ")</f>
        <v xml:space="preserve"> </v>
      </c>
      <c r="O34" s="281"/>
      <c r="P34" s="282"/>
      <c r="Q34" s="283"/>
      <c r="R34" s="272"/>
      <c r="S34" s="272"/>
      <c r="T34" s="279" t="str">
        <f t="shared" ca="1" si="2"/>
        <v xml:space="preserve"> </v>
      </c>
      <c r="U34" s="280">
        <v>21</v>
      </c>
      <c r="V34" s="272"/>
      <c r="W34" s="272"/>
      <c r="X34" s="272"/>
      <c r="Y34" s="272"/>
      <c r="Z34" s="272"/>
    </row>
    <row r="35" spans="1:26" ht="63.75" hidden="1" customHeight="1" x14ac:dyDescent="0.2">
      <c r="A35" s="272"/>
      <c r="B35" s="273">
        <f>+IF('1_ENTREGA'!A29="","",'1_ENTREGA'!A29)</f>
        <v>22</v>
      </c>
      <c r="C35" s="1169">
        <f t="shared" si="0"/>
        <v>0</v>
      </c>
      <c r="D35" s="1147"/>
      <c r="E35" s="1117"/>
      <c r="F35" s="267" t="str">
        <f t="shared" ca="1" si="1"/>
        <v xml:space="preserve"> </v>
      </c>
      <c r="G35" s="274" t="e">
        <f t="shared" ca="1" si="3"/>
        <v>#REF!</v>
      </c>
      <c r="H35" s="275" t="e">
        <f ca="1">IF(OR(F35="NH",F35=""),"",IF(VLOOKUP(B35,AU,2,FALSE)&gt;#REF!,"REVISAR",VLOOKUP(B35,AU,2,FALSE)))</f>
        <v>#REF!</v>
      </c>
      <c r="I35" s="276" t="e">
        <f t="shared" ca="1" si="4"/>
        <v>#REF!</v>
      </c>
      <c r="J35" s="276" t="str">
        <f ca="1">+IF(F35="H",HLOOKUP(B35,'Cálculo Pt2'!$D$7:$BK$11,3,FALSE),"")</f>
        <v/>
      </c>
      <c r="K35" s="276" t="str">
        <f ca="1">+IF(F35="H",HLOOKUP(B35,'Cálculo Pt2'!$D$7:$BK$11,4,FALSE),"")</f>
        <v/>
      </c>
      <c r="L35" s="276" t="str">
        <f t="shared" ca="1" si="5"/>
        <v xml:space="preserve"> </v>
      </c>
      <c r="M35" s="277" t="e">
        <f t="shared" ca="1" si="6"/>
        <v>#REF!</v>
      </c>
      <c r="N35" s="278" t="str">
        <f ca="1">IFERROR(IF(OR(F35=" ",F35="NH")," ",VLOOKUP(M35,'10. EVALUACIÓN'!ORDEN,2,FALSE))," ")</f>
        <v xml:space="preserve"> </v>
      </c>
      <c r="O35" s="281"/>
      <c r="P35" s="282"/>
      <c r="Q35" s="283"/>
      <c r="R35" s="272"/>
      <c r="S35" s="272"/>
      <c r="T35" s="279" t="str">
        <f t="shared" ref="T35:T43" ca="1" si="7">IFERROR(LARGE($M$14:$M$43,U35)," ")</f>
        <v xml:space="preserve"> </v>
      </c>
      <c r="U35" s="280">
        <v>22</v>
      </c>
      <c r="V35" s="272"/>
      <c r="W35" s="272"/>
      <c r="X35" s="272"/>
      <c r="Y35" s="272"/>
      <c r="Z35" s="272"/>
    </row>
    <row r="36" spans="1:26" ht="63.75" hidden="1" customHeight="1" x14ac:dyDescent="0.2">
      <c r="A36" s="272"/>
      <c r="B36" s="273">
        <f>+IF('1_ENTREGA'!A30="","",'1_ENTREGA'!A30)</f>
        <v>23</v>
      </c>
      <c r="C36" s="1169">
        <f t="shared" si="0"/>
        <v>0</v>
      </c>
      <c r="D36" s="1147"/>
      <c r="E36" s="1117"/>
      <c r="F36" s="267" t="str">
        <f t="shared" ca="1" si="1"/>
        <v xml:space="preserve"> </v>
      </c>
      <c r="G36" s="274" t="e">
        <f t="shared" ca="1" si="3"/>
        <v>#REF!</v>
      </c>
      <c r="H36" s="275" t="e">
        <f ca="1">IF(OR(F36="NH",F36=""),"",IF(VLOOKUP(B36,AU,2,FALSE)&gt;#REF!,"REVISAR",VLOOKUP(B36,AU,2,FALSE)))</f>
        <v>#REF!</v>
      </c>
      <c r="I36" s="276" t="e">
        <f t="shared" ca="1" si="4"/>
        <v>#REF!</v>
      </c>
      <c r="J36" s="276" t="str">
        <f ca="1">+IF(F36="H",HLOOKUP(B36,'Cálculo Pt2'!$D$7:$BK$11,3,FALSE),"")</f>
        <v/>
      </c>
      <c r="K36" s="276" t="str">
        <f ca="1">+IF(F36="H",HLOOKUP(B36,'Cálculo Pt2'!$D$7:$BK$11,4,FALSE),"")</f>
        <v/>
      </c>
      <c r="L36" s="276" t="str">
        <f t="shared" ca="1" si="5"/>
        <v xml:space="preserve"> </v>
      </c>
      <c r="M36" s="277" t="e">
        <f t="shared" ca="1" si="6"/>
        <v>#REF!</v>
      </c>
      <c r="N36" s="278" t="str">
        <f ca="1">IFERROR(IF(OR(F36=" ",F36="NH")," ",VLOOKUP(M36,'10. EVALUACIÓN'!ORDEN,2,FALSE))," ")</f>
        <v xml:space="preserve"> </v>
      </c>
      <c r="O36" s="281"/>
      <c r="P36" s="282"/>
      <c r="Q36" s="283"/>
      <c r="R36" s="272"/>
      <c r="S36" s="272"/>
      <c r="T36" s="279" t="str">
        <f t="shared" ca="1" si="7"/>
        <v xml:space="preserve"> </v>
      </c>
      <c r="U36" s="280">
        <v>23</v>
      </c>
      <c r="V36" s="272"/>
      <c r="W36" s="272"/>
      <c r="X36" s="272"/>
      <c r="Y36" s="272"/>
      <c r="Z36" s="272"/>
    </row>
    <row r="37" spans="1:26" ht="63.75" hidden="1" customHeight="1" x14ac:dyDescent="0.2">
      <c r="A37" s="272"/>
      <c r="B37" s="273">
        <f>+IF('1_ENTREGA'!A31="","",'1_ENTREGA'!A31)</f>
        <v>24</v>
      </c>
      <c r="C37" s="1169">
        <f t="shared" si="0"/>
        <v>0</v>
      </c>
      <c r="D37" s="1147"/>
      <c r="E37" s="1117"/>
      <c r="F37" s="267" t="str">
        <f t="shared" ca="1" si="1"/>
        <v xml:space="preserve"> </v>
      </c>
      <c r="G37" s="274" t="e">
        <f t="shared" ca="1" si="3"/>
        <v>#REF!</v>
      </c>
      <c r="H37" s="275" t="e">
        <f ca="1">IF(OR(F37="NH",F37=""),"",IF(VLOOKUP(B37,AU,2,FALSE)&gt;#REF!,"REVISAR",VLOOKUP(B37,AU,2,FALSE)))</f>
        <v>#REF!</v>
      </c>
      <c r="I37" s="276" t="e">
        <f t="shared" ca="1" si="4"/>
        <v>#REF!</v>
      </c>
      <c r="J37" s="276" t="str">
        <f ca="1">+IF(F37="H",HLOOKUP(B37,'Cálculo Pt2'!$D$7:$BK$11,3,FALSE),"")</f>
        <v/>
      </c>
      <c r="K37" s="276" t="str">
        <f ca="1">+IF(F37="H",HLOOKUP(B37,'Cálculo Pt2'!$D$7:$BK$11,4,FALSE),"")</f>
        <v/>
      </c>
      <c r="L37" s="276" t="str">
        <f t="shared" ca="1" si="5"/>
        <v xml:space="preserve"> </v>
      </c>
      <c r="M37" s="277" t="e">
        <f t="shared" ca="1" si="6"/>
        <v>#REF!</v>
      </c>
      <c r="N37" s="278" t="str">
        <f ca="1">IFERROR(IF(OR(F37=" ",F37="NH")," ",VLOOKUP(M37,'10. EVALUACIÓN'!ORDEN,2,FALSE))," ")</f>
        <v xml:space="preserve"> </v>
      </c>
      <c r="O37" s="281"/>
      <c r="P37" s="282"/>
      <c r="Q37" s="283"/>
      <c r="R37" s="272"/>
      <c r="S37" s="272"/>
      <c r="T37" s="279" t="str">
        <f t="shared" ca="1" si="7"/>
        <v xml:space="preserve"> </v>
      </c>
      <c r="U37" s="280">
        <v>24</v>
      </c>
      <c r="V37" s="272"/>
      <c r="W37" s="272"/>
      <c r="X37" s="272"/>
      <c r="Y37" s="272"/>
      <c r="Z37" s="272"/>
    </row>
    <row r="38" spans="1:26" ht="63.75" hidden="1" customHeight="1" x14ac:dyDescent="0.2">
      <c r="A38" s="272"/>
      <c r="B38" s="273">
        <f>+IF('1_ENTREGA'!A32="","",'1_ENTREGA'!A32)</f>
        <v>25</v>
      </c>
      <c r="C38" s="1169">
        <f t="shared" si="0"/>
        <v>0</v>
      </c>
      <c r="D38" s="1147"/>
      <c r="E38" s="1117"/>
      <c r="F38" s="267" t="str">
        <f t="shared" ca="1" si="1"/>
        <v xml:space="preserve"> </v>
      </c>
      <c r="G38" s="274" t="e">
        <f t="shared" ca="1" si="3"/>
        <v>#REF!</v>
      </c>
      <c r="H38" s="275" t="e">
        <f ca="1">IF(OR(F38="NH",F38=""),"",IF(VLOOKUP(B38,AU,2,FALSE)&gt;#REF!,"REVISAR",VLOOKUP(B38,AU,2,FALSE)))</f>
        <v>#REF!</v>
      </c>
      <c r="I38" s="276" t="e">
        <f t="shared" ca="1" si="4"/>
        <v>#REF!</v>
      </c>
      <c r="J38" s="276" t="str">
        <f ca="1">+IF(F38="H",HLOOKUP(B38,'Cálculo Pt2'!$D$7:$BK$11,3,FALSE),"")</f>
        <v/>
      </c>
      <c r="K38" s="276" t="str">
        <f ca="1">+IF(F38="H",HLOOKUP(B38,'Cálculo Pt2'!$D$7:$BK$11,4,FALSE),"")</f>
        <v/>
      </c>
      <c r="L38" s="276" t="str">
        <f t="shared" ca="1" si="5"/>
        <v xml:space="preserve"> </v>
      </c>
      <c r="M38" s="277" t="e">
        <f t="shared" ca="1" si="6"/>
        <v>#REF!</v>
      </c>
      <c r="N38" s="278" t="str">
        <f ca="1">IFERROR(IF(OR(F38=" ",F38="NH")," ",VLOOKUP(M38,'10. EVALUACIÓN'!ORDEN,2,FALSE))," ")</f>
        <v xml:space="preserve"> </v>
      </c>
      <c r="O38" s="281"/>
      <c r="P38" s="282"/>
      <c r="Q38" s="283"/>
      <c r="R38" s="272"/>
      <c r="S38" s="272"/>
      <c r="T38" s="279" t="str">
        <f t="shared" ca="1" si="7"/>
        <v xml:space="preserve"> </v>
      </c>
      <c r="U38" s="280">
        <v>25</v>
      </c>
      <c r="V38" s="272"/>
      <c r="W38" s="272"/>
      <c r="X38" s="272"/>
      <c r="Y38" s="272"/>
      <c r="Z38" s="272"/>
    </row>
    <row r="39" spans="1:26" ht="63.75" hidden="1" customHeight="1" x14ac:dyDescent="0.2">
      <c r="A39" s="272"/>
      <c r="B39" s="273">
        <f>+IF('1_ENTREGA'!A33="","",'1_ENTREGA'!A33)</f>
        <v>26</v>
      </c>
      <c r="C39" s="1169">
        <f t="shared" si="0"/>
        <v>0</v>
      </c>
      <c r="D39" s="1147"/>
      <c r="E39" s="1117"/>
      <c r="F39" s="267" t="str">
        <f t="shared" ca="1" si="1"/>
        <v xml:space="preserve"> </v>
      </c>
      <c r="G39" s="274" t="e">
        <f t="shared" ca="1" si="3"/>
        <v>#REF!</v>
      </c>
      <c r="H39" s="275" t="e">
        <f ca="1">IF(OR(F39="NH",F39=""),"",IF(VLOOKUP(B39,AU,2,FALSE)&gt;#REF!,"REVISAR",VLOOKUP(B39,AU,2,FALSE)))</f>
        <v>#REF!</v>
      </c>
      <c r="I39" s="276" t="e">
        <f t="shared" ca="1" si="4"/>
        <v>#REF!</v>
      </c>
      <c r="J39" s="276" t="str">
        <f ca="1">+IF(F39="H",HLOOKUP(B39,'Cálculo Pt2'!$D$7:$BK$11,3,FALSE),"")</f>
        <v/>
      </c>
      <c r="K39" s="276" t="str">
        <f ca="1">+IF(F39="H",HLOOKUP(B39,'Cálculo Pt2'!$D$7:$BK$11,4,FALSE),"")</f>
        <v/>
      </c>
      <c r="L39" s="276" t="str">
        <f t="shared" ca="1" si="5"/>
        <v xml:space="preserve"> </v>
      </c>
      <c r="M39" s="277" t="e">
        <f t="shared" ca="1" si="6"/>
        <v>#REF!</v>
      </c>
      <c r="N39" s="278" t="str">
        <f ca="1">IFERROR(IF(OR(F39=" ",F39="NH")," ",VLOOKUP(M39,'10. EVALUACIÓN'!ORDEN,2,FALSE))," ")</f>
        <v xml:space="preserve"> </v>
      </c>
      <c r="O39" s="281"/>
      <c r="P39" s="282"/>
      <c r="Q39" s="283"/>
      <c r="R39" s="272"/>
      <c r="S39" s="272"/>
      <c r="T39" s="279" t="str">
        <f t="shared" ca="1" si="7"/>
        <v xml:space="preserve"> </v>
      </c>
      <c r="U39" s="280">
        <v>26</v>
      </c>
      <c r="V39" s="272"/>
      <c r="W39" s="272"/>
      <c r="X39" s="272"/>
      <c r="Y39" s="272"/>
      <c r="Z39" s="272"/>
    </row>
    <row r="40" spans="1:26" ht="63.75" hidden="1" customHeight="1" x14ac:dyDescent="0.2">
      <c r="A40" s="272"/>
      <c r="B40" s="273">
        <f>+IF('1_ENTREGA'!A34="","",'1_ENTREGA'!A34)</f>
        <v>27</v>
      </c>
      <c r="C40" s="1169">
        <f t="shared" si="0"/>
        <v>0</v>
      </c>
      <c r="D40" s="1147"/>
      <c r="E40" s="1117"/>
      <c r="F40" s="267" t="str">
        <f t="shared" ca="1" si="1"/>
        <v xml:space="preserve"> </v>
      </c>
      <c r="G40" s="274" t="e">
        <f t="shared" ca="1" si="3"/>
        <v>#REF!</v>
      </c>
      <c r="H40" s="275" t="e">
        <f ca="1">IF(OR(F40="NH",F40=""),"",IF(VLOOKUP(B40,AU,2,FALSE)&gt;#REF!,"REVISAR",VLOOKUP(B40,AU,2,FALSE)))</f>
        <v>#REF!</v>
      </c>
      <c r="I40" s="276" t="e">
        <f t="shared" ca="1" si="4"/>
        <v>#REF!</v>
      </c>
      <c r="J40" s="276" t="str">
        <f ca="1">+IF(F40="H",HLOOKUP(B40,'Cálculo Pt2'!$D$7:$BK$11,3,FALSE),"")</f>
        <v/>
      </c>
      <c r="K40" s="276" t="str">
        <f ca="1">+IF(F40="H",HLOOKUP(B40,'Cálculo Pt2'!$D$7:$BK$11,4,FALSE),"")</f>
        <v/>
      </c>
      <c r="L40" s="276" t="str">
        <f t="shared" ca="1" si="5"/>
        <v xml:space="preserve"> </v>
      </c>
      <c r="M40" s="277" t="e">
        <f t="shared" ca="1" si="6"/>
        <v>#REF!</v>
      </c>
      <c r="N40" s="278" t="str">
        <f ca="1">IFERROR(IF(OR(F40=" ",F40="NH")," ",VLOOKUP(M40,'10. EVALUACIÓN'!ORDEN,2,FALSE))," ")</f>
        <v xml:space="preserve"> </v>
      </c>
      <c r="O40" s="281"/>
      <c r="P40" s="282"/>
      <c r="Q40" s="283"/>
      <c r="R40" s="272"/>
      <c r="S40" s="272"/>
      <c r="T40" s="279" t="str">
        <f t="shared" ca="1" si="7"/>
        <v xml:space="preserve"> </v>
      </c>
      <c r="U40" s="280">
        <v>27</v>
      </c>
      <c r="V40" s="272"/>
      <c r="W40" s="272"/>
      <c r="X40" s="272"/>
      <c r="Y40" s="272"/>
      <c r="Z40" s="272"/>
    </row>
    <row r="41" spans="1:26" ht="63.75" hidden="1" customHeight="1" x14ac:dyDescent="0.2">
      <c r="A41" s="272"/>
      <c r="B41" s="273">
        <f>+IF('1_ENTREGA'!A35="","",'1_ENTREGA'!A35)</f>
        <v>28</v>
      </c>
      <c r="C41" s="1169">
        <f t="shared" si="0"/>
        <v>0</v>
      </c>
      <c r="D41" s="1147"/>
      <c r="E41" s="1117"/>
      <c r="F41" s="267" t="str">
        <f t="shared" ca="1" si="1"/>
        <v xml:space="preserve"> </v>
      </c>
      <c r="G41" s="274" t="e">
        <f t="shared" ca="1" si="3"/>
        <v>#REF!</v>
      </c>
      <c r="H41" s="275" t="e">
        <f ca="1">IF(OR(F41="NH",F41=""),"",IF(VLOOKUP(B41,AU,2,FALSE)&gt;#REF!,"REVISAR",VLOOKUP(B41,AU,2,FALSE)))</f>
        <v>#REF!</v>
      </c>
      <c r="I41" s="276" t="e">
        <f t="shared" ca="1" si="4"/>
        <v>#REF!</v>
      </c>
      <c r="J41" s="276" t="str">
        <f ca="1">+IF(F41="H",HLOOKUP(B41,'Cálculo Pt2'!$D$7:$BK$11,3,FALSE),"")</f>
        <v/>
      </c>
      <c r="K41" s="276" t="str">
        <f ca="1">+IF(F41="H",HLOOKUP(B41,'Cálculo Pt2'!$D$7:$BK$11,4,FALSE),"")</f>
        <v/>
      </c>
      <c r="L41" s="276" t="str">
        <f t="shared" ca="1" si="5"/>
        <v xml:space="preserve"> </v>
      </c>
      <c r="M41" s="277" t="e">
        <f t="shared" ca="1" si="6"/>
        <v>#REF!</v>
      </c>
      <c r="N41" s="278" t="str">
        <f ca="1">IFERROR(IF(OR(F41=" ",F41="NH")," ",VLOOKUP(M41,'10. EVALUACIÓN'!ORDEN,2,FALSE))," ")</f>
        <v xml:space="preserve"> </v>
      </c>
      <c r="O41" s="281"/>
      <c r="P41" s="282"/>
      <c r="Q41" s="283"/>
      <c r="R41" s="272"/>
      <c r="S41" s="272"/>
      <c r="T41" s="279" t="str">
        <f t="shared" ca="1" si="7"/>
        <v xml:space="preserve"> </v>
      </c>
      <c r="U41" s="280">
        <v>28</v>
      </c>
      <c r="V41" s="272"/>
      <c r="W41" s="272"/>
      <c r="X41" s="272"/>
      <c r="Y41" s="272"/>
      <c r="Z41" s="272"/>
    </row>
    <row r="42" spans="1:26" ht="63.75" hidden="1" customHeight="1" x14ac:dyDescent="0.2">
      <c r="A42" s="272"/>
      <c r="B42" s="273">
        <f>+IF('1_ENTREGA'!A36="","",'1_ENTREGA'!A36)</f>
        <v>29</v>
      </c>
      <c r="C42" s="1169">
        <f t="shared" si="0"/>
        <v>0</v>
      </c>
      <c r="D42" s="1147"/>
      <c r="E42" s="1117"/>
      <c r="F42" s="267" t="str">
        <f t="shared" ca="1" si="1"/>
        <v xml:space="preserve"> </v>
      </c>
      <c r="G42" s="274" t="e">
        <f t="shared" ca="1" si="3"/>
        <v>#REF!</v>
      </c>
      <c r="H42" s="275" t="e">
        <f ca="1">IF(OR(F42="NH",F42=""),"",IF(VLOOKUP(B42,AU,2,FALSE)&gt;#REF!,"REVISAR",VLOOKUP(B42,AU,2,FALSE)))</f>
        <v>#REF!</v>
      </c>
      <c r="I42" s="276" t="e">
        <f t="shared" ca="1" si="4"/>
        <v>#REF!</v>
      </c>
      <c r="J42" s="276" t="str">
        <f ca="1">+IF(F42="H",HLOOKUP(B42,'Cálculo Pt2'!$D$7:$BK$11,3,FALSE),"")</f>
        <v/>
      </c>
      <c r="K42" s="276" t="str">
        <f ca="1">+IF(F42="H",HLOOKUP(B42,'Cálculo Pt2'!$D$7:$BK$11,4,FALSE),"")</f>
        <v/>
      </c>
      <c r="L42" s="276" t="str">
        <f t="shared" ca="1" si="5"/>
        <v xml:space="preserve"> </v>
      </c>
      <c r="M42" s="277" t="e">
        <f t="shared" ca="1" si="6"/>
        <v>#REF!</v>
      </c>
      <c r="N42" s="278" t="str">
        <f ca="1">IFERROR(IF(OR(F42=" ",F42="NH")," ",VLOOKUP(M42,'10. EVALUACIÓN'!ORDEN,2,FALSE))," ")</f>
        <v xml:space="preserve"> </v>
      </c>
      <c r="O42" s="281"/>
      <c r="P42" s="282"/>
      <c r="Q42" s="283"/>
      <c r="R42" s="272"/>
      <c r="S42" s="272"/>
      <c r="T42" s="279" t="str">
        <f t="shared" ca="1" si="7"/>
        <v xml:space="preserve"> </v>
      </c>
      <c r="U42" s="280">
        <v>29</v>
      </c>
      <c r="V42" s="272"/>
      <c r="W42" s="272"/>
      <c r="X42" s="272"/>
      <c r="Y42" s="272"/>
      <c r="Z42" s="272"/>
    </row>
    <row r="43" spans="1:26" ht="63.75" hidden="1" customHeight="1" x14ac:dyDescent="0.2">
      <c r="A43" s="272"/>
      <c r="B43" s="273">
        <f>+IF('1_ENTREGA'!A37="","",'1_ENTREGA'!A37)</f>
        <v>30</v>
      </c>
      <c r="C43" s="1169">
        <f t="shared" si="0"/>
        <v>0</v>
      </c>
      <c r="D43" s="1147"/>
      <c r="E43" s="1117"/>
      <c r="F43" s="267" t="str">
        <f t="shared" si="1"/>
        <v xml:space="preserve"> </v>
      </c>
      <c r="G43" s="274" t="e">
        <f t="shared" ca="1" si="3"/>
        <v>#REF!</v>
      </c>
      <c r="H43" s="275" t="e">
        <f ca="1">IF(OR(F43="NH",F43=""),"",IF(VLOOKUP(B43,AU,2,FALSE)&gt;#REF!,"REVISAR",VLOOKUP(B43,AU,2,FALSE)))</f>
        <v>#REF!</v>
      </c>
      <c r="I43" s="276" t="e">
        <f t="shared" ca="1" si="4"/>
        <v>#REF!</v>
      </c>
      <c r="J43" s="276" t="str">
        <f>+IF(F43="H",HLOOKUP(B43,'Cálculo Pt2'!$D$7:$BK$11,3,FALSE),"")</f>
        <v/>
      </c>
      <c r="K43" s="276" t="str">
        <f>+IF(F43="H",HLOOKUP(B43,'Cálculo Pt2'!$D$7:$BK$11,4,FALSE),"")</f>
        <v/>
      </c>
      <c r="L43" s="276" t="str">
        <f t="shared" si="5"/>
        <v xml:space="preserve"> </v>
      </c>
      <c r="M43" s="277" t="e">
        <f t="shared" ca="1" si="6"/>
        <v>#REF!</v>
      </c>
      <c r="N43" s="278" t="str">
        <f>IFERROR(IF(OR(F43=" ",F43="NH")," ",VLOOKUP(M43,'10. EVALUACIÓN'!ORDEN,2,FALSE))," ")</f>
        <v xml:space="preserve"> </v>
      </c>
      <c r="O43" s="1170"/>
      <c r="P43" s="1147"/>
      <c r="Q43" s="1117"/>
      <c r="R43" s="272"/>
      <c r="S43" s="272"/>
      <c r="T43" s="279" t="str">
        <f t="shared" ca="1" si="7"/>
        <v xml:space="preserve"> </v>
      </c>
      <c r="U43" s="280">
        <v>30</v>
      </c>
      <c r="V43" s="272"/>
      <c r="W43" s="272"/>
      <c r="X43" s="272"/>
      <c r="Y43" s="272"/>
      <c r="Z43" s="272"/>
    </row>
    <row r="44" spans="1:26" ht="63.75" customHeight="1" x14ac:dyDescent="0.25">
      <c r="A44" s="252"/>
      <c r="B44" s="252"/>
      <c r="C44" s="252"/>
      <c r="D44" s="252"/>
      <c r="E44" s="252"/>
      <c r="F44" s="252"/>
      <c r="G44" s="285"/>
      <c r="H44" s="252"/>
      <c r="I44" s="252"/>
      <c r="J44" s="252"/>
      <c r="K44" s="252"/>
      <c r="L44" s="252"/>
      <c r="M44" s="252"/>
      <c r="N44" s="252"/>
      <c r="O44" s="252"/>
      <c r="P44" s="252"/>
      <c r="Q44" s="252"/>
      <c r="R44" s="252"/>
      <c r="S44" s="252"/>
      <c r="T44" s="252"/>
      <c r="U44" s="252"/>
      <c r="V44" s="252"/>
      <c r="W44" s="252"/>
      <c r="X44" s="252"/>
      <c r="Y44" s="252"/>
      <c r="Z44" s="252"/>
    </row>
    <row r="45" spans="1:26" ht="15.75" customHeight="1" x14ac:dyDescent="0.25">
      <c r="A45" s="252"/>
      <c r="B45" s="25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row>
    <row r="46" spans="1:26" ht="15.75" customHeight="1" x14ac:dyDescent="0.25">
      <c r="A46" s="252"/>
      <c r="B46" s="252"/>
      <c r="C46" s="252"/>
      <c r="D46" s="252"/>
      <c r="E46" s="252"/>
      <c r="F46" s="252"/>
      <c r="G46" s="252"/>
      <c r="H46" s="252"/>
      <c r="I46" s="252"/>
      <c r="J46" s="252"/>
      <c r="K46" s="252"/>
      <c r="L46" s="286"/>
      <c r="M46" s="252"/>
      <c r="N46" s="252"/>
      <c r="O46" s="252"/>
      <c r="P46" s="252"/>
      <c r="Q46" s="252"/>
      <c r="R46" s="252"/>
      <c r="S46" s="252"/>
      <c r="T46" s="252"/>
      <c r="U46" s="252"/>
      <c r="V46" s="252"/>
      <c r="W46" s="252"/>
      <c r="X46" s="252"/>
      <c r="Y46" s="252"/>
      <c r="Z46" s="252"/>
    </row>
    <row r="47" spans="1:26" ht="15.75" customHeight="1" x14ac:dyDescent="0.25">
      <c r="A47" s="252"/>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252"/>
      <c r="Z47" s="252"/>
    </row>
    <row r="48" spans="1:26" ht="15.75" customHeight="1" x14ac:dyDescent="0.25">
      <c r="A48" s="252"/>
      <c r="B48" s="252"/>
      <c r="C48" s="252"/>
      <c r="D48" s="284"/>
      <c r="E48" s="252"/>
      <c r="F48" s="252"/>
      <c r="G48" s="252"/>
      <c r="H48" s="252"/>
      <c r="I48" s="252"/>
      <c r="J48" s="252"/>
      <c r="K48" s="252"/>
      <c r="L48" s="252"/>
      <c r="M48" s="252"/>
      <c r="N48" s="252"/>
      <c r="O48" s="252"/>
      <c r="P48" s="252"/>
      <c r="Q48" s="252"/>
      <c r="R48" s="252"/>
      <c r="S48" s="252"/>
      <c r="T48" s="252"/>
      <c r="U48" s="252"/>
      <c r="V48" s="252"/>
      <c r="W48" s="252"/>
      <c r="X48" s="252"/>
      <c r="Y48" s="252"/>
      <c r="Z48" s="252"/>
    </row>
    <row r="49" spans="1:26" ht="15.75" customHeight="1" x14ac:dyDescent="0.25">
      <c r="A49" s="252"/>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row>
    <row r="50" spans="1:26" ht="15.75" customHeight="1" x14ac:dyDescent="0.25">
      <c r="A50" s="252"/>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row>
    <row r="51" spans="1:26" ht="15.75" customHeight="1" x14ac:dyDescent="0.25">
      <c r="A51" s="252"/>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row>
    <row r="52" spans="1:26" ht="15.75" customHeight="1" x14ac:dyDescent="0.25">
      <c r="A52" s="252"/>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row>
    <row r="53" spans="1:26" ht="15.75" customHeight="1" x14ac:dyDescent="0.25">
      <c r="A53" s="252"/>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row>
    <row r="54" spans="1:26" ht="15.75" customHeight="1" x14ac:dyDescent="0.25">
      <c r="A54" s="252"/>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row>
    <row r="55" spans="1:26" ht="15.75" customHeight="1" x14ac:dyDescent="0.25">
      <c r="A55" s="252"/>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row>
    <row r="56" spans="1:26" ht="15.75" customHeight="1" x14ac:dyDescent="0.25">
      <c r="A56" s="252"/>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row>
    <row r="57" spans="1:26" ht="15.75" customHeight="1" x14ac:dyDescent="0.25">
      <c r="A57" s="252"/>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row>
    <row r="58" spans="1:26" ht="15.75" customHeight="1" x14ac:dyDescent="0.25">
      <c r="A58" s="252"/>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row>
    <row r="59" spans="1:26" ht="15.75" customHeight="1" x14ac:dyDescent="0.25">
      <c r="A59" s="252"/>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row>
    <row r="60" spans="1:26" ht="15.75" customHeight="1" x14ac:dyDescent="0.25">
      <c r="A60" s="252"/>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row>
    <row r="61" spans="1:26" ht="15.75" customHeight="1" x14ac:dyDescent="0.25">
      <c r="A61" s="252"/>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row>
    <row r="62" spans="1:26" ht="15.75" customHeight="1" x14ac:dyDescent="0.25">
      <c r="A62" s="252"/>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row>
    <row r="63" spans="1:26" ht="15.75" customHeight="1" x14ac:dyDescent="0.25">
      <c r="A63" s="252"/>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row>
    <row r="64" spans="1:26" ht="15.75" customHeight="1" x14ac:dyDescent="0.25">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row>
    <row r="65" spans="1:26" ht="15.75" customHeight="1" x14ac:dyDescent="0.25">
      <c r="A65" s="252"/>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row>
    <row r="66" spans="1:26" ht="15.75" customHeight="1" x14ac:dyDescent="0.25">
      <c r="A66" s="252"/>
      <c r="B66" s="252"/>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row>
    <row r="67" spans="1:26" ht="15.75" customHeight="1" x14ac:dyDescent="0.25">
      <c r="A67" s="252"/>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row>
    <row r="68" spans="1:26" ht="15.75" customHeight="1" x14ac:dyDescent="0.25">
      <c r="A68" s="252"/>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row>
    <row r="69" spans="1:26" ht="15.75" customHeight="1" x14ac:dyDescent="0.25">
      <c r="A69" s="252"/>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row>
    <row r="70" spans="1:26" ht="15.75" customHeight="1" x14ac:dyDescent="0.25">
      <c r="A70" s="252"/>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row>
    <row r="71" spans="1:26" ht="15.75" customHeight="1" x14ac:dyDescent="0.25">
      <c r="A71" s="252"/>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row>
    <row r="72" spans="1:26" ht="15.75" customHeight="1" x14ac:dyDescent="0.25">
      <c r="A72" s="252"/>
      <c r="B72" s="252"/>
      <c r="C72" s="252"/>
      <c r="D72" s="252"/>
      <c r="E72" s="252"/>
      <c r="F72" s="252"/>
      <c r="G72" s="252"/>
      <c r="H72" s="252"/>
      <c r="I72" s="252"/>
      <c r="J72" s="252"/>
      <c r="K72" s="252"/>
      <c r="L72" s="252"/>
      <c r="M72" s="252"/>
      <c r="N72" s="252"/>
      <c r="O72" s="252"/>
      <c r="P72" s="252"/>
      <c r="Q72" s="252"/>
      <c r="R72" s="252"/>
      <c r="S72" s="252"/>
      <c r="T72" s="252"/>
      <c r="U72" s="252"/>
      <c r="V72" s="252"/>
      <c r="W72" s="252"/>
      <c r="X72" s="252"/>
      <c r="Y72" s="252"/>
      <c r="Z72" s="252"/>
    </row>
    <row r="73" spans="1:26" ht="15.75" customHeight="1" x14ac:dyDescent="0.25">
      <c r="A73" s="252"/>
      <c r="B73" s="252"/>
      <c r="C73" s="252"/>
      <c r="D73" s="252"/>
      <c r="E73" s="252"/>
      <c r="F73" s="252"/>
      <c r="G73" s="252"/>
      <c r="H73" s="252"/>
      <c r="I73" s="252"/>
      <c r="J73" s="252"/>
      <c r="K73" s="252"/>
      <c r="L73" s="252"/>
      <c r="M73" s="252"/>
      <c r="N73" s="252"/>
      <c r="O73" s="252"/>
      <c r="P73" s="252"/>
      <c r="Q73" s="252"/>
      <c r="R73" s="252"/>
      <c r="S73" s="252"/>
      <c r="T73" s="252"/>
      <c r="U73" s="252"/>
      <c r="V73" s="252"/>
      <c r="W73" s="252"/>
      <c r="X73" s="252"/>
      <c r="Y73" s="252"/>
      <c r="Z73" s="252"/>
    </row>
    <row r="74" spans="1:26" ht="15.75" customHeight="1" x14ac:dyDescent="0.25">
      <c r="A74" s="252"/>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row>
    <row r="75" spans="1:26" ht="15.75" customHeight="1" x14ac:dyDescent="0.25">
      <c r="A75" s="252"/>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row>
    <row r="76" spans="1:26" ht="15.75" customHeight="1" x14ac:dyDescent="0.25">
      <c r="A76" s="252"/>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row>
    <row r="77" spans="1:26" ht="15.75" customHeight="1" x14ac:dyDescent="0.25">
      <c r="A77" s="252"/>
      <c r="B77" s="252"/>
      <c r="C77" s="252"/>
      <c r="D77" s="252"/>
      <c r="E77" s="252"/>
      <c r="F77" s="252"/>
      <c r="G77" s="252"/>
      <c r="H77" s="252"/>
      <c r="I77" s="252"/>
      <c r="J77" s="252"/>
      <c r="K77" s="252"/>
      <c r="L77" s="252"/>
      <c r="M77" s="252"/>
      <c r="N77" s="252"/>
      <c r="O77" s="252"/>
      <c r="P77" s="252"/>
      <c r="Q77" s="252"/>
      <c r="R77" s="252"/>
      <c r="S77" s="252"/>
      <c r="T77" s="252"/>
      <c r="U77" s="252"/>
      <c r="V77" s="252"/>
      <c r="W77" s="252"/>
      <c r="X77" s="252"/>
      <c r="Y77" s="252"/>
      <c r="Z77" s="252"/>
    </row>
    <row r="78" spans="1:26" ht="15.75" customHeight="1" x14ac:dyDescent="0.25">
      <c r="A78" s="252"/>
      <c r="B78" s="252"/>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row>
    <row r="79" spans="1:26" ht="15.75" customHeight="1" x14ac:dyDescent="0.25">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row>
    <row r="80" spans="1:26" ht="15.75" customHeight="1" x14ac:dyDescent="0.25">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row>
    <row r="81" spans="1:26" ht="15.75" customHeight="1" x14ac:dyDescent="0.25">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row>
    <row r="82" spans="1:26" ht="15.75" customHeight="1" x14ac:dyDescent="0.25">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row>
    <row r="83" spans="1:26" ht="15.75" customHeight="1" x14ac:dyDescent="0.25">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row>
    <row r="84" spans="1:26" ht="15.75" customHeight="1" x14ac:dyDescent="0.25">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row>
    <row r="85" spans="1:26" ht="15.75" customHeight="1" x14ac:dyDescent="0.25">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row>
    <row r="86" spans="1:26" ht="15.75" customHeight="1" x14ac:dyDescent="0.25">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row>
    <row r="87" spans="1:26" ht="15.75" customHeight="1" x14ac:dyDescent="0.25">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row>
    <row r="88" spans="1:26" ht="15.75" customHeight="1" x14ac:dyDescent="0.25">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row>
    <row r="89" spans="1:26" ht="15.75" customHeight="1" x14ac:dyDescent="0.25">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row>
    <row r="90" spans="1:26" ht="15.75" customHeight="1" x14ac:dyDescent="0.25">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row>
    <row r="91" spans="1:26" ht="15.75" customHeight="1" x14ac:dyDescent="0.25">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row>
    <row r="92" spans="1:26" ht="15.75" customHeight="1" x14ac:dyDescent="0.25">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row>
    <row r="93" spans="1:26" ht="15.75" customHeight="1" x14ac:dyDescent="0.25">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row>
    <row r="94" spans="1:26" ht="15.75" customHeight="1" x14ac:dyDescent="0.25">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row>
    <row r="95" spans="1:26" ht="15.75" customHeight="1" x14ac:dyDescent="0.25">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row>
    <row r="96" spans="1:26" ht="15.75" customHeight="1" x14ac:dyDescent="0.25">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row>
    <row r="97" spans="1:26" ht="15.75" customHeight="1" x14ac:dyDescent="0.25">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row>
    <row r="98" spans="1:26" ht="15.75" customHeight="1" x14ac:dyDescent="0.25">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row>
    <row r="99" spans="1:26" ht="15.75" customHeight="1" x14ac:dyDescent="0.25">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row>
    <row r="100" spans="1:26" ht="15.75" customHeight="1" x14ac:dyDescent="0.25">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row>
    <row r="101" spans="1:26" ht="15.75" customHeight="1" x14ac:dyDescent="0.25">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row>
    <row r="102" spans="1:26" ht="15.75" customHeight="1" x14ac:dyDescent="0.25">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row>
    <row r="103" spans="1:26" ht="15.75" customHeight="1" x14ac:dyDescent="0.25">
      <c r="A103" s="252"/>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row>
    <row r="104" spans="1:26" ht="15.75" customHeight="1" x14ac:dyDescent="0.25">
      <c r="A104" s="252"/>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row>
    <row r="105" spans="1:26" ht="15.75" customHeight="1" x14ac:dyDescent="0.25">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row>
    <row r="106" spans="1:26" ht="15.75" customHeight="1" x14ac:dyDescent="0.25">
      <c r="A106" s="252"/>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row>
    <row r="107" spans="1:26" ht="15.75" customHeight="1" x14ac:dyDescent="0.25">
      <c r="A107" s="252"/>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row>
    <row r="108" spans="1:26" ht="15.75" customHeight="1" x14ac:dyDescent="0.25">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row>
    <row r="109" spans="1:26" ht="15.75" customHeight="1" x14ac:dyDescent="0.25">
      <c r="A109" s="252"/>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row>
    <row r="110" spans="1:26" ht="15.75" customHeight="1" x14ac:dyDescent="0.25">
      <c r="A110" s="252"/>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row>
    <row r="111" spans="1:26" ht="15.75" customHeight="1" x14ac:dyDescent="0.25">
      <c r="A111" s="252"/>
      <c r="B111" s="252"/>
      <c r="C111" s="252"/>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row>
    <row r="112" spans="1:26" ht="15.75" customHeight="1" x14ac:dyDescent="0.25">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row>
    <row r="113" spans="1:26" ht="15.75" customHeight="1" x14ac:dyDescent="0.25">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row>
    <row r="114" spans="1:26" ht="15.75" customHeight="1" x14ac:dyDescent="0.25">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row>
    <row r="115" spans="1:26" ht="15.75" customHeight="1" x14ac:dyDescent="0.25">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row>
    <row r="116" spans="1:26" ht="15.75" customHeight="1" x14ac:dyDescent="0.25">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row>
    <row r="117" spans="1:26" ht="15.75" customHeight="1" x14ac:dyDescent="0.25">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row>
    <row r="118" spans="1:26" ht="15.75" customHeight="1" x14ac:dyDescent="0.25">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row>
    <row r="119" spans="1:26" ht="15.75" customHeight="1" x14ac:dyDescent="0.25">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row>
    <row r="120" spans="1:26" ht="15.75" customHeight="1" x14ac:dyDescent="0.25">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row>
    <row r="121" spans="1:26" ht="15.75" customHeight="1" x14ac:dyDescent="0.25">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row>
    <row r="122" spans="1:26" ht="15.75" customHeight="1" x14ac:dyDescent="0.25">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row>
    <row r="123" spans="1:26" ht="15.75" customHeight="1" x14ac:dyDescent="0.25">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row>
    <row r="124" spans="1:26" ht="15.75" customHeight="1" x14ac:dyDescent="0.25">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row>
    <row r="125" spans="1:26" ht="15.75" customHeight="1" x14ac:dyDescent="0.25">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row>
    <row r="126" spans="1:26" ht="15.75" customHeight="1" x14ac:dyDescent="0.25">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row>
    <row r="127" spans="1:26" ht="15.75" customHeight="1" x14ac:dyDescent="0.25">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row>
    <row r="128" spans="1:26" ht="15.75" customHeight="1" x14ac:dyDescent="0.25">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row>
    <row r="129" spans="1:26" ht="15.75" customHeight="1" x14ac:dyDescent="0.25">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row>
    <row r="130" spans="1:26" ht="15.75" customHeight="1" x14ac:dyDescent="0.25">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row>
    <row r="131" spans="1:26" ht="15.75" customHeight="1" x14ac:dyDescent="0.25">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row>
    <row r="132" spans="1:26" ht="15.75" customHeight="1" x14ac:dyDescent="0.25">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row>
    <row r="133" spans="1:26" ht="15.75" customHeight="1" x14ac:dyDescent="0.25">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row>
    <row r="134" spans="1:26" ht="15.75" customHeight="1" x14ac:dyDescent="0.25">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row>
    <row r="135" spans="1:26" ht="15.75" customHeight="1" x14ac:dyDescent="0.25">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row>
    <row r="136" spans="1:26" ht="15.75" customHeight="1" x14ac:dyDescent="0.25">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row>
    <row r="137" spans="1:26" ht="15.75" customHeight="1" x14ac:dyDescent="0.25">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row>
    <row r="138" spans="1:26" ht="15.75" customHeight="1" x14ac:dyDescent="0.25">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row>
    <row r="139" spans="1:26" ht="15.75" customHeight="1" x14ac:dyDescent="0.25">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row>
    <row r="140" spans="1:26" ht="15.75" customHeight="1" x14ac:dyDescent="0.25">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row>
    <row r="141" spans="1:26" ht="15.75" customHeight="1" x14ac:dyDescent="0.25">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row>
    <row r="142" spans="1:26" ht="15.75" customHeight="1" x14ac:dyDescent="0.25">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row>
    <row r="143" spans="1:26" ht="15.75" customHeight="1" x14ac:dyDescent="0.25">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row>
    <row r="144" spans="1:26" ht="15.75" customHeight="1" x14ac:dyDescent="0.25">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row>
    <row r="145" spans="1:26" ht="15.75" customHeight="1" x14ac:dyDescent="0.25">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row>
    <row r="146" spans="1:26" ht="15.75" customHeight="1" x14ac:dyDescent="0.25">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row>
    <row r="147" spans="1:26" ht="15.75" customHeight="1" x14ac:dyDescent="0.25">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row>
    <row r="148" spans="1:26" ht="15.75" customHeight="1" x14ac:dyDescent="0.25">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row>
    <row r="149" spans="1:26" ht="15.75" customHeight="1" x14ac:dyDescent="0.25">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row>
    <row r="150" spans="1:26" ht="15.75" customHeight="1" x14ac:dyDescent="0.25">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row>
    <row r="151" spans="1:26" ht="15.75" customHeight="1" x14ac:dyDescent="0.25">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row>
    <row r="152" spans="1:26" ht="15.75" customHeight="1" x14ac:dyDescent="0.25">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row>
    <row r="153" spans="1:26" ht="15.75" customHeight="1" x14ac:dyDescent="0.25">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c r="W153" s="252"/>
      <c r="X153" s="252"/>
      <c r="Y153" s="252"/>
      <c r="Z153" s="252"/>
    </row>
    <row r="154" spans="1:26" ht="15.75" customHeight="1" x14ac:dyDescent="0.25">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row>
    <row r="155" spans="1:26" ht="15.75" customHeight="1" x14ac:dyDescent="0.25">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row>
    <row r="156" spans="1:26" ht="15.75" customHeight="1" x14ac:dyDescent="0.25">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row>
    <row r="157" spans="1:26" ht="15.75" customHeight="1" x14ac:dyDescent="0.25">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row>
    <row r="158" spans="1:26" ht="15.75" customHeight="1" x14ac:dyDescent="0.25">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row>
    <row r="159" spans="1:26" ht="15.75" customHeight="1" x14ac:dyDescent="0.25">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c r="W159" s="252"/>
      <c r="X159" s="252"/>
      <c r="Y159" s="252"/>
      <c r="Z159" s="252"/>
    </row>
    <row r="160" spans="1:26" ht="15.75" customHeight="1" x14ac:dyDescent="0.25">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row>
    <row r="161" spans="1:26" ht="15.75" customHeight="1" x14ac:dyDescent="0.25">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row>
    <row r="162" spans="1:26" ht="15.75" customHeight="1" x14ac:dyDescent="0.25">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row>
    <row r="163" spans="1:26" ht="15.75" customHeight="1" x14ac:dyDescent="0.25">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row>
    <row r="164" spans="1:26" ht="15.75" customHeight="1" x14ac:dyDescent="0.25">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row>
    <row r="165" spans="1:26" ht="15.75" customHeight="1" x14ac:dyDescent="0.25">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row>
    <row r="166" spans="1:26" ht="15.75" customHeight="1" x14ac:dyDescent="0.25">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row>
    <row r="167" spans="1:26" ht="15.75" customHeight="1" x14ac:dyDescent="0.25">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row>
    <row r="168" spans="1:26" ht="15.75" customHeight="1" x14ac:dyDescent="0.25">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row>
    <row r="169" spans="1:26" ht="15.75" customHeight="1" x14ac:dyDescent="0.25">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row>
    <row r="170" spans="1:26" ht="15.75" customHeight="1" x14ac:dyDescent="0.25">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row>
    <row r="171" spans="1:26" ht="15.75" customHeight="1" x14ac:dyDescent="0.25">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row>
    <row r="172" spans="1:26" ht="15.75" customHeight="1" x14ac:dyDescent="0.25">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row>
    <row r="173" spans="1:26" ht="15.75" customHeight="1" x14ac:dyDescent="0.25">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row>
    <row r="174" spans="1:26" ht="15.75" customHeight="1" x14ac:dyDescent="0.25">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row>
    <row r="175" spans="1:26" ht="15.75" customHeight="1" x14ac:dyDescent="0.25">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row>
    <row r="176" spans="1:26" ht="15.75" customHeight="1" x14ac:dyDescent="0.25">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row>
    <row r="177" spans="1:26" ht="15.75" customHeight="1" x14ac:dyDescent="0.25">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row>
    <row r="178" spans="1:26" ht="15.75" customHeight="1" x14ac:dyDescent="0.25">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row>
    <row r="179" spans="1:26" ht="15.75" customHeight="1" x14ac:dyDescent="0.25">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row>
    <row r="180" spans="1:26" ht="15.75" customHeight="1" x14ac:dyDescent="0.25">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row>
    <row r="181" spans="1:26" ht="15.75" customHeight="1" x14ac:dyDescent="0.25">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row>
    <row r="182" spans="1:26" ht="15.75" customHeight="1" x14ac:dyDescent="0.25">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row>
    <row r="183" spans="1:26" ht="15.75" customHeight="1" x14ac:dyDescent="0.25">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row>
    <row r="184" spans="1:26" ht="15.75" customHeight="1" x14ac:dyDescent="0.25">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row>
    <row r="185" spans="1:26" ht="15.75" customHeight="1" x14ac:dyDescent="0.25">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row>
    <row r="186" spans="1:26" ht="15.75" customHeight="1" x14ac:dyDescent="0.25">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row>
    <row r="187" spans="1:26" ht="15.75" customHeight="1" x14ac:dyDescent="0.25">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row>
    <row r="188" spans="1:26" ht="15.75" customHeight="1" x14ac:dyDescent="0.25">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row>
    <row r="189" spans="1:26" ht="15.75" customHeight="1" x14ac:dyDescent="0.25">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row>
    <row r="190" spans="1:26" ht="15.75" customHeight="1" x14ac:dyDescent="0.25">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row>
    <row r="191" spans="1:26" ht="15.75" customHeight="1" x14ac:dyDescent="0.25">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row>
    <row r="192" spans="1:26" ht="15.75" customHeight="1" x14ac:dyDescent="0.25">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row>
    <row r="193" spans="1:26" ht="15.75" customHeight="1" x14ac:dyDescent="0.25">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row>
    <row r="194" spans="1:26" ht="15.75" customHeight="1" x14ac:dyDescent="0.25">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row>
    <row r="195" spans="1:26" ht="15.75" customHeight="1" x14ac:dyDescent="0.25">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row>
    <row r="196" spans="1:26" ht="15.75" customHeight="1" x14ac:dyDescent="0.25">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row>
    <row r="197" spans="1:26" ht="15.75" customHeight="1" x14ac:dyDescent="0.25">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row>
    <row r="198" spans="1:26" ht="15.75" customHeight="1" x14ac:dyDescent="0.25">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row>
    <row r="199" spans="1:26" ht="15.75" customHeight="1" x14ac:dyDescent="0.25">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row>
    <row r="200" spans="1:26" ht="15.75" customHeight="1" x14ac:dyDescent="0.25">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row>
    <row r="201" spans="1:26" ht="15.75" customHeight="1" x14ac:dyDescent="0.25">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row>
    <row r="202" spans="1:26" ht="15.75" customHeight="1" x14ac:dyDescent="0.25">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row>
    <row r="203" spans="1:26" ht="15.75" customHeight="1" x14ac:dyDescent="0.25">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row>
    <row r="204" spans="1:26" ht="15.75" customHeight="1" x14ac:dyDescent="0.25">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row>
    <row r="205" spans="1:26" ht="15.75" customHeight="1" x14ac:dyDescent="0.25">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row>
    <row r="206" spans="1:26" ht="15.75" customHeight="1" x14ac:dyDescent="0.25">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row>
    <row r="207" spans="1:26" ht="15.75" customHeight="1" x14ac:dyDescent="0.25">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row>
    <row r="208" spans="1:26" ht="15.75" customHeight="1" x14ac:dyDescent="0.25">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row>
    <row r="209" spans="1:26" ht="15.75" customHeight="1" x14ac:dyDescent="0.25">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row>
    <row r="210" spans="1:26" ht="15.75" customHeight="1" x14ac:dyDescent="0.25">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row>
    <row r="211" spans="1:26" ht="15.75" customHeight="1" x14ac:dyDescent="0.25">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row>
    <row r="212" spans="1:26" ht="15.75" customHeight="1" x14ac:dyDescent="0.25">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row>
    <row r="213" spans="1:26" ht="15.75" customHeight="1" x14ac:dyDescent="0.25">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row>
    <row r="214" spans="1:26" ht="15.75" customHeight="1" x14ac:dyDescent="0.25">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row>
    <row r="215" spans="1:26" ht="15.75" customHeight="1" x14ac:dyDescent="0.25">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row>
    <row r="216" spans="1:26" ht="15.75" customHeight="1" x14ac:dyDescent="0.25">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row>
    <row r="217" spans="1:26" ht="15.75" customHeight="1" x14ac:dyDescent="0.25">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row>
    <row r="218" spans="1:26" ht="15.75" customHeight="1" x14ac:dyDescent="0.25">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row>
    <row r="219" spans="1:26" ht="15.75" customHeight="1" x14ac:dyDescent="0.25">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row>
    <row r="220" spans="1:26" ht="15.75" customHeight="1" x14ac:dyDescent="0.25">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row>
    <row r="221" spans="1:26" ht="15.75" customHeight="1" x14ac:dyDescent="0.25">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row>
    <row r="222" spans="1:26" ht="15.75" customHeight="1" x14ac:dyDescent="0.25">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row>
    <row r="223" spans="1:26" ht="15.75" customHeight="1" x14ac:dyDescent="0.25">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row>
    <row r="224" spans="1:26" ht="15.75" customHeight="1" x14ac:dyDescent="0.25">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row>
    <row r="225" spans="1:26" ht="15.75" customHeight="1" x14ac:dyDescent="0.25">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row>
    <row r="226" spans="1:26" ht="15.75" customHeight="1" x14ac:dyDescent="0.25">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row>
    <row r="227" spans="1:26" ht="15.75" customHeight="1" x14ac:dyDescent="0.25">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row>
    <row r="228" spans="1:26" ht="15.75" customHeight="1" x14ac:dyDescent="0.25">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row>
    <row r="229" spans="1:26" ht="15.75" customHeight="1" x14ac:dyDescent="0.25">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row>
    <row r="230" spans="1:26" ht="15.75" customHeight="1" x14ac:dyDescent="0.25">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row>
    <row r="231" spans="1:26" ht="15.75" customHeight="1" x14ac:dyDescent="0.25">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row>
    <row r="232" spans="1:26" ht="15.75" customHeight="1" x14ac:dyDescent="0.25">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row>
    <row r="233" spans="1:26" ht="15.75" customHeight="1" x14ac:dyDescent="0.25">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row>
    <row r="234" spans="1:26" ht="15.75" customHeight="1" x14ac:dyDescent="0.25">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row>
    <row r="235" spans="1:26" ht="15.75" customHeight="1" x14ac:dyDescent="0.25">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row>
    <row r="236" spans="1:26" ht="15.75" customHeight="1" x14ac:dyDescent="0.25">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row>
    <row r="237" spans="1:26" ht="15.75" customHeight="1" x14ac:dyDescent="0.25">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row>
    <row r="238" spans="1:26" ht="15.75" customHeight="1" x14ac:dyDescent="0.25">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row>
    <row r="239" spans="1:26" ht="15.75" customHeight="1" x14ac:dyDescent="0.25">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row>
    <row r="240" spans="1:26" ht="15.75" customHeight="1" x14ac:dyDescent="0.25">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row>
    <row r="241" spans="1:26" ht="15.75" customHeight="1" x14ac:dyDescent="0.25">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row>
    <row r="242" spans="1:26" ht="15.75" customHeight="1" x14ac:dyDescent="0.25">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row>
    <row r="243" spans="1:26" ht="15.75" customHeight="1" x14ac:dyDescent="0.25">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row>
    <row r="244" spans="1:26" ht="15.75" customHeight="1" x14ac:dyDescent="0.25">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row>
    <row r="245" spans="1:26" ht="15.75" customHeight="1" x14ac:dyDescent="0.25">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row>
    <row r="246" spans="1:26" ht="15.75" customHeight="1" x14ac:dyDescent="0.25">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row>
    <row r="247" spans="1:26" ht="15.75" customHeight="1" x14ac:dyDescent="0.25">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row>
    <row r="248" spans="1:26" ht="15.75" customHeight="1" x14ac:dyDescent="0.25">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row>
    <row r="249" spans="1:26" ht="15.75" customHeight="1" x14ac:dyDescent="0.25">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row>
    <row r="250" spans="1:26" ht="15.75" customHeight="1" x14ac:dyDescent="0.25">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row>
    <row r="251" spans="1:26" ht="15.75" customHeight="1" x14ac:dyDescent="0.25">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row>
    <row r="252" spans="1:26" ht="15.75" customHeight="1" x14ac:dyDescent="0.25">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row>
    <row r="253" spans="1:26" ht="15.75" customHeight="1" x14ac:dyDescent="0.25">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row>
    <row r="254" spans="1:26" ht="15.75" customHeight="1" x14ac:dyDescent="0.25">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row>
    <row r="255" spans="1:26" ht="15.75" customHeight="1" x14ac:dyDescent="0.25">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row>
    <row r="256" spans="1:26" ht="15.75" customHeight="1" x14ac:dyDescent="0.25">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row>
    <row r="257" spans="1:26" ht="15.75" customHeight="1" x14ac:dyDescent="0.25">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row>
    <row r="258" spans="1:26" ht="15.75" customHeight="1" x14ac:dyDescent="0.25">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row>
    <row r="259" spans="1:26" ht="15.75" customHeight="1" x14ac:dyDescent="0.25">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row>
    <row r="260" spans="1:26" ht="15.75" customHeight="1" x14ac:dyDescent="0.25">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row>
    <row r="261" spans="1:26" ht="15.75" customHeight="1" x14ac:dyDescent="0.25">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row>
    <row r="262" spans="1:26" ht="15.75" customHeight="1" x14ac:dyDescent="0.25">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row>
    <row r="263" spans="1:26" ht="15.75" customHeight="1" x14ac:dyDescent="0.25">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row>
    <row r="264" spans="1:26" ht="15.75" customHeight="1" x14ac:dyDescent="0.25">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row>
    <row r="265" spans="1:26" ht="15.75" customHeight="1" x14ac:dyDescent="0.25">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row>
    <row r="266" spans="1:26" ht="15.75" customHeight="1" x14ac:dyDescent="0.25">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row>
    <row r="267" spans="1:26" ht="15.75" customHeight="1" x14ac:dyDescent="0.25">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row>
    <row r="268" spans="1:26" ht="15.75" customHeight="1" x14ac:dyDescent="0.25">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row>
    <row r="269" spans="1:26" ht="15.75" customHeight="1" x14ac:dyDescent="0.25">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row>
    <row r="270" spans="1:26" ht="15.75" customHeight="1" x14ac:dyDescent="0.25">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row>
    <row r="271" spans="1:26" ht="15.75" customHeight="1" x14ac:dyDescent="0.25">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row>
    <row r="272" spans="1:26" ht="15.75" customHeight="1" x14ac:dyDescent="0.25">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row>
    <row r="273" spans="1:26" ht="15.75" customHeight="1" x14ac:dyDescent="0.25">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row>
    <row r="274" spans="1:26" ht="15.75" customHeight="1" x14ac:dyDescent="0.25">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row>
    <row r="275" spans="1:26" ht="15.75" customHeight="1" x14ac:dyDescent="0.25">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row>
    <row r="276" spans="1:26" ht="15.75" customHeight="1" x14ac:dyDescent="0.25">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row>
    <row r="277" spans="1:26" ht="15.75" customHeight="1" x14ac:dyDescent="0.25">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row>
    <row r="278" spans="1:26" ht="15.75" customHeight="1" x14ac:dyDescent="0.25">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row>
    <row r="279" spans="1:26" ht="15.75" customHeight="1" x14ac:dyDescent="0.25">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row>
    <row r="280" spans="1:26" ht="15.75" customHeight="1" x14ac:dyDescent="0.25">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row>
    <row r="281" spans="1:26" ht="15.75" customHeight="1" x14ac:dyDescent="0.25">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row>
    <row r="282" spans="1:26" ht="15.75" customHeight="1" x14ac:dyDescent="0.25">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row>
    <row r="283" spans="1:26" ht="15.75" customHeight="1" x14ac:dyDescent="0.25">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row>
    <row r="284" spans="1:26" ht="15.75" customHeight="1" x14ac:dyDescent="0.25">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row>
    <row r="285" spans="1:26" ht="15.75" customHeight="1" x14ac:dyDescent="0.25">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row>
    <row r="286" spans="1:26" ht="15.75" customHeight="1" x14ac:dyDescent="0.25">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row>
    <row r="287" spans="1:26" ht="15.75" customHeight="1" x14ac:dyDescent="0.25">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row>
    <row r="288" spans="1:26" ht="15.75" customHeight="1" x14ac:dyDescent="0.25">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row>
    <row r="289" spans="1:26" ht="15.75" customHeight="1" x14ac:dyDescent="0.25">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row>
    <row r="290" spans="1:26" ht="15.75" customHeight="1" x14ac:dyDescent="0.25">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row>
    <row r="291" spans="1:26" ht="15.75" customHeight="1" x14ac:dyDescent="0.25">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row>
    <row r="292" spans="1:26" ht="15.75" customHeight="1" x14ac:dyDescent="0.25">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row>
    <row r="293" spans="1:26" ht="15.75" customHeight="1" x14ac:dyDescent="0.25">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row>
    <row r="294" spans="1:26" ht="15.75" customHeight="1" x14ac:dyDescent="0.25">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row>
    <row r="295" spans="1:26" ht="15.75" customHeight="1" x14ac:dyDescent="0.25">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row>
    <row r="296" spans="1:26" ht="15.75" customHeight="1" x14ac:dyDescent="0.25">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row>
    <row r="297" spans="1:26" ht="15.75" customHeight="1" x14ac:dyDescent="0.25">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row>
    <row r="298" spans="1:26" ht="15.75" customHeight="1" x14ac:dyDescent="0.25">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row>
    <row r="299" spans="1:26" ht="15.75" customHeight="1" x14ac:dyDescent="0.25">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row>
    <row r="300" spans="1:26" ht="15.75" customHeight="1" x14ac:dyDescent="0.25">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row>
    <row r="301" spans="1:26" ht="15.75" customHeight="1" x14ac:dyDescent="0.25">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row>
    <row r="302" spans="1:26" ht="15.75" customHeight="1" x14ac:dyDescent="0.25">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row>
    <row r="303" spans="1:26" ht="15.75" customHeight="1" x14ac:dyDescent="0.25">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row>
    <row r="304" spans="1:26" ht="15.75" customHeight="1" x14ac:dyDescent="0.25">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row>
    <row r="305" spans="1:26" ht="15.75" customHeight="1" x14ac:dyDescent="0.25">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row>
    <row r="306" spans="1:26" ht="15.75" customHeight="1" x14ac:dyDescent="0.25">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row>
    <row r="307" spans="1:26" ht="15.75" customHeight="1" x14ac:dyDescent="0.25">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row>
    <row r="308" spans="1:26" ht="15.75" customHeight="1" x14ac:dyDescent="0.25">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row>
    <row r="309" spans="1:26" ht="15.75" customHeight="1" x14ac:dyDescent="0.25">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row>
    <row r="310" spans="1:26" ht="15.75" customHeight="1" x14ac:dyDescent="0.25">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row>
    <row r="311" spans="1:26" ht="15.75" customHeight="1" x14ac:dyDescent="0.25">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row>
    <row r="312" spans="1:26" ht="15.75" customHeight="1" x14ac:dyDescent="0.25">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row>
    <row r="313" spans="1:26" ht="15.75" customHeight="1" x14ac:dyDescent="0.25">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row>
    <row r="314" spans="1:26" ht="15.75" customHeight="1" x14ac:dyDescent="0.25">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row>
    <row r="315" spans="1:26" ht="15.75" customHeight="1" x14ac:dyDescent="0.25">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row>
    <row r="316" spans="1:26" ht="15.75" customHeight="1" x14ac:dyDescent="0.25">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row>
    <row r="317" spans="1:26" ht="15.75" customHeight="1" x14ac:dyDescent="0.25">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row>
    <row r="318" spans="1:26" ht="15.75" customHeight="1" x14ac:dyDescent="0.25">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row>
    <row r="319" spans="1:26" ht="15.75" customHeight="1" x14ac:dyDescent="0.25">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row>
    <row r="320" spans="1:26" ht="15.75" customHeight="1" x14ac:dyDescent="0.25">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row>
    <row r="321" spans="1:26" ht="15.75" customHeight="1" x14ac:dyDescent="0.25">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row>
    <row r="322" spans="1:26" ht="15.75" customHeight="1" x14ac:dyDescent="0.25">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row>
    <row r="323" spans="1:26" ht="15.75" customHeight="1" x14ac:dyDescent="0.25">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row>
    <row r="324" spans="1:26" ht="15.75" customHeight="1" x14ac:dyDescent="0.25">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row>
    <row r="325" spans="1:26" ht="15.75" customHeight="1" x14ac:dyDescent="0.25">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row>
    <row r="326" spans="1:26" ht="15.75" customHeight="1" x14ac:dyDescent="0.25">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row>
    <row r="327" spans="1:26" ht="15.75" customHeight="1" x14ac:dyDescent="0.25">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row>
    <row r="328" spans="1:26" ht="15.75" customHeight="1" x14ac:dyDescent="0.25">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row>
    <row r="329" spans="1:26" ht="15.75" customHeight="1" x14ac:dyDescent="0.25">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row>
    <row r="330" spans="1:26" ht="15.75" customHeight="1" x14ac:dyDescent="0.25">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row>
    <row r="331" spans="1:26" ht="15.75" customHeight="1" x14ac:dyDescent="0.25">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row>
    <row r="332" spans="1:26" ht="15.75" customHeight="1" x14ac:dyDescent="0.25">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row>
    <row r="333" spans="1:26" ht="15.75" customHeight="1" x14ac:dyDescent="0.25">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row>
    <row r="334" spans="1:26" ht="15.75" customHeight="1" x14ac:dyDescent="0.25">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row>
    <row r="335" spans="1:26" ht="15.75" customHeight="1" x14ac:dyDescent="0.25">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row>
    <row r="336" spans="1:26" ht="15.75" customHeight="1" x14ac:dyDescent="0.25">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row>
    <row r="337" spans="1:26" ht="15.75" customHeight="1" x14ac:dyDescent="0.25">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row>
    <row r="338" spans="1:26" ht="15.75" customHeight="1" x14ac:dyDescent="0.25">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row>
    <row r="339" spans="1:26" ht="15.75" customHeight="1" x14ac:dyDescent="0.25">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row>
    <row r="340" spans="1:26" ht="15.75" customHeight="1" x14ac:dyDescent="0.25">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row>
    <row r="341" spans="1:26" ht="15.75" customHeight="1" x14ac:dyDescent="0.25">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row>
    <row r="342" spans="1:26" ht="15.75" customHeight="1" x14ac:dyDescent="0.25">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row>
    <row r="343" spans="1:26" ht="15.75" customHeight="1" x14ac:dyDescent="0.25">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row>
    <row r="344" spans="1:26" ht="15.75" customHeight="1" x14ac:dyDescent="0.25">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row>
    <row r="345" spans="1:26" ht="15.75" customHeight="1" x14ac:dyDescent="0.25">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row>
    <row r="346" spans="1:26" ht="15.75" customHeight="1" x14ac:dyDescent="0.25">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row>
    <row r="347" spans="1:26" ht="15.75" customHeight="1" x14ac:dyDescent="0.25">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row>
    <row r="348" spans="1:26" ht="15.75" customHeight="1" x14ac:dyDescent="0.25">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row>
    <row r="349" spans="1:26" ht="15.75" customHeight="1" x14ac:dyDescent="0.25">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row>
    <row r="350" spans="1:26" ht="15.75" customHeight="1" x14ac:dyDescent="0.25">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row>
    <row r="351" spans="1:26" ht="15.75" customHeight="1" x14ac:dyDescent="0.25">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row>
    <row r="352" spans="1:26" ht="15.75" customHeight="1" x14ac:dyDescent="0.25">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row>
    <row r="353" spans="1:26" ht="15.75" customHeight="1" x14ac:dyDescent="0.25">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row>
    <row r="354" spans="1:26" ht="15.75" customHeight="1" x14ac:dyDescent="0.25">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row>
    <row r="355" spans="1:26" ht="15.75" customHeight="1" x14ac:dyDescent="0.25">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row>
    <row r="356" spans="1:26" ht="15.75" customHeight="1" x14ac:dyDescent="0.25">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row>
    <row r="357" spans="1:26" ht="15.75" customHeight="1" x14ac:dyDescent="0.25">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row>
    <row r="358" spans="1:26" ht="15.75" customHeight="1" x14ac:dyDescent="0.25">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row>
    <row r="359" spans="1:26" ht="15.75" customHeight="1" x14ac:dyDescent="0.25">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row>
    <row r="360" spans="1:26" ht="15.75" customHeight="1" x14ac:dyDescent="0.25">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row>
    <row r="361" spans="1:26" ht="15.75" customHeight="1" x14ac:dyDescent="0.25">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row>
    <row r="362" spans="1:26" ht="15.75" customHeight="1" x14ac:dyDescent="0.25">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row>
    <row r="363" spans="1:26" ht="15.75" customHeight="1" x14ac:dyDescent="0.25">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row>
    <row r="364" spans="1:26" ht="15.75" customHeight="1" x14ac:dyDescent="0.25">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row>
    <row r="365" spans="1:26" ht="15.75" customHeight="1" x14ac:dyDescent="0.25">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row>
    <row r="366" spans="1:26" ht="15.75" customHeight="1" x14ac:dyDescent="0.25">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row>
    <row r="367" spans="1:26" ht="15.75" customHeight="1" x14ac:dyDescent="0.25">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row>
    <row r="368" spans="1:26" ht="15.75" customHeight="1" x14ac:dyDescent="0.25">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row>
    <row r="369" spans="1:26" ht="15.75" customHeight="1" x14ac:dyDescent="0.25">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row>
    <row r="370" spans="1:26" ht="15.75" customHeight="1" x14ac:dyDescent="0.25">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row>
    <row r="371" spans="1:26" ht="15.75" customHeight="1" x14ac:dyDescent="0.25">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row>
    <row r="372" spans="1:26" ht="15.75" customHeight="1" x14ac:dyDescent="0.25">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row>
    <row r="373" spans="1:26" ht="15.75" customHeight="1" x14ac:dyDescent="0.25">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row>
    <row r="374" spans="1:26" ht="15.75" customHeight="1" x14ac:dyDescent="0.25">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row>
    <row r="375" spans="1:26" ht="15.75" customHeight="1" x14ac:dyDescent="0.25">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row>
    <row r="376" spans="1:26" ht="15.75" customHeight="1" x14ac:dyDescent="0.25">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row>
    <row r="377" spans="1:26" ht="15.75" customHeight="1" x14ac:dyDescent="0.25">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row>
    <row r="378" spans="1:26" ht="15.75" customHeight="1" x14ac:dyDescent="0.25">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row>
    <row r="379" spans="1:26" ht="15.75" customHeight="1" x14ac:dyDescent="0.25">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row>
    <row r="380" spans="1:26" ht="15.75" customHeight="1" x14ac:dyDescent="0.25">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row>
    <row r="381" spans="1:26" ht="15.75" customHeight="1" x14ac:dyDescent="0.25">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row>
    <row r="382" spans="1:26" ht="15.75" customHeight="1" x14ac:dyDescent="0.25">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row>
    <row r="383" spans="1:26" ht="15.75" customHeight="1" x14ac:dyDescent="0.25">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row>
    <row r="384" spans="1:26" ht="15.75" customHeight="1" x14ac:dyDescent="0.25">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row>
    <row r="385" spans="1:26" ht="15.75" customHeight="1" x14ac:dyDescent="0.25">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row>
    <row r="386" spans="1:26" ht="15.75" customHeight="1" x14ac:dyDescent="0.25">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row>
    <row r="387" spans="1:26" ht="15.75" customHeight="1" x14ac:dyDescent="0.25">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row>
    <row r="388" spans="1:26" ht="15.75" customHeight="1" x14ac:dyDescent="0.25">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row>
    <row r="389" spans="1:26" ht="15.75" customHeight="1" x14ac:dyDescent="0.25">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row>
    <row r="390" spans="1:26" ht="15.75" customHeight="1" x14ac:dyDescent="0.25">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row>
    <row r="391" spans="1:26" ht="15.75" customHeight="1" x14ac:dyDescent="0.25">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row>
    <row r="392" spans="1:26" ht="15.75" customHeight="1" x14ac:dyDescent="0.25">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row>
    <row r="393" spans="1:26" ht="15.75" customHeight="1" x14ac:dyDescent="0.25">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row>
    <row r="394" spans="1:26" ht="15.75" customHeight="1" x14ac:dyDescent="0.25">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row>
    <row r="395" spans="1:26" ht="15.75" customHeight="1" x14ac:dyDescent="0.25">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row>
    <row r="396" spans="1:26" ht="15.75" customHeight="1" x14ac:dyDescent="0.25">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row>
    <row r="397" spans="1:26" ht="15.75" customHeight="1" x14ac:dyDescent="0.25">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row>
    <row r="398" spans="1:26" ht="15.75" customHeight="1" x14ac:dyDescent="0.25">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row>
    <row r="399" spans="1:26" ht="15.75" customHeight="1" x14ac:dyDescent="0.25">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row>
    <row r="400" spans="1:26" ht="15.75" customHeight="1" x14ac:dyDescent="0.25">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row>
    <row r="401" spans="1:26" ht="15.75" customHeight="1" x14ac:dyDescent="0.25">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row>
    <row r="402" spans="1:26" ht="15.75" customHeight="1" x14ac:dyDescent="0.25">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row>
    <row r="403" spans="1:26" ht="15.75" customHeight="1" x14ac:dyDescent="0.25">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row>
    <row r="404" spans="1:26" ht="15.75" customHeight="1" x14ac:dyDescent="0.25">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row>
    <row r="405" spans="1:26" ht="15.75" customHeight="1" x14ac:dyDescent="0.25">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row>
    <row r="406" spans="1:26" ht="15.75" customHeight="1" x14ac:dyDescent="0.25">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row>
    <row r="407" spans="1:26" ht="15.75" customHeight="1" x14ac:dyDescent="0.25">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row>
    <row r="408" spans="1:26" ht="15.75" customHeight="1" x14ac:dyDescent="0.25">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row>
    <row r="409" spans="1:26" ht="15.75" customHeight="1" x14ac:dyDescent="0.25">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row>
    <row r="410" spans="1:26" ht="15.75" customHeight="1" x14ac:dyDescent="0.25">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row>
    <row r="411" spans="1:26" ht="15.75" customHeight="1" x14ac:dyDescent="0.25">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row>
    <row r="412" spans="1:26" ht="15.75" customHeight="1" x14ac:dyDescent="0.25">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row>
    <row r="413" spans="1:26" ht="15.75" customHeight="1" x14ac:dyDescent="0.25">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row>
    <row r="414" spans="1:26" ht="15.75" customHeight="1" x14ac:dyDescent="0.25">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row>
    <row r="415" spans="1:26" ht="15.75" customHeight="1" x14ac:dyDescent="0.25">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row>
    <row r="416" spans="1:26" ht="15.75" customHeight="1" x14ac:dyDescent="0.25">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row>
    <row r="417" spans="1:26" ht="15.75" customHeight="1" x14ac:dyDescent="0.25">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row>
    <row r="418" spans="1:26" ht="15.75" customHeight="1" x14ac:dyDescent="0.25">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row>
    <row r="419" spans="1:26" ht="15.75" customHeight="1" x14ac:dyDescent="0.25">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row>
    <row r="420" spans="1:26" ht="15.75" customHeight="1" x14ac:dyDescent="0.25">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row>
    <row r="421" spans="1:26" ht="15.75" customHeight="1" x14ac:dyDescent="0.25">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row>
    <row r="422" spans="1:26" ht="15.75" customHeight="1" x14ac:dyDescent="0.25">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row>
    <row r="423" spans="1:26" ht="15.75" customHeight="1" x14ac:dyDescent="0.25">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row>
    <row r="424" spans="1:26" ht="15.75" customHeight="1" x14ac:dyDescent="0.25">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row>
    <row r="425" spans="1:26" ht="15.75" customHeight="1" x14ac:dyDescent="0.25">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row>
    <row r="426" spans="1:26" ht="15.75" customHeight="1" x14ac:dyDescent="0.25">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row>
    <row r="427" spans="1:26" ht="15.75" customHeight="1" x14ac:dyDescent="0.25">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row>
    <row r="428" spans="1:26" ht="15.75" customHeight="1" x14ac:dyDescent="0.25">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row>
    <row r="429" spans="1:26" ht="15.75" customHeight="1" x14ac:dyDescent="0.25">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row>
    <row r="430" spans="1:26" ht="15.75" customHeight="1" x14ac:dyDescent="0.25">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row>
    <row r="431" spans="1:26" ht="15.75" customHeight="1" x14ac:dyDescent="0.25">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row>
    <row r="432" spans="1:26" ht="15.75" customHeight="1" x14ac:dyDescent="0.25">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row>
    <row r="433" spans="1:26" ht="15.75" customHeight="1" x14ac:dyDescent="0.25">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row>
    <row r="434" spans="1:26" ht="15.75" customHeight="1" x14ac:dyDescent="0.25">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row>
    <row r="435" spans="1:26" ht="15.75" customHeight="1" x14ac:dyDescent="0.25">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row>
    <row r="436" spans="1:26" ht="15.75" customHeight="1" x14ac:dyDescent="0.25">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row>
    <row r="437" spans="1:26" ht="15.75" customHeight="1" x14ac:dyDescent="0.25">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row>
    <row r="438" spans="1:26" ht="15.75" customHeight="1" x14ac:dyDescent="0.25">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row>
    <row r="439" spans="1:26" ht="15.75" customHeight="1" x14ac:dyDescent="0.25">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row>
    <row r="440" spans="1:26" ht="15.75" customHeight="1" x14ac:dyDescent="0.25">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row>
    <row r="441" spans="1:26" ht="15.75" customHeight="1" x14ac:dyDescent="0.25">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row>
    <row r="442" spans="1:26" ht="15.75" customHeight="1" x14ac:dyDescent="0.25">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row>
    <row r="443" spans="1:26" ht="15.75" customHeight="1" x14ac:dyDescent="0.25">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row>
    <row r="444" spans="1:26" ht="15.75" customHeight="1" x14ac:dyDescent="0.25">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row>
    <row r="445" spans="1:26" ht="15.75" customHeight="1" x14ac:dyDescent="0.25">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row>
    <row r="446" spans="1:26" ht="15.75" customHeight="1" x14ac:dyDescent="0.25">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row>
    <row r="447" spans="1:26" ht="15.75" customHeight="1" x14ac:dyDescent="0.25">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row>
    <row r="448" spans="1:26" ht="15.75" customHeight="1" x14ac:dyDescent="0.25">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row>
    <row r="449" spans="1:26" ht="15.75" customHeight="1" x14ac:dyDescent="0.25">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row>
    <row r="450" spans="1:26" ht="15.75" customHeight="1" x14ac:dyDescent="0.25">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row>
    <row r="451" spans="1:26" ht="15.75" customHeight="1" x14ac:dyDescent="0.25">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row>
    <row r="452" spans="1:26" ht="15.75" customHeight="1" x14ac:dyDescent="0.25">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row>
    <row r="453" spans="1:26" ht="15.75" customHeight="1" x14ac:dyDescent="0.25">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row>
    <row r="454" spans="1:26" ht="15.75" customHeight="1" x14ac:dyDescent="0.25">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row>
    <row r="455" spans="1:26" ht="15.75" customHeight="1" x14ac:dyDescent="0.25">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row>
    <row r="456" spans="1:26" ht="15.75" customHeight="1" x14ac:dyDescent="0.25">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row>
    <row r="457" spans="1:26" ht="15.75" customHeight="1" x14ac:dyDescent="0.25">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row>
    <row r="458" spans="1:26" ht="15.75" customHeight="1" x14ac:dyDescent="0.25">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row>
    <row r="459" spans="1:26" ht="15.75" customHeight="1" x14ac:dyDescent="0.25">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row>
    <row r="460" spans="1:26" ht="15.75" customHeight="1" x14ac:dyDescent="0.25">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row>
    <row r="461" spans="1:26" ht="15.75" customHeight="1" x14ac:dyDescent="0.25">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row>
    <row r="462" spans="1:26" ht="15.75" customHeight="1" x14ac:dyDescent="0.25">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row>
    <row r="463" spans="1:26" ht="15.75" customHeight="1" x14ac:dyDescent="0.25">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row>
    <row r="464" spans="1:26" ht="15.75" customHeight="1" x14ac:dyDescent="0.25">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row>
    <row r="465" spans="1:26" ht="15.75" customHeight="1" x14ac:dyDescent="0.25">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row>
    <row r="466" spans="1:26" ht="15.75" customHeight="1" x14ac:dyDescent="0.25">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row>
    <row r="467" spans="1:26" ht="15.75" customHeight="1" x14ac:dyDescent="0.25">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row>
    <row r="468" spans="1:26" ht="15.75" customHeight="1" x14ac:dyDescent="0.25">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row>
    <row r="469" spans="1:26" ht="15.75" customHeight="1" x14ac:dyDescent="0.25">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row>
    <row r="470" spans="1:26" ht="15.75" customHeight="1" x14ac:dyDescent="0.25">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row>
    <row r="471" spans="1:26" ht="15.75" customHeight="1" x14ac:dyDescent="0.25">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row>
    <row r="472" spans="1:26" ht="15.75" customHeight="1" x14ac:dyDescent="0.25">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row>
    <row r="473" spans="1:26" ht="15.75" customHeight="1" x14ac:dyDescent="0.25">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row>
    <row r="474" spans="1:26" ht="15.75" customHeight="1" x14ac:dyDescent="0.25">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row>
    <row r="475" spans="1:26" ht="15.75" customHeight="1" x14ac:dyDescent="0.25">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row>
    <row r="476" spans="1:26" ht="15.75" customHeight="1" x14ac:dyDescent="0.25">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row>
    <row r="477" spans="1:26" ht="15.75" customHeight="1" x14ac:dyDescent="0.25">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row>
    <row r="478" spans="1:26" ht="15.75" customHeight="1" x14ac:dyDescent="0.25">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row>
    <row r="479" spans="1:26" ht="15.75" customHeight="1" x14ac:dyDescent="0.25">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row>
    <row r="480" spans="1:26" ht="15.75" customHeight="1" x14ac:dyDescent="0.25">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row>
    <row r="481" spans="1:26" ht="15.75" customHeight="1" x14ac:dyDescent="0.25">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row>
    <row r="482" spans="1:26" ht="15.75" customHeight="1" x14ac:dyDescent="0.25">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row>
    <row r="483" spans="1:26" ht="15.75" customHeight="1" x14ac:dyDescent="0.25">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row>
    <row r="484" spans="1:26" ht="15.75" customHeight="1" x14ac:dyDescent="0.25">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row>
    <row r="485" spans="1:26" ht="15.75" customHeight="1" x14ac:dyDescent="0.25">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row>
    <row r="486" spans="1:26" ht="15.75" customHeight="1" x14ac:dyDescent="0.25">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row>
    <row r="487" spans="1:26" ht="15.75" customHeight="1" x14ac:dyDescent="0.25">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row>
    <row r="488" spans="1:26" ht="15.75" customHeight="1" x14ac:dyDescent="0.25">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row>
    <row r="489" spans="1:26" ht="15.75" customHeight="1" x14ac:dyDescent="0.25">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row>
    <row r="490" spans="1:26" ht="15.75" customHeight="1" x14ac:dyDescent="0.25">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row>
    <row r="491" spans="1:26" ht="15.75" customHeight="1" x14ac:dyDescent="0.25">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row>
    <row r="492" spans="1:26" ht="15.75" customHeight="1" x14ac:dyDescent="0.25">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row>
    <row r="493" spans="1:26" ht="15.75" customHeight="1" x14ac:dyDescent="0.25">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row>
    <row r="494" spans="1:26" ht="15.75" customHeight="1" x14ac:dyDescent="0.25">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row>
    <row r="495" spans="1:26" ht="15.75" customHeight="1" x14ac:dyDescent="0.25">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row>
    <row r="496" spans="1:26" ht="15.75" customHeight="1" x14ac:dyDescent="0.25">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row>
    <row r="497" spans="1:26" ht="15.75" customHeight="1" x14ac:dyDescent="0.25">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row>
    <row r="498" spans="1:26" ht="15.75" customHeight="1" x14ac:dyDescent="0.25">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row>
    <row r="499" spans="1:26" ht="15.75" customHeight="1" x14ac:dyDescent="0.25">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row>
    <row r="500" spans="1:26" ht="15.75" customHeight="1" x14ac:dyDescent="0.25">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row>
    <row r="501" spans="1:26" ht="15.75" customHeight="1" x14ac:dyDescent="0.25">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row>
    <row r="502" spans="1:26" ht="15.75" customHeight="1" x14ac:dyDescent="0.25">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row>
    <row r="503" spans="1:26" ht="15.75" customHeight="1" x14ac:dyDescent="0.25">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row>
    <row r="504" spans="1:26" ht="15.75" customHeight="1" x14ac:dyDescent="0.25">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row>
    <row r="505" spans="1:26" ht="15.75" customHeight="1" x14ac:dyDescent="0.25">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row>
    <row r="506" spans="1:26" ht="15.75" customHeight="1" x14ac:dyDescent="0.25">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row>
    <row r="507" spans="1:26" ht="15.75" customHeight="1" x14ac:dyDescent="0.25">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row>
    <row r="508" spans="1:26" ht="15.75" customHeight="1" x14ac:dyDescent="0.25">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row>
    <row r="509" spans="1:26" ht="15.75" customHeight="1" x14ac:dyDescent="0.25">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row>
    <row r="510" spans="1:26" ht="15.75" customHeight="1" x14ac:dyDescent="0.25">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row>
    <row r="511" spans="1:26" ht="15.75" customHeight="1" x14ac:dyDescent="0.25">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row>
    <row r="512" spans="1:26" ht="15.75" customHeight="1" x14ac:dyDescent="0.25">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row>
    <row r="513" spans="1:26" ht="15.75" customHeight="1" x14ac:dyDescent="0.25">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row>
    <row r="514" spans="1:26" ht="15.75" customHeight="1" x14ac:dyDescent="0.25">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row>
    <row r="515" spans="1:26" ht="15.75" customHeight="1" x14ac:dyDescent="0.25">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row>
    <row r="516" spans="1:26" ht="15.75" customHeight="1" x14ac:dyDescent="0.25">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row>
    <row r="517" spans="1:26" ht="15.75" customHeight="1" x14ac:dyDescent="0.25">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row>
    <row r="518" spans="1:26" ht="15.75" customHeight="1" x14ac:dyDescent="0.25">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row>
    <row r="519" spans="1:26" ht="15.75" customHeight="1" x14ac:dyDescent="0.25">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row>
    <row r="520" spans="1:26" ht="15.75" customHeight="1" x14ac:dyDescent="0.25">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row>
    <row r="521" spans="1:26" ht="15.75" customHeight="1" x14ac:dyDescent="0.25">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row>
    <row r="522" spans="1:26" ht="15.75" customHeight="1" x14ac:dyDescent="0.25">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row>
    <row r="523" spans="1:26" ht="15.75" customHeight="1" x14ac:dyDescent="0.25">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row>
    <row r="524" spans="1:26" ht="15.75" customHeight="1" x14ac:dyDescent="0.25">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row>
    <row r="525" spans="1:26" ht="15.75" customHeight="1" x14ac:dyDescent="0.25">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row>
    <row r="526" spans="1:26" ht="15.75" customHeight="1" x14ac:dyDescent="0.25">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row>
    <row r="527" spans="1:26" ht="15.75" customHeight="1" x14ac:dyDescent="0.25">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row>
    <row r="528" spans="1:26" ht="15.75" customHeight="1" x14ac:dyDescent="0.25">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row>
    <row r="529" spans="1:26" ht="15.75" customHeight="1" x14ac:dyDescent="0.25">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row>
    <row r="530" spans="1:26" ht="15.75" customHeight="1" x14ac:dyDescent="0.25">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row>
    <row r="531" spans="1:26" ht="15.75" customHeight="1" x14ac:dyDescent="0.25">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row>
    <row r="532" spans="1:26" ht="15.75" customHeight="1" x14ac:dyDescent="0.25">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row>
    <row r="533" spans="1:26" ht="15.75" customHeight="1" x14ac:dyDescent="0.25">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row>
    <row r="534" spans="1:26" ht="15.75" customHeight="1" x14ac:dyDescent="0.25">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row>
    <row r="535" spans="1:26" ht="15.75" customHeight="1" x14ac:dyDescent="0.25">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row>
    <row r="536" spans="1:26" ht="15.75" customHeight="1" x14ac:dyDescent="0.25">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row>
    <row r="537" spans="1:26" ht="15.75" customHeight="1" x14ac:dyDescent="0.25">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row>
    <row r="538" spans="1:26" ht="15.75" customHeight="1" x14ac:dyDescent="0.25">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row>
    <row r="539" spans="1:26" ht="15.75" customHeight="1" x14ac:dyDescent="0.25">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row>
    <row r="540" spans="1:26" ht="15.75" customHeight="1" x14ac:dyDescent="0.25">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row>
    <row r="541" spans="1:26" ht="15.75" customHeight="1" x14ac:dyDescent="0.25">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row>
    <row r="542" spans="1:26" ht="15.75" customHeight="1" x14ac:dyDescent="0.25">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row>
    <row r="543" spans="1:26" ht="15.75" customHeight="1" x14ac:dyDescent="0.25">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row>
    <row r="544" spans="1:26" ht="15.75" customHeight="1" x14ac:dyDescent="0.25">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row>
    <row r="545" spans="1:26" ht="15.75" customHeight="1" x14ac:dyDescent="0.25">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row>
    <row r="546" spans="1:26" ht="15.75" customHeight="1" x14ac:dyDescent="0.25">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row>
    <row r="547" spans="1:26" ht="15.75" customHeight="1" x14ac:dyDescent="0.25">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row>
    <row r="548" spans="1:26" ht="15.75" customHeight="1" x14ac:dyDescent="0.25">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row>
    <row r="549" spans="1:26" ht="15.75" customHeight="1" x14ac:dyDescent="0.25">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row>
    <row r="550" spans="1:26" ht="15.75" customHeight="1" x14ac:dyDescent="0.25">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row>
    <row r="551" spans="1:26" ht="15.75" customHeight="1" x14ac:dyDescent="0.25">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row>
    <row r="552" spans="1:26" ht="15.75" customHeight="1" x14ac:dyDescent="0.25">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row>
    <row r="553" spans="1:26" ht="15.75" customHeight="1" x14ac:dyDescent="0.25">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row>
    <row r="554" spans="1:26" ht="15.75" customHeight="1" x14ac:dyDescent="0.25">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row>
    <row r="555" spans="1:26" ht="15.75" customHeight="1" x14ac:dyDescent="0.25">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row>
    <row r="556" spans="1:26" ht="15.75" customHeight="1" x14ac:dyDescent="0.25">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row>
    <row r="557" spans="1:26" ht="15.75" customHeight="1" x14ac:dyDescent="0.25">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row>
    <row r="558" spans="1:26" ht="15.75" customHeight="1" x14ac:dyDescent="0.25">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row>
    <row r="559" spans="1:26" ht="15.75" customHeight="1" x14ac:dyDescent="0.25">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row>
    <row r="560" spans="1:26" ht="15.75" customHeight="1" x14ac:dyDescent="0.25">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row>
    <row r="561" spans="1:26" ht="15.75" customHeight="1" x14ac:dyDescent="0.25">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row>
    <row r="562" spans="1:26" ht="15.75" customHeight="1" x14ac:dyDescent="0.25">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row>
    <row r="563" spans="1:26" ht="15.75" customHeight="1" x14ac:dyDescent="0.25">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row>
    <row r="564" spans="1:26" ht="15.75" customHeight="1" x14ac:dyDescent="0.25">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row>
    <row r="565" spans="1:26" ht="15.75" customHeight="1" x14ac:dyDescent="0.25">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row>
    <row r="566" spans="1:26" ht="15.75" customHeight="1" x14ac:dyDescent="0.25">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row>
    <row r="567" spans="1:26" ht="15.75" customHeight="1" x14ac:dyDescent="0.25">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row>
    <row r="568" spans="1:26" ht="15.75" customHeight="1" x14ac:dyDescent="0.25">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row>
    <row r="569" spans="1:26" ht="15.75" customHeight="1" x14ac:dyDescent="0.25">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row>
    <row r="570" spans="1:26" ht="15.75" customHeight="1" x14ac:dyDescent="0.25">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row>
    <row r="571" spans="1:26" ht="15.75" customHeight="1" x14ac:dyDescent="0.25">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row>
    <row r="572" spans="1:26" ht="15.75" customHeight="1" x14ac:dyDescent="0.25">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row>
    <row r="573" spans="1:26" ht="15.75" customHeight="1" x14ac:dyDescent="0.25">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row>
    <row r="574" spans="1:26" ht="15.75" customHeight="1" x14ac:dyDescent="0.25">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row>
    <row r="575" spans="1:26" ht="15.75" customHeight="1" x14ac:dyDescent="0.25">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row>
    <row r="576" spans="1:26" ht="15.75" customHeight="1" x14ac:dyDescent="0.25">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row>
    <row r="577" spans="1:26" ht="15.75" customHeight="1" x14ac:dyDescent="0.25">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row>
    <row r="578" spans="1:26" ht="15.75" customHeight="1" x14ac:dyDescent="0.25">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row>
    <row r="579" spans="1:26" ht="15.75" customHeight="1" x14ac:dyDescent="0.25">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row>
    <row r="580" spans="1:26" ht="15.75" customHeight="1" x14ac:dyDescent="0.25">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row>
    <row r="581" spans="1:26" ht="15.75" customHeight="1" x14ac:dyDescent="0.25">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row>
    <row r="582" spans="1:26" ht="15.75" customHeight="1" x14ac:dyDescent="0.25">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row>
    <row r="583" spans="1:26" ht="15.75" customHeight="1" x14ac:dyDescent="0.25">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row>
    <row r="584" spans="1:26" ht="15.75" customHeight="1" x14ac:dyDescent="0.25">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row>
    <row r="585" spans="1:26" ht="15.75" customHeight="1" x14ac:dyDescent="0.25">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row>
    <row r="586" spans="1:26" ht="15.75" customHeight="1" x14ac:dyDescent="0.25">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row>
    <row r="587" spans="1:26" ht="15.75" customHeight="1" x14ac:dyDescent="0.25">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row>
    <row r="588" spans="1:26" ht="15.75" customHeight="1" x14ac:dyDescent="0.25">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row>
    <row r="589" spans="1:26" ht="15.75" customHeight="1" x14ac:dyDescent="0.25">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row>
    <row r="590" spans="1:26" ht="15.75" customHeight="1" x14ac:dyDescent="0.25">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row>
    <row r="591" spans="1:26" ht="15.75" customHeight="1" x14ac:dyDescent="0.25">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row>
    <row r="592" spans="1:26" ht="15.75" customHeight="1" x14ac:dyDescent="0.25">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row>
    <row r="593" spans="1:26" ht="15.75" customHeight="1" x14ac:dyDescent="0.25">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row>
    <row r="594" spans="1:26" ht="15.75" customHeight="1" x14ac:dyDescent="0.25">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row>
    <row r="595" spans="1:26" ht="15.75" customHeight="1" x14ac:dyDescent="0.25">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row>
    <row r="596" spans="1:26" ht="15.75" customHeight="1" x14ac:dyDescent="0.25">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row>
    <row r="597" spans="1:26" ht="15.75" customHeight="1" x14ac:dyDescent="0.25">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row>
    <row r="598" spans="1:26" ht="15.75" customHeight="1" x14ac:dyDescent="0.25">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row>
    <row r="599" spans="1:26" ht="15.75" customHeight="1" x14ac:dyDescent="0.25">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row>
    <row r="600" spans="1:26" ht="15.75" customHeight="1" x14ac:dyDescent="0.25">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row>
    <row r="601" spans="1:26" ht="15.75" customHeight="1" x14ac:dyDescent="0.25">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row>
    <row r="602" spans="1:26" ht="15.75" customHeight="1" x14ac:dyDescent="0.25">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row>
    <row r="603" spans="1:26" ht="15.75" customHeight="1" x14ac:dyDescent="0.25">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row>
    <row r="604" spans="1:26" ht="15.75" customHeight="1" x14ac:dyDescent="0.25">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row>
    <row r="605" spans="1:26" ht="15.75" customHeight="1" x14ac:dyDescent="0.25">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row>
    <row r="606" spans="1:26" ht="15.75" customHeight="1" x14ac:dyDescent="0.25">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row>
    <row r="607" spans="1:26" ht="15.75" customHeight="1" x14ac:dyDescent="0.25">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row>
    <row r="608" spans="1:26" ht="15.75" customHeight="1" x14ac:dyDescent="0.25">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row>
    <row r="609" spans="1:26" ht="15.75" customHeight="1" x14ac:dyDescent="0.25">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row>
    <row r="610" spans="1:26" ht="15.75" customHeight="1" x14ac:dyDescent="0.25">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row>
    <row r="611" spans="1:26" ht="15.75" customHeight="1" x14ac:dyDescent="0.25">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row>
    <row r="612" spans="1:26" ht="15.75" customHeight="1" x14ac:dyDescent="0.25">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row>
    <row r="613" spans="1:26" ht="15.75" customHeight="1" x14ac:dyDescent="0.25">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row>
    <row r="614" spans="1:26" ht="15.75" customHeight="1" x14ac:dyDescent="0.25">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row>
    <row r="615" spans="1:26" ht="15.75" customHeight="1" x14ac:dyDescent="0.25">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row>
    <row r="616" spans="1:26" ht="15.75" customHeight="1" x14ac:dyDescent="0.25">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row>
    <row r="617" spans="1:26" ht="15.75" customHeight="1" x14ac:dyDescent="0.25">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row>
    <row r="618" spans="1:26" ht="15.75" customHeight="1" x14ac:dyDescent="0.25">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row>
    <row r="619" spans="1:26" ht="15.75" customHeight="1" x14ac:dyDescent="0.25">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row>
    <row r="620" spans="1:26" ht="15.75" customHeight="1" x14ac:dyDescent="0.25">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row>
    <row r="621" spans="1:26" ht="15.75" customHeight="1" x14ac:dyDescent="0.25">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row>
    <row r="622" spans="1:26" ht="15.75" customHeight="1" x14ac:dyDescent="0.25">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row>
    <row r="623" spans="1:26" ht="15.75" customHeight="1" x14ac:dyDescent="0.25">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row>
    <row r="624" spans="1:26" ht="15.75" customHeight="1" x14ac:dyDescent="0.25">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row>
    <row r="625" spans="1:26" ht="15.75" customHeight="1" x14ac:dyDescent="0.25">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row>
    <row r="626" spans="1:26" ht="15.75" customHeight="1" x14ac:dyDescent="0.25">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row>
    <row r="627" spans="1:26" ht="15.75" customHeight="1" x14ac:dyDescent="0.25">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row>
    <row r="628" spans="1:26" ht="15.75" customHeight="1" x14ac:dyDescent="0.25">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row>
    <row r="629" spans="1:26" ht="15.75" customHeight="1" x14ac:dyDescent="0.25">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row>
    <row r="630" spans="1:26" ht="15.75" customHeight="1" x14ac:dyDescent="0.25">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row>
    <row r="631" spans="1:26" ht="15.75" customHeight="1" x14ac:dyDescent="0.25">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row>
    <row r="632" spans="1:26" ht="15.75" customHeight="1" x14ac:dyDescent="0.25">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row>
    <row r="633" spans="1:26" ht="15.75" customHeight="1" x14ac:dyDescent="0.25">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row>
    <row r="634" spans="1:26" ht="15.75" customHeight="1" x14ac:dyDescent="0.25">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row>
    <row r="635" spans="1:26" ht="15.75" customHeight="1" x14ac:dyDescent="0.25">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row>
    <row r="636" spans="1:26" ht="15.75" customHeight="1" x14ac:dyDescent="0.25">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row>
    <row r="637" spans="1:26" ht="15.75" customHeight="1" x14ac:dyDescent="0.25">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row>
    <row r="638" spans="1:26" ht="15.75" customHeight="1" x14ac:dyDescent="0.25">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row>
    <row r="639" spans="1:26" ht="15.75" customHeight="1" x14ac:dyDescent="0.25">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row>
    <row r="640" spans="1:26" ht="15.75" customHeight="1" x14ac:dyDescent="0.25">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row>
    <row r="641" spans="1:26" ht="15.75" customHeight="1" x14ac:dyDescent="0.25">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row>
    <row r="642" spans="1:26" ht="15.75" customHeight="1" x14ac:dyDescent="0.25">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row>
    <row r="643" spans="1:26" ht="15.75" customHeight="1" x14ac:dyDescent="0.25">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row>
    <row r="644" spans="1:26" ht="15.75" customHeight="1" x14ac:dyDescent="0.25">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row>
    <row r="645" spans="1:26" ht="15.75" customHeight="1" x14ac:dyDescent="0.25">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row>
    <row r="646" spans="1:26" ht="15.75" customHeight="1" x14ac:dyDescent="0.25">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row>
    <row r="647" spans="1:26" ht="15.75" customHeight="1" x14ac:dyDescent="0.25">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row>
    <row r="648" spans="1:26" ht="15.75" customHeight="1" x14ac:dyDescent="0.25">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row>
    <row r="649" spans="1:26" ht="15.75" customHeight="1" x14ac:dyDescent="0.25">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row>
    <row r="650" spans="1:26" ht="15.75" customHeight="1" x14ac:dyDescent="0.25">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row>
    <row r="651" spans="1:26" ht="15.75" customHeight="1" x14ac:dyDescent="0.25">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row>
    <row r="652" spans="1:26" ht="15.75" customHeight="1" x14ac:dyDescent="0.25">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row>
    <row r="653" spans="1:26" ht="15.75" customHeight="1" x14ac:dyDescent="0.25">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row>
    <row r="654" spans="1:26" ht="15.75" customHeight="1" x14ac:dyDescent="0.25">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row>
    <row r="655" spans="1:26" ht="15.75" customHeight="1" x14ac:dyDescent="0.25">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row>
    <row r="656" spans="1:26" ht="15.75" customHeight="1" x14ac:dyDescent="0.25">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row>
    <row r="657" spans="1:26" ht="15.75" customHeight="1" x14ac:dyDescent="0.25">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row>
    <row r="658" spans="1:26" ht="15.75" customHeight="1" x14ac:dyDescent="0.25">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row>
    <row r="659" spans="1:26" ht="15.75" customHeight="1" x14ac:dyDescent="0.25">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row>
    <row r="660" spans="1:26" ht="15.75" customHeight="1" x14ac:dyDescent="0.25">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row>
    <row r="661" spans="1:26" ht="15.75" customHeight="1" x14ac:dyDescent="0.25">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row>
    <row r="662" spans="1:26" ht="15.75" customHeight="1" x14ac:dyDescent="0.25">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row>
    <row r="663" spans="1:26" ht="15.75" customHeight="1" x14ac:dyDescent="0.25">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row>
    <row r="664" spans="1:26" ht="15.75" customHeight="1" x14ac:dyDescent="0.25">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row>
    <row r="665" spans="1:26" ht="15.75" customHeight="1" x14ac:dyDescent="0.25">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row>
    <row r="666" spans="1:26" ht="15.75" customHeight="1" x14ac:dyDescent="0.25">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row>
    <row r="667" spans="1:26" ht="15.75" customHeight="1" x14ac:dyDescent="0.25">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row>
    <row r="668" spans="1:26" ht="15.75" customHeight="1" x14ac:dyDescent="0.25">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row>
    <row r="669" spans="1:26" ht="15.75" customHeight="1" x14ac:dyDescent="0.25">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row>
    <row r="670" spans="1:26" ht="15.75" customHeight="1" x14ac:dyDescent="0.25">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row>
    <row r="671" spans="1:26" ht="15.75" customHeight="1" x14ac:dyDescent="0.25">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row>
    <row r="672" spans="1:26" ht="15.75" customHeight="1" x14ac:dyDescent="0.25">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row>
    <row r="673" spans="1:26" ht="15.75" customHeight="1" x14ac:dyDescent="0.25">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row>
    <row r="674" spans="1:26" ht="15.75" customHeight="1" x14ac:dyDescent="0.25">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row>
    <row r="675" spans="1:26" ht="15.75" customHeight="1" x14ac:dyDescent="0.25">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row>
    <row r="676" spans="1:26" ht="15.75" customHeight="1" x14ac:dyDescent="0.25">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row>
    <row r="677" spans="1:26" ht="15.75" customHeight="1" x14ac:dyDescent="0.25">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row>
    <row r="678" spans="1:26" ht="15.75" customHeight="1" x14ac:dyDescent="0.25">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row>
    <row r="679" spans="1:26" ht="15.75" customHeight="1" x14ac:dyDescent="0.25">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row>
    <row r="680" spans="1:26" ht="15.75" customHeight="1" x14ac:dyDescent="0.25">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row>
    <row r="681" spans="1:26" ht="15.75" customHeight="1" x14ac:dyDescent="0.25">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row>
    <row r="682" spans="1:26" ht="15.75" customHeight="1" x14ac:dyDescent="0.25">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row>
    <row r="683" spans="1:26" ht="15.75" customHeight="1" x14ac:dyDescent="0.25">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row>
    <row r="684" spans="1:26" ht="15.75" customHeight="1" x14ac:dyDescent="0.25">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row>
    <row r="685" spans="1:26" ht="15.75" customHeight="1" x14ac:dyDescent="0.25">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row>
    <row r="686" spans="1:26" ht="15.75" customHeight="1" x14ac:dyDescent="0.25">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row>
    <row r="687" spans="1:26" ht="15.75" customHeight="1" x14ac:dyDescent="0.25">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row>
    <row r="688" spans="1:26" ht="15.75" customHeight="1" x14ac:dyDescent="0.25">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row>
    <row r="689" spans="1:26" ht="15.75" customHeight="1" x14ac:dyDescent="0.25">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row>
    <row r="690" spans="1:26" ht="15.75" customHeight="1" x14ac:dyDescent="0.25">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row>
    <row r="691" spans="1:26" ht="15.75" customHeight="1" x14ac:dyDescent="0.25">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row>
    <row r="692" spans="1:26" ht="15.75" customHeight="1" x14ac:dyDescent="0.25">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row>
    <row r="693" spans="1:26" ht="15.75" customHeight="1" x14ac:dyDescent="0.25">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row>
    <row r="694" spans="1:26" ht="15.75" customHeight="1" x14ac:dyDescent="0.25">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row>
    <row r="695" spans="1:26" ht="15.75" customHeight="1" x14ac:dyDescent="0.25">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row>
    <row r="696" spans="1:26" ht="15.75" customHeight="1" x14ac:dyDescent="0.25">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row>
    <row r="697" spans="1:26" ht="15.75" customHeight="1" x14ac:dyDescent="0.25">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row>
    <row r="698" spans="1:26" ht="15.75" customHeight="1" x14ac:dyDescent="0.25">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row>
    <row r="699" spans="1:26" ht="15.75" customHeight="1" x14ac:dyDescent="0.25">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row>
    <row r="700" spans="1:26" ht="15.75" customHeight="1" x14ac:dyDescent="0.25">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row>
    <row r="701" spans="1:26" ht="15.75" customHeight="1" x14ac:dyDescent="0.25">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row>
    <row r="702" spans="1:26" ht="15.75" customHeight="1" x14ac:dyDescent="0.25">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row>
    <row r="703" spans="1:26" ht="15.75" customHeight="1" x14ac:dyDescent="0.25">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row>
    <row r="704" spans="1:26" ht="15.75" customHeight="1" x14ac:dyDescent="0.25">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row>
    <row r="705" spans="1:26" ht="15.75" customHeight="1" x14ac:dyDescent="0.25">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row>
    <row r="706" spans="1:26" ht="15.75" customHeight="1" x14ac:dyDescent="0.25">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row>
    <row r="707" spans="1:26" ht="15.75" customHeight="1" x14ac:dyDescent="0.25">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row>
    <row r="708" spans="1:26" ht="15.75" customHeight="1" x14ac:dyDescent="0.25">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row>
    <row r="709" spans="1:26" ht="15.75" customHeight="1" x14ac:dyDescent="0.25">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row>
    <row r="710" spans="1:26" ht="15.75" customHeight="1" x14ac:dyDescent="0.25">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row>
    <row r="711" spans="1:26" ht="15.75" customHeight="1" x14ac:dyDescent="0.25">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row>
    <row r="712" spans="1:26" ht="15.75" customHeight="1" x14ac:dyDescent="0.25">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row>
    <row r="713" spans="1:26" ht="15.75" customHeight="1" x14ac:dyDescent="0.25">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row>
    <row r="714" spans="1:26" ht="15.75" customHeight="1" x14ac:dyDescent="0.25">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row>
    <row r="715" spans="1:26" ht="15.75" customHeight="1" x14ac:dyDescent="0.25">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row>
    <row r="716" spans="1:26" ht="15.75" customHeight="1" x14ac:dyDescent="0.25">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row>
    <row r="717" spans="1:26" ht="15.75" customHeight="1" x14ac:dyDescent="0.25">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row>
    <row r="718" spans="1:26" ht="15.75" customHeight="1" x14ac:dyDescent="0.25">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row>
    <row r="719" spans="1:26" ht="15.75" customHeight="1" x14ac:dyDescent="0.25">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row>
    <row r="720" spans="1:26" ht="15.75" customHeight="1" x14ac:dyDescent="0.25">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row>
    <row r="721" spans="1:26" ht="15.75" customHeight="1" x14ac:dyDescent="0.25">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row>
    <row r="722" spans="1:26" ht="15.75" customHeight="1" x14ac:dyDescent="0.25">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row>
    <row r="723" spans="1:26" ht="15.75" customHeight="1" x14ac:dyDescent="0.25">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row>
    <row r="724" spans="1:26" ht="15.75" customHeight="1" x14ac:dyDescent="0.25">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row>
    <row r="725" spans="1:26" ht="15.75" customHeight="1" x14ac:dyDescent="0.25">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row>
    <row r="726" spans="1:26" ht="15.75" customHeight="1" x14ac:dyDescent="0.25">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row>
    <row r="727" spans="1:26" ht="15.75" customHeight="1" x14ac:dyDescent="0.25">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row>
    <row r="728" spans="1:26" ht="15.75" customHeight="1" x14ac:dyDescent="0.25">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row>
    <row r="729" spans="1:26" ht="15.75" customHeight="1" x14ac:dyDescent="0.25">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row>
    <row r="730" spans="1:26" ht="15.75" customHeight="1" x14ac:dyDescent="0.25">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row>
    <row r="731" spans="1:26" ht="15.75" customHeight="1" x14ac:dyDescent="0.25">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row>
    <row r="732" spans="1:26" ht="15.75" customHeight="1" x14ac:dyDescent="0.25">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row>
    <row r="733" spans="1:26" ht="15.75" customHeight="1" x14ac:dyDescent="0.25">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row>
    <row r="734" spans="1:26" ht="15.75" customHeight="1" x14ac:dyDescent="0.25">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row>
    <row r="735" spans="1:26" ht="15.75" customHeight="1" x14ac:dyDescent="0.25">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row>
    <row r="736" spans="1:26" ht="15.75" customHeight="1" x14ac:dyDescent="0.25">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row>
    <row r="737" spans="1:26" ht="15.75" customHeight="1" x14ac:dyDescent="0.25">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row>
    <row r="738" spans="1:26" ht="15.75" customHeight="1" x14ac:dyDescent="0.25">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row>
    <row r="739" spans="1:26" ht="15.75" customHeight="1" x14ac:dyDescent="0.25">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row>
    <row r="740" spans="1:26" ht="15.75" customHeight="1" x14ac:dyDescent="0.25">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row>
    <row r="741" spans="1:26" ht="15.75" customHeight="1" x14ac:dyDescent="0.25">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row>
    <row r="742" spans="1:26" ht="15.75" customHeight="1" x14ac:dyDescent="0.25">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row>
    <row r="743" spans="1:26" ht="15.75" customHeight="1" x14ac:dyDescent="0.25">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row>
    <row r="744" spans="1:26" ht="15.75" customHeight="1" x14ac:dyDescent="0.25">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row>
    <row r="745" spans="1:26" ht="15.75" customHeight="1" x14ac:dyDescent="0.25">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row>
    <row r="746" spans="1:26" ht="15.75" customHeight="1" x14ac:dyDescent="0.25">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row>
    <row r="747" spans="1:26" ht="15.75" customHeight="1" x14ac:dyDescent="0.25">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row>
    <row r="748" spans="1:26" ht="15.75" customHeight="1" x14ac:dyDescent="0.25">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row>
    <row r="749" spans="1:26" ht="15.75" customHeight="1" x14ac:dyDescent="0.25">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row>
    <row r="750" spans="1:26" ht="15.75" customHeight="1" x14ac:dyDescent="0.25">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row>
    <row r="751" spans="1:26" ht="15.75" customHeight="1" x14ac:dyDescent="0.25">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row>
    <row r="752" spans="1:26" ht="15.75" customHeight="1" x14ac:dyDescent="0.25">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row>
    <row r="753" spans="1:26" ht="15.75" customHeight="1" x14ac:dyDescent="0.25">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row>
    <row r="754" spans="1:26" ht="15.75" customHeight="1" x14ac:dyDescent="0.25">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row>
    <row r="755" spans="1:26" ht="15.75" customHeight="1" x14ac:dyDescent="0.25">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row>
    <row r="756" spans="1:26" ht="15.75" customHeight="1" x14ac:dyDescent="0.25">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row>
    <row r="757" spans="1:26" ht="15.75" customHeight="1" x14ac:dyDescent="0.25">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row>
    <row r="758" spans="1:26" ht="15.75" customHeight="1" x14ac:dyDescent="0.25">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row>
    <row r="759" spans="1:26" ht="15.75" customHeight="1" x14ac:dyDescent="0.25">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row>
    <row r="760" spans="1:26" ht="15.75" customHeight="1" x14ac:dyDescent="0.25">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row>
    <row r="761" spans="1:26" ht="15.75" customHeight="1" x14ac:dyDescent="0.25">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row>
    <row r="762" spans="1:26" ht="15.75" customHeight="1" x14ac:dyDescent="0.25">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row>
    <row r="763" spans="1:26" ht="15.75" customHeight="1" x14ac:dyDescent="0.25">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row>
    <row r="764" spans="1:26" ht="15.75" customHeight="1" x14ac:dyDescent="0.25">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row>
    <row r="765" spans="1:26" ht="15.75" customHeight="1" x14ac:dyDescent="0.25">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row>
    <row r="766" spans="1:26" ht="15.75" customHeight="1" x14ac:dyDescent="0.25">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row>
    <row r="767" spans="1:26" ht="15.75" customHeight="1" x14ac:dyDescent="0.25">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row>
    <row r="768" spans="1:26" ht="15.75" customHeight="1" x14ac:dyDescent="0.25">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row>
    <row r="769" spans="1:26" ht="15.75" customHeight="1" x14ac:dyDescent="0.25">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row>
    <row r="770" spans="1:26" ht="15.75" customHeight="1" x14ac:dyDescent="0.25">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row>
    <row r="771" spans="1:26" ht="15.75" customHeight="1" x14ac:dyDescent="0.25">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row>
    <row r="772" spans="1:26" ht="15.75" customHeight="1" x14ac:dyDescent="0.25">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row>
    <row r="773" spans="1:26" ht="15.75" customHeight="1" x14ac:dyDescent="0.25">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row>
    <row r="774" spans="1:26" ht="15.75" customHeight="1" x14ac:dyDescent="0.25">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row>
    <row r="775" spans="1:26" ht="15.75" customHeight="1" x14ac:dyDescent="0.25">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row>
    <row r="776" spans="1:26" ht="15.75" customHeight="1" x14ac:dyDescent="0.25">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row>
    <row r="777" spans="1:26" ht="15.75" customHeight="1" x14ac:dyDescent="0.25">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row>
    <row r="778" spans="1:26" ht="15.75" customHeight="1" x14ac:dyDescent="0.25">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row>
    <row r="779" spans="1:26" ht="15.75" customHeight="1" x14ac:dyDescent="0.25">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row>
    <row r="780" spans="1:26" ht="15.75" customHeight="1" x14ac:dyDescent="0.25">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row>
    <row r="781" spans="1:26" ht="15.75" customHeight="1" x14ac:dyDescent="0.25">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row>
    <row r="782" spans="1:26" ht="15.75" customHeight="1" x14ac:dyDescent="0.25">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row>
    <row r="783" spans="1:26" ht="15.75" customHeight="1" x14ac:dyDescent="0.25">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row>
    <row r="784" spans="1:26" ht="15.75" customHeight="1" x14ac:dyDescent="0.25">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row>
    <row r="785" spans="1:26" ht="15.75" customHeight="1" x14ac:dyDescent="0.25">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row>
    <row r="786" spans="1:26" ht="15.75" customHeight="1" x14ac:dyDescent="0.25">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row>
    <row r="787" spans="1:26" ht="15.75" customHeight="1" x14ac:dyDescent="0.25">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row>
    <row r="788" spans="1:26" ht="15.75" customHeight="1" x14ac:dyDescent="0.25">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row>
    <row r="789" spans="1:26" ht="15.75" customHeight="1" x14ac:dyDescent="0.25">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row>
    <row r="790" spans="1:26" ht="15.75" customHeight="1" x14ac:dyDescent="0.25">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row>
    <row r="791" spans="1:26" ht="15.75" customHeight="1" x14ac:dyDescent="0.25">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row>
    <row r="792" spans="1:26" ht="15.75" customHeight="1" x14ac:dyDescent="0.25">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row>
    <row r="793" spans="1:26" ht="15.75" customHeight="1" x14ac:dyDescent="0.25">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row>
    <row r="794" spans="1:26" ht="15.75" customHeight="1" x14ac:dyDescent="0.25">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row>
    <row r="795" spans="1:26" ht="15.75" customHeight="1" x14ac:dyDescent="0.25">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row>
    <row r="796" spans="1:26" ht="15.75" customHeight="1" x14ac:dyDescent="0.25">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row>
    <row r="797" spans="1:26" ht="15.75" customHeight="1" x14ac:dyDescent="0.25">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row>
    <row r="798" spans="1:26" ht="15.75" customHeight="1" x14ac:dyDescent="0.25">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row>
    <row r="799" spans="1:26" ht="15.75" customHeight="1" x14ac:dyDescent="0.25">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row>
    <row r="800" spans="1:26" ht="15.75" customHeight="1" x14ac:dyDescent="0.25">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row>
    <row r="801" spans="1:26" ht="15.75" customHeight="1" x14ac:dyDescent="0.25">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row>
    <row r="802" spans="1:26" ht="15.75" customHeight="1" x14ac:dyDescent="0.25">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row>
    <row r="803" spans="1:26" ht="15.75" customHeight="1" x14ac:dyDescent="0.25">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row>
    <row r="804" spans="1:26" ht="15.75" customHeight="1" x14ac:dyDescent="0.25">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row>
    <row r="805" spans="1:26" ht="15.75" customHeight="1" x14ac:dyDescent="0.25">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row>
    <row r="806" spans="1:26" ht="15.75" customHeight="1" x14ac:dyDescent="0.25">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row>
    <row r="807" spans="1:26" ht="15.75" customHeight="1" x14ac:dyDescent="0.25">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row>
    <row r="808" spans="1:26" ht="15.75" customHeight="1" x14ac:dyDescent="0.25">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row>
    <row r="809" spans="1:26" ht="15.75" customHeight="1" x14ac:dyDescent="0.25">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row>
    <row r="810" spans="1:26" ht="15.75" customHeight="1" x14ac:dyDescent="0.25">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row>
    <row r="811" spans="1:26" ht="15.75" customHeight="1" x14ac:dyDescent="0.25">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row>
    <row r="812" spans="1:26" ht="15.75" customHeight="1" x14ac:dyDescent="0.25">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row>
    <row r="813" spans="1:26" ht="15.75" customHeight="1" x14ac:dyDescent="0.25">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row>
    <row r="814" spans="1:26" ht="15.75" customHeight="1" x14ac:dyDescent="0.25">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row>
    <row r="815" spans="1:26" ht="15.75" customHeight="1" x14ac:dyDescent="0.25">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row>
    <row r="816" spans="1:26" ht="15.75" customHeight="1" x14ac:dyDescent="0.25">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row>
    <row r="817" spans="1:26" ht="15.75" customHeight="1" x14ac:dyDescent="0.25">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row>
    <row r="818" spans="1:26" ht="15.75" customHeight="1" x14ac:dyDescent="0.25">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row>
    <row r="819" spans="1:26" ht="15.75" customHeight="1" x14ac:dyDescent="0.25">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row>
    <row r="820" spans="1:26" ht="15.75" customHeight="1" x14ac:dyDescent="0.25">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row>
    <row r="821" spans="1:26" ht="15.75" customHeight="1" x14ac:dyDescent="0.25">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row>
    <row r="822" spans="1:26" ht="15.75" customHeight="1" x14ac:dyDescent="0.25">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row>
    <row r="823" spans="1:26" ht="15.75" customHeight="1" x14ac:dyDescent="0.25">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row>
    <row r="824" spans="1:26" ht="15.75" customHeight="1" x14ac:dyDescent="0.25">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row>
    <row r="825" spans="1:26" ht="15.75" customHeight="1" x14ac:dyDescent="0.25">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row>
    <row r="826" spans="1:26" ht="15.75" customHeight="1" x14ac:dyDescent="0.25">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row>
    <row r="827" spans="1:26" ht="15.75" customHeight="1" x14ac:dyDescent="0.25">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row>
    <row r="828" spans="1:26" ht="15.75" customHeight="1" x14ac:dyDescent="0.25">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row>
    <row r="829" spans="1:26" ht="15.75" customHeight="1" x14ac:dyDescent="0.25">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row>
    <row r="830" spans="1:26" ht="15.75" customHeight="1" x14ac:dyDescent="0.25">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row>
    <row r="831" spans="1:26" ht="15.75" customHeight="1" x14ac:dyDescent="0.25">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row>
    <row r="832" spans="1:26" ht="15.75" customHeight="1" x14ac:dyDescent="0.25">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row>
    <row r="833" spans="1:26" ht="15.75" customHeight="1" x14ac:dyDescent="0.25">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c r="W833" s="252"/>
      <c r="X833" s="252"/>
      <c r="Y833" s="252"/>
      <c r="Z833" s="252"/>
    </row>
    <row r="834" spans="1:26" ht="15.75" customHeight="1" x14ac:dyDescent="0.25">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c r="W834" s="252"/>
      <c r="X834" s="252"/>
      <c r="Y834" s="252"/>
      <c r="Z834" s="252"/>
    </row>
    <row r="835" spans="1:26" ht="15.75" customHeight="1" x14ac:dyDescent="0.25">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c r="W835" s="252"/>
      <c r="X835" s="252"/>
      <c r="Y835" s="252"/>
      <c r="Z835" s="252"/>
    </row>
    <row r="836" spans="1:26" ht="15.75" customHeight="1" x14ac:dyDescent="0.25">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c r="W836" s="252"/>
      <c r="X836" s="252"/>
      <c r="Y836" s="252"/>
      <c r="Z836" s="252"/>
    </row>
    <row r="837" spans="1:26" ht="15.75" customHeight="1" x14ac:dyDescent="0.25">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c r="W837" s="252"/>
      <c r="X837" s="252"/>
      <c r="Y837" s="252"/>
      <c r="Z837" s="252"/>
    </row>
    <row r="838" spans="1:26" ht="15.75" customHeight="1" x14ac:dyDescent="0.25">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c r="W838" s="252"/>
      <c r="X838" s="252"/>
      <c r="Y838" s="252"/>
      <c r="Z838" s="252"/>
    </row>
    <row r="839" spans="1:26" ht="15.75" customHeight="1" x14ac:dyDescent="0.25">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c r="W839" s="252"/>
      <c r="X839" s="252"/>
      <c r="Y839" s="252"/>
      <c r="Z839" s="252"/>
    </row>
    <row r="840" spans="1:26" ht="15.75" customHeight="1" x14ac:dyDescent="0.25">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c r="W840" s="252"/>
      <c r="X840" s="252"/>
      <c r="Y840" s="252"/>
      <c r="Z840" s="252"/>
    </row>
    <row r="841" spans="1:26" ht="15.75" customHeight="1" x14ac:dyDescent="0.25">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c r="W841" s="252"/>
      <c r="X841" s="252"/>
      <c r="Y841" s="252"/>
      <c r="Z841" s="252"/>
    </row>
    <row r="842" spans="1:26" ht="15.75" customHeight="1" x14ac:dyDescent="0.25">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c r="W842" s="252"/>
      <c r="X842" s="252"/>
      <c r="Y842" s="252"/>
      <c r="Z842" s="252"/>
    </row>
    <row r="843" spans="1:26" ht="15.75" customHeight="1" x14ac:dyDescent="0.25">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c r="W843" s="252"/>
      <c r="X843" s="252"/>
      <c r="Y843" s="252"/>
      <c r="Z843" s="252"/>
    </row>
    <row r="844" spans="1:26" ht="15.75" customHeight="1" x14ac:dyDescent="0.25">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c r="W844" s="252"/>
      <c r="X844" s="252"/>
      <c r="Y844" s="252"/>
      <c r="Z844" s="252"/>
    </row>
    <row r="845" spans="1:26" ht="15.75" customHeight="1" x14ac:dyDescent="0.25">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c r="W845" s="252"/>
      <c r="X845" s="252"/>
      <c r="Y845" s="252"/>
      <c r="Z845" s="252"/>
    </row>
    <row r="846" spans="1:26" ht="15.75" customHeight="1" x14ac:dyDescent="0.25">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c r="W846" s="252"/>
      <c r="X846" s="252"/>
      <c r="Y846" s="252"/>
      <c r="Z846" s="252"/>
    </row>
    <row r="847" spans="1:26" ht="15.75" customHeight="1" x14ac:dyDescent="0.25">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c r="W847" s="252"/>
      <c r="X847" s="252"/>
      <c r="Y847" s="252"/>
      <c r="Z847" s="252"/>
    </row>
    <row r="848" spans="1:26" ht="15.75" customHeight="1" x14ac:dyDescent="0.25">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c r="W848" s="252"/>
      <c r="X848" s="252"/>
      <c r="Y848" s="252"/>
      <c r="Z848" s="252"/>
    </row>
    <row r="849" spans="1:26" ht="15.75" customHeight="1" x14ac:dyDescent="0.25">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c r="W849" s="252"/>
      <c r="X849" s="252"/>
      <c r="Y849" s="252"/>
      <c r="Z849" s="252"/>
    </row>
    <row r="850" spans="1:26" ht="15.75" customHeight="1" x14ac:dyDescent="0.25">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c r="W850" s="252"/>
      <c r="X850" s="252"/>
      <c r="Y850" s="252"/>
      <c r="Z850" s="252"/>
    </row>
    <row r="851" spans="1:26" ht="15.75" customHeight="1" x14ac:dyDescent="0.25">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c r="W851" s="252"/>
      <c r="X851" s="252"/>
      <c r="Y851" s="252"/>
      <c r="Z851" s="252"/>
    </row>
    <row r="852" spans="1:26" ht="15.75" customHeight="1" x14ac:dyDescent="0.25">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c r="W852" s="252"/>
      <c r="X852" s="252"/>
      <c r="Y852" s="252"/>
      <c r="Z852" s="252"/>
    </row>
    <row r="853" spans="1:26" ht="15.75" customHeight="1" x14ac:dyDescent="0.25">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c r="W853" s="252"/>
      <c r="X853" s="252"/>
      <c r="Y853" s="252"/>
      <c r="Z853" s="252"/>
    </row>
    <row r="854" spans="1:26" ht="15.75" customHeight="1" x14ac:dyDescent="0.25">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c r="W854" s="252"/>
      <c r="X854" s="252"/>
      <c r="Y854" s="252"/>
      <c r="Z854" s="252"/>
    </row>
    <row r="855" spans="1:26" ht="15.75" customHeight="1" x14ac:dyDescent="0.25">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c r="W855" s="252"/>
      <c r="X855" s="252"/>
      <c r="Y855" s="252"/>
      <c r="Z855" s="252"/>
    </row>
    <row r="856" spans="1:26" ht="15.75" customHeight="1" x14ac:dyDescent="0.25">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c r="W856" s="252"/>
      <c r="X856" s="252"/>
      <c r="Y856" s="252"/>
      <c r="Z856" s="252"/>
    </row>
    <row r="857" spans="1:26" ht="15.75" customHeight="1" x14ac:dyDescent="0.25">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c r="W857" s="252"/>
      <c r="X857" s="252"/>
      <c r="Y857" s="252"/>
      <c r="Z857" s="252"/>
    </row>
    <row r="858" spans="1:26" ht="15.75" customHeight="1" x14ac:dyDescent="0.25">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c r="W858" s="252"/>
      <c r="X858" s="252"/>
      <c r="Y858" s="252"/>
      <c r="Z858" s="252"/>
    </row>
    <row r="859" spans="1:26" ht="15.75" customHeight="1" x14ac:dyDescent="0.25">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c r="W859" s="252"/>
      <c r="X859" s="252"/>
      <c r="Y859" s="252"/>
      <c r="Z859" s="252"/>
    </row>
    <row r="860" spans="1:26" ht="15.75" customHeight="1" x14ac:dyDescent="0.25">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c r="W860" s="252"/>
      <c r="X860" s="252"/>
      <c r="Y860" s="252"/>
      <c r="Z860" s="252"/>
    </row>
    <row r="861" spans="1:26" ht="15.75" customHeight="1" x14ac:dyDescent="0.25">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c r="W861" s="252"/>
      <c r="X861" s="252"/>
      <c r="Y861" s="252"/>
      <c r="Z861" s="252"/>
    </row>
    <row r="862" spans="1:26" ht="15.75" customHeight="1" x14ac:dyDescent="0.25">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c r="W862" s="252"/>
      <c r="X862" s="252"/>
      <c r="Y862" s="252"/>
      <c r="Z862" s="252"/>
    </row>
    <row r="863" spans="1:26" ht="15.75" customHeight="1" x14ac:dyDescent="0.25">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c r="W863" s="252"/>
      <c r="X863" s="252"/>
      <c r="Y863" s="252"/>
      <c r="Z863" s="252"/>
    </row>
    <row r="864" spans="1:26" ht="15.75" customHeight="1" x14ac:dyDescent="0.25">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c r="W864" s="252"/>
      <c r="X864" s="252"/>
      <c r="Y864" s="252"/>
      <c r="Z864" s="252"/>
    </row>
    <row r="865" spans="1:26" ht="15.75" customHeight="1" x14ac:dyDescent="0.25">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c r="W865" s="252"/>
      <c r="X865" s="252"/>
      <c r="Y865" s="252"/>
      <c r="Z865" s="252"/>
    </row>
    <row r="866" spans="1:26" ht="15.75" customHeight="1" x14ac:dyDescent="0.25">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c r="W866" s="252"/>
      <c r="X866" s="252"/>
      <c r="Y866" s="252"/>
      <c r="Z866" s="252"/>
    </row>
    <row r="867" spans="1:26" ht="15.75" customHeight="1" x14ac:dyDescent="0.25">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c r="W867" s="252"/>
      <c r="X867" s="252"/>
      <c r="Y867" s="252"/>
      <c r="Z867" s="252"/>
    </row>
    <row r="868" spans="1:26" ht="15.75" customHeight="1" x14ac:dyDescent="0.25">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c r="W868" s="252"/>
      <c r="X868" s="252"/>
      <c r="Y868" s="252"/>
      <c r="Z868" s="252"/>
    </row>
    <row r="869" spans="1:26" ht="15.75" customHeight="1" x14ac:dyDescent="0.25">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c r="W869" s="252"/>
      <c r="X869" s="252"/>
      <c r="Y869" s="252"/>
      <c r="Z869" s="252"/>
    </row>
    <row r="870" spans="1:26" ht="15.75" customHeight="1" x14ac:dyDescent="0.25">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c r="W870" s="252"/>
      <c r="X870" s="252"/>
      <c r="Y870" s="252"/>
      <c r="Z870" s="252"/>
    </row>
    <row r="871" spans="1:26" ht="15.75" customHeight="1" x14ac:dyDescent="0.25">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c r="W871" s="252"/>
      <c r="X871" s="252"/>
      <c r="Y871" s="252"/>
      <c r="Z871" s="252"/>
    </row>
    <row r="872" spans="1:26" ht="15.75" customHeight="1" x14ac:dyDescent="0.25">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c r="W872" s="252"/>
      <c r="X872" s="252"/>
      <c r="Y872" s="252"/>
      <c r="Z872" s="252"/>
    </row>
    <row r="873" spans="1:26" ht="15.75" customHeight="1" x14ac:dyDescent="0.25">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c r="W873" s="252"/>
      <c r="X873" s="252"/>
      <c r="Y873" s="252"/>
      <c r="Z873" s="252"/>
    </row>
    <row r="874" spans="1:26" ht="15.75" customHeight="1" x14ac:dyDescent="0.25">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c r="W874" s="252"/>
      <c r="X874" s="252"/>
      <c r="Y874" s="252"/>
      <c r="Z874" s="252"/>
    </row>
    <row r="875" spans="1:26" ht="15.75" customHeight="1" x14ac:dyDescent="0.25">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c r="W875" s="252"/>
      <c r="X875" s="252"/>
      <c r="Y875" s="252"/>
      <c r="Z875" s="252"/>
    </row>
    <row r="876" spans="1:26" ht="15.75" customHeight="1" x14ac:dyDescent="0.25">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c r="W876" s="252"/>
      <c r="X876" s="252"/>
      <c r="Y876" s="252"/>
      <c r="Z876" s="252"/>
    </row>
    <row r="877" spans="1:26" ht="15.75" customHeight="1" x14ac:dyDescent="0.25">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c r="W877" s="252"/>
      <c r="X877" s="252"/>
      <c r="Y877" s="252"/>
      <c r="Z877" s="252"/>
    </row>
    <row r="878" spans="1:26" ht="15.75" customHeight="1" x14ac:dyDescent="0.25">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c r="W878" s="252"/>
      <c r="X878" s="252"/>
      <c r="Y878" s="252"/>
      <c r="Z878" s="252"/>
    </row>
    <row r="879" spans="1:26" ht="15.75" customHeight="1" x14ac:dyDescent="0.25">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c r="W879" s="252"/>
      <c r="X879" s="252"/>
      <c r="Y879" s="252"/>
      <c r="Z879" s="252"/>
    </row>
    <row r="880" spans="1:26" ht="15.75" customHeight="1" x14ac:dyDescent="0.25">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c r="W880" s="252"/>
      <c r="X880" s="252"/>
      <c r="Y880" s="252"/>
      <c r="Z880" s="252"/>
    </row>
    <row r="881" spans="1:26" ht="15.75" customHeight="1" x14ac:dyDescent="0.25">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c r="W881" s="252"/>
      <c r="X881" s="252"/>
      <c r="Y881" s="252"/>
      <c r="Z881" s="252"/>
    </row>
    <row r="882" spans="1:26" ht="15.75" customHeight="1" x14ac:dyDescent="0.25">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c r="W882" s="252"/>
      <c r="X882" s="252"/>
      <c r="Y882" s="252"/>
      <c r="Z882" s="252"/>
    </row>
    <row r="883" spans="1:26" ht="15.75" customHeight="1" x14ac:dyDescent="0.25">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c r="W883" s="252"/>
      <c r="X883" s="252"/>
      <c r="Y883" s="252"/>
      <c r="Z883" s="252"/>
    </row>
    <row r="884" spans="1:26" ht="15.75" customHeight="1" x14ac:dyDescent="0.25">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c r="W884" s="252"/>
      <c r="X884" s="252"/>
      <c r="Y884" s="252"/>
      <c r="Z884" s="252"/>
    </row>
    <row r="885" spans="1:26" ht="15.75" customHeight="1" x14ac:dyDescent="0.25">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c r="W885" s="252"/>
      <c r="X885" s="252"/>
      <c r="Y885" s="252"/>
      <c r="Z885" s="252"/>
    </row>
    <row r="886" spans="1:26" ht="15.75" customHeight="1" x14ac:dyDescent="0.25">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c r="W886" s="252"/>
      <c r="X886" s="252"/>
      <c r="Y886" s="252"/>
      <c r="Z886" s="252"/>
    </row>
    <row r="887" spans="1:26" ht="15.75" customHeight="1" x14ac:dyDescent="0.25">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c r="W887" s="252"/>
      <c r="X887" s="252"/>
      <c r="Y887" s="252"/>
      <c r="Z887" s="252"/>
    </row>
    <row r="888" spans="1:26" ht="15.75" customHeight="1" x14ac:dyDescent="0.25">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c r="W888" s="252"/>
      <c r="X888" s="252"/>
      <c r="Y888" s="252"/>
      <c r="Z888" s="252"/>
    </row>
    <row r="889" spans="1:26" ht="15.75" customHeight="1" x14ac:dyDescent="0.25">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c r="W889" s="252"/>
      <c r="X889" s="252"/>
      <c r="Y889" s="252"/>
      <c r="Z889" s="252"/>
    </row>
    <row r="890" spans="1:26" ht="15.75" customHeight="1" x14ac:dyDescent="0.25">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c r="W890" s="252"/>
      <c r="X890" s="252"/>
      <c r="Y890" s="252"/>
      <c r="Z890" s="252"/>
    </row>
    <row r="891" spans="1:26" ht="15.75" customHeight="1" x14ac:dyDescent="0.25">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c r="W891" s="252"/>
      <c r="X891" s="252"/>
      <c r="Y891" s="252"/>
      <c r="Z891" s="252"/>
    </row>
    <row r="892" spans="1:26" ht="15.75" customHeight="1" x14ac:dyDescent="0.25">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c r="W892" s="252"/>
      <c r="X892" s="252"/>
      <c r="Y892" s="252"/>
      <c r="Z892" s="252"/>
    </row>
    <row r="893" spans="1:26" ht="15.75" customHeight="1" x14ac:dyDescent="0.25">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c r="W893" s="252"/>
      <c r="X893" s="252"/>
      <c r="Y893" s="252"/>
      <c r="Z893" s="252"/>
    </row>
    <row r="894" spans="1:26" ht="15.75" customHeight="1" x14ac:dyDescent="0.25">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c r="W894" s="252"/>
      <c r="X894" s="252"/>
      <c r="Y894" s="252"/>
      <c r="Z894" s="252"/>
    </row>
    <row r="895" spans="1:26" ht="15.75" customHeight="1" x14ac:dyDescent="0.25">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c r="W895" s="252"/>
      <c r="X895" s="252"/>
      <c r="Y895" s="252"/>
      <c r="Z895" s="252"/>
    </row>
    <row r="896" spans="1:26" ht="15.75" customHeight="1" x14ac:dyDescent="0.25">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c r="W896" s="252"/>
      <c r="X896" s="252"/>
      <c r="Y896" s="252"/>
      <c r="Z896" s="252"/>
    </row>
    <row r="897" spans="1:26" ht="15.75" customHeight="1" x14ac:dyDescent="0.25">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c r="W897" s="252"/>
      <c r="X897" s="252"/>
      <c r="Y897" s="252"/>
      <c r="Z897" s="252"/>
    </row>
    <row r="898" spans="1:26" ht="15.75" customHeight="1" x14ac:dyDescent="0.25">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c r="W898" s="252"/>
      <c r="X898" s="252"/>
      <c r="Y898" s="252"/>
      <c r="Z898" s="252"/>
    </row>
    <row r="899" spans="1:26" ht="15.75" customHeight="1" x14ac:dyDescent="0.25">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c r="W899" s="252"/>
      <c r="X899" s="252"/>
      <c r="Y899" s="252"/>
      <c r="Z899" s="252"/>
    </row>
    <row r="900" spans="1:26" ht="15.75" customHeight="1" x14ac:dyDescent="0.25">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c r="W900" s="252"/>
      <c r="X900" s="252"/>
      <c r="Y900" s="252"/>
      <c r="Z900" s="252"/>
    </row>
    <row r="901" spans="1:26" ht="15.75" customHeight="1" x14ac:dyDescent="0.25">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c r="W901" s="252"/>
      <c r="X901" s="252"/>
      <c r="Y901" s="252"/>
      <c r="Z901" s="252"/>
    </row>
    <row r="902" spans="1:26" ht="15.75" customHeight="1" x14ac:dyDescent="0.25">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c r="W902" s="252"/>
      <c r="X902" s="252"/>
      <c r="Y902" s="252"/>
      <c r="Z902" s="252"/>
    </row>
    <row r="903" spans="1:26" ht="15.75" customHeight="1" x14ac:dyDescent="0.25">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c r="W903" s="252"/>
      <c r="X903" s="252"/>
      <c r="Y903" s="252"/>
      <c r="Z903" s="252"/>
    </row>
    <row r="904" spans="1:26" ht="15.75" customHeight="1" x14ac:dyDescent="0.25">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c r="W904" s="252"/>
      <c r="X904" s="252"/>
      <c r="Y904" s="252"/>
      <c r="Z904" s="252"/>
    </row>
    <row r="905" spans="1:26" ht="15.75" customHeight="1" x14ac:dyDescent="0.25">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c r="W905" s="252"/>
      <c r="X905" s="252"/>
      <c r="Y905" s="252"/>
      <c r="Z905" s="252"/>
    </row>
    <row r="906" spans="1:26" ht="15.75" customHeight="1" x14ac:dyDescent="0.25">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c r="W906" s="252"/>
      <c r="X906" s="252"/>
      <c r="Y906" s="252"/>
      <c r="Z906" s="252"/>
    </row>
    <row r="907" spans="1:26" ht="15.75" customHeight="1" x14ac:dyDescent="0.25">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c r="W907" s="252"/>
      <c r="X907" s="252"/>
      <c r="Y907" s="252"/>
      <c r="Z907" s="252"/>
    </row>
    <row r="908" spans="1:26" ht="15.75" customHeight="1" x14ac:dyDescent="0.25">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c r="W908" s="252"/>
      <c r="X908" s="252"/>
      <c r="Y908" s="252"/>
      <c r="Z908" s="252"/>
    </row>
    <row r="909" spans="1:26" ht="15.75" customHeight="1" x14ac:dyDescent="0.25">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c r="W909" s="252"/>
      <c r="X909" s="252"/>
      <c r="Y909" s="252"/>
      <c r="Z909" s="252"/>
    </row>
    <row r="910" spans="1:26" ht="15.75" customHeight="1" x14ac:dyDescent="0.25">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c r="W910" s="252"/>
      <c r="X910" s="252"/>
      <c r="Y910" s="252"/>
      <c r="Z910" s="252"/>
    </row>
    <row r="911" spans="1:26" ht="15.75" customHeight="1" x14ac:dyDescent="0.25">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c r="W911" s="252"/>
      <c r="X911" s="252"/>
      <c r="Y911" s="252"/>
      <c r="Z911" s="252"/>
    </row>
    <row r="912" spans="1:26" ht="15.75" customHeight="1" x14ac:dyDescent="0.25">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c r="W912" s="252"/>
      <c r="X912" s="252"/>
      <c r="Y912" s="252"/>
      <c r="Z912" s="252"/>
    </row>
    <row r="913" spans="1:26" ht="15.75" customHeight="1" x14ac:dyDescent="0.25">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c r="W913" s="252"/>
      <c r="X913" s="252"/>
      <c r="Y913" s="252"/>
      <c r="Z913" s="252"/>
    </row>
    <row r="914" spans="1:26" ht="15.75" customHeight="1" x14ac:dyDescent="0.25">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c r="W914" s="252"/>
      <c r="X914" s="252"/>
      <c r="Y914" s="252"/>
      <c r="Z914" s="252"/>
    </row>
    <row r="915" spans="1:26" ht="15.75" customHeight="1" x14ac:dyDescent="0.25">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c r="W915" s="252"/>
      <c r="X915" s="252"/>
      <c r="Y915" s="252"/>
      <c r="Z915" s="252"/>
    </row>
    <row r="916" spans="1:26" ht="15.75" customHeight="1" x14ac:dyDescent="0.25">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c r="W916" s="252"/>
      <c r="X916" s="252"/>
      <c r="Y916" s="252"/>
      <c r="Z916" s="252"/>
    </row>
    <row r="917" spans="1:26" ht="15.75" customHeight="1" x14ac:dyDescent="0.25">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c r="W917" s="252"/>
      <c r="X917" s="252"/>
      <c r="Y917" s="252"/>
      <c r="Z917" s="252"/>
    </row>
    <row r="918" spans="1:26" ht="15.75" customHeight="1" x14ac:dyDescent="0.25">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c r="W918" s="252"/>
      <c r="X918" s="252"/>
      <c r="Y918" s="252"/>
      <c r="Z918" s="252"/>
    </row>
    <row r="919" spans="1:26" ht="15.75" customHeight="1" x14ac:dyDescent="0.25">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c r="W919" s="252"/>
      <c r="X919" s="252"/>
      <c r="Y919" s="252"/>
      <c r="Z919" s="252"/>
    </row>
    <row r="920" spans="1:26" ht="15.75" customHeight="1" x14ac:dyDescent="0.25">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c r="W920" s="252"/>
      <c r="X920" s="252"/>
      <c r="Y920" s="252"/>
      <c r="Z920" s="252"/>
    </row>
    <row r="921" spans="1:26" ht="15.75" customHeight="1" x14ac:dyDescent="0.25">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c r="W921" s="252"/>
      <c r="X921" s="252"/>
      <c r="Y921" s="252"/>
      <c r="Z921" s="252"/>
    </row>
    <row r="922" spans="1:26" ht="15.75" customHeight="1" x14ac:dyDescent="0.25">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c r="W922" s="252"/>
      <c r="X922" s="252"/>
      <c r="Y922" s="252"/>
      <c r="Z922" s="252"/>
    </row>
    <row r="923" spans="1:26" ht="15.75" customHeight="1" x14ac:dyDescent="0.25">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c r="W923" s="252"/>
      <c r="X923" s="252"/>
      <c r="Y923" s="252"/>
      <c r="Z923" s="252"/>
    </row>
    <row r="924" spans="1:26" ht="15.75" customHeight="1" x14ac:dyDescent="0.25">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c r="W924" s="252"/>
      <c r="X924" s="252"/>
      <c r="Y924" s="252"/>
      <c r="Z924" s="252"/>
    </row>
    <row r="925" spans="1:26" ht="15.75" customHeight="1" x14ac:dyDescent="0.25">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c r="W925" s="252"/>
      <c r="X925" s="252"/>
      <c r="Y925" s="252"/>
      <c r="Z925" s="252"/>
    </row>
    <row r="926" spans="1:26" ht="15.75" customHeight="1" x14ac:dyDescent="0.25">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c r="W926" s="252"/>
      <c r="X926" s="252"/>
      <c r="Y926" s="252"/>
      <c r="Z926" s="252"/>
    </row>
    <row r="927" spans="1:26" ht="15.75" customHeight="1" x14ac:dyDescent="0.25">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c r="W927" s="252"/>
      <c r="X927" s="252"/>
      <c r="Y927" s="252"/>
      <c r="Z927" s="252"/>
    </row>
    <row r="928" spans="1:26" ht="15.75" customHeight="1" x14ac:dyDescent="0.25">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c r="W928" s="252"/>
      <c r="X928" s="252"/>
      <c r="Y928" s="252"/>
      <c r="Z928" s="252"/>
    </row>
    <row r="929" spans="1:26" ht="15.75" customHeight="1" x14ac:dyDescent="0.25">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c r="W929" s="252"/>
      <c r="X929" s="252"/>
      <c r="Y929" s="252"/>
      <c r="Z929" s="252"/>
    </row>
    <row r="930" spans="1:26" ht="15.75" customHeight="1" x14ac:dyDescent="0.25">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c r="W930" s="252"/>
      <c r="X930" s="252"/>
      <c r="Y930" s="252"/>
      <c r="Z930" s="252"/>
    </row>
    <row r="931" spans="1:26" ht="15.75" customHeight="1" x14ac:dyDescent="0.25">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c r="W931" s="252"/>
      <c r="X931" s="252"/>
      <c r="Y931" s="252"/>
      <c r="Z931" s="252"/>
    </row>
    <row r="932" spans="1:26" ht="15.75" customHeight="1" x14ac:dyDescent="0.25">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c r="W932" s="252"/>
      <c r="X932" s="252"/>
      <c r="Y932" s="252"/>
      <c r="Z932" s="252"/>
    </row>
    <row r="933" spans="1:26" ht="15.75" customHeight="1" x14ac:dyDescent="0.25">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c r="W933" s="252"/>
      <c r="X933" s="252"/>
      <c r="Y933" s="252"/>
      <c r="Z933" s="252"/>
    </row>
    <row r="934" spans="1:26" ht="15.75" customHeight="1" x14ac:dyDescent="0.25">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c r="W934" s="252"/>
      <c r="X934" s="252"/>
      <c r="Y934" s="252"/>
      <c r="Z934" s="252"/>
    </row>
    <row r="935" spans="1:26" ht="15.75" customHeight="1" x14ac:dyDescent="0.25">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c r="W935" s="252"/>
      <c r="X935" s="252"/>
      <c r="Y935" s="252"/>
      <c r="Z935" s="252"/>
    </row>
    <row r="936" spans="1:26" ht="15.75" customHeight="1" x14ac:dyDescent="0.25">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c r="W936" s="252"/>
      <c r="X936" s="252"/>
      <c r="Y936" s="252"/>
      <c r="Z936" s="252"/>
    </row>
    <row r="937" spans="1:26" ht="15.75" customHeight="1" x14ac:dyDescent="0.25">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c r="W937" s="252"/>
      <c r="X937" s="252"/>
      <c r="Y937" s="252"/>
      <c r="Z937" s="252"/>
    </row>
    <row r="938" spans="1:26" ht="15.75" customHeight="1" x14ac:dyDescent="0.25">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c r="W938" s="252"/>
      <c r="X938" s="252"/>
      <c r="Y938" s="252"/>
      <c r="Z938" s="252"/>
    </row>
    <row r="939" spans="1:26" ht="15.75" customHeight="1" x14ac:dyDescent="0.25">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c r="W939" s="252"/>
      <c r="X939" s="252"/>
      <c r="Y939" s="252"/>
      <c r="Z939" s="252"/>
    </row>
    <row r="940" spans="1:26" ht="15.75" customHeight="1" x14ac:dyDescent="0.25">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c r="W940" s="252"/>
      <c r="X940" s="252"/>
      <c r="Y940" s="252"/>
      <c r="Z940" s="252"/>
    </row>
    <row r="941" spans="1:26" ht="15.75" customHeight="1" x14ac:dyDescent="0.25">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c r="W941" s="252"/>
      <c r="X941" s="252"/>
      <c r="Y941" s="252"/>
      <c r="Z941" s="252"/>
    </row>
    <row r="942" spans="1:26" ht="15.75" customHeight="1" x14ac:dyDescent="0.25">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c r="W942" s="252"/>
      <c r="X942" s="252"/>
      <c r="Y942" s="252"/>
      <c r="Z942" s="252"/>
    </row>
    <row r="943" spans="1:26" ht="15.75" customHeight="1" x14ac:dyDescent="0.25">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c r="W943" s="252"/>
      <c r="X943" s="252"/>
      <c r="Y943" s="252"/>
      <c r="Z943" s="252"/>
    </row>
    <row r="944" spans="1:26" ht="15.75" customHeight="1" x14ac:dyDescent="0.25">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c r="W944" s="252"/>
      <c r="X944" s="252"/>
      <c r="Y944" s="252"/>
      <c r="Z944" s="252"/>
    </row>
    <row r="945" spans="1:26" ht="15.75" customHeight="1" x14ac:dyDescent="0.25">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c r="W945" s="252"/>
      <c r="X945" s="252"/>
      <c r="Y945" s="252"/>
      <c r="Z945" s="252"/>
    </row>
    <row r="946" spans="1:26" ht="15.75" customHeight="1" x14ac:dyDescent="0.25">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c r="W946" s="252"/>
      <c r="X946" s="252"/>
      <c r="Y946" s="252"/>
      <c r="Z946" s="252"/>
    </row>
    <row r="947" spans="1:26" ht="15.75" customHeight="1" x14ac:dyDescent="0.25">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c r="W947" s="252"/>
      <c r="X947" s="252"/>
      <c r="Y947" s="252"/>
      <c r="Z947" s="252"/>
    </row>
    <row r="948" spans="1:26" ht="15.75" customHeight="1" x14ac:dyDescent="0.25">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c r="W948" s="252"/>
      <c r="X948" s="252"/>
      <c r="Y948" s="252"/>
      <c r="Z948" s="252"/>
    </row>
    <row r="949" spans="1:26" ht="15.75" customHeight="1" x14ac:dyDescent="0.25">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c r="W949" s="252"/>
      <c r="X949" s="252"/>
      <c r="Y949" s="252"/>
      <c r="Z949" s="252"/>
    </row>
    <row r="950" spans="1:26" ht="15.75" customHeight="1" x14ac:dyDescent="0.25">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c r="W950" s="252"/>
      <c r="X950" s="252"/>
      <c r="Y950" s="252"/>
      <c r="Z950" s="252"/>
    </row>
    <row r="951" spans="1:26" ht="15.75" customHeight="1" x14ac:dyDescent="0.25">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c r="W951" s="252"/>
      <c r="X951" s="252"/>
      <c r="Y951" s="252"/>
      <c r="Z951" s="252"/>
    </row>
    <row r="952" spans="1:26" ht="15.75" customHeight="1" x14ac:dyDescent="0.25">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c r="W952" s="252"/>
      <c r="X952" s="252"/>
      <c r="Y952" s="252"/>
      <c r="Z952" s="252"/>
    </row>
    <row r="953" spans="1:26" ht="15.75" customHeight="1" x14ac:dyDescent="0.25">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c r="W953" s="252"/>
      <c r="X953" s="252"/>
      <c r="Y953" s="252"/>
      <c r="Z953" s="252"/>
    </row>
    <row r="954" spans="1:26" ht="15.75" customHeight="1" x14ac:dyDescent="0.25">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c r="W954" s="252"/>
      <c r="X954" s="252"/>
      <c r="Y954" s="252"/>
      <c r="Z954" s="252"/>
    </row>
    <row r="955" spans="1:26" ht="15.75" customHeight="1" x14ac:dyDescent="0.25">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c r="W955" s="252"/>
      <c r="X955" s="252"/>
      <c r="Y955" s="252"/>
      <c r="Z955" s="252"/>
    </row>
    <row r="956" spans="1:26" ht="15.75" customHeight="1" x14ac:dyDescent="0.25">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c r="W956" s="252"/>
      <c r="X956" s="252"/>
      <c r="Y956" s="252"/>
      <c r="Z956" s="252"/>
    </row>
    <row r="957" spans="1:26" ht="15.75" customHeight="1" x14ac:dyDescent="0.25">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c r="W957" s="252"/>
      <c r="X957" s="252"/>
      <c r="Y957" s="252"/>
      <c r="Z957" s="252"/>
    </row>
    <row r="958" spans="1:26" ht="15.75" customHeight="1" x14ac:dyDescent="0.25">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c r="W958" s="252"/>
      <c r="X958" s="252"/>
      <c r="Y958" s="252"/>
      <c r="Z958" s="252"/>
    </row>
    <row r="959" spans="1:26" ht="15.75" customHeight="1" x14ac:dyDescent="0.25">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c r="W959" s="252"/>
      <c r="X959" s="252"/>
      <c r="Y959" s="252"/>
      <c r="Z959" s="252"/>
    </row>
    <row r="960" spans="1:26" ht="15.75" customHeight="1" x14ac:dyDescent="0.25">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c r="W960" s="252"/>
      <c r="X960" s="252"/>
      <c r="Y960" s="252"/>
      <c r="Z960" s="252"/>
    </row>
    <row r="961" spans="1:26" ht="15.75" customHeight="1" x14ac:dyDescent="0.25">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c r="W961" s="252"/>
      <c r="X961" s="252"/>
      <c r="Y961" s="252"/>
      <c r="Z961" s="252"/>
    </row>
    <row r="962" spans="1:26" ht="15.75" customHeight="1" x14ac:dyDescent="0.25">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c r="W962" s="252"/>
      <c r="X962" s="252"/>
      <c r="Y962" s="252"/>
      <c r="Z962" s="252"/>
    </row>
    <row r="963" spans="1:26" ht="15.75" customHeight="1" x14ac:dyDescent="0.25">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c r="W963" s="252"/>
      <c r="X963" s="252"/>
      <c r="Y963" s="252"/>
      <c r="Z963" s="252"/>
    </row>
    <row r="964" spans="1:26" ht="15.75" customHeight="1" x14ac:dyDescent="0.25">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c r="W964" s="252"/>
      <c r="X964" s="252"/>
      <c r="Y964" s="252"/>
      <c r="Z964" s="252"/>
    </row>
    <row r="965" spans="1:26" ht="15.75" customHeight="1" x14ac:dyDescent="0.25">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c r="W965" s="252"/>
      <c r="X965" s="252"/>
      <c r="Y965" s="252"/>
      <c r="Z965" s="252"/>
    </row>
    <row r="966" spans="1:26" ht="15.75" customHeight="1" x14ac:dyDescent="0.25">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c r="W966" s="252"/>
      <c r="X966" s="252"/>
      <c r="Y966" s="252"/>
      <c r="Z966" s="252"/>
    </row>
    <row r="967" spans="1:26" ht="15.75" customHeight="1" x14ac:dyDescent="0.25">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c r="W967" s="252"/>
      <c r="X967" s="252"/>
      <c r="Y967" s="252"/>
      <c r="Z967" s="252"/>
    </row>
    <row r="968" spans="1:26" ht="15.75" customHeight="1" x14ac:dyDescent="0.25">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c r="W968" s="252"/>
      <c r="X968" s="252"/>
      <c r="Y968" s="252"/>
      <c r="Z968" s="252"/>
    </row>
    <row r="969" spans="1:26" ht="15.75" customHeight="1" x14ac:dyDescent="0.25">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c r="W969" s="252"/>
      <c r="X969" s="252"/>
      <c r="Y969" s="252"/>
      <c r="Z969" s="252"/>
    </row>
    <row r="970" spans="1:26" ht="15.75" customHeight="1" x14ac:dyDescent="0.25">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c r="W970" s="252"/>
      <c r="X970" s="252"/>
      <c r="Y970" s="252"/>
      <c r="Z970" s="252"/>
    </row>
    <row r="971" spans="1:26" ht="15.75" customHeight="1" x14ac:dyDescent="0.25">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c r="W971" s="252"/>
      <c r="X971" s="252"/>
      <c r="Y971" s="252"/>
      <c r="Z971" s="252"/>
    </row>
    <row r="972" spans="1:26" ht="15.75" customHeight="1" x14ac:dyDescent="0.25">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c r="W972" s="252"/>
      <c r="X972" s="252"/>
      <c r="Y972" s="252"/>
      <c r="Z972" s="252"/>
    </row>
    <row r="973" spans="1:26" ht="15.75" customHeight="1" x14ac:dyDescent="0.25">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c r="W973" s="252"/>
      <c r="X973" s="252"/>
      <c r="Y973" s="252"/>
      <c r="Z973" s="252"/>
    </row>
    <row r="974" spans="1:26" ht="15.75" customHeight="1" x14ac:dyDescent="0.25">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c r="W974" s="252"/>
      <c r="X974" s="252"/>
      <c r="Y974" s="252"/>
      <c r="Z974" s="252"/>
    </row>
    <row r="975" spans="1:26" ht="15.75" customHeight="1" x14ac:dyDescent="0.25">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c r="W975" s="252"/>
      <c r="X975" s="252"/>
      <c r="Y975" s="252"/>
      <c r="Z975" s="252"/>
    </row>
    <row r="976" spans="1:26" ht="15.75" customHeight="1" x14ac:dyDescent="0.25">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c r="W976" s="252"/>
      <c r="X976" s="252"/>
      <c r="Y976" s="252"/>
      <c r="Z976" s="252"/>
    </row>
    <row r="977" spans="1:26" ht="15.75" customHeight="1" x14ac:dyDescent="0.25">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c r="W977" s="252"/>
      <c r="X977" s="252"/>
      <c r="Y977" s="252"/>
      <c r="Z977" s="252"/>
    </row>
    <row r="978" spans="1:26" ht="15.75" customHeight="1" x14ac:dyDescent="0.25">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c r="W978" s="252"/>
      <c r="X978" s="252"/>
      <c r="Y978" s="252"/>
      <c r="Z978" s="252"/>
    </row>
    <row r="979" spans="1:26" ht="15.75" customHeight="1" x14ac:dyDescent="0.25">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c r="W979" s="252"/>
      <c r="X979" s="252"/>
      <c r="Y979" s="252"/>
      <c r="Z979" s="252"/>
    </row>
    <row r="980" spans="1:26" ht="15.75" customHeight="1" x14ac:dyDescent="0.25">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c r="W980" s="252"/>
      <c r="X980" s="252"/>
      <c r="Y980" s="252"/>
      <c r="Z980" s="252"/>
    </row>
    <row r="981" spans="1:26" ht="15.75" customHeight="1" x14ac:dyDescent="0.25">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c r="W981" s="252"/>
      <c r="X981" s="252"/>
      <c r="Y981" s="252"/>
      <c r="Z981" s="252"/>
    </row>
    <row r="982" spans="1:26" ht="15.75" customHeight="1" x14ac:dyDescent="0.25">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c r="W982" s="252"/>
      <c r="X982" s="252"/>
      <c r="Y982" s="252"/>
      <c r="Z982" s="252"/>
    </row>
    <row r="983" spans="1:26" ht="15.75" customHeight="1" x14ac:dyDescent="0.25">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c r="W983" s="252"/>
      <c r="X983" s="252"/>
      <c r="Y983" s="252"/>
      <c r="Z983" s="252"/>
    </row>
    <row r="984" spans="1:26" ht="15.75" customHeight="1" x14ac:dyDescent="0.25">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c r="W984" s="252"/>
      <c r="X984" s="252"/>
      <c r="Y984" s="252"/>
      <c r="Z984" s="252"/>
    </row>
    <row r="985" spans="1:26" ht="15.75" customHeight="1" x14ac:dyDescent="0.25">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c r="W985" s="252"/>
      <c r="X985" s="252"/>
      <c r="Y985" s="252"/>
      <c r="Z985" s="252"/>
    </row>
    <row r="986" spans="1:26" ht="15.75" customHeight="1" x14ac:dyDescent="0.25">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c r="W986" s="252"/>
      <c r="X986" s="252"/>
      <c r="Y986" s="252"/>
      <c r="Z986" s="252"/>
    </row>
    <row r="987" spans="1:26" ht="15.75" customHeight="1" x14ac:dyDescent="0.25">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c r="W987" s="252"/>
      <c r="X987" s="252"/>
      <c r="Y987" s="252"/>
      <c r="Z987" s="252"/>
    </row>
    <row r="988" spans="1:26" ht="15.75" customHeight="1" x14ac:dyDescent="0.25">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c r="W988" s="252"/>
      <c r="X988" s="252"/>
      <c r="Y988" s="252"/>
      <c r="Z988" s="252"/>
    </row>
    <row r="989" spans="1:26" ht="15.75" customHeight="1" x14ac:dyDescent="0.25">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c r="W989" s="252"/>
      <c r="X989" s="252"/>
      <c r="Y989" s="252"/>
      <c r="Z989" s="252"/>
    </row>
    <row r="990" spans="1:26" ht="15.75" customHeight="1" x14ac:dyDescent="0.25">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c r="W990" s="252"/>
      <c r="X990" s="252"/>
      <c r="Y990" s="252"/>
      <c r="Z990" s="252"/>
    </row>
    <row r="991" spans="1:26" ht="15.75" customHeight="1" x14ac:dyDescent="0.25">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c r="W991" s="252"/>
      <c r="X991" s="252"/>
      <c r="Y991" s="252"/>
      <c r="Z991" s="252"/>
    </row>
    <row r="992" spans="1:26" ht="15.75" customHeight="1" x14ac:dyDescent="0.25">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c r="W992" s="252"/>
      <c r="X992" s="252"/>
      <c r="Y992" s="252"/>
      <c r="Z992" s="252"/>
    </row>
    <row r="993" spans="1:26" ht="15.75" customHeight="1" x14ac:dyDescent="0.25">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c r="W993" s="252"/>
      <c r="X993" s="252"/>
      <c r="Y993" s="252"/>
      <c r="Z993" s="252"/>
    </row>
    <row r="994" spans="1:26" ht="15.75" customHeight="1" x14ac:dyDescent="0.25">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c r="W994" s="252"/>
      <c r="X994" s="252"/>
      <c r="Y994" s="252"/>
      <c r="Z994" s="252"/>
    </row>
    <row r="995" spans="1:26" ht="15.75" customHeight="1" x14ac:dyDescent="0.25">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c r="W995" s="252"/>
      <c r="X995" s="252"/>
      <c r="Y995" s="252"/>
      <c r="Z995" s="252"/>
    </row>
    <row r="996" spans="1:26" ht="15.75" customHeight="1" x14ac:dyDescent="0.25">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c r="W996" s="252"/>
      <c r="X996" s="252"/>
      <c r="Y996" s="252"/>
      <c r="Z996" s="252"/>
    </row>
    <row r="997" spans="1:26" ht="15.75" customHeight="1" x14ac:dyDescent="0.25">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c r="W997" s="252"/>
      <c r="X997" s="252"/>
      <c r="Y997" s="252"/>
      <c r="Z997" s="252"/>
    </row>
    <row r="998" spans="1:26" ht="15.75" customHeight="1" x14ac:dyDescent="0.25">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c r="W998" s="252"/>
      <c r="X998" s="252"/>
      <c r="Y998" s="252"/>
      <c r="Z998" s="252"/>
    </row>
  </sheetData>
  <sheetProtection algorithmName="SHA-512" hashValue="riHi2q2yjxeUKP5GHcreT1GtJDVc6LRRDl6fjLdLE8ohVDr4KRM36MssaGDeK9K60H2BP1TKqgLWEYCfiX5kjQ==" saltValue="av45IxOH/QALUueV0VJ32g==" spinCount="100000" sheet="1" objects="1" scenarios="1"/>
  <mergeCells count="71">
    <mergeCell ref="O33:Q33"/>
    <mergeCell ref="C30:E30"/>
    <mergeCell ref="C31:E31"/>
    <mergeCell ref="C32:E32"/>
    <mergeCell ref="C33:E33"/>
    <mergeCell ref="C34:E34"/>
    <mergeCell ref="C35:E35"/>
    <mergeCell ref="C43:E43"/>
    <mergeCell ref="O43:Q43"/>
    <mergeCell ref="C36:E36"/>
    <mergeCell ref="C37:E37"/>
    <mergeCell ref="C38:E38"/>
    <mergeCell ref="C39:E39"/>
    <mergeCell ref="C40:E40"/>
    <mergeCell ref="C41:E41"/>
    <mergeCell ref="C42:E42"/>
    <mergeCell ref="E7:G7"/>
    <mergeCell ref="F8:G8"/>
    <mergeCell ref="B9:C9"/>
    <mergeCell ref="F9:G9"/>
    <mergeCell ref="B2:Q2"/>
    <mergeCell ref="B3:Q3"/>
    <mergeCell ref="B4:Q4"/>
    <mergeCell ref="B5:Q5"/>
    <mergeCell ref="B7:C7"/>
    <mergeCell ref="H7:L7"/>
    <mergeCell ref="I8:J8"/>
    <mergeCell ref="K8:L8"/>
    <mergeCell ref="I11:L11"/>
    <mergeCell ref="B8:C8"/>
    <mergeCell ref="B10:C10"/>
    <mergeCell ref="O13:Q13"/>
    <mergeCell ref="T13:U13"/>
    <mergeCell ref="K12:L12"/>
    <mergeCell ref="O14:Q14"/>
    <mergeCell ref="O15:Q15"/>
    <mergeCell ref="C15:E15"/>
    <mergeCell ref="C13:E13"/>
    <mergeCell ref="C14:E14"/>
    <mergeCell ref="K13:L13"/>
    <mergeCell ref="K14:L14"/>
    <mergeCell ref="K15:L15"/>
    <mergeCell ref="O29:Q29"/>
    <mergeCell ref="C29:E29"/>
    <mergeCell ref="O16:Q16"/>
    <mergeCell ref="O17:Q17"/>
    <mergeCell ref="O18:Q18"/>
    <mergeCell ref="O19:Q19"/>
    <mergeCell ref="O20:Q20"/>
    <mergeCell ref="O21:Q21"/>
    <mergeCell ref="O22:Q22"/>
    <mergeCell ref="C21:E21"/>
    <mergeCell ref="O23:Q23"/>
    <mergeCell ref="O24:Q24"/>
    <mergeCell ref="O25:Q25"/>
    <mergeCell ref="O26:Q26"/>
    <mergeCell ref="C22:E22"/>
    <mergeCell ref="C23:E23"/>
    <mergeCell ref="K16:L16"/>
    <mergeCell ref="C27:E27"/>
    <mergeCell ref="C28:E28"/>
    <mergeCell ref="O27:Q27"/>
    <mergeCell ref="O28:Q28"/>
    <mergeCell ref="C24:E24"/>
    <mergeCell ref="C25:E25"/>
    <mergeCell ref="C26:E26"/>
    <mergeCell ref="C16:E16"/>
    <mergeCell ref="C17:E17"/>
    <mergeCell ref="C18:E18"/>
    <mergeCell ref="C19:E19"/>
    <mergeCell ref="C20:E20"/>
  </mergeCells>
  <conditionalFormatting sqref="N14:N43">
    <cfRule type="cellIs" dxfId="2" priority="1" operator="equal">
      <formula>1</formula>
    </cfRule>
  </conditionalFormatting>
  <conditionalFormatting sqref="F14:F43">
    <cfRule type="cellIs" dxfId="1" priority="2" operator="equal">
      <formula>"NH"</formula>
    </cfRule>
  </conditionalFormatting>
  <conditionalFormatting sqref="F14:F43">
    <cfRule type="cellIs" dxfId="0" priority="3" operator="equal">
      <formula>"H"</formula>
    </cfRule>
  </conditionalFormatting>
  <printOptions horizontalCentered="1"/>
  <pageMargins left="0.39370078740157483" right="0.19685039370078741" top="0.59055118110236227" bottom="0.39370078740157483" header="0" footer="0"/>
  <pageSetup scale="76"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000"/>
  <sheetViews>
    <sheetView showGridLines="0" zoomScale="70" zoomScaleNormal="70" workbookViewId="0">
      <selection activeCell="A38" sqref="A38:J38"/>
    </sheetView>
  </sheetViews>
  <sheetFormatPr baseColWidth="10" defaultColWidth="14.42578125" defaultRowHeight="15" customHeight="1" x14ac:dyDescent="0.2"/>
  <cols>
    <col min="1" max="1" width="3.42578125" style="197" customWidth="1"/>
    <col min="2" max="2" width="30.5703125" style="197" customWidth="1"/>
    <col min="3" max="3" width="55" style="197" customWidth="1"/>
    <col min="4" max="4" width="24.5703125" style="197" customWidth="1"/>
    <col min="5" max="5" width="41.5703125" style="197" customWidth="1"/>
    <col min="6" max="6" width="28.42578125" style="197" customWidth="1"/>
    <col min="7" max="7" width="24.140625" style="695" customWidth="1"/>
    <col min="8" max="8" width="28.42578125" style="695" customWidth="1"/>
    <col min="9" max="9" width="18.28515625" style="695" customWidth="1"/>
    <col min="10" max="10" width="29.28515625" style="197" customWidth="1"/>
    <col min="11" max="27" width="11.42578125" style="197" customWidth="1"/>
    <col min="28" max="16384" width="14.42578125" style="197"/>
  </cols>
  <sheetData>
    <row r="1" spans="1:27" ht="34.5" customHeight="1" x14ac:dyDescent="0.4">
      <c r="A1" s="770"/>
      <c r="B1" s="773" t="s">
        <v>0</v>
      </c>
      <c r="C1" s="774"/>
      <c r="D1" s="774"/>
      <c r="E1" s="774"/>
      <c r="F1" s="774"/>
      <c r="G1" s="775"/>
      <c r="H1" s="775"/>
      <c r="I1" s="775"/>
      <c r="J1" s="774"/>
      <c r="K1" s="9"/>
      <c r="L1" s="9"/>
      <c r="M1" s="9"/>
      <c r="N1" s="9"/>
      <c r="O1" s="9"/>
      <c r="P1" s="9"/>
      <c r="Q1" s="9"/>
      <c r="R1" s="9"/>
      <c r="S1" s="9"/>
      <c r="T1" s="9"/>
      <c r="U1" s="9"/>
      <c r="V1" s="9"/>
      <c r="W1" s="9"/>
      <c r="X1" s="9"/>
      <c r="Y1" s="9"/>
      <c r="Z1" s="9"/>
      <c r="AA1" s="9"/>
    </row>
    <row r="2" spans="1:27" ht="32.25" customHeight="1" x14ac:dyDescent="0.4">
      <c r="A2" s="771"/>
      <c r="B2" s="776" t="str">
        <f>+'1_ENTREGA'!A2</f>
        <v>Invitación Pública N° VA-023-2021</v>
      </c>
      <c r="C2" s="777"/>
      <c r="D2" s="777"/>
      <c r="E2" s="777"/>
      <c r="F2" s="777"/>
      <c r="G2" s="778"/>
      <c r="H2" s="778"/>
      <c r="I2" s="778"/>
      <c r="J2" s="777"/>
      <c r="K2" s="9"/>
      <c r="L2" s="9"/>
      <c r="M2" s="9"/>
      <c r="N2" s="9"/>
      <c r="O2" s="9"/>
      <c r="P2" s="9"/>
      <c r="Q2" s="9"/>
      <c r="R2" s="9"/>
      <c r="S2" s="9"/>
      <c r="T2" s="9"/>
      <c r="U2" s="9"/>
      <c r="V2" s="9"/>
      <c r="W2" s="9"/>
      <c r="X2" s="9"/>
      <c r="Y2" s="9"/>
      <c r="Z2" s="9"/>
      <c r="AA2" s="9"/>
    </row>
    <row r="3" spans="1:27" ht="70.5" customHeight="1" x14ac:dyDescent="0.3">
      <c r="A3" s="772"/>
      <c r="B3" s="779"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C3" s="780"/>
      <c r="D3" s="780"/>
      <c r="E3" s="780"/>
      <c r="F3" s="780"/>
      <c r="G3" s="781"/>
      <c r="H3" s="781"/>
      <c r="I3" s="781"/>
      <c r="J3" s="780"/>
      <c r="K3" s="9"/>
      <c r="L3" s="9"/>
      <c r="M3" s="9"/>
      <c r="N3" s="9"/>
      <c r="O3" s="9"/>
      <c r="P3" s="9"/>
      <c r="Q3" s="9"/>
      <c r="R3" s="9"/>
      <c r="S3" s="9"/>
      <c r="T3" s="9"/>
      <c r="U3" s="9"/>
      <c r="V3" s="9"/>
      <c r="W3" s="9"/>
      <c r="X3" s="9"/>
      <c r="Y3" s="9"/>
      <c r="Z3" s="9"/>
      <c r="AA3" s="9"/>
    </row>
    <row r="4" spans="1:27" ht="18" customHeight="1" x14ac:dyDescent="0.2">
      <c r="A4" s="764" t="s">
        <v>6</v>
      </c>
      <c r="B4" s="767"/>
      <c r="C4" s="767"/>
      <c r="D4" s="767"/>
      <c r="E4" s="767"/>
      <c r="F4" s="767"/>
      <c r="G4" s="782"/>
      <c r="H4" s="782"/>
      <c r="I4" s="782"/>
      <c r="J4" s="767"/>
      <c r="K4" s="9"/>
      <c r="L4" s="9"/>
      <c r="M4" s="9"/>
      <c r="N4" s="9"/>
      <c r="O4" s="9"/>
      <c r="P4" s="9"/>
      <c r="Q4" s="9"/>
      <c r="R4" s="9"/>
      <c r="S4" s="9"/>
      <c r="T4" s="9"/>
      <c r="U4" s="9"/>
      <c r="V4" s="9"/>
      <c r="W4" s="9"/>
      <c r="X4" s="9"/>
      <c r="Y4" s="9"/>
      <c r="Z4" s="9"/>
      <c r="AA4" s="9"/>
    </row>
    <row r="5" spans="1:27" ht="33" customHeight="1" x14ac:dyDescent="0.25">
      <c r="A5" s="766" t="s">
        <v>1681</v>
      </c>
      <c r="B5" s="767"/>
      <c r="C5" s="10"/>
      <c r="D5" s="11"/>
      <c r="E5" s="11"/>
      <c r="F5" s="11"/>
      <c r="G5" s="703"/>
      <c r="H5" s="703"/>
      <c r="I5" s="703"/>
      <c r="J5" s="11"/>
      <c r="K5" s="9"/>
      <c r="L5" s="9"/>
      <c r="M5" s="9"/>
      <c r="N5" s="9"/>
      <c r="O5" s="9"/>
      <c r="P5" s="9"/>
      <c r="Q5" s="9"/>
      <c r="R5" s="9"/>
      <c r="S5" s="9"/>
      <c r="T5" s="9"/>
      <c r="U5" s="9"/>
      <c r="V5" s="9"/>
      <c r="W5" s="9"/>
      <c r="X5" s="9"/>
      <c r="Y5" s="9"/>
      <c r="Z5" s="9"/>
      <c r="AA5" s="9"/>
    </row>
    <row r="6" spans="1:27" ht="46.5" customHeight="1" x14ac:dyDescent="0.2">
      <c r="A6" s="12" t="s">
        <v>7</v>
      </c>
      <c r="B6" s="706" t="s">
        <v>8</v>
      </c>
      <c r="C6" s="707" t="s">
        <v>9</v>
      </c>
      <c r="D6" s="706" t="s">
        <v>10</v>
      </c>
      <c r="E6" s="706" t="s">
        <v>11</v>
      </c>
      <c r="F6" s="706" t="s">
        <v>12</v>
      </c>
      <c r="G6" s="706" t="s">
        <v>1564</v>
      </c>
      <c r="H6" s="706" t="s">
        <v>1599</v>
      </c>
      <c r="I6" s="706" t="s">
        <v>1600</v>
      </c>
      <c r="J6" s="706" t="s">
        <v>1601</v>
      </c>
      <c r="K6" s="9"/>
      <c r="L6" s="9"/>
      <c r="M6" s="9"/>
      <c r="N6" s="9"/>
      <c r="O6" s="9"/>
      <c r="P6" s="9"/>
      <c r="Q6" s="9"/>
      <c r="R6" s="9"/>
      <c r="S6" s="9"/>
      <c r="T6" s="9"/>
      <c r="U6" s="9"/>
      <c r="V6" s="9"/>
      <c r="W6" s="9"/>
      <c r="X6" s="9"/>
      <c r="Y6" s="9"/>
      <c r="Z6" s="9"/>
      <c r="AA6" s="9"/>
    </row>
    <row r="7" spans="1:27" ht="30" customHeight="1" x14ac:dyDescent="0.2">
      <c r="A7" s="704">
        <f>IF('1_ENTREGA'!A8="","",'1_ENTREGA'!A8)</f>
        <v>1</v>
      </c>
      <c r="B7" s="708">
        <v>44459.605706018519</v>
      </c>
      <c r="C7" s="709" t="str">
        <f t="shared" ref="C7:C36" si="0">IF(A7="","",VLOOKUP(A7,LISTA_OFERENTES,2,FALSE))</f>
        <v>CNV CONSTRUCCIONES S.A.S.</v>
      </c>
      <c r="D7" s="710">
        <v>800109273</v>
      </c>
      <c r="E7" s="709" t="s">
        <v>1595</v>
      </c>
      <c r="F7" s="711" t="s">
        <v>1596</v>
      </c>
      <c r="G7" s="718">
        <v>6907588651</v>
      </c>
      <c r="H7" s="712" t="s">
        <v>1602</v>
      </c>
      <c r="I7" s="713">
        <v>0.04</v>
      </c>
      <c r="J7" s="714">
        <v>9006114083</v>
      </c>
      <c r="K7" s="9"/>
      <c r="L7" s="9"/>
      <c r="M7" s="9"/>
      <c r="N7" s="9"/>
      <c r="O7" s="9"/>
      <c r="P7" s="9"/>
      <c r="Q7" s="9"/>
      <c r="R7" s="9"/>
      <c r="S7" s="9"/>
      <c r="T7" s="9"/>
      <c r="U7" s="9"/>
      <c r="V7" s="9"/>
      <c r="W7" s="9"/>
      <c r="X7" s="9"/>
      <c r="Y7" s="9"/>
      <c r="Z7" s="9"/>
      <c r="AA7" s="9"/>
    </row>
    <row r="8" spans="1:27" ht="40.5" x14ac:dyDescent="0.2">
      <c r="A8" s="705">
        <v>2</v>
      </c>
      <c r="B8" s="708">
        <v>44459.615856481483</v>
      </c>
      <c r="C8" s="709" t="str">
        <f t="shared" si="0"/>
        <v xml:space="preserve"> ANDINA DE CONSTRUCCIONES Y ASOCIADOS S.A.S</v>
      </c>
      <c r="D8" s="710">
        <v>890918866</v>
      </c>
      <c r="E8" s="709" t="s">
        <v>1597</v>
      </c>
      <c r="F8" s="711" t="s">
        <v>1598</v>
      </c>
      <c r="G8" s="718">
        <v>9708597123</v>
      </c>
      <c r="H8" s="715">
        <v>0.39</v>
      </c>
      <c r="I8" s="713">
        <v>0.08</v>
      </c>
      <c r="J8" s="714">
        <v>14424062746</v>
      </c>
      <c r="K8" s="9"/>
      <c r="L8" s="9"/>
      <c r="M8" s="9"/>
      <c r="N8" s="9"/>
      <c r="O8" s="9"/>
      <c r="P8" s="9"/>
      <c r="Q8" s="9"/>
      <c r="R8" s="9"/>
      <c r="S8" s="9"/>
      <c r="T8" s="9"/>
      <c r="U8" s="9"/>
      <c r="V8" s="9"/>
      <c r="W8" s="9"/>
      <c r="X8" s="9"/>
      <c r="Y8" s="9"/>
      <c r="Z8" s="9"/>
      <c r="AA8" s="9"/>
    </row>
    <row r="9" spans="1:27" ht="40.5" x14ac:dyDescent="0.2">
      <c r="A9" s="705">
        <f>IF('1_ENTREGA'!A10="","",'1_ENTREGA'!A10)</f>
        <v>3</v>
      </c>
      <c r="B9" s="708">
        <v>44459.616585648146</v>
      </c>
      <c r="C9" s="709" t="str">
        <f t="shared" si="0"/>
        <v>CONSORCIO INFRAESTRUCTURA ANTIOQUIA 2021</v>
      </c>
      <c r="D9" s="710">
        <v>8001409591</v>
      </c>
      <c r="E9" s="709" t="s">
        <v>1594</v>
      </c>
      <c r="F9" s="716">
        <v>50974</v>
      </c>
      <c r="G9" s="718">
        <v>7115310753</v>
      </c>
      <c r="H9" s="710" t="s">
        <v>1603</v>
      </c>
      <c r="I9" s="717">
        <v>5</v>
      </c>
      <c r="J9" s="714">
        <v>9010816421.9599991</v>
      </c>
      <c r="K9" s="9"/>
      <c r="L9" s="9"/>
      <c r="M9" s="9"/>
      <c r="N9" s="9"/>
      <c r="O9" s="9"/>
      <c r="P9" s="9"/>
      <c r="Q9" s="9"/>
      <c r="R9" s="9"/>
      <c r="S9" s="9"/>
      <c r="T9" s="9"/>
      <c r="U9" s="9"/>
      <c r="V9" s="9"/>
      <c r="W9" s="9"/>
      <c r="X9" s="9"/>
      <c r="Y9" s="9"/>
      <c r="Z9" s="9"/>
      <c r="AA9" s="9"/>
    </row>
    <row r="10" spans="1:27" ht="20.25" hidden="1" x14ac:dyDescent="0.2">
      <c r="A10" s="13">
        <f>IF('1_ENTREGA'!A11="","",'1_ENTREGA'!A11)</f>
        <v>4</v>
      </c>
      <c r="B10" s="14"/>
      <c r="C10" s="426">
        <f t="shared" si="0"/>
        <v>0</v>
      </c>
      <c r="D10" s="15"/>
      <c r="E10" s="15"/>
      <c r="F10" s="16"/>
      <c r="G10" s="16"/>
      <c r="H10" s="16"/>
      <c r="I10" s="16"/>
      <c r="J10" s="17"/>
      <c r="K10" s="9"/>
      <c r="L10" s="9"/>
      <c r="M10" s="9"/>
      <c r="N10" s="9"/>
      <c r="O10" s="9"/>
      <c r="P10" s="9"/>
      <c r="Q10" s="9"/>
      <c r="R10" s="9"/>
      <c r="S10" s="9"/>
      <c r="T10" s="9"/>
      <c r="U10" s="9"/>
      <c r="V10" s="9"/>
      <c r="W10" s="9"/>
      <c r="X10" s="9"/>
      <c r="Y10" s="9"/>
      <c r="Z10" s="9"/>
      <c r="AA10" s="9"/>
    </row>
    <row r="11" spans="1:27" ht="20.25" hidden="1" x14ac:dyDescent="0.2">
      <c r="A11" s="13">
        <f>IF('1_ENTREGA'!A12="","",'1_ENTREGA'!A12)</f>
        <v>5</v>
      </c>
      <c r="B11" s="14"/>
      <c r="C11" s="426">
        <f t="shared" si="0"/>
        <v>0</v>
      </c>
      <c r="D11" s="15"/>
      <c r="E11" s="15"/>
      <c r="F11" s="16"/>
      <c r="G11" s="16"/>
      <c r="H11" s="16"/>
      <c r="I11" s="16"/>
      <c r="J11" s="17"/>
      <c r="K11" s="9"/>
      <c r="L11" s="9"/>
      <c r="M11" s="9"/>
      <c r="N11" s="9"/>
      <c r="O11" s="9"/>
      <c r="P11" s="9"/>
      <c r="Q11" s="9"/>
      <c r="R11" s="9"/>
      <c r="S11" s="9"/>
      <c r="T11" s="9"/>
      <c r="U11" s="9"/>
      <c r="V11" s="9"/>
      <c r="W11" s="9"/>
      <c r="X11" s="9"/>
      <c r="Y11" s="9"/>
      <c r="Z11" s="9"/>
      <c r="AA11" s="9"/>
    </row>
    <row r="12" spans="1:27" ht="20.25" hidden="1" x14ac:dyDescent="0.2">
      <c r="A12" s="13">
        <f>IF('1_ENTREGA'!A13="","",'1_ENTREGA'!A13)</f>
        <v>6</v>
      </c>
      <c r="B12" s="14"/>
      <c r="C12" s="426">
        <f t="shared" si="0"/>
        <v>0</v>
      </c>
      <c r="D12" s="15"/>
      <c r="E12" s="15"/>
      <c r="F12" s="16"/>
      <c r="G12" s="16"/>
      <c r="H12" s="16"/>
      <c r="I12" s="16"/>
      <c r="J12" s="17"/>
      <c r="K12" s="9"/>
      <c r="L12" s="9"/>
      <c r="M12" s="9"/>
      <c r="N12" s="9"/>
      <c r="O12" s="9"/>
      <c r="P12" s="9"/>
      <c r="Q12" s="9"/>
      <c r="R12" s="9"/>
      <c r="S12" s="9"/>
      <c r="T12" s="9"/>
      <c r="U12" s="9"/>
      <c r="V12" s="9"/>
      <c r="W12" s="9"/>
      <c r="X12" s="9"/>
      <c r="Y12" s="9"/>
      <c r="Z12" s="9"/>
      <c r="AA12" s="9"/>
    </row>
    <row r="13" spans="1:27" ht="20.25" hidden="1" x14ac:dyDescent="0.2">
      <c r="A13" s="13">
        <f>IF('1_ENTREGA'!A14="","",'1_ENTREGA'!A14)</f>
        <v>7</v>
      </c>
      <c r="B13" s="14"/>
      <c r="C13" s="426">
        <f t="shared" si="0"/>
        <v>0</v>
      </c>
      <c r="D13" s="15"/>
      <c r="E13" s="15"/>
      <c r="F13" s="16"/>
      <c r="G13" s="16"/>
      <c r="H13" s="16"/>
      <c r="I13" s="16"/>
      <c r="J13" s="17"/>
      <c r="K13" s="9"/>
      <c r="L13" s="9"/>
      <c r="M13" s="9"/>
      <c r="N13" s="9"/>
      <c r="O13" s="9"/>
      <c r="P13" s="9"/>
      <c r="Q13" s="9"/>
      <c r="R13" s="9"/>
      <c r="S13" s="9"/>
      <c r="T13" s="9"/>
      <c r="U13" s="9"/>
      <c r="V13" s="9"/>
      <c r="W13" s="9"/>
      <c r="X13" s="9"/>
      <c r="Y13" s="9"/>
      <c r="Z13" s="9"/>
      <c r="AA13" s="9"/>
    </row>
    <row r="14" spans="1:27" ht="20.25" hidden="1" x14ac:dyDescent="0.2">
      <c r="A14" s="13">
        <f>IF('1_ENTREGA'!A15="","",'1_ENTREGA'!A15)</f>
        <v>8</v>
      </c>
      <c r="B14" s="14"/>
      <c r="C14" s="426">
        <f t="shared" si="0"/>
        <v>0</v>
      </c>
      <c r="D14" s="15"/>
      <c r="E14" s="15"/>
      <c r="F14" s="16"/>
      <c r="G14" s="16"/>
      <c r="H14" s="16"/>
      <c r="I14" s="16"/>
      <c r="J14" s="17"/>
      <c r="K14" s="9"/>
      <c r="L14" s="9"/>
      <c r="M14" s="9"/>
      <c r="N14" s="9"/>
      <c r="O14" s="9"/>
      <c r="P14" s="9"/>
      <c r="Q14" s="9"/>
      <c r="R14" s="9"/>
      <c r="S14" s="9"/>
      <c r="T14" s="9"/>
      <c r="U14" s="9"/>
      <c r="V14" s="9"/>
      <c r="W14" s="9"/>
      <c r="X14" s="9"/>
      <c r="Y14" s="9"/>
      <c r="Z14" s="9"/>
      <c r="AA14" s="9"/>
    </row>
    <row r="15" spans="1:27" ht="20.25" hidden="1" x14ac:dyDescent="0.2">
      <c r="A15" s="13">
        <f>IF('1_ENTREGA'!A16="","",'1_ENTREGA'!A16)</f>
        <v>9</v>
      </c>
      <c r="B15" s="14"/>
      <c r="C15" s="426">
        <f t="shared" si="0"/>
        <v>0</v>
      </c>
      <c r="D15" s="15"/>
      <c r="E15" s="15"/>
      <c r="F15" s="16"/>
      <c r="G15" s="16"/>
      <c r="H15" s="16"/>
      <c r="I15" s="16"/>
      <c r="J15" s="17"/>
      <c r="K15" s="9"/>
      <c r="L15" s="9"/>
      <c r="M15" s="9"/>
      <c r="N15" s="9"/>
      <c r="O15" s="9"/>
      <c r="P15" s="9"/>
      <c r="Q15" s="9"/>
      <c r="R15" s="9"/>
      <c r="S15" s="9"/>
      <c r="T15" s="9"/>
      <c r="U15" s="9"/>
      <c r="V15" s="9"/>
      <c r="W15" s="9"/>
      <c r="X15" s="9"/>
      <c r="Y15" s="9"/>
      <c r="Z15" s="9"/>
      <c r="AA15" s="9"/>
    </row>
    <row r="16" spans="1:27" ht="20.25" hidden="1" x14ac:dyDescent="0.2">
      <c r="A16" s="13">
        <f>IF('1_ENTREGA'!A17="","",'1_ENTREGA'!A17)</f>
        <v>10</v>
      </c>
      <c r="B16" s="14"/>
      <c r="C16" s="426">
        <f t="shared" si="0"/>
        <v>0</v>
      </c>
      <c r="D16" s="15"/>
      <c r="E16" s="15"/>
      <c r="F16" s="16"/>
      <c r="G16" s="16"/>
      <c r="H16" s="16"/>
      <c r="I16" s="16"/>
      <c r="J16" s="17"/>
      <c r="K16" s="9"/>
      <c r="L16" s="9"/>
      <c r="M16" s="9"/>
      <c r="N16" s="9"/>
      <c r="O16" s="9"/>
      <c r="P16" s="9"/>
      <c r="Q16" s="9"/>
      <c r="R16" s="9"/>
      <c r="S16" s="9"/>
      <c r="T16" s="9"/>
      <c r="U16" s="9"/>
      <c r="V16" s="9"/>
      <c r="W16" s="9"/>
      <c r="X16" s="9"/>
      <c r="Y16" s="9"/>
      <c r="Z16" s="9"/>
      <c r="AA16" s="9"/>
    </row>
    <row r="17" spans="1:27" ht="20.25" hidden="1" x14ac:dyDescent="0.2">
      <c r="A17" s="13">
        <f>IF('1_ENTREGA'!A18="","",'1_ENTREGA'!A18)</f>
        <v>11</v>
      </c>
      <c r="B17" s="14"/>
      <c r="C17" s="426">
        <f t="shared" si="0"/>
        <v>0</v>
      </c>
      <c r="D17" s="15"/>
      <c r="E17" s="15"/>
      <c r="F17" s="16"/>
      <c r="G17" s="16"/>
      <c r="H17" s="16"/>
      <c r="I17" s="16"/>
      <c r="J17" s="17"/>
      <c r="K17" s="9"/>
      <c r="L17" s="9"/>
      <c r="M17" s="9"/>
      <c r="N17" s="9"/>
      <c r="O17" s="9"/>
      <c r="P17" s="9"/>
      <c r="Q17" s="9"/>
      <c r="R17" s="9"/>
      <c r="S17" s="9"/>
      <c r="T17" s="9"/>
      <c r="U17" s="9"/>
      <c r="V17" s="9"/>
      <c r="W17" s="9"/>
      <c r="X17" s="9"/>
      <c r="Y17" s="9"/>
      <c r="Z17" s="9"/>
      <c r="AA17" s="9"/>
    </row>
    <row r="18" spans="1:27" ht="20.25" hidden="1" x14ac:dyDescent="0.2">
      <c r="A18" s="13">
        <f>IF('1_ENTREGA'!A19="","",'1_ENTREGA'!A19)</f>
        <v>12</v>
      </c>
      <c r="B18" s="14"/>
      <c r="C18" s="426">
        <f t="shared" si="0"/>
        <v>0</v>
      </c>
      <c r="D18" s="15"/>
      <c r="E18" s="15"/>
      <c r="F18" s="16"/>
      <c r="G18" s="16"/>
      <c r="H18" s="16"/>
      <c r="I18" s="16"/>
      <c r="J18" s="17"/>
      <c r="K18" s="9"/>
      <c r="L18" s="9"/>
      <c r="M18" s="9"/>
      <c r="N18" s="9"/>
      <c r="O18" s="9"/>
      <c r="P18" s="9"/>
      <c r="Q18" s="9"/>
      <c r="R18" s="9"/>
      <c r="S18" s="9"/>
      <c r="T18" s="9"/>
      <c r="U18" s="9"/>
      <c r="V18" s="9"/>
      <c r="W18" s="9"/>
      <c r="X18" s="9"/>
      <c r="Y18" s="9"/>
      <c r="Z18" s="9"/>
      <c r="AA18" s="9"/>
    </row>
    <row r="19" spans="1:27" ht="20.25" hidden="1" x14ac:dyDescent="0.2">
      <c r="A19" s="13">
        <f>IF('1_ENTREGA'!A20="","",'1_ENTREGA'!A20)</f>
        <v>13</v>
      </c>
      <c r="B19" s="14"/>
      <c r="C19" s="426">
        <f t="shared" si="0"/>
        <v>0</v>
      </c>
      <c r="D19" s="15"/>
      <c r="E19" s="15"/>
      <c r="F19" s="16"/>
      <c r="G19" s="16"/>
      <c r="H19" s="16"/>
      <c r="I19" s="16"/>
      <c r="J19" s="17"/>
      <c r="K19" s="9"/>
      <c r="L19" s="9"/>
      <c r="M19" s="9"/>
      <c r="N19" s="9"/>
      <c r="O19" s="9"/>
      <c r="P19" s="9"/>
      <c r="Q19" s="9"/>
      <c r="R19" s="9"/>
      <c r="S19" s="9"/>
      <c r="T19" s="9"/>
      <c r="U19" s="9"/>
      <c r="V19" s="9"/>
      <c r="W19" s="9"/>
      <c r="X19" s="9"/>
      <c r="Y19" s="9"/>
      <c r="Z19" s="9"/>
      <c r="AA19" s="9"/>
    </row>
    <row r="20" spans="1:27" ht="20.25" hidden="1" x14ac:dyDescent="0.2">
      <c r="A20" s="13">
        <f>IF('1_ENTREGA'!A21="","",'1_ENTREGA'!A21)</f>
        <v>14</v>
      </c>
      <c r="B20" s="14"/>
      <c r="C20" s="426">
        <f t="shared" si="0"/>
        <v>0</v>
      </c>
      <c r="D20" s="15"/>
      <c r="E20" s="15"/>
      <c r="F20" s="16"/>
      <c r="G20" s="16"/>
      <c r="H20" s="16"/>
      <c r="I20" s="16"/>
      <c r="J20" s="17"/>
      <c r="K20" s="9"/>
      <c r="L20" s="9"/>
      <c r="M20" s="9"/>
      <c r="N20" s="9"/>
      <c r="O20" s="9"/>
      <c r="P20" s="9"/>
      <c r="Q20" s="9"/>
      <c r="R20" s="9"/>
      <c r="S20" s="9"/>
      <c r="T20" s="9"/>
      <c r="U20" s="9"/>
      <c r="V20" s="9"/>
      <c r="W20" s="9"/>
      <c r="X20" s="9"/>
      <c r="Y20" s="9"/>
      <c r="Z20" s="9"/>
      <c r="AA20" s="9"/>
    </row>
    <row r="21" spans="1:27" ht="20.25" hidden="1" x14ac:dyDescent="0.2">
      <c r="A21" s="13">
        <f>IF('1_ENTREGA'!A22="","",'1_ENTREGA'!A22)</f>
        <v>15</v>
      </c>
      <c r="B21" s="14"/>
      <c r="C21" s="426">
        <f t="shared" si="0"/>
        <v>0</v>
      </c>
      <c r="D21" s="15"/>
      <c r="E21" s="15"/>
      <c r="F21" s="16"/>
      <c r="G21" s="16"/>
      <c r="H21" s="16"/>
      <c r="I21" s="16"/>
      <c r="J21" s="17"/>
      <c r="K21" s="9"/>
      <c r="L21" s="9"/>
      <c r="M21" s="9"/>
      <c r="N21" s="9"/>
      <c r="O21" s="9"/>
      <c r="P21" s="9"/>
      <c r="Q21" s="9"/>
      <c r="R21" s="9"/>
      <c r="S21" s="9"/>
      <c r="T21" s="9"/>
      <c r="U21" s="9"/>
      <c r="V21" s="9"/>
      <c r="W21" s="9"/>
      <c r="X21" s="9"/>
      <c r="Y21" s="9"/>
      <c r="Z21" s="9"/>
      <c r="AA21" s="9"/>
    </row>
    <row r="22" spans="1:27" ht="20.25" hidden="1" x14ac:dyDescent="0.2">
      <c r="A22" s="13">
        <f>IF('1_ENTREGA'!A23="","",'1_ENTREGA'!A23)</f>
        <v>16</v>
      </c>
      <c r="B22" s="14"/>
      <c r="C22" s="426">
        <f t="shared" si="0"/>
        <v>0</v>
      </c>
      <c r="D22" s="15"/>
      <c r="E22" s="15"/>
      <c r="F22" s="16"/>
      <c r="G22" s="16"/>
      <c r="H22" s="16"/>
      <c r="I22" s="16"/>
      <c r="J22" s="17"/>
      <c r="K22" s="9"/>
      <c r="L22" s="9"/>
      <c r="M22" s="9"/>
      <c r="N22" s="9"/>
      <c r="O22" s="9"/>
      <c r="P22" s="9"/>
      <c r="Q22" s="9"/>
      <c r="R22" s="9"/>
      <c r="S22" s="9"/>
      <c r="T22" s="9"/>
      <c r="U22" s="9"/>
      <c r="V22" s="9"/>
      <c r="W22" s="9"/>
      <c r="X22" s="9"/>
      <c r="Y22" s="9"/>
      <c r="Z22" s="9"/>
      <c r="AA22" s="9"/>
    </row>
    <row r="23" spans="1:27" ht="20.25" hidden="1" x14ac:dyDescent="0.2">
      <c r="A23" s="13">
        <f>IF('1_ENTREGA'!A24="","",'1_ENTREGA'!A24)</f>
        <v>17</v>
      </c>
      <c r="B23" s="14"/>
      <c r="C23" s="426">
        <f t="shared" si="0"/>
        <v>0</v>
      </c>
      <c r="D23" s="15"/>
      <c r="E23" s="15"/>
      <c r="F23" s="16"/>
      <c r="G23" s="16"/>
      <c r="H23" s="16"/>
      <c r="I23" s="16"/>
      <c r="J23" s="17"/>
      <c r="K23" s="9"/>
      <c r="L23" s="9"/>
      <c r="M23" s="9"/>
      <c r="N23" s="9"/>
      <c r="O23" s="9"/>
      <c r="P23" s="9"/>
      <c r="Q23" s="9"/>
      <c r="R23" s="9"/>
      <c r="S23" s="9"/>
      <c r="T23" s="9"/>
      <c r="U23" s="9"/>
      <c r="V23" s="9"/>
      <c r="W23" s="9"/>
      <c r="X23" s="9"/>
      <c r="Y23" s="9"/>
      <c r="Z23" s="9"/>
      <c r="AA23" s="9"/>
    </row>
    <row r="24" spans="1:27" ht="20.25" hidden="1" x14ac:dyDescent="0.2">
      <c r="A24" s="13">
        <f>IF('1_ENTREGA'!A25="","",'1_ENTREGA'!A25)</f>
        <v>18</v>
      </c>
      <c r="B24" s="14"/>
      <c r="C24" s="426">
        <f t="shared" si="0"/>
        <v>0</v>
      </c>
      <c r="D24" s="15"/>
      <c r="E24" s="15"/>
      <c r="F24" s="16"/>
      <c r="G24" s="16"/>
      <c r="H24" s="16"/>
      <c r="I24" s="16"/>
      <c r="J24" s="17"/>
      <c r="K24" s="9"/>
      <c r="L24" s="9"/>
      <c r="M24" s="9"/>
      <c r="N24" s="9"/>
      <c r="O24" s="9"/>
      <c r="P24" s="9"/>
      <c r="Q24" s="9"/>
      <c r="R24" s="9"/>
      <c r="S24" s="9"/>
      <c r="T24" s="9"/>
      <c r="U24" s="9"/>
      <c r="V24" s="9"/>
      <c r="W24" s="9"/>
      <c r="X24" s="9"/>
      <c r="Y24" s="9"/>
      <c r="Z24" s="9"/>
      <c r="AA24" s="9"/>
    </row>
    <row r="25" spans="1:27" ht="20.25" hidden="1" x14ac:dyDescent="0.2">
      <c r="A25" s="13">
        <f>IF('1_ENTREGA'!A26="","",'1_ENTREGA'!A26)</f>
        <v>19</v>
      </c>
      <c r="B25" s="14"/>
      <c r="C25" s="426">
        <f t="shared" si="0"/>
        <v>0</v>
      </c>
      <c r="D25" s="15"/>
      <c r="E25" s="15"/>
      <c r="F25" s="16"/>
      <c r="G25" s="16"/>
      <c r="H25" s="16"/>
      <c r="I25" s="16"/>
      <c r="J25" s="17"/>
      <c r="K25" s="9"/>
      <c r="L25" s="9"/>
      <c r="M25" s="9"/>
      <c r="N25" s="9"/>
      <c r="O25" s="9"/>
      <c r="P25" s="9"/>
      <c r="Q25" s="9"/>
      <c r="R25" s="9"/>
      <c r="S25" s="9"/>
      <c r="T25" s="9"/>
      <c r="U25" s="9"/>
      <c r="V25" s="9"/>
      <c r="W25" s="9"/>
      <c r="X25" s="9"/>
      <c r="Y25" s="9"/>
      <c r="Z25" s="9"/>
      <c r="AA25" s="9"/>
    </row>
    <row r="26" spans="1:27" ht="20.25" hidden="1" x14ac:dyDescent="0.2">
      <c r="A26" s="13">
        <f>IF('1_ENTREGA'!A27="","",'1_ENTREGA'!A27)</f>
        <v>20</v>
      </c>
      <c r="B26" s="14"/>
      <c r="C26" s="426">
        <f t="shared" si="0"/>
        <v>0</v>
      </c>
      <c r="D26" s="15"/>
      <c r="E26" s="15"/>
      <c r="F26" s="16"/>
      <c r="G26" s="16"/>
      <c r="H26" s="16"/>
      <c r="I26" s="16"/>
      <c r="J26" s="17"/>
      <c r="K26" s="9"/>
      <c r="L26" s="9"/>
      <c r="M26" s="9"/>
      <c r="N26" s="9"/>
      <c r="O26" s="9"/>
      <c r="P26" s="9"/>
      <c r="Q26" s="9"/>
      <c r="R26" s="9"/>
      <c r="S26" s="9"/>
      <c r="T26" s="9"/>
      <c r="U26" s="9"/>
      <c r="V26" s="9"/>
      <c r="W26" s="9"/>
      <c r="X26" s="9"/>
      <c r="Y26" s="9"/>
      <c r="Z26" s="9"/>
      <c r="AA26" s="9"/>
    </row>
    <row r="27" spans="1:27" ht="20.25" hidden="1" x14ac:dyDescent="0.2">
      <c r="A27" s="13">
        <f>IF('1_ENTREGA'!A28="","",'1_ENTREGA'!A28)</f>
        <v>21</v>
      </c>
      <c r="B27" s="14"/>
      <c r="C27" s="426">
        <f t="shared" si="0"/>
        <v>0</v>
      </c>
      <c r="D27" s="15"/>
      <c r="E27" s="15"/>
      <c r="F27" s="16"/>
      <c r="G27" s="16"/>
      <c r="H27" s="16"/>
      <c r="I27" s="16"/>
      <c r="J27" s="17"/>
      <c r="K27" s="9"/>
      <c r="L27" s="9"/>
      <c r="M27" s="9"/>
      <c r="N27" s="9"/>
      <c r="O27" s="9"/>
      <c r="P27" s="9"/>
      <c r="Q27" s="9"/>
      <c r="R27" s="9"/>
      <c r="S27" s="9"/>
      <c r="T27" s="9"/>
      <c r="U27" s="9"/>
      <c r="V27" s="9"/>
      <c r="W27" s="9"/>
      <c r="X27" s="9"/>
      <c r="Y27" s="9"/>
      <c r="Z27" s="9"/>
      <c r="AA27" s="9"/>
    </row>
    <row r="28" spans="1:27" ht="20.25" hidden="1" x14ac:dyDescent="0.2">
      <c r="A28" s="13">
        <f>IF('1_ENTREGA'!A29="","",'1_ENTREGA'!A29)</f>
        <v>22</v>
      </c>
      <c r="B28" s="18"/>
      <c r="C28" s="426">
        <f t="shared" si="0"/>
        <v>0</v>
      </c>
      <c r="D28" s="19"/>
      <c r="E28" s="15"/>
      <c r="F28" s="15"/>
      <c r="G28" s="15"/>
      <c r="H28" s="15"/>
      <c r="I28" s="15"/>
      <c r="J28" s="16"/>
      <c r="K28" s="9"/>
      <c r="L28" s="9"/>
      <c r="M28" s="9"/>
      <c r="N28" s="9"/>
      <c r="O28" s="9"/>
      <c r="P28" s="9"/>
      <c r="Q28" s="9"/>
      <c r="R28" s="9"/>
      <c r="S28" s="9"/>
      <c r="T28" s="9"/>
      <c r="U28" s="9"/>
      <c r="V28" s="9"/>
      <c r="W28" s="9"/>
      <c r="X28" s="9"/>
      <c r="Y28" s="9"/>
      <c r="Z28" s="9"/>
      <c r="AA28" s="9"/>
    </row>
    <row r="29" spans="1:27" ht="20.25" hidden="1" x14ac:dyDescent="0.2">
      <c r="A29" s="13">
        <f>IF('1_ENTREGA'!A30="","",'1_ENTREGA'!A30)</f>
        <v>23</v>
      </c>
      <c r="B29" s="18"/>
      <c r="C29" s="426">
        <f t="shared" si="0"/>
        <v>0</v>
      </c>
      <c r="D29" s="19"/>
      <c r="E29" s="15"/>
      <c r="F29" s="15"/>
      <c r="G29" s="15"/>
      <c r="H29" s="15"/>
      <c r="I29" s="15"/>
      <c r="J29" s="16"/>
      <c r="K29" s="9"/>
      <c r="L29" s="9"/>
      <c r="M29" s="9"/>
      <c r="N29" s="9"/>
      <c r="O29" s="9"/>
      <c r="P29" s="9"/>
      <c r="Q29" s="9"/>
      <c r="R29" s="9"/>
      <c r="S29" s="9"/>
      <c r="T29" s="9"/>
      <c r="U29" s="9"/>
      <c r="V29" s="9"/>
      <c r="W29" s="9"/>
      <c r="X29" s="9"/>
      <c r="Y29" s="9"/>
      <c r="Z29" s="9"/>
      <c r="AA29" s="9"/>
    </row>
    <row r="30" spans="1:27" ht="20.25" hidden="1" x14ac:dyDescent="0.2">
      <c r="A30" s="13">
        <f>IF('1_ENTREGA'!A31="","",'1_ENTREGA'!A31)</f>
        <v>24</v>
      </c>
      <c r="B30" s="18"/>
      <c r="C30" s="426">
        <f t="shared" si="0"/>
        <v>0</v>
      </c>
      <c r="D30" s="19"/>
      <c r="E30" s="15"/>
      <c r="F30" s="15"/>
      <c r="G30" s="15"/>
      <c r="H30" s="15"/>
      <c r="I30" s="15"/>
      <c r="J30" s="16"/>
      <c r="K30" s="9"/>
      <c r="L30" s="9"/>
      <c r="M30" s="9"/>
      <c r="N30" s="9"/>
      <c r="O30" s="9"/>
      <c r="P30" s="9"/>
      <c r="Q30" s="9"/>
      <c r="R30" s="9"/>
      <c r="S30" s="9"/>
      <c r="T30" s="9"/>
      <c r="U30" s="9"/>
      <c r="V30" s="9"/>
      <c r="W30" s="9"/>
      <c r="X30" s="9"/>
      <c r="Y30" s="9"/>
      <c r="Z30" s="9"/>
      <c r="AA30" s="9"/>
    </row>
    <row r="31" spans="1:27" ht="20.25" hidden="1" x14ac:dyDescent="0.2">
      <c r="A31" s="13">
        <f>IF('1_ENTREGA'!A32="","",'1_ENTREGA'!A32)</f>
        <v>25</v>
      </c>
      <c r="B31" s="18"/>
      <c r="C31" s="426">
        <f t="shared" si="0"/>
        <v>0</v>
      </c>
      <c r="D31" s="19"/>
      <c r="E31" s="15"/>
      <c r="F31" s="15"/>
      <c r="G31" s="15"/>
      <c r="H31" s="15"/>
      <c r="I31" s="15"/>
      <c r="J31" s="16"/>
      <c r="K31" s="9"/>
      <c r="L31" s="9"/>
      <c r="M31" s="9"/>
      <c r="N31" s="9"/>
      <c r="O31" s="9"/>
      <c r="P31" s="9"/>
      <c r="Q31" s="9"/>
      <c r="R31" s="9"/>
      <c r="S31" s="9"/>
      <c r="T31" s="9"/>
      <c r="U31" s="9"/>
      <c r="V31" s="9"/>
      <c r="W31" s="9"/>
      <c r="X31" s="9"/>
      <c r="Y31" s="9"/>
      <c r="Z31" s="9"/>
      <c r="AA31" s="9"/>
    </row>
    <row r="32" spans="1:27" ht="20.25" hidden="1" x14ac:dyDescent="0.2">
      <c r="A32" s="13">
        <f>IF('1_ENTREGA'!A33="","",'1_ENTREGA'!A33)</f>
        <v>26</v>
      </c>
      <c r="B32" s="18"/>
      <c r="C32" s="426">
        <f t="shared" si="0"/>
        <v>0</v>
      </c>
      <c r="D32" s="19"/>
      <c r="E32" s="15"/>
      <c r="F32" s="15"/>
      <c r="G32" s="15"/>
      <c r="H32" s="15"/>
      <c r="I32" s="15"/>
      <c r="J32" s="16"/>
      <c r="K32" s="9"/>
      <c r="L32" s="9"/>
      <c r="M32" s="9"/>
      <c r="N32" s="9"/>
      <c r="O32" s="9"/>
      <c r="P32" s="9"/>
      <c r="Q32" s="9"/>
      <c r="R32" s="9"/>
      <c r="S32" s="9"/>
      <c r="T32" s="9"/>
      <c r="U32" s="9"/>
      <c r="V32" s="9"/>
      <c r="W32" s="9"/>
      <c r="X32" s="9"/>
      <c r="Y32" s="9"/>
      <c r="Z32" s="9"/>
      <c r="AA32" s="9"/>
    </row>
    <row r="33" spans="1:27" ht="20.25" hidden="1" x14ac:dyDescent="0.2">
      <c r="A33" s="13">
        <f>IF('1_ENTREGA'!A34="","",'1_ENTREGA'!A34)</f>
        <v>27</v>
      </c>
      <c r="B33" s="18"/>
      <c r="C33" s="426">
        <f t="shared" si="0"/>
        <v>0</v>
      </c>
      <c r="D33" s="19"/>
      <c r="E33" s="15"/>
      <c r="F33" s="15"/>
      <c r="G33" s="15"/>
      <c r="H33" s="15"/>
      <c r="I33" s="15"/>
      <c r="J33" s="16"/>
      <c r="K33" s="9"/>
      <c r="L33" s="9"/>
      <c r="M33" s="9"/>
      <c r="N33" s="9"/>
      <c r="O33" s="9"/>
      <c r="P33" s="9"/>
      <c r="Q33" s="9"/>
      <c r="R33" s="9"/>
      <c r="S33" s="9"/>
      <c r="T33" s="9"/>
      <c r="U33" s="9"/>
      <c r="V33" s="9"/>
      <c r="W33" s="9"/>
      <c r="X33" s="9"/>
      <c r="Y33" s="9"/>
      <c r="Z33" s="9"/>
      <c r="AA33" s="9"/>
    </row>
    <row r="34" spans="1:27" ht="20.25" hidden="1" x14ac:dyDescent="0.2">
      <c r="A34" s="13">
        <f>IF('1_ENTREGA'!A35="","",'1_ENTREGA'!A35)</f>
        <v>28</v>
      </c>
      <c r="B34" s="18"/>
      <c r="C34" s="426">
        <f t="shared" si="0"/>
        <v>0</v>
      </c>
      <c r="D34" s="19"/>
      <c r="E34" s="15"/>
      <c r="F34" s="15"/>
      <c r="G34" s="15"/>
      <c r="H34" s="15"/>
      <c r="I34" s="15"/>
      <c r="J34" s="16"/>
      <c r="K34" s="9"/>
      <c r="L34" s="9"/>
      <c r="M34" s="9"/>
      <c r="N34" s="9"/>
      <c r="O34" s="9"/>
      <c r="P34" s="9"/>
      <c r="Q34" s="9"/>
      <c r="R34" s="9"/>
      <c r="S34" s="9"/>
      <c r="T34" s="9"/>
      <c r="U34" s="9"/>
      <c r="V34" s="9"/>
      <c r="W34" s="9"/>
      <c r="X34" s="9"/>
      <c r="Y34" s="9"/>
      <c r="Z34" s="9"/>
      <c r="AA34" s="9"/>
    </row>
    <row r="35" spans="1:27" ht="20.25" hidden="1" x14ac:dyDescent="0.2">
      <c r="A35" s="13">
        <f>IF('1_ENTREGA'!A36="","",'1_ENTREGA'!A36)</f>
        <v>29</v>
      </c>
      <c r="B35" s="18"/>
      <c r="C35" s="426">
        <f t="shared" si="0"/>
        <v>0</v>
      </c>
      <c r="D35" s="19"/>
      <c r="E35" s="15"/>
      <c r="F35" s="15"/>
      <c r="G35" s="15"/>
      <c r="H35" s="15"/>
      <c r="I35" s="15"/>
      <c r="J35" s="16"/>
      <c r="K35" s="9"/>
      <c r="L35" s="9"/>
      <c r="M35" s="9"/>
      <c r="N35" s="9"/>
      <c r="O35" s="9"/>
      <c r="P35" s="9"/>
      <c r="Q35" s="9"/>
      <c r="R35" s="9"/>
      <c r="S35" s="9"/>
      <c r="T35" s="9"/>
      <c r="U35" s="9"/>
      <c r="V35" s="9"/>
      <c r="W35" s="9"/>
      <c r="X35" s="9"/>
      <c r="Y35" s="9"/>
      <c r="Z35" s="9"/>
      <c r="AA35" s="9"/>
    </row>
    <row r="36" spans="1:27" ht="20.25" hidden="1" x14ac:dyDescent="0.2">
      <c r="A36" s="13">
        <f>IF('1_ENTREGA'!A37="","",'1_ENTREGA'!A37)</f>
        <v>30</v>
      </c>
      <c r="B36" s="18"/>
      <c r="C36" s="426">
        <f t="shared" si="0"/>
        <v>0</v>
      </c>
      <c r="D36" s="19"/>
      <c r="E36" s="15"/>
      <c r="F36" s="15"/>
      <c r="G36" s="15"/>
      <c r="H36" s="15"/>
      <c r="I36" s="15"/>
      <c r="J36" s="16"/>
      <c r="K36" s="9"/>
      <c r="L36" s="9"/>
      <c r="M36" s="9"/>
      <c r="N36" s="9"/>
      <c r="O36" s="9"/>
      <c r="P36" s="9"/>
      <c r="Q36" s="9"/>
      <c r="R36" s="9"/>
      <c r="S36" s="9"/>
      <c r="T36" s="9"/>
      <c r="U36" s="9"/>
      <c r="V36" s="9"/>
      <c r="W36" s="9"/>
      <c r="X36" s="9"/>
      <c r="Y36" s="9"/>
      <c r="Z36" s="9"/>
      <c r="AA36" s="9"/>
    </row>
    <row r="37" spans="1:27" ht="14.25"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c r="AA37" s="9"/>
    </row>
    <row r="38" spans="1:27" ht="54.75" customHeight="1" x14ac:dyDescent="0.25">
      <c r="A38" s="768" t="s">
        <v>1604</v>
      </c>
      <c r="B38" s="769"/>
      <c r="C38" s="769"/>
      <c r="D38" s="769"/>
      <c r="E38" s="769"/>
      <c r="F38" s="769"/>
      <c r="G38" s="769"/>
      <c r="H38" s="769"/>
      <c r="I38" s="769"/>
      <c r="J38" s="769"/>
      <c r="K38" s="9"/>
      <c r="L38" s="9"/>
      <c r="M38" s="9"/>
      <c r="N38" s="9"/>
      <c r="O38" s="9"/>
      <c r="P38" s="9"/>
      <c r="Q38" s="9"/>
      <c r="R38" s="9"/>
      <c r="S38" s="9"/>
      <c r="T38" s="9"/>
      <c r="U38" s="9"/>
      <c r="V38" s="9"/>
      <c r="W38" s="9"/>
      <c r="X38" s="9"/>
      <c r="Y38" s="9"/>
      <c r="Z38" s="9"/>
      <c r="AA38" s="9"/>
    </row>
    <row r="39" spans="1:27" ht="14.25" customHeight="1" x14ac:dyDescent="0.2">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ht="14.25" customHeight="1" x14ac:dyDescent="0.2">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ht="14.25" customHeight="1" x14ac:dyDescent="0.2">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ht="14.25"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14.25" customHeight="1" x14ac:dyDescent="0.2">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14.25"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14.25" customHeight="1" x14ac:dyDescent="0.2">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ht="14.25" customHeight="1" x14ac:dyDescent="0.2">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ht="14.25"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ht="14.25" customHeight="1" x14ac:dyDescent="0.2">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ht="14.25" customHeight="1" x14ac:dyDescent="0.2">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ht="14.25" customHeight="1" x14ac:dyDescent="0.2">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ht="14.25" customHeight="1" x14ac:dyDescent="0.2">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ht="14.25" customHeight="1" x14ac:dyDescent="0.2">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ht="14.25"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ht="14.25" customHeight="1" x14ac:dyDescent="0.2">
      <c r="A54" s="9"/>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ht="14.25" customHeight="1" x14ac:dyDescent="0.2">
      <c r="A55" s="9"/>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ht="14.25" customHeight="1" x14ac:dyDescent="0.2">
      <c r="A56" s="9"/>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ht="14.25" customHeight="1" x14ac:dyDescent="0.2">
      <c r="A57" s="9"/>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ht="14.25" customHeight="1" x14ac:dyDescent="0.2">
      <c r="A58" s="9"/>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ht="14.25" customHeight="1" x14ac:dyDescent="0.2">
      <c r="A59" s="9"/>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ht="14.25" customHeight="1" x14ac:dyDescent="0.2">
      <c r="A60" s="9"/>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ht="14.25" customHeight="1" x14ac:dyDescent="0.2">
      <c r="A61" s="9"/>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ht="14.25" customHeight="1" x14ac:dyDescent="0.2">
      <c r="A62" s="9"/>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ht="14.25" customHeight="1" x14ac:dyDescent="0.2">
      <c r="A63" s="9"/>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ht="14.25" customHeight="1" x14ac:dyDescent="0.2">
      <c r="A64" s="9"/>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7" ht="14.25" customHeight="1" x14ac:dyDescent="0.2">
      <c r="A65" s="9"/>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27" ht="14.25" customHeight="1" x14ac:dyDescent="0.2">
      <c r="A66" s="9"/>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27" ht="14.25" customHeight="1" x14ac:dyDescent="0.2">
      <c r="A67" s="9"/>
      <c r="B67" s="9"/>
      <c r="C67" s="9"/>
      <c r="D67" s="9"/>
      <c r="E67" s="9"/>
      <c r="F67" s="9"/>
      <c r="G67" s="9"/>
      <c r="H67" s="9"/>
      <c r="I67" s="9"/>
      <c r="J67" s="9"/>
      <c r="K67" s="9"/>
      <c r="L67" s="9"/>
      <c r="M67" s="9"/>
      <c r="N67" s="9"/>
      <c r="O67" s="9"/>
      <c r="P67" s="9"/>
      <c r="Q67" s="9"/>
      <c r="R67" s="9"/>
      <c r="S67" s="9"/>
      <c r="T67" s="9"/>
      <c r="U67" s="9"/>
      <c r="V67" s="9"/>
      <c r="W67" s="9"/>
      <c r="X67" s="9"/>
      <c r="Y67" s="9"/>
      <c r="Z67" s="9"/>
      <c r="AA67" s="9"/>
    </row>
    <row r="68" spans="1:27" ht="14.25" customHeight="1" x14ac:dyDescent="0.2">
      <c r="A68" s="9"/>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27" ht="14.25" customHeight="1" x14ac:dyDescent="0.2">
      <c r="A69" s="9"/>
      <c r="B69" s="9"/>
      <c r="C69" s="9"/>
      <c r="D69" s="9"/>
      <c r="E69" s="9"/>
      <c r="F69" s="9"/>
      <c r="G69" s="9"/>
      <c r="H69" s="9"/>
      <c r="I69" s="9"/>
      <c r="J69" s="9"/>
      <c r="K69" s="9"/>
      <c r="L69" s="9"/>
      <c r="M69" s="9"/>
      <c r="N69" s="9"/>
      <c r="O69" s="9"/>
      <c r="P69" s="9"/>
      <c r="Q69" s="9"/>
      <c r="R69" s="9"/>
      <c r="S69" s="9"/>
      <c r="T69" s="9"/>
      <c r="U69" s="9"/>
      <c r="V69" s="9"/>
      <c r="W69" s="9"/>
      <c r="X69" s="9"/>
      <c r="Y69" s="9"/>
      <c r="Z69" s="9"/>
      <c r="AA69" s="9"/>
    </row>
    <row r="70" spans="1:27" ht="14.25" customHeight="1" x14ac:dyDescent="0.2">
      <c r="A70" s="9"/>
      <c r="B70" s="9"/>
      <c r="C70" s="9"/>
      <c r="D70" s="9"/>
      <c r="E70" s="9"/>
      <c r="F70" s="9"/>
      <c r="G70" s="9"/>
      <c r="H70" s="9"/>
      <c r="I70" s="9"/>
      <c r="J70" s="9"/>
      <c r="K70" s="9"/>
      <c r="L70" s="9"/>
      <c r="M70" s="9"/>
      <c r="N70" s="9"/>
      <c r="O70" s="9"/>
      <c r="P70" s="9"/>
      <c r="Q70" s="9"/>
      <c r="R70" s="9"/>
      <c r="S70" s="9"/>
      <c r="T70" s="9"/>
      <c r="U70" s="9"/>
      <c r="V70" s="9"/>
      <c r="W70" s="9"/>
      <c r="X70" s="9"/>
      <c r="Y70" s="9"/>
      <c r="Z70" s="9"/>
      <c r="AA70" s="9"/>
    </row>
    <row r="71" spans="1:27" ht="14.25" customHeight="1" x14ac:dyDescent="0.2">
      <c r="A71" s="9"/>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4.25" customHeight="1" x14ac:dyDescent="0.2">
      <c r="A72" s="9"/>
      <c r="B72" s="9"/>
      <c r="C72" s="9"/>
      <c r="D72" s="9"/>
      <c r="E72" s="9"/>
      <c r="F72" s="9"/>
      <c r="G72" s="9"/>
      <c r="H72" s="9"/>
      <c r="I72" s="9"/>
      <c r="J72" s="9"/>
      <c r="K72" s="9"/>
      <c r="L72" s="9"/>
      <c r="M72" s="9"/>
      <c r="N72" s="9"/>
      <c r="O72" s="9"/>
      <c r="P72" s="9"/>
      <c r="Q72" s="9"/>
      <c r="R72" s="9"/>
      <c r="S72" s="9"/>
      <c r="T72" s="9"/>
      <c r="U72" s="9"/>
      <c r="V72" s="9"/>
      <c r="W72" s="9"/>
      <c r="X72" s="9"/>
      <c r="Y72" s="9"/>
      <c r="Z72" s="9"/>
      <c r="AA72" s="9"/>
    </row>
    <row r="73" spans="1:27" ht="14.25" customHeight="1" x14ac:dyDescent="0.2">
      <c r="A73" s="9"/>
      <c r="B73" s="9"/>
      <c r="C73" s="9"/>
      <c r="D73" s="9"/>
      <c r="E73" s="9"/>
      <c r="F73" s="9"/>
      <c r="G73" s="9"/>
      <c r="H73" s="9"/>
      <c r="I73" s="9"/>
      <c r="J73" s="9"/>
      <c r="K73" s="9"/>
      <c r="L73" s="9"/>
      <c r="M73" s="9"/>
      <c r="N73" s="9"/>
      <c r="O73" s="9"/>
      <c r="P73" s="9"/>
      <c r="Q73" s="9"/>
      <c r="R73" s="9"/>
      <c r="S73" s="9"/>
      <c r="T73" s="9"/>
      <c r="U73" s="9"/>
      <c r="V73" s="9"/>
      <c r="W73" s="9"/>
      <c r="X73" s="9"/>
      <c r="Y73" s="9"/>
      <c r="Z73" s="9"/>
      <c r="AA73" s="9"/>
    </row>
    <row r="74" spans="1:27" ht="14.25" customHeight="1" x14ac:dyDescent="0.2">
      <c r="A74" s="9"/>
      <c r="B74" s="9"/>
      <c r="C74" s="9"/>
      <c r="D74" s="9"/>
      <c r="E74" s="9"/>
      <c r="F74" s="9"/>
      <c r="G74" s="9"/>
      <c r="H74" s="9"/>
      <c r="I74" s="9"/>
      <c r="J74" s="9"/>
      <c r="K74" s="9"/>
      <c r="L74" s="9"/>
      <c r="M74" s="9"/>
      <c r="N74" s="9"/>
      <c r="O74" s="9"/>
      <c r="P74" s="9"/>
      <c r="Q74" s="9"/>
      <c r="R74" s="9"/>
      <c r="S74" s="9"/>
      <c r="T74" s="9"/>
      <c r="U74" s="9"/>
      <c r="V74" s="9"/>
      <c r="W74" s="9"/>
      <c r="X74" s="9"/>
      <c r="Y74" s="9"/>
      <c r="Z74" s="9"/>
      <c r="AA74" s="9"/>
    </row>
    <row r="75" spans="1:27" ht="14.25" customHeight="1" x14ac:dyDescent="0.2">
      <c r="A75" s="9"/>
      <c r="B75" s="9"/>
      <c r="C75" s="9"/>
      <c r="D75" s="9"/>
      <c r="E75" s="9"/>
      <c r="F75" s="9"/>
      <c r="G75" s="9"/>
      <c r="H75" s="9"/>
      <c r="I75" s="9"/>
      <c r="J75" s="9"/>
      <c r="K75" s="9"/>
      <c r="L75" s="9"/>
      <c r="M75" s="9"/>
      <c r="N75" s="9"/>
      <c r="O75" s="9"/>
      <c r="P75" s="9"/>
      <c r="Q75" s="9"/>
      <c r="R75" s="9"/>
      <c r="S75" s="9"/>
      <c r="T75" s="9"/>
      <c r="U75" s="9"/>
      <c r="V75" s="9"/>
      <c r="W75" s="9"/>
      <c r="X75" s="9"/>
      <c r="Y75" s="9"/>
      <c r="Z75" s="9"/>
      <c r="AA75" s="9"/>
    </row>
    <row r="76" spans="1:27" ht="14.25" customHeight="1" x14ac:dyDescent="0.2">
      <c r="A76" s="9"/>
      <c r="B76" s="9"/>
      <c r="C76" s="9"/>
      <c r="D76" s="9"/>
      <c r="E76" s="9"/>
      <c r="F76" s="9"/>
      <c r="G76" s="9"/>
      <c r="H76" s="9"/>
      <c r="I76" s="9"/>
      <c r="J76" s="9"/>
      <c r="K76" s="9"/>
      <c r="L76" s="9"/>
      <c r="M76" s="9"/>
      <c r="N76" s="9"/>
      <c r="O76" s="9"/>
      <c r="P76" s="9"/>
      <c r="Q76" s="9"/>
      <c r="R76" s="9"/>
      <c r="S76" s="9"/>
      <c r="T76" s="9"/>
      <c r="U76" s="9"/>
      <c r="V76" s="9"/>
      <c r="W76" s="9"/>
      <c r="X76" s="9"/>
      <c r="Y76" s="9"/>
      <c r="Z76" s="9"/>
      <c r="AA76" s="9"/>
    </row>
    <row r="77" spans="1:27" ht="14.25" customHeight="1" x14ac:dyDescent="0.2">
      <c r="A77" s="9"/>
      <c r="B77" s="9"/>
      <c r="C77" s="9"/>
      <c r="D77" s="9"/>
      <c r="E77" s="9"/>
      <c r="F77" s="9"/>
      <c r="G77" s="9"/>
      <c r="H77" s="9"/>
      <c r="I77" s="9"/>
      <c r="J77" s="9"/>
      <c r="K77" s="9"/>
      <c r="L77" s="9"/>
      <c r="M77" s="9"/>
      <c r="N77" s="9"/>
      <c r="O77" s="9"/>
      <c r="P77" s="9"/>
      <c r="Q77" s="9"/>
      <c r="R77" s="9"/>
      <c r="S77" s="9"/>
      <c r="T77" s="9"/>
      <c r="U77" s="9"/>
      <c r="V77" s="9"/>
      <c r="W77" s="9"/>
      <c r="X77" s="9"/>
      <c r="Y77" s="9"/>
      <c r="Z77" s="9"/>
      <c r="AA77" s="9"/>
    </row>
    <row r="78" spans="1:27" ht="14.25" customHeight="1" x14ac:dyDescent="0.2">
      <c r="A78" s="9"/>
      <c r="B78" s="9"/>
      <c r="C78" s="9"/>
      <c r="D78" s="9"/>
      <c r="E78" s="9"/>
      <c r="F78" s="9"/>
      <c r="G78" s="9"/>
      <c r="H78" s="9"/>
      <c r="I78" s="9"/>
      <c r="J78" s="9"/>
      <c r="K78" s="9"/>
      <c r="L78" s="9"/>
      <c r="M78" s="9"/>
      <c r="N78" s="9"/>
      <c r="O78" s="9"/>
      <c r="P78" s="9"/>
      <c r="Q78" s="9"/>
      <c r="R78" s="9"/>
      <c r="S78" s="9"/>
      <c r="T78" s="9"/>
      <c r="U78" s="9"/>
      <c r="V78" s="9"/>
      <c r="W78" s="9"/>
      <c r="X78" s="9"/>
      <c r="Y78" s="9"/>
      <c r="Z78" s="9"/>
      <c r="AA78" s="9"/>
    </row>
    <row r="79" spans="1:27" ht="14.25" customHeight="1" x14ac:dyDescent="0.2">
      <c r="A79" s="9"/>
      <c r="B79" s="9"/>
      <c r="C79" s="9"/>
      <c r="D79" s="9"/>
      <c r="E79" s="9"/>
      <c r="F79" s="9"/>
      <c r="G79" s="9"/>
      <c r="H79" s="9"/>
      <c r="I79" s="9"/>
      <c r="J79" s="9"/>
      <c r="K79" s="9"/>
      <c r="L79" s="9"/>
      <c r="M79" s="9"/>
      <c r="N79" s="9"/>
      <c r="O79" s="9"/>
      <c r="P79" s="9"/>
      <c r="Q79" s="9"/>
      <c r="R79" s="9"/>
      <c r="S79" s="9"/>
      <c r="T79" s="9"/>
      <c r="U79" s="9"/>
      <c r="V79" s="9"/>
      <c r="W79" s="9"/>
      <c r="X79" s="9"/>
      <c r="Y79" s="9"/>
      <c r="Z79" s="9"/>
      <c r="AA79" s="9"/>
    </row>
    <row r="80" spans="1:27" ht="14.25" customHeight="1" x14ac:dyDescent="0.2">
      <c r="A80" s="9"/>
      <c r="B80" s="9"/>
      <c r="C80" s="9"/>
      <c r="D80" s="9"/>
      <c r="E80" s="9"/>
      <c r="F80" s="9"/>
      <c r="G80" s="9"/>
      <c r="H80" s="9"/>
      <c r="I80" s="9"/>
      <c r="J80" s="9"/>
      <c r="K80" s="9"/>
      <c r="L80" s="9"/>
      <c r="M80" s="9"/>
      <c r="N80" s="9"/>
      <c r="O80" s="9"/>
      <c r="P80" s="9"/>
      <c r="Q80" s="9"/>
      <c r="R80" s="9"/>
      <c r="S80" s="9"/>
      <c r="T80" s="9"/>
      <c r="U80" s="9"/>
      <c r="V80" s="9"/>
      <c r="W80" s="9"/>
      <c r="X80" s="9"/>
      <c r="Y80" s="9"/>
      <c r="Z80" s="9"/>
      <c r="AA80" s="9"/>
    </row>
    <row r="81" spans="1:27" ht="14.25" customHeight="1" x14ac:dyDescent="0.2">
      <c r="A81" s="9"/>
      <c r="B81" s="9"/>
      <c r="C81" s="9"/>
      <c r="D81" s="9"/>
      <c r="E81" s="9"/>
      <c r="F81" s="9"/>
      <c r="G81" s="9"/>
      <c r="H81" s="9"/>
      <c r="I81" s="9"/>
      <c r="J81" s="9"/>
      <c r="K81" s="9"/>
      <c r="L81" s="9"/>
      <c r="M81" s="9"/>
      <c r="N81" s="9"/>
      <c r="O81" s="9"/>
      <c r="P81" s="9"/>
      <c r="Q81" s="9"/>
      <c r="R81" s="9"/>
      <c r="S81" s="9"/>
      <c r="T81" s="9"/>
      <c r="U81" s="9"/>
      <c r="V81" s="9"/>
      <c r="W81" s="9"/>
      <c r="X81" s="9"/>
      <c r="Y81" s="9"/>
      <c r="Z81" s="9"/>
      <c r="AA81" s="9"/>
    </row>
    <row r="82" spans="1:27" ht="14.25" customHeight="1" x14ac:dyDescent="0.2">
      <c r="A82" s="9"/>
      <c r="B82" s="9"/>
      <c r="C82" s="9"/>
      <c r="D82" s="9"/>
      <c r="E82" s="9"/>
      <c r="F82" s="9"/>
      <c r="G82" s="9"/>
      <c r="H82" s="9"/>
      <c r="I82" s="9"/>
      <c r="J82" s="9"/>
      <c r="K82" s="9"/>
      <c r="L82" s="9"/>
      <c r="M82" s="9"/>
      <c r="N82" s="9"/>
      <c r="O82" s="9"/>
      <c r="P82" s="9"/>
      <c r="Q82" s="9"/>
      <c r="R82" s="9"/>
      <c r="S82" s="9"/>
      <c r="T82" s="9"/>
      <c r="U82" s="9"/>
      <c r="V82" s="9"/>
      <c r="W82" s="9"/>
      <c r="X82" s="9"/>
      <c r="Y82" s="9"/>
      <c r="Z82" s="9"/>
      <c r="AA82" s="9"/>
    </row>
    <row r="83" spans="1:27" ht="14.25" customHeight="1" x14ac:dyDescent="0.2">
      <c r="A83" s="9"/>
      <c r="B83" s="9"/>
      <c r="C83" s="9"/>
      <c r="D83" s="9"/>
      <c r="E83" s="9"/>
      <c r="F83" s="9"/>
      <c r="G83" s="9"/>
      <c r="H83" s="9"/>
      <c r="I83" s="9"/>
      <c r="J83" s="9"/>
      <c r="K83" s="9"/>
      <c r="L83" s="9"/>
      <c r="M83" s="9"/>
      <c r="N83" s="9"/>
      <c r="O83" s="9"/>
      <c r="P83" s="9"/>
      <c r="Q83" s="9"/>
      <c r="R83" s="9"/>
      <c r="S83" s="9"/>
      <c r="T83" s="9"/>
      <c r="U83" s="9"/>
      <c r="V83" s="9"/>
      <c r="W83" s="9"/>
      <c r="X83" s="9"/>
      <c r="Y83" s="9"/>
      <c r="Z83" s="9"/>
      <c r="AA83" s="9"/>
    </row>
    <row r="84" spans="1:27" ht="14.25" customHeight="1" x14ac:dyDescent="0.2">
      <c r="A84" s="9"/>
      <c r="B84" s="9"/>
      <c r="C84" s="9"/>
      <c r="D84" s="9"/>
      <c r="E84" s="9"/>
      <c r="F84" s="9"/>
      <c r="G84" s="9"/>
      <c r="H84" s="9"/>
      <c r="I84" s="9"/>
      <c r="J84" s="9"/>
      <c r="K84" s="9"/>
      <c r="L84" s="9"/>
      <c r="M84" s="9"/>
      <c r="N84" s="9"/>
      <c r="O84" s="9"/>
      <c r="P84" s="9"/>
      <c r="Q84" s="9"/>
      <c r="R84" s="9"/>
      <c r="S84" s="9"/>
      <c r="T84" s="9"/>
      <c r="U84" s="9"/>
      <c r="V84" s="9"/>
      <c r="W84" s="9"/>
      <c r="X84" s="9"/>
      <c r="Y84" s="9"/>
      <c r="Z84" s="9"/>
      <c r="AA84" s="9"/>
    </row>
    <row r="85" spans="1:27" ht="14.25"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9"/>
      <c r="AA85" s="9"/>
    </row>
    <row r="86" spans="1:27" ht="14.25" customHeight="1" x14ac:dyDescent="0.2">
      <c r="A86" s="9"/>
      <c r="B86" s="9"/>
      <c r="C86" s="9"/>
      <c r="D86" s="9"/>
      <c r="E86" s="9"/>
      <c r="F86" s="9"/>
      <c r="G86" s="9"/>
      <c r="H86" s="9"/>
      <c r="I86" s="9"/>
      <c r="J86" s="9"/>
      <c r="K86" s="9"/>
      <c r="L86" s="9"/>
      <c r="M86" s="9"/>
      <c r="N86" s="9"/>
      <c r="O86" s="9"/>
      <c r="P86" s="9"/>
      <c r="Q86" s="9"/>
      <c r="R86" s="9"/>
      <c r="S86" s="9"/>
      <c r="T86" s="9"/>
      <c r="U86" s="9"/>
      <c r="V86" s="9"/>
      <c r="W86" s="9"/>
      <c r="X86" s="9"/>
      <c r="Y86" s="9"/>
      <c r="Z86" s="9"/>
      <c r="AA86" s="9"/>
    </row>
    <row r="87" spans="1:27" ht="14.25" customHeight="1" x14ac:dyDescent="0.2">
      <c r="A87" s="9"/>
      <c r="B87" s="9"/>
      <c r="C87" s="9"/>
      <c r="D87" s="9"/>
      <c r="E87" s="9"/>
      <c r="F87" s="9"/>
      <c r="G87" s="9"/>
      <c r="H87" s="9"/>
      <c r="I87" s="9"/>
      <c r="J87" s="9"/>
      <c r="K87" s="9"/>
      <c r="L87" s="9"/>
      <c r="M87" s="9"/>
      <c r="N87" s="9"/>
      <c r="O87" s="9"/>
      <c r="P87" s="9"/>
      <c r="Q87" s="9"/>
      <c r="R87" s="9"/>
      <c r="S87" s="9"/>
      <c r="T87" s="9"/>
      <c r="U87" s="9"/>
      <c r="V87" s="9"/>
      <c r="W87" s="9"/>
      <c r="X87" s="9"/>
      <c r="Y87" s="9"/>
      <c r="Z87" s="9"/>
      <c r="AA87" s="9"/>
    </row>
    <row r="88" spans="1:27" ht="14.25" customHeight="1" x14ac:dyDescent="0.2">
      <c r="A88" s="9"/>
      <c r="B88" s="9"/>
      <c r="C88" s="9"/>
      <c r="D88" s="9"/>
      <c r="E88" s="9"/>
      <c r="F88" s="9"/>
      <c r="G88" s="9"/>
      <c r="H88" s="9"/>
      <c r="I88" s="9"/>
      <c r="J88" s="9"/>
      <c r="K88" s="9"/>
      <c r="L88" s="9"/>
      <c r="M88" s="9"/>
      <c r="N88" s="9"/>
      <c r="O88" s="9"/>
      <c r="P88" s="9"/>
      <c r="Q88" s="9"/>
      <c r="R88" s="9"/>
      <c r="S88" s="9"/>
      <c r="T88" s="9"/>
      <c r="U88" s="9"/>
      <c r="V88" s="9"/>
      <c r="W88" s="9"/>
      <c r="X88" s="9"/>
      <c r="Y88" s="9"/>
      <c r="Z88" s="9"/>
      <c r="AA88" s="9"/>
    </row>
    <row r="89" spans="1:27" ht="14.25" customHeight="1" x14ac:dyDescent="0.2">
      <c r="A89" s="9"/>
      <c r="B89" s="9"/>
      <c r="C89" s="9"/>
      <c r="D89" s="9"/>
      <c r="E89" s="9"/>
      <c r="F89" s="9"/>
      <c r="G89" s="9"/>
      <c r="H89" s="9"/>
      <c r="I89" s="9"/>
      <c r="J89" s="9"/>
      <c r="K89" s="9"/>
      <c r="L89" s="9"/>
      <c r="M89" s="9"/>
      <c r="N89" s="9"/>
      <c r="O89" s="9"/>
      <c r="P89" s="9"/>
      <c r="Q89" s="9"/>
      <c r="R89" s="9"/>
      <c r="S89" s="9"/>
      <c r="T89" s="9"/>
      <c r="U89" s="9"/>
      <c r="V89" s="9"/>
      <c r="W89" s="9"/>
      <c r="X89" s="9"/>
      <c r="Y89" s="9"/>
      <c r="Z89" s="9"/>
      <c r="AA89" s="9"/>
    </row>
    <row r="90" spans="1:27" ht="14.25" customHeight="1" x14ac:dyDescent="0.2">
      <c r="A90" s="9"/>
      <c r="B90" s="9"/>
      <c r="C90" s="9"/>
      <c r="D90" s="9"/>
      <c r="E90" s="9"/>
      <c r="F90" s="9"/>
      <c r="G90" s="9"/>
      <c r="H90" s="9"/>
      <c r="I90" s="9"/>
      <c r="J90" s="9"/>
      <c r="K90" s="9"/>
      <c r="L90" s="9"/>
      <c r="M90" s="9"/>
      <c r="N90" s="9"/>
      <c r="O90" s="9"/>
      <c r="P90" s="9"/>
      <c r="Q90" s="9"/>
      <c r="R90" s="9"/>
      <c r="S90" s="9"/>
      <c r="T90" s="9"/>
      <c r="U90" s="9"/>
      <c r="V90" s="9"/>
      <c r="W90" s="9"/>
      <c r="X90" s="9"/>
      <c r="Y90" s="9"/>
      <c r="Z90" s="9"/>
      <c r="AA90" s="9"/>
    </row>
    <row r="91" spans="1:27" ht="14.25" customHeight="1" x14ac:dyDescent="0.2">
      <c r="A91" s="9"/>
      <c r="B91" s="9"/>
      <c r="C91" s="9"/>
      <c r="D91" s="9"/>
      <c r="E91" s="9"/>
      <c r="F91" s="9"/>
      <c r="G91" s="9"/>
      <c r="H91" s="9"/>
      <c r="I91" s="9"/>
      <c r="J91" s="9"/>
      <c r="K91" s="9"/>
      <c r="L91" s="9"/>
      <c r="M91" s="9"/>
      <c r="N91" s="9"/>
      <c r="O91" s="9"/>
      <c r="P91" s="9"/>
      <c r="Q91" s="9"/>
      <c r="R91" s="9"/>
      <c r="S91" s="9"/>
      <c r="T91" s="9"/>
      <c r="U91" s="9"/>
      <c r="V91" s="9"/>
      <c r="W91" s="9"/>
      <c r="X91" s="9"/>
      <c r="Y91" s="9"/>
      <c r="Z91" s="9"/>
      <c r="AA91" s="9"/>
    </row>
    <row r="92" spans="1:27" ht="14.25" customHeight="1" x14ac:dyDescent="0.2">
      <c r="A92" s="9"/>
      <c r="B92" s="9"/>
      <c r="C92" s="9"/>
      <c r="D92" s="9"/>
      <c r="E92" s="9"/>
      <c r="F92" s="9"/>
      <c r="G92" s="9"/>
      <c r="H92" s="9"/>
      <c r="I92" s="9"/>
      <c r="J92" s="9"/>
      <c r="K92" s="9"/>
      <c r="L92" s="9"/>
      <c r="M92" s="9"/>
      <c r="N92" s="9"/>
      <c r="O92" s="9"/>
      <c r="P92" s="9"/>
      <c r="Q92" s="9"/>
      <c r="R92" s="9"/>
      <c r="S92" s="9"/>
      <c r="T92" s="9"/>
      <c r="U92" s="9"/>
      <c r="V92" s="9"/>
      <c r="W92" s="9"/>
      <c r="X92" s="9"/>
      <c r="Y92" s="9"/>
      <c r="Z92" s="9"/>
      <c r="AA92" s="9"/>
    </row>
    <row r="93" spans="1:27" ht="14.25" customHeight="1" x14ac:dyDescent="0.2">
      <c r="A93" s="9"/>
      <c r="B93" s="9"/>
      <c r="C93" s="9"/>
      <c r="D93" s="9"/>
      <c r="E93" s="9"/>
      <c r="F93" s="9"/>
      <c r="G93" s="9"/>
      <c r="H93" s="9"/>
      <c r="I93" s="9"/>
      <c r="J93" s="9"/>
      <c r="K93" s="9"/>
      <c r="L93" s="9"/>
      <c r="M93" s="9"/>
      <c r="N93" s="9"/>
      <c r="O93" s="9"/>
      <c r="P93" s="9"/>
      <c r="Q93" s="9"/>
      <c r="R93" s="9"/>
      <c r="S93" s="9"/>
      <c r="T93" s="9"/>
      <c r="U93" s="9"/>
      <c r="V93" s="9"/>
      <c r="W93" s="9"/>
      <c r="X93" s="9"/>
      <c r="Y93" s="9"/>
      <c r="Z93" s="9"/>
      <c r="AA93" s="9"/>
    </row>
    <row r="94" spans="1:27" ht="14.25" customHeight="1" x14ac:dyDescent="0.2">
      <c r="A94" s="9"/>
      <c r="B94" s="9"/>
      <c r="C94" s="9"/>
      <c r="D94" s="9"/>
      <c r="E94" s="9"/>
      <c r="F94" s="9"/>
      <c r="G94" s="9"/>
      <c r="H94" s="9"/>
      <c r="I94" s="9"/>
      <c r="J94" s="9"/>
      <c r="K94" s="9"/>
      <c r="L94" s="9"/>
      <c r="M94" s="9"/>
      <c r="N94" s="9"/>
      <c r="O94" s="9"/>
      <c r="P94" s="9"/>
      <c r="Q94" s="9"/>
      <c r="R94" s="9"/>
      <c r="S94" s="9"/>
      <c r="T94" s="9"/>
      <c r="U94" s="9"/>
      <c r="V94" s="9"/>
      <c r="W94" s="9"/>
      <c r="X94" s="9"/>
      <c r="Y94" s="9"/>
      <c r="Z94" s="9"/>
      <c r="AA94" s="9"/>
    </row>
    <row r="95" spans="1:27" ht="14.25" customHeight="1" x14ac:dyDescent="0.2">
      <c r="A95" s="9"/>
      <c r="B95" s="9"/>
      <c r="C95" s="9"/>
      <c r="D95" s="9"/>
      <c r="E95" s="9"/>
      <c r="F95" s="9"/>
      <c r="G95" s="9"/>
      <c r="H95" s="9"/>
      <c r="I95" s="9"/>
      <c r="J95" s="9"/>
      <c r="K95" s="9"/>
      <c r="L95" s="9"/>
      <c r="M95" s="9"/>
      <c r="N95" s="9"/>
      <c r="O95" s="9"/>
      <c r="P95" s="9"/>
      <c r="Q95" s="9"/>
      <c r="R95" s="9"/>
      <c r="S95" s="9"/>
      <c r="T95" s="9"/>
      <c r="U95" s="9"/>
      <c r="V95" s="9"/>
      <c r="W95" s="9"/>
      <c r="X95" s="9"/>
      <c r="Y95" s="9"/>
      <c r="Z95" s="9"/>
      <c r="AA95" s="9"/>
    </row>
    <row r="96" spans="1:27" ht="14.25" customHeight="1" x14ac:dyDescent="0.2">
      <c r="A96" s="9"/>
      <c r="B96" s="9"/>
      <c r="C96" s="9"/>
      <c r="D96" s="9"/>
      <c r="E96" s="9"/>
      <c r="F96" s="9"/>
      <c r="G96" s="9"/>
      <c r="H96" s="9"/>
      <c r="I96" s="9"/>
      <c r="J96" s="9"/>
      <c r="K96" s="9"/>
      <c r="L96" s="9"/>
      <c r="M96" s="9"/>
      <c r="N96" s="9"/>
      <c r="O96" s="9"/>
      <c r="P96" s="9"/>
      <c r="Q96" s="9"/>
      <c r="R96" s="9"/>
      <c r="S96" s="9"/>
      <c r="T96" s="9"/>
      <c r="U96" s="9"/>
      <c r="V96" s="9"/>
      <c r="W96" s="9"/>
      <c r="X96" s="9"/>
      <c r="Y96" s="9"/>
      <c r="Z96" s="9"/>
      <c r="AA96" s="9"/>
    </row>
    <row r="97" spans="1:27" ht="14.2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c r="AA97" s="9"/>
    </row>
    <row r="98" spans="1:27" ht="14.25" customHeight="1" x14ac:dyDescent="0.2">
      <c r="A98" s="9"/>
      <c r="B98" s="9"/>
      <c r="C98" s="9"/>
      <c r="D98" s="9"/>
      <c r="E98" s="9"/>
      <c r="F98" s="9"/>
      <c r="G98" s="9"/>
      <c r="H98" s="9"/>
      <c r="I98" s="9"/>
      <c r="J98" s="9"/>
      <c r="K98" s="9"/>
      <c r="L98" s="9"/>
      <c r="M98" s="9"/>
      <c r="N98" s="9"/>
      <c r="O98" s="9"/>
      <c r="P98" s="9"/>
      <c r="Q98" s="9"/>
      <c r="R98" s="9"/>
      <c r="S98" s="9"/>
      <c r="T98" s="9"/>
      <c r="U98" s="9"/>
      <c r="V98" s="9"/>
      <c r="W98" s="9"/>
      <c r="X98" s="9"/>
      <c r="Y98" s="9"/>
      <c r="Z98" s="9"/>
      <c r="AA98" s="9"/>
    </row>
    <row r="99" spans="1:27" ht="14.25" customHeight="1" x14ac:dyDescent="0.2">
      <c r="A99" s="9"/>
      <c r="B99" s="9"/>
      <c r="C99" s="9"/>
      <c r="D99" s="9"/>
      <c r="E99" s="9"/>
      <c r="F99" s="9"/>
      <c r="G99" s="9"/>
      <c r="H99" s="9"/>
      <c r="I99" s="9"/>
      <c r="J99" s="9"/>
      <c r="K99" s="9"/>
      <c r="L99" s="9"/>
      <c r="M99" s="9"/>
      <c r="N99" s="9"/>
      <c r="O99" s="9"/>
      <c r="P99" s="9"/>
      <c r="Q99" s="9"/>
      <c r="R99" s="9"/>
      <c r="S99" s="9"/>
      <c r="T99" s="9"/>
      <c r="U99" s="9"/>
      <c r="V99" s="9"/>
      <c r="W99" s="9"/>
      <c r="X99" s="9"/>
      <c r="Y99" s="9"/>
      <c r="Z99" s="9"/>
      <c r="AA99" s="9"/>
    </row>
    <row r="100" spans="1:27" ht="14.25" customHeight="1"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row>
    <row r="101" spans="1:27" ht="14.25" customHeight="1"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row>
    <row r="102" spans="1:27" ht="14.25" customHeight="1"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row>
    <row r="103" spans="1:27" ht="14.25" customHeight="1"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row>
    <row r="104" spans="1:27" ht="14.25" customHeight="1"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row>
    <row r="105" spans="1:27" ht="14.25" customHeight="1"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row>
    <row r="106" spans="1:27" ht="14.25"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row>
    <row r="107" spans="1:27" ht="14.25" customHeight="1"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row>
    <row r="108" spans="1:27" ht="14.25" customHeight="1"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row>
    <row r="109" spans="1:27" ht="14.25" customHeight="1"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row>
    <row r="110" spans="1:27" ht="14.25" customHeight="1"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row>
    <row r="111" spans="1:27" ht="14.25" customHeight="1"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row>
    <row r="112" spans="1:27" ht="14.25" customHeight="1"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row>
    <row r="113" spans="1:27" ht="14.25" customHeight="1"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row>
    <row r="114" spans="1:27" ht="14.25"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row>
    <row r="115" spans="1:27" ht="14.25" customHeight="1"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1:27" ht="14.25" customHeight="1"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row>
    <row r="117" spans="1:27" ht="14.25"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1:27" ht="14.25"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1:27" ht="14.25" customHeight="1"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row>
    <row r="120" spans="1:27" ht="14.25"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1:27" ht="14.25"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1:27" ht="14.25"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1:27" ht="14.25"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1:27" ht="14.25"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1:27" ht="14.2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27" ht="14.2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27" ht="14.2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27" ht="14.2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ht="14.25"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1:27" ht="14.2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ht="14.2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4.2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4.2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4.2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4.2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4.2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4.2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4.2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4.2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4.2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4.2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4.2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4.2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4.2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4.2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4.2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4.2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4.2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4.2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4.2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4.2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4.2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4.2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4.2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4.2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4.2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4.2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4.2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4.2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4.2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4.2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4.2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4.2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4.2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4.2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4.2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4.2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4.2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4.2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4.2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4.2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4.2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4.2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4.2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4.2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4.2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4.2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4.2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4.2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4.2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4.2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4.2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4.2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4.2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4.2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4.2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4.2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4.2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4.2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4.2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4.2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4.2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4.2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4.2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4.2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4.2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4.2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4.2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4.2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4.2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4.2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4.2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4.2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4.2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4.2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4.2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4.2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4.2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4.2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4.2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4.2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4.2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4.2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4.2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4.2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4.2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4.2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4.2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4.2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4.2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4.2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1:27" ht="14.2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1:27" ht="14.2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1:27" ht="14.2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1:27" ht="14.2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1:27" ht="14.2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1:27" ht="14.2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1:27" ht="14.2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1:27" ht="14.2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1:27" ht="14.2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1:27" ht="14.2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1:27" ht="14.2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1:27" ht="14.2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1:27" ht="14.2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1:27" ht="14.2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1:27" ht="14.2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1:27" ht="14.2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1:27" ht="14.2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1:27" ht="14.2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1:27" ht="14.2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1:27" ht="14.2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1:27" ht="14.2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1:27" ht="14.2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1:27" ht="14.2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1:27" ht="14.2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1:27" ht="14.2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1:27" ht="14.2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1:27" ht="14.2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1:27" ht="14.2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1:27" ht="14.2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1:27" ht="14.2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1:27" ht="14.2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1:27" ht="14.2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1:27" ht="14.2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1:27" ht="14.2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1:27" ht="14.2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1:27" ht="14.2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1:27" ht="14.2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1:27" ht="14.2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1:27" ht="14.2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1:27" ht="14.2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1:27" ht="14.2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1:27" ht="14.2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1:27" ht="14.2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1:27" ht="14.2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1:27" ht="14.2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1:27" ht="14.2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1:27" ht="14.2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1:27" ht="14.2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1:27" ht="14.2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1:27" ht="14.2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1:27" ht="14.2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1:27" ht="14.2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1:27" ht="14.2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1:27" ht="14.2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1:27" ht="14.2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1:27" ht="14.2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1:27" ht="14.2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1:27" ht="14.2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1:27" ht="14.2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1:27" ht="14.2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1:27" ht="14.2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1:27" ht="14.2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1:27" ht="14.2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1:27" ht="14.2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1:27" ht="14.2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1:27" ht="14.2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1:27" ht="14.2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1:27" ht="14.2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1:27" ht="14.2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1:27" ht="14.2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1:27" ht="14.2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1:27" ht="14.2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1:27" ht="14.2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1:27" ht="14.2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1:27" ht="14.2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1:27" ht="14.2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1:27" ht="14.2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1:27" ht="14.2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1:27" ht="14.2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1:27" ht="14.2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1:27" ht="14.2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1:27" ht="14.2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1:27" ht="14.2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1:27" ht="14.2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1:27" ht="14.2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1:27" ht="14.2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1:27" ht="14.2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1:27" ht="14.2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1:27" ht="14.2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1:27" ht="14.2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1:27" ht="14.2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1:27" ht="14.2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1:27" ht="14.2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1:27" ht="14.2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1:27" ht="14.2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1:27" ht="14.2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1:27" ht="14.2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1:27" ht="14.2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1:27" ht="14.2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1:27" ht="14.2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1:27" ht="14.2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1:27" ht="14.2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1:27" ht="14.2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1:27" ht="14.2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1:27" ht="14.2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1:27" ht="14.2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1:27" ht="14.2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1:27" ht="14.2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1:27" ht="14.2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1:27" ht="14.2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1:27" ht="14.2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1:27" ht="14.2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1:27" ht="14.2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1:27" ht="14.2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1:27" ht="14.2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1:27" ht="14.2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1:27" ht="14.2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1:27" ht="14.2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1:27" ht="14.2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1:27" ht="14.2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1:27" ht="14.2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1:27" ht="14.2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1:27" ht="14.2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1:27" ht="14.2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1:27" ht="14.2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1:27" ht="14.2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1:27" ht="14.2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1:27" ht="14.2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1:27" ht="14.2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1:27" ht="14.2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1:27" ht="14.2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1:27" ht="14.2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1:27" ht="14.2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1:27" ht="14.2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1:27" ht="14.2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1:27" ht="14.2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1:27" ht="14.2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1:27" ht="14.2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1:27" ht="14.2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1:27" ht="14.2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1:27" ht="14.2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1:27" ht="14.2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1:27" ht="14.2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1:27" ht="14.2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1:27" ht="14.2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1:27" ht="14.2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1:27" ht="14.2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1:27" ht="14.2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1:27" ht="14.2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1:27" ht="14.2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1:27" ht="14.2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1:27" ht="14.2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1:27" ht="14.2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1:27" ht="14.2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1:27" ht="14.2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1:27" ht="14.2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1:27" ht="14.2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1:27" ht="14.2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1:27" ht="14.2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1:27" ht="14.2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1:27" ht="14.2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1:27" ht="14.2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1:27" ht="14.2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1:27" ht="14.2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1:27" ht="14.2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1:27" ht="14.2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1:27" ht="14.2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1:27" ht="14.2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1:27" ht="14.2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1:27" ht="14.2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1:27" ht="14.2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1:27" ht="14.2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1:27" ht="14.2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1:27" ht="14.2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1:27" ht="14.2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1:27" ht="14.2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1:27" ht="14.2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1:27" ht="14.2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1:27" ht="14.2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1:27" ht="14.2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1:27" ht="14.2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1:27" ht="14.2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1:27" ht="14.2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1:27" ht="14.2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1:27" ht="14.2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1:27" ht="14.2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1:27" ht="14.2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1:27" ht="14.2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1:27" ht="14.2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1:27" ht="14.2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1:27" ht="14.2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1:27" ht="14.2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1:27" ht="14.2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1:27" ht="14.2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1:27" ht="14.2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1:27" ht="14.2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1:27" ht="14.2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1:27" ht="14.2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1:27" ht="14.2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1:27" ht="14.2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1:27" ht="14.2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1:27" ht="14.2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1:27" ht="14.2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1:27" ht="14.2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1:27" ht="14.2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1:27" ht="14.2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1:27" ht="14.2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1:27" ht="14.2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1:27" ht="14.2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1:27" ht="14.2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1:27" ht="14.2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1:27" ht="14.2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1:27" ht="14.2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1:27" ht="14.2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1:27" ht="14.2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1:27" ht="14.2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1:27" ht="14.2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1:27" ht="14.2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1:27" ht="14.2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1:27" ht="14.2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1:27" ht="14.2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1:27" ht="14.2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1:27" ht="14.2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1:27" ht="14.2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1:27" ht="14.2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1:27" ht="14.2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1:27" ht="14.2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1:27" ht="14.2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1:27" ht="14.2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1:27" ht="14.2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1:27" ht="14.2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1:27" ht="14.2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1:27" ht="14.2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1:27" ht="14.2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1:27" ht="14.2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1:27" ht="14.2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1:27" ht="14.2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1:27" ht="14.2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1:27" ht="14.2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1:27" ht="14.2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1:27" ht="14.2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1:27" ht="14.2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1:27" ht="14.2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1:27" ht="14.2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1:27" ht="14.2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1:27" ht="14.2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1:27" ht="14.2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1:27" ht="14.2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1:27" ht="14.2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1:27" ht="14.2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1:27" ht="14.2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1:27" ht="14.2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1:27" ht="14.2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1:27" ht="14.2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1:27" ht="14.2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1:27" ht="14.2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1:27" ht="14.2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1:27" ht="14.2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1:27" ht="14.2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1:27" ht="14.2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1:27" ht="14.2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1:27" ht="14.2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1:27" ht="14.2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1:27" ht="14.2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1:27" ht="14.2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1:27" ht="14.2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1:27" ht="14.2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1:27" ht="14.2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1:27" ht="14.2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1:27" ht="14.2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1:27" ht="14.2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1:27" ht="14.2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1:27" ht="14.2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1:27" ht="14.2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1:27" ht="14.2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1:27" ht="14.2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1:27" ht="14.2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1:27" ht="14.2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1:27" ht="14.2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1:27" ht="14.2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1:27" ht="14.2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1:27" ht="14.2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1:27" ht="14.2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1:27" ht="14.2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1:27" ht="14.2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1:27" ht="14.2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1:27" ht="14.2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1:27" ht="14.2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1:27" ht="14.2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1:27" ht="14.2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1:27" ht="14.2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1:27" ht="14.2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1:27" ht="14.2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1:27" ht="14.2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1:27" ht="14.2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1:27" ht="14.2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1:27" ht="14.2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1:27" ht="14.2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1:27" ht="14.2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1:27" ht="14.2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1:27" ht="14.2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1:27" ht="14.2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1:27" ht="14.2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1:27" ht="14.2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1:27" ht="14.2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1:27" ht="14.2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1:27" ht="14.2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1:27" ht="14.2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1:27" ht="14.2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1:27" ht="14.2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1:27" ht="14.2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1:27" ht="14.2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1:27" ht="14.2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1:27" ht="14.2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1:27" ht="14.2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1:27" ht="14.2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1:27" ht="14.2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1:27" ht="14.2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1:27" ht="14.2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1:27" ht="14.2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1:27" ht="14.2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1:27" ht="14.2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1:27" ht="14.2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1:27" ht="14.2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1:27" ht="14.2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1:27" ht="14.2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1:27" ht="14.2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1:27" ht="14.2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1:27" ht="14.2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1:27" ht="14.2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1:27" ht="14.2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1:27" ht="14.2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1:27" ht="14.2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1:27" ht="14.2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1:27" ht="14.2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1:27" ht="14.2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1:27" ht="14.2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1:27" ht="14.2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1:27" ht="14.2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1:27" ht="14.2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1:27" ht="14.2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1:27" ht="14.2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1:27" ht="14.2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1:27" ht="14.2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1:27" ht="14.2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1:27" ht="14.2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1:27" ht="14.2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1:27" ht="14.2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1:27" ht="14.2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1:27" ht="14.2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1:27" ht="14.2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1:27" ht="14.2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1:27" ht="14.2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1:27" ht="14.2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1:27" ht="14.2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1:27" ht="14.2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1:27" ht="14.2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1:27" ht="14.2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1:27" ht="14.2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1:27" ht="14.2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1:27" ht="14.2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1:27" ht="14.2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1:27" ht="14.2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1:27" ht="14.2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1:27" ht="14.2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1:27" ht="14.2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1:27" ht="14.2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1:27" ht="14.2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1:27" ht="14.2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1:27" ht="14.2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1:27" ht="14.2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1:27" ht="14.2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1:27" ht="14.2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1:27" ht="14.2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1:27" ht="14.2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1:27" ht="14.2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1:27" ht="14.2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1:27" ht="14.2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1:27" ht="14.2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1:27" ht="14.2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1:27" ht="14.2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1:27" ht="14.2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1:27" ht="14.2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1:27" ht="14.2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1:27" ht="14.2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1:27" ht="14.2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1:27" ht="14.2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1:27" ht="14.2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1:27" ht="14.2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1:27" ht="14.2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1:27" ht="14.2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1:27" ht="14.2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1:27" ht="14.2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1:27" ht="14.2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1:27" ht="14.2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1:27" ht="14.2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1:27" ht="14.2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1:27" ht="14.2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1:27" ht="14.2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1:27" ht="14.2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1:27" ht="14.2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1:27" ht="14.2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1:27" ht="14.2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1:27" ht="14.2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1:27" ht="14.2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1:27" ht="14.2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1:27" ht="14.2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1:27" ht="14.2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1:27" ht="14.2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1:27" ht="14.2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1:27" ht="14.2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1:27" ht="14.2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1:27" ht="14.2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1:27" ht="14.2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1:27" ht="14.2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1:27" ht="14.2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1:27" ht="14.2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1:27" ht="14.2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1:27" ht="14.2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1:27" ht="14.2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1:27" ht="14.2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1:27" ht="14.2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1:27" ht="14.2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1:27" ht="14.2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1:27" ht="14.2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1:27" ht="14.2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1:27" ht="14.2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1:27" ht="14.2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1:27" ht="14.2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1:27" ht="14.2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1:27" ht="14.2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1:27" ht="14.2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1:27" ht="14.2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1:27" ht="14.2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1:27" ht="14.2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1:27" ht="14.2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1:27" ht="14.2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1:27" ht="14.2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1:27" ht="14.2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1:27" ht="14.2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1:27" ht="14.2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1:27" ht="14.2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1:27" ht="14.2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1:27" ht="14.2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1:27" ht="14.2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1:27" ht="14.2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1:27" ht="14.2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1:27" ht="14.2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1:27" ht="14.2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1:27" ht="14.2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1:27" ht="14.2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1:27" ht="14.2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1:27" ht="14.2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1:27" ht="14.2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1:27" ht="14.2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1:27" ht="14.2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1:27" ht="14.2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1:27" ht="14.2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1:27" ht="14.2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1:27" ht="14.2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1:27" ht="14.2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1:27" ht="14.2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1:27" ht="14.2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1:27" ht="14.2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1:27" ht="14.2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1:27" ht="14.2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1:27" ht="14.2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1:27" ht="14.2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1:27" ht="14.2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1:27" ht="14.2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1:27" ht="14.2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1:27" ht="14.2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1:27" ht="14.2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1:27" ht="14.2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1:27" ht="14.2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1:27" ht="14.2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1:27" ht="14.2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1:27" ht="14.2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1:27" ht="14.2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1:27" ht="14.2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1:27" ht="14.2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1:27" ht="14.2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1:27" ht="14.2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1:27" ht="14.2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1:27" ht="14.2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1:27" ht="14.2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1:27" ht="14.2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1:27" ht="14.2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1:27" ht="14.2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1:27" ht="14.2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1:27" ht="14.2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1:27" ht="14.2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1:27" ht="14.2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1:27" ht="14.2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1:27" ht="14.2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1:27" ht="14.2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1:27" ht="14.2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1:27" ht="14.2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1:27" ht="14.2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1:27" ht="14.2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1:27" ht="14.2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1:27" ht="14.2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1:27" ht="14.2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1:27" ht="14.2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1:27" ht="14.2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1:27" ht="14.2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1:27" ht="14.2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1:27" ht="14.2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1:27" ht="14.2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1:27" ht="14.2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1:27" ht="14.2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1:27" ht="14.2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1:27" ht="14.2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1:27" ht="14.2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1:27" ht="14.2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1:27" ht="14.2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1:27" ht="14.2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1:27" ht="14.2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1:27" ht="14.2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1:27" ht="14.2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1:27" ht="14.2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1:27" ht="14.2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1:27" ht="14.2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1:27" ht="14.2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1:27" ht="14.2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1:27" ht="14.2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1:27" ht="14.2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1:27" ht="14.2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1:27" ht="14.2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1:27" ht="14.2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1:27" ht="14.2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1:27" ht="14.2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1:27" ht="14.2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1:27" ht="14.2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1:27" ht="14.2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1:27" ht="14.2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1:27" ht="14.2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1:27" ht="14.2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1:27" ht="14.2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1:27" ht="14.2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1:27" ht="14.2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1:27" ht="14.2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1:27" ht="14.2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1:27" ht="14.2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1:27" ht="14.2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1:27" ht="14.2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1:27" ht="14.2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1:27" ht="14.2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1:27" ht="14.2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1:27" ht="14.2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1:27" ht="14.2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1:27" ht="14.2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1:27" ht="14.2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1:27" ht="14.2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1:27" ht="14.2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1:27" ht="14.2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1:27" ht="14.2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1:27" ht="14.2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1:27" ht="14.2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1:27" ht="14.2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1:27" ht="14.2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1:27" ht="14.2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1:27" ht="14.2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1:27" ht="14.2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1:27" ht="14.2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1:27" ht="14.2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1:27" ht="14.2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1:27" ht="14.2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1:27" ht="14.2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1:27" ht="14.2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1:27" ht="14.2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1:27" ht="14.2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1:27" ht="14.2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1:27" ht="14.2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1:27" ht="14.2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1:27" ht="14.2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1:27" ht="14.2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1:27" ht="14.2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1:27" ht="14.2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1:27" ht="14.2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1:27" ht="14.2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1:27" ht="14.2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1:27" ht="14.2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1:27" ht="14.2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1:27" ht="14.2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1:27" ht="14.2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1:27" ht="14.2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1:27" ht="14.2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1:27" ht="14.2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1:27" ht="14.2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1:27" ht="14.2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1:27" ht="14.2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1:27" ht="14.2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1:27" ht="14.2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1:27" ht="14.2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1:27" ht="14.2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1:27" ht="14.2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1:27" ht="14.2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1:27" ht="14.2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1:27" ht="14.2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1:27" ht="14.2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1:27" ht="14.2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1:27" ht="14.2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1:27" ht="14.2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1:27" ht="14.2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1:27" ht="14.2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1:27" ht="14.2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1:27" ht="14.2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1:27" ht="14.2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1:27" ht="14.2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1:27" ht="14.2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1:27" ht="14.2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1:27" ht="14.2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1:27" ht="14.2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1:27" ht="14.2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1:27" ht="14.2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1:27" ht="14.2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1:27" ht="14.2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1:27" ht="14.2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1:27" ht="14.2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1:27" ht="14.2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1:27" ht="14.2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1:27" ht="14.2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1:27" ht="14.2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1:27" ht="14.2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1:27" ht="14.2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1:27" ht="14.2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1:27" ht="14.2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1:27" ht="14.2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1:27" ht="14.2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1:27" ht="14.2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1:27" ht="14.2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1:27" ht="14.2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1:27" ht="14.2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1:27" ht="14.2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1:27" ht="14.2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1:27" ht="14.2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1:27" ht="14.2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1:27" ht="14.2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1:27" ht="14.2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1:27" ht="14.2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1:27" ht="14.2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1:27" ht="14.2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1:27" ht="14.2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1:27" ht="14.2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1:27" ht="14.2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1:27" ht="14.2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1:27" ht="14.2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1:27" ht="14.2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1:27" ht="14.2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1:27" ht="14.2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1:27" ht="14.2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1:27" ht="14.2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1:27" ht="14.2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1:27" ht="14.2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1:27" ht="14.2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1:27" ht="14.2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1:27" ht="14.2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1:27" ht="14.2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1:27" ht="14.2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1:27" ht="14.2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1:27" ht="14.2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1:27" ht="14.2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1:27" ht="14.2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1:27" ht="14.2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1:27" ht="14.2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1:27" ht="14.2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1:27" ht="14.2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1:27" ht="14.2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1:27" ht="14.2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1:27" ht="14.2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1:27" ht="14.2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1:27" ht="14.2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1:27" ht="14.2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1:27" ht="14.2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1:27" ht="14.2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1:27" ht="14.2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1:27" ht="14.2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1:27" ht="14.2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1:27" ht="14.2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1:27" ht="14.2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1:27" ht="14.2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1:27" ht="14.2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1:27" ht="14.2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1:27" ht="14.2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1:27" ht="14.2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1:27" ht="14.2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1:27" ht="14.2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1:27" ht="14.2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1:27" ht="14.2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1:27" ht="14.2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1:27" ht="14.2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1:27" ht="14.2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1:27" ht="14.2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1:27" ht="14.2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1:27" ht="14.2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1:27" ht="14.2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1:27" ht="14.2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1:27" ht="14.2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1:27" ht="14.2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1:27" ht="14.2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1:27" ht="14.2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1:27" ht="14.2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1:27" ht="14.2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1:27" ht="14.2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1:27" ht="14.2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1:27" ht="14.2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1:27" ht="14.2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1:27" ht="14.2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1:27" ht="14.2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1:27" ht="14.2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1:27" ht="14.2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1:27" ht="14.2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1:27" ht="14.2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1:27" ht="14.2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1:27" ht="14.2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1:27" ht="14.2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1:27" ht="14.2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1:27" ht="14.2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1:27" ht="14.2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1:27" ht="14.2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1:27" ht="14.2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1:27" ht="14.2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1:27" ht="14.2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1:27" ht="14.2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1:27" ht="14.2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1:27" ht="14.2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1:27" ht="14.2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1:27" ht="14.2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1:27" ht="14.2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1:27" ht="14.2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1:27" ht="14.2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1:27" ht="14.2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1:27" ht="14.2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1:27" ht="14.2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1:27" ht="14.2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1:27" ht="14.2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1:27" ht="14.2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1:27" ht="14.2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1:27" ht="14.2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1:27" ht="14.2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1:27" ht="14.2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1:27" ht="14.2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1:27" ht="14.2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1:27" ht="14.2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1:27" ht="14.2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1:27" ht="14.2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1:27" ht="14.2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1:27" ht="14.2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1:27" ht="14.25" customHeight="1"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1:27" ht="14.25" customHeight="1"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1:27" ht="14.25" customHeight="1"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1:27" ht="14.25" customHeight="1"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1:27" ht="14.25" customHeight="1"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1:27" ht="14.25" customHeight="1"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1:27" ht="14.25" customHeight="1"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1:27" ht="14.25" customHeight="1"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1:27" ht="14.25" customHeight="1"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1:27" ht="14.25" customHeight="1"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1:27" ht="14.25" customHeight="1"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1:27" ht="14.25" customHeight="1"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1:27" ht="14.25" customHeight="1"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1:27" ht="14.25" customHeight="1"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1:27" ht="14.25" customHeight="1"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1:27" ht="14.25" customHeight="1"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1:27" ht="14.25" customHeight="1"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1:27" ht="14.25" customHeight="1"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1:27" ht="14.25" customHeight="1"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1:27" ht="14.25" customHeight="1"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1:27" ht="14.25" customHeight="1"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1:27" ht="14.25" customHeight="1"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1:27" ht="14.25" customHeight="1"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1:27" ht="14.25" customHeight="1"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1:27" ht="14.25" customHeight="1"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1:27" ht="14.25" customHeight="1"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1:27" ht="14.25" customHeight="1"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1:27" ht="14.25" customHeight="1"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row r="999" spans="1:27" ht="14.25" customHeight="1"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row>
    <row r="1000" spans="1:27" ht="14.25" customHeight="1"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row>
  </sheetData>
  <sheetProtection algorithmName="SHA-512" hashValue="GuBlkewyxG2x8GceZQNVy411GgZb52/DQEsm1CDckeNPZDs5yzTP46UlswzHx5XP3YdqjQkQ5yiyI2JGUYkN9A==" saltValue="DaZkOeUgZCJOUZj4BQlX0w==" spinCount="100000" sheet="1" objects="1" scenarios="1"/>
  <mergeCells count="7">
    <mergeCell ref="A5:B5"/>
    <mergeCell ref="A38:J38"/>
    <mergeCell ref="A1:A3"/>
    <mergeCell ref="B1:J1"/>
    <mergeCell ref="B2:J2"/>
    <mergeCell ref="B3:J3"/>
    <mergeCell ref="A4:J4"/>
  </mergeCells>
  <printOptions horizontalCentered="1"/>
  <pageMargins left="0.70866141732283472" right="0.70866141732283472" top="0.74803149606299213" bottom="0.74803149606299213" header="0" footer="0"/>
  <pageSetup scale="5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998"/>
  <sheetViews>
    <sheetView zoomScale="55" zoomScaleNormal="55" workbookViewId="0">
      <selection activeCell="D8" sqref="D8:D15"/>
    </sheetView>
  </sheetViews>
  <sheetFormatPr baseColWidth="10" defaultColWidth="14.42578125" defaultRowHeight="15" customHeight="1" x14ac:dyDescent="0.2"/>
  <cols>
    <col min="1" max="1" width="25.85546875" style="363" customWidth="1"/>
    <col min="2" max="2" width="80.28515625" style="363" customWidth="1"/>
    <col min="3" max="4" width="66.5703125" style="363" customWidth="1"/>
    <col min="5" max="5" width="75.85546875" style="363" customWidth="1"/>
    <col min="6" max="21" width="66.5703125" style="363" hidden="1" customWidth="1"/>
    <col min="22" max="22" width="30.28515625" style="363" hidden="1" customWidth="1"/>
    <col min="23" max="23" width="36.85546875" style="363" hidden="1" customWidth="1"/>
    <col min="24" max="32" width="30.28515625" style="363" hidden="1" customWidth="1"/>
    <col min="33" max="16384" width="14.42578125" style="363"/>
  </cols>
  <sheetData>
    <row r="1" spans="1:32" ht="41.25" customHeight="1" x14ac:dyDescent="0.2">
      <c r="A1" s="361"/>
      <c r="B1" s="362" t="s">
        <v>14</v>
      </c>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row>
    <row r="2" spans="1:32" ht="15.75" x14ac:dyDescent="0.2">
      <c r="A2" s="364"/>
      <c r="B2" s="365"/>
      <c r="C2" s="365"/>
      <c r="D2" s="365"/>
      <c r="E2" s="365"/>
      <c r="F2" s="365"/>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row>
    <row r="3" spans="1:32" ht="15.75" x14ac:dyDescent="0.2">
      <c r="A3" s="366"/>
      <c r="B3" s="367" t="s">
        <v>3</v>
      </c>
      <c r="C3" s="368">
        <v>1</v>
      </c>
      <c r="D3" s="368">
        <v>2</v>
      </c>
      <c r="E3" s="368">
        <v>3</v>
      </c>
      <c r="F3" s="368">
        <v>4</v>
      </c>
      <c r="G3" s="368">
        <v>5</v>
      </c>
      <c r="H3" s="368">
        <v>6</v>
      </c>
      <c r="I3" s="368">
        <v>7</v>
      </c>
      <c r="J3" s="368">
        <v>8</v>
      </c>
      <c r="K3" s="368">
        <v>9</v>
      </c>
      <c r="L3" s="368">
        <v>10</v>
      </c>
      <c r="M3" s="368">
        <v>11</v>
      </c>
      <c r="N3" s="368">
        <v>12</v>
      </c>
      <c r="O3" s="368">
        <v>13</v>
      </c>
      <c r="P3" s="368">
        <v>14</v>
      </c>
      <c r="Q3" s="368">
        <v>15</v>
      </c>
      <c r="R3" s="368">
        <v>16</v>
      </c>
      <c r="S3" s="368">
        <v>17</v>
      </c>
      <c r="T3" s="368">
        <v>18</v>
      </c>
      <c r="U3" s="368">
        <v>19</v>
      </c>
      <c r="V3" s="368">
        <v>20</v>
      </c>
      <c r="W3" s="368">
        <v>21</v>
      </c>
      <c r="X3" s="368">
        <v>22</v>
      </c>
      <c r="Y3" s="368">
        <v>23</v>
      </c>
      <c r="Z3" s="368">
        <v>24</v>
      </c>
      <c r="AA3" s="368">
        <v>25</v>
      </c>
      <c r="AB3" s="368">
        <v>26</v>
      </c>
      <c r="AC3" s="368">
        <v>27</v>
      </c>
      <c r="AD3" s="368">
        <v>28</v>
      </c>
      <c r="AE3" s="368">
        <v>29</v>
      </c>
      <c r="AF3" s="368">
        <v>30</v>
      </c>
    </row>
    <row r="4" spans="1:32" ht="15.75" x14ac:dyDescent="0.2">
      <c r="A4" s="366"/>
      <c r="B4" s="367" t="s">
        <v>9</v>
      </c>
      <c r="C4" s="368" t="str">
        <f t="shared" ref="C4:AF4" si="0">+VLOOKUP(C3,LISTA_OFERENTES,2,FALSE)</f>
        <v>CNV CONSTRUCCIONES S.A.S.</v>
      </c>
      <c r="D4" s="368" t="str">
        <f t="shared" si="0"/>
        <v xml:space="preserve"> ANDINA DE CONSTRUCCIONES Y ASOCIADOS S.A.S</v>
      </c>
      <c r="E4" s="368" t="str">
        <f t="shared" si="0"/>
        <v>CONSORCIO INFRAESTRUCTURA ANTIOQUIA 2021</v>
      </c>
      <c r="F4" s="368">
        <f t="shared" si="0"/>
        <v>0</v>
      </c>
      <c r="G4" s="368">
        <f t="shared" si="0"/>
        <v>0</v>
      </c>
      <c r="H4" s="368">
        <f t="shared" si="0"/>
        <v>0</v>
      </c>
      <c r="I4" s="368">
        <f t="shared" si="0"/>
        <v>0</v>
      </c>
      <c r="J4" s="368">
        <f t="shared" si="0"/>
        <v>0</v>
      </c>
      <c r="K4" s="368">
        <f t="shared" si="0"/>
        <v>0</v>
      </c>
      <c r="L4" s="368">
        <f t="shared" si="0"/>
        <v>0</v>
      </c>
      <c r="M4" s="368">
        <f t="shared" si="0"/>
        <v>0</v>
      </c>
      <c r="N4" s="368">
        <f t="shared" si="0"/>
        <v>0</v>
      </c>
      <c r="O4" s="368">
        <f t="shared" si="0"/>
        <v>0</v>
      </c>
      <c r="P4" s="368">
        <f t="shared" si="0"/>
        <v>0</v>
      </c>
      <c r="Q4" s="368">
        <f t="shared" si="0"/>
        <v>0</v>
      </c>
      <c r="R4" s="368">
        <f t="shared" si="0"/>
        <v>0</v>
      </c>
      <c r="S4" s="368">
        <f t="shared" si="0"/>
        <v>0</v>
      </c>
      <c r="T4" s="368">
        <f t="shared" si="0"/>
        <v>0</v>
      </c>
      <c r="U4" s="368">
        <f t="shared" si="0"/>
        <v>0</v>
      </c>
      <c r="V4" s="368">
        <f t="shared" si="0"/>
        <v>0</v>
      </c>
      <c r="W4" s="368">
        <f t="shared" si="0"/>
        <v>0</v>
      </c>
      <c r="X4" s="368">
        <f t="shared" si="0"/>
        <v>0</v>
      </c>
      <c r="Y4" s="368">
        <f t="shared" si="0"/>
        <v>0</v>
      </c>
      <c r="Z4" s="368">
        <f t="shared" si="0"/>
        <v>0</v>
      </c>
      <c r="AA4" s="368">
        <f t="shared" si="0"/>
        <v>0</v>
      </c>
      <c r="AB4" s="368">
        <f t="shared" si="0"/>
        <v>0</v>
      </c>
      <c r="AC4" s="368">
        <f t="shared" si="0"/>
        <v>0</v>
      </c>
      <c r="AD4" s="368">
        <f t="shared" si="0"/>
        <v>0</v>
      </c>
      <c r="AE4" s="368">
        <f t="shared" si="0"/>
        <v>0</v>
      </c>
      <c r="AF4" s="368">
        <f t="shared" si="0"/>
        <v>0</v>
      </c>
    </row>
    <row r="5" spans="1:32" ht="20.25" customHeight="1" x14ac:dyDescent="0.2">
      <c r="A5" s="366"/>
      <c r="B5" s="367" t="s">
        <v>15</v>
      </c>
      <c r="C5" s="368">
        <f>IF('1_ENTREGA'!$A7="","",VLOOKUP(C3,'2_APERTURA DE SOBRES'!$A$7:$J$36,4,FALSE))</f>
        <v>800109273</v>
      </c>
      <c r="D5" s="742">
        <f>IF('1_ENTREGA'!$A7="","",VLOOKUP(D3,'2_APERTURA DE SOBRES'!$A$7:$J$36,4,FALSE))</f>
        <v>890918866</v>
      </c>
      <c r="E5" s="742">
        <f>IF('1_ENTREGA'!$A7="","",VLOOKUP(E3,'2_APERTURA DE SOBRES'!$A$7:$J$36,4,FALSE))</f>
        <v>8001409591</v>
      </c>
      <c r="F5" s="368">
        <f>IF('1_ENTREGA'!$A7="","",VLOOKUP(F3,'2_APERTURA DE SOBRES'!$A$7:$J$36,5,FALSE))</f>
        <v>0</v>
      </c>
      <c r="G5" s="368">
        <f>IF('1_ENTREGA'!$A7="","",VLOOKUP(G3,'2_APERTURA DE SOBRES'!$A$7:$J$36,5,FALSE))</f>
        <v>0</v>
      </c>
      <c r="H5" s="368">
        <f>IF('1_ENTREGA'!$A7="","",VLOOKUP(H3,'2_APERTURA DE SOBRES'!$A$7:$J$36,5,FALSE))</f>
        <v>0</v>
      </c>
      <c r="I5" s="368">
        <f>IF('1_ENTREGA'!$A7="","",VLOOKUP(I3,'2_APERTURA DE SOBRES'!$A$7:$J$36,5,FALSE))</f>
        <v>0</v>
      </c>
      <c r="J5" s="368">
        <f>IF('1_ENTREGA'!$A7="","",VLOOKUP(J3,'2_APERTURA DE SOBRES'!$A$7:$J$36,5,FALSE))</f>
        <v>0</v>
      </c>
      <c r="K5" s="368">
        <f>IF('1_ENTREGA'!$A7="","",VLOOKUP(K3,'2_APERTURA DE SOBRES'!$A$7:$J$36,5,FALSE))</f>
        <v>0</v>
      </c>
      <c r="L5" s="368">
        <f>IF('1_ENTREGA'!$A7="","",VLOOKUP(L3,'2_APERTURA DE SOBRES'!$A$7:$J$36,5,FALSE))</f>
        <v>0</v>
      </c>
      <c r="M5" s="368">
        <f>IF('1_ENTREGA'!$A7="","",VLOOKUP(M3,'2_APERTURA DE SOBRES'!$A$7:$J$36,5,FALSE))</f>
        <v>0</v>
      </c>
      <c r="N5" s="368">
        <f>IF('1_ENTREGA'!$A7="","",VLOOKUP(N3,'2_APERTURA DE SOBRES'!$A$7:$J$36,5,FALSE))</f>
        <v>0</v>
      </c>
      <c r="O5" s="368">
        <f>IF('1_ENTREGA'!$A7="","",VLOOKUP(O3,'2_APERTURA DE SOBRES'!$A$7:$J$36,5,FALSE))</f>
        <v>0</v>
      </c>
      <c r="P5" s="368">
        <f>IF('1_ENTREGA'!$A7="","",VLOOKUP(P3,'2_APERTURA DE SOBRES'!$A$7:$J$36,5,FALSE))</f>
        <v>0</v>
      </c>
      <c r="Q5" s="368">
        <f>IF('1_ENTREGA'!$A7="","",VLOOKUP(Q3,'2_APERTURA DE SOBRES'!$A$7:$J$36,5,FALSE))</f>
        <v>0</v>
      </c>
      <c r="R5" s="368">
        <f>IF('1_ENTREGA'!$A7="","",VLOOKUP(R3,'2_APERTURA DE SOBRES'!$A$7:$J$36,5,FALSE))</f>
        <v>0</v>
      </c>
      <c r="S5" s="368">
        <f>IF('1_ENTREGA'!$A7="","",VLOOKUP(S3,'2_APERTURA DE SOBRES'!$A$7:$J$36,5,FALSE))</f>
        <v>0</v>
      </c>
      <c r="T5" s="368">
        <f>IF('1_ENTREGA'!$A7="","",VLOOKUP(T3,'2_APERTURA DE SOBRES'!$A$7:$J$36,5,FALSE))</f>
        <v>0</v>
      </c>
      <c r="U5" s="368">
        <f>IF('1_ENTREGA'!$A7="","",VLOOKUP(U3,'2_APERTURA DE SOBRES'!$A$7:$J$36,5,FALSE))</f>
        <v>0</v>
      </c>
      <c r="V5" s="368">
        <f>IF('1_ENTREGA'!$A7="","",VLOOKUP(V3,'2_APERTURA DE SOBRES'!$A$7:$J$36,5,FALSE))</f>
        <v>0</v>
      </c>
      <c r="W5" s="368">
        <f>IF('1_ENTREGA'!$A7="","",VLOOKUP(W3,'2_APERTURA DE SOBRES'!$A$7:$J$36,5,FALSE))</f>
        <v>0</v>
      </c>
      <c r="X5" s="369">
        <f>IF('1_ENTREGA'!$A7="","",VLOOKUP(X3,'2_APERTURA DE SOBRES'!$A$7:$J$36,5,FALSE))</f>
        <v>0</v>
      </c>
      <c r="Y5" s="369">
        <f>IF('1_ENTREGA'!$A7="","",VLOOKUP(Y3,'2_APERTURA DE SOBRES'!$A$7:$J$36,5,FALSE))</f>
        <v>0</v>
      </c>
      <c r="Z5" s="369">
        <f>IF('1_ENTREGA'!$A7="","",VLOOKUP(Z3,'2_APERTURA DE SOBRES'!$A$7:$J$36,5,FALSE))</f>
        <v>0</v>
      </c>
      <c r="AA5" s="369">
        <f>IF('1_ENTREGA'!$A7="","",VLOOKUP(AA3,'2_APERTURA DE SOBRES'!$A$7:$J$36,5,FALSE))</f>
        <v>0</v>
      </c>
      <c r="AB5" s="369">
        <f>IF('1_ENTREGA'!$A7="","",VLOOKUP(AB3,'2_APERTURA DE SOBRES'!$A$7:$J$36,5,FALSE))</f>
        <v>0</v>
      </c>
      <c r="AC5" s="369">
        <f>IF('1_ENTREGA'!$A7="","",VLOOKUP(AC3,'2_APERTURA DE SOBRES'!$A$7:$J$36,5,FALSE))</f>
        <v>0</v>
      </c>
      <c r="AD5" s="369">
        <f>IF('1_ENTREGA'!$A7="","",VLOOKUP(AD3,'2_APERTURA DE SOBRES'!$A$7:$J$36,5,FALSE))</f>
        <v>0</v>
      </c>
      <c r="AE5" s="369">
        <f>IF('1_ENTREGA'!$A7="","",VLOOKUP(AE3,'2_APERTURA DE SOBRES'!$A$7:$J$36,5,FALSE))</f>
        <v>0</v>
      </c>
      <c r="AF5" s="369">
        <f>IF('1_ENTREGA'!$A7="","",VLOOKUP(AF3,'2_APERTURA DE SOBRES'!$A$7:$J$36,5,FALSE))</f>
        <v>0</v>
      </c>
    </row>
    <row r="6" spans="1:32" ht="15.75" x14ac:dyDescent="0.2">
      <c r="A6" s="370"/>
      <c r="B6" s="371" t="s">
        <v>1658</v>
      </c>
      <c r="C6" s="372"/>
      <c r="D6" s="372"/>
      <c r="E6" s="372"/>
      <c r="F6" s="372"/>
      <c r="G6" s="372"/>
      <c r="H6" s="372"/>
      <c r="I6" s="372"/>
      <c r="J6" s="372"/>
      <c r="K6" s="372"/>
      <c r="L6" s="372"/>
      <c r="M6" s="372"/>
      <c r="N6" s="372"/>
      <c r="O6" s="372"/>
      <c r="P6" s="372"/>
      <c r="Q6" s="372"/>
      <c r="R6" s="372"/>
      <c r="S6" s="372"/>
      <c r="T6" s="372"/>
      <c r="U6" s="372"/>
      <c r="V6" s="372"/>
      <c r="W6" s="372"/>
      <c r="X6" s="372"/>
      <c r="Y6" s="372"/>
      <c r="Z6" s="372"/>
      <c r="AA6" s="372"/>
      <c r="AB6" s="372"/>
      <c r="AC6" s="372"/>
      <c r="AD6" s="372"/>
      <c r="AE6" s="372"/>
      <c r="AF6" s="372"/>
    </row>
    <row r="7" spans="1:32" ht="33" customHeight="1" x14ac:dyDescent="0.2">
      <c r="A7" s="373" t="s">
        <v>16</v>
      </c>
      <c r="B7" s="374"/>
      <c r="C7" s="375"/>
      <c r="D7" s="375"/>
      <c r="E7" s="375"/>
      <c r="F7" s="375"/>
      <c r="G7" s="375"/>
      <c r="H7" s="375"/>
      <c r="I7" s="375"/>
      <c r="J7" s="375"/>
      <c r="K7" s="375"/>
      <c r="L7" s="375"/>
      <c r="M7" s="375"/>
      <c r="N7" s="375"/>
      <c r="O7" s="375"/>
      <c r="P7" s="375"/>
      <c r="Q7" s="375"/>
      <c r="R7" s="375"/>
      <c r="S7" s="375"/>
      <c r="T7" s="375"/>
      <c r="U7" s="375"/>
      <c r="V7" s="375"/>
      <c r="W7" s="375"/>
      <c r="X7" s="376"/>
      <c r="Y7" s="376"/>
      <c r="Z7" s="376"/>
      <c r="AA7" s="376"/>
      <c r="AB7" s="376"/>
      <c r="AC7" s="376"/>
      <c r="AD7" s="376"/>
      <c r="AE7" s="376"/>
      <c r="AF7" s="376"/>
    </row>
    <row r="8" spans="1:32" ht="409.5" customHeight="1" x14ac:dyDescent="0.2">
      <c r="A8" s="377">
        <v>1</v>
      </c>
      <c r="B8" s="378" t="s">
        <v>760</v>
      </c>
      <c r="C8" s="745" t="s">
        <v>1659</v>
      </c>
      <c r="D8" s="789" t="s">
        <v>1670</v>
      </c>
      <c r="E8" s="380" t="s">
        <v>1671</v>
      </c>
      <c r="F8" s="381"/>
      <c r="G8" s="380"/>
      <c r="H8" s="380"/>
      <c r="I8" s="380"/>
      <c r="J8" s="380"/>
      <c r="K8" s="379"/>
      <c r="L8" s="380"/>
      <c r="M8" s="379"/>
      <c r="N8" s="379"/>
      <c r="O8" s="380"/>
      <c r="P8" s="380"/>
      <c r="Q8" s="380"/>
      <c r="R8" s="380"/>
      <c r="S8" s="381"/>
      <c r="T8" s="380"/>
      <c r="U8" s="380"/>
      <c r="V8" s="380"/>
      <c r="W8" s="380"/>
      <c r="X8" s="382"/>
      <c r="Y8" s="382"/>
      <c r="Z8" s="382"/>
      <c r="AA8" s="382"/>
      <c r="AB8" s="382"/>
      <c r="AC8" s="382"/>
      <c r="AD8" s="382"/>
      <c r="AE8" s="382"/>
      <c r="AF8" s="382"/>
    </row>
    <row r="9" spans="1:32" ht="135" x14ac:dyDescent="0.2">
      <c r="A9" s="377">
        <v>2</v>
      </c>
      <c r="B9" s="378" t="s">
        <v>722</v>
      </c>
      <c r="C9" s="745" t="s">
        <v>1660</v>
      </c>
      <c r="D9" s="790"/>
      <c r="E9" s="741" t="s">
        <v>1671</v>
      </c>
      <c r="F9" s="380"/>
      <c r="G9" s="380"/>
      <c r="H9" s="380"/>
      <c r="I9" s="380"/>
      <c r="J9" s="380"/>
      <c r="K9" s="383"/>
      <c r="L9" s="380"/>
      <c r="M9" s="380"/>
      <c r="N9" s="380"/>
      <c r="O9" s="380"/>
      <c r="P9" s="380"/>
      <c r="Q9" s="380"/>
      <c r="R9" s="380"/>
      <c r="S9" s="380"/>
      <c r="T9" s="380"/>
      <c r="U9" s="380"/>
      <c r="V9" s="380"/>
      <c r="W9" s="380"/>
      <c r="X9" s="382"/>
      <c r="Y9" s="382"/>
      <c r="Z9" s="382"/>
      <c r="AA9" s="382"/>
      <c r="AB9" s="382"/>
      <c r="AC9" s="382"/>
      <c r="AD9" s="382"/>
      <c r="AE9" s="382"/>
      <c r="AF9" s="382"/>
    </row>
    <row r="10" spans="1:32" ht="144" customHeight="1" x14ac:dyDescent="0.2">
      <c r="A10" s="377">
        <v>3</v>
      </c>
      <c r="B10" s="378" t="s">
        <v>723</v>
      </c>
      <c r="C10" s="745" t="s">
        <v>1661</v>
      </c>
      <c r="D10" s="790"/>
      <c r="E10" s="741" t="s">
        <v>1671</v>
      </c>
      <c r="F10" s="379"/>
      <c r="G10" s="380"/>
      <c r="H10" s="380"/>
      <c r="I10" s="380"/>
      <c r="J10" s="380"/>
      <c r="K10" s="379"/>
      <c r="L10" s="380"/>
      <c r="M10" s="379"/>
      <c r="N10" s="379"/>
      <c r="O10" s="380"/>
      <c r="P10" s="380"/>
      <c r="Q10" s="380"/>
      <c r="R10" s="380"/>
      <c r="S10" s="381"/>
      <c r="T10" s="380"/>
      <c r="U10" s="380"/>
      <c r="V10" s="380"/>
      <c r="W10" s="380"/>
      <c r="X10" s="382"/>
      <c r="Y10" s="382"/>
      <c r="Z10" s="382"/>
      <c r="AA10" s="382"/>
      <c r="AB10" s="382"/>
      <c r="AC10" s="382"/>
      <c r="AD10" s="382"/>
      <c r="AE10" s="382"/>
      <c r="AF10" s="382"/>
    </row>
    <row r="11" spans="1:32" ht="66.75" customHeight="1" x14ac:dyDescent="0.2">
      <c r="A11" s="377">
        <v>4</v>
      </c>
      <c r="B11" s="378" t="s">
        <v>724</v>
      </c>
      <c r="C11" s="745" t="s">
        <v>1662</v>
      </c>
      <c r="D11" s="790"/>
      <c r="E11" s="741" t="s">
        <v>1671</v>
      </c>
      <c r="F11" s="379"/>
      <c r="G11" s="380"/>
      <c r="H11" s="380"/>
      <c r="I11" s="380"/>
      <c r="J11" s="380"/>
      <c r="K11" s="379"/>
      <c r="L11" s="380"/>
      <c r="M11" s="384"/>
      <c r="N11" s="379"/>
      <c r="O11" s="380"/>
      <c r="P11" s="380"/>
      <c r="Q11" s="380"/>
      <c r="R11" s="380"/>
      <c r="S11" s="379"/>
      <c r="T11" s="380"/>
      <c r="U11" s="380"/>
      <c r="V11" s="380"/>
      <c r="W11" s="380"/>
      <c r="X11" s="382"/>
      <c r="Y11" s="382"/>
      <c r="Z11" s="382"/>
      <c r="AA11" s="382"/>
      <c r="AB11" s="382"/>
      <c r="AC11" s="382"/>
      <c r="AD11" s="382"/>
      <c r="AE11" s="382"/>
      <c r="AF11" s="382"/>
    </row>
    <row r="12" spans="1:32" ht="64.5" customHeight="1" x14ac:dyDescent="0.2">
      <c r="A12" s="377">
        <v>5</v>
      </c>
      <c r="B12" s="378" t="s">
        <v>725</v>
      </c>
      <c r="C12" s="745" t="s">
        <v>1663</v>
      </c>
      <c r="D12" s="790"/>
      <c r="E12" s="741" t="s">
        <v>1671</v>
      </c>
      <c r="F12" s="379"/>
      <c r="G12" s="380"/>
      <c r="H12" s="380"/>
      <c r="I12" s="380"/>
      <c r="J12" s="380"/>
      <c r="K12" s="379"/>
      <c r="L12" s="380"/>
      <c r="M12" s="384"/>
      <c r="N12" s="379"/>
      <c r="O12" s="380"/>
      <c r="P12" s="380"/>
      <c r="Q12" s="380"/>
      <c r="R12" s="380"/>
      <c r="S12" s="379"/>
      <c r="T12" s="380"/>
      <c r="U12" s="380"/>
      <c r="V12" s="380"/>
      <c r="W12" s="380"/>
      <c r="X12" s="382"/>
      <c r="Y12" s="382"/>
      <c r="Z12" s="382"/>
      <c r="AA12" s="382"/>
      <c r="AB12" s="382"/>
      <c r="AC12" s="382"/>
      <c r="AD12" s="382"/>
      <c r="AE12" s="382"/>
      <c r="AF12" s="382"/>
    </row>
    <row r="13" spans="1:32" ht="42" customHeight="1" x14ac:dyDescent="0.2">
      <c r="A13" s="377">
        <v>6</v>
      </c>
      <c r="B13" s="378" t="s">
        <v>726</v>
      </c>
      <c r="C13" s="745" t="s">
        <v>1664</v>
      </c>
      <c r="D13" s="790"/>
      <c r="E13" s="741" t="s">
        <v>1671</v>
      </c>
      <c r="F13" s="379"/>
      <c r="G13" s="380"/>
      <c r="H13" s="380"/>
      <c r="I13" s="380"/>
      <c r="J13" s="380"/>
      <c r="K13" s="379"/>
      <c r="L13" s="380"/>
      <c r="M13" s="384"/>
      <c r="N13" s="379"/>
      <c r="O13" s="380"/>
      <c r="P13" s="380"/>
      <c r="Q13" s="380"/>
      <c r="R13" s="380"/>
      <c r="S13" s="379"/>
      <c r="T13" s="380"/>
      <c r="U13" s="380"/>
      <c r="V13" s="380"/>
      <c r="W13" s="380"/>
      <c r="X13" s="382"/>
      <c r="Y13" s="382"/>
      <c r="Z13" s="382"/>
      <c r="AA13" s="382"/>
      <c r="AB13" s="382"/>
      <c r="AC13" s="382"/>
      <c r="AD13" s="382"/>
      <c r="AE13" s="382"/>
      <c r="AF13" s="382"/>
    </row>
    <row r="14" spans="1:32" ht="90" x14ac:dyDescent="0.2">
      <c r="A14" s="377">
        <v>7</v>
      </c>
      <c r="B14" s="378" t="s">
        <v>727</v>
      </c>
      <c r="C14" s="745" t="s">
        <v>1665</v>
      </c>
      <c r="D14" s="790"/>
      <c r="E14" s="741" t="s">
        <v>1671</v>
      </c>
      <c r="F14" s="379"/>
      <c r="G14" s="380"/>
      <c r="H14" s="380"/>
      <c r="I14" s="380"/>
      <c r="J14" s="380"/>
      <c r="K14" s="385"/>
      <c r="L14" s="380"/>
      <c r="M14" s="384"/>
      <c r="N14" s="379"/>
      <c r="O14" s="380"/>
      <c r="P14" s="380"/>
      <c r="Q14" s="380"/>
      <c r="R14" s="380"/>
      <c r="S14" s="379"/>
      <c r="T14" s="380"/>
      <c r="U14" s="380"/>
      <c r="V14" s="380"/>
      <c r="W14" s="380"/>
      <c r="X14" s="382"/>
      <c r="Y14" s="382"/>
      <c r="Z14" s="382"/>
      <c r="AA14" s="382"/>
      <c r="AB14" s="382"/>
      <c r="AC14" s="382"/>
      <c r="AD14" s="382"/>
      <c r="AE14" s="382"/>
      <c r="AF14" s="382"/>
    </row>
    <row r="15" spans="1:32" ht="50.25" customHeight="1" x14ac:dyDescent="0.2">
      <c r="A15" s="783">
        <v>8</v>
      </c>
      <c r="B15" s="378" t="s">
        <v>257</v>
      </c>
      <c r="C15" s="747" t="s">
        <v>754</v>
      </c>
      <c r="D15" s="791"/>
      <c r="E15" s="741" t="s">
        <v>1671</v>
      </c>
      <c r="F15" s="379"/>
      <c r="G15" s="380"/>
      <c r="H15" s="380"/>
      <c r="I15" s="380"/>
      <c r="J15" s="380"/>
      <c r="K15" s="379"/>
      <c r="L15" s="380"/>
      <c r="M15" s="386"/>
      <c r="N15" s="379"/>
      <c r="O15" s="380"/>
      <c r="P15" s="380"/>
      <c r="Q15" s="380"/>
      <c r="R15" s="380"/>
      <c r="S15" s="379"/>
      <c r="T15" s="380"/>
      <c r="U15" s="380"/>
      <c r="V15" s="380"/>
      <c r="W15" s="380"/>
      <c r="X15" s="382"/>
      <c r="Y15" s="382"/>
      <c r="Z15" s="382"/>
      <c r="AA15" s="382"/>
      <c r="AB15" s="382"/>
      <c r="AC15" s="382"/>
      <c r="AD15" s="382"/>
      <c r="AE15" s="382"/>
      <c r="AF15" s="382"/>
    </row>
    <row r="16" spans="1:32" x14ac:dyDescent="0.2">
      <c r="A16" s="784"/>
      <c r="B16" s="378" t="s">
        <v>17</v>
      </c>
      <c r="C16" s="746" t="s">
        <v>1666</v>
      </c>
      <c r="D16" s="741" t="s">
        <v>1671</v>
      </c>
      <c r="E16" s="741" t="s">
        <v>1671</v>
      </c>
      <c r="F16" s="382"/>
      <c r="G16" s="383"/>
      <c r="H16" s="382"/>
      <c r="I16" s="382"/>
      <c r="J16" s="382"/>
      <c r="K16" s="383"/>
      <c r="L16" s="382"/>
      <c r="M16" s="382"/>
      <c r="N16" s="380"/>
      <c r="O16" s="380"/>
      <c r="P16" s="382"/>
      <c r="Q16" s="382"/>
      <c r="R16" s="382"/>
      <c r="S16" s="380"/>
      <c r="T16" s="382"/>
      <c r="U16" s="382"/>
      <c r="V16" s="382"/>
      <c r="W16" s="382"/>
      <c r="X16" s="382"/>
      <c r="Y16" s="382"/>
      <c r="Z16" s="382"/>
      <c r="AA16" s="382"/>
      <c r="AB16" s="382"/>
      <c r="AC16" s="382"/>
      <c r="AD16" s="382"/>
      <c r="AE16" s="382"/>
      <c r="AF16" s="382"/>
    </row>
    <row r="17" spans="1:32" x14ac:dyDescent="0.2">
      <c r="A17" s="784"/>
      <c r="B17" s="378" t="s">
        <v>18</v>
      </c>
      <c r="C17" s="746" t="s">
        <v>1667</v>
      </c>
      <c r="D17" s="741" t="s">
        <v>1671</v>
      </c>
      <c r="E17" s="741" t="s">
        <v>1671</v>
      </c>
      <c r="F17" s="382"/>
      <c r="G17" s="383"/>
      <c r="H17" s="382"/>
      <c r="I17" s="382"/>
      <c r="J17" s="382"/>
      <c r="K17" s="383"/>
      <c r="L17" s="382"/>
      <c r="M17" s="382"/>
      <c r="N17" s="380"/>
      <c r="O17" s="380"/>
      <c r="P17" s="382"/>
      <c r="Q17" s="382"/>
      <c r="R17" s="382"/>
      <c r="S17" s="382"/>
      <c r="T17" s="382"/>
      <c r="U17" s="382"/>
      <c r="V17" s="382"/>
      <c r="W17" s="382"/>
      <c r="X17" s="382"/>
      <c r="Y17" s="382"/>
      <c r="Z17" s="382"/>
      <c r="AA17" s="382"/>
      <c r="AB17" s="382"/>
      <c r="AC17" s="382"/>
      <c r="AD17" s="382"/>
      <c r="AE17" s="382"/>
      <c r="AF17" s="382"/>
    </row>
    <row r="18" spans="1:32" x14ac:dyDescent="0.2">
      <c r="A18" s="784"/>
      <c r="B18" s="378" t="s">
        <v>19</v>
      </c>
      <c r="C18" s="746" t="s">
        <v>1668</v>
      </c>
      <c r="D18" s="741" t="s">
        <v>1671</v>
      </c>
      <c r="E18" s="741" t="s">
        <v>1671</v>
      </c>
      <c r="F18" s="382"/>
      <c r="G18" s="387"/>
      <c r="H18" s="382"/>
      <c r="I18" s="382"/>
      <c r="J18" s="382"/>
      <c r="K18" s="387"/>
      <c r="L18" s="382"/>
      <c r="M18" s="382"/>
      <c r="N18" s="380"/>
      <c r="O18" s="380"/>
      <c r="P18" s="382"/>
      <c r="Q18" s="382"/>
      <c r="R18" s="382"/>
      <c r="S18" s="382"/>
      <c r="T18" s="382"/>
      <c r="U18" s="382"/>
      <c r="V18" s="382"/>
      <c r="W18" s="382"/>
      <c r="X18" s="382"/>
      <c r="Y18" s="382"/>
      <c r="Z18" s="382"/>
      <c r="AA18" s="382"/>
      <c r="AB18" s="382"/>
      <c r="AC18" s="382"/>
      <c r="AD18" s="382"/>
      <c r="AE18" s="382"/>
      <c r="AF18" s="382"/>
    </row>
    <row r="19" spans="1:32" ht="15.75" customHeight="1" x14ac:dyDescent="0.2">
      <c r="A19" s="784"/>
      <c r="B19" s="378" t="s">
        <v>20</v>
      </c>
      <c r="C19" s="746" t="s">
        <v>1669</v>
      </c>
      <c r="D19" s="741" t="s">
        <v>1671</v>
      </c>
      <c r="E19" s="741" t="s">
        <v>1671</v>
      </c>
      <c r="F19" s="382"/>
      <c r="G19" s="387"/>
      <c r="H19" s="382"/>
      <c r="I19" s="382"/>
      <c r="J19" s="382"/>
      <c r="K19" s="387"/>
      <c r="L19" s="382"/>
      <c r="M19" s="382"/>
      <c r="N19" s="380"/>
      <c r="O19" s="380"/>
      <c r="P19" s="382"/>
      <c r="Q19" s="382"/>
      <c r="R19" s="382"/>
      <c r="S19" s="382"/>
      <c r="T19" s="382"/>
      <c r="U19" s="382"/>
      <c r="V19" s="382"/>
      <c r="W19" s="382"/>
      <c r="X19" s="382"/>
      <c r="Y19" s="382"/>
      <c r="Z19" s="382"/>
      <c r="AA19" s="382"/>
      <c r="AB19" s="382"/>
      <c r="AC19" s="382"/>
      <c r="AD19" s="382"/>
      <c r="AE19" s="382"/>
      <c r="AF19" s="382"/>
    </row>
    <row r="20" spans="1:32" ht="15.75" customHeight="1" x14ac:dyDescent="0.2">
      <c r="A20" s="785"/>
      <c r="B20" s="388" t="s">
        <v>21</v>
      </c>
      <c r="C20" s="743" t="s">
        <v>754</v>
      </c>
      <c r="D20" s="741" t="s">
        <v>1671</v>
      </c>
      <c r="E20" s="389"/>
      <c r="F20" s="389"/>
      <c r="G20" s="389"/>
      <c r="H20" s="389"/>
      <c r="I20" s="389"/>
      <c r="J20" s="389"/>
      <c r="K20" s="389"/>
      <c r="L20" s="389"/>
      <c r="M20" s="389"/>
      <c r="N20" s="389"/>
      <c r="O20" s="389"/>
      <c r="P20" s="389"/>
      <c r="Q20" s="389"/>
      <c r="R20" s="389"/>
      <c r="S20" s="389"/>
      <c r="T20" s="389"/>
      <c r="U20" s="389"/>
      <c r="V20" s="389"/>
      <c r="W20" s="389"/>
      <c r="X20" s="389"/>
      <c r="Y20" s="389"/>
      <c r="Z20" s="389"/>
      <c r="AA20" s="389"/>
      <c r="AB20" s="389"/>
      <c r="AC20" s="389"/>
      <c r="AD20" s="389"/>
      <c r="AE20" s="389"/>
      <c r="AF20" s="389"/>
    </row>
    <row r="21" spans="1:32" ht="15.75" customHeight="1" x14ac:dyDescent="0.2">
      <c r="A21" s="390"/>
      <c r="B21" s="391"/>
      <c r="C21" s="392"/>
      <c r="D21" s="393"/>
      <c r="E21" s="393"/>
      <c r="F21" s="393"/>
      <c r="G21" s="382"/>
      <c r="H21" s="393"/>
      <c r="I21" s="393"/>
      <c r="J21" s="393"/>
      <c r="K21" s="382"/>
      <c r="L21" s="393"/>
      <c r="M21" s="393"/>
      <c r="N21" s="393"/>
      <c r="O21" s="393"/>
      <c r="P21" s="393"/>
      <c r="Q21" s="393"/>
      <c r="R21" s="393"/>
      <c r="S21" s="393"/>
      <c r="T21" s="393"/>
      <c r="U21" s="393"/>
      <c r="V21" s="393"/>
      <c r="W21" s="393"/>
      <c r="X21" s="393"/>
      <c r="Y21" s="393"/>
      <c r="Z21" s="393"/>
      <c r="AA21" s="393"/>
      <c r="AB21" s="393"/>
      <c r="AC21" s="393"/>
      <c r="AD21" s="393"/>
      <c r="AE21" s="393"/>
      <c r="AF21" s="393"/>
    </row>
    <row r="22" spans="1:32" ht="45" customHeight="1" x14ac:dyDescent="0.2">
      <c r="A22" s="394" t="s">
        <v>16</v>
      </c>
      <c r="B22" s="395" t="s">
        <v>258</v>
      </c>
      <c r="C22" s="396"/>
      <c r="D22" s="396"/>
      <c r="E22" s="396"/>
      <c r="F22" s="396"/>
      <c r="G22" s="396"/>
      <c r="H22" s="396"/>
      <c r="I22" s="396"/>
      <c r="J22" s="396"/>
      <c r="K22" s="396"/>
      <c r="L22" s="396"/>
      <c r="M22" s="396"/>
      <c r="N22" s="396"/>
      <c r="O22" s="396"/>
      <c r="P22" s="396"/>
      <c r="Q22" s="396"/>
      <c r="R22" s="396"/>
      <c r="S22" s="396"/>
      <c r="T22" s="396"/>
      <c r="U22" s="396"/>
      <c r="V22" s="396"/>
      <c r="W22" s="396"/>
      <c r="X22" s="397"/>
      <c r="Y22" s="397"/>
      <c r="Z22" s="397"/>
      <c r="AA22" s="397"/>
      <c r="AB22" s="397"/>
      <c r="AC22" s="397"/>
      <c r="AD22" s="397"/>
      <c r="AE22" s="397"/>
      <c r="AF22" s="397"/>
    </row>
    <row r="23" spans="1:32" ht="380.25" customHeight="1" x14ac:dyDescent="0.2">
      <c r="A23" s="398">
        <v>1</v>
      </c>
      <c r="B23" s="399" t="s">
        <v>761</v>
      </c>
      <c r="C23" s="427" t="s">
        <v>1671</v>
      </c>
      <c r="D23" s="744" t="s">
        <v>1671</v>
      </c>
      <c r="E23" s="748" t="s">
        <v>1672</v>
      </c>
      <c r="F23" s="380"/>
      <c r="G23" s="400"/>
      <c r="H23" s="381"/>
      <c r="I23" s="379"/>
      <c r="J23" s="379"/>
      <c r="K23" s="380"/>
      <c r="L23" s="381"/>
      <c r="M23" s="380"/>
      <c r="N23" s="380"/>
      <c r="O23" s="380"/>
      <c r="P23" s="381"/>
      <c r="Q23" s="379"/>
      <c r="R23" s="379"/>
      <c r="S23" s="380"/>
      <c r="T23" s="381"/>
      <c r="U23" s="379"/>
      <c r="V23" s="379"/>
      <c r="W23" s="379"/>
      <c r="X23" s="382"/>
      <c r="Y23" s="382"/>
      <c r="Z23" s="382"/>
      <c r="AA23" s="382"/>
      <c r="AB23" s="382"/>
      <c r="AC23" s="382"/>
      <c r="AD23" s="382"/>
      <c r="AE23" s="382"/>
      <c r="AF23" s="382"/>
    </row>
    <row r="24" spans="1:32" ht="172.5" customHeight="1" x14ac:dyDescent="0.2">
      <c r="A24" s="398">
        <v>2</v>
      </c>
      <c r="B24" s="399" t="s">
        <v>728</v>
      </c>
      <c r="C24" s="744" t="s">
        <v>1671</v>
      </c>
      <c r="D24" s="744" t="s">
        <v>1671</v>
      </c>
      <c r="E24" s="752" t="s">
        <v>1673</v>
      </c>
      <c r="F24" s="380"/>
      <c r="G24" s="385"/>
      <c r="H24" s="379"/>
      <c r="I24" s="379"/>
      <c r="J24" s="379"/>
      <c r="K24" s="380"/>
      <c r="L24" s="379"/>
      <c r="M24" s="380"/>
      <c r="N24" s="380"/>
      <c r="O24" s="380"/>
      <c r="P24" s="379"/>
      <c r="Q24" s="379"/>
      <c r="R24" s="379"/>
      <c r="S24" s="380"/>
      <c r="T24" s="381"/>
      <c r="U24" s="379"/>
      <c r="V24" s="379"/>
      <c r="W24" s="379"/>
      <c r="X24" s="382"/>
      <c r="Y24" s="382"/>
      <c r="Z24" s="382"/>
      <c r="AA24" s="382"/>
      <c r="AB24" s="382"/>
      <c r="AC24" s="382"/>
      <c r="AD24" s="382"/>
      <c r="AE24" s="382"/>
      <c r="AF24" s="382"/>
    </row>
    <row r="25" spans="1:32" ht="158.25" customHeight="1" x14ac:dyDescent="0.2">
      <c r="A25" s="398">
        <v>3</v>
      </c>
      <c r="B25" s="399" t="s">
        <v>729</v>
      </c>
      <c r="C25" s="744" t="s">
        <v>1671</v>
      </c>
      <c r="D25" s="744" t="s">
        <v>1671</v>
      </c>
      <c r="E25" s="752" t="s">
        <v>1674</v>
      </c>
      <c r="F25" s="380"/>
      <c r="G25" s="379"/>
      <c r="H25" s="379"/>
      <c r="I25" s="379"/>
      <c r="J25" s="379"/>
      <c r="K25" s="380"/>
      <c r="L25" s="379"/>
      <c r="M25" s="380"/>
      <c r="N25" s="380"/>
      <c r="O25" s="380"/>
      <c r="P25" s="379"/>
      <c r="Q25" s="379"/>
      <c r="R25" s="379"/>
      <c r="S25" s="380"/>
      <c r="T25" s="385"/>
      <c r="U25" s="379"/>
      <c r="V25" s="379"/>
      <c r="W25" s="379"/>
      <c r="X25" s="401"/>
      <c r="Y25" s="401"/>
      <c r="Z25" s="401"/>
      <c r="AA25" s="401"/>
      <c r="AB25" s="401"/>
      <c r="AC25" s="401"/>
      <c r="AD25" s="401"/>
      <c r="AE25" s="401"/>
      <c r="AF25" s="401"/>
    </row>
    <row r="26" spans="1:32" ht="130.5" customHeight="1" x14ac:dyDescent="0.2">
      <c r="A26" s="398">
        <v>4</v>
      </c>
      <c r="B26" s="399" t="s">
        <v>730</v>
      </c>
      <c r="C26" s="744" t="s">
        <v>1671</v>
      </c>
      <c r="D26" s="744" t="s">
        <v>1671</v>
      </c>
      <c r="E26" s="752" t="s">
        <v>1675</v>
      </c>
      <c r="F26" s="380"/>
      <c r="G26" s="379"/>
      <c r="H26" s="379"/>
      <c r="I26" s="381"/>
      <c r="J26" s="379"/>
      <c r="K26" s="380"/>
      <c r="L26" s="379"/>
      <c r="M26" s="380"/>
      <c r="N26" s="380"/>
      <c r="O26" s="380"/>
      <c r="P26" s="381"/>
      <c r="Q26" s="381"/>
      <c r="R26" s="379"/>
      <c r="S26" s="380"/>
      <c r="T26" s="379"/>
      <c r="U26" s="381"/>
      <c r="V26" s="379"/>
      <c r="W26" s="379"/>
      <c r="X26" s="401"/>
      <c r="Y26" s="401"/>
      <c r="Z26" s="401"/>
      <c r="AA26" s="401"/>
      <c r="AB26" s="401"/>
      <c r="AC26" s="401"/>
      <c r="AD26" s="401"/>
      <c r="AE26" s="401"/>
      <c r="AF26" s="401"/>
    </row>
    <row r="27" spans="1:32" ht="90.75" x14ac:dyDescent="0.2">
      <c r="A27" s="398">
        <v>5</v>
      </c>
      <c r="B27" s="399" t="s">
        <v>731</v>
      </c>
      <c r="C27" s="744" t="s">
        <v>1671</v>
      </c>
      <c r="D27" s="744" t="s">
        <v>1671</v>
      </c>
      <c r="E27" s="752" t="s">
        <v>1676</v>
      </c>
      <c r="F27" s="380"/>
      <c r="G27" s="379"/>
      <c r="H27" s="379"/>
      <c r="I27" s="381"/>
      <c r="J27" s="379"/>
      <c r="K27" s="380"/>
      <c r="L27" s="379"/>
      <c r="M27" s="380"/>
      <c r="N27" s="380"/>
      <c r="O27" s="380"/>
      <c r="P27" s="381"/>
      <c r="Q27" s="381"/>
      <c r="R27" s="379"/>
      <c r="S27" s="380"/>
      <c r="T27" s="379"/>
      <c r="U27" s="381"/>
      <c r="V27" s="379"/>
      <c r="W27" s="379"/>
      <c r="X27" s="402"/>
      <c r="Y27" s="402"/>
      <c r="Z27" s="402"/>
      <c r="AA27" s="402"/>
      <c r="AB27" s="402"/>
      <c r="AC27" s="402"/>
      <c r="AD27" s="402"/>
      <c r="AE27" s="402"/>
      <c r="AF27" s="402"/>
    </row>
    <row r="28" spans="1:32" ht="30" x14ac:dyDescent="0.2">
      <c r="A28" s="398">
        <v>6</v>
      </c>
      <c r="B28" s="399" t="s">
        <v>732</v>
      </c>
      <c r="C28" s="744" t="s">
        <v>1671</v>
      </c>
      <c r="D28" s="744" t="s">
        <v>1671</v>
      </c>
      <c r="E28" s="755" t="s">
        <v>754</v>
      </c>
      <c r="F28" s="380"/>
      <c r="G28" s="379"/>
      <c r="H28" s="379"/>
      <c r="I28" s="379"/>
      <c r="J28" s="379"/>
      <c r="K28" s="380"/>
      <c r="L28" s="379"/>
      <c r="M28" s="380"/>
      <c r="N28" s="380"/>
      <c r="O28" s="380"/>
      <c r="P28" s="381"/>
      <c r="Q28" s="379"/>
      <c r="R28" s="379"/>
      <c r="S28" s="380"/>
      <c r="T28" s="379"/>
      <c r="U28" s="379"/>
      <c r="V28" s="379"/>
      <c r="W28" s="379"/>
      <c r="X28" s="382"/>
      <c r="Y28" s="382"/>
      <c r="Z28" s="382"/>
      <c r="AA28" s="382"/>
      <c r="AB28" s="382"/>
      <c r="AC28" s="382"/>
      <c r="AD28" s="382"/>
      <c r="AE28" s="382"/>
      <c r="AF28" s="382"/>
    </row>
    <row r="29" spans="1:32" ht="165.75" x14ac:dyDescent="0.2">
      <c r="A29" s="398">
        <v>7</v>
      </c>
      <c r="B29" s="399" t="s">
        <v>733</v>
      </c>
      <c r="C29" s="744" t="s">
        <v>1671</v>
      </c>
      <c r="D29" s="744" t="s">
        <v>1671</v>
      </c>
      <c r="E29" s="753" t="s">
        <v>1677</v>
      </c>
      <c r="F29" s="380"/>
      <c r="G29" s="379"/>
      <c r="H29" s="379"/>
      <c r="I29" s="379"/>
      <c r="J29" s="379"/>
      <c r="K29" s="380"/>
      <c r="L29" s="379"/>
      <c r="M29" s="380"/>
      <c r="N29" s="380"/>
      <c r="O29" s="380"/>
      <c r="P29" s="379"/>
      <c r="Q29" s="379"/>
      <c r="R29" s="379"/>
      <c r="S29" s="380"/>
      <c r="T29" s="379"/>
      <c r="U29" s="379"/>
      <c r="V29" s="379"/>
      <c r="W29" s="379"/>
      <c r="X29" s="382"/>
      <c r="Y29" s="382"/>
      <c r="Z29" s="382"/>
      <c r="AA29" s="382"/>
      <c r="AB29" s="382"/>
      <c r="AC29" s="382"/>
      <c r="AD29" s="382"/>
      <c r="AE29" s="382"/>
      <c r="AF29" s="382"/>
    </row>
    <row r="30" spans="1:32" ht="30" x14ac:dyDescent="0.2">
      <c r="A30" s="786">
        <v>8</v>
      </c>
      <c r="B30" s="399" t="s">
        <v>259</v>
      </c>
      <c r="C30" s="744" t="s">
        <v>1671</v>
      </c>
      <c r="D30" s="744" t="s">
        <v>1671</v>
      </c>
      <c r="E30" s="754" t="s">
        <v>754</v>
      </c>
      <c r="F30" s="380"/>
      <c r="G30" s="379"/>
      <c r="H30" s="379"/>
      <c r="I30" s="379"/>
      <c r="J30" s="379"/>
      <c r="K30" s="380"/>
      <c r="L30" s="381"/>
      <c r="M30" s="380"/>
      <c r="N30" s="380"/>
      <c r="O30" s="380"/>
      <c r="P30" s="381"/>
      <c r="Q30" s="379"/>
      <c r="R30" s="379"/>
      <c r="S30" s="380"/>
      <c r="T30" s="379"/>
      <c r="U30" s="379"/>
      <c r="V30" s="379"/>
      <c r="W30" s="379"/>
      <c r="X30" s="383"/>
      <c r="Y30" s="383"/>
      <c r="Z30" s="383"/>
      <c r="AA30" s="383"/>
      <c r="AB30" s="383"/>
      <c r="AC30" s="383"/>
      <c r="AD30" s="383"/>
      <c r="AE30" s="383"/>
      <c r="AF30" s="383"/>
    </row>
    <row r="31" spans="1:32" ht="26.25" x14ac:dyDescent="0.2">
      <c r="A31" s="787"/>
      <c r="B31" s="399" t="s">
        <v>17</v>
      </c>
      <c r="C31" s="744" t="s">
        <v>1671</v>
      </c>
      <c r="D31" s="744" t="s">
        <v>1671</v>
      </c>
      <c r="E31" s="749" t="s">
        <v>1678</v>
      </c>
      <c r="F31" s="383"/>
      <c r="G31" s="401"/>
      <c r="H31" s="383"/>
      <c r="I31" s="383"/>
      <c r="J31" s="383"/>
      <c r="K31" s="401"/>
      <c r="L31" s="383"/>
      <c r="M31" s="383"/>
      <c r="N31" s="383"/>
      <c r="O31" s="383"/>
      <c r="P31" s="383"/>
      <c r="Q31" s="383"/>
      <c r="R31" s="383"/>
      <c r="S31" s="383"/>
      <c r="T31" s="383"/>
      <c r="U31" s="383"/>
      <c r="V31" s="383"/>
      <c r="W31" s="383"/>
      <c r="X31" s="383"/>
      <c r="Y31" s="383"/>
      <c r="Z31" s="383"/>
      <c r="AA31" s="383"/>
      <c r="AB31" s="383"/>
      <c r="AC31" s="383"/>
      <c r="AD31" s="383"/>
      <c r="AE31" s="383"/>
      <c r="AF31" s="383"/>
    </row>
    <row r="32" spans="1:32" ht="26.25" x14ac:dyDescent="0.2">
      <c r="A32" s="787"/>
      <c r="B32" s="399" t="s">
        <v>22</v>
      </c>
      <c r="C32" s="744" t="s">
        <v>1671</v>
      </c>
      <c r="D32" s="744" t="s">
        <v>1671</v>
      </c>
      <c r="E32" s="749">
        <v>50974</v>
      </c>
      <c r="F32" s="383"/>
      <c r="G32" s="401"/>
      <c r="H32" s="383"/>
      <c r="I32" s="383"/>
      <c r="J32" s="383"/>
      <c r="K32" s="401"/>
      <c r="L32" s="383"/>
      <c r="M32" s="383"/>
      <c r="N32" s="383"/>
      <c r="O32" s="383"/>
      <c r="P32" s="383"/>
      <c r="Q32" s="383"/>
      <c r="R32" s="383"/>
      <c r="S32" s="383"/>
      <c r="T32" s="383"/>
      <c r="U32" s="383"/>
      <c r="V32" s="383"/>
      <c r="W32" s="383"/>
      <c r="X32" s="383"/>
      <c r="Y32" s="383"/>
      <c r="Z32" s="383"/>
      <c r="AA32" s="383"/>
      <c r="AB32" s="383"/>
      <c r="AC32" s="383"/>
      <c r="AD32" s="383"/>
      <c r="AE32" s="383"/>
      <c r="AF32" s="383"/>
    </row>
    <row r="33" spans="1:32" ht="26.25" x14ac:dyDescent="0.2">
      <c r="A33" s="787"/>
      <c r="B33" s="399" t="s">
        <v>23</v>
      </c>
      <c r="C33" s="744" t="s">
        <v>1671</v>
      </c>
      <c r="D33" s="744" t="s">
        <v>1671</v>
      </c>
      <c r="E33" s="751" t="s">
        <v>1679</v>
      </c>
      <c r="F33" s="403"/>
      <c r="G33" s="401"/>
      <c r="H33" s="403"/>
      <c r="I33" s="383"/>
      <c r="J33" s="383"/>
      <c r="K33" s="401"/>
      <c r="L33" s="383"/>
      <c r="M33" s="383"/>
      <c r="N33" s="383"/>
      <c r="O33" s="383"/>
      <c r="P33" s="383"/>
      <c r="Q33" s="383"/>
      <c r="R33" s="383"/>
      <c r="S33" s="383"/>
      <c r="T33" s="383"/>
      <c r="U33" s="383"/>
      <c r="V33" s="383"/>
      <c r="W33" s="383"/>
      <c r="X33" s="383"/>
      <c r="Y33" s="383"/>
      <c r="Z33" s="383"/>
      <c r="AA33" s="383"/>
      <c r="AB33" s="383"/>
      <c r="AC33" s="383"/>
      <c r="AD33" s="383"/>
      <c r="AE33" s="383"/>
      <c r="AF33" s="383"/>
    </row>
    <row r="34" spans="1:32" ht="20.25" customHeight="1" x14ac:dyDescent="0.2">
      <c r="A34" s="788"/>
      <c r="B34" s="399" t="s">
        <v>24</v>
      </c>
      <c r="C34" s="744" t="s">
        <v>1671</v>
      </c>
      <c r="D34" s="744" t="s">
        <v>1671</v>
      </c>
      <c r="E34" s="750" t="s">
        <v>1680</v>
      </c>
      <c r="F34" s="404"/>
      <c r="G34" s="401"/>
      <c r="H34" s="404"/>
      <c r="I34" s="404"/>
      <c r="J34" s="404"/>
      <c r="K34" s="401"/>
      <c r="L34" s="404"/>
      <c r="M34" s="404"/>
      <c r="N34" s="404"/>
      <c r="O34" s="404"/>
      <c r="P34" s="404"/>
      <c r="Q34" s="404"/>
      <c r="R34" s="404"/>
      <c r="S34" s="404"/>
      <c r="T34" s="404"/>
      <c r="U34" s="404"/>
      <c r="V34" s="404"/>
      <c r="W34" s="404"/>
      <c r="X34" s="404"/>
      <c r="Y34" s="404"/>
      <c r="Z34" s="404"/>
      <c r="AA34" s="404"/>
      <c r="AB34" s="404"/>
      <c r="AC34" s="404"/>
      <c r="AD34" s="404"/>
      <c r="AE34" s="404"/>
      <c r="AF34" s="404"/>
    </row>
    <row r="35" spans="1:32" ht="26.25" customHeight="1" x14ac:dyDescent="0.2">
      <c r="A35" s="394"/>
      <c r="B35" s="405" t="s">
        <v>25</v>
      </c>
      <c r="C35" s="428"/>
      <c r="D35" s="428"/>
      <c r="E35" s="389" t="s">
        <v>1615</v>
      </c>
      <c r="F35" s="406"/>
      <c r="G35" s="389"/>
      <c r="H35" s="389"/>
      <c r="I35" s="389"/>
      <c r="J35" s="389"/>
      <c r="K35" s="407"/>
      <c r="L35" s="389"/>
      <c r="M35" s="406"/>
      <c r="N35" s="406"/>
      <c r="O35" s="406"/>
      <c r="P35" s="389"/>
      <c r="Q35" s="406"/>
      <c r="R35" s="389"/>
      <c r="S35" s="406"/>
      <c r="T35" s="389"/>
      <c r="U35" s="389"/>
      <c r="V35" s="389"/>
      <c r="W35" s="389"/>
      <c r="X35" s="406"/>
      <c r="Y35" s="406"/>
      <c r="Z35" s="406"/>
      <c r="AA35" s="406"/>
      <c r="AB35" s="406"/>
      <c r="AC35" s="406"/>
      <c r="AD35" s="406"/>
      <c r="AE35" s="406"/>
      <c r="AF35" s="406"/>
    </row>
    <row r="36" spans="1:32" ht="15.75" customHeight="1" x14ac:dyDescent="0.2">
      <c r="A36" s="408"/>
      <c r="B36" s="408"/>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408"/>
      <c r="AA36" s="408"/>
      <c r="AB36" s="408"/>
      <c r="AC36" s="408"/>
      <c r="AD36" s="408"/>
      <c r="AE36" s="408"/>
      <c r="AF36" s="408"/>
    </row>
    <row r="37" spans="1:32" ht="15.75" customHeight="1" x14ac:dyDescent="0.2">
      <c r="A37" s="408"/>
      <c r="B37" s="408"/>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408"/>
      <c r="AA37" s="408"/>
      <c r="AB37" s="408"/>
      <c r="AC37" s="408"/>
      <c r="AD37" s="408"/>
      <c r="AE37" s="408"/>
      <c r="AF37" s="408"/>
    </row>
    <row r="38" spans="1:32" ht="15.75" customHeight="1" x14ac:dyDescent="0.2">
      <c r="A38" s="408"/>
      <c r="B38" s="408"/>
      <c r="C38" s="408"/>
      <c r="D38" s="408"/>
      <c r="E38" s="408"/>
      <c r="F38" s="408"/>
      <c r="G38" s="408"/>
      <c r="H38" s="408"/>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row>
    <row r="39" spans="1:32" ht="15.75" customHeight="1" x14ac:dyDescent="0.2">
      <c r="A39" s="408"/>
      <c r="B39" s="408"/>
      <c r="C39" s="408"/>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row>
    <row r="40" spans="1:32" ht="15.75" customHeight="1" x14ac:dyDescent="0.2">
      <c r="A40" s="408"/>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row>
    <row r="41" spans="1:32" ht="15.75" customHeight="1" x14ac:dyDescent="0.2">
      <c r="A41" s="408"/>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408"/>
      <c r="AA41" s="408"/>
      <c r="AB41" s="408"/>
      <c r="AC41" s="408"/>
      <c r="AD41" s="408"/>
      <c r="AE41" s="408"/>
      <c r="AF41" s="408"/>
    </row>
    <row r="42" spans="1:32" ht="15.75" customHeight="1" x14ac:dyDescent="0.2">
      <c r="A42" s="408"/>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row>
    <row r="43" spans="1:32" ht="15.75" customHeight="1" x14ac:dyDescent="0.2">
      <c r="A43" s="408"/>
      <c r="B43" s="408"/>
      <c r="C43" s="409"/>
      <c r="D43" s="408"/>
      <c r="E43" s="408"/>
      <c r="F43" s="408"/>
      <c r="G43" s="408"/>
      <c r="H43" s="408"/>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row>
    <row r="44" spans="1:32" ht="15.75" customHeight="1" x14ac:dyDescent="0.2">
      <c r="A44" s="408"/>
      <c r="B44" s="408"/>
      <c r="C44" s="409"/>
      <c r="D44" s="408"/>
      <c r="E44" s="408"/>
      <c r="F44" s="408"/>
      <c r="G44" s="408"/>
      <c r="H44" s="408"/>
      <c r="I44" s="408"/>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row>
    <row r="45" spans="1:32" ht="15.75" customHeight="1" x14ac:dyDescent="0.2">
      <c r="A45" s="408"/>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408"/>
      <c r="AA45" s="408"/>
      <c r="AB45" s="408"/>
      <c r="AC45" s="408"/>
      <c r="AD45" s="408"/>
      <c r="AE45" s="408"/>
      <c r="AF45" s="408"/>
    </row>
    <row r="46" spans="1:32" ht="15.75" customHeight="1" x14ac:dyDescent="0.2">
      <c r="A46" s="408"/>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row>
    <row r="47" spans="1:32" ht="15.75" customHeight="1" x14ac:dyDescent="0.2">
      <c r="A47" s="408"/>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408"/>
      <c r="AA47" s="408"/>
      <c r="AB47" s="408"/>
      <c r="AC47" s="408"/>
      <c r="AD47" s="408"/>
      <c r="AE47" s="408"/>
      <c r="AF47" s="408"/>
    </row>
    <row r="48" spans="1:32" ht="15.75" customHeight="1" x14ac:dyDescent="0.2">
      <c r="A48" s="408"/>
      <c r="B48" s="408"/>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row>
    <row r="49" spans="1:32" ht="15.75" customHeight="1" x14ac:dyDescent="0.2">
      <c r="A49" s="408"/>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408"/>
      <c r="AA49" s="408"/>
      <c r="AB49" s="408"/>
      <c r="AC49" s="408"/>
      <c r="AD49" s="408"/>
      <c r="AE49" s="408"/>
      <c r="AF49" s="408"/>
    </row>
    <row r="50" spans="1:32" ht="15.75" customHeight="1" x14ac:dyDescent="0.2">
      <c r="A50" s="408"/>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row>
    <row r="51" spans="1:32" ht="15.75" customHeight="1" x14ac:dyDescent="0.2">
      <c r="A51" s="408"/>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408"/>
      <c r="AA51" s="408"/>
      <c r="AB51" s="408"/>
      <c r="AC51" s="408"/>
      <c r="AD51" s="408"/>
      <c r="AE51" s="408"/>
      <c r="AF51" s="408"/>
    </row>
    <row r="52" spans="1:32" ht="15.75" customHeight="1" x14ac:dyDescent="0.2">
      <c r="A52" s="408"/>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408"/>
      <c r="AA52" s="408"/>
      <c r="AB52" s="408"/>
      <c r="AC52" s="408"/>
      <c r="AD52" s="408"/>
      <c r="AE52" s="408"/>
      <c r="AF52" s="408"/>
    </row>
    <row r="53" spans="1:32" ht="15.75" customHeight="1" x14ac:dyDescent="0.2">
      <c r="A53" s="408"/>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s="408"/>
    </row>
    <row r="54" spans="1:32" ht="15.75" customHeight="1" x14ac:dyDescent="0.2">
      <c r="A54" s="408"/>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row>
    <row r="55" spans="1:32" ht="15.75" customHeight="1" x14ac:dyDescent="0.2">
      <c r="A55" s="408"/>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408"/>
      <c r="AA55" s="408"/>
      <c r="AB55" s="408"/>
      <c r="AC55" s="408"/>
      <c r="AD55" s="408"/>
      <c r="AE55" s="408"/>
      <c r="AF55" s="408"/>
    </row>
    <row r="56" spans="1:32" ht="15.75" customHeight="1" x14ac:dyDescent="0.2">
      <c r="A56" s="408"/>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row>
    <row r="57" spans="1:32" ht="15.75" customHeight="1" x14ac:dyDescent="0.2">
      <c r="A57" s="408"/>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row>
    <row r="58" spans="1:32" ht="15.75" customHeight="1" x14ac:dyDescent="0.2">
      <c r="A58" s="408"/>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row>
    <row r="59" spans="1:32" ht="15.75" customHeight="1" x14ac:dyDescent="0.2">
      <c r="A59" s="408"/>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408"/>
      <c r="AF59" s="408"/>
    </row>
    <row r="60" spans="1:32" ht="15.75" customHeight="1" x14ac:dyDescent="0.2">
      <c r="A60" s="408"/>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408"/>
      <c r="AF60" s="408"/>
    </row>
    <row r="61" spans="1:32" ht="15.75" customHeight="1" x14ac:dyDescent="0.2">
      <c r="A61" s="408"/>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408"/>
      <c r="AF61" s="408"/>
    </row>
    <row r="62" spans="1:32" ht="15.75" customHeight="1" x14ac:dyDescent="0.2">
      <c r="A62" s="408"/>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row>
    <row r="63" spans="1:32" ht="15.75" customHeight="1" x14ac:dyDescent="0.2">
      <c r="A63" s="408"/>
      <c r="B63" s="408"/>
      <c r="C63" s="408"/>
      <c r="D63" s="408"/>
      <c r="E63" s="408"/>
      <c r="F63" s="408"/>
      <c r="G63" s="408"/>
      <c r="H63" s="408"/>
      <c r="I63" s="408"/>
      <c r="J63" s="408"/>
      <c r="K63" s="408"/>
      <c r="L63" s="408"/>
      <c r="M63" s="408"/>
      <c r="N63" s="408"/>
      <c r="O63" s="408"/>
      <c r="P63" s="408"/>
      <c r="Q63" s="408"/>
      <c r="R63" s="408"/>
      <c r="S63" s="408"/>
      <c r="T63" s="408"/>
      <c r="U63" s="408"/>
      <c r="V63" s="408"/>
      <c r="W63" s="408"/>
      <c r="X63" s="408"/>
      <c r="Y63" s="408"/>
      <c r="Z63" s="408"/>
      <c r="AA63" s="408"/>
      <c r="AB63" s="408"/>
      <c r="AC63" s="408"/>
      <c r="AD63" s="408"/>
      <c r="AE63" s="408"/>
      <c r="AF63" s="408"/>
    </row>
    <row r="64" spans="1:32" ht="15.75" customHeight="1" x14ac:dyDescent="0.2">
      <c r="A64" s="408"/>
      <c r="B64" s="408"/>
      <c r="C64" s="408"/>
      <c r="D64" s="408"/>
      <c r="E64" s="408"/>
      <c r="F64" s="408"/>
      <c r="G64" s="408"/>
      <c r="H64" s="408"/>
      <c r="I64" s="408"/>
      <c r="J64" s="408"/>
      <c r="K64" s="408"/>
      <c r="L64" s="408"/>
      <c r="M64" s="408"/>
      <c r="N64" s="408"/>
      <c r="O64" s="408"/>
      <c r="P64" s="408"/>
      <c r="Q64" s="408"/>
      <c r="R64" s="408"/>
      <c r="S64" s="408"/>
      <c r="T64" s="408"/>
      <c r="U64" s="408"/>
      <c r="V64" s="408"/>
      <c r="W64" s="408"/>
      <c r="X64" s="408"/>
      <c r="Y64" s="408"/>
      <c r="Z64" s="408"/>
      <c r="AA64" s="408"/>
      <c r="AB64" s="408"/>
      <c r="AC64" s="408"/>
      <c r="AD64" s="408"/>
      <c r="AE64" s="408"/>
      <c r="AF64" s="408"/>
    </row>
    <row r="65" spans="1:32" ht="15.75" customHeight="1" x14ac:dyDescent="0.2">
      <c r="A65" s="408"/>
      <c r="B65" s="408"/>
      <c r="C65" s="408"/>
      <c r="D65" s="408"/>
      <c r="E65" s="408"/>
      <c r="F65" s="408"/>
      <c r="G65" s="408"/>
      <c r="H65" s="408"/>
      <c r="I65" s="408"/>
      <c r="J65" s="408"/>
      <c r="K65" s="408"/>
      <c r="L65" s="408"/>
      <c r="M65" s="408"/>
      <c r="N65" s="408"/>
      <c r="O65" s="408"/>
      <c r="P65" s="408"/>
      <c r="Q65" s="408"/>
      <c r="R65" s="408"/>
      <c r="S65" s="408"/>
      <c r="T65" s="408"/>
      <c r="U65" s="408"/>
      <c r="V65" s="408"/>
      <c r="W65" s="408"/>
      <c r="X65" s="408"/>
      <c r="Y65" s="408"/>
      <c r="Z65" s="408"/>
      <c r="AA65" s="408"/>
      <c r="AB65" s="408"/>
      <c r="AC65" s="408"/>
      <c r="AD65" s="408"/>
      <c r="AE65" s="408"/>
      <c r="AF65" s="408"/>
    </row>
    <row r="66" spans="1:32" ht="15.75" customHeight="1" x14ac:dyDescent="0.2">
      <c r="A66" s="408"/>
      <c r="B66" s="408"/>
      <c r="C66" s="408"/>
      <c r="D66" s="408"/>
      <c r="E66" s="408"/>
      <c r="F66" s="408"/>
      <c r="G66" s="408"/>
      <c r="H66" s="408"/>
      <c r="I66" s="408"/>
      <c r="J66" s="408"/>
      <c r="K66" s="408"/>
      <c r="L66" s="408"/>
      <c r="M66" s="408"/>
      <c r="N66" s="408"/>
      <c r="O66" s="408"/>
      <c r="P66" s="408"/>
      <c r="Q66" s="408"/>
      <c r="R66" s="408"/>
      <c r="S66" s="408"/>
      <c r="T66" s="408"/>
      <c r="U66" s="408"/>
      <c r="V66" s="408"/>
      <c r="W66" s="408"/>
      <c r="X66" s="408"/>
      <c r="Y66" s="408"/>
      <c r="Z66" s="408"/>
      <c r="AA66" s="408"/>
      <c r="AB66" s="408"/>
      <c r="AC66" s="408"/>
      <c r="AD66" s="408"/>
      <c r="AE66" s="408"/>
      <c r="AF66" s="408"/>
    </row>
    <row r="67" spans="1:32" ht="15.75" customHeight="1" x14ac:dyDescent="0.2">
      <c r="A67" s="408"/>
      <c r="B67" s="408"/>
      <c r="C67" s="408"/>
      <c r="D67" s="408"/>
      <c r="E67" s="408"/>
      <c r="F67" s="408"/>
      <c r="G67" s="408"/>
      <c r="H67" s="408"/>
      <c r="I67" s="408"/>
      <c r="J67" s="408"/>
      <c r="K67" s="408"/>
      <c r="L67" s="408"/>
      <c r="M67" s="408"/>
      <c r="N67" s="408"/>
      <c r="O67" s="408"/>
      <c r="P67" s="408"/>
      <c r="Q67" s="408"/>
      <c r="R67" s="408"/>
      <c r="S67" s="408"/>
      <c r="T67" s="408"/>
      <c r="U67" s="408"/>
      <c r="V67" s="408"/>
      <c r="W67" s="408"/>
      <c r="X67" s="408"/>
      <c r="Y67" s="408"/>
      <c r="Z67" s="408"/>
      <c r="AA67" s="408"/>
      <c r="AB67" s="408"/>
      <c r="AC67" s="408"/>
      <c r="AD67" s="408"/>
      <c r="AE67" s="408"/>
      <c r="AF67" s="408"/>
    </row>
    <row r="68" spans="1:32" ht="15.75" customHeight="1" x14ac:dyDescent="0.2">
      <c r="A68" s="408"/>
      <c r="B68" s="408"/>
      <c r="C68" s="408"/>
      <c r="D68" s="408"/>
      <c r="E68" s="408"/>
      <c r="F68" s="408"/>
      <c r="G68" s="408"/>
      <c r="H68" s="408"/>
      <c r="I68" s="408"/>
      <c r="J68" s="408"/>
      <c r="K68" s="408"/>
      <c r="L68" s="408"/>
      <c r="M68" s="408"/>
      <c r="N68" s="408"/>
      <c r="O68" s="408"/>
      <c r="P68" s="408"/>
      <c r="Q68" s="408"/>
      <c r="R68" s="408"/>
      <c r="S68" s="408"/>
      <c r="T68" s="408"/>
      <c r="U68" s="408"/>
      <c r="V68" s="408"/>
      <c r="W68" s="408"/>
      <c r="X68" s="408"/>
      <c r="Y68" s="408"/>
      <c r="Z68" s="408"/>
      <c r="AA68" s="408"/>
      <c r="AB68" s="408"/>
      <c r="AC68" s="408"/>
      <c r="AD68" s="408"/>
      <c r="AE68" s="408"/>
      <c r="AF68" s="408"/>
    </row>
    <row r="69" spans="1:32" ht="15.75" customHeight="1" x14ac:dyDescent="0.2">
      <c r="A69" s="408"/>
      <c r="B69" s="408"/>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row>
    <row r="70" spans="1:32" ht="15.75" customHeight="1" x14ac:dyDescent="0.2">
      <c r="A70" s="408"/>
      <c r="B70" s="408"/>
      <c r="C70" s="408"/>
      <c r="D70" s="408"/>
      <c r="E70" s="408"/>
      <c r="F70" s="408"/>
      <c r="G70" s="408"/>
      <c r="H70" s="408"/>
      <c r="I70" s="408"/>
      <c r="J70" s="408"/>
      <c r="K70" s="408"/>
      <c r="L70" s="408"/>
      <c r="M70" s="408"/>
      <c r="N70" s="408"/>
      <c r="O70" s="408"/>
      <c r="P70" s="408"/>
      <c r="Q70" s="408"/>
      <c r="R70" s="408"/>
      <c r="S70" s="408"/>
      <c r="T70" s="408"/>
      <c r="U70" s="408"/>
      <c r="V70" s="408"/>
      <c r="W70" s="408"/>
      <c r="X70" s="408"/>
      <c r="Y70" s="408"/>
      <c r="Z70" s="408"/>
      <c r="AA70" s="408"/>
      <c r="AB70" s="408"/>
      <c r="AC70" s="408"/>
      <c r="AD70" s="408"/>
      <c r="AE70" s="408"/>
      <c r="AF70" s="408"/>
    </row>
    <row r="71" spans="1:32" ht="15.75" customHeight="1" x14ac:dyDescent="0.2">
      <c r="A71" s="408"/>
      <c r="B71" s="408"/>
      <c r="C71" s="408"/>
      <c r="D71" s="408"/>
      <c r="E71" s="408"/>
      <c r="F71" s="408"/>
      <c r="G71" s="408"/>
      <c r="H71" s="408"/>
      <c r="I71" s="408"/>
      <c r="J71" s="408"/>
      <c r="K71" s="408"/>
      <c r="L71" s="408"/>
      <c r="M71" s="408"/>
      <c r="N71" s="408"/>
      <c r="O71" s="408"/>
      <c r="P71" s="408"/>
      <c r="Q71" s="408"/>
      <c r="R71" s="408"/>
      <c r="S71" s="408"/>
      <c r="T71" s="408"/>
      <c r="U71" s="408"/>
      <c r="V71" s="408"/>
      <c r="W71" s="408"/>
      <c r="X71" s="408"/>
      <c r="Y71" s="408"/>
      <c r="Z71" s="408"/>
      <c r="AA71" s="408"/>
      <c r="AB71" s="408"/>
      <c r="AC71" s="408"/>
      <c r="AD71" s="408"/>
      <c r="AE71" s="408"/>
      <c r="AF71" s="408"/>
    </row>
    <row r="72" spans="1:32" ht="15.75" customHeight="1" x14ac:dyDescent="0.2">
      <c r="A72" s="408"/>
      <c r="B72" s="408"/>
      <c r="C72" s="408"/>
      <c r="D72" s="408"/>
      <c r="E72" s="408"/>
      <c r="F72" s="408"/>
      <c r="G72" s="408"/>
      <c r="H72" s="408"/>
      <c r="I72" s="408"/>
      <c r="J72" s="408"/>
      <c r="K72" s="408"/>
      <c r="L72" s="408"/>
      <c r="M72" s="408"/>
      <c r="N72" s="408"/>
      <c r="O72" s="408"/>
      <c r="P72" s="408"/>
      <c r="Q72" s="408"/>
      <c r="R72" s="408"/>
      <c r="S72" s="408"/>
      <c r="T72" s="408"/>
      <c r="U72" s="408"/>
      <c r="V72" s="408"/>
      <c r="W72" s="408"/>
      <c r="X72" s="408"/>
      <c r="Y72" s="408"/>
      <c r="Z72" s="408"/>
      <c r="AA72" s="408"/>
      <c r="AB72" s="408"/>
      <c r="AC72" s="408"/>
      <c r="AD72" s="408"/>
      <c r="AE72" s="408"/>
      <c r="AF72" s="408"/>
    </row>
    <row r="73" spans="1:32" ht="15.75" customHeight="1" x14ac:dyDescent="0.2">
      <c r="A73" s="408"/>
      <c r="B73" s="408"/>
      <c r="C73" s="408"/>
      <c r="D73" s="408"/>
      <c r="E73" s="408"/>
      <c r="F73" s="408"/>
      <c r="G73" s="408"/>
      <c r="H73" s="408"/>
      <c r="I73" s="408"/>
      <c r="J73" s="408"/>
      <c r="K73" s="408"/>
      <c r="L73" s="408"/>
      <c r="M73" s="408"/>
      <c r="N73" s="408"/>
      <c r="O73" s="408"/>
      <c r="P73" s="408"/>
      <c r="Q73" s="408"/>
      <c r="R73" s="408"/>
      <c r="S73" s="408"/>
      <c r="T73" s="408"/>
      <c r="U73" s="408"/>
      <c r="V73" s="408"/>
      <c r="W73" s="408"/>
      <c r="X73" s="408"/>
      <c r="Y73" s="408"/>
      <c r="Z73" s="408"/>
      <c r="AA73" s="408"/>
      <c r="AB73" s="408"/>
      <c r="AC73" s="408"/>
      <c r="AD73" s="408"/>
      <c r="AE73" s="408"/>
      <c r="AF73" s="408"/>
    </row>
    <row r="74" spans="1:32" ht="15.75" customHeight="1" x14ac:dyDescent="0.2">
      <c r="A74" s="408"/>
      <c r="B74" s="408"/>
      <c r="C74" s="408"/>
      <c r="D74" s="408"/>
      <c r="E74" s="408"/>
      <c r="F74" s="408"/>
      <c r="G74" s="408"/>
      <c r="H74" s="408"/>
      <c r="I74" s="408"/>
      <c r="J74" s="408"/>
      <c r="K74" s="408"/>
      <c r="L74" s="408"/>
      <c r="M74" s="408"/>
      <c r="N74" s="408"/>
      <c r="O74" s="408"/>
      <c r="P74" s="408"/>
      <c r="Q74" s="408"/>
      <c r="R74" s="408"/>
      <c r="S74" s="408"/>
      <c r="T74" s="408"/>
      <c r="U74" s="408"/>
      <c r="V74" s="408"/>
      <c r="W74" s="408"/>
      <c r="X74" s="408"/>
      <c r="Y74" s="408"/>
      <c r="Z74" s="408"/>
      <c r="AA74" s="408"/>
      <c r="AB74" s="408"/>
      <c r="AC74" s="408"/>
      <c r="AD74" s="408"/>
      <c r="AE74" s="408"/>
      <c r="AF74" s="408"/>
    </row>
    <row r="75" spans="1:32" ht="15.75" customHeight="1" x14ac:dyDescent="0.2">
      <c r="A75" s="408"/>
      <c r="B75" s="408"/>
      <c r="C75" s="408"/>
      <c r="D75" s="408"/>
      <c r="E75" s="408"/>
      <c r="F75" s="408"/>
      <c r="G75" s="408"/>
      <c r="H75" s="408"/>
      <c r="I75" s="408"/>
      <c r="J75" s="408"/>
      <c r="K75" s="408"/>
      <c r="L75" s="408"/>
      <c r="M75" s="408"/>
      <c r="N75" s="408"/>
      <c r="O75" s="408"/>
      <c r="P75" s="408"/>
      <c r="Q75" s="408"/>
      <c r="R75" s="408"/>
      <c r="S75" s="408"/>
      <c r="T75" s="408"/>
      <c r="U75" s="408"/>
      <c r="V75" s="408"/>
      <c r="W75" s="408"/>
      <c r="X75" s="408"/>
      <c r="Y75" s="408"/>
      <c r="Z75" s="408"/>
      <c r="AA75" s="408"/>
      <c r="AB75" s="408"/>
      <c r="AC75" s="408"/>
      <c r="AD75" s="408"/>
      <c r="AE75" s="408"/>
      <c r="AF75" s="408"/>
    </row>
    <row r="76" spans="1:32" ht="15.75" customHeight="1" x14ac:dyDescent="0.2">
      <c r="A76" s="408"/>
      <c r="B76" s="408"/>
      <c r="C76" s="408"/>
      <c r="D76" s="408"/>
      <c r="E76" s="408"/>
      <c r="F76" s="408"/>
      <c r="G76" s="408"/>
      <c r="H76" s="408"/>
      <c r="I76" s="408"/>
      <c r="J76" s="408"/>
      <c r="K76" s="408"/>
      <c r="L76" s="408"/>
      <c r="M76" s="408"/>
      <c r="N76" s="408"/>
      <c r="O76" s="408"/>
      <c r="P76" s="408"/>
      <c r="Q76" s="408"/>
      <c r="R76" s="408"/>
      <c r="S76" s="408"/>
      <c r="T76" s="408"/>
      <c r="U76" s="408"/>
      <c r="V76" s="408"/>
      <c r="W76" s="408"/>
      <c r="X76" s="408"/>
      <c r="Y76" s="408"/>
      <c r="Z76" s="408"/>
      <c r="AA76" s="408"/>
      <c r="AB76" s="408"/>
      <c r="AC76" s="408"/>
      <c r="AD76" s="408"/>
      <c r="AE76" s="408"/>
      <c r="AF76" s="408"/>
    </row>
    <row r="77" spans="1:32" ht="15.75" customHeight="1" x14ac:dyDescent="0.2">
      <c r="A77" s="408"/>
      <c r="B77" s="408"/>
      <c r="C77" s="408"/>
      <c r="D77" s="408"/>
      <c r="E77" s="408"/>
      <c r="F77" s="408"/>
      <c r="G77" s="408"/>
      <c r="H77" s="408"/>
      <c r="I77" s="408"/>
      <c r="J77" s="408"/>
      <c r="K77" s="408"/>
      <c r="L77" s="408"/>
      <c r="M77" s="408"/>
      <c r="N77" s="408"/>
      <c r="O77" s="408"/>
      <c r="P77" s="408"/>
      <c r="Q77" s="408"/>
      <c r="R77" s="408"/>
      <c r="S77" s="408"/>
      <c r="T77" s="408"/>
      <c r="U77" s="408"/>
      <c r="V77" s="408"/>
      <c r="W77" s="408"/>
      <c r="X77" s="408"/>
      <c r="Y77" s="408"/>
      <c r="Z77" s="408"/>
      <c r="AA77" s="408"/>
      <c r="AB77" s="408"/>
      <c r="AC77" s="408"/>
      <c r="AD77" s="408"/>
      <c r="AE77" s="408"/>
      <c r="AF77" s="408"/>
    </row>
    <row r="78" spans="1:32" ht="15.75" customHeight="1" x14ac:dyDescent="0.2">
      <c r="A78" s="408"/>
      <c r="B78" s="408"/>
      <c r="C78" s="408"/>
      <c r="D78" s="408"/>
      <c r="E78" s="408"/>
      <c r="F78" s="408"/>
      <c r="G78" s="408"/>
      <c r="H78" s="408"/>
      <c r="I78" s="408"/>
      <c r="J78" s="408"/>
      <c r="K78" s="408"/>
      <c r="L78" s="408"/>
      <c r="M78" s="408"/>
      <c r="N78" s="408"/>
      <c r="O78" s="408"/>
      <c r="P78" s="408"/>
      <c r="Q78" s="408"/>
      <c r="R78" s="408"/>
      <c r="S78" s="408"/>
      <c r="T78" s="408"/>
      <c r="U78" s="408"/>
      <c r="V78" s="408"/>
      <c r="W78" s="408"/>
      <c r="X78" s="408"/>
      <c r="Y78" s="408"/>
      <c r="Z78" s="408"/>
      <c r="AA78" s="408"/>
      <c r="AB78" s="408"/>
      <c r="AC78" s="408"/>
      <c r="AD78" s="408"/>
      <c r="AE78" s="408"/>
      <c r="AF78" s="408"/>
    </row>
    <row r="79" spans="1:32" ht="15.75" customHeight="1" x14ac:dyDescent="0.2">
      <c r="A79" s="408"/>
      <c r="B79" s="408"/>
      <c r="C79" s="408"/>
      <c r="D79" s="408"/>
      <c r="E79" s="408"/>
      <c r="F79" s="408"/>
      <c r="G79" s="408"/>
      <c r="H79" s="408"/>
      <c r="I79" s="408"/>
      <c r="J79" s="408"/>
      <c r="K79" s="408"/>
      <c r="L79" s="408"/>
      <c r="M79" s="408"/>
      <c r="N79" s="408"/>
      <c r="O79" s="408"/>
      <c r="P79" s="408"/>
      <c r="Q79" s="408"/>
      <c r="R79" s="408"/>
      <c r="S79" s="408"/>
      <c r="T79" s="408"/>
      <c r="U79" s="408"/>
      <c r="V79" s="408"/>
      <c r="W79" s="408"/>
      <c r="X79" s="408"/>
      <c r="Y79" s="408"/>
      <c r="Z79" s="408"/>
      <c r="AA79" s="408"/>
      <c r="AB79" s="408"/>
      <c r="AC79" s="408"/>
      <c r="AD79" s="408"/>
      <c r="AE79" s="408"/>
      <c r="AF79" s="408"/>
    </row>
    <row r="80" spans="1:32" ht="15.75" customHeight="1" x14ac:dyDescent="0.2">
      <c r="A80" s="408"/>
      <c r="B80" s="408"/>
      <c r="C80" s="408"/>
      <c r="D80" s="408"/>
      <c r="E80" s="408"/>
      <c r="F80" s="408"/>
      <c r="G80" s="408"/>
      <c r="H80" s="408"/>
      <c r="I80" s="408"/>
      <c r="J80" s="408"/>
      <c r="K80" s="408"/>
      <c r="L80" s="408"/>
      <c r="M80" s="408"/>
      <c r="N80" s="408"/>
      <c r="O80" s="408"/>
      <c r="P80" s="408"/>
      <c r="Q80" s="408"/>
      <c r="R80" s="408"/>
      <c r="S80" s="408"/>
      <c r="T80" s="408"/>
      <c r="U80" s="408"/>
      <c r="V80" s="408"/>
      <c r="W80" s="408"/>
      <c r="X80" s="408"/>
      <c r="Y80" s="408"/>
      <c r="Z80" s="408"/>
      <c r="AA80" s="408"/>
      <c r="AB80" s="408"/>
      <c r="AC80" s="408"/>
      <c r="AD80" s="408"/>
      <c r="AE80" s="408"/>
      <c r="AF80" s="408"/>
    </row>
    <row r="81" spans="1:32" ht="15.75" customHeight="1" x14ac:dyDescent="0.2">
      <c r="A81" s="408"/>
      <c r="B81" s="408"/>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408"/>
      <c r="AF81" s="408"/>
    </row>
    <row r="82" spans="1:32" ht="15.75" customHeight="1" x14ac:dyDescent="0.2">
      <c r="A82" s="408"/>
      <c r="B82" s="408"/>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408"/>
      <c r="AF82" s="408"/>
    </row>
    <row r="83" spans="1:32" ht="15.75" customHeight="1" x14ac:dyDescent="0.2">
      <c r="A83" s="408"/>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row>
    <row r="84" spans="1:32" ht="15.75" customHeight="1" x14ac:dyDescent="0.2">
      <c r="A84" s="408"/>
      <c r="B84" s="408"/>
      <c r="C84" s="408"/>
      <c r="D84" s="408"/>
      <c r="E84" s="408"/>
      <c r="F84" s="408"/>
      <c r="G84" s="408"/>
      <c r="H84" s="408"/>
      <c r="I84" s="408"/>
      <c r="J84" s="408"/>
      <c r="K84" s="408"/>
      <c r="L84" s="408"/>
      <c r="M84" s="408"/>
      <c r="N84" s="408"/>
      <c r="O84" s="408"/>
      <c r="P84" s="408"/>
      <c r="Q84" s="408"/>
      <c r="R84" s="408"/>
      <c r="S84" s="408"/>
      <c r="T84" s="408"/>
      <c r="U84" s="408"/>
      <c r="V84" s="408"/>
      <c r="W84" s="408"/>
      <c r="X84" s="408"/>
      <c r="Y84" s="408"/>
      <c r="Z84" s="408"/>
      <c r="AA84" s="408"/>
      <c r="AB84" s="408"/>
      <c r="AC84" s="408"/>
      <c r="AD84" s="408"/>
      <c r="AE84" s="408"/>
      <c r="AF84" s="408"/>
    </row>
    <row r="85" spans="1:32" ht="15.75" customHeight="1" x14ac:dyDescent="0.2">
      <c r="A85" s="408"/>
      <c r="B85" s="408"/>
      <c r="C85" s="408"/>
      <c r="D85" s="408"/>
      <c r="E85" s="408"/>
      <c r="F85" s="408"/>
      <c r="G85" s="408"/>
      <c r="H85" s="408"/>
      <c r="I85" s="408"/>
      <c r="J85" s="408"/>
      <c r="K85" s="408"/>
      <c r="L85" s="408"/>
      <c r="M85" s="408"/>
      <c r="N85" s="408"/>
      <c r="O85" s="408"/>
      <c r="P85" s="408"/>
      <c r="Q85" s="408"/>
      <c r="R85" s="408"/>
      <c r="S85" s="408"/>
      <c r="T85" s="408"/>
      <c r="U85" s="408"/>
      <c r="V85" s="408"/>
      <c r="W85" s="408"/>
      <c r="X85" s="408"/>
      <c r="Y85" s="408"/>
      <c r="Z85" s="408"/>
      <c r="AA85" s="408"/>
      <c r="AB85" s="408"/>
      <c r="AC85" s="408"/>
      <c r="AD85" s="408"/>
      <c r="AE85" s="408"/>
      <c r="AF85" s="408"/>
    </row>
    <row r="86" spans="1:32" ht="15.75" customHeight="1" x14ac:dyDescent="0.2">
      <c r="A86" s="408"/>
      <c r="B86" s="408"/>
      <c r="C86" s="408"/>
      <c r="D86" s="408"/>
      <c r="E86" s="408"/>
      <c r="F86" s="408"/>
      <c r="G86" s="408"/>
      <c r="H86" s="408"/>
      <c r="I86" s="408"/>
      <c r="J86" s="408"/>
      <c r="K86" s="408"/>
      <c r="L86" s="408"/>
      <c r="M86" s="408"/>
      <c r="N86" s="408"/>
      <c r="O86" s="408"/>
      <c r="P86" s="408"/>
      <c r="Q86" s="408"/>
      <c r="R86" s="408"/>
      <c r="S86" s="408"/>
      <c r="T86" s="408"/>
      <c r="U86" s="408"/>
      <c r="V86" s="408"/>
      <c r="W86" s="408"/>
      <c r="X86" s="408"/>
      <c r="Y86" s="408"/>
      <c r="Z86" s="408"/>
      <c r="AA86" s="408"/>
      <c r="AB86" s="408"/>
      <c r="AC86" s="408"/>
      <c r="AD86" s="408"/>
      <c r="AE86" s="408"/>
      <c r="AF86" s="408"/>
    </row>
    <row r="87" spans="1:32" ht="15.75" customHeight="1" x14ac:dyDescent="0.2">
      <c r="A87" s="408"/>
      <c r="B87" s="408"/>
      <c r="C87" s="408"/>
      <c r="D87" s="408"/>
      <c r="E87" s="408"/>
      <c r="F87" s="408"/>
      <c r="G87" s="408"/>
      <c r="H87" s="408"/>
      <c r="I87" s="408"/>
      <c r="J87" s="408"/>
      <c r="K87" s="408"/>
      <c r="L87" s="408"/>
      <c r="M87" s="408"/>
      <c r="N87" s="408"/>
      <c r="O87" s="408"/>
      <c r="P87" s="408"/>
      <c r="Q87" s="408"/>
      <c r="R87" s="408"/>
      <c r="S87" s="408"/>
      <c r="T87" s="408"/>
      <c r="U87" s="408"/>
      <c r="V87" s="408"/>
      <c r="W87" s="408"/>
      <c r="X87" s="408"/>
      <c r="Y87" s="408"/>
      <c r="Z87" s="408"/>
      <c r="AA87" s="408"/>
      <c r="AB87" s="408"/>
      <c r="AC87" s="408"/>
      <c r="AD87" s="408"/>
      <c r="AE87" s="408"/>
      <c r="AF87" s="408"/>
    </row>
    <row r="88" spans="1:32" ht="15.75" customHeight="1" x14ac:dyDescent="0.2">
      <c r="A88" s="408"/>
      <c r="B88" s="408"/>
      <c r="C88" s="408"/>
      <c r="D88" s="408"/>
      <c r="E88" s="408"/>
      <c r="F88" s="408"/>
      <c r="G88" s="408"/>
      <c r="H88" s="408"/>
      <c r="I88" s="408"/>
      <c r="J88" s="408"/>
      <c r="K88" s="408"/>
      <c r="L88" s="408"/>
      <c r="M88" s="408"/>
      <c r="N88" s="408"/>
      <c r="O88" s="408"/>
      <c r="P88" s="408"/>
      <c r="Q88" s="408"/>
      <c r="R88" s="408"/>
      <c r="S88" s="408"/>
      <c r="T88" s="408"/>
      <c r="U88" s="408"/>
      <c r="V88" s="408"/>
      <c r="W88" s="408"/>
      <c r="X88" s="408"/>
      <c r="Y88" s="408"/>
      <c r="Z88" s="408"/>
      <c r="AA88" s="408"/>
      <c r="AB88" s="408"/>
      <c r="AC88" s="408"/>
      <c r="AD88" s="408"/>
      <c r="AE88" s="408"/>
      <c r="AF88" s="408"/>
    </row>
    <row r="89" spans="1:32" ht="15.75" customHeight="1" x14ac:dyDescent="0.2">
      <c r="A89" s="408"/>
      <c r="B89" s="408"/>
      <c r="C89" s="408"/>
      <c r="D89" s="408"/>
      <c r="E89" s="408"/>
      <c r="F89" s="408"/>
      <c r="G89" s="408"/>
      <c r="H89" s="408"/>
      <c r="I89" s="408"/>
      <c r="J89" s="408"/>
      <c r="K89" s="408"/>
      <c r="L89" s="408"/>
      <c r="M89" s="408"/>
      <c r="N89" s="408"/>
      <c r="O89" s="408"/>
      <c r="P89" s="408"/>
      <c r="Q89" s="408"/>
      <c r="R89" s="408"/>
      <c r="S89" s="408"/>
      <c r="T89" s="408"/>
      <c r="U89" s="408"/>
      <c r="V89" s="408"/>
      <c r="W89" s="408"/>
      <c r="X89" s="408"/>
      <c r="Y89" s="408"/>
      <c r="Z89" s="408"/>
      <c r="AA89" s="408"/>
      <c r="AB89" s="408"/>
      <c r="AC89" s="408"/>
      <c r="AD89" s="408"/>
      <c r="AE89" s="408"/>
      <c r="AF89" s="408"/>
    </row>
    <row r="90" spans="1:32" ht="15.75" customHeight="1" x14ac:dyDescent="0.2">
      <c r="A90" s="408"/>
      <c r="B90" s="408"/>
      <c r="C90" s="408"/>
      <c r="D90" s="408"/>
      <c r="E90" s="408"/>
      <c r="F90" s="408"/>
      <c r="G90" s="408"/>
      <c r="H90" s="408"/>
      <c r="I90" s="408"/>
      <c r="J90" s="408"/>
      <c r="K90" s="408"/>
      <c r="L90" s="408"/>
      <c r="M90" s="408"/>
      <c r="N90" s="408"/>
      <c r="O90" s="408"/>
      <c r="P90" s="408"/>
      <c r="Q90" s="408"/>
      <c r="R90" s="408"/>
      <c r="S90" s="408"/>
      <c r="T90" s="408"/>
      <c r="U90" s="408"/>
      <c r="V90" s="408"/>
      <c r="W90" s="408"/>
      <c r="X90" s="408"/>
      <c r="Y90" s="408"/>
      <c r="Z90" s="408"/>
      <c r="AA90" s="408"/>
      <c r="AB90" s="408"/>
      <c r="AC90" s="408"/>
      <c r="AD90" s="408"/>
      <c r="AE90" s="408"/>
      <c r="AF90" s="408"/>
    </row>
    <row r="91" spans="1:32" ht="15.75" customHeight="1" x14ac:dyDescent="0.2">
      <c r="A91" s="408"/>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408"/>
      <c r="AF91" s="408"/>
    </row>
    <row r="92" spans="1:32" ht="15.75" customHeight="1" x14ac:dyDescent="0.2">
      <c r="A92" s="408"/>
      <c r="B92" s="408"/>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408"/>
      <c r="AE92" s="408"/>
      <c r="AF92" s="408"/>
    </row>
    <row r="93" spans="1:32" ht="15.75" customHeight="1" x14ac:dyDescent="0.2">
      <c r="A93" s="408"/>
      <c r="B93" s="408"/>
      <c r="C93" s="408"/>
      <c r="D93" s="408"/>
      <c r="E93" s="408"/>
      <c r="F93" s="408"/>
      <c r="G93" s="408"/>
      <c r="H93" s="408"/>
      <c r="I93" s="408"/>
      <c r="J93" s="408"/>
      <c r="K93" s="408"/>
      <c r="L93" s="408"/>
      <c r="M93" s="408"/>
      <c r="N93" s="408"/>
      <c r="O93" s="408"/>
      <c r="P93" s="408"/>
      <c r="Q93" s="408"/>
      <c r="R93" s="408"/>
      <c r="S93" s="408"/>
      <c r="T93" s="408"/>
      <c r="U93" s="408"/>
      <c r="V93" s="408"/>
      <c r="W93" s="408"/>
      <c r="X93" s="408"/>
      <c r="Y93" s="408"/>
      <c r="Z93" s="408"/>
      <c r="AA93" s="408"/>
      <c r="AB93" s="408"/>
      <c r="AC93" s="408"/>
      <c r="AD93" s="408"/>
      <c r="AE93" s="408"/>
      <c r="AF93" s="408"/>
    </row>
    <row r="94" spans="1:32" ht="15.75" customHeight="1" x14ac:dyDescent="0.2">
      <c r="A94" s="408"/>
      <c r="B94" s="408"/>
      <c r="C94" s="408"/>
      <c r="D94" s="408"/>
      <c r="E94" s="408"/>
      <c r="F94" s="408"/>
      <c r="G94" s="408"/>
      <c r="H94" s="408"/>
      <c r="I94" s="408"/>
      <c r="J94" s="408"/>
      <c r="K94" s="408"/>
      <c r="L94" s="408"/>
      <c r="M94" s="408"/>
      <c r="N94" s="408"/>
      <c r="O94" s="408"/>
      <c r="P94" s="408"/>
      <c r="Q94" s="408"/>
      <c r="R94" s="408"/>
      <c r="S94" s="408"/>
      <c r="T94" s="408"/>
      <c r="U94" s="408"/>
      <c r="V94" s="408"/>
      <c r="W94" s="408"/>
      <c r="X94" s="408"/>
      <c r="Y94" s="408"/>
      <c r="Z94" s="408"/>
      <c r="AA94" s="408"/>
      <c r="AB94" s="408"/>
      <c r="AC94" s="408"/>
      <c r="AD94" s="408"/>
      <c r="AE94" s="408"/>
      <c r="AF94" s="408"/>
    </row>
    <row r="95" spans="1:32" ht="15.75" customHeight="1" x14ac:dyDescent="0.2">
      <c r="A95" s="408"/>
      <c r="B95" s="408"/>
      <c r="C95" s="408"/>
      <c r="D95" s="408"/>
      <c r="E95" s="408"/>
      <c r="F95" s="408"/>
      <c r="G95" s="408"/>
      <c r="H95" s="408"/>
      <c r="I95" s="408"/>
      <c r="J95" s="408"/>
      <c r="K95" s="408"/>
      <c r="L95" s="408"/>
      <c r="M95" s="408"/>
      <c r="N95" s="408"/>
      <c r="O95" s="408"/>
      <c r="P95" s="408"/>
      <c r="Q95" s="408"/>
      <c r="R95" s="408"/>
      <c r="S95" s="408"/>
      <c r="T95" s="408"/>
      <c r="U95" s="408"/>
      <c r="V95" s="408"/>
      <c r="W95" s="408"/>
      <c r="X95" s="408"/>
      <c r="Y95" s="408"/>
      <c r="Z95" s="408"/>
      <c r="AA95" s="408"/>
      <c r="AB95" s="408"/>
      <c r="AC95" s="408"/>
      <c r="AD95" s="408"/>
      <c r="AE95" s="408"/>
      <c r="AF95" s="408"/>
    </row>
    <row r="96" spans="1:32" ht="15.75" customHeight="1" x14ac:dyDescent="0.2">
      <c r="A96" s="408"/>
      <c r="B96" s="408"/>
      <c r="C96" s="408"/>
      <c r="D96" s="408"/>
      <c r="E96" s="408"/>
      <c r="F96" s="408"/>
      <c r="G96" s="408"/>
      <c r="H96" s="408"/>
      <c r="I96" s="408"/>
      <c r="J96" s="408"/>
      <c r="K96" s="408"/>
      <c r="L96" s="408"/>
      <c r="M96" s="408"/>
      <c r="N96" s="408"/>
      <c r="O96" s="408"/>
      <c r="P96" s="408"/>
      <c r="Q96" s="408"/>
      <c r="R96" s="408"/>
      <c r="S96" s="408"/>
      <c r="T96" s="408"/>
      <c r="U96" s="408"/>
      <c r="V96" s="408"/>
      <c r="W96" s="408"/>
      <c r="X96" s="408"/>
      <c r="Y96" s="408"/>
      <c r="Z96" s="408"/>
      <c r="AA96" s="408"/>
      <c r="AB96" s="408"/>
      <c r="AC96" s="408"/>
      <c r="AD96" s="408"/>
      <c r="AE96" s="408"/>
      <c r="AF96" s="408"/>
    </row>
    <row r="97" spans="1:32" ht="15.75" customHeight="1" x14ac:dyDescent="0.2">
      <c r="A97" s="408"/>
      <c r="B97" s="408"/>
      <c r="C97" s="408"/>
      <c r="D97" s="408"/>
      <c r="E97" s="408"/>
      <c r="F97" s="408"/>
      <c r="G97" s="408"/>
      <c r="H97" s="408"/>
      <c r="I97" s="408"/>
      <c r="J97" s="408"/>
      <c r="K97" s="408"/>
      <c r="L97" s="408"/>
      <c r="M97" s="408"/>
      <c r="N97" s="408"/>
      <c r="O97" s="408"/>
      <c r="P97" s="408"/>
      <c r="Q97" s="408"/>
      <c r="R97" s="408"/>
      <c r="S97" s="408"/>
      <c r="T97" s="408"/>
      <c r="U97" s="408"/>
      <c r="V97" s="408"/>
      <c r="W97" s="408"/>
      <c r="X97" s="408"/>
      <c r="Y97" s="408"/>
      <c r="Z97" s="408"/>
      <c r="AA97" s="408"/>
      <c r="AB97" s="408"/>
      <c r="AC97" s="408"/>
      <c r="AD97" s="408"/>
      <c r="AE97" s="408"/>
      <c r="AF97" s="408"/>
    </row>
    <row r="98" spans="1:32" ht="15.75" customHeight="1" x14ac:dyDescent="0.2">
      <c r="A98" s="408"/>
      <c r="B98" s="408"/>
      <c r="C98" s="408"/>
      <c r="D98" s="408"/>
      <c r="E98" s="408"/>
      <c r="F98" s="408"/>
      <c r="G98" s="408"/>
      <c r="H98" s="408"/>
      <c r="I98" s="408"/>
      <c r="J98" s="408"/>
      <c r="K98" s="408"/>
      <c r="L98" s="408"/>
      <c r="M98" s="408"/>
      <c r="N98" s="408"/>
      <c r="O98" s="408"/>
      <c r="P98" s="408"/>
      <c r="Q98" s="408"/>
      <c r="R98" s="408"/>
      <c r="S98" s="408"/>
      <c r="T98" s="408"/>
      <c r="U98" s="408"/>
      <c r="V98" s="408"/>
      <c r="W98" s="408"/>
      <c r="X98" s="408"/>
      <c r="Y98" s="408"/>
      <c r="Z98" s="408"/>
      <c r="AA98" s="408"/>
      <c r="AB98" s="408"/>
      <c r="AC98" s="408"/>
      <c r="AD98" s="408"/>
      <c r="AE98" s="408"/>
      <c r="AF98" s="408"/>
    </row>
    <row r="99" spans="1:32" ht="15.75" customHeight="1" x14ac:dyDescent="0.2">
      <c r="A99" s="408"/>
      <c r="B99" s="408"/>
      <c r="C99" s="408"/>
      <c r="D99" s="408"/>
      <c r="E99" s="408"/>
      <c r="F99" s="408"/>
      <c r="G99" s="408"/>
      <c r="H99" s="408"/>
      <c r="I99" s="408"/>
      <c r="J99" s="408"/>
      <c r="K99" s="408"/>
      <c r="L99" s="408"/>
      <c r="M99" s="408"/>
      <c r="N99" s="408"/>
      <c r="O99" s="408"/>
      <c r="P99" s="408"/>
      <c r="Q99" s="408"/>
      <c r="R99" s="408"/>
      <c r="S99" s="408"/>
      <c r="T99" s="408"/>
      <c r="U99" s="408"/>
      <c r="V99" s="408"/>
      <c r="W99" s="408"/>
      <c r="X99" s="408"/>
      <c r="Y99" s="408"/>
      <c r="Z99" s="408"/>
      <c r="AA99" s="408"/>
      <c r="AB99" s="408"/>
      <c r="AC99" s="408"/>
      <c r="AD99" s="408"/>
      <c r="AE99" s="408"/>
      <c r="AF99" s="408"/>
    </row>
    <row r="100" spans="1:32" ht="15.75" customHeight="1" x14ac:dyDescent="0.2">
      <c r="A100" s="408"/>
      <c r="B100" s="408"/>
      <c r="C100" s="408"/>
      <c r="D100" s="408"/>
      <c r="E100" s="408"/>
      <c r="F100" s="408"/>
      <c r="G100" s="408"/>
      <c r="H100" s="408"/>
      <c r="I100" s="408"/>
      <c r="J100" s="408"/>
      <c r="K100" s="408"/>
      <c r="L100" s="408"/>
      <c r="M100" s="408"/>
      <c r="N100" s="408"/>
      <c r="O100" s="408"/>
      <c r="P100" s="408"/>
      <c r="Q100" s="408"/>
      <c r="R100" s="408"/>
      <c r="S100" s="408"/>
      <c r="T100" s="408"/>
      <c r="U100" s="408"/>
      <c r="V100" s="408"/>
      <c r="W100" s="408"/>
      <c r="X100" s="408"/>
      <c r="Y100" s="408"/>
      <c r="Z100" s="408"/>
      <c r="AA100" s="408"/>
      <c r="AB100" s="408"/>
      <c r="AC100" s="408"/>
      <c r="AD100" s="408"/>
      <c r="AE100" s="408"/>
      <c r="AF100" s="408"/>
    </row>
    <row r="101" spans="1:32" ht="15.75" customHeight="1" x14ac:dyDescent="0.2">
      <c r="A101" s="408"/>
      <c r="B101" s="408"/>
      <c r="C101" s="408"/>
      <c r="D101" s="408"/>
      <c r="E101" s="408"/>
      <c r="F101" s="408"/>
      <c r="G101" s="408"/>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408"/>
      <c r="AE101" s="408"/>
      <c r="AF101" s="408"/>
    </row>
    <row r="102" spans="1:32" ht="15.75" customHeight="1" x14ac:dyDescent="0.2">
      <c r="A102" s="408"/>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408"/>
      <c r="AF102" s="408"/>
    </row>
    <row r="103" spans="1:32" ht="15.75" customHeight="1" x14ac:dyDescent="0.2">
      <c r="A103" s="408"/>
      <c r="B103" s="408"/>
      <c r="C103" s="408"/>
      <c r="D103" s="408"/>
      <c r="E103" s="408"/>
      <c r="F103" s="408"/>
      <c r="G103" s="408"/>
      <c r="H103" s="408"/>
      <c r="I103" s="408"/>
      <c r="J103" s="408"/>
      <c r="K103" s="408"/>
      <c r="L103" s="408"/>
      <c r="M103" s="408"/>
      <c r="N103" s="408"/>
      <c r="O103" s="408"/>
      <c r="P103" s="408"/>
      <c r="Q103" s="408"/>
      <c r="R103" s="408"/>
      <c r="S103" s="408"/>
      <c r="T103" s="408"/>
      <c r="U103" s="408"/>
      <c r="V103" s="408"/>
      <c r="W103" s="408"/>
      <c r="X103" s="408"/>
      <c r="Y103" s="408"/>
      <c r="Z103" s="408"/>
      <c r="AA103" s="408"/>
      <c r="AB103" s="408"/>
      <c r="AC103" s="408"/>
      <c r="AD103" s="408"/>
      <c r="AE103" s="408"/>
      <c r="AF103" s="408"/>
    </row>
    <row r="104" spans="1:32" ht="15.75" customHeight="1" x14ac:dyDescent="0.2">
      <c r="A104" s="408"/>
      <c r="B104" s="408"/>
      <c r="C104" s="408"/>
      <c r="D104" s="408"/>
      <c r="E104" s="408"/>
      <c r="F104" s="408"/>
      <c r="G104" s="408"/>
      <c r="H104" s="408"/>
      <c r="I104" s="408"/>
      <c r="J104" s="408"/>
      <c r="K104" s="408"/>
      <c r="L104" s="408"/>
      <c r="M104" s="408"/>
      <c r="N104" s="408"/>
      <c r="O104" s="408"/>
      <c r="P104" s="408"/>
      <c r="Q104" s="408"/>
      <c r="R104" s="408"/>
      <c r="S104" s="408"/>
      <c r="T104" s="408"/>
      <c r="U104" s="408"/>
      <c r="V104" s="408"/>
      <c r="W104" s="408"/>
      <c r="X104" s="408"/>
      <c r="Y104" s="408"/>
      <c r="Z104" s="408"/>
      <c r="AA104" s="408"/>
      <c r="AB104" s="408"/>
      <c r="AC104" s="408"/>
      <c r="AD104" s="408"/>
      <c r="AE104" s="408"/>
      <c r="AF104" s="408"/>
    </row>
    <row r="105" spans="1:32" ht="15.75" customHeight="1" x14ac:dyDescent="0.2">
      <c r="A105" s="408"/>
      <c r="B105" s="408"/>
      <c r="C105" s="408"/>
      <c r="D105" s="408"/>
      <c r="E105" s="408"/>
      <c r="F105" s="408"/>
      <c r="G105" s="408"/>
      <c r="H105" s="408"/>
      <c r="I105" s="408"/>
      <c r="J105" s="408"/>
      <c r="K105" s="408"/>
      <c r="L105" s="408"/>
      <c r="M105" s="408"/>
      <c r="N105" s="408"/>
      <c r="O105" s="408"/>
      <c r="P105" s="408"/>
      <c r="Q105" s="408"/>
      <c r="R105" s="408"/>
      <c r="S105" s="408"/>
      <c r="T105" s="408"/>
      <c r="U105" s="408"/>
      <c r="V105" s="408"/>
      <c r="W105" s="408"/>
      <c r="X105" s="408"/>
      <c r="Y105" s="408"/>
      <c r="Z105" s="408"/>
      <c r="AA105" s="408"/>
      <c r="AB105" s="408"/>
      <c r="AC105" s="408"/>
      <c r="AD105" s="408"/>
      <c r="AE105" s="408"/>
      <c r="AF105" s="408"/>
    </row>
    <row r="106" spans="1:32" ht="15.75" customHeight="1" x14ac:dyDescent="0.2">
      <c r="A106" s="408"/>
      <c r="B106" s="408"/>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408"/>
      <c r="AF106" s="408"/>
    </row>
    <row r="107" spans="1:32" ht="15.75" customHeight="1" x14ac:dyDescent="0.2">
      <c r="A107" s="408"/>
      <c r="B107" s="408"/>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408"/>
      <c r="AF107" s="408"/>
    </row>
    <row r="108" spans="1:32" ht="15.75" customHeight="1" x14ac:dyDescent="0.2">
      <c r="A108" s="408"/>
      <c r="B108" s="408"/>
      <c r="C108" s="408"/>
      <c r="D108" s="408"/>
      <c r="E108" s="408"/>
      <c r="F108" s="408"/>
      <c r="G108" s="408"/>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408"/>
      <c r="AE108" s="408"/>
      <c r="AF108" s="408"/>
    </row>
    <row r="109" spans="1:32" ht="15.75" customHeight="1" x14ac:dyDescent="0.2">
      <c r="A109" s="408"/>
      <c r="B109" s="408"/>
      <c r="C109" s="408"/>
      <c r="D109" s="408"/>
      <c r="E109" s="408"/>
      <c r="F109" s="408"/>
      <c r="G109" s="408"/>
      <c r="H109" s="408"/>
      <c r="I109" s="408"/>
      <c r="J109" s="408"/>
      <c r="K109" s="408"/>
      <c r="L109" s="408"/>
      <c r="M109" s="408"/>
      <c r="N109" s="408"/>
      <c r="O109" s="408"/>
      <c r="P109" s="408"/>
      <c r="Q109" s="408"/>
      <c r="R109" s="408"/>
      <c r="S109" s="408"/>
      <c r="T109" s="408"/>
      <c r="U109" s="408"/>
      <c r="V109" s="408"/>
      <c r="W109" s="408"/>
      <c r="X109" s="408"/>
      <c r="Y109" s="408"/>
      <c r="Z109" s="408"/>
      <c r="AA109" s="408"/>
      <c r="AB109" s="408"/>
      <c r="AC109" s="408"/>
      <c r="AD109" s="408"/>
      <c r="AE109" s="408"/>
      <c r="AF109" s="408"/>
    </row>
    <row r="110" spans="1:32" ht="15.75" customHeight="1" x14ac:dyDescent="0.2">
      <c r="A110" s="408"/>
      <c r="B110" s="408"/>
      <c r="C110" s="408"/>
      <c r="D110" s="408"/>
      <c r="E110" s="408"/>
      <c r="F110" s="408"/>
      <c r="G110" s="408"/>
      <c r="H110" s="408"/>
      <c r="I110" s="408"/>
      <c r="J110" s="408"/>
      <c r="K110" s="408"/>
      <c r="L110" s="408"/>
      <c r="M110" s="408"/>
      <c r="N110" s="408"/>
      <c r="O110" s="408"/>
      <c r="P110" s="408"/>
      <c r="Q110" s="408"/>
      <c r="R110" s="408"/>
      <c r="S110" s="408"/>
      <c r="T110" s="408"/>
      <c r="U110" s="408"/>
      <c r="V110" s="408"/>
      <c r="W110" s="408"/>
      <c r="X110" s="408"/>
      <c r="Y110" s="408"/>
      <c r="Z110" s="408"/>
      <c r="AA110" s="408"/>
      <c r="AB110" s="408"/>
      <c r="AC110" s="408"/>
      <c r="AD110" s="408"/>
      <c r="AE110" s="408"/>
      <c r="AF110" s="408"/>
    </row>
    <row r="111" spans="1:32" ht="15.75" customHeight="1" x14ac:dyDescent="0.2">
      <c r="A111" s="408"/>
      <c r="B111" s="408"/>
      <c r="C111" s="408"/>
      <c r="D111" s="408"/>
      <c r="E111" s="408"/>
      <c r="F111" s="408"/>
      <c r="G111" s="408"/>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408"/>
      <c r="AE111" s="408"/>
      <c r="AF111" s="408"/>
    </row>
    <row r="112" spans="1:32" ht="15.75" customHeight="1" x14ac:dyDescent="0.2">
      <c r="A112" s="408"/>
      <c r="B112" s="408"/>
      <c r="C112" s="408"/>
      <c r="D112" s="408"/>
      <c r="E112" s="408"/>
      <c r="F112" s="408"/>
      <c r="G112" s="408"/>
      <c r="H112" s="408"/>
      <c r="I112" s="408"/>
      <c r="J112" s="408"/>
      <c r="K112" s="408"/>
      <c r="L112" s="408"/>
      <c r="M112" s="408"/>
      <c r="N112" s="408"/>
      <c r="O112" s="408"/>
      <c r="P112" s="408"/>
      <c r="Q112" s="408"/>
      <c r="R112" s="408"/>
      <c r="S112" s="408"/>
      <c r="T112" s="408"/>
      <c r="U112" s="408"/>
      <c r="V112" s="408"/>
      <c r="W112" s="408"/>
      <c r="X112" s="408"/>
      <c r="Y112" s="408"/>
      <c r="Z112" s="408"/>
      <c r="AA112" s="408"/>
      <c r="AB112" s="408"/>
      <c r="AC112" s="408"/>
      <c r="AD112" s="408"/>
      <c r="AE112" s="408"/>
      <c r="AF112" s="408"/>
    </row>
    <row r="113" spans="1:32" ht="15.75" customHeight="1" x14ac:dyDescent="0.2">
      <c r="A113" s="408"/>
      <c r="B113" s="408"/>
      <c r="C113" s="408"/>
      <c r="D113" s="408"/>
      <c r="E113" s="408"/>
      <c r="F113" s="408"/>
      <c r="G113" s="408"/>
      <c r="H113" s="408"/>
      <c r="I113" s="408"/>
      <c r="J113" s="408"/>
      <c r="K113" s="408"/>
      <c r="L113" s="408"/>
      <c r="M113" s="408"/>
      <c r="N113" s="408"/>
      <c r="O113" s="408"/>
      <c r="P113" s="408"/>
      <c r="Q113" s="408"/>
      <c r="R113" s="408"/>
      <c r="S113" s="408"/>
      <c r="T113" s="408"/>
      <c r="U113" s="408"/>
      <c r="V113" s="408"/>
      <c r="W113" s="408"/>
      <c r="X113" s="408"/>
      <c r="Y113" s="408"/>
      <c r="Z113" s="408"/>
      <c r="AA113" s="408"/>
      <c r="AB113" s="408"/>
      <c r="AC113" s="408"/>
      <c r="AD113" s="408"/>
      <c r="AE113" s="408"/>
      <c r="AF113" s="408"/>
    </row>
    <row r="114" spans="1:32" ht="15.75" customHeight="1" x14ac:dyDescent="0.2">
      <c r="A114" s="408"/>
      <c r="B114" s="408"/>
      <c r="C114" s="408"/>
      <c r="D114" s="408"/>
      <c r="E114" s="408"/>
      <c r="F114" s="408"/>
      <c r="G114" s="408"/>
      <c r="H114" s="408"/>
      <c r="I114" s="408"/>
      <c r="J114" s="408"/>
      <c r="K114" s="408"/>
      <c r="L114" s="408"/>
      <c r="M114" s="408"/>
      <c r="N114" s="408"/>
      <c r="O114" s="408"/>
      <c r="P114" s="408"/>
      <c r="Q114" s="408"/>
      <c r="R114" s="408"/>
      <c r="S114" s="408"/>
      <c r="T114" s="408"/>
      <c r="U114" s="408"/>
      <c r="V114" s="408"/>
      <c r="W114" s="408"/>
      <c r="X114" s="408"/>
      <c r="Y114" s="408"/>
      <c r="Z114" s="408"/>
      <c r="AA114" s="408"/>
      <c r="AB114" s="408"/>
      <c r="AC114" s="408"/>
      <c r="AD114" s="408"/>
      <c r="AE114" s="408"/>
      <c r="AF114" s="408"/>
    </row>
    <row r="115" spans="1:32" ht="15.75" customHeight="1" x14ac:dyDescent="0.2">
      <c r="A115" s="408"/>
      <c r="B115" s="408"/>
      <c r="C115" s="408"/>
      <c r="D115" s="408"/>
      <c r="E115" s="408"/>
      <c r="F115" s="408"/>
      <c r="G115" s="408"/>
      <c r="H115" s="408"/>
      <c r="I115" s="408"/>
      <c r="J115" s="408"/>
      <c r="K115" s="408"/>
      <c r="L115" s="408"/>
      <c r="M115" s="408"/>
      <c r="N115" s="408"/>
      <c r="O115" s="408"/>
      <c r="P115" s="408"/>
      <c r="Q115" s="408"/>
      <c r="R115" s="408"/>
      <c r="S115" s="408"/>
      <c r="T115" s="408"/>
      <c r="U115" s="408"/>
      <c r="V115" s="408"/>
      <c r="W115" s="408"/>
      <c r="X115" s="408"/>
      <c r="Y115" s="408"/>
      <c r="Z115" s="408"/>
      <c r="AA115" s="408"/>
      <c r="AB115" s="408"/>
      <c r="AC115" s="408"/>
      <c r="AD115" s="408"/>
      <c r="AE115" s="408"/>
      <c r="AF115" s="408"/>
    </row>
    <row r="116" spans="1:32" ht="15.75" customHeight="1" x14ac:dyDescent="0.2">
      <c r="A116" s="408"/>
      <c r="B116" s="408"/>
      <c r="C116" s="408"/>
      <c r="D116" s="408"/>
      <c r="E116" s="408"/>
      <c r="F116" s="408"/>
      <c r="G116" s="408"/>
      <c r="H116" s="408"/>
      <c r="I116" s="408"/>
      <c r="J116" s="408"/>
      <c r="K116" s="408"/>
      <c r="L116" s="408"/>
      <c r="M116" s="408"/>
      <c r="N116" s="408"/>
      <c r="O116" s="408"/>
      <c r="P116" s="408"/>
      <c r="Q116" s="408"/>
      <c r="R116" s="408"/>
      <c r="S116" s="408"/>
      <c r="T116" s="408"/>
      <c r="U116" s="408"/>
      <c r="V116" s="408"/>
      <c r="W116" s="408"/>
      <c r="X116" s="408"/>
      <c r="Y116" s="408"/>
      <c r="Z116" s="408"/>
      <c r="AA116" s="408"/>
      <c r="AB116" s="408"/>
      <c r="AC116" s="408"/>
      <c r="AD116" s="408"/>
      <c r="AE116" s="408"/>
      <c r="AF116" s="408"/>
    </row>
    <row r="117" spans="1:32" ht="15.75" customHeight="1" x14ac:dyDescent="0.2">
      <c r="A117" s="408"/>
      <c r="B117" s="408"/>
      <c r="C117" s="408"/>
      <c r="D117" s="408"/>
      <c r="E117" s="408"/>
      <c r="F117" s="408"/>
      <c r="G117" s="408"/>
      <c r="H117" s="408"/>
      <c r="I117" s="408"/>
      <c r="J117" s="408"/>
      <c r="K117" s="408"/>
      <c r="L117" s="408"/>
      <c r="M117" s="408"/>
      <c r="N117" s="408"/>
      <c r="O117" s="408"/>
      <c r="P117" s="408"/>
      <c r="Q117" s="408"/>
      <c r="R117" s="408"/>
      <c r="S117" s="408"/>
      <c r="T117" s="408"/>
      <c r="U117" s="408"/>
      <c r="V117" s="408"/>
      <c r="W117" s="408"/>
      <c r="X117" s="408"/>
      <c r="Y117" s="408"/>
      <c r="Z117" s="408"/>
      <c r="AA117" s="408"/>
      <c r="AB117" s="408"/>
      <c r="AC117" s="408"/>
      <c r="AD117" s="408"/>
      <c r="AE117" s="408"/>
      <c r="AF117" s="408"/>
    </row>
    <row r="118" spans="1:32" ht="15.75" customHeight="1" x14ac:dyDescent="0.2">
      <c r="A118" s="408"/>
      <c r="B118" s="408"/>
      <c r="C118" s="408"/>
      <c r="D118" s="408"/>
      <c r="E118" s="408"/>
      <c r="F118" s="408"/>
      <c r="G118" s="408"/>
      <c r="H118" s="408"/>
      <c r="I118" s="408"/>
      <c r="J118" s="408"/>
      <c r="K118" s="408"/>
      <c r="L118" s="408"/>
      <c r="M118" s="408"/>
      <c r="N118" s="408"/>
      <c r="O118" s="408"/>
      <c r="P118" s="408"/>
      <c r="Q118" s="408"/>
      <c r="R118" s="408"/>
      <c r="S118" s="408"/>
      <c r="T118" s="408"/>
      <c r="U118" s="408"/>
      <c r="V118" s="408"/>
      <c r="W118" s="408"/>
      <c r="X118" s="408"/>
      <c r="Y118" s="408"/>
      <c r="Z118" s="408"/>
      <c r="AA118" s="408"/>
      <c r="AB118" s="408"/>
      <c r="AC118" s="408"/>
      <c r="AD118" s="408"/>
      <c r="AE118" s="408"/>
      <c r="AF118" s="408"/>
    </row>
    <row r="119" spans="1:32" ht="15.75" customHeight="1" x14ac:dyDescent="0.2">
      <c r="A119" s="408"/>
      <c r="B119" s="408"/>
      <c r="C119" s="408"/>
      <c r="D119" s="408"/>
      <c r="E119" s="408"/>
      <c r="F119" s="408"/>
      <c r="G119" s="408"/>
      <c r="H119" s="408"/>
      <c r="I119" s="408"/>
      <c r="J119" s="408"/>
      <c r="K119" s="408"/>
      <c r="L119" s="408"/>
      <c r="M119" s="408"/>
      <c r="N119" s="408"/>
      <c r="O119" s="408"/>
      <c r="P119" s="408"/>
      <c r="Q119" s="408"/>
      <c r="R119" s="408"/>
      <c r="S119" s="408"/>
      <c r="T119" s="408"/>
      <c r="U119" s="408"/>
      <c r="V119" s="408"/>
      <c r="W119" s="408"/>
      <c r="X119" s="408"/>
      <c r="Y119" s="408"/>
      <c r="Z119" s="408"/>
      <c r="AA119" s="408"/>
      <c r="AB119" s="408"/>
      <c r="AC119" s="408"/>
      <c r="AD119" s="408"/>
      <c r="AE119" s="408"/>
      <c r="AF119" s="408"/>
    </row>
    <row r="120" spans="1:32" ht="15.75" customHeight="1" x14ac:dyDescent="0.2">
      <c r="A120" s="408"/>
      <c r="B120" s="408"/>
      <c r="C120" s="408"/>
      <c r="D120" s="408"/>
      <c r="E120" s="408"/>
      <c r="F120" s="408"/>
      <c r="G120" s="408"/>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408"/>
      <c r="AF120" s="408"/>
    </row>
    <row r="121" spans="1:32" ht="15.75" customHeight="1" x14ac:dyDescent="0.2">
      <c r="A121" s="408"/>
      <c r="B121" s="408"/>
      <c r="C121" s="408"/>
      <c r="D121" s="408"/>
      <c r="E121" s="408"/>
      <c r="F121" s="408"/>
      <c r="G121" s="408"/>
      <c r="H121" s="408"/>
      <c r="I121" s="408"/>
      <c r="J121" s="408"/>
      <c r="K121" s="408"/>
      <c r="L121" s="408"/>
      <c r="M121" s="408"/>
      <c r="N121" s="408"/>
      <c r="O121" s="408"/>
      <c r="P121" s="408"/>
      <c r="Q121" s="408"/>
      <c r="R121" s="408"/>
      <c r="S121" s="408"/>
      <c r="T121" s="408"/>
      <c r="U121" s="408"/>
      <c r="V121" s="408"/>
      <c r="W121" s="408"/>
      <c r="X121" s="408"/>
      <c r="Y121" s="408"/>
      <c r="Z121" s="408"/>
      <c r="AA121" s="408"/>
      <c r="AB121" s="408"/>
      <c r="AC121" s="408"/>
      <c r="AD121" s="408"/>
      <c r="AE121" s="408"/>
      <c r="AF121" s="408"/>
    </row>
    <row r="122" spans="1:32" ht="15.75" customHeight="1" x14ac:dyDescent="0.2">
      <c r="A122" s="408"/>
      <c r="B122" s="408"/>
      <c r="C122" s="408"/>
      <c r="D122" s="408"/>
      <c r="E122" s="408"/>
      <c r="F122" s="408"/>
      <c r="G122" s="408"/>
      <c r="H122" s="408"/>
      <c r="I122" s="408"/>
      <c r="J122" s="408"/>
      <c r="K122" s="408"/>
      <c r="L122" s="408"/>
      <c r="M122" s="408"/>
      <c r="N122" s="408"/>
      <c r="O122" s="408"/>
      <c r="P122" s="408"/>
      <c r="Q122" s="408"/>
      <c r="R122" s="408"/>
      <c r="S122" s="408"/>
      <c r="T122" s="408"/>
      <c r="U122" s="408"/>
      <c r="V122" s="408"/>
      <c r="W122" s="408"/>
      <c r="X122" s="408"/>
      <c r="Y122" s="408"/>
      <c r="Z122" s="408"/>
      <c r="AA122" s="408"/>
      <c r="AB122" s="408"/>
      <c r="AC122" s="408"/>
      <c r="AD122" s="408"/>
      <c r="AE122" s="408"/>
      <c r="AF122" s="408"/>
    </row>
    <row r="123" spans="1:32" ht="15.75" customHeight="1" x14ac:dyDescent="0.2">
      <c r="A123" s="408"/>
      <c r="B123" s="408"/>
      <c r="C123" s="408"/>
      <c r="D123" s="408"/>
      <c r="E123" s="408"/>
      <c r="F123" s="408"/>
      <c r="G123" s="408"/>
      <c r="H123" s="408"/>
      <c r="I123" s="408"/>
      <c r="J123" s="408"/>
      <c r="K123" s="408"/>
      <c r="L123" s="408"/>
      <c r="M123" s="408"/>
      <c r="N123" s="408"/>
      <c r="O123" s="408"/>
      <c r="P123" s="408"/>
      <c r="Q123" s="408"/>
      <c r="R123" s="408"/>
      <c r="S123" s="408"/>
      <c r="T123" s="408"/>
      <c r="U123" s="408"/>
      <c r="V123" s="408"/>
      <c r="W123" s="408"/>
      <c r="X123" s="408"/>
      <c r="Y123" s="408"/>
      <c r="Z123" s="408"/>
      <c r="AA123" s="408"/>
      <c r="AB123" s="408"/>
      <c r="AC123" s="408"/>
      <c r="AD123" s="408"/>
      <c r="AE123" s="408"/>
      <c r="AF123" s="408"/>
    </row>
    <row r="124" spans="1:32" ht="15.75" customHeight="1" x14ac:dyDescent="0.2">
      <c r="A124" s="408"/>
      <c r="B124" s="408"/>
      <c r="C124" s="408"/>
      <c r="D124" s="408"/>
      <c r="E124" s="408"/>
      <c r="F124" s="408"/>
      <c r="G124" s="408"/>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408"/>
      <c r="AF124" s="408"/>
    </row>
    <row r="125" spans="1:32" ht="15.75" customHeight="1" x14ac:dyDescent="0.2">
      <c r="A125" s="408"/>
      <c r="B125" s="408"/>
      <c r="C125" s="408"/>
      <c r="D125" s="408"/>
      <c r="E125" s="408"/>
      <c r="F125" s="408"/>
      <c r="G125" s="408"/>
      <c r="H125" s="408"/>
      <c r="I125" s="408"/>
      <c r="J125" s="408"/>
      <c r="K125" s="408"/>
      <c r="L125" s="408"/>
      <c r="M125" s="408"/>
      <c r="N125" s="408"/>
      <c r="O125" s="408"/>
      <c r="P125" s="408"/>
      <c r="Q125" s="408"/>
      <c r="R125" s="408"/>
      <c r="S125" s="408"/>
      <c r="T125" s="408"/>
      <c r="U125" s="408"/>
      <c r="V125" s="408"/>
      <c r="W125" s="408"/>
      <c r="X125" s="408"/>
      <c r="Y125" s="408"/>
      <c r="Z125" s="408"/>
      <c r="AA125" s="408"/>
      <c r="AB125" s="408"/>
      <c r="AC125" s="408"/>
      <c r="AD125" s="408"/>
      <c r="AE125" s="408"/>
      <c r="AF125" s="408"/>
    </row>
    <row r="126" spans="1:32" ht="15.75" customHeight="1" x14ac:dyDescent="0.2">
      <c r="A126" s="408"/>
      <c r="B126" s="408"/>
      <c r="C126" s="408"/>
      <c r="D126" s="408"/>
      <c r="E126" s="408"/>
      <c r="F126" s="408"/>
      <c r="G126" s="408"/>
      <c r="H126" s="408"/>
      <c r="I126" s="408"/>
      <c r="J126" s="408"/>
      <c r="K126" s="408"/>
      <c r="L126" s="408"/>
      <c r="M126" s="408"/>
      <c r="N126" s="408"/>
      <c r="O126" s="408"/>
      <c r="P126" s="408"/>
      <c r="Q126" s="408"/>
      <c r="R126" s="408"/>
      <c r="S126" s="408"/>
      <c r="T126" s="408"/>
      <c r="U126" s="408"/>
      <c r="V126" s="408"/>
      <c r="W126" s="408"/>
      <c r="X126" s="408"/>
      <c r="Y126" s="408"/>
      <c r="Z126" s="408"/>
      <c r="AA126" s="408"/>
      <c r="AB126" s="408"/>
      <c r="AC126" s="408"/>
      <c r="AD126" s="408"/>
      <c r="AE126" s="408"/>
      <c r="AF126" s="408"/>
    </row>
    <row r="127" spans="1:32" ht="15.75" customHeight="1" x14ac:dyDescent="0.2">
      <c r="A127" s="408"/>
      <c r="B127" s="408"/>
      <c r="C127" s="408"/>
      <c r="D127" s="408"/>
      <c r="E127" s="408"/>
      <c r="F127" s="408"/>
      <c r="G127" s="408"/>
      <c r="H127" s="408"/>
      <c r="I127" s="408"/>
      <c r="J127" s="408"/>
      <c r="K127" s="408"/>
      <c r="L127" s="408"/>
      <c r="M127" s="408"/>
      <c r="N127" s="408"/>
      <c r="O127" s="408"/>
      <c r="P127" s="408"/>
      <c r="Q127" s="408"/>
      <c r="R127" s="408"/>
      <c r="S127" s="408"/>
      <c r="T127" s="408"/>
      <c r="U127" s="408"/>
      <c r="V127" s="408"/>
      <c r="W127" s="408"/>
      <c r="X127" s="408"/>
      <c r="Y127" s="408"/>
      <c r="Z127" s="408"/>
      <c r="AA127" s="408"/>
      <c r="AB127" s="408"/>
      <c r="AC127" s="408"/>
      <c r="AD127" s="408"/>
      <c r="AE127" s="408"/>
      <c r="AF127" s="408"/>
    </row>
    <row r="128" spans="1:32" ht="15.75" customHeight="1" x14ac:dyDescent="0.2">
      <c r="A128" s="408"/>
      <c r="B128" s="408"/>
      <c r="C128" s="408"/>
      <c r="D128" s="408"/>
      <c r="E128" s="408"/>
      <c r="F128" s="408"/>
      <c r="G128" s="408"/>
      <c r="H128" s="408"/>
      <c r="I128" s="408"/>
      <c r="J128" s="408"/>
      <c r="K128" s="408"/>
      <c r="L128" s="408"/>
      <c r="M128" s="408"/>
      <c r="N128" s="408"/>
      <c r="O128" s="408"/>
      <c r="P128" s="408"/>
      <c r="Q128" s="408"/>
      <c r="R128" s="408"/>
      <c r="S128" s="408"/>
      <c r="T128" s="408"/>
      <c r="U128" s="408"/>
      <c r="V128" s="408"/>
      <c r="W128" s="408"/>
      <c r="X128" s="408"/>
      <c r="Y128" s="408"/>
      <c r="Z128" s="408"/>
      <c r="AA128" s="408"/>
      <c r="AB128" s="408"/>
      <c r="AC128" s="408"/>
      <c r="AD128" s="408"/>
      <c r="AE128" s="408"/>
      <c r="AF128" s="408"/>
    </row>
    <row r="129" spans="1:32" ht="15.75" customHeight="1" x14ac:dyDescent="0.2">
      <c r="A129" s="408"/>
      <c r="B129" s="408"/>
      <c r="C129" s="408"/>
      <c r="D129" s="408"/>
      <c r="E129" s="408"/>
      <c r="F129" s="408"/>
      <c r="G129" s="408"/>
      <c r="H129" s="408"/>
      <c r="I129" s="408"/>
      <c r="J129" s="408"/>
      <c r="K129" s="408"/>
      <c r="L129" s="408"/>
      <c r="M129" s="408"/>
      <c r="N129" s="408"/>
      <c r="O129" s="408"/>
      <c r="P129" s="408"/>
      <c r="Q129" s="408"/>
      <c r="R129" s="408"/>
      <c r="S129" s="408"/>
      <c r="T129" s="408"/>
      <c r="U129" s="408"/>
      <c r="V129" s="408"/>
      <c r="W129" s="408"/>
      <c r="X129" s="408"/>
      <c r="Y129" s="408"/>
      <c r="Z129" s="408"/>
      <c r="AA129" s="408"/>
      <c r="AB129" s="408"/>
      <c r="AC129" s="408"/>
      <c r="AD129" s="408"/>
      <c r="AE129" s="408"/>
      <c r="AF129" s="408"/>
    </row>
    <row r="130" spans="1:32" ht="15.75" customHeight="1" x14ac:dyDescent="0.2">
      <c r="A130" s="408"/>
      <c r="B130" s="408"/>
      <c r="C130" s="408"/>
      <c r="D130" s="408"/>
      <c r="E130" s="408"/>
      <c r="F130" s="408"/>
      <c r="G130" s="408"/>
      <c r="H130" s="408"/>
      <c r="I130" s="408"/>
      <c r="J130" s="408"/>
      <c r="K130" s="408"/>
      <c r="L130" s="408"/>
      <c r="M130" s="408"/>
      <c r="N130" s="408"/>
      <c r="O130" s="408"/>
      <c r="P130" s="408"/>
      <c r="Q130" s="408"/>
      <c r="R130" s="408"/>
      <c r="S130" s="408"/>
      <c r="T130" s="408"/>
      <c r="U130" s="408"/>
      <c r="V130" s="408"/>
      <c r="W130" s="408"/>
      <c r="X130" s="408"/>
      <c r="Y130" s="408"/>
      <c r="Z130" s="408"/>
      <c r="AA130" s="408"/>
      <c r="AB130" s="408"/>
      <c r="AC130" s="408"/>
      <c r="AD130" s="408"/>
      <c r="AE130" s="408"/>
      <c r="AF130" s="408"/>
    </row>
    <row r="131" spans="1:32" ht="15.75" customHeight="1" x14ac:dyDescent="0.2">
      <c r="A131" s="408"/>
      <c r="B131" s="408"/>
      <c r="C131" s="408"/>
      <c r="D131" s="408"/>
      <c r="E131" s="408"/>
      <c r="F131" s="408"/>
      <c r="G131" s="408"/>
      <c r="H131" s="408"/>
      <c r="I131" s="408"/>
      <c r="J131" s="408"/>
      <c r="K131" s="408"/>
      <c r="L131" s="408"/>
      <c r="M131" s="408"/>
      <c r="N131" s="408"/>
      <c r="O131" s="408"/>
      <c r="P131" s="408"/>
      <c r="Q131" s="408"/>
      <c r="R131" s="408"/>
      <c r="S131" s="408"/>
      <c r="T131" s="408"/>
      <c r="U131" s="408"/>
      <c r="V131" s="408"/>
      <c r="W131" s="408"/>
      <c r="X131" s="408"/>
      <c r="Y131" s="408"/>
      <c r="Z131" s="408"/>
      <c r="AA131" s="408"/>
      <c r="AB131" s="408"/>
      <c r="AC131" s="408"/>
      <c r="AD131" s="408"/>
      <c r="AE131" s="408"/>
      <c r="AF131" s="408"/>
    </row>
    <row r="132" spans="1:32" ht="15.75" customHeight="1" x14ac:dyDescent="0.2">
      <c r="A132" s="408"/>
      <c r="B132" s="408"/>
      <c r="C132" s="408"/>
      <c r="D132" s="408"/>
      <c r="E132" s="408"/>
      <c r="F132" s="408"/>
      <c r="G132" s="408"/>
      <c r="H132" s="408"/>
      <c r="I132" s="408"/>
      <c r="J132" s="408"/>
      <c r="K132" s="408"/>
      <c r="L132" s="408"/>
      <c r="M132" s="408"/>
      <c r="N132" s="408"/>
      <c r="O132" s="408"/>
      <c r="P132" s="408"/>
      <c r="Q132" s="408"/>
      <c r="R132" s="408"/>
      <c r="S132" s="408"/>
      <c r="T132" s="408"/>
      <c r="U132" s="408"/>
      <c r="V132" s="408"/>
      <c r="W132" s="408"/>
      <c r="X132" s="408"/>
      <c r="Y132" s="408"/>
      <c r="Z132" s="408"/>
      <c r="AA132" s="408"/>
      <c r="AB132" s="408"/>
      <c r="AC132" s="408"/>
      <c r="AD132" s="408"/>
      <c r="AE132" s="408"/>
      <c r="AF132" s="408"/>
    </row>
    <row r="133" spans="1:32" ht="15.75" customHeight="1" x14ac:dyDescent="0.2">
      <c r="A133" s="408"/>
      <c r="B133" s="408"/>
      <c r="C133" s="408"/>
      <c r="D133" s="408"/>
      <c r="E133" s="408"/>
      <c r="F133" s="408"/>
      <c r="G133" s="408"/>
      <c r="H133" s="408"/>
      <c r="I133" s="408"/>
      <c r="J133" s="408"/>
      <c r="K133" s="408"/>
      <c r="L133" s="408"/>
      <c r="M133" s="408"/>
      <c r="N133" s="408"/>
      <c r="O133" s="408"/>
      <c r="P133" s="408"/>
      <c r="Q133" s="408"/>
      <c r="R133" s="408"/>
      <c r="S133" s="408"/>
      <c r="T133" s="408"/>
      <c r="U133" s="408"/>
      <c r="V133" s="408"/>
      <c r="W133" s="408"/>
      <c r="X133" s="408"/>
      <c r="Y133" s="408"/>
      <c r="Z133" s="408"/>
      <c r="AA133" s="408"/>
      <c r="AB133" s="408"/>
      <c r="AC133" s="408"/>
      <c r="AD133" s="408"/>
      <c r="AE133" s="408"/>
      <c r="AF133" s="408"/>
    </row>
    <row r="134" spans="1:32" ht="15.75" customHeight="1" x14ac:dyDescent="0.2">
      <c r="A134" s="408"/>
      <c r="B134" s="408"/>
      <c r="C134" s="408"/>
      <c r="D134" s="408"/>
      <c r="E134" s="408"/>
      <c r="F134" s="408"/>
      <c r="G134" s="408"/>
      <c r="H134" s="408"/>
      <c r="I134" s="408"/>
      <c r="J134" s="408"/>
      <c r="K134" s="408"/>
      <c r="L134" s="408"/>
      <c r="M134" s="408"/>
      <c r="N134" s="408"/>
      <c r="O134" s="408"/>
      <c r="P134" s="408"/>
      <c r="Q134" s="408"/>
      <c r="R134" s="408"/>
      <c r="S134" s="408"/>
      <c r="T134" s="408"/>
      <c r="U134" s="408"/>
      <c r="V134" s="408"/>
      <c r="W134" s="408"/>
      <c r="X134" s="408"/>
      <c r="Y134" s="408"/>
      <c r="Z134" s="408"/>
      <c r="AA134" s="408"/>
      <c r="AB134" s="408"/>
      <c r="AC134" s="408"/>
      <c r="AD134" s="408"/>
      <c r="AE134" s="408"/>
      <c r="AF134" s="408"/>
    </row>
    <row r="135" spans="1:32" ht="15.75" customHeight="1" x14ac:dyDescent="0.2">
      <c r="A135" s="408"/>
      <c r="B135" s="408"/>
      <c r="C135" s="408"/>
      <c r="D135" s="408"/>
      <c r="E135" s="408"/>
      <c r="F135" s="408"/>
      <c r="G135" s="408"/>
      <c r="H135" s="408"/>
      <c r="I135" s="408"/>
      <c r="J135" s="408"/>
      <c r="K135" s="408"/>
      <c r="L135" s="408"/>
      <c r="M135" s="408"/>
      <c r="N135" s="408"/>
      <c r="O135" s="408"/>
      <c r="P135" s="408"/>
      <c r="Q135" s="408"/>
      <c r="R135" s="408"/>
      <c r="S135" s="408"/>
      <c r="T135" s="408"/>
      <c r="U135" s="408"/>
      <c r="V135" s="408"/>
      <c r="W135" s="408"/>
      <c r="X135" s="408"/>
      <c r="Y135" s="408"/>
      <c r="Z135" s="408"/>
      <c r="AA135" s="408"/>
      <c r="AB135" s="408"/>
      <c r="AC135" s="408"/>
      <c r="AD135" s="408"/>
      <c r="AE135" s="408"/>
      <c r="AF135" s="408"/>
    </row>
    <row r="136" spans="1:32" ht="15.75" customHeight="1" x14ac:dyDescent="0.2">
      <c r="A136" s="408"/>
      <c r="B136" s="408"/>
      <c r="C136" s="408"/>
      <c r="D136" s="408"/>
      <c r="E136" s="408"/>
      <c r="F136" s="408"/>
      <c r="G136" s="408"/>
      <c r="H136" s="408"/>
      <c r="I136" s="408"/>
      <c r="J136" s="408"/>
      <c r="K136" s="408"/>
      <c r="L136" s="408"/>
      <c r="M136" s="408"/>
      <c r="N136" s="408"/>
      <c r="O136" s="408"/>
      <c r="P136" s="408"/>
      <c r="Q136" s="408"/>
      <c r="R136" s="408"/>
      <c r="S136" s="408"/>
      <c r="T136" s="408"/>
      <c r="U136" s="408"/>
      <c r="V136" s="408"/>
      <c r="W136" s="408"/>
      <c r="X136" s="408"/>
      <c r="Y136" s="408"/>
      <c r="Z136" s="408"/>
      <c r="AA136" s="408"/>
      <c r="AB136" s="408"/>
      <c r="AC136" s="408"/>
      <c r="AD136" s="408"/>
      <c r="AE136" s="408"/>
      <c r="AF136" s="408"/>
    </row>
    <row r="137" spans="1:32" ht="15.75" customHeight="1" x14ac:dyDescent="0.2">
      <c r="A137" s="408"/>
      <c r="B137" s="408"/>
      <c r="C137" s="408"/>
      <c r="D137" s="408"/>
      <c r="E137" s="408"/>
      <c r="F137" s="408"/>
      <c r="G137" s="408"/>
      <c r="H137" s="408"/>
      <c r="I137" s="408"/>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row>
    <row r="138" spans="1:32" ht="15.75" customHeight="1" x14ac:dyDescent="0.2">
      <c r="A138" s="408"/>
      <c r="B138" s="408"/>
      <c r="C138" s="408"/>
      <c r="D138" s="408"/>
      <c r="E138" s="408"/>
      <c r="F138" s="408"/>
      <c r="G138" s="408"/>
      <c r="H138" s="408"/>
      <c r="I138" s="408"/>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c r="AF138" s="408"/>
    </row>
    <row r="139" spans="1:32" ht="15.75" customHeight="1" x14ac:dyDescent="0.2">
      <c r="A139" s="408"/>
      <c r="B139" s="408"/>
      <c r="C139" s="408"/>
      <c r="D139" s="408"/>
      <c r="E139" s="408"/>
      <c r="F139" s="408"/>
      <c r="G139" s="408"/>
      <c r="H139" s="408"/>
      <c r="I139" s="408"/>
      <c r="J139" s="408"/>
      <c r="K139" s="408"/>
      <c r="L139" s="408"/>
      <c r="M139" s="408"/>
      <c r="N139" s="408"/>
      <c r="O139" s="408"/>
      <c r="P139" s="408"/>
      <c r="Q139" s="408"/>
      <c r="R139" s="408"/>
      <c r="S139" s="408"/>
      <c r="T139" s="408"/>
      <c r="U139" s="408"/>
      <c r="V139" s="408"/>
      <c r="W139" s="408"/>
      <c r="X139" s="408"/>
      <c r="Y139" s="408"/>
      <c r="Z139" s="408"/>
      <c r="AA139" s="408"/>
      <c r="AB139" s="408"/>
      <c r="AC139" s="408"/>
      <c r="AD139" s="408"/>
      <c r="AE139" s="408"/>
      <c r="AF139" s="408"/>
    </row>
    <row r="140" spans="1:32" ht="15.75" customHeight="1" x14ac:dyDescent="0.2">
      <c r="A140" s="408"/>
      <c r="B140" s="408"/>
      <c r="C140" s="408"/>
      <c r="D140" s="408"/>
      <c r="E140" s="408"/>
      <c r="F140" s="408"/>
      <c r="G140" s="408"/>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408"/>
      <c r="AF140" s="408"/>
    </row>
    <row r="141" spans="1:32" ht="15.75" customHeight="1" x14ac:dyDescent="0.2">
      <c r="A141" s="408"/>
      <c r="B141" s="408"/>
      <c r="C141" s="408"/>
      <c r="D141" s="408"/>
      <c r="E141" s="408"/>
      <c r="F141" s="408"/>
      <c r="G141" s="408"/>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08"/>
      <c r="AF141" s="408"/>
    </row>
    <row r="142" spans="1:32" ht="15.75" customHeight="1" x14ac:dyDescent="0.2">
      <c r="A142" s="408"/>
      <c r="B142" s="408"/>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08"/>
    </row>
    <row r="143" spans="1:32" ht="15.75" customHeight="1" x14ac:dyDescent="0.2">
      <c r="A143" s="408"/>
      <c r="B143" s="408"/>
      <c r="C143" s="408"/>
      <c r="D143" s="408"/>
      <c r="E143" s="408"/>
      <c r="F143" s="408"/>
      <c r="G143" s="408"/>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408"/>
      <c r="AF143" s="408"/>
    </row>
    <row r="144" spans="1:32" ht="15.75" customHeight="1" x14ac:dyDescent="0.2">
      <c r="A144" s="408"/>
      <c r="B144" s="408"/>
      <c r="C144" s="408"/>
      <c r="D144" s="408"/>
      <c r="E144" s="408"/>
      <c r="F144" s="408"/>
      <c r="G144" s="408"/>
      <c r="H144" s="408"/>
      <c r="I144" s="408"/>
      <c r="J144" s="408"/>
      <c r="K144" s="408"/>
      <c r="L144" s="408"/>
      <c r="M144" s="408"/>
      <c r="N144" s="408"/>
      <c r="O144" s="408"/>
      <c r="P144" s="408"/>
      <c r="Q144" s="408"/>
      <c r="R144" s="408"/>
      <c r="S144" s="408"/>
      <c r="T144" s="408"/>
      <c r="U144" s="408"/>
      <c r="V144" s="408"/>
      <c r="W144" s="408"/>
      <c r="X144" s="408"/>
      <c r="Y144" s="408"/>
      <c r="Z144" s="408"/>
      <c r="AA144" s="408"/>
      <c r="AB144" s="408"/>
      <c r="AC144" s="408"/>
      <c r="AD144" s="408"/>
      <c r="AE144" s="408"/>
      <c r="AF144" s="408"/>
    </row>
    <row r="145" spans="1:32" ht="15.75" customHeight="1" x14ac:dyDescent="0.2">
      <c r="A145" s="408"/>
      <c r="B145" s="408"/>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408"/>
      <c r="AF145" s="408"/>
    </row>
    <row r="146" spans="1:32" ht="15.75" customHeight="1" x14ac:dyDescent="0.2">
      <c r="A146" s="408"/>
      <c r="B146" s="408"/>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row>
    <row r="147" spans="1:32" ht="15.75" customHeight="1" x14ac:dyDescent="0.2">
      <c r="A147" s="408"/>
      <c r="B147" s="408"/>
      <c r="C147" s="408"/>
      <c r="D147" s="408"/>
      <c r="E147" s="408"/>
      <c r="F147" s="408"/>
      <c r="G147" s="408"/>
      <c r="H147" s="408"/>
      <c r="I147" s="408"/>
      <c r="J147" s="408"/>
      <c r="K147" s="408"/>
      <c r="L147" s="408"/>
      <c r="M147" s="408"/>
      <c r="N147" s="408"/>
      <c r="O147" s="408"/>
      <c r="P147" s="408"/>
      <c r="Q147" s="408"/>
      <c r="R147" s="408"/>
      <c r="S147" s="408"/>
      <c r="T147" s="408"/>
      <c r="U147" s="408"/>
      <c r="V147" s="408"/>
      <c r="W147" s="408"/>
      <c r="X147" s="408"/>
      <c r="Y147" s="408"/>
      <c r="Z147" s="408"/>
      <c r="AA147" s="408"/>
      <c r="AB147" s="408"/>
      <c r="AC147" s="408"/>
      <c r="AD147" s="408"/>
      <c r="AE147" s="408"/>
      <c r="AF147" s="408"/>
    </row>
    <row r="148" spans="1:32" ht="15.75" customHeight="1" x14ac:dyDescent="0.2">
      <c r="A148" s="408"/>
      <c r="B148" s="408"/>
      <c r="C148" s="408"/>
      <c r="D148" s="408"/>
      <c r="E148" s="408"/>
      <c r="F148" s="408"/>
      <c r="G148" s="408"/>
      <c r="H148" s="408"/>
      <c r="I148" s="408"/>
      <c r="J148" s="408"/>
      <c r="K148" s="408"/>
      <c r="L148" s="408"/>
      <c r="M148" s="408"/>
      <c r="N148" s="408"/>
      <c r="O148" s="408"/>
      <c r="P148" s="408"/>
      <c r="Q148" s="408"/>
      <c r="R148" s="408"/>
      <c r="S148" s="408"/>
      <c r="T148" s="408"/>
      <c r="U148" s="408"/>
      <c r="V148" s="408"/>
      <c r="W148" s="408"/>
      <c r="X148" s="408"/>
      <c r="Y148" s="408"/>
      <c r="Z148" s="408"/>
      <c r="AA148" s="408"/>
      <c r="AB148" s="408"/>
      <c r="AC148" s="408"/>
      <c r="AD148" s="408"/>
      <c r="AE148" s="408"/>
      <c r="AF148" s="408"/>
    </row>
    <row r="149" spans="1:32" ht="15.75" customHeight="1" x14ac:dyDescent="0.2">
      <c r="A149" s="408"/>
      <c r="B149" s="408"/>
      <c r="C149" s="408"/>
      <c r="D149" s="408"/>
      <c r="E149" s="408"/>
      <c r="F149" s="408"/>
      <c r="G149" s="408"/>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08"/>
    </row>
    <row r="150" spans="1:32" ht="15.75" customHeight="1" x14ac:dyDescent="0.2">
      <c r="A150" s="408"/>
      <c r="B150" s="408"/>
      <c r="C150" s="408"/>
      <c r="D150" s="408"/>
      <c r="E150" s="408"/>
      <c r="F150" s="408"/>
      <c r="G150" s="408"/>
      <c r="H150" s="408"/>
      <c r="I150" s="408"/>
      <c r="J150" s="408"/>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08"/>
    </row>
    <row r="151" spans="1:32" ht="15.75" customHeight="1" x14ac:dyDescent="0.2">
      <c r="A151" s="408"/>
      <c r="B151" s="408"/>
      <c r="C151" s="408"/>
      <c r="D151" s="408"/>
      <c r="E151" s="408"/>
      <c r="F151" s="408"/>
      <c r="G151" s="408"/>
      <c r="H151" s="408"/>
      <c r="I151" s="408"/>
      <c r="J151" s="408"/>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08"/>
    </row>
    <row r="152" spans="1:32" ht="15.75" customHeight="1" x14ac:dyDescent="0.2">
      <c r="A152" s="408"/>
      <c r="B152" s="408"/>
      <c r="C152" s="408"/>
      <c r="D152" s="408"/>
      <c r="E152" s="408"/>
      <c r="F152" s="408"/>
      <c r="G152" s="408"/>
      <c r="H152" s="408"/>
      <c r="I152" s="408"/>
      <c r="J152" s="408"/>
      <c r="K152" s="408"/>
      <c r="L152" s="408"/>
      <c r="M152" s="408"/>
      <c r="N152" s="408"/>
      <c r="O152" s="408"/>
      <c r="P152" s="408"/>
      <c r="Q152" s="408"/>
      <c r="R152" s="408"/>
      <c r="S152" s="408"/>
      <c r="T152" s="408"/>
      <c r="U152" s="408"/>
      <c r="V152" s="408"/>
      <c r="W152" s="408"/>
      <c r="X152" s="408"/>
      <c r="Y152" s="408"/>
      <c r="Z152" s="408"/>
      <c r="AA152" s="408"/>
      <c r="AB152" s="408"/>
      <c r="AC152" s="408"/>
      <c r="AD152" s="408"/>
      <c r="AE152" s="408"/>
      <c r="AF152" s="408"/>
    </row>
    <row r="153" spans="1:32" ht="15.75" customHeight="1" x14ac:dyDescent="0.2">
      <c r="A153" s="408"/>
      <c r="B153" s="408"/>
      <c r="C153" s="408"/>
      <c r="D153" s="408"/>
      <c r="E153" s="408"/>
      <c r="F153" s="408"/>
      <c r="G153" s="408"/>
      <c r="H153" s="408"/>
      <c r="I153" s="408"/>
      <c r="J153" s="408"/>
      <c r="K153" s="408"/>
      <c r="L153" s="408"/>
      <c r="M153" s="408"/>
      <c r="N153" s="408"/>
      <c r="O153" s="408"/>
      <c r="P153" s="408"/>
      <c r="Q153" s="408"/>
      <c r="R153" s="408"/>
      <c r="S153" s="408"/>
      <c r="T153" s="408"/>
      <c r="U153" s="408"/>
      <c r="V153" s="408"/>
      <c r="W153" s="408"/>
      <c r="X153" s="408"/>
      <c r="Y153" s="408"/>
      <c r="Z153" s="408"/>
      <c r="AA153" s="408"/>
      <c r="AB153" s="408"/>
      <c r="AC153" s="408"/>
      <c r="AD153" s="408"/>
      <c r="AE153" s="408"/>
      <c r="AF153" s="408"/>
    </row>
    <row r="154" spans="1:32" ht="15.75" customHeight="1" x14ac:dyDescent="0.2">
      <c r="A154" s="408"/>
      <c r="B154" s="408"/>
      <c r="C154" s="408"/>
      <c r="D154" s="408"/>
      <c r="E154" s="408"/>
      <c r="F154" s="408"/>
      <c r="G154" s="408"/>
      <c r="H154" s="408"/>
      <c r="I154" s="408"/>
      <c r="J154" s="408"/>
      <c r="K154" s="408"/>
      <c r="L154" s="408"/>
      <c r="M154" s="408"/>
      <c r="N154" s="408"/>
      <c r="O154" s="408"/>
      <c r="P154" s="408"/>
      <c r="Q154" s="408"/>
      <c r="R154" s="408"/>
      <c r="S154" s="408"/>
      <c r="T154" s="408"/>
      <c r="U154" s="408"/>
      <c r="V154" s="408"/>
      <c r="W154" s="408"/>
      <c r="X154" s="408"/>
      <c r="Y154" s="408"/>
      <c r="Z154" s="408"/>
      <c r="AA154" s="408"/>
      <c r="AB154" s="408"/>
      <c r="AC154" s="408"/>
      <c r="AD154" s="408"/>
      <c r="AE154" s="408"/>
      <c r="AF154" s="408"/>
    </row>
    <row r="155" spans="1:32" ht="15.75" customHeight="1" x14ac:dyDescent="0.2">
      <c r="A155" s="408"/>
      <c r="B155" s="408"/>
      <c r="C155" s="408"/>
      <c r="D155" s="408"/>
      <c r="E155" s="408"/>
      <c r="F155" s="408"/>
      <c r="G155" s="408"/>
      <c r="H155" s="408"/>
      <c r="I155" s="408"/>
      <c r="J155" s="408"/>
      <c r="K155" s="408"/>
      <c r="L155" s="408"/>
      <c r="M155" s="408"/>
      <c r="N155" s="408"/>
      <c r="O155" s="408"/>
      <c r="P155" s="408"/>
      <c r="Q155" s="408"/>
      <c r="R155" s="408"/>
      <c r="S155" s="408"/>
      <c r="T155" s="408"/>
      <c r="U155" s="408"/>
      <c r="V155" s="408"/>
      <c r="W155" s="408"/>
      <c r="X155" s="408"/>
      <c r="Y155" s="408"/>
      <c r="Z155" s="408"/>
      <c r="AA155" s="408"/>
      <c r="AB155" s="408"/>
      <c r="AC155" s="408"/>
      <c r="AD155" s="408"/>
      <c r="AE155" s="408"/>
      <c r="AF155" s="408"/>
    </row>
    <row r="156" spans="1:32" ht="15.75" customHeight="1" x14ac:dyDescent="0.2">
      <c r="A156" s="408"/>
      <c r="B156" s="408"/>
      <c r="C156" s="408"/>
      <c r="D156" s="408"/>
      <c r="E156" s="408"/>
      <c r="F156" s="408"/>
      <c r="G156" s="408"/>
      <c r="H156" s="408"/>
      <c r="I156" s="408"/>
      <c r="J156" s="408"/>
      <c r="K156" s="408"/>
      <c r="L156" s="408"/>
      <c r="M156" s="408"/>
      <c r="N156" s="408"/>
      <c r="O156" s="408"/>
      <c r="P156" s="408"/>
      <c r="Q156" s="408"/>
      <c r="R156" s="408"/>
      <c r="S156" s="408"/>
      <c r="T156" s="408"/>
      <c r="U156" s="408"/>
      <c r="V156" s="408"/>
      <c r="W156" s="408"/>
      <c r="X156" s="408"/>
      <c r="Y156" s="408"/>
      <c r="Z156" s="408"/>
      <c r="AA156" s="408"/>
      <c r="AB156" s="408"/>
      <c r="AC156" s="408"/>
      <c r="AD156" s="408"/>
      <c r="AE156" s="408"/>
      <c r="AF156" s="408"/>
    </row>
    <row r="157" spans="1:32" ht="15.75" customHeight="1" x14ac:dyDescent="0.2">
      <c r="A157" s="408"/>
      <c r="B157" s="408"/>
      <c r="C157" s="408"/>
      <c r="D157" s="408"/>
      <c r="E157" s="408"/>
      <c r="F157" s="408"/>
      <c r="G157" s="408"/>
      <c r="H157" s="408"/>
      <c r="I157" s="408"/>
      <c r="J157" s="408"/>
      <c r="K157" s="408"/>
      <c r="L157" s="408"/>
      <c r="M157" s="408"/>
      <c r="N157" s="408"/>
      <c r="O157" s="408"/>
      <c r="P157" s="408"/>
      <c r="Q157" s="408"/>
      <c r="R157" s="408"/>
      <c r="S157" s="408"/>
      <c r="T157" s="408"/>
      <c r="U157" s="408"/>
      <c r="V157" s="408"/>
      <c r="W157" s="408"/>
      <c r="X157" s="408"/>
      <c r="Y157" s="408"/>
      <c r="Z157" s="408"/>
      <c r="AA157" s="408"/>
      <c r="AB157" s="408"/>
      <c r="AC157" s="408"/>
      <c r="AD157" s="408"/>
      <c r="AE157" s="408"/>
      <c r="AF157" s="408"/>
    </row>
    <row r="158" spans="1:32" ht="15.75" customHeight="1" x14ac:dyDescent="0.2">
      <c r="A158" s="408"/>
      <c r="B158" s="408"/>
      <c r="C158" s="408"/>
      <c r="D158" s="408"/>
      <c r="E158" s="408"/>
      <c r="F158" s="408"/>
      <c r="G158" s="408"/>
      <c r="H158" s="408"/>
      <c r="I158" s="408"/>
      <c r="J158" s="408"/>
      <c r="K158" s="408"/>
      <c r="L158" s="408"/>
      <c r="M158" s="408"/>
      <c r="N158" s="408"/>
      <c r="O158" s="408"/>
      <c r="P158" s="408"/>
      <c r="Q158" s="408"/>
      <c r="R158" s="408"/>
      <c r="S158" s="408"/>
      <c r="T158" s="408"/>
      <c r="U158" s="408"/>
      <c r="V158" s="408"/>
      <c r="W158" s="408"/>
      <c r="X158" s="408"/>
      <c r="Y158" s="408"/>
      <c r="Z158" s="408"/>
      <c r="AA158" s="408"/>
      <c r="AB158" s="408"/>
      <c r="AC158" s="408"/>
      <c r="AD158" s="408"/>
      <c r="AE158" s="408"/>
      <c r="AF158" s="408"/>
    </row>
    <row r="159" spans="1:32" ht="15.75" customHeight="1" x14ac:dyDescent="0.2">
      <c r="A159" s="408"/>
      <c r="B159" s="408"/>
      <c r="C159" s="408"/>
      <c r="D159" s="408"/>
      <c r="E159" s="408"/>
      <c r="F159" s="408"/>
      <c r="G159" s="408"/>
      <c r="H159" s="408"/>
      <c r="I159" s="408"/>
      <c r="J159" s="408"/>
      <c r="K159" s="408"/>
      <c r="L159" s="408"/>
      <c r="M159" s="408"/>
      <c r="N159" s="408"/>
      <c r="O159" s="408"/>
      <c r="P159" s="408"/>
      <c r="Q159" s="408"/>
      <c r="R159" s="408"/>
      <c r="S159" s="408"/>
      <c r="T159" s="408"/>
      <c r="U159" s="408"/>
      <c r="V159" s="408"/>
      <c r="W159" s="408"/>
      <c r="X159" s="408"/>
      <c r="Y159" s="408"/>
      <c r="Z159" s="408"/>
      <c r="AA159" s="408"/>
      <c r="AB159" s="408"/>
      <c r="AC159" s="408"/>
      <c r="AD159" s="408"/>
      <c r="AE159" s="408"/>
      <c r="AF159" s="408"/>
    </row>
    <row r="160" spans="1:32" ht="15.75" customHeight="1" x14ac:dyDescent="0.2">
      <c r="A160" s="408"/>
      <c r="B160" s="408"/>
      <c r="C160" s="408"/>
      <c r="D160" s="408"/>
      <c r="E160" s="408"/>
      <c r="F160" s="408"/>
      <c r="G160" s="408"/>
      <c r="H160" s="408"/>
      <c r="I160" s="408"/>
      <c r="J160" s="408"/>
      <c r="K160" s="408"/>
      <c r="L160" s="408"/>
      <c r="M160" s="408"/>
      <c r="N160" s="408"/>
      <c r="O160" s="408"/>
      <c r="P160" s="408"/>
      <c r="Q160" s="408"/>
      <c r="R160" s="408"/>
      <c r="S160" s="408"/>
      <c r="T160" s="408"/>
      <c r="U160" s="408"/>
      <c r="V160" s="408"/>
      <c r="W160" s="408"/>
      <c r="X160" s="408"/>
      <c r="Y160" s="408"/>
      <c r="Z160" s="408"/>
      <c r="AA160" s="408"/>
      <c r="AB160" s="408"/>
      <c r="AC160" s="408"/>
      <c r="AD160" s="408"/>
      <c r="AE160" s="408"/>
      <c r="AF160" s="408"/>
    </row>
    <row r="161" spans="1:32" ht="15.75" customHeight="1" x14ac:dyDescent="0.2">
      <c r="A161" s="408"/>
      <c r="B161" s="408"/>
      <c r="C161" s="408"/>
      <c r="D161" s="408"/>
      <c r="E161" s="408"/>
      <c r="F161" s="408"/>
      <c r="G161" s="408"/>
      <c r="H161" s="408"/>
      <c r="I161" s="408"/>
      <c r="J161" s="408"/>
      <c r="K161" s="408"/>
      <c r="L161" s="408"/>
      <c r="M161" s="408"/>
      <c r="N161" s="408"/>
      <c r="O161" s="408"/>
      <c r="P161" s="408"/>
      <c r="Q161" s="408"/>
      <c r="R161" s="408"/>
      <c r="S161" s="408"/>
      <c r="T161" s="408"/>
      <c r="U161" s="408"/>
      <c r="V161" s="408"/>
      <c r="W161" s="408"/>
      <c r="X161" s="408"/>
      <c r="Y161" s="408"/>
      <c r="Z161" s="408"/>
      <c r="AA161" s="408"/>
      <c r="AB161" s="408"/>
      <c r="AC161" s="408"/>
      <c r="AD161" s="408"/>
      <c r="AE161" s="408"/>
      <c r="AF161" s="408"/>
    </row>
    <row r="162" spans="1:32" ht="15.75" customHeight="1" x14ac:dyDescent="0.2">
      <c r="A162" s="408"/>
      <c r="B162" s="408"/>
      <c r="C162" s="408"/>
      <c r="D162" s="408"/>
      <c r="E162" s="408"/>
      <c r="F162" s="408"/>
      <c r="G162" s="408"/>
      <c r="H162" s="408"/>
      <c r="I162" s="408"/>
      <c r="J162" s="408"/>
      <c r="K162" s="408"/>
      <c r="L162" s="408"/>
      <c r="M162" s="408"/>
      <c r="N162" s="408"/>
      <c r="O162" s="408"/>
      <c r="P162" s="408"/>
      <c r="Q162" s="408"/>
      <c r="R162" s="408"/>
      <c r="S162" s="408"/>
      <c r="T162" s="408"/>
      <c r="U162" s="408"/>
      <c r="V162" s="408"/>
      <c r="W162" s="408"/>
      <c r="X162" s="408"/>
      <c r="Y162" s="408"/>
      <c r="Z162" s="408"/>
      <c r="AA162" s="408"/>
      <c r="AB162" s="408"/>
      <c r="AC162" s="408"/>
      <c r="AD162" s="408"/>
      <c r="AE162" s="408"/>
      <c r="AF162" s="408"/>
    </row>
    <row r="163" spans="1:32" ht="15.75" customHeight="1" x14ac:dyDescent="0.2">
      <c r="A163" s="408"/>
      <c r="B163" s="408"/>
      <c r="C163" s="408"/>
      <c r="D163" s="408"/>
      <c r="E163" s="408"/>
      <c r="F163" s="408"/>
      <c r="G163" s="408"/>
      <c r="H163" s="408"/>
      <c r="I163" s="408"/>
      <c r="J163" s="408"/>
      <c r="K163" s="408"/>
      <c r="L163" s="408"/>
      <c r="M163" s="408"/>
      <c r="N163" s="408"/>
      <c r="O163" s="408"/>
      <c r="P163" s="408"/>
      <c r="Q163" s="408"/>
      <c r="R163" s="408"/>
      <c r="S163" s="408"/>
      <c r="T163" s="408"/>
      <c r="U163" s="408"/>
      <c r="V163" s="408"/>
      <c r="W163" s="408"/>
      <c r="X163" s="408"/>
      <c r="Y163" s="408"/>
      <c r="Z163" s="408"/>
      <c r="AA163" s="408"/>
      <c r="AB163" s="408"/>
      <c r="AC163" s="408"/>
      <c r="AD163" s="408"/>
      <c r="AE163" s="408"/>
      <c r="AF163" s="408"/>
    </row>
    <row r="164" spans="1:32" ht="15.75" customHeight="1" x14ac:dyDescent="0.2">
      <c r="A164" s="408"/>
      <c r="B164" s="408"/>
      <c r="C164" s="408"/>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row>
    <row r="165" spans="1:32" ht="15.75" customHeight="1" x14ac:dyDescent="0.2">
      <c r="A165" s="408"/>
      <c r="B165" s="408"/>
      <c r="C165" s="408"/>
      <c r="D165" s="408"/>
      <c r="E165" s="408"/>
      <c r="F165" s="408"/>
      <c r="G165" s="408"/>
      <c r="H165" s="408"/>
      <c r="I165" s="408"/>
      <c r="J165" s="408"/>
      <c r="K165" s="408"/>
      <c r="L165" s="408"/>
      <c r="M165" s="408"/>
      <c r="N165" s="408"/>
      <c r="O165" s="408"/>
      <c r="P165" s="408"/>
      <c r="Q165" s="408"/>
      <c r="R165" s="408"/>
      <c r="S165" s="408"/>
      <c r="T165" s="408"/>
      <c r="U165" s="408"/>
      <c r="V165" s="408"/>
      <c r="W165" s="408"/>
      <c r="X165" s="408"/>
      <c r="Y165" s="408"/>
      <c r="Z165" s="408"/>
      <c r="AA165" s="408"/>
      <c r="AB165" s="408"/>
      <c r="AC165" s="408"/>
      <c r="AD165" s="408"/>
      <c r="AE165" s="408"/>
      <c r="AF165" s="408"/>
    </row>
    <row r="166" spans="1:32" ht="15.75" customHeight="1" x14ac:dyDescent="0.2">
      <c r="A166" s="408"/>
      <c r="B166" s="408"/>
      <c r="C166" s="408"/>
      <c r="D166" s="408"/>
      <c r="E166" s="408"/>
      <c r="F166" s="408"/>
      <c r="G166" s="408"/>
      <c r="H166" s="408"/>
      <c r="I166" s="408"/>
      <c r="J166" s="408"/>
      <c r="K166" s="408"/>
      <c r="L166" s="408"/>
      <c r="M166" s="408"/>
      <c r="N166" s="408"/>
      <c r="O166" s="408"/>
      <c r="P166" s="408"/>
      <c r="Q166" s="408"/>
      <c r="R166" s="408"/>
      <c r="S166" s="408"/>
      <c r="T166" s="408"/>
      <c r="U166" s="408"/>
      <c r="V166" s="408"/>
      <c r="W166" s="408"/>
      <c r="X166" s="408"/>
      <c r="Y166" s="408"/>
      <c r="Z166" s="408"/>
      <c r="AA166" s="408"/>
      <c r="AB166" s="408"/>
      <c r="AC166" s="408"/>
      <c r="AD166" s="408"/>
      <c r="AE166" s="408"/>
      <c r="AF166" s="408"/>
    </row>
    <row r="167" spans="1:32" ht="15.75" customHeight="1" x14ac:dyDescent="0.2">
      <c r="A167" s="408"/>
      <c r="B167" s="408"/>
      <c r="C167" s="408"/>
      <c r="D167" s="408"/>
      <c r="E167" s="408"/>
      <c r="F167" s="408"/>
      <c r="G167" s="408"/>
      <c r="H167" s="408"/>
      <c r="I167" s="408"/>
      <c r="J167" s="408"/>
      <c r="K167" s="408"/>
      <c r="L167" s="408"/>
      <c r="M167" s="408"/>
      <c r="N167" s="408"/>
      <c r="O167" s="408"/>
      <c r="P167" s="408"/>
      <c r="Q167" s="408"/>
      <c r="R167" s="408"/>
      <c r="S167" s="408"/>
      <c r="T167" s="408"/>
      <c r="U167" s="408"/>
      <c r="V167" s="408"/>
      <c r="W167" s="408"/>
      <c r="X167" s="408"/>
      <c r="Y167" s="408"/>
      <c r="Z167" s="408"/>
      <c r="AA167" s="408"/>
      <c r="AB167" s="408"/>
      <c r="AC167" s="408"/>
      <c r="AD167" s="408"/>
      <c r="AE167" s="408"/>
      <c r="AF167" s="408"/>
    </row>
    <row r="168" spans="1:32" ht="15.75" customHeight="1" x14ac:dyDescent="0.2">
      <c r="A168" s="408"/>
      <c r="B168" s="408"/>
      <c r="C168" s="408"/>
      <c r="D168" s="408"/>
      <c r="E168" s="408"/>
      <c r="F168" s="408"/>
      <c r="G168" s="408"/>
      <c r="H168" s="408"/>
      <c r="I168" s="408"/>
      <c r="J168" s="408"/>
      <c r="K168" s="408"/>
      <c r="L168" s="408"/>
      <c r="M168" s="408"/>
      <c r="N168" s="408"/>
      <c r="O168" s="408"/>
      <c r="P168" s="408"/>
      <c r="Q168" s="408"/>
      <c r="R168" s="408"/>
      <c r="S168" s="408"/>
      <c r="T168" s="408"/>
      <c r="U168" s="408"/>
      <c r="V168" s="408"/>
      <c r="W168" s="408"/>
      <c r="X168" s="408"/>
      <c r="Y168" s="408"/>
      <c r="Z168" s="408"/>
      <c r="AA168" s="408"/>
      <c r="AB168" s="408"/>
      <c r="AC168" s="408"/>
      <c r="AD168" s="408"/>
      <c r="AE168" s="408"/>
      <c r="AF168" s="408"/>
    </row>
    <row r="169" spans="1:32" ht="15.75" customHeight="1" x14ac:dyDescent="0.2">
      <c r="A169" s="408"/>
      <c r="B169" s="408"/>
      <c r="C169" s="408"/>
      <c r="D169" s="408"/>
      <c r="E169" s="408"/>
      <c r="F169" s="408"/>
      <c r="G169" s="408"/>
      <c r="H169" s="408"/>
      <c r="I169" s="408"/>
      <c r="J169" s="408"/>
      <c r="K169" s="408"/>
      <c r="L169" s="408"/>
      <c r="M169" s="408"/>
      <c r="N169" s="408"/>
      <c r="O169" s="408"/>
      <c r="P169" s="408"/>
      <c r="Q169" s="408"/>
      <c r="R169" s="408"/>
      <c r="S169" s="408"/>
      <c r="T169" s="408"/>
      <c r="U169" s="408"/>
      <c r="V169" s="408"/>
      <c r="W169" s="408"/>
      <c r="X169" s="408"/>
      <c r="Y169" s="408"/>
      <c r="Z169" s="408"/>
      <c r="AA169" s="408"/>
      <c r="AB169" s="408"/>
      <c r="AC169" s="408"/>
      <c r="AD169" s="408"/>
      <c r="AE169" s="408"/>
      <c r="AF169" s="408"/>
    </row>
    <row r="170" spans="1:32" ht="15.75" customHeight="1" x14ac:dyDescent="0.2">
      <c r="A170" s="408"/>
      <c r="B170" s="408"/>
      <c r="C170" s="408"/>
      <c r="D170" s="408"/>
      <c r="E170" s="408"/>
      <c r="F170" s="408"/>
      <c r="G170" s="408"/>
      <c r="H170" s="408"/>
      <c r="I170" s="408"/>
      <c r="J170" s="408"/>
      <c r="K170" s="408"/>
      <c r="L170" s="408"/>
      <c r="M170" s="408"/>
      <c r="N170" s="408"/>
      <c r="O170" s="408"/>
      <c r="P170" s="408"/>
      <c r="Q170" s="408"/>
      <c r="R170" s="408"/>
      <c r="S170" s="408"/>
      <c r="T170" s="408"/>
      <c r="U170" s="408"/>
      <c r="V170" s="408"/>
      <c r="W170" s="408"/>
      <c r="X170" s="408"/>
      <c r="Y170" s="408"/>
      <c r="Z170" s="408"/>
      <c r="AA170" s="408"/>
      <c r="AB170" s="408"/>
      <c r="AC170" s="408"/>
      <c r="AD170" s="408"/>
      <c r="AE170" s="408"/>
      <c r="AF170" s="408"/>
    </row>
    <row r="171" spans="1:32" ht="15.75" customHeight="1" x14ac:dyDescent="0.2">
      <c r="A171" s="408"/>
      <c r="B171" s="408"/>
      <c r="C171" s="408"/>
      <c r="D171" s="408"/>
      <c r="E171" s="408"/>
      <c r="F171" s="408"/>
      <c r="G171" s="408"/>
      <c r="H171" s="408"/>
      <c r="I171" s="408"/>
      <c r="J171" s="408"/>
      <c r="K171" s="408"/>
      <c r="L171" s="408"/>
      <c r="M171" s="408"/>
      <c r="N171" s="408"/>
      <c r="O171" s="408"/>
      <c r="P171" s="408"/>
      <c r="Q171" s="408"/>
      <c r="R171" s="408"/>
      <c r="S171" s="408"/>
      <c r="T171" s="408"/>
      <c r="U171" s="408"/>
      <c r="V171" s="408"/>
      <c r="W171" s="408"/>
      <c r="X171" s="408"/>
      <c r="Y171" s="408"/>
      <c r="Z171" s="408"/>
      <c r="AA171" s="408"/>
      <c r="AB171" s="408"/>
      <c r="AC171" s="408"/>
      <c r="AD171" s="408"/>
      <c r="AE171" s="408"/>
      <c r="AF171" s="408"/>
    </row>
    <row r="172" spans="1:32" ht="15.75" customHeight="1" x14ac:dyDescent="0.2">
      <c r="A172" s="408"/>
      <c r="B172" s="408"/>
      <c r="C172" s="408"/>
      <c r="D172" s="408"/>
      <c r="E172" s="408"/>
      <c r="F172" s="408"/>
      <c r="G172" s="408"/>
      <c r="H172" s="408"/>
      <c r="I172" s="408"/>
      <c r="J172" s="408"/>
      <c r="K172" s="408"/>
      <c r="L172" s="408"/>
      <c r="M172" s="408"/>
      <c r="N172" s="408"/>
      <c r="O172" s="408"/>
      <c r="P172" s="408"/>
      <c r="Q172" s="408"/>
      <c r="R172" s="408"/>
      <c r="S172" s="408"/>
      <c r="T172" s="408"/>
      <c r="U172" s="408"/>
      <c r="V172" s="408"/>
      <c r="W172" s="408"/>
      <c r="X172" s="408"/>
      <c r="Y172" s="408"/>
      <c r="Z172" s="408"/>
      <c r="AA172" s="408"/>
      <c r="AB172" s="408"/>
      <c r="AC172" s="408"/>
      <c r="AD172" s="408"/>
      <c r="AE172" s="408"/>
      <c r="AF172" s="408"/>
    </row>
    <row r="173" spans="1:32" ht="15.75" customHeight="1" x14ac:dyDescent="0.2">
      <c r="A173" s="408"/>
      <c r="B173" s="408"/>
      <c r="C173" s="408"/>
      <c r="D173" s="408"/>
      <c r="E173" s="408"/>
      <c r="F173" s="408"/>
      <c r="G173" s="408"/>
      <c r="H173" s="408"/>
      <c r="I173" s="408"/>
      <c r="J173" s="408"/>
      <c r="K173" s="408"/>
      <c r="L173" s="408"/>
      <c r="M173" s="408"/>
      <c r="N173" s="408"/>
      <c r="O173" s="408"/>
      <c r="P173" s="408"/>
      <c r="Q173" s="408"/>
      <c r="R173" s="408"/>
      <c r="S173" s="408"/>
      <c r="T173" s="408"/>
      <c r="U173" s="408"/>
      <c r="V173" s="408"/>
      <c r="W173" s="408"/>
      <c r="X173" s="408"/>
      <c r="Y173" s="408"/>
      <c r="Z173" s="408"/>
      <c r="AA173" s="408"/>
      <c r="AB173" s="408"/>
      <c r="AC173" s="408"/>
      <c r="AD173" s="408"/>
      <c r="AE173" s="408"/>
      <c r="AF173" s="408"/>
    </row>
    <row r="174" spans="1:32" ht="15.75" customHeight="1" x14ac:dyDescent="0.2">
      <c r="A174" s="408"/>
      <c r="B174" s="408"/>
      <c r="C174" s="408"/>
      <c r="D174" s="408"/>
      <c r="E174" s="408"/>
      <c r="F174" s="408"/>
      <c r="G174" s="408"/>
      <c r="H174" s="408"/>
      <c r="I174" s="408"/>
      <c r="J174" s="408"/>
      <c r="K174" s="408"/>
      <c r="L174" s="408"/>
      <c r="M174" s="408"/>
      <c r="N174" s="408"/>
      <c r="O174" s="408"/>
      <c r="P174" s="408"/>
      <c r="Q174" s="408"/>
      <c r="R174" s="408"/>
      <c r="S174" s="408"/>
      <c r="T174" s="408"/>
      <c r="U174" s="408"/>
      <c r="V174" s="408"/>
      <c r="W174" s="408"/>
      <c r="X174" s="408"/>
      <c r="Y174" s="408"/>
      <c r="Z174" s="408"/>
      <c r="AA174" s="408"/>
      <c r="AB174" s="408"/>
      <c r="AC174" s="408"/>
      <c r="AD174" s="408"/>
      <c r="AE174" s="408"/>
      <c r="AF174" s="408"/>
    </row>
    <row r="175" spans="1:32" ht="15.75" customHeight="1" x14ac:dyDescent="0.2">
      <c r="A175" s="408"/>
      <c r="B175" s="408"/>
      <c r="C175" s="408"/>
      <c r="D175" s="408"/>
      <c r="E175" s="408"/>
      <c r="F175" s="408"/>
      <c r="G175" s="408"/>
      <c r="H175" s="408"/>
      <c r="I175" s="408"/>
      <c r="J175" s="408"/>
      <c r="K175" s="408"/>
      <c r="L175" s="408"/>
      <c r="M175" s="408"/>
      <c r="N175" s="408"/>
      <c r="O175" s="408"/>
      <c r="P175" s="408"/>
      <c r="Q175" s="408"/>
      <c r="R175" s="408"/>
      <c r="S175" s="408"/>
      <c r="T175" s="408"/>
      <c r="U175" s="408"/>
      <c r="V175" s="408"/>
      <c r="W175" s="408"/>
      <c r="X175" s="408"/>
      <c r="Y175" s="408"/>
      <c r="Z175" s="408"/>
      <c r="AA175" s="408"/>
      <c r="AB175" s="408"/>
      <c r="AC175" s="408"/>
      <c r="AD175" s="408"/>
      <c r="AE175" s="408"/>
      <c r="AF175" s="408"/>
    </row>
    <row r="176" spans="1:32" ht="15.75" customHeight="1" x14ac:dyDescent="0.2">
      <c r="A176" s="408"/>
      <c r="B176" s="408"/>
      <c r="C176" s="408"/>
      <c r="D176" s="408"/>
      <c r="E176" s="408"/>
      <c r="F176" s="408"/>
      <c r="G176" s="408"/>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408"/>
      <c r="AF176" s="408"/>
    </row>
    <row r="177" spans="1:32" ht="15.75" customHeight="1" x14ac:dyDescent="0.2">
      <c r="A177" s="408"/>
      <c r="B177" s="408"/>
      <c r="C177" s="408"/>
      <c r="D177" s="408"/>
      <c r="E177" s="408"/>
      <c r="F177" s="408"/>
      <c r="G177" s="408"/>
      <c r="H177" s="408"/>
      <c r="I177" s="408"/>
      <c r="J177" s="408"/>
      <c r="K177" s="408"/>
      <c r="L177" s="408"/>
      <c r="M177" s="408"/>
      <c r="N177" s="408"/>
      <c r="O177" s="408"/>
      <c r="P177" s="408"/>
      <c r="Q177" s="408"/>
      <c r="R177" s="408"/>
      <c r="S177" s="408"/>
      <c r="T177" s="408"/>
      <c r="U177" s="408"/>
      <c r="V177" s="408"/>
      <c r="W177" s="408"/>
      <c r="X177" s="408"/>
      <c r="Y177" s="408"/>
      <c r="Z177" s="408"/>
      <c r="AA177" s="408"/>
      <c r="AB177" s="408"/>
      <c r="AC177" s="408"/>
      <c r="AD177" s="408"/>
      <c r="AE177" s="408"/>
      <c r="AF177" s="408"/>
    </row>
    <row r="178" spans="1:32" ht="15.75" customHeight="1" x14ac:dyDescent="0.2">
      <c r="A178" s="408"/>
      <c r="B178" s="408"/>
      <c r="C178" s="408"/>
      <c r="D178" s="408"/>
      <c r="E178" s="408"/>
      <c r="F178" s="408"/>
      <c r="G178" s="408"/>
      <c r="H178" s="408"/>
      <c r="I178" s="408"/>
      <c r="J178" s="408"/>
      <c r="K178" s="408"/>
      <c r="L178" s="408"/>
      <c r="M178" s="408"/>
      <c r="N178" s="408"/>
      <c r="O178" s="408"/>
      <c r="P178" s="408"/>
      <c r="Q178" s="408"/>
      <c r="R178" s="408"/>
      <c r="S178" s="408"/>
      <c r="T178" s="408"/>
      <c r="U178" s="408"/>
      <c r="V178" s="408"/>
      <c r="W178" s="408"/>
      <c r="X178" s="408"/>
      <c r="Y178" s="408"/>
      <c r="Z178" s="408"/>
      <c r="AA178" s="408"/>
      <c r="AB178" s="408"/>
      <c r="AC178" s="408"/>
      <c r="AD178" s="408"/>
      <c r="AE178" s="408"/>
      <c r="AF178" s="408"/>
    </row>
    <row r="179" spans="1:32" ht="15.75" customHeight="1" x14ac:dyDescent="0.2">
      <c r="A179" s="408"/>
      <c r="B179" s="408"/>
      <c r="C179" s="408"/>
      <c r="D179" s="408"/>
      <c r="E179" s="408"/>
      <c r="F179" s="408"/>
      <c r="G179" s="408"/>
      <c r="H179" s="408"/>
      <c r="I179" s="408"/>
      <c r="J179" s="408"/>
      <c r="K179" s="408"/>
      <c r="L179" s="408"/>
      <c r="M179" s="408"/>
      <c r="N179" s="408"/>
      <c r="O179" s="408"/>
      <c r="P179" s="408"/>
      <c r="Q179" s="408"/>
      <c r="R179" s="408"/>
      <c r="S179" s="408"/>
      <c r="T179" s="408"/>
      <c r="U179" s="408"/>
      <c r="V179" s="408"/>
      <c r="W179" s="408"/>
      <c r="X179" s="408"/>
      <c r="Y179" s="408"/>
      <c r="Z179" s="408"/>
      <c r="AA179" s="408"/>
      <c r="AB179" s="408"/>
      <c r="AC179" s="408"/>
      <c r="AD179" s="408"/>
      <c r="AE179" s="408"/>
      <c r="AF179" s="408"/>
    </row>
    <row r="180" spans="1:32" ht="15.75" customHeight="1" x14ac:dyDescent="0.2">
      <c r="A180" s="408"/>
      <c r="B180" s="408"/>
      <c r="C180" s="408"/>
      <c r="D180" s="408"/>
      <c r="E180" s="408"/>
      <c r="F180" s="408"/>
      <c r="G180" s="408"/>
      <c r="H180" s="408"/>
      <c r="I180" s="408"/>
      <c r="J180" s="408"/>
      <c r="K180" s="408"/>
      <c r="L180" s="408"/>
      <c r="M180" s="408"/>
      <c r="N180" s="408"/>
      <c r="O180" s="408"/>
      <c r="P180" s="408"/>
      <c r="Q180" s="408"/>
      <c r="R180" s="408"/>
      <c r="S180" s="408"/>
      <c r="T180" s="408"/>
      <c r="U180" s="408"/>
      <c r="V180" s="408"/>
      <c r="W180" s="408"/>
      <c r="X180" s="408"/>
      <c r="Y180" s="408"/>
      <c r="Z180" s="408"/>
      <c r="AA180" s="408"/>
      <c r="AB180" s="408"/>
      <c r="AC180" s="408"/>
      <c r="AD180" s="408"/>
      <c r="AE180" s="408"/>
      <c r="AF180" s="408"/>
    </row>
    <row r="181" spans="1:32" ht="15.75" customHeight="1" x14ac:dyDescent="0.2">
      <c r="A181" s="408"/>
      <c r="B181" s="408"/>
      <c r="C181" s="408"/>
      <c r="D181" s="408"/>
      <c r="E181" s="408"/>
      <c r="F181" s="408"/>
      <c r="G181" s="408"/>
      <c r="H181" s="408"/>
      <c r="I181" s="408"/>
      <c r="J181" s="408"/>
      <c r="K181" s="408"/>
      <c r="L181" s="408"/>
      <c r="M181" s="408"/>
      <c r="N181" s="408"/>
      <c r="O181" s="408"/>
      <c r="P181" s="408"/>
      <c r="Q181" s="408"/>
      <c r="R181" s="408"/>
      <c r="S181" s="408"/>
      <c r="T181" s="408"/>
      <c r="U181" s="408"/>
      <c r="V181" s="408"/>
      <c r="W181" s="408"/>
      <c r="X181" s="408"/>
      <c r="Y181" s="408"/>
      <c r="Z181" s="408"/>
      <c r="AA181" s="408"/>
      <c r="AB181" s="408"/>
      <c r="AC181" s="408"/>
      <c r="AD181" s="408"/>
      <c r="AE181" s="408"/>
      <c r="AF181" s="408"/>
    </row>
    <row r="182" spans="1:32" ht="15.75" customHeight="1" x14ac:dyDescent="0.2">
      <c r="A182" s="408"/>
      <c r="B182" s="408"/>
      <c r="C182" s="408"/>
      <c r="D182" s="408"/>
      <c r="E182" s="408"/>
      <c r="F182" s="408"/>
      <c r="G182" s="408"/>
      <c r="H182" s="408"/>
      <c r="I182" s="408"/>
      <c r="J182" s="408"/>
      <c r="K182" s="408"/>
      <c r="L182" s="408"/>
      <c r="M182" s="408"/>
      <c r="N182" s="408"/>
      <c r="O182" s="408"/>
      <c r="P182" s="408"/>
      <c r="Q182" s="408"/>
      <c r="R182" s="408"/>
      <c r="S182" s="408"/>
      <c r="T182" s="408"/>
      <c r="U182" s="408"/>
      <c r="V182" s="408"/>
      <c r="W182" s="408"/>
      <c r="X182" s="408"/>
      <c r="Y182" s="408"/>
      <c r="Z182" s="408"/>
      <c r="AA182" s="408"/>
      <c r="AB182" s="408"/>
      <c r="AC182" s="408"/>
      <c r="AD182" s="408"/>
      <c r="AE182" s="408"/>
      <c r="AF182" s="408"/>
    </row>
    <row r="183" spans="1:32" ht="15.75" customHeight="1" x14ac:dyDescent="0.2">
      <c r="A183" s="408"/>
      <c r="B183" s="408"/>
      <c r="C183" s="408"/>
      <c r="D183" s="408"/>
      <c r="E183" s="408"/>
      <c r="F183" s="408"/>
      <c r="G183" s="408"/>
      <c r="H183" s="408"/>
      <c r="I183" s="408"/>
      <c r="J183" s="408"/>
      <c r="K183" s="408"/>
      <c r="L183" s="408"/>
      <c r="M183" s="408"/>
      <c r="N183" s="408"/>
      <c r="O183" s="408"/>
      <c r="P183" s="408"/>
      <c r="Q183" s="408"/>
      <c r="R183" s="408"/>
      <c r="S183" s="408"/>
      <c r="T183" s="408"/>
      <c r="U183" s="408"/>
      <c r="V183" s="408"/>
      <c r="W183" s="408"/>
      <c r="X183" s="408"/>
      <c r="Y183" s="408"/>
      <c r="Z183" s="408"/>
      <c r="AA183" s="408"/>
      <c r="AB183" s="408"/>
      <c r="AC183" s="408"/>
      <c r="AD183" s="408"/>
      <c r="AE183" s="408"/>
      <c r="AF183" s="408"/>
    </row>
    <row r="184" spans="1:32" ht="15.75" customHeight="1" x14ac:dyDescent="0.2">
      <c r="A184" s="408"/>
      <c r="B184" s="408"/>
      <c r="C184" s="408"/>
      <c r="D184" s="408"/>
      <c r="E184" s="408"/>
      <c r="F184" s="408"/>
      <c r="G184" s="408"/>
      <c r="H184" s="408"/>
      <c r="I184" s="408"/>
      <c r="J184" s="408"/>
      <c r="K184" s="408"/>
      <c r="L184" s="408"/>
      <c r="M184" s="408"/>
      <c r="N184" s="408"/>
      <c r="O184" s="408"/>
      <c r="P184" s="408"/>
      <c r="Q184" s="408"/>
      <c r="R184" s="408"/>
      <c r="S184" s="408"/>
      <c r="T184" s="408"/>
      <c r="U184" s="408"/>
      <c r="V184" s="408"/>
      <c r="W184" s="408"/>
      <c r="X184" s="408"/>
      <c r="Y184" s="408"/>
      <c r="Z184" s="408"/>
      <c r="AA184" s="408"/>
      <c r="AB184" s="408"/>
      <c r="AC184" s="408"/>
      <c r="AD184" s="408"/>
      <c r="AE184" s="408"/>
      <c r="AF184" s="408"/>
    </row>
    <row r="185" spans="1:32" ht="15.75" customHeight="1" x14ac:dyDescent="0.2">
      <c r="A185" s="408"/>
      <c r="B185" s="408"/>
      <c r="C185" s="408"/>
      <c r="D185" s="408"/>
      <c r="E185" s="408"/>
      <c r="F185" s="408"/>
      <c r="G185" s="408"/>
      <c r="H185" s="408"/>
      <c r="I185" s="408"/>
      <c r="J185" s="408"/>
      <c r="K185" s="408"/>
      <c r="L185" s="408"/>
      <c r="M185" s="408"/>
      <c r="N185" s="408"/>
      <c r="O185" s="408"/>
      <c r="P185" s="408"/>
      <c r="Q185" s="408"/>
      <c r="R185" s="408"/>
      <c r="S185" s="408"/>
      <c r="T185" s="408"/>
      <c r="U185" s="408"/>
      <c r="V185" s="408"/>
      <c r="W185" s="408"/>
      <c r="X185" s="408"/>
      <c r="Y185" s="408"/>
      <c r="Z185" s="408"/>
      <c r="AA185" s="408"/>
      <c r="AB185" s="408"/>
      <c r="AC185" s="408"/>
      <c r="AD185" s="408"/>
      <c r="AE185" s="408"/>
      <c r="AF185" s="408"/>
    </row>
    <row r="186" spans="1:32" ht="15.75" customHeight="1" x14ac:dyDescent="0.2">
      <c r="A186" s="408"/>
      <c r="B186" s="408"/>
      <c r="C186" s="408"/>
      <c r="D186" s="408"/>
      <c r="E186" s="408"/>
      <c r="F186" s="408"/>
      <c r="G186" s="408"/>
      <c r="H186" s="408"/>
      <c r="I186" s="408"/>
      <c r="J186" s="408"/>
      <c r="K186" s="408"/>
      <c r="L186" s="408"/>
      <c r="M186" s="408"/>
      <c r="N186" s="408"/>
      <c r="O186" s="408"/>
      <c r="P186" s="408"/>
      <c r="Q186" s="408"/>
      <c r="R186" s="408"/>
      <c r="S186" s="408"/>
      <c r="T186" s="408"/>
      <c r="U186" s="408"/>
      <c r="V186" s="408"/>
      <c r="W186" s="408"/>
      <c r="X186" s="408"/>
      <c r="Y186" s="408"/>
      <c r="Z186" s="408"/>
      <c r="AA186" s="408"/>
      <c r="AB186" s="408"/>
      <c r="AC186" s="408"/>
      <c r="AD186" s="408"/>
      <c r="AE186" s="408"/>
      <c r="AF186" s="408"/>
    </row>
    <row r="187" spans="1:32" ht="15.75" customHeight="1" x14ac:dyDescent="0.2">
      <c r="A187" s="408"/>
      <c r="B187" s="408"/>
      <c r="C187" s="408"/>
      <c r="D187" s="408"/>
      <c r="E187" s="408"/>
      <c r="F187" s="408"/>
      <c r="G187" s="408"/>
      <c r="H187" s="408"/>
      <c r="I187" s="408"/>
      <c r="J187" s="408"/>
      <c r="K187" s="408"/>
      <c r="L187" s="408"/>
      <c r="M187" s="408"/>
      <c r="N187" s="408"/>
      <c r="O187" s="408"/>
      <c r="P187" s="408"/>
      <c r="Q187" s="408"/>
      <c r="R187" s="408"/>
      <c r="S187" s="408"/>
      <c r="T187" s="408"/>
      <c r="U187" s="408"/>
      <c r="V187" s="408"/>
      <c r="W187" s="408"/>
      <c r="X187" s="408"/>
      <c r="Y187" s="408"/>
      <c r="Z187" s="408"/>
      <c r="AA187" s="408"/>
      <c r="AB187" s="408"/>
      <c r="AC187" s="408"/>
      <c r="AD187" s="408"/>
      <c r="AE187" s="408"/>
      <c r="AF187" s="408"/>
    </row>
    <row r="188" spans="1:32" ht="15.75" customHeight="1" x14ac:dyDescent="0.2">
      <c r="A188" s="408"/>
      <c r="B188" s="408"/>
      <c r="C188" s="408"/>
      <c r="D188" s="408"/>
      <c r="E188" s="408"/>
      <c r="F188" s="408"/>
      <c r="G188" s="408"/>
      <c r="H188" s="408"/>
      <c r="I188" s="408"/>
      <c r="J188" s="408"/>
      <c r="K188" s="408"/>
      <c r="L188" s="408"/>
      <c r="M188" s="408"/>
      <c r="N188" s="408"/>
      <c r="O188" s="408"/>
      <c r="P188" s="408"/>
      <c r="Q188" s="408"/>
      <c r="R188" s="408"/>
      <c r="S188" s="408"/>
      <c r="T188" s="408"/>
      <c r="U188" s="408"/>
      <c r="V188" s="408"/>
      <c r="W188" s="408"/>
      <c r="X188" s="408"/>
      <c r="Y188" s="408"/>
      <c r="Z188" s="408"/>
      <c r="AA188" s="408"/>
      <c r="AB188" s="408"/>
      <c r="AC188" s="408"/>
      <c r="AD188" s="408"/>
      <c r="AE188" s="408"/>
      <c r="AF188" s="408"/>
    </row>
    <row r="189" spans="1:32" ht="15.75" customHeight="1" x14ac:dyDescent="0.2">
      <c r="A189" s="408"/>
      <c r="B189" s="408"/>
      <c r="C189" s="408"/>
      <c r="D189" s="408"/>
      <c r="E189" s="408"/>
      <c r="F189" s="408"/>
      <c r="G189" s="408"/>
      <c r="H189" s="408"/>
      <c r="I189" s="408"/>
      <c r="J189" s="408"/>
      <c r="K189" s="408"/>
      <c r="L189" s="408"/>
      <c r="M189" s="408"/>
      <c r="N189" s="408"/>
      <c r="O189" s="408"/>
      <c r="P189" s="408"/>
      <c r="Q189" s="408"/>
      <c r="R189" s="408"/>
      <c r="S189" s="408"/>
      <c r="T189" s="408"/>
      <c r="U189" s="408"/>
      <c r="V189" s="408"/>
      <c r="W189" s="408"/>
      <c r="X189" s="408"/>
      <c r="Y189" s="408"/>
      <c r="Z189" s="408"/>
      <c r="AA189" s="408"/>
      <c r="AB189" s="408"/>
      <c r="AC189" s="408"/>
      <c r="AD189" s="408"/>
      <c r="AE189" s="408"/>
      <c r="AF189" s="408"/>
    </row>
    <row r="190" spans="1:32" ht="15.75" customHeight="1" x14ac:dyDescent="0.2">
      <c r="A190" s="408"/>
      <c r="B190" s="408"/>
      <c r="C190" s="408"/>
      <c r="D190" s="408"/>
      <c r="E190" s="408"/>
      <c r="F190" s="408"/>
      <c r="G190" s="408"/>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c r="AF190" s="408"/>
    </row>
    <row r="191" spans="1:32" ht="15.75" customHeight="1" x14ac:dyDescent="0.2">
      <c r="A191" s="408"/>
      <c r="B191" s="408"/>
      <c r="C191" s="408"/>
      <c r="D191" s="408"/>
      <c r="E191" s="408"/>
      <c r="F191" s="408"/>
      <c r="G191" s="408"/>
      <c r="H191" s="408"/>
      <c r="I191" s="408"/>
      <c r="J191" s="408"/>
      <c r="K191" s="408"/>
      <c r="L191" s="408"/>
      <c r="M191" s="408"/>
      <c r="N191" s="408"/>
      <c r="O191" s="408"/>
      <c r="P191" s="408"/>
      <c r="Q191" s="408"/>
      <c r="R191" s="408"/>
      <c r="S191" s="408"/>
      <c r="T191" s="408"/>
      <c r="U191" s="408"/>
      <c r="V191" s="408"/>
      <c r="W191" s="408"/>
      <c r="X191" s="408"/>
      <c r="Y191" s="408"/>
      <c r="Z191" s="408"/>
      <c r="AA191" s="408"/>
      <c r="AB191" s="408"/>
      <c r="AC191" s="408"/>
      <c r="AD191" s="408"/>
      <c r="AE191" s="408"/>
      <c r="AF191" s="408"/>
    </row>
    <row r="192" spans="1:32" ht="15.75" customHeight="1" x14ac:dyDescent="0.2">
      <c r="A192" s="408"/>
      <c r="B192" s="408"/>
      <c r="C192" s="408"/>
      <c r="D192" s="408"/>
      <c r="E192" s="408"/>
      <c r="F192" s="408"/>
      <c r="G192" s="408"/>
      <c r="H192" s="408"/>
      <c r="I192" s="408"/>
      <c r="J192" s="408"/>
      <c r="K192" s="408"/>
      <c r="L192" s="408"/>
      <c r="M192" s="408"/>
      <c r="N192" s="408"/>
      <c r="O192" s="408"/>
      <c r="P192" s="408"/>
      <c r="Q192" s="408"/>
      <c r="R192" s="408"/>
      <c r="S192" s="408"/>
      <c r="T192" s="408"/>
      <c r="U192" s="408"/>
      <c r="V192" s="408"/>
      <c r="W192" s="408"/>
      <c r="X192" s="408"/>
      <c r="Y192" s="408"/>
      <c r="Z192" s="408"/>
      <c r="AA192" s="408"/>
      <c r="AB192" s="408"/>
      <c r="AC192" s="408"/>
      <c r="AD192" s="408"/>
      <c r="AE192" s="408"/>
      <c r="AF192" s="408"/>
    </row>
    <row r="193" spans="1:32" ht="15.75" customHeight="1" x14ac:dyDescent="0.2">
      <c r="A193" s="408"/>
      <c r="B193" s="408"/>
      <c r="C193" s="408"/>
      <c r="D193" s="408"/>
      <c r="E193" s="408"/>
      <c r="F193" s="408"/>
      <c r="G193" s="408"/>
      <c r="H193" s="408"/>
      <c r="I193" s="408"/>
      <c r="J193" s="408"/>
      <c r="K193" s="408"/>
      <c r="L193" s="408"/>
      <c r="M193" s="408"/>
      <c r="N193" s="408"/>
      <c r="O193" s="408"/>
      <c r="P193" s="408"/>
      <c r="Q193" s="408"/>
      <c r="R193" s="408"/>
      <c r="S193" s="408"/>
      <c r="T193" s="408"/>
      <c r="U193" s="408"/>
      <c r="V193" s="408"/>
      <c r="W193" s="408"/>
      <c r="X193" s="408"/>
      <c r="Y193" s="408"/>
      <c r="Z193" s="408"/>
      <c r="AA193" s="408"/>
      <c r="AB193" s="408"/>
      <c r="AC193" s="408"/>
      <c r="AD193" s="408"/>
      <c r="AE193" s="408"/>
      <c r="AF193" s="408"/>
    </row>
    <row r="194" spans="1:32" ht="15.75" customHeight="1" x14ac:dyDescent="0.2">
      <c r="A194" s="408"/>
      <c r="B194" s="408"/>
      <c r="C194" s="408"/>
      <c r="D194" s="408"/>
      <c r="E194" s="408"/>
      <c r="F194" s="408"/>
      <c r="G194" s="408"/>
      <c r="H194" s="408"/>
      <c r="I194" s="408"/>
      <c r="J194" s="408"/>
      <c r="K194" s="408"/>
      <c r="L194" s="408"/>
      <c r="M194" s="408"/>
      <c r="N194" s="408"/>
      <c r="O194" s="408"/>
      <c r="P194" s="408"/>
      <c r="Q194" s="408"/>
      <c r="R194" s="408"/>
      <c r="S194" s="408"/>
      <c r="T194" s="408"/>
      <c r="U194" s="408"/>
      <c r="V194" s="408"/>
      <c r="W194" s="408"/>
      <c r="X194" s="408"/>
      <c r="Y194" s="408"/>
      <c r="Z194" s="408"/>
      <c r="AA194" s="408"/>
      <c r="AB194" s="408"/>
      <c r="AC194" s="408"/>
      <c r="AD194" s="408"/>
      <c r="AE194" s="408"/>
      <c r="AF194" s="408"/>
    </row>
    <row r="195" spans="1:32" ht="15.75" customHeight="1" x14ac:dyDescent="0.2">
      <c r="A195" s="408"/>
      <c r="B195" s="408"/>
      <c r="C195" s="408"/>
      <c r="D195" s="408"/>
      <c r="E195" s="408"/>
      <c r="F195" s="408"/>
      <c r="G195" s="408"/>
      <c r="H195" s="408"/>
      <c r="I195" s="408"/>
      <c r="J195" s="408"/>
      <c r="K195" s="408"/>
      <c r="L195" s="408"/>
      <c r="M195" s="408"/>
      <c r="N195" s="408"/>
      <c r="O195" s="408"/>
      <c r="P195" s="408"/>
      <c r="Q195" s="408"/>
      <c r="R195" s="408"/>
      <c r="S195" s="408"/>
      <c r="T195" s="408"/>
      <c r="U195" s="408"/>
      <c r="V195" s="408"/>
      <c r="W195" s="408"/>
      <c r="X195" s="408"/>
      <c r="Y195" s="408"/>
      <c r="Z195" s="408"/>
      <c r="AA195" s="408"/>
      <c r="AB195" s="408"/>
      <c r="AC195" s="408"/>
      <c r="AD195" s="408"/>
      <c r="AE195" s="408"/>
      <c r="AF195" s="408"/>
    </row>
    <row r="196" spans="1:32" ht="15.75" customHeight="1" x14ac:dyDescent="0.2">
      <c r="A196" s="408"/>
      <c r="B196" s="408"/>
      <c r="C196" s="408"/>
      <c r="D196" s="408"/>
      <c r="E196" s="408"/>
      <c r="F196" s="408"/>
      <c r="G196" s="408"/>
      <c r="H196" s="408"/>
      <c r="I196" s="408"/>
      <c r="J196" s="408"/>
      <c r="K196" s="408"/>
      <c r="L196" s="408"/>
      <c r="M196" s="408"/>
      <c r="N196" s="408"/>
      <c r="O196" s="408"/>
      <c r="P196" s="408"/>
      <c r="Q196" s="408"/>
      <c r="R196" s="408"/>
      <c r="S196" s="408"/>
      <c r="T196" s="408"/>
      <c r="U196" s="408"/>
      <c r="V196" s="408"/>
      <c r="W196" s="408"/>
      <c r="X196" s="408"/>
      <c r="Y196" s="408"/>
      <c r="Z196" s="408"/>
      <c r="AA196" s="408"/>
      <c r="AB196" s="408"/>
      <c r="AC196" s="408"/>
      <c r="AD196" s="408"/>
      <c r="AE196" s="408"/>
      <c r="AF196" s="408"/>
    </row>
    <row r="197" spans="1:32" ht="15.75" customHeight="1" x14ac:dyDescent="0.2">
      <c r="A197" s="408"/>
      <c r="B197" s="408"/>
      <c r="C197" s="408"/>
      <c r="D197" s="408"/>
      <c r="E197" s="408"/>
      <c r="F197" s="408"/>
      <c r="G197" s="408"/>
      <c r="H197" s="408"/>
      <c r="I197" s="408"/>
      <c r="J197" s="408"/>
      <c r="K197" s="408"/>
      <c r="L197" s="408"/>
      <c r="M197" s="408"/>
      <c r="N197" s="408"/>
      <c r="O197" s="408"/>
      <c r="P197" s="408"/>
      <c r="Q197" s="408"/>
      <c r="R197" s="408"/>
      <c r="S197" s="408"/>
      <c r="T197" s="408"/>
      <c r="U197" s="408"/>
      <c r="V197" s="408"/>
      <c r="W197" s="408"/>
      <c r="X197" s="408"/>
      <c r="Y197" s="408"/>
      <c r="Z197" s="408"/>
      <c r="AA197" s="408"/>
      <c r="AB197" s="408"/>
      <c r="AC197" s="408"/>
      <c r="AD197" s="408"/>
      <c r="AE197" s="408"/>
      <c r="AF197" s="408"/>
    </row>
    <row r="198" spans="1:32" ht="15.75" customHeight="1" x14ac:dyDescent="0.2">
      <c r="A198" s="408"/>
      <c r="B198" s="408"/>
      <c r="C198" s="408"/>
      <c r="D198" s="408"/>
      <c r="E198" s="408"/>
      <c r="F198" s="408"/>
      <c r="G198" s="408"/>
      <c r="H198" s="408"/>
      <c r="I198" s="408"/>
      <c r="J198" s="408"/>
      <c r="K198" s="408"/>
      <c r="L198" s="408"/>
      <c r="M198" s="408"/>
      <c r="N198" s="408"/>
      <c r="O198" s="408"/>
      <c r="P198" s="408"/>
      <c r="Q198" s="408"/>
      <c r="R198" s="408"/>
      <c r="S198" s="408"/>
      <c r="T198" s="408"/>
      <c r="U198" s="408"/>
      <c r="V198" s="408"/>
      <c r="W198" s="408"/>
      <c r="X198" s="408"/>
      <c r="Y198" s="408"/>
      <c r="Z198" s="408"/>
      <c r="AA198" s="408"/>
      <c r="AB198" s="408"/>
      <c r="AC198" s="408"/>
      <c r="AD198" s="408"/>
      <c r="AE198" s="408"/>
      <c r="AF198" s="408"/>
    </row>
    <row r="199" spans="1:32" ht="15.75" customHeight="1" x14ac:dyDescent="0.2">
      <c r="A199" s="408"/>
      <c r="B199" s="408"/>
      <c r="C199" s="408"/>
      <c r="D199" s="408"/>
      <c r="E199" s="408"/>
      <c r="F199" s="408"/>
      <c r="G199" s="408"/>
      <c r="H199" s="408"/>
      <c r="I199" s="408"/>
      <c r="J199" s="408"/>
      <c r="K199" s="408"/>
      <c r="L199" s="408"/>
      <c r="M199" s="408"/>
      <c r="N199" s="408"/>
      <c r="O199" s="408"/>
      <c r="P199" s="408"/>
      <c r="Q199" s="408"/>
      <c r="R199" s="408"/>
      <c r="S199" s="408"/>
      <c r="T199" s="408"/>
      <c r="U199" s="408"/>
      <c r="V199" s="408"/>
      <c r="W199" s="408"/>
      <c r="X199" s="408"/>
      <c r="Y199" s="408"/>
      <c r="Z199" s="408"/>
      <c r="AA199" s="408"/>
      <c r="AB199" s="408"/>
      <c r="AC199" s="408"/>
      <c r="AD199" s="408"/>
      <c r="AE199" s="408"/>
      <c r="AF199" s="408"/>
    </row>
    <row r="200" spans="1:32" ht="15.75" customHeight="1" x14ac:dyDescent="0.2">
      <c r="A200" s="408"/>
      <c r="B200" s="408"/>
      <c r="C200" s="408"/>
      <c r="D200" s="408"/>
      <c r="E200" s="408"/>
      <c r="F200" s="408"/>
      <c r="G200" s="408"/>
      <c r="H200" s="408"/>
      <c r="I200" s="408"/>
      <c r="J200" s="408"/>
      <c r="K200" s="408"/>
      <c r="L200" s="408"/>
      <c r="M200" s="408"/>
      <c r="N200" s="408"/>
      <c r="O200" s="408"/>
      <c r="P200" s="408"/>
      <c r="Q200" s="408"/>
      <c r="R200" s="408"/>
      <c r="S200" s="408"/>
      <c r="T200" s="408"/>
      <c r="U200" s="408"/>
      <c r="V200" s="408"/>
      <c r="W200" s="408"/>
      <c r="X200" s="408"/>
      <c r="Y200" s="408"/>
      <c r="Z200" s="408"/>
      <c r="AA200" s="408"/>
      <c r="AB200" s="408"/>
      <c r="AC200" s="408"/>
      <c r="AD200" s="408"/>
      <c r="AE200" s="408"/>
      <c r="AF200" s="408"/>
    </row>
    <row r="201" spans="1:32" ht="15.75" customHeight="1" x14ac:dyDescent="0.2">
      <c r="A201" s="408"/>
      <c r="B201" s="408"/>
      <c r="C201" s="408"/>
      <c r="D201" s="408"/>
      <c r="E201" s="408"/>
      <c r="F201" s="408"/>
      <c r="G201" s="408"/>
      <c r="H201" s="408"/>
      <c r="I201" s="408"/>
      <c r="J201" s="408"/>
      <c r="K201" s="408"/>
      <c r="L201" s="408"/>
      <c r="M201" s="408"/>
      <c r="N201" s="408"/>
      <c r="O201" s="408"/>
      <c r="P201" s="408"/>
      <c r="Q201" s="408"/>
      <c r="R201" s="408"/>
      <c r="S201" s="408"/>
      <c r="T201" s="408"/>
      <c r="U201" s="408"/>
      <c r="V201" s="408"/>
      <c r="W201" s="408"/>
      <c r="X201" s="408"/>
      <c r="Y201" s="408"/>
      <c r="Z201" s="408"/>
      <c r="AA201" s="408"/>
      <c r="AB201" s="408"/>
      <c r="AC201" s="408"/>
      <c r="AD201" s="408"/>
      <c r="AE201" s="408"/>
      <c r="AF201" s="408"/>
    </row>
    <row r="202" spans="1:32" ht="15.75" customHeight="1" x14ac:dyDescent="0.2">
      <c r="A202" s="408"/>
      <c r="B202" s="408"/>
      <c r="C202" s="408"/>
      <c r="D202" s="408"/>
      <c r="E202" s="408"/>
      <c r="F202" s="408"/>
      <c r="G202" s="408"/>
      <c r="H202" s="408"/>
      <c r="I202" s="408"/>
      <c r="J202" s="408"/>
      <c r="K202" s="408"/>
      <c r="L202" s="408"/>
      <c r="M202" s="408"/>
      <c r="N202" s="408"/>
      <c r="O202" s="408"/>
      <c r="P202" s="408"/>
      <c r="Q202" s="408"/>
      <c r="R202" s="408"/>
      <c r="S202" s="408"/>
      <c r="T202" s="408"/>
      <c r="U202" s="408"/>
      <c r="V202" s="408"/>
      <c r="W202" s="408"/>
      <c r="X202" s="408"/>
      <c r="Y202" s="408"/>
      <c r="Z202" s="408"/>
      <c r="AA202" s="408"/>
      <c r="AB202" s="408"/>
      <c r="AC202" s="408"/>
      <c r="AD202" s="408"/>
      <c r="AE202" s="408"/>
      <c r="AF202" s="408"/>
    </row>
    <row r="203" spans="1:32" ht="15.75" customHeight="1" x14ac:dyDescent="0.2">
      <c r="A203" s="408"/>
      <c r="B203" s="408"/>
      <c r="C203" s="408"/>
      <c r="D203" s="408"/>
      <c r="E203" s="408"/>
      <c r="F203" s="408"/>
      <c r="G203" s="408"/>
      <c r="H203" s="408"/>
      <c r="I203" s="408"/>
      <c r="J203" s="408"/>
      <c r="K203" s="408"/>
      <c r="L203" s="408"/>
      <c r="M203" s="408"/>
      <c r="N203" s="408"/>
      <c r="O203" s="408"/>
      <c r="P203" s="408"/>
      <c r="Q203" s="408"/>
      <c r="R203" s="408"/>
      <c r="S203" s="408"/>
      <c r="T203" s="408"/>
      <c r="U203" s="408"/>
      <c r="V203" s="408"/>
      <c r="W203" s="408"/>
      <c r="X203" s="408"/>
      <c r="Y203" s="408"/>
      <c r="Z203" s="408"/>
      <c r="AA203" s="408"/>
      <c r="AB203" s="408"/>
      <c r="AC203" s="408"/>
      <c r="AD203" s="408"/>
      <c r="AE203" s="408"/>
      <c r="AF203" s="408"/>
    </row>
    <row r="204" spans="1:32" ht="15.75" customHeight="1" x14ac:dyDescent="0.2">
      <c r="A204" s="408"/>
      <c r="B204" s="408"/>
      <c r="C204" s="408"/>
      <c r="D204" s="408"/>
      <c r="E204" s="408"/>
      <c r="F204" s="408"/>
      <c r="G204" s="408"/>
      <c r="H204" s="408"/>
      <c r="I204" s="408"/>
      <c r="J204" s="408"/>
      <c r="K204" s="408"/>
      <c r="L204" s="408"/>
      <c r="M204" s="408"/>
      <c r="N204" s="408"/>
      <c r="O204" s="408"/>
      <c r="P204" s="408"/>
      <c r="Q204" s="408"/>
      <c r="R204" s="408"/>
      <c r="S204" s="408"/>
      <c r="T204" s="408"/>
      <c r="U204" s="408"/>
      <c r="V204" s="408"/>
      <c r="W204" s="408"/>
      <c r="X204" s="408"/>
      <c r="Y204" s="408"/>
      <c r="Z204" s="408"/>
      <c r="AA204" s="408"/>
      <c r="AB204" s="408"/>
      <c r="AC204" s="408"/>
      <c r="AD204" s="408"/>
      <c r="AE204" s="408"/>
      <c r="AF204" s="408"/>
    </row>
    <row r="205" spans="1:32" ht="15.75" customHeight="1" x14ac:dyDescent="0.2">
      <c r="A205" s="408"/>
      <c r="B205" s="408"/>
      <c r="C205" s="408"/>
      <c r="D205" s="408"/>
      <c r="E205" s="408"/>
      <c r="F205" s="408"/>
      <c r="G205" s="408"/>
      <c r="H205" s="408"/>
      <c r="I205" s="408"/>
      <c r="J205" s="408"/>
      <c r="K205" s="408"/>
      <c r="L205" s="408"/>
      <c r="M205" s="408"/>
      <c r="N205" s="408"/>
      <c r="O205" s="408"/>
      <c r="P205" s="408"/>
      <c r="Q205" s="408"/>
      <c r="R205" s="408"/>
      <c r="S205" s="408"/>
      <c r="T205" s="408"/>
      <c r="U205" s="408"/>
      <c r="V205" s="408"/>
      <c r="W205" s="408"/>
      <c r="X205" s="408"/>
      <c r="Y205" s="408"/>
      <c r="Z205" s="408"/>
      <c r="AA205" s="408"/>
      <c r="AB205" s="408"/>
      <c r="AC205" s="408"/>
      <c r="AD205" s="408"/>
      <c r="AE205" s="408"/>
      <c r="AF205" s="408"/>
    </row>
    <row r="206" spans="1:32" ht="15.75" customHeight="1" x14ac:dyDescent="0.2">
      <c r="A206" s="408"/>
      <c r="B206" s="408"/>
      <c r="C206" s="408"/>
      <c r="D206" s="408"/>
      <c r="E206" s="408"/>
      <c r="F206" s="408"/>
      <c r="G206" s="408"/>
      <c r="H206" s="408"/>
      <c r="I206" s="408"/>
      <c r="J206" s="408"/>
      <c r="K206" s="408"/>
      <c r="L206" s="408"/>
      <c r="M206" s="408"/>
      <c r="N206" s="408"/>
      <c r="O206" s="408"/>
      <c r="P206" s="408"/>
      <c r="Q206" s="408"/>
      <c r="R206" s="408"/>
      <c r="S206" s="408"/>
      <c r="T206" s="408"/>
      <c r="U206" s="408"/>
      <c r="V206" s="408"/>
      <c r="W206" s="408"/>
      <c r="X206" s="408"/>
      <c r="Y206" s="408"/>
      <c r="Z206" s="408"/>
      <c r="AA206" s="408"/>
      <c r="AB206" s="408"/>
      <c r="AC206" s="408"/>
      <c r="AD206" s="408"/>
      <c r="AE206" s="408"/>
      <c r="AF206" s="408"/>
    </row>
    <row r="207" spans="1:32" ht="15.75" customHeight="1" x14ac:dyDescent="0.2">
      <c r="A207" s="408"/>
      <c r="B207" s="408"/>
      <c r="C207" s="408"/>
      <c r="D207" s="408"/>
      <c r="E207" s="408"/>
      <c r="F207" s="408"/>
      <c r="G207" s="408"/>
      <c r="H207" s="408"/>
      <c r="I207" s="408"/>
      <c r="J207" s="408"/>
      <c r="K207" s="408"/>
      <c r="L207" s="408"/>
      <c r="M207" s="408"/>
      <c r="N207" s="408"/>
      <c r="O207" s="408"/>
      <c r="P207" s="408"/>
      <c r="Q207" s="408"/>
      <c r="R207" s="408"/>
      <c r="S207" s="408"/>
      <c r="T207" s="408"/>
      <c r="U207" s="408"/>
      <c r="V207" s="408"/>
      <c r="W207" s="408"/>
      <c r="X207" s="408"/>
      <c r="Y207" s="408"/>
      <c r="Z207" s="408"/>
      <c r="AA207" s="408"/>
      <c r="AB207" s="408"/>
      <c r="AC207" s="408"/>
      <c r="AD207" s="408"/>
      <c r="AE207" s="408"/>
      <c r="AF207" s="408"/>
    </row>
    <row r="208" spans="1:32" ht="15.75" customHeight="1" x14ac:dyDescent="0.2">
      <c r="A208" s="408"/>
      <c r="B208" s="408"/>
      <c r="C208" s="408"/>
      <c r="D208" s="408"/>
      <c r="E208" s="408"/>
      <c r="F208" s="408"/>
      <c r="G208" s="408"/>
      <c r="H208" s="408"/>
      <c r="I208" s="408"/>
      <c r="J208" s="408"/>
      <c r="K208" s="408"/>
      <c r="L208" s="408"/>
      <c r="M208" s="408"/>
      <c r="N208" s="408"/>
      <c r="O208" s="408"/>
      <c r="P208" s="408"/>
      <c r="Q208" s="408"/>
      <c r="R208" s="408"/>
      <c r="S208" s="408"/>
      <c r="T208" s="408"/>
      <c r="U208" s="408"/>
      <c r="V208" s="408"/>
      <c r="W208" s="408"/>
      <c r="X208" s="408"/>
      <c r="Y208" s="408"/>
      <c r="Z208" s="408"/>
      <c r="AA208" s="408"/>
      <c r="AB208" s="408"/>
      <c r="AC208" s="408"/>
      <c r="AD208" s="408"/>
      <c r="AE208" s="408"/>
      <c r="AF208" s="408"/>
    </row>
    <row r="209" spans="1:32" ht="15.75" customHeight="1" x14ac:dyDescent="0.2">
      <c r="A209" s="408"/>
      <c r="B209" s="408"/>
      <c r="C209" s="408"/>
      <c r="D209" s="408"/>
      <c r="E209" s="408"/>
      <c r="F209" s="408"/>
      <c r="G209" s="408"/>
      <c r="H209" s="408"/>
      <c r="I209" s="408"/>
      <c r="J209" s="408"/>
      <c r="K209" s="408"/>
      <c r="L209" s="408"/>
      <c r="M209" s="408"/>
      <c r="N209" s="408"/>
      <c r="O209" s="408"/>
      <c r="P209" s="408"/>
      <c r="Q209" s="408"/>
      <c r="R209" s="408"/>
      <c r="S209" s="408"/>
      <c r="T209" s="408"/>
      <c r="U209" s="408"/>
      <c r="V209" s="408"/>
      <c r="W209" s="408"/>
      <c r="X209" s="408"/>
      <c r="Y209" s="408"/>
      <c r="Z209" s="408"/>
      <c r="AA209" s="408"/>
      <c r="AB209" s="408"/>
      <c r="AC209" s="408"/>
      <c r="AD209" s="408"/>
      <c r="AE209" s="408"/>
      <c r="AF209" s="408"/>
    </row>
    <row r="210" spans="1:32" ht="15.75" customHeight="1" x14ac:dyDescent="0.2">
      <c r="A210" s="408"/>
      <c r="B210" s="408"/>
      <c r="C210" s="408"/>
      <c r="D210" s="408"/>
      <c r="E210" s="408"/>
      <c r="F210" s="408"/>
      <c r="G210" s="408"/>
      <c r="H210" s="408"/>
      <c r="I210" s="408"/>
      <c r="J210" s="408"/>
      <c r="K210" s="408"/>
      <c r="L210" s="408"/>
      <c r="M210" s="408"/>
      <c r="N210" s="408"/>
      <c r="O210" s="408"/>
      <c r="P210" s="408"/>
      <c r="Q210" s="408"/>
      <c r="R210" s="408"/>
      <c r="S210" s="408"/>
      <c r="T210" s="408"/>
      <c r="U210" s="408"/>
      <c r="V210" s="408"/>
      <c r="W210" s="408"/>
      <c r="X210" s="408"/>
      <c r="Y210" s="408"/>
      <c r="Z210" s="408"/>
      <c r="AA210" s="408"/>
      <c r="AB210" s="408"/>
      <c r="AC210" s="408"/>
      <c r="AD210" s="408"/>
      <c r="AE210" s="408"/>
      <c r="AF210" s="408"/>
    </row>
    <row r="211" spans="1:32" ht="15.75" customHeight="1" x14ac:dyDescent="0.2">
      <c r="A211" s="408"/>
      <c r="B211" s="408"/>
      <c r="C211" s="408"/>
      <c r="D211" s="408"/>
      <c r="E211" s="408"/>
      <c r="F211" s="408"/>
      <c r="G211" s="408"/>
      <c r="H211" s="408"/>
      <c r="I211" s="408"/>
      <c r="J211" s="408"/>
      <c r="K211" s="408"/>
      <c r="L211" s="408"/>
      <c r="M211" s="408"/>
      <c r="N211" s="408"/>
      <c r="O211" s="408"/>
      <c r="P211" s="408"/>
      <c r="Q211" s="408"/>
      <c r="R211" s="408"/>
      <c r="S211" s="408"/>
      <c r="T211" s="408"/>
      <c r="U211" s="408"/>
      <c r="V211" s="408"/>
      <c r="W211" s="408"/>
      <c r="X211" s="408"/>
      <c r="Y211" s="408"/>
      <c r="Z211" s="408"/>
      <c r="AA211" s="408"/>
      <c r="AB211" s="408"/>
      <c r="AC211" s="408"/>
      <c r="AD211" s="408"/>
      <c r="AE211" s="408"/>
      <c r="AF211" s="408"/>
    </row>
    <row r="212" spans="1:32" ht="15.75" customHeight="1" x14ac:dyDescent="0.2">
      <c r="A212" s="408"/>
      <c r="B212" s="408"/>
      <c r="C212" s="408"/>
      <c r="D212" s="408"/>
      <c r="E212" s="408"/>
      <c r="F212" s="408"/>
      <c r="G212" s="408"/>
      <c r="H212" s="408"/>
      <c r="I212" s="408"/>
      <c r="J212" s="408"/>
      <c r="K212" s="408"/>
      <c r="L212" s="408"/>
      <c r="M212" s="408"/>
      <c r="N212" s="408"/>
      <c r="O212" s="408"/>
      <c r="P212" s="408"/>
      <c r="Q212" s="408"/>
      <c r="R212" s="408"/>
      <c r="S212" s="408"/>
      <c r="T212" s="408"/>
      <c r="U212" s="408"/>
      <c r="V212" s="408"/>
      <c r="W212" s="408"/>
      <c r="X212" s="408"/>
      <c r="Y212" s="408"/>
      <c r="Z212" s="408"/>
      <c r="AA212" s="408"/>
      <c r="AB212" s="408"/>
      <c r="AC212" s="408"/>
      <c r="AD212" s="408"/>
      <c r="AE212" s="408"/>
      <c r="AF212" s="408"/>
    </row>
    <row r="213" spans="1:32" ht="15.75" customHeight="1" x14ac:dyDescent="0.2">
      <c r="A213" s="408"/>
      <c r="B213" s="408"/>
      <c r="C213" s="408"/>
      <c r="D213" s="408"/>
      <c r="E213" s="408"/>
      <c r="F213" s="408"/>
      <c r="G213" s="408"/>
      <c r="H213" s="408"/>
      <c r="I213" s="408"/>
      <c r="J213" s="408"/>
      <c r="K213" s="408"/>
      <c r="L213" s="408"/>
      <c r="M213" s="408"/>
      <c r="N213" s="408"/>
      <c r="O213" s="408"/>
      <c r="P213" s="408"/>
      <c r="Q213" s="408"/>
      <c r="R213" s="408"/>
      <c r="S213" s="408"/>
      <c r="T213" s="408"/>
      <c r="U213" s="408"/>
      <c r="V213" s="408"/>
      <c r="W213" s="408"/>
      <c r="X213" s="408"/>
      <c r="Y213" s="408"/>
      <c r="Z213" s="408"/>
      <c r="AA213" s="408"/>
      <c r="AB213" s="408"/>
      <c r="AC213" s="408"/>
      <c r="AD213" s="408"/>
      <c r="AE213" s="408"/>
      <c r="AF213" s="408"/>
    </row>
    <row r="214" spans="1:32" ht="15.75" customHeight="1" x14ac:dyDescent="0.2">
      <c r="A214" s="408"/>
      <c r="B214" s="408"/>
      <c r="C214" s="408"/>
      <c r="D214" s="408"/>
      <c r="E214" s="408"/>
      <c r="F214" s="408"/>
      <c r="G214" s="408"/>
      <c r="H214" s="408"/>
      <c r="I214" s="408"/>
      <c r="J214" s="408"/>
      <c r="K214" s="408"/>
      <c r="L214" s="408"/>
      <c r="M214" s="408"/>
      <c r="N214" s="408"/>
      <c r="O214" s="408"/>
      <c r="P214" s="408"/>
      <c r="Q214" s="408"/>
      <c r="R214" s="408"/>
      <c r="S214" s="408"/>
      <c r="T214" s="408"/>
      <c r="U214" s="408"/>
      <c r="V214" s="408"/>
      <c r="W214" s="408"/>
      <c r="X214" s="408"/>
      <c r="Y214" s="408"/>
      <c r="Z214" s="408"/>
      <c r="AA214" s="408"/>
      <c r="AB214" s="408"/>
      <c r="AC214" s="408"/>
      <c r="AD214" s="408"/>
      <c r="AE214" s="408"/>
      <c r="AF214" s="408"/>
    </row>
    <row r="215" spans="1:32" ht="15.75" customHeight="1" x14ac:dyDescent="0.2">
      <c r="A215" s="408"/>
      <c r="B215" s="408"/>
      <c r="C215" s="408"/>
      <c r="D215" s="408"/>
      <c r="E215" s="408"/>
      <c r="F215" s="408"/>
      <c r="G215" s="408"/>
      <c r="H215" s="408"/>
      <c r="I215" s="408"/>
      <c r="J215" s="408"/>
      <c r="K215" s="408"/>
      <c r="L215" s="408"/>
      <c r="M215" s="408"/>
      <c r="N215" s="408"/>
      <c r="O215" s="408"/>
      <c r="P215" s="408"/>
      <c r="Q215" s="408"/>
      <c r="R215" s="408"/>
      <c r="S215" s="408"/>
      <c r="T215" s="408"/>
      <c r="U215" s="408"/>
      <c r="V215" s="408"/>
      <c r="W215" s="408"/>
      <c r="X215" s="408"/>
      <c r="Y215" s="408"/>
      <c r="Z215" s="408"/>
      <c r="AA215" s="408"/>
      <c r="AB215" s="408"/>
      <c r="AC215" s="408"/>
      <c r="AD215" s="408"/>
      <c r="AE215" s="408"/>
      <c r="AF215" s="408"/>
    </row>
    <row r="216" spans="1:32" ht="15.75" customHeight="1" x14ac:dyDescent="0.2">
      <c r="A216" s="408"/>
      <c r="B216" s="408"/>
      <c r="C216" s="408"/>
      <c r="D216" s="408"/>
      <c r="E216" s="408"/>
      <c r="F216" s="408"/>
      <c r="G216" s="408"/>
      <c r="H216" s="408"/>
      <c r="I216" s="408"/>
      <c r="J216" s="408"/>
      <c r="K216" s="408"/>
      <c r="L216" s="408"/>
      <c r="M216" s="408"/>
      <c r="N216" s="408"/>
      <c r="O216" s="408"/>
      <c r="P216" s="408"/>
      <c r="Q216" s="408"/>
      <c r="R216" s="408"/>
      <c r="S216" s="408"/>
      <c r="T216" s="408"/>
      <c r="U216" s="408"/>
      <c r="V216" s="408"/>
      <c r="W216" s="408"/>
      <c r="X216" s="408"/>
      <c r="Y216" s="408"/>
      <c r="Z216" s="408"/>
      <c r="AA216" s="408"/>
      <c r="AB216" s="408"/>
      <c r="AC216" s="408"/>
      <c r="AD216" s="408"/>
      <c r="AE216" s="408"/>
      <c r="AF216" s="408"/>
    </row>
    <row r="217" spans="1:32" ht="15.75" customHeight="1" x14ac:dyDescent="0.2">
      <c r="A217" s="408"/>
      <c r="B217" s="408"/>
      <c r="C217" s="408"/>
      <c r="D217" s="408"/>
      <c r="E217" s="408"/>
      <c r="F217" s="408"/>
      <c r="G217" s="408"/>
      <c r="H217" s="408"/>
      <c r="I217" s="408"/>
      <c r="J217" s="408"/>
      <c r="K217" s="408"/>
      <c r="L217" s="408"/>
      <c r="M217" s="408"/>
      <c r="N217" s="408"/>
      <c r="O217" s="408"/>
      <c r="P217" s="408"/>
      <c r="Q217" s="408"/>
      <c r="R217" s="408"/>
      <c r="S217" s="408"/>
      <c r="T217" s="408"/>
      <c r="U217" s="408"/>
      <c r="V217" s="408"/>
      <c r="W217" s="408"/>
      <c r="X217" s="408"/>
      <c r="Y217" s="408"/>
      <c r="Z217" s="408"/>
      <c r="AA217" s="408"/>
      <c r="AB217" s="408"/>
      <c r="AC217" s="408"/>
      <c r="AD217" s="408"/>
      <c r="AE217" s="408"/>
      <c r="AF217" s="408"/>
    </row>
    <row r="218" spans="1:32" ht="15.75" customHeight="1" x14ac:dyDescent="0.2">
      <c r="A218" s="408"/>
      <c r="B218" s="408"/>
      <c r="C218" s="408"/>
      <c r="D218" s="408"/>
      <c r="E218" s="408"/>
      <c r="F218" s="408"/>
      <c r="G218" s="408"/>
      <c r="H218" s="408"/>
      <c r="I218" s="408"/>
      <c r="J218" s="408"/>
      <c r="K218" s="408"/>
      <c r="L218" s="408"/>
      <c r="M218" s="408"/>
      <c r="N218" s="408"/>
      <c r="O218" s="408"/>
      <c r="P218" s="408"/>
      <c r="Q218" s="408"/>
      <c r="R218" s="408"/>
      <c r="S218" s="408"/>
      <c r="T218" s="408"/>
      <c r="U218" s="408"/>
      <c r="V218" s="408"/>
      <c r="W218" s="408"/>
      <c r="X218" s="408"/>
      <c r="Y218" s="408"/>
      <c r="Z218" s="408"/>
      <c r="AA218" s="408"/>
      <c r="AB218" s="408"/>
      <c r="AC218" s="408"/>
      <c r="AD218" s="408"/>
      <c r="AE218" s="408"/>
      <c r="AF218" s="408"/>
    </row>
    <row r="219" spans="1:32" ht="15.75" customHeight="1" x14ac:dyDescent="0.2">
      <c r="A219" s="408"/>
      <c r="B219" s="408"/>
      <c r="C219" s="408"/>
      <c r="D219" s="408"/>
      <c r="E219" s="408"/>
      <c r="F219" s="408"/>
      <c r="G219" s="408"/>
      <c r="H219" s="408"/>
      <c r="I219" s="408"/>
      <c r="J219" s="408"/>
      <c r="K219" s="408"/>
      <c r="L219" s="408"/>
      <c r="M219" s="408"/>
      <c r="N219" s="408"/>
      <c r="O219" s="408"/>
      <c r="P219" s="408"/>
      <c r="Q219" s="408"/>
      <c r="R219" s="408"/>
      <c r="S219" s="408"/>
      <c r="T219" s="408"/>
      <c r="U219" s="408"/>
      <c r="V219" s="408"/>
      <c r="W219" s="408"/>
      <c r="X219" s="408"/>
      <c r="Y219" s="408"/>
      <c r="Z219" s="408"/>
      <c r="AA219" s="408"/>
      <c r="AB219" s="408"/>
      <c r="AC219" s="408"/>
      <c r="AD219" s="408"/>
      <c r="AE219" s="408"/>
      <c r="AF219" s="408"/>
    </row>
    <row r="220" spans="1:32" ht="15.75" customHeight="1" x14ac:dyDescent="0.2">
      <c r="A220" s="408"/>
      <c r="B220" s="408"/>
      <c r="C220" s="408"/>
      <c r="D220" s="408"/>
      <c r="E220" s="408"/>
      <c r="F220" s="408"/>
      <c r="G220" s="408"/>
      <c r="H220" s="408"/>
      <c r="I220" s="408"/>
      <c r="J220" s="408"/>
      <c r="K220" s="408"/>
      <c r="L220" s="408"/>
      <c r="M220" s="408"/>
      <c r="N220" s="408"/>
      <c r="O220" s="408"/>
      <c r="P220" s="408"/>
      <c r="Q220" s="408"/>
      <c r="R220" s="408"/>
      <c r="S220" s="408"/>
      <c r="T220" s="408"/>
      <c r="U220" s="408"/>
      <c r="V220" s="408"/>
      <c r="W220" s="408"/>
      <c r="X220" s="408"/>
      <c r="Y220" s="408"/>
      <c r="Z220" s="408"/>
      <c r="AA220" s="408"/>
      <c r="AB220" s="408"/>
      <c r="AC220" s="408"/>
      <c r="AD220" s="408"/>
      <c r="AE220" s="408"/>
      <c r="AF220" s="408"/>
    </row>
    <row r="221" spans="1:32" ht="15.75" customHeight="1" x14ac:dyDescent="0.2">
      <c r="A221" s="408"/>
      <c r="B221" s="408"/>
      <c r="C221" s="408"/>
      <c r="D221" s="408"/>
      <c r="E221" s="408"/>
      <c r="F221" s="408"/>
      <c r="G221" s="408"/>
      <c r="H221" s="408"/>
      <c r="I221" s="408"/>
      <c r="J221" s="408"/>
      <c r="K221" s="408"/>
      <c r="L221" s="408"/>
      <c r="M221" s="408"/>
      <c r="N221" s="408"/>
      <c r="O221" s="408"/>
      <c r="P221" s="408"/>
      <c r="Q221" s="408"/>
      <c r="R221" s="408"/>
      <c r="S221" s="408"/>
      <c r="T221" s="408"/>
      <c r="U221" s="408"/>
      <c r="V221" s="408"/>
      <c r="W221" s="408"/>
      <c r="X221" s="408"/>
      <c r="Y221" s="408"/>
      <c r="Z221" s="408"/>
      <c r="AA221" s="408"/>
      <c r="AB221" s="408"/>
      <c r="AC221" s="408"/>
      <c r="AD221" s="408"/>
      <c r="AE221" s="408"/>
      <c r="AF221" s="408"/>
    </row>
    <row r="222" spans="1:32" ht="15.75" customHeight="1" x14ac:dyDescent="0.2">
      <c r="A222" s="408"/>
      <c r="B222" s="408"/>
      <c r="C222" s="408"/>
      <c r="D222" s="408"/>
      <c r="E222" s="408"/>
      <c r="F222" s="408"/>
      <c r="G222" s="408"/>
      <c r="H222" s="408"/>
      <c r="I222" s="408"/>
      <c r="J222" s="408"/>
      <c r="K222" s="408"/>
      <c r="L222" s="408"/>
      <c r="M222" s="408"/>
      <c r="N222" s="408"/>
      <c r="O222" s="408"/>
      <c r="P222" s="408"/>
      <c r="Q222" s="408"/>
      <c r="R222" s="408"/>
      <c r="S222" s="408"/>
      <c r="T222" s="408"/>
      <c r="U222" s="408"/>
      <c r="V222" s="408"/>
      <c r="W222" s="408"/>
      <c r="X222" s="408"/>
      <c r="Y222" s="408"/>
      <c r="Z222" s="408"/>
      <c r="AA222" s="408"/>
      <c r="AB222" s="408"/>
      <c r="AC222" s="408"/>
      <c r="AD222" s="408"/>
      <c r="AE222" s="408"/>
      <c r="AF222" s="408"/>
    </row>
    <row r="223" spans="1:32" ht="15.75" customHeight="1" x14ac:dyDescent="0.2">
      <c r="A223" s="408"/>
      <c r="B223" s="408"/>
      <c r="C223" s="408"/>
      <c r="D223" s="408"/>
      <c r="E223" s="408"/>
      <c r="F223" s="408"/>
      <c r="G223" s="408"/>
      <c r="H223" s="408"/>
      <c r="I223" s="408"/>
      <c r="J223" s="408"/>
      <c r="K223" s="408"/>
      <c r="L223" s="408"/>
      <c r="M223" s="408"/>
      <c r="N223" s="408"/>
      <c r="O223" s="408"/>
      <c r="P223" s="408"/>
      <c r="Q223" s="408"/>
      <c r="R223" s="408"/>
      <c r="S223" s="408"/>
      <c r="T223" s="408"/>
      <c r="U223" s="408"/>
      <c r="V223" s="408"/>
      <c r="W223" s="408"/>
      <c r="X223" s="408"/>
      <c r="Y223" s="408"/>
      <c r="Z223" s="408"/>
      <c r="AA223" s="408"/>
      <c r="AB223" s="408"/>
      <c r="AC223" s="408"/>
      <c r="AD223" s="408"/>
      <c r="AE223" s="408"/>
      <c r="AF223" s="408"/>
    </row>
    <row r="224" spans="1:32" ht="15.75" customHeight="1" x14ac:dyDescent="0.2">
      <c r="A224" s="408"/>
      <c r="B224" s="408"/>
      <c r="C224" s="408"/>
      <c r="D224" s="408"/>
      <c r="E224" s="408"/>
      <c r="F224" s="408"/>
      <c r="G224" s="408"/>
      <c r="H224" s="408"/>
      <c r="I224" s="408"/>
      <c r="J224" s="408"/>
      <c r="K224" s="408"/>
      <c r="L224" s="408"/>
      <c r="M224" s="408"/>
      <c r="N224" s="408"/>
      <c r="O224" s="408"/>
      <c r="P224" s="408"/>
      <c r="Q224" s="408"/>
      <c r="R224" s="408"/>
      <c r="S224" s="408"/>
      <c r="T224" s="408"/>
      <c r="U224" s="408"/>
      <c r="V224" s="408"/>
      <c r="W224" s="408"/>
      <c r="X224" s="408"/>
      <c r="Y224" s="408"/>
      <c r="Z224" s="408"/>
      <c r="AA224" s="408"/>
      <c r="AB224" s="408"/>
      <c r="AC224" s="408"/>
      <c r="AD224" s="408"/>
      <c r="AE224" s="408"/>
      <c r="AF224" s="408"/>
    </row>
    <row r="225" spans="1:32" ht="15.75" customHeight="1" x14ac:dyDescent="0.2">
      <c r="A225" s="408"/>
      <c r="B225" s="408"/>
      <c r="C225" s="408"/>
      <c r="D225" s="408"/>
      <c r="E225" s="408"/>
      <c r="F225" s="408"/>
      <c r="G225" s="408"/>
      <c r="H225" s="408"/>
      <c r="I225" s="408"/>
      <c r="J225" s="408"/>
      <c r="K225" s="408"/>
      <c r="L225" s="408"/>
      <c r="M225" s="408"/>
      <c r="N225" s="408"/>
      <c r="O225" s="408"/>
      <c r="P225" s="408"/>
      <c r="Q225" s="408"/>
      <c r="R225" s="408"/>
      <c r="S225" s="408"/>
      <c r="T225" s="408"/>
      <c r="U225" s="408"/>
      <c r="V225" s="408"/>
      <c r="W225" s="408"/>
      <c r="X225" s="408"/>
      <c r="Y225" s="408"/>
      <c r="Z225" s="408"/>
      <c r="AA225" s="408"/>
      <c r="AB225" s="408"/>
      <c r="AC225" s="408"/>
      <c r="AD225" s="408"/>
      <c r="AE225" s="408"/>
      <c r="AF225" s="408"/>
    </row>
    <row r="226" spans="1:32" ht="15.75" customHeight="1" x14ac:dyDescent="0.2">
      <c r="A226" s="408"/>
      <c r="B226" s="408"/>
      <c r="C226" s="408"/>
      <c r="D226" s="408"/>
      <c r="E226" s="408"/>
      <c r="F226" s="408"/>
      <c r="G226" s="408"/>
      <c r="H226" s="408"/>
      <c r="I226" s="408"/>
      <c r="J226" s="408"/>
      <c r="K226" s="408"/>
      <c r="L226" s="408"/>
      <c r="M226" s="408"/>
      <c r="N226" s="408"/>
      <c r="O226" s="408"/>
      <c r="P226" s="408"/>
      <c r="Q226" s="408"/>
      <c r="R226" s="408"/>
      <c r="S226" s="408"/>
      <c r="T226" s="408"/>
      <c r="U226" s="408"/>
      <c r="V226" s="408"/>
      <c r="W226" s="408"/>
      <c r="X226" s="408"/>
      <c r="Y226" s="408"/>
      <c r="Z226" s="408"/>
      <c r="AA226" s="408"/>
      <c r="AB226" s="408"/>
      <c r="AC226" s="408"/>
      <c r="AD226" s="408"/>
      <c r="AE226" s="408"/>
      <c r="AF226" s="408"/>
    </row>
    <row r="227" spans="1:32" ht="15.75" customHeight="1" x14ac:dyDescent="0.2">
      <c r="A227" s="408"/>
      <c r="B227" s="408"/>
      <c r="C227" s="408"/>
      <c r="D227" s="408"/>
      <c r="E227" s="408"/>
      <c r="F227" s="408"/>
      <c r="G227" s="408"/>
      <c r="H227" s="408"/>
      <c r="I227" s="408"/>
      <c r="J227" s="408"/>
      <c r="K227" s="408"/>
      <c r="L227" s="408"/>
      <c r="M227" s="408"/>
      <c r="N227" s="408"/>
      <c r="O227" s="408"/>
      <c r="P227" s="408"/>
      <c r="Q227" s="408"/>
      <c r="R227" s="408"/>
      <c r="S227" s="408"/>
      <c r="T227" s="408"/>
      <c r="U227" s="408"/>
      <c r="V227" s="408"/>
      <c r="W227" s="408"/>
      <c r="X227" s="408"/>
      <c r="Y227" s="408"/>
      <c r="Z227" s="408"/>
      <c r="AA227" s="408"/>
      <c r="AB227" s="408"/>
      <c r="AC227" s="408"/>
      <c r="AD227" s="408"/>
      <c r="AE227" s="408"/>
      <c r="AF227" s="408"/>
    </row>
    <row r="228" spans="1:32" ht="15.75" customHeight="1" x14ac:dyDescent="0.2">
      <c r="A228" s="408"/>
      <c r="B228" s="408"/>
      <c r="C228" s="408"/>
      <c r="D228" s="408"/>
      <c r="E228" s="408"/>
      <c r="F228" s="408"/>
      <c r="G228" s="408"/>
      <c r="H228" s="408"/>
      <c r="I228" s="408"/>
      <c r="J228" s="408"/>
      <c r="K228" s="408"/>
      <c r="L228" s="408"/>
      <c r="M228" s="408"/>
      <c r="N228" s="408"/>
      <c r="O228" s="408"/>
      <c r="P228" s="408"/>
      <c r="Q228" s="408"/>
      <c r="R228" s="408"/>
      <c r="S228" s="408"/>
      <c r="T228" s="408"/>
      <c r="U228" s="408"/>
      <c r="V228" s="408"/>
      <c r="W228" s="408"/>
      <c r="X228" s="408"/>
      <c r="Y228" s="408"/>
      <c r="Z228" s="408"/>
      <c r="AA228" s="408"/>
      <c r="AB228" s="408"/>
      <c r="AC228" s="408"/>
      <c r="AD228" s="408"/>
      <c r="AE228" s="408"/>
      <c r="AF228" s="408"/>
    </row>
    <row r="229" spans="1:32" ht="15.75" customHeight="1" x14ac:dyDescent="0.2">
      <c r="A229" s="408"/>
      <c r="B229" s="408"/>
      <c r="C229" s="408"/>
      <c r="D229" s="408"/>
      <c r="E229" s="408"/>
      <c r="F229" s="408"/>
      <c r="G229" s="408"/>
      <c r="H229" s="408"/>
      <c r="I229" s="408"/>
      <c r="J229" s="408"/>
      <c r="K229" s="408"/>
      <c r="L229" s="408"/>
      <c r="M229" s="408"/>
      <c r="N229" s="408"/>
      <c r="O229" s="408"/>
      <c r="P229" s="408"/>
      <c r="Q229" s="408"/>
      <c r="R229" s="408"/>
      <c r="S229" s="408"/>
      <c r="T229" s="408"/>
      <c r="U229" s="408"/>
      <c r="V229" s="408"/>
      <c r="W229" s="408"/>
      <c r="X229" s="408"/>
      <c r="Y229" s="408"/>
      <c r="Z229" s="408"/>
      <c r="AA229" s="408"/>
      <c r="AB229" s="408"/>
      <c r="AC229" s="408"/>
      <c r="AD229" s="408"/>
      <c r="AE229" s="408"/>
      <c r="AF229" s="408"/>
    </row>
    <row r="230" spans="1:32" ht="15.75" customHeight="1" x14ac:dyDescent="0.2">
      <c r="A230" s="408"/>
      <c r="B230" s="408"/>
      <c r="C230" s="408"/>
      <c r="D230" s="408"/>
      <c r="E230" s="408"/>
      <c r="F230" s="408"/>
      <c r="G230" s="408"/>
      <c r="H230" s="408"/>
      <c r="I230" s="408"/>
      <c r="J230" s="408"/>
      <c r="K230" s="408"/>
      <c r="L230" s="408"/>
      <c r="M230" s="408"/>
      <c r="N230" s="408"/>
      <c r="O230" s="408"/>
      <c r="P230" s="408"/>
      <c r="Q230" s="408"/>
      <c r="R230" s="408"/>
      <c r="S230" s="408"/>
      <c r="T230" s="408"/>
      <c r="U230" s="408"/>
      <c r="V230" s="408"/>
      <c r="W230" s="408"/>
      <c r="X230" s="408"/>
      <c r="Y230" s="408"/>
      <c r="Z230" s="408"/>
      <c r="AA230" s="408"/>
      <c r="AB230" s="408"/>
      <c r="AC230" s="408"/>
      <c r="AD230" s="408"/>
      <c r="AE230" s="408"/>
      <c r="AF230" s="408"/>
    </row>
    <row r="231" spans="1:32" ht="15.75" customHeight="1" x14ac:dyDescent="0.2">
      <c r="A231" s="408"/>
      <c r="B231" s="408"/>
      <c r="C231" s="408"/>
      <c r="D231" s="408"/>
      <c r="E231" s="408"/>
      <c r="F231" s="408"/>
      <c r="G231" s="408"/>
      <c r="H231" s="408"/>
      <c r="I231" s="408"/>
      <c r="J231" s="408"/>
      <c r="K231" s="408"/>
      <c r="L231" s="408"/>
      <c r="M231" s="408"/>
      <c r="N231" s="408"/>
      <c r="O231" s="408"/>
      <c r="P231" s="408"/>
      <c r="Q231" s="408"/>
      <c r="R231" s="408"/>
      <c r="S231" s="408"/>
      <c r="T231" s="408"/>
      <c r="U231" s="408"/>
      <c r="V231" s="408"/>
      <c r="W231" s="408"/>
      <c r="X231" s="408"/>
      <c r="Y231" s="408"/>
      <c r="Z231" s="408"/>
      <c r="AA231" s="408"/>
      <c r="AB231" s="408"/>
      <c r="AC231" s="408"/>
      <c r="AD231" s="408"/>
      <c r="AE231" s="408"/>
      <c r="AF231" s="408"/>
    </row>
    <row r="232" spans="1:32" ht="15.75" customHeight="1" x14ac:dyDescent="0.2">
      <c r="A232" s="408"/>
      <c r="B232" s="408"/>
      <c r="C232" s="408"/>
      <c r="D232" s="408"/>
      <c r="E232" s="408"/>
      <c r="F232" s="408"/>
      <c r="G232" s="408"/>
      <c r="H232" s="408"/>
      <c r="I232" s="408"/>
      <c r="J232" s="408"/>
      <c r="K232" s="408"/>
      <c r="L232" s="408"/>
      <c r="M232" s="408"/>
      <c r="N232" s="408"/>
      <c r="O232" s="408"/>
      <c r="P232" s="408"/>
      <c r="Q232" s="408"/>
      <c r="R232" s="408"/>
      <c r="S232" s="408"/>
      <c r="T232" s="408"/>
      <c r="U232" s="408"/>
      <c r="V232" s="408"/>
      <c r="W232" s="408"/>
      <c r="X232" s="408"/>
      <c r="Y232" s="408"/>
      <c r="Z232" s="408"/>
      <c r="AA232" s="408"/>
      <c r="AB232" s="408"/>
      <c r="AC232" s="408"/>
      <c r="AD232" s="408"/>
      <c r="AE232" s="408"/>
      <c r="AF232" s="408"/>
    </row>
    <row r="233" spans="1:32" ht="15.75" customHeight="1" x14ac:dyDescent="0.2">
      <c r="A233" s="408"/>
      <c r="B233" s="408"/>
      <c r="C233" s="408"/>
      <c r="D233" s="408"/>
      <c r="E233" s="408"/>
      <c r="F233" s="408"/>
      <c r="G233" s="408"/>
      <c r="H233" s="408"/>
      <c r="I233" s="408"/>
      <c r="J233" s="408"/>
      <c r="K233" s="408"/>
      <c r="L233" s="408"/>
      <c r="M233" s="408"/>
      <c r="N233" s="408"/>
      <c r="O233" s="408"/>
      <c r="P233" s="408"/>
      <c r="Q233" s="408"/>
      <c r="R233" s="408"/>
      <c r="S233" s="408"/>
      <c r="T233" s="408"/>
      <c r="U233" s="408"/>
      <c r="V233" s="408"/>
      <c r="W233" s="408"/>
      <c r="X233" s="408"/>
      <c r="Y233" s="408"/>
      <c r="Z233" s="408"/>
      <c r="AA233" s="408"/>
      <c r="AB233" s="408"/>
      <c r="AC233" s="408"/>
      <c r="AD233" s="408"/>
      <c r="AE233" s="408"/>
      <c r="AF233" s="408"/>
    </row>
    <row r="234" spans="1:32" ht="15.75" customHeight="1" x14ac:dyDescent="0.2">
      <c r="A234" s="408"/>
      <c r="B234" s="408"/>
      <c r="C234" s="408"/>
      <c r="D234" s="408"/>
      <c r="E234" s="408"/>
      <c r="F234" s="408"/>
      <c r="G234" s="408"/>
      <c r="H234" s="408"/>
      <c r="I234" s="408"/>
      <c r="J234" s="408"/>
      <c r="K234" s="408"/>
      <c r="L234" s="408"/>
      <c r="M234" s="408"/>
      <c r="N234" s="408"/>
      <c r="O234" s="408"/>
      <c r="P234" s="408"/>
      <c r="Q234" s="408"/>
      <c r="R234" s="408"/>
      <c r="S234" s="408"/>
      <c r="T234" s="408"/>
      <c r="U234" s="408"/>
      <c r="V234" s="408"/>
      <c r="W234" s="408"/>
      <c r="X234" s="408"/>
      <c r="Y234" s="408"/>
      <c r="Z234" s="408"/>
      <c r="AA234" s="408"/>
      <c r="AB234" s="408"/>
      <c r="AC234" s="408"/>
      <c r="AD234" s="408"/>
      <c r="AE234" s="408"/>
      <c r="AF234" s="408"/>
    </row>
    <row r="235" spans="1:32" ht="15.75" customHeight="1" x14ac:dyDescent="0.2">
      <c r="A235" s="408"/>
      <c r="B235" s="408"/>
      <c r="C235" s="408"/>
      <c r="D235" s="408"/>
      <c r="E235" s="408"/>
      <c r="F235" s="408"/>
      <c r="G235" s="408"/>
      <c r="H235" s="408"/>
      <c r="I235" s="408"/>
      <c r="J235" s="408"/>
      <c r="K235" s="408"/>
      <c r="L235" s="408"/>
      <c r="M235" s="408"/>
      <c r="N235" s="408"/>
      <c r="O235" s="408"/>
      <c r="P235" s="408"/>
      <c r="Q235" s="408"/>
      <c r="R235" s="408"/>
      <c r="S235" s="408"/>
      <c r="T235" s="408"/>
      <c r="U235" s="408"/>
      <c r="V235" s="408"/>
      <c r="W235" s="408"/>
      <c r="X235" s="408"/>
      <c r="Y235" s="408"/>
      <c r="Z235" s="408"/>
      <c r="AA235" s="408"/>
      <c r="AB235" s="408"/>
      <c r="AC235" s="408"/>
      <c r="AD235" s="408"/>
      <c r="AE235" s="408"/>
      <c r="AF235" s="408"/>
    </row>
    <row r="236" spans="1:32" ht="15.75" customHeight="1" x14ac:dyDescent="0.2">
      <c r="A236" s="408"/>
      <c r="B236" s="408"/>
      <c r="C236" s="408"/>
      <c r="D236" s="408"/>
      <c r="E236" s="408"/>
      <c r="F236" s="408"/>
      <c r="G236" s="408"/>
      <c r="H236" s="408"/>
      <c r="I236" s="408"/>
      <c r="J236" s="408"/>
      <c r="K236" s="408"/>
      <c r="L236" s="408"/>
      <c r="M236" s="408"/>
      <c r="N236" s="408"/>
      <c r="O236" s="408"/>
      <c r="P236" s="408"/>
      <c r="Q236" s="408"/>
      <c r="R236" s="408"/>
      <c r="S236" s="408"/>
      <c r="T236" s="408"/>
      <c r="U236" s="408"/>
      <c r="V236" s="408"/>
      <c r="W236" s="408"/>
      <c r="X236" s="408"/>
      <c r="Y236" s="408"/>
      <c r="Z236" s="408"/>
      <c r="AA236" s="408"/>
      <c r="AB236" s="408"/>
      <c r="AC236" s="408"/>
      <c r="AD236" s="408"/>
      <c r="AE236" s="408"/>
      <c r="AF236" s="408"/>
    </row>
    <row r="237" spans="1:32" ht="15.75" customHeight="1" x14ac:dyDescent="0.2">
      <c r="A237" s="408"/>
      <c r="B237" s="408"/>
      <c r="C237" s="408"/>
      <c r="D237" s="408"/>
      <c r="E237" s="408"/>
      <c r="F237" s="408"/>
      <c r="G237" s="408"/>
      <c r="H237" s="408"/>
      <c r="I237" s="408"/>
      <c r="J237" s="408"/>
      <c r="K237" s="408"/>
      <c r="L237" s="408"/>
      <c r="M237" s="408"/>
      <c r="N237" s="408"/>
      <c r="O237" s="408"/>
      <c r="P237" s="408"/>
      <c r="Q237" s="408"/>
      <c r="R237" s="408"/>
      <c r="S237" s="408"/>
      <c r="T237" s="408"/>
      <c r="U237" s="408"/>
      <c r="V237" s="408"/>
      <c r="W237" s="408"/>
      <c r="X237" s="408"/>
      <c r="Y237" s="408"/>
      <c r="Z237" s="408"/>
      <c r="AA237" s="408"/>
      <c r="AB237" s="408"/>
      <c r="AC237" s="408"/>
      <c r="AD237" s="408"/>
      <c r="AE237" s="408"/>
      <c r="AF237" s="408"/>
    </row>
    <row r="238" spans="1:32" ht="15.75" customHeight="1" x14ac:dyDescent="0.2">
      <c r="A238" s="408"/>
      <c r="B238" s="408"/>
      <c r="C238" s="408"/>
      <c r="D238" s="408"/>
      <c r="E238" s="408"/>
      <c r="F238" s="408"/>
      <c r="G238" s="408"/>
      <c r="H238" s="408"/>
      <c r="I238" s="408"/>
      <c r="J238" s="408"/>
      <c r="K238" s="408"/>
      <c r="L238" s="408"/>
      <c r="M238" s="408"/>
      <c r="N238" s="408"/>
      <c r="O238" s="408"/>
      <c r="P238" s="408"/>
      <c r="Q238" s="408"/>
      <c r="R238" s="408"/>
      <c r="S238" s="408"/>
      <c r="T238" s="408"/>
      <c r="U238" s="408"/>
      <c r="V238" s="408"/>
      <c r="W238" s="408"/>
      <c r="X238" s="408"/>
      <c r="Y238" s="408"/>
      <c r="Z238" s="408"/>
      <c r="AA238" s="408"/>
      <c r="AB238" s="408"/>
      <c r="AC238" s="408"/>
      <c r="AD238" s="408"/>
      <c r="AE238" s="408"/>
      <c r="AF238" s="408"/>
    </row>
    <row r="239" spans="1:32" ht="15.75" customHeight="1" x14ac:dyDescent="0.2">
      <c r="A239" s="408"/>
      <c r="B239" s="408"/>
      <c r="C239" s="408"/>
      <c r="D239" s="408"/>
      <c r="E239" s="408"/>
      <c r="F239" s="408"/>
      <c r="G239" s="408"/>
      <c r="H239" s="408"/>
      <c r="I239" s="408"/>
      <c r="J239" s="408"/>
      <c r="K239" s="408"/>
      <c r="L239" s="408"/>
      <c r="M239" s="408"/>
      <c r="N239" s="408"/>
      <c r="O239" s="408"/>
      <c r="P239" s="408"/>
      <c r="Q239" s="408"/>
      <c r="R239" s="408"/>
      <c r="S239" s="408"/>
      <c r="T239" s="408"/>
      <c r="U239" s="408"/>
      <c r="V239" s="408"/>
      <c r="W239" s="408"/>
      <c r="X239" s="408"/>
      <c r="Y239" s="408"/>
      <c r="Z239" s="408"/>
      <c r="AA239" s="408"/>
      <c r="AB239" s="408"/>
      <c r="AC239" s="408"/>
      <c r="AD239" s="408"/>
      <c r="AE239" s="408"/>
      <c r="AF239" s="408"/>
    </row>
    <row r="240" spans="1:32" ht="15.75" customHeight="1" x14ac:dyDescent="0.2">
      <c r="A240" s="408"/>
      <c r="B240" s="408"/>
      <c r="C240" s="408"/>
      <c r="D240" s="408"/>
      <c r="E240" s="408"/>
      <c r="F240" s="408"/>
      <c r="G240" s="408"/>
      <c r="H240" s="408"/>
      <c r="I240" s="408"/>
      <c r="J240" s="408"/>
      <c r="K240" s="408"/>
      <c r="L240" s="408"/>
      <c r="M240" s="408"/>
      <c r="N240" s="408"/>
      <c r="O240" s="408"/>
      <c r="P240" s="408"/>
      <c r="Q240" s="408"/>
      <c r="R240" s="408"/>
      <c r="S240" s="408"/>
      <c r="T240" s="408"/>
      <c r="U240" s="408"/>
      <c r="V240" s="408"/>
      <c r="W240" s="408"/>
      <c r="X240" s="408"/>
      <c r="Y240" s="408"/>
      <c r="Z240" s="408"/>
      <c r="AA240" s="408"/>
      <c r="AB240" s="408"/>
      <c r="AC240" s="408"/>
      <c r="AD240" s="408"/>
      <c r="AE240" s="408"/>
      <c r="AF240" s="408"/>
    </row>
    <row r="241" spans="1:32" ht="15.75" customHeight="1" x14ac:dyDescent="0.2">
      <c r="A241" s="408"/>
      <c r="B241" s="408"/>
      <c r="C241" s="408"/>
      <c r="D241" s="408"/>
      <c r="E241" s="408"/>
      <c r="F241" s="408"/>
      <c r="G241" s="408"/>
      <c r="H241" s="408"/>
      <c r="I241" s="408"/>
      <c r="J241" s="408"/>
      <c r="K241" s="408"/>
      <c r="L241" s="408"/>
      <c r="M241" s="408"/>
      <c r="N241" s="408"/>
      <c r="O241" s="408"/>
      <c r="P241" s="408"/>
      <c r="Q241" s="408"/>
      <c r="R241" s="408"/>
      <c r="S241" s="408"/>
      <c r="T241" s="408"/>
      <c r="U241" s="408"/>
      <c r="V241" s="408"/>
      <c r="W241" s="408"/>
      <c r="X241" s="408"/>
      <c r="Y241" s="408"/>
      <c r="Z241" s="408"/>
      <c r="AA241" s="408"/>
      <c r="AB241" s="408"/>
      <c r="AC241" s="408"/>
      <c r="AD241" s="408"/>
      <c r="AE241" s="408"/>
      <c r="AF241" s="408"/>
    </row>
    <row r="242" spans="1:32" ht="15.75" customHeight="1" x14ac:dyDescent="0.2">
      <c r="A242" s="408"/>
      <c r="B242" s="408"/>
      <c r="C242" s="408"/>
      <c r="D242" s="408"/>
      <c r="E242" s="408"/>
      <c r="F242" s="408"/>
      <c r="G242" s="408"/>
      <c r="H242" s="408"/>
      <c r="I242" s="408"/>
      <c r="J242" s="408"/>
      <c r="K242" s="408"/>
      <c r="L242" s="408"/>
      <c r="M242" s="408"/>
      <c r="N242" s="408"/>
      <c r="O242" s="408"/>
      <c r="P242" s="408"/>
      <c r="Q242" s="408"/>
      <c r="R242" s="408"/>
      <c r="S242" s="408"/>
      <c r="T242" s="408"/>
      <c r="U242" s="408"/>
      <c r="V242" s="408"/>
      <c r="W242" s="408"/>
      <c r="X242" s="408"/>
      <c r="Y242" s="408"/>
      <c r="Z242" s="408"/>
      <c r="AA242" s="408"/>
      <c r="AB242" s="408"/>
      <c r="AC242" s="408"/>
      <c r="AD242" s="408"/>
      <c r="AE242" s="408"/>
      <c r="AF242" s="408"/>
    </row>
    <row r="243" spans="1:32" ht="15.75" customHeight="1" x14ac:dyDescent="0.2">
      <c r="A243" s="408"/>
      <c r="B243" s="408"/>
      <c r="C243" s="408"/>
      <c r="D243" s="408"/>
      <c r="E243" s="408"/>
      <c r="F243" s="408"/>
      <c r="G243" s="408"/>
      <c r="H243" s="408"/>
      <c r="I243" s="408"/>
      <c r="J243" s="408"/>
      <c r="K243" s="408"/>
      <c r="L243" s="408"/>
      <c r="M243" s="408"/>
      <c r="N243" s="408"/>
      <c r="O243" s="408"/>
      <c r="P243" s="408"/>
      <c r="Q243" s="408"/>
      <c r="R243" s="408"/>
      <c r="S243" s="408"/>
      <c r="T243" s="408"/>
      <c r="U243" s="408"/>
      <c r="V243" s="408"/>
      <c r="W243" s="408"/>
      <c r="X243" s="408"/>
      <c r="Y243" s="408"/>
      <c r="Z243" s="408"/>
      <c r="AA243" s="408"/>
      <c r="AB243" s="408"/>
      <c r="AC243" s="408"/>
      <c r="AD243" s="408"/>
      <c r="AE243" s="408"/>
      <c r="AF243" s="408"/>
    </row>
    <row r="244" spans="1:32" ht="15.75" customHeight="1" x14ac:dyDescent="0.2">
      <c r="A244" s="408"/>
      <c r="B244" s="408"/>
      <c r="C244" s="408"/>
      <c r="D244" s="408"/>
      <c r="E244" s="408"/>
      <c r="F244" s="408"/>
      <c r="G244" s="408"/>
      <c r="H244" s="408"/>
      <c r="I244" s="408"/>
      <c r="J244" s="408"/>
      <c r="K244" s="408"/>
      <c r="L244" s="408"/>
      <c r="M244" s="408"/>
      <c r="N244" s="408"/>
      <c r="O244" s="408"/>
      <c r="P244" s="408"/>
      <c r="Q244" s="408"/>
      <c r="R244" s="408"/>
      <c r="S244" s="408"/>
      <c r="T244" s="408"/>
      <c r="U244" s="408"/>
      <c r="V244" s="408"/>
      <c r="W244" s="408"/>
      <c r="X244" s="408"/>
      <c r="Y244" s="408"/>
      <c r="Z244" s="408"/>
      <c r="AA244" s="408"/>
      <c r="AB244" s="408"/>
      <c r="AC244" s="408"/>
      <c r="AD244" s="408"/>
      <c r="AE244" s="408"/>
      <c r="AF244" s="408"/>
    </row>
    <row r="245" spans="1:32" ht="15.75" customHeight="1" x14ac:dyDescent="0.2">
      <c r="A245" s="408"/>
      <c r="B245" s="408"/>
      <c r="C245" s="408"/>
      <c r="D245" s="408"/>
      <c r="E245" s="408"/>
      <c r="F245" s="408"/>
      <c r="G245" s="408"/>
      <c r="H245" s="408"/>
      <c r="I245" s="408"/>
      <c r="J245" s="408"/>
      <c r="K245" s="408"/>
      <c r="L245" s="408"/>
      <c r="M245" s="408"/>
      <c r="N245" s="408"/>
      <c r="O245" s="408"/>
      <c r="P245" s="408"/>
      <c r="Q245" s="408"/>
      <c r="R245" s="408"/>
      <c r="S245" s="408"/>
      <c r="T245" s="408"/>
      <c r="U245" s="408"/>
      <c r="V245" s="408"/>
      <c r="W245" s="408"/>
      <c r="X245" s="408"/>
      <c r="Y245" s="408"/>
      <c r="Z245" s="408"/>
      <c r="AA245" s="408"/>
      <c r="AB245" s="408"/>
      <c r="AC245" s="408"/>
      <c r="AD245" s="408"/>
      <c r="AE245" s="408"/>
      <c r="AF245" s="408"/>
    </row>
    <row r="246" spans="1:32" ht="15.75" customHeight="1" x14ac:dyDescent="0.2">
      <c r="A246" s="408"/>
      <c r="B246" s="408"/>
      <c r="C246" s="408"/>
      <c r="D246" s="408"/>
      <c r="E246" s="408"/>
      <c r="F246" s="408"/>
      <c r="G246" s="408"/>
      <c r="H246" s="408"/>
      <c r="I246" s="408"/>
      <c r="J246" s="408"/>
      <c r="K246" s="408"/>
      <c r="L246" s="408"/>
      <c r="M246" s="408"/>
      <c r="N246" s="408"/>
      <c r="O246" s="408"/>
      <c r="P246" s="408"/>
      <c r="Q246" s="408"/>
      <c r="R246" s="408"/>
      <c r="S246" s="408"/>
      <c r="T246" s="408"/>
      <c r="U246" s="408"/>
      <c r="V246" s="408"/>
      <c r="W246" s="408"/>
      <c r="X246" s="408"/>
      <c r="Y246" s="408"/>
      <c r="Z246" s="408"/>
      <c r="AA246" s="408"/>
      <c r="AB246" s="408"/>
      <c r="AC246" s="408"/>
      <c r="AD246" s="408"/>
      <c r="AE246" s="408"/>
      <c r="AF246" s="408"/>
    </row>
    <row r="247" spans="1:32" ht="15.75" customHeight="1" x14ac:dyDescent="0.2">
      <c r="A247" s="408"/>
      <c r="B247" s="408"/>
      <c r="C247" s="408"/>
      <c r="D247" s="408"/>
      <c r="E247" s="408"/>
      <c r="F247" s="408"/>
      <c r="G247" s="408"/>
      <c r="H247" s="408"/>
      <c r="I247" s="408"/>
      <c r="J247" s="408"/>
      <c r="K247" s="408"/>
      <c r="L247" s="408"/>
      <c r="M247" s="408"/>
      <c r="N247" s="408"/>
      <c r="O247" s="408"/>
      <c r="P247" s="408"/>
      <c r="Q247" s="408"/>
      <c r="R247" s="408"/>
      <c r="S247" s="408"/>
      <c r="T247" s="408"/>
      <c r="U247" s="408"/>
      <c r="V247" s="408"/>
      <c r="W247" s="408"/>
      <c r="X247" s="408"/>
      <c r="Y247" s="408"/>
      <c r="Z247" s="408"/>
      <c r="AA247" s="408"/>
      <c r="AB247" s="408"/>
      <c r="AC247" s="408"/>
      <c r="AD247" s="408"/>
      <c r="AE247" s="408"/>
      <c r="AF247" s="408"/>
    </row>
    <row r="248" spans="1:32" ht="15.75" customHeight="1" x14ac:dyDescent="0.2">
      <c r="A248" s="408"/>
      <c r="B248" s="408"/>
      <c r="C248" s="408"/>
      <c r="D248" s="408"/>
      <c r="E248" s="408"/>
      <c r="F248" s="408"/>
      <c r="G248" s="408"/>
      <c r="H248" s="408"/>
      <c r="I248" s="408"/>
      <c r="J248" s="408"/>
      <c r="K248" s="408"/>
      <c r="L248" s="408"/>
      <c r="M248" s="408"/>
      <c r="N248" s="408"/>
      <c r="O248" s="408"/>
      <c r="P248" s="408"/>
      <c r="Q248" s="408"/>
      <c r="R248" s="408"/>
      <c r="S248" s="408"/>
      <c r="T248" s="408"/>
      <c r="U248" s="408"/>
      <c r="V248" s="408"/>
      <c r="W248" s="408"/>
      <c r="X248" s="408"/>
      <c r="Y248" s="408"/>
      <c r="Z248" s="408"/>
      <c r="AA248" s="408"/>
      <c r="AB248" s="408"/>
      <c r="AC248" s="408"/>
      <c r="AD248" s="408"/>
      <c r="AE248" s="408"/>
      <c r="AF248" s="408"/>
    </row>
    <row r="249" spans="1:32" ht="15.75" customHeight="1" x14ac:dyDescent="0.2">
      <c r="A249" s="408"/>
      <c r="B249" s="408"/>
      <c r="C249" s="408"/>
      <c r="D249" s="408"/>
      <c r="E249" s="408"/>
      <c r="F249" s="408"/>
      <c r="G249" s="408"/>
      <c r="H249" s="408"/>
      <c r="I249" s="408"/>
      <c r="J249" s="408"/>
      <c r="K249" s="408"/>
      <c r="L249" s="408"/>
      <c r="M249" s="408"/>
      <c r="N249" s="408"/>
      <c r="O249" s="408"/>
      <c r="P249" s="408"/>
      <c r="Q249" s="408"/>
      <c r="R249" s="408"/>
      <c r="S249" s="408"/>
      <c r="T249" s="408"/>
      <c r="U249" s="408"/>
      <c r="V249" s="408"/>
      <c r="W249" s="408"/>
      <c r="X249" s="408"/>
      <c r="Y249" s="408"/>
      <c r="Z249" s="408"/>
      <c r="AA249" s="408"/>
      <c r="AB249" s="408"/>
      <c r="AC249" s="408"/>
      <c r="AD249" s="408"/>
      <c r="AE249" s="408"/>
      <c r="AF249" s="408"/>
    </row>
    <row r="250" spans="1:32" ht="15.75" customHeight="1" x14ac:dyDescent="0.2">
      <c r="A250" s="408"/>
      <c r="B250" s="408"/>
      <c r="C250" s="408"/>
      <c r="D250" s="408"/>
      <c r="E250" s="408"/>
      <c r="F250" s="408"/>
      <c r="G250" s="408"/>
      <c r="H250" s="408"/>
      <c r="I250" s="408"/>
      <c r="J250" s="408"/>
      <c r="K250" s="408"/>
      <c r="L250" s="408"/>
      <c r="M250" s="408"/>
      <c r="N250" s="408"/>
      <c r="O250" s="408"/>
      <c r="P250" s="408"/>
      <c r="Q250" s="408"/>
      <c r="R250" s="408"/>
      <c r="S250" s="408"/>
      <c r="T250" s="408"/>
      <c r="U250" s="408"/>
      <c r="V250" s="408"/>
      <c r="W250" s="408"/>
      <c r="X250" s="408"/>
      <c r="Y250" s="408"/>
      <c r="Z250" s="408"/>
      <c r="AA250" s="408"/>
      <c r="AB250" s="408"/>
      <c r="AC250" s="408"/>
      <c r="AD250" s="408"/>
      <c r="AE250" s="408"/>
      <c r="AF250" s="408"/>
    </row>
    <row r="251" spans="1:32" ht="15.75" customHeight="1" x14ac:dyDescent="0.2">
      <c r="A251" s="408"/>
      <c r="B251" s="408"/>
      <c r="C251" s="408"/>
      <c r="D251" s="408"/>
      <c r="E251" s="408"/>
      <c r="F251" s="408"/>
      <c r="G251" s="408"/>
      <c r="H251" s="408"/>
      <c r="I251" s="408"/>
      <c r="J251" s="408"/>
      <c r="K251" s="408"/>
      <c r="L251" s="408"/>
      <c r="M251" s="408"/>
      <c r="N251" s="408"/>
      <c r="O251" s="408"/>
      <c r="P251" s="408"/>
      <c r="Q251" s="408"/>
      <c r="R251" s="408"/>
      <c r="S251" s="408"/>
      <c r="T251" s="408"/>
      <c r="U251" s="408"/>
      <c r="V251" s="408"/>
      <c r="W251" s="408"/>
      <c r="X251" s="408"/>
      <c r="Y251" s="408"/>
      <c r="Z251" s="408"/>
      <c r="AA251" s="408"/>
      <c r="AB251" s="408"/>
      <c r="AC251" s="408"/>
      <c r="AD251" s="408"/>
      <c r="AE251" s="408"/>
      <c r="AF251" s="408"/>
    </row>
    <row r="252" spans="1:32" ht="15.75" customHeight="1" x14ac:dyDescent="0.2">
      <c r="A252" s="408"/>
      <c r="B252" s="408"/>
      <c r="C252" s="408"/>
      <c r="D252" s="408"/>
      <c r="E252" s="408"/>
      <c r="F252" s="408"/>
      <c r="G252" s="408"/>
      <c r="H252" s="408"/>
      <c r="I252" s="408"/>
      <c r="J252" s="408"/>
      <c r="K252" s="408"/>
      <c r="L252" s="408"/>
      <c r="M252" s="408"/>
      <c r="N252" s="408"/>
      <c r="O252" s="408"/>
      <c r="P252" s="408"/>
      <c r="Q252" s="408"/>
      <c r="R252" s="408"/>
      <c r="S252" s="408"/>
      <c r="T252" s="408"/>
      <c r="U252" s="408"/>
      <c r="V252" s="408"/>
      <c r="W252" s="408"/>
      <c r="X252" s="408"/>
      <c r="Y252" s="408"/>
      <c r="Z252" s="408"/>
      <c r="AA252" s="408"/>
      <c r="AB252" s="408"/>
      <c r="AC252" s="408"/>
      <c r="AD252" s="408"/>
      <c r="AE252" s="408"/>
      <c r="AF252" s="408"/>
    </row>
    <row r="253" spans="1:32" ht="15.75" customHeight="1" x14ac:dyDescent="0.2">
      <c r="A253" s="408"/>
      <c r="B253" s="408"/>
      <c r="C253" s="408"/>
      <c r="D253" s="408"/>
      <c r="E253" s="408"/>
      <c r="F253" s="408"/>
      <c r="G253" s="408"/>
      <c r="H253" s="408"/>
      <c r="I253" s="408"/>
      <c r="J253" s="408"/>
      <c r="K253" s="408"/>
      <c r="L253" s="408"/>
      <c r="M253" s="408"/>
      <c r="N253" s="408"/>
      <c r="O253" s="408"/>
      <c r="P253" s="408"/>
      <c r="Q253" s="408"/>
      <c r="R253" s="408"/>
      <c r="S253" s="408"/>
      <c r="T253" s="408"/>
      <c r="U253" s="408"/>
      <c r="V253" s="408"/>
      <c r="W253" s="408"/>
      <c r="X253" s="408"/>
      <c r="Y253" s="408"/>
      <c r="Z253" s="408"/>
      <c r="AA253" s="408"/>
      <c r="AB253" s="408"/>
      <c r="AC253" s="408"/>
      <c r="AD253" s="408"/>
      <c r="AE253" s="408"/>
      <c r="AF253" s="408"/>
    </row>
    <row r="254" spans="1:32" ht="15.75" customHeight="1" x14ac:dyDescent="0.2">
      <c r="A254" s="408"/>
      <c r="B254" s="408"/>
      <c r="C254" s="408"/>
      <c r="D254" s="408"/>
      <c r="E254" s="408"/>
      <c r="F254" s="408"/>
      <c r="G254" s="408"/>
      <c r="H254" s="408"/>
      <c r="I254" s="408"/>
      <c r="J254" s="408"/>
      <c r="K254" s="408"/>
      <c r="L254" s="408"/>
      <c r="M254" s="408"/>
      <c r="N254" s="408"/>
      <c r="O254" s="408"/>
      <c r="P254" s="408"/>
      <c r="Q254" s="408"/>
      <c r="R254" s="408"/>
      <c r="S254" s="408"/>
      <c r="T254" s="408"/>
      <c r="U254" s="408"/>
      <c r="V254" s="408"/>
      <c r="W254" s="408"/>
      <c r="X254" s="408"/>
      <c r="Y254" s="408"/>
      <c r="Z254" s="408"/>
      <c r="AA254" s="408"/>
      <c r="AB254" s="408"/>
      <c r="AC254" s="408"/>
      <c r="AD254" s="408"/>
      <c r="AE254" s="408"/>
      <c r="AF254" s="408"/>
    </row>
    <row r="255" spans="1:32" ht="15.75" customHeight="1" x14ac:dyDescent="0.2">
      <c r="A255" s="408"/>
      <c r="B255" s="408"/>
      <c r="C255" s="408"/>
      <c r="D255" s="408"/>
      <c r="E255" s="408"/>
      <c r="F255" s="408"/>
      <c r="G255" s="408"/>
      <c r="H255" s="408"/>
      <c r="I255" s="408"/>
      <c r="J255" s="408"/>
      <c r="K255" s="408"/>
      <c r="L255" s="408"/>
      <c r="M255" s="408"/>
      <c r="N255" s="408"/>
      <c r="O255" s="408"/>
      <c r="P255" s="408"/>
      <c r="Q255" s="408"/>
      <c r="R255" s="408"/>
      <c r="S255" s="408"/>
      <c r="T255" s="408"/>
      <c r="U255" s="408"/>
      <c r="V255" s="408"/>
      <c r="W255" s="408"/>
      <c r="X255" s="408"/>
      <c r="Y255" s="408"/>
      <c r="Z255" s="408"/>
      <c r="AA255" s="408"/>
      <c r="AB255" s="408"/>
      <c r="AC255" s="408"/>
      <c r="AD255" s="408"/>
      <c r="AE255" s="408"/>
      <c r="AF255" s="408"/>
    </row>
    <row r="256" spans="1:32" ht="15.75" customHeight="1" x14ac:dyDescent="0.2">
      <c r="A256" s="408"/>
      <c r="B256" s="408"/>
      <c r="C256" s="408"/>
      <c r="D256" s="408"/>
      <c r="E256" s="408"/>
      <c r="F256" s="408"/>
      <c r="G256" s="408"/>
      <c r="H256" s="408"/>
      <c r="I256" s="408"/>
      <c r="J256" s="408"/>
      <c r="K256" s="408"/>
      <c r="L256" s="408"/>
      <c r="M256" s="408"/>
      <c r="N256" s="408"/>
      <c r="O256" s="408"/>
      <c r="P256" s="408"/>
      <c r="Q256" s="408"/>
      <c r="R256" s="408"/>
      <c r="S256" s="408"/>
      <c r="T256" s="408"/>
      <c r="U256" s="408"/>
      <c r="V256" s="408"/>
      <c r="W256" s="408"/>
      <c r="X256" s="408"/>
      <c r="Y256" s="408"/>
      <c r="Z256" s="408"/>
      <c r="AA256" s="408"/>
      <c r="AB256" s="408"/>
      <c r="AC256" s="408"/>
      <c r="AD256" s="408"/>
      <c r="AE256" s="408"/>
      <c r="AF256" s="408"/>
    </row>
    <row r="257" spans="1:32" ht="15.75" customHeight="1" x14ac:dyDescent="0.2">
      <c r="A257" s="408"/>
      <c r="B257" s="408"/>
      <c r="C257" s="408"/>
      <c r="D257" s="408"/>
      <c r="E257" s="408"/>
      <c r="F257" s="408"/>
      <c r="G257" s="408"/>
      <c r="H257" s="408"/>
      <c r="I257" s="408"/>
      <c r="J257" s="408"/>
      <c r="K257" s="408"/>
      <c r="L257" s="408"/>
      <c r="M257" s="408"/>
      <c r="N257" s="408"/>
      <c r="O257" s="408"/>
      <c r="P257" s="408"/>
      <c r="Q257" s="408"/>
      <c r="R257" s="408"/>
      <c r="S257" s="408"/>
      <c r="T257" s="408"/>
      <c r="U257" s="408"/>
      <c r="V257" s="408"/>
      <c r="W257" s="408"/>
      <c r="X257" s="408"/>
      <c r="Y257" s="408"/>
      <c r="Z257" s="408"/>
      <c r="AA257" s="408"/>
      <c r="AB257" s="408"/>
      <c r="AC257" s="408"/>
      <c r="AD257" s="408"/>
      <c r="AE257" s="408"/>
      <c r="AF257" s="408"/>
    </row>
    <row r="258" spans="1:32" ht="15.75" customHeight="1" x14ac:dyDescent="0.2">
      <c r="A258" s="408"/>
      <c r="B258" s="408"/>
      <c r="C258" s="408"/>
      <c r="D258" s="408"/>
      <c r="E258" s="408"/>
      <c r="F258" s="408"/>
      <c r="G258" s="408"/>
      <c r="H258" s="408"/>
      <c r="I258" s="408"/>
      <c r="J258" s="408"/>
      <c r="K258" s="408"/>
      <c r="L258" s="408"/>
      <c r="M258" s="408"/>
      <c r="N258" s="408"/>
      <c r="O258" s="408"/>
      <c r="P258" s="408"/>
      <c r="Q258" s="408"/>
      <c r="R258" s="408"/>
      <c r="S258" s="408"/>
      <c r="T258" s="408"/>
      <c r="U258" s="408"/>
      <c r="V258" s="408"/>
      <c r="W258" s="408"/>
      <c r="X258" s="408"/>
      <c r="Y258" s="408"/>
      <c r="Z258" s="408"/>
      <c r="AA258" s="408"/>
      <c r="AB258" s="408"/>
      <c r="AC258" s="408"/>
      <c r="AD258" s="408"/>
      <c r="AE258" s="408"/>
      <c r="AF258" s="408"/>
    </row>
    <row r="259" spans="1:32" ht="15.75" customHeight="1" x14ac:dyDescent="0.2">
      <c r="A259" s="408"/>
      <c r="B259" s="408"/>
      <c r="C259" s="408"/>
      <c r="D259" s="408"/>
      <c r="E259" s="408"/>
      <c r="F259" s="408"/>
      <c r="G259" s="408"/>
      <c r="H259" s="408"/>
      <c r="I259" s="408"/>
      <c r="J259" s="408"/>
      <c r="K259" s="408"/>
      <c r="L259" s="408"/>
      <c r="M259" s="408"/>
      <c r="N259" s="408"/>
      <c r="O259" s="408"/>
      <c r="P259" s="408"/>
      <c r="Q259" s="408"/>
      <c r="R259" s="408"/>
      <c r="S259" s="408"/>
      <c r="T259" s="408"/>
      <c r="U259" s="408"/>
      <c r="V259" s="408"/>
      <c r="W259" s="408"/>
      <c r="X259" s="408"/>
      <c r="Y259" s="408"/>
      <c r="Z259" s="408"/>
      <c r="AA259" s="408"/>
      <c r="AB259" s="408"/>
      <c r="AC259" s="408"/>
      <c r="AD259" s="408"/>
      <c r="AE259" s="408"/>
      <c r="AF259" s="408"/>
    </row>
    <row r="260" spans="1:32" ht="15.75" customHeight="1" x14ac:dyDescent="0.2">
      <c r="A260" s="408"/>
      <c r="B260" s="408"/>
      <c r="C260" s="408"/>
      <c r="D260" s="408"/>
      <c r="E260" s="408"/>
      <c r="F260" s="408"/>
      <c r="G260" s="408"/>
      <c r="H260" s="408"/>
      <c r="I260" s="408"/>
      <c r="J260" s="408"/>
      <c r="K260" s="408"/>
      <c r="L260" s="408"/>
      <c r="M260" s="408"/>
      <c r="N260" s="408"/>
      <c r="O260" s="408"/>
      <c r="P260" s="408"/>
      <c r="Q260" s="408"/>
      <c r="R260" s="408"/>
      <c r="S260" s="408"/>
      <c r="T260" s="408"/>
      <c r="U260" s="408"/>
      <c r="V260" s="408"/>
      <c r="W260" s="408"/>
      <c r="X260" s="408"/>
      <c r="Y260" s="408"/>
      <c r="Z260" s="408"/>
      <c r="AA260" s="408"/>
      <c r="AB260" s="408"/>
      <c r="AC260" s="408"/>
      <c r="AD260" s="408"/>
      <c r="AE260" s="408"/>
      <c r="AF260" s="408"/>
    </row>
    <row r="261" spans="1:32" ht="15.75" customHeight="1" x14ac:dyDescent="0.2">
      <c r="A261" s="408"/>
      <c r="B261" s="408"/>
      <c r="C261" s="408"/>
      <c r="D261" s="408"/>
      <c r="E261" s="408"/>
      <c r="F261" s="408"/>
      <c r="G261" s="408"/>
      <c r="H261" s="408"/>
      <c r="I261" s="408"/>
      <c r="J261" s="408"/>
      <c r="K261" s="408"/>
      <c r="L261" s="408"/>
      <c r="M261" s="408"/>
      <c r="N261" s="408"/>
      <c r="O261" s="408"/>
      <c r="P261" s="408"/>
      <c r="Q261" s="408"/>
      <c r="R261" s="408"/>
      <c r="S261" s="408"/>
      <c r="T261" s="408"/>
      <c r="U261" s="408"/>
      <c r="V261" s="408"/>
      <c r="W261" s="408"/>
      <c r="X261" s="408"/>
      <c r="Y261" s="408"/>
      <c r="Z261" s="408"/>
      <c r="AA261" s="408"/>
      <c r="AB261" s="408"/>
      <c r="AC261" s="408"/>
      <c r="AD261" s="408"/>
      <c r="AE261" s="408"/>
      <c r="AF261" s="408"/>
    </row>
    <row r="262" spans="1:32" ht="15.75" customHeight="1" x14ac:dyDescent="0.2">
      <c r="A262" s="408"/>
      <c r="B262" s="408"/>
      <c r="C262" s="408"/>
      <c r="D262" s="408"/>
      <c r="E262" s="408"/>
      <c r="F262" s="408"/>
      <c r="G262" s="408"/>
      <c r="H262" s="408"/>
      <c r="I262" s="408"/>
      <c r="J262" s="408"/>
      <c r="K262" s="408"/>
      <c r="L262" s="408"/>
      <c r="M262" s="408"/>
      <c r="N262" s="408"/>
      <c r="O262" s="408"/>
      <c r="P262" s="408"/>
      <c r="Q262" s="408"/>
      <c r="R262" s="408"/>
      <c r="S262" s="408"/>
      <c r="T262" s="408"/>
      <c r="U262" s="408"/>
      <c r="V262" s="408"/>
      <c r="W262" s="408"/>
      <c r="X262" s="408"/>
      <c r="Y262" s="408"/>
      <c r="Z262" s="408"/>
      <c r="AA262" s="408"/>
      <c r="AB262" s="408"/>
      <c r="AC262" s="408"/>
      <c r="AD262" s="408"/>
      <c r="AE262" s="408"/>
      <c r="AF262" s="408"/>
    </row>
    <row r="263" spans="1:32" ht="15.75" customHeight="1" x14ac:dyDescent="0.2">
      <c r="A263" s="408"/>
      <c r="B263" s="408"/>
      <c r="C263" s="408"/>
      <c r="D263" s="408"/>
      <c r="E263" s="408"/>
      <c r="F263" s="408"/>
      <c r="G263" s="408"/>
      <c r="H263" s="408"/>
      <c r="I263" s="408"/>
      <c r="J263" s="408"/>
      <c r="K263" s="408"/>
      <c r="L263" s="408"/>
      <c r="M263" s="408"/>
      <c r="N263" s="408"/>
      <c r="O263" s="408"/>
      <c r="P263" s="408"/>
      <c r="Q263" s="408"/>
      <c r="R263" s="408"/>
      <c r="S263" s="408"/>
      <c r="T263" s="408"/>
      <c r="U263" s="408"/>
      <c r="V263" s="408"/>
      <c r="W263" s="408"/>
      <c r="X263" s="408"/>
      <c r="Y263" s="408"/>
      <c r="Z263" s="408"/>
      <c r="AA263" s="408"/>
      <c r="AB263" s="408"/>
      <c r="AC263" s="408"/>
      <c r="AD263" s="408"/>
      <c r="AE263" s="408"/>
      <c r="AF263" s="408"/>
    </row>
    <row r="264" spans="1:32" ht="15.75" customHeight="1" x14ac:dyDescent="0.2">
      <c r="A264" s="408"/>
      <c r="B264" s="408"/>
      <c r="C264" s="408"/>
      <c r="D264" s="408"/>
      <c r="E264" s="408"/>
      <c r="F264" s="408"/>
      <c r="G264" s="408"/>
      <c r="H264" s="408"/>
      <c r="I264" s="408"/>
      <c r="J264" s="408"/>
      <c r="K264" s="408"/>
      <c r="L264" s="408"/>
      <c r="M264" s="408"/>
      <c r="N264" s="408"/>
      <c r="O264" s="408"/>
      <c r="P264" s="408"/>
      <c r="Q264" s="408"/>
      <c r="R264" s="408"/>
      <c r="S264" s="408"/>
      <c r="T264" s="408"/>
      <c r="U264" s="408"/>
      <c r="V264" s="408"/>
      <c r="W264" s="408"/>
      <c r="X264" s="408"/>
      <c r="Y264" s="408"/>
      <c r="Z264" s="408"/>
      <c r="AA264" s="408"/>
      <c r="AB264" s="408"/>
      <c r="AC264" s="408"/>
      <c r="AD264" s="408"/>
      <c r="AE264" s="408"/>
      <c r="AF264" s="408"/>
    </row>
    <row r="265" spans="1:32" ht="15.75" customHeight="1" x14ac:dyDescent="0.2">
      <c r="A265" s="408"/>
      <c r="B265" s="408"/>
      <c r="C265" s="408"/>
      <c r="D265" s="408"/>
      <c r="E265" s="408"/>
      <c r="F265" s="408"/>
      <c r="G265" s="408"/>
      <c r="H265" s="408"/>
      <c r="I265" s="408"/>
      <c r="J265" s="408"/>
      <c r="K265" s="408"/>
      <c r="L265" s="408"/>
      <c r="M265" s="408"/>
      <c r="N265" s="408"/>
      <c r="O265" s="408"/>
      <c r="P265" s="408"/>
      <c r="Q265" s="408"/>
      <c r="R265" s="408"/>
      <c r="S265" s="408"/>
      <c r="T265" s="408"/>
      <c r="U265" s="408"/>
      <c r="V265" s="408"/>
      <c r="W265" s="408"/>
      <c r="X265" s="408"/>
      <c r="Y265" s="408"/>
      <c r="Z265" s="408"/>
      <c r="AA265" s="408"/>
      <c r="AB265" s="408"/>
      <c r="AC265" s="408"/>
      <c r="AD265" s="408"/>
      <c r="AE265" s="408"/>
      <c r="AF265" s="408"/>
    </row>
    <row r="266" spans="1:32" ht="15.75" customHeight="1" x14ac:dyDescent="0.2">
      <c r="A266" s="408"/>
      <c r="B266" s="408"/>
      <c r="C266" s="408"/>
      <c r="D266" s="408"/>
      <c r="E266" s="408"/>
      <c r="F266" s="408"/>
      <c r="G266" s="408"/>
      <c r="H266" s="408"/>
      <c r="I266" s="408"/>
      <c r="J266" s="408"/>
      <c r="K266" s="408"/>
      <c r="L266" s="408"/>
      <c r="M266" s="408"/>
      <c r="N266" s="408"/>
      <c r="O266" s="408"/>
      <c r="P266" s="408"/>
      <c r="Q266" s="408"/>
      <c r="R266" s="408"/>
      <c r="S266" s="408"/>
      <c r="T266" s="408"/>
      <c r="U266" s="408"/>
      <c r="V266" s="408"/>
      <c r="W266" s="408"/>
      <c r="X266" s="408"/>
      <c r="Y266" s="408"/>
      <c r="Z266" s="408"/>
      <c r="AA266" s="408"/>
      <c r="AB266" s="408"/>
      <c r="AC266" s="408"/>
      <c r="AD266" s="408"/>
      <c r="AE266" s="408"/>
      <c r="AF266" s="408"/>
    </row>
    <row r="267" spans="1:32" ht="15.75" customHeight="1" x14ac:dyDescent="0.2">
      <c r="A267" s="408"/>
      <c r="B267" s="408"/>
      <c r="C267" s="408"/>
      <c r="D267" s="408"/>
      <c r="E267" s="408"/>
      <c r="F267" s="408"/>
      <c r="G267" s="408"/>
      <c r="H267" s="408"/>
      <c r="I267" s="408"/>
      <c r="J267" s="408"/>
      <c r="K267" s="408"/>
      <c r="L267" s="408"/>
      <c r="M267" s="408"/>
      <c r="N267" s="408"/>
      <c r="O267" s="408"/>
      <c r="P267" s="408"/>
      <c r="Q267" s="408"/>
      <c r="R267" s="408"/>
      <c r="S267" s="408"/>
      <c r="T267" s="408"/>
      <c r="U267" s="408"/>
      <c r="V267" s="408"/>
      <c r="W267" s="408"/>
      <c r="X267" s="408"/>
      <c r="Y267" s="408"/>
      <c r="Z267" s="408"/>
      <c r="AA267" s="408"/>
      <c r="AB267" s="408"/>
      <c r="AC267" s="408"/>
      <c r="AD267" s="408"/>
      <c r="AE267" s="408"/>
      <c r="AF267" s="408"/>
    </row>
    <row r="268" spans="1:32" ht="15.75" customHeight="1" x14ac:dyDescent="0.2">
      <c r="A268" s="408"/>
      <c r="B268" s="408"/>
      <c r="C268" s="408"/>
      <c r="D268" s="408"/>
      <c r="E268" s="408"/>
      <c r="F268" s="408"/>
      <c r="G268" s="408"/>
      <c r="H268" s="408"/>
      <c r="I268" s="408"/>
      <c r="J268" s="408"/>
      <c r="K268" s="408"/>
      <c r="L268" s="408"/>
      <c r="M268" s="408"/>
      <c r="N268" s="408"/>
      <c r="O268" s="408"/>
      <c r="P268" s="408"/>
      <c r="Q268" s="408"/>
      <c r="R268" s="408"/>
      <c r="S268" s="408"/>
      <c r="T268" s="408"/>
      <c r="U268" s="408"/>
      <c r="V268" s="408"/>
      <c r="W268" s="408"/>
      <c r="X268" s="408"/>
      <c r="Y268" s="408"/>
      <c r="Z268" s="408"/>
      <c r="AA268" s="408"/>
      <c r="AB268" s="408"/>
      <c r="AC268" s="408"/>
      <c r="AD268" s="408"/>
      <c r="AE268" s="408"/>
      <c r="AF268" s="408"/>
    </row>
    <row r="269" spans="1:32" ht="15.75" customHeight="1" x14ac:dyDescent="0.2">
      <c r="A269" s="408"/>
      <c r="B269" s="408"/>
      <c r="C269" s="408"/>
      <c r="D269" s="408"/>
      <c r="E269" s="408"/>
      <c r="F269" s="408"/>
      <c r="G269" s="408"/>
      <c r="H269" s="408"/>
      <c r="I269" s="408"/>
      <c r="J269" s="408"/>
      <c r="K269" s="408"/>
      <c r="L269" s="408"/>
      <c r="M269" s="408"/>
      <c r="N269" s="408"/>
      <c r="O269" s="408"/>
      <c r="P269" s="408"/>
      <c r="Q269" s="408"/>
      <c r="R269" s="408"/>
      <c r="S269" s="408"/>
      <c r="T269" s="408"/>
      <c r="U269" s="408"/>
      <c r="V269" s="408"/>
      <c r="W269" s="408"/>
      <c r="X269" s="408"/>
      <c r="Y269" s="408"/>
      <c r="Z269" s="408"/>
      <c r="AA269" s="408"/>
      <c r="AB269" s="408"/>
      <c r="AC269" s="408"/>
      <c r="AD269" s="408"/>
      <c r="AE269" s="408"/>
      <c r="AF269" s="408"/>
    </row>
    <row r="270" spans="1:32" ht="15.75" customHeight="1" x14ac:dyDescent="0.2">
      <c r="A270" s="408"/>
      <c r="B270" s="408"/>
      <c r="C270" s="408"/>
      <c r="D270" s="408"/>
      <c r="E270" s="408"/>
      <c r="F270" s="408"/>
      <c r="G270" s="408"/>
      <c r="H270" s="408"/>
      <c r="I270" s="408"/>
      <c r="J270" s="408"/>
      <c r="K270" s="408"/>
      <c r="L270" s="408"/>
      <c r="M270" s="408"/>
      <c r="N270" s="408"/>
      <c r="O270" s="408"/>
      <c r="P270" s="408"/>
      <c r="Q270" s="408"/>
      <c r="R270" s="408"/>
      <c r="S270" s="408"/>
      <c r="T270" s="408"/>
      <c r="U270" s="408"/>
      <c r="V270" s="408"/>
      <c r="W270" s="408"/>
      <c r="X270" s="408"/>
      <c r="Y270" s="408"/>
      <c r="Z270" s="408"/>
      <c r="AA270" s="408"/>
      <c r="AB270" s="408"/>
      <c r="AC270" s="408"/>
      <c r="AD270" s="408"/>
      <c r="AE270" s="408"/>
      <c r="AF270" s="408"/>
    </row>
    <row r="271" spans="1:32" ht="15.75" customHeight="1" x14ac:dyDescent="0.2">
      <c r="A271" s="408"/>
      <c r="B271" s="408"/>
      <c r="C271" s="408"/>
      <c r="D271" s="408"/>
      <c r="E271" s="408"/>
      <c r="F271" s="408"/>
      <c r="G271" s="408"/>
      <c r="H271" s="408"/>
      <c r="I271" s="408"/>
      <c r="J271" s="408"/>
      <c r="K271" s="408"/>
      <c r="L271" s="408"/>
      <c r="M271" s="408"/>
      <c r="N271" s="408"/>
      <c r="O271" s="408"/>
      <c r="P271" s="408"/>
      <c r="Q271" s="408"/>
      <c r="R271" s="408"/>
      <c r="S271" s="408"/>
      <c r="T271" s="408"/>
      <c r="U271" s="408"/>
      <c r="V271" s="408"/>
      <c r="W271" s="408"/>
      <c r="X271" s="408"/>
      <c r="Y271" s="408"/>
      <c r="Z271" s="408"/>
      <c r="AA271" s="408"/>
      <c r="AB271" s="408"/>
      <c r="AC271" s="408"/>
      <c r="AD271" s="408"/>
      <c r="AE271" s="408"/>
      <c r="AF271" s="408"/>
    </row>
    <row r="272" spans="1:32" ht="15.75" customHeight="1" x14ac:dyDescent="0.2">
      <c r="A272" s="408"/>
      <c r="B272" s="408"/>
      <c r="C272" s="408"/>
      <c r="D272" s="408"/>
      <c r="E272" s="408"/>
      <c r="F272" s="408"/>
      <c r="G272" s="408"/>
      <c r="H272" s="408"/>
      <c r="I272" s="408"/>
      <c r="J272" s="408"/>
      <c r="K272" s="408"/>
      <c r="L272" s="408"/>
      <c r="M272" s="408"/>
      <c r="N272" s="408"/>
      <c r="O272" s="408"/>
      <c r="P272" s="408"/>
      <c r="Q272" s="408"/>
      <c r="R272" s="408"/>
      <c r="S272" s="408"/>
      <c r="T272" s="408"/>
      <c r="U272" s="408"/>
      <c r="V272" s="408"/>
      <c r="W272" s="408"/>
      <c r="X272" s="408"/>
      <c r="Y272" s="408"/>
      <c r="Z272" s="408"/>
      <c r="AA272" s="408"/>
      <c r="AB272" s="408"/>
      <c r="AC272" s="408"/>
      <c r="AD272" s="408"/>
      <c r="AE272" s="408"/>
      <c r="AF272" s="408"/>
    </row>
    <row r="273" spans="1:32" ht="15.75" customHeight="1" x14ac:dyDescent="0.2">
      <c r="A273" s="408"/>
      <c r="B273" s="408"/>
      <c r="C273" s="408"/>
      <c r="D273" s="408"/>
      <c r="E273" s="408"/>
      <c r="F273" s="408"/>
      <c r="G273" s="408"/>
      <c r="H273" s="408"/>
      <c r="I273" s="408"/>
      <c r="J273" s="408"/>
      <c r="K273" s="408"/>
      <c r="L273" s="408"/>
      <c r="M273" s="408"/>
      <c r="N273" s="408"/>
      <c r="O273" s="408"/>
      <c r="P273" s="408"/>
      <c r="Q273" s="408"/>
      <c r="R273" s="408"/>
      <c r="S273" s="408"/>
      <c r="T273" s="408"/>
      <c r="U273" s="408"/>
      <c r="V273" s="408"/>
      <c r="W273" s="408"/>
      <c r="X273" s="408"/>
      <c r="Y273" s="408"/>
      <c r="Z273" s="408"/>
      <c r="AA273" s="408"/>
      <c r="AB273" s="408"/>
      <c r="AC273" s="408"/>
      <c r="AD273" s="408"/>
      <c r="AE273" s="408"/>
      <c r="AF273" s="408"/>
    </row>
    <row r="274" spans="1:32" ht="15.75" customHeight="1" x14ac:dyDescent="0.2">
      <c r="A274" s="408"/>
      <c r="B274" s="408"/>
      <c r="C274" s="408"/>
      <c r="D274" s="408"/>
      <c r="E274" s="408"/>
      <c r="F274" s="408"/>
      <c r="G274" s="408"/>
      <c r="H274" s="408"/>
      <c r="I274" s="408"/>
      <c r="J274" s="408"/>
      <c r="K274" s="408"/>
      <c r="L274" s="408"/>
      <c r="M274" s="408"/>
      <c r="N274" s="408"/>
      <c r="O274" s="408"/>
      <c r="P274" s="408"/>
      <c r="Q274" s="408"/>
      <c r="R274" s="408"/>
      <c r="S274" s="408"/>
      <c r="T274" s="408"/>
      <c r="U274" s="408"/>
      <c r="V274" s="408"/>
      <c r="W274" s="408"/>
      <c r="X274" s="408"/>
      <c r="Y274" s="408"/>
      <c r="Z274" s="408"/>
      <c r="AA274" s="408"/>
      <c r="AB274" s="408"/>
      <c r="AC274" s="408"/>
      <c r="AD274" s="408"/>
      <c r="AE274" s="408"/>
      <c r="AF274" s="408"/>
    </row>
    <row r="275" spans="1:32" ht="15.75" customHeight="1" x14ac:dyDescent="0.2">
      <c r="A275" s="408"/>
      <c r="B275" s="408"/>
      <c r="C275" s="408"/>
      <c r="D275" s="408"/>
      <c r="E275" s="408"/>
      <c r="F275" s="408"/>
      <c r="G275" s="408"/>
      <c r="H275" s="408"/>
      <c r="I275" s="408"/>
      <c r="J275" s="408"/>
      <c r="K275" s="408"/>
      <c r="L275" s="408"/>
      <c r="M275" s="408"/>
      <c r="N275" s="408"/>
      <c r="O275" s="408"/>
      <c r="P275" s="408"/>
      <c r="Q275" s="408"/>
      <c r="R275" s="408"/>
      <c r="S275" s="408"/>
      <c r="T275" s="408"/>
      <c r="U275" s="408"/>
      <c r="V275" s="408"/>
      <c r="W275" s="408"/>
      <c r="X275" s="408"/>
      <c r="Y275" s="408"/>
      <c r="Z275" s="408"/>
      <c r="AA275" s="408"/>
      <c r="AB275" s="408"/>
      <c r="AC275" s="408"/>
      <c r="AD275" s="408"/>
      <c r="AE275" s="408"/>
      <c r="AF275" s="408"/>
    </row>
    <row r="276" spans="1:32" ht="15.75" customHeight="1" x14ac:dyDescent="0.2">
      <c r="A276" s="408"/>
      <c r="B276" s="408"/>
      <c r="C276" s="408"/>
      <c r="D276" s="408"/>
      <c r="E276" s="408"/>
      <c r="F276" s="408"/>
      <c r="G276" s="408"/>
      <c r="H276" s="408"/>
      <c r="I276" s="408"/>
      <c r="J276" s="408"/>
      <c r="K276" s="408"/>
      <c r="L276" s="408"/>
      <c r="M276" s="408"/>
      <c r="N276" s="408"/>
      <c r="O276" s="408"/>
      <c r="P276" s="408"/>
      <c r="Q276" s="408"/>
      <c r="R276" s="408"/>
      <c r="S276" s="408"/>
      <c r="T276" s="408"/>
      <c r="U276" s="408"/>
      <c r="V276" s="408"/>
      <c r="W276" s="408"/>
      <c r="X276" s="408"/>
      <c r="Y276" s="408"/>
      <c r="Z276" s="408"/>
      <c r="AA276" s="408"/>
      <c r="AB276" s="408"/>
      <c r="AC276" s="408"/>
      <c r="AD276" s="408"/>
      <c r="AE276" s="408"/>
      <c r="AF276" s="408"/>
    </row>
    <row r="277" spans="1:32" ht="15.75" customHeight="1" x14ac:dyDescent="0.2">
      <c r="A277" s="408"/>
      <c r="B277" s="408"/>
      <c r="C277" s="408"/>
      <c r="D277" s="408"/>
      <c r="E277" s="408"/>
      <c r="F277" s="408"/>
      <c r="G277" s="408"/>
      <c r="H277" s="408"/>
      <c r="I277" s="408"/>
      <c r="J277" s="408"/>
      <c r="K277" s="408"/>
      <c r="L277" s="408"/>
      <c r="M277" s="408"/>
      <c r="N277" s="408"/>
      <c r="O277" s="408"/>
      <c r="P277" s="408"/>
      <c r="Q277" s="408"/>
      <c r="R277" s="408"/>
      <c r="S277" s="408"/>
      <c r="T277" s="408"/>
      <c r="U277" s="408"/>
      <c r="V277" s="408"/>
      <c r="W277" s="408"/>
      <c r="X277" s="408"/>
      <c r="Y277" s="408"/>
      <c r="Z277" s="408"/>
      <c r="AA277" s="408"/>
      <c r="AB277" s="408"/>
      <c r="AC277" s="408"/>
      <c r="AD277" s="408"/>
      <c r="AE277" s="408"/>
      <c r="AF277" s="408"/>
    </row>
    <row r="278" spans="1:32" ht="15.75" customHeight="1" x14ac:dyDescent="0.2">
      <c r="A278" s="408"/>
      <c r="B278" s="408"/>
      <c r="C278" s="408"/>
      <c r="D278" s="408"/>
      <c r="E278" s="408"/>
      <c r="F278" s="408"/>
      <c r="G278" s="408"/>
      <c r="H278" s="408"/>
      <c r="I278" s="408"/>
      <c r="J278" s="408"/>
      <c r="K278" s="408"/>
      <c r="L278" s="408"/>
      <c r="M278" s="408"/>
      <c r="N278" s="408"/>
      <c r="O278" s="408"/>
      <c r="P278" s="408"/>
      <c r="Q278" s="408"/>
      <c r="R278" s="408"/>
      <c r="S278" s="408"/>
      <c r="T278" s="408"/>
      <c r="U278" s="408"/>
      <c r="V278" s="408"/>
      <c r="W278" s="408"/>
      <c r="X278" s="408"/>
      <c r="Y278" s="408"/>
      <c r="Z278" s="408"/>
      <c r="AA278" s="408"/>
      <c r="AB278" s="408"/>
      <c r="AC278" s="408"/>
      <c r="AD278" s="408"/>
      <c r="AE278" s="408"/>
      <c r="AF278" s="408"/>
    </row>
    <row r="279" spans="1:32" ht="15.75" customHeight="1" x14ac:dyDescent="0.2">
      <c r="A279" s="408"/>
      <c r="B279" s="408"/>
      <c r="C279" s="408"/>
      <c r="D279" s="408"/>
      <c r="E279" s="408"/>
      <c r="F279" s="408"/>
      <c r="G279" s="408"/>
      <c r="H279" s="408"/>
      <c r="I279" s="408"/>
      <c r="J279" s="408"/>
      <c r="K279" s="408"/>
      <c r="L279" s="408"/>
      <c r="M279" s="408"/>
      <c r="N279" s="408"/>
      <c r="O279" s="408"/>
      <c r="P279" s="408"/>
      <c r="Q279" s="408"/>
      <c r="R279" s="408"/>
      <c r="S279" s="408"/>
      <c r="T279" s="408"/>
      <c r="U279" s="408"/>
      <c r="V279" s="408"/>
      <c r="W279" s="408"/>
      <c r="X279" s="408"/>
      <c r="Y279" s="408"/>
      <c r="Z279" s="408"/>
      <c r="AA279" s="408"/>
      <c r="AB279" s="408"/>
      <c r="AC279" s="408"/>
      <c r="AD279" s="408"/>
      <c r="AE279" s="408"/>
      <c r="AF279" s="408"/>
    </row>
    <row r="280" spans="1:32" ht="15.75" customHeight="1" x14ac:dyDescent="0.2">
      <c r="A280" s="408"/>
      <c r="B280" s="408"/>
      <c r="C280" s="408"/>
      <c r="D280" s="408"/>
      <c r="E280" s="408"/>
      <c r="F280" s="408"/>
      <c r="G280" s="408"/>
      <c r="H280" s="408"/>
      <c r="I280" s="408"/>
      <c r="J280" s="408"/>
      <c r="K280" s="408"/>
      <c r="L280" s="408"/>
      <c r="M280" s="408"/>
      <c r="N280" s="408"/>
      <c r="O280" s="408"/>
      <c r="P280" s="408"/>
      <c r="Q280" s="408"/>
      <c r="R280" s="408"/>
      <c r="S280" s="408"/>
      <c r="T280" s="408"/>
      <c r="U280" s="408"/>
      <c r="V280" s="408"/>
      <c r="W280" s="408"/>
      <c r="X280" s="408"/>
      <c r="Y280" s="408"/>
      <c r="Z280" s="408"/>
      <c r="AA280" s="408"/>
      <c r="AB280" s="408"/>
      <c r="AC280" s="408"/>
      <c r="AD280" s="408"/>
      <c r="AE280" s="408"/>
      <c r="AF280" s="408"/>
    </row>
    <row r="281" spans="1:32" ht="15.75" customHeight="1" x14ac:dyDescent="0.2">
      <c r="A281" s="408"/>
      <c r="B281" s="408"/>
      <c r="C281" s="408"/>
      <c r="D281" s="408"/>
      <c r="E281" s="408"/>
      <c r="F281" s="408"/>
      <c r="G281" s="408"/>
      <c r="H281" s="408"/>
      <c r="I281" s="408"/>
      <c r="J281" s="408"/>
      <c r="K281" s="408"/>
      <c r="L281" s="408"/>
      <c r="M281" s="408"/>
      <c r="N281" s="408"/>
      <c r="O281" s="408"/>
      <c r="P281" s="408"/>
      <c r="Q281" s="408"/>
      <c r="R281" s="408"/>
      <c r="S281" s="408"/>
      <c r="T281" s="408"/>
      <c r="U281" s="408"/>
      <c r="V281" s="408"/>
      <c r="W281" s="408"/>
      <c r="X281" s="408"/>
      <c r="Y281" s="408"/>
      <c r="Z281" s="408"/>
      <c r="AA281" s="408"/>
      <c r="AB281" s="408"/>
      <c r="AC281" s="408"/>
      <c r="AD281" s="408"/>
      <c r="AE281" s="408"/>
      <c r="AF281" s="408"/>
    </row>
    <row r="282" spans="1:32" ht="15.75" customHeight="1" x14ac:dyDescent="0.2">
      <c r="A282" s="408"/>
      <c r="B282" s="408"/>
      <c r="C282" s="408"/>
      <c r="D282" s="408"/>
      <c r="E282" s="408"/>
      <c r="F282" s="408"/>
      <c r="G282" s="408"/>
      <c r="H282" s="408"/>
      <c r="I282" s="408"/>
      <c r="J282" s="408"/>
      <c r="K282" s="408"/>
      <c r="L282" s="408"/>
      <c r="M282" s="408"/>
      <c r="N282" s="408"/>
      <c r="O282" s="408"/>
      <c r="P282" s="408"/>
      <c r="Q282" s="408"/>
      <c r="R282" s="408"/>
      <c r="S282" s="408"/>
      <c r="T282" s="408"/>
      <c r="U282" s="408"/>
      <c r="V282" s="408"/>
      <c r="W282" s="408"/>
      <c r="X282" s="408"/>
      <c r="Y282" s="408"/>
      <c r="Z282" s="408"/>
      <c r="AA282" s="408"/>
      <c r="AB282" s="408"/>
      <c r="AC282" s="408"/>
      <c r="AD282" s="408"/>
      <c r="AE282" s="408"/>
      <c r="AF282" s="408"/>
    </row>
    <row r="283" spans="1:32" ht="15.75" customHeight="1" x14ac:dyDescent="0.2">
      <c r="A283" s="408"/>
      <c r="B283" s="408"/>
      <c r="C283" s="408"/>
      <c r="D283" s="408"/>
      <c r="E283" s="408"/>
      <c r="F283" s="408"/>
      <c r="G283" s="408"/>
      <c r="H283" s="408"/>
      <c r="I283" s="408"/>
      <c r="J283" s="408"/>
      <c r="K283" s="408"/>
      <c r="L283" s="408"/>
      <c r="M283" s="408"/>
      <c r="N283" s="408"/>
      <c r="O283" s="408"/>
      <c r="P283" s="408"/>
      <c r="Q283" s="408"/>
      <c r="R283" s="408"/>
      <c r="S283" s="408"/>
      <c r="T283" s="408"/>
      <c r="U283" s="408"/>
      <c r="V283" s="408"/>
      <c r="W283" s="408"/>
      <c r="X283" s="408"/>
      <c r="Y283" s="408"/>
      <c r="Z283" s="408"/>
      <c r="AA283" s="408"/>
      <c r="AB283" s="408"/>
      <c r="AC283" s="408"/>
      <c r="AD283" s="408"/>
      <c r="AE283" s="408"/>
      <c r="AF283" s="408"/>
    </row>
    <row r="284" spans="1:32" ht="15.75" customHeight="1" x14ac:dyDescent="0.2">
      <c r="A284" s="408"/>
      <c r="B284" s="408"/>
      <c r="C284" s="408"/>
      <c r="D284" s="408"/>
      <c r="E284" s="408"/>
      <c r="F284" s="408"/>
      <c r="G284" s="408"/>
      <c r="H284" s="408"/>
      <c r="I284" s="408"/>
      <c r="J284" s="408"/>
      <c r="K284" s="408"/>
      <c r="L284" s="408"/>
      <c r="M284" s="408"/>
      <c r="N284" s="408"/>
      <c r="O284" s="408"/>
      <c r="P284" s="408"/>
      <c r="Q284" s="408"/>
      <c r="R284" s="408"/>
      <c r="S284" s="408"/>
      <c r="T284" s="408"/>
      <c r="U284" s="408"/>
      <c r="V284" s="408"/>
      <c r="W284" s="408"/>
      <c r="X284" s="408"/>
      <c r="Y284" s="408"/>
      <c r="Z284" s="408"/>
      <c r="AA284" s="408"/>
      <c r="AB284" s="408"/>
      <c r="AC284" s="408"/>
      <c r="AD284" s="408"/>
      <c r="AE284" s="408"/>
      <c r="AF284" s="408"/>
    </row>
    <row r="285" spans="1:32" ht="15.75" customHeight="1" x14ac:dyDescent="0.2">
      <c r="A285" s="408"/>
      <c r="B285" s="408"/>
      <c r="C285" s="408"/>
      <c r="D285" s="408"/>
      <c r="E285" s="408"/>
      <c r="F285" s="408"/>
      <c r="G285" s="408"/>
      <c r="H285" s="408"/>
      <c r="I285" s="408"/>
      <c r="J285" s="408"/>
      <c r="K285" s="408"/>
      <c r="L285" s="408"/>
      <c r="M285" s="408"/>
      <c r="N285" s="408"/>
      <c r="O285" s="408"/>
      <c r="P285" s="408"/>
      <c r="Q285" s="408"/>
      <c r="R285" s="408"/>
      <c r="S285" s="408"/>
      <c r="T285" s="408"/>
      <c r="U285" s="408"/>
      <c r="V285" s="408"/>
      <c r="W285" s="408"/>
      <c r="X285" s="408"/>
      <c r="Y285" s="408"/>
      <c r="Z285" s="408"/>
      <c r="AA285" s="408"/>
      <c r="AB285" s="408"/>
      <c r="AC285" s="408"/>
      <c r="AD285" s="408"/>
      <c r="AE285" s="408"/>
      <c r="AF285" s="408"/>
    </row>
    <row r="286" spans="1:32" ht="15.75" customHeight="1" x14ac:dyDescent="0.2">
      <c r="A286" s="408"/>
      <c r="B286" s="408"/>
      <c r="C286" s="408"/>
      <c r="D286" s="408"/>
      <c r="E286" s="408"/>
      <c r="F286" s="408"/>
      <c r="G286" s="408"/>
      <c r="H286" s="408"/>
      <c r="I286" s="408"/>
      <c r="J286" s="408"/>
      <c r="K286" s="408"/>
      <c r="L286" s="408"/>
      <c r="M286" s="408"/>
      <c r="N286" s="408"/>
      <c r="O286" s="408"/>
      <c r="P286" s="408"/>
      <c r="Q286" s="408"/>
      <c r="R286" s="408"/>
      <c r="S286" s="408"/>
      <c r="T286" s="408"/>
      <c r="U286" s="408"/>
      <c r="V286" s="408"/>
      <c r="W286" s="408"/>
      <c r="X286" s="408"/>
      <c r="Y286" s="408"/>
      <c r="Z286" s="408"/>
      <c r="AA286" s="408"/>
      <c r="AB286" s="408"/>
      <c r="AC286" s="408"/>
      <c r="AD286" s="408"/>
      <c r="AE286" s="408"/>
      <c r="AF286" s="408"/>
    </row>
    <row r="287" spans="1:32" ht="15.75" customHeight="1" x14ac:dyDescent="0.2">
      <c r="A287" s="408"/>
      <c r="B287" s="408"/>
      <c r="C287" s="408"/>
      <c r="D287" s="408"/>
      <c r="E287" s="408"/>
      <c r="F287" s="408"/>
      <c r="G287" s="408"/>
      <c r="H287" s="408"/>
      <c r="I287" s="408"/>
      <c r="J287" s="408"/>
      <c r="K287" s="408"/>
      <c r="L287" s="408"/>
      <c r="M287" s="408"/>
      <c r="N287" s="408"/>
      <c r="O287" s="408"/>
      <c r="P287" s="408"/>
      <c r="Q287" s="408"/>
      <c r="R287" s="408"/>
      <c r="S287" s="408"/>
      <c r="T287" s="408"/>
      <c r="U287" s="408"/>
      <c r="V287" s="408"/>
      <c r="W287" s="408"/>
      <c r="X287" s="408"/>
      <c r="Y287" s="408"/>
      <c r="Z287" s="408"/>
      <c r="AA287" s="408"/>
      <c r="AB287" s="408"/>
      <c r="AC287" s="408"/>
      <c r="AD287" s="408"/>
      <c r="AE287" s="408"/>
      <c r="AF287" s="408"/>
    </row>
    <row r="288" spans="1:32" ht="15.75" customHeight="1" x14ac:dyDescent="0.2">
      <c r="A288" s="408"/>
      <c r="B288" s="408"/>
      <c r="C288" s="408"/>
      <c r="D288" s="408"/>
      <c r="E288" s="408"/>
      <c r="F288" s="408"/>
      <c r="G288" s="408"/>
      <c r="H288" s="408"/>
      <c r="I288" s="408"/>
      <c r="J288" s="408"/>
      <c r="K288" s="408"/>
      <c r="L288" s="408"/>
      <c r="M288" s="408"/>
      <c r="N288" s="408"/>
      <c r="O288" s="408"/>
      <c r="P288" s="408"/>
      <c r="Q288" s="408"/>
      <c r="R288" s="408"/>
      <c r="S288" s="408"/>
      <c r="T288" s="408"/>
      <c r="U288" s="408"/>
      <c r="V288" s="408"/>
      <c r="W288" s="408"/>
      <c r="X288" s="408"/>
      <c r="Y288" s="408"/>
      <c r="Z288" s="408"/>
      <c r="AA288" s="408"/>
      <c r="AB288" s="408"/>
      <c r="AC288" s="408"/>
      <c r="AD288" s="408"/>
      <c r="AE288" s="408"/>
      <c r="AF288" s="408"/>
    </row>
    <row r="289" spans="1:32" ht="15.75" customHeight="1" x14ac:dyDescent="0.2">
      <c r="A289" s="408"/>
      <c r="B289" s="408"/>
      <c r="C289" s="408"/>
      <c r="D289" s="408"/>
      <c r="E289" s="408"/>
      <c r="F289" s="408"/>
      <c r="G289" s="408"/>
      <c r="H289" s="408"/>
      <c r="I289" s="408"/>
      <c r="J289" s="408"/>
      <c r="K289" s="408"/>
      <c r="L289" s="408"/>
      <c r="M289" s="408"/>
      <c r="N289" s="408"/>
      <c r="O289" s="408"/>
      <c r="P289" s="408"/>
      <c r="Q289" s="408"/>
      <c r="R289" s="408"/>
      <c r="S289" s="408"/>
      <c r="T289" s="408"/>
      <c r="U289" s="408"/>
      <c r="V289" s="408"/>
      <c r="W289" s="408"/>
      <c r="X289" s="408"/>
      <c r="Y289" s="408"/>
      <c r="Z289" s="408"/>
      <c r="AA289" s="408"/>
      <c r="AB289" s="408"/>
      <c r="AC289" s="408"/>
      <c r="AD289" s="408"/>
      <c r="AE289" s="408"/>
      <c r="AF289" s="408"/>
    </row>
    <row r="290" spans="1:32" ht="15.75" customHeight="1" x14ac:dyDescent="0.2">
      <c r="A290" s="408"/>
      <c r="B290" s="408"/>
      <c r="C290" s="408"/>
      <c r="D290" s="408"/>
      <c r="E290" s="408"/>
      <c r="F290" s="408"/>
      <c r="G290" s="408"/>
      <c r="H290" s="408"/>
      <c r="I290" s="408"/>
      <c r="J290" s="408"/>
      <c r="K290" s="408"/>
      <c r="L290" s="408"/>
      <c r="M290" s="408"/>
      <c r="N290" s="408"/>
      <c r="O290" s="408"/>
      <c r="P290" s="408"/>
      <c r="Q290" s="408"/>
      <c r="R290" s="408"/>
      <c r="S290" s="408"/>
      <c r="T290" s="408"/>
      <c r="U290" s="408"/>
      <c r="V290" s="408"/>
      <c r="W290" s="408"/>
      <c r="X290" s="408"/>
      <c r="Y290" s="408"/>
      <c r="Z290" s="408"/>
      <c r="AA290" s="408"/>
      <c r="AB290" s="408"/>
      <c r="AC290" s="408"/>
      <c r="AD290" s="408"/>
      <c r="AE290" s="408"/>
      <c r="AF290" s="408"/>
    </row>
    <row r="291" spans="1:32" ht="15.75" customHeight="1" x14ac:dyDescent="0.2">
      <c r="A291" s="408"/>
      <c r="B291" s="408"/>
      <c r="C291" s="408"/>
      <c r="D291" s="408"/>
      <c r="E291" s="408"/>
      <c r="F291" s="408"/>
      <c r="G291" s="408"/>
      <c r="H291" s="408"/>
      <c r="I291" s="408"/>
      <c r="J291" s="408"/>
      <c r="K291" s="408"/>
      <c r="L291" s="408"/>
      <c r="M291" s="408"/>
      <c r="N291" s="408"/>
      <c r="O291" s="408"/>
      <c r="P291" s="408"/>
      <c r="Q291" s="408"/>
      <c r="R291" s="408"/>
      <c r="S291" s="408"/>
      <c r="T291" s="408"/>
      <c r="U291" s="408"/>
      <c r="V291" s="408"/>
      <c r="W291" s="408"/>
      <c r="X291" s="408"/>
      <c r="Y291" s="408"/>
      <c r="Z291" s="408"/>
      <c r="AA291" s="408"/>
      <c r="AB291" s="408"/>
      <c r="AC291" s="408"/>
      <c r="AD291" s="408"/>
      <c r="AE291" s="408"/>
      <c r="AF291" s="408"/>
    </row>
    <row r="292" spans="1:32" ht="15.75" customHeight="1" x14ac:dyDescent="0.2">
      <c r="A292" s="408"/>
      <c r="B292" s="408"/>
      <c r="C292" s="408"/>
      <c r="D292" s="408"/>
      <c r="E292" s="408"/>
      <c r="F292" s="408"/>
      <c r="G292" s="408"/>
      <c r="H292" s="408"/>
      <c r="I292" s="408"/>
      <c r="J292" s="408"/>
      <c r="K292" s="408"/>
      <c r="L292" s="408"/>
      <c r="M292" s="408"/>
      <c r="N292" s="408"/>
      <c r="O292" s="408"/>
      <c r="P292" s="408"/>
      <c r="Q292" s="408"/>
      <c r="R292" s="408"/>
      <c r="S292" s="408"/>
      <c r="T292" s="408"/>
      <c r="U292" s="408"/>
      <c r="V292" s="408"/>
      <c r="W292" s="408"/>
      <c r="X292" s="408"/>
      <c r="Y292" s="408"/>
      <c r="Z292" s="408"/>
      <c r="AA292" s="408"/>
      <c r="AB292" s="408"/>
      <c r="AC292" s="408"/>
      <c r="AD292" s="408"/>
      <c r="AE292" s="408"/>
      <c r="AF292" s="408"/>
    </row>
    <row r="293" spans="1:32" ht="15.75" customHeight="1" x14ac:dyDescent="0.2">
      <c r="A293" s="408"/>
      <c r="B293" s="408"/>
      <c r="C293" s="408"/>
      <c r="D293" s="408"/>
      <c r="E293" s="408"/>
      <c r="F293" s="408"/>
      <c r="G293" s="408"/>
      <c r="H293" s="408"/>
      <c r="I293" s="408"/>
      <c r="J293" s="408"/>
      <c r="K293" s="408"/>
      <c r="L293" s="408"/>
      <c r="M293" s="408"/>
      <c r="N293" s="408"/>
      <c r="O293" s="408"/>
      <c r="P293" s="408"/>
      <c r="Q293" s="408"/>
      <c r="R293" s="408"/>
      <c r="S293" s="408"/>
      <c r="T293" s="408"/>
      <c r="U293" s="408"/>
      <c r="V293" s="408"/>
      <c r="W293" s="408"/>
      <c r="X293" s="408"/>
      <c r="Y293" s="408"/>
      <c r="Z293" s="408"/>
      <c r="AA293" s="408"/>
      <c r="AB293" s="408"/>
      <c r="AC293" s="408"/>
      <c r="AD293" s="408"/>
      <c r="AE293" s="408"/>
      <c r="AF293" s="408"/>
    </row>
    <row r="294" spans="1:32" ht="15.75" customHeight="1" x14ac:dyDescent="0.2">
      <c r="A294" s="408"/>
      <c r="B294" s="408"/>
      <c r="C294" s="408"/>
      <c r="D294" s="408"/>
      <c r="E294" s="408"/>
      <c r="F294" s="408"/>
      <c r="G294" s="408"/>
      <c r="H294" s="408"/>
      <c r="I294" s="408"/>
      <c r="J294" s="408"/>
      <c r="K294" s="408"/>
      <c r="L294" s="408"/>
      <c r="M294" s="408"/>
      <c r="N294" s="408"/>
      <c r="O294" s="408"/>
      <c r="P294" s="408"/>
      <c r="Q294" s="408"/>
      <c r="R294" s="408"/>
      <c r="S294" s="408"/>
      <c r="T294" s="408"/>
      <c r="U294" s="408"/>
      <c r="V294" s="408"/>
      <c r="W294" s="408"/>
      <c r="X294" s="408"/>
      <c r="Y294" s="408"/>
      <c r="Z294" s="408"/>
      <c r="AA294" s="408"/>
      <c r="AB294" s="408"/>
      <c r="AC294" s="408"/>
      <c r="AD294" s="408"/>
      <c r="AE294" s="408"/>
      <c r="AF294" s="408"/>
    </row>
    <row r="295" spans="1:32" ht="15.75" customHeight="1" x14ac:dyDescent="0.2">
      <c r="A295" s="408"/>
      <c r="B295" s="408"/>
      <c r="C295" s="408"/>
      <c r="D295" s="408"/>
      <c r="E295" s="408"/>
      <c r="F295" s="408"/>
      <c r="G295" s="408"/>
      <c r="H295" s="408"/>
      <c r="I295" s="408"/>
      <c r="J295" s="408"/>
      <c r="K295" s="408"/>
      <c r="L295" s="408"/>
      <c r="M295" s="408"/>
      <c r="N295" s="408"/>
      <c r="O295" s="408"/>
      <c r="P295" s="408"/>
      <c r="Q295" s="408"/>
      <c r="R295" s="408"/>
      <c r="S295" s="408"/>
      <c r="T295" s="408"/>
      <c r="U295" s="408"/>
      <c r="V295" s="408"/>
      <c r="W295" s="408"/>
      <c r="X295" s="408"/>
      <c r="Y295" s="408"/>
      <c r="Z295" s="408"/>
      <c r="AA295" s="408"/>
      <c r="AB295" s="408"/>
      <c r="AC295" s="408"/>
      <c r="AD295" s="408"/>
      <c r="AE295" s="408"/>
      <c r="AF295" s="408"/>
    </row>
    <row r="296" spans="1:32" ht="15.75" customHeight="1" x14ac:dyDescent="0.2">
      <c r="A296" s="408"/>
      <c r="B296" s="408"/>
      <c r="C296" s="408"/>
      <c r="D296" s="408"/>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08"/>
    </row>
    <row r="297" spans="1:32" ht="15.75" customHeight="1" x14ac:dyDescent="0.2">
      <c r="A297" s="408"/>
      <c r="B297" s="408"/>
      <c r="C297" s="408"/>
      <c r="D297" s="408"/>
      <c r="E297" s="408"/>
      <c r="F297" s="408"/>
      <c r="G297" s="408"/>
      <c r="H297" s="408"/>
      <c r="I297" s="408"/>
      <c r="J297" s="408"/>
      <c r="K297" s="408"/>
      <c r="L297" s="408"/>
      <c r="M297" s="408"/>
      <c r="N297" s="408"/>
      <c r="O297" s="408"/>
      <c r="P297" s="408"/>
      <c r="Q297" s="408"/>
      <c r="R297" s="408"/>
      <c r="S297" s="408"/>
      <c r="T297" s="408"/>
      <c r="U297" s="408"/>
      <c r="V297" s="408"/>
      <c r="W297" s="408"/>
      <c r="X297" s="408"/>
      <c r="Y297" s="408"/>
      <c r="Z297" s="408"/>
      <c r="AA297" s="408"/>
      <c r="AB297" s="408"/>
      <c r="AC297" s="408"/>
      <c r="AD297" s="408"/>
      <c r="AE297" s="408"/>
      <c r="AF297" s="408"/>
    </row>
    <row r="298" spans="1:32" ht="15.75" customHeight="1" x14ac:dyDescent="0.2">
      <c r="A298" s="408"/>
      <c r="B298" s="408"/>
      <c r="C298" s="408"/>
      <c r="D298" s="408"/>
      <c r="E298" s="408"/>
      <c r="F298" s="408"/>
      <c r="G298" s="408"/>
      <c r="H298" s="408"/>
      <c r="I298" s="408"/>
      <c r="J298" s="408"/>
      <c r="K298" s="408"/>
      <c r="L298" s="408"/>
      <c r="M298" s="408"/>
      <c r="N298" s="408"/>
      <c r="O298" s="408"/>
      <c r="P298" s="408"/>
      <c r="Q298" s="408"/>
      <c r="R298" s="408"/>
      <c r="S298" s="408"/>
      <c r="T298" s="408"/>
      <c r="U298" s="408"/>
      <c r="V298" s="408"/>
      <c r="W298" s="408"/>
      <c r="X298" s="408"/>
      <c r="Y298" s="408"/>
      <c r="Z298" s="408"/>
      <c r="AA298" s="408"/>
      <c r="AB298" s="408"/>
      <c r="AC298" s="408"/>
      <c r="AD298" s="408"/>
      <c r="AE298" s="408"/>
      <c r="AF298" s="408"/>
    </row>
    <row r="299" spans="1:32" ht="15.75" customHeight="1" x14ac:dyDescent="0.2">
      <c r="A299" s="408"/>
      <c r="B299" s="408"/>
      <c r="C299" s="408"/>
      <c r="D299" s="408"/>
      <c r="E299" s="408"/>
      <c r="F299" s="408"/>
      <c r="G299" s="408"/>
      <c r="H299" s="408"/>
      <c r="I299" s="408"/>
      <c r="J299" s="408"/>
      <c r="K299" s="408"/>
      <c r="L299" s="408"/>
      <c r="M299" s="408"/>
      <c r="N299" s="408"/>
      <c r="O299" s="408"/>
      <c r="P299" s="408"/>
      <c r="Q299" s="408"/>
      <c r="R299" s="408"/>
      <c r="S299" s="408"/>
      <c r="T299" s="408"/>
      <c r="U299" s="408"/>
      <c r="V299" s="408"/>
      <c r="W299" s="408"/>
      <c r="X299" s="408"/>
      <c r="Y299" s="408"/>
      <c r="Z299" s="408"/>
      <c r="AA299" s="408"/>
      <c r="AB299" s="408"/>
      <c r="AC299" s="408"/>
      <c r="AD299" s="408"/>
      <c r="AE299" s="408"/>
      <c r="AF299" s="408"/>
    </row>
    <row r="300" spans="1:32" ht="15.75" customHeight="1" x14ac:dyDescent="0.2">
      <c r="A300" s="408"/>
      <c r="B300" s="408"/>
      <c r="C300" s="408"/>
      <c r="D300" s="408"/>
      <c r="E300" s="408"/>
      <c r="F300" s="408"/>
      <c r="G300" s="408"/>
      <c r="H300" s="408"/>
      <c r="I300" s="408"/>
      <c r="J300" s="408"/>
      <c r="K300" s="408"/>
      <c r="L300" s="408"/>
      <c r="M300" s="408"/>
      <c r="N300" s="408"/>
      <c r="O300" s="408"/>
      <c r="P300" s="408"/>
      <c r="Q300" s="408"/>
      <c r="R300" s="408"/>
      <c r="S300" s="408"/>
      <c r="T300" s="408"/>
      <c r="U300" s="408"/>
      <c r="V300" s="408"/>
      <c r="W300" s="408"/>
      <c r="X300" s="408"/>
      <c r="Y300" s="408"/>
      <c r="Z300" s="408"/>
      <c r="AA300" s="408"/>
      <c r="AB300" s="408"/>
      <c r="AC300" s="408"/>
      <c r="AD300" s="408"/>
      <c r="AE300" s="408"/>
      <c r="AF300" s="408"/>
    </row>
    <row r="301" spans="1:32" ht="15.75" customHeight="1" x14ac:dyDescent="0.2">
      <c r="A301" s="408"/>
      <c r="B301" s="408"/>
      <c r="C301" s="408"/>
      <c r="D301" s="408"/>
      <c r="E301" s="408"/>
      <c r="F301" s="408"/>
      <c r="G301" s="408"/>
      <c r="H301" s="408"/>
      <c r="I301" s="408"/>
      <c r="J301" s="408"/>
      <c r="K301" s="408"/>
      <c r="L301" s="408"/>
      <c r="M301" s="408"/>
      <c r="N301" s="408"/>
      <c r="O301" s="408"/>
      <c r="P301" s="408"/>
      <c r="Q301" s="408"/>
      <c r="R301" s="408"/>
      <c r="S301" s="408"/>
      <c r="T301" s="408"/>
      <c r="U301" s="408"/>
      <c r="V301" s="408"/>
      <c r="W301" s="408"/>
      <c r="X301" s="408"/>
      <c r="Y301" s="408"/>
      <c r="Z301" s="408"/>
      <c r="AA301" s="408"/>
      <c r="AB301" s="408"/>
      <c r="AC301" s="408"/>
      <c r="AD301" s="408"/>
      <c r="AE301" s="408"/>
      <c r="AF301" s="408"/>
    </row>
    <row r="302" spans="1:32" ht="15.75" customHeight="1" x14ac:dyDescent="0.2">
      <c r="A302" s="408"/>
      <c r="B302" s="408"/>
      <c r="C302" s="408"/>
      <c r="D302" s="408"/>
      <c r="E302" s="408"/>
      <c r="F302" s="408"/>
      <c r="G302" s="408"/>
      <c r="H302" s="408"/>
      <c r="I302" s="408"/>
      <c r="J302" s="408"/>
      <c r="K302" s="408"/>
      <c r="L302" s="408"/>
      <c r="M302" s="408"/>
      <c r="N302" s="408"/>
      <c r="O302" s="408"/>
      <c r="P302" s="408"/>
      <c r="Q302" s="408"/>
      <c r="R302" s="408"/>
      <c r="S302" s="408"/>
      <c r="T302" s="408"/>
      <c r="U302" s="408"/>
      <c r="V302" s="408"/>
      <c r="W302" s="408"/>
      <c r="X302" s="408"/>
      <c r="Y302" s="408"/>
      <c r="Z302" s="408"/>
      <c r="AA302" s="408"/>
      <c r="AB302" s="408"/>
      <c r="AC302" s="408"/>
      <c r="AD302" s="408"/>
      <c r="AE302" s="408"/>
      <c r="AF302" s="408"/>
    </row>
    <row r="303" spans="1:32" ht="15.75" customHeight="1" x14ac:dyDescent="0.2">
      <c r="A303" s="408"/>
      <c r="B303" s="408"/>
      <c r="C303" s="408"/>
      <c r="D303" s="408"/>
      <c r="E303" s="408"/>
      <c r="F303" s="408"/>
      <c r="G303" s="408"/>
      <c r="H303" s="408"/>
      <c r="I303" s="408"/>
      <c r="J303" s="408"/>
      <c r="K303" s="408"/>
      <c r="L303" s="408"/>
      <c r="M303" s="408"/>
      <c r="N303" s="408"/>
      <c r="O303" s="408"/>
      <c r="P303" s="408"/>
      <c r="Q303" s="408"/>
      <c r="R303" s="408"/>
      <c r="S303" s="408"/>
      <c r="T303" s="408"/>
      <c r="U303" s="408"/>
      <c r="V303" s="408"/>
      <c r="W303" s="408"/>
      <c r="X303" s="408"/>
      <c r="Y303" s="408"/>
      <c r="Z303" s="408"/>
      <c r="AA303" s="408"/>
      <c r="AB303" s="408"/>
      <c r="AC303" s="408"/>
      <c r="AD303" s="408"/>
      <c r="AE303" s="408"/>
      <c r="AF303" s="408"/>
    </row>
    <row r="304" spans="1:32" ht="15.75" customHeight="1" x14ac:dyDescent="0.2">
      <c r="A304" s="408"/>
      <c r="B304" s="408"/>
      <c r="C304" s="408"/>
      <c r="D304" s="408"/>
      <c r="E304" s="408"/>
      <c r="F304" s="408"/>
      <c r="G304" s="408"/>
      <c r="H304" s="408"/>
      <c r="I304" s="408"/>
      <c r="J304" s="408"/>
      <c r="K304" s="408"/>
      <c r="L304" s="408"/>
      <c r="M304" s="408"/>
      <c r="N304" s="408"/>
      <c r="O304" s="408"/>
      <c r="P304" s="408"/>
      <c r="Q304" s="408"/>
      <c r="R304" s="408"/>
      <c r="S304" s="408"/>
      <c r="T304" s="408"/>
      <c r="U304" s="408"/>
      <c r="V304" s="408"/>
      <c r="W304" s="408"/>
      <c r="X304" s="408"/>
      <c r="Y304" s="408"/>
      <c r="Z304" s="408"/>
      <c r="AA304" s="408"/>
      <c r="AB304" s="408"/>
      <c r="AC304" s="408"/>
      <c r="AD304" s="408"/>
      <c r="AE304" s="408"/>
      <c r="AF304" s="408"/>
    </row>
    <row r="305" spans="1:32" ht="15.75" customHeight="1" x14ac:dyDescent="0.2">
      <c r="A305" s="408"/>
      <c r="B305" s="408"/>
      <c r="C305" s="408"/>
      <c r="D305" s="408"/>
      <c r="E305" s="408"/>
      <c r="F305" s="408"/>
      <c r="G305" s="408"/>
      <c r="H305" s="408"/>
      <c r="I305" s="408"/>
      <c r="J305" s="408"/>
      <c r="K305" s="408"/>
      <c r="L305" s="408"/>
      <c r="M305" s="408"/>
      <c r="N305" s="408"/>
      <c r="O305" s="408"/>
      <c r="P305" s="408"/>
      <c r="Q305" s="408"/>
      <c r="R305" s="408"/>
      <c r="S305" s="408"/>
      <c r="T305" s="408"/>
      <c r="U305" s="408"/>
      <c r="V305" s="408"/>
      <c r="W305" s="408"/>
      <c r="X305" s="408"/>
      <c r="Y305" s="408"/>
      <c r="Z305" s="408"/>
      <c r="AA305" s="408"/>
      <c r="AB305" s="408"/>
      <c r="AC305" s="408"/>
      <c r="AD305" s="408"/>
      <c r="AE305" s="408"/>
      <c r="AF305" s="408"/>
    </row>
    <row r="306" spans="1:32" ht="15.75" customHeight="1" x14ac:dyDescent="0.2">
      <c r="A306" s="408"/>
      <c r="B306" s="408"/>
      <c r="C306" s="408"/>
      <c r="D306" s="408"/>
      <c r="E306" s="408"/>
      <c r="F306" s="408"/>
      <c r="G306" s="408"/>
      <c r="H306" s="408"/>
      <c r="I306" s="408"/>
      <c r="J306" s="408"/>
      <c r="K306" s="408"/>
      <c r="L306" s="408"/>
      <c r="M306" s="408"/>
      <c r="N306" s="408"/>
      <c r="O306" s="408"/>
      <c r="P306" s="408"/>
      <c r="Q306" s="408"/>
      <c r="R306" s="408"/>
      <c r="S306" s="408"/>
      <c r="T306" s="408"/>
      <c r="U306" s="408"/>
      <c r="V306" s="408"/>
      <c r="W306" s="408"/>
      <c r="X306" s="408"/>
      <c r="Y306" s="408"/>
      <c r="Z306" s="408"/>
      <c r="AA306" s="408"/>
      <c r="AB306" s="408"/>
      <c r="AC306" s="408"/>
      <c r="AD306" s="408"/>
      <c r="AE306" s="408"/>
      <c r="AF306" s="408"/>
    </row>
    <row r="307" spans="1:32" ht="15.75" customHeight="1" x14ac:dyDescent="0.2">
      <c r="A307" s="408"/>
      <c r="B307" s="408"/>
      <c r="C307" s="408"/>
      <c r="D307" s="408"/>
      <c r="E307" s="408"/>
      <c r="F307" s="408"/>
      <c r="G307" s="408"/>
      <c r="H307" s="408"/>
      <c r="I307" s="408"/>
      <c r="J307" s="408"/>
      <c r="K307" s="408"/>
      <c r="L307" s="408"/>
      <c r="M307" s="408"/>
      <c r="N307" s="408"/>
      <c r="O307" s="408"/>
      <c r="P307" s="408"/>
      <c r="Q307" s="408"/>
      <c r="R307" s="408"/>
      <c r="S307" s="408"/>
      <c r="T307" s="408"/>
      <c r="U307" s="408"/>
      <c r="V307" s="408"/>
      <c r="W307" s="408"/>
      <c r="X307" s="408"/>
      <c r="Y307" s="408"/>
      <c r="Z307" s="408"/>
      <c r="AA307" s="408"/>
      <c r="AB307" s="408"/>
      <c r="AC307" s="408"/>
      <c r="AD307" s="408"/>
      <c r="AE307" s="408"/>
      <c r="AF307" s="408"/>
    </row>
    <row r="308" spans="1:32" ht="15.75" customHeight="1" x14ac:dyDescent="0.2">
      <c r="A308" s="408"/>
      <c r="B308" s="408"/>
      <c r="C308" s="408"/>
      <c r="D308" s="408"/>
      <c r="E308" s="408"/>
      <c r="F308" s="408"/>
      <c r="G308" s="408"/>
      <c r="H308" s="408"/>
      <c r="I308" s="408"/>
      <c r="J308" s="408"/>
      <c r="K308" s="408"/>
      <c r="L308" s="408"/>
      <c r="M308" s="408"/>
      <c r="N308" s="408"/>
      <c r="O308" s="408"/>
      <c r="P308" s="408"/>
      <c r="Q308" s="408"/>
      <c r="R308" s="408"/>
      <c r="S308" s="408"/>
      <c r="T308" s="408"/>
      <c r="U308" s="408"/>
      <c r="V308" s="408"/>
      <c r="W308" s="408"/>
      <c r="X308" s="408"/>
      <c r="Y308" s="408"/>
      <c r="Z308" s="408"/>
      <c r="AA308" s="408"/>
      <c r="AB308" s="408"/>
      <c r="AC308" s="408"/>
      <c r="AD308" s="408"/>
      <c r="AE308" s="408"/>
      <c r="AF308" s="408"/>
    </row>
    <row r="309" spans="1:32" ht="15.75" customHeight="1" x14ac:dyDescent="0.2">
      <c r="A309" s="408"/>
      <c r="B309" s="408"/>
      <c r="C309" s="408"/>
      <c r="D309" s="408"/>
      <c r="E309" s="408"/>
      <c r="F309" s="408"/>
      <c r="G309" s="408"/>
      <c r="H309" s="408"/>
      <c r="I309" s="408"/>
      <c r="J309" s="408"/>
      <c r="K309" s="408"/>
      <c r="L309" s="408"/>
      <c r="M309" s="408"/>
      <c r="N309" s="408"/>
      <c r="O309" s="408"/>
      <c r="P309" s="408"/>
      <c r="Q309" s="408"/>
      <c r="R309" s="408"/>
      <c r="S309" s="408"/>
      <c r="T309" s="408"/>
      <c r="U309" s="408"/>
      <c r="V309" s="408"/>
      <c r="W309" s="408"/>
      <c r="X309" s="408"/>
      <c r="Y309" s="408"/>
      <c r="Z309" s="408"/>
      <c r="AA309" s="408"/>
      <c r="AB309" s="408"/>
      <c r="AC309" s="408"/>
      <c r="AD309" s="408"/>
      <c r="AE309" s="408"/>
      <c r="AF309" s="408"/>
    </row>
    <row r="310" spans="1:32" ht="15.75" customHeight="1" x14ac:dyDescent="0.2">
      <c r="A310" s="408"/>
      <c r="B310" s="408"/>
      <c r="C310" s="408"/>
      <c r="D310" s="408"/>
      <c r="E310" s="408"/>
      <c r="F310" s="408"/>
      <c r="G310" s="408"/>
      <c r="H310" s="408"/>
      <c r="I310" s="408"/>
      <c r="J310" s="408"/>
      <c r="K310" s="408"/>
      <c r="L310" s="408"/>
      <c r="M310" s="408"/>
      <c r="N310" s="408"/>
      <c r="O310" s="408"/>
      <c r="P310" s="408"/>
      <c r="Q310" s="408"/>
      <c r="R310" s="408"/>
      <c r="S310" s="408"/>
      <c r="T310" s="408"/>
      <c r="U310" s="408"/>
      <c r="V310" s="408"/>
      <c r="W310" s="408"/>
      <c r="X310" s="408"/>
      <c r="Y310" s="408"/>
      <c r="Z310" s="408"/>
      <c r="AA310" s="408"/>
      <c r="AB310" s="408"/>
      <c r="AC310" s="408"/>
      <c r="AD310" s="408"/>
      <c r="AE310" s="408"/>
      <c r="AF310" s="408"/>
    </row>
    <row r="311" spans="1:32" ht="15.75" customHeight="1" x14ac:dyDescent="0.2">
      <c r="A311" s="408"/>
      <c r="B311" s="408"/>
      <c r="C311" s="408"/>
      <c r="D311" s="408"/>
      <c r="E311" s="408"/>
      <c r="F311" s="408"/>
      <c r="G311" s="408"/>
      <c r="H311" s="408"/>
      <c r="I311" s="408"/>
      <c r="J311" s="408"/>
      <c r="K311" s="408"/>
      <c r="L311" s="408"/>
      <c r="M311" s="408"/>
      <c r="N311" s="408"/>
      <c r="O311" s="408"/>
      <c r="P311" s="408"/>
      <c r="Q311" s="408"/>
      <c r="R311" s="408"/>
      <c r="S311" s="408"/>
      <c r="T311" s="408"/>
      <c r="U311" s="408"/>
      <c r="V311" s="408"/>
      <c r="W311" s="408"/>
      <c r="X311" s="408"/>
      <c r="Y311" s="408"/>
      <c r="Z311" s="408"/>
      <c r="AA311" s="408"/>
      <c r="AB311" s="408"/>
      <c r="AC311" s="408"/>
      <c r="AD311" s="408"/>
      <c r="AE311" s="408"/>
      <c r="AF311" s="408"/>
    </row>
    <row r="312" spans="1:32" ht="15.75" customHeight="1" x14ac:dyDescent="0.2">
      <c r="A312" s="408"/>
      <c r="B312" s="408"/>
      <c r="C312" s="408"/>
      <c r="D312" s="408"/>
      <c r="E312" s="408"/>
      <c r="F312" s="408"/>
      <c r="G312" s="408"/>
      <c r="H312" s="408"/>
      <c r="I312" s="408"/>
      <c r="J312" s="408"/>
      <c r="K312" s="408"/>
      <c r="L312" s="408"/>
      <c r="M312" s="408"/>
      <c r="N312" s="408"/>
      <c r="O312" s="408"/>
      <c r="P312" s="408"/>
      <c r="Q312" s="408"/>
      <c r="R312" s="408"/>
      <c r="S312" s="408"/>
      <c r="T312" s="408"/>
      <c r="U312" s="408"/>
      <c r="V312" s="408"/>
      <c r="W312" s="408"/>
      <c r="X312" s="408"/>
      <c r="Y312" s="408"/>
      <c r="Z312" s="408"/>
      <c r="AA312" s="408"/>
      <c r="AB312" s="408"/>
      <c r="AC312" s="408"/>
      <c r="AD312" s="408"/>
      <c r="AE312" s="408"/>
      <c r="AF312" s="408"/>
    </row>
    <row r="313" spans="1:32" ht="15.75" customHeight="1" x14ac:dyDescent="0.2">
      <c r="A313" s="408"/>
      <c r="B313" s="408"/>
      <c r="C313" s="408"/>
      <c r="D313" s="408"/>
      <c r="E313" s="408"/>
      <c r="F313" s="408"/>
      <c r="G313" s="408"/>
      <c r="H313" s="408"/>
      <c r="I313" s="408"/>
      <c r="J313" s="408"/>
      <c r="K313" s="408"/>
      <c r="L313" s="408"/>
      <c r="M313" s="408"/>
      <c r="N313" s="408"/>
      <c r="O313" s="408"/>
      <c r="P313" s="408"/>
      <c r="Q313" s="408"/>
      <c r="R313" s="408"/>
      <c r="S313" s="408"/>
      <c r="T313" s="408"/>
      <c r="U313" s="408"/>
      <c r="V313" s="408"/>
      <c r="W313" s="408"/>
      <c r="X313" s="408"/>
      <c r="Y313" s="408"/>
      <c r="Z313" s="408"/>
      <c r="AA313" s="408"/>
      <c r="AB313" s="408"/>
      <c r="AC313" s="408"/>
      <c r="AD313" s="408"/>
      <c r="AE313" s="408"/>
      <c r="AF313" s="408"/>
    </row>
    <row r="314" spans="1:32" ht="15.75" customHeight="1" x14ac:dyDescent="0.2">
      <c r="A314" s="408"/>
      <c r="B314" s="408"/>
      <c r="C314" s="408"/>
      <c r="D314" s="408"/>
      <c r="E314" s="408"/>
      <c r="F314" s="408"/>
      <c r="G314" s="408"/>
      <c r="H314" s="408"/>
      <c r="I314" s="408"/>
      <c r="J314" s="408"/>
      <c r="K314" s="408"/>
      <c r="L314" s="408"/>
      <c r="M314" s="408"/>
      <c r="N314" s="408"/>
      <c r="O314" s="408"/>
      <c r="P314" s="408"/>
      <c r="Q314" s="408"/>
      <c r="R314" s="408"/>
      <c r="S314" s="408"/>
      <c r="T314" s="408"/>
      <c r="U314" s="408"/>
      <c r="V314" s="408"/>
      <c r="W314" s="408"/>
      <c r="X314" s="408"/>
      <c r="Y314" s="408"/>
      <c r="Z314" s="408"/>
      <c r="AA314" s="408"/>
      <c r="AB314" s="408"/>
      <c r="AC314" s="408"/>
      <c r="AD314" s="408"/>
      <c r="AE314" s="408"/>
      <c r="AF314" s="408"/>
    </row>
    <row r="315" spans="1:32" ht="15.75" customHeight="1" x14ac:dyDescent="0.2">
      <c r="A315" s="408"/>
      <c r="B315" s="408"/>
      <c r="C315" s="408"/>
      <c r="D315" s="408"/>
      <c r="E315" s="408"/>
      <c r="F315" s="408"/>
      <c r="G315" s="408"/>
      <c r="H315" s="408"/>
      <c r="I315" s="408"/>
      <c r="J315" s="408"/>
      <c r="K315" s="408"/>
      <c r="L315" s="408"/>
      <c r="M315" s="408"/>
      <c r="N315" s="408"/>
      <c r="O315" s="408"/>
      <c r="P315" s="408"/>
      <c r="Q315" s="408"/>
      <c r="R315" s="408"/>
      <c r="S315" s="408"/>
      <c r="T315" s="408"/>
      <c r="U315" s="408"/>
      <c r="V315" s="408"/>
      <c r="W315" s="408"/>
      <c r="X315" s="408"/>
      <c r="Y315" s="408"/>
      <c r="Z315" s="408"/>
      <c r="AA315" s="408"/>
      <c r="AB315" s="408"/>
      <c r="AC315" s="408"/>
      <c r="AD315" s="408"/>
      <c r="AE315" s="408"/>
      <c r="AF315" s="408"/>
    </row>
    <row r="316" spans="1:32" ht="15.75" customHeight="1" x14ac:dyDescent="0.2">
      <c r="A316" s="408"/>
      <c r="B316" s="408"/>
      <c r="C316" s="408"/>
      <c r="D316" s="408"/>
      <c r="E316" s="408"/>
      <c r="F316" s="408"/>
      <c r="G316" s="408"/>
      <c r="H316" s="408"/>
      <c r="I316" s="408"/>
      <c r="J316" s="408"/>
      <c r="K316" s="408"/>
      <c r="L316" s="408"/>
      <c r="M316" s="408"/>
      <c r="N316" s="408"/>
      <c r="O316" s="408"/>
      <c r="P316" s="408"/>
      <c r="Q316" s="408"/>
      <c r="R316" s="408"/>
      <c r="S316" s="408"/>
      <c r="T316" s="408"/>
      <c r="U316" s="408"/>
      <c r="V316" s="408"/>
      <c r="W316" s="408"/>
      <c r="X316" s="408"/>
      <c r="Y316" s="408"/>
      <c r="Z316" s="408"/>
      <c r="AA316" s="408"/>
      <c r="AB316" s="408"/>
      <c r="AC316" s="408"/>
      <c r="AD316" s="408"/>
      <c r="AE316" s="408"/>
      <c r="AF316" s="408"/>
    </row>
    <row r="317" spans="1:32" ht="15.75" customHeight="1" x14ac:dyDescent="0.2">
      <c r="A317" s="408"/>
      <c r="B317" s="408"/>
      <c r="C317" s="408"/>
      <c r="D317" s="408"/>
      <c r="E317" s="408"/>
      <c r="F317" s="408"/>
      <c r="G317" s="408"/>
      <c r="H317" s="408"/>
      <c r="I317" s="408"/>
      <c r="J317" s="408"/>
      <c r="K317" s="408"/>
      <c r="L317" s="408"/>
      <c r="M317" s="408"/>
      <c r="N317" s="408"/>
      <c r="O317" s="408"/>
      <c r="P317" s="408"/>
      <c r="Q317" s="408"/>
      <c r="R317" s="408"/>
      <c r="S317" s="408"/>
      <c r="T317" s="408"/>
      <c r="U317" s="408"/>
      <c r="V317" s="408"/>
      <c r="W317" s="408"/>
      <c r="X317" s="408"/>
      <c r="Y317" s="408"/>
      <c r="Z317" s="408"/>
      <c r="AA317" s="408"/>
      <c r="AB317" s="408"/>
      <c r="AC317" s="408"/>
      <c r="AD317" s="408"/>
      <c r="AE317" s="408"/>
      <c r="AF317" s="408"/>
    </row>
    <row r="318" spans="1:32" ht="15.75" customHeight="1" x14ac:dyDescent="0.2">
      <c r="A318" s="408"/>
      <c r="B318" s="408"/>
      <c r="C318" s="408"/>
      <c r="D318" s="408"/>
      <c r="E318" s="408"/>
      <c r="F318" s="408"/>
      <c r="G318" s="408"/>
      <c r="H318" s="408"/>
      <c r="I318" s="408"/>
      <c r="J318" s="408"/>
      <c r="K318" s="408"/>
      <c r="L318" s="408"/>
      <c r="M318" s="408"/>
      <c r="N318" s="408"/>
      <c r="O318" s="408"/>
      <c r="P318" s="408"/>
      <c r="Q318" s="408"/>
      <c r="R318" s="408"/>
      <c r="S318" s="408"/>
      <c r="T318" s="408"/>
      <c r="U318" s="408"/>
      <c r="V318" s="408"/>
      <c r="W318" s="408"/>
      <c r="X318" s="408"/>
      <c r="Y318" s="408"/>
      <c r="Z318" s="408"/>
      <c r="AA318" s="408"/>
      <c r="AB318" s="408"/>
      <c r="AC318" s="408"/>
      <c r="AD318" s="408"/>
      <c r="AE318" s="408"/>
      <c r="AF318" s="408"/>
    </row>
    <row r="319" spans="1:32" ht="15.75" customHeight="1" x14ac:dyDescent="0.2">
      <c r="A319" s="408"/>
      <c r="B319" s="408"/>
      <c r="C319" s="408"/>
      <c r="D319" s="408"/>
      <c r="E319" s="408"/>
      <c r="F319" s="408"/>
      <c r="G319" s="408"/>
      <c r="H319" s="408"/>
      <c r="I319" s="408"/>
      <c r="J319" s="408"/>
      <c r="K319" s="408"/>
      <c r="L319" s="408"/>
      <c r="M319" s="408"/>
      <c r="N319" s="408"/>
      <c r="O319" s="408"/>
      <c r="P319" s="408"/>
      <c r="Q319" s="408"/>
      <c r="R319" s="408"/>
      <c r="S319" s="408"/>
      <c r="T319" s="408"/>
      <c r="U319" s="408"/>
      <c r="V319" s="408"/>
      <c r="W319" s="408"/>
      <c r="X319" s="408"/>
      <c r="Y319" s="408"/>
      <c r="Z319" s="408"/>
      <c r="AA319" s="408"/>
      <c r="AB319" s="408"/>
      <c r="AC319" s="408"/>
      <c r="AD319" s="408"/>
      <c r="AE319" s="408"/>
      <c r="AF319" s="408"/>
    </row>
    <row r="320" spans="1:32" ht="15.75" customHeight="1" x14ac:dyDescent="0.2">
      <c r="A320" s="408"/>
      <c r="B320" s="408"/>
      <c r="C320" s="408"/>
      <c r="D320" s="408"/>
      <c r="E320" s="408"/>
      <c r="F320" s="408"/>
      <c r="G320" s="408"/>
      <c r="H320" s="408"/>
      <c r="I320" s="408"/>
      <c r="J320" s="408"/>
      <c r="K320" s="408"/>
      <c r="L320" s="408"/>
      <c r="M320" s="408"/>
      <c r="N320" s="408"/>
      <c r="O320" s="408"/>
      <c r="P320" s="408"/>
      <c r="Q320" s="408"/>
      <c r="R320" s="408"/>
      <c r="S320" s="408"/>
      <c r="T320" s="408"/>
      <c r="U320" s="408"/>
      <c r="V320" s="408"/>
      <c r="W320" s="408"/>
      <c r="X320" s="408"/>
      <c r="Y320" s="408"/>
      <c r="Z320" s="408"/>
      <c r="AA320" s="408"/>
      <c r="AB320" s="408"/>
      <c r="AC320" s="408"/>
      <c r="AD320" s="408"/>
      <c r="AE320" s="408"/>
      <c r="AF320" s="408"/>
    </row>
    <row r="321" spans="1:32" ht="15.75" customHeight="1" x14ac:dyDescent="0.2">
      <c r="A321" s="408"/>
      <c r="B321" s="408"/>
      <c r="C321" s="408"/>
      <c r="D321" s="408"/>
      <c r="E321" s="408"/>
      <c r="F321" s="408"/>
      <c r="G321" s="408"/>
      <c r="H321" s="408"/>
      <c r="I321" s="408"/>
      <c r="J321" s="408"/>
      <c r="K321" s="408"/>
      <c r="L321" s="408"/>
      <c r="M321" s="408"/>
      <c r="N321" s="408"/>
      <c r="O321" s="408"/>
      <c r="P321" s="408"/>
      <c r="Q321" s="408"/>
      <c r="R321" s="408"/>
      <c r="S321" s="408"/>
      <c r="T321" s="408"/>
      <c r="U321" s="408"/>
      <c r="V321" s="408"/>
      <c r="W321" s="408"/>
      <c r="X321" s="408"/>
      <c r="Y321" s="408"/>
      <c r="Z321" s="408"/>
      <c r="AA321" s="408"/>
      <c r="AB321" s="408"/>
      <c r="AC321" s="408"/>
      <c r="AD321" s="408"/>
      <c r="AE321" s="408"/>
      <c r="AF321" s="408"/>
    </row>
    <row r="322" spans="1:32" ht="15.75" customHeight="1" x14ac:dyDescent="0.2">
      <c r="A322" s="408"/>
      <c r="B322" s="408"/>
      <c r="C322" s="408"/>
      <c r="D322" s="408"/>
      <c r="E322" s="408"/>
      <c r="F322" s="408"/>
      <c r="G322" s="408"/>
      <c r="H322" s="408"/>
      <c r="I322" s="408"/>
      <c r="J322" s="408"/>
      <c r="K322" s="408"/>
      <c r="L322" s="408"/>
      <c r="M322" s="408"/>
      <c r="N322" s="408"/>
      <c r="O322" s="408"/>
      <c r="P322" s="408"/>
      <c r="Q322" s="408"/>
      <c r="R322" s="408"/>
      <c r="S322" s="408"/>
      <c r="T322" s="408"/>
      <c r="U322" s="408"/>
      <c r="V322" s="408"/>
      <c r="W322" s="408"/>
      <c r="X322" s="408"/>
      <c r="Y322" s="408"/>
      <c r="Z322" s="408"/>
      <c r="AA322" s="408"/>
      <c r="AB322" s="408"/>
      <c r="AC322" s="408"/>
      <c r="AD322" s="408"/>
      <c r="AE322" s="408"/>
      <c r="AF322" s="408"/>
    </row>
    <row r="323" spans="1:32" ht="15.75" customHeight="1" x14ac:dyDescent="0.2">
      <c r="A323" s="408"/>
      <c r="B323" s="408"/>
      <c r="C323" s="408"/>
      <c r="D323" s="408"/>
      <c r="E323" s="408"/>
      <c r="F323" s="408"/>
      <c r="G323" s="408"/>
      <c r="H323" s="408"/>
      <c r="I323" s="408"/>
      <c r="J323" s="408"/>
      <c r="K323" s="408"/>
      <c r="L323" s="408"/>
      <c r="M323" s="408"/>
      <c r="N323" s="408"/>
      <c r="O323" s="408"/>
      <c r="P323" s="408"/>
      <c r="Q323" s="408"/>
      <c r="R323" s="408"/>
      <c r="S323" s="408"/>
      <c r="T323" s="408"/>
      <c r="U323" s="408"/>
      <c r="V323" s="408"/>
      <c r="W323" s="408"/>
      <c r="X323" s="408"/>
      <c r="Y323" s="408"/>
      <c r="Z323" s="408"/>
      <c r="AA323" s="408"/>
      <c r="AB323" s="408"/>
      <c r="AC323" s="408"/>
      <c r="AD323" s="408"/>
      <c r="AE323" s="408"/>
      <c r="AF323" s="408"/>
    </row>
    <row r="324" spans="1:32" ht="15.75" customHeight="1" x14ac:dyDescent="0.2">
      <c r="A324" s="408"/>
      <c r="B324" s="408"/>
      <c r="C324" s="408"/>
      <c r="D324" s="408"/>
      <c r="E324" s="408"/>
      <c r="F324" s="408"/>
      <c r="G324" s="408"/>
      <c r="H324" s="408"/>
      <c r="I324" s="408"/>
      <c r="J324" s="408"/>
      <c r="K324" s="408"/>
      <c r="L324" s="408"/>
      <c r="M324" s="408"/>
      <c r="N324" s="408"/>
      <c r="O324" s="408"/>
      <c r="P324" s="408"/>
      <c r="Q324" s="408"/>
      <c r="R324" s="408"/>
      <c r="S324" s="408"/>
      <c r="T324" s="408"/>
      <c r="U324" s="408"/>
      <c r="V324" s="408"/>
      <c r="W324" s="408"/>
      <c r="X324" s="408"/>
      <c r="Y324" s="408"/>
      <c r="Z324" s="408"/>
      <c r="AA324" s="408"/>
      <c r="AB324" s="408"/>
      <c r="AC324" s="408"/>
      <c r="AD324" s="408"/>
      <c r="AE324" s="408"/>
      <c r="AF324" s="408"/>
    </row>
    <row r="325" spans="1:32" ht="15.75" customHeight="1" x14ac:dyDescent="0.2">
      <c r="A325" s="408"/>
      <c r="B325" s="408"/>
      <c r="C325" s="408"/>
      <c r="D325" s="408"/>
      <c r="E325" s="408"/>
      <c r="F325" s="408"/>
      <c r="G325" s="408"/>
      <c r="H325" s="408"/>
      <c r="I325" s="408"/>
      <c r="J325" s="408"/>
      <c r="K325" s="408"/>
      <c r="L325" s="408"/>
      <c r="M325" s="408"/>
      <c r="N325" s="408"/>
      <c r="O325" s="408"/>
      <c r="P325" s="408"/>
      <c r="Q325" s="408"/>
      <c r="R325" s="408"/>
      <c r="S325" s="408"/>
      <c r="T325" s="408"/>
      <c r="U325" s="408"/>
      <c r="V325" s="408"/>
      <c r="W325" s="408"/>
      <c r="X325" s="408"/>
      <c r="Y325" s="408"/>
      <c r="Z325" s="408"/>
      <c r="AA325" s="408"/>
      <c r="AB325" s="408"/>
      <c r="AC325" s="408"/>
      <c r="AD325" s="408"/>
      <c r="AE325" s="408"/>
      <c r="AF325" s="408"/>
    </row>
    <row r="326" spans="1:32" ht="15.75" customHeight="1" x14ac:dyDescent="0.2">
      <c r="A326" s="408"/>
      <c r="B326" s="408"/>
      <c r="C326" s="408"/>
      <c r="D326" s="408"/>
      <c r="E326" s="408"/>
      <c r="F326" s="408"/>
      <c r="G326" s="408"/>
      <c r="H326" s="408"/>
      <c r="I326" s="408"/>
      <c r="J326" s="408"/>
      <c r="K326" s="408"/>
      <c r="L326" s="408"/>
      <c r="M326" s="408"/>
      <c r="N326" s="408"/>
      <c r="O326" s="408"/>
      <c r="P326" s="408"/>
      <c r="Q326" s="408"/>
      <c r="R326" s="408"/>
      <c r="S326" s="408"/>
      <c r="T326" s="408"/>
      <c r="U326" s="408"/>
      <c r="V326" s="408"/>
      <c r="W326" s="408"/>
      <c r="X326" s="408"/>
      <c r="Y326" s="408"/>
      <c r="Z326" s="408"/>
      <c r="AA326" s="408"/>
      <c r="AB326" s="408"/>
      <c r="AC326" s="408"/>
      <c r="AD326" s="408"/>
      <c r="AE326" s="408"/>
      <c r="AF326" s="408"/>
    </row>
    <row r="327" spans="1:32" ht="15.75" customHeight="1" x14ac:dyDescent="0.2">
      <c r="A327" s="408"/>
      <c r="B327" s="408"/>
      <c r="C327" s="408"/>
      <c r="D327" s="408"/>
      <c r="E327" s="408"/>
      <c r="F327" s="408"/>
      <c r="G327" s="408"/>
      <c r="H327" s="408"/>
      <c r="I327" s="408"/>
      <c r="J327" s="408"/>
      <c r="K327" s="408"/>
      <c r="L327" s="408"/>
      <c r="M327" s="408"/>
      <c r="N327" s="408"/>
      <c r="O327" s="408"/>
      <c r="P327" s="408"/>
      <c r="Q327" s="408"/>
      <c r="R327" s="408"/>
      <c r="S327" s="408"/>
      <c r="T327" s="408"/>
      <c r="U327" s="408"/>
      <c r="V327" s="408"/>
      <c r="W327" s="408"/>
      <c r="X327" s="408"/>
      <c r="Y327" s="408"/>
      <c r="Z327" s="408"/>
      <c r="AA327" s="408"/>
      <c r="AB327" s="408"/>
      <c r="AC327" s="408"/>
      <c r="AD327" s="408"/>
      <c r="AE327" s="408"/>
      <c r="AF327" s="408"/>
    </row>
    <row r="328" spans="1:32" ht="15.75" customHeight="1" x14ac:dyDescent="0.2">
      <c r="A328" s="408"/>
      <c r="B328" s="408"/>
      <c r="C328" s="408"/>
      <c r="D328" s="408"/>
      <c r="E328" s="408"/>
      <c r="F328" s="408"/>
      <c r="G328" s="408"/>
      <c r="H328" s="408"/>
      <c r="I328" s="408"/>
      <c r="J328" s="408"/>
      <c r="K328" s="408"/>
      <c r="L328" s="408"/>
      <c r="M328" s="408"/>
      <c r="N328" s="408"/>
      <c r="O328" s="408"/>
      <c r="P328" s="408"/>
      <c r="Q328" s="408"/>
      <c r="R328" s="408"/>
      <c r="S328" s="408"/>
      <c r="T328" s="408"/>
      <c r="U328" s="408"/>
      <c r="V328" s="408"/>
      <c r="W328" s="408"/>
      <c r="X328" s="408"/>
      <c r="Y328" s="408"/>
      <c r="Z328" s="408"/>
      <c r="AA328" s="408"/>
      <c r="AB328" s="408"/>
      <c r="AC328" s="408"/>
      <c r="AD328" s="408"/>
      <c r="AE328" s="408"/>
      <c r="AF328" s="408"/>
    </row>
    <row r="329" spans="1:32" ht="15.75" customHeight="1" x14ac:dyDescent="0.2">
      <c r="A329" s="408"/>
      <c r="B329" s="408"/>
      <c r="C329" s="408"/>
      <c r="D329" s="408"/>
      <c r="E329" s="408"/>
      <c r="F329" s="408"/>
      <c r="G329" s="408"/>
      <c r="H329" s="408"/>
      <c r="I329" s="408"/>
      <c r="J329" s="408"/>
      <c r="K329" s="408"/>
      <c r="L329" s="408"/>
      <c r="M329" s="408"/>
      <c r="N329" s="408"/>
      <c r="O329" s="408"/>
      <c r="P329" s="408"/>
      <c r="Q329" s="408"/>
      <c r="R329" s="408"/>
      <c r="S329" s="408"/>
      <c r="T329" s="408"/>
      <c r="U329" s="408"/>
      <c r="V329" s="408"/>
      <c r="W329" s="408"/>
      <c r="X329" s="408"/>
      <c r="Y329" s="408"/>
      <c r="Z329" s="408"/>
      <c r="AA329" s="408"/>
      <c r="AB329" s="408"/>
      <c r="AC329" s="408"/>
      <c r="AD329" s="408"/>
      <c r="AE329" s="408"/>
      <c r="AF329" s="408"/>
    </row>
    <row r="330" spans="1:32" ht="15.75" customHeight="1" x14ac:dyDescent="0.2">
      <c r="A330" s="408"/>
      <c r="B330" s="408"/>
      <c r="C330" s="408"/>
      <c r="D330" s="408"/>
      <c r="E330" s="408"/>
      <c r="F330" s="408"/>
      <c r="G330" s="408"/>
      <c r="H330" s="408"/>
      <c r="I330" s="408"/>
      <c r="J330" s="408"/>
      <c r="K330" s="408"/>
      <c r="L330" s="408"/>
      <c r="M330" s="408"/>
      <c r="N330" s="408"/>
      <c r="O330" s="408"/>
      <c r="P330" s="408"/>
      <c r="Q330" s="408"/>
      <c r="R330" s="408"/>
      <c r="S330" s="408"/>
      <c r="T330" s="408"/>
      <c r="U330" s="408"/>
      <c r="V330" s="408"/>
      <c r="W330" s="408"/>
      <c r="X330" s="408"/>
      <c r="Y330" s="408"/>
      <c r="Z330" s="408"/>
      <c r="AA330" s="408"/>
      <c r="AB330" s="408"/>
      <c r="AC330" s="408"/>
      <c r="AD330" s="408"/>
      <c r="AE330" s="408"/>
      <c r="AF330" s="408"/>
    </row>
    <row r="331" spans="1:32" ht="15.75" customHeight="1" x14ac:dyDescent="0.2">
      <c r="A331" s="408"/>
      <c r="B331" s="408"/>
      <c r="C331" s="408"/>
      <c r="D331" s="408"/>
      <c r="E331" s="408"/>
      <c r="F331" s="408"/>
      <c r="G331" s="408"/>
      <c r="H331" s="408"/>
      <c r="I331" s="408"/>
      <c r="J331" s="408"/>
      <c r="K331" s="408"/>
      <c r="L331" s="408"/>
      <c r="M331" s="408"/>
      <c r="N331" s="408"/>
      <c r="O331" s="408"/>
      <c r="P331" s="408"/>
      <c r="Q331" s="408"/>
      <c r="R331" s="408"/>
      <c r="S331" s="408"/>
      <c r="T331" s="408"/>
      <c r="U331" s="408"/>
      <c r="V331" s="408"/>
      <c r="W331" s="408"/>
      <c r="X331" s="408"/>
      <c r="Y331" s="408"/>
      <c r="Z331" s="408"/>
      <c r="AA331" s="408"/>
      <c r="AB331" s="408"/>
      <c r="AC331" s="408"/>
      <c r="AD331" s="408"/>
      <c r="AE331" s="408"/>
      <c r="AF331" s="408"/>
    </row>
    <row r="332" spans="1:32" ht="15.75" customHeight="1" x14ac:dyDescent="0.2">
      <c r="A332" s="408"/>
      <c r="B332" s="408"/>
      <c r="C332" s="408"/>
      <c r="D332" s="408"/>
      <c r="E332" s="408"/>
      <c r="F332" s="408"/>
      <c r="G332" s="408"/>
      <c r="H332" s="408"/>
      <c r="I332" s="408"/>
      <c r="J332" s="408"/>
      <c r="K332" s="408"/>
      <c r="L332" s="408"/>
      <c r="M332" s="408"/>
      <c r="N332" s="408"/>
      <c r="O332" s="408"/>
      <c r="P332" s="408"/>
      <c r="Q332" s="408"/>
      <c r="R332" s="408"/>
      <c r="S332" s="408"/>
      <c r="T332" s="408"/>
      <c r="U332" s="408"/>
      <c r="V332" s="408"/>
      <c r="W332" s="408"/>
      <c r="X332" s="408"/>
      <c r="Y332" s="408"/>
      <c r="Z332" s="408"/>
      <c r="AA332" s="408"/>
      <c r="AB332" s="408"/>
      <c r="AC332" s="408"/>
      <c r="AD332" s="408"/>
      <c r="AE332" s="408"/>
      <c r="AF332" s="408"/>
    </row>
    <row r="333" spans="1:32" ht="15.75" customHeight="1" x14ac:dyDescent="0.2">
      <c r="A333" s="408"/>
      <c r="B333" s="408"/>
      <c r="C333" s="408"/>
      <c r="D333" s="408"/>
      <c r="E333" s="408"/>
      <c r="F333" s="408"/>
      <c r="G333" s="408"/>
      <c r="H333" s="408"/>
      <c r="I333" s="408"/>
      <c r="J333" s="408"/>
      <c r="K333" s="408"/>
      <c r="L333" s="408"/>
      <c r="M333" s="408"/>
      <c r="N333" s="408"/>
      <c r="O333" s="408"/>
      <c r="P333" s="408"/>
      <c r="Q333" s="408"/>
      <c r="R333" s="408"/>
      <c r="S333" s="408"/>
      <c r="T333" s="408"/>
      <c r="U333" s="408"/>
      <c r="V333" s="408"/>
      <c r="W333" s="408"/>
      <c r="X333" s="408"/>
      <c r="Y333" s="408"/>
      <c r="Z333" s="408"/>
      <c r="AA333" s="408"/>
      <c r="AB333" s="408"/>
      <c r="AC333" s="408"/>
      <c r="AD333" s="408"/>
      <c r="AE333" s="408"/>
      <c r="AF333" s="408"/>
    </row>
    <row r="334" spans="1:32" ht="15.75" customHeight="1" x14ac:dyDescent="0.2">
      <c r="A334" s="408"/>
      <c r="B334" s="408"/>
      <c r="C334" s="408"/>
      <c r="D334" s="408"/>
      <c r="E334" s="408"/>
      <c r="F334" s="408"/>
      <c r="G334" s="408"/>
      <c r="H334" s="408"/>
      <c r="I334" s="408"/>
      <c r="J334" s="408"/>
      <c r="K334" s="408"/>
      <c r="L334" s="408"/>
      <c r="M334" s="408"/>
      <c r="N334" s="408"/>
      <c r="O334" s="408"/>
      <c r="P334" s="408"/>
      <c r="Q334" s="408"/>
      <c r="R334" s="408"/>
      <c r="S334" s="408"/>
      <c r="T334" s="408"/>
      <c r="U334" s="408"/>
      <c r="V334" s="408"/>
      <c r="W334" s="408"/>
      <c r="X334" s="408"/>
      <c r="Y334" s="408"/>
      <c r="Z334" s="408"/>
      <c r="AA334" s="408"/>
      <c r="AB334" s="408"/>
      <c r="AC334" s="408"/>
      <c r="AD334" s="408"/>
      <c r="AE334" s="408"/>
      <c r="AF334" s="408"/>
    </row>
    <row r="335" spans="1:32" ht="15.75" customHeight="1" x14ac:dyDescent="0.2">
      <c r="A335" s="408"/>
      <c r="B335" s="408"/>
      <c r="C335" s="408"/>
      <c r="D335" s="408"/>
      <c r="E335" s="408"/>
      <c r="F335" s="408"/>
      <c r="G335" s="408"/>
      <c r="H335" s="408"/>
      <c r="I335" s="408"/>
      <c r="J335" s="408"/>
      <c r="K335" s="408"/>
      <c r="L335" s="408"/>
      <c r="M335" s="408"/>
      <c r="N335" s="408"/>
      <c r="O335" s="408"/>
      <c r="P335" s="408"/>
      <c r="Q335" s="408"/>
      <c r="R335" s="408"/>
      <c r="S335" s="408"/>
      <c r="T335" s="408"/>
      <c r="U335" s="408"/>
      <c r="V335" s="408"/>
      <c r="W335" s="408"/>
      <c r="X335" s="408"/>
      <c r="Y335" s="408"/>
      <c r="Z335" s="408"/>
      <c r="AA335" s="408"/>
      <c r="AB335" s="408"/>
      <c r="AC335" s="408"/>
      <c r="AD335" s="408"/>
      <c r="AE335" s="408"/>
      <c r="AF335" s="408"/>
    </row>
    <row r="336" spans="1:32" ht="15.75" customHeight="1" x14ac:dyDescent="0.2">
      <c r="A336" s="408"/>
      <c r="B336" s="408"/>
      <c r="C336" s="408"/>
      <c r="D336" s="408"/>
      <c r="E336" s="408"/>
      <c r="F336" s="408"/>
      <c r="G336" s="408"/>
      <c r="H336" s="408"/>
      <c r="I336" s="408"/>
      <c r="J336" s="408"/>
      <c r="K336" s="408"/>
      <c r="L336" s="408"/>
      <c r="M336" s="408"/>
      <c r="N336" s="408"/>
      <c r="O336" s="408"/>
      <c r="P336" s="408"/>
      <c r="Q336" s="408"/>
      <c r="R336" s="408"/>
      <c r="S336" s="408"/>
      <c r="T336" s="408"/>
      <c r="U336" s="408"/>
      <c r="V336" s="408"/>
      <c r="W336" s="408"/>
      <c r="X336" s="408"/>
      <c r="Y336" s="408"/>
      <c r="Z336" s="408"/>
      <c r="AA336" s="408"/>
      <c r="AB336" s="408"/>
      <c r="AC336" s="408"/>
      <c r="AD336" s="408"/>
      <c r="AE336" s="408"/>
      <c r="AF336" s="408"/>
    </row>
    <row r="337" spans="1:32" ht="15.75" customHeight="1" x14ac:dyDescent="0.2">
      <c r="A337" s="408"/>
      <c r="B337" s="408"/>
      <c r="C337" s="408"/>
      <c r="D337" s="408"/>
      <c r="E337" s="408"/>
      <c r="F337" s="408"/>
      <c r="G337" s="408"/>
      <c r="H337" s="408"/>
      <c r="I337" s="408"/>
      <c r="J337" s="408"/>
      <c r="K337" s="408"/>
      <c r="L337" s="408"/>
      <c r="M337" s="408"/>
      <c r="N337" s="408"/>
      <c r="O337" s="408"/>
      <c r="P337" s="408"/>
      <c r="Q337" s="408"/>
      <c r="R337" s="408"/>
      <c r="S337" s="408"/>
      <c r="T337" s="408"/>
      <c r="U337" s="408"/>
      <c r="V337" s="408"/>
      <c r="W337" s="408"/>
      <c r="X337" s="408"/>
      <c r="Y337" s="408"/>
      <c r="Z337" s="408"/>
      <c r="AA337" s="408"/>
      <c r="AB337" s="408"/>
      <c r="AC337" s="408"/>
      <c r="AD337" s="408"/>
      <c r="AE337" s="408"/>
      <c r="AF337" s="408"/>
    </row>
    <row r="338" spans="1:32" ht="15.75" customHeight="1" x14ac:dyDescent="0.2">
      <c r="A338" s="408"/>
      <c r="B338" s="408"/>
      <c r="C338" s="408"/>
      <c r="D338" s="408"/>
      <c r="E338" s="408"/>
      <c r="F338" s="408"/>
      <c r="G338" s="408"/>
      <c r="H338" s="408"/>
      <c r="I338" s="408"/>
      <c r="J338" s="408"/>
      <c r="K338" s="408"/>
      <c r="L338" s="408"/>
      <c r="M338" s="408"/>
      <c r="N338" s="408"/>
      <c r="O338" s="408"/>
      <c r="P338" s="408"/>
      <c r="Q338" s="408"/>
      <c r="R338" s="408"/>
      <c r="S338" s="408"/>
      <c r="T338" s="408"/>
      <c r="U338" s="408"/>
      <c r="V338" s="408"/>
      <c r="W338" s="408"/>
      <c r="X338" s="408"/>
      <c r="Y338" s="408"/>
      <c r="Z338" s="408"/>
      <c r="AA338" s="408"/>
      <c r="AB338" s="408"/>
      <c r="AC338" s="408"/>
      <c r="AD338" s="408"/>
      <c r="AE338" s="408"/>
      <c r="AF338" s="408"/>
    </row>
    <row r="339" spans="1:32" ht="15.75" customHeight="1" x14ac:dyDescent="0.2">
      <c r="A339" s="408"/>
      <c r="B339" s="408"/>
      <c r="C339" s="408"/>
      <c r="D339" s="408"/>
      <c r="E339" s="408"/>
      <c r="F339" s="408"/>
      <c r="G339" s="408"/>
      <c r="H339" s="408"/>
      <c r="I339" s="408"/>
      <c r="J339" s="408"/>
      <c r="K339" s="408"/>
      <c r="L339" s="408"/>
      <c r="M339" s="408"/>
      <c r="N339" s="408"/>
      <c r="O339" s="408"/>
      <c r="P339" s="408"/>
      <c r="Q339" s="408"/>
      <c r="R339" s="408"/>
      <c r="S339" s="408"/>
      <c r="T339" s="408"/>
      <c r="U339" s="408"/>
      <c r="V339" s="408"/>
      <c r="W339" s="408"/>
      <c r="X339" s="408"/>
      <c r="Y339" s="408"/>
      <c r="Z339" s="408"/>
      <c r="AA339" s="408"/>
      <c r="AB339" s="408"/>
      <c r="AC339" s="408"/>
      <c r="AD339" s="408"/>
      <c r="AE339" s="408"/>
      <c r="AF339" s="408"/>
    </row>
    <row r="340" spans="1:32" ht="15.75" customHeight="1" x14ac:dyDescent="0.2">
      <c r="A340" s="408"/>
      <c r="B340" s="408"/>
      <c r="C340" s="408"/>
      <c r="D340" s="408"/>
      <c r="E340" s="408"/>
      <c r="F340" s="408"/>
      <c r="G340" s="408"/>
      <c r="H340" s="408"/>
      <c r="I340" s="408"/>
      <c r="J340" s="408"/>
      <c r="K340" s="408"/>
      <c r="L340" s="408"/>
      <c r="M340" s="408"/>
      <c r="N340" s="408"/>
      <c r="O340" s="408"/>
      <c r="P340" s="408"/>
      <c r="Q340" s="408"/>
      <c r="R340" s="408"/>
      <c r="S340" s="408"/>
      <c r="T340" s="408"/>
      <c r="U340" s="408"/>
      <c r="V340" s="408"/>
      <c r="W340" s="408"/>
      <c r="X340" s="408"/>
      <c r="Y340" s="408"/>
      <c r="Z340" s="408"/>
      <c r="AA340" s="408"/>
      <c r="AB340" s="408"/>
      <c r="AC340" s="408"/>
      <c r="AD340" s="408"/>
      <c r="AE340" s="408"/>
      <c r="AF340" s="408"/>
    </row>
    <row r="341" spans="1:32" ht="15.75" customHeight="1" x14ac:dyDescent="0.2">
      <c r="A341" s="408"/>
      <c r="B341" s="408"/>
      <c r="C341" s="408"/>
      <c r="D341" s="408"/>
      <c r="E341" s="408"/>
      <c r="F341" s="408"/>
      <c r="G341" s="408"/>
      <c r="H341" s="408"/>
      <c r="I341" s="408"/>
      <c r="J341" s="408"/>
      <c r="K341" s="408"/>
      <c r="L341" s="408"/>
      <c r="M341" s="408"/>
      <c r="N341" s="408"/>
      <c r="O341" s="408"/>
      <c r="P341" s="408"/>
      <c r="Q341" s="408"/>
      <c r="R341" s="408"/>
      <c r="S341" s="408"/>
      <c r="T341" s="408"/>
      <c r="U341" s="408"/>
      <c r="V341" s="408"/>
      <c r="W341" s="408"/>
      <c r="X341" s="408"/>
      <c r="Y341" s="408"/>
      <c r="Z341" s="408"/>
      <c r="AA341" s="408"/>
      <c r="AB341" s="408"/>
      <c r="AC341" s="408"/>
      <c r="AD341" s="408"/>
      <c r="AE341" s="408"/>
      <c r="AF341" s="408"/>
    </row>
    <row r="342" spans="1:32" ht="15.75" customHeight="1" x14ac:dyDescent="0.2">
      <c r="A342" s="408"/>
      <c r="B342" s="408"/>
      <c r="C342" s="408"/>
      <c r="D342" s="408"/>
      <c r="E342" s="408"/>
      <c r="F342" s="408"/>
      <c r="G342" s="408"/>
      <c r="H342" s="408"/>
      <c r="I342" s="408"/>
      <c r="J342" s="408"/>
      <c r="K342" s="408"/>
      <c r="L342" s="408"/>
      <c r="M342" s="408"/>
      <c r="N342" s="408"/>
      <c r="O342" s="408"/>
      <c r="P342" s="408"/>
      <c r="Q342" s="408"/>
      <c r="R342" s="408"/>
      <c r="S342" s="408"/>
      <c r="T342" s="408"/>
      <c r="U342" s="408"/>
      <c r="V342" s="408"/>
      <c r="W342" s="408"/>
      <c r="X342" s="408"/>
      <c r="Y342" s="408"/>
      <c r="Z342" s="408"/>
      <c r="AA342" s="408"/>
      <c r="AB342" s="408"/>
      <c r="AC342" s="408"/>
      <c r="AD342" s="408"/>
      <c r="AE342" s="408"/>
      <c r="AF342" s="408"/>
    </row>
    <row r="343" spans="1:32" ht="15.75" customHeight="1" x14ac:dyDescent="0.2">
      <c r="A343" s="408"/>
      <c r="B343" s="408"/>
      <c r="C343" s="408"/>
      <c r="D343" s="408"/>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c r="AA343" s="408"/>
      <c r="AB343" s="408"/>
      <c r="AC343" s="408"/>
      <c r="AD343" s="408"/>
      <c r="AE343" s="408"/>
      <c r="AF343" s="408"/>
    </row>
    <row r="344" spans="1:32" ht="15.75" customHeight="1" x14ac:dyDescent="0.2">
      <c r="A344" s="408"/>
      <c r="B344" s="408"/>
      <c r="C344" s="408"/>
      <c r="D344" s="408"/>
      <c r="E344" s="408"/>
      <c r="F344" s="408"/>
      <c r="G344" s="408"/>
      <c r="H344" s="408"/>
      <c r="I344" s="408"/>
      <c r="J344" s="408"/>
      <c r="K344" s="408"/>
      <c r="L344" s="408"/>
      <c r="M344" s="408"/>
      <c r="N344" s="408"/>
      <c r="O344" s="408"/>
      <c r="P344" s="408"/>
      <c r="Q344" s="408"/>
      <c r="R344" s="408"/>
      <c r="S344" s="408"/>
      <c r="T344" s="408"/>
      <c r="U344" s="408"/>
      <c r="V344" s="408"/>
      <c r="W344" s="408"/>
      <c r="X344" s="408"/>
      <c r="Y344" s="408"/>
      <c r="Z344" s="408"/>
      <c r="AA344" s="408"/>
      <c r="AB344" s="408"/>
      <c r="AC344" s="408"/>
      <c r="AD344" s="408"/>
      <c r="AE344" s="408"/>
      <c r="AF344" s="408"/>
    </row>
    <row r="345" spans="1:32" ht="15.75" customHeight="1" x14ac:dyDescent="0.2">
      <c r="A345" s="408"/>
      <c r="B345" s="408"/>
      <c r="C345" s="408"/>
      <c r="D345" s="408"/>
      <c r="E345" s="408"/>
      <c r="F345" s="408"/>
      <c r="G345" s="408"/>
      <c r="H345" s="408"/>
      <c r="I345" s="408"/>
      <c r="J345" s="408"/>
      <c r="K345" s="408"/>
      <c r="L345" s="408"/>
      <c r="M345" s="408"/>
      <c r="N345" s="408"/>
      <c r="O345" s="408"/>
      <c r="P345" s="408"/>
      <c r="Q345" s="408"/>
      <c r="R345" s="408"/>
      <c r="S345" s="408"/>
      <c r="T345" s="408"/>
      <c r="U345" s="408"/>
      <c r="V345" s="408"/>
      <c r="W345" s="408"/>
      <c r="X345" s="408"/>
      <c r="Y345" s="408"/>
      <c r="Z345" s="408"/>
      <c r="AA345" s="408"/>
      <c r="AB345" s="408"/>
      <c r="AC345" s="408"/>
      <c r="AD345" s="408"/>
      <c r="AE345" s="408"/>
      <c r="AF345" s="408"/>
    </row>
    <row r="346" spans="1:32" ht="15.75" customHeight="1" x14ac:dyDescent="0.2">
      <c r="A346" s="408"/>
      <c r="B346" s="408"/>
      <c r="C346" s="408"/>
      <c r="D346" s="408"/>
      <c r="E346" s="408"/>
      <c r="F346" s="408"/>
      <c r="G346" s="408"/>
      <c r="H346" s="408"/>
      <c r="I346" s="408"/>
      <c r="J346" s="408"/>
      <c r="K346" s="408"/>
      <c r="L346" s="408"/>
      <c r="M346" s="408"/>
      <c r="N346" s="408"/>
      <c r="O346" s="408"/>
      <c r="P346" s="408"/>
      <c r="Q346" s="408"/>
      <c r="R346" s="408"/>
      <c r="S346" s="408"/>
      <c r="T346" s="408"/>
      <c r="U346" s="408"/>
      <c r="V346" s="408"/>
      <c r="W346" s="408"/>
      <c r="X346" s="408"/>
      <c r="Y346" s="408"/>
      <c r="Z346" s="408"/>
      <c r="AA346" s="408"/>
      <c r="AB346" s="408"/>
      <c r="AC346" s="408"/>
      <c r="AD346" s="408"/>
      <c r="AE346" s="408"/>
      <c r="AF346" s="408"/>
    </row>
    <row r="347" spans="1:32" ht="15.75" customHeight="1" x14ac:dyDescent="0.2">
      <c r="A347" s="408"/>
      <c r="B347" s="408"/>
      <c r="C347" s="408"/>
      <c r="D347" s="408"/>
      <c r="E347" s="408"/>
      <c r="F347" s="408"/>
      <c r="G347" s="408"/>
      <c r="H347" s="408"/>
      <c r="I347" s="408"/>
      <c r="J347" s="408"/>
      <c r="K347" s="408"/>
      <c r="L347" s="408"/>
      <c r="M347" s="408"/>
      <c r="N347" s="408"/>
      <c r="O347" s="408"/>
      <c r="P347" s="408"/>
      <c r="Q347" s="408"/>
      <c r="R347" s="408"/>
      <c r="S347" s="408"/>
      <c r="T347" s="408"/>
      <c r="U347" s="408"/>
      <c r="V347" s="408"/>
      <c r="W347" s="408"/>
      <c r="X347" s="408"/>
      <c r="Y347" s="408"/>
      <c r="Z347" s="408"/>
      <c r="AA347" s="408"/>
      <c r="AB347" s="408"/>
      <c r="AC347" s="408"/>
      <c r="AD347" s="408"/>
      <c r="AE347" s="408"/>
      <c r="AF347" s="408"/>
    </row>
    <row r="348" spans="1:32" ht="15.75" customHeight="1" x14ac:dyDescent="0.2">
      <c r="A348" s="408"/>
      <c r="B348" s="408"/>
      <c r="C348" s="408"/>
      <c r="D348" s="408"/>
      <c r="E348" s="408"/>
      <c r="F348" s="408"/>
      <c r="G348" s="408"/>
      <c r="H348" s="408"/>
      <c r="I348" s="408"/>
      <c r="J348" s="408"/>
      <c r="K348" s="408"/>
      <c r="L348" s="408"/>
      <c r="M348" s="408"/>
      <c r="N348" s="408"/>
      <c r="O348" s="408"/>
      <c r="P348" s="408"/>
      <c r="Q348" s="408"/>
      <c r="R348" s="408"/>
      <c r="S348" s="408"/>
      <c r="T348" s="408"/>
      <c r="U348" s="408"/>
      <c r="V348" s="408"/>
      <c r="W348" s="408"/>
      <c r="X348" s="408"/>
      <c r="Y348" s="408"/>
      <c r="Z348" s="408"/>
      <c r="AA348" s="408"/>
      <c r="AB348" s="408"/>
      <c r="AC348" s="408"/>
      <c r="AD348" s="408"/>
      <c r="AE348" s="408"/>
      <c r="AF348" s="408"/>
    </row>
    <row r="349" spans="1:32" ht="15.75" customHeight="1" x14ac:dyDescent="0.2">
      <c r="A349" s="408"/>
      <c r="B349" s="408"/>
      <c r="C349" s="408"/>
      <c r="D349" s="408"/>
      <c r="E349" s="408"/>
      <c r="F349" s="408"/>
      <c r="G349" s="408"/>
      <c r="H349" s="408"/>
      <c r="I349" s="408"/>
      <c r="J349" s="408"/>
      <c r="K349" s="408"/>
      <c r="L349" s="408"/>
      <c r="M349" s="408"/>
      <c r="N349" s="408"/>
      <c r="O349" s="408"/>
      <c r="P349" s="408"/>
      <c r="Q349" s="408"/>
      <c r="R349" s="408"/>
      <c r="S349" s="408"/>
      <c r="T349" s="408"/>
      <c r="U349" s="408"/>
      <c r="V349" s="408"/>
      <c r="W349" s="408"/>
      <c r="X349" s="408"/>
      <c r="Y349" s="408"/>
      <c r="Z349" s="408"/>
      <c r="AA349" s="408"/>
      <c r="AB349" s="408"/>
      <c r="AC349" s="408"/>
      <c r="AD349" s="408"/>
      <c r="AE349" s="408"/>
      <c r="AF349" s="408"/>
    </row>
    <row r="350" spans="1:32" ht="15.75" customHeight="1" x14ac:dyDescent="0.2">
      <c r="A350" s="408"/>
      <c r="B350" s="408"/>
      <c r="C350" s="408"/>
      <c r="D350" s="408"/>
      <c r="E350" s="408"/>
      <c r="F350" s="408"/>
      <c r="G350" s="408"/>
      <c r="H350" s="408"/>
      <c r="I350" s="408"/>
      <c r="J350" s="408"/>
      <c r="K350" s="408"/>
      <c r="L350" s="408"/>
      <c r="M350" s="408"/>
      <c r="N350" s="408"/>
      <c r="O350" s="408"/>
      <c r="P350" s="408"/>
      <c r="Q350" s="408"/>
      <c r="R350" s="408"/>
      <c r="S350" s="408"/>
      <c r="T350" s="408"/>
      <c r="U350" s="408"/>
      <c r="V350" s="408"/>
      <c r="W350" s="408"/>
      <c r="X350" s="408"/>
      <c r="Y350" s="408"/>
      <c r="Z350" s="408"/>
      <c r="AA350" s="408"/>
      <c r="AB350" s="408"/>
      <c r="AC350" s="408"/>
      <c r="AD350" s="408"/>
      <c r="AE350" s="408"/>
      <c r="AF350" s="408"/>
    </row>
    <row r="351" spans="1:32" ht="15.75" customHeight="1" x14ac:dyDescent="0.2">
      <c r="A351" s="408"/>
      <c r="B351" s="408"/>
      <c r="C351" s="408"/>
      <c r="D351" s="408"/>
      <c r="E351" s="408"/>
      <c r="F351" s="408"/>
      <c r="G351" s="408"/>
      <c r="H351" s="408"/>
      <c r="I351" s="408"/>
      <c r="J351" s="408"/>
      <c r="K351" s="408"/>
      <c r="L351" s="408"/>
      <c r="M351" s="408"/>
      <c r="N351" s="408"/>
      <c r="O351" s="408"/>
      <c r="P351" s="408"/>
      <c r="Q351" s="408"/>
      <c r="R351" s="408"/>
      <c r="S351" s="408"/>
      <c r="T351" s="408"/>
      <c r="U351" s="408"/>
      <c r="V351" s="408"/>
      <c r="W351" s="408"/>
      <c r="X351" s="408"/>
      <c r="Y351" s="408"/>
      <c r="Z351" s="408"/>
      <c r="AA351" s="408"/>
      <c r="AB351" s="408"/>
      <c r="AC351" s="408"/>
      <c r="AD351" s="408"/>
      <c r="AE351" s="408"/>
      <c r="AF351" s="408"/>
    </row>
    <row r="352" spans="1:32" ht="15.75" customHeight="1" x14ac:dyDescent="0.2">
      <c r="A352" s="408"/>
      <c r="B352" s="408"/>
      <c r="C352" s="408"/>
      <c r="D352" s="408"/>
      <c r="E352" s="408"/>
      <c r="F352" s="408"/>
      <c r="G352" s="408"/>
      <c r="H352" s="408"/>
      <c r="I352" s="408"/>
      <c r="J352" s="408"/>
      <c r="K352" s="408"/>
      <c r="L352" s="408"/>
      <c r="M352" s="408"/>
      <c r="N352" s="408"/>
      <c r="O352" s="408"/>
      <c r="P352" s="408"/>
      <c r="Q352" s="408"/>
      <c r="R352" s="408"/>
      <c r="S352" s="408"/>
      <c r="T352" s="408"/>
      <c r="U352" s="408"/>
      <c r="V352" s="408"/>
      <c r="W352" s="408"/>
      <c r="X352" s="408"/>
      <c r="Y352" s="408"/>
      <c r="Z352" s="408"/>
      <c r="AA352" s="408"/>
      <c r="AB352" s="408"/>
      <c r="AC352" s="408"/>
      <c r="AD352" s="408"/>
      <c r="AE352" s="408"/>
      <c r="AF352" s="408"/>
    </row>
    <row r="353" spans="1:32" ht="15.75" customHeight="1" x14ac:dyDescent="0.2">
      <c r="A353" s="408"/>
      <c r="B353" s="408"/>
      <c r="C353" s="408"/>
      <c r="D353" s="408"/>
      <c r="E353" s="408"/>
      <c r="F353" s="408"/>
      <c r="G353" s="408"/>
      <c r="H353" s="408"/>
      <c r="I353" s="408"/>
      <c r="J353" s="408"/>
      <c r="K353" s="408"/>
      <c r="L353" s="408"/>
      <c r="M353" s="408"/>
      <c r="N353" s="408"/>
      <c r="O353" s="408"/>
      <c r="P353" s="408"/>
      <c r="Q353" s="408"/>
      <c r="R353" s="408"/>
      <c r="S353" s="408"/>
      <c r="T353" s="408"/>
      <c r="U353" s="408"/>
      <c r="V353" s="408"/>
      <c r="W353" s="408"/>
      <c r="X353" s="408"/>
      <c r="Y353" s="408"/>
      <c r="Z353" s="408"/>
      <c r="AA353" s="408"/>
      <c r="AB353" s="408"/>
      <c r="AC353" s="408"/>
      <c r="AD353" s="408"/>
      <c r="AE353" s="408"/>
      <c r="AF353" s="408"/>
    </row>
    <row r="354" spans="1:32" ht="15.75" customHeight="1" x14ac:dyDescent="0.2">
      <c r="A354" s="408"/>
      <c r="B354" s="408"/>
      <c r="C354" s="408"/>
      <c r="D354" s="408"/>
      <c r="E354" s="408"/>
      <c r="F354" s="408"/>
      <c r="G354" s="408"/>
      <c r="H354" s="408"/>
      <c r="I354" s="408"/>
      <c r="J354" s="408"/>
      <c r="K354" s="408"/>
      <c r="L354" s="408"/>
      <c r="M354" s="408"/>
      <c r="N354" s="408"/>
      <c r="O354" s="408"/>
      <c r="P354" s="408"/>
      <c r="Q354" s="408"/>
      <c r="R354" s="408"/>
      <c r="S354" s="408"/>
      <c r="T354" s="408"/>
      <c r="U354" s="408"/>
      <c r="V354" s="408"/>
      <c r="W354" s="408"/>
      <c r="X354" s="408"/>
      <c r="Y354" s="408"/>
      <c r="Z354" s="408"/>
      <c r="AA354" s="408"/>
      <c r="AB354" s="408"/>
      <c r="AC354" s="408"/>
      <c r="AD354" s="408"/>
      <c r="AE354" s="408"/>
      <c r="AF354" s="408"/>
    </row>
    <row r="355" spans="1:32" ht="15.75" customHeight="1" x14ac:dyDescent="0.2">
      <c r="A355" s="408"/>
      <c r="B355" s="408"/>
      <c r="C355" s="408"/>
      <c r="D355" s="408"/>
      <c r="E355" s="408"/>
      <c r="F355" s="408"/>
      <c r="G355" s="408"/>
      <c r="H355" s="408"/>
      <c r="I355" s="408"/>
      <c r="J355" s="408"/>
      <c r="K355" s="408"/>
      <c r="L355" s="408"/>
      <c r="M355" s="408"/>
      <c r="N355" s="408"/>
      <c r="O355" s="408"/>
      <c r="P355" s="408"/>
      <c r="Q355" s="408"/>
      <c r="R355" s="408"/>
      <c r="S355" s="408"/>
      <c r="T355" s="408"/>
      <c r="U355" s="408"/>
      <c r="V355" s="408"/>
      <c r="W355" s="408"/>
      <c r="X355" s="408"/>
      <c r="Y355" s="408"/>
      <c r="Z355" s="408"/>
      <c r="AA355" s="408"/>
      <c r="AB355" s="408"/>
      <c r="AC355" s="408"/>
      <c r="AD355" s="408"/>
      <c r="AE355" s="408"/>
      <c r="AF355" s="408"/>
    </row>
    <row r="356" spans="1:32" ht="15.75" customHeight="1" x14ac:dyDescent="0.2">
      <c r="A356" s="408"/>
      <c r="B356" s="408"/>
      <c r="C356" s="408"/>
      <c r="D356" s="408"/>
      <c r="E356" s="408"/>
      <c r="F356" s="408"/>
      <c r="G356" s="408"/>
      <c r="H356" s="408"/>
      <c r="I356" s="408"/>
      <c r="J356" s="408"/>
      <c r="K356" s="408"/>
      <c r="L356" s="408"/>
      <c r="M356" s="408"/>
      <c r="N356" s="408"/>
      <c r="O356" s="408"/>
      <c r="P356" s="408"/>
      <c r="Q356" s="408"/>
      <c r="R356" s="408"/>
      <c r="S356" s="408"/>
      <c r="T356" s="408"/>
      <c r="U356" s="408"/>
      <c r="V356" s="408"/>
      <c r="W356" s="408"/>
      <c r="X356" s="408"/>
      <c r="Y356" s="408"/>
      <c r="Z356" s="408"/>
      <c r="AA356" s="408"/>
      <c r="AB356" s="408"/>
      <c r="AC356" s="408"/>
      <c r="AD356" s="408"/>
      <c r="AE356" s="408"/>
      <c r="AF356" s="408"/>
    </row>
    <row r="357" spans="1:32" ht="15.75" customHeight="1" x14ac:dyDescent="0.2">
      <c r="A357" s="408"/>
      <c r="B357" s="408"/>
      <c r="C357" s="408"/>
      <c r="D357" s="408"/>
      <c r="E357" s="408"/>
      <c r="F357" s="408"/>
      <c r="G357" s="408"/>
      <c r="H357" s="408"/>
      <c r="I357" s="408"/>
      <c r="J357" s="408"/>
      <c r="K357" s="408"/>
      <c r="L357" s="408"/>
      <c r="M357" s="408"/>
      <c r="N357" s="408"/>
      <c r="O357" s="408"/>
      <c r="P357" s="408"/>
      <c r="Q357" s="408"/>
      <c r="R357" s="408"/>
      <c r="S357" s="408"/>
      <c r="T357" s="408"/>
      <c r="U357" s="408"/>
      <c r="V357" s="408"/>
      <c r="W357" s="408"/>
      <c r="X357" s="408"/>
      <c r="Y357" s="408"/>
      <c r="Z357" s="408"/>
      <c r="AA357" s="408"/>
      <c r="AB357" s="408"/>
      <c r="AC357" s="408"/>
      <c r="AD357" s="408"/>
      <c r="AE357" s="408"/>
      <c r="AF357" s="408"/>
    </row>
    <row r="358" spans="1:32" ht="15.75" customHeight="1" x14ac:dyDescent="0.2">
      <c r="A358" s="408"/>
      <c r="B358" s="408"/>
      <c r="C358" s="408"/>
      <c r="D358" s="408"/>
      <c r="E358" s="408"/>
      <c r="F358" s="408"/>
      <c r="G358" s="408"/>
      <c r="H358" s="408"/>
      <c r="I358" s="408"/>
      <c r="J358" s="408"/>
      <c r="K358" s="408"/>
      <c r="L358" s="408"/>
      <c r="M358" s="408"/>
      <c r="N358" s="408"/>
      <c r="O358" s="408"/>
      <c r="P358" s="408"/>
      <c r="Q358" s="408"/>
      <c r="R358" s="408"/>
      <c r="S358" s="408"/>
      <c r="T358" s="408"/>
      <c r="U358" s="408"/>
      <c r="V358" s="408"/>
      <c r="W358" s="408"/>
      <c r="X358" s="408"/>
      <c r="Y358" s="408"/>
      <c r="Z358" s="408"/>
      <c r="AA358" s="408"/>
      <c r="AB358" s="408"/>
      <c r="AC358" s="408"/>
      <c r="AD358" s="408"/>
      <c r="AE358" s="408"/>
      <c r="AF358" s="408"/>
    </row>
    <row r="359" spans="1:32" ht="15.75" customHeight="1" x14ac:dyDescent="0.2">
      <c r="A359" s="408"/>
      <c r="B359" s="408"/>
      <c r="C359" s="408"/>
      <c r="D359" s="408"/>
      <c r="E359" s="408"/>
      <c r="F359" s="408"/>
      <c r="G359" s="408"/>
      <c r="H359" s="408"/>
      <c r="I359" s="408"/>
      <c r="J359" s="408"/>
      <c r="K359" s="408"/>
      <c r="L359" s="408"/>
      <c r="M359" s="408"/>
      <c r="N359" s="408"/>
      <c r="O359" s="408"/>
      <c r="P359" s="408"/>
      <c r="Q359" s="408"/>
      <c r="R359" s="408"/>
      <c r="S359" s="408"/>
      <c r="T359" s="408"/>
      <c r="U359" s="408"/>
      <c r="V359" s="408"/>
      <c r="W359" s="408"/>
      <c r="X359" s="408"/>
      <c r="Y359" s="408"/>
      <c r="Z359" s="408"/>
      <c r="AA359" s="408"/>
      <c r="AB359" s="408"/>
      <c r="AC359" s="408"/>
      <c r="AD359" s="408"/>
      <c r="AE359" s="408"/>
      <c r="AF359" s="408"/>
    </row>
    <row r="360" spans="1:32" ht="15.75" customHeight="1" x14ac:dyDescent="0.2">
      <c r="A360" s="408"/>
      <c r="B360" s="408"/>
      <c r="C360" s="408"/>
      <c r="D360" s="408"/>
      <c r="E360" s="408"/>
      <c r="F360" s="408"/>
      <c r="G360" s="408"/>
      <c r="H360" s="408"/>
      <c r="I360" s="408"/>
      <c r="J360" s="408"/>
      <c r="K360" s="408"/>
      <c r="L360" s="408"/>
      <c r="M360" s="408"/>
      <c r="N360" s="408"/>
      <c r="O360" s="408"/>
      <c r="P360" s="408"/>
      <c r="Q360" s="408"/>
      <c r="R360" s="408"/>
      <c r="S360" s="408"/>
      <c r="T360" s="408"/>
      <c r="U360" s="408"/>
      <c r="V360" s="408"/>
      <c r="W360" s="408"/>
      <c r="X360" s="408"/>
      <c r="Y360" s="408"/>
      <c r="Z360" s="408"/>
      <c r="AA360" s="408"/>
      <c r="AB360" s="408"/>
      <c r="AC360" s="408"/>
      <c r="AD360" s="408"/>
      <c r="AE360" s="408"/>
      <c r="AF360" s="408"/>
    </row>
    <row r="361" spans="1:32" ht="15.75" customHeight="1" x14ac:dyDescent="0.2">
      <c r="A361" s="408"/>
      <c r="B361" s="408"/>
      <c r="C361" s="408"/>
      <c r="D361" s="408"/>
      <c r="E361" s="408"/>
      <c r="F361" s="408"/>
      <c r="G361" s="408"/>
      <c r="H361" s="408"/>
      <c r="I361" s="408"/>
      <c r="J361" s="408"/>
      <c r="K361" s="408"/>
      <c r="L361" s="408"/>
      <c r="M361" s="408"/>
      <c r="N361" s="408"/>
      <c r="O361" s="408"/>
      <c r="P361" s="408"/>
      <c r="Q361" s="408"/>
      <c r="R361" s="408"/>
      <c r="S361" s="408"/>
      <c r="T361" s="408"/>
      <c r="U361" s="408"/>
      <c r="V361" s="408"/>
      <c r="W361" s="408"/>
      <c r="X361" s="408"/>
      <c r="Y361" s="408"/>
      <c r="Z361" s="408"/>
      <c r="AA361" s="408"/>
      <c r="AB361" s="408"/>
      <c r="AC361" s="408"/>
      <c r="AD361" s="408"/>
      <c r="AE361" s="408"/>
      <c r="AF361" s="408"/>
    </row>
    <row r="362" spans="1:32" ht="15.75" customHeight="1" x14ac:dyDescent="0.2">
      <c r="A362" s="408"/>
      <c r="B362" s="408"/>
      <c r="C362" s="408"/>
      <c r="D362" s="408"/>
      <c r="E362" s="408"/>
      <c r="F362" s="408"/>
      <c r="G362" s="408"/>
      <c r="H362" s="408"/>
      <c r="I362" s="408"/>
      <c r="J362" s="408"/>
      <c r="K362" s="408"/>
      <c r="L362" s="408"/>
      <c r="M362" s="408"/>
      <c r="N362" s="408"/>
      <c r="O362" s="408"/>
      <c r="P362" s="408"/>
      <c r="Q362" s="408"/>
      <c r="R362" s="408"/>
      <c r="S362" s="408"/>
      <c r="T362" s="408"/>
      <c r="U362" s="408"/>
      <c r="V362" s="408"/>
      <c r="W362" s="408"/>
      <c r="X362" s="408"/>
      <c r="Y362" s="408"/>
      <c r="Z362" s="408"/>
      <c r="AA362" s="408"/>
      <c r="AB362" s="408"/>
      <c r="AC362" s="408"/>
      <c r="AD362" s="408"/>
      <c r="AE362" s="408"/>
      <c r="AF362" s="408"/>
    </row>
    <row r="363" spans="1:32" ht="15.75" customHeight="1" x14ac:dyDescent="0.2">
      <c r="A363" s="408"/>
      <c r="B363" s="408"/>
      <c r="C363" s="408"/>
      <c r="D363" s="408"/>
      <c r="E363" s="408"/>
      <c r="F363" s="408"/>
      <c r="G363" s="408"/>
      <c r="H363" s="408"/>
      <c r="I363" s="408"/>
      <c r="J363" s="408"/>
      <c r="K363" s="408"/>
      <c r="L363" s="408"/>
      <c r="M363" s="408"/>
      <c r="N363" s="408"/>
      <c r="O363" s="408"/>
      <c r="P363" s="408"/>
      <c r="Q363" s="408"/>
      <c r="R363" s="408"/>
      <c r="S363" s="408"/>
      <c r="T363" s="408"/>
      <c r="U363" s="408"/>
      <c r="V363" s="408"/>
      <c r="W363" s="408"/>
      <c r="X363" s="408"/>
      <c r="Y363" s="408"/>
      <c r="Z363" s="408"/>
      <c r="AA363" s="408"/>
      <c r="AB363" s="408"/>
      <c r="AC363" s="408"/>
      <c r="AD363" s="408"/>
      <c r="AE363" s="408"/>
      <c r="AF363" s="408"/>
    </row>
    <row r="364" spans="1:32" ht="15.75" customHeight="1" x14ac:dyDescent="0.2">
      <c r="A364" s="408"/>
      <c r="B364" s="408"/>
      <c r="C364" s="408"/>
      <c r="D364" s="408"/>
      <c r="E364" s="408"/>
      <c r="F364" s="408"/>
      <c r="G364" s="408"/>
      <c r="H364" s="408"/>
      <c r="I364" s="408"/>
      <c r="J364" s="408"/>
      <c r="K364" s="408"/>
      <c r="L364" s="408"/>
      <c r="M364" s="408"/>
      <c r="N364" s="408"/>
      <c r="O364" s="408"/>
      <c r="P364" s="408"/>
      <c r="Q364" s="408"/>
      <c r="R364" s="408"/>
      <c r="S364" s="408"/>
      <c r="T364" s="408"/>
      <c r="U364" s="408"/>
      <c r="V364" s="408"/>
      <c r="W364" s="408"/>
      <c r="X364" s="408"/>
      <c r="Y364" s="408"/>
      <c r="Z364" s="408"/>
      <c r="AA364" s="408"/>
      <c r="AB364" s="408"/>
      <c r="AC364" s="408"/>
      <c r="AD364" s="408"/>
      <c r="AE364" s="408"/>
      <c r="AF364" s="408"/>
    </row>
    <row r="365" spans="1:32" ht="15.75" customHeight="1" x14ac:dyDescent="0.2">
      <c r="A365" s="408"/>
      <c r="B365" s="408"/>
      <c r="C365" s="408"/>
      <c r="D365" s="408"/>
      <c r="E365" s="408"/>
      <c r="F365" s="408"/>
      <c r="G365" s="408"/>
      <c r="H365" s="408"/>
      <c r="I365" s="408"/>
      <c r="J365" s="408"/>
      <c r="K365" s="408"/>
      <c r="L365" s="408"/>
      <c r="M365" s="408"/>
      <c r="N365" s="408"/>
      <c r="O365" s="408"/>
      <c r="P365" s="408"/>
      <c r="Q365" s="408"/>
      <c r="R365" s="408"/>
      <c r="S365" s="408"/>
      <c r="T365" s="408"/>
      <c r="U365" s="408"/>
      <c r="V365" s="408"/>
      <c r="W365" s="408"/>
      <c r="X365" s="408"/>
      <c r="Y365" s="408"/>
      <c r="Z365" s="408"/>
      <c r="AA365" s="408"/>
      <c r="AB365" s="408"/>
      <c r="AC365" s="408"/>
      <c r="AD365" s="408"/>
      <c r="AE365" s="408"/>
      <c r="AF365" s="408"/>
    </row>
    <row r="366" spans="1:32" ht="15.75" customHeight="1" x14ac:dyDescent="0.2">
      <c r="A366" s="408"/>
      <c r="B366" s="408"/>
      <c r="C366" s="408"/>
      <c r="D366" s="408"/>
      <c r="E366" s="408"/>
      <c r="F366" s="408"/>
      <c r="G366" s="408"/>
      <c r="H366" s="408"/>
      <c r="I366" s="408"/>
      <c r="J366" s="408"/>
      <c r="K366" s="408"/>
      <c r="L366" s="408"/>
      <c r="M366" s="408"/>
      <c r="N366" s="408"/>
      <c r="O366" s="408"/>
      <c r="P366" s="408"/>
      <c r="Q366" s="408"/>
      <c r="R366" s="408"/>
      <c r="S366" s="408"/>
      <c r="T366" s="408"/>
      <c r="U366" s="408"/>
      <c r="V366" s="408"/>
      <c r="W366" s="408"/>
      <c r="X366" s="408"/>
      <c r="Y366" s="408"/>
      <c r="Z366" s="408"/>
      <c r="AA366" s="408"/>
      <c r="AB366" s="408"/>
      <c r="AC366" s="408"/>
      <c r="AD366" s="408"/>
      <c r="AE366" s="408"/>
      <c r="AF366" s="408"/>
    </row>
    <row r="367" spans="1:32" ht="15.75" customHeight="1" x14ac:dyDescent="0.2">
      <c r="A367" s="408"/>
      <c r="B367" s="408"/>
      <c r="C367" s="408"/>
      <c r="D367" s="408"/>
      <c r="E367" s="408"/>
      <c r="F367" s="408"/>
      <c r="G367" s="408"/>
      <c r="H367" s="408"/>
      <c r="I367" s="408"/>
      <c r="J367" s="408"/>
      <c r="K367" s="408"/>
      <c r="L367" s="408"/>
      <c r="M367" s="408"/>
      <c r="N367" s="408"/>
      <c r="O367" s="408"/>
      <c r="P367" s="408"/>
      <c r="Q367" s="408"/>
      <c r="R367" s="408"/>
      <c r="S367" s="408"/>
      <c r="T367" s="408"/>
      <c r="U367" s="408"/>
      <c r="V367" s="408"/>
      <c r="W367" s="408"/>
      <c r="X367" s="408"/>
      <c r="Y367" s="408"/>
      <c r="Z367" s="408"/>
      <c r="AA367" s="408"/>
      <c r="AB367" s="408"/>
      <c r="AC367" s="408"/>
      <c r="AD367" s="408"/>
      <c r="AE367" s="408"/>
      <c r="AF367" s="408"/>
    </row>
    <row r="368" spans="1:32" ht="15.75" customHeight="1" x14ac:dyDescent="0.2">
      <c r="A368" s="408"/>
      <c r="B368" s="408"/>
      <c r="C368" s="408"/>
      <c r="D368" s="408"/>
      <c r="E368" s="408"/>
      <c r="F368" s="408"/>
      <c r="G368" s="408"/>
      <c r="H368" s="408"/>
      <c r="I368" s="408"/>
      <c r="J368" s="408"/>
      <c r="K368" s="408"/>
      <c r="L368" s="408"/>
      <c r="M368" s="408"/>
      <c r="N368" s="408"/>
      <c r="O368" s="408"/>
      <c r="P368" s="408"/>
      <c r="Q368" s="408"/>
      <c r="R368" s="408"/>
      <c r="S368" s="408"/>
      <c r="T368" s="408"/>
      <c r="U368" s="408"/>
      <c r="V368" s="408"/>
      <c r="W368" s="408"/>
      <c r="X368" s="408"/>
      <c r="Y368" s="408"/>
      <c r="Z368" s="408"/>
      <c r="AA368" s="408"/>
      <c r="AB368" s="408"/>
      <c r="AC368" s="408"/>
      <c r="AD368" s="408"/>
      <c r="AE368" s="408"/>
      <c r="AF368" s="408"/>
    </row>
    <row r="369" spans="1:32" ht="15.75" customHeight="1" x14ac:dyDescent="0.2">
      <c r="A369" s="408"/>
      <c r="B369" s="408"/>
      <c r="C369" s="408"/>
      <c r="D369" s="408"/>
      <c r="E369" s="408"/>
      <c r="F369" s="408"/>
      <c r="G369" s="408"/>
      <c r="H369" s="408"/>
      <c r="I369" s="408"/>
      <c r="J369" s="408"/>
      <c r="K369" s="408"/>
      <c r="L369" s="408"/>
      <c r="M369" s="408"/>
      <c r="N369" s="408"/>
      <c r="O369" s="408"/>
      <c r="P369" s="408"/>
      <c r="Q369" s="408"/>
      <c r="R369" s="408"/>
      <c r="S369" s="408"/>
      <c r="T369" s="408"/>
      <c r="U369" s="408"/>
      <c r="V369" s="408"/>
      <c r="W369" s="408"/>
      <c r="X369" s="408"/>
      <c r="Y369" s="408"/>
      <c r="Z369" s="408"/>
      <c r="AA369" s="408"/>
      <c r="AB369" s="408"/>
      <c r="AC369" s="408"/>
      <c r="AD369" s="408"/>
      <c r="AE369" s="408"/>
      <c r="AF369" s="408"/>
    </row>
    <row r="370" spans="1:32" ht="15.75" customHeight="1" x14ac:dyDescent="0.2">
      <c r="A370" s="408"/>
      <c r="B370" s="408"/>
      <c r="C370" s="408"/>
      <c r="D370" s="408"/>
      <c r="E370" s="408"/>
      <c r="F370" s="408"/>
      <c r="G370" s="408"/>
      <c r="H370" s="408"/>
      <c r="I370" s="408"/>
      <c r="J370" s="408"/>
      <c r="K370" s="408"/>
      <c r="L370" s="408"/>
      <c r="M370" s="408"/>
      <c r="N370" s="408"/>
      <c r="O370" s="408"/>
      <c r="P370" s="408"/>
      <c r="Q370" s="408"/>
      <c r="R370" s="408"/>
      <c r="S370" s="408"/>
      <c r="T370" s="408"/>
      <c r="U370" s="408"/>
      <c r="V370" s="408"/>
      <c r="W370" s="408"/>
      <c r="X370" s="408"/>
      <c r="Y370" s="408"/>
      <c r="Z370" s="408"/>
      <c r="AA370" s="408"/>
      <c r="AB370" s="408"/>
      <c r="AC370" s="408"/>
      <c r="AD370" s="408"/>
      <c r="AE370" s="408"/>
      <c r="AF370" s="408"/>
    </row>
    <row r="371" spans="1:32" ht="15.75" customHeight="1" x14ac:dyDescent="0.2">
      <c r="A371" s="408"/>
      <c r="B371" s="408"/>
      <c r="C371" s="408"/>
      <c r="D371" s="408"/>
      <c r="E371" s="408"/>
      <c r="F371" s="408"/>
      <c r="G371" s="408"/>
      <c r="H371" s="408"/>
      <c r="I371" s="408"/>
      <c r="J371" s="408"/>
      <c r="K371" s="408"/>
      <c r="L371" s="408"/>
      <c r="M371" s="408"/>
      <c r="N371" s="408"/>
      <c r="O371" s="408"/>
      <c r="P371" s="408"/>
      <c r="Q371" s="408"/>
      <c r="R371" s="408"/>
      <c r="S371" s="408"/>
      <c r="T371" s="408"/>
      <c r="U371" s="408"/>
      <c r="V371" s="408"/>
      <c r="W371" s="408"/>
      <c r="X371" s="408"/>
      <c r="Y371" s="408"/>
      <c r="Z371" s="408"/>
      <c r="AA371" s="408"/>
      <c r="AB371" s="408"/>
      <c r="AC371" s="408"/>
      <c r="AD371" s="408"/>
      <c r="AE371" s="408"/>
      <c r="AF371" s="408"/>
    </row>
    <row r="372" spans="1:32" ht="15.75" customHeight="1" x14ac:dyDescent="0.2">
      <c r="A372" s="408"/>
      <c r="B372" s="408"/>
      <c r="C372" s="408"/>
      <c r="D372" s="408"/>
      <c r="E372" s="408"/>
      <c r="F372" s="408"/>
      <c r="G372" s="408"/>
      <c r="H372" s="408"/>
      <c r="I372" s="408"/>
      <c r="J372" s="408"/>
      <c r="K372" s="408"/>
      <c r="L372" s="408"/>
      <c r="M372" s="408"/>
      <c r="N372" s="408"/>
      <c r="O372" s="408"/>
      <c r="P372" s="408"/>
      <c r="Q372" s="408"/>
      <c r="R372" s="408"/>
      <c r="S372" s="408"/>
      <c r="T372" s="408"/>
      <c r="U372" s="408"/>
      <c r="V372" s="408"/>
      <c r="W372" s="408"/>
      <c r="X372" s="408"/>
      <c r="Y372" s="408"/>
      <c r="Z372" s="408"/>
      <c r="AA372" s="408"/>
      <c r="AB372" s="408"/>
      <c r="AC372" s="408"/>
      <c r="AD372" s="408"/>
      <c r="AE372" s="408"/>
      <c r="AF372" s="408"/>
    </row>
    <row r="373" spans="1:32" ht="15.75" customHeight="1" x14ac:dyDescent="0.2">
      <c r="A373" s="408"/>
      <c r="B373" s="408"/>
      <c r="C373" s="408"/>
      <c r="D373" s="408"/>
      <c r="E373" s="408"/>
      <c r="F373" s="408"/>
      <c r="G373" s="408"/>
      <c r="H373" s="408"/>
      <c r="I373" s="408"/>
      <c r="J373" s="408"/>
      <c r="K373" s="408"/>
      <c r="L373" s="408"/>
      <c r="M373" s="408"/>
      <c r="N373" s="408"/>
      <c r="O373" s="408"/>
      <c r="P373" s="408"/>
      <c r="Q373" s="408"/>
      <c r="R373" s="408"/>
      <c r="S373" s="408"/>
      <c r="T373" s="408"/>
      <c r="U373" s="408"/>
      <c r="V373" s="408"/>
      <c r="W373" s="408"/>
      <c r="X373" s="408"/>
      <c r="Y373" s="408"/>
      <c r="Z373" s="408"/>
      <c r="AA373" s="408"/>
      <c r="AB373" s="408"/>
      <c r="AC373" s="408"/>
      <c r="AD373" s="408"/>
      <c r="AE373" s="408"/>
      <c r="AF373" s="408"/>
    </row>
    <row r="374" spans="1:32" ht="15.75" customHeight="1" x14ac:dyDescent="0.2">
      <c r="A374" s="408"/>
      <c r="B374" s="408"/>
      <c r="C374" s="408"/>
      <c r="D374" s="408"/>
      <c r="E374" s="408"/>
      <c r="F374" s="408"/>
      <c r="G374" s="408"/>
      <c r="H374" s="408"/>
      <c r="I374" s="408"/>
      <c r="J374" s="408"/>
      <c r="K374" s="408"/>
      <c r="L374" s="408"/>
      <c r="M374" s="408"/>
      <c r="N374" s="408"/>
      <c r="O374" s="408"/>
      <c r="P374" s="408"/>
      <c r="Q374" s="408"/>
      <c r="R374" s="408"/>
      <c r="S374" s="408"/>
      <c r="T374" s="408"/>
      <c r="U374" s="408"/>
      <c r="V374" s="408"/>
      <c r="W374" s="408"/>
      <c r="X374" s="408"/>
      <c r="Y374" s="408"/>
      <c r="Z374" s="408"/>
      <c r="AA374" s="408"/>
      <c r="AB374" s="408"/>
      <c r="AC374" s="408"/>
      <c r="AD374" s="408"/>
      <c r="AE374" s="408"/>
      <c r="AF374" s="408"/>
    </row>
    <row r="375" spans="1:32" ht="15.75" customHeight="1" x14ac:dyDescent="0.2">
      <c r="A375" s="408"/>
      <c r="B375" s="408"/>
      <c r="C375" s="408"/>
      <c r="D375" s="408"/>
      <c r="E375" s="408"/>
      <c r="F375" s="408"/>
      <c r="G375" s="408"/>
      <c r="H375" s="408"/>
      <c r="I375" s="408"/>
      <c r="J375" s="408"/>
      <c r="K375" s="408"/>
      <c r="L375" s="408"/>
      <c r="M375" s="408"/>
      <c r="N375" s="408"/>
      <c r="O375" s="408"/>
      <c r="P375" s="408"/>
      <c r="Q375" s="408"/>
      <c r="R375" s="408"/>
      <c r="S375" s="408"/>
      <c r="T375" s="408"/>
      <c r="U375" s="408"/>
      <c r="V375" s="408"/>
      <c r="W375" s="408"/>
      <c r="X375" s="408"/>
      <c r="Y375" s="408"/>
      <c r="Z375" s="408"/>
      <c r="AA375" s="408"/>
      <c r="AB375" s="408"/>
      <c r="AC375" s="408"/>
      <c r="AD375" s="408"/>
      <c r="AE375" s="408"/>
      <c r="AF375" s="408"/>
    </row>
    <row r="376" spans="1:32" ht="15.75" customHeight="1" x14ac:dyDescent="0.2">
      <c r="A376" s="408"/>
      <c r="B376" s="408"/>
      <c r="C376" s="408"/>
      <c r="D376" s="408"/>
      <c r="E376" s="408"/>
      <c r="F376" s="408"/>
      <c r="G376" s="408"/>
      <c r="H376" s="408"/>
      <c r="I376" s="408"/>
      <c r="J376" s="408"/>
      <c r="K376" s="408"/>
      <c r="L376" s="408"/>
      <c r="M376" s="408"/>
      <c r="N376" s="408"/>
      <c r="O376" s="408"/>
      <c r="P376" s="408"/>
      <c r="Q376" s="408"/>
      <c r="R376" s="408"/>
      <c r="S376" s="408"/>
      <c r="T376" s="408"/>
      <c r="U376" s="408"/>
      <c r="V376" s="408"/>
      <c r="W376" s="408"/>
      <c r="X376" s="408"/>
      <c r="Y376" s="408"/>
      <c r="Z376" s="408"/>
      <c r="AA376" s="408"/>
      <c r="AB376" s="408"/>
      <c r="AC376" s="408"/>
      <c r="AD376" s="408"/>
      <c r="AE376" s="408"/>
      <c r="AF376" s="408"/>
    </row>
    <row r="377" spans="1:32" ht="15.75" customHeight="1" x14ac:dyDescent="0.2">
      <c r="A377" s="408"/>
      <c r="B377" s="408"/>
      <c r="C377" s="408"/>
      <c r="D377" s="408"/>
      <c r="E377" s="408"/>
      <c r="F377" s="408"/>
      <c r="G377" s="408"/>
      <c r="H377" s="408"/>
      <c r="I377" s="408"/>
      <c r="J377" s="408"/>
      <c r="K377" s="408"/>
      <c r="L377" s="408"/>
      <c r="M377" s="408"/>
      <c r="N377" s="408"/>
      <c r="O377" s="408"/>
      <c r="P377" s="408"/>
      <c r="Q377" s="408"/>
      <c r="R377" s="408"/>
      <c r="S377" s="408"/>
      <c r="T377" s="408"/>
      <c r="U377" s="408"/>
      <c r="V377" s="408"/>
      <c r="W377" s="408"/>
      <c r="X377" s="408"/>
      <c r="Y377" s="408"/>
      <c r="Z377" s="408"/>
      <c r="AA377" s="408"/>
      <c r="AB377" s="408"/>
      <c r="AC377" s="408"/>
      <c r="AD377" s="408"/>
      <c r="AE377" s="408"/>
      <c r="AF377" s="408"/>
    </row>
    <row r="378" spans="1:32" ht="15.75" customHeight="1" x14ac:dyDescent="0.2">
      <c r="A378" s="408"/>
      <c r="B378" s="408"/>
      <c r="C378" s="408"/>
      <c r="D378" s="408"/>
      <c r="E378" s="408"/>
      <c r="F378" s="408"/>
      <c r="G378" s="408"/>
      <c r="H378" s="408"/>
      <c r="I378" s="408"/>
      <c r="J378" s="408"/>
      <c r="K378" s="408"/>
      <c r="L378" s="408"/>
      <c r="M378" s="408"/>
      <c r="N378" s="408"/>
      <c r="O378" s="408"/>
      <c r="P378" s="408"/>
      <c r="Q378" s="408"/>
      <c r="R378" s="408"/>
      <c r="S378" s="408"/>
      <c r="T378" s="408"/>
      <c r="U378" s="408"/>
      <c r="V378" s="408"/>
      <c r="W378" s="408"/>
      <c r="X378" s="408"/>
      <c r="Y378" s="408"/>
      <c r="Z378" s="408"/>
      <c r="AA378" s="408"/>
      <c r="AB378" s="408"/>
      <c r="AC378" s="408"/>
      <c r="AD378" s="408"/>
      <c r="AE378" s="408"/>
      <c r="AF378" s="408"/>
    </row>
    <row r="379" spans="1:32" ht="15.75" customHeight="1" x14ac:dyDescent="0.2">
      <c r="A379" s="408"/>
      <c r="B379" s="408"/>
      <c r="C379" s="408"/>
      <c r="D379" s="408"/>
      <c r="E379" s="408"/>
      <c r="F379" s="408"/>
      <c r="G379" s="408"/>
      <c r="H379" s="408"/>
      <c r="I379" s="408"/>
      <c r="J379" s="408"/>
      <c r="K379" s="408"/>
      <c r="L379" s="408"/>
      <c r="M379" s="408"/>
      <c r="N379" s="408"/>
      <c r="O379" s="408"/>
      <c r="P379" s="408"/>
      <c r="Q379" s="408"/>
      <c r="R379" s="408"/>
      <c r="S379" s="408"/>
      <c r="T379" s="408"/>
      <c r="U379" s="408"/>
      <c r="V379" s="408"/>
      <c r="W379" s="408"/>
      <c r="X379" s="408"/>
      <c r="Y379" s="408"/>
      <c r="Z379" s="408"/>
      <c r="AA379" s="408"/>
      <c r="AB379" s="408"/>
      <c r="AC379" s="408"/>
      <c r="AD379" s="408"/>
      <c r="AE379" s="408"/>
      <c r="AF379" s="408"/>
    </row>
    <row r="380" spans="1:32" ht="15.75" customHeight="1" x14ac:dyDescent="0.2">
      <c r="A380" s="408"/>
      <c r="B380" s="408"/>
      <c r="C380" s="408"/>
      <c r="D380" s="408"/>
      <c r="E380" s="408"/>
      <c r="F380" s="408"/>
      <c r="G380" s="408"/>
      <c r="H380" s="408"/>
      <c r="I380" s="408"/>
      <c r="J380" s="408"/>
      <c r="K380" s="408"/>
      <c r="L380" s="408"/>
      <c r="M380" s="408"/>
      <c r="N380" s="408"/>
      <c r="O380" s="408"/>
      <c r="P380" s="408"/>
      <c r="Q380" s="408"/>
      <c r="R380" s="408"/>
      <c r="S380" s="408"/>
      <c r="T380" s="408"/>
      <c r="U380" s="408"/>
      <c r="V380" s="408"/>
      <c r="W380" s="408"/>
      <c r="X380" s="408"/>
      <c r="Y380" s="408"/>
      <c r="Z380" s="408"/>
      <c r="AA380" s="408"/>
      <c r="AB380" s="408"/>
      <c r="AC380" s="408"/>
      <c r="AD380" s="408"/>
      <c r="AE380" s="408"/>
      <c r="AF380" s="408"/>
    </row>
    <row r="381" spans="1:32" ht="15.75" customHeight="1" x14ac:dyDescent="0.2">
      <c r="A381" s="408"/>
      <c r="B381" s="408"/>
      <c r="C381" s="408"/>
      <c r="D381" s="408"/>
      <c r="E381" s="408"/>
      <c r="F381" s="408"/>
      <c r="G381" s="408"/>
      <c r="H381" s="408"/>
      <c r="I381" s="408"/>
      <c r="J381" s="408"/>
      <c r="K381" s="408"/>
      <c r="L381" s="408"/>
      <c r="M381" s="408"/>
      <c r="N381" s="408"/>
      <c r="O381" s="408"/>
      <c r="P381" s="408"/>
      <c r="Q381" s="408"/>
      <c r="R381" s="408"/>
      <c r="S381" s="408"/>
      <c r="T381" s="408"/>
      <c r="U381" s="408"/>
      <c r="V381" s="408"/>
      <c r="W381" s="408"/>
      <c r="X381" s="408"/>
      <c r="Y381" s="408"/>
      <c r="Z381" s="408"/>
      <c r="AA381" s="408"/>
      <c r="AB381" s="408"/>
      <c r="AC381" s="408"/>
      <c r="AD381" s="408"/>
      <c r="AE381" s="408"/>
      <c r="AF381" s="408"/>
    </row>
    <row r="382" spans="1:32" ht="15.75" customHeight="1" x14ac:dyDescent="0.2">
      <c r="A382" s="408"/>
      <c r="B382" s="408"/>
      <c r="C382" s="408"/>
      <c r="D382" s="408"/>
      <c r="E382" s="408"/>
      <c r="F382" s="408"/>
      <c r="G382" s="408"/>
      <c r="H382" s="408"/>
      <c r="I382" s="408"/>
      <c r="J382" s="408"/>
      <c r="K382" s="408"/>
      <c r="L382" s="408"/>
      <c r="M382" s="408"/>
      <c r="N382" s="408"/>
      <c r="O382" s="408"/>
      <c r="P382" s="408"/>
      <c r="Q382" s="408"/>
      <c r="R382" s="408"/>
      <c r="S382" s="408"/>
      <c r="T382" s="408"/>
      <c r="U382" s="408"/>
      <c r="V382" s="408"/>
      <c r="W382" s="408"/>
      <c r="X382" s="408"/>
      <c r="Y382" s="408"/>
      <c r="Z382" s="408"/>
      <c r="AA382" s="408"/>
      <c r="AB382" s="408"/>
      <c r="AC382" s="408"/>
      <c r="AD382" s="408"/>
      <c r="AE382" s="408"/>
      <c r="AF382" s="408"/>
    </row>
    <row r="383" spans="1:32" ht="15.75" customHeight="1" x14ac:dyDescent="0.2">
      <c r="A383" s="408"/>
      <c r="B383" s="408"/>
      <c r="C383" s="408"/>
      <c r="D383" s="408"/>
      <c r="E383" s="408"/>
      <c r="F383" s="408"/>
      <c r="G383" s="408"/>
      <c r="H383" s="408"/>
      <c r="I383" s="408"/>
      <c r="J383" s="408"/>
      <c r="K383" s="408"/>
      <c r="L383" s="408"/>
      <c r="M383" s="408"/>
      <c r="N383" s="408"/>
      <c r="O383" s="408"/>
      <c r="P383" s="408"/>
      <c r="Q383" s="408"/>
      <c r="R383" s="408"/>
      <c r="S383" s="408"/>
      <c r="T383" s="408"/>
      <c r="U383" s="408"/>
      <c r="V383" s="408"/>
      <c r="W383" s="408"/>
      <c r="X383" s="408"/>
      <c r="Y383" s="408"/>
      <c r="Z383" s="408"/>
      <c r="AA383" s="408"/>
      <c r="AB383" s="408"/>
      <c r="AC383" s="408"/>
      <c r="AD383" s="408"/>
      <c r="AE383" s="408"/>
      <c r="AF383" s="408"/>
    </row>
    <row r="384" spans="1:32" ht="15.75" customHeight="1" x14ac:dyDescent="0.2">
      <c r="A384" s="408"/>
      <c r="B384" s="408"/>
      <c r="C384" s="408"/>
      <c r="D384" s="408"/>
      <c r="E384" s="408"/>
      <c r="F384" s="408"/>
      <c r="G384" s="408"/>
      <c r="H384" s="408"/>
      <c r="I384" s="408"/>
      <c r="J384" s="408"/>
      <c r="K384" s="408"/>
      <c r="L384" s="408"/>
      <c r="M384" s="408"/>
      <c r="N384" s="408"/>
      <c r="O384" s="408"/>
      <c r="P384" s="408"/>
      <c r="Q384" s="408"/>
      <c r="R384" s="408"/>
      <c r="S384" s="408"/>
      <c r="T384" s="408"/>
      <c r="U384" s="408"/>
      <c r="V384" s="408"/>
      <c r="W384" s="408"/>
      <c r="X384" s="408"/>
      <c r="Y384" s="408"/>
      <c r="Z384" s="408"/>
      <c r="AA384" s="408"/>
      <c r="AB384" s="408"/>
      <c r="AC384" s="408"/>
      <c r="AD384" s="408"/>
      <c r="AE384" s="408"/>
      <c r="AF384" s="408"/>
    </row>
    <row r="385" spans="1:32" ht="15.75" customHeight="1" x14ac:dyDescent="0.2">
      <c r="A385" s="408"/>
      <c r="B385" s="408"/>
      <c r="C385" s="408"/>
      <c r="D385" s="408"/>
      <c r="E385" s="408"/>
      <c r="F385" s="408"/>
      <c r="G385" s="408"/>
      <c r="H385" s="408"/>
      <c r="I385" s="408"/>
      <c r="J385" s="408"/>
      <c r="K385" s="408"/>
      <c r="L385" s="408"/>
      <c r="M385" s="408"/>
      <c r="N385" s="408"/>
      <c r="O385" s="408"/>
      <c r="P385" s="408"/>
      <c r="Q385" s="408"/>
      <c r="R385" s="408"/>
      <c r="S385" s="408"/>
      <c r="T385" s="408"/>
      <c r="U385" s="408"/>
      <c r="V385" s="408"/>
      <c r="W385" s="408"/>
      <c r="X385" s="408"/>
      <c r="Y385" s="408"/>
      <c r="Z385" s="408"/>
      <c r="AA385" s="408"/>
      <c r="AB385" s="408"/>
      <c r="AC385" s="408"/>
      <c r="AD385" s="408"/>
      <c r="AE385" s="408"/>
      <c r="AF385" s="408"/>
    </row>
    <row r="386" spans="1:32" ht="15.75" customHeight="1" x14ac:dyDescent="0.2">
      <c r="A386" s="408"/>
      <c r="B386" s="408"/>
      <c r="C386" s="408"/>
      <c r="D386" s="408"/>
      <c r="E386" s="408"/>
      <c r="F386" s="408"/>
      <c r="G386" s="408"/>
      <c r="H386" s="408"/>
      <c r="I386" s="408"/>
      <c r="J386" s="408"/>
      <c r="K386" s="408"/>
      <c r="L386" s="408"/>
      <c r="M386" s="408"/>
      <c r="N386" s="408"/>
      <c r="O386" s="408"/>
      <c r="P386" s="408"/>
      <c r="Q386" s="408"/>
      <c r="R386" s="408"/>
      <c r="S386" s="408"/>
      <c r="T386" s="408"/>
      <c r="U386" s="408"/>
      <c r="V386" s="408"/>
      <c r="W386" s="408"/>
      <c r="X386" s="408"/>
      <c r="Y386" s="408"/>
      <c r="Z386" s="408"/>
      <c r="AA386" s="408"/>
      <c r="AB386" s="408"/>
      <c r="AC386" s="408"/>
      <c r="AD386" s="408"/>
      <c r="AE386" s="408"/>
      <c r="AF386" s="408"/>
    </row>
    <row r="387" spans="1:32" ht="15.75" customHeight="1" x14ac:dyDescent="0.2">
      <c r="A387" s="408"/>
      <c r="B387" s="408"/>
      <c r="C387" s="408"/>
      <c r="D387" s="408"/>
      <c r="E387" s="408"/>
      <c r="F387" s="408"/>
      <c r="G387" s="408"/>
      <c r="H387" s="408"/>
      <c r="I387" s="408"/>
      <c r="J387" s="408"/>
      <c r="K387" s="408"/>
      <c r="L387" s="408"/>
      <c r="M387" s="408"/>
      <c r="N387" s="408"/>
      <c r="O387" s="408"/>
      <c r="P387" s="408"/>
      <c r="Q387" s="408"/>
      <c r="R387" s="408"/>
      <c r="S387" s="408"/>
      <c r="T387" s="408"/>
      <c r="U387" s="408"/>
      <c r="V387" s="408"/>
      <c r="W387" s="408"/>
      <c r="X387" s="408"/>
      <c r="Y387" s="408"/>
      <c r="Z387" s="408"/>
      <c r="AA387" s="408"/>
      <c r="AB387" s="408"/>
      <c r="AC387" s="408"/>
      <c r="AD387" s="408"/>
      <c r="AE387" s="408"/>
      <c r="AF387" s="408"/>
    </row>
    <row r="388" spans="1:32" ht="15.75" customHeight="1" x14ac:dyDescent="0.2">
      <c r="A388" s="408"/>
      <c r="B388" s="408"/>
      <c r="C388" s="408"/>
      <c r="D388" s="408"/>
      <c r="E388" s="408"/>
      <c r="F388" s="408"/>
      <c r="G388" s="408"/>
      <c r="H388" s="408"/>
      <c r="I388" s="408"/>
      <c r="J388" s="408"/>
      <c r="K388" s="408"/>
      <c r="L388" s="408"/>
      <c r="M388" s="408"/>
      <c r="N388" s="408"/>
      <c r="O388" s="408"/>
      <c r="P388" s="408"/>
      <c r="Q388" s="408"/>
      <c r="R388" s="408"/>
      <c r="S388" s="408"/>
      <c r="T388" s="408"/>
      <c r="U388" s="408"/>
      <c r="V388" s="408"/>
      <c r="W388" s="408"/>
      <c r="X388" s="408"/>
      <c r="Y388" s="408"/>
      <c r="Z388" s="408"/>
      <c r="AA388" s="408"/>
      <c r="AB388" s="408"/>
      <c r="AC388" s="408"/>
      <c r="AD388" s="408"/>
      <c r="AE388" s="408"/>
      <c r="AF388" s="408"/>
    </row>
    <row r="389" spans="1:32" ht="15.75" customHeight="1" x14ac:dyDescent="0.2">
      <c r="A389" s="408"/>
      <c r="B389" s="408"/>
      <c r="C389" s="408"/>
      <c r="D389" s="408"/>
      <c r="E389" s="408"/>
      <c r="F389" s="408"/>
      <c r="G389" s="408"/>
      <c r="H389" s="408"/>
      <c r="I389" s="408"/>
      <c r="J389" s="408"/>
      <c r="K389" s="408"/>
      <c r="L389" s="408"/>
      <c r="M389" s="408"/>
      <c r="N389" s="408"/>
      <c r="O389" s="408"/>
      <c r="P389" s="408"/>
      <c r="Q389" s="408"/>
      <c r="R389" s="408"/>
      <c r="S389" s="408"/>
      <c r="T389" s="408"/>
      <c r="U389" s="408"/>
      <c r="V389" s="408"/>
      <c r="W389" s="408"/>
      <c r="X389" s="408"/>
      <c r="Y389" s="408"/>
      <c r="Z389" s="408"/>
      <c r="AA389" s="408"/>
      <c r="AB389" s="408"/>
      <c r="AC389" s="408"/>
      <c r="AD389" s="408"/>
      <c r="AE389" s="408"/>
      <c r="AF389" s="408"/>
    </row>
    <row r="390" spans="1:32" ht="15.75" customHeight="1" x14ac:dyDescent="0.2">
      <c r="A390" s="408"/>
      <c r="B390" s="408"/>
      <c r="C390" s="408"/>
      <c r="D390" s="408"/>
      <c r="E390" s="408"/>
      <c r="F390" s="408"/>
      <c r="G390" s="408"/>
      <c r="H390" s="408"/>
      <c r="I390" s="408"/>
      <c r="J390" s="408"/>
      <c r="K390" s="408"/>
      <c r="L390" s="408"/>
      <c r="M390" s="408"/>
      <c r="N390" s="408"/>
      <c r="O390" s="408"/>
      <c r="P390" s="408"/>
      <c r="Q390" s="408"/>
      <c r="R390" s="408"/>
      <c r="S390" s="408"/>
      <c r="T390" s="408"/>
      <c r="U390" s="408"/>
      <c r="V390" s="408"/>
      <c r="W390" s="408"/>
      <c r="X390" s="408"/>
      <c r="Y390" s="408"/>
      <c r="Z390" s="408"/>
      <c r="AA390" s="408"/>
      <c r="AB390" s="408"/>
      <c r="AC390" s="408"/>
      <c r="AD390" s="408"/>
      <c r="AE390" s="408"/>
      <c r="AF390" s="408"/>
    </row>
    <row r="391" spans="1:32" ht="15.75" customHeight="1" x14ac:dyDescent="0.2">
      <c r="A391" s="408"/>
      <c r="B391" s="408"/>
      <c r="C391" s="408"/>
      <c r="D391" s="408"/>
      <c r="E391" s="408"/>
      <c r="F391" s="408"/>
      <c r="G391" s="408"/>
      <c r="H391" s="408"/>
      <c r="I391" s="408"/>
      <c r="J391" s="408"/>
      <c r="K391" s="408"/>
      <c r="L391" s="408"/>
      <c r="M391" s="408"/>
      <c r="N391" s="408"/>
      <c r="O391" s="408"/>
      <c r="P391" s="408"/>
      <c r="Q391" s="408"/>
      <c r="R391" s="408"/>
      <c r="S391" s="408"/>
      <c r="T391" s="408"/>
      <c r="U391" s="408"/>
      <c r="V391" s="408"/>
      <c r="W391" s="408"/>
      <c r="X391" s="408"/>
      <c r="Y391" s="408"/>
      <c r="Z391" s="408"/>
      <c r="AA391" s="408"/>
      <c r="AB391" s="408"/>
      <c r="AC391" s="408"/>
      <c r="AD391" s="408"/>
      <c r="AE391" s="408"/>
      <c r="AF391" s="408"/>
    </row>
    <row r="392" spans="1:32" ht="15.75" customHeight="1" x14ac:dyDescent="0.2">
      <c r="A392" s="408"/>
      <c r="B392" s="408"/>
      <c r="C392" s="408"/>
      <c r="D392" s="408"/>
      <c r="E392" s="408"/>
      <c r="F392" s="408"/>
      <c r="G392" s="408"/>
      <c r="H392" s="408"/>
      <c r="I392" s="408"/>
      <c r="J392" s="408"/>
      <c r="K392" s="408"/>
      <c r="L392" s="408"/>
      <c r="M392" s="408"/>
      <c r="N392" s="408"/>
      <c r="O392" s="408"/>
      <c r="P392" s="408"/>
      <c r="Q392" s="408"/>
      <c r="R392" s="408"/>
      <c r="S392" s="408"/>
      <c r="T392" s="408"/>
      <c r="U392" s="408"/>
      <c r="V392" s="408"/>
      <c r="W392" s="408"/>
      <c r="X392" s="408"/>
      <c r="Y392" s="408"/>
      <c r="Z392" s="408"/>
      <c r="AA392" s="408"/>
      <c r="AB392" s="408"/>
      <c r="AC392" s="408"/>
      <c r="AD392" s="408"/>
      <c r="AE392" s="408"/>
      <c r="AF392" s="408"/>
    </row>
    <row r="393" spans="1:32" ht="15.75" customHeight="1" x14ac:dyDescent="0.2">
      <c r="A393" s="408"/>
      <c r="B393" s="408"/>
      <c r="C393" s="408"/>
      <c r="D393" s="408"/>
      <c r="E393" s="408"/>
      <c r="F393" s="408"/>
      <c r="G393" s="408"/>
      <c r="H393" s="408"/>
      <c r="I393" s="408"/>
      <c r="J393" s="408"/>
      <c r="K393" s="408"/>
      <c r="L393" s="408"/>
      <c r="M393" s="408"/>
      <c r="N393" s="408"/>
      <c r="O393" s="408"/>
      <c r="P393" s="408"/>
      <c r="Q393" s="408"/>
      <c r="R393" s="408"/>
      <c r="S393" s="408"/>
      <c r="T393" s="408"/>
      <c r="U393" s="408"/>
      <c r="V393" s="408"/>
      <c r="W393" s="408"/>
      <c r="X393" s="408"/>
      <c r="Y393" s="408"/>
      <c r="Z393" s="408"/>
      <c r="AA393" s="408"/>
      <c r="AB393" s="408"/>
      <c r="AC393" s="408"/>
      <c r="AD393" s="408"/>
      <c r="AE393" s="408"/>
      <c r="AF393" s="408"/>
    </row>
    <row r="394" spans="1:32" ht="15.75" customHeight="1" x14ac:dyDescent="0.2">
      <c r="A394" s="408"/>
      <c r="B394" s="408"/>
      <c r="C394" s="408"/>
      <c r="D394" s="408"/>
      <c r="E394" s="408"/>
      <c r="F394" s="408"/>
      <c r="G394" s="408"/>
      <c r="H394" s="408"/>
      <c r="I394" s="408"/>
      <c r="J394" s="408"/>
      <c r="K394" s="408"/>
      <c r="L394" s="408"/>
      <c r="M394" s="408"/>
      <c r="N394" s="408"/>
      <c r="O394" s="408"/>
      <c r="P394" s="408"/>
      <c r="Q394" s="408"/>
      <c r="R394" s="408"/>
      <c r="S394" s="408"/>
      <c r="T394" s="408"/>
      <c r="U394" s="408"/>
      <c r="V394" s="408"/>
      <c r="W394" s="408"/>
      <c r="X394" s="408"/>
      <c r="Y394" s="408"/>
      <c r="Z394" s="408"/>
      <c r="AA394" s="408"/>
      <c r="AB394" s="408"/>
      <c r="AC394" s="408"/>
      <c r="AD394" s="408"/>
      <c r="AE394" s="408"/>
      <c r="AF394" s="408"/>
    </row>
    <row r="395" spans="1:32" ht="15.75" customHeight="1" x14ac:dyDescent="0.2">
      <c r="A395" s="408"/>
      <c r="B395" s="408"/>
      <c r="C395" s="408"/>
      <c r="D395" s="408"/>
      <c r="E395" s="408"/>
      <c r="F395" s="408"/>
      <c r="G395" s="408"/>
      <c r="H395" s="408"/>
      <c r="I395" s="408"/>
      <c r="J395" s="408"/>
      <c r="K395" s="408"/>
      <c r="L395" s="408"/>
      <c r="M395" s="408"/>
      <c r="N395" s="408"/>
      <c r="O395" s="408"/>
      <c r="P395" s="408"/>
      <c r="Q395" s="408"/>
      <c r="R395" s="408"/>
      <c r="S395" s="408"/>
      <c r="T395" s="408"/>
      <c r="U395" s="408"/>
      <c r="V395" s="408"/>
      <c r="W395" s="408"/>
      <c r="X395" s="408"/>
      <c r="Y395" s="408"/>
      <c r="Z395" s="408"/>
      <c r="AA395" s="408"/>
      <c r="AB395" s="408"/>
      <c r="AC395" s="408"/>
      <c r="AD395" s="408"/>
      <c r="AE395" s="408"/>
      <c r="AF395" s="408"/>
    </row>
    <row r="396" spans="1:32" ht="15.75" customHeight="1" x14ac:dyDescent="0.2">
      <c r="A396" s="408"/>
      <c r="B396" s="408"/>
      <c r="C396" s="408"/>
      <c r="D396" s="408"/>
      <c r="E396" s="408"/>
      <c r="F396" s="408"/>
      <c r="G396" s="408"/>
      <c r="H396" s="408"/>
      <c r="I396" s="408"/>
      <c r="J396" s="408"/>
      <c r="K396" s="408"/>
      <c r="L396" s="408"/>
      <c r="M396" s="408"/>
      <c r="N396" s="408"/>
      <c r="O396" s="408"/>
      <c r="P396" s="408"/>
      <c r="Q396" s="408"/>
      <c r="R396" s="408"/>
      <c r="S396" s="408"/>
      <c r="T396" s="408"/>
      <c r="U396" s="408"/>
      <c r="V396" s="408"/>
      <c r="W396" s="408"/>
      <c r="X396" s="408"/>
      <c r="Y396" s="408"/>
      <c r="Z396" s="408"/>
      <c r="AA396" s="408"/>
      <c r="AB396" s="408"/>
      <c r="AC396" s="408"/>
      <c r="AD396" s="408"/>
      <c r="AE396" s="408"/>
      <c r="AF396" s="408"/>
    </row>
    <row r="397" spans="1:32" ht="15.75" customHeight="1" x14ac:dyDescent="0.2">
      <c r="A397" s="408"/>
      <c r="B397" s="408"/>
      <c r="C397" s="408"/>
      <c r="D397" s="408"/>
      <c r="E397" s="408"/>
      <c r="F397" s="408"/>
      <c r="G397" s="408"/>
      <c r="H397" s="408"/>
      <c r="I397" s="408"/>
      <c r="J397" s="408"/>
      <c r="K397" s="408"/>
      <c r="L397" s="408"/>
      <c r="M397" s="408"/>
      <c r="N397" s="408"/>
      <c r="O397" s="408"/>
      <c r="P397" s="408"/>
      <c r="Q397" s="408"/>
      <c r="R397" s="408"/>
      <c r="S397" s="408"/>
      <c r="T397" s="408"/>
      <c r="U397" s="408"/>
      <c r="V397" s="408"/>
      <c r="W397" s="408"/>
      <c r="X397" s="408"/>
      <c r="Y397" s="408"/>
      <c r="Z397" s="408"/>
      <c r="AA397" s="408"/>
      <c r="AB397" s="408"/>
      <c r="AC397" s="408"/>
      <c r="AD397" s="408"/>
      <c r="AE397" s="408"/>
      <c r="AF397" s="408"/>
    </row>
    <row r="398" spans="1:32" ht="15.75" customHeight="1" x14ac:dyDescent="0.2">
      <c r="A398" s="408"/>
      <c r="B398" s="408"/>
      <c r="C398" s="408"/>
      <c r="D398" s="408"/>
      <c r="E398" s="408"/>
      <c r="F398" s="408"/>
      <c r="G398" s="408"/>
      <c r="H398" s="408"/>
      <c r="I398" s="408"/>
      <c r="J398" s="408"/>
      <c r="K398" s="408"/>
      <c r="L398" s="408"/>
      <c r="M398" s="408"/>
      <c r="N398" s="408"/>
      <c r="O398" s="408"/>
      <c r="P398" s="408"/>
      <c r="Q398" s="408"/>
      <c r="R398" s="408"/>
      <c r="S398" s="408"/>
      <c r="T398" s="408"/>
      <c r="U398" s="408"/>
      <c r="V398" s="408"/>
      <c r="W398" s="408"/>
      <c r="X398" s="408"/>
      <c r="Y398" s="408"/>
      <c r="Z398" s="408"/>
      <c r="AA398" s="408"/>
      <c r="AB398" s="408"/>
      <c r="AC398" s="408"/>
      <c r="AD398" s="408"/>
      <c r="AE398" s="408"/>
      <c r="AF398" s="408"/>
    </row>
    <row r="399" spans="1:32" ht="15.75" customHeight="1" x14ac:dyDescent="0.2">
      <c r="A399" s="408"/>
      <c r="B399" s="408"/>
      <c r="C399" s="408"/>
      <c r="D399" s="408"/>
      <c r="E399" s="408"/>
      <c r="F399" s="408"/>
      <c r="G399" s="408"/>
      <c r="H399" s="408"/>
      <c r="I399" s="408"/>
      <c r="J399" s="408"/>
      <c r="K399" s="408"/>
      <c r="L399" s="408"/>
      <c r="M399" s="408"/>
      <c r="N399" s="408"/>
      <c r="O399" s="408"/>
      <c r="P399" s="408"/>
      <c r="Q399" s="408"/>
      <c r="R399" s="408"/>
      <c r="S399" s="408"/>
      <c r="T399" s="408"/>
      <c r="U399" s="408"/>
      <c r="V399" s="408"/>
      <c r="W399" s="408"/>
      <c r="X399" s="408"/>
      <c r="Y399" s="408"/>
      <c r="Z399" s="408"/>
      <c r="AA399" s="408"/>
      <c r="AB399" s="408"/>
      <c r="AC399" s="408"/>
      <c r="AD399" s="408"/>
      <c r="AE399" s="408"/>
      <c r="AF399" s="408"/>
    </row>
    <row r="400" spans="1:32" ht="15.75" customHeight="1" x14ac:dyDescent="0.2">
      <c r="A400" s="408"/>
      <c r="B400" s="408"/>
      <c r="C400" s="408"/>
      <c r="D400" s="408"/>
      <c r="E400" s="408"/>
      <c r="F400" s="408"/>
      <c r="G400" s="408"/>
      <c r="H400" s="408"/>
      <c r="I400" s="408"/>
      <c r="J400" s="408"/>
      <c r="K400" s="408"/>
      <c r="L400" s="408"/>
      <c r="M400" s="408"/>
      <c r="N400" s="408"/>
      <c r="O400" s="408"/>
      <c r="P400" s="408"/>
      <c r="Q400" s="408"/>
      <c r="R400" s="408"/>
      <c r="S400" s="408"/>
      <c r="T400" s="408"/>
      <c r="U400" s="408"/>
      <c r="V400" s="408"/>
      <c r="W400" s="408"/>
      <c r="X400" s="408"/>
      <c r="Y400" s="408"/>
      <c r="Z400" s="408"/>
      <c r="AA400" s="408"/>
      <c r="AB400" s="408"/>
      <c r="AC400" s="408"/>
      <c r="AD400" s="408"/>
      <c r="AE400" s="408"/>
      <c r="AF400" s="408"/>
    </row>
    <row r="401" spans="1:32" ht="15.75" customHeight="1" x14ac:dyDescent="0.2">
      <c r="A401" s="408"/>
      <c r="B401" s="408"/>
      <c r="C401" s="408"/>
      <c r="D401" s="408"/>
      <c r="E401" s="408"/>
      <c r="F401" s="408"/>
      <c r="G401" s="408"/>
      <c r="H401" s="408"/>
      <c r="I401" s="408"/>
      <c r="J401" s="408"/>
      <c r="K401" s="408"/>
      <c r="L401" s="408"/>
      <c r="M401" s="408"/>
      <c r="N401" s="408"/>
      <c r="O401" s="408"/>
      <c r="P401" s="408"/>
      <c r="Q401" s="408"/>
      <c r="R401" s="408"/>
      <c r="S401" s="408"/>
      <c r="T401" s="408"/>
      <c r="U401" s="408"/>
      <c r="V401" s="408"/>
      <c r="W401" s="408"/>
      <c r="X401" s="408"/>
      <c r="Y401" s="408"/>
      <c r="Z401" s="408"/>
      <c r="AA401" s="408"/>
      <c r="AB401" s="408"/>
      <c r="AC401" s="408"/>
      <c r="AD401" s="408"/>
      <c r="AE401" s="408"/>
      <c r="AF401" s="408"/>
    </row>
    <row r="402" spans="1:32" ht="15.75" customHeight="1" x14ac:dyDescent="0.2">
      <c r="A402" s="408"/>
      <c r="B402" s="408"/>
      <c r="C402" s="408"/>
      <c r="D402" s="408"/>
      <c r="E402" s="408"/>
      <c r="F402" s="408"/>
      <c r="G402" s="408"/>
      <c r="H402" s="408"/>
      <c r="I402" s="408"/>
      <c r="J402" s="408"/>
      <c r="K402" s="408"/>
      <c r="L402" s="408"/>
      <c r="M402" s="408"/>
      <c r="N402" s="408"/>
      <c r="O402" s="408"/>
      <c r="P402" s="408"/>
      <c r="Q402" s="408"/>
      <c r="R402" s="408"/>
      <c r="S402" s="408"/>
      <c r="T402" s="408"/>
      <c r="U402" s="408"/>
      <c r="V402" s="408"/>
      <c r="W402" s="408"/>
      <c r="X402" s="408"/>
      <c r="Y402" s="408"/>
      <c r="Z402" s="408"/>
      <c r="AA402" s="408"/>
      <c r="AB402" s="408"/>
      <c r="AC402" s="408"/>
      <c r="AD402" s="408"/>
      <c r="AE402" s="408"/>
      <c r="AF402" s="408"/>
    </row>
    <row r="403" spans="1:32" ht="15.75" customHeight="1" x14ac:dyDescent="0.2">
      <c r="A403" s="408"/>
      <c r="B403" s="408"/>
      <c r="C403" s="408"/>
      <c r="D403" s="408"/>
      <c r="E403" s="408"/>
      <c r="F403" s="408"/>
      <c r="G403" s="408"/>
      <c r="H403" s="408"/>
      <c r="I403" s="408"/>
      <c r="J403" s="408"/>
      <c r="K403" s="408"/>
      <c r="L403" s="408"/>
      <c r="M403" s="408"/>
      <c r="N403" s="408"/>
      <c r="O403" s="408"/>
      <c r="P403" s="408"/>
      <c r="Q403" s="408"/>
      <c r="R403" s="408"/>
      <c r="S403" s="408"/>
      <c r="T403" s="408"/>
      <c r="U403" s="408"/>
      <c r="V403" s="408"/>
      <c r="W403" s="408"/>
      <c r="X403" s="408"/>
      <c r="Y403" s="408"/>
      <c r="Z403" s="408"/>
      <c r="AA403" s="408"/>
      <c r="AB403" s="408"/>
      <c r="AC403" s="408"/>
      <c r="AD403" s="408"/>
      <c r="AE403" s="408"/>
      <c r="AF403" s="408"/>
    </row>
    <row r="404" spans="1:32" ht="15.75" customHeight="1" x14ac:dyDescent="0.2">
      <c r="A404" s="408"/>
      <c r="B404" s="408"/>
      <c r="C404" s="408"/>
      <c r="D404" s="408"/>
      <c r="E404" s="408"/>
      <c r="F404" s="408"/>
      <c r="G404" s="408"/>
      <c r="H404" s="408"/>
      <c r="I404" s="408"/>
      <c r="J404" s="408"/>
      <c r="K404" s="408"/>
      <c r="L404" s="408"/>
      <c r="M404" s="408"/>
      <c r="N404" s="408"/>
      <c r="O404" s="408"/>
      <c r="P404" s="408"/>
      <c r="Q404" s="408"/>
      <c r="R404" s="408"/>
      <c r="S404" s="408"/>
      <c r="T404" s="408"/>
      <c r="U404" s="408"/>
      <c r="V404" s="408"/>
      <c r="W404" s="408"/>
      <c r="X404" s="408"/>
      <c r="Y404" s="408"/>
      <c r="Z404" s="408"/>
      <c r="AA404" s="408"/>
      <c r="AB404" s="408"/>
      <c r="AC404" s="408"/>
      <c r="AD404" s="408"/>
      <c r="AE404" s="408"/>
      <c r="AF404" s="408"/>
    </row>
    <row r="405" spans="1:32" ht="15.75" customHeight="1" x14ac:dyDescent="0.2">
      <c r="A405" s="408"/>
      <c r="B405" s="408"/>
      <c r="C405" s="408"/>
      <c r="D405" s="408"/>
      <c r="E405" s="408"/>
      <c r="F405" s="408"/>
      <c r="G405" s="408"/>
      <c r="H405" s="408"/>
      <c r="I405" s="408"/>
      <c r="J405" s="408"/>
      <c r="K405" s="408"/>
      <c r="L405" s="408"/>
      <c r="M405" s="408"/>
      <c r="N405" s="408"/>
      <c r="O405" s="408"/>
      <c r="P405" s="408"/>
      <c r="Q405" s="408"/>
      <c r="R405" s="408"/>
      <c r="S405" s="408"/>
      <c r="T405" s="408"/>
      <c r="U405" s="408"/>
      <c r="V405" s="408"/>
      <c r="W405" s="408"/>
      <c r="X405" s="408"/>
      <c r="Y405" s="408"/>
      <c r="Z405" s="408"/>
      <c r="AA405" s="408"/>
      <c r="AB405" s="408"/>
      <c r="AC405" s="408"/>
      <c r="AD405" s="408"/>
      <c r="AE405" s="408"/>
      <c r="AF405" s="408"/>
    </row>
    <row r="406" spans="1:32" ht="15.75" customHeight="1" x14ac:dyDescent="0.2">
      <c r="A406" s="408"/>
      <c r="B406" s="408"/>
      <c r="C406" s="408"/>
      <c r="D406" s="408"/>
      <c r="E406" s="408"/>
      <c r="F406" s="408"/>
      <c r="G406" s="408"/>
      <c r="H406" s="408"/>
      <c r="I406" s="408"/>
      <c r="J406" s="408"/>
      <c r="K406" s="408"/>
      <c r="L406" s="408"/>
      <c r="M406" s="408"/>
      <c r="N406" s="408"/>
      <c r="O406" s="408"/>
      <c r="P406" s="408"/>
      <c r="Q406" s="408"/>
      <c r="R406" s="408"/>
      <c r="S406" s="408"/>
      <c r="T406" s="408"/>
      <c r="U406" s="408"/>
      <c r="V406" s="408"/>
      <c r="W406" s="408"/>
      <c r="X406" s="408"/>
      <c r="Y406" s="408"/>
      <c r="Z406" s="408"/>
      <c r="AA406" s="408"/>
      <c r="AB406" s="408"/>
      <c r="AC406" s="408"/>
      <c r="AD406" s="408"/>
      <c r="AE406" s="408"/>
      <c r="AF406" s="408"/>
    </row>
    <row r="407" spans="1:32" ht="15.75" customHeight="1" x14ac:dyDescent="0.2">
      <c r="A407" s="408"/>
      <c r="B407" s="408"/>
      <c r="C407" s="408"/>
      <c r="D407" s="408"/>
      <c r="E407" s="408"/>
      <c r="F407" s="408"/>
      <c r="G407" s="408"/>
      <c r="H407" s="408"/>
      <c r="I407" s="408"/>
      <c r="J407" s="408"/>
      <c r="K407" s="408"/>
      <c r="L407" s="408"/>
      <c r="M407" s="408"/>
      <c r="N407" s="408"/>
      <c r="O407" s="408"/>
      <c r="P407" s="408"/>
      <c r="Q407" s="408"/>
      <c r="R407" s="408"/>
      <c r="S407" s="408"/>
      <c r="T407" s="408"/>
      <c r="U407" s="408"/>
      <c r="V407" s="408"/>
      <c r="W407" s="408"/>
      <c r="X407" s="408"/>
      <c r="Y407" s="408"/>
      <c r="Z407" s="408"/>
      <c r="AA407" s="408"/>
      <c r="AB407" s="408"/>
      <c r="AC407" s="408"/>
      <c r="AD407" s="408"/>
      <c r="AE407" s="408"/>
      <c r="AF407" s="408"/>
    </row>
    <row r="408" spans="1:32" ht="15.75" customHeight="1" x14ac:dyDescent="0.2">
      <c r="A408" s="408"/>
      <c r="B408" s="408"/>
      <c r="C408" s="408"/>
      <c r="D408" s="408"/>
      <c r="E408" s="408"/>
      <c r="F408" s="408"/>
      <c r="G408" s="408"/>
      <c r="H408" s="408"/>
      <c r="I408" s="408"/>
      <c r="J408" s="408"/>
      <c r="K408" s="408"/>
      <c r="L408" s="408"/>
      <c r="M408" s="408"/>
      <c r="N408" s="408"/>
      <c r="O408" s="408"/>
      <c r="P408" s="408"/>
      <c r="Q408" s="408"/>
      <c r="R408" s="408"/>
      <c r="S408" s="408"/>
      <c r="T408" s="408"/>
      <c r="U408" s="408"/>
      <c r="V408" s="408"/>
      <c r="W408" s="408"/>
      <c r="X408" s="408"/>
      <c r="Y408" s="408"/>
      <c r="Z408" s="408"/>
      <c r="AA408" s="408"/>
      <c r="AB408" s="408"/>
      <c r="AC408" s="408"/>
      <c r="AD408" s="408"/>
      <c r="AE408" s="408"/>
      <c r="AF408" s="408"/>
    </row>
    <row r="409" spans="1:32" ht="15.75" customHeight="1" x14ac:dyDescent="0.2">
      <c r="A409" s="408"/>
      <c r="B409" s="408"/>
      <c r="C409" s="408"/>
      <c r="D409" s="408"/>
      <c r="E409" s="408"/>
      <c r="F409" s="408"/>
      <c r="G409" s="408"/>
      <c r="H409" s="408"/>
      <c r="I409" s="408"/>
      <c r="J409" s="408"/>
      <c r="K409" s="408"/>
      <c r="L409" s="408"/>
      <c r="M409" s="408"/>
      <c r="N409" s="408"/>
      <c r="O409" s="408"/>
      <c r="P409" s="408"/>
      <c r="Q409" s="408"/>
      <c r="R409" s="408"/>
      <c r="S409" s="408"/>
      <c r="T409" s="408"/>
      <c r="U409" s="408"/>
      <c r="V409" s="408"/>
      <c r="W409" s="408"/>
      <c r="X409" s="408"/>
      <c r="Y409" s="408"/>
      <c r="Z409" s="408"/>
      <c r="AA409" s="408"/>
      <c r="AB409" s="408"/>
      <c r="AC409" s="408"/>
      <c r="AD409" s="408"/>
      <c r="AE409" s="408"/>
      <c r="AF409" s="408"/>
    </row>
    <row r="410" spans="1:32" ht="15.75" customHeight="1" x14ac:dyDescent="0.2">
      <c r="A410" s="408"/>
      <c r="B410" s="408"/>
      <c r="C410" s="408"/>
      <c r="D410" s="408"/>
      <c r="E410" s="408"/>
      <c r="F410" s="408"/>
      <c r="G410" s="408"/>
      <c r="H410" s="408"/>
      <c r="I410" s="408"/>
      <c r="J410" s="408"/>
      <c r="K410" s="408"/>
      <c r="L410" s="408"/>
      <c r="M410" s="408"/>
      <c r="N410" s="408"/>
      <c r="O410" s="408"/>
      <c r="P410" s="408"/>
      <c r="Q410" s="408"/>
      <c r="R410" s="408"/>
      <c r="S410" s="408"/>
      <c r="T410" s="408"/>
      <c r="U410" s="408"/>
      <c r="V410" s="408"/>
      <c r="W410" s="408"/>
      <c r="X410" s="408"/>
      <c r="Y410" s="408"/>
      <c r="Z410" s="408"/>
      <c r="AA410" s="408"/>
      <c r="AB410" s="408"/>
      <c r="AC410" s="408"/>
      <c r="AD410" s="408"/>
      <c r="AE410" s="408"/>
      <c r="AF410" s="408"/>
    </row>
    <row r="411" spans="1:32" ht="15.75" customHeight="1" x14ac:dyDescent="0.2">
      <c r="A411" s="408"/>
      <c r="B411" s="408"/>
      <c r="C411" s="408"/>
      <c r="D411" s="408"/>
      <c r="E411" s="408"/>
      <c r="F411" s="408"/>
      <c r="G411" s="408"/>
      <c r="H411" s="408"/>
      <c r="I411" s="408"/>
      <c r="J411" s="408"/>
      <c r="K411" s="408"/>
      <c r="L411" s="408"/>
      <c r="M411" s="408"/>
      <c r="N411" s="408"/>
      <c r="O411" s="408"/>
      <c r="P411" s="408"/>
      <c r="Q411" s="408"/>
      <c r="R411" s="408"/>
      <c r="S411" s="408"/>
      <c r="T411" s="408"/>
      <c r="U411" s="408"/>
      <c r="V411" s="408"/>
      <c r="W411" s="408"/>
      <c r="X411" s="408"/>
      <c r="Y411" s="408"/>
      <c r="Z411" s="408"/>
      <c r="AA411" s="408"/>
      <c r="AB411" s="408"/>
      <c r="AC411" s="408"/>
      <c r="AD411" s="408"/>
      <c r="AE411" s="408"/>
      <c r="AF411" s="408"/>
    </row>
    <row r="412" spans="1:32" ht="15.75" customHeight="1" x14ac:dyDescent="0.2">
      <c r="A412" s="408"/>
      <c r="B412" s="408"/>
      <c r="C412" s="408"/>
      <c r="D412" s="408"/>
      <c r="E412" s="408"/>
      <c r="F412" s="408"/>
      <c r="G412" s="408"/>
      <c r="H412" s="408"/>
      <c r="I412" s="408"/>
      <c r="J412" s="408"/>
      <c r="K412" s="408"/>
      <c r="L412" s="408"/>
      <c r="M412" s="408"/>
      <c r="N412" s="408"/>
      <c r="O412" s="408"/>
      <c r="P412" s="408"/>
      <c r="Q412" s="408"/>
      <c r="R412" s="408"/>
      <c r="S412" s="408"/>
      <c r="T412" s="408"/>
      <c r="U412" s="408"/>
      <c r="V412" s="408"/>
      <c r="W412" s="408"/>
      <c r="X412" s="408"/>
      <c r="Y412" s="408"/>
      <c r="Z412" s="408"/>
      <c r="AA412" s="408"/>
      <c r="AB412" s="408"/>
      <c r="AC412" s="408"/>
      <c r="AD412" s="408"/>
      <c r="AE412" s="408"/>
      <c r="AF412" s="408"/>
    </row>
    <row r="413" spans="1:32" ht="15.75" customHeight="1" x14ac:dyDescent="0.2">
      <c r="A413" s="408"/>
      <c r="B413" s="408"/>
      <c r="C413" s="408"/>
      <c r="D413" s="408"/>
      <c r="E413" s="408"/>
      <c r="F413" s="408"/>
      <c r="G413" s="408"/>
      <c r="H413" s="408"/>
      <c r="I413" s="408"/>
      <c r="J413" s="408"/>
      <c r="K413" s="408"/>
      <c r="L413" s="408"/>
      <c r="M413" s="408"/>
      <c r="N413" s="408"/>
      <c r="O413" s="408"/>
      <c r="P413" s="408"/>
      <c r="Q413" s="408"/>
      <c r="R413" s="408"/>
      <c r="S413" s="408"/>
      <c r="T413" s="408"/>
      <c r="U413" s="408"/>
      <c r="V413" s="408"/>
      <c r="W413" s="408"/>
      <c r="X413" s="408"/>
      <c r="Y413" s="408"/>
      <c r="Z413" s="408"/>
      <c r="AA413" s="408"/>
      <c r="AB413" s="408"/>
      <c r="AC413" s="408"/>
      <c r="AD413" s="408"/>
      <c r="AE413" s="408"/>
      <c r="AF413" s="408"/>
    </row>
    <row r="414" spans="1:32" ht="15.75" customHeight="1" x14ac:dyDescent="0.2">
      <c r="A414" s="408"/>
      <c r="B414" s="408"/>
      <c r="C414" s="408"/>
      <c r="D414" s="408"/>
      <c r="E414" s="408"/>
      <c r="F414" s="408"/>
      <c r="G414" s="408"/>
      <c r="H414" s="408"/>
      <c r="I414" s="408"/>
      <c r="J414" s="408"/>
      <c r="K414" s="408"/>
      <c r="L414" s="408"/>
      <c r="M414" s="408"/>
      <c r="N414" s="408"/>
      <c r="O414" s="408"/>
      <c r="P414" s="408"/>
      <c r="Q414" s="408"/>
      <c r="R414" s="408"/>
      <c r="S414" s="408"/>
      <c r="T414" s="408"/>
      <c r="U414" s="408"/>
      <c r="V414" s="408"/>
      <c r="W414" s="408"/>
      <c r="X414" s="408"/>
      <c r="Y414" s="408"/>
      <c r="Z414" s="408"/>
      <c r="AA414" s="408"/>
      <c r="AB414" s="408"/>
      <c r="AC414" s="408"/>
      <c r="AD414" s="408"/>
      <c r="AE414" s="408"/>
      <c r="AF414" s="408"/>
    </row>
    <row r="415" spans="1:32" ht="15.75" customHeight="1" x14ac:dyDescent="0.2">
      <c r="A415" s="408"/>
      <c r="B415" s="408"/>
      <c r="C415" s="408"/>
      <c r="D415" s="408"/>
      <c r="E415" s="408"/>
      <c r="F415" s="408"/>
      <c r="G415" s="408"/>
      <c r="H415" s="408"/>
      <c r="I415" s="408"/>
      <c r="J415" s="408"/>
      <c r="K415" s="408"/>
      <c r="L415" s="408"/>
      <c r="M415" s="408"/>
      <c r="N415" s="408"/>
      <c r="O415" s="408"/>
      <c r="P415" s="408"/>
      <c r="Q415" s="408"/>
      <c r="R415" s="408"/>
      <c r="S415" s="408"/>
      <c r="T415" s="408"/>
      <c r="U415" s="408"/>
      <c r="V415" s="408"/>
      <c r="W415" s="408"/>
      <c r="X415" s="408"/>
      <c r="Y415" s="408"/>
      <c r="Z415" s="408"/>
      <c r="AA415" s="408"/>
      <c r="AB415" s="408"/>
      <c r="AC415" s="408"/>
      <c r="AD415" s="408"/>
      <c r="AE415" s="408"/>
      <c r="AF415" s="408"/>
    </row>
    <row r="416" spans="1:32" ht="15.75" customHeight="1" x14ac:dyDescent="0.2">
      <c r="A416" s="408"/>
      <c r="B416" s="408"/>
      <c r="C416" s="408"/>
      <c r="D416" s="408"/>
      <c r="E416" s="408"/>
      <c r="F416" s="408"/>
      <c r="G416" s="408"/>
      <c r="H416" s="408"/>
      <c r="I416" s="408"/>
      <c r="J416" s="408"/>
      <c r="K416" s="408"/>
      <c r="L416" s="408"/>
      <c r="M416" s="408"/>
      <c r="N416" s="408"/>
      <c r="O416" s="408"/>
      <c r="P416" s="408"/>
      <c r="Q416" s="408"/>
      <c r="R416" s="408"/>
      <c r="S416" s="408"/>
      <c r="T416" s="408"/>
      <c r="U416" s="408"/>
      <c r="V416" s="408"/>
      <c r="W416" s="408"/>
      <c r="X416" s="408"/>
      <c r="Y416" s="408"/>
      <c r="Z416" s="408"/>
      <c r="AA416" s="408"/>
      <c r="AB416" s="408"/>
      <c r="AC416" s="408"/>
      <c r="AD416" s="408"/>
      <c r="AE416" s="408"/>
      <c r="AF416" s="408"/>
    </row>
    <row r="417" spans="1:32" ht="15.75" customHeight="1" x14ac:dyDescent="0.2">
      <c r="A417" s="408"/>
      <c r="B417" s="408"/>
      <c r="C417" s="408"/>
      <c r="D417" s="408"/>
      <c r="E417" s="408"/>
      <c r="F417" s="408"/>
      <c r="G417" s="408"/>
      <c r="H417" s="408"/>
      <c r="I417" s="408"/>
      <c r="J417" s="408"/>
      <c r="K417" s="408"/>
      <c r="L417" s="408"/>
      <c r="M417" s="408"/>
      <c r="N417" s="408"/>
      <c r="O417" s="408"/>
      <c r="P417" s="408"/>
      <c r="Q417" s="408"/>
      <c r="R417" s="408"/>
      <c r="S417" s="408"/>
      <c r="T417" s="408"/>
      <c r="U417" s="408"/>
      <c r="V417" s="408"/>
      <c r="W417" s="408"/>
      <c r="X417" s="408"/>
      <c r="Y417" s="408"/>
      <c r="Z417" s="408"/>
      <c r="AA417" s="408"/>
      <c r="AB417" s="408"/>
      <c r="AC417" s="408"/>
      <c r="AD417" s="408"/>
      <c r="AE417" s="408"/>
      <c r="AF417" s="408"/>
    </row>
    <row r="418" spans="1:32" ht="15.75" customHeight="1" x14ac:dyDescent="0.2">
      <c r="A418" s="408"/>
      <c r="B418" s="408"/>
      <c r="C418" s="408"/>
      <c r="D418" s="408"/>
      <c r="E418" s="408"/>
      <c r="F418" s="408"/>
      <c r="G418" s="408"/>
      <c r="H418" s="408"/>
      <c r="I418" s="408"/>
      <c r="J418" s="408"/>
      <c r="K418" s="408"/>
      <c r="L418" s="408"/>
      <c r="M418" s="408"/>
      <c r="N418" s="408"/>
      <c r="O418" s="408"/>
      <c r="P418" s="408"/>
      <c r="Q418" s="408"/>
      <c r="R418" s="408"/>
      <c r="S418" s="408"/>
      <c r="T418" s="408"/>
      <c r="U418" s="408"/>
      <c r="V418" s="408"/>
      <c r="W418" s="408"/>
      <c r="X418" s="408"/>
      <c r="Y418" s="408"/>
      <c r="Z418" s="408"/>
      <c r="AA418" s="408"/>
      <c r="AB418" s="408"/>
      <c r="AC418" s="408"/>
      <c r="AD418" s="408"/>
      <c r="AE418" s="408"/>
      <c r="AF418" s="408"/>
    </row>
    <row r="419" spans="1:32" ht="15.75" customHeight="1" x14ac:dyDescent="0.2">
      <c r="A419" s="408"/>
      <c r="B419" s="408"/>
      <c r="C419" s="408"/>
      <c r="D419" s="408"/>
      <c r="E419" s="408"/>
      <c r="F419" s="408"/>
      <c r="G419" s="408"/>
      <c r="H419" s="408"/>
      <c r="I419" s="408"/>
      <c r="J419" s="408"/>
      <c r="K419" s="408"/>
      <c r="L419" s="408"/>
      <c r="M419" s="408"/>
      <c r="N419" s="408"/>
      <c r="O419" s="408"/>
      <c r="P419" s="408"/>
      <c r="Q419" s="408"/>
      <c r="R419" s="408"/>
      <c r="S419" s="408"/>
      <c r="T419" s="408"/>
      <c r="U419" s="408"/>
      <c r="V419" s="408"/>
      <c r="W419" s="408"/>
      <c r="X419" s="408"/>
      <c r="Y419" s="408"/>
      <c r="Z419" s="408"/>
      <c r="AA419" s="408"/>
      <c r="AB419" s="408"/>
      <c r="AC419" s="408"/>
      <c r="AD419" s="408"/>
      <c r="AE419" s="408"/>
      <c r="AF419" s="408"/>
    </row>
    <row r="420" spans="1:32" ht="15.75" customHeight="1" x14ac:dyDescent="0.2">
      <c r="A420" s="408"/>
      <c r="B420" s="408"/>
      <c r="C420" s="408"/>
      <c r="D420" s="408"/>
      <c r="E420" s="408"/>
      <c r="F420" s="408"/>
      <c r="G420" s="408"/>
      <c r="H420" s="408"/>
      <c r="I420" s="408"/>
      <c r="J420" s="408"/>
      <c r="K420" s="408"/>
      <c r="L420" s="408"/>
      <c r="M420" s="408"/>
      <c r="N420" s="408"/>
      <c r="O420" s="408"/>
      <c r="P420" s="408"/>
      <c r="Q420" s="408"/>
      <c r="R420" s="408"/>
      <c r="S420" s="408"/>
      <c r="T420" s="408"/>
      <c r="U420" s="408"/>
      <c r="V420" s="408"/>
      <c r="W420" s="408"/>
      <c r="X420" s="408"/>
      <c r="Y420" s="408"/>
      <c r="Z420" s="408"/>
      <c r="AA420" s="408"/>
      <c r="AB420" s="408"/>
      <c r="AC420" s="408"/>
      <c r="AD420" s="408"/>
      <c r="AE420" s="408"/>
      <c r="AF420" s="408"/>
    </row>
    <row r="421" spans="1:32" ht="15.75" customHeight="1" x14ac:dyDescent="0.2">
      <c r="A421" s="408"/>
      <c r="B421" s="408"/>
      <c r="C421" s="408"/>
      <c r="D421" s="408"/>
      <c r="E421" s="408"/>
      <c r="F421" s="408"/>
      <c r="G421" s="408"/>
      <c r="H421" s="408"/>
      <c r="I421" s="408"/>
      <c r="J421" s="408"/>
      <c r="K421" s="408"/>
      <c r="L421" s="408"/>
      <c r="M421" s="408"/>
      <c r="N421" s="408"/>
      <c r="O421" s="408"/>
      <c r="P421" s="408"/>
      <c r="Q421" s="408"/>
      <c r="R421" s="408"/>
      <c r="S421" s="408"/>
      <c r="T421" s="408"/>
      <c r="U421" s="408"/>
      <c r="V421" s="408"/>
      <c r="W421" s="408"/>
      <c r="X421" s="408"/>
      <c r="Y421" s="408"/>
      <c r="Z421" s="408"/>
      <c r="AA421" s="408"/>
      <c r="AB421" s="408"/>
      <c r="AC421" s="408"/>
      <c r="AD421" s="408"/>
      <c r="AE421" s="408"/>
      <c r="AF421" s="408"/>
    </row>
    <row r="422" spans="1:32" ht="15.75" customHeight="1" x14ac:dyDescent="0.2">
      <c r="A422" s="408"/>
      <c r="B422" s="408"/>
      <c r="C422" s="408"/>
      <c r="D422" s="408"/>
      <c r="E422" s="408"/>
      <c r="F422" s="408"/>
      <c r="G422" s="408"/>
      <c r="H422" s="408"/>
      <c r="I422" s="408"/>
      <c r="J422" s="408"/>
      <c r="K422" s="408"/>
      <c r="L422" s="408"/>
      <c r="M422" s="408"/>
      <c r="N422" s="408"/>
      <c r="O422" s="408"/>
      <c r="P422" s="408"/>
      <c r="Q422" s="408"/>
      <c r="R422" s="408"/>
      <c r="S422" s="408"/>
      <c r="T422" s="408"/>
      <c r="U422" s="408"/>
      <c r="V422" s="408"/>
      <c r="W422" s="408"/>
      <c r="X422" s="408"/>
      <c r="Y422" s="408"/>
      <c r="Z422" s="408"/>
      <c r="AA422" s="408"/>
      <c r="AB422" s="408"/>
      <c r="AC422" s="408"/>
      <c r="AD422" s="408"/>
      <c r="AE422" s="408"/>
      <c r="AF422" s="408"/>
    </row>
    <row r="423" spans="1:32" ht="15.75" customHeight="1" x14ac:dyDescent="0.2">
      <c r="A423" s="408"/>
      <c r="B423" s="408"/>
      <c r="C423" s="408"/>
      <c r="D423" s="408"/>
      <c r="E423" s="408"/>
      <c r="F423" s="408"/>
      <c r="G423" s="408"/>
      <c r="H423" s="408"/>
      <c r="I423" s="408"/>
      <c r="J423" s="408"/>
      <c r="K423" s="408"/>
      <c r="L423" s="408"/>
      <c r="M423" s="408"/>
      <c r="N423" s="408"/>
      <c r="O423" s="408"/>
      <c r="P423" s="408"/>
      <c r="Q423" s="408"/>
      <c r="R423" s="408"/>
      <c r="S423" s="408"/>
      <c r="T423" s="408"/>
      <c r="U423" s="408"/>
      <c r="V423" s="408"/>
      <c r="W423" s="408"/>
      <c r="X423" s="408"/>
      <c r="Y423" s="408"/>
      <c r="Z423" s="408"/>
      <c r="AA423" s="408"/>
      <c r="AB423" s="408"/>
      <c r="AC423" s="408"/>
      <c r="AD423" s="408"/>
      <c r="AE423" s="408"/>
      <c r="AF423" s="408"/>
    </row>
    <row r="424" spans="1:32" ht="15.75" customHeight="1" x14ac:dyDescent="0.2">
      <c r="A424" s="408"/>
      <c r="B424" s="408"/>
      <c r="C424" s="408"/>
      <c r="D424" s="408"/>
      <c r="E424" s="408"/>
      <c r="F424" s="408"/>
      <c r="G424" s="408"/>
      <c r="H424" s="408"/>
      <c r="I424" s="408"/>
      <c r="J424" s="408"/>
      <c r="K424" s="408"/>
      <c r="L424" s="408"/>
      <c r="M424" s="408"/>
      <c r="N424" s="408"/>
      <c r="O424" s="408"/>
      <c r="P424" s="408"/>
      <c r="Q424" s="408"/>
      <c r="R424" s="408"/>
      <c r="S424" s="408"/>
      <c r="T424" s="408"/>
      <c r="U424" s="408"/>
      <c r="V424" s="408"/>
      <c r="W424" s="408"/>
      <c r="X424" s="408"/>
      <c r="Y424" s="408"/>
      <c r="Z424" s="408"/>
      <c r="AA424" s="408"/>
      <c r="AB424" s="408"/>
      <c r="AC424" s="408"/>
      <c r="AD424" s="408"/>
      <c r="AE424" s="408"/>
      <c r="AF424" s="408"/>
    </row>
    <row r="425" spans="1:32" ht="15.75" customHeight="1" x14ac:dyDescent="0.2">
      <c r="A425" s="408"/>
      <c r="B425" s="408"/>
      <c r="C425" s="408"/>
      <c r="D425" s="408"/>
      <c r="E425" s="408"/>
      <c r="F425" s="408"/>
      <c r="G425" s="408"/>
      <c r="H425" s="408"/>
      <c r="I425" s="408"/>
      <c r="J425" s="408"/>
      <c r="K425" s="408"/>
      <c r="L425" s="408"/>
      <c r="M425" s="408"/>
      <c r="N425" s="408"/>
      <c r="O425" s="408"/>
      <c r="P425" s="408"/>
      <c r="Q425" s="408"/>
      <c r="R425" s="408"/>
      <c r="S425" s="408"/>
      <c r="T425" s="408"/>
      <c r="U425" s="408"/>
      <c r="V425" s="408"/>
      <c r="W425" s="408"/>
      <c r="X425" s="408"/>
      <c r="Y425" s="408"/>
      <c r="Z425" s="408"/>
      <c r="AA425" s="408"/>
      <c r="AB425" s="408"/>
      <c r="AC425" s="408"/>
      <c r="AD425" s="408"/>
      <c r="AE425" s="408"/>
      <c r="AF425" s="408"/>
    </row>
    <row r="426" spans="1:32" ht="15.75" customHeight="1" x14ac:dyDescent="0.2">
      <c r="A426" s="408"/>
      <c r="B426" s="408"/>
      <c r="C426" s="408"/>
      <c r="D426" s="408"/>
      <c r="E426" s="408"/>
      <c r="F426" s="408"/>
      <c r="G426" s="408"/>
      <c r="H426" s="408"/>
      <c r="I426" s="408"/>
      <c r="J426" s="408"/>
      <c r="K426" s="408"/>
      <c r="L426" s="408"/>
      <c r="M426" s="408"/>
      <c r="N426" s="408"/>
      <c r="O426" s="408"/>
      <c r="P426" s="408"/>
      <c r="Q426" s="408"/>
      <c r="R426" s="408"/>
      <c r="S426" s="408"/>
      <c r="T426" s="408"/>
      <c r="U426" s="408"/>
      <c r="V426" s="408"/>
      <c r="W426" s="408"/>
      <c r="X426" s="408"/>
      <c r="Y426" s="408"/>
      <c r="Z426" s="408"/>
      <c r="AA426" s="408"/>
      <c r="AB426" s="408"/>
      <c r="AC426" s="408"/>
      <c r="AD426" s="408"/>
      <c r="AE426" s="408"/>
      <c r="AF426" s="408"/>
    </row>
    <row r="427" spans="1:32" ht="15.75" customHeight="1" x14ac:dyDescent="0.2">
      <c r="A427" s="408"/>
      <c r="B427" s="408"/>
      <c r="C427" s="408"/>
      <c r="D427" s="408"/>
      <c r="E427" s="408"/>
      <c r="F427" s="408"/>
      <c r="G427" s="408"/>
      <c r="H427" s="408"/>
      <c r="I427" s="408"/>
      <c r="J427" s="408"/>
      <c r="K427" s="408"/>
      <c r="L427" s="408"/>
      <c r="M427" s="408"/>
      <c r="N427" s="408"/>
      <c r="O427" s="408"/>
      <c r="P427" s="408"/>
      <c r="Q427" s="408"/>
      <c r="R427" s="408"/>
      <c r="S427" s="408"/>
      <c r="T427" s="408"/>
      <c r="U427" s="408"/>
      <c r="V427" s="408"/>
      <c r="W427" s="408"/>
      <c r="X427" s="408"/>
      <c r="Y427" s="408"/>
      <c r="Z427" s="408"/>
      <c r="AA427" s="408"/>
      <c r="AB427" s="408"/>
      <c r="AC427" s="408"/>
      <c r="AD427" s="408"/>
      <c r="AE427" s="408"/>
      <c r="AF427" s="408"/>
    </row>
    <row r="428" spans="1:32" ht="15.75" customHeight="1" x14ac:dyDescent="0.2">
      <c r="A428" s="408"/>
      <c r="B428" s="408"/>
      <c r="C428" s="408"/>
      <c r="D428" s="408"/>
      <c r="E428" s="408"/>
      <c r="F428" s="408"/>
      <c r="G428" s="408"/>
      <c r="H428" s="408"/>
      <c r="I428" s="408"/>
      <c r="J428" s="408"/>
      <c r="K428" s="408"/>
      <c r="L428" s="408"/>
      <c r="M428" s="408"/>
      <c r="N428" s="408"/>
      <c r="O428" s="408"/>
      <c r="P428" s="408"/>
      <c r="Q428" s="408"/>
      <c r="R428" s="408"/>
      <c r="S428" s="408"/>
      <c r="T428" s="408"/>
      <c r="U428" s="408"/>
      <c r="V428" s="408"/>
      <c r="W428" s="408"/>
      <c r="X428" s="408"/>
      <c r="Y428" s="408"/>
      <c r="Z428" s="408"/>
      <c r="AA428" s="408"/>
      <c r="AB428" s="408"/>
      <c r="AC428" s="408"/>
      <c r="AD428" s="408"/>
      <c r="AE428" s="408"/>
      <c r="AF428" s="408"/>
    </row>
    <row r="429" spans="1:32" ht="15.75" customHeight="1" x14ac:dyDescent="0.2">
      <c r="A429" s="408"/>
      <c r="B429" s="408"/>
      <c r="C429" s="408"/>
      <c r="D429" s="408"/>
      <c r="E429" s="408"/>
      <c r="F429" s="408"/>
      <c r="G429" s="408"/>
      <c r="H429" s="408"/>
      <c r="I429" s="408"/>
      <c r="J429" s="408"/>
      <c r="K429" s="408"/>
      <c r="L429" s="408"/>
      <c r="M429" s="408"/>
      <c r="N429" s="408"/>
      <c r="O429" s="408"/>
      <c r="P429" s="408"/>
      <c r="Q429" s="408"/>
      <c r="R429" s="408"/>
      <c r="S429" s="408"/>
      <c r="T429" s="408"/>
      <c r="U429" s="408"/>
      <c r="V429" s="408"/>
      <c r="W429" s="408"/>
      <c r="X429" s="408"/>
      <c r="Y429" s="408"/>
      <c r="Z429" s="408"/>
      <c r="AA429" s="408"/>
      <c r="AB429" s="408"/>
      <c r="AC429" s="408"/>
      <c r="AD429" s="408"/>
      <c r="AE429" s="408"/>
      <c r="AF429" s="408"/>
    </row>
    <row r="430" spans="1:32" ht="15.75" customHeight="1" x14ac:dyDescent="0.2">
      <c r="A430" s="408"/>
      <c r="B430" s="408"/>
      <c r="C430" s="408"/>
      <c r="D430" s="408"/>
      <c r="E430" s="408"/>
      <c r="F430" s="408"/>
      <c r="G430" s="408"/>
      <c r="H430" s="408"/>
      <c r="I430" s="408"/>
      <c r="J430" s="408"/>
      <c r="K430" s="408"/>
      <c r="L430" s="408"/>
      <c r="M430" s="408"/>
      <c r="N430" s="408"/>
      <c r="O430" s="408"/>
      <c r="P430" s="408"/>
      <c r="Q430" s="408"/>
      <c r="R430" s="408"/>
      <c r="S430" s="408"/>
      <c r="T430" s="408"/>
      <c r="U430" s="408"/>
      <c r="V430" s="408"/>
      <c r="W430" s="408"/>
      <c r="X430" s="408"/>
      <c r="Y430" s="408"/>
      <c r="Z430" s="408"/>
      <c r="AA430" s="408"/>
      <c r="AB430" s="408"/>
      <c r="AC430" s="408"/>
      <c r="AD430" s="408"/>
      <c r="AE430" s="408"/>
      <c r="AF430" s="408"/>
    </row>
    <row r="431" spans="1:32" ht="15.75" customHeight="1" x14ac:dyDescent="0.2">
      <c r="A431" s="408"/>
      <c r="B431" s="408"/>
      <c r="C431" s="408"/>
      <c r="D431" s="408"/>
      <c r="E431" s="408"/>
      <c r="F431" s="408"/>
      <c r="G431" s="408"/>
      <c r="H431" s="408"/>
      <c r="I431" s="408"/>
      <c r="J431" s="408"/>
      <c r="K431" s="408"/>
      <c r="L431" s="408"/>
      <c r="M431" s="408"/>
      <c r="N431" s="408"/>
      <c r="O431" s="408"/>
      <c r="P431" s="408"/>
      <c r="Q431" s="408"/>
      <c r="R431" s="408"/>
      <c r="S431" s="408"/>
      <c r="T431" s="408"/>
      <c r="U431" s="408"/>
      <c r="V431" s="408"/>
      <c r="W431" s="408"/>
      <c r="X431" s="408"/>
      <c r="Y431" s="408"/>
      <c r="Z431" s="408"/>
      <c r="AA431" s="408"/>
      <c r="AB431" s="408"/>
      <c r="AC431" s="408"/>
      <c r="AD431" s="408"/>
      <c r="AE431" s="408"/>
      <c r="AF431" s="408"/>
    </row>
    <row r="432" spans="1:32" ht="15.75" customHeight="1" x14ac:dyDescent="0.2">
      <c r="A432" s="408"/>
      <c r="B432" s="408"/>
      <c r="C432" s="408"/>
      <c r="D432" s="408"/>
      <c r="E432" s="408"/>
      <c r="F432" s="408"/>
      <c r="G432" s="408"/>
      <c r="H432" s="408"/>
      <c r="I432" s="408"/>
      <c r="J432" s="408"/>
      <c r="K432" s="408"/>
      <c r="L432" s="408"/>
      <c r="M432" s="408"/>
      <c r="N432" s="408"/>
      <c r="O432" s="408"/>
      <c r="P432" s="408"/>
      <c r="Q432" s="408"/>
      <c r="R432" s="408"/>
      <c r="S432" s="408"/>
      <c r="T432" s="408"/>
      <c r="U432" s="408"/>
      <c r="V432" s="408"/>
      <c r="W432" s="408"/>
      <c r="X432" s="408"/>
      <c r="Y432" s="408"/>
      <c r="Z432" s="408"/>
      <c r="AA432" s="408"/>
      <c r="AB432" s="408"/>
      <c r="AC432" s="408"/>
      <c r="AD432" s="408"/>
      <c r="AE432" s="408"/>
      <c r="AF432" s="408"/>
    </row>
    <row r="433" spans="1:32" ht="15.75" customHeight="1" x14ac:dyDescent="0.2">
      <c r="A433" s="408"/>
      <c r="B433" s="408"/>
      <c r="C433" s="408"/>
      <c r="D433" s="408"/>
      <c r="E433" s="408"/>
      <c r="F433" s="408"/>
      <c r="G433" s="408"/>
      <c r="H433" s="408"/>
      <c r="I433" s="408"/>
      <c r="J433" s="408"/>
      <c r="K433" s="408"/>
      <c r="L433" s="408"/>
      <c r="M433" s="408"/>
      <c r="N433" s="408"/>
      <c r="O433" s="408"/>
      <c r="P433" s="408"/>
      <c r="Q433" s="408"/>
      <c r="R433" s="408"/>
      <c r="S433" s="408"/>
      <c r="T433" s="408"/>
      <c r="U433" s="408"/>
      <c r="V433" s="408"/>
      <c r="W433" s="408"/>
      <c r="X433" s="408"/>
      <c r="Y433" s="408"/>
      <c r="Z433" s="408"/>
      <c r="AA433" s="408"/>
      <c r="AB433" s="408"/>
      <c r="AC433" s="408"/>
      <c r="AD433" s="408"/>
      <c r="AE433" s="408"/>
      <c r="AF433" s="408"/>
    </row>
    <row r="434" spans="1:32" ht="15.75" customHeight="1" x14ac:dyDescent="0.2">
      <c r="A434" s="408"/>
      <c r="B434" s="408"/>
      <c r="C434" s="408"/>
      <c r="D434" s="408"/>
      <c r="E434" s="408"/>
      <c r="F434" s="408"/>
      <c r="G434" s="408"/>
      <c r="H434" s="408"/>
      <c r="I434" s="408"/>
      <c r="J434" s="408"/>
      <c r="K434" s="408"/>
      <c r="L434" s="408"/>
      <c r="M434" s="408"/>
      <c r="N434" s="408"/>
      <c r="O434" s="408"/>
      <c r="P434" s="408"/>
      <c r="Q434" s="408"/>
      <c r="R434" s="408"/>
      <c r="S434" s="408"/>
      <c r="T434" s="408"/>
      <c r="U434" s="408"/>
      <c r="V434" s="408"/>
      <c r="W434" s="408"/>
      <c r="X434" s="408"/>
      <c r="Y434" s="408"/>
      <c r="Z434" s="408"/>
      <c r="AA434" s="408"/>
      <c r="AB434" s="408"/>
      <c r="AC434" s="408"/>
      <c r="AD434" s="408"/>
      <c r="AE434" s="408"/>
      <c r="AF434" s="408"/>
    </row>
    <row r="435" spans="1:32" ht="15.75" customHeight="1" x14ac:dyDescent="0.2">
      <c r="A435" s="408"/>
      <c r="B435" s="408"/>
      <c r="C435" s="408"/>
      <c r="D435" s="408"/>
      <c r="E435" s="408"/>
      <c r="F435" s="408"/>
      <c r="G435" s="408"/>
      <c r="H435" s="408"/>
      <c r="I435" s="408"/>
      <c r="J435" s="408"/>
      <c r="K435" s="408"/>
      <c r="L435" s="408"/>
      <c r="M435" s="408"/>
      <c r="N435" s="408"/>
      <c r="O435" s="408"/>
      <c r="P435" s="408"/>
      <c r="Q435" s="408"/>
      <c r="R435" s="408"/>
      <c r="S435" s="408"/>
      <c r="T435" s="408"/>
      <c r="U435" s="408"/>
      <c r="V435" s="408"/>
      <c r="W435" s="408"/>
      <c r="X435" s="408"/>
      <c r="Y435" s="408"/>
      <c r="Z435" s="408"/>
      <c r="AA435" s="408"/>
      <c r="AB435" s="408"/>
      <c r="AC435" s="408"/>
      <c r="AD435" s="408"/>
      <c r="AE435" s="408"/>
      <c r="AF435" s="408"/>
    </row>
    <row r="436" spans="1:32" ht="15.75" customHeight="1" x14ac:dyDescent="0.2">
      <c r="A436" s="408"/>
      <c r="B436" s="408"/>
      <c r="C436" s="408"/>
      <c r="D436" s="408"/>
      <c r="E436" s="408"/>
      <c r="F436" s="408"/>
      <c r="G436" s="408"/>
      <c r="H436" s="408"/>
      <c r="I436" s="408"/>
      <c r="J436" s="408"/>
      <c r="K436" s="408"/>
      <c r="L436" s="408"/>
      <c r="M436" s="408"/>
      <c r="N436" s="408"/>
      <c r="O436" s="408"/>
      <c r="P436" s="408"/>
      <c r="Q436" s="408"/>
      <c r="R436" s="408"/>
      <c r="S436" s="408"/>
      <c r="T436" s="408"/>
      <c r="U436" s="408"/>
      <c r="V436" s="408"/>
      <c r="W436" s="408"/>
      <c r="X436" s="408"/>
      <c r="Y436" s="408"/>
      <c r="Z436" s="408"/>
      <c r="AA436" s="408"/>
      <c r="AB436" s="408"/>
      <c r="AC436" s="408"/>
      <c r="AD436" s="408"/>
      <c r="AE436" s="408"/>
      <c r="AF436" s="408"/>
    </row>
    <row r="437" spans="1:32" ht="15.75" customHeight="1" x14ac:dyDescent="0.2">
      <c r="A437" s="408"/>
      <c r="B437" s="408"/>
      <c r="C437" s="408"/>
      <c r="D437" s="408"/>
      <c r="E437" s="408"/>
      <c r="F437" s="408"/>
      <c r="G437" s="408"/>
      <c r="H437" s="408"/>
      <c r="I437" s="408"/>
      <c r="J437" s="408"/>
      <c r="K437" s="408"/>
      <c r="L437" s="408"/>
      <c r="M437" s="408"/>
      <c r="N437" s="408"/>
      <c r="O437" s="408"/>
      <c r="P437" s="408"/>
      <c r="Q437" s="408"/>
      <c r="R437" s="408"/>
      <c r="S437" s="408"/>
      <c r="T437" s="408"/>
      <c r="U437" s="408"/>
      <c r="V437" s="408"/>
      <c r="W437" s="408"/>
      <c r="X437" s="408"/>
      <c r="Y437" s="408"/>
      <c r="Z437" s="408"/>
      <c r="AA437" s="408"/>
      <c r="AB437" s="408"/>
      <c r="AC437" s="408"/>
      <c r="AD437" s="408"/>
      <c r="AE437" s="408"/>
      <c r="AF437" s="408"/>
    </row>
    <row r="438" spans="1:32" ht="15.75" customHeight="1" x14ac:dyDescent="0.2">
      <c r="A438" s="408"/>
      <c r="B438" s="408"/>
      <c r="C438" s="408"/>
      <c r="D438" s="408"/>
      <c r="E438" s="408"/>
      <c r="F438" s="408"/>
      <c r="G438" s="408"/>
      <c r="H438" s="408"/>
      <c r="I438" s="408"/>
      <c r="J438" s="408"/>
      <c r="K438" s="408"/>
      <c r="L438" s="408"/>
      <c r="M438" s="408"/>
      <c r="N438" s="408"/>
      <c r="O438" s="408"/>
      <c r="P438" s="408"/>
      <c r="Q438" s="408"/>
      <c r="R438" s="408"/>
      <c r="S438" s="408"/>
      <c r="T438" s="408"/>
      <c r="U438" s="408"/>
      <c r="V438" s="408"/>
      <c r="W438" s="408"/>
      <c r="X438" s="408"/>
      <c r="Y438" s="408"/>
      <c r="Z438" s="408"/>
      <c r="AA438" s="408"/>
      <c r="AB438" s="408"/>
      <c r="AC438" s="408"/>
      <c r="AD438" s="408"/>
      <c r="AE438" s="408"/>
      <c r="AF438" s="408"/>
    </row>
    <row r="439" spans="1:32" ht="15.75" customHeight="1" x14ac:dyDescent="0.2">
      <c r="A439" s="408"/>
      <c r="B439" s="408"/>
      <c r="C439" s="408"/>
      <c r="D439" s="408"/>
      <c r="E439" s="408"/>
      <c r="F439" s="408"/>
      <c r="G439" s="408"/>
      <c r="H439" s="408"/>
      <c r="I439" s="408"/>
      <c r="J439" s="408"/>
      <c r="K439" s="408"/>
      <c r="L439" s="408"/>
      <c r="M439" s="408"/>
      <c r="N439" s="408"/>
      <c r="O439" s="408"/>
      <c r="P439" s="408"/>
      <c r="Q439" s="408"/>
      <c r="R439" s="408"/>
      <c r="S439" s="408"/>
      <c r="T439" s="408"/>
      <c r="U439" s="408"/>
      <c r="V439" s="408"/>
      <c r="W439" s="408"/>
      <c r="X439" s="408"/>
      <c r="Y439" s="408"/>
      <c r="Z439" s="408"/>
      <c r="AA439" s="408"/>
      <c r="AB439" s="408"/>
      <c r="AC439" s="408"/>
      <c r="AD439" s="408"/>
      <c r="AE439" s="408"/>
      <c r="AF439" s="408"/>
    </row>
    <row r="440" spans="1:32" ht="15.75" customHeight="1" x14ac:dyDescent="0.2">
      <c r="A440" s="408"/>
      <c r="B440" s="408"/>
      <c r="C440" s="408"/>
      <c r="D440" s="408"/>
      <c r="E440" s="408"/>
      <c r="F440" s="408"/>
      <c r="G440" s="408"/>
      <c r="H440" s="408"/>
      <c r="I440" s="408"/>
      <c r="J440" s="408"/>
      <c r="K440" s="408"/>
      <c r="L440" s="408"/>
      <c r="M440" s="408"/>
      <c r="N440" s="408"/>
      <c r="O440" s="408"/>
      <c r="P440" s="408"/>
      <c r="Q440" s="408"/>
      <c r="R440" s="408"/>
      <c r="S440" s="408"/>
      <c r="T440" s="408"/>
      <c r="U440" s="408"/>
      <c r="V440" s="408"/>
      <c r="W440" s="408"/>
      <c r="X440" s="408"/>
      <c r="Y440" s="408"/>
      <c r="Z440" s="408"/>
      <c r="AA440" s="408"/>
      <c r="AB440" s="408"/>
      <c r="AC440" s="408"/>
      <c r="AD440" s="408"/>
      <c r="AE440" s="408"/>
      <c r="AF440" s="408"/>
    </row>
    <row r="441" spans="1:32" ht="15.75" customHeight="1" x14ac:dyDescent="0.2">
      <c r="A441" s="408"/>
      <c r="B441" s="408"/>
      <c r="C441" s="408"/>
      <c r="D441" s="408"/>
      <c r="E441" s="408"/>
      <c r="F441" s="408"/>
      <c r="G441" s="408"/>
      <c r="H441" s="408"/>
      <c r="I441" s="408"/>
      <c r="J441" s="408"/>
      <c r="K441" s="408"/>
      <c r="L441" s="408"/>
      <c r="M441" s="408"/>
      <c r="N441" s="408"/>
      <c r="O441" s="408"/>
      <c r="P441" s="408"/>
      <c r="Q441" s="408"/>
      <c r="R441" s="408"/>
      <c r="S441" s="408"/>
      <c r="T441" s="408"/>
      <c r="U441" s="408"/>
      <c r="V441" s="408"/>
      <c r="W441" s="408"/>
      <c r="X441" s="408"/>
      <c r="Y441" s="408"/>
      <c r="Z441" s="408"/>
      <c r="AA441" s="408"/>
      <c r="AB441" s="408"/>
      <c r="AC441" s="408"/>
      <c r="AD441" s="408"/>
      <c r="AE441" s="408"/>
      <c r="AF441" s="408"/>
    </row>
    <row r="442" spans="1:32" ht="15.75" customHeight="1" x14ac:dyDescent="0.2">
      <c r="A442" s="408"/>
      <c r="B442" s="408"/>
      <c r="C442" s="408"/>
      <c r="D442" s="408"/>
      <c r="E442" s="408"/>
      <c r="F442" s="408"/>
      <c r="G442" s="408"/>
      <c r="H442" s="408"/>
      <c r="I442" s="408"/>
      <c r="J442" s="408"/>
      <c r="K442" s="408"/>
      <c r="L442" s="408"/>
      <c r="M442" s="408"/>
      <c r="N442" s="408"/>
      <c r="O442" s="408"/>
      <c r="P442" s="408"/>
      <c r="Q442" s="408"/>
      <c r="R442" s="408"/>
      <c r="S442" s="408"/>
      <c r="T442" s="408"/>
      <c r="U442" s="408"/>
      <c r="V442" s="408"/>
      <c r="W442" s="408"/>
      <c r="X442" s="408"/>
      <c r="Y442" s="408"/>
      <c r="Z442" s="408"/>
      <c r="AA442" s="408"/>
      <c r="AB442" s="408"/>
      <c r="AC442" s="408"/>
      <c r="AD442" s="408"/>
      <c r="AE442" s="408"/>
      <c r="AF442" s="408"/>
    </row>
    <row r="443" spans="1:32" ht="15.75" customHeight="1" x14ac:dyDescent="0.2">
      <c r="A443" s="408"/>
      <c r="B443" s="408"/>
      <c r="C443" s="408"/>
      <c r="D443" s="408"/>
      <c r="E443" s="408"/>
      <c r="F443" s="408"/>
      <c r="G443" s="408"/>
      <c r="H443" s="408"/>
      <c r="I443" s="408"/>
      <c r="J443" s="408"/>
      <c r="K443" s="408"/>
      <c r="L443" s="408"/>
      <c r="M443" s="408"/>
      <c r="N443" s="408"/>
      <c r="O443" s="408"/>
      <c r="P443" s="408"/>
      <c r="Q443" s="408"/>
      <c r="R443" s="408"/>
      <c r="S443" s="408"/>
      <c r="T443" s="408"/>
      <c r="U443" s="408"/>
      <c r="V443" s="408"/>
      <c r="W443" s="408"/>
      <c r="X443" s="408"/>
      <c r="Y443" s="408"/>
      <c r="Z443" s="408"/>
      <c r="AA443" s="408"/>
      <c r="AB443" s="408"/>
      <c r="AC443" s="408"/>
      <c r="AD443" s="408"/>
      <c r="AE443" s="408"/>
      <c r="AF443" s="408"/>
    </row>
    <row r="444" spans="1:32" ht="15.75" customHeight="1" x14ac:dyDescent="0.2">
      <c r="A444" s="408"/>
      <c r="B444" s="408"/>
      <c r="C444" s="408"/>
      <c r="D444" s="408"/>
      <c r="E444" s="408"/>
      <c r="F444" s="408"/>
      <c r="G444" s="408"/>
      <c r="H444" s="408"/>
      <c r="I444" s="408"/>
      <c r="J444" s="408"/>
      <c r="K444" s="408"/>
      <c r="L444" s="408"/>
      <c r="M444" s="408"/>
      <c r="N444" s="408"/>
      <c r="O444" s="408"/>
      <c r="P444" s="408"/>
      <c r="Q444" s="408"/>
      <c r="R444" s="408"/>
      <c r="S444" s="408"/>
      <c r="T444" s="408"/>
      <c r="U444" s="408"/>
      <c r="V444" s="408"/>
      <c r="W444" s="408"/>
      <c r="X444" s="408"/>
      <c r="Y444" s="408"/>
      <c r="Z444" s="408"/>
      <c r="AA444" s="408"/>
      <c r="AB444" s="408"/>
      <c r="AC444" s="408"/>
      <c r="AD444" s="408"/>
      <c r="AE444" s="408"/>
      <c r="AF444" s="408"/>
    </row>
    <row r="445" spans="1:32" ht="15.75" customHeight="1" x14ac:dyDescent="0.2">
      <c r="A445" s="408"/>
      <c r="B445" s="408"/>
      <c r="C445" s="408"/>
      <c r="D445" s="408"/>
      <c r="E445" s="408"/>
      <c r="F445" s="408"/>
      <c r="G445" s="408"/>
      <c r="H445" s="408"/>
      <c r="I445" s="408"/>
      <c r="J445" s="408"/>
      <c r="K445" s="408"/>
      <c r="L445" s="408"/>
      <c r="M445" s="408"/>
      <c r="N445" s="408"/>
      <c r="O445" s="408"/>
      <c r="P445" s="408"/>
      <c r="Q445" s="408"/>
      <c r="R445" s="408"/>
      <c r="S445" s="408"/>
      <c r="T445" s="408"/>
      <c r="U445" s="408"/>
      <c r="V445" s="408"/>
      <c r="W445" s="408"/>
      <c r="X445" s="408"/>
      <c r="Y445" s="408"/>
      <c r="Z445" s="408"/>
      <c r="AA445" s="408"/>
      <c r="AB445" s="408"/>
      <c r="AC445" s="408"/>
      <c r="AD445" s="408"/>
      <c r="AE445" s="408"/>
      <c r="AF445" s="408"/>
    </row>
    <row r="446" spans="1:32" ht="15.75" customHeight="1" x14ac:dyDescent="0.2">
      <c r="A446" s="408"/>
      <c r="B446" s="408"/>
      <c r="C446" s="408"/>
      <c r="D446" s="408"/>
      <c r="E446" s="408"/>
      <c r="F446" s="408"/>
      <c r="G446" s="408"/>
      <c r="H446" s="408"/>
      <c r="I446" s="408"/>
      <c r="J446" s="408"/>
      <c r="K446" s="408"/>
      <c r="L446" s="408"/>
      <c r="M446" s="408"/>
      <c r="N446" s="408"/>
      <c r="O446" s="408"/>
      <c r="P446" s="408"/>
      <c r="Q446" s="408"/>
      <c r="R446" s="408"/>
      <c r="S446" s="408"/>
      <c r="T446" s="408"/>
      <c r="U446" s="408"/>
      <c r="V446" s="408"/>
      <c r="W446" s="408"/>
      <c r="X446" s="408"/>
      <c r="Y446" s="408"/>
      <c r="Z446" s="408"/>
      <c r="AA446" s="408"/>
      <c r="AB446" s="408"/>
      <c r="AC446" s="408"/>
      <c r="AD446" s="408"/>
      <c r="AE446" s="408"/>
      <c r="AF446" s="408"/>
    </row>
    <row r="447" spans="1:32" ht="15.75" customHeight="1" x14ac:dyDescent="0.2">
      <c r="A447" s="408"/>
      <c r="B447" s="408"/>
      <c r="C447" s="408"/>
      <c r="D447" s="408"/>
      <c r="E447" s="408"/>
      <c r="F447" s="408"/>
      <c r="G447" s="408"/>
      <c r="H447" s="408"/>
      <c r="I447" s="408"/>
      <c r="J447" s="408"/>
      <c r="K447" s="408"/>
      <c r="L447" s="408"/>
      <c r="M447" s="408"/>
      <c r="N447" s="408"/>
      <c r="O447" s="408"/>
      <c r="P447" s="408"/>
      <c r="Q447" s="408"/>
      <c r="R447" s="408"/>
      <c r="S447" s="408"/>
      <c r="T447" s="408"/>
      <c r="U447" s="408"/>
      <c r="V447" s="408"/>
      <c r="W447" s="408"/>
      <c r="X447" s="408"/>
      <c r="Y447" s="408"/>
      <c r="Z447" s="408"/>
      <c r="AA447" s="408"/>
      <c r="AB447" s="408"/>
      <c r="AC447" s="408"/>
      <c r="AD447" s="408"/>
      <c r="AE447" s="408"/>
      <c r="AF447" s="408"/>
    </row>
    <row r="448" spans="1:32" ht="15.75" customHeight="1" x14ac:dyDescent="0.2">
      <c r="A448" s="408"/>
      <c r="B448" s="408"/>
      <c r="C448" s="408"/>
      <c r="D448" s="408"/>
      <c r="E448" s="408"/>
      <c r="F448" s="408"/>
      <c r="G448" s="408"/>
      <c r="H448" s="408"/>
      <c r="I448" s="408"/>
      <c r="J448" s="408"/>
      <c r="K448" s="408"/>
      <c r="L448" s="408"/>
      <c r="M448" s="408"/>
      <c r="N448" s="408"/>
      <c r="O448" s="408"/>
      <c r="P448" s="408"/>
      <c r="Q448" s="408"/>
      <c r="R448" s="408"/>
      <c r="S448" s="408"/>
      <c r="T448" s="408"/>
      <c r="U448" s="408"/>
      <c r="V448" s="408"/>
      <c r="W448" s="408"/>
      <c r="X448" s="408"/>
      <c r="Y448" s="408"/>
      <c r="Z448" s="408"/>
      <c r="AA448" s="408"/>
      <c r="AB448" s="408"/>
      <c r="AC448" s="408"/>
      <c r="AD448" s="408"/>
      <c r="AE448" s="408"/>
      <c r="AF448" s="408"/>
    </row>
    <row r="449" spans="1:32" ht="15.75" customHeight="1" x14ac:dyDescent="0.2">
      <c r="A449" s="408"/>
      <c r="B449" s="408"/>
      <c r="C449" s="408"/>
      <c r="D449" s="408"/>
      <c r="E449" s="408"/>
      <c r="F449" s="408"/>
      <c r="G449" s="408"/>
      <c r="H449" s="408"/>
      <c r="I449" s="408"/>
      <c r="J449" s="408"/>
      <c r="K449" s="408"/>
      <c r="L449" s="408"/>
      <c r="M449" s="408"/>
      <c r="N449" s="408"/>
      <c r="O449" s="408"/>
      <c r="P449" s="408"/>
      <c r="Q449" s="408"/>
      <c r="R449" s="408"/>
      <c r="S449" s="408"/>
      <c r="T449" s="408"/>
      <c r="U449" s="408"/>
      <c r="V449" s="408"/>
      <c r="W449" s="408"/>
      <c r="X449" s="408"/>
      <c r="Y449" s="408"/>
      <c r="Z449" s="408"/>
      <c r="AA449" s="408"/>
      <c r="AB449" s="408"/>
      <c r="AC449" s="408"/>
      <c r="AD449" s="408"/>
      <c r="AE449" s="408"/>
      <c r="AF449" s="408"/>
    </row>
    <row r="450" spans="1:32" ht="15.75" customHeight="1" x14ac:dyDescent="0.2">
      <c r="A450" s="408"/>
      <c r="B450" s="408"/>
      <c r="C450" s="408"/>
      <c r="D450" s="408"/>
      <c r="E450" s="408"/>
      <c r="F450" s="408"/>
      <c r="G450" s="408"/>
      <c r="H450" s="408"/>
      <c r="I450" s="408"/>
      <c r="J450" s="408"/>
      <c r="K450" s="408"/>
      <c r="L450" s="408"/>
      <c r="M450" s="408"/>
      <c r="N450" s="408"/>
      <c r="O450" s="408"/>
      <c r="P450" s="408"/>
      <c r="Q450" s="408"/>
      <c r="R450" s="408"/>
      <c r="S450" s="408"/>
      <c r="T450" s="408"/>
      <c r="U450" s="408"/>
      <c r="V450" s="408"/>
      <c r="W450" s="408"/>
      <c r="X450" s="408"/>
      <c r="Y450" s="408"/>
      <c r="Z450" s="408"/>
      <c r="AA450" s="408"/>
      <c r="AB450" s="408"/>
      <c r="AC450" s="408"/>
      <c r="AD450" s="408"/>
      <c r="AE450" s="408"/>
      <c r="AF450" s="408"/>
    </row>
    <row r="451" spans="1:32" ht="15.75" customHeight="1" x14ac:dyDescent="0.2">
      <c r="A451" s="408"/>
      <c r="B451" s="408"/>
      <c r="C451" s="408"/>
      <c r="D451" s="408"/>
      <c r="E451" s="408"/>
      <c r="F451" s="408"/>
      <c r="G451" s="408"/>
      <c r="H451" s="408"/>
      <c r="I451" s="408"/>
      <c r="J451" s="408"/>
      <c r="K451" s="408"/>
      <c r="L451" s="408"/>
      <c r="M451" s="408"/>
      <c r="N451" s="408"/>
      <c r="O451" s="408"/>
      <c r="P451" s="408"/>
      <c r="Q451" s="408"/>
      <c r="R451" s="408"/>
      <c r="S451" s="408"/>
      <c r="T451" s="408"/>
      <c r="U451" s="408"/>
      <c r="V451" s="408"/>
      <c r="W451" s="408"/>
      <c r="X451" s="408"/>
      <c r="Y451" s="408"/>
      <c r="Z451" s="408"/>
      <c r="AA451" s="408"/>
      <c r="AB451" s="408"/>
      <c r="AC451" s="408"/>
      <c r="AD451" s="408"/>
      <c r="AE451" s="408"/>
      <c r="AF451" s="408"/>
    </row>
    <row r="452" spans="1:32" ht="15.75" customHeight="1" x14ac:dyDescent="0.2">
      <c r="A452" s="408"/>
      <c r="B452" s="408"/>
      <c r="C452" s="408"/>
      <c r="D452" s="408"/>
      <c r="E452" s="408"/>
      <c r="F452" s="408"/>
      <c r="G452" s="408"/>
      <c r="H452" s="408"/>
      <c r="I452" s="408"/>
      <c r="J452" s="408"/>
      <c r="K452" s="408"/>
      <c r="L452" s="408"/>
      <c r="M452" s="408"/>
      <c r="N452" s="408"/>
      <c r="O452" s="408"/>
      <c r="P452" s="408"/>
      <c r="Q452" s="408"/>
      <c r="R452" s="408"/>
      <c r="S452" s="408"/>
      <c r="T452" s="408"/>
      <c r="U452" s="408"/>
      <c r="V452" s="408"/>
      <c r="W452" s="408"/>
      <c r="X452" s="408"/>
      <c r="Y452" s="408"/>
      <c r="Z452" s="408"/>
      <c r="AA452" s="408"/>
      <c r="AB452" s="408"/>
      <c r="AC452" s="408"/>
      <c r="AD452" s="408"/>
      <c r="AE452" s="408"/>
      <c r="AF452" s="408"/>
    </row>
    <row r="453" spans="1:32" ht="15.75" customHeight="1" x14ac:dyDescent="0.2">
      <c r="A453" s="408"/>
      <c r="B453" s="408"/>
      <c r="C453" s="408"/>
      <c r="D453" s="408"/>
      <c r="E453" s="408"/>
      <c r="F453" s="408"/>
      <c r="G453" s="408"/>
      <c r="H453" s="408"/>
      <c r="I453" s="408"/>
      <c r="J453" s="408"/>
      <c r="K453" s="408"/>
      <c r="L453" s="408"/>
      <c r="M453" s="408"/>
      <c r="N453" s="408"/>
      <c r="O453" s="408"/>
      <c r="P453" s="408"/>
      <c r="Q453" s="408"/>
      <c r="R453" s="408"/>
      <c r="S453" s="408"/>
      <c r="T453" s="408"/>
      <c r="U453" s="408"/>
      <c r="V453" s="408"/>
      <c r="W453" s="408"/>
      <c r="X453" s="408"/>
      <c r="Y453" s="408"/>
      <c r="Z453" s="408"/>
      <c r="AA453" s="408"/>
      <c r="AB453" s="408"/>
      <c r="AC453" s="408"/>
      <c r="AD453" s="408"/>
      <c r="AE453" s="408"/>
      <c r="AF453" s="408"/>
    </row>
    <row r="454" spans="1:32" ht="15.75" customHeight="1" x14ac:dyDescent="0.2">
      <c r="A454" s="408"/>
      <c r="B454" s="408"/>
      <c r="C454" s="408"/>
      <c r="D454" s="408"/>
      <c r="E454" s="408"/>
      <c r="F454" s="408"/>
      <c r="G454" s="408"/>
      <c r="H454" s="408"/>
      <c r="I454" s="408"/>
      <c r="J454" s="408"/>
      <c r="K454" s="408"/>
      <c r="L454" s="408"/>
      <c r="M454" s="408"/>
      <c r="N454" s="408"/>
      <c r="O454" s="408"/>
      <c r="P454" s="408"/>
      <c r="Q454" s="408"/>
      <c r="R454" s="408"/>
      <c r="S454" s="408"/>
      <c r="T454" s="408"/>
      <c r="U454" s="408"/>
      <c r="V454" s="408"/>
      <c r="W454" s="408"/>
      <c r="X454" s="408"/>
      <c r="Y454" s="408"/>
      <c r="Z454" s="408"/>
      <c r="AA454" s="408"/>
      <c r="AB454" s="408"/>
      <c r="AC454" s="408"/>
      <c r="AD454" s="408"/>
      <c r="AE454" s="408"/>
      <c r="AF454" s="408"/>
    </row>
    <row r="455" spans="1:32" ht="15.75" customHeight="1" x14ac:dyDescent="0.2">
      <c r="A455" s="408"/>
      <c r="B455" s="408"/>
      <c r="C455" s="408"/>
      <c r="D455" s="408"/>
      <c r="E455" s="408"/>
      <c r="F455" s="408"/>
      <c r="G455" s="408"/>
      <c r="H455" s="408"/>
      <c r="I455" s="408"/>
      <c r="J455" s="408"/>
      <c r="K455" s="408"/>
      <c r="L455" s="408"/>
      <c r="M455" s="408"/>
      <c r="N455" s="408"/>
      <c r="O455" s="408"/>
      <c r="P455" s="408"/>
      <c r="Q455" s="408"/>
      <c r="R455" s="408"/>
      <c r="S455" s="408"/>
      <c r="T455" s="408"/>
      <c r="U455" s="408"/>
      <c r="V455" s="408"/>
      <c r="W455" s="408"/>
      <c r="X455" s="408"/>
      <c r="Y455" s="408"/>
      <c r="Z455" s="408"/>
      <c r="AA455" s="408"/>
      <c r="AB455" s="408"/>
      <c r="AC455" s="408"/>
      <c r="AD455" s="408"/>
      <c r="AE455" s="408"/>
      <c r="AF455" s="408"/>
    </row>
    <row r="456" spans="1:32" ht="15.75" customHeight="1" x14ac:dyDescent="0.2">
      <c r="A456" s="408"/>
      <c r="B456" s="408"/>
      <c r="C456" s="408"/>
      <c r="D456" s="408"/>
      <c r="E456" s="408"/>
      <c r="F456" s="408"/>
      <c r="G456" s="408"/>
      <c r="H456" s="408"/>
      <c r="I456" s="408"/>
      <c r="J456" s="408"/>
      <c r="K456" s="408"/>
      <c r="L456" s="408"/>
      <c r="M456" s="408"/>
      <c r="N456" s="408"/>
      <c r="O456" s="408"/>
      <c r="P456" s="408"/>
      <c r="Q456" s="408"/>
      <c r="R456" s="408"/>
      <c r="S456" s="408"/>
      <c r="T456" s="408"/>
      <c r="U456" s="408"/>
      <c r="V456" s="408"/>
      <c r="W456" s="408"/>
      <c r="X456" s="408"/>
      <c r="Y456" s="408"/>
      <c r="Z456" s="408"/>
      <c r="AA456" s="408"/>
      <c r="AB456" s="408"/>
      <c r="AC456" s="408"/>
      <c r="AD456" s="408"/>
      <c r="AE456" s="408"/>
      <c r="AF456" s="408"/>
    </row>
    <row r="457" spans="1:32" ht="15.75" customHeight="1" x14ac:dyDescent="0.2">
      <c r="A457" s="408"/>
      <c r="B457" s="408"/>
      <c r="C457" s="408"/>
      <c r="D457" s="408"/>
      <c r="E457" s="408"/>
      <c r="F457" s="408"/>
      <c r="G457" s="408"/>
      <c r="H457" s="408"/>
      <c r="I457" s="408"/>
      <c r="J457" s="408"/>
      <c r="K457" s="408"/>
      <c r="L457" s="408"/>
      <c r="M457" s="408"/>
      <c r="N457" s="408"/>
      <c r="O457" s="408"/>
      <c r="P457" s="408"/>
      <c r="Q457" s="408"/>
      <c r="R457" s="408"/>
      <c r="S457" s="408"/>
      <c r="T457" s="408"/>
      <c r="U457" s="408"/>
      <c r="V457" s="408"/>
      <c r="W457" s="408"/>
      <c r="X457" s="408"/>
      <c r="Y457" s="408"/>
      <c r="Z457" s="408"/>
      <c r="AA457" s="408"/>
      <c r="AB457" s="408"/>
      <c r="AC457" s="408"/>
      <c r="AD457" s="408"/>
      <c r="AE457" s="408"/>
      <c r="AF457" s="408"/>
    </row>
    <row r="458" spans="1:32" ht="15.75" customHeight="1" x14ac:dyDescent="0.2">
      <c r="A458" s="408"/>
      <c r="B458" s="408"/>
      <c r="C458" s="408"/>
      <c r="D458" s="408"/>
      <c r="E458" s="408"/>
      <c r="F458" s="408"/>
      <c r="G458" s="408"/>
      <c r="H458" s="408"/>
      <c r="I458" s="408"/>
      <c r="J458" s="408"/>
      <c r="K458" s="408"/>
      <c r="L458" s="408"/>
      <c r="M458" s="408"/>
      <c r="N458" s="408"/>
      <c r="O458" s="408"/>
      <c r="P458" s="408"/>
      <c r="Q458" s="408"/>
      <c r="R458" s="408"/>
      <c r="S458" s="408"/>
      <c r="T458" s="408"/>
      <c r="U458" s="408"/>
      <c r="V458" s="408"/>
      <c r="W458" s="408"/>
      <c r="X458" s="408"/>
      <c r="Y458" s="408"/>
      <c r="Z458" s="408"/>
      <c r="AA458" s="408"/>
      <c r="AB458" s="408"/>
      <c r="AC458" s="408"/>
      <c r="AD458" s="408"/>
      <c r="AE458" s="408"/>
      <c r="AF458" s="408"/>
    </row>
    <row r="459" spans="1:32" ht="15.75" customHeight="1" x14ac:dyDescent="0.2">
      <c r="A459" s="408"/>
      <c r="B459" s="408"/>
      <c r="C459" s="408"/>
      <c r="D459" s="408"/>
      <c r="E459" s="408"/>
      <c r="F459" s="408"/>
      <c r="G459" s="408"/>
      <c r="H459" s="408"/>
      <c r="I459" s="408"/>
      <c r="J459" s="408"/>
      <c r="K459" s="408"/>
      <c r="L459" s="408"/>
      <c r="M459" s="408"/>
      <c r="N459" s="408"/>
      <c r="O459" s="408"/>
      <c r="P459" s="408"/>
      <c r="Q459" s="408"/>
      <c r="R459" s="408"/>
      <c r="S459" s="408"/>
      <c r="T459" s="408"/>
      <c r="U459" s="408"/>
      <c r="V459" s="408"/>
      <c r="W459" s="408"/>
      <c r="X459" s="408"/>
      <c r="Y459" s="408"/>
      <c r="Z459" s="408"/>
      <c r="AA459" s="408"/>
      <c r="AB459" s="408"/>
      <c r="AC459" s="408"/>
      <c r="AD459" s="408"/>
      <c r="AE459" s="408"/>
      <c r="AF459" s="408"/>
    </row>
    <row r="460" spans="1:32" ht="15.75" customHeight="1" x14ac:dyDescent="0.2">
      <c r="A460" s="408"/>
      <c r="B460" s="408"/>
      <c r="C460" s="408"/>
      <c r="D460" s="408"/>
      <c r="E460" s="408"/>
      <c r="F460" s="408"/>
      <c r="G460" s="408"/>
      <c r="H460" s="408"/>
      <c r="I460" s="408"/>
      <c r="J460" s="408"/>
      <c r="K460" s="408"/>
      <c r="L460" s="408"/>
      <c r="M460" s="408"/>
      <c r="N460" s="408"/>
      <c r="O460" s="408"/>
      <c r="P460" s="408"/>
      <c r="Q460" s="408"/>
      <c r="R460" s="408"/>
      <c r="S460" s="408"/>
      <c r="T460" s="408"/>
      <c r="U460" s="408"/>
      <c r="V460" s="408"/>
      <c r="W460" s="408"/>
      <c r="X460" s="408"/>
      <c r="Y460" s="408"/>
      <c r="Z460" s="408"/>
      <c r="AA460" s="408"/>
      <c r="AB460" s="408"/>
      <c r="AC460" s="408"/>
      <c r="AD460" s="408"/>
      <c r="AE460" s="408"/>
      <c r="AF460" s="408"/>
    </row>
    <row r="461" spans="1:32" ht="15.75" customHeight="1" x14ac:dyDescent="0.2">
      <c r="A461" s="408"/>
      <c r="B461" s="408"/>
      <c r="C461" s="408"/>
      <c r="D461" s="408"/>
      <c r="E461" s="408"/>
      <c r="F461" s="408"/>
      <c r="G461" s="408"/>
      <c r="H461" s="408"/>
      <c r="I461" s="408"/>
      <c r="J461" s="408"/>
      <c r="K461" s="408"/>
      <c r="L461" s="408"/>
      <c r="M461" s="408"/>
      <c r="N461" s="408"/>
      <c r="O461" s="408"/>
      <c r="P461" s="408"/>
      <c r="Q461" s="408"/>
      <c r="R461" s="408"/>
      <c r="S461" s="408"/>
      <c r="T461" s="408"/>
      <c r="U461" s="408"/>
      <c r="V461" s="408"/>
      <c r="W461" s="408"/>
      <c r="X461" s="408"/>
      <c r="Y461" s="408"/>
      <c r="Z461" s="408"/>
      <c r="AA461" s="408"/>
      <c r="AB461" s="408"/>
      <c r="AC461" s="408"/>
      <c r="AD461" s="408"/>
      <c r="AE461" s="408"/>
      <c r="AF461" s="408"/>
    </row>
    <row r="462" spans="1:32" ht="15.75" customHeight="1" x14ac:dyDescent="0.2">
      <c r="A462" s="408"/>
      <c r="B462" s="408"/>
      <c r="C462" s="408"/>
      <c r="D462" s="408"/>
      <c r="E462" s="408"/>
      <c r="F462" s="408"/>
      <c r="G462" s="408"/>
      <c r="H462" s="408"/>
      <c r="I462" s="408"/>
      <c r="J462" s="408"/>
      <c r="K462" s="408"/>
      <c r="L462" s="408"/>
      <c r="M462" s="408"/>
      <c r="N462" s="408"/>
      <c r="O462" s="408"/>
      <c r="P462" s="408"/>
      <c r="Q462" s="408"/>
      <c r="R462" s="408"/>
      <c r="S462" s="408"/>
      <c r="T462" s="408"/>
      <c r="U462" s="408"/>
      <c r="V462" s="408"/>
      <c r="W462" s="408"/>
      <c r="X462" s="408"/>
      <c r="Y462" s="408"/>
      <c r="Z462" s="408"/>
      <c r="AA462" s="408"/>
      <c r="AB462" s="408"/>
      <c r="AC462" s="408"/>
      <c r="AD462" s="408"/>
      <c r="AE462" s="408"/>
      <c r="AF462" s="408"/>
    </row>
    <row r="463" spans="1:32" ht="15.75" customHeight="1" x14ac:dyDescent="0.2">
      <c r="A463" s="408"/>
      <c r="B463" s="408"/>
      <c r="C463" s="408"/>
      <c r="D463" s="408"/>
      <c r="E463" s="408"/>
      <c r="F463" s="408"/>
      <c r="G463" s="408"/>
      <c r="H463" s="408"/>
      <c r="I463" s="408"/>
      <c r="J463" s="408"/>
      <c r="K463" s="408"/>
      <c r="L463" s="408"/>
      <c r="M463" s="408"/>
      <c r="N463" s="408"/>
      <c r="O463" s="408"/>
      <c r="P463" s="408"/>
      <c r="Q463" s="408"/>
      <c r="R463" s="408"/>
      <c r="S463" s="408"/>
      <c r="T463" s="408"/>
      <c r="U463" s="408"/>
      <c r="V463" s="408"/>
      <c r="W463" s="408"/>
      <c r="X463" s="408"/>
      <c r="Y463" s="408"/>
      <c r="Z463" s="408"/>
      <c r="AA463" s="408"/>
      <c r="AB463" s="408"/>
      <c r="AC463" s="408"/>
      <c r="AD463" s="408"/>
      <c r="AE463" s="408"/>
      <c r="AF463" s="408"/>
    </row>
    <row r="464" spans="1:32" ht="15.75" customHeight="1" x14ac:dyDescent="0.2">
      <c r="A464" s="408"/>
      <c r="B464" s="408"/>
      <c r="C464" s="408"/>
      <c r="D464" s="408"/>
      <c r="E464" s="408"/>
      <c r="F464" s="408"/>
      <c r="G464" s="408"/>
      <c r="H464" s="408"/>
      <c r="I464" s="408"/>
      <c r="J464" s="408"/>
      <c r="K464" s="408"/>
      <c r="L464" s="408"/>
      <c r="M464" s="408"/>
      <c r="N464" s="408"/>
      <c r="O464" s="408"/>
      <c r="P464" s="408"/>
      <c r="Q464" s="408"/>
      <c r="R464" s="408"/>
      <c r="S464" s="408"/>
      <c r="T464" s="408"/>
      <c r="U464" s="408"/>
      <c r="V464" s="408"/>
      <c r="W464" s="408"/>
      <c r="X464" s="408"/>
      <c r="Y464" s="408"/>
      <c r="Z464" s="408"/>
      <c r="AA464" s="408"/>
      <c r="AB464" s="408"/>
      <c r="AC464" s="408"/>
      <c r="AD464" s="408"/>
      <c r="AE464" s="408"/>
      <c r="AF464" s="408"/>
    </row>
    <row r="465" spans="1:32" ht="15.75" customHeight="1" x14ac:dyDescent="0.2">
      <c r="A465" s="408"/>
      <c r="B465" s="408"/>
      <c r="C465" s="408"/>
      <c r="D465" s="408"/>
      <c r="E465" s="408"/>
      <c r="F465" s="408"/>
      <c r="G465" s="408"/>
      <c r="H465" s="408"/>
      <c r="I465" s="408"/>
      <c r="J465" s="408"/>
      <c r="K465" s="408"/>
      <c r="L465" s="408"/>
      <c r="M465" s="408"/>
      <c r="N465" s="408"/>
      <c r="O465" s="408"/>
      <c r="P465" s="408"/>
      <c r="Q465" s="408"/>
      <c r="R465" s="408"/>
      <c r="S465" s="408"/>
      <c r="T465" s="408"/>
      <c r="U465" s="408"/>
      <c r="V465" s="408"/>
      <c r="W465" s="408"/>
      <c r="X465" s="408"/>
      <c r="Y465" s="408"/>
      <c r="Z465" s="408"/>
      <c r="AA465" s="408"/>
      <c r="AB465" s="408"/>
      <c r="AC465" s="408"/>
      <c r="AD465" s="408"/>
      <c r="AE465" s="408"/>
      <c r="AF465" s="408"/>
    </row>
    <row r="466" spans="1:32" ht="15.75" customHeight="1" x14ac:dyDescent="0.2">
      <c r="A466" s="408"/>
      <c r="B466" s="408"/>
      <c r="C466" s="408"/>
      <c r="D466" s="408"/>
      <c r="E466" s="408"/>
      <c r="F466" s="408"/>
      <c r="G466" s="408"/>
      <c r="H466" s="408"/>
      <c r="I466" s="408"/>
      <c r="J466" s="408"/>
      <c r="K466" s="408"/>
      <c r="L466" s="408"/>
      <c r="M466" s="408"/>
      <c r="N466" s="408"/>
      <c r="O466" s="408"/>
      <c r="P466" s="408"/>
      <c r="Q466" s="408"/>
      <c r="R466" s="408"/>
      <c r="S466" s="408"/>
      <c r="T466" s="408"/>
      <c r="U466" s="408"/>
      <c r="V466" s="408"/>
      <c r="W466" s="408"/>
      <c r="X466" s="408"/>
      <c r="Y466" s="408"/>
      <c r="Z466" s="408"/>
      <c r="AA466" s="408"/>
      <c r="AB466" s="408"/>
      <c r="AC466" s="408"/>
      <c r="AD466" s="408"/>
      <c r="AE466" s="408"/>
      <c r="AF466" s="408"/>
    </row>
    <row r="467" spans="1:32" ht="15.75" customHeight="1" x14ac:dyDescent="0.2">
      <c r="A467" s="408"/>
      <c r="B467" s="408"/>
      <c r="C467" s="408"/>
      <c r="D467" s="408"/>
      <c r="E467" s="408"/>
      <c r="F467" s="408"/>
      <c r="G467" s="408"/>
      <c r="H467" s="408"/>
      <c r="I467" s="408"/>
      <c r="J467" s="408"/>
      <c r="K467" s="408"/>
      <c r="L467" s="408"/>
      <c r="M467" s="408"/>
      <c r="N467" s="408"/>
      <c r="O467" s="408"/>
      <c r="P467" s="408"/>
      <c r="Q467" s="408"/>
      <c r="R467" s="408"/>
      <c r="S467" s="408"/>
      <c r="T467" s="408"/>
      <c r="U467" s="408"/>
      <c r="V467" s="408"/>
      <c r="W467" s="408"/>
      <c r="X467" s="408"/>
      <c r="Y467" s="408"/>
      <c r="Z467" s="408"/>
      <c r="AA467" s="408"/>
      <c r="AB467" s="408"/>
      <c r="AC467" s="408"/>
      <c r="AD467" s="408"/>
      <c r="AE467" s="408"/>
      <c r="AF467" s="408"/>
    </row>
    <row r="468" spans="1:32" ht="15.75" customHeight="1" x14ac:dyDescent="0.2">
      <c r="A468" s="408"/>
      <c r="B468" s="408"/>
      <c r="C468" s="408"/>
      <c r="D468" s="408"/>
      <c r="E468" s="408"/>
      <c r="F468" s="408"/>
      <c r="G468" s="408"/>
      <c r="H468" s="408"/>
      <c r="I468" s="408"/>
      <c r="J468" s="408"/>
      <c r="K468" s="408"/>
      <c r="L468" s="408"/>
      <c r="M468" s="408"/>
      <c r="N468" s="408"/>
      <c r="O468" s="408"/>
      <c r="P468" s="408"/>
      <c r="Q468" s="408"/>
      <c r="R468" s="408"/>
      <c r="S468" s="408"/>
      <c r="T468" s="408"/>
      <c r="U468" s="408"/>
      <c r="V468" s="408"/>
      <c r="W468" s="408"/>
      <c r="X468" s="408"/>
      <c r="Y468" s="408"/>
      <c r="Z468" s="408"/>
      <c r="AA468" s="408"/>
      <c r="AB468" s="408"/>
      <c r="AC468" s="408"/>
      <c r="AD468" s="408"/>
      <c r="AE468" s="408"/>
      <c r="AF468" s="408"/>
    </row>
    <row r="469" spans="1:32" ht="15.75" customHeight="1" x14ac:dyDescent="0.2">
      <c r="A469" s="408"/>
      <c r="B469" s="408"/>
      <c r="C469" s="408"/>
      <c r="D469" s="408"/>
      <c r="E469" s="408"/>
      <c r="F469" s="408"/>
      <c r="G469" s="408"/>
      <c r="H469" s="408"/>
      <c r="I469" s="408"/>
      <c r="J469" s="408"/>
      <c r="K469" s="408"/>
      <c r="L469" s="408"/>
      <c r="M469" s="408"/>
      <c r="N469" s="408"/>
      <c r="O469" s="408"/>
      <c r="P469" s="408"/>
      <c r="Q469" s="408"/>
      <c r="R469" s="408"/>
      <c r="S469" s="408"/>
      <c r="T469" s="408"/>
      <c r="U469" s="408"/>
      <c r="V469" s="408"/>
      <c r="W469" s="408"/>
      <c r="X469" s="408"/>
      <c r="Y469" s="408"/>
      <c r="Z469" s="408"/>
      <c r="AA469" s="408"/>
      <c r="AB469" s="408"/>
      <c r="AC469" s="408"/>
      <c r="AD469" s="408"/>
      <c r="AE469" s="408"/>
      <c r="AF469" s="408"/>
    </row>
    <row r="470" spans="1:32" ht="15.75" customHeight="1" x14ac:dyDescent="0.2">
      <c r="A470" s="408"/>
      <c r="B470" s="408"/>
      <c r="C470" s="408"/>
      <c r="D470" s="408"/>
      <c r="E470" s="408"/>
      <c r="F470" s="408"/>
      <c r="G470" s="408"/>
      <c r="H470" s="408"/>
      <c r="I470" s="408"/>
      <c r="J470" s="408"/>
      <c r="K470" s="408"/>
      <c r="L470" s="408"/>
      <c r="M470" s="408"/>
      <c r="N470" s="408"/>
      <c r="O470" s="408"/>
      <c r="P470" s="408"/>
      <c r="Q470" s="408"/>
      <c r="R470" s="408"/>
      <c r="S470" s="408"/>
      <c r="T470" s="408"/>
      <c r="U470" s="408"/>
      <c r="V470" s="408"/>
      <c r="W470" s="408"/>
      <c r="X470" s="408"/>
      <c r="Y470" s="408"/>
      <c r="Z470" s="408"/>
      <c r="AA470" s="408"/>
      <c r="AB470" s="408"/>
      <c r="AC470" s="408"/>
      <c r="AD470" s="408"/>
      <c r="AE470" s="408"/>
      <c r="AF470" s="408"/>
    </row>
    <row r="471" spans="1:32" ht="15.75" customHeight="1" x14ac:dyDescent="0.2">
      <c r="A471" s="408"/>
      <c r="B471" s="408"/>
      <c r="C471" s="408"/>
      <c r="D471" s="408"/>
      <c r="E471" s="408"/>
      <c r="F471" s="408"/>
      <c r="G471" s="408"/>
      <c r="H471" s="408"/>
      <c r="I471" s="408"/>
      <c r="J471" s="408"/>
      <c r="K471" s="408"/>
      <c r="L471" s="408"/>
      <c r="M471" s="408"/>
      <c r="N471" s="408"/>
      <c r="O471" s="408"/>
      <c r="P471" s="408"/>
      <c r="Q471" s="408"/>
      <c r="R471" s="408"/>
      <c r="S471" s="408"/>
      <c r="T471" s="408"/>
      <c r="U471" s="408"/>
      <c r="V471" s="408"/>
      <c r="W471" s="408"/>
      <c r="X471" s="408"/>
      <c r="Y471" s="408"/>
      <c r="Z471" s="408"/>
      <c r="AA471" s="408"/>
      <c r="AB471" s="408"/>
      <c r="AC471" s="408"/>
      <c r="AD471" s="408"/>
      <c r="AE471" s="408"/>
      <c r="AF471" s="408"/>
    </row>
    <row r="472" spans="1:32" ht="15.75" customHeight="1" x14ac:dyDescent="0.2">
      <c r="A472" s="408"/>
      <c r="B472" s="408"/>
      <c r="C472" s="408"/>
      <c r="D472" s="408"/>
      <c r="E472" s="408"/>
      <c r="F472" s="408"/>
      <c r="G472" s="408"/>
      <c r="H472" s="408"/>
      <c r="I472" s="408"/>
      <c r="J472" s="408"/>
      <c r="K472" s="408"/>
      <c r="L472" s="408"/>
      <c r="M472" s="408"/>
      <c r="N472" s="408"/>
      <c r="O472" s="408"/>
      <c r="P472" s="408"/>
      <c r="Q472" s="408"/>
      <c r="R472" s="408"/>
      <c r="S472" s="408"/>
      <c r="T472" s="408"/>
      <c r="U472" s="408"/>
      <c r="V472" s="408"/>
      <c r="W472" s="408"/>
      <c r="X472" s="408"/>
      <c r="Y472" s="408"/>
      <c r="Z472" s="408"/>
      <c r="AA472" s="408"/>
      <c r="AB472" s="408"/>
      <c r="AC472" s="408"/>
      <c r="AD472" s="408"/>
      <c r="AE472" s="408"/>
      <c r="AF472" s="408"/>
    </row>
    <row r="473" spans="1:32" ht="15.75" customHeight="1" x14ac:dyDescent="0.2">
      <c r="A473" s="408"/>
      <c r="B473" s="408"/>
      <c r="C473" s="408"/>
      <c r="D473" s="408"/>
      <c r="E473" s="408"/>
      <c r="F473" s="408"/>
      <c r="G473" s="408"/>
      <c r="H473" s="408"/>
      <c r="I473" s="408"/>
      <c r="J473" s="408"/>
      <c r="K473" s="408"/>
      <c r="L473" s="408"/>
      <c r="M473" s="408"/>
      <c r="N473" s="408"/>
      <c r="O473" s="408"/>
      <c r="P473" s="408"/>
      <c r="Q473" s="408"/>
      <c r="R473" s="408"/>
      <c r="S473" s="408"/>
      <c r="T473" s="408"/>
      <c r="U473" s="408"/>
      <c r="V473" s="408"/>
      <c r="W473" s="408"/>
      <c r="X473" s="408"/>
      <c r="Y473" s="408"/>
      <c r="Z473" s="408"/>
      <c r="AA473" s="408"/>
      <c r="AB473" s="408"/>
      <c r="AC473" s="408"/>
      <c r="AD473" s="408"/>
      <c r="AE473" s="408"/>
      <c r="AF473" s="408"/>
    </row>
    <row r="474" spans="1:32" ht="15.75" customHeight="1" x14ac:dyDescent="0.2">
      <c r="A474" s="408"/>
      <c r="B474" s="408"/>
      <c r="C474" s="408"/>
      <c r="D474" s="408"/>
      <c r="E474" s="408"/>
      <c r="F474" s="408"/>
      <c r="G474" s="408"/>
      <c r="H474" s="408"/>
      <c r="I474" s="408"/>
      <c r="J474" s="408"/>
      <c r="K474" s="408"/>
      <c r="L474" s="408"/>
      <c r="M474" s="408"/>
      <c r="N474" s="408"/>
      <c r="O474" s="408"/>
      <c r="P474" s="408"/>
      <c r="Q474" s="408"/>
      <c r="R474" s="408"/>
      <c r="S474" s="408"/>
      <c r="T474" s="408"/>
      <c r="U474" s="408"/>
      <c r="V474" s="408"/>
      <c r="W474" s="408"/>
      <c r="X474" s="408"/>
      <c r="Y474" s="408"/>
      <c r="Z474" s="408"/>
      <c r="AA474" s="408"/>
      <c r="AB474" s="408"/>
      <c r="AC474" s="408"/>
      <c r="AD474" s="408"/>
      <c r="AE474" s="408"/>
      <c r="AF474" s="408"/>
    </row>
    <row r="475" spans="1:32" ht="15.75" customHeight="1" x14ac:dyDescent="0.2">
      <c r="A475" s="408"/>
      <c r="B475" s="408"/>
      <c r="C475" s="408"/>
      <c r="D475" s="408"/>
      <c r="E475" s="408"/>
      <c r="F475" s="408"/>
      <c r="G475" s="408"/>
      <c r="H475" s="408"/>
      <c r="I475" s="408"/>
      <c r="J475" s="408"/>
      <c r="K475" s="408"/>
      <c r="L475" s="408"/>
      <c r="M475" s="408"/>
      <c r="N475" s="408"/>
      <c r="O475" s="408"/>
      <c r="P475" s="408"/>
      <c r="Q475" s="408"/>
      <c r="R475" s="408"/>
      <c r="S475" s="408"/>
      <c r="T475" s="408"/>
      <c r="U475" s="408"/>
      <c r="V475" s="408"/>
      <c r="W475" s="408"/>
      <c r="X475" s="408"/>
      <c r="Y475" s="408"/>
      <c r="Z475" s="408"/>
      <c r="AA475" s="408"/>
      <c r="AB475" s="408"/>
      <c r="AC475" s="408"/>
      <c r="AD475" s="408"/>
      <c r="AE475" s="408"/>
      <c r="AF475" s="408"/>
    </row>
    <row r="476" spans="1:32" ht="15.75" customHeight="1" x14ac:dyDescent="0.2">
      <c r="A476" s="408"/>
      <c r="B476" s="408"/>
      <c r="C476" s="408"/>
      <c r="D476" s="408"/>
      <c r="E476" s="408"/>
      <c r="F476" s="408"/>
      <c r="G476" s="408"/>
      <c r="H476" s="408"/>
      <c r="I476" s="408"/>
      <c r="J476" s="408"/>
      <c r="K476" s="408"/>
      <c r="L476" s="408"/>
      <c r="M476" s="408"/>
      <c r="N476" s="408"/>
      <c r="O476" s="408"/>
      <c r="P476" s="408"/>
      <c r="Q476" s="408"/>
      <c r="R476" s="408"/>
      <c r="S476" s="408"/>
      <c r="T476" s="408"/>
      <c r="U476" s="408"/>
      <c r="V476" s="408"/>
      <c r="W476" s="408"/>
      <c r="X476" s="408"/>
      <c r="Y476" s="408"/>
      <c r="Z476" s="408"/>
      <c r="AA476" s="408"/>
      <c r="AB476" s="408"/>
      <c r="AC476" s="408"/>
      <c r="AD476" s="408"/>
      <c r="AE476" s="408"/>
      <c r="AF476" s="408"/>
    </row>
    <row r="477" spans="1:32" ht="15.75" customHeight="1" x14ac:dyDescent="0.2">
      <c r="A477" s="408"/>
      <c r="B477" s="408"/>
      <c r="C477" s="408"/>
      <c r="D477" s="408"/>
      <c r="E477" s="408"/>
      <c r="F477" s="408"/>
      <c r="G477" s="408"/>
      <c r="H477" s="408"/>
      <c r="I477" s="408"/>
      <c r="J477" s="408"/>
      <c r="K477" s="408"/>
      <c r="L477" s="408"/>
      <c r="M477" s="408"/>
      <c r="N477" s="408"/>
      <c r="O477" s="408"/>
      <c r="P477" s="408"/>
      <c r="Q477" s="408"/>
      <c r="R477" s="408"/>
      <c r="S477" s="408"/>
      <c r="T477" s="408"/>
      <c r="U477" s="408"/>
      <c r="V477" s="408"/>
      <c r="W477" s="408"/>
      <c r="X477" s="408"/>
      <c r="Y477" s="408"/>
      <c r="Z477" s="408"/>
      <c r="AA477" s="408"/>
      <c r="AB477" s="408"/>
      <c r="AC477" s="408"/>
      <c r="AD477" s="408"/>
      <c r="AE477" s="408"/>
      <c r="AF477" s="408"/>
    </row>
    <row r="478" spans="1:32" ht="15.75" customHeight="1" x14ac:dyDescent="0.2">
      <c r="A478" s="408"/>
      <c r="B478" s="408"/>
      <c r="C478" s="408"/>
      <c r="D478" s="408"/>
      <c r="E478" s="408"/>
      <c r="F478" s="408"/>
      <c r="G478" s="408"/>
      <c r="H478" s="408"/>
      <c r="I478" s="408"/>
      <c r="J478" s="408"/>
      <c r="K478" s="408"/>
      <c r="L478" s="408"/>
      <c r="M478" s="408"/>
      <c r="N478" s="408"/>
      <c r="O478" s="408"/>
      <c r="P478" s="408"/>
      <c r="Q478" s="408"/>
      <c r="R478" s="408"/>
      <c r="S478" s="408"/>
      <c r="T478" s="408"/>
      <c r="U478" s="408"/>
      <c r="V478" s="408"/>
      <c r="W478" s="408"/>
      <c r="X478" s="408"/>
      <c r="Y478" s="408"/>
      <c r="Z478" s="408"/>
      <c r="AA478" s="408"/>
      <c r="AB478" s="408"/>
      <c r="AC478" s="408"/>
      <c r="AD478" s="408"/>
      <c r="AE478" s="408"/>
      <c r="AF478" s="408"/>
    </row>
    <row r="479" spans="1:32" ht="15.75" customHeight="1" x14ac:dyDescent="0.2">
      <c r="A479" s="408"/>
      <c r="B479" s="408"/>
      <c r="C479" s="408"/>
      <c r="D479" s="408"/>
      <c r="E479" s="408"/>
      <c r="F479" s="408"/>
      <c r="G479" s="408"/>
      <c r="H479" s="408"/>
      <c r="I479" s="408"/>
      <c r="J479" s="408"/>
      <c r="K479" s="408"/>
      <c r="L479" s="408"/>
      <c r="M479" s="408"/>
      <c r="N479" s="408"/>
      <c r="O479" s="408"/>
      <c r="P479" s="408"/>
      <c r="Q479" s="408"/>
      <c r="R479" s="408"/>
      <c r="S479" s="408"/>
      <c r="T479" s="408"/>
      <c r="U479" s="408"/>
      <c r="V479" s="408"/>
      <c r="W479" s="408"/>
      <c r="X479" s="408"/>
      <c r="Y479" s="408"/>
      <c r="Z479" s="408"/>
      <c r="AA479" s="408"/>
      <c r="AB479" s="408"/>
      <c r="AC479" s="408"/>
      <c r="AD479" s="408"/>
      <c r="AE479" s="408"/>
      <c r="AF479" s="408"/>
    </row>
    <row r="480" spans="1:32" ht="15.75" customHeight="1" x14ac:dyDescent="0.2">
      <c r="A480" s="408"/>
      <c r="B480" s="408"/>
      <c r="C480" s="408"/>
      <c r="D480" s="408"/>
      <c r="E480" s="408"/>
      <c r="F480" s="408"/>
      <c r="G480" s="408"/>
      <c r="H480" s="408"/>
      <c r="I480" s="408"/>
      <c r="J480" s="408"/>
      <c r="K480" s="408"/>
      <c r="L480" s="408"/>
      <c r="M480" s="408"/>
      <c r="N480" s="408"/>
      <c r="O480" s="408"/>
      <c r="P480" s="408"/>
      <c r="Q480" s="408"/>
      <c r="R480" s="408"/>
      <c r="S480" s="408"/>
      <c r="T480" s="408"/>
      <c r="U480" s="408"/>
      <c r="V480" s="408"/>
      <c r="W480" s="408"/>
      <c r="X480" s="408"/>
      <c r="Y480" s="408"/>
      <c r="Z480" s="408"/>
      <c r="AA480" s="408"/>
      <c r="AB480" s="408"/>
      <c r="AC480" s="408"/>
      <c r="AD480" s="408"/>
      <c r="AE480" s="408"/>
      <c r="AF480" s="408"/>
    </row>
    <row r="481" spans="1:32" ht="15.75" customHeight="1" x14ac:dyDescent="0.2">
      <c r="A481" s="408"/>
      <c r="B481" s="408"/>
      <c r="C481" s="408"/>
      <c r="D481" s="408"/>
      <c r="E481" s="408"/>
      <c r="F481" s="408"/>
      <c r="G481" s="408"/>
      <c r="H481" s="408"/>
      <c r="I481" s="408"/>
      <c r="J481" s="408"/>
      <c r="K481" s="408"/>
      <c r="L481" s="408"/>
      <c r="M481" s="408"/>
      <c r="N481" s="408"/>
      <c r="O481" s="408"/>
      <c r="P481" s="408"/>
      <c r="Q481" s="408"/>
      <c r="R481" s="408"/>
      <c r="S481" s="408"/>
      <c r="T481" s="408"/>
      <c r="U481" s="408"/>
      <c r="V481" s="408"/>
      <c r="W481" s="408"/>
      <c r="X481" s="408"/>
      <c r="Y481" s="408"/>
      <c r="Z481" s="408"/>
      <c r="AA481" s="408"/>
      <c r="AB481" s="408"/>
      <c r="AC481" s="408"/>
      <c r="AD481" s="408"/>
      <c r="AE481" s="408"/>
      <c r="AF481" s="408"/>
    </row>
    <row r="482" spans="1:32" ht="15.75" customHeight="1" x14ac:dyDescent="0.2">
      <c r="A482" s="408"/>
      <c r="B482" s="408"/>
      <c r="C482" s="408"/>
      <c r="D482" s="408"/>
      <c r="E482" s="408"/>
      <c r="F482" s="408"/>
      <c r="G482" s="408"/>
      <c r="H482" s="408"/>
      <c r="I482" s="408"/>
      <c r="J482" s="408"/>
      <c r="K482" s="408"/>
      <c r="L482" s="408"/>
      <c r="M482" s="408"/>
      <c r="N482" s="408"/>
      <c r="O482" s="408"/>
      <c r="P482" s="408"/>
      <c r="Q482" s="408"/>
      <c r="R482" s="408"/>
      <c r="S482" s="408"/>
      <c r="T482" s="408"/>
      <c r="U482" s="408"/>
      <c r="V482" s="408"/>
      <c r="W482" s="408"/>
      <c r="X482" s="408"/>
      <c r="Y482" s="408"/>
      <c r="Z482" s="408"/>
      <c r="AA482" s="408"/>
      <c r="AB482" s="408"/>
      <c r="AC482" s="408"/>
      <c r="AD482" s="408"/>
      <c r="AE482" s="408"/>
      <c r="AF482" s="408"/>
    </row>
    <row r="483" spans="1:32" ht="15.75" customHeight="1" x14ac:dyDescent="0.2">
      <c r="A483" s="408"/>
      <c r="B483" s="408"/>
      <c r="C483" s="408"/>
      <c r="D483" s="408"/>
      <c r="E483" s="408"/>
      <c r="F483" s="408"/>
      <c r="G483" s="408"/>
      <c r="H483" s="408"/>
      <c r="I483" s="408"/>
      <c r="J483" s="408"/>
      <c r="K483" s="408"/>
      <c r="L483" s="408"/>
      <c r="M483" s="408"/>
      <c r="N483" s="408"/>
      <c r="O483" s="408"/>
      <c r="P483" s="408"/>
      <c r="Q483" s="408"/>
      <c r="R483" s="408"/>
      <c r="S483" s="408"/>
      <c r="T483" s="408"/>
      <c r="U483" s="408"/>
      <c r="V483" s="408"/>
      <c r="W483" s="408"/>
      <c r="X483" s="408"/>
      <c r="Y483" s="408"/>
      <c r="Z483" s="408"/>
      <c r="AA483" s="408"/>
      <c r="AB483" s="408"/>
      <c r="AC483" s="408"/>
      <c r="AD483" s="408"/>
      <c r="AE483" s="408"/>
      <c r="AF483" s="408"/>
    </row>
    <row r="484" spans="1:32" ht="15.75" customHeight="1" x14ac:dyDescent="0.2">
      <c r="A484" s="408"/>
      <c r="B484" s="408"/>
      <c r="C484" s="408"/>
      <c r="D484" s="408"/>
      <c r="E484" s="408"/>
      <c r="F484" s="408"/>
      <c r="G484" s="408"/>
      <c r="H484" s="408"/>
      <c r="I484" s="408"/>
      <c r="J484" s="408"/>
      <c r="K484" s="408"/>
      <c r="L484" s="408"/>
      <c r="M484" s="408"/>
      <c r="N484" s="408"/>
      <c r="O484" s="408"/>
      <c r="P484" s="408"/>
      <c r="Q484" s="408"/>
      <c r="R484" s="408"/>
      <c r="S484" s="408"/>
      <c r="T484" s="408"/>
      <c r="U484" s="408"/>
      <c r="V484" s="408"/>
      <c r="W484" s="408"/>
      <c r="X484" s="408"/>
      <c r="Y484" s="408"/>
      <c r="Z484" s="408"/>
      <c r="AA484" s="408"/>
      <c r="AB484" s="408"/>
      <c r="AC484" s="408"/>
      <c r="AD484" s="408"/>
      <c r="AE484" s="408"/>
      <c r="AF484" s="408"/>
    </row>
    <row r="485" spans="1:32" ht="15.75" customHeight="1" x14ac:dyDescent="0.2">
      <c r="A485" s="408"/>
      <c r="B485" s="408"/>
      <c r="C485" s="408"/>
      <c r="D485" s="408"/>
      <c r="E485" s="408"/>
      <c r="F485" s="408"/>
      <c r="G485" s="408"/>
      <c r="H485" s="408"/>
      <c r="I485" s="408"/>
      <c r="J485" s="408"/>
      <c r="K485" s="408"/>
      <c r="L485" s="408"/>
      <c r="M485" s="408"/>
      <c r="N485" s="408"/>
      <c r="O485" s="408"/>
      <c r="P485" s="408"/>
      <c r="Q485" s="408"/>
      <c r="R485" s="408"/>
      <c r="S485" s="408"/>
      <c r="T485" s="408"/>
      <c r="U485" s="408"/>
      <c r="V485" s="408"/>
      <c r="W485" s="408"/>
      <c r="X485" s="408"/>
      <c r="Y485" s="408"/>
      <c r="Z485" s="408"/>
      <c r="AA485" s="408"/>
      <c r="AB485" s="408"/>
      <c r="AC485" s="408"/>
      <c r="AD485" s="408"/>
      <c r="AE485" s="408"/>
      <c r="AF485" s="408"/>
    </row>
    <row r="486" spans="1:32" ht="15.75" customHeight="1" x14ac:dyDescent="0.2">
      <c r="A486" s="408"/>
      <c r="B486" s="408"/>
      <c r="C486" s="408"/>
      <c r="D486" s="408"/>
      <c r="E486" s="408"/>
      <c r="F486" s="408"/>
      <c r="G486" s="408"/>
      <c r="H486" s="408"/>
      <c r="I486" s="408"/>
      <c r="J486" s="408"/>
      <c r="K486" s="408"/>
      <c r="L486" s="408"/>
      <c r="M486" s="408"/>
      <c r="N486" s="408"/>
      <c r="O486" s="408"/>
      <c r="P486" s="408"/>
      <c r="Q486" s="408"/>
      <c r="R486" s="408"/>
      <c r="S486" s="408"/>
      <c r="T486" s="408"/>
      <c r="U486" s="408"/>
      <c r="V486" s="408"/>
      <c r="W486" s="408"/>
      <c r="X486" s="408"/>
      <c r="Y486" s="408"/>
      <c r="Z486" s="408"/>
      <c r="AA486" s="408"/>
      <c r="AB486" s="408"/>
      <c r="AC486" s="408"/>
      <c r="AD486" s="408"/>
      <c r="AE486" s="408"/>
      <c r="AF486" s="408"/>
    </row>
    <row r="487" spans="1:32" ht="15.75" customHeight="1" x14ac:dyDescent="0.2">
      <c r="A487" s="408"/>
      <c r="B487" s="408"/>
      <c r="C487" s="408"/>
      <c r="D487" s="408"/>
      <c r="E487" s="408"/>
      <c r="F487" s="408"/>
      <c r="G487" s="408"/>
      <c r="H487" s="408"/>
      <c r="I487" s="408"/>
      <c r="J487" s="408"/>
      <c r="K487" s="408"/>
      <c r="L487" s="408"/>
      <c r="M487" s="408"/>
      <c r="N487" s="408"/>
      <c r="O487" s="408"/>
      <c r="P487" s="408"/>
      <c r="Q487" s="408"/>
      <c r="R487" s="408"/>
      <c r="S487" s="408"/>
      <c r="T487" s="408"/>
      <c r="U487" s="408"/>
      <c r="V487" s="408"/>
      <c r="W487" s="408"/>
      <c r="X487" s="408"/>
      <c r="Y487" s="408"/>
      <c r="Z487" s="408"/>
      <c r="AA487" s="408"/>
      <c r="AB487" s="408"/>
      <c r="AC487" s="408"/>
      <c r="AD487" s="408"/>
      <c r="AE487" s="408"/>
      <c r="AF487" s="408"/>
    </row>
    <row r="488" spans="1:32" ht="15.75" customHeight="1" x14ac:dyDescent="0.2">
      <c r="A488" s="408"/>
      <c r="B488" s="408"/>
      <c r="C488" s="408"/>
      <c r="D488" s="408"/>
      <c r="E488" s="408"/>
      <c r="F488" s="408"/>
      <c r="G488" s="408"/>
      <c r="H488" s="408"/>
      <c r="I488" s="408"/>
      <c r="J488" s="408"/>
      <c r="K488" s="408"/>
      <c r="L488" s="408"/>
      <c r="M488" s="408"/>
      <c r="N488" s="408"/>
      <c r="O488" s="408"/>
      <c r="P488" s="408"/>
      <c r="Q488" s="408"/>
      <c r="R488" s="408"/>
      <c r="S488" s="408"/>
      <c r="T488" s="408"/>
      <c r="U488" s="408"/>
      <c r="V488" s="408"/>
      <c r="W488" s="408"/>
      <c r="X488" s="408"/>
      <c r="Y488" s="408"/>
      <c r="Z488" s="408"/>
      <c r="AA488" s="408"/>
      <c r="AB488" s="408"/>
      <c r="AC488" s="408"/>
      <c r="AD488" s="408"/>
      <c r="AE488" s="408"/>
      <c r="AF488" s="408"/>
    </row>
    <row r="489" spans="1:32" ht="15.75" customHeight="1" x14ac:dyDescent="0.2">
      <c r="A489" s="408"/>
      <c r="B489" s="408"/>
      <c r="C489" s="408"/>
      <c r="D489" s="408"/>
      <c r="E489" s="408"/>
      <c r="F489" s="408"/>
      <c r="G489" s="408"/>
      <c r="H489" s="408"/>
      <c r="I489" s="408"/>
      <c r="J489" s="408"/>
      <c r="K489" s="408"/>
      <c r="L489" s="408"/>
      <c r="M489" s="408"/>
      <c r="N489" s="408"/>
      <c r="O489" s="408"/>
      <c r="P489" s="408"/>
      <c r="Q489" s="408"/>
      <c r="R489" s="408"/>
      <c r="S489" s="408"/>
      <c r="T489" s="408"/>
      <c r="U489" s="408"/>
      <c r="V489" s="408"/>
      <c r="W489" s="408"/>
      <c r="X489" s="408"/>
      <c r="Y489" s="408"/>
      <c r="Z489" s="408"/>
      <c r="AA489" s="408"/>
      <c r="AB489" s="408"/>
      <c r="AC489" s="408"/>
      <c r="AD489" s="408"/>
      <c r="AE489" s="408"/>
      <c r="AF489" s="408"/>
    </row>
    <row r="490" spans="1:32" ht="15.75" customHeight="1" x14ac:dyDescent="0.2">
      <c r="A490" s="408"/>
      <c r="B490" s="408"/>
      <c r="C490" s="408"/>
      <c r="D490" s="408"/>
      <c r="E490" s="408"/>
      <c r="F490" s="408"/>
      <c r="G490" s="408"/>
      <c r="H490" s="408"/>
      <c r="I490" s="408"/>
      <c r="J490" s="408"/>
      <c r="K490" s="408"/>
      <c r="L490" s="408"/>
      <c r="M490" s="408"/>
      <c r="N490" s="408"/>
      <c r="O490" s="408"/>
      <c r="P490" s="408"/>
      <c r="Q490" s="408"/>
      <c r="R490" s="408"/>
      <c r="S490" s="408"/>
      <c r="T490" s="408"/>
      <c r="U490" s="408"/>
      <c r="V490" s="408"/>
      <c r="W490" s="408"/>
      <c r="X490" s="408"/>
      <c r="Y490" s="408"/>
      <c r="Z490" s="408"/>
      <c r="AA490" s="408"/>
      <c r="AB490" s="408"/>
      <c r="AC490" s="408"/>
      <c r="AD490" s="408"/>
      <c r="AE490" s="408"/>
      <c r="AF490" s="408"/>
    </row>
    <row r="491" spans="1:32" ht="15.75" customHeight="1" x14ac:dyDescent="0.2">
      <c r="A491" s="408"/>
      <c r="B491" s="408"/>
      <c r="C491" s="408"/>
      <c r="D491" s="408"/>
      <c r="E491" s="408"/>
      <c r="F491" s="408"/>
      <c r="G491" s="408"/>
      <c r="H491" s="408"/>
      <c r="I491" s="408"/>
      <c r="J491" s="408"/>
      <c r="K491" s="408"/>
      <c r="L491" s="408"/>
      <c r="M491" s="408"/>
      <c r="N491" s="408"/>
      <c r="O491" s="408"/>
      <c r="P491" s="408"/>
      <c r="Q491" s="408"/>
      <c r="R491" s="408"/>
      <c r="S491" s="408"/>
      <c r="T491" s="408"/>
      <c r="U491" s="408"/>
      <c r="V491" s="408"/>
      <c r="W491" s="408"/>
      <c r="X491" s="408"/>
      <c r="Y491" s="408"/>
      <c r="Z491" s="408"/>
      <c r="AA491" s="408"/>
      <c r="AB491" s="408"/>
      <c r="AC491" s="408"/>
      <c r="AD491" s="408"/>
      <c r="AE491" s="408"/>
      <c r="AF491" s="408"/>
    </row>
    <row r="492" spans="1:32" ht="15.75" customHeight="1" x14ac:dyDescent="0.2">
      <c r="A492" s="408"/>
      <c r="B492" s="408"/>
      <c r="C492" s="408"/>
      <c r="D492" s="408"/>
      <c r="E492" s="408"/>
      <c r="F492" s="408"/>
      <c r="G492" s="408"/>
      <c r="H492" s="408"/>
      <c r="I492" s="408"/>
      <c r="J492" s="408"/>
      <c r="K492" s="408"/>
      <c r="L492" s="408"/>
      <c r="M492" s="408"/>
      <c r="N492" s="408"/>
      <c r="O492" s="408"/>
      <c r="P492" s="408"/>
      <c r="Q492" s="408"/>
      <c r="R492" s="408"/>
      <c r="S492" s="408"/>
      <c r="T492" s="408"/>
      <c r="U492" s="408"/>
      <c r="V492" s="408"/>
      <c r="W492" s="408"/>
      <c r="X492" s="408"/>
      <c r="Y492" s="408"/>
      <c r="Z492" s="408"/>
      <c r="AA492" s="408"/>
      <c r="AB492" s="408"/>
      <c r="AC492" s="408"/>
      <c r="AD492" s="408"/>
      <c r="AE492" s="408"/>
      <c r="AF492" s="408"/>
    </row>
    <row r="493" spans="1:32" ht="15.75" customHeight="1" x14ac:dyDescent="0.2">
      <c r="A493" s="408"/>
      <c r="B493" s="408"/>
      <c r="C493" s="408"/>
      <c r="D493" s="408"/>
      <c r="E493" s="408"/>
      <c r="F493" s="408"/>
      <c r="G493" s="408"/>
      <c r="H493" s="408"/>
      <c r="I493" s="408"/>
      <c r="J493" s="408"/>
      <c r="K493" s="408"/>
      <c r="L493" s="408"/>
      <c r="M493" s="408"/>
      <c r="N493" s="408"/>
      <c r="O493" s="408"/>
      <c r="P493" s="408"/>
      <c r="Q493" s="408"/>
      <c r="R493" s="408"/>
      <c r="S493" s="408"/>
      <c r="T493" s="408"/>
      <c r="U493" s="408"/>
      <c r="V493" s="408"/>
      <c r="W493" s="408"/>
      <c r="X493" s="408"/>
      <c r="Y493" s="408"/>
      <c r="Z493" s="408"/>
      <c r="AA493" s="408"/>
      <c r="AB493" s="408"/>
      <c r="AC493" s="408"/>
      <c r="AD493" s="408"/>
      <c r="AE493" s="408"/>
      <c r="AF493" s="408"/>
    </row>
    <row r="494" spans="1:32" ht="15.75" customHeight="1" x14ac:dyDescent="0.2">
      <c r="A494" s="408"/>
      <c r="B494" s="408"/>
      <c r="C494" s="408"/>
      <c r="D494" s="408"/>
      <c r="E494" s="408"/>
      <c r="F494" s="408"/>
      <c r="G494" s="408"/>
      <c r="H494" s="408"/>
      <c r="I494" s="408"/>
      <c r="J494" s="408"/>
      <c r="K494" s="408"/>
      <c r="L494" s="408"/>
      <c r="M494" s="408"/>
      <c r="N494" s="408"/>
      <c r="O494" s="408"/>
      <c r="P494" s="408"/>
      <c r="Q494" s="408"/>
      <c r="R494" s="408"/>
      <c r="S494" s="408"/>
      <c r="T494" s="408"/>
      <c r="U494" s="408"/>
      <c r="V494" s="408"/>
      <c r="W494" s="408"/>
      <c r="X494" s="408"/>
      <c r="Y494" s="408"/>
      <c r="Z494" s="408"/>
      <c r="AA494" s="408"/>
      <c r="AB494" s="408"/>
      <c r="AC494" s="408"/>
      <c r="AD494" s="408"/>
      <c r="AE494" s="408"/>
      <c r="AF494" s="408"/>
    </row>
    <row r="495" spans="1:32" ht="15.75" customHeight="1" x14ac:dyDescent="0.2">
      <c r="A495" s="408"/>
      <c r="B495" s="408"/>
      <c r="C495" s="408"/>
      <c r="D495" s="408"/>
      <c r="E495" s="408"/>
      <c r="F495" s="408"/>
      <c r="G495" s="408"/>
      <c r="H495" s="408"/>
      <c r="I495" s="408"/>
      <c r="J495" s="408"/>
      <c r="K495" s="408"/>
      <c r="L495" s="408"/>
      <c r="M495" s="408"/>
      <c r="N495" s="408"/>
      <c r="O495" s="408"/>
      <c r="P495" s="408"/>
      <c r="Q495" s="408"/>
      <c r="R495" s="408"/>
      <c r="S495" s="408"/>
      <c r="T495" s="408"/>
      <c r="U495" s="408"/>
      <c r="V495" s="408"/>
      <c r="W495" s="408"/>
      <c r="X495" s="408"/>
      <c r="Y495" s="408"/>
      <c r="Z495" s="408"/>
      <c r="AA495" s="408"/>
      <c r="AB495" s="408"/>
      <c r="AC495" s="408"/>
      <c r="AD495" s="408"/>
      <c r="AE495" s="408"/>
      <c r="AF495" s="408"/>
    </row>
    <row r="496" spans="1:32" ht="15.75" customHeight="1" x14ac:dyDescent="0.2">
      <c r="A496" s="408"/>
      <c r="B496" s="408"/>
      <c r="C496" s="408"/>
      <c r="D496" s="408"/>
      <c r="E496" s="408"/>
      <c r="F496" s="408"/>
      <c r="G496" s="408"/>
      <c r="H496" s="408"/>
      <c r="I496" s="408"/>
      <c r="J496" s="408"/>
      <c r="K496" s="408"/>
      <c r="L496" s="408"/>
      <c r="M496" s="408"/>
      <c r="N496" s="408"/>
      <c r="O496" s="408"/>
      <c r="P496" s="408"/>
      <c r="Q496" s="408"/>
      <c r="R496" s="408"/>
      <c r="S496" s="408"/>
      <c r="T496" s="408"/>
      <c r="U496" s="408"/>
      <c r="V496" s="408"/>
      <c r="W496" s="408"/>
      <c r="X496" s="408"/>
      <c r="Y496" s="408"/>
      <c r="Z496" s="408"/>
      <c r="AA496" s="408"/>
      <c r="AB496" s="408"/>
      <c r="AC496" s="408"/>
      <c r="AD496" s="408"/>
      <c r="AE496" s="408"/>
      <c r="AF496" s="408"/>
    </row>
    <row r="497" spans="1:32" ht="15.75" customHeight="1" x14ac:dyDescent="0.2">
      <c r="A497" s="408"/>
      <c r="B497" s="408"/>
      <c r="C497" s="408"/>
      <c r="D497" s="408"/>
      <c r="E497" s="408"/>
      <c r="F497" s="408"/>
      <c r="G497" s="408"/>
      <c r="H497" s="408"/>
      <c r="I497" s="408"/>
      <c r="J497" s="408"/>
      <c r="K497" s="408"/>
      <c r="L497" s="408"/>
      <c r="M497" s="408"/>
      <c r="N497" s="408"/>
      <c r="O497" s="408"/>
      <c r="P497" s="408"/>
      <c r="Q497" s="408"/>
      <c r="R497" s="408"/>
      <c r="S497" s="408"/>
      <c r="T497" s="408"/>
      <c r="U497" s="408"/>
      <c r="V497" s="408"/>
      <c r="W497" s="408"/>
      <c r="X497" s="408"/>
      <c r="Y497" s="408"/>
      <c r="Z497" s="408"/>
      <c r="AA497" s="408"/>
      <c r="AB497" s="408"/>
      <c r="AC497" s="408"/>
      <c r="AD497" s="408"/>
      <c r="AE497" s="408"/>
      <c r="AF497" s="408"/>
    </row>
    <row r="498" spans="1:32" ht="15.75" customHeight="1" x14ac:dyDescent="0.2">
      <c r="A498" s="408"/>
      <c r="B498" s="408"/>
      <c r="C498" s="408"/>
      <c r="D498" s="408"/>
      <c r="E498" s="408"/>
      <c r="F498" s="408"/>
      <c r="G498" s="408"/>
      <c r="H498" s="408"/>
      <c r="I498" s="408"/>
      <c r="J498" s="408"/>
      <c r="K498" s="408"/>
      <c r="L498" s="408"/>
      <c r="M498" s="408"/>
      <c r="N498" s="408"/>
      <c r="O498" s="408"/>
      <c r="P498" s="408"/>
      <c r="Q498" s="408"/>
      <c r="R498" s="408"/>
      <c r="S498" s="408"/>
      <c r="T498" s="408"/>
      <c r="U498" s="408"/>
      <c r="V498" s="408"/>
      <c r="W498" s="408"/>
      <c r="X498" s="408"/>
      <c r="Y498" s="408"/>
      <c r="Z498" s="408"/>
      <c r="AA498" s="408"/>
      <c r="AB498" s="408"/>
      <c r="AC498" s="408"/>
      <c r="AD498" s="408"/>
      <c r="AE498" s="408"/>
      <c r="AF498" s="408"/>
    </row>
    <row r="499" spans="1:32" ht="15.75" customHeight="1" x14ac:dyDescent="0.2">
      <c r="A499" s="408"/>
      <c r="B499" s="408"/>
      <c r="C499" s="408"/>
      <c r="D499" s="408"/>
      <c r="E499" s="408"/>
      <c r="F499" s="408"/>
      <c r="G499" s="408"/>
      <c r="H499" s="408"/>
      <c r="I499" s="408"/>
      <c r="J499" s="408"/>
      <c r="K499" s="408"/>
      <c r="L499" s="408"/>
      <c r="M499" s="408"/>
      <c r="N499" s="408"/>
      <c r="O499" s="408"/>
      <c r="P499" s="408"/>
      <c r="Q499" s="408"/>
      <c r="R499" s="408"/>
      <c r="S499" s="408"/>
      <c r="T499" s="408"/>
      <c r="U499" s="408"/>
      <c r="V499" s="408"/>
      <c r="W499" s="408"/>
      <c r="X499" s="408"/>
      <c r="Y499" s="408"/>
      <c r="Z499" s="408"/>
      <c r="AA499" s="408"/>
      <c r="AB499" s="408"/>
      <c r="AC499" s="408"/>
      <c r="AD499" s="408"/>
      <c r="AE499" s="408"/>
      <c r="AF499" s="408"/>
    </row>
    <row r="500" spans="1:32" ht="15.75" customHeight="1" x14ac:dyDescent="0.2">
      <c r="A500" s="408"/>
      <c r="B500" s="408"/>
      <c r="C500" s="408"/>
      <c r="D500" s="408"/>
      <c r="E500" s="408"/>
      <c r="F500" s="408"/>
      <c r="G500" s="408"/>
      <c r="H500" s="408"/>
      <c r="I500" s="408"/>
      <c r="J500" s="408"/>
      <c r="K500" s="408"/>
      <c r="L500" s="408"/>
      <c r="M500" s="408"/>
      <c r="N500" s="408"/>
      <c r="O500" s="408"/>
      <c r="P500" s="408"/>
      <c r="Q500" s="408"/>
      <c r="R500" s="408"/>
      <c r="S500" s="408"/>
      <c r="T500" s="408"/>
      <c r="U500" s="408"/>
      <c r="V500" s="408"/>
      <c r="W500" s="408"/>
      <c r="X500" s="408"/>
      <c r="Y500" s="408"/>
      <c r="Z500" s="408"/>
      <c r="AA500" s="408"/>
      <c r="AB500" s="408"/>
      <c r="AC500" s="408"/>
      <c r="AD500" s="408"/>
      <c r="AE500" s="408"/>
      <c r="AF500" s="408"/>
    </row>
    <row r="501" spans="1:32" ht="15.75" customHeight="1" x14ac:dyDescent="0.2">
      <c r="A501" s="408"/>
      <c r="B501" s="408"/>
      <c r="C501" s="408"/>
      <c r="D501" s="408"/>
      <c r="E501" s="408"/>
      <c r="F501" s="408"/>
      <c r="G501" s="408"/>
      <c r="H501" s="408"/>
      <c r="I501" s="408"/>
      <c r="J501" s="408"/>
      <c r="K501" s="408"/>
      <c r="L501" s="408"/>
      <c r="M501" s="408"/>
      <c r="N501" s="408"/>
      <c r="O501" s="408"/>
      <c r="P501" s="408"/>
      <c r="Q501" s="408"/>
      <c r="R501" s="408"/>
      <c r="S501" s="408"/>
      <c r="T501" s="408"/>
      <c r="U501" s="408"/>
      <c r="V501" s="408"/>
      <c r="W501" s="408"/>
      <c r="X501" s="408"/>
      <c r="Y501" s="408"/>
      <c r="Z501" s="408"/>
      <c r="AA501" s="408"/>
      <c r="AB501" s="408"/>
      <c r="AC501" s="408"/>
      <c r="AD501" s="408"/>
      <c r="AE501" s="408"/>
      <c r="AF501" s="408"/>
    </row>
    <row r="502" spans="1:32" ht="15.75" customHeight="1" x14ac:dyDescent="0.2">
      <c r="A502" s="408"/>
      <c r="B502" s="408"/>
      <c r="C502" s="408"/>
      <c r="D502" s="408"/>
      <c r="E502" s="408"/>
      <c r="F502" s="408"/>
      <c r="G502" s="408"/>
      <c r="H502" s="408"/>
      <c r="I502" s="408"/>
      <c r="J502" s="408"/>
      <c r="K502" s="408"/>
      <c r="L502" s="408"/>
      <c r="M502" s="408"/>
      <c r="N502" s="408"/>
      <c r="O502" s="408"/>
      <c r="P502" s="408"/>
      <c r="Q502" s="408"/>
      <c r="R502" s="408"/>
      <c r="S502" s="408"/>
      <c r="T502" s="408"/>
      <c r="U502" s="408"/>
      <c r="V502" s="408"/>
      <c r="W502" s="408"/>
      <c r="X502" s="408"/>
      <c r="Y502" s="408"/>
      <c r="Z502" s="408"/>
      <c r="AA502" s="408"/>
      <c r="AB502" s="408"/>
      <c r="AC502" s="408"/>
      <c r="AD502" s="408"/>
      <c r="AE502" s="408"/>
      <c r="AF502" s="408"/>
    </row>
    <row r="503" spans="1:32" ht="15.75" customHeight="1" x14ac:dyDescent="0.2">
      <c r="A503" s="408"/>
      <c r="B503" s="408"/>
      <c r="C503" s="408"/>
      <c r="D503" s="408"/>
      <c r="E503" s="408"/>
      <c r="F503" s="408"/>
      <c r="G503" s="408"/>
      <c r="H503" s="408"/>
      <c r="I503" s="408"/>
      <c r="J503" s="408"/>
      <c r="K503" s="408"/>
      <c r="L503" s="408"/>
      <c r="M503" s="408"/>
      <c r="N503" s="408"/>
      <c r="O503" s="408"/>
      <c r="P503" s="408"/>
      <c r="Q503" s="408"/>
      <c r="R503" s="408"/>
      <c r="S503" s="408"/>
      <c r="T503" s="408"/>
      <c r="U503" s="408"/>
      <c r="V503" s="408"/>
      <c r="W503" s="408"/>
      <c r="X503" s="408"/>
      <c r="Y503" s="408"/>
      <c r="Z503" s="408"/>
      <c r="AA503" s="408"/>
      <c r="AB503" s="408"/>
      <c r="AC503" s="408"/>
      <c r="AD503" s="408"/>
      <c r="AE503" s="408"/>
      <c r="AF503" s="408"/>
    </row>
    <row r="504" spans="1:32" ht="15.75" customHeight="1" x14ac:dyDescent="0.2">
      <c r="A504" s="408"/>
      <c r="B504" s="408"/>
      <c r="C504" s="408"/>
      <c r="D504" s="408"/>
      <c r="E504" s="408"/>
      <c r="F504" s="408"/>
      <c r="G504" s="408"/>
      <c r="H504" s="408"/>
      <c r="I504" s="408"/>
      <c r="J504" s="408"/>
      <c r="K504" s="408"/>
      <c r="L504" s="408"/>
      <c r="M504" s="408"/>
      <c r="N504" s="408"/>
      <c r="O504" s="408"/>
      <c r="P504" s="408"/>
      <c r="Q504" s="408"/>
      <c r="R504" s="408"/>
      <c r="S504" s="408"/>
      <c r="T504" s="408"/>
      <c r="U504" s="408"/>
      <c r="V504" s="408"/>
      <c r="W504" s="408"/>
      <c r="X504" s="408"/>
      <c r="Y504" s="408"/>
      <c r="Z504" s="408"/>
      <c r="AA504" s="408"/>
      <c r="AB504" s="408"/>
      <c r="AC504" s="408"/>
      <c r="AD504" s="408"/>
      <c r="AE504" s="408"/>
      <c r="AF504" s="408"/>
    </row>
    <row r="505" spans="1:32" ht="15.75" customHeight="1" x14ac:dyDescent="0.2">
      <c r="A505" s="408"/>
      <c r="B505" s="408"/>
      <c r="C505" s="408"/>
      <c r="D505" s="408"/>
      <c r="E505" s="408"/>
      <c r="F505" s="408"/>
      <c r="G505" s="408"/>
      <c r="H505" s="408"/>
      <c r="I505" s="408"/>
      <c r="J505" s="408"/>
      <c r="K505" s="408"/>
      <c r="L505" s="408"/>
      <c r="M505" s="408"/>
      <c r="N505" s="408"/>
      <c r="O505" s="408"/>
      <c r="P505" s="408"/>
      <c r="Q505" s="408"/>
      <c r="R505" s="408"/>
      <c r="S505" s="408"/>
      <c r="T505" s="408"/>
      <c r="U505" s="408"/>
      <c r="V505" s="408"/>
      <c r="W505" s="408"/>
      <c r="X505" s="408"/>
      <c r="Y505" s="408"/>
      <c r="Z505" s="408"/>
      <c r="AA505" s="408"/>
      <c r="AB505" s="408"/>
      <c r="AC505" s="408"/>
      <c r="AD505" s="408"/>
      <c r="AE505" s="408"/>
      <c r="AF505" s="408"/>
    </row>
    <row r="506" spans="1:32" ht="15.75" customHeight="1" x14ac:dyDescent="0.2">
      <c r="A506" s="408"/>
      <c r="B506" s="408"/>
      <c r="C506" s="408"/>
      <c r="D506" s="408"/>
      <c r="E506" s="408"/>
      <c r="F506" s="408"/>
      <c r="G506" s="408"/>
      <c r="H506" s="408"/>
      <c r="I506" s="408"/>
      <c r="J506" s="408"/>
      <c r="K506" s="408"/>
      <c r="L506" s="408"/>
      <c r="M506" s="408"/>
      <c r="N506" s="408"/>
      <c r="O506" s="408"/>
      <c r="P506" s="408"/>
      <c r="Q506" s="408"/>
      <c r="R506" s="408"/>
      <c r="S506" s="408"/>
      <c r="T506" s="408"/>
      <c r="U506" s="408"/>
      <c r="V506" s="408"/>
      <c r="W506" s="408"/>
      <c r="X506" s="408"/>
      <c r="Y506" s="408"/>
      <c r="Z506" s="408"/>
      <c r="AA506" s="408"/>
      <c r="AB506" s="408"/>
      <c r="AC506" s="408"/>
      <c r="AD506" s="408"/>
      <c r="AE506" s="408"/>
      <c r="AF506" s="408"/>
    </row>
    <row r="507" spans="1:32" ht="15.75" customHeight="1" x14ac:dyDescent="0.2">
      <c r="A507" s="408"/>
      <c r="B507" s="408"/>
      <c r="C507" s="408"/>
      <c r="D507" s="408"/>
      <c r="E507" s="408"/>
      <c r="F507" s="408"/>
      <c r="G507" s="408"/>
      <c r="H507" s="408"/>
      <c r="I507" s="408"/>
      <c r="J507" s="408"/>
      <c r="K507" s="408"/>
      <c r="L507" s="408"/>
      <c r="M507" s="408"/>
      <c r="N507" s="408"/>
      <c r="O507" s="408"/>
      <c r="P507" s="408"/>
      <c r="Q507" s="408"/>
      <c r="R507" s="408"/>
      <c r="S507" s="408"/>
      <c r="T507" s="408"/>
      <c r="U507" s="408"/>
      <c r="V507" s="408"/>
      <c r="W507" s="408"/>
      <c r="X507" s="408"/>
      <c r="Y507" s="408"/>
      <c r="Z507" s="408"/>
      <c r="AA507" s="408"/>
      <c r="AB507" s="408"/>
      <c r="AC507" s="408"/>
      <c r="AD507" s="408"/>
      <c r="AE507" s="408"/>
      <c r="AF507" s="408"/>
    </row>
    <row r="508" spans="1:32" ht="15.75" customHeight="1" x14ac:dyDescent="0.2">
      <c r="A508" s="408"/>
      <c r="B508" s="408"/>
      <c r="C508" s="408"/>
      <c r="D508" s="408"/>
      <c r="E508" s="408"/>
      <c r="F508" s="408"/>
      <c r="G508" s="408"/>
      <c r="H508" s="408"/>
      <c r="I508" s="408"/>
      <c r="J508" s="408"/>
      <c r="K508" s="408"/>
      <c r="L508" s="408"/>
      <c r="M508" s="408"/>
      <c r="N508" s="408"/>
      <c r="O508" s="408"/>
      <c r="P508" s="408"/>
      <c r="Q508" s="408"/>
      <c r="R508" s="408"/>
      <c r="S508" s="408"/>
      <c r="T508" s="408"/>
      <c r="U508" s="408"/>
      <c r="V508" s="408"/>
      <c r="W508" s="408"/>
      <c r="X508" s="408"/>
      <c r="Y508" s="408"/>
      <c r="Z508" s="408"/>
      <c r="AA508" s="408"/>
      <c r="AB508" s="408"/>
      <c r="AC508" s="408"/>
      <c r="AD508" s="408"/>
      <c r="AE508" s="408"/>
      <c r="AF508" s="408"/>
    </row>
    <row r="509" spans="1:32" ht="15.75" customHeight="1" x14ac:dyDescent="0.2">
      <c r="A509" s="408"/>
      <c r="B509" s="408"/>
      <c r="C509" s="408"/>
      <c r="D509" s="408"/>
      <c r="E509" s="408"/>
      <c r="F509" s="408"/>
      <c r="G509" s="408"/>
      <c r="H509" s="408"/>
      <c r="I509" s="408"/>
      <c r="J509" s="408"/>
      <c r="K509" s="408"/>
      <c r="L509" s="408"/>
      <c r="M509" s="408"/>
      <c r="N509" s="408"/>
      <c r="O509" s="408"/>
      <c r="P509" s="408"/>
      <c r="Q509" s="408"/>
      <c r="R509" s="408"/>
      <c r="S509" s="408"/>
      <c r="T509" s="408"/>
      <c r="U509" s="408"/>
      <c r="V509" s="408"/>
      <c r="W509" s="408"/>
      <c r="X509" s="408"/>
      <c r="Y509" s="408"/>
      <c r="Z509" s="408"/>
      <c r="AA509" s="408"/>
      <c r="AB509" s="408"/>
      <c r="AC509" s="408"/>
      <c r="AD509" s="408"/>
      <c r="AE509" s="408"/>
      <c r="AF509" s="408"/>
    </row>
    <row r="510" spans="1:32" ht="15.75" customHeight="1" x14ac:dyDescent="0.2">
      <c r="A510" s="408"/>
      <c r="B510" s="408"/>
      <c r="C510" s="408"/>
      <c r="D510" s="408"/>
      <c r="E510" s="408"/>
      <c r="F510" s="408"/>
      <c r="G510" s="408"/>
      <c r="H510" s="408"/>
      <c r="I510" s="408"/>
      <c r="J510" s="408"/>
      <c r="K510" s="408"/>
      <c r="L510" s="408"/>
      <c r="M510" s="408"/>
      <c r="N510" s="408"/>
      <c r="O510" s="408"/>
      <c r="P510" s="408"/>
      <c r="Q510" s="408"/>
      <c r="R510" s="408"/>
      <c r="S510" s="408"/>
      <c r="T510" s="408"/>
      <c r="U510" s="408"/>
      <c r="V510" s="408"/>
      <c r="W510" s="408"/>
      <c r="X510" s="408"/>
      <c r="Y510" s="408"/>
      <c r="Z510" s="408"/>
      <c r="AA510" s="408"/>
      <c r="AB510" s="408"/>
      <c r="AC510" s="408"/>
      <c r="AD510" s="408"/>
      <c r="AE510" s="408"/>
      <c r="AF510" s="408"/>
    </row>
    <row r="511" spans="1:32" ht="15.75" customHeight="1" x14ac:dyDescent="0.2">
      <c r="A511" s="408"/>
      <c r="B511" s="408"/>
      <c r="C511" s="408"/>
      <c r="D511" s="408"/>
      <c r="E511" s="408"/>
      <c r="F511" s="408"/>
      <c r="G511" s="408"/>
      <c r="H511" s="408"/>
      <c r="I511" s="408"/>
      <c r="J511" s="408"/>
      <c r="K511" s="408"/>
      <c r="L511" s="408"/>
      <c r="M511" s="408"/>
      <c r="N511" s="408"/>
      <c r="O511" s="408"/>
      <c r="P511" s="408"/>
      <c r="Q511" s="408"/>
      <c r="R511" s="408"/>
      <c r="S511" s="408"/>
      <c r="T511" s="408"/>
      <c r="U511" s="408"/>
      <c r="V511" s="408"/>
      <c r="W511" s="408"/>
      <c r="X511" s="408"/>
      <c r="Y511" s="408"/>
      <c r="Z511" s="408"/>
      <c r="AA511" s="408"/>
      <c r="AB511" s="408"/>
      <c r="AC511" s="408"/>
      <c r="AD511" s="408"/>
      <c r="AE511" s="408"/>
      <c r="AF511" s="408"/>
    </row>
    <row r="512" spans="1:32" ht="15.75" customHeight="1" x14ac:dyDescent="0.2">
      <c r="A512" s="408"/>
      <c r="B512" s="408"/>
      <c r="C512" s="408"/>
      <c r="D512" s="408"/>
      <c r="E512" s="408"/>
      <c r="F512" s="408"/>
      <c r="G512" s="408"/>
      <c r="H512" s="408"/>
      <c r="I512" s="408"/>
      <c r="J512" s="408"/>
      <c r="K512" s="408"/>
      <c r="L512" s="408"/>
      <c r="M512" s="408"/>
      <c r="N512" s="408"/>
      <c r="O512" s="408"/>
      <c r="P512" s="408"/>
      <c r="Q512" s="408"/>
      <c r="R512" s="408"/>
      <c r="S512" s="408"/>
      <c r="T512" s="408"/>
      <c r="U512" s="408"/>
      <c r="V512" s="408"/>
      <c r="W512" s="408"/>
      <c r="X512" s="408"/>
      <c r="Y512" s="408"/>
      <c r="Z512" s="408"/>
      <c r="AA512" s="408"/>
      <c r="AB512" s="408"/>
      <c r="AC512" s="408"/>
      <c r="AD512" s="408"/>
      <c r="AE512" s="408"/>
      <c r="AF512" s="408"/>
    </row>
    <row r="513" spans="1:32" ht="15.75" customHeight="1" x14ac:dyDescent="0.2">
      <c r="A513" s="408"/>
      <c r="B513" s="408"/>
      <c r="C513" s="408"/>
      <c r="D513" s="408"/>
      <c r="E513" s="408"/>
      <c r="F513" s="408"/>
      <c r="G513" s="408"/>
      <c r="H513" s="408"/>
      <c r="I513" s="408"/>
      <c r="J513" s="408"/>
      <c r="K513" s="408"/>
      <c r="L513" s="408"/>
      <c r="M513" s="408"/>
      <c r="N513" s="408"/>
      <c r="O513" s="408"/>
      <c r="P513" s="408"/>
      <c r="Q513" s="408"/>
      <c r="R513" s="408"/>
      <c r="S513" s="408"/>
      <c r="T513" s="408"/>
      <c r="U513" s="408"/>
      <c r="V513" s="408"/>
      <c r="W513" s="408"/>
      <c r="X513" s="408"/>
      <c r="Y513" s="408"/>
      <c r="Z513" s="408"/>
      <c r="AA513" s="408"/>
      <c r="AB513" s="408"/>
      <c r="AC513" s="408"/>
      <c r="AD513" s="408"/>
      <c r="AE513" s="408"/>
      <c r="AF513" s="408"/>
    </row>
    <row r="514" spans="1:32" ht="15.75" customHeight="1" x14ac:dyDescent="0.2">
      <c r="A514" s="408"/>
      <c r="B514" s="408"/>
      <c r="C514" s="408"/>
      <c r="D514" s="408"/>
      <c r="E514" s="408"/>
      <c r="F514" s="408"/>
      <c r="G514" s="408"/>
      <c r="H514" s="408"/>
      <c r="I514" s="408"/>
      <c r="J514" s="408"/>
      <c r="K514" s="408"/>
      <c r="L514" s="408"/>
      <c r="M514" s="408"/>
      <c r="N514" s="408"/>
      <c r="O514" s="408"/>
      <c r="P514" s="408"/>
      <c r="Q514" s="408"/>
      <c r="R514" s="408"/>
      <c r="S514" s="408"/>
      <c r="T514" s="408"/>
      <c r="U514" s="408"/>
      <c r="V514" s="408"/>
      <c r="W514" s="408"/>
      <c r="X514" s="408"/>
      <c r="Y514" s="408"/>
      <c r="Z514" s="408"/>
      <c r="AA514" s="408"/>
      <c r="AB514" s="408"/>
      <c r="AC514" s="408"/>
      <c r="AD514" s="408"/>
      <c r="AE514" s="408"/>
      <c r="AF514" s="408"/>
    </row>
    <row r="515" spans="1:32" ht="15.75" customHeight="1" x14ac:dyDescent="0.2">
      <c r="A515" s="408"/>
      <c r="B515" s="408"/>
      <c r="C515" s="408"/>
      <c r="D515" s="408"/>
      <c r="E515" s="408"/>
      <c r="F515" s="408"/>
      <c r="G515" s="408"/>
      <c r="H515" s="408"/>
      <c r="I515" s="408"/>
      <c r="J515" s="408"/>
      <c r="K515" s="408"/>
      <c r="L515" s="408"/>
      <c r="M515" s="408"/>
      <c r="N515" s="408"/>
      <c r="O515" s="408"/>
      <c r="P515" s="408"/>
      <c r="Q515" s="408"/>
      <c r="R515" s="408"/>
      <c r="S515" s="408"/>
      <c r="T515" s="408"/>
      <c r="U515" s="408"/>
      <c r="V515" s="408"/>
      <c r="W515" s="408"/>
      <c r="X515" s="408"/>
      <c r="Y515" s="408"/>
      <c r="Z515" s="408"/>
      <c r="AA515" s="408"/>
      <c r="AB515" s="408"/>
      <c r="AC515" s="408"/>
      <c r="AD515" s="408"/>
      <c r="AE515" s="408"/>
      <c r="AF515" s="408"/>
    </row>
    <row r="516" spans="1:32" ht="15.75" customHeight="1" x14ac:dyDescent="0.2">
      <c r="A516" s="408"/>
      <c r="B516" s="408"/>
      <c r="C516" s="408"/>
      <c r="D516" s="408"/>
      <c r="E516" s="408"/>
      <c r="F516" s="408"/>
      <c r="G516" s="408"/>
      <c r="H516" s="408"/>
      <c r="I516" s="408"/>
      <c r="J516" s="408"/>
      <c r="K516" s="408"/>
      <c r="L516" s="408"/>
      <c r="M516" s="408"/>
      <c r="N516" s="408"/>
      <c r="O516" s="408"/>
      <c r="P516" s="408"/>
      <c r="Q516" s="408"/>
      <c r="R516" s="408"/>
      <c r="S516" s="408"/>
      <c r="T516" s="408"/>
      <c r="U516" s="408"/>
      <c r="V516" s="408"/>
      <c r="W516" s="408"/>
      <c r="X516" s="408"/>
      <c r="Y516" s="408"/>
      <c r="Z516" s="408"/>
      <c r="AA516" s="408"/>
      <c r="AB516" s="408"/>
      <c r="AC516" s="408"/>
      <c r="AD516" s="408"/>
      <c r="AE516" s="408"/>
      <c r="AF516" s="408"/>
    </row>
    <row r="517" spans="1:32" ht="15.75" customHeight="1" x14ac:dyDescent="0.2">
      <c r="A517" s="408"/>
      <c r="B517" s="408"/>
      <c r="C517" s="408"/>
      <c r="D517" s="408"/>
      <c r="E517" s="408"/>
      <c r="F517" s="408"/>
      <c r="G517" s="408"/>
      <c r="H517" s="408"/>
      <c r="I517" s="408"/>
      <c r="J517" s="408"/>
      <c r="K517" s="408"/>
      <c r="L517" s="408"/>
      <c r="M517" s="408"/>
      <c r="N517" s="408"/>
      <c r="O517" s="408"/>
      <c r="P517" s="408"/>
      <c r="Q517" s="408"/>
      <c r="R517" s="408"/>
      <c r="S517" s="408"/>
      <c r="T517" s="408"/>
      <c r="U517" s="408"/>
      <c r="V517" s="408"/>
      <c r="W517" s="408"/>
      <c r="X517" s="408"/>
      <c r="Y517" s="408"/>
      <c r="Z517" s="408"/>
      <c r="AA517" s="408"/>
      <c r="AB517" s="408"/>
      <c r="AC517" s="408"/>
      <c r="AD517" s="408"/>
      <c r="AE517" s="408"/>
      <c r="AF517" s="408"/>
    </row>
    <row r="518" spans="1:32" ht="15.75" customHeight="1" x14ac:dyDescent="0.2">
      <c r="A518" s="408"/>
      <c r="B518" s="408"/>
      <c r="C518" s="408"/>
      <c r="D518" s="408"/>
      <c r="E518" s="408"/>
      <c r="F518" s="408"/>
      <c r="G518" s="408"/>
      <c r="H518" s="408"/>
      <c r="I518" s="408"/>
      <c r="J518" s="408"/>
      <c r="K518" s="408"/>
      <c r="L518" s="408"/>
      <c r="M518" s="408"/>
      <c r="N518" s="408"/>
      <c r="O518" s="408"/>
      <c r="P518" s="408"/>
      <c r="Q518" s="408"/>
      <c r="R518" s="408"/>
      <c r="S518" s="408"/>
      <c r="T518" s="408"/>
      <c r="U518" s="408"/>
      <c r="V518" s="408"/>
      <c r="W518" s="408"/>
      <c r="X518" s="408"/>
      <c r="Y518" s="408"/>
      <c r="Z518" s="408"/>
      <c r="AA518" s="408"/>
      <c r="AB518" s="408"/>
      <c r="AC518" s="408"/>
      <c r="AD518" s="408"/>
      <c r="AE518" s="408"/>
      <c r="AF518" s="408"/>
    </row>
    <row r="519" spans="1:32" ht="15.75" customHeight="1" x14ac:dyDescent="0.2">
      <c r="A519" s="408"/>
      <c r="B519" s="408"/>
      <c r="C519" s="408"/>
      <c r="D519" s="408"/>
      <c r="E519" s="408"/>
      <c r="F519" s="408"/>
      <c r="G519" s="408"/>
      <c r="H519" s="408"/>
      <c r="I519" s="408"/>
      <c r="J519" s="408"/>
      <c r="K519" s="408"/>
      <c r="L519" s="408"/>
      <c r="M519" s="408"/>
      <c r="N519" s="408"/>
      <c r="O519" s="408"/>
      <c r="P519" s="408"/>
      <c r="Q519" s="408"/>
      <c r="R519" s="408"/>
      <c r="S519" s="408"/>
      <c r="T519" s="408"/>
      <c r="U519" s="408"/>
      <c r="V519" s="408"/>
      <c r="W519" s="408"/>
      <c r="X519" s="408"/>
      <c r="Y519" s="408"/>
      <c r="Z519" s="408"/>
      <c r="AA519" s="408"/>
      <c r="AB519" s="408"/>
      <c r="AC519" s="408"/>
      <c r="AD519" s="408"/>
      <c r="AE519" s="408"/>
      <c r="AF519" s="408"/>
    </row>
    <row r="520" spans="1:32" ht="15.75" customHeight="1" x14ac:dyDescent="0.2">
      <c r="A520" s="408"/>
      <c r="B520" s="408"/>
      <c r="C520" s="408"/>
      <c r="D520" s="408"/>
      <c r="E520" s="408"/>
      <c r="F520" s="408"/>
      <c r="G520" s="408"/>
      <c r="H520" s="408"/>
      <c r="I520" s="408"/>
      <c r="J520" s="408"/>
      <c r="K520" s="408"/>
      <c r="L520" s="408"/>
      <c r="M520" s="408"/>
      <c r="N520" s="408"/>
      <c r="O520" s="408"/>
      <c r="P520" s="408"/>
      <c r="Q520" s="408"/>
      <c r="R520" s="408"/>
      <c r="S520" s="408"/>
      <c r="T520" s="408"/>
      <c r="U520" s="408"/>
      <c r="V520" s="408"/>
      <c r="W520" s="408"/>
      <c r="X520" s="408"/>
      <c r="Y520" s="408"/>
      <c r="Z520" s="408"/>
      <c r="AA520" s="408"/>
      <c r="AB520" s="408"/>
      <c r="AC520" s="408"/>
      <c r="AD520" s="408"/>
      <c r="AE520" s="408"/>
      <c r="AF520" s="408"/>
    </row>
    <row r="521" spans="1:32" ht="15.75" customHeight="1" x14ac:dyDescent="0.2">
      <c r="A521" s="408"/>
      <c r="B521" s="408"/>
      <c r="C521" s="408"/>
      <c r="D521" s="408"/>
      <c r="E521" s="408"/>
      <c r="F521" s="408"/>
      <c r="G521" s="408"/>
      <c r="H521" s="408"/>
      <c r="I521" s="408"/>
      <c r="J521" s="408"/>
      <c r="K521" s="408"/>
      <c r="L521" s="408"/>
      <c r="M521" s="408"/>
      <c r="N521" s="408"/>
      <c r="O521" s="408"/>
      <c r="P521" s="408"/>
      <c r="Q521" s="408"/>
      <c r="R521" s="408"/>
      <c r="S521" s="408"/>
      <c r="T521" s="408"/>
      <c r="U521" s="408"/>
      <c r="V521" s="408"/>
      <c r="W521" s="408"/>
      <c r="X521" s="408"/>
      <c r="Y521" s="408"/>
      <c r="Z521" s="408"/>
      <c r="AA521" s="408"/>
      <c r="AB521" s="408"/>
      <c r="AC521" s="408"/>
      <c r="AD521" s="408"/>
      <c r="AE521" s="408"/>
      <c r="AF521" s="408"/>
    </row>
    <row r="522" spans="1:32" ht="15.75" customHeight="1" x14ac:dyDescent="0.2">
      <c r="A522" s="408"/>
      <c r="B522" s="408"/>
      <c r="C522" s="408"/>
      <c r="D522" s="408"/>
      <c r="E522" s="408"/>
      <c r="F522" s="408"/>
      <c r="G522" s="408"/>
      <c r="H522" s="408"/>
      <c r="I522" s="408"/>
      <c r="J522" s="408"/>
      <c r="K522" s="408"/>
      <c r="L522" s="408"/>
      <c r="M522" s="408"/>
      <c r="N522" s="408"/>
      <c r="O522" s="408"/>
      <c r="P522" s="408"/>
      <c r="Q522" s="408"/>
      <c r="R522" s="408"/>
      <c r="S522" s="408"/>
      <c r="T522" s="408"/>
      <c r="U522" s="408"/>
      <c r="V522" s="408"/>
      <c r="W522" s="408"/>
      <c r="X522" s="408"/>
      <c r="Y522" s="408"/>
      <c r="Z522" s="408"/>
      <c r="AA522" s="408"/>
      <c r="AB522" s="408"/>
      <c r="AC522" s="408"/>
      <c r="AD522" s="408"/>
      <c r="AE522" s="408"/>
      <c r="AF522" s="408"/>
    </row>
    <row r="523" spans="1:32" ht="15.75" customHeight="1" x14ac:dyDescent="0.2">
      <c r="A523" s="408"/>
      <c r="B523" s="408"/>
      <c r="C523" s="408"/>
      <c r="D523" s="408"/>
      <c r="E523" s="408"/>
      <c r="F523" s="408"/>
      <c r="G523" s="408"/>
      <c r="H523" s="408"/>
      <c r="I523" s="408"/>
      <c r="J523" s="408"/>
      <c r="K523" s="408"/>
      <c r="L523" s="408"/>
      <c r="M523" s="408"/>
      <c r="N523" s="408"/>
      <c r="O523" s="408"/>
      <c r="P523" s="408"/>
      <c r="Q523" s="408"/>
      <c r="R523" s="408"/>
      <c r="S523" s="408"/>
      <c r="T523" s="408"/>
      <c r="U523" s="408"/>
      <c r="V523" s="408"/>
      <c r="W523" s="408"/>
      <c r="X523" s="408"/>
      <c r="Y523" s="408"/>
      <c r="Z523" s="408"/>
      <c r="AA523" s="408"/>
      <c r="AB523" s="408"/>
      <c r="AC523" s="408"/>
      <c r="AD523" s="408"/>
      <c r="AE523" s="408"/>
      <c r="AF523" s="408"/>
    </row>
    <row r="524" spans="1:32" ht="15.75" customHeight="1" x14ac:dyDescent="0.2">
      <c r="A524" s="408"/>
      <c r="B524" s="408"/>
      <c r="C524" s="408"/>
      <c r="D524" s="408"/>
      <c r="E524" s="408"/>
      <c r="F524" s="408"/>
      <c r="G524" s="408"/>
      <c r="H524" s="408"/>
      <c r="I524" s="408"/>
      <c r="J524" s="408"/>
      <c r="K524" s="408"/>
      <c r="L524" s="408"/>
      <c r="M524" s="408"/>
      <c r="N524" s="408"/>
      <c r="O524" s="408"/>
      <c r="P524" s="408"/>
      <c r="Q524" s="408"/>
      <c r="R524" s="408"/>
      <c r="S524" s="408"/>
      <c r="T524" s="408"/>
      <c r="U524" s="408"/>
      <c r="V524" s="408"/>
      <c r="W524" s="408"/>
      <c r="X524" s="408"/>
      <c r="Y524" s="408"/>
      <c r="Z524" s="408"/>
      <c r="AA524" s="408"/>
      <c r="AB524" s="408"/>
      <c r="AC524" s="408"/>
      <c r="AD524" s="408"/>
      <c r="AE524" s="408"/>
      <c r="AF524" s="408"/>
    </row>
    <row r="525" spans="1:32" ht="15.75" customHeight="1" x14ac:dyDescent="0.2">
      <c r="A525" s="408"/>
      <c r="B525" s="408"/>
      <c r="C525" s="408"/>
      <c r="D525" s="408"/>
      <c r="E525" s="408"/>
      <c r="F525" s="408"/>
      <c r="G525" s="408"/>
      <c r="H525" s="408"/>
      <c r="I525" s="408"/>
      <c r="J525" s="408"/>
      <c r="K525" s="408"/>
      <c r="L525" s="408"/>
      <c r="M525" s="408"/>
      <c r="N525" s="408"/>
      <c r="O525" s="408"/>
      <c r="P525" s="408"/>
      <c r="Q525" s="408"/>
      <c r="R525" s="408"/>
      <c r="S525" s="408"/>
      <c r="T525" s="408"/>
      <c r="U525" s="408"/>
      <c r="V525" s="408"/>
      <c r="W525" s="408"/>
      <c r="X525" s="408"/>
      <c r="Y525" s="408"/>
      <c r="Z525" s="408"/>
      <c r="AA525" s="408"/>
      <c r="AB525" s="408"/>
      <c r="AC525" s="408"/>
      <c r="AD525" s="408"/>
      <c r="AE525" s="408"/>
      <c r="AF525" s="408"/>
    </row>
    <row r="526" spans="1:32" ht="15.75" customHeight="1" x14ac:dyDescent="0.2">
      <c r="A526" s="408"/>
      <c r="B526" s="408"/>
      <c r="C526" s="408"/>
      <c r="D526" s="408"/>
      <c r="E526" s="408"/>
      <c r="F526" s="408"/>
      <c r="G526" s="408"/>
      <c r="H526" s="408"/>
      <c r="I526" s="408"/>
      <c r="J526" s="408"/>
      <c r="K526" s="408"/>
      <c r="L526" s="408"/>
      <c r="M526" s="408"/>
      <c r="N526" s="408"/>
      <c r="O526" s="408"/>
      <c r="P526" s="408"/>
      <c r="Q526" s="408"/>
      <c r="R526" s="408"/>
      <c r="S526" s="408"/>
      <c r="T526" s="408"/>
      <c r="U526" s="408"/>
      <c r="V526" s="408"/>
      <c r="W526" s="408"/>
      <c r="X526" s="408"/>
      <c r="Y526" s="408"/>
      <c r="Z526" s="408"/>
      <c r="AA526" s="408"/>
      <c r="AB526" s="408"/>
      <c r="AC526" s="408"/>
      <c r="AD526" s="408"/>
      <c r="AE526" s="408"/>
      <c r="AF526" s="408"/>
    </row>
    <row r="527" spans="1:32" ht="15.75" customHeight="1" x14ac:dyDescent="0.2">
      <c r="A527" s="408"/>
      <c r="B527" s="408"/>
      <c r="C527" s="408"/>
      <c r="D527" s="408"/>
      <c r="E527" s="408"/>
      <c r="F527" s="408"/>
      <c r="G527" s="408"/>
      <c r="H527" s="408"/>
      <c r="I527" s="408"/>
      <c r="J527" s="408"/>
      <c r="K527" s="408"/>
      <c r="L527" s="408"/>
      <c r="M527" s="408"/>
      <c r="N527" s="408"/>
      <c r="O527" s="408"/>
      <c r="P527" s="408"/>
      <c r="Q527" s="408"/>
      <c r="R527" s="408"/>
      <c r="S527" s="408"/>
      <c r="T527" s="408"/>
      <c r="U527" s="408"/>
      <c r="V527" s="408"/>
      <c r="W527" s="408"/>
      <c r="X527" s="408"/>
      <c r="Y527" s="408"/>
      <c r="Z527" s="408"/>
      <c r="AA527" s="408"/>
      <c r="AB527" s="408"/>
      <c r="AC527" s="408"/>
      <c r="AD527" s="408"/>
      <c r="AE527" s="408"/>
      <c r="AF527" s="408"/>
    </row>
    <row r="528" spans="1:32" ht="15.75" customHeight="1" x14ac:dyDescent="0.2">
      <c r="A528" s="408"/>
      <c r="B528" s="408"/>
      <c r="C528" s="408"/>
      <c r="D528" s="408"/>
      <c r="E528" s="408"/>
      <c r="F528" s="408"/>
      <c r="G528" s="408"/>
      <c r="H528" s="408"/>
      <c r="I528" s="408"/>
      <c r="J528" s="408"/>
      <c r="K528" s="408"/>
      <c r="L528" s="408"/>
      <c r="M528" s="408"/>
      <c r="N528" s="408"/>
      <c r="O528" s="408"/>
      <c r="P528" s="408"/>
      <c r="Q528" s="408"/>
      <c r="R528" s="408"/>
      <c r="S528" s="408"/>
      <c r="T528" s="408"/>
      <c r="U528" s="408"/>
      <c r="V528" s="408"/>
      <c r="W528" s="408"/>
      <c r="X528" s="408"/>
      <c r="Y528" s="408"/>
      <c r="Z528" s="408"/>
      <c r="AA528" s="408"/>
      <c r="AB528" s="408"/>
      <c r="AC528" s="408"/>
      <c r="AD528" s="408"/>
      <c r="AE528" s="408"/>
      <c r="AF528" s="408"/>
    </row>
    <row r="529" spans="1:32" ht="15.75" customHeight="1" x14ac:dyDescent="0.2">
      <c r="A529" s="408"/>
      <c r="B529" s="408"/>
      <c r="C529" s="408"/>
      <c r="D529" s="408"/>
      <c r="E529" s="408"/>
      <c r="F529" s="408"/>
      <c r="G529" s="408"/>
      <c r="H529" s="408"/>
      <c r="I529" s="408"/>
      <c r="J529" s="408"/>
      <c r="K529" s="408"/>
      <c r="L529" s="408"/>
      <c r="M529" s="408"/>
      <c r="N529" s="408"/>
      <c r="O529" s="408"/>
      <c r="P529" s="408"/>
      <c r="Q529" s="408"/>
      <c r="R529" s="408"/>
      <c r="S529" s="408"/>
      <c r="T529" s="408"/>
      <c r="U529" s="408"/>
      <c r="V529" s="408"/>
      <c r="W529" s="408"/>
      <c r="X529" s="408"/>
      <c r="Y529" s="408"/>
      <c r="Z529" s="408"/>
      <c r="AA529" s="408"/>
      <c r="AB529" s="408"/>
      <c r="AC529" s="408"/>
      <c r="AD529" s="408"/>
      <c r="AE529" s="408"/>
      <c r="AF529" s="408"/>
    </row>
    <row r="530" spans="1:32" ht="15.75" customHeight="1" x14ac:dyDescent="0.2">
      <c r="A530" s="408"/>
      <c r="B530" s="408"/>
      <c r="C530" s="408"/>
      <c r="D530" s="408"/>
      <c r="E530" s="408"/>
      <c r="F530" s="408"/>
      <c r="G530" s="408"/>
      <c r="H530" s="408"/>
      <c r="I530" s="408"/>
      <c r="J530" s="408"/>
      <c r="K530" s="408"/>
      <c r="L530" s="408"/>
      <c r="M530" s="408"/>
      <c r="N530" s="408"/>
      <c r="O530" s="408"/>
      <c r="P530" s="408"/>
      <c r="Q530" s="408"/>
      <c r="R530" s="408"/>
      <c r="S530" s="408"/>
      <c r="T530" s="408"/>
      <c r="U530" s="408"/>
      <c r="V530" s="408"/>
      <c r="W530" s="408"/>
      <c r="X530" s="408"/>
      <c r="Y530" s="408"/>
      <c r="Z530" s="408"/>
      <c r="AA530" s="408"/>
      <c r="AB530" s="408"/>
      <c r="AC530" s="408"/>
      <c r="AD530" s="408"/>
      <c r="AE530" s="408"/>
      <c r="AF530" s="408"/>
    </row>
    <row r="531" spans="1:32" ht="15.75" customHeight="1" x14ac:dyDescent="0.2">
      <c r="A531" s="408"/>
      <c r="B531" s="408"/>
      <c r="C531" s="408"/>
      <c r="D531" s="408"/>
      <c r="E531" s="408"/>
      <c r="F531" s="408"/>
      <c r="G531" s="408"/>
      <c r="H531" s="408"/>
      <c r="I531" s="408"/>
      <c r="J531" s="408"/>
      <c r="K531" s="408"/>
      <c r="L531" s="408"/>
      <c r="M531" s="408"/>
      <c r="N531" s="408"/>
      <c r="O531" s="408"/>
      <c r="P531" s="408"/>
      <c r="Q531" s="408"/>
      <c r="R531" s="408"/>
      <c r="S531" s="408"/>
      <c r="T531" s="408"/>
      <c r="U531" s="408"/>
      <c r="V531" s="408"/>
      <c r="W531" s="408"/>
      <c r="X531" s="408"/>
      <c r="Y531" s="408"/>
      <c r="Z531" s="408"/>
      <c r="AA531" s="408"/>
      <c r="AB531" s="408"/>
      <c r="AC531" s="408"/>
      <c r="AD531" s="408"/>
      <c r="AE531" s="408"/>
      <c r="AF531" s="408"/>
    </row>
    <row r="532" spans="1:32" ht="15.75" customHeight="1" x14ac:dyDescent="0.2">
      <c r="A532" s="408"/>
      <c r="B532" s="408"/>
      <c r="C532" s="408"/>
      <c r="D532" s="408"/>
      <c r="E532" s="408"/>
      <c r="F532" s="408"/>
      <c r="G532" s="408"/>
      <c r="H532" s="408"/>
      <c r="I532" s="408"/>
      <c r="J532" s="408"/>
      <c r="K532" s="408"/>
      <c r="L532" s="408"/>
      <c r="M532" s="408"/>
      <c r="N532" s="408"/>
      <c r="O532" s="408"/>
      <c r="P532" s="408"/>
      <c r="Q532" s="408"/>
      <c r="R532" s="408"/>
      <c r="S532" s="408"/>
      <c r="T532" s="408"/>
      <c r="U532" s="408"/>
      <c r="V532" s="408"/>
      <c r="W532" s="408"/>
      <c r="X532" s="408"/>
      <c r="Y532" s="408"/>
      <c r="Z532" s="408"/>
      <c r="AA532" s="408"/>
      <c r="AB532" s="408"/>
      <c r="AC532" s="408"/>
      <c r="AD532" s="408"/>
      <c r="AE532" s="408"/>
      <c r="AF532" s="408"/>
    </row>
    <row r="533" spans="1:32" ht="15.75" customHeight="1" x14ac:dyDescent="0.2">
      <c r="A533" s="408"/>
      <c r="B533" s="408"/>
      <c r="C533" s="408"/>
      <c r="D533" s="408"/>
      <c r="E533" s="408"/>
      <c r="F533" s="408"/>
      <c r="G533" s="408"/>
      <c r="H533" s="408"/>
      <c r="I533" s="408"/>
      <c r="J533" s="408"/>
      <c r="K533" s="408"/>
      <c r="L533" s="408"/>
      <c r="M533" s="408"/>
      <c r="N533" s="408"/>
      <c r="O533" s="408"/>
      <c r="P533" s="408"/>
      <c r="Q533" s="408"/>
      <c r="R533" s="408"/>
      <c r="S533" s="408"/>
      <c r="T533" s="408"/>
      <c r="U533" s="408"/>
      <c r="V533" s="408"/>
      <c r="W533" s="408"/>
      <c r="X533" s="408"/>
      <c r="Y533" s="408"/>
      <c r="Z533" s="408"/>
      <c r="AA533" s="408"/>
      <c r="AB533" s="408"/>
      <c r="AC533" s="408"/>
      <c r="AD533" s="408"/>
      <c r="AE533" s="408"/>
      <c r="AF533" s="408"/>
    </row>
    <row r="534" spans="1:32" ht="15.75" customHeight="1" x14ac:dyDescent="0.2">
      <c r="A534" s="408"/>
      <c r="B534" s="408"/>
      <c r="C534" s="408"/>
      <c r="D534" s="408"/>
      <c r="E534" s="408"/>
      <c r="F534" s="408"/>
      <c r="G534" s="408"/>
      <c r="H534" s="408"/>
      <c r="I534" s="408"/>
      <c r="J534" s="408"/>
      <c r="K534" s="408"/>
      <c r="L534" s="408"/>
      <c r="M534" s="408"/>
      <c r="N534" s="408"/>
      <c r="O534" s="408"/>
      <c r="P534" s="408"/>
      <c r="Q534" s="408"/>
      <c r="R534" s="408"/>
      <c r="S534" s="408"/>
      <c r="T534" s="408"/>
      <c r="U534" s="408"/>
      <c r="V534" s="408"/>
      <c r="W534" s="408"/>
      <c r="X534" s="408"/>
      <c r="Y534" s="408"/>
      <c r="Z534" s="408"/>
      <c r="AA534" s="408"/>
      <c r="AB534" s="408"/>
      <c r="AC534" s="408"/>
      <c r="AD534" s="408"/>
      <c r="AE534" s="408"/>
      <c r="AF534" s="408"/>
    </row>
    <row r="535" spans="1:32" ht="15.75" customHeight="1" x14ac:dyDescent="0.2">
      <c r="A535" s="408"/>
      <c r="B535" s="408"/>
      <c r="C535" s="408"/>
      <c r="D535" s="408"/>
      <c r="E535" s="408"/>
      <c r="F535" s="408"/>
      <c r="G535" s="408"/>
      <c r="H535" s="408"/>
      <c r="I535" s="408"/>
      <c r="J535" s="408"/>
      <c r="K535" s="408"/>
      <c r="L535" s="408"/>
      <c r="M535" s="408"/>
      <c r="N535" s="408"/>
      <c r="O535" s="408"/>
      <c r="P535" s="408"/>
      <c r="Q535" s="408"/>
      <c r="R535" s="408"/>
      <c r="S535" s="408"/>
      <c r="T535" s="408"/>
      <c r="U535" s="408"/>
      <c r="V535" s="408"/>
      <c r="W535" s="408"/>
      <c r="X535" s="408"/>
      <c r="Y535" s="408"/>
      <c r="Z535" s="408"/>
      <c r="AA535" s="408"/>
      <c r="AB535" s="408"/>
      <c r="AC535" s="408"/>
      <c r="AD535" s="408"/>
      <c r="AE535" s="408"/>
      <c r="AF535" s="408"/>
    </row>
    <row r="536" spans="1:32" ht="15.75" customHeight="1" x14ac:dyDescent="0.2">
      <c r="A536" s="408"/>
      <c r="B536" s="408"/>
      <c r="C536" s="408"/>
      <c r="D536" s="408"/>
      <c r="E536" s="408"/>
      <c r="F536" s="408"/>
      <c r="G536" s="408"/>
      <c r="H536" s="408"/>
      <c r="I536" s="408"/>
      <c r="J536" s="408"/>
      <c r="K536" s="408"/>
      <c r="L536" s="408"/>
      <c r="M536" s="408"/>
      <c r="N536" s="408"/>
      <c r="O536" s="408"/>
      <c r="P536" s="408"/>
      <c r="Q536" s="408"/>
      <c r="R536" s="408"/>
      <c r="S536" s="408"/>
      <c r="T536" s="408"/>
      <c r="U536" s="408"/>
      <c r="V536" s="408"/>
      <c r="W536" s="408"/>
      <c r="X536" s="408"/>
      <c r="Y536" s="408"/>
      <c r="Z536" s="408"/>
      <c r="AA536" s="408"/>
      <c r="AB536" s="408"/>
      <c r="AC536" s="408"/>
      <c r="AD536" s="408"/>
      <c r="AE536" s="408"/>
      <c r="AF536" s="408"/>
    </row>
    <row r="537" spans="1:32" ht="15.75" customHeight="1" x14ac:dyDescent="0.2">
      <c r="A537" s="408"/>
      <c r="B537" s="408"/>
      <c r="C537" s="408"/>
      <c r="D537" s="408"/>
      <c r="E537" s="408"/>
      <c r="F537" s="408"/>
      <c r="G537" s="408"/>
      <c r="H537" s="408"/>
      <c r="I537" s="408"/>
      <c r="J537" s="408"/>
      <c r="K537" s="408"/>
      <c r="L537" s="408"/>
      <c r="M537" s="408"/>
      <c r="N537" s="408"/>
      <c r="O537" s="408"/>
      <c r="P537" s="408"/>
      <c r="Q537" s="408"/>
      <c r="R537" s="408"/>
      <c r="S537" s="408"/>
      <c r="T537" s="408"/>
      <c r="U537" s="408"/>
      <c r="V537" s="408"/>
      <c r="W537" s="408"/>
      <c r="X537" s="408"/>
      <c r="Y537" s="408"/>
      <c r="Z537" s="408"/>
      <c r="AA537" s="408"/>
      <c r="AB537" s="408"/>
      <c r="AC537" s="408"/>
      <c r="AD537" s="408"/>
      <c r="AE537" s="408"/>
      <c r="AF537" s="408"/>
    </row>
    <row r="538" spans="1:32" ht="15.75" customHeight="1" x14ac:dyDescent="0.2">
      <c r="A538" s="408"/>
      <c r="B538" s="408"/>
      <c r="C538" s="408"/>
      <c r="D538" s="408"/>
      <c r="E538" s="408"/>
      <c r="F538" s="408"/>
      <c r="G538" s="408"/>
      <c r="H538" s="408"/>
      <c r="I538" s="408"/>
      <c r="J538" s="408"/>
      <c r="K538" s="408"/>
      <c r="L538" s="408"/>
      <c r="M538" s="408"/>
      <c r="N538" s="408"/>
      <c r="O538" s="408"/>
      <c r="P538" s="408"/>
      <c r="Q538" s="408"/>
      <c r="R538" s="408"/>
      <c r="S538" s="408"/>
      <c r="T538" s="408"/>
      <c r="U538" s="408"/>
      <c r="V538" s="408"/>
      <c r="W538" s="408"/>
      <c r="X538" s="408"/>
      <c r="Y538" s="408"/>
      <c r="Z538" s="408"/>
      <c r="AA538" s="408"/>
      <c r="AB538" s="408"/>
      <c r="AC538" s="408"/>
      <c r="AD538" s="408"/>
      <c r="AE538" s="408"/>
      <c r="AF538" s="408"/>
    </row>
    <row r="539" spans="1:32" ht="15.75" customHeight="1" x14ac:dyDescent="0.2">
      <c r="A539" s="408"/>
      <c r="B539" s="408"/>
      <c r="C539" s="408"/>
      <c r="D539" s="408"/>
      <c r="E539" s="408"/>
      <c r="F539" s="408"/>
      <c r="G539" s="408"/>
      <c r="H539" s="408"/>
      <c r="I539" s="408"/>
      <c r="J539" s="408"/>
      <c r="K539" s="408"/>
      <c r="L539" s="408"/>
      <c r="M539" s="408"/>
      <c r="N539" s="408"/>
      <c r="O539" s="408"/>
      <c r="P539" s="408"/>
      <c r="Q539" s="408"/>
      <c r="R539" s="408"/>
      <c r="S539" s="408"/>
      <c r="T539" s="408"/>
      <c r="U539" s="408"/>
      <c r="V539" s="408"/>
      <c r="W539" s="408"/>
      <c r="X539" s="408"/>
      <c r="Y539" s="408"/>
      <c r="Z539" s="408"/>
      <c r="AA539" s="408"/>
      <c r="AB539" s="408"/>
      <c r="AC539" s="408"/>
      <c r="AD539" s="408"/>
      <c r="AE539" s="408"/>
      <c r="AF539" s="408"/>
    </row>
    <row r="540" spans="1:32" ht="15.75" customHeight="1" x14ac:dyDescent="0.2">
      <c r="A540" s="408"/>
      <c r="B540" s="408"/>
      <c r="C540" s="408"/>
      <c r="D540" s="408"/>
      <c r="E540" s="408"/>
      <c r="F540" s="408"/>
      <c r="G540" s="408"/>
      <c r="H540" s="408"/>
      <c r="I540" s="408"/>
      <c r="J540" s="408"/>
      <c r="K540" s="408"/>
      <c r="L540" s="408"/>
      <c r="M540" s="408"/>
      <c r="N540" s="408"/>
      <c r="O540" s="408"/>
      <c r="P540" s="408"/>
      <c r="Q540" s="408"/>
      <c r="R540" s="408"/>
      <c r="S540" s="408"/>
      <c r="T540" s="408"/>
      <c r="U540" s="408"/>
      <c r="V540" s="408"/>
      <c r="W540" s="408"/>
      <c r="X540" s="408"/>
      <c r="Y540" s="408"/>
      <c r="Z540" s="408"/>
      <c r="AA540" s="408"/>
      <c r="AB540" s="408"/>
      <c r="AC540" s="408"/>
      <c r="AD540" s="408"/>
      <c r="AE540" s="408"/>
      <c r="AF540" s="408"/>
    </row>
    <row r="541" spans="1:32" ht="15.75" customHeight="1" x14ac:dyDescent="0.2">
      <c r="A541" s="408"/>
      <c r="B541" s="408"/>
      <c r="C541" s="408"/>
      <c r="D541" s="408"/>
      <c r="E541" s="408"/>
      <c r="F541" s="408"/>
      <c r="G541" s="408"/>
      <c r="H541" s="408"/>
      <c r="I541" s="408"/>
      <c r="J541" s="408"/>
      <c r="K541" s="408"/>
      <c r="L541" s="408"/>
      <c r="M541" s="408"/>
      <c r="N541" s="408"/>
      <c r="O541" s="408"/>
      <c r="P541" s="408"/>
      <c r="Q541" s="408"/>
      <c r="R541" s="408"/>
      <c r="S541" s="408"/>
      <c r="T541" s="408"/>
      <c r="U541" s="408"/>
      <c r="V541" s="408"/>
      <c r="W541" s="408"/>
      <c r="X541" s="408"/>
      <c r="Y541" s="408"/>
      <c r="Z541" s="408"/>
      <c r="AA541" s="408"/>
      <c r="AB541" s="408"/>
      <c r="AC541" s="408"/>
      <c r="AD541" s="408"/>
      <c r="AE541" s="408"/>
      <c r="AF541" s="408"/>
    </row>
    <row r="542" spans="1:32" ht="15.75" customHeight="1" x14ac:dyDescent="0.2">
      <c r="A542" s="408"/>
      <c r="B542" s="408"/>
      <c r="C542" s="408"/>
      <c r="D542" s="408"/>
      <c r="E542" s="408"/>
      <c r="F542" s="408"/>
      <c r="G542" s="408"/>
      <c r="H542" s="408"/>
      <c r="I542" s="408"/>
      <c r="J542" s="408"/>
      <c r="K542" s="408"/>
      <c r="L542" s="408"/>
      <c r="M542" s="408"/>
      <c r="N542" s="408"/>
      <c r="O542" s="408"/>
      <c r="P542" s="408"/>
      <c r="Q542" s="408"/>
      <c r="R542" s="408"/>
      <c r="S542" s="408"/>
      <c r="T542" s="408"/>
      <c r="U542" s="408"/>
      <c r="V542" s="408"/>
      <c r="W542" s="408"/>
      <c r="X542" s="408"/>
      <c r="Y542" s="408"/>
      <c r="Z542" s="408"/>
      <c r="AA542" s="408"/>
      <c r="AB542" s="408"/>
      <c r="AC542" s="408"/>
      <c r="AD542" s="408"/>
      <c r="AE542" s="408"/>
      <c r="AF542" s="408"/>
    </row>
    <row r="543" spans="1:32" ht="15.75" customHeight="1" x14ac:dyDescent="0.2">
      <c r="A543" s="408"/>
      <c r="B543" s="408"/>
      <c r="C543" s="408"/>
      <c r="D543" s="408"/>
      <c r="E543" s="408"/>
      <c r="F543" s="408"/>
      <c r="G543" s="408"/>
      <c r="H543" s="408"/>
      <c r="I543" s="408"/>
      <c r="J543" s="408"/>
      <c r="K543" s="408"/>
      <c r="L543" s="408"/>
      <c r="M543" s="408"/>
      <c r="N543" s="408"/>
      <c r="O543" s="408"/>
      <c r="P543" s="408"/>
      <c r="Q543" s="408"/>
      <c r="R543" s="408"/>
      <c r="S543" s="408"/>
      <c r="T543" s="408"/>
      <c r="U543" s="408"/>
      <c r="V543" s="408"/>
      <c r="W543" s="408"/>
      <c r="X543" s="408"/>
      <c r="Y543" s="408"/>
      <c r="Z543" s="408"/>
      <c r="AA543" s="408"/>
      <c r="AB543" s="408"/>
      <c r="AC543" s="408"/>
      <c r="AD543" s="408"/>
      <c r="AE543" s="408"/>
      <c r="AF543" s="408"/>
    </row>
    <row r="544" spans="1:32" ht="15.75" customHeight="1" x14ac:dyDescent="0.2">
      <c r="A544" s="408"/>
      <c r="B544" s="408"/>
      <c r="C544" s="408"/>
      <c r="D544" s="408"/>
      <c r="E544" s="408"/>
      <c r="F544" s="408"/>
      <c r="G544" s="408"/>
      <c r="H544" s="408"/>
      <c r="I544" s="408"/>
      <c r="J544" s="408"/>
      <c r="K544" s="408"/>
      <c r="L544" s="408"/>
      <c r="M544" s="408"/>
      <c r="N544" s="408"/>
      <c r="O544" s="408"/>
      <c r="P544" s="408"/>
      <c r="Q544" s="408"/>
      <c r="R544" s="408"/>
      <c r="S544" s="408"/>
      <c r="T544" s="408"/>
      <c r="U544" s="408"/>
      <c r="V544" s="408"/>
      <c r="W544" s="408"/>
      <c r="X544" s="408"/>
      <c r="Y544" s="408"/>
      <c r="Z544" s="408"/>
      <c r="AA544" s="408"/>
      <c r="AB544" s="408"/>
      <c r="AC544" s="408"/>
      <c r="AD544" s="408"/>
      <c r="AE544" s="408"/>
      <c r="AF544" s="408"/>
    </row>
    <row r="545" spans="1:32" ht="15.75" customHeight="1" x14ac:dyDescent="0.2">
      <c r="A545" s="408"/>
      <c r="B545" s="408"/>
      <c r="C545" s="408"/>
      <c r="D545" s="408"/>
      <c r="E545" s="408"/>
      <c r="F545" s="408"/>
      <c r="G545" s="408"/>
      <c r="H545" s="408"/>
      <c r="I545" s="408"/>
      <c r="J545" s="408"/>
      <c r="K545" s="408"/>
      <c r="L545" s="408"/>
      <c r="M545" s="408"/>
      <c r="N545" s="408"/>
      <c r="O545" s="408"/>
      <c r="P545" s="408"/>
      <c r="Q545" s="408"/>
      <c r="R545" s="408"/>
      <c r="S545" s="408"/>
      <c r="T545" s="408"/>
      <c r="U545" s="408"/>
      <c r="V545" s="408"/>
      <c r="W545" s="408"/>
      <c r="X545" s="408"/>
      <c r="Y545" s="408"/>
      <c r="Z545" s="408"/>
      <c r="AA545" s="408"/>
      <c r="AB545" s="408"/>
      <c r="AC545" s="408"/>
      <c r="AD545" s="408"/>
      <c r="AE545" s="408"/>
      <c r="AF545" s="408"/>
    </row>
    <row r="546" spans="1:32" ht="15.75" customHeight="1" x14ac:dyDescent="0.2">
      <c r="A546" s="408"/>
      <c r="B546" s="408"/>
      <c r="C546" s="408"/>
      <c r="D546" s="408"/>
      <c r="E546" s="408"/>
      <c r="F546" s="408"/>
      <c r="G546" s="408"/>
      <c r="H546" s="408"/>
      <c r="I546" s="408"/>
      <c r="J546" s="408"/>
      <c r="K546" s="408"/>
      <c r="L546" s="408"/>
      <c r="M546" s="408"/>
      <c r="N546" s="408"/>
      <c r="O546" s="408"/>
      <c r="P546" s="408"/>
      <c r="Q546" s="408"/>
      <c r="R546" s="408"/>
      <c r="S546" s="408"/>
      <c r="T546" s="408"/>
      <c r="U546" s="408"/>
      <c r="V546" s="408"/>
      <c r="W546" s="408"/>
      <c r="X546" s="408"/>
      <c r="Y546" s="408"/>
      <c r="Z546" s="408"/>
      <c r="AA546" s="408"/>
      <c r="AB546" s="408"/>
      <c r="AC546" s="408"/>
      <c r="AD546" s="408"/>
      <c r="AE546" s="408"/>
      <c r="AF546" s="408"/>
    </row>
    <row r="547" spans="1:32" ht="15.75" customHeight="1" x14ac:dyDescent="0.2">
      <c r="A547" s="408"/>
      <c r="B547" s="408"/>
      <c r="C547" s="408"/>
      <c r="D547" s="408"/>
      <c r="E547" s="408"/>
      <c r="F547" s="408"/>
      <c r="G547" s="408"/>
      <c r="H547" s="408"/>
      <c r="I547" s="408"/>
      <c r="J547" s="408"/>
      <c r="K547" s="408"/>
      <c r="L547" s="408"/>
      <c r="M547" s="408"/>
      <c r="N547" s="408"/>
      <c r="O547" s="408"/>
      <c r="P547" s="408"/>
      <c r="Q547" s="408"/>
      <c r="R547" s="408"/>
      <c r="S547" s="408"/>
      <c r="T547" s="408"/>
      <c r="U547" s="408"/>
      <c r="V547" s="408"/>
      <c r="W547" s="408"/>
      <c r="X547" s="408"/>
      <c r="Y547" s="408"/>
      <c r="Z547" s="408"/>
      <c r="AA547" s="408"/>
      <c r="AB547" s="408"/>
      <c r="AC547" s="408"/>
      <c r="AD547" s="408"/>
      <c r="AE547" s="408"/>
      <c r="AF547" s="408"/>
    </row>
    <row r="548" spans="1:32" ht="15.75" customHeight="1" x14ac:dyDescent="0.2">
      <c r="A548" s="408"/>
      <c r="B548" s="408"/>
      <c r="C548" s="408"/>
      <c r="D548" s="408"/>
      <c r="E548" s="408"/>
      <c r="F548" s="408"/>
      <c r="G548" s="408"/>
      <c r="H548" s="408"/>
      <c r="I548" s="408"/>
      <c r="J548" s="408"/>
      <c r="K548" s="408"/>
      <c r="L548" s="408"/>
      <c r="M548" s="408"/>
      <c r="N548" s="408"/>
      <c r="O548" s="408"/>
      <c r="P548" s="408"/>
      <c r="Q548" s="408"/>
      <c r="R548" s="408"/>
      <c r="S548" s="408"/>
      <c r="T548" s="408"/>
      <c r="U548" s="408"/>
      <c r="V548" s="408"/>
      <c r="W548" s="408"/>
      <c r="X548" s="408"/>
      <c r="Y548" s="408"/>
      <c r="Z548" s="408"/>
      <c r="AA548" s="408"/>
      <c r="AB548" s="408"/>
      <c r="AC548" s="408"/>
      <c r="AD548" s="408"/>
      <c r="AE548" s="408"/>
      <c r="AF548" s="408"/>
    </row>
    <row r="549" spans="1:32" ht="15.75" customHeight="1" x14ac:dyDescent="0.2">
      <c r="A549" s="408"/>
      <c r="B549" s="408"/>
      <c r="C549" s="408"/>
      <c r="D549" s="408"/>
      <c r="E549" s="408"/>
      <c r="F549" s="408"/>
      <c r="G549" s="408"/>
      <c r="H549" s="408"/>
      <c r="I549" s="408"/>
      <c r="J549" s="408"/>
      <c r="K549" s="408"/>
      <c r="L549" s="408"/>
      <c r="M549" s="408"/>
      <c r="N549" s="408"/>
      <c r="O549" s="408"/>
      <c r="P549" s="408"/>
      <c r="Q549" s="408"/>
      <c r="R549" s="408"/>
      <c r="S549" s="408"/>
      <c r="T549" s="408"/>
      <c r="U549" s="408"/>
      <c r="V549" s="408"/>
      <c r="W549" s="408"/>
      <c r="X549" s="408"/>
      <c r="Y549" s="408"/>
      <c r="Z549" s="408"/>
      <c r="AA549" s="408"/>
      <c r="AB549" s="408"/>
      <c r="AC549" s="408"/>
      <c r="AD549" s="408"/>
      <c r="AE549" s="408"/>
      <c r="AF549" s="408"/>
    </row>
    <row r="550" spans="1:32" ht="15.75" customHeight="1" x14ac:dyDescent="0.2">
      <c r="A550" s="408"/>
      <c r="B550" s="408"/>
      <c r="C550" s="408"/>
      <c r="D550" s="408"/>
      <c r="E550" s="408"/>
      <c r="F550" s="408"/>
      <c r="G550" s="408"/>
      <c r="H550" s="408"/>
      <c r="I550" s="408"/>
      <c r="J550" s="408"/>
      <c r="K550" s="408"/>
      <c r="L550" s="408"/>
      <c r="M550" s="408"/>
      <c r="N550" s="408"/>
      <c r="O550" s="408"/>
      <c r="P550" s="408"/>
      <c r="Q550" s="408"/>
      <c r="R550" s="408"/>
      <c r="S550" s="408"/>
      <c r="T550" s="408"/>
      <c r="U550" s="408"/>
      <c r="V550" s="408"/>
      <c r="W550" s="408"/>
      <c r="X550" s="408"/>
      <c r="Y550" s="408"/>
      <c r="Z550" s="408"/>
      <c r="AA550" s="408"/>
      <c r="AB550" s="408"/>
      <c r="AC550" s="408"/>
      <c r="AD550" s="408"/>
      <c r="AE550" s="408"/>
      <c r="AF550" s="408"/>
    </row>
    <row r="551" spans="1:32" ht="15.75" customHeight="1" x14ac:dyDescent="0.2">
      <c r="A551" s="408"/>
      <c r="B551" s="408"/>
      <c r="C551" s="408"/>
      <c r="D551" s="408"/>
      <c r="E551" s="408"/>
      <c r="F551" s="408"/>
      <c r="G551" s="408"/>
      <c r="H551" s="408"/>
      <c r="I551" s="408"/>
      <c r="J551" s="408"/>
      <c r="K551" s="408"/>
      <c r="L551" s="408"/>
      <c r="M551" s="408"/>
      <c r="N551" s="408"/>
      <c r="O551" s="408"/>
      <c r="P551" s="408"/>
      <c r="Q551" s="408"/>
      <c r="R551" s="408"/>
      <c r="S551" s="408"/>
      <c r="T551" s="408"/>
      <c r="U551" s="408"/>
      <c r="V551" s="408"/>
      <c r="W551" s="408"/>
      <c r="X551" s="408"/>
      <c r="Y551" s="408"/>
      <c r="Z551" s="408"/>
      <c r="AA551" s="408"/>
      <c r="AB551" s="408"/>
      <c r="AC551" s="408"/>
      <c r="AD551" s="408"/>
      <c r="AE551" s="408"/>
      <c r="AF551" s="408"/>
    </row>
    <row r="552" spans="1:32" ht="15.75" customHeight="1" x14ac:dyDescent="0.2">
      <c r="A552" s="408"/>
      <c r="B552" s="408"/>
      <c r="C552" s="408"/>
      <c r="D552" s="408"/>
      <c r="E552" s="408"/>
      <c r="F552" s="408"/>
      <c r="G552" s="408"/>
      <c r="H552" s="408"/>
      <c r="I552" s="408"/>
      <c r="J552" s="408"/>
      <c r="K552" s="408"/>
      <c r="L552" s="408"/>
      <c r="M552" s="408"/>
      <c r="N552" s="408"/>
      <c r="O552" s="408"/>
      <c r="P552" s="408"/>
      <c r="Q552" s="408"/>
      <c r="R552" s="408"/>
      <c r="S552" s="408"/>
      <c r="T552" s="408"/>
      <c r="U552" s="408"/>
      <c r="V552" s="408"/>
      <c r="W552" s="408"/>
      <c r="X552" s="408"/>
      <c r="Y552" s="408"/>
      <c r="Z552" s="408"/>
      <c r="AA552" s="408"/>
      <c r="AB552" s="408"/>
      <c r="AC552" s="408"/>
      <c r="AD552" s="408"/>
      <c r="AE552" s="408"/>
      <c r="AF552" s="408"/>
    </row>
    <row r="553" spans="1:32" ht="15.75" customHeight="1" x14ac:dyDescent="0.2">
      <c r="A553" s="408"/>
      <c r="B553" s="408"/>
      <c r="C553" s="408"/>
      <c r="D553" s="408"/>
      <c r="E553" s="408"/>
      <c r="F553" s="408"/>
      <c r="G553" s="408"/>
      <c r="H553" s="408"/>
      <c r="I553" s="408"/>
      <c r="J553" s="408"/>
      <c r="K553" s="408"/>
      <c r="L553" s="408"/>
      <c r="M553" s="408"/>
      <c r="N553" s="408"/>
      <c r="O553" s="408"/>
      <c r="P553" s="408"/>
      <c r="Q553" s="408"/>
      <c r="R553" s="408"/>
      <c r="S553" s="408"/>
      <c r="T553" s="408"/>
      <c r="U553" s="408"/>
      <c r="V553" s="408"/>
      <c r="W553" s="408"/>
      <c r="X553" s="408"/>
      <c r="Y553" s="408"/>
      <c r="Z553" s="408"/>
      <c r="AA553" s="408"/>
      <c r="AB553" s="408"/>
      <c r="AC553" s="408"/>
      <c r="AD553" s="408"/>
      <c r="AE553" s="408"/>
      <c r="AF553" s="408"/>
    </row>
    <row r="554" spans="1:32" ht="15.75" customHeight="1" x14ac:dyDescent="0.2">
      <c r="A554" s="408"/>
      <c r="B554" s="408"/>
      <c r="C554" s="408"/>
      <c r="D554" s="408"/>
      <c r="E554" s="408"/>
      <c r="F554" s="408"/>
      <c r="G554" s="408"/>
      <c r="H554" s="408"/>
      <c r="I554" s="408"/>
      <c r="J554" s="408"/>
      <c r="K554" s="408"/>
      <c r="L554" s="408"/>
      <c r="M554" s="408"/>
      <c r="N554" s="408"/>
      <c r="O554" s="408"/>
      <c r="P554" s="408"/>
      <c r="Q554" s="408"/>
      <c r="R554" s="408"/>
      <c r="S554" s="408"/>
      <c r="T554" s="408"/>
      <c r="U554" s="408"/>
      <c r="V554" s="408"/>
      <c r="W554" s="408"/>
      <c r="X554" s="408"/>
      <c r="Y554" s="408"/>
      <c r="Z554" s="408"/>
      <c r="AA554" s="408"/>
      <c r="AB554" s="408"/>
      <c r="AC554" s="408"/>
      <c r="AD554" s="408"/>
      <c r="AE554" s="408"/>
      <c r="AF554" s="408"/>
    </row>
    <row r="555" spans="1:32" ht="15.75" customHeight="1" x14ac:dyDescent="0.2">
      <c r="A555" s="408"/>
      <c r="B555" s="408"/>
      <c r="C555" s="408"/>
      <c r="D555" s="408"/>
      <c r="E555" s="408"/>
      <c r="F555" s="408"/>
      <c r="G555" s="408"/>
      <c r="H555" s="408"/>
      <c r="I555" s="408"/>
      <c r="J555" s="408"/>
      <c r="K555" s="408"/>
      <c r="L555" s="408"/>
      <c r="M555" s="408"/>
      <c r="N555" s="408"/>
      <c r="O555" s="408"/>
      <c r="P555" s="408"/>
      <c r="Q555" s="408"/>
      <c r="R555" s="408"/>
      <c r="S555" s="408"/>
      <c r="T555" s="408"/>
      <c r="U555" s="408"/>
      <c r="V555" s="408"/>
      <c r="W555" s="408"/>
      <c r="X555" s="408"/>
      <c r="Y555" s="408"/>
      <c r="Z555" s="408"/>
      <c r="AA555" s="408"/>
      <c r="AB555" s="408"/>
      <c r="AC555" s="408"/>
      <c r="AD555" s="408"/>
      <c r="AE555" s="408"/>
      <c r="AF555" s="408"/>
    </row>
    <row r="556" spans="1:32" ht="15.75" customHeight="1" x14ac:dyDescent="0.2">
      <c r="A556" s="408"/>
      <c r="B556" s="408"/>
      <c r="C556" s="408"/>
      <c r="D556" s="408"/>
      <c r="E556" s="408"/>
      <c r="F556" s="408"/>
      <c r="G556" s="408"/>
      <c r="H556" s="408"/>
      <c r="I556" s="408"/>
      <c r="J556" s="408"/>
      <c r="K556" s="408"/>
      <c r="L556" s="408"/>
      <c r="M556" s="408"/>
      <c r="N556" s="408"/>
      <c r="O556" s="408"/>
      <c r="P556" s="408"/>
      <c r="Q556" s="408"/>
      <c r="R556" s="408"/>
      <c r="S556" s="408"/>
      <c r="T556" s="408"/>
      <c r="U556" s="408"/>
      <c r="V556" s="408"/>
      <c r="W556" s="408"/>
      <c r="X556" s="408"/>
      <c r="Y556" s="408"/>
      <c r="Z556" s="408"/>
      <c r="AA556" s="408"/>
      <c r="AB556" s="408"/>
      <c r="AC556" s="408"/>
      <c r="AD556" s="408"/>
      <c r="AE556" s="408"/>
      <c r="AF556" s="408"/>
    </row>
    <row r="557" spans="1:32" ht="15.75" customHeight="1" x14ac:dyDescent="0.2">
      <c r="A557" s="408"/>
      <c r="B557" s="408"/>
      <c r="C557" s="408"/>
      <c r="D557" s="408"/>
      <c r="E557" s="408"/>
      <c r="F557" s="408"/>
      <c r="G557" s="408"/>
      <c r="H557" s="408"/>
      <c r="I557" s="408"/>
      <c r="J557" s="408"/>
      <c r="K557" s="408"/>
      <c r="L557" s="408"/>
      <c r="M557" s="408"/>
      <c r="N557" s="408"/>
      <c r="O557" s="408"/>
      <c r="P557" s="408"/>
      <c r="Q557" s="408"/>
      <c r="R557" s="408"/>
      <c r="S557" s="408"/>
      <c r="T557" s="408"/>
      <c r="U557" s="408"/>
      <c r="V557" s="408"/>
      <c r="W557" s="408"/>
      <c r="X557" s="408"/>
      <c r="Y557" s="408"/>
      <c r="Z557" s="408"/>
      <c r="AA557" s="408"/>
      <c r="AB557" s="408"/>
      <c r="AC557" s="408"/>
      <c r="AD557" s="408"/>
      <c r="AE557" s="408"/>
      <c r="AF557" s="408"/>
    </row>
    <row r="558" spans="1:32" ht="15.75" customHeight="1" x14ac:dyDescent="0.2">
      <c r="A558" s="408"/>
      <c r="B558" s="408"/>
      <c r="C558" s="408"/>
      <c r="D558" s="408"/>
      <c r="E558" s="408"/>
      <c r="F558" s="408"/>
      <c r="G558" s="408"/>
      <c r="H558" s="408"/>
      <c r="I558" s="408"/>
      <c r="J558" s="408"/>
      <c r="K558" s="408"/>
      <c r="L558" s="408"/>
      <c r="M558" s="408"/>
      <c r="N558" s="408"/>
      <c r="O558" s="408"/>
      <c r="P558" s="408"/>
      <c r="Q558" s="408"/>
      <c r="R558" s="408"/>
      <c r="S558" s="408"/>
      <c r="T558" s="408"/>
      <c r="U558" s="408"/>
      <c r="V558" s="408"/>
      <c r="W558" s="408"/>
      <c r="X558" s="408"/>
      <c r="Y558" s="408"/>
      <c r="Z558" s="408"/>
      <c r="AA558" s="408"/>
      <c r="AB558" s="408"/>
      <c r="AC558" s="408"/>
      <c r="AD558" s="408"/>
      <c r="AE558" s="408"/>
      <c r="AF558" s="408"/>
    </row>
    <row r="559" spans="1:32" ht="15.75" customHeight="1" x14ac:dyDescent="0.2">
      <c r="A559" s="408"/>
      <c r="B559" s="408"/>
      <c r="C559" s="408"/>
      <c r="D559" s="408"/>
      <c r="E559" s="408"/>
      <c r="F559" s="408"/>
      <c r="G559" s="408"/>
      <c r="H559" s="408"/>
      <c r="I559" s="408"/>
      <c r="J559" s="408"/>
      <c r="K559" s="408"/>
      <c r="L559" s="408"/>
      <c r="M559" s="408"/>
      <c r="N559" s="408"/>
      <c r="O559" s="408"/>
      <c r="P559" s="408"/>
      <c r="Q559" s="408"/>
      <c r="R559" s="408"/>
      <c r="S559" s="408"/>
      <c r="T559" s="408"/>
      <c r="U559" s="408"/>
      <c r="V559" s="408"/>
      <c r="W559" s="408"/>
      <c r="X559" s="408"/>
      <c r="Y559" s="408"/>
      <c r="Z559" s="408"/>
      <c r="AA559" s="408"/>
      <c r="AB559" s="408"/>
      <c r="AC559" s="408"/>
      <c r="AD559" s="408"/>
      <c r="AE559" s="408"/>
      <c r="AF559" s="408"/>
    </row>
    <row r="560" spans="1:32" ht="15.75" customHeight="1" x14ac:dyDescent="0.2">
      <c r="A560" s="408"/>
      <c r="B560" s="408"/>
      <c r="C560" s="408"/>
      <c r="D560" s="408"/>
      <c r="E560" s="408"/>
      <c r="F560" s="408"/>
      <c r="G560" s="408"/>
      <c r="H560" s="408"/>
      <c r="I560" s="408"/>
      <c r="J560" s="408"/>
      <c r="K560" s="408"/>
      <c r="L560" s="408"/>
      <c r="M560" s="408"/>
      <c r="N560" s="408"/>
      <c r="O560" s="408"/>
      <c r="P560" s="408"/>
      <c r="Q560" s="408"/>
      <c r="R560" s="408"/>
      <c r="S560" s="408"/>
      <c r="T560" s="408"/>
      <c r="U560" s="408"/>
      <c r="V560" s="408"/>
      <c r="W560" s="408"/>
      <c r="X560" s="408"/>
      <c r="Y560" s="408"/>
      <c r="Z560" s="408"/>
      <c r="AA560" s="408"/>
      <c r="AB560" s="408"/>
      <c r="AC560" s="408"/>
      <c r="AD560" s="408"/>
      <c r="AE560" s="408"/>
      <c r="AF560" s="408"/>
    </row>
    <row r="561" spans="1:32" ht="15.75" customHeight="1" x14ac:dyDescent="0.2">
      <c r="A561" s="408"/>
      <c r="B561" s="408"/>
      <c r="C561" s="408"/>
      <c r="D561" s="408"/>
      <c r="E561" s="408"/>
      <c r="F561" s="408"/>
      <c r="G561" s="408"/>
      <c r="H561" s="408"/>
      <c r="I561" s="408"/>
      <c r="J561" s="408"/>
      <c r="K561" s="408"/>
      <c r="L561" s="408"/>
      <c r="M561" s="408"/>
      <c r="N561" s="408"/>
      <c r="O561" s="408"/>
      <c r="P561" s="408"/>
      <c r="Q561" s="408"/>
      <c r="R561" s="408"/>
      <c r="S561" s="408"/>
      <c r="T561" s="408"/>
      <c r="U561" s="408"/>
      <c r="V561" s="408"/>
      <c r="W561" s="408"/>
      <c r="X561" s="408"/>
      <c r="Y561" s="408"/>
      <c r="Z561" s="408"/>
      <c r="AA561" s="408"/>
      <c r="AB561" s="408"/>
      <c r="AC561" s="408"/>
      <c r="AD561" s="408"/>
      <c r="AE561" s="408"/>
      <c r="AF561" s="408"/>
    </row>
    <row r="562" spans="1:32" ht="15.75" customHeight="1" x14ac:dyDescent="0.2">
      <c r="A562" s="408"/>
      <c r="B562" s="408"/>
      <c r="C562" s="408"/>
      <c r="D562" s="408"/>
      <c r="E562" s="408"/>
      <c r="F562" s="408"/>
      <c r="G562" s="408"/>
      <c r="H562" s="408"/>
      <c r="I562" s="408"/>
      <c r="J562" s="408"/>
      <c r="K562" s="408"/>
      <c r="L562" s="408"/>
      <c r="M562" s="408"/>
      <c r="N562" s="408"/>
      <c r="O562" s="408"/>
      <c r="P562" s="408"/>
      <c r="Q562" s="408"/>
      <c r="R562" s="408"/>
      <c r="S562" s="408"/>
      <c r="T562" s="408"/>
      <c r="U562" s="408"/>
      <c r="V562" s="408"/>
      <c r="W562" s="408"/>
      <c r="X562" s="408"/>
      <c r="Y562" s="408"/>
      <c r="Z562" s="408"/>
      <c r="AA562" s="408"/>
      <c r="AB562" s="408"/>
      <c r="AC562" s="408"/>
      <c r="AD562" s="408"/>
      <c r="AE562" s="408"/>
      <c r="AF562" s="408"/>
    </row>
    <row r="563" spans="1:32" ht="15.75" customHeight="1" x14ac:dyDescent="0.2">
      <c r="A563" s="408"/>
      <c r="B563" s="408"/>
      <c r="C563" s="408"/>
      <c r="D563" s="408"/>
      <c r="E563" s="408"/>
      <c r="F563" s="408"/>
      <c r="G563" s="408"/>
      <c r="H563" s="408"/>
      <c r="I563" s="408"/>
      <c r="J563" s="408"/>
      <c r="K563" s="408"/>
      <c r="L563" s="408"/>
      <c r="M563" s="408"/>
      <c r="N563" s="408"/>
      <c r="O563" s="408"/>
      <c r="P563" s="408"/>
      <c r="Q563" s="408"/>
      <c r="R563" s="408"/>
      <c r="S563" s="408"/>
      <c r="T563" s="408"/>
      <c r="U563" s="408"/>
      <c r="V563" s="408"/>
      <c r="W563" s="408"/>
      <c r="X563" s="408"/>
      <c r="Y563" s="408"/>
      <c r="Z563" s="408"/>
      <c r="AA563" s="408"/>
      <c r="AB563" s="408"/>
      <c r="AC563" s="408"/>
      <c r="AD563" s="408"/>
      <c r="AE563" s="408"/>
      <c r="AF563" s="408"/>
    </row>
    <row r="564" spans="1:32" ht="15.75" customHeight="1" x14ac:dyDescent="0.2">
      <c r="A564" s="408"/>
      <c r="B564" s="408"/>
      <c r="C564" s="408"/>
      <c r="D564" s="408"/>
      <c r="E564" s="408"/>
      <c r="F564" s="408"/>
      <c r="G564" s="408"/>
      <c r="H564" s="408"/>
      <c r="I564" s="408"/>
      <c r="J564" s="408"/>
      <c r="K564" s="408"/>
      <c r="L564" s="408"/>
      <c r="M564" s="408"/>
      <c r="N564" s="408"/>
      <c r="O564" s="408"/>
      <c r="P564" s="408"/>
      <c r="Q564" s="408"/>
      <c r="R564" s="408"/>
      <c r="S564" s="408"/>
      <c r="T564" s="408"/>
      <c r="U564" s="408"/>
      <c r="V564" s="408"/>
      <c r="W564" s="408"/>
      <c r="X564" s="408"/>
      <c r="Y564" s="408"/>
      <c r="Z564" s="408"/>
      <c r="AA564" s="408"/>
      <c r="AB564" s="408"/>
      <c r="AC564" s="408"/>
      <c r="AD564" s="408"/>
      <c r="AE564" s="408"/>
      <c r="AF564" s="408"/>
    </row>
    <row r="565" spans="1:32" ht="15.75" customHeight="1" x14ac:dyDescent="0.2">
      <c r="A565" s="408"/>
      <c r="B565" s="408"/>
      <c r="C565" s="408"/>
      <c r="D565" s="408"/>
      <c r="E565" s="408"/>
      <c r="F565" s="408"/>
      <c r="G565" s="408"/>
      <c r="H565" s="408"/>
      <c r="I565" s="408"/>
      <c r="J565" s="408"/>
      <c r="K565" s="408"/>
      <c r="L565" s="408"/>
      <c r="M565" s="408"/>
      <c r="N565" s="408"/>
      <c r="O565" s="408"/>
      <c r="P565" s="408"/>
      <c r="Q565" s="408"/>
      <c r="R565" s="408"/>
      <c r="S565" s="408"/>
      <c r="T565" s="408"/>
      <c r="U565" s="408"/>
      <c r="V565" s="408"/>
      <c r="W565" s="408"/>
      <c r="X565" s="408"/>
      <c r="Y565" s="408"/>
      <c r="Z565" s="408"/>
      <c r="AA565" s="408"/>
      <c r="AB565" s="408"/>
      <c r="AC565" s="408"/>
      <c r="AD565" s="408"/>
      <c r="AE565" s="408"/>
      <c r="AF565" s="408"/>
    </row>
    <row r="566" spans="1:32" ht="15.75" customHeight="1" x14ac:dyDescent="0.2">
      <c r="A566" s="408"/>
      <c r="B566" s="408"/>
      <c r="C566" s="408"/>
      <c r="D566" s="408"/>
      <c r="E566" s="408"/>
      <c r="F566" s="408"/>
      <c r="G566" s="408"/>
      <c r="H566" s="408"/>
      <c r="I566" s="408"/>
      <c r="J566" s="408"/>
      <c r="K566" s="408"/>
      <c r="L566" s="408"/>
      <c r="M566" s="408"/>
      <c r="N566" s="408"/>
      <c r="O566" s="408"/>
      <c r="P566" s="408"/>
      <c r="Q566" s="408"/>
      <c r="R566" s="408"/>
      <c r="S566" s="408"/>
      <c r="T566" s="408"/>
      <c r="U566" s="408"/>
      <c r="V566" s="408"/>
      <c r="W566" s="408"/>
      <c r="X566" s="408"/>
      <c r="Y566" s="408"/>
      <c r="Z566" s="408"/>
      <c r="AA566" s="408"/>
      <c r="AB566" s="408"/>
      <c r="AC566" s="408"/>
      <c r="AD566" s="408"/>
      <c r="AE566" s="408"/>
      <c r="AF566" s="408"/>
    </row>
    <row r="567" spans="1:32" ht="15.75" customHeight="1" x14ac:dyDescent="0.2">
      <c r="A567" s="408"/>
      <c r="B567" s="408"/>
      <c r="C567" s="408"/>
      <c r="D567" s="408"/>
      <c r="E567" s="408"/>
      <c r="F567" s="408"/>
      <c r="G567" s="408"/>
      <c r="H567" s="408"/>
      <c r="I567" s="408"/>
      <c r="J567" s="408"/>
      <c r="K567" s="408"/>
      <c r="L567" s="408"/>
      <c r="M567" s="408"/>
      <c r="N567" s="408"/>
      <c r="O567" s="408"/>
      <c r="P567" s="408"/>
      <c r="Q567" s="408"/>
      <c r="R567" s="408"/>
      <c r="S567" s="408"/>
      <c r="T567" s="408"/>
      <c r="U567" s="408"/>
      <c r="V567" s="408"/>
      <c r="W567" s="408"/>
      <c r="X567" s="408"/>
      <c r="Y567" s="408"/>
      <c r="Z567" s="408"/>
      <c r="AA567" s="408"/>
      <c r="AB567" s="408"/>
      <c r="AC567" s="408"/>
      <c r="AD567" s="408"/>
      <c r="AE567" s="408"/>
      <c r="AF567" s="408"/>
    </row>
    <row r="568" spans="1:32" ht="15.75" customHeight="1" x14ac:dyDescent="0.2">
      <c r="A568" s="408"/>
      <c r="B568" s="408"/>
      <c r="C568" s="408"/>
      <c r="D568" s="408"/>
      <c r="E568" s="408"/>
      <c r="F568" s="408"/>
      <c r="G568" s="408"/>
      <c r="H568" s="408"/>
      <c r="I568" s="408"/>
      <c r="J568" s="408"/>
      <c r="K568" s="408"/>
      <c r="L568" s="408"/>
      <c r="M568" s="408"/>
      <c r="N568" s="408"/>
      <c r="O568" s="408"/>
      <c r="P568" s="408"/>
      <c r="Q568" s="408"/>
      <c r="R568" s="408"/>
      <c r="S568" s="408"/>
      <c r="T568" s="408"/>
      <c r="U568" s="408"/>
      <c r="V568" s="408"/>
      <c r="W568" s="408"/>
      <c r="X568" s="408"/>
      <c r="Y568" s="408"/>
      <c r="Z568" s="408"/>
      <c r="AA568" s="408"/>
      <c r="AB568" s="408"/>
      <c r="AC568" s="408"/>
      <c r="AD568" s="408"/>
      <c r="AE568" s="408"/>
      <c r="AF568" s="408"/>
    </row>
    <row r="569" spans="1:32" ht="15.75" customHeight="1" x14ac:dyDescent="0.2">
      <c r="A569" s="408"/>
      <c r="B569" s="408"/>
      <c r="C569" s="408"/>
      <c r="D569" s="408"/>
      <c r="E569" s="408"/>
      <c r="F569" s="408"/>
      <c r="G569" s="408"/>
      <c r="H569" s="408"/>
      <c r="I569" s="408"/>
      <c r="J569" s="408"/>
      <c r="K569" s="408"/>
      <c r="L569" s="408"/>
      <c r="M569" s="408"/>
      <c r="N569" s="408"/>
      <c r="O569" s="408"/>
      <c r="P569" s="408"/>
      <c r="Q569" s="408"/>
      <c r="R569" s="408"/>
      <c r="S569" s="408"/>
      <c r="T569" s="408"/>
      <c r="U569" s="408"/>
      <c r="V569" s="408"/>
      <c r="W569" s="408"/>
      <c r="X569" s="408"/>
      <c r="Y569" s="408"/>
      <c r="Z569" s="408"/>
      <c r="AA569" s="408"/>
      <c r="AB569" s="408"/>
      <c r="AC569" s="408"/>
      <c r="AD569" s="408"/>
      <c r="AE569" s="408"/>
      <c r="AF569" s="408"/>
    </row>
    <row r="570" spans="1:32" ht="15.75" customHeight="1" x14ac:dyDescent="0.2">
      <c r="A570" s="408"/>
      <c r="B570" s="408"/>
      <c r="C570" s="408"/>
      <c r="D570" s="408"/>
      <c r="E570" s="408"/>
      <c r="F570" s="408"/>
      <c r="G570" s="408"/>
      <c r="H570" s="408"/>
      <c r="I570" s="408"/>
      <c r="J570" s="408"/>
      <c r="K570" s="408"/>
      <c r="L570" s="408"/>
      <c r="M570" s="408"/>
      <c r="N570" s="408"/>
      <c r="O570" s="408"/>
      <c r="P570" s="408"/>
      <c r="Q570" s="408"/>
      <c r="R570" s="408"/>
      <c r="S570" s="408"/>
      <c r="T570" s="408"/>
      <c r="U570" s="408"/>
      <c r="V570" s="408"/>
      <c r="W570" s="408"/>
      <c r="X570" s="408"/>
      <c r="Y570" s="408"/>
      <c r="Z570" s="408"/>
      <c r="AA570" s="408"/>
      <c r="AB570" s="408"/>
      <c r="AC570" s="408"/>
      <c r="AD570" s="408"/>
      <c r="AE570" s="408"/>
      <c r="AF570" s="408"/>
    </row>
    <row r="571" spans="1:32" ht="15.75" customHeight="1" x14ac:dyDescent="0.2">
      <c r="A571" s="408"/>
      <c r="B571" s="408"/>
      <c r="C571" s="408"/>
      <c r="D571" s="408"/>
      <c r="E571" s="408"/>
      <c r="F571" s="408"/>
      <c r="G571" s="408"/>
      <c r="H571" s="408"/>
      <c r="I571" s="408"/>
      <c r="J571" s="408"/>
      <c r="K571" s="408"/>
      <c r="L571" s="408"/>
      <c r="M571" s="408"/>
      <c r="N571" s="408"/>
      <c r="O571" s="408"/>
      <c r="P571" s="408"/>
      <c r="Q571" s="408"/>
      <c r="R571" s="408"/>
      <c r="S571" s="408"/>
      <c r="T571" s="408"/>
      <c r="U571" s="408"/>
      <c r="V571" s="408"/>
      <c r="W571" s="408"/>
      <c r="X571" s="408"/>
      <c r="Y571" s="408"/>
      <c r="Z571" s="408"/>
      <c r="AA571" s="408"/>
      <c r="AB571" s="408"/>
      <c r="AC571" s="408"/>
      <c r="AD571" s="408"/>
      <c r="AE571" s="408"/>
      <c r="AF571" s="408"/>
    </row>
    <row r="572" spans="1:32" ht="15.75" customHeight="1" x14ac:dyDescent="0.2">
      <c r="A572" s="408"/>
      <c r="B572" s="408"/>
      <c r="C572" s="408"/>
      <c r="D572" s="408"/>
      <c r="E572" s="408"/>
      <c r="F572" s="408"/>
      <c r="G572" s="408"/>
      <c r="H572" s="408"/>
      <c r="I572" s="408"/>
      <c r="J572" s="408"/>
      <c r="K572" s="408"/>
      <c r="L572" s="408"/>
      <c r="M572" s="408"/>
      <c r="N572" s="408"/>
      <c r="O572" s="408"/>
      <c r="P572" s="408"/>
      <c r="Q572" s="408"/>
      <c r="R572" s="408"/>
      <c r="S572" s="408"/>
      <c r="T572" s="408"/>
      <c r="U572" s="408"/>
      <c r="V572" s="408"/>
      <c r="W572" s="408"/>
      <c r="X572" s="408"/>
      <c r="Y572" s="408"/>
      <c r="Z572" s="408"/>
      <c r="AA572" s="408"/>
      <c r="AB572" s="408"/>
      <c r="AC572" s="408"/>
      <c r="AD572" s="408"/>
      <c r="AE572" s="408"/>
      <c r="AF572" s="408"/>
    </row>
    <row r="573" spans="1:32" ht="15.75" customHeight="1" x14ac:dyDescent="0.2">
      <c r="A573" s="408"/>
      <c r="B573" s="408"/>
      <c r="C573" s="408"/>
      <c r="D573" s="408"/>
      <c r="E573" s="408"/>
      <c r="F573" s="408"/>
      <c r="G573" s="408"/>
      <c r="H573" s="408"/>
      <c r="I573" s="408"/>
      <c r="J573" s="408"/>
      <c r="K573" s="408"/>
      <c r="L573" s="408"/>
      <c r="M573" s="408"/>
      <c r="N573" s="408"/>
      <c r="O573" s="408"/>
      <c r="P573" s="408"/>
      <c r="Q573" s="408"/>
      <c r="R573" s="408"/>
      <c r="S573" s="408"/>
      <c r="T573" s="408"/>
      <c r="U573" s="408"/>
      <c r="V573" s="408"/>
      <c r="W573" s="408"/>
      <c r="X573" s="408"/>
      <c r="Y573" s="408"/>
      <c r="Z573" s="408"/>
      <c r="AA573" s="408"/>
      <c r="AB573" s="408"/>
      <c r="AC573" s="408"/>
      <c r="AD573" s="408"/>
      <c r="AE573" s="408"/>
      <c r="AF573" s="408"/>
    </row>
    <row r="574" spans="1:32" ht="15.75" customHeight="1" x14ac:dyDescent="0.2">
      <c r="A574" s="408"/>
      <c r="B574" s="408"/>
      <c r="C574" s="408"/>
      <c r="D574" s="408"/>
      <c r="E574" s="408"/>
      <c r="F574" s="408"/>
      <c r="G574" s="408"/>
      <c r="H574" s="408"/>
      <c r="I574" s="408"/>
      <c r="J574" s="408"/>
      <c r="K574" s="408"/>
      <c r="L574" s="408"/>
      <c r="M574" s="408"/>
      <c r="N574" s="408"/>
      <c r="O574" s="408"/>
      <c r="P574" s="408"/>
      <c r="Q574" s="408"/>
      <c r="R574" s="408"/>
      <c r="S574" s="408"/>
      <c r="T574" s="408"/>
      <c r="U574" s="408"/>
      <c r="V574" s="408"/>
      <c r="W574" s="408"/>
      <c r="X574" s="408"/>
      <c r="Y574" s="408"/>
      <c r="Z574" s="408"/>
      <c r="AA574" s="408"/>
      <c r="AB574" s="408"/>
      <c r="AC574" s="408"/>
      <c r="AD574" s="408"/>
      <c r="AE574" s="408"/>
      <c r="AF574" s="408"/>
    </row>
    <row r="575" spans="1:32" ht="15.75" customHeight="1" x14ac:dyDescent="0.2">
      <c r="A575" s="408"/>
      <c r="B575" s="408"/>
      <c r="C575" s="408"/>
      <c r="D575" s="408"/>
      <c r="E575" s="408"/>
      <c r="F575" s="408"/>
      <c r="G575" s="408"/>
      <c r="H575" s="408"/>
      <c r="I575" s="408"/>
      <c r="J575" s="408"/>
      <c r="K575" s="408"/>
      <c r="L575" s="408"/>
      <c r="M575" s="408"/>
      <c r="N575" s="408"/>
      <c r="O575" s="408"/>
      <c r="P575" s="408"/>
      <c r="Q575" s="408"/>
      <c r="R575" s="408"/>
      <c r="S575" s="408"/>
      <c r="T575" s="408"/>
      <c r="U575" s="408"/>
      <c r="V575" s="408"/>
      <c r="W575" s="408"/>
      <c r="X575" s="408"/>
      <c r="Y575" s="408"/>
      <c r="Z575" s="408"/>
      <c r="AA575" s="408"/>
      <c r="AB575" s="408"/>
      <c r="AC575" s="408"/>
      <c r="AD575" s="408"/>
      <c r="AE575" s="408"/>
      <c r="AF575" s="408"/>
    </row>
    <row r="576" spans="1:32" ht="15.75" customHeight="1" x14ac:dyDescent="0.2">
      <c r="A576" s="408"/>
      <c r="B576" s="408"/>
      <c r="C576" s="408"/>
      <c r="D576" s="408"/>
      <c r="E576" s="408"/>
      <c r="F576" s="408"/>
      <c r="G576" s="408"/>
      <c r="H576" s="408"/>
      <c r="I576" s="408"/>
      <c r="J576" s="408"/>
      <c r="K576" s="408"/>
      <c r="L576" s="408"/>
      <c r="M576" s="408"/>
      <c r="N576" s="408"/>
      <c r="O576" s="408"/>
      <c r="P576" s="408"/>
      <c r="Q576" s="408"/>
      <c r="R576" s="408"/>
      <c r="S576" s="408"/>
      <c r="T576" s="408"/>
      <c r="U576" s="408"/>
      <c r="V576" s="408"/>
      <c r="W576" s="408"/>
      <c r="X576" s="408"/>
      <c r="Y576" s="408"/>
      <c r="Z576" s="408"/>
      <c r="AA576" s="408"/>
      <c r="AB576" s="408"/>
      <c r="AC576" s="408"/>
      <c r="AD576" s="408"/>
      <c r="AE576" s="408"/>
      <c r="AF576" s="408"/>
    </row>
    <row r="577" spans="1:32" ht="15.75" customHeight="1" x14ac:dyDescent="0.2">
      <c r="A577" s="408"/>
      <c r="B577" s="408"/>
      <c r="C577" s="408"/>
      <c r="D577" s="408"/>
      <c r="E577" s="408"/>
      <c r="F577" s="408"/>
      <c r="G577" s="408"/>
      <c r="H577" s="408"/>
      <c r="I577" s="408"/>
      <c r="J577" s="408"/>
      <c r="K577" s="408"/>
      <c r="L577" s="408"/>
      <c r="M577" s="408"/>
      <c r="N577" s="408"/>
      <c r="O577" s="408"/>
      <c r="P577" s="408"/>
      <c r="Q577" s="408"/>
      <c r="R577" s="408"/>
      <c r="S577" s="408"/>
      <c r="T577" s="408"/>
      <c r="U577" s="408"/>
      <c r="V577" s="408"/>
      <c r="W577" s="408"/>
      <c r="X577" s="408"/>
      <c r="Y577" s="408"/>
      <c r="Z577" s="408"/>
      <c r="AA577" s="408"/>
      <c r="AB577" s="408"/>
      <c r="AC577" s="408"/>
      <c r="AD577" s="408"/>
      <c r="AE577" s="408"/>
      <c r="AF577" s="408"/>
    </row>
    <row r="578" spans="1:32" ht="15.75" customHeight="1" x14ac:dyDescent="0.2">
      <c r="A578" s="408"/>
      <c r="B578" s="408"/>
      <c r="C578" s="408"/>
      <c r="D578" s="408"/>
      <c r="E578" s="408"/>
      <c r="F578" s="408"/>
      <c r="G578" s="408"/>
      <c r="H578" s="408"/>
      <c r="I578" s="408"/>
      <c r="J578" s="408"/>
      <c r="K578" s="408"/>
      <c r="L578" s="408"/>
      <c r="M578" s="408"/>
      <c r="N578" s="408"/>
      <c r="O578" s="408"/>
      <c r="P578" s="408"/>
      <c r="Q578" s="408"/>
      <c r="R578" s="408"/>
      <c r="S578" s="408"/>
      <c r="T578" s="408"/>
      <c r="U578" s="408"/>
      <c r="V578" s="408"/>
      <c r="W578" s="408"/>
      <c r="X578" s="408"/>
      <c r="Y578" s="408"/>
      <c r="Z578" s="408"/>
      <c r="AA578" s="408"/>
      <c r="AB578" s="408"/>
      <c r="AC578" s="408"/>
      <c r="AD578" s="408"/>
      <c r="AE578" s="408"/>
      <c r="AF578" s="408"/>
    </row>
    <row r="579" spans="1:32" ht="15.75" customHeight="1" x14ac:dyDescent="0.2">
      <c r="A579" s="408"/>
      <c r="B579" s="408"/>
      <c r="C579" s="408"/>
      <c r="D579" s="408"/>
      <c r="E579" s="408"/>
      <c r="F579" s="408"/>
      <c r="G579" s="408"/>
      <c r="H579" s="408"/>
      <c r="I579" s="408"/>
      <c r="J579" s="408"/>
      <c r="K579" s="408"/>
      <c r="L579" s="408"/>
      <c r="M579" s="408"/>
      <c r="N579" s="408"/>
      <c r="O579" s="408"/>
      <c r="P579" s="408"/>
      <c r="Q579" s="408"/>
      <c r="R579" s="408"/>
      <c r="S579" s="408"/>
      <c r="T579" s="408"/>
      <c r="U579" s="408"/>
      <c r="V579" s="408"/>
      <c r="W579" s="408"/>
      <c r="X579" s="408"/>
      <c r="Y579" s="408"/>
      <c r="Z579" s="408"/>
      <c r="AA579" s="408"/>
      <c r="AB579" s="408"/>
      <c r="AC579" s="408"/>
      <c r="AD579" s="408"/>
      <c r="AE579" s="408"/>
      <c r="AF579" s="408"/>
    </row>
    <row r="580" spans="1:32" ht="15.75" customHeight="1" x14ac:dyDescent="0.2">
      <c r="A580" s="408"/>
      <c r="B580" s="408"/>
      <c r="C580" s="408"/>
      <c r="D580" s="408"/>
      <c r="E580" s="408"/>
      <c r="F580" s="408"/>
      <c r="G580" s="408"/>
      <c r="H580" s="408"/>
      <c r="I580" s="408"/>
      <c r="J580" s="408"/>
      <c r="K580" s="408"/>
      <c r="L580" s="408"/>
      <c r="M580" s="408"/>
      <c r="N580" s="408"/>
      <c r="O580" s="408"/>
      <c r="P580" s="408"/>
      <c r="Q580" s="408"/>
      <c r="R580" s="408"/>
      <c r="S580" s="408"/>
      <c r="T580" s="408"/>
      <c r="U580" s="408"/>
      <c r="V580" s="408"/>
      <c r="W580" s="408"/>
      <c r="X580" s="408"/>
      <c r="Y580" s="408"/>
      <c r="Z580" s="408"/>
      <c r="AA580" s="408"/>
      <c r="AB580" s="408"/>
      <c r="AC580" s="408"/>
      <c r="AD580" s="408"/>
      <c r="AE580" s="408"/>
      <c r="AF580" s="408"/>
    </row>
    <row r="581" spans="1:32" ht="15.75" customHeight="1" x14ac:dyDescent="0.2">
      <c r="A581" s="408"/>
      <c r="B581" s="408"/>
      <c r="C581" s="408"/>
      <c r="D581" s="408"/>
      <c r="E581" s="408"/>
      <c r="F581" s="408"/>
      <c r="G581" s="408"/>
      <c r="H581" s="408"/>
      <c r="I581" s="408"/>
      <c r="J581" s="408"/>
      <c r="K581" s="408"/>
      <c r="L581" s="408"/>
      <c r="M581" s="408"/>
      <c r="N581" s="408"/>
      <c r="O581" s="408"/>
      <c r="P581" s="408"/>
      <c r="Q581" s="408"/>
      <c r="R581" s="408"/>
      <c r="S581" s="408"/>
      <c r="T581" s="408"/>
      <c r="U581" s="408"/>
      <c r="V581" s="408"/>
      <c r="W581" s="408"/>
      <c r="X581" s="408"/>
      <c r="Y581" s="408"/>
      <c r="Z581" s="408"/>
      <c r="AA581" s="408"/>
      <c r="AB581" s="408"/>
      <c r="AC581" s="408"/>
      <c r="AD581" s="408"/>
      <c r="AE581" s="408"/>
      <c r="AF581" s="408"/>
    </row>
    <row r="582" spans="1:32" ht="15.75" customHeight="1" x14ac:dyDescent="0.2">
      <c r="A582" s="408"/>
      <c r="B582" s="408"/>
      <c r="C582" s="408"/>
      <c r="D582" s="408"/>
      <c r="E582" s="408"/>
      <c r="F582" s="408"/>
      <c r="G582" s="408"/>
      <c r="H582" s="408"/>
      <c r="I582" s="408"/>
      <c r="J582" s="408"/>
      <c r="K582" s="408"/>
      <c r="L582" s="408"/>
      <c r="M582" s="408"/>
      <c r="N582" s="408"/>
      <c r="O582" s="408"/>
      <c r="P582" s="408"/>
      <c r="Q582" s="408"/>
      <c r="R582" s="408"/>
      <c r="S582" s="408"/>
      <c r="T582" s="408"/>
      <c r="U582" s="408"/>
      <c r="V582" s="408"/>
      <c r="W582" s="408"/>
      <c r="X582" s="408"/>
      <c r="Y582" s="408"/>
      <c r="Z582" s="408"/>
      <c r="AA582" s="408"/>
      <c r="AB582" s="408"/>
      <c r="AC582" s="408"/>
      <c r="AD582" s="408"/>
      <c r="AE582" s="408"/>
      <c r="AF582" s="408"/>
    </row>
    <row r="583" spans="1:32" ht="15.75" customHeight="1" x14ac:dyDescent="0.2">
      <c r="A583" s="408"/>
      <c r="B583" s="408"/>
      <c r="C583" s="408"/>
      <c r="D583" s="408"/>
      <c r="E583" s="408"/>
      <c r="F583" s="408"/>
      <c r="G583" s="408"/>
      <c r="H583" s="408"/>
      <c r="I583" s="408"/>
      <c r="J583" s="408"/>
      <c r="K583" s="408"/>
      <c r="L583" s="408"/>
      <c r="M583" s="408"/>
      <c r="N583" s="408"/>
      <c r="O583" s="408"/>
      <c r="P583" s="408"/>
      <c r="Q583" s="408"/>
      <c r="R583" s="408"/>
      <c r="S583" s="408"/>
      <c r="T583" s="408"/>
      <c r="U583" s="408"/>
      <c r="V583" s="408"/>
      <c r="W583" s="408"/>
      <c r="X583" s="408"/>
      <c r="Y583" s="408"/>
      <c r="Z583" s="408"/>
      <c r="AA583" s="408"/>
      <c r="AB583" s="408"/>
      <c r="AC583" s="408"/>
      <c r="AD583" s="408"/>
      <c r="AE583" s="408"/>
      <c r="AF583" s="408"/>
    </row>
    <row r="584" spans="1:32" ht="15.75" customHeight="1" x14ac:dyDescent="0.2">
      <c r="A584" s="408"/>
      <c r="B584" s="408"/>
      <c r="C584" s="408"/>
      <c r="D584" s="408"/>
      <c r="E584" s="408"/>
      <c r="F584" s="408"/>
      <c r="G584" s="408"/>
      <c r="H584" s="408"/>
      <c r="I584" s="408"/>
      <c r="J584" s="408"/>
      <c r="K584" s="408"/>
      <c r="L584" s="408"/>
      <c r="M584" s="408"/>
      <c r="N584" s="408"/>
      <c r="O584" s="408"/>
      <c r="P584" s="408"/>
      <c r="Q584" s="408"/>
      <c r="R584" s="408"/>
      <c r="S584" s="408"/>
      <c r="T584" s="408"/>
      <c r="U584" s="408"/>
      <c r="V584" s="408"/>
      <c r="W584" s="408"/>
      <c r="X584" s="408"/>
      <c r="Y584" s="408"/>
      <c r="Z584" s="408"/>
      <c r="AA584" s="408"/>
      <c r="AB584" s="408"/>
      <c r="AC584" s="408"/>
      <c r="AD584" s="408"/>
      <c r="AE584" s="408"/>
      <c r="AF584" s="408"/>
    </row>
    <row r="585" spans="1:32" ht="15.75" customHeight="1" x14ac:dyDescent="0.2">
      <c r="A585" s="408"/>
      <c r="B585" s="408"/>
      <c r="C585" s="408"/>
      <c r="D585" s="408"/>
      <c r="E585" s="408"/>
      <c r="F585" s="408"/>
      <c r="G585" s="408"/>
      <c r="H585" s="408"/>
      <c r="I585" s="408"/>
      <c r="J585" s="408"/>
      <c r="K585" s="408"/>
      <c r="L585" s="408"/>
      <c r="M585" s="408"/>
      <c r="N585" s="408"/>
      <c r="O585" s="408"/>
      <c r="P585" s="408"/>
      <c r="Q585" s="408"/>
      <c r="R585" s="408"/>
      <c r="S585" s="408"/>
      <c r="T585" s="408"/>
      <c r="U585" s="408"/>
      <c r="V585" s="408"/>
      <c r="W585" s="408"/>
      <c r="X585" s="408"/>
      <c r="Y585" s="408"/>
      <c r="Z585" s="408"/>
      <c r="AA585" s="408"/>
      <c r="AB585" s="408"/>
      <c r="AC585" s="408"/>
      <c r="AD585" s="408"/>
      <c r="AE585" s="408"/>
      <c r="AF585" s="408"/>
    </row>
    <row r="586" spans="1:32" ht="15.75" customHeight="1" x14ac:dyDescent="0.2">
      <c r="A586" s="408"/>
      <c r="B586" s="408"/>
      <c r="C586" s="408"/>
      <c r="D586" s="408"/>
      <c r="E586" s="408"/>
      <c r="F586" s="408"/>
      <c r="G586" s="408"/>
      <c r="H586" s="408"/>
      <c r="I586" s="408"/>
      <c r="J586" s="408"/>
      <c r="K586" s="408"/>
      <c r="L586" s="408"/>
      <c r="M586" s="408"/>
      <c r="N586" s="408"/>
      <c r="O586" s="408"/>
      <c r="P586" s="408"/>
      <c r="Q586" s="408"/>
      <c r="R586" s="408"/>
      <c r="S586" s="408"/>
      <c r="T586" s="408"/>
      <c r="U586" s="408"/>
      <c r="V586" s="408"/>
      <c r="W586" s="408"/>
      <c r="X586" s="408"/>
      <c r="Y586" s="408"/>
      <c r="Z586" s="408"/>
      <c r="AA586" s="408"/>
      <c r="AB586" s="408"/>
      <c r="AC586" s="408"/>
      <c r="AD586" s="408"/>
      <c r="AE586" s="408"/>
      <c r="AF586" s="408"/>
    </row>
    <row r="587" spans="1:32" ht="15.75" customHeight="1" x14ac:dyDescent="0.2">
      <c r="A587" s="408"/>
      <c r="B587" s="408"/>
      <c r="C587" s="408"/>
      <c r="D587" s="408"/>
      <c r="E587" s="408"/>
      <c r="F587" s="408"/>
      <c r="G587" s="408"/>
      <c r="H587" s="408"/>
      <c r="I587" s="408"/>
      <c r="J587" s="408"/>
      <c r="K587" s="408"/>
      <c r="L587" s="408"/>
      <c r="M587" s="408"/>
      <c r="N587" s="408"/>
      <c r="O587" s="408"/>
      <c r="P587" s="408"/>
      <c r="Q587" s="408"/>
      <c r="R587" s="408"/>
      <c r="S587" s="408"/>
      <c r="T587" s="408"/>
      <c r="U587" s="408"/>
      <c r="V587" s="408"/>
      <c r="W587" s="408"/>
      <c r="X587" s="408"/>
      <c r="Y587" s="408"/>
      <c r="Z587" s="408"/>
      <c r="AA587" s="408"/>
      <c r="AB587" s="408"/>
      <c r="AC587" s="408"/>
      <c r="AD587" s="408"/>
      <c r="AE587" s="408"/>
      <c r="AF587" s="408"/>
    </row>
    <row r="588" spans="1:32" ht="15.75" customHeight="1" x14ac:dyDescent="0.2">
      <c r="A588" s="408"/>
      <c r="B588" s="408"/>
      <c r="C588" s="408"/>
      <c r="D588" s="408"/>
      <c r="E588" s="408"/>
      <c r="F588" s="408"/>
      <c r="G588" s="408"/>
      <c r="H588" s="408"/>
      <c r="I588" s="408"/>
      <c r="J588" s="408"/>
      <c r="K588" s="408"/>
      <c r="L588" s="408"/>
      <c r="M588" s="408"/>
      <c r="N588" s="408"/>
      <c r="O588" s="408"/>
      <c r="P588" s="408"/>
      <c r="Q588" s="408"/>
      <c r="R588" s="408"/>
      <c r="S588" s="408"/>
      <c r="T588" s="408"/>
      <c r="U588" s="408"/>
      <c r="V588" s="408"/>
      <c r="W588" s="408"/>
      <c r="X588" s="408"/>
      <c r="Y588" s="408"/>
      <c r="Z588" s="408"/>
      <c r="AA588" s="408"/>
      <c r="AB588" s="408"/>
      <c r="AC588" s="408"/>
      <c r="AD588" s="408"/>
      <c r="AE588" s="408"/>
      <c r="AF588" s="408"/>
    </row>
    <row r="589" spans="1:32" ht="15.75" customHeight="1" x14ac:dyDescent="0.2">
      <c r="A589" s="408"/>
      <c r="B589" s="408"/>
      <c r="C589" s="408"/>
      <c r="D589" s="408"/>
      <c r="E589" s="408"/>
      <c r="F589" s="408"/>
      <c r="G589" s="408"/>
      <c r="H589" s="408"/>
      <c r="I589" s="408"/>
      <c r="J589" s="408"/>
      <c r="K589" s="408"/>
      <c r="L589" s="408"/>
      <c r="M589" s="408"/>
      <c r="N589" s="408"/>
      <c r="O589" s="408"/>
      <c r="P589" s="408"/>
      <c r="Q589" s="408"/>
      <c r="R589" s="408"/>
      <c r="S589" s="408"/>
      <c r="T589" s="408"/>
      <c r="U589" s="408"/>
      <c r="V589" s="408"/>
      <c r="W589" s="408"/>
      <c r="X589" s="408"/>
      <c r="Y589" s="408"/>
      <c r="Z589" s="408"/>
      <c r="AA589" s="408"/>
      <c r="AB589" s="408"/>
      <c r="AC589" s="408"/>
      <c r="AD589" s="408"/>
      <c r="AE589" s="408"/>
      <c r="AF589" s="408"/>
    </row>
    <row r="590" spans="1:32" ht="15.75" customHeight="1" x14ac:dyDescent="0.2">
      <c r="A590" s="408"/>
      <c r="B590" s="408"/>
      <c r="C590" s="408"/>
      <c r="D590" s="408"/>
      <c r="E590" s="408"/>
      <c r="F590" s="408"/>
      <c r="G590" s="408"/>
      <c r="H590" s="408"/>
      <c r="I590" s="408"/>
      <c r="J590" s="408"/>
      <c r="K590" s="408"/>
      <c r="L590" s="408"/>
      <c r="M590" s="408"/>
      <c r="N590" s="408"/>
      <c r="O590" s="408"/>
      <c r="P590" s="408"/>
      <c r="Q590" s="408"/>
      <c r="R590" s="408"/>
      <c r="S590" s="408"/>
      <c r="T590" s="408"/>
      <c r="U590" s="408"/>
      <c r="V590" s="408"/>
      <c r="W590" s="408"/>
      <c r="X590" s="408"/>
      <c r="Y590" s="408"/>
      <c r="Z590" s="408"/>
      <c r="AA590" s="408"/>
      <c r="AB590" s="408"/>
      <c r="AC590" s="408"/>
      <c r="AD590" s="408"/>
      <c r="AE590" s="408"/>
      <c r="AF590" s="408"/>
    </row>
    <row r="591" spans="1:32" ht="15.75" customHeight="1" x14ac:dyDescent="0.2">
      <c r="A591" s="408"/>
      <c r="B591" s="408"/>
      <c r="C591" s="408"/>
      <c r="D591" s="408"/>
      <c r="E591" s="408"/>
      <c r="F591" s="408"/>
      <c r="G591" s="408"/>
      <c r="H591" s="408"/>
      <c r="I591" s="408"/>
      <c r="J591" s="408"/>
      <c r="K591" s="408"/>
      <c r="L591" s="408"/>
      <c r="M591" s="408"/>
      <c r="N591" s="408"/>
      <c r="O591" s="408"/>
      <c r="P591" s="408"/>
      <c r="Q591" s="408"/>
      <c r="R591" s="408"/>
      <c r="S591" s="408"/>
      <c r="T591" s="408"/>
      <c r="U591" s="408"/>
      <c r="V591" s="408"/>
      <c r="W591" s="408"/>
      <c r="X591" s="408"/>
      <c r="Y591" s="408"/>
      <c r="Z591" s="408"/>
      <c r="AA591" s="408"/>
      <c r="AB591" s="408"/>
      <c r="AC591" s="408"/>
      <c r="AD591" s="408"/>
      <c r="AE591" s="408"/>
      <c r="AF591" s="408"/>
    </row>
    <row r="592" spans="1:32" ht="15.75" customHeight="1" x14ac:dyDescent="0.2">
      <c r="A592" s="408"/>
      <c r="B592" s="408"/>
      <c r="C592" s="408"/>
      <c r="D592" s="408"/>
      <c r="E592" s="408"/>
      <c r="F592" s="408"/>
      <c r="G592" s="408"/>
      <c r="H592" s="408"/>
      <c r="I592" s="408"/>
      <c r="J592" s="408"/>
      <c r="K592" s="408"/>
      <c r="L592" s="408"/>
      <c r="M592" s="408"/>
      <c r="N592" s="408"/>
      <c r="O592" s="408"/>
      <c r="P592" s="408"/>
      <c r="Q592" s="408"/>
      <c r="R592" s="408"/>
      <c r="S592" s="408"/>
      <c r="T592" s="408"/>
      <c r="U592" s="408"/>
      <c r="V592" s="408"/>
      <c r="W592" s="408"/>
      <c r="X592" s="408"/>
      <c r="Y592" s="408"/>
      <c r="Z592" s="408"/>
      <c r="AA592" s="408"/>
      <c r="AB592" s="408"/>
      <c r="AC592" s="408"/>
      <c r="AD592" s="408"/>
      <c r="AE592" s="408"/>
      <c r="AF592" s="408"/>
    </row>
    <row r="593" spans="1:32" ht="15.75" customHeight="1" x14ac:dyDescent="0.2">
      <c r="A593" s="408"/>
      <c r="B593" s="408"/>
      <c r="C593" s="408"/>
      <c r="D593" s="408"/>
      <c r="E593" s="408"/>
      <c r="F593" s="408"/>
      <c r="G593" s="408"/>
      <c r="H593" s="408"/>
      <c r="I593" s="408"/>
      <c r="J593" s="408"/>
      <c r="K593" s="408"/>
      <c r="L593" s="408"/>
      <c r="M593" s="408"/>
      <c r="N593" s="408"/>
      <c r="O593" s="408"/>
      <c r="P593" s="408"/>
      <c r="Q593" s="408"/>
      <c r="R593" s="408"/>
      <c r="S593" s="408"/>
      <c r="T593" s="408"/>
      <c r="U593" s="408"/>
      <c r="V593" s="408"/>
      <c r="W593" s="408"/>
      <c r="X593" s="408"/>
      <c r="Y593" s="408"/>
      <c r="Z593" s="408"/>
      <c r="AA593" s="408"/>
      <c r="AB593" s="408"/>
      <c r="AC593" s="408"/>
      <c r="AD593" s="408"/>
      <c r="AE593" s="408"/>
      <c r="AF593" s="408"/>
    </row>
    <row r="594" spans="1:32" ht="15.75" customHeight="1" x14ac:dyDescent="0.2">
      <c r="A594" s="408"/>
      <c r="B594" s="408"/>
      <c r="C594" s="408"/>
      <c r="D594" s="408"/>
      <c r="E594" s="408"/>
      <c r="F594" s="408"/>
      <c r="G594" s="408"/>
      <c r="H594" s="408"/>
      <c r="I594" s="408"/>
      <c r="J594" s="408"/>
      <c r="K594" s="408"/>
      <c r="L594" s="408"/>
      <c r="M594" s="408"/>
      <c r="N594" s="408"/>
      <c r="O594" s="408"/>
      <c r="P594" s="408"/>
      <c r="Q594" s="408"/>
      <c r="R594" s="408"/>
      <c r="S594" s="408"/>
      <c r="T594" s="408"/>
      <c r="U594" s="408"/>
      <c r="V594" s="408"/>
      <c r="W594" s="408"/>
      <c r="X594" s="408"/>
      <c r="Y594" s="408"/>
      <c r="Z594" s="408"/>
      <c r="AA594" s="408"/>
      <c r="AB594" s="408"/>
      <c r="AC594" s="408"/>
      <c r="AD594" s="408"/>
      <c r="AE594" s="408"/>
      <c r="AF594" s="408"/>
    </row>
    <row r="595" spans="1:32" ht="15.75" customHeight="1" x14ac:dyDescent="0.2">
      <c r="A595" s="408"/>
      <c r="B595" s="408"/>
      <c r="C595" s="408"/>
      <c r="D595" s="408"/>
      <c r="E595" s="408"/>
      <c r="F595" s="408"/>
      <c r="G595" s="408"/>
      <c r="H595" s="408"/>
      <c r="I595" s="408"/>
      <c r="J595" s="408"/>
      <c r="K595" s="408"/>
      <c r="L595" s="408"/>
      <c r="M595" s="408"/>
      <c r="N595" s="408"/>
      <c r="O595" s="408"/>
      <c r="P595" s="408"/>
      <c r="Q595" s="408"/>
      <c r="R595" s="408"/>
      <c r="S595" s="408"/>
      <c r="T595" s="408"/>
      <c r="U595" s="408"/>
      <c r="V595" s="408"/>
      <c r="W595" s="408"/>
      <c r="X595" s="408"/>
      <c r="Y595" s="408"/>
      <c r="Z595" s="408"/>
      <c r="AA595" s="408"/>
      <c r="AB595" s="408"/>
      <c r="AC595" s="408"/>
      <c r="AD595" s="408"/>
      <c r="AE595" s="408"/>
      <c r="AF595" s="408"/>
    </row>
    <row r="596" spans="1:32" ht="15.75" customHeight="1" x14ac:dyDescent="0.2">
      <c r="A596" s="408"/>
      <c r="B596" s="408"/>
      <c r="C596" s="408"/>
      <c r="D596" s="408"/>
      <c r="E596" s="408"/>
      <c r="F596" s="408"/>
      <c r="G596" s="408"/>
      <c r="H596" s="408"/>
      <c r="I596" s="408"/>
      <c r="J596" s="408"/>
      <c r="K596" s="408"/>
      <c r="L596" s="408"/>
      <c r="M596" s="408"/>
      <c r="N596" s="408"/>
      <c r="O596" s="408"/>
      <c r="P596" s="408"/>
      <c r="Q596" s="408"/>
      <c r="R596" s="408"/>
      <c r="S596" s="408"/>
      <c r="T596" s="408"/>
      <c r="U596" s="408"/>
      <c r="V596" s="408"/>
      <c r="W596" s="408"/>
      <c r="X596" s="408"/>
      <c r="Y596" s="408"/>
      <c r="Z596" s="408"/>
      <c r="AA596" s="408"/>
      <c r="AB596" s="408"/>
      <c r="AC596" s="408"/>
      <c r="AD596" s="408"/>
      <c r="AE596" s="408"/>
      <c r="AF596" s="408"/>
    </row>
    <row r="597" spans="1:32" ht="15.75" customHeight="1" x14ac:dyDescent="0.2">
      <c r="A597" s="408"/>
      <c r="B597" s="408"/>
      <c r="C597" s="408"/>
      <c r="D597" s="408"/>
      <c r="E597" s="408"/>
      <c r="F597" s="408"/>
      <c r="G597" s="408"/>
      <c r="H597" s="408"/>
      <c r="I597" s="408"/>
      <c r="J597" s="408"/>
      <c r="K597" s="408"/>
      <c r="L597" s="408"/>
      <c r="M597" s="408"/>
      <c r="N597" s="408"/>
      <c r="O597" s="408"/>
      <c r="P597" s="408"/>
      <c r="Q597" s="408"/>
      <c r="R597" s="408"/>
      <c r="S597" s="408"/>
      <c r="T597" s="408"/>
      <c r="U597" s="408"/>
      <c r="V597" s="408"/>
      <c r="W597" s="408"/>
      <c r="X597" s="408"/>
      <c r="Y597" s="408"/>
      <c r="Z597" s="408"/>
      <c r="AA597" s="408"/>
      <c r="AB597" s="408"/>
      <c r="AC597" s="408"/>
      <c r="AD597" s="408"/>
      <c r="AE597" s="408"/>
      <c r="AF597" s="408"/>
    </row>
    <row r="598" spans="1:32" ht="15.75" customHeight="1" x14ac:dyDescent="0.2">
      <c r="A598" s="408"/>
      <c r="B598" s="408"/>
      <c r="C598" s="408"/>
      <c r="D598" s="408"/>
      <c r="E598" s="408"/>
      <c r="F598" s="408"/>
      <c r="G598" s="408"/>
      <c r="H598" s="408"/>
      <c r="I598" s="408"/>
      <c r="J598" s="408"/>
      <c r="K598" s="408"/>
      <c r="L598" s="408"/>
      <c r="M598" s="408"/>
      <c r="N598" s="408"/>
      <c r="O598" s="408"/>
      <c r="P598" s="408"/>
      <c r="Q598" s="408"/>
      <c r="R598" s="408"/>
      <c r="S598" s="408"/>
      <c r="T598" s="408"/>
      <c r="U598" s="408"/>
      <c r="V598" s="408"/>
      <c r="W598" s="408"/>
      <c r="X598" s="408"/>
      <c r="Y598" s="408"/>
      <c r="Z598" s="408"/>
      <c r="AA598" s="408"/>
      <c r="AB598" s="408"/>
      <c r="AC598" s="408"/>
      <c r="AD598" s="408"/>
      <c r="AE598" s="408"/>
      <c r="AF598" s="408"/>
    </row>
    <row r="599" spans="1:32" ht="15.75" customHeight="1" x14ac:dyDescent="0.2">
      <c r="A599" s="408"/>
      <c r="B599" s="408"/>
      <c r="C599" s="408"/>
      <c r="D599" s="408"/>
      <c r="E599" s="408"/>
      <c r="F599" s="408"/>
      <c r="G599" s="408"/>
      <c r="H599" s="408"/>
      <c r="I599" s="408"/>
      <c r="J599" s="408"/>
      <c r="K599" s="408"/>
      <c r="L599" s="408"/>
      <c r="M599" s="408"/>
      <c r="N599" s="408"/>
      <c r="O599" s="408"/>
      <c r="P599" s="408"/>
      <c r="Q599" s="408"/>
      <c r="R599" s="408"/>
      <c r="S599" s="408"/>
      <c r="T599" s="408"/>
      <c r="U599" s="408"/>
      <c r="V599" s="408"/>
      <c r="W599" s="408"/>
      <c r="X599" s="408"/>
      <c r="Y599" s="408"/>
      <c r="Z599" s="408"/>
      <c r="AA599" s="408"/>
      <c r="AB599" s="408"/>
      <c r="AC599" s="408"/>
      <c r="AD599" s="408"/>
      <c r="AE599" s="408"/>
      <c r="AF599" s="408"/>
    </row>
    <row r="600" spans="1:32" ht="15.75" customHeight="1" x14ac:dyDescent="0.2">
      <c r="A600" s="408"/>
      <c r="B600" s="408"/>
      <c r="C600" s="408"/>
      <c r="D600" s="408"/>
      <c r="E600" s="408"/>
      <c r="F600" s="408"/>
      <c r="G600" s="408"/>
      <c r="H600" s="408"/>
      <c r="I600" s="408"/>
      <c r="J600" s="408"/>
      <c r="K600" s="408"/>
      <c r="L600" s="408"/>
      <c r="M600" s="408"/>
      <c r="N600" s="408"/>
      <c r="O600" s="408"/>
      <c r="P600" s="408"/>
      <c r="Q600" s="408"/>
      <c r="R600" s="408"/>
      <c r="S600" s="408"/>
      <c r="T600" s="408"/>
      <c r="U600" s="408"/>
      <c r="V600" s="408"/>
      <c r="W600" s="408"/>
      <c r="X600" s="408"/>
      <c r="Y600" s="408"/>
      <c r="Z600" s="408"/>
      <c r="AA600" s="408"/>
      <c r="AB600" s="408"/>
      <c r="AC600" s="408"/>
      <c r="AD600" s="408"/>
      <c r="AE600" s="408"/>
      <c r="AF600" s="408"/>
    </row>
    <row r="601" spans="1:32" ht="15.75" customHeight="1" x14ac:dyDescent="0.2">
      <c r="A601" s="408"/>
      <c r="B601" s="408"/>
      <c r="C601" s="408"/>
      <c r="D601" s="408"/>
      <c r="E601" s="408"/>
      <c r="F601" s="408"/>
      <c r="G601" s="408"/>
      <c r="H601" s="408"/>
      <c r="I601" s="408"/>
      <c r="J601" s="408"/>
      <c r="K601" s="408"/>
      <c r="L601" s="408"/>
      <c r="M601" s="408"/>
      <c r="N601" s="408"/>
      <c r="O601" s="408"/>
      <c r="P601" s="408"/>
      <c r="Q601" s="408"/>
      <c r="R601" s="408"/>
      <c r="S601" s="408"/>
      <c r="T601" s="408"/>
      <c r="U601" s="408"/>
      <c r="V601" s="408"/>
      <c r="W601" s="408"/>
      <c r="X601" s="408"/>
      <c r="Y601" s="408"/>
      <c r="Z601" s="408"/>
      <c r="AA601" s="408"/>
      <c r="AB601" s="408"/>
      <c r="AC601" s="408"/>
      <c r="AD601" s="408"/>
      <c r="AE601" s="408"/>
      <c r="AF601" s="408"/>
    </row>
    <row r="602" spans="1:32" ht="15.75" customHeight="1" x14ac:dyDescent="0.2">
      <c r="A602" s="408"/>
      <c r="B602" s="408"/>
      <c r="C602" s="408"/>
      <c r="D602" s="408"/>
      <c r="E602" s="408"/>
      <c r="F602" s="408"/>
      <c r="G602" s="408"/>
      <c r="H602" s="408"/>
      <c r="I602" s="408"/>
      <c r="J602" s="408"/>
      <c r="K602" s="408"/>
      <c r="L602" s="408"/>
      <c r="M602" s="408"/>
      <c r="N602" s="408"/>
      <c r="O602" s="408"/>
      <c r="P602" s="408"/>
      <c r="Q602" s="408"/>
      <c r="R602" s="408"/>
      <c r="S602" s="408"/>
      <c r="T602" s="408"/>
      <c r="U602" s="408"/>
      <c r="V602" s="408"/>
      <c r="W602" s="408"/>
      <c r="X602" s="408"/>
      <c r="Y602" s="408"/>
      <c r="Z602" s="408"/>
      <c r="AA602" s="408"/>
      <c r="AB602" s="408"/>
      <c r="AC602" s="408"/>
      <c r="AD602" s="408"/>
      <c r="AE602" s="408"/>
      <c r="AF602" s="408"/>
    </row>
    <row r="603" spans="1:32" ht="15.75" customHeight="1" x14ac:dyDescent="0.2">
      <c r="A603" s="408"/>
      <c r="B603" s="408"/>
      <c r="C603" s="408"/>
      <c r="D603" s="408"/>
      <c r="E603" s="408"/>
      <c r="F603" s="408"/>
      <c r="G603" s="408"/>
      <c r="H603" s="408"/>
      <c r="I603" s="408"/>
      <c r="J603" s="408"/>
      <c r="K603" s="408"/>
      <c r="L603" s="408"/>
      <c r="M603" s="408"/>
      <c r="N603" s="408"/>
      <c r="O603" s="408"/>
      <c r="P603" s="408"/>
      <c r="Q603" s="408"/>
      <c r="R603" s="408"/>
      <c r="S603" s="408"/>
      <c r="T603" s="408"/>
      <c r="U603" s="408"/>
      <c r="V603" s="408"/>
      <c r="W603" s="408"/>
      <c r="X603" s="408"/>
      <c r="Y603" s="408"/>
      <c r="Z603" s="408"/>
      <c r="AA603" s="408"/>
      <c r="AB603" s="408"/>
      <c r="AC603" s="408"/>
      <c r="AD603" s="408"/>
      <c r="AE603" s="408"/>
      <c r="AF603" s="408"/>
    </row>
    <row r="604" spans="1:32" ht="15.75" customHeight="1" x14ac:dyDescent="0.2">
      <c r="A604" s="408"/>
      <c r="B604" s="408"/>
      <c r="C604" s="408"/>
      <c r="D604" s="408"/>
      <c r="E604" s="408"/>
      <c r="F604" s="408"/>
      <c r="G604" s="408"/>
      <c r="H604" s="408"/>
      <c r="I604" s="408"/>
      <c r="J604" s="408"/>
      <c r="K604" s="408"/>
      <c r="L604" s="408"/>
      <c r="M604" s="408"/>
      <c r="N604" s="408"/>
      <c r="O604" s="408"/>
      <c r="P604" s="408"/>
      <c r="Q604" s="408"/>
      <c r="R604" s="408"/>
      <c r="S604" s="408"/>
      <c r="T604" s="408"/>
      <c r="U604" s="408"/>
      <c r="V604" s="408"/>
      <c r="W604" s="408"/>
      <c r="X604" s="408"/>
      <c r="Y604" s="408"/>
      <c r="Z604" s="408"/>
      <c r="AA604" s="408"/>
      <c r="AB604" s="408"/>
      <c r="AC604" s="408"/>
      <c r="AD604" s="408"/>
      <c r="AE604" s="408"/>
      <c r="AF604" s="408"/>
    </row>
    <row r="605" spans="1:32" ht="15.75" customHeight="1" x14ac:dyDescent="0.2">
      <c r="A605" s="408"/>
      <c r="B605" s="408"/>
      <c r="C605" s="408"/>
      <c r="D605" s="408"/>
      <c r="E605" s="408"/>
      <c r="F605" s="408"/>
      <c r="G605" s="408"/>
      <c r="H605" s="408"/>
      <c r="I605" s="408"/>
      <c r="J605" s="408"/>
      <c r="K605" s="408"/>
      <c r="L605" s="408"/>
      <c r="M605" s="408"/>
      <c r="N605" s="408"/>
      <c r="O605" s="408"/>
      <c r="P605" s="408"/>
      <c r="Q605" s="408"/>
      <c r="R605" s="408"/>
      <c r="S605" s="408"/>
      <c r="T605" s="408"/>
      <c r="U605" s="408"/>
      <c r="V605" s="408"/>
      <c r="W605" s="408"/>
      <c r="X605" s="408"/>
      <c r="Y605" s="408"/>
      <c r="Z605" s="408"/>
      <c r="AA605" s="408"/>
      <c r="AB605" s="408"/>
      <c r="AC605" s="408"/>
      <c r="AD605" s="408"/>
      <c r="AE605" s="408"/>
      <c r="AF605" s="408"/>
    </row>
    <row r="606" spans="1:32" ht="15.75" customHeight="1" x14ac:dyDescent="0.2">
      <c r="A606" s="408"/>
      <c r="B606" s="408"/>
      <c r="C606" s="408"/>
      <c r="D606" s="408"/>
      <c r="E606" s="408"/>
      <c r="F606" s="408"/>
      <c r="G606" s="408"/>
      <c r="H606" s="408"/>
      <c r="I606" s="408"/>
      <c r="J606" s="408"/>
      <c r="K606" s="408"/>
      <c r="L606" s="408"/>
      <c r="M606" s="408"/>
      <c r="N606" s="408"/>
      <c r="O606" s="408"/>
      <c r="P606" s="408"/>
      <c r="Q606" s="408"/>
      <c r="R606" s="408"/>
      <c r="S606" s="408"/>
      <c r="T606" s="408"/>
      <c r="U606" s="408"/>
      <c r="V606" s="408"/>
      <c r="W606" s="408"/>
      <c r="X606" s="408"/>
      <c r="Y606" s="408"/>
      <c r="Z606" s="408"/>
      <c r="AA606" s="408"/>
      <c r="AB606" s="408"/>
      <c r="AC606" s="408"/>
      <c r="AD606" s="408"/>
      <c r="AE606" s="408"/>
      <c r="AF606" s="408"/>
    </row>
    <row r="607" spans="1:32" ht="15.75" customHeight="1" x14ac:dyDescent="0.2">
      <c r="A607" s="408"/>
      <c r="B607" s="408"/>
      <c r="C607" s="408"/>
      <c r="D607" s="408"/>
      <c r="E607" s="408"/>
      <c r="F607" s="408"/>
      <c r="G607" s="408"/>
      <c r="H607" s="408"/>
      <c r="I607" s="408"/>
      <c r="J607" s="408"/>
      <c r="K607" s="408"/>
      <c r="L607" s="408"/>
      <c r="M607" s="408"/>
      <c r="N607" s="408"/>
      <c r="O607" s="408"/>
      <c r="P607" s="408"/>
      <c r="Q607" s="408"/>
      <c r="R607" s="408"/>
      <c r="S607" s="408"/>
      <c r="T607" s="408"/>
      <c r="U607" s="408"/>
      <c r="V607" s="408"/>
      <c r="W607" s="408"/>
      <c r="X607" s="408"/>
      <c r="Y607" s="408"/>
      <c r="Z607" s="408"/>
      <c r="AA607" s="408"/>
      <c r="AB607" s="408"/>
      <c r="AC607" s="408"/>
      <c r="AD607" s="408"/>
      <c r="AE607" s="408"/>
      <c r="AF607" s="408"/>
    </row>
    <row r="608" spans="1:32" ht="15.75" customHeight="1" x14ac:dyDescent="0.2">
      <c r="A608" s="408"/>
      <c r="B608" s="408"/>
      <c r="C608" s="408"/>
      <c r="D608" s="408"/>
      <c r="E608" s="408"/>
      <c r="F608" s="408"/>
      <c r="G608" s="408"/>
      <c r="H608" s="408"/>
      <c r="I608" s="408"/>
      <c r="J608" s="408"/>
      <c r="K608" s="408"/>
      <c r="L608" s="408"/>
      <c r="M608" s="408"/>
      <c r="N608" s="408"/>
      <c r="O608" s="408"/>
      <c r="P608" s="408"/>
      <c r="Q608" s="408"/>
      <c r="R608" s="408"/>
      <c r="S608" s="408"/>
      <c r="T608" s="408"/>
      <c r="U608" s="408"/>
      <c r="V608" s="408"/>
      <c r="W608" s="408"/>
      <c r="X608" s="408"/>
      <c r="Y608" s="408"/>
      <c r="Z608" s="408"/>
      <c r="AA608" s="408"/>
      <c r="AB608" s="408"/>
      <c r="AC608" s="408"/>
      <c r="AD608" s="408"/>
      <c r="AE608" s="408"/>
      <c r="AF608" s="408"/>
    </row>
    <row r="609" spans="1:32" ht="15.75" customHeight="1" x14ac:dyDescent="0.2">
      <c r="A609" s="408"/>
      <c r="B609" s="408"/>
      <c r="C609" s="408"/>
      <c r="D609" s="408"/>
      <c r="E609" s="408"/>
      <c r="F609" s="408"/>
      <c r="G609" s="408"/>
      <c r="H609" s="408"/>
      <c r="I609" s="408"/>
      <c r="J609" s="408"/>
      <c r="K609" s="408"/>
      <c r="L609" s="408"/>
      <c r="M609" s="408"/>
      <c r="N609" s="408"/>
      <c r="O609" s="408"/>
      <c r="P609" s="408"/>
      <c r="Q609" s="408"/>
      <c r="R609" s="408"/>
      <c r="S609" s="408"/>
      <c r="T609" s="408"/>
      <c r="U609" s="408"/>
      <c r="V609" s="408"/>
      <c r="W609" s="408"/>
      <c r="X609" s="408"/>
      <c r="Y609" s="408"/>
      <c r="Z609" s="408"/>
      <c r="AA609" s="408"/>
      <c r="AB609" s="408"/>
      <c r="AC609" s="408"/>
      <c r="AD609" s="408"/>
      <c r="AE609" s="408"/>
      <c r="AF609" s="408"/>
    </row>
    <row r="610" spans="1:32" ht="15.75" customHeight="1" x14ac:dyDescent="0.2">
      <c r="A610" s="408"/>
      <c r="B610" s="408"/>
      <c r="C610" s="408"/>
      <c r="D610" s="408"/>
      <c r="E610" s="408"/>
      <c r="F610" s="408"/>
      <c r="G610" s="408"/>
      <c r="H610" s="408"/>
      <c r="I610" s="408"/>
      <c r="J610" s="408"/>
      <c r="K610" s="408"/>
      <c r="L610" s="408"/>
      <c r="M610" s="408"/>
      <c r="N610" s="408"/>
      <c r="O610" s="408"/>
      <c r="P610" s="408"/>
      <c r="Q610" s="408"/>
      <c r="R610" s="408"/>
      <c r="S610" s="408"/>
      <c r="T610" s="408"/>
      <c r="U610" s="408"/>
      <c r="V610" s="408"/>
      <c r="W610" s="408"/>
      <c r="X610" s="408"/>
      <c r="Y610" s="408"/>
      <c r="Z610" s="408"/>
      <c r="AA610" s="408"/>
      <c r="AB610" s="408"/>
      <c r="AC610" s="408"/>
      <c r="AD610" s="408"/>
      <c r="AE610" s="408"/>
      <c r="AF610" s="408"/>
    </row>
    <row r="611" spans="1:32" ht="15.75" customHeight="1" x14ac:dyDescent="0.2">
      <c r="A611" s="408"/>
      <c r="B611" s="408"/>
      <c r="C611" s="408"/>
      <c r="D611" s="408"/>
      <c r="E611" s="408"/>
      <c r="F611" s="408"/>
      <c r="G611" s="408"/>
      <c r="H611" s="408"/>
      <c r="I611" s="408"/>
      <c r="J611" s="408"/>
      <c r="K611" s="408"/>
      <c r="L611" s="408"/>
      <c r="M611" s="408"/>
      <c r="N611" s="408"/>
      <c r="O611" s="408"/>
      <c r="P611" s="408"/>
      <c r="Q611" s="408"/>
      <c r="R611" s="408"/>
      <c r="S611" s="408"/>
      <c r="T611" s="408"/>
      <c r="U611" s="408"/>
      <c r="V611" s="408"/>
      <c r="W611" s="408"/>
      <c r="X611" s="408"/>
      <c r="Y611" s="408"/>
      <c r="Z611" s="408"/>
      <c r="AA611" s="408"/>
      <c r="AB611" s="408"/>
      <c r="AC611" s="408"/>
      <c r="AD611" s="408"/>
      <c r="AE611" s="408"/>
      <c r="AF611" s="408"/>
    </row>
    <row r="612" spans="1:32" ht="15.75" customHeight="1" x14ac:dyDescent="0.2">
      <c r="A612" s="408"/>
      <c r="B612" s="408"/>
      <c r="C612" s="408"/>
      <c r="D612" s="408"/>
      <c r="E612" s="408"/>
      <c r="F612" s="408"/>
      <c r="G612" s="408"/>
      <c r="H612" s="408"/>
      <c r="I612" s="408"/>
      <c r="J612" s="408"/>
      <c r="K612" s="408"/>
      <c r="L612" s="408"/>
      <c r="M612" s="408"/>
      <c r="N612" s="408"/>
      <c r="O612" s="408"/>
      <c r="P612" s="408"/>
      <c r="Q612" s="408"/>
      <c r="R612" s="408"/>
      <c r="S612" s="408"/>
      <c r="T612" s="408"/>
      <c r="U612" s="408"/>
      <c r="V612" s="408"/>
      <c r="W612" s="408"/>
      <c r="X612" s="408"/>
      <c r="Y612" s="408"/>
      <c r="Z612" s="408"/>
      <c r="AA612" s="408"/>
      <c r="AB612" s="408"/>
      <c r="AC612" s="408"/>
      <c r="AD612" s="408"/>
      <c r="AE612" s="408"/>
      <c r="AF612" s="408"/>
    </row>
    <row r="613" spans="1:32" ht="15.75" customHeight="1" x14ac:dyDescent="0.2">
      <c r="A613" s="408"/>
      <c r="B613" s="408"/>
      <c r="C613" s="408"/>
      <c r="D613" s="408"/>
      <c r="E613" s="408"/>
      <c r="F613" s="408"/>
      <c r="G613" s="408"/>
      <c r="H613" s="408"/>
      <c r="I613" s="408"/>
      <c r="J613" s="408"/>
      <c r="K613" s="408"/>
      <c r="L613" s="408"/>
      <c r="M613" s="408"/>
      <c r="N613" s="408"/>
      <c r="O613" s="408"/>
      <c r="P613" s="408"/>
      <c r="Q613" s="408"/>
      <c r="R613" s="408"/>
      <c r="S613" s="408"/>
      <c r="T613" s="408"/>
      <c r="U613" s="408"/>
      <c r="V613" s="408"/>
      <c r="W613" s="408"/>
      <c r="X613" s="408"/>
      <c r="Y613" s="408"/>
      <c r="Z613" s="408"/>
      <c r="AA613" s="408"/>
      <c r="AB613" s="408"/>
      <c r="AC613" s="408"/>
      <c r="AD613" s="408"/>
      <c r="AE613" s="408"/>
      <c r="AF613" s="408"/>
    </row>
    <row r="614" spans="1:32" ht="15.75" customHeight="1" x14ac:dyDescent="0.2">
      <c r="A614" s="408"/>
      <c r="B614" s="408"/>
      <c r="C614" s="408"/>
      <c r="D614" s="408"/>
      <c r="E614" s="408"/>
      <c r="F614" s="408"/>
      <c r="G614" s="408"/>
      <c r="H614" s="408"/>
      <c r="I614" s="408"/>
      <c r="J614" s="408"/>
      <c r="K614" s="408"/>
      <c r="L614" s="408"/>
      <c r="M614" s="408"/>
      <c r="N614" s="408"/>
      <c r="O614" s="408"/>
      <c r="P614" s="408"/>
      <c r="Q614" s="408"/>
      <c r="R614" s="408"/>
      <c r="S614" s="408"/>
      <c r="T614" s="408"/>
      <c r="U614" s="408"/>
      <c r="V614" s="408"/>
      <c r="W614" s="408"/>
      <c r="X614" s="408"/>
      <c r="Y614" s="408"/>
      <c r="Z614" s="408"/>
      <c r="AA614" s="408"/>
      <c r="AB614" s="408"/>
      <c r="AC614" s="408"/>
      <c r="AD614" s="408"/>
      <c r="AE614" s="408"/>
      <c r="AF614" s="408"/>
    </row>
    <row r="615" spans="1:32" ht="15.75" customHeight="1" x14ac:dyDescent="0.2">
      <c r="A615" s="408"/>
      <c r="B615" s="408"/>
      <c r="C615" s="408"/>
      <c r="D615" s="408"/>
      <c r="E615" s="408"/>
      <c r="F615" s="408"/>
      <c r="G615" s="408"/>
      <c r="H615" s="408"/>
      <c r="I615" s="408"/>
      <c r="J615" s="408"/>
      <c r="K615" s="408"/>
      <c r="L615" s="408"/>
      <c r="M615" s="408"/>
      <c r="N615" s="408"/>
      <c r="O615" s="408"/>
      <c r="P615" s="408"/>
      <c r="Q615" s="408"/>
      <c r="R615" s="408"/>
      <c r="S615" s="408"/>
      <c r="T615" s="408"/>
      <c r="U615" s="408"/>
      <c r="V615" s="408"/>
      <c r="W615" s="408"/>
      <c r="X615" s="408"/>
      <c r="Y615" s="408"/>
      <c r="Z615" s="408"/>
      <c r="AA615" s="408"/>
      <c r="AB615" s="408"/>
      <c r="AC615" s="408"/>
      <c r="AD615" s="408"/>
      <c r="AE615" s="408"/>
      <c r="AF615" s="408"/>
    </row>
    <row r="616" spans="1:32" ht="15.75" customHeight="1" x14ac:dyDescent="0.2">
      <c r="A616" s="408"/>
      <c r="B616" s="408"/>
      <c r="C616" s="408"/>
      <c r="D616" s="408"/>
      <c r="E616" s="408"/>
      <c r="F616" s="408"/>
      <c r="G616" s="408"/>
      <c r="H616" s="408"/>
      <c r="I616" s="408"/>
      <c r="J616" s="408"/>
      <c r="K616" s="408"/>
      <c r="L616" s="408"/>
      <c r="M616" s="408"/>
      <c r="N616" s="408"/>
      <c r="O616" s="408"/>
      <c r="P616" s="408"/>
      <c r="Q616" s="408"/>
      <c r="R616" s="408"/>
      <c r="S616" s="408"/>
      <c r="T616" s="408"/>
      <c r="U616" s="408"/>
      <c r="V616" s="408"/>
      <c r="W616" s="408"/>
      <c r="X616" s="408"/>
      <c r="Y616" s="408"/>
      <c r="Z616" s="408"/>
      <c r="AA616" s="408"/>
      <c r="AB616" s="408"/>
      <c r="AC616" s="408"/>
      <c r="AD616" s="408"/>
      <c r="AE616" s="408"/>
      <c r="AF616" s="408"/>
    </row>
    <row r="617" spans="1:32" ht="15.75" customHeight="1" x14ac:dyDescent="0.2">
      <c r="A617" s="408"/>
      <c r="B617" s="408"/>
      <c r="C617" s="408"/>
      <c r="D617" s="408"/>
      <c r="E617" s="408"/>
      <c r="F617" s="408"/>
      <c r="G617" s="408"/>
      <c r="H617" s="408"/>
      <c r="I617" s="408"/>
      <c r="J617" s="408"/>
      <c r="K617" s="408"/>
      <c r="L617" s="408"/>
      <c r="M617" s="408"/>
      <c r="N617" s="408"/>
      <c r="O617" s="408"/>
      <c r="P617" s="408"/>
      <c r="Q617" s="408"/>
      <c r="R617" s="408"/>
      <c r="S617" s="408"/>
      <c r="T617" s="408"/>
      <c r="U617" s="408"/>
      <c r="V617" s="408"/>
      <c r="W617" s="408"/>
      <c r="X617" s="408"/>
      <c r="Y617" s="408"/>
      <c r="Z617" s="408"/>
      <c r="AA617" s="408"/>
      <c r="AB617" s="408"/>
      <c r="AC617" s="408"/>
      <c r="AD617" s="408"/>
      <c r="AE617" s="408"/>
      <c r="AF617" s="408"/>
    </row>
    <row r="618" spans="1:32" ht="15.75" customHeight="1" x14ac:dyDescent="0.2">
      <c r="A618" s="408"/>
      <c r="B618" s="408"/>
      <c r="C618" s="408"/>
      <c r="D618" s="408"/>
      <c r="E618" s="408"/>
      <c r="F618" s="408"/>
      <c r="G618" s="408"/>
      <c r="H618" s="408"/>
      <c r="I618" s="408"/>
      <c r="J618" s="408"/>
      <c r="K618" s="408"/>
      <c r="L618" s="408"/>
      <c r="M618" s="408"/>
      <c r="N618" s="408"/>
      <c r="O618" s="408"/>
      <c r="P618" s="408"/>
      <c r="Q618" s="408"/>
      <c r="R618" s="408"/>
      <c r="S618" s="408"/>
      <c r="T618" s="408"/>
      <c r="U618" s="408"/>
      <c r="V618" s="408"/>
      <c r="W618" s="408"/>
      <c r="X618" s="408"/>
      <c r="Y618" s="408"/>
      <c r="Z618" s="408"/>
      <c r="AA618" s="408"/>
      <c r="AB618" s="408"/>
      <c r="AC618" s="408"/>
      <c r="AD618" s="408"/>
      <c r="AE618" s="408"/>
      <c r="AF618" s="408"/>
    </row>
    <row r="619" spans="1:32" ht="15.75" customHeight="1" x14ac:dyDescent="0.2">
      <c r="A619" s="408"/>
      <c r="B619" s="408"/>
      <c r="C619" s="408"/>
      <c r="D619" s="408"/>
      <c r="E619" s="408"/>
      <c r="F619" s="408"/>
      <c r="G619" s="408"/>
      <c r="H619" s="408"/>
      <c r="I619" s="408"/>
      <c r="J619" s="408"/>
      <c r="K619" s="408"/>
      <c r="L619" s="408"/>
      <c r="M619" s="408"/>
      <c r="N619" s="408"/>
      <c r="O619" s="408"/>
      <c r="P619" s="408"/>
      <c r="Q619" s="408"/>
      <c r="R619" s="408"/>
      <c r="S619" s="408"/>
      <c r="T619" s="408"/>
      <c r="U619" s="408"/>
      <c r="V619" s="408"/>
      <c r="W619" s="408"/>
      <c r="X619" s="408"/>
      <c r="Y619" s="408"/>
      <c r="Z619" s="408"/>
      <c r="AA619" s="408"/>
      <c r="AB619" s="408"/>
      <c r="AC619" s="408"/>
      <c r="AD619" s="408"/>
      <c r="AE619" s="408"/>
      <c r="AF619" s="408"/>
    </row>
    <row r="620" spans="1:32" ht="15.75" customHeight="1" x14ac:dyDescent="0.2">
      <c r="A620" s="408"/>
      <c r="B620" s="408"/>
      <c r="C620" s="408"/>
      <c r="D620" s="408"/>
      <c r="E620" s="408"/>
      <c r="F620" s="408"/>
      <c r="G620" s="408"/>
      <c r="H620" s="408"/>
      <c r="I620" s="408"/>
      <c r="J620" s="408"/>
      <c r="K620" s="408"/>
      <c r="L620" s="408"/>
      <c r="M620" s="408"/>
      <c r="N620" s="408"/>
      <c r="O620" s="408"/>
      <c r="P620" s="408"/>
      <c r="Q620" s="408"/>
      <c r="R620" s="408"/>
      <c r="S620" s="408"/>
      <c r="T620" s="408"/>
      <c r="U620" s="408"/>
      <c r="V620" s="408"/>
      <c r="W620" s="408"/>
      <c r="X620" s="408"/>
      <c r="Y620" s="408"/>
      <c r="Z620" s="408"/>
      <c r="AA620" s="408"/>
      <c r="AB620" s="408"/>
      <c r="AC620" s="408"/>
      <c r="AD620" s="408"/>
      <c r="AE620" s="408"/>
      <c r="AF620" s="408"/>
    </row>
    <row r="621" spans="1:32" ht="15.75" customHeight="1" x14ac:dyDescent="0.2">
      <c r="A621" s="408"/>
      <c r="B621" s="408"/>
      <c r="C621" s="408"/>
      <c r="D621" s="408"/>
      <c r="E621" s="408"/>
      <c r="F621" s="408"/>
      <c r="G621" s="408"/>
      <c r="H621" s="408"/>
      <c r="I621" s="408"/>
      <c r="J621" s="408"/>
      <c r="K621" s="408"/>
      <c r="L621" s="408"/>
      <c r="M621" s="408"/>
      <c r="N621" s="408"/>
      <c r="O621" s="408"/>
      <c r="P621" s="408"/>
      <c r="Q621" s="408"/>
      <c r="R621" s="408"/>
      <c r="S621" s="408"/>
      <c r="T621" s="408"/>
      <c r="U621" s="408"/>
      <c r="V621" s="408"/>
      <c r="W621" s="408"/>
      <c r="X621" s="408"/>
      <c r="Y621" s="408"/>
      <c r="Z621" s="408"/>
      <c r="AA621" s="408"/>
      <c r="AB621" s="408"/>
      <c r="AC621" s="408"/>
      <c r="AD621" s="408"/>
      <c r="AE621" s="408"/>
      <c r="AF621" s="408"/>
    </row>
    <row r="622" spans="1:32" ht="15.75" customHeight="1" x14ac:dyDescent="0.2">
      <c r="A622" s="408"/>
      <c r="B622" s="408"/>
      <c r="C622" s="408"/>
      <c r="D622" s="408"/>
      <c r="E622" s="408"/>
      <c r="F622" s="408"/>
      <c r="G622" s="408"/>
      <c r="H622" s="408"/>
      <c r="I622" s="408"/>
      <c r="J622" s="408"/>
      <c r="K622" s="408"/>
      <c r="L622" s="408"/>
      <c r="M622" s="408"/>
      <c r="N622" s="408"/>
      <c r="O622" s="408"/>
      <c r="P622" s="408"/>
      <c r="Q622" s="408"/>
      <c r="R622" s="408"/>
      <c r="S622" s="408"/>
      <c r="T622" s="408"/>
      <c r="U622" s="408"/>
      <c r="V622" s="408"/>
      <c r="W622" s="408"/>
      <c r="X622" s="408"/>
      <c r="Y622" s="408"/>
      <c r="Z622" s="408"/>
      <c r="AA622" s="408"/>
      <c r="AB622" s="408"/>
      <c r="AC622" s="408"/>
      <c r="AD622" s="408"/>
      <c r="AE622" s="408"/>
      <c r="AF622" s="408"/>
    </row>
    <row r="623" spans="1:32" ht="15.75" customHeight="1" x14ac:dyDescent="0.2">
      <c r="A623" s="408"/>
      <c r="B623" s="408"/>
      <c r="C623" s="408"/>
      <c r="D623" s="408"/>
      <c r="E623" s="408"/>
      <c r="F623" s="408"/>
      <c r="G623" s="408"/>
      <c r="H623" s="408"/>
      <c r="I623" s="408"/>
      <c r="J623" s="408"/>
      <c r="K623" s="408"/>
      <c r="L623" s="408"/>
      <c r="M623" s="408"/>
      <c r="N623" s="408"/>
      <c r="O623" s="408"/>
      <c r="P623" s="408"/>
      <c r="Q623" s="408"/>
      <c r="R623" s="408"/>
      <c r="S623" s="408"/>
      <c r="T623" s="408"/>
      <c r="U623" s="408"/>
      <c r="V623" s="408"/>
      <c r="W623" s="408"/>
      <c r="X623" s="408"/>
      <c r="Y623" s="408"/>
      <c r="Z623" s="408"/>
      <c r="AA623" s="408"/>
      <c r="AB623" s="408"/>
      <c r="AC623" s="408"/>
      <c r="AD623" s="408"/>
      <c r="AE623" s="408"/>
      <c r="AF623" s="408"/>
    </row>
    <row r="624" spans="1:32" ht="15.75" customHeight="1" x14ac:dyDescent="0.2">
      <c r="A624" s="408"/>
      <c r="B624" s="408"/>
      <c r="C624" s="408"/>
      <c r="D624" s="408"/>
      <c r="E624" s="408"/>
      <c r="F624" s="408"/>
      <c r="G624" s="408"/>
      <c r="H624" s="408"/>
      <c r="I624" s="408"/>
      <c r="J624" s="408"/>
      <c r="K624" s="408"/>
      <c r="L624" s="408"/>
      <c r="M624" s="408"/>
      <c r="N624" s="408"/>
      <c r="O624" s="408"/>
      <c r="P624" s="408"/>
      <c r="Q624" s="408"/>
      <c r="R624" s="408"/>
      <c r="S624" s="408"/>
      <c r="T624" s="408"/>
      <c r="U624" s="408"/>
      <c r="V624" s="408"/>
      <c r="W624" s="408"/>
      <c r="X624" s="408"/>
      <c r="Y624" s="408"/>
      <c r="Z624" s="408"/>
      <c r="AA624" s="408"/>
      <c r="AB624" s="408"/>
      <c r="AC624" s="408"/>
      <c r="AD624" s="408"/>
      <c r="AE624" s="408"/>
      <c r="AF624" s="408"/>
    </row>
    <row r="625" spans="1:32" ht="15.75" customHeight="1" x14ac:dyDescent="0.2">
      <c r="A625" s="408"/>
      <c r="B625" s="408"/>
      <c r="C625" s="408"/>
      <c r="D625" s="408"/>
      <c r="E625" s="408"/>
      <c r="F625" s="408"/>
      <c r="G625" s="408"/>
      <c r="H625" s="408"/>
      <c r="I625" s="408"/>
      <c r="J625" s="408"/>
      <c r="K625" s="408"/>
      <c r="L625" s="408"/>
      <c r="M625" s="408"/>
      <c r="N625" s="408"/>
      <c r="O625" s="408"/>
      <c r="P625" s="408"/>
      <c r="Q625" s="408"/>
      <c r="R625" s="408"/>
      <c r="S625" s="408"/>
      <c r="T625" s="408"/>
      <c r="U625" s="408"/>
      <c r="V625" s="408"/>
      <c r="W625" s="408"/>
      <c r="X625" s="408"/>
      <c r="Y625" s="408"/>
      <c r="Z625" s="408"/>
      <c r="AA625" s="408"/>
      <c r="AB625" s="408"/>
      <c r="AC625" s="408"/>
      <c r="AD625" s="408"/>
      <c r="AE625" s="408"/>
      <c r="AF625" s="408"/>
    </row>
    <row r="626" spans="1:32" ht="15.75" customHeight="1" x14ac:dyDescent="0.2">
      <c r="A626" s="408"/>
      <c r="B626" s="408"/>
      <c r="C626" s="408"/>
      <c r="D626" s="408"/>
      <c r="E626" s="408"/>
      <c r="F626" s="408"/>
      <c r="G626" s="408"/>
      <c r="H626" s="408"/>
      <c r="I626" s="408"/>
      <c r="J626" s="408"/>
      <c r="K626" s="408"/>
      <c r="L626" s="408"/>
      <c r="M626" s="408"/>
      <c r="N626" s="408"/>
      <c r="O626" s="408"/>
      <c r="P626" s="408"/>
      <c r="Q626" s="408"/>
      <c r="R626" s="408"/>
      <c r="S626" s="408"/>
      <c r="T626" s="408"/>
      <c r="U626" s="408"/>
      <c r="V626" s="408"/>
      <c r="W626" s="408"/>
      <c r="X626" s="408"/>
      <c r="Y626" s="408"/>
      <c r="Z626" s="408"/>
      <c r="AA626" s="408"/>
      <c r="AB626" s="408"/>
      <c r="AC626" s="408"/>
      <c r="AD626" s="408"/>
      <c r="AE626" s="408"/>
      <c r="AF626" s="408"/>
    </row>
    <row r="627" spans="1:32" ht="15.75" customHeight="1" x14ac:dyDescent="0.2">
      <c r="A627" s="408"/>
      <c r="B627" s="408"/>
      <c r="C627" s="408"/>
      <c r="D627" s="408"/>
      <c r="E627" s="408"/>
      <c r="F627" s="408"/>
      <c r="G627" s="408"/>
      <c r="H627" s="408"/>
      <c r="I627" s="408"/>
      <c r="J627" s="408"/>
      <c r="K627" s="408"/>
      <c r="L627" s="408"/>
      <c r="M627" s="408"/>
      <c r="N627" s="408"/>
      <c r="O627" s="408"/>
      <c r="P627" s="408"/>
      <c r="Q627" s="408"/>
      <c r="R627" s="408"/>
      <c r="S627" s="408"/>
      <c r="T627" s="408"/>
      <c r="U627" s="408"/>
      <c r="V627" s="408"/>
      <c r="W627" s="408"/>
      <c r="X627" s="408"/>
      <c r="Y627" s="408"/>
      <c r="Z627" s="408"/>
      <c r="AA627" s="408"/>
      <c r="AB627" s="408"/>
      <c r="AC627" s="408"/>
      <c r="AD627" s="408"/>
      <c r="AE627" s="408"/>
      <c r="AF627" s="408"/>
    </row>
    <row r="628" spans="1:32" ht="15.75" customHeight="1" x14ac:dyDescent="0.2">
      <c r="A628" s="408"/>
      <c r="B628" s="408"/>
      <c r="C628" s="408"/>
      <c r="D628" s="408"/>
      <c r="E628" s="408"/>
      <c r="F628" s="408"/>
      <c r="G628" s="408"/>
      <c r="H628" s="408"/>
      <c r="I628" s="408"/>
      <c r="J628" s="408"/>
      <c r="K628" s="408"/>
      <c r="L628" s="408"/>
      <c r="M628" s="408"/>
      <c r="N628" s="408"/>
      <c r="O628" s="408"/>
      <c r="P628" s="408"/>
      <c r="Q628" s="408"/>
      <c r="R628" s="408"/>
      <c r="S628" s="408"/>
      <c r="T628" s="408"/>
      <c r="U628" s="408"/>
      <c r="V628" s="408"/>
      <c r="W628" s="408"/>
      <c r="X628" s="408"/>
      <c r="Y628" s="408"/>
      <c r="Z628" s="408"/>
      <c r="AA628" s="408"/>
      <c r="AB628" s="408"/>
      <c r="AC628" s="408"/>
      <c r="AD628" s="408"/>
      <c r="AE628" s="408"/>
      <c r="AF628" s="408"/>
    </row>
    <row r="629" spans="1:32" ht="15.75" customHeight="1" x14ac:dyDescent="0.2">
      <c r="A629" s="408"/>
      <c r="B629" s="408"/>
      <c r="C629" s="408"/>
      <c r="D629" s="408"/>
      <c r="E629" s="408"/>
      <c r="F629" s="408"/>
      <c r="G629" s="408"/>
      <c r="H629" s="408"/>
      <c r="I629" s="408"/>
      <c r="J629" s="408"/>
      <c r="K629" s="408"/>
      <c r="L629" s="408"/>
      <c r="M629" s="408"/>
      <c r="N629" s="408"/>
      <c r="O629" s="408"/>
      <c r="P629" s="408"/>
      <c r="Q629" s="408"/>
      <c r="R629" s="408"/>
      <c r="S629" s="408"/>
      <c r="T629" s="408"/>
      <c r="U629" s="408"/>
      <c r="V629" s="408"/>
      <c r="W629" s="408"/>
      <c r="X629" s="408"/>
      <c r="Y629" s="408"/>
      <c r="Z629" s="408"/>
      <c r="AA629" s="408"/>
      <c r="AB629" s="408"/>
      <c r="AC629" s="408"/>
      <c r="AD629" s="408"/>
      <c r="AE629" s="408"/>
      <c r="AF629" s="408"/>
    </row>
    <row r="630" spans="1:32" ht="15.75" customHeight="1" x14ac:dyDescent="0.2">
      <c r="A630" s="408"/>
      <c r="B630" s="408"/>
      <c r="C630" s="408"/>
      <c r="D630" s="408"/>
      <c r="E630" s="408"/>
      <c r="F630" s="408"/>
      <c r="G630" s="408"/>
      <c r="H630" s="408"/>
      <c r="I630" s="408"/>
      <c r="J630" s="408"/>
      <c r="K630" s="408"/>
      <c r="L630" s="408"/>
      <c r="M630" s="408"/>
      <c r="N630" s="408"/>
      <c r="O630" s="408"/>
      <c r="P630" s="408"/>
      <c r="Q630" s="408"/>
      <c r="R630" s="408"/>
      <c r="S630" s="408"/>
      <c r="T630" s="408"/>
      <c r="U630" s="408"/>
      <c r="V630" s="408"/>
      <c r="W630" s="408"/>
      <c r="X630" s="408"/>
      <c r="Y630" s="408"/>
      <c r="Z630" s="408"/>
      <c r="AA630" s="408"/>
      <c r="AB630" s="408"/>
      <c r="AC630" s="408"/>
      <c r="AD630" s="408"/>
      <c r="AE630" s="408"/>
      <c r="AF630" s="408"/>
    </row>
    <row r="631" spans="1:32" ht="15.75" customHeight="1" x14ac:dyDescent="0.2">
      <c r="A631" s="408"/>
      <c r="B631" s="408"/>
      <c r="C631" s="408"/>
      <c r="D631" s="408"/>
      <c r="E631" s="408"/>
      <c r="F631" s="408"/>
      <c r="G631" s="408"/>
      <c r="H631" s="408"/>
      <c r="I631" s="408"/>
      <c r="J631" s="408"/>
      <c r="K631" s="408"/>
      <c r="L631" s="408"/>
      <c r="M631" s="408"/>
      <c r="N631" s="408"/>
      <c r="O631" s="408"/>
      <c r="P631" s="408"/>
      <c r="Q631" s="408"/>
      <c r="R631" s="408"/>
      <c r="S631" s="408"/>
      <c r="T631" s="408"/>
      <c r="U631" s="408"/>
      <c r="V631" s="408"/>
      <c r="W631" s="408"/>
      <c r="X631" s="408"/>
      <c r="Y631" s="408"/>
      <c r="Z631" s="408"/>
      <c r="AA631" s="408"/>
      <c r="AB631" s="408"/>
      <c r="AC631" s="408"/>
      <c r="AD631" s="408"/>
      <c r="AE631" s="408"/>
      <c r="AF631" s="408"/>
    </row>
    <row r="632" spans="1:32" ht="15.75" customHeight="1" x14ac:dyDescent="0.2">
      <c r="A632" s="408"/>
      <c r="B632" s="408"/>
      <c r="C632" s="408"/>
      <c r="D632" s="408"/>
      <c r="E632" s="408"/>
      <c r="F632" s="408"/>
      <c r="G632" s="408"/>
      <c r="H632" s="408"/>
      <c r="I632" s="408"/>
      <c r="J632" s="408"/>
      <c r="K632" s="408"/>
      <c r="L632" s="408"/>
      <c r="M632" s="408"/>
      <c r="N632" s="408"/>
      <c r="O632" s="408"/>
      <c r="P632" s="408"/>
      <c r="Q632" s="408"/>
      <c r="R632" s="408"/>
      <c r="S632" s="408"/>
      <c r="T632" s="408"/>
      <c r="U632" s="408"/>
      <c r="V632" s="408"/>
      <c r="W632" s="408"/>
      <c r="X632" s="408"/>
      <c r="Y632" s="408"/>
      <c r="Z632" s="408"/>
      <c r="AA632" s="408"/>
      <c r="AB632" s="408"/>
      <c r="AC632" s="408"/>
      <c r="AD632" s="408"/>
      <c r="AE632" s="408"/>
      <c r="AF632" s="408"/>
    </row>
    <row r="633" spans="1:32" ht="15.75" customHeight="1" x14ac:dyDescent="0.2">
      <c r="A633" s="408"/>
      <c r="B633" s="408"/>
      <c r="C633" s="408"/>
      <c r="D633" s="408"/>
      <c r="E633" s="408"/>
      <c r="F633" s="408"/>
      <c r="G633" s="408"/>
      <c r="H633" s="408"/>
      <c r="I633" s="408"/>
      <c r="J633" s="408"/>
      <c r="K633" s="408"/>
      <c r="L633" s="408"/>
      <c r="M633" s="408"/>
      <c r="N633" s="408"/>
      <c r="O633" s="408"/>
      <c r="P633" s="408"/>
      <c r="Q633" s="408"/>
      <c r="R633" s="408"/>
      <c r="S633" s="408"/>
      <c r="T633" s="408"/>
      <c r="U633" s="408"/>
      <c r="V633" s="408"/>
      <c r="W633" s="408"/>
      <c r="X633" s="408"/>
      <c r="Y633" s="408"/>
      <c r="Z633" s="408"/>
      <c r="AA633" s="408"/>
      <c r="AB633" s="408"/>
      <c r="AC633" s="408"/>
      <c r="AD633" s="408"/>
      <c r="AE633" s="408"/>
      <c r="AF633" s="408"/>
    </row>
    <row r="634" spans="1:32" ht="15.75" customHeight="1" x14ac:dyDescent="0.2">
      <c r="A634" s="408"/>
      <c r="B634" s="408"/>
      <c r="C634" s="408"/>
      <c r="D634" s="408"/>
      <c r="E634" s="408"/>
      <c r="F634" s="408"/>
      <c r="G634" s="408"/>
      <c r="H634" s="408"/>
      <c r="I634" s="408"/>
      <c r="J634" s="408"/>
      <c r="K634" s="408"/>
      <c r="L634" s="408"/>
      <c r="M634" s="408"/>
      <c r="N634" s="408"/>
      <c r="O634" s="408"/>
      <c r="P634" s="408"/>
      <c r="Q634" s="408"/>
      <c r="R634" s="408"/>
      <c r="S634" s="408"/>
      <c r="T634" s="408"/>
      <c r="U634" s="408"/>
      <c r="V634" s="408"/>
      <c r="W634" s="408"/>
      <c r="X634" s="408"/>
      <c r="Y634" s="408"/>
      <c r="Z634" s="408"/>
      <c r="AA634" s="408"/>
      <c r="AB634" s="408"/>
      <c r="AC634" s="408"/>
      <c r="AD634" s="408"/>
      <c r="AE634" s="408"/>
      <c r="AF634" s="408"/>
    </row>
    <row r="635" spans="1:32" ht="15.75" customHeight="1" x14ac:dyDescent="0.2">
      <c r="A635" s="408"/>
      <c r="B635" s="408"/>
      <c r="C635" s="408"/>
      <c r="D635" s="408"/>
      <c r="E635" s="408"/>
      <c r="F635" s="408"/>
      <c r="G635" s="408"/>
      <c r="H635" s="408"/>
      <c r="I635" s="408"/>
      <c r="J635" s="408"/>
      <c r="K635" s="408"/>
      <c r="L635" s="408"/>
      <c r="M635" s="408"/>
      <c r="N635" s="408"/>
      <c r="O635" s="408"/>
      <c r="P635" s="408"/>
      <c r="Q635" s="408"/>
      <c r="R635" s="408"/>
      <c r="S635" s="408"/>
      <c r="T635" s="408"/>
      <c r="U635" s="408"/>
      <c r="V635" s="408"/>
      <c r="W635" s="408"/>
      <c r="X635" s="408"/>
      <c r="Y635" s="408"/>
      <c r="Z635" s="408"/>
      <c r="AA635" s="408"/>
      <c r="AB635" s="408"/>
      <c r="AC635" s="408"/>
      <c r="AD635" s="408"/>
      <c r="AE635" s="408"/>
      <c r="AF635" s="408"/>
    </row>
    <row r="636" spans="1:32" ht="15.75" customHeight="1" x14ac:dyDescent="0.2">
      <c r="A636" s="408"/>
      <c r="B636" s="408"/>
      <c r="C636" s="408"/>
      <c r="D636" s="408"/>
      <c r="E636" s="408"/>
      <c r="F636" s="408"/>
      <c r="G636" s="408"/>
      <c r="H636" s="408"/>
      <c r="I636" s="408"/>
      <c r="J636" s="408"/>
      <c r="K636" s="408"/>
      <c r="L636" s="408"/>
      <c r="M636" s="408"/>
      <c r="N636" s="408"/>
      <c r="O636" s="408"/>
      <c r="P636" s="408"/>
      <c r="Q636" s="408"/>
      <c r="R636" s="408"/>
      <c r="S636" s="408"/>
      <c r="T636" s="408"/>
      <c r="U636" s="408"/>
      <c r="V636" s="408"/>
      <c r="W636" s="408"/>
      <c r="X636" s="408"/>
      <c r="Y636" s="408"/>
      <c r="Z636" s="408"/>
      <c r="AA636" s="408"/>
      <c r="AB636" s="408"/>
      <c r="AC636" s="408"/>
      <c r="AD636" s="408"/>
      <c r="AE636" s="408"/>
      <c r="AF636" s="408"/>
    </row>
    <row r="637" spans="1:32" ht="15.75" customHeight="1" x14ac:dyDescent="0.2">
      <c r="A637" s="408"/>
      <c r="B637" s="408"/>
      <c r="C637" s="408"/>
      <c r="D637" s="408"/>
      <c r="E637" s="408"/>
      <c r="F637" s="408"/>
      <c r="G637" s="408"/>
      <c r="H637" s="408"/>
      <c r="I637" s="408"/>
      <c r="J637" s="408"/>
      <c r="K637" s="408"/>
      <c r="L637" s="408"/>
      <c r="M637" s="408"/>
      <c r="N637" s="408"/>
      <c r="O637" s="408"/>
      <c r="P637" s="408"/>
      <c r="Q637" s="408"/>
      <c r="R637" s="408"/>
      <c r="S637" s="408"/>
      <c r="T637" s="408"/>
      <c r="U637" s="408"/>
      <c r="V637" s="408"/>
      <c r="W637" s="408"/>
      <c r="X637" s="408"/>
      <c r="Y637" s="408"/>
      <c r="Z637" s="408"/>
      <c r="AA637" s="408"/>
      <c r="AB637" s="408"/>
      <c r="AC637" s="408"/>
      <c r="AD637" s="408"/>
      <c r="AE637" s="408"/>
      <c r="AF637" s="408"/>
    </row>
    <row r="638" spans="1:32" ht="15.75" customHeight="1" x14ac:dyDescent="0.2">
      <c r="A638" s="408"/>
      <c r="B638" s="408"/>
      <c r="C638" s="408"/>
      <c r="D638" s="408"/>
      <c r="E638" s="408"/>
      <c r="F638" s="408"/>
      <c r="G638" s="408"/>
      <c r="H638" s="408"/>
      <c r="I638" s="408"/>
      <c r="J638" s="408"/>
      <c r="K638" s="408"/>
      <c r="L638" s="408"/>
      <c r="M638" s="408"/>
      <c r="N638" s="408"/>
      <c r="O638" s="408"/>
      <c r="P638" s="408"/>
      <c r="Q638" s="408"/>
      <c r="R638" s="408"/>
      <c r="S638" s="408"/>
      <c r="T638" s="408"/>
      <c r="U638" s="408"/>
      <c r="V638" s="408"/>
      <c r="W638" s="408"/>
      <c r="X638" s="408"/>
      <c r="Y638" s="408"/>
      <c r="Z638" s="408"/>
      <c r="AA638" s="408"/>
      <c r="AB638" s="408"/>
      <c r="AC638" s="408"/>
      <c r="AD638" s="408"/>
      <c r="AE638" s="408"/>
      <c r="AF638" s="408"/>
    </row>
    <row r="639" spans="1:32" ht="15.75" customHeight="1" x14ac:dyDescent="0.2">
      <c r="A639" s="408"/>
      <c r="B639" s="408"/>
      <c r="C639" s="408"/>
      <c r="D639" s="408"/>
      <c r="E639" s="408"/>
      <c r="F639" s="408"/>
      <c r="G639" s="408"/>
      <c r="H639" s="408"/>
      <c r="I639" s="408"/>
      <c r="J639" s="408"/>
      <c r="K639" s="408"/>
      <c r="L639" s="408"/>
      <c r="M639" s="408"/>
      <c r="N639" s="408"/>
      <c r="O639" s="408"/>
      <c r="P639" s="408"/>
      <c r="Q639" s="408"/>
      <c r="R639" s="408"/>
      <c r="S639" s="408"/>
      <c r="T639" s="408"/>
      <c r="U639" s="408"/>
      <c r="V639" s="408"/>
      <c r="W639" s="408"/>
      <c r="X639" s="408"/>
      <c r="Y639" s="408"/>
      <c r="Z639" s="408"/>
      <c r="AA639" s="408"/>
      <c r="AB639" s="408"/>
      <c r="AC639" s="408"/>
      <c r="AD639" s="408"/>
      <c r="AE639" s="408"/>
      <c r="AF639" s="408"/>
    </row>
    <row r="640" spans="1:32" ht="15.75" customHeight="1" x14ac:dyDescent="0.2">
      <c r="A640" s="408"/>
      <c r="B640" s="408"/>
      <c r="C640" s="408"/>
      <c r="D640" s="408"/>
      <c r="E640" s="408"/>
      <c r="F640" s="408"/>
      <c r="G640" s="408"/>
      <c r="H640" s="408"/>
      <c r="I640" s="408"/>
      <c r="J640" s="408"/>
      <c r="K640" s="408"/>
      <c r="L640" s="408"/>
      <c r="M640" s="408"/>
      <c r="N640" s="408"/>
      <c r="O640" s="408"/>
      <c r="P640" s="408"/>
      <c r="Q640" s="408"/>
      <c r="R640" s="408"/>
      <c r="S640" s="408"/>
      <c r="T640" s="408"/>
      <c r="U640" s="408"/>
      <c r="V640" s="408"/>
      <c r="W640" s="408"/>
      <c r="X640" s="408"/>
      <c r="Y640" s="408"/>
      <c r="Z640" s="408"/>
      <c r="AA640" s="408"/>
      <c r="AB640" s="408"/>
      <c r="AC640" s="408"/>
      <c r="AD640" s="408"/>
      <c r="AE640" s="408"/>
      <c r="AF640" s="408"/>
    </row>
    <row r="641" spans="1:32" ht="15.75" customHeight="1" x14ac:dyDescent="0.2">
      <c r="A641" s="408"/>
      <c r="B641" s="408"/>
      <c r="C641" s="408"/>
      <c r="D641" s="408"/>
      <c r="E641" s="408"/>
      <c r="F641" s="408"/>
      <c r="G641" s="408"/>
      <c r="H641" s="408"/>
      <c r="I641" s="408"/>
      <c r="J641" s="408"/>
      <c r="K641" s="408"/>
      <c r="L641" s="408"/>
      <c r="M641" s="408"/>
      <c r="N641" s="408"/>
      <c r="O641" s="408"/>
      <c r="P641" s="408"/>
      <c r="Q641" s="408"/>
      <c r="R641" s="408"/>
      <c r="S641" s="408"/>
      <c r="T641" s="408"/>
      <c r="U641" s="408"/>
      <c r="V641" s="408"/>
      <c r="W641" s="408"/>
      <c r="X641" s="408"/>
      <c r="Y641" s="408"/>
      <c r="Z641" s="408"/>
      <c r="AA641" s="408"/>
      <c r="AB641" s="408"/>
      <c r="AC641" s="408"/>
      <c r="AD641" s="408"/>
      <c r="AE641" s="408"/>
      <c r="AF641" s="408"/>
    </row>
    <row r="642" spans="1:32" ht="15.75" customHeight="1" x14ac:dyDescent="0.2">
      <c r="A642" s="408"/>
      <c r="B642" s="408"/>
      <c r="C642" s="408"/>
      <c r="D642" s="408"/>
      <c r="E642" s="408"/>
      <c r="F642" s="408"/>
      <c r="G642" s="408"/>
      <c r="H642" s="408"/>
      <c r="I642" s="408"/>
      <c r="J642" s="408"/>
      <c r="K642" s="408"/>
      <c r="L642" s="408"/>
      <c r="M642" s="408"/>
      <c r="N642" s="408"/>
      <c r="O642" s="408"/>
      <c r="P642" s="408"/>
      <c r="Q642" s="408"/>
      <c r="R642" s="408"/>
      <c r="S642" s="408"/>
      <c r="T642" s="408"/>
      <c r="U642" s="408"/>
      <c r="V642" s="408"/>
      <c r="W642" s="408"/>
      <c r="X642" s="408"/>
      <c r="Y642" s="408"/>
      <c r="Z642" s="408"/>
      <c r="AA642" s="408"/>
      <c r="AB642" s="408"/>
      <c r="AC642" s="408"/>
      <c r="AD642" s="408"/>
      <c r="AE642" s="408"/>
      <c r="AF642" s="408"/>
    </row>
    <row r="643" spans="1:32" ht="15.75" customHeight="1" x14ac:dyDescent="0.2">
      <c r="A643" s="408"/>
      <c r="B643" s="408"/>
      <c r="C643" s="408"/>
      <c r="D643" s="408"/>
      <c r="E643" s="408"/>
      <c r="F643" s="408"/>
      <c r="G643" s="408"/>
      <c r="H643" s="408"/>
      <c r="I643" s="408"/>
      <c r="J643" s="408"/>
      <c r="K643" s="408"/>
      <c r="L643" s="408"/>
      <c r="M643" s="408"/>
      <c r="N643" s="408"/>
      <c r="O643" s="408"/>
      <c r="P643" s="408"/>
      <c r="Q643" s="408"/>
      <c r="R643" s="408"/>
      <c r="S643" s="408"/>
      <c r="T643" s="408"/>
      <c r="U643" s="408"/>
      <c r="V643" s="408"/>
      <c r="W643" s="408"/>
      <c r="X643" s="408"/>
      <c r="Y643" s="408"/>
      <c r="Z643" s="408"/>
      <c r="AA643" s="408"/>
      <c r="AB643" s="408"/>
      <c r="AC643" s="408"/>
      <c r="AD643" s="408"/>
      <c r="AE643" s="408"/>
      <c r="AF643" s="408"/>
    </row>
    <row r="644" spans="1:32" ht="15.75" customHeight="1" x14ac:dyDescent="0.2">
      <c r="A644" s="408"/>
      <c r="B644" s="408"/>
      <c r="C644" s="408"/>
      <c r="D644" s="408"/>
      <c r="E644" s="408"/>
      <c r="F644" s="408"/>
      <c r="G644" s="408"/>
      <c r="H644" s="408"/>
      <c r="I644" s="408"/>
      <c r="J644" s="408"/>
      <c r="K644" s="408"/>
      <c r="L644" s="408"/>
      <c r="M644" s="408"/>
      <c r="N644" s="408"/>
      <c r="O644" s="408"/>
      <c r="P644" s="408"/>
      <c r="Q644" s="408"/>
      <c r="R644" s="408"/>
      <c r="S644" s="408"/>
      <c r="T644" s="408"/>
      <c r="U644" s="408"/>
      <c r="V644" s="408"/>
      <c r="W644" s="408"/>
      <c r="X644" s="408"/>
      <c r="Y644" s="408"/>
      <c r="Z644" s="408"/>
      <c r="AA644" s="408"/>
      <c r="AB644" s="408"/>
      <c r="AC644" s="408"/>
      <c r="AD644" s="408"/>
      <c r="AE644" s="408"/>
      <c r="AF644" s="408"/>
    </row>
    <row r="645" spans="1:32" ht="15.75" customHeight="1" x14ac:dyDescent="0.2">
      <c r="A645" s="408"/>
      <c r="B645" s="408"/>
      <c r="C645" s="408"/>
      <c r="D645" s="408"/>
      <c r="E645" s="408"/>
      <c r="F645" s="408"/>
      <c r="G645" s="408"/>
      <c r="H645" s="408"/>
      <c r="I645" s="408"/>
      <c r="J645" s="408"/>
      <c r="K645" s="408"/>
      <c r="L645" s="408"/>
      <c r="M645" s="408"/>
      <c r="N645" s="408"/>
      <c r="O645" s="408"/>
      <c r="P645" s="408"/>
      <c r="Q645" s="408"/>
      <c r="R645" s="408"/>
      <c r="S645" s="408"/>
      <c r="T645" s="408"/>
      <c r="U645" s="408"/>
      <c r="V645" s="408"/>
      <c r="W645" s="408"/>
      <c r="X645" s="408"/>
      <c r="Y645" s="408"/>
      <c r="Z645" s="408"/>
      <c r="AA645" s="408"/>
      <c r="AB645" s="408"/>
      <c r="AC645" s="408"/>
      <c r="AD645" s="408"/>
      <c r="AE645" s="408"/>
      <c r="AF645" s="408"/>
    </row>
    <row r="646" spans="1:32" ht="15.75" customHeight="1" x14ac:dyDescent="0.2">
      <c r="A646" s="408"/>
      <c r="B646" s="408"/>
      <c r="C646" s="408"/>
      <c r="D646" s="408"/>
      <c r="E646" s="408"/>
      <c r="F646" s="408"/>
      <c r="G646" s="408"/>
      <c r="H646" s="408"/>
      <c r="I646" s="408"/>
      <c r="J646" s="408"/>
      <c r="K646" s="408"/>
      <c r="L646" s="408"/>
      <c r="M646" s="408"/>
      <c r="N646" s="408"/>
      <c r="O646" s="408"/>
      <c r="P646" s="408"/>
      <c r="Q646" s="408"/>
      <c r="R646" s="408"/>
      <c r="S646" s="408"/>
      <c r="T646" s="408"/>
      <c r="U646" s="408"/>
      <c r="V646" s="408"/>
      <c r="W646" s="408"/>
      <c r="X646" s="408"/>
      <c r="Y646" s="408"/>
      <c r="Z646" s="408"/>
      <c r="AA646" s="408"/>
      <c r="AB646" s="408"/>
      <c r="AC646" s="408"/>
      <c r="AD646" s="408"/>
      <c r="AE646" s="408"/>
      <c r="AF646" s="408"/>
    </row>
    <row r="647" spans="1:32" ht="15.75" customHeight="1" x14ac:dyDescent="0.2">
      <c r="A647" s="408"/>
      <c r="B647" s="408"/>
      <c r="C647" s="408"/>
      <c r="D647" s="408"/>
      <c r="E647" s="408"/>
      <c r="F647" s="408"/>
      <c r="G647" s="408"/>
      <c r="H647" s="408"/>
      <c r="I647" s="408"/>
      <c r="J647" s="408"/>
      <c r="K647" s="408"/>
      <c r="L647" s="408"/>
      <c r="M647" s="408"/>
      <c r="N647" s="408"/>
      <c r="O647" s="408"/>
      <c r="P647" s="408"/>
      <c r="Q647" s="408"/>
      <c r="R647" s="408"/>
      <c r="S647" s="408"/>
      <c r="T647" s="408"/>
      <c r="U647" s="408"/>
      <c r="V647" s="408"/>
      <c r="W647" s="408"/>
      <c r="X647" s="408"/>
      <c r="Y647" s="408"/>
      <c r="Z647" s="408"/>
      <c r="AA647" s="408"/>
      <c r="AB647" s="408"/>
      <c r="AC647" s="408"/>
      <c r="AD647" s="408"/>
      <c r="AE647" s="408"/>
      <c r="AF647" s="408"/>
    </row>
    <row r="648" spans="1:32" ht="15.75" customHeight="1" x14ac:dyDescent="0.2">
      <c r="A648" s="408"/>
      <c r="B648" s="408"/>
      <c r="C648" s="408"/>
      <c r="D648" s="408"/>
      <c r="E648" s="408"/>
      <c r="F648" s="408"/>
      <c r="G648" s="408"/>
      <c r="H648" s="408"/>
      <c r="I648" s="408"/>
      <c r="J648" s="408"/>
      <c r="K648" s="408"/>
      <c r="L648" s="408"/>
      <c r="M648" s="408"/>
      <c r="N648" s="408"/>
      <c r="O648" s="408"/>
      <c r="P648" s="408"/>
      <c r="Q648" s="408"/>
      <c r="R648" s="408"/>
      <c r="S648" s="408"/>
      <c r="T648" s="408"/>
      <c r="U648" s="408"/>
      <c r="V648" s="408"/>
      <c r="W648" s="408"/>
      <c r="X648" s="408"/>
      <c r="Y648" s="408"/>
      <c r="Z648" s="408"/>
      <c r="AA648" s="408"/>
      <c r="AB648" s="408"/>
      <c r="AC648" s="408"/>
      <c r="AD648" s="408"/>
      <c r="AE648" s="408"/>
      <c r="AF648" s="408"/>
    </row>
    <row r="649" spans="1:32" ht="15.75" customHeight="1" x14ac:dyDescent="0.2">
      <c r="A649" s="408"/>
      <c r="B649" s="408"/>
      <c r="C649" s="408"/>
      <c r="D649" s="408"/>
      <c r="E649" s="408"/>
      <c r="F649" s="408"/>
      <c r="G649" s="408"/>
      <c r="H649" s="408"/>
      <c r="I649" s="408"/>
      <c r="J649" s="408"/>
      <c r="K649" s="408"/>
      <c r="L649" s="408"/>
      <c r="M649" s="408"/>
      <c r="N649" s="408"/>
      <c r="O649" s="408"/>
      <c r="P649" s="408"/>
      <c r="Q649" s="408"/>
      <c r="R649" s="408"/>
      <c r="S649" s="408"/>
      <c r="T649" s="408"/>
      <c r="U649" s="408"/>
      <c r="V649" s="408"/>
      <c r="W649" s="408"/>
      <c r="X649" s="408"/>
      <c r="Y649" s="408"/>
      <c r="Z649" s="408"/>
      <c r="AA649" s="408"/>
      <c r="AB649" s="408"/>
      <c r="AC649" s="408"/>
      <c r="AD649" s="408"/>
      <c r="AE649" s="408"/>
      <c r="AF649" s="408"/>
    </row>
    <row r="650" spans="1:32" ht="15.75" customHeight="1" x14ac:dyDescent="0.2">
      <c r="A650" s="408"/>
      <c r="B650" s="408"/>
      <c r="C650" s="408"/>
      <c r="D650" s="408"/>
      <c r="E650" s="408"/>
      <c r="F650" s="408"/>
      <c r="G650" s="408"/>
      <c r="H650" s="408"/>
      <c r="I650" s="408"/>
      <c r="J650" s="408"/>
      <c r="K650" s="408"/>
      <c r="L650" s="408"/>
      <c r="M650" s="408"/>
      <c r="N650" s="408"/>
      <c r="O650" s="408"/>
      <c r="P650" s="408"/>
      <c r="Q650" s="408"/>
      <c r="R650" s="408"/>
      <c r="S650" s="408"/>
      <c r="T650" s="408"/>
      <c r="U650" s="408"/>
      <c r="V650" s="408"/>
      <c r="W650" s="408"/>
      <c r="X650" s="408"/>
      <c r="Y650" s="408"/>
      <c r="Z650" s="408"/>
      <c r="AA650" s="408"/>
      <c r="AB650" s="408"/>
      <c r="AC650" s="408"/>
      <c r="AD650" s="408"/>
      <c r="AE650" s="408"/>
      <c r="AF650" s="408"/>
    </row>
    <row r="651" spans="1:32" ht="15.75" customHeight="1" x14ac:dyDescent="0.2">
      <c r="A651" s="408"/>
      <c r="B651" s="408"/>
      <c r="C651" s="408"/>
      <c r="D651" s="408"/>
      <c r="E651" s="408"/>
      <c r="F651" s="408"/>
      <c r="G651" s="408"/>
      <c r="H651" s="408"/>
      <c r="I651" s="408"/>
      <c r="J651" s="408"/>
      <c r="K651" s="408"/>
      <c r="L651" s="408"/>
      <c r="M651" s="408"/>
      <c r="N651" s="408"/>
      <c r="O651" s="408"/>
      <c r="P651" s="408"/>
      <c r="Q651" s="408"/>
      <c r="R651" s="408"/>
      <c r="S651" s="408"/>
      <c r="T651" s="408"/>
      <c r="U651" s="408"/>
      <c r="V651" s="408"/>
      <c r="W651" s="408"/>
      <c r="X651" s="408"/>
      <c r="Y651" s="408"/>
      <c r="Z651" s="408"/>
      <c r="AA651" s="408"/>
      <c r="AB651" s="408"/>
      <c r="AC651" s="408"/>
      <c r="AD651" s="408"/>
      <c r="AE651" s="408"/>
      <c r="AF651" s="408"/>
    </row>
    <row r="652" spans="1:32" ht="15.75" customHeight="1" x14ac:dyDescent="0.2">
      <c r="A652" s="408"/>
      <c r="B652" s="408"/>
      <c r="C652" s="408"/>
      <c r="D652" s="408"/>
      <c r="E652" s="408"/>
      <c r="F652" s="408"/>
      <c r="G652" s="408"/>
      <c r="H652" s="408"/>
      <c r="I652" s="408"/>
      <c r="J652" s="408"/>
      <c r="K652" s="408"/>
      <c r="L652" s="408"/>
      <c r="M652" s="408"/>
      <c r="N652" s="408"/>
      <c r="O652" s="408"/>
      <c r="P652" s="408"/>
      <c r="Q652" s="408"/>
      <c r="R652" s="408"/>
      <c r="S652" s="408"/>
      <c r="T652" s="408"/>
      <c r="U652" s="408"/>
      <c r="V652" s="408"/>
      <c r="W652" s="408"/>
      <c r="X652" s="408"/>
      <c r="Y652" s="408"/>
      <c r="Z652" s="408"/>
      <c r="AA652" s="408"/>
      <c r="AB652" s="408"/>
      <c r="AC652" s="408"/>
      <c r="AD652" s="408"/>
      <c r="AE652" s="408"/>
      <c r="AF652" s="408"/>
    </row>
    <row r="653" spans="1:32" ht="15.75" customHeight="1" x14ac:dyDescent="0.2">
      <c r="A653" s="408"/>
      <c r="B653" s="408"/>
      <c r="C653" s="408"/>
      <c r="D653" s="408"/>
      <c r="E653" s="408"/>
      <c r="F653" s="408"/>
      <c r="G653" s="408"/>
      <c r="H653" s="408"/>
      <c r="I653" s="408"/>
      <c r="J653" s="408"/>
      <c r="K653" s="408"/>
      <c r="L653" s="408"/>
      <c r="M653" s="408"/>
      <c r="N653" s="408"/>
      <c r="O653" s="408"/>
      <c r="P653" s="408"/>
      <c r="Q653" s="408"/>
      <c r="R653" s="408"/>
      <c r="S653" s="408"/>
      <c r="T653" s="408"/>
      <c r="U653" s="408"/>
      <c r="V653" s="408"/>
      <c r="W653" s="408"/>
      <c r="X653" s="408"/>
      <c r="Y653" s="408"/>
      <c r="Z653" s="408"/>
      <c r="AA653" s="408"/>
      <c r="AB653" s="408"/>
      <c r="AC653" s="408"/>
      <c r="AD653" s="408"/>
      <c r="AE653" s="408"/>
      <c r="AF653" s="408"/>
    </row>
    <row r="654" spans="1:32" ht="15.75" customHeight="1" x14ac:dyDescent="0.2">
      <c r="A654" s="408"/>
      <c r="B654" s="408"/>
      <c r="C654" s="408"/>
      <c r="D654" s="408"/>
      <c r="E654" s="408"/>
      <c r="F654" s="408"/>
      <c r="G654" s="408"/>
      <c r="H654" s="408"/>
      <c r="I654" s="408"/>
      <c r="J654" s="408"/>
      <c r="K654" s="408"/>
      <c r="L654" s="408"/>
      <c r="M654" s="408"/>
      <c r="N654" s="408"/>
      <c r="O654" s="408"/>
      <c r="P654" s="408"/>
      <c r="Q654" s="408"/>
      <c r="R654" s="408"/>
      <c r="S654" s="408"/>
      <c r="T654" s="408"/>
      <c r="U654" s="408"/>
      <c r="V654" s="408"/>
      <c r="W654" s="408"/>
      <c r="X654" s="408"/>
      <c r="Y654" s="408"/>
      <c r="Z654" s="408"/>
      <c r="AA654" s="408"/>
      <c r="AB654" s="408"/>
      <c r="AC654" s="408"/>
      <c r="AD654" s="408"/>
      <c r="AE654" s="408"/>
      <c r="AF654" s="408"/>
    </row>
    <row r="655" spans="1:32" ht="15.75" customHeight="1" x14ac:dyDescent="0.2">
      <c r="A655" s="408"/>
      <c r="B655" s="408"/>
      <c r="C655" s="408"/>
      <c r="D655" s="408"/>
      <c r="E655" s="408"/>
      <c r="F655" s="408"/>
      <c r="G655" s="408"/>
      <c r="H655" s="408"/>
      <c r="I655" s="408"/>
      <c r="J655" s="408"/>
      <c r="K655" s="408"/>
      <c r="L655" s="408"/>
      <c r="M655" s="408"/>
      <c r="N655" s="408"/>
      <c r="O655" s="408"/>
      <c r="P655" s="408"/>
      <c r="Q655" s="408"/>
      <c r="R655" s="408"/>
      <c r="S655" s="408"/>
      <c r="T655" s="408"/>
      <c r="U655" s="408"/>
      <c r="V655" s="408"/>
      <c r="W655" s="408"/>
      <c r="X655" s="408"/>
      <c r="Y655" s="408"/>
      <c r="Z655" s="408"/>
      <c r="AA655" s="408"/>
      <c r="AB655" s="408"/>
      <c r="AC655" s="408"/>
      <c r="AD655" s="408"/>
      <c r="AE655" s="408"/>
      <c r="AF655" s="408"/>
    </row>
    <row r="656" spans="1:32" ht="15.75" customHeight="1" x14ac:dyDescent="0.2">
      <c r="A656" s="408"/>
      <c r="B656" s="408"/>
      <c r="C656" s="408"/>
      <c r="D656" s="408"/>
      <c r="E656" s="408"/>
      <c r="F656" s="408"/>
      <c r="G656" s="408"/>
      <c r="H656" s="408"/>
      <c r="I656" s="408"/>
      <c r="J656" s="408"/>
      <c r="K656" s="408"/>
      <c r="L656" s="408"/>
      <c r="M656" s="408"/>
      <c r="N656" s="408"/>
      <c r="O656" s="408"/>
      <c r="P656" s="408"/>
      <c r="Q656" s="408"/>
      <c r="R656" s="408"/>
      <c r="S656" s="408"/>
      <c r="T656" s="408"/>
      <c r="U656" s="408"/>
      <c r="V656" s="408"/>
      <c r="W656" s="408"/>
      <c r="X656" s="408"/>
      <c r="Y656" s="408"/>
      <c r="Z656" s="408"/>
      <c r="AA656" s="408"/>
      <c r="AB656" s="408"/>
      <c r="AC656" s="408"/>
      <c r="AD656" s="408"/>
      <c r="AE656" s="408"/>
      <c r="AF656" s="408"/>
    </row>
    <row r="657" spans="1:32" ht="15.75" customHeight="1" x14ac:dyDescent="0.2">
      <c r="A657" s="408"/>
      <c r="B657" s="408"/>
      <c r="C657" s="408"/>
      <c r="D657" s="408"/>
      <c r="E657" s="408"/>
      <c r="F657" s="408"/>
      <c r="G657" s="408"/>
      <c r="H657" s="408"/>
      <c r="I657" s="408"/>
      <c r="J657" s="408"/>
      <c r="K657" s="408"/>
      <c r="L657" s="408"/>
      <c r="M657" s="408"/>
      <c r="N657" s="408"/>
      <c r="O657" s="408"/>
      <c r="P657" s="408"/>
      <c r="Q657" s="408"/>
      <c r="R657" s="408"/>
      <c r="S657" s="408"/>
      <c r="T657" s="408"/>
      <c r="U657" s="408"/>
      <c r="V657" s="408"/>
      <c r="W657" s="408"/>
      <c r="X657" s="408"/>
      <c r="Y657" s="408"/>
      <c r="Z657" s="408"/>
      <c r="AA657" s="408"/>
      <c r="AB657" s="408"/>
      <c r="AC657" s="408"/>
      <c r="AD657" s="408"/>
      <c r="AE657" s="408"/>
      <c r="AF657" s="408"/>
    </row>
    <row r="658" spans="1:32" ht="15.75" customHeight="1" x14ac:dyDescent="0.2">
      <c r="A658" s="408"/>
      <c r="B658" s="408"/>
      <c r="C658" s="408"/>
      <c r="D658" s="408"/>
      <c r="E658" s="408"/>
      <c r="F658" s="408"/>
      <c r="G658" s="408"/>
      <c r="H658" s="408"/>
      <c r="I658" s="408"/>
      <c r="J658" s="408"/>
      <c r="K658" s="408"/>
      <c r="L658" s="408"/>
      <c r="M658" s="408"/>
      <c r="N658" s="408"/>
      <c r="O658" s="408"/>
      <c r="P658" s="408"/>
      <c r="Q658" s="408"/>
      <c r="R658" s="408"/>
      <c r="S658" s="408"/>
      <c r="T658" s="408"/>
      <c r="U658" s="408"/>
      <c r="V658" s="408"/>
      <c r="W658" s="408"/>
      <c r="X658" s="408"/>
      <c r="Y658" s="408"/>
      <c r="Z658" s="408"/>
      <c r="AA658" s="408"/>
      <c r="AB658" s="408"/>
      <c r="AC658" s="408"/>
      <c r="AD658" s="408"/>
      <c r="AE658" s="408"/>
      <c r="AF658" s="408"/>
    </row>
    <row r="659" spans="1:32" ht="15.75" customHeight="1" x14ac:dyDescent="0.2">
      <c r="A659" s="408"/>
      <c r="B659" s="408"/>
      <c r="C659" s="408"/>
      <c r="D659" s="408"/>
      <c r="E659" s="408"/>
      <c r="F659" s="408"/>
      <c r="G659" s="408"/>
      <c r="H659" s="408"/>
      <c r="I659" s="408"/>
      <c r="J659" s="408"/>
      <c r="K659" s="408"/>
      <c r="L659" s="408"/>
      <c r="M659" s="408"/>
      <c r="N659" s="408"/>
      <c r="O659" s="408"/>
      <c r="P659" s="408"/>
      <c r="Q659" s="408"/>
      <c r="R659" s="408"/>
      <c r="S659" s="408"/>
      <c r="T659" s="408"/>
      <c r="U659" s="408"/>
      <c r="V659" s="408"/>
      <c r="W659" s="408"/>
      <c r="X659" s="408"/>
      <c r="Y659" s="408"/>
      <c r="Z659" s="408"/>
      <c r="AA659" s="408"/>
      <c r="AB659" s="408"/>
      <c r="AC659" s="408"/>
      <c r="AD659" s="408"/>
      <c r="AE659" s="408"/>
      <c r="AF659" s="408"/>
    </row>
    <row r="660" spans="1:32" ht="15.75" customHeight="1" x14ac:dyDescent="0.2">
      <c r="A660" s="408"/>
      <c r="B660" s="408"/>
      <c r="C660" s="408"/>
      <c r="D660" s="408"/>
      <c r="E660" s="408"/>
      <c r="F660" s="408"/>
      <c r="G660" s="408"/>
      <c r="H660" s="408"/>
      <c r="I660" s="408"/>
      <c r="J660" s="408"/>
      <c r="K660" s="408"/>
      <c r="L660" s="408"/>
      <c r="M660" s="408"/>
      <c r="N660" s="408"/>
      <c r="O660" s="408"/>
      <c r="P660" s="408"/>
      <c r="Q660" s="408"/>
      <c r="R660" s="408"/>
      <c r="S660" s="408"/>
      <c r="T660" s="408"/>
      <c r="U660" s="408"/>
      <c r="V660" s="408"/>
      <c r="W660" s="408"/>
      <c r="X660" s="408"/>
      <c r="Y660" s="408"/>
      <c r="Z660" s="408"/>
      <c r="AA660" s="408"/>
      <c r="AB660" s="408"/>
      <c r="AC660" s="408"/>
      <c r="AD660" s="408"/>
      <c r="AE660" s="408"/>
      <c r="AF660" s="408"/>
    </row>
    <row r="661" spans="1:32" ht="15.75" customHeight="1" x14ac:dyDescent="0.2">
      <c r="A661" s="408"/>
      <c r="B661" s="408"/>
      <c r="C661" s="408"/>
      <c r="D661" s="408"/>
      <c r="E661" s="408"/>
      <c r="F661" s="408"/>
      <c r="G661" s="408"/>
      <c r="H661" s="408"/>
      <c r="I661" s="408"/>
      <c r="J661" s="408"/>
      <c r="K661" s="408"/>
      <c r="L661" s="408"/>
      <c r="M661" s="408"/>
      <c r="N661" s="408"/>
      <c r="O661" s="408"/>
      <c r="P661" s="408"/>
      <c r="Q661" s="408"/>
      <c r="R661" s="408"/>
      <c r="S661" s="408"/>
      <c r="T661" s="408"/>
      <c r="U661" s="408"/>
      <c r="V661" s="408"/>
      <c r="W661" s="408"/>
      <c r="X661" s="408"/>
      <c r="Y661" s="408"/>
      <c r="Z661" s="408"/>
      <c r="AA661" s="408"/>
      <c r="AB661" s="408"/>
      <c r="AC661" s="408"/>
      <c r="AD661" s="408"/>
      <c r="AE661" s="408"/>
      <c r="AF661" s="408"/>
    </row>
    <row r="662" spans="1:32" ht="15.75" customHeight="1" x14ac:dyDescent="0.2">
      <c r="A662" s="408"/>
      <c r="B662" s="408"/>
      <c r="C662" s="408"/>
      <c r="D662" s="408"/>
      <c r="E662" s="408"/>
      <c r="F662" s="408"/>
      <c r="G662" s="408"/>
      <c r="H662" s="408"/>
      <c r="I662" s="408"/>
      <c r="J662" s="408"/>
      <c r="K662" s="408"/>
      <c r="L662" s="408"/>
      <c r="M662" s="408"/>
      <c r="N662" s="408"/>
      <c r="O662" s="408"/>
      <c r="P662" s="408"/>
      <c r="Q662" s="408"/>
      <c r="R662" s="408"/>
      <c r="S662" s="408"/>
      <c r="T662" s="408"/>
      <c r="U662" s="408"/>
      <c r="V662" s="408"/>
      <c r="W662" s="408"/>
      <c r="X662" s="408"/>
      <c r="Y662" s="408"/>
      <c r="Z662" s="408"/>
      <c r="AA662" s="408"/>
      <c r="AB662" s="408"/>
      <c r="AC662" s="408"/>
      <c r="AD662" s="408"/>
      <c r="AE662" s="408"/>
      <c r="AF662" s="408"/>
    </row>
    <row r="663" spans="1:32" ht="15.75" customHeight="1" x14ac:dyDescent="0.2">
      <c r="A663" s="408"/>
      <c r="B663" s="408"/>
      <c r="C663" s="408"/>
      <c r="D663" s="408"/>
      <c r="E663" s="408"/>
      <c r="F663" s="408"/>
      <c r="G663" s="408"/>
      <c r="H663" s="408"/>
      <c r="I663" s="408"/>
      <c r="J663" s="408"/>
      <c r="K663" s="408"/>
      <c r="L663" s="408"/>
      <c r="M663" s="408"/>
      <c r="N663" s="408"/>
      <c r="O663" s="408"/>
      <c r="P663" s="408"/>
      <c r="Q663" s="408"/>
      <c r="R663" s="408"/>
      <c r="S663" s="408"/>
      <c r="T663" s="408"/>
      <c r="U663" s="408"/>
      <c r="V663" s="408"/>
      <c r="W663" s="408"/>
      <c r="X663" s="408"/>
      <c r="Y663" s="408"/>
      <c r="Z663" s="408"/>
      <c r="AA663" s="408"/>
      <c r="AB663" s="408"/>
      <c r="AC663" s="408"/>
      <c r="AD663" s="408"/>
      <c r="AE663" s="408"/>
      <c r="AF663" s="408"/>
    </row>
    <row r="664" spans="1:32" ht="15.75" customHeight="1" x14ac:dyDescent="0.2">
      <c r="A664" s="408"/>
      <c r="B664" s="408"/>
      <c r="C664" s="408"/>
      <c r="D664" s="408"/>
      <c r="E664" s="408"/>
      <c r="F664" s="408"/>
      <c r="G664" s="408"/>
      <c r="H664" s="408"/>
      <c r="I664" s="408"/>
      <c r="J664" s="408"/>
      <c r="K664" s="408"/>
      <c r="L664" s="408"/>
      <c r="M664" s="408"/>
      <c r="N664" s="408"/>
      <c r="O664" s="408"/>
      <c r="P664" s="408"/>
      <c r="Q664" s="408"/>
      <c r="R664" s="408"/>
      <c r="S664" s="408"/>
      <c r="T664" s="408"/>
      <c r="U664" s="408"/>
      <c r="V664" s="408"/>
      <c r="W664" s="408"/>
      <c r="X664" s="408"/>
      <c r="Y664" s="408"/>
      <c r="Z664" s="408"/>
      <c r="AA664" s="408"/>
      <c r="AB664" s="408"/>
      <c r="AC664" s="408"/>
      <c r="AD664" s="408"/>
      <c r="AE664" s="408"/>
      <c r="AF664" s="408"/>
    </row>
    <row r="665" spans="1:32" ht="15.75" customHeight="1" x14ac:dyDescent="0.2">
      <c r="A665" s="408"/>
      <c r="B665" s="408"/>
      <c r="C665" s="408"/>
      <c r="D665" s="408"/>
      <c r="E665" s="408"/>
      <c r="F665" s="408"/>
      <c r="G665" s="408"/>
      <c r="H665" s="408"/>
      <c r="I665" s="408"/>
      <c r="J665" s="408"/>
      <c r="K665" s="408"/>
      <c r="L665" s="408"/>
      <c r="M665" s="408"/>
      <c r="N665" s="408"/>
      <c r="O665" s="408"/>
      <c r="P665" s="408"/>
      <c r="Q665" s="408"/>
      <c r="R665" s="408"/>
      <c r="S665" s="408"/>
      <c r="T665" s="408"/>
      <c r="U665" s="408"/>
      <c r="V665" s="408"/>
      <c r="W665" s="408"/>
      <c r="X665" s="408"/>
      <c r="Y665" s="408"/>
      <c r="Z665" s="408"/>
      <c r="AA665" s="408"/>
      <c r="AB665" s="408"/>
      <c r="AC665" s="408"/>
      <c r="AD665" s="408"/>
      <c r="AE665" s="408"/>
      <c r="AF665" s="408"/>
    </row>
    <row r="666" spans="1:32" ht="15.75" customHeight="1" x14ac:dyDescent="0.2">
      <c r="A666" s="408"/>
      <c r="B666" s="408"/>
      <c r="C666" s="408"/>
      <c r="D666" s="408"/>
      <c r="E666" s="408"/>
      <c r="F666" s="408"/>
      <c r="G666" s="408"/>
      <c r="H666" s="408"/>
      <c r="I666" s="408"/>
      <c r="J666" s="408"/>
      <c r="K666" s="408"/>
      <c r="L666" s="408"/>
      <c r="M666" s="408"/>
      <c r="N666" s="408"/>
      <c r="O666" s="408"/>
      <c r="P666" s="408"/>
      <c r="Q666" s="408"/>
      <c r="R666" s="408"/>
      <c r="S666" s="408"/>
      <c r="T666" s="408"/>
      <c r="U666" s="408"/>
      <c r="V666" s="408"/>
      <c r="W666" s="408"/>
      <c r="X666" s="408"/>
      <c r="Y666" s="408"/>
      <c r="Z666" s="408"/>
      <c r="AA666" s="408"/>
      <c r="AB666" s="408"/>
      <c r="AC666" s="408"/>
      <c r="AD666" s="408"/>
      <c r="AE666" s="408"/>
      <c r="AF666" s="408"/>
    </row>
    <row r="667" spans="1:32" ht="15.75" customHeight="1" x14ac:dyDescent="0.2">
      <c r="A667" s="408"/>
      <c r="B667" s="408"/>
      <c r="C667" s="408"/>
      <c r="D667" s="408"/>
      <c r="E667" s="408"/>
      <c r="F667" s="408"/>
      <c r="G667" s="408"/>
      <c r="H667" s="408"/>
      <c r="I667" s="408"/>
      <c r="J667" s="408"/>
      <c r="K667" s="408"/>
      <c r="L667" s="408"/>
      <c r="M667" s="408"/>
      <c r="N667" s="408"/>
      <c r="O667" s="408"/>
      <c r="P667" s="408"/>
      <c r="Q667" s="408"/>
      <c r="R667" s="408"/>
      <c r="S667" s="408"/>
      <c r="T667" s="408"/>
      <c r="U667" s="408"/>
      <c r="V667" s="408"/>
      <c r="W667" s="408"/>
      <c r="X667" s="408"/>
      <c r="Y667" s="408"/>
      <c r="Z667" s="408"/>
      <c r="AA667" s="408"/>
      <c r="AB667" s="408"/>
      <c r="AC667" s="408"/>
      <c r="AD667" s="408"/>
      <c r="AE667" s="408"/>
      <c r="AF667" s="408"/>
    </row>
    <row r="668" spans="1:32" ht="15.75" customHeight="1" x14ac:dyDescent="0.2">
      <c r="A668" s="408"/>
      <c r="B668" s="408"/>
      <c r="C668" s="408"/>
      <c r="D668" s="408"/>
      <c r="E668" s="408"/>
      <c r="F668" s="408"/>
      <c r="G668" s="408"/>
      <c r="H668" s="408"/>
      <c r="I668" s="408"/>
      <c r="J668" s="408"/>
      <c r="K668" s="408"/>
      <c r="L668" s="408"/>
      <c r="M668" s="408"/>
      <c r="N668" s="408"/>
      <c r="O668" s="408"/>
      <c r="P668" s="408"/>
      <c r="Q668" s="408"/>
      <c r="R668" s="408"/>
      <c r="S668" s="408"/>
      <c r="T668" s="408"/>
      <c r="U668" s="408"/>
      <c r="V668" s="408"/>
      <c r="W668" s="408"/>
      <c r="X668" s="408"/>
      <c r="Y668" s="408"/>
      <c r="Z668" s="408"/>
      <c r="AA668" s="408"/>
      <c r="AB668" s="408"/>
      <c r="AC668" s="408"/>
      <c r="AD668" s="408"/>
      <c r="AE668" s="408"/>
      <c r="AF668" s="408"/>
    </row>
    <row r="669" spans="1:32" ht="15.75" customHeight="1" x14ac:dyDescent="0.2">
      <c r="A669" s="408"/>
      <c r="B669" s="408"/>
      <c r="C669" s="408"/>
      <c r="D669" s="408"/>
      <c r="E669" s="408"/>
      <c r="F669" s="408"/>
      <c r="G669" s="408"/>
      <c r="H669" s="408"/>
      <c r="I669" s="408"/>
      <c r="J669" s="408"/>
      <c r="K669" s="408"/>
      <c r="L669" s="408"/>
      <c r="M669" s="408"/>
      <c r="N669" s="408"/>
      <c r="O669" s="408"/>
      <c r="P669" s="408"/>
      <c r="Q669" s="408"/>
      <c r="R669" s="408"/>
      <c r="S669" s="408"/>
      <c r="T669" s="408"/>
      <c r="U669" s="408"/>
      <c r="V669" s="408"/>
      <c r="W669" s="408"/>
      <c r="X669" s="408"/>
      <c r="Y669" s="408"/>
      <c r="Z669" s="408"/>
      <c r="AA669" s="408"/>
      <c r="AB669" s="408"/>
      <c r="AC669" s="408"/>
      <c r="AD669" s="408"/>
      <c r="AE669" s="408"/>
      <c r="AF669" s="408"/>
    </row>
    <row r="670" spans="1:32" ht="15.75" customHeight="1" x14ac:dyDescent="0.2">
      <c r="A670" s="408"/>
      <c r="B670" s="408"/>
      <c r="C670" s="408"/>
      <c r="D670" s="408"/>
      <c r="E670" s="408"/>
      <c r="F670" s="408"/>
      <c r="G670" s="408"/>
      <c r="H670" s="408"/>
      <c r="I670" s="408"/>
      <c r="J670" s="408"/>
      <c r="K670" s="408"/>
      <c r="L670" s="408"/>
      <c r="M670" s="408"/>
      <c r="N670" s="408"/>
      <c r="O670" s="408"/>
      <c r="P670" s="408"/>
      <c r="Q670" s="408"/>
      <c r="R670" s="408"/>
      <c r="S670" s="408"/>
      <c r="T670" s="408"/>
      <c r="U670" s="408"/>
      <c r="V670" s="408"/>
      <c r="W670" s="408"/>
      <c r="X670" s="408"/>
      <c r="Y670" s="408"/>
      <c r="Z670" s="408"/>
      <c r="AA670" s="408"/>
      <c r="AB670" s="408"/>
      <c r="AC670" s="408"/>
      <c r="AD670" s="408"/>
      <c r="AE670" s="408"/>
      <c r="AF670" s="408"/>
    </row>
    <row r="671" spans="1:32" ht="15.75" customHeight="1" x14ac:dyDescent="0.2">
      <c r="A671" s="408"/>
      <c r="B671" s="408"/>
      <c r="C671" s="408"/>
      <c r="D671" s="408"/>
      <c r="E671" s="408"/>
      <c r="F671" s="408"/>
      <c r="G671" s="408"/>
      <c r="H671" s="408"/>
      <c r="I671" s="408"/>
      <c r="J671" s="408"/>
      <c r="K671" s="408"/>
      <c r="L671" s="408"/>
      <c r="M671" s="408"/>
      <c r="N671" s="408"/>
      <c r="O671" s="408"/>
      <c r="P671" s="408"/>
      <c r="Q671" s="408"/>
      <c r="R671" s="408"/>
      <c r="S671" s="408"/>
      <c r="T671" s="408"/>
      <c r="U671" s="408"/>
      <c r="V671" s="408"/>
      <c r="W671" s="408"/>
      <c r="X671" s="408"/>
      <c r="Y671" s="408"/>
      <c r="Z671" s="408"/>
      <c r="AA671" s="408"/>
      <c r="AB671" s="408"/>
      <c r="AC671" s="408"/>
      <c r="AD671" s="408"/>
      <c r="AE671" s="408"/>
      <c r="AF671" s="408"/>
    </row>
    <row r="672" spans="1:32" ht="15.75" customHeight="1" x14ac:dyDescent="0.2">
      <c r="A672" s="408"/>
      <c r="B672" s="408"/>
      <c r="C672" s="408"/>
      <c r="D672" s="408"/>
      <c r="E672" s="408"/>
      <c r="F672" s="408"/>
      <c r="G672" s="408"/>
      <c r="H672" s="408"/>
      <c r="I672" s="408"/>
      <c r="J672" s="408"/>
      <c r="K672" s="408"/>
      <c r="L672" s="408"/>
      <c r="M672" s="408"/>
      <c r="N672" s="408"/>
      <c r="O672" s="408"/>
      <c r="P672" s="408"/>
      <c r="Q672" s="408"/>
      <c r="R672" s="408"/>
      <c r="S672" s="408"/>
      <c r="T672" s="408"/>
      <c r="U672" s="408"/>
      <c r="V672" s="408"/>
      <c r="W672" s="408"/>
      <c r="X672" s="408"/>
      <c r="Y672" s="408"/>
      <c r="Z672" s="408"/>
      <c r="AA672" s="408"/>
      <c r="AB672" s="408"/>
      <c r="AC672" s="408"/>
      <c r="AD672" s="408"/>
      <c r="AE672" s="408"/>
      <c r="AF672" s="408"/>
    </row>
    <row r="673" spans="1:32" ht="15.75" customHeight="1" x14ac:dyDescent="0.2">
      <c r="A673" s="408"/>
      <c r="B673" s="408"/>
      <c r="C673" s="408"/>
      <c r="D673" s="408"/>
      <c r="E673" s="408"/>
      <c r="F673" s="408"/>
      <c r="G673" s="408"/>
      <c r="H673" s="408"/>
      <c r="I673" s="408"/>
      <c r="J673" s="408"/>
      <c r="K673" s="408"/>
      <c r="L673" s="408"/>
      <c r="M673" s="408"/>
      <c r="N673" s="408"/>
      <c r="O673" s="408"/>
      <c r="P673" s="408"/>
      <c r="Q673" s="408"/>
      <c r="R673" s="408"/>
      <c r="S673" s="408"/>
      <c r="T673" s="408"/>
      <c r="U673" s="408"/>
      <c r="V673" s="408"/>
      <c r="W673" s="408"/>
      <c r="X673" s="408"/>
      <c r="Y673" s="408"/>
      <c r="Z673" s="408"/>
      <c r="AA673" s="408"/>
      <c r="AB673" s="408"/>
      <c r="AC673" s="408"/>
      <c r="AD673" s="408"/>
      <c r="AE673" s="408"/>
      <c r="AF673" s="408"/>
    </row>
    <row r="674" spans="1:32" ht="15.75" customHeight="1" x14ac:dyDescent="0.2">
      <c r="A674" s="408"/>
      <c r="B674" s="408"/>
      <c r="C674" s="408"/>
      <c r="D674" s="408"/>
      <c r="E674" s="408"/>
      <c r="F674" s="408"/>
      <c r="G674" s="408"/>
      <c r="H674" s="408"/>
      <c r="I674" s="408"/>
      <c r="J674" s="408"/>
      <c r="K674" s="408"/>
      <c r="L674" s="408"/>
      <c r="M674" s="408"/>
      <c r="N674" s="408"/>
      <c r="O674" s="408"/>
      <c r="P674" s="408"/>
      <c r="Q674" s="408"/>
      <c r="R674" s="408"/>
      <c r="S674" s="408"/>
      <c r="T674" s="408"/>
      <c r="U674" s="408"/>
      <c r="V674" s="408"/>
      <c r="W674" s="408"/>
      <c r="X674" s="408"/>
      <c r="Y674" s="408"/>
      <c r="Z674" s="408"/>
      <c r="AA674" s="408"/>
      <c r="AB674" s="408"/>
      <c r="AC674" s="408"/>
      <c r="AD674" s="408"/>
      <c r="AE674" s="408"/>
      <c r="AF674" s="408"/>
    </row>
    <row r="675" spans="1:32" ht="15.75" customHeight="1" x14ac:dyDescent="0.2">
      <c r="A675" s="408"/>
      <c r="B675" s="408"/>
      <c r="C675" s="408"/>
      <c r="D675" s="408"/>
      <c r="E675" s="408"/>
      <c r="F675" s="408"/>
      <c r="G675" s="408"/>
      <c r="H675" s="408"/>
      <c r="I675" s="408"/>
      <c r="J675" s="408"/>
      <c r="K675" s="408"/>
      <c r="L675" s="408"/>
      <c r="M675" s="408"/>
      <c r="N675" s="408"/>
      <c r="O675" s="408"/>
      <c r="P675" s="408"/>
      <c r="Q675" s="408"/>
      <c r="R675" s="408"/>
      <c r="S675" s="408"/>
      <c r="T675" s="408"/>
      <c r="U675" s="408"/>
      <c r="V675" s="408"/>
      <c r="W675" s="408"/>
      <c r="X675" s="408"/>
      <c r="Y675" s="408"/>
      <c r="Z675" s="408"/>
      <c r="AA675" s="408"/>
      <c r="AB675" s="408"/>
      <c r="AC675" s="408"/>
      <c r="AD675" s="408"/>
      <c r="AE675" s="408"/>
      <c r="AF675" s="408"/>
    </row>
    <row r="676" spans="1:32" ht="15.75" customHeight="1" x14ac:dyDescent="0.2">
      <c r="A676" s="408"/>
      <c r="B676" s="408"/>
      <c r="C676" s="408"/>
      <c r="D676" s="408"/>
      <c r="E676" s="408"/>
      <c r="F676" s="408"/>
      <c r="G676" s="408"/>
      <c r="H676" s="408"/>
      <c r="I676" s="408"/>
      <c r="J676" s="408"/>
      <c r="K676" s="408"/>
      <c r="L676" s="408"/>
      <c r="M676" s="408"/>
      <c r="N676" s="408"/>
      <c r="O676" s="408"/>
      <c r="P676" s="408"/>
      <c r="Q676" s="408"/>
      <c r="R676" s="408"/>
      <c r="S676" s="408"/>
      <c r="T676" s="408"/>
      <c r="U676" s="408"/>
      <c r="V676" s="408"/>
      <c r="W676" s="408"/>
      <c r="X676" s="408"/>
      <c r="Y676" s="408"/>
      <c r="Z676" s="408"/>
      <c r="AA676" s="408"/>
      <c r="AB676" s="408"/>
      <c r="AC676" s="408"/>
      <c r="AD676" s="408"/>
      <c r="AE676" s="408"/>
      <c r="AF676" s="408"/>
    </row>
    <row r="677" spans="1:32" ht="15.75" customHeight="1" x14ac:dyDescent="0.2">
      <c r="A677" s="408"/>
      <c r="B677" s="408"/>
      <c r="C677" s="408"/>
      <c r="D677" s="408"/>
      <c r="E677" s="408"/>
      <c r="F677" s="408"/>
      <c r="G677" s="408"/>
      <c r="H677" s="408"/>
      <c r="I677" s="408"/>
      <c r="J677" s="408"/>
      <c r="K677" s="408"/>
      <c r="L677" s="408"/>
      <c r="M677" s="408"/>
      <c r="N677" s="408"/>
      <c r="O677" s="408"/>
      <c r="P677" s="408"/>
      <c r="Q677" s="408"/>
      <c r="R677" s="408"/>
      <c r="S677" s="408"/>
      <c r="T677" s="408"/>
      <c r="U677" s="408"/>
      <c r="V677" s="408"/>
      <c r="W677" s="408"/>
      <c r="X677" s="408"/>
      <c r="Y677" s="408"/>
      <c r="Z677" s="408"/>
      <c r="AA677" s="408"/>
      <c r="AB677" s="408"/>
      <c r="AC677" s="408"/>
      <c r="AD677" s="408"/>
      <c r="AE677" s="408"/>
      <c r="AF677" s="408"/>
    </row>
    <row r="678" spans="1:32" ht="15.75" customHeight="1" x14ac:dyDescent="0.2">
      <c r="A678" s="408"/>
      <c r="B678" s="408"/>
      <c r="C678" s="408"/>
      <c r="D678" s="408"/>
      <c r="E678" s="408"/>
      <c r="F678" s="408"/>
      <c r="G678" s="408"/>
      <c r="H678" s="408"/>
      <c r="I678" s="408"/>
      <c r="J678" s="408"/>
      <c r="K678" s="408"/>
      <c r="L678" s="408"/>
      <c r="M678" s="408"/>
      <c r="N678" s="408"/>
      <c r="O678" s="408"/>
      <c r="P678" s="408"/>
      <c r="Q678" s="408"/>
      <c r="R678" s="408"/>
      <c r="S678" s="408"/>
      <c r="T678" s="408"/>
      <c r="U678" s="408"/>
      <c r="V678" s="408"/>
      <c r="W678" s="408"/>
      <c r="X678" s="408"/>
      <c r="Y678" s="408"/>
      <c r="Z678" s="408"/>
      <c r="AA678" s="408"/>
      <c r="AB678" s="408"/>
      <c r="AC678" s="408"/>
      <c r="AD678" s="408"/>
      <c r="AE678" s="408"/>
      <c r="AF678" s="408"/>
    </row>
    <row r="679" spans="1:32" ht="15.75" customHeight="1" x14ac:dyDescent="0.2">
      <c r="A679" s="408"/>
      <c r="B679" s="408"/>
      <c r="C679" s="408"/>
      <c r="D679" s="408"/>
      <c r="E679" s="408"/>
      <c r="F679" s="408"/>
      <c r="G679" s="408"/>
      <c r="H679" s="408"/>
      <c r="I679" s="408"/>
      <c r="J679" s="408"/>
      <c r="K679" s="408"/>
      <c r="L679" s="408"/>
      <c r="M679" s="408"/>
      <c r="N679" s="408"/>
      <c r="O679" s="408"/>
      <c r="P679" s="408"/>
      <c r="Q679" s="408"/>
      <c r="R679" s="408"/>
      <c r="S679" s="408"/>
      <c r="T679" s="408"/>
      <c r="U679" s="408"/>
      <c r="V679" s="408"/>
      <c r="W679" s="408"/>
      <c r="X679" s="408"/>
      <c r="Y679" s="408"/>
      <c r="Z679" s="408"/>
      <c r="AA679" s="408"/>
      <c r="AB679" s="408"/>
      <c r="AC679" s="408"/>
      <c r="AD679" s="408"/>
      <c r="AE679" s="408"/>
      <c r="AF679" s="408"/>
    </row>
    <row r="680" spans="1:32" ht="15.75" customHeight="1" x14ac:dyDescent="0.2">
      <c r="A680" s="408"/>
      <c r="B680" s="408"/>
      <c r="C680" s="408"/>
      <c r="D680" s="408"/>
      <c r="E680" s="408"/>
      <c r="F680" s="408"/>
      <c r="G680" s="408"/>
      <c r="H680" s="408"/>
      <c r="I680" s="408"/>
      <c r="J680" s="408"/>
      <c r="K680" s="408"/>
      <c r="L680" s="408"/>
      <c r="M680" s="408"/>
      <c r="N680" s="408"/>
      <c r="O680" s="408"/>
      <c r="P680" s="408"/>
      <c r="Q680" s="408"/>
      <c r="R680" s="408"/>
      <c r="S680" s="408"/>
      <c r="T680" s="408"/>
      <c r="U680" s="408"/>
      <c r="V680" s="408"/>
      <c r="W680" s="408"/>
      <c r="X680" s="408"/>
      <c r="Y680" s="408"/>
      <c r="Z680" s="408"/>
      <c r="AA680" s="408"/>
      <c r="AB680" s="408"/>
      <c r="AC680" s="408"/>
      <c r="AD680" s="408"/>
      <c r="AE680" s="408"/>
      <c r="AF680" s="408"/>
    </row>
    <row r="681" spans="1:32" ht="15.75" customHeight="1" x14ac:dyDescent="0.2">
      <c r="A681" s="408"/>
      <c r="B681" s="408"/>
      <c r="C681" s="408"/>
      <c r="D681" s="408"/>
      <c r="E681" s="408"/>
      <c r="F681" s="408"/>
      <c r="G681" s="408"/>
      <c r="H681" s="408"/>
      <c r="I681" s="408"/>
      <c r="J681" s="408"/>
      <c r="K681" s="408"/>
      <c r="L681" s="408"/>
      <c r="M681" s="408"/>
      <c r="N681" s="408"/>
      <c r="O681" s="408"/>
      <c r="P681" s="408"/>
      <c r="Q681" s="408"/>
      <c r="R681" s="408"/>
      <c r="S681" s="408"/>
      <c r="T681" s="408"/>
      <c r="U681" s="408"/>
      <c r="V681" s="408"/>
      <c r="W681" s="408"/>
      <c r="X681" s="408"/>
      <c r="Y681" s="408"/>
      <c r="Z681" s="408"/>
      <c r="AA681" s="408"/>
      <c r="AB681" s="408"/>
      <c r="AC681" s="408"/>
      <c r="AD681" s="408"/>
      <c r="AE681" s="408"/>
      <c r="AF681" s="408"/>
    </row>
    <row r="682" spans="1:32" ht="15.75" customHeight="1" x14ac:dyDescent="0.2">
      <c r="A682" s="408"/>
      <c r="B682" s="408"/>
      <c r="C682" s="408"/>
      <c r="D682" s="408"/>
      <c r="E682" s="408"/>
      <c r="F682" s="408"/>
      <c r="G682" s="408"/>
      <c r="H682" s="408"/>
      <c r="I682" s="408"/>
      <c r="J682" s="408"/>
      <c r="K682" s="408"/>
      <c r="L682" s="408"/>
      <c r="M682" s="408"/>
      <c r="N682" s="408"/>
      <c r="O682" s="408"/>
      <c r="P682" s="408"/>
      <c r="Q682" s="408"/>
      <c r="R682" s="408"/>
      <c r="S682" s="408"/>
      <c r="T682" s="408"/>
      <c r="U682" s="408"/>
      <c r="V682" s="408"/>
      <c r="W682" s="408"/>
      <c r="X682" s="408"/>
      <c r="Y682" s="408"/>
      <c r="Z682" s="408"/>
      <c r="AA682" s="408"/>
      <c r="AB682" s="408"/>
      <c r="AC682" s="408"/>
      <c r="AD682" s="408"/>
      <c r="AE682" s="408"/>
      <c r="AF682" s="408"/>
    </row>
    <row r="683" spans="1:32" ht="15.75" customHeight="1" x14ac:dyDescent="0.2">
      <c r="A683" s="408"/>
      <c r="B683" s="408"/>
      <c r="C683" s="408"/>
      <c r="D683" s="408"/>
      <c r="E683" s="408"/>
      <c r="F683" s="408"/>
      <c r="G683" s="408"/>
      <c r="H683" s="408"/>
      <c r="I683" s="408"/>
      <c r="J683" s="408"/>
      <c r="K683" s="408"/>
      <c r="L683" s="408"/>
      <c r="M683" s="408"/>
      <c r="N683" s="408"/>
      <c r="O683" s="408"/>
      <c r="P683" s="408"/>
      <c r="Q683" s="408"/>
      <c r="R683" s="408"/>
      <c r="S683" s="408"/>
      <c r="T683" s="408"/>
      <c r="U683" s="408"/>
      <c r="V683" s="408"/>
      <c r="W683" s="408"/>
      <c r="X683" s="408"/>
      <c r="Y683" s="408"/>
      <c r="Z683" s="408"/>
      <c r="AA683" s="408"/>
      <c r="AB683" s="408"/>
      <c r="AC683" s="408"/>
      <c r="AD683" s="408"/>
      <c r="AE683" s="408"/>
      <c r="AF683" s="408"/>
    </row>
    <row r="684" spans="1:32" ht="15.75" customHeight="1" x14ac:dyDescent="0.2">
      <c r="A684" s="408"/>
      <c r="B684" s="408"/>
      <c r="C684" s="408"/>
      <c r="D684" s="408"/>
      <c r="E684" s="408"/>
      <c r="F684" s="408"/>
      <c r="G684" s="408"/>
      <c r="H684" s="408"/>
      <c r="I684" s="408"/>
      <c r="J684" s="408"/>
      <c r="K684" s="408"/>
      <c r="L684" s="408"/>
      <c r="M684" s="408"/>
      <c r="N684" s="408"/>
      <c r="O684" s="408"/>
      <c r="P684" s="408"/>
      <c r="Q684" s="408"/>
      <c r="R684" s="408"/>
      <c r="S684" s="408"/>
      <c r="T684" s="408"/>
      <c r="U684" s="408"/>
      <c r="V684" s="408"/>
      <c r="W684" s="408"/>
      <c r="X684" s="408"/>
      <c r="Y684" s="408"/>
      <c r="Z684" s="408"/>
      <c r="AA684" s="408"/>
      <c r="AB684" s="408"/>
      <c r="AC684" s="408"/>
      <c r="AD684" s="408"/>
      <c r="AE684" s="408"/>
      <c r="AF684" s="408"/>
    </row>
    <row r="685" spans="1:32" ht="15.75" customHeight="1" x14ac:dyDescent="0.2">
      <c r="A685" s="408"/>
      <c r="B685" s="408"/>
      <c r="C685" s="408"/>
      <c r="D685" s="408"/>
      <c r="E685" s="408"/>
      <c r="F685" s="408"/>
      <c r="G685" s="408"/>
      <c r="H685" s="408"/>
      <c r="I685" s="408"/>
      <c r="J685" s="408"/>
      <c r="K685" s="408"/>
      <c r="L685" s="408"/>
      <c r="M685" s="408"/>
      <c r="N685" s="408"/>
      <c r="O685" s="408"/>
      <c r="P685" s="408"/>
      <c r="Q685" s="408"/>
      <c r="R685" s="408"/>
      <c r="S685" s="408"/>
      <c r="T685" s="408"/>
      <c r="U685" s="408"/>
      <c r="V685" s="408"/>
      <c r="W685" s="408"/>
      <c r="X685" s="408"/>
      <c r="Y685" s="408"/>
      <c r="Z685" s="408"/>
      <c r="AA685" s="408"/>
      <c r="AB685" s="408"/>
      <c r="AC685" s="408"/>
      <c r="AD685" s="408"/>
      <c r="AE685" s="408"/>
      <c r="AF685" s="408"/>
    </row>
    <row r="686" spans="1:32" ht="15.75" customHeight="1" x14ac:dyDescent="0.2">
      <c r="A686" s="408"/>
      <c r="B686" s="408"/>
      <c r="C686" s="408"/>
      <c r="D686" s="408"/>
      <c r="E686" s="408"/>
      <c r="F686" s="408"/>
      <c r="G686" s="408"/>
      <c r="H686" s="408"/>
      <c r="I686" s="408"/>
      <c r="J686" s="408"/>
      <c r="K686" s="408"/>
      <c r="L686" s="408"/>
      <c r="M686" s="408"/>
      <c r="N686" s="408"/>
      <c r="O686" s="408"/>
      <c r="P686" s="408"/>
      <c r="Q686" s="408"/>
      <c r="R686" s="408"/>
      <c r="S686" s="408"/>
      <c r="T686" s="408"/>
      <c r="U686" s="408"/>
      <c r="V686" s="408"/>
      <c r="W686" s="408"/>
      <c r="X686" s="408"/>
      <c r="Y686" s="408"/>
      <c r="Z686" s="408"/>
      <c r="AA686" s="408"/>
      <c r="AB686" s="408"/>
      <c r="AC686" s="408"/>
      <c r="AD686" s="408"/>
      <c r="AE686" s="408"/>
      <c r="AF686" s="408"/>
    </row>
    <row r="687" spans="1:32" ht="15.75" customHeight="1" x14ac:dyDescent="0.2">
      <c r="A687" s="408"/>
      <c r="B687" s="408"/>
      <c r="C687" s="408"/>
      <c r="D687" s="408"/>
      <c r="E687" s="408"/>
      <c r="F687" s="408"/>
      <c r="G687" s="408"/>
      <c r="H687" s="408"/>
      <c r="I687" s="408"/>
      <c r="J687" s="408"/>
      <c r="K687" s="408"/>
      <c r="L687" s="408"/>
      <c r="M687" s="408"/>
      <c r="N687" s="408"/>
      <c r="O687" s="408"/>
      <c r="P687" s="408"/>
      <c r="Q687" s="408"/>
      <c r="R687" s="408"/>
      <c r="S687" s="408"/>
      <c r="T687" s="408"/>
      <c r="U687" s="408"/>
      <c r="V687" s="408"/>
      <c r="W687" s="408"/>
      <c r="X687" s="408"/>
      <c r="Y687" s="408"/>
      <c r="Z687" s="408"/>
      <c r="AA687" s="408"/>
      <c r="AB687" s="408"/>
      <c r="AC687" s="408"/>
      <c r="AD687" s="408"/>
      <c r="AE687" s="408"/>
      <c r="AF687" s="408"/>
    </row>
    <row r="688" spans="1:32" ht="15.75" customHeight="1" x14ac:dyDescent="0.2">
      <c r="A688" s="408"/>
      <c r="B688" s="408"/>
      <c r="C688" s="408"/>
      <c r="D688" s="408"/>
      <c r="E688" s="408"/>
      <c r="F688" s="408"/>
      <c r="G688" s="408"/>
      <c r="H688" s="408"/>
      <c r="I688" s="408"/>
      <c r="J688" s="408"/>
      <c r="K688" s="408"/>
      <c r="L688" s="408"/>
      <c r="M688" s="408"/>
      <c r="N688" s="408"/>
      <c r="O688" s="408"/>
      <c r="P688" s="408"/>
      <c r="Q688" s="408"/>
      <c r="R688" s="408"/>
      <c r="S688" s="408"/>
      <c r="T688" s="408"/>
      <c r="U688" s="408"/>
      <c r="V688" s="408"/>
      <c r="W688" s="408"/>
      <c r="X688" s="408"/>
      <c r="Y688" s="408"/>
      <c r="Z688" s="408"/>
      <c r="AA688" s="408"/>
      <c r="AB688" s="408"/>
      <c r="AC688" s="408"/>
      <c r="AD688" s="408"/>
      <c r="AE688" s="408"/>
      <c r="AF688" s="408"/>
    </row>
    <row r="689" spans="1:32" ht="15.75" customHeight="1" x14ac:dyDescent="0.2">
      <c r="A689" s="408"/>
      <c r="B689" s="408"/>
      <c r="C689" s="408"/>
      <c r="D689" s="408"/>
      <c r="E689" s="408"/>
      <c r="F689" s="408"/>
      <c r="G689" s="408"/>
      <c r="H689" s="408"/>
      <c r="I689" s="408"/>
      <c r="J689" s="408"/>
      <c r="K689" s="408"/>
      <c r="L689" s="408"/>
      <c r="M689" s="408"/>
      <c r="N689" s="408"/>
      <c r="O689" s="408"/>
      <c r="P689" s="408"/>
      <c r="Q689" s="408"/>
      <c r="R689" s="408"/>
      <c r="S689" s="408"/>
      <c r="T689" s="408"/>
      <c r="U689" s="408"/>
      <c r="V689" s="408"/>
      <c r="W689" s="408"/>
      <c r="X689" s="408"/>
      <c r="Y689" s="408"/>
      <c r="Z689" s="408"/>
      <c r="AA689" s="408"/>
      <c r="AB689" s="408"/>
      <c r="AC689" s="408"/>
      <c r="AD689" s="408"/>
      <c r="AE689" s="408"/>
      <c r="AF689" s="408"/>
    </row>
    <row r="690" spans="1:32" ht="15.75" customHeight="1" x14ac:dyDescent="0.2">
      <c r="A690" s="408"/>
      <c r="B690" s="408"/>
      <c r="C690" s="408"/>
      <c r="D690" s="408"/>
      <c r="E690" s="408"/>
      <c r="F690" s="408"/>
      <c r="G690" s="408"/>
      <c r="H690" s="408"/>
      <c r="I690" s="408"/>
      <c r="J690" s="408"/>
      <c r="K690" s="408"/>
      <c r="L690" s="408"/>
      <c r="M690" s="408"/>
      <c r="N690" s="408"/>
      <c r="O690" s="408"/>
      <c r="P690" s="408"/>
      <c r="Q690" s="408"/>
      <c r="R690" s="408"/>
      <c r="S690" s="408"/>
      <c r="T690" s="408"/>
      <c r="U690" s="408"/>
      <c r="V690" s="408"/>
      <c r="W690" s="408"/>
      <c r="X690" s="408"/>
      <c r="Y690" s="408"/>
      <c r="Z690" s="408"/>
      <c r="AA690" s="408"/>
      <c r="AB690" s="408"/>
      <c r="AC690" s="408"/>
      <c r="AD690" s="408"/>
      <c r="AE690" s="408"/>
      <c r="AF690" s="408"/>
    </row>
    <row r="691" spans="1:32" ht="15.75" customHeight="1" x14ac:dyDescent="0.2">
      <c r="A691" s="408"/>
      <c r="B691" s="408"/>
      <c r="C691" s="408"/>
      <c r="D691" s="408"/>
      <c r="E691" s="408"/>
      <c r="F691" s="408"/>
      <c r="G691" s="408"/>
      <c r="H691" s="408"/>
      <c r="I691" s="408"/>
      <c r="J691" s="408"/>
      <c r="K691" s="408"/>
      <c r="L691" s="408"/>
      <c r="M691" s="408"/>
      <c r="N691" s="408"/>
      <c r="O691" s="408"/>
      <c r="P691" s="408"/>
      <c r="Q691" s="408"/>
      <c r="R691" s="408"/>
      <c r="S691" s="408"/>
      <c r="T691" s="408"/>
      <c r="U691" s="408"/>
      <c r="V691" s="408"/>
      <c r="W691" s="408"/>
      <c r="X691" s="408"/>
      <c r="Y691" s="408"/>
      <c r="Z691" s="408"/>
      <c r="AA691" s="408"/>
      <c r="AB691" s="408"/>
      <c r="AC691" s="408"/>
      <c r="AD691" s="408"/>
      <c r="AE691" s="408"/>
      <c r="AF691" s="408"/>
    </row>
    <row r="692" spans="1:32" ht="15.75" customHeight="1" x14ac:dyDescent="0.2">
      <c r="A692" s="408"/>
      <c r="B692" s="408"/>
      <c r="C692" s="408"/>
      <c r="D692" s="408"/>
      <c r="E692" s="408"/>
      <c r="F692" s="408"/>
      <c r="G692" s="408"/>
      <c r="H692" s="408"/>
      <c r="I692" s="408"/>
      <c r="J692" s="408"/>
      <c r="K692" s="408"/>
      <c r="L692" s="408"/>
      <c r="M692" s="408"/>
      <c r="N692" s="408"/>
      <c r="O692" s="408"/>
      <c r="P692" s="408"/>
      <c r="Q692" s="408"/>
      <c r="R692" s="408"/>
      <c r="S692" s="408"/>
      <c r="T692" s="408"/>
      <c r="U692" s="408"/>
      <c r="V692" s="408"/>
      <c r="W692" s="408"/>
      <c r="X692" s="408"/>
      <c r="Y692" s="408"/>
      <c r="Z692" s="408"/>
      <c r="AA692" s="408"/>
      <c r="AB692" s="408"/>
      <c r="AC692" s="408"/>
      <c r="AD692" s="408"/>
      <c r="AE692" s="408"/>
      <c r="AF692" s="408"/>
    </row>
    <row r="693" spans="1:32" ht="15.75" customHeight="1" x14ac:dyDescent="0.2">
      <c r="A693" s="408"/>
      <c r="B693" s="408"/>
      <c r="C693" s="408"/>
      <c r="D693" s="408"/>
      <c r="E693" s="408"/>
      <c r="F693" s="408"/>
      <c r="G693" s="408"/>
      <c r="H693" s="408"/>
      <c r="I693" s="408"/>
      <c r="J693" s="408"/>
      <c r="K693" s="408"/>
      <c r="L693" s="408"/>
      <c r="M693" s="408"/>
      <c r="N693" s="408"/>
      <c r="O693" s="408"/>
      <c r="P693" s="408"/>
      <c r="Q693" s="408"/>
      <c r="R693" s="408"/>
      <c r="S693" s="408"/>
      <c r="T693" s="408"/>
      <c r="U693" s="408"/>
      <c r="V693" s="408"/>
      <c r="W693" s="408"/>
      <c r="X693" s="408"/>
      <c r="Y693" s="408"/>
      <c r="Z693" s="408"/>
      <c r="AA693" s="408"/>
      <c r="AB693" s="408"/>
      <c r="AC693" s="408"/>
      <c r="AD693" s="408"/>
      <c r="AE693" s="408"/>
      <c r="AF693" s="408"/>
    </row>
    <row r="694" spans="1:32" ht="15.75" customHeight="1" x14ac:dyDescent="0.2">
      <c r="A694" s="408"/>
      <c r="B694" s="408"/>
      <c r="C694" s="408"/>
      <c r="D694" s="408"/>
      <c r="E694" s="408"/>
      <c r="F694" s="408"/>
      <c r="G694" s="408"/>
      <c r="H694" s="408"/>
      <c r="I694" s="408"/>
      <c r="J694" s="408"/>
      <c r="K694" s="408"/>
      <c r="L694" s="408"/>
      <c r="M694" s="408"/>
      <c r="N694" s="408"/>
      <c r="O694" s="408"/>
      <c r="P694" s="408"/>
      <c r="Q694" s="408"/>
      <c r="R694" s="408"/>
      <c r="S694" s="408"/>
      <c r="T694" s="408"/>
      <c r="U694" s="408"/>
      <c r="V694" s="408"/>
      <c r="W694" s="408"/>
      <c r="X694" s="408"/>
      <c r="Y694" s="408"/>
      <c r="Z694" s="408"/>
      <c r="AA694" s="408"/>
      <c r="AB694" s="408"/>
      <c r="AC694" s="408"/>
      <c r="AD694" s="408"/>
      <c r="AE694" s="408"/>
      <c r="AF694" s="408"/>
    </row>
    <row r="695" spans="1:32" ht="15.75" customHeight="1" x14ac:dyDescent="0.2">
      <c r="A695" s="408"/>
      <c r="B695" s="408"/>
      <c r="C695" s="408"/>
      <c r="D695" s="408"/>
      <c r="E695" s="408"/>
      <c r="F695" s="408"/>
      <c r="G695" s="408"/>
      <c r="H695" s="408"/>
      <c r="I695" s="408"/>
      <c r="J695" s="408"/>
      <c r="K695" s="408"/>
      <c r="L695" s="408"/>
      <c r="M695" s="408"/>
      <c r="N695" s="408"/>
      <c r="O695" s="408"/>
      <c r="P695" s="408"/>
      <c r="Q695" s="408"/>
      <c r="R695" s="408"/>
      <c r="S695" s="408"/>
      <c r="T695" s="408"/>
      <c r="U695" s="408"/>
      <c r="V695" s="408"/>
      <c r="W695" s="408"/>
      <c r="X695" s="408"/>
      <c r="Y695" s="408"/>
      <c r="Z695" s="408"/>
      <c r="AA695" s="408"/>
      <c r="AB695" s="408"/>
      <c r="AC695" s="408"/>
      <c r="AD695" s="408"/>
      <c r="AE695" s="408"/>
      <c r="AF695" s="408"/>
    </row>
    <row r="696" spans="1:32" ht="15.75" customHeight="1" x14ac:dyDescent="0.2">
      <c r="A696" s="408"/>
      <c r="B696" s="408"/>
      <c r="C696" s="408"/>
      <c r="D696" s="408"/>
      <c r="E696" s="408"/>
      <c r="F696" s="408"/>
      <c r="G696" s="408"/>
      <c r="H696" s="408"/>
      <c r="I696" s="408"/>
      <c r="J696" s="408"/>
      <c r="K696" s="408"/>
      <c r="L696" s="408"/>
      <c r="M696" s="408"/>
      <c r="N696" s="408"/>
      <c r="O696" s="408"/>
      <c r="P696" s="408"/>
      <c r="Q696" s="408"/>
      <c r="R696" s="408"/>
      <c r="S696" s="408"/>
      <c r="T696" s="408"/>
      <c r="U696" s="408"/>
      <c r="V696" s="408"/>
      <c r="W696" s="408"/>
      <c r="X696" s="408"/>
      <c r="Y696" s="408"/>
      <c r="Z696" s="408"/>
      <c r="AA696" s="408"/>
      <c r="AB696" s="408"/>
      <c r="AC696" s="408"/>
      <c r="AD696" s="408"/>
      <c r="AE696" s="408"/>
      <c r="AF696" s="408"/>
    </row>
    <row r="697" spans="1:32" ht="15.75" customHeight="1" x14ac:dyDescent="0.2">
      <c r="A697" s="408"/>
      <c r="B697" s="408"/>
      <c r="C697" s="408"/>
      <c r="D697" s="408"/>
      <c r="E697" s="408"/>
      <c r="F697" s="408"/>
      <c r="G697" s="408"/>
      <c r="H697" s="408"/>
      <c r="I697" s="408"/>
      <c r="J697" s="408"/>
      <c r="K697" s="408"/>
      <c r="L697" s="408"/>
      <c r="M697" s="408"/>
      <c r="N697" s="408"/>
      <c r="O697" s="408"/>
      <c r="P697" s="408"/>
      <c r="Q697" s="408"/>
      <c r="R697" s="408"/>
      <c r="S697" s="408"/>
      <c r="T697" s="408"/>
      <c r="U697" s="408"/>
      <c r="V697" s="408"/>
      <c r="W697" s="408"/>
      <c r="X697" s="408"/>
      <c r="Y697" s="408"/>
      <c r="Z697" s="408"/>
      <c r="AA697" s="408"/>
      <c r="AB697" s="408"/>
      <c r="AC697" s="408"/>
      <c r="AD697" s="408"/>
      <c r="AE697" s="408"/>
      <c r="AF697" s="408"/>
    </row>
    <row r="698" spans="1:32" ht="15.75" customHeight="1" x14ac:dyDescent="0.2">
      <c r="A698" s="408"/>
      <c r="B698" s="408"/>
      <c r="C698" s="408"/>
      <c r="D698" s="408"/>
      <c r="E698" s="408"/>
      <c r="F698" s="408"/>
      <c r="G698" s="408"/>
      <c r="H698" s="408"/>
      <c r="I698" s="408"/>
      <c r="J698" s="408"/>
      <c r="K698" s="408"/>
      <c r="L698" s="408"/>
      <c r="M698" s="408"/>
      <c r="N698" s="408"/>
      <c r="O698" s="408"/>
      <c r="P698" s="408"/>
      <c r="Q698" s="408"/>
      <c r="R698" s="408"/>
      <c r="S698" s="408"/>
      <c r="T698" s="408"/>
      <c r="U698" s="408"/>
      <c r="V698" s="408"/>
      <c r="W698" s="408"/>
      <c r="X698" s="408"/>
      <c r="Y698" s="408"/>
      <c r="Z698" s="408"/>
      <c r="AA698" s="408"/>
      <c r="AB698" s="408"/>
      <c r="AC698" s="408"/>
      <c r="AD698" s="408"/>
      <c r="AE698" s="408"/>
      <c r="AF698" s="408"/>
    </row>
    <row r="699" spans="1:32" ht="15.75" customHeight="1" x14ac:dyDescent="0.2">
      <c r="A699" s="408"/>
      <c r="B699" s="408"/>
      <c r="C699" s="408"/>
      <c r="D699" s="408"/>
      <c r="E699" s="408"/>
      <c r="F699" s="408"/>
      <c r="G699" s="408"/>
      <c r="H699" s="408"/>
      <c r="I699" s="408"/>
      <c r="J699" s="408"/>
      <c r="K699" s="408"/>
      <c r="L699" s="408"/>
      <c r="M699" s="408"/>
      <c r="N699" s="408"/>
      <c r="O699" s="408"/>
      <c r="P699" s="408"/>
      <c r="Q699" s="408"/>
      <c r="R699" s="408"/>
      <c r="S699" s="408"/>
      <c r="T699" s="408"/>
      <c r="U699" s="408"/>
      <c r="V699" s="408"/>
      <c r="W699" s="408"/>
      <c r="X699" s="408"/>
      <c r="Y699" s="408"/>
      <c r="Z699" s="408"/>
      <c r="AA699" s="408"/>
      <c r="AB699" s="408"/>
      <c r="AC699" s="408"/>
      <c r="AD699" s="408"/>
      <c r="AE699" s="408"/>
      <c r="AF699" s="408"/>
    </row>
    <row r="700" spans="1:32" ht="15.75" customHeight="1" x14ac:dyDescent="0.2">
      <c r="A700" s="408"/>
      <c r="B700" s="408"/>
      <c r="C700" s="408"/>
      <c r="D700" s="408"/>
      <c r="E700" s="408"/>
      <c r="F700" s="408"/>
      <c r="G700" s="408"/>
      <c r="H700" s="408"/>
      <c r="I700" s="408"/>
      <c r="J700" s="408"/>
      <c r="K700" s="408"/>
      <c r="L700" s="408"/>
      <c r="M700" s="408"/>
      <c r="N700" s="408"/>
      <c r="O700" s="408"/>
      <c r="P700" s="408"/>
      <c r="Q700" s="408"/>
      <c r="R700" s="408"/>
      <c r="S700" s="408"/>
      <c r="T700" s="408"/>
      <c r="U700" s="408"/>
      <c r="V700" s="408"/>
      <c r="W700" s="408"/>
      <c r="X700" s="408"/>
      <c r="Y700" s="408"/>
      <c r="Z700" s="408"/>
      <c r="AA700" s="408"/>
      <c r="AB700" s="408"/>
      <c r="AC700" s="408"/>
      <c r="AD700" s="408"/>
      <c r="AE700" s="408"/>
      <c r="AF700" s="408"/>
    </row>
    <row r="701" spans="1:32" ht="15.75" customHeight="1" x14ac:dyDescent="0.2">
      <c r="A701" s="408"/>
      <c r="B701" s="408"/>
      <c r="C701" s="408"/>
      <c r="D701" s="408"/>
      <c r="E701" s="408"/>
      <c r="F701" s="408"/>
      <c r="G701" s="408"/>
      <c r="H701" s="408"/>
      <c r="I701" s="408"/>
      <c r="J701" s="408"/>
      <c r="K701" s="408"/>
      <c r="L701" s="408"/>
      <c r="M701" s="408"/>
      <c r="N701" s="408"/>
      <c r="O701" s="408"/>
      <c r="P701" s="408"/>
      <c r="Q701" s="408"/>
      <c r="R701" s="408"/>
      <c r="S701" s="408"/>
      <c r="T701" s="408"/>
      <c r="U701" s="408"/>
      <c r="V701" s="408"/>
      <c r="W701" s="408"/>
      <c r="X701" s="408"/>
      <c r="Y701" s="408"/>
      <c r="Z701" s="408"/>
      <c r="AA701" s="408"/>
      <c r="AB701" s="408"/>
      <c r="AC701" s="408"/>
      <c r="AD701" s="408"/>
      <c r="AE701" s="408"/>
      <c r="AF701" s="408"/>
    </row>
    <row r="702" spans="1:32" ht="15.75" customHeight="1" x14ac:dyDescent="0.2">
      <c r="A702" s="408"/>
      <c r="B702" s="408"/>
      <c r="C702" s="408"/>
      <c r="D702" s="408"/>
      <c r="E702" s="408"/>
      <c r="F702" s="408"/>
      <c r="G702" s="408"/>
      <c r="H702" s="408"/>
      <c r="I702" s="408"/>
      <c r="J702" s="408"/>
      <c r="K702" s="408"/>
      <c r="L702" s="408"/>
      <c r="M702" s="408"/>
      <c r="N702" s="408"/>
      <c r="O702" s="408"/>
      <c r="P702" s="408"/>
      <c r="Q702" s="408"/>
      <c r="R702" s="408"/>
      <c r="S702" s="408"/>
      <c r="T702" s="408"/>
      <c r="U702" s="408"/>
      <c r="V702" s="408"/>
      <c r="W702" s="408"/>
      <c r="X702" s="408"/>
      <c r="Y702" s="408"/>
      <c r="Z702" s="408"/>
      <c r="AA702" s="408"/>
      <c r="AB702" s="408"/>
      <c r="AC702" s="408"/>
      <c r="AD702" s="408"/>
      <c r="AE702" s="408"/>
      <c r="AF702" s="408"/>
    </row>
    <row r="703" spans="1:32" ht="15.75" customHeight="1" x14ac:dyDescent="0.2">
      <c r="A703" s="408"/>
      <c r="B703" s="408"/>
      <c r="C703" s="408"/>
      <c r="D703" s="408"/>
      <c r="E703" s="408"/>
      <c r="F703" s="408"/>
      <c r="G703" s="408"/>
      <c r="H703" s="408"/>
      <c r="I703" s="408"/>
      <c r="J703" s="408"/>
      <c r="K703" s="408"/>
      <c r="L703" s="408"/>
      <c r="M703" s="408"/>
      <c r="N703" s="408"/>
      <c r="O703" s="408"/>
      <c r="P703" s="408"/>
      <c r="Q703" s="408"/>
      <c r="R703" s="408"/>
      <c r="S703" s="408"/>
      <c r="T703" s="408"/>
      <c r="U703" s="408"/>
      <c r="V703" s="408"/>
      <c r="W703" s="408"/>
      <c r="X703" s="408"/>
      <c r="Y703" s="408"/>
      <c r="Z703" s="408"/>
      <c r="AA703" s="408"/>
      <c r="AB703" s="408"/>
      <c r="AC703" s="408"/>
      <c r="AD703" s="408"/>
      <c r="AE703" s="408"/>
      <c r="AF703" s="408"/>
    </row>
    <row r="704" spans="1:32" ht="15.75" customHeight="1" x14ac:dyDescent="0.2">
      <c r="A704" s="408"/>
      <c r="B704" s="408"/>
      <c r="C704" s="408"/>
      <c r="D704" s="408"/>
      <c r="E704" s="408"/>
      <c r="F704" s="408"/>
      <c r="G704" s="408"/>
      <c r="H704" s="408"/>
      <c r="I704" s="408"/>
      <c r="J704" s="408"/>
      <c r="K704" s="408"/>
      <c r="L704" s="408"/>
      <c r="M704" s="408"/>
      <c r="N704" s="408"/>
      <c r="O704" s="408"/>
      <c r="P704" s="408"/>
      <c r="Q704" s="408"/>
      <c r="R704" s="408"/>
      <c r="S704" s="408"/>
      <c r="T704" s="408"/>
      <c r="U704" s="408"/>
      <c r="V704" s="408"/>
      <c r="W704" s="408"/>
      <c r="X704" s="408"/>
      <c r="Y704" s="408"/>
      <c r="Z704" s="408"/>
      <c r="AA704" s="408"/>
      <c r="AB704" s="408"/>
      <c r="AC704" s="408"/>
      <c r="AD704" s="408"/>
      <c r="AE704" s="408"/>
      <c r="AF704" s="408"/>
    </row>
    <row r="705" spans="1:32" ht="15.75" customHeight="1" x14ac:dyDescent="0.2">
      <c r="A705" s="408"/>
      <c r="B705" s="408"/>
      <c r="C705" s="408"/>
      <c r="D705" s="408"/>
      <c r="E705" s="408"/>
      <c r="F705" s="408"/>
      <c r="G705" s="408"/>
      <c r="H705" s="408"/>
      <c r="I705" s="408"/>
      <c r="J705" s="408"/>
      <c r="K705" s="408"/>
      <c r="L705" s="408"/>
      <c r="M705" s="408"/>
      <c r="N705" s="408"/>
      <c r="O705" s="408"/>
      <c r="P705" s="408"/>
      <c r="Q705" s="408"/>
      <c r="R705" s="408"/>
      <c r="S705" s="408"/>
      <c r="T705" s="408"/>
      <c r="U705" s="408"/>
      <c r="V705" s="408"/>
      <c r="W705" s="408"/>
      <c r="X705" s="408"/>
      <c r="Y705" s="408"/>
      <c r="Z705" s="408"/>
      <c r="AA705" s="408"/>
      <c r="AB705" s="408"/>
      <c r="AC705" s="408"/>
      <c r="AD705" s="408"/>
      <c r="AE705" s="408"/>
      <c r="AF705" s="408"/>
    </row>
    <row r="706" spans="1:32" ht="15.75" customHeight="1" x14ac:dyDescent="0.2">
      <c r="A706" s="408"/>
      <c r="B706" s="408"/>
      <c r="C706" s="408"/>
      <c r="D706" s="408"/>
      <c r="E706" s="408"/>
      <c r="F706" s="408"/>
      <c r="G706" s="408"/>
      <c r="H706" s="408"/>
      <c r="I706" s="408"/>
      <c r="J706" s="408"/>
      <c r="K706" s="408"/>
      <c r="L706" s="408"/>
      <c r="M706" s="408"/>
      <c r="N706" s="408"/>
      <c r="O706" s="408"/>
      <c r="P706" s="408"/>
      <c r="Q706" s="408"/>
      <c r="R706" s="408"/>
      <c r="S706" s="408"/>
      <c r="T706" s="408"/>
      <c r="U706" s="408"/>
      <c r="V706" s="408"/>
      <c r="W706" s="408"/>
      <c r="X706" s="408"/>
      <c r="Y706" s="408"/>
      <c r="Z706" s="408"/>
      <c r="AA706" s="408"/>
      <c r="AB706" s="408"/>
      <c r="AC706" s="408"/>
      <c r="AD706" s="408"/>
      <c r="AE706" s="408"/>
      <c r="AF706" s="408"/>
    </row>
    <row r="707" spans="1:32" ht="15.75" customHeight="1" x14ac:dyDescent="0.2">
      <c r="A707" s="408"/>
      <c r="B707" s="408"/>
      <c r="C707" s="408"/>
      <c r="D707" s="408"/>
      <c r="E707" s="408"/>
      <c r="F707" s="408"/>
      <c r="G707" s="408"/>
      <c r="H707" s="408"/>
      <c r="I707" s="408"/>
      <c r="J707" s="408"/>
      <c r="K707" s="408"/>
      <c r="L707" s="408"/>
      <c r="M707" s="408"/>
      <c r="N707" s="408"/>
      <c r="O707" s="408"/>
      <c r="P707" s="408"/>
      <c r="Q707" s="408"/>
      <c r="R707" s="408"/>
      <c r="S707" s="408"/>
      <c r="T707" s="408"/>
      <c r="U707" s="408"/>
      <c r="V707" s="408"/>
      <c r="W707" s="408"/>
      <c r="X707" s="408"/>
      <c r="Y707" s="408"/>
      <c r="Z707" s="408"/>
      <c r="AA707" s="408"/>
      <c r="AB707" s="408"/>
      <c r="AC707" s="408"/>
      <c r="AD707" s="408"/>
      <c r="AE707" s="408"/>
      <c r="AF707" s="408"/>
    </row>
    <row r="708" spans="1:32" ht="15.75" customHeight="1" x14ac:dyDescent="0.2">
      <c r="A708" s="408"/>
      <c r="B708" s="408"/>
      <c r="C708" s="408"/>
      <c r="D708" s="408"/>
      <c r="E708" s="408"/>
      <c r="F708" s="408"/>
      <c r="G708" s="408"/>
      <c r="H708" s="408"/>
      <c r="I708" s="408"/>
      <c r="J708" s="408"/>
      <c r="K708" s="408"/>
      <c r="L708" s="408"/>
      <c r="M708" s="408"/>
      <c r="N708" s="408"/>
      <c r="O708" s="408"/>
      <c r="P708" s="408"/>
      <c r="Q708" s="408"/>
      <c r="R708" s="408"/>
      <c r="S708" s="408"/>
      <c r="T708" s="408"/>
      <c r="U708" s="408"/>
      <c r="V708" s="408"/>
      <c r="W708" s="408"/>
      <c r="X708" s="408"/>
      <c r="Y708" s="408"/>
      <c r="Z708" s="408"/>
      <c r="AA708" s="408"/>
      <c r="AB708" s="408"/>
      <c r="AC708" s="408"/>
      <c r="AD708" s="408"/>
      <c r="AE708" s="408"/>
      <c r="AF708" s="408"/>
    </row>
    <row r="709" spans="1:32" ht="15.75" customHeight="1" x14ac:dyDescent="0.2">
      <c r="A709" s="408"/>
      <c r="B709" s="408"/>
      <c r="C709" s="408"/>
      <c r="D709" s="408"/>
      <c r="E709" s="408"/>
      <c r="F709" s="408"/>
      <c r="G709" s="408"/>
      <c r="H709" s="408"/>
      <c r="I709" s="408"/>
      <c r="J709" s="408"/>
      <c r="K709" s="408"/>
      <c r="L709" s="408"/>
      <c r="M709" s="408"/>
      <c r="N709" s="408"/>
      <c r="O709" s="408"/>
      <c r="P709" s="408"/>
      <c r="Q709" s="408"/>
      <c r="R709" s="408"/>
      <c r="S709" s="408"/>
      <c r="T709" s="408"/>
      <c r="U709" s="408"/>
      <c r="V709" s="408"/>
      <c r="W709" s="408"/>
      <c r="X709" s="408"/>
      <c r="Y709" s="408"/>
      <c r="Z709" s="408"/>
      <c r="AA709" s="408"/>
      <c r="AB709" s="408"/>
      <c r="AC709" s="408"/>
      <c r="AD709" s="408"/>
      <c r="AE709" s="408"/>
      <c r="AF709" s="408"/>
    </row>
    <row r="710" spans="1:32" ht="15.75" customHeight="1" x14ac:dyDescent="0.2">
      <c r="A710" s="408"/>
      <c r="B710" s="408"/>
      <c r="C710" s="408"/>
      <c r="D710" s="408"/>
      <c r="E710" s="408"/>
      <c r="F710" s="408"/>
      <c r="G710" s="408"/>
      <c r="H710" s="408"/>
      <c r="I710" s="408"/>
      <c r="J710" s="408"/>
      <c r="K710" s="408"/>
      <c r="L710" s="408"/>
      <c r="M710" s="408"/>
      <c r="N710" s="408"/>
      <c r="O710" s="408"/>
      <c r="P710" s="408"/>
      <c r="Q710" s="408"/>
      <c r="R710" s="408"/>
      <c r="S710" s="408"/>
      <c r="T710" s="408"/>
      <c r="U710" s="408"/>
      <c r="V710" s="408"/>
      <c r="W710" s="408"/>
      <c r="X710" s="408"/>
      <c r="Y710" s="408"/>
      <c r="Z710" s="408"/>
      <c r="AA710" s="408"/>
      <c r="AB710" s="408"/>
      <c r="AC710" s="408"/>
      <c r="AD710" s="408"/>
      <c r="AE710" s="408"/>
      <c r="AF710" s="408"/>
    </row>
    <row r="711" spans="1:32" ht="15.75" customHeight="1" x14ac:dyDescent="0.2">
      <c r="A711" s="408"/>
      <c r="B711" s="408"/>
      <c r="C711" s="408"/>
      <c r="D711" s="408"/>
      <c r="E711" s="408"/>
      <c r="F711" s="408"/>
      <c r="G711" s="408"/>
      <c r="H711" s="408"/>
      <c r="I711" s="408"/>
      <c r="J711" s="408"/>
      <c r="K711" s="408"/>
      <c r="L711" s="408"/>
      <c r="M711" s="408"/>
      <c r="N711" s="408"/>
      <c r="O711" s="408"/>
      <c r="P711" s="408"/>
      <c r="Q711" s="408"/>
      <c r="R711" s="408"/>
      <c r="S711" s="408"/>
      <c r="T711" s="408"/>
      <c r="U711" s="408"/>
      <c r="V711" s="408"/>
      <c r="W711" s="408"/>
      <c r="X711" s="408"/>
      <c r="Y711" s="408"/>
      <c r="Z711" s="408"/>
      <c r="AA711" s="408"/>
      <c r="AB711" s="408"/>
      <c r="AC711" s="408"/>
      <c r="AD711" s="408"/>
      <c r="AE711" s="408"/>
      <c r="AF711" s="408"/>
    </row>
    <row r="712" spans="1:32" ht="15.75" customHeight="1" x14ac:dyDescent="0.2">
      <c r="A712" s="408"/>
      <c r="B712" s="408"/>
      <c r="C712" s="408"/>
      <c r="D712" s="408"/>
      <c r="E712" s="408"/>
      <c r="F712" s="408"/>
      <c r="G712" s="408"/>
      <c r="H712" s="408"/>
      <c r="I712" s="408"/>
      <c r="J712" s="408"/>
      <c r="K712" s="408"/>
      <c r="L712" s="408"/>
      <c r="M712" s="408"/>
      <c r="N712" s="408"/>
      <c r="O712" s="408"/>
      <c r="P712" s="408"/>
      <c r="Q712" s="408"/>
      <c r="R712" s="408"/>
      <c r="S712" s="408"/>
      <c r="T712" s="408"/>
      <c r="U712" s="408"/>
      <c r="V712" s="408"/>
      <c r="W712" s="408"/>
      <c r="X712" s="408"/>
      <c r="Y712" s="408"/>
      <c r="Z712" s="408"/>
      <c r="AA712" s="408"/>
      <c r="AB712" s="408"/>
      <c r="AC712" s="408"/>
      <c r="AD712" s="408"/>
      <c r="AE712" s="408"/>
      <c r="AF712" s="408"/>
    </row>
    <row r="713" spans="1:32" ht="15.75" customHeight="1" x14ac:dyDescent="0.2">
      <c r="A713" s="408"/>
      <c r="B713" s="408"/>
      <c r="C713" s="408"/>
      <c r="D713" s="408"/>
      <c r="E713" s="408"/>
      <c r="F713" s="408"/>
      <c r="G713" s="408"/>
      <c r="H713" s="408"/>
      <c r="I713" s="408"/>
      <c r="J713" s="408"/>
      <c r="K713" s="408"/>
      <c r="L713" s="408"/>
      <c r="M713" s="408"/>
      <c r="N713" s="408"/>
      <c r="O713" s="408"/>
      <c r="P713" s="408"/>
      <c r="Q713" s="408"/>
      <c r="R713" s="408"/>
      <c r="S713" s="408"/>
      <c r="T713" s="408"/>
      <c r="U713" s="408"/>
      <c r="V713" s="408"/>
      <c r="W713" s="408"/>
      <c r="X713" s="408"/>
      <c r="Y713" s="408"/>
      <c r="Z713" s="408"/>
      <c r="AA713" s="408"/>
      <c r="AB713" s="408"/>
      <c r="AC713" s="408"/>
      <c r="AD713" s="408"/>
      <c r="AE713" s="408"/>
      <c r="AF713" s="408"/>
    </row>
    <row r="714" spans="1:32" ht="15.75" customHeight="1" x14ac:dyDescent="0.2">
      <c r="A714" s="408"/>
      <c r="B714" s="408"/>
      <c r="C714" s="408"/>
      <c r="D714" s="408"/>
      <c r="E714" s="408"/>
      <c r="F714" s="408"/>
      <c r="G714" s="408"/>
      <c r="H714" s="408"/>
      <c r="I714" s="408"/>
      <c r="J714" s="408"/>
      <c r="K714" s="408"/>
      <c r="L714" s="408"/>
      <c r="M714" s="408"/>
      <c r="N714" s="408"/>
      <c r="O714" s="408"/>
      <c r="P714" s="408"/>
      <c r="Q714" s="408"/>
      <c r="R714" s="408"/>
      <c r="S714" s="408"/>
      <c r="T714" s="408"/>
      <c r="U714" s="408"/>
      <c r="V714" s="408"/>
      <c r="W714" s="408"/>
      <c r="X714" s="408"/>
      <c r="Y714" s="408"/>
      <c r="Z714" s="408"/>
      <c r="AA714" s="408"/>
      <c r="AB714" s="408"/>
      <c r="AC714" s="408"/>
      <c r="AD714" s="408"/>
      <c r="AE714" s="408"/>
      <c r="AF714" s="408"/>
    </row>
    <row r="715" spans="1:32" ht="15.75" customHeight="1" x14ac:dyDescent="0.2">
      <c r="A715" s="408"/>
      <c r="B715" s="408"/>
      <c r="C715" s="408"/>
      <c r="D715" s="408"/>
      <c r="E715" s="408"/>
      <c r="F715" s="408"/>
      <c r="G715" s="408"/>
      <c r="H715" s="408"/>
      <c r="I715" s="408"/>
      <c r="J715" s="408"/>
      <c r="K715" s="408"/>
      <c r="L715" s="408"/>
      <c r="M715" s="408"/>
      <c r="N715" s="408"/>
      <c r="O715" s="408"/>
      <c r="P715" s="408"/>
      <c r="Q715" s="408"/>
      <c r="R715" s="408"/>
      <c r="S715" s="408"/>
      <c r="T715" s="408"/>
      <c r="U715" s="408"/>
      <c r="V715" s="408"/>
      <c r="W715" s="408"/>
      <c r="X715" s="408"/>
      <c r="Y715" s="408"/>
      <c r="Z715" s="408"/>
      <c r="AA715" s="408"/>
      <c r="AB715" s="408"/>
      <c r="AC715" s="408"/>
      <c r="AD715" s="408"/>
      <c r="AE715" s="408"/>
      <c r="AF715" s="408"/>
    </row>
    <row r="716" spans="1:32" ht="15.75" customHeight="1" x14ac:dyDescent="0.2">
      <c r="A716" s="408"/>
      <c r="B716" s="408"/>
      <c r="C716" s="408"/>
      <c r="D716" s="408"/>
      <c r="E716" s="408"/>
      <c r="F716" s="408"/>
      <c r="G716" s="408"/>
      <c r="H716" s="408"/>
      <c r="I716" s="408"/>
      <c r="J716" s="408"/>
      <c r="K716" s="408"/>
      <c r="L716" s="408"/>
      <c r="M716" s="408"/>
      <c r="N716" s="408"/>
      <c r="O716" s="408"/>
      <c r="P716" s="408"/>
      <c r="Q716" s="408"/>
      <c r="R716" s="408"/>
      <c r="S716" s="408"/>
      <c r="T716" s="408"/>
      <c r="U716" s="408"/>
      <c r="V716" s="408"/>
      <c r="W716" s="408"/>
      <c r="X716" s="408"/>
      <c r="Y716" s="408"/>
      <c r="Z716" s="408"/>
      <c r="AA716" s="408"/>
      <c r="AB716" s="408"/>
      <c r="AC716" s="408"/>
      <c r="AD716" s="408"/>
      <c r="AE716" s="408"/>
      <c r="AF716" s="408"/>
    </row>
    <row r="717" spans="1:32" ht="15.75" customHeight="1" x14ac:dyDescent="0.2">
      <c r="A717" s="408"/>
      <c r="B717" s="408"/>
      <c r="C717" s="408"/>
      <c r="D717" s="408"/>
      <c r="E717" s="408"/>
      <c r="F717" s="408"/>
      <c r="G717" s="408"/>
      <c r="H717" s="408"/>
      <c r="I717" s="408"/>
      <c r="J717" s="408"/>
      <c r="K717" s="408"/>
      <c r="L717" s="408"/>
      <c r="M717" s="408"/>
      <c r="N717" s="408"/>
      <c r="O717" s="408"/>
      <c r="P717" s="408"/>
      <c r="Q717" s="408"/>
      <c r="R717" s="408"/>
      <c r="S717" s="408"/>
      <c r="T717" s="408"/>
      <c r="U717" s="408"/>
      <c r="V717" s="408"/>
      <c r="W717" s="408"/>
      <c r="X717" s="408"/>
      <c r="Y717" s="408"/>
      <c r="Z717" s="408"/>
      <c r="AA717" s="408"/>
      <c r="AB717" s="408"/>
      <c r="AC717" s="408"/>
      <c r="AD717" s="408"/>
      <c r="AE717" s="408"/>
      <c r="AF717" s="408"/>
    </row>
    <row r="718" spans="1:32" ht="15.75" customHeight="1" x14ac:dyDescent="0.2">
      <c r="A718" s="408"/>
      <c r="B718" s="408"/>
      <c r="C718" s="408"/>
      <c r="D718" s="408"/>
      <c r="E718" s="408"/>
      <c r="F718" s="408"/>
      <c r="G718" s="408"/>
      <c r="H718" s="408"/>
      <c r="I718" s="408"/>
      <c r="J718" s="408"/>
      <c r="K718" s="408"/>
      <c r="L718" s="408"/>
      <c r="M718" s="408"/>
      <c r="N718" s="408"/>
      <c r="O718" s="408"/>
      <c r="P718" s="408"/>
      <c r="Q718" s="408"/>
      <c r="R718" s="408"/>
      <c r="S718" s="408"/>
      <c r="T718" s="408"/>
      <c r="U718" s="408"/>
      <c r="V718" s="408"/>
      <c r="W718" s="408"/>
      <c r="X718" s="408"/>
      <c r="Y718" s="408"/>
      <c r="Z718" s="408"/>
      <c r="AA718" s="408"/>
      <c r="AB718" s="408"/>
      <c r="AC718" s="408"/>
      <c r="AD718" s="408"/>
      <c r="AE718" s="408"/>
      <c r="AF718" s="408"/>
    </row>
    <row r="719" spans="1:32" ht="15.75" customHeight="1" x14ac:dyDescent="0.2">
      <c r="A719" s="408"/>
      <c r="B719" s="408"/>
      <c r="C719" s="408"/>
      <c r="D719" s="408"/>
      <c r="E719" s="408"/>
      <c r="F719" s="408"/>
      <c r="G719" s="408"/>
      <c r="H719" s="408"/>
      <c r="I719" s="408"/>
      <c r="J719" s="408"/>
      <c r="K719" s="408"/>
      <c r="L719" s="408"/>
      <c r="M719" s="408"/>
      <c r="N719" s="408"/>
      <c r="O719" s="408"/>
      <c r="P719" s="408"/>
      <c r="Q719" s="408"/>
      <c r="R719" s="408"/>
      <c r="S719" s="408"/>
      <c r="T719" s="408"/>
      <c r="U719" s="408"/>
      <c r="V719" s="408"/>
      <c r="W719" s="408"/>
      <c r="X719" s="408"/>
      <c r="Y719" s="408"/>
      <c r="Z719" s="408"/>
      <c r="AA719" s="408"/>
      <c r="AB719" s="408"/>
      <c r="AC719" s="408"/>
      <c r="AD719" s="408"/>
      <c r="AE719" s="408"/>
      <c r="AF719" s="408"/>
    </row>
    <row r="720" spans="1:32" ht="15.75" customHeight="1" x14ac:dyDescent="0.2">
      <c r="A720" s="408"/>
      <c r="B720" s="408"/>
      <c r="C720" s="408"/>
      <c r="D720" s="408"/>
      <c r="E720" s="408"/>
      <c r="F720" s="408"/>
      <c r="G720" s="408"/>
      <c r="H720" s="408"/>
      <c r="I720" s="408"/>
      <c r="J720" s="408"/>
      <c r="K720" s="408"/>
      <c r="L720" s="408"/>
      <c r="M720" s="408"/>
      <c r="N720" s="408"/>
      <c r="O720" s="408"/>
      <c r="P720" s="408"/>
      <c r="Q720" s="408"/>
      <c r="R720" s="408"/>
      <c r="S720" s="408"/>
      <c r="T720" s="408"/>
      <c r="U720" s="408"/>
      <c r="V720" s="408"/>
      <c r="W720" s="408"/>
      <c r="X720" s="408"/>
      <c r="Y720" s="408"/>
      <c r="Z720" s="408"/>
      <c r="AA720" s="408"/>
      <c r="AB720" s="408"/>
      <c r="AC720" s="408"/>
      <c r="AD720" s="408"/>
      <c r="AE720" s="408"/>
      <c r="AF720" s="408"/>
    </row>
    <row r="721" spans="1:32" ht="15.75" customHeight="1" x14ac:dyDescent="0.2">
      <c r="A721" s="408"/>
      <c r="B721" s="408"/>
      <c r="C721" s="408"/>
      <c r="D721" s="408"/>
      <c r="E721" s="408"/>
      <c r="F721" s="408"/>
      <c r="G721" s="408"/>
      <c r="H721" s="408"/>
      <c r="I721" s="408"/>
      <c r="J721" s="408"/>
      <c r="K721" s="408"/>
      <c r="L721" s="408"/>
      <c r="M721" s="408"/>
      <c r="N721" s="408"/>
      <c r="O721" s="408"/>
      <c r="P721" s="408"/>
      <c r="Q721" s="408"/>
      <c r="R721" s="408"/>
      <c r="S721" s="408"/>
      <c r="T721" s="408"/>
      <c r="U721" s="408"/>
      <c r="V721" s="408"/>
      <c r="W721" s="408"/>
      <c r="X721" s="408"/>
      <c r="Y721" s="408"/>
      <c r="Z721" s="408"/>
      <c r="AA721" s="408"/>
      <c r="AB721" s="408"/>
      <c r="AC721" s="408"/>
      <c r="AD721" s="408"/>
      <c r="AE721" s="408"/>
      <c r="AF721" s="408"/>
    </row>
    <row r="722" spans="1:32" ht="15.75" customHeight="1" x14ac:dyDescent="0.2">
      <c r="A722" s="408"/>
      <c r="B722" s="408"/>
      <c r="C722" s="408"/>
      <c r="D722" s="408"/>
      <c r="E722" s="408"/>
      <c r="F722" s="408"/>
      <c r="G722" s="408"/>
      <c r="H722" s="408"/>
      <c r="I722" s="408"/>
      <c r="J722" s="408"/>
      <c r="K722" s="408"/>
      <c r="L722" s="408"/>
      <c r="M722" s="408"/>
      <c r="N722" s="408"/>
      <c r="O722" s="408"/>
      <c r="P722" s="408"/>
      <c r="Q722" s="408"/>
      <c r="R722" s="408"/>
      <c r="S722" s="408"/>
      <c r="T722" s="408"/>
      <c r="U722" s="408"/>
      <c r="V722" s="408"/>
      <c r="W722" s="408"/>
      <c r="X722" s="408"/>
      <c r="Y722" s="408"/>
      <c r="Z722" s="408"/>
      <c r="AA722" s="408"/>
      <c r="AB722" s="408"/>
      <c r="AC722" s="408"/>
      <c r="AD722" s="408"/>
      <c r="AE722" s="408"/>
      <c r="AF722" s="408"/>
    </row>
    <row r="723" spans="1:32" ht="15.75" customHeight="1" x14ac:dyDescent="0.2">
      <c r="A723" s="408"/>
      <c r="B723" s="408"/>
      <c r="C723" s="408"/>
      <c r="D723" s="408"/>
      <c r="E723" s="408"/>
      <c r="F723" s="408"/>
      <c r="G723" s="408"/>
      <c r="H723" s="408"/>
      <c r="I723" s="408"/>
      <c r="J723" s="408"/>
      <c r="K723" s="408"/>
      <c r="L723" s="408"/>
      <c r="M723" s="408"/>
      <c r="N723" s="408"/>
      <c r="O723" s="408"/>
      <c r="P723" s="408"/>
      <c r="Q723" s="408"/>
      <c r="R723" s="408"/>
      <c r="S723" s="408"/>
      <c r="T723" s="408"/>
      <c r="U723" s="408"/>
      <c r="V723" s="408"/>
      <c r="W723" s="408"/>
      <c r="X723" s="408"/>
      <c r="Y723" s="408"/>
      <c r="Z723" s="408"/>
      <c r="AA723" s="408"/>
      <c r="AB723" s="408"/>
      <c r="AC723" s="408"/>
      <c r="AD723" s="408"/>
      <c r="AE723" s="408"/>
      <c r="AF723" s="408"/>
    </row>
    <row r="724" spans="1:32" ht="15.75" customHeight="1" x14ac:dyDescent="0.2">
      <c r="A724" s="408"/>
      <c r="B724" s="408"/>
      <c r="C724" s="408"/>
      <c r="D724" s="408"/>
      <c r="E724" s="408"/>
      <c r="F724" s="408"/>
      <c r="G724" s="408"/>
      <c r="H724" s="408"/>
      <c r="I724" s="408"/>
      <c r="J724" s="408"/>
      <c r="K724" s="408"/>
      <c r="L724" s="408"/>
      <c r="M724" s="408"/>
      <c r="N724" s="408"/>
      <c r="O724" s="408"/>
      <c r="P724" s="408"/>
      <c r="Q724" s="408"/>
      <c r="R724" s="408"/>
      <c r="S724" s="408"/>
      <c r="T724" s="408"/>
      <c r="U724" s="408"/>
      <c r="V724" s="408"/>
      <c r="W724" s="408"/>
      <c r="X724" s="408"/>
      <c r="Y724" s="408"/>
      <c r="Z724" s="408"/>
      <c r="AA724" s="408"/>
      <c r="AB724" s="408"/>
      <c r="AC724" s="408"/>
      <c r="AD724" s="408"/>
      <c r="AE724" s="408"/>
      <c r="AF724" s="408"/>
    </row>
    <row r="725" spans="1:32" ht="15.75" customHeight="1" x14ac:dyDescent="0.2">
      <c r="A725" s="408"/>
      <c r="B725" s="408"/>
      <c r="C725" s="408"/>
      <c r="D725" s="408"/>
      <c r="E725" s="408"/>
      <c r="F725" s="408"/>
      <c r="G725" s="408"/>
      <c r="H725" s="408"/>
      <c r="I725" s="408"/>
      <c r="J725" s="408"/>
      <c r="K725" s="408"/>
      <c r="L725" s="408"/>
      <c r="M725" s="408"/>
      <c r="N725" s="408"/>
      <c r="O725" s="408"/>
      <c r="P725" s="408"/>
      <c r="Q725" s="408"/>
      <c r="R725" s="408"/>
      <c r="S725" s="408"/>
      <c r="T725" s="408"/>
      <c r="U725" s="408"/>
      <c r="V725" s="408"/>
      <c r="W725" s="408"/>
      <c r="X725" s="408"/>
      <c r="Y725" s="408"/>
      <c r="Z725" s="408"/>
      <c r="AA725" s="408"/>
      <c r="AB725" s="408"/>
      <c r="AC725" s="408"/>
      <c r="AD725" s="408"/>
      <c r="AE725" s="408"/>
      <c r="AF725" s="408"/>
    </row>
    <row r="726" spans="1:32" ht="15.75" customHeight="1" x14ac:dyDescent="0.2">
      <c r="A726" s="408"/>
      <c r="B726" s="408"/>
      <c r="C726" s="408"/>
      <c r="D726" s="408"/>
      <c r="E726" s="408"/>
      <c r="F726" s="408"/>
      <c r="G726" s="408"/>
      <c r="H726" s="408"/>
      <c r="I726" s="408"/>
      <c r="J726" s="408"/>
      <c r="K726" s="408"/>
      <c r="L726" s="408"/>
      <c r="M726" s="408"/>
      <c r="N726" s="408"/>
      <c r="O726" s="408"/>
      <c r="P726" s="408"/>
      <c r="Q726" s="408"/>
      <c r="R726" s="408"/>
      <c r="S726" s="408"/>
      <c r="T726" s="408"/>
      <c r="U726" s="408"/>
      <c r="V726" s="408"/>
      <c r="W726" s="408"/>
      <c r="X726" s="408"/>
      <c r="Y726" s="408"/>
      <c r="Z726" s="408"/>
      <c r="AA726" s="408"/>
      <c r="AB726" s="408"/>
      <c r="AC726" s="408"/>
      <c r="AD726" s="408"/>
      <c r="AE726" s="408"/>
      <c r="AF726" s="408"/>
    </row>
    <row r="727" spans="1:32" ht="15.75" customHeight="1" x14ac:dyDescent="0.2">
      <c r="A727" s="408"/>
      <c r="B727" s="408"/>
      <c r="C727" s="408"/>
      <c r="D727" s="408"/>
      <c r="E727" s="408"/>
      <c r="F727" s="408"/>
      <c r="G727" s="408"/>
      <c r="H727" s="408"/>
      <c r="I727" s="408"/>
      <c r="J727" s="408"/>
      <c r="K727" s="408"/>
      <c r="L727" s="408"/>
      <c r="M727" s="408"/>
      <c r="N727" s="408"/>
      <c r="O727" s="408"/>
      <c r="P727" s="408"/>
      <c r="Q727" s="408"/>
      <c r="R727" s="408"/>
      <c r="S727" s="408"/>
      <c r="T727" s="408"/>
      <c r="U727" s="408"/>
      <c r="V727" s="408"/>
      <c r="W727" s="408"/>
      <c r="X727" s="408"/>
      <c r="Y727" s="408"/>
      <c r="Z727" s="408"/>
      <c r="AA727" s="408"/>
      <c r="AB727" s="408"/>
      <c r="AC727" s="408"/>
      <c r="AD727" s="408"/>
      <c r="AE727" s="408"/>
      <c r="AF727" s="408"/>
    </row>
    <row r="728" spans="1:32" ht="15.75" customHeight="1" x14ac:dyDescent="0.2">
      <c r="A728" s="408"/>
      <c r="B728" s="408"/>
      <c r="C728" s="408"/>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c r="AA728" s="408"/>
      <c r="AB728" s="408"/>
      <c r="AC728" s="408"/>
      <c r="AD728" s="408"/>
      <c r="AE728" s="408"/>
      <c r="AF728" s="408"/>
    </row>
    <row r="729" spans="1:32" ht="15.75" customHeight="1" x14ac:dyDescent="0.2">
      <c r="A729" s="408"/>
      <c r="B729" s="408"/>
      <c r="C729" s="408"/>
      <c r="D729" s="408"/>
      <c r="E729" s="408"/>
      <c r="F729" s="408"/>
      <c r="G729" s="408"/>
      <c r="H729" s="408"/>
      <c r="I729" s="408"/>
      <c r="J729" s="408"/>
      <c r="K729" s="408"/>
      <c r="L729" s="408"/>
      <c r="M729" s="408"/>
      <c r="N729" s="408"/>
      <c r="O729" s="408"/>
      <c r="P729" s="408"/>
      <c r="Q729" s="408"/>
      <c r="R729" s="408"/>
      <c r="S729" s="408"/>
      <c r="T729" s="408"/>
      <c r="U729" s="408"/>
      <c r="V729" s="408"/>
      <c r="W729" s="408"/>
      <c r="X729" s="408"/>
      <c r="Y729" s="408"/>
      <c r="Z729" s="408"/>
      <c r="AA729" s="408"/>
      <c r="AB729" s="408"/>
      <c r="AC729" s="408"/>
      <c r="AD729" s="408"/>
      <c r="AE729" s="408"/>
      <c r="AF729" s="408"/>
    </row>
    <row r="730" spans="1:32" ht="15.75" customHeight="1" x14ac:dyDescent="0.2">
      <c r="A730" s="408"/>
      <c r="B730" s="408"/>
      <c r="C730" s="408"/>
      <c r="D730" s="408"/>
      <c r="E730" s="408"/>
      <c r="F730" s="408"/>
      <c r="G730" s="408"/>
      <c r="H730" s="408"/>
      <c r="I730" s="408"/>
      <c r="J730" s="408"/>
      <c r="K730" s="408"/>
      <c r="L730" s="408"/>
      <c r="M730" s="408"/>
      <c r="N730" s="408"/>
      <c r="O730" s="408"/>
      <c r="P730" s="408"/>
      <c r="Q730" s="408"/>
      <c r="R730" s="408"/>
      <c r="S730" s="408"/>
      <c r="T730" s="408"/>
      <c r="U730" s="408"/>
      <c r="V730" s="408"/>
      <c r="W730" s="408"/>
      <c r="X730" s="408"/>
      <c r="Y730" s="408"/>
      <c r="Z730" s="408"/>
      <c r="AA730" s="408"/>
      <c r="AB730" s="408"/>
      <c r="AC730" s="408"/>
      <c r="AD730" s="408"/>
      <c r="AE730" s="408"/>
      <c r="AF730" s="408"/>
    </row>
    <row r="731" spans="1:32" ht="15.75" customHeight="1" x14ac:dyDescent="0.2">
      <c r="A731" s="408"/>
      <c r="B731" s="408"/>
      <c r="C731" s="408"/>
      <c r="D731" s="408"/>
      <c r="E731" s="408"/>
      <c r="F731" s="408"/>
      <c r="G731" s="408"/>
      <c r="H731" s="408"/>
      <c r="I731" s="408"/>
      <c r="J731" s="408"/>
      <c r="K731" s="408"/>
      <c r="L731" s="408"/>
      <c r="M731" s="408"/>
      <c r="N731" s="408"/>
      <c r="O731" s="408"/>
      <c r="P731" s="408"/>
      <c r="Q731" s="408"/>
      <c r="R731" s="408"/>
      <c r="S731" s="408"/>
      <c r="T731" s="408"/>
      <c r="U731" s="408"/>
      <c r="V731" s="408"/>
      <c r="W731" s="408"/>
      <c r="X731" s="408"/>
      <c r="Y731" s="408"/>
      <c r="Z731" s="408"/>
      <c r="AA731" s="408"/>
      <c r="AB731" s="408"/>
      <c r="AC731" s="408"/>
      <c r="AD731" s="408"/>
      <c r="AE731" s="408"/>
      <c r="AF731" s="408"/>
    </row>
    <row r="732" spans="1:32" ht="15.75" customHeight="1" x14ac:dyDescent="0.2">
      <c r="A732" s="408"/>
      <c r="B732" s="408"/>
      <c r="C732" s="408"/>
      <c r="D732" s="408"/>
      <c r="E732" s="408"/>
      <c r="F732" s="408"/>
      <c r="G732" s="408"/>
      <c r="H732" s="408"/>
      <c r="I732" s="408"/>
      <c r="J732" s="408"/>
      <c r="K732" s="408"/>
      <c r="L732" s="408"/>
      <c r="M732" s="408"/>
      <c r="N732" s="408"/>
      <c r="O732" s="408"/>
      <c r="P732" s="408"/>
      <c r="Q732" s="408"/>
      <c r="R732" s="408"/>
      <c r="S732" s="408"/>
      <c r="T732" s="408"/>
      <c r="U732" s="408"/>
      <c r="V732" s="408"/>
      <c r="W732" s="408"/>
      <c r="X732" s="408"/>
      <c r="Y732" s="408"/>
      <c r="Z732" s="408"/>
      <c r="AA732" s="408"/>
      <c r="AB732" s="408"/>
      <c r="AC732" s="408"/>
      <c r="AD732" s="408"/>
      <c r="AE732" s="408"/>
      <c r="AF732" s="408"/>
    </row>
    <row r="733" spans="1:32" ht="15.75" customHeight="1" x14ac:dyDescent="0.2">
      <c r="A733" s="408"/>
      <c r="B733" s="408"/>
      <c r="C733" s="408"/>
      <c r="D733" s="408"/>
      <c r="E733" s="408"/>
      <c r="F733" s="408"/>
      <c r="G733" s="408"/>
      <c r="H733" s="408"/>
      <c r="I733" s="408"/>
      <c r="J733" s="408"/>
      <c r="K733" s="408"/>
      <c r="L733" s="408"/>
      <c r="M733" s="408"/>
      <c r="N733" s="408"/>
      <c r="O733" s="408"/>
      <c r="P733" s="408"/>
      <c r="Q733" s="408"/>
      <c r="R733" s="408"/>
      <c r="S733" s="408"/>
      <c r="T733" s="408"/>
      <c r="U733" s="408"/>
      <c r="V733" s="408"/>
      <c r="W733" s="408"/>
      <c r="X733" s="408"/>
      <c r="Y733" s="408"/>
      <c r="Z733" s="408"/>
      <c r="AA733" s="408"/>
      <c r="AB733" s="408"/>
      <c r="AC733" s="408"/>
      <c r="AD733" s="408"/>
      <c r="AE733" s="408"/>
      <c r="AF733" s="408"/>
    </row>
    <row r="734" spans="1:32" ht="15.75" customHeight="1" x14ac:dyDescent="0.2">
      <c r="A734" s="408"/>
      <c r="B734" s="408"/>
      <c r="C734" s="408"/>
      <c r="D734" s="408"/>
      <c r="E734" s="408"/>
      <c r="F734" s="408"/>
      <c r="G734" s="408"/>
      <c r="H734" s="408"/>
      <c r="I734" s="408"/>
      <c r="J734" s="408"/>
      <c r="K734" s="408"/>
      <c r="L734" s="408"/>
      <c r="M734" s="408"/>
      <c r="N734" s="408"/>
      <c r="O734" s="408"/>
      <c r="P734" s="408"/>
      <c r="Q734" s="408"/>
      <c r="R734" s="408"/>
      <c r="S734" s="408"/>
      <c r="T734" s="408"/>
      <c r="U734" s="408"/>
      <c r="V734" s="408"/>
      <c r="W734" s="408"/>
      <c r="X734" s="408"/>
      <c r="Y734" s="408"/>
      <c r="Z734" s="408"/>
      <c r="AA734" s="408"/>
      <c r="AB734" s="408"/>
      <c r="AC734" s="408"/>
      <c r="AD734" s="408"/>
      <c r="AE734" s="408"/>
      <c r="AF734" s="408"/>
    </row>
    <row r="735" spans="1:32" ht="15.75" customHeight="1" x14ac:dyDescent="0.2">
      <c r="A735" s="408"/>
      <c r="B735" s="408"/>
      <c r="C735" s="408"/>
      <c r="D735" s="408"/>
      <c r="E735" s="408"/>
      <c r="F735" s="408"/>
      <c r="G735" s="408"/>
      <c r="H735" s="408"/>
      <c r="I735" s="408"/>
      <c r="J735" s="408"/>
      <c r="K735" s="408"/>
      <c r="L735" s="408"/>
      <c r="M735" s="408"/>
      <c r="N735" s="408"/>
      <c r="O735" s="408"/>
      <c r="P735" s="408"/>
      <c r="Q735" s="408"/>
      <c r="R735" s="408"/>
      <c r="S735" s="408"/>
      <c r="T735" s="408"/>
      <c r="U735" s="408"/>
      <c r="V735" s="408"/>
      <c r="W735" s="408"/>
      <c r="X735" s="408"/>
      <c r="Y735" s="408"/>
      <c r="Z735" s="408"/>
      <c r="AA735" s="408"/>
      <c r="AB735" s="408"/>
      <c r="AC735" s="408"/>
      <c r="AD735" s="408"/>
      <c r="AE735" s="408"/>
      <c r="AF735" s="408"/>
    </row>
    <row r="736" spans="1:32" ht="15.75" customHeight="1" x14ac:dyDescent="0.2">
      <c r="A736" s="408"/>
      <c r="B736" s="408"/>
      <c r="C736" s="408"/>
      <c r="D736" s="408"/>
      <c r="E736" s="408"/>
      <c r="F736" s="408"/>
      <c r="G736" s="408"/>
      <c r="H736" s="408"/>
      <c r="I736" s="408"/>
      <c r="J736" s="408"/>
      <c r="K736" s="408"/>
      <c r="L736" s="408"/>
      <c r="M736" s="408"/>
      <c r="N736" s="408"/>
      <c r="O736" s="408"/>
      <c r="P736" s="408"/>
      <c r="Q736" s="408"/>
      <c r="R736" s="408"/>
      <c r="S736" s="408"/>
      <c r="T736" s="408"/>
      <c r="U736" s="408"/>
      <c r="V736" s="408"/>
      <c r="W736" s="408"/>
      <c r="X736" s="408"/>
      <c r="Y736" s="408"/>
      <c r="Z736" s="408"/>
      <c r="AA736" s="408"/>
      <c r="AB736" s="408"/>
      <c r="AC736" s="408"/>
      <c r="AD736" s="408"/>
      <c r="AE736" s="408"/>
      <c r="AF736" s="408"/>
    </row>
    <row r="737" spans="1:32" ht="15.75" customHeight="1" x14ac:dyDescent="0.2">
      <c r="A737" s="408"/>
      <c r="B737" s="408"/>
      <c r="C737" s="408"/>
      <c r="D737" s="408"/>
      <c r="E737" s="408"/>
      <c r="F737" s="408"/>
      <c r="G737" s="408"/>
      <c r="H737" s="408"/>
      <c r="I737" s="408"/>
      <c r="J737" s="408"/>
      <c r="K737" s="408"/>
      <c r="L737" s="408"/>
      <c r="M737" s="408"/>
      <c r="N737" s="408"/>
      <c r="O737" s="408"/>
      <c r="P737" s="408"/>
      <c r="Q737" s="408"/>
      <c r="R737" s="408"/>
      <c r="S737" s="408"/>
      <c r="T737" s="408"/>
      <c r="U737" s="408"/>
      <c r="V737" s="408"/>
      <c r="W737" s="408"/>
      <c r="X737" s="408"/>
      <c r="Y737" s="408"/>
      <c r="Z737" s="408"/>
      <c r="AA737" s="408"/>
      <c r="AB737" s="408"/>
      <c r="AC737" s="408"/>
      <c r="AD737" s="408"/>
      <c r="AE737" s="408"/>
      <c r="AF737" s="408"/>
    </row>
    <row r="738" spans="1:32" ht="15.75" customHeight="1" x14ac:dyDescent="0.2">
      <c r="A738" s="408"/>
      <c r="B738" s="408"/>
      <c r="C738" s="408"/>
      <c r="D738" s="408"/>
      <c r="E738" s="408"/>
      <c r="F738" s="408"/>
      <c r="G738" s="408"/>
      <c r="H738" s="408"/>
      <c r="I738" s="408"/>
      <c r="J738" s="408"/>
      <c r="K738" s="408"/>
      <c r="L738" s="408"/>
      <c r="M738" s="408"/>
      <c r="N738" s="408"/>
      <c r="O738" s="408"/>
      <c r="P738" s="408"/>
      <c r="Q738" s="408"/>
      <c r="R738" s="408"/>
      <c r="S738" s="408"/>
      <c r="T738" s="408"/>
      <c r="U738" s="408"/>
      <c r="V738" s="408"/>
      <c r="W738" s="408"/>
      <c r="X738" s="408"/>
      <c r="Y738" s="408"/>
      <c r="Z738" s="408"/>
      <c r="AA738" s="408"/>
      <c r="AB738" s="408"/>
      <c r="AC738" s="408"/>
      <c r="AD738" s="408"/>
      <c r="AE738" s="408"/>
      <c r="AF738" s="408"/>
    </row>
    <row r="739" spans="1:32" ht="15.75" customHeight="1" x14ac:dyDescent="0.2">
      <c r="A739" s="408"/>
      <c r="B739" s="408"/>
      <c r="C739" s="408"/>
      <c r="D739" s="408"/>
      <c r="E739" s="408"/>
      <c r="F739" s="408"/>
      <c r="G739" s="408"/>
      <c r="H739" s="408"/>
      <c r="I739" s="408"/>
      <c r="J739" s="408"/>
      <c r="K739" s="408"/>
      <c r="L739" s="408"/>
      <c r="M739" s="408"/>
      <c r="N739" s="408"/>
      <c r="O739" s="408"/>
      <c r="P739" s="408"/>
      <c r="Q739" s="408"/>
      <c r="R739" s="408"/>
      <c r="S739" s="408"/>
      <c r="T739" s="408"/>
      <c r="U739" s="408"/>
      <c r="V739" s="408"/>
      <c r="W739" s="408"/>
      <c r="X739" s="408"/>
      <c r="Y739" s="408"/>
      <c r="Z739" s="408"/>
      <c r="AA739" s="408"/>
      <c r="AB739" s="408"/>
      <c r="AC739" s="408"/>
      <c r="AD739" s="408"/>
      <c r="AE739" s="408"/>
      <c r="AF739" s="408"/>
    </row>
    <row r="740" spans="1:32" ht="15.75" customHeight="1" x14ac:dyDescent="0.2">
      <c r="A740" s="408"/>
      <c r="B740" s="408"/>
      <c r="C740" s="408"/>
      <c r="D740" s="408"/>
      <c r="E740" s="408"/>
      <c r="F740" s="408"/>
      <c r="G740" s="408"/>
      <c r="H740" s="408"/>
      <c r="I740" s="408"/>
      <c r="J740" s="408"/>
      <c r="K740" s="408"/>
      <c r="L740" s="408"/>
      <c r="M740" s="408"/>
      <c r="N740" s="408"/>
      <c r="O740" s="408"/>
      <c r="P740" s="408"/>
      <c r="Q740" s="408"/>
      <c r="R740" s="408"/>
      <c r="S740" s="408"/>
      <c r="T740" s="408"/>
      <c r="U740" s="408"/>
      <c r="V740" s="408"/>
      <c r="W740" s="408"/>
      <c r="X740" s="408"/>
      <c r="Y740" s="408"/>
      <c r="Z740" s="408"/>
      <c r="AA740" s="408"/>
      <c r="AB740" s="408"/>
      <c r="AC740" s="408"/>
      <c r="AD740" s="408"/>
      <c r="AE740" s="408"/>
      <c r="AF740" s="408"/>
    </row>
    <row r="741" spans="1:32" ht="15.75" customHeight="1" x14ac:dyDescent="0.2">
      <c r="A741" s="408"/>
      <c r="B741" s="408"/>
      <c r="C741" s="408"/>
      <c r="D741" s="408"/>
      <c r="E741" s="408"/>
      <c r="F741" s="408"/>
      <c r="G741" s="408"/>
      <c r="H741" s="408"/>
      <c r="I741" s="408"/>
      <c r="J741" s="408"/>
      <c r="K741" s="408"/>
      <c r="L741" s="408"/>
      <c r="M741" s="408"/>
      <c r="N741" s="408"/>
      <c r="O741" s="408"/>
      <c r="P741" s="408"/>
      <c r="Q741" s="408"/>
      <c r="R741" s="408"/>
      <c r="S741" s="408"/>
      <c r="T741" s="408"/>
      <c r="U741" s="408"/>
      <c r="V741" s="408"/>
      <c r="W741" s="408"/>
      <c r="X741" s="408"/>
      <c r="Y741" s="408"/>
      <c r="Z741" s="408"/>
      <c r="AA741" s="408"/>
      <c r="AB741" s="408"/>
      <c r="AC741" s="408"/>
      <c r="AD741" s="408"/>
      <c r="AE741" s="408"/>
      <c r="AF741" s="408"/>
    </row>
    <row r="742" spans="1:32" ht="15.75" customHeight="1" x14ac:dyDescent="0.2">
      <c r="A742" s="408"/>
      <c r="B742" s="408"/>
      <c r="C742" s="408"/>
      <c r="D742" s="408"/>
      <c r="E742" s="408"/>
      <c r="F742" s="408"/>
      <c r="G742" s="408"/>
      <c r="H742" s="408"/>
      <c r="I742" s="408"/>
      <c r="J742" s="408"/>
      <c r="K742" s="408"/>
      <c r="L742" s="408"/>
      <c r="M742" s="408"/>
      <c r="N742" s="408"/>
      <c r="O742" s="408"/>
      <c r="P742" s="408"/>
      <c r="Q742" s="408"/>
      <c r="R742" s="408"/>
      <c r="S742" s="408"/>
      <c r="T742" s="408"/>
      <c r="U742" s="408"/>
      <c r="V742" s="408"/>
      <c r="W742" s="408"/>
      <c r="X742" s="408"/>
      <c r="Y742" s="408"/>
      <c r="Z742" s="408"/>
      <c r="AA742" s="408"/>
      <c r="AB742" s="408"/>
      <c r="AC742" s="408"/>
      <c r="AD742" s="408"/>
      <c r="AE742" s="408"/>
      <c r="AF742" s="408"/>
    </row>
    <row r="743" spans="1:32" ht="15.75" customHeight="1" x14ac:dyDescent="0.2">
      <c r="A743" s="408"/>
      <c r="B743" s="408"/>
      <c r="C743" s="408"/>
      <c r="D743" s="408"/>
      <c r="E743" s="408"/>
      <c r="F743" s="408"/>
      <c r="G743" s="408"/>
      <c r="H743" s="408"/>
      <c r="I743" s="408"/>
      <c r="J743" s="408"/>
      <c r="K743" s="408"/>
      <c r="L743" s="408"/>
      <c r="M743" s="408"/>
      <c r="N743" s="408"/>
      <c r="O743" s="408"/>
      <c r="P743" s="408"/>
      <c r="Q743" s="408"/>
      <c r="R743" s="408"/>
      <c r="S743" s="408"/>
      <c r="T743" s="408"/>
      <c r="U743" s="408"/>
      <c r="V743" s="408"/>
      <c r="W743" s="408"/>
      <c r="X743" s="408"/>
      <c r="Y743" s="408"/>
      <c r="Z743" s="408"/>
      <c r="AA743" s="408"/>
      <c r="AB743" s="408"/>
      <c r="AC743" s="408"/>
      <c r="AD743" s="408"/>
      <c r="AE743" s="408"/>
      <c r="AF743" s="408"/>
    </row>
    <row r="744" spans="1:32" ht="15.75" customHeight="1" x14ac:dyDescent="0.2">
      <c r="A744" s="408"/>
      <c r="B744" s="408"/>
      <c r="C744" s="408"/>
      <c r="D744" s="408"/>
      <c r="E744" s="408"/>
      <c r="F744" s="408"/>
      <c r="G744" s="408"/>
      <c r="H744" s="408"/>
      <c r="I744" s="408"/>
      <c r="J744" s="408"/>
      <c r="K744" s="408"/>
      <c r="L744" s="408"/>
      <c r="M744" s="408"/>
      <c r="N744" s="408"/>
      <c r="O744" s="408"/>
      <c r="P744" s="408"/>
      <c r="Q744" s="408"/>
      <c r="R744" s="408"/>
      <c r="S744" s="408"/>
      <c r="T744" s="408"/>
      <c r="U744" s="408"/>
      <c r="V744" s="408"/>
      <c r="W744" s="408"/>
      <c r="X744" s="408"/>
      <c r="Y744" s="408"/>
      <c r="Z744" s="408"/>
      <c r="AA744" s="408"/>
      <c r="AB744" s="408"/>
      <c r="AC744" s="408"/>
      <c r="AD744" s="408"/>
      <c r="AE744" s="408"/>
      <c r="AF744" s="408"/>
    </row>
    <row r="745" spans="1:32" ht="15.75" customHeight="1" x14ac:dyDescent="0.2">
      <c r="A745" s="408"/>
      <c r="B745" s="408"/>
      <c r="C745" s="408"/>
      <c r="D745" s="408"/>
      <c r="E745" s="408"/>
      <c r="F745" s="408"/>
      <c r="G745" s="408"/>
      <c r="H745" s="408"/>
      <c r="I745" s="408"/>
      <c r="J745" s="408"/>
      <c r="K745" s="408"/>
      <c r="L745" s="408"/>
      <c r="M745" s="408"/>
      <c r="N745" s="408"/>
      <c r="O745" s="408"/>
      <c r="P745" s="408"/>
      <c r="Q745" s="408"/>
      <c r="R745" s="408"/>
      <c r="S745" s="408"/>
      <c r="T745" s="408"/>
      <c r="U745" s="408"/>
      <c r="V745" s="408"/>
      <c r="W745" s="408"/>
      <c r="X745" s="408"/>
      <c r="Y745" s="408"/>
      <c r="Z745" s="408"/>
      <c r="AA745" s="408"/>
      <c r="AB745" s="408"/>
      <c r="AC745" s="408"/>
      <c r="AD745" s="408"/>
      <c r="AE745" s="408"/>
      <c r="AF745" s="408"/>
    </row>
    <row r="746" spans="1:32" ht="15.75" customHeight="1" x14ac:dyDescent="0.2">
      <c r="A746" s="408"/>
      <c r="B746" s="408"/>
      <c r="C746" s="408"/>
      <c r="D746" s="408"/>
      <c r="E746" s="408"/>
      <c r="F746" s="408"/>
      <c r="G746" s="408"/>
      <c r="H746" s="408"/>
      <c r="I746" s="408"/>
      <c r="J746" s="408"/>
      <c r="K746" s="408"/>
      <c r="L746" s="408"/>
      <c r="M746" s="408"/>
      <c r="N746" s="408"/>
      <c r="O746" s="408"/>
      <c r="P746" s="408"/>
      <c r="Q746" s="408"/>
      <c r="R746" s="408"/>
      <c r="S746" s="408"/>
      <c r="T746" s="408"/>
      <c r="U746" s="408"/>
      <c r="V746" s="408"/>
      <c r="W746" s="408"/>
      <c r="X746" s="408"/>
      <c r="Y746" s="408"/>
      <c r="Z746" s="408"/>
      <c r="AA746" s="408"/>
      <c r="AB746" s="408"/>
      <c r="AC746" s="408"/>
      <c r="AD746" s="408"/>
      <c r="AE746" s="408"/>
      <c r="AF746" s="408"/>
    </row>
    <row r="747" spans="1:32" ht="15.75" customHeight="1" x14ac:dyDescent="0.2">
      <c r="A747" s="408"/>
      <c r="B747" s="408"/>
      <c r="C747" s="408"/>
      <c r="D747" s="408"/>
      <c r="E747" s="408"/>
      <c r="F747" s="408"/>
      <c r="G747" s="408"/>
      <c r="H747" s="408"/>
      <c r="I747" s="408"/>
      <c r="J747" s="408"/>
      <c r="K747" s="408"/>
      <c r="L747" s="408"/>
      <c r="M747" s="408"/>
      <c r="N747" s="408"/>
      <c r="O747" s="408"/>
      <c r="P747" s="408"/>
      <c r="Q747" s="408"/>
      <c r="R747" s="408"/>
      <c r="S747" s="408"/>
      <c r="T747" s="408"/>
      <c r="U747" s="408"/>
      <c r="V747" s="408"/>
      <c r="W747" s="408"/>
      <c r="X747" s="408"/>
      <c r="Y747" s="408"/>
      <c r="Z747" s="408"/>
      <c r="AA747" s="408"/>
      <c r="AB747" s="408"/>
      <c r="AC747" s="408"/>
      <c r="AD747" s="408"/>
      <c r="AE747" s="408"/>
      <c r="AF747" s="408"/>
    </row>
    <row r="748" spans="1:32" ht="15.75" customHeight="1" x14ac:dyDescent="0.2">
      <c r="A748" s="408"/>
      <c r="B748" s="408"/>
      <c r="C748" s="408"/>
      <c r="D748" s="408"/>
      <c r="E748" s="408"/>
      <c r="F748" s="408"/>
      <c r="G748" s="408"/>
      <c r="H748" s="408"/>
      <c r="I748" s="408"/>
      <c r="J748" s="408"/>
      <c r="K748" s="408"/>
      <c r="L748" s="408"/>
      <c r="M748" s="408"/>
      <c r="N748" s="408"/>
      <c r="O748" s="408"/>
      <c r="P748" s="408"/>
      <c r="Q748" s="408"/>
      <c r="R748" s="408"/>
      <c r="S748" s="408"/>
      <c r="T748" s="408"/>
      <c r="U748" s="408"/>
      <c r="V748" s="408"/>
      <c r="W748" s="408"/>
      <c r="X748" s="408"/>
      <c r="Y748" s="408"/>
      <c r="Z748" s="408"/>
      <c r="AA748" s="408"/>
      <c r="AB748" s="408"/>
      <c r="AC748" s="408"/>
      <c r="AD748" s="408"/>
      <c r="AE748" s="408"/>
      <c r="AF748" s="408"/>
    </row>
    <row r="749" spans="1:32" ht="15.75" customHeight="1" x14ac:dyDescent="0.2">
      <c r="A749" s="408"/>
      <c r="B749" s="408"/>
      <c r="C749" s="408"/>
      <c r="D749" s="408"/>
      <c r="E749" s="408"/>
      <c r="F749" s="408"/>
      <c r="G749" s="408"/>
      <c r="H749" s="408"/>
      <c r="I749" s="408"/>
      <c r="J749" s="408"/>
      <c r="K749" s="408"/>
      <c r="L749" s="408"/>
      <c r="M749" s="408"/>
      <c r="N749" s="408"/>
      <c r="O749" s="408"/>
      <c r="P749" s="408"/>
      <c r="Q749" s="408"/>
      <c r="R749" s="408"/>
      <c r="S749" s="408"/>
      <c r="T749" s="408"/>
      <c r="U749" s="408"/>
      <c r="V749" s="408"/>
      <c r="W749" s="408"/>
      <c r="X749" s="408"/>
      <c r="Y749" s="408"/>
      <c r="Z749" s="408"/>
      <c r="AA749" s="408"/>
      <c r="AB749" s="408"/>
      <c r="AC749" s="408"/>
      <c r="AD749" s="408"/>
      <c r="AE749" s="408"/>
      <c r="AF749" s="408"/>
    </row>
    <row r="750" spans="1:32" ht="15.75" customHeight="1" x14ac:dyDescent="0.2">
      <c r="A750" s="408"/>
      <c r="B750" s="408"/>
      <c r="C750" s="408"/>
      <c r="D750" s="408"/>
      <c r="E750" s="408"/>
      <c r="F750" s="408"/>
      <c r="G750" s="408"/>
      <c r="H750" s="408"/>
      <c r="I750" s="408"/>
      <c r="J750" s="408"/>
      <c r="K750" s="408"/>
      <c r="L750" s="408"/>
      <c r="M750" s="408"/>
      <c r="N750" s="408"/>
      <c r="O750" s="408"/>
      <c r="P750" s="408"/>
      <c r="Q750" s="408"/>
      <c r="R750" s="408"/>
      <c r="S750" s="408"/>
      <c r="T750" s="408"/>
      <c r="U750" s="408"/>
      <c r="V750" s="408"/>
      <c r="W750" s="408"/>
      <c r="X750" s="408"/>
      <c r="Y750" s="408"/>
      <c r="Z750" s="408"/>
      <c r="AA750" s="408"/>
      <c r="AB750" s="408"/>
      <c r="AC750" s="408"/>
      <c r="AD750" s="408"/>
      <c r="AE750" s="408"/>
      <c r="AF750" s="408"/>
    </row>
    <row r="751" spans="1:32" ht="15.75" customHeight="1" x14ac:dyDescent="0.2">
      <c r="A751" s="408"/>
      <c r="B751" s="408"/>
      <c r="C751" s="408"/>
      <c r="D751" s="408"/>
      <c r="E751" s="408"/>
      <c r="F751" s="408"/>
      <c r="G751" s="408"/>
      <c r="H751" s="408"/>
      <c r="I751" s="408"/>
      <c r="J751" s="408"/>
      <c r="K751" s="408"/>
      <c r="L751" s="408"/>
      <c r="M751" s="408"/>
      <c r="N751" s="408"/>
      <c r="O751" s="408"/>
      <c r="P751" s="408"/>
      <c r="Q751" s="408"/>
      <c r="R751" s="408"/>
      <c r="S751" s="408"/>
      <c r="T751" s="408"/>
      <c r="U751" s="408"/>
      <c r="V751" s="408"/>
      <c r="W751" s="408"/>
      <c r="X751" s="408"/>
      <c r="Y751" s="408"/>
      <c r="Z751" s="408"/>
      <c r="AA751" s="408"/>
      <c r="AB751" s="408"/>
      <c r="AC751" s="408"/>
      <c r="AD751" s="408"/>
      <c r="AE751" s="408"/>
      <c r="AF751" s="408"/>
    </row>
    <row r="752" spans="1:32" ht="15.75" customHeight="1" x14ac:dyDescent="0.2">
      <c r="A752" s="408"/>
      <c r="B752" s="408"/>
      <c r="C752" s="408"/>
      <c r="D752" s="408"/>
      <c r="E752" s="408"/>
      <c r="F752" s="408"/>
      <c r="G752" s="408"/>
      <c r="H752" s="408"/>
      <c r="I752" s="408"/>
      <c r="J752" s="408"/>
      <c r="K752" s="408"/>
      <c r="L752" s="408"/>
      <c r="M752" s="408"/>
      <c r="N752" s="408"/>
      <c r="O752" s="408"/>
      <c r="P752" s="408"/>
      <c r="Q752" s="408"/>
      <c r="R752" s="408"/>
      <c r="S752" s="408"/>
      <c r="T752" s="408"/>
      <c r="U752" s="408"/>
      <c r="V752" s="408"/>
      <c r="W752" s="408"/>
      <c r="X752" s="408"/>
      <c r="Y752" s="408"/>
      <c r="Z752" s="408"/>
      <c r="AA752" s="408"/>
      <c r="AB752" s="408"/>
      <c r="AC752" s="408"/>
      <c r="AD752" s="408"/>
      <c r="AE752" s="408"/>
      <c r="AF752" s="408"/>
    </row>
    <row r="753" spans="1:32" ht="15.75" customHeight="1" x14ac:dyDescent="0.2">
      <c r="A753" s="408"/>
      <c r="B753" s="408"/>
      <c r="C753" s="408"/>
      <c r="D753" s="408"/>
      <c r="E753" s="408"/>
      <c r="F753" s="408"/>
      <c r="G753" s="408"/>
      <c r="H753" s="408"/>
      <c r="I753" s="408"/>
      <c r="J753" s="408"/>
      <c r="K753" s="408"/>
      <c r="L753" s="408"/>
      <c r="M753" s="408"/>
      <c r="N753" s="408"/>
      <c r="O753" s="408"/>
      <c r="P753" s="408"/>
      <c r="Q753" s="408"/>
      <c r="R753" s="408"/>
      <c r="S753" s="408"/>
      <c r="T753" s="408"/>
      <c r="U753" s="408"/>
      <c r="V753" s="408"/>
      <c r="W753" s="408"/>
      <c r="X753" s="408"/>
      <c r="Y753" s="408"/>
      <c r="Z753" s="408"/>
      <c r="AA753" s="408"/>
      <c r="AB753" s="408"/>
      <c r="AC753" s="408"/>
      <c r="AD753" s="408"/>
      <c r="AE753" s="408"/>
      <c r="AF753" s="408"/>
    </row>
    <row r="754" spans="1:32" ht="15.75" customHeight="1" x14ac:dyDescent="0.2">
      <c r="A754" s="408"/>
      <c r="B754" s="408"/>
      <c r="C754" s="408"/>
      <c r="D754" s="408"/>
      <c r="E754" s="408"/>
      <c r="F754" s="408"/>
      <c r="G754" s="408"/>
      <c r="H754" s="408"/>
      <c r="I754" s="408"/>
      <c r="J754" s="408"/>
      <c r="K754" s="408"/>
      <c r="L754" s="408"/>
      <c r="M754" s="408"/>
      <c r="N754" s="408"/>
      <c r="O754" s="408"/>
      <c r="P754" s="408"/>
      <c r="Q754" s="408"/>
      <c r="R754" s="408"/>
      <c r="S754" s="408"/>
      <c r="T754" s="408"/>
      <c r="U754" s="408"/>
      <c r="V754" s="408"/>
      <c r="W754" s="408"/>
      <c r="X754" s="408"/>
      <c r="Y754" s="408"/>
      <c r="Z754" s="408"/>
      <c r="AA754" s="408"/>
      <c r="AB754" s="408"/>
      <c r="AC754" s="408"/>
      <c r="AD754" s="408"/>
      <c r="AE754" s="408"/>
      <c r="AF754" s="408"/>
    </row>
    <row r="755" spans="1:32" ht="15.75" customHeight="1" x14ac:dyDescent="0.2">
      <c r="A755" s="408"/>
      <c r="B755" s="408"/>
      <c r="C755" s="408"/>
      <c r="D755" s="408"/>
      <c r="E755" s="408"/>
      <c r="F755" s="408"/>
      <c r="G755" s="408"/>
      <c r="H755" s="408"/>
      <c r="I755" s="408"/>
      <c r="J755" s="408"/>
      <c r="K755" s="408"/>
      <c r="L755" s="408"/>
      <c r="M755" s="408"/>
      <c r="N755" s="408"/>
      <c r="O755" s="408"/>
      <c r="P755" s="408"/>
      <c r="Q755" s="408"/>
      <c r="R755" s="408"/>
      <c r="S755" s="408"/>
      <c r="T755" s="408"/>
      <c r="U755" s="408"/>
      <c r="V755" s="408"/>
      <c r="W755" s="408"/>
      <c r="X755" s="408"/>
      <c r="Y755" s="408"/>
      <c r="Z755" s="408"/>
      <c r="AA755" s="408"/>
      <c r="AB755" s="408"/>
      <c r="AC755" s="408"/>
      <c r="AD755" s="408"/>
      <c r="AE755" s="408"/>
      <c r="AF755" s="408"/>
    </row>
    <row r="756" spans="1:32" ht="15.75" customHeight="1" x14ac:dyDescent="0.2">
      <c r="A756" s="408"/>
      <c r="B756" s="408"/>
      <c r="C756" s="408"/>
      <c r="D756" s="408"/>
      <c r="E756" s="408"/>
      <c r="F756" s="408"/>
      <c r="G756" s="408"/>
      <c r="H756" s="408"/>
      <c r="I756" s="408"/>
      <c r="J756" s="408"/>
      <c r="K756" s="408"/>
      <c r="L756" s="408"/>
      <c r="M756" s="408"/>
      <c r="N756" s="408"/>
      <c r="O756" s="408"/>
      <c r="P756" s="408"/>
      <c r="Q756" s="408"/>
      <c r="R756" s="408"/>
      <c r="S756" s="408"/>
      <c r="T756" s="408"/>
      <c r="U756" s="408"/>
      <c r="V756" s="408"/>
      <c r="W756" s="408"/>
      <c r="X756" s="408"/>
      <c r="Y756" s="408"/>
      <c r="Z756" s="408"/>
      <c r="AA756" s="408"/>
      <c r="AB756" s="408"/>
      <c r="AC756" s="408"/>
      <c r="AD756" s="408"/>
      <c r="AE756" s="408"/>
      <c r="AF756" s="408"/>
    </row>
    <row r="757" spans="1:32" ht="15.75" customHeight="1" x14ac:dyDescent="0.2">
      <c r="A757" s="408"/>
      <c r="B757" s="408"/>
      <c r="C757" s="408"/>
      <c r="D757" s="408"/>
      <c r="E757" s="408"/>
      <c r="F757" s="408"/>
      <c r="G757" s="408"/>
      <c r="H757" s="408"/>
      <c r="I757" s="408"/>
      <c r="J757" s="408"/>
      <c r="K757" s="408"/>
      <c r="L757" s="408"/>
      <c r="M757" s="408"/>
      <c r="N757" s="408"/>
      <c r="O757" s="408"/>
      <c r="P757" s="408"/>
      <c r="Q757" s="408"/>
      <c r="R757" s="408"/>
      <c r="S757" s="408"/>
      <c r="T757" s="408"/>
      <c r="U757" s="408"/>
      <c r="V757" s="408"/>
      <c r="W757" s="408"/>
      <c r="X757" s="408"/>
      <c r="Y757" s="408"/>
      <c r="Z757" s="408"/>
      <c r="AA757" s="408"/>
      <c r="AB757" s="408"/>
      <c r="AC757" s="408"/>
      <c r="AD757" s="408"/>
      <c r="AE757" s="408"/>
      <c r="AF757" s="408"/>
    </row>
    <row r="758" spans="1:32" ht="15.75" customHeight="1" x14ac:dyDescent="0.2">
      <c r="A758" s="408"/>
      <c r="B758" s="408"/>
      <c r="C758" s="408"/>
      <c r="D758" s="408"/>
      <c r="E758" s="408"/>
      <c r="F758" s="408"/>
      <c r="G758" s="408"/>
      <c r="H758" s="408"/>
      <c r="I758" s="408"/>
      <c r="J758" s="408"/>
      <c r="K758" s="408"/>
      <c r="L758" s="408"/>
      <c r="M758" s="408"/>
      <c r="N758" s="408"/>
      <c r="O758" s="408"/>
      <c r="P758" s="408"/>
      <c r="Q758" s="408"/>
      <c r="R758" s="408"/>
      <c r="S758" s="408"/>
      <c r="T758" s="408"/>
      <c r="U758" s="408"/>
      <c r="V758" s="408"/>
      <c r="W758" s="408"/>
      <c r="X758" s="408"/>
      <c r="Y758" s="408"/>
      <c r="Z758" s="408"/>
      <c r="AA758" s="408"/>
      <c r="AB758" s="408"/>
      <c r="AC758" s="408"/>
      <c r="AD758" s="408"/>
      <c r="AE758" s="408"/>
      <c r="AF758" s="408"/>
    </row>
    <row r="759" spans="1:32" ht="15.75" customHeight="1" x14ac:dyDescent="0.2">
      <c r="A759" s="408"/>
      <c r="B759" s="408"/>
      <c r="C759" s="408"/>
      <c r="D759" s="408"/>
      <c r="E759" s="408"/>
      <c r="F759" s="408"/>
      <c r="G759" s="408"/>
      <c r="H759" s="408"/>
      <c r="I759" s="408"/>
      <c r="J759" s="408"/>
      <c r="K759" s="408"/>
      <c r="L759" s="408"/>
      <c r="M759" s="408"/>
      <c r="N759" s="408"/>
      <c r="O759" s="408"/>
      <c r="P759" s="408"/>
      <c r="Q759" s="408"/>
      <c r="R759" s="408"/>
      <c r="S759" s="408"/>
      <c r="T759" s="408"/>
      <c r="U759" s="408"/>
      <c r="V759" s="408"/>
      <c r="W759" s="408"/>
      <c r="X759" s="408"/>
      <c r="Y759" s="408"/>
      <c r="Z759" s="408"/>
      <c r="AA759" s="408"/>
      <c r="AB759" s="408"/>
      <c r="AC759" s="408"/>
      <c r="AD759" s="408"/>
      <c r="AE759" s="408"/>
      <c r="AF759" s="408"/>
    </row>
    <row r="760" spans="1:32" ht="15.75" customHeight="1" x14ac:dyDescent="0.2">
      <c r="A760" s="408"/>
      <c r="B760" s="408"/>
      <c r="C760" s="408"/>
      <c r="D760" s="408"/>
      <c r="E760" s="408"/>
      <c r="F760" s="408"/>
      <c r="G760" s="408"/>
      <c r="H760" s="408"/>
      <c r="I760" s="408"/>
      <c r="J760" s="408"/>
      <c r="K760" s="408"/>
      <c r="L760" s="408"/>
      <c r="M760" s="408"/>
      <c r="N760" s="408"/>
      <c r="O760" s="408"/>
      <c r="P760" s="408"/>
      <c r="Q760" s="408"/>
      <c r="R760" s="408"/>
      <c r="S760" s="408"/>
      <c r="T760" s="408"/>
      <c r="U760" s="408"/>
      <c r="V760" s="408"/>
      <c r="W760" s="408"/>
      <c r="X760" s="408"/>
      <c r="Y760" s="408"/>
      <c r="Z760" s="408"/>
      <c r="AA760" s="408"/>
      <c r="AB760" s="408"/>
      <c r="AC760" s="408"/>
      <c r="AD760" s="408"/>
      <c r="AE760" s="408"/>
      <c r="AF760" s="408"/>
    </row>
    <row r="761" spans="1:32" ht="15.75" customHeight="1" x14ac:dyDescent="0.2">
      <c r="A761" s="408"/>
      <c r="B761" s="408"/>
      <c r="C761" s="408"/>
      <c r="D761" s="408"/>
      <c r="E761" s="408"/>
      <c r="F761" s="408"/>
      <c r="G761" s="408"/>
      <c r="H761" s="408"/>
      <c r="I761" s="408"/>
      <c r="J761" s="408"/>
      <c r="K761" s="408"/>
      <c r="L761" s="408"/>
      <c r="M761" s="408"/>
      <c r="N761" s="408"/>
      <c r="O761" s="408"/>
      <c r="P761" s="408"/>
      <c r="Q761" s="408"/>
      <c r="R761" s="408"/>
      <c r="S761" s="408"/>
      <c r="T761" s="408"/>
      <c r="U761" s="408"/>
      <c r="V761" s="408"/>
      <c r="W761" s="408"/>
      <c r="X761" s="408"/>
      <c r="Y761" s="408"/>
      <c r="Z761" s="408"/>
      <c r="AA761" s="408"/>
      <c r="AB761" s="408"/>
      <c r="AC761" s="408"/>
      <c r="AD761" s="408"/>
      <c r="AE761" s="408"/>
      <c r="AF761" s="408"/>
    </row>
    <row r="762" spans="1:32" ht="15.75" customHeight="1" x14ac:dyDescent="0.2">
      <c r="A762" s="408"/>
      <c r="B762" s="408"/>
      <c r="C762" s="408"/>
      <c r="D762" s="408"/>
      <c r="E762" s="408"/>
      <c r="F762" s="408"/>
      <c r="G762" s="408"/>
      <c r="H762" s="408"/>
      <c r="I762" s="408"/>
      <c r="J762" s="408"/>
      <c r="K762" s="408"/>
      <c r="L762" s="408"/>
      <c r="M762" s="408"/>
      <c r="N762" s="408"/>
      <c r="O762" s="408"/>
      <c r="P762" s="408"/>
      <c r="Q762" s="408"/>
      <c r="R762" s="408"/>
      <c r="S762" s="408"/>
      <c r="T762" s="408"/>
      <c r="U762" s="408"/>
      <c r="V762" s="408"/>
      <c r="W762" s="408"/>
      <c r="X762" s="408"/>
      <c r="Y762" s="408"/>
      <c r="Z762" s="408"/>
      <c r="AA762" s="408"/>
      <c r="AB762" s="408"/>
      <c r="AC762" s="408"/>
      <c r="AD762" s="408"/>
      <c r="AE762" s="408"/>
      <c r="AF762" s="408"/>
    </row>
    <row r="763" spans="1:32" ht="15.75" customHeight="1" x14ac:dyDescent="0.2">
      <c r="A763" s="408"/>
      <c r="B763" s="408"/>
      <c r="C763" s="408"/>
      <c r="D763" s="408"/>
      <c r="E763" s="408"/>
      <c r="F763" s="408"/>
      <c r="G763" s="408"/>
      <c r="H763" s="408"/>
      <c r="I763" s="408"/>
      <c r="J763" s="408"/>
      <c r="K763" s="408"/>
      <c r="L763" s="408"/>
      <c r="M763" s="408"/>
      <c r="N763" s="408"/>
      <c r="O763" s="408"/>
      <c r="P763" s="408"/>
      <c r="Q763" s="408"/>
      <c r="R763" s="408"/>
      <c r="S763" s="408"/>
      <c r="T763" s="408"/>
      <c r="U763" s="408"/>
      <c r="V763" s="408"/>
      <c r="W763" s="408"/>
      <c r="X763" s="408"/>
      <c r="Y763" s="408"/>
      <c r="Z763" s="408"/>
      <c r="AA763" s="408"/>
      <c r="AB763" s="408"/>
      <c r="AC763" s="408"/>
      <c r="AD763" s="408"/>
      <c r="AE763" s="408"/>
      <c r="AF763" s="408"/>
    </row>
    <row r="764" spans="1:32" ht="15.75" customHeight="1" x14ac:dyDescent="0.2">
      <c r="A764" s="408"/>
      <c r="B764" s="408"/>
      <c r="C764" s="408"/>
      <c r="D764" s="408"/>
      <c r="E764" s="408"/>
      <c r="F764" s="408"/>
      <c r="G764" s="408"/>
      <c r="H764" s="408"/>
      <c r="I764" s="408"/>
      <c r="J764" s="408"/>
      <c r="K764" s="408"/>
      <c r="L764" s="408"/>
      <c r="M764" s="408"/>
      <c r="N764" s="408"/>
      <c r="O764" s="408"/>
      <c r="P764" s="408"/>
      <c r="Q764" s="408"/>
      <c r="R764" s="408"/>
      <c r="S764" s="408"/>
      <c r="T764" s="408"/>
      <c r="U764" s="408"/>
      <c r="V764" s="408"/>
      <c r="W764" s="408"/>
      <c r="X764" s="408"/>
      <c r="Y764" s="408"/>
      <c r="Z764" s="408"/>
      <c r="AA764" s="408"/>
      <c r="AB764" s="408"/>
      <c r="AC764" s="408"/>
      <c r="AD764" s="408"/>
      <c r="AE764" s="408"/>
      <c r="AF764" s="408"/>
    </row>
    <row r="765" spans="1:32" ht="15.75" customHeight="1" x14ac:dyDescent="0.2">
      <c r="A765" s="408"/>
      <c r="B765" s="408"/>
      <c r="C765" s="408"/>
      <c r="D765" s="408"/>
      <c r="E765" s="408"/>
      <c r="F765" s="408"/>
      <c r="G765" s="408"/>
      <c r="H765" s="408"/>
      <c r="I765" s="408"/>
      <c r="J765" s="408"/>
      <c r="K765" s="408"/>
      <c r="L765" s="408"/>
      <c r="M765" s="408"/>
      <c r="N765" s="408"/>
      <c r="O765" s="408"/>
      <c r="P765" s="408"/>
      <c r="Q765" s="408"/>
      <c r="R765" s="408"/>
      <c r="S765" s="408"/>
      <c r="T765" s="408"/>
      <c r="U765" s="408"/>
      <c r="V765" s="408"/>
      <c r="W765" s="408"/>
      <c r="X765" s="408"/>
      <c r="Y765" s="408"/>
      <c r="Z765" s="408"/>
      <c r="AA765" s="408"/>
      <c r="AB765" s="408"/>
      <c r="AC765" s="408"/>
      <c r="AD765" s="408"/>
      <c r="AE765" s="408"/>
      <c r="AF765" s="408"/>
    </row>
    <row r="766" spans="1:32" ht="15.75" customHeight="1" x14ac:dyDescent="0.2">
      <c r="A766" s="408"/>
      <c r="B766" s="408"/>
      <c r="C766" s="408"/>
      <c r="D766" s="408"/>
      <c r="E766" s="408"/>
      <c r="F766" s="408"/>
      <c r="G766" s="408"/>
      <c r="H766" s="408"/>
      <c r="I766" s="408"/>
      <c r="J766" s="408"/>
      <c r="K766" s="408"/>
      <c r="L766" s="408"/>
      <c r="M766" s="408"/>
      <c r="N766" s="408"/>
      <c r="O766" s="408"/>
      <c r="P766" s="408"/>
      <c r="Q766" s="408"/>
      <c r="R766" s="408"/>
      <c r="S766" s="408"/>
      <c r="T766" s="408"/>
      <c r="U766" s="408"/>
      <c r="V766" s="408"/>
      <c r="W766" s="408"/>
      <c r="X766" s="408"/>
      <c r="Y766" s="408"/>
      <c r="Z766" s="408"/>
      <c r="AA766" s="408"/>
      <c r="AB766" s="408"/>
      <c r="AC766" s="408"/>
      <c r="AD766" s="408"/>
      <c r="AE766" s="408"/>
      <c r="AF766" s="408"/>
    </row>
    <row r="767" spans="1:32" ht="15.75" customHeight="1" x14ac:dyDescent="0.2">
      <c r="A767" s="408"/>
      <c r="B767" s="408"/>
      <c r="C767" s="408"/>
      <c r="D767" s="408"/>
      <c r="E767" s="408"/>
      <c r="F767" s="408"/>
      <c r="G767" s="408"/>
      <c r="H767" s="408"/>
      <c r="I767" s="408"/>
      <c r="J767" s="408"/>
      <c r="K767" s="408"/>
      <c r="L767" s="408"/>
      <c r="M767" s="408"/>
      <c r="N767" s="408"/>
      <c r="O767" s="408"/>
      <c r="P767" s="408"/>
      <c r="Q767" s="408"/>
      <c r="R767" s="408"/>
      <c r="S767" s="408"/>
      <c r="T767" s="408"/>
      <c r="U767" s="408"/>
      <c r="V767" s="408"/>
      <c r="W767" s="408"/>
      <c r="X767" s="408"/>
      <c r="Y767" s="408"/>
      <c r="Z767" s="408"/>
      <c r="AA767" s="408"/>
      <c r="AB767" s="408"/>
      <c r="AC767" s="408"/>
      <c r="AD767" s="408"/>
      <c r="AE767" s="408"/>
      <c r="AF767" s="408"/>
    </row>
    <row r="768" spans="1:32" ht="15.75" customHeight="1" x14ac:dyDescent="0.2">
      <c r="A768" s="408"/>
      <c r="B768" s="408"/>
      <c r="C768" s="408"/>
      <c r="D768" s="408"/>
      <c r="E768" s="408"/>
      <c r="F768" s="408"/>
      <c r="G768" s="408"/>
      <c r="H768" s="408"/>
      <c r="I768" s="408"/>
      <c r="J768" s="408"/>
      <c r="K768" s="408"/>
      <c r="L768" s="408"/>
      <c r="M768" s="408"/>
      <c r="N768" s="408"/>
      <c r="O768" s="408"/>
      <c r="P768" s="408"/>
      <c r="Q768" s="408"/>
      <c r="R768" s="408"/>
      <c r="S768" s="408"/>
      <c r="T768" s="408"/>
      <c r="U768" s="408"/>
      <c r="V768" s="408"/>
      <c r="W768" s="408"/>
      <c r="X768" s="408"/>
      <c r="Y768" s="408"/>
      <c r="Z768" s="408"/>
      <c r="AA768" s="408"/>
      <c r="AB768" s="408"/>
      <c r="AC768" s="408"/>
      <c r="AD768" s="408"/>
      <c r="AE768" s="408"/>
      <c r="AF768" s="408"/>
    </row>
    <row r="769" spans="1:32" ht="15.75" customHeight="1" x14ac:dyDescent="0.2">
      <c r="A769" s="408"/>
      <c r="B769" s="408"/>
      <c r="C769" s="408"/>
      <c r="D769" s="408"/>
      <c r="E769" s="408"/>
      <c r="F769" s="408"/>
      <c r="G769" s="408"/>
      <c r="H769" s="408"/>
      <c r="I769" s="408"/>
      <c r="J769" s="408"/>
      <c r="K769" s="408"/>
      <c r="L769" s="408"/>
      <c r="M769" s="408"/>
      <c r="N769" s="408"/>
      <c r="O769" s="408"/>
      <c r="P769" s="408"/>
      <c r="Q769" s="408"/>
      <c r="R769" s="408"/>
      <c r="S769" s="408"/>
      <c r="T769" s="408"/>
      <c r="U769" s="408"/>
      <c r="V769" s="408"/>
      <c r="W769" s="408"/>
      <c r="X769" s="408"/>
      <c r="Y769" s="408"/>
      <c r="Z769" s="408"/>
      <c r="AA769" s="408"/>
      <c r="AB769" s="408"/>
      <c r="AC769" s="408"/>
      <c r="AD769" s="408"/>
      <c r="AE769" s="408"/>
      <c r="AF769" s="408"/>
    </row>
    <row r="770" spans="1:32" ht="15.75" customHeight="1" x14ac:dyDescent="0.2">
      <c r="A770" s="408"/>
      <c r="B770" s="408"/>
      <c r="C770" s="408"/>
      <c r="D770" s="408"/>
      <c r="E770" s="408"/>
      <c r="F770" s="408"/>
      <c r="G770" s="408"/>
      <c r="H770" s="408"/>
      <c r="I770" s="408"/>
      <c r="J770" s="408"/>
      <c r="K770" s="408"/>
      <c r="L770" s="408"/>
      <c r="M770" s="408"/>
      <c r="N770" s="408"/>
      <c r="O770" s="408"/>
      <c r="P770" s="408"/>
      <c r="Q770" s="408"/>
      <c r="R770" s="408"/>
      <c r="S770" s="408"/>
      <c r="T770" s="408"/>
      <c r="U770" s="408"/>
      <c r="V770" s="408"/>
      <c r="W770" s="408"/>
      <c r="X770" s="408"/>
      <c r="Y770" s="408"/>
      <c r="Z770" s="408"/>
      <c r="AA770" s="408"/>
      <c r="AB770" s="408"/>
      <c r="AC770" s="408"/>
      <c r="AD770" s="408"/>
      <c r="AE770" s="408"/>
      <c r="AF770" s="408"/>
    </row>
    <row r="771" spans="1:32" ht="15.75" customHeight="1" x14ac:dyDescent="0.2">
      <c r="A771" s="408"/>
      <c r="B771" s="408"/>
      <c r="C771" s="408"/>
      <c r="D771" s="408"/>
      <c r="E771" s="408"/>
      <c r="F771" s="408"/>
      <c r="G771" s="408"/>
      <c r="H771" s="408"/>
      <c r="I771" s="408"/>
      <c r="J771" s="408"/>
      <c r="K771" s="408"/>
      <c r="L771" s="408"/>
      <c r="M771" s="408"/>
      <c r="N771" s="408"/>
      <c r="O771" s="408"/>
      <c r="P771" s="408"/>
      <c r="Q771" s="408"/>
      <c r="R771" s="408"/>
      <c r="S771" s="408"/>
      <c r="T771" s="408"/>
      <c r="U771" s="408"/>
      <c r="V771" s="408"/>
      <c r="W771" s="408"/>
      <c r="X771" s="408"/>
      <c r="Y771" s="408"/>
      <c r="Z771" s="408"/>
      <c r="AA771" s="408"/>
      <c r="AB771" s="408"/>
      <c r="AC771" s="408"/>
      <c r="AD771" s="408"/>
      <c r="AE771" s="408"/>
      <c r="AF771" s="408"/>
    </row>
    <row r="772" spans="1:32" ht="15.75" customHeight="1" x14ac:dyDescent="0.2">
      <c r="A772" s="408"/>
      <c r="B772" s="408"/>
      <c r="C772" s="408"/>
      <c r="D772" s="408"/>
      <c r="E772" s="408"/>
      <c r="F772" s="408"/>
      <c r="G772" s="408"/>
      <c r="H772" s="408"/>
      <c r="I772" s="408"/>
      <c r="J772" s="408"/>
      <c r="K772" s="408"/>
      <c r="L772" s="408"/>
      <c r="M772" s="408"/>
      <c r="N772" s="408"/>
      <c r="O772" s="408"/>
      <c r="P772" s="408"/>
      <c r="Q772" s="408"/>
      <c r="R772" s="408"/>
      <c r="S772" s="408"/>
      <c r="T772" s="408"/>
      <c r="U772" s="408"/>
      <c r="V772" s="408"/>
      <c r="W772" s="408"/>
      <c r="X772" s="408"/>
      <c r="Y772" s="408"/>
      <c r="Z772" s="408"/>
      <c r="AA772" s="408"/>
      <c r="AB772" s="408"/>
      <c r="AC772" s="408"/>
      <c r="AD772" s="408"/>
      <c r="AE772" s="408"/>
      <c r="AF772" s="408"/>
    </row>
    <row r="773" spans="1:32" ht="15.75" customHeight="1" x14ac:dyDescent="0.2">
      <c r="A773" s="408"/>
      <c r="B773" s="408"/>
      <c r="C773" s="408"/>
      <c r="D773" s="408"/>
      <c r="E773" s="408"/>
      <c r="F773" s="408"/>
      <c r="G773" s="408"/>
      <c r="H773" s="408"/>
      <c r="I773" s="408"/>
      <c r="J773" s="408"/>
      <c r="K773" s="408"/>
      <c r="L773" s="408"/>
      <c r="M773" s="408"/>
      <c r="N773" s="408"/>
      <c r="O773" s="408"/>
      <c r="P773" s="408"/>
      <c r="Q773" s="408"/>
      <c r="R773" s="408"/>
      <c r="S773" s="408"/>
      <c r="T773" s="408"/>
      <c r="U773" s="408"/>
      <c r="V773" s="408"/>
      <c r="W773" s="408"/>
      <c r="X773" s="408"/>
      <c r="Y773" s="408"/>
      <c r="Z773" s="408"/>
      <c r="AA773" s="408"/>
      <c r="AB773" s="408"/>
      <c r="AC773" s="408"/>
      <c r="AD773" s="408"/>
      <c r="AE773" s="408"/>
      <c r="AF773" s="408"/>
    </row>
    <row r="774" spans="1:32" ht="15.75" customHeight="1" x14ac:dyDescent="0.2">
      <c r="A774" s="408"/>
      <c r="B774" s="408"/>
      <c r="C774" s="408"/>
      <c r="D774" s="408"/>
      <c r="E774" s="408"/>
      <c r="F774" s="408"/>
      <c r="G774" s="408"/>
      <c r="H774" s="408"/>
      <c r="I774" s="408"/>
      <c r="J774" s="408"/>
      <c r="K774" s="408"/>
      <c r="L774" s="408"/>
      <c r="M774" s="408"/>
      <c r="N774" s="408"/>
      <c r="O774" s="408"/>
      <c r="P774" s="408"/>
      <c r="Q774" s="408"/>
      <c r="R774" s="408"/>
      <c r="S774" s="408"/>
      <c r="T774" s="408"/>
      <c r="U774" s="408"/>
      <c r="V774" s="408"/>
      <c r="W774" s="408"/>
      <c r="X774" s="408"/>
      <c r="Y774" s="408"/>
      <c r="Z774" s="408"/>
      <c r="AA774" s="408"/>
      <c r="AB774" s="408"/>
      <c r="AC774" s="408"/>
      <c r="AD774" s="408"/>
      <c r="AE774" s="408"/>
      <c r="AF774" s="408"/>
    </row>
    <row r="775" spans="1:32" ht="15.75" customHeight="1" x14ac:dyDescent="0.2">
      <c r="A775" s="408"/>
      <c r="B775" s="408"/>
      <c r="C775" s="408"/>
      <c r="D775" s="408"/>
      <c r="E775" s="408"/>
      <c r="F775" s="408"/>
      <c r="G775" s="408"/>
      <c r="H775" s="408"/>
      <c r="I775" s="408"/>
      <c r="J775" s="408"/>
      <c r="K775" s="408"/>
      <c r="L775" s="408"/>
      <c r="M775" s="408"/>
      <c r="N775" s="408"/>
      <c r="O775" s="408"/>
      <c r="P775" s="408"/>
      <c r="Q775" s="408"/>
      <c r="R775" s="408"/>
      <c r="S775" s="408"/>
      <c r="T775" s="408"/>
      <c r="U775" s="408"/>
      <c r="V775" s="408"/>
      <c r="W775" s="408"/>
      <c r="X775" s="408"/>
      <c r="Y775" s="408"/>
      <c r="Z775" s="408"/>
      <c r="AA775" s="408"/>
      <c r="AB775" s="408"/>
      <c r="AC775" s="408"/>
      <c r="AD775" s="408"/>
      <c r="AE775" s="408"/>
      <c r="AF775" s="408"/>
    </row>
    <row r="776" spans="1:32" ht="15.75" customHeight="1" x14ac:dyDescent="0.2">
      <c r="A776" s="408"/>
      <c r="B776" s="408"/>
      <c r="C776" s="408"/>
      <c r="D776" s="408"/>
      <c r="E776" s="408"/>
      <c r="F776" s="408"/>
      <c r="G776" s="408"/>
      <c r="H776" s="408"/>
      <c r="I776" s="408"/>
      <c r="J776" s="408"/>
      <c r="K776" s="408"/>
      <c r="L776" s="408"/>
      <c r="M776" s="408"/>
      <c r="N776" s="408"/>
      <c r="O776" s="408"/>
      <c r="P776" s="408"/>
      <c r="Q776" s="408"/>
      <c r="R776" s="408"/>
      <c r="S776" s="408"/>
      <c r="T776" s="408"/>
      <c r="U776" s="408"/>
      <c r="V776" s="408"/>
      <c r="W776" s="408"/>
      <c r="X776" s="408"/>
      <c r="Y776" s="408"/>
      <c r="Z776" s="408"/>
      <c r="AA776" s="408"/>
      <c r="AB776" s="408"/>
      <c r="AC776" s="408"/>
      <c r="AD776" s="408"/>
      <c r="AE776" s="408"/>
      <c r="AF776" s="408"/>
    </row>
    <row r="777" spans="1:32" ht="15.75" customHeight="1" x14ac:dyDescent="0.2">
      <c r="A777" s="408"/>
      <c r="B777" s="408"/>
      <c r="C777" s="408"/>
      <c r="D777" s="408"/>
      <c r="E777" s="408"/>
      <c r="F777" s="408"/>
      <c r="G777" s="408"/>
      <c r="H777" s="408"/>
      <c r="I777" s="408"/>
      <c r="J777" s="408"/>
      <c r="K777" s="408"/>
      <c r="L777" s="408"/>
      <c r="M777" s="408"/>
      <c r="N777" s="408"/>
      <c r="O777" s="408"/>
      <c r="P777" s="408"/>
      <c r="Q777" s="408"/>
      <c r="R777" s="408"/>
      <c r="S777" s="408"/>
      <c r="T777" s="408"/>
      <c r="U777" s="408"/>
      <c r="V777" s="408"/>
      <c r="W777" s="408"/>
      <c r="X777" s="408"/>
      <c r="Y777" s="408"/>
      <c r="Z777" s="408"/>
      <c r="AA777" s="408"/>
      <c r="AB777" s="408"/>
      <c r="AC777" s="408"/>
      <c r="AD777" s="408"/>
      <c r="AE777" s="408"/>
      <c r="AF777" s="408"/>
    </row>
    <row r="778" spans="1:32" ht="15.75" customHeight="1" x14ac:dyDescent="0.2">
      <c r="A778" s="408"/>
      <c r="B778" s="408"/>
      <c r="C778" s="408"/>
      <c r="D778" s="408"/>
      <c r="E778" s="408"/>
      <c r="F778" s="408"/>
      <c r="G778" s="408"/>
      <c r="H778" s="408"/>
      <c r="I778" s="408"/>
      <c r="J778" s="408"/>
      <c r="K778" s="408"/>
      <c r="L778" s="408"/>
      <c r="M778" s="408"/>
      <c r="N778" s="408"/>
      <c r="O778" s="408"/>
      <c r="P778" s="408"/>
      <c r="Q778" s="408"/>
      <c r="R778" s="408"/>
      <c r="S778" s="408"/>
      <c r="T778" s="408"/>
      <c r="U778" s="408"/>
      <c r="V778" s="408"/>
      <c r="W778" s="408"/>
      <c r="X778" s="408"/>
      <c r="Y778" s="408"/>
      <c r="Z778" s="408"/>
      <c r="AA778" s="408"/>
      <c r="AB778" s="408"/>
      <c r="AC778" s="408"/>
      <c r="AD778" s="408"/>
      <c r="AE778" s="408"/>
      <c r="AF778" s="408"/>
    </row>
    <row r="779" spans="1:32" ht="15.75" customHeight="1" x14ac:dyDescent="0.2">
      <c r="A779" s="408"/>
      <c r="B779" s="408"/>
      <c r="C779" s="408"/>
      <c r="D779" s="408"/>
      <c r="E779" s="408"/>
      <c r="F779" s="408"/>
      <c r="G779" s="408"/>
      <c r="H779" s="408"/>
      <c r="I779" s="408"/>
      <c r="J779" s="408"/>
      <c r="K779" s="408"/>
      <c r="L779" s="408"/>
      <c r="M779" s="408"/>
      <c r="N779" s="408"/>
      <c r="O779" s="408"/>
      <c r="P779" s="408"/>
      <c r="Q779" s="408"/>
      <c r="R779" s="408"/>
      <c r="S779" s="408"/>
      <c r="T779" s="408"/>
      <c r="U779" s="408"/>
      <c r="V779" s="408"/>
      <c r="W779" s="408"/>
      <c r="X779" s="408"/>
      <c r="Y779" s="408"/>
      <c r="Z779" s="408"/>
      <c r="AA779" s="408"/>
      <c r="AB779" s="408"/>
      <c r="AC779" s="408"/>
      <c r="AD779" s="408"/>
      <c r="AE779" s="408"/>
      <c r="AF779" s="408"/>
    </row>
    <row r="780" spans="1:32" ht="15.75" customHeight="1" x14ac:dyDescent="0.2">
      <c r="A780" s="408"/>
      <c r="B780" s="408"/>
      <c r="C780" s="408"/>
      <c r="D780" s="408"/>
      <c r="E780" s="408"/>
      <c r="F780" s="408"/>
      <c r="G780" s="408"/>
      <c r="H780" s="408"/>
      <c r="I780" s="408"/>
      <c r="J780" s="408"/>
      <c r="K780" s="408"/>
      <c r="L780" s="408"/>
      <c r="M780" s="408"/>
      <c r="N780" s="408"/>
      <c r="O780" s="408"/>
      <c r="P780" s="408"/>
      <c r="Q780" s="408"/>
      <c r="R780" s="408"/>
      <c r="S780" s="408"/>
      <c r="T780" s="408"/>
      <c r="U780" s="408"/>
      <c r="V780" s="408"/>
      <c r="W780" s="408"/>
      <c r="X780" s="408"/>
      <c r="Y780" s="408"/>
      <c r="Z780" s="408"/>
      <c r="AA780" s="408"/>
      <c r="AB780" s="408"/>
      <c r="AC780" s="408"/>
      <c r="AD780" s="408"/>
      <c r="AE780" s="408"/>
      <c r="AF780" s="408"/>
    </row>
    <row r="781" spans="1:32" ht="15.75" customHeight="1" x14ac:dyDescent="0.2">
      <c r="A781" s="408"/>
      <c r="B781" s="408"/>
      <c r="C781" s="408"/>
      <c r="D781" s="408"/>
      <c r="E781" s="408"/>
      <c r="F781" s="408"/>
      <c r="G781" s="408"/>
      <c r="H781" s="408"/>
      <c r="I781" s="408"/>
      <c r="J781" s="408"/>
      <c r="K781" s="408"/>
      <c r="L781" s="408"/>
      <c r="M781" s="408"/>
      <c r="N781" s="408"/>
      <c r="O781" s="408"/>
      <c r="P781" s="408"/>
      <c r="Q781" s="408"/>
      <c r="R781" s="408"/>
      <c r="S781" s="408"/>
      <c r="T781" s="408"/>
      <c r="U781" s="408"/>
      <c r="V781" s="408"/>
      <c r="W781" s="408"/>
      <c r="X781" s="408"/>
      <c r="Y781" s="408"/>
      <c r="Z781" s="408"/>
      <c r="AA781" s="408"/>
      <c r="AB781" s="408"/>
      <c r="AC781" s="408"/>
      <c r="AD781" s="408"/>
      <c r="AE781" s="408"/>
      <c r="AF781" s="408"/>
    </row>
    <row r="782" spans="1:32" ht="15.75" customHeight="1" x14ac:dyDescent="0.2">
      <c r="A782" s="408"/>
      <c r="B782" s="408"/>
      <c r="C782" s="408"/>
      <c r="D782" s="408"/>
      <c r="E782" s="408"/>
      <c r="F782" s="408"/>
      <c r="G782" s="408"/>
      <c r="H782" s="408"/>
      <c r="I782" s="408"/>
      <c r="J782" s="408"/>
      <c r="K782" s="408"/>
      <c r="L782" s="408"/>
      <c r="M782" s="408"/>
      <c r="N782" s="408"/>
      <c r="O782" s="408"/>
      <c r="P782" s="408"/>
      <c r="Q782" s="408"/>
      <c r="R782" s="408"/>
      <c r="S782" s="408"/>
      <c r="T782" s="408"/>
      <c r="U782" s="408"/>
      <c r="V782" s="408"/>
      <c r="W782" s="408"/>
      <c r="X782" s="408"/>
      <c r="Y782" s="408"/>
      <c r="Z782" s="408"/>
      <c r="AA782" s="408"/>
      <c r="AB782" s="408"/>
      <c r="AC782" s="408"/>
      <c r="AD782" s="408"/>
      <c r="AE782" s="408"/>
      <c r="AF782" s="408"/>
    </row>
    <row r="783" spans="1:32" ht="15.75" customHeight="1" x14ac:dyDescent="0.2">
      <c r="A783" s="408"/>
      <c r="B783" s="408"/>
      <c r="C783" s="408"/>
      <c r="D783" s="408"/>
      <c r="E783" s="408"/>
      <c r="F783" s="408"/>
      <c r="G783" s="408"/>
      <c r="H783" s="408"/>
      <c r="I783" s="408"/>
      <c r="J783" s="408"/>
      <c r="K783" s="408"/>
      <c r="L783" s="408"/>
      <c r="M783" s="408"/>
      <c r="N783" s="408"/>
      <c r="O783" s="408"/>
      <c r="P783" s="408"/>
      <c r="Q783" s="408"/>
      <c r="R783" s="408"/>
      <c r="S783" s="408"/>
      <c r="T783" s="408"/>
      <c r="U783" s="408"/>
      <c r="V783" s="408"/>
      <c r="W783" s="408"/>
      <c r="X783" s="408"/>
      <c r="Y783" s="408"/>
      <c r="Z783" s="408"/>
      <c r="AA783" s="408"/>
      <c r="AB783" s="408"/>
      <c r="AC783" s="408"/>
      <c r="AD783" s="408"/>
      <c r="AE783" s="408"/>
      <c r="AF783" s="408"/>
    </row>
    <row r="784" spans="1:32" ht="15.75" customHeight="1" x14ac:dyDescent="0.2">
      <c r="A784" s="408"/>
      <c r="B784" s="408"/>
      <c r="C784" s="408"/>
      <c r="D784" s="408"/>
      <c r="E784" s="408"/>
      <c r="F784" s="408"/>
      <c r="G784" s="408"/>
      <c r="H784" s="408"/>
      <c r="I784" s="408"/>
      <c r="J784" s="408"/>
      <c r="K784" s="408"/>
      <c r="L784" s="408"/>
      <c r="M784" s="408"/>
      <c r="N784" s="408"/>
      <c r="O784" s="408"/>
      <c r="P784" s="408"/>
      <c r="Q784" s="408"/>
      <c r="R784" s="408"/>
      <c r="S784" s="408"/>
      <c r="T784" s="408"/>
      <c r="U784" s="408"/>
      <c r="V784" s="408"/>
      <c r="W784" s="408"/>
      <c r="X784" s="408"/>
      <c r="Y784" s="408"/>
      <c r="Z784" s="408"/>
      <c r="AA784" s="408"/>
      <c r="AB784" s="408"/>
      <c r="AC784" s="408"/>
      <c r="AD784" s="408"/>
      <c r="AE784" s="408"/>
      <c r="AF784" s="408"/>
    </row>
    <row r="785" spans="1:32" ht="15.75" customHeight="1" x14ac:dyDescent="0.2">
      <c r="A785" s="408"/>
      <c r="B785" s="408"/>
      <c r="C785" s="408"/>
      <c r="D785" s="408"/>
      <c r="E785" s="408"/>
      <c r="F785" s="408"/>
      <c r="G785" s="408"/>
      <c r="H785" s="408"/>
      <c r="I785" s="408"/>
      <c r="J785" s="408"/>
      <c r="K785" s="408"/>
      <c r="L785" s="408"/>
      <c r="M785" s="408"/>
      <c r="N785" s="408"/>
      <c r="O785" s="408"/>
      <c r="P785" s="408"/>
      <c r="Q785" s="408"/>
      <c r="R785" s="408"/>
      <c r="S785" s="408"/>
      <c r="T785" s="408"/>
      <c r="U785" s="408"/>
      <c r="V785" s="408"/>
      <c r="W785" s="408"/>
      <c r="X785" s="408"/>
      <c r="Y785" s="408"/>
      <c r="Z785" s="408"/>
      <c r="AA785" s="408"/>
      <c r="AB785" s="408"/>
      <c r="AC785" s="408"/>
      <c r="AD785" s="408"/>
      <c r="AE785" s="408"/>
      <c r="AF785" s="408"/>
    </row>
    <row r="786" spans="1:32" ht="15.75" customHeight="1" x14ac:dyDescent="0.2">
      <c r="A786" s="408"/>
      <c r="B786" s="408"/>
      <c r="C786" s="408"/>
      <c r="D786" s="408"/>
      <c r="E786" s="408"/>
      <c r="F786" s="408"/>
      <c r="G786" s="408"/>
      <c r="H786" s="408"/>
      <c r="I786" s="408"/>
      <c r="J786" s="408"/>
      <c r="K786" s="408"/>
      <c r="L786" s="408"/>
      <c r="M786" s="408"/>
      <c r="N786" s="408"/>
      <c r="O786" s="408"/>
      <c r="P786" s="408"/>
      <c r="Q786" s="408"/>
      <c r="R786" s="408"/>
      <c r="S786" s="408"/>
      <c r="T786" s="408"/>
      <c r="U786" s="408"/>
      <c r="V786" s="408"/>
      <c r="W786" s="408"/>
      <c r="X786" s="408"/>
      <c r="Y786" s="408"/>
      <c r="Z786" s="408"/>
      <c r="AA786" s="408"/>
      <c r="AB786" s="408"/>
      <c r="AC786" s="408"/>
      <c r="AD786" s="408"/>
      <c r="AE786" s="408"/>
      <c r="AF786" s="408"/>
    </row>
    <row r="787" spans="1:32" ht="15.75" customHeight="1" x14ac:dyDescent="0.2">
      <c r="A787" s="408"/>
      <c r="B787" s="408"/>
      <c r="C787" s="408"/>
      <c r="D787" s="408"/>
      <c r="E787" s="408"/>
      <c r="F787" s="408"/>
      <c r="G787" s="408"/>
      <c r="H787" s="408"/>
      <c r="I787" s="408"/>
      <c r="J787" s="408"/>
      <c r="K787" s="408"/>
      <c r="L787" s="408"/>
      <c r="M787" s="408"/>
      <c r="N787" s="408"/>
      <c r="O787" s="408"/>
      <c r="P787" s="408"/>
      <c r="Q787" s="408"/>
      <c r="R787" s="408"/>
      <c r="S787" s="408"/>
      <c r="T787" s="408"/>
      <c r="U787" s="408"/>
      <c r="V787" s="408"/>
      <c r="W787" s="408"/>
      <c r="X787" s="408"/>
      <c r="Y787" s="408"/>
      <c r="Z787" s="408"/>
      <c r="AA787" s="408"/>
      <c r="AB787" s="408"/>
      <c r="AC787" s="408"/>
      <c r="AD787" s="408"/>
      <c r="AE787" s="408"/>
      <c r="AF787" s="408"/>
    </row>
    <row r="788" spans="1:32" ht="15.75" customHeight="1" x14ac:dyDescent="0.2">
      <c r="A788" s="408"/>
      <c r="B788" s="408"/>
      <c r="C788" s="408"/>
      <c r="D788" s="408"/>
      <c r="E788" s="408"/>
      <c r="F788" s="408"/>
      <c r="G788" s="408"/>
      <c r="H788" s="408"/>
      <c r="I788" s="408"/>
      <c r="J788" s="408"/>
      <c r="K788" s="408"/>
      <c r="L788" s="408"/>
      <c r="M788" s="408"/>
      <c r="N788" s="408"/>
      <c r="O788" s="408"/>
      <c r="P788" s="408"/>
      <c r="Q788" s="408"/>
      <c r="R788" s="408"/>
      <c r="S788" s="408"/>
      <c r="T788" s="408"/>
      <c r="U788" s="408"/>
      <c r="V788" s="408"/>
      <c r="W788" s="408"/>
      <c r="X788" s="408"/>
      <c r="Y788" s="408"/>
      <c r="Z788" s="408"/>
      <c r="AA788" s="408"/>
      <c r="AB788" s="408"/>
      <c r="AC788" s="408"/>
      <c r="AD788" s="408"/>
      <c r="AE788" s="408"/>
      <c r="AF788" s="408"/>
    </row>
    <row r="789" spans="1:32" ht="15.75" customHeight="1" x14ac:dyDescent="0.2">
      <c r="A789" s="408"/>
      <c r="B789" s="408"/>
      <c r="C789" s="408"/>
      <c r="D789" s="408"/>
      <c r="E789" s="408"/>
      <c r="F789" s="408"/>
      <c r="G789" s="408"/>
      <c r="H789" s="408"/>
      <c r="I789" s="408"/>
      <c r="J789" s="408"/>
      <c r="K789" s="408"/>
      <c r="L789" s="408"/>
      <c r="M789" s="408"/>
      <c r="N789" s="408"/>
      <c r="O789" s="408"/>
      <c r="P789" s="408"/>
      <c r="Q789" s="408"/>
      <c r="R789" s="408"/>
      <c r="S789" s="408"/>
      <c r="T789" s="408"/>
      <c r="U789" s="408"/>
      <c r="V789" s="408"/>
      <c r="W789" s="408"/>
      <c r="X789" s="408"/>
      <c r="Y789" s="408"/>
      <c r="Z789" s="408"/>
      <c r="AA789" s="408"/>
      <c r="AB789" s="408"/>
      <c r="AC789" s="408"/>
      <c r="AD789" s="408"/>
      <c r="AE789" s="408"/>
      <c r="AF789" s="408"/>
    </row>
    <row r="790" spans="1:32" ht="15.75" customHeight="1" x14ac:dyDescent="0.2">
      <c r="A790" s="408"/>
      <c r="B790" s="408"/>
      <c r="C790" s="408"/>
      <c r="D790" s="408"/>
      <c r="E790" s="408"/>
      <c r="F790" s="408"/>
      <c r="G790" s="408"/>
      <c r="H790" s="408"/>
      <c r="I790" s="408"/>
      <c r="J790" s="408"/>
      <c r="K790" s="408"/>
      <c r="L790" s="408"/>
      <c r="M790" s="408"/>
      <c r="N790" s="408"/>
      <c r="O790" s="408"/>
      <c r="P790" s="408"/>
      <c r="Q790" s="408"/>
      <c r="R790" s="408"/>
      <c r="S790" s="408"/>
      <c r="T790" s="408"/>
      <c r="U790" s="408"/>
      <c r="V790" s="408"/>
      <c r="W790" s="408"/>
      <c r="X790" s="408"/>
      <c r="Y790" s="408"/>
      <c r="Z790" s="408"/>
      <c r="AA790" s="408"/>
      <c r="AB790" s="408"/>
      <c r="AC790" s="408"/>
      <c r="AD790" s="408"/>
      <c r="AE790" s="408"/>
      <c r="AF790" s="408"/>
    </row>
    <row r="791" spans="1:32" ht="15.75" customHeight="1" x14ac:dyDescent="0.2">
      <c r="A791" s="408"/>
      <c r="B791" s="408"/>
      <c r="C791" s="408"/>
      <c r="D791" s="408"/>
      <c r="E791" s="408"/>
      <c r="F791" s="408"/>
      <c r="G791" s="408"/>
      <c r="H791" s="408"/>
      <c r="I791" s="408"/>
      <c r="J791" s="408"/>
      <c r="K791" s="408"/>
      <c r="L791" s="408"/>
      <c r="M791" s="408"/>
      <c r="N791" s="408"/>
      <c r="O791" s="408"/>
      <c r="P791" s="408"/>
      <c r="Q791" s="408"/>
      <c r="R791" s="408"/>
      <c r="S791" s="408"/>
      <c r="T791" s="408"/>
      <c r="U791" s="408"/>
      <c r="V791" s="408"/>
      <c r="W791" s="408"/>
      <c r="X791" s="408"/>
      <c r="Y791" s="408"/>
      <c r="Z791" s="408"/>
      <c r="AA791" s="408"/>
      <c r="AB791" s="408"/>
      <c r="AC791" s="408"/>
      <c r="AD791" s="408"/>
      <c r="AE791" s="408"/>
      <c r="AF791" s="408"/>
    </row>
    <row r="792" spans="1:32" ht="15.75" customHeight="1" x14ac:dyDescent="0.2">
      <c r="A792" s="408"/>
      <c r="B792" s="408"/>
      <c r="C792" s="408"/>
      <c r="D792" s="408"/>
      <c r="E792" s="408"/>
      <c r="F792" s="408"/>
      <c r="G792" s="408"/>
      <c r="H792" s="408"/>
      <c r="I792" s="408"/>
      <c r="J792" s="408"/>
      <c r="K792" s="408"/>
      <c r="L792" s="408"/>
      <c r="M792" s="408"/>
      <c r="N792" s="408"/>
      <c r="O792" s="408"/>
      <c r="P792" s="408"/>
      <c r="Q792" s="408"/>
      <c r="R792" s="408"/>
      <c r="S792" s="408"/>
      <c r="T792" s="408"/>
      <c r="U792" s="408"/>
      <c r="V792" s="408"/>
      <c r="W792" s="408"/>
      <c r="X792" s="408"/>
      <c r="Y792" s="408"/>
      <c r="Z792" s="408"/>
      <c r="AA792" s="408"/>
      <c r="AB792" s="408"/>
      <c r="AC792" s="408"/>
      <c r="AD792" s="408"/>
      <c r="AE792" s="408"/>
      <c r="AF792" s="408"/>
    </row>
    <row r="793" spans="1:32" ht="15.75" customHeight="1" x14ac:dyDescent="0.2">
      <c r="A793" s="408"/>
      <c r="B793" s="408"/>
      <c r="C793" s="408"/>
      <c r="D793" s="408"/>
      <c r="E793" s="408"/>
      <c r="F793" s="408"/>
      <c r="G793" s="408"/>
      <c r="H793" s="408"/>
      <c r="I793" s="408"/>
      <c r="J793" s="408"/>
      <c r="K793" s="408"/>
      <c r="L793" s="408"/>
      <c r="M793" s="408"/>
      <c r="N793" s="408"/>
      <c r="O793" s="408"/>
      <c r="P793" s="408"/>
      <c r="Q793" s="408"/>
      <c r="R793" s="408"/>
      <c r="S793" s="408"/>
      <c r="T793" s="408"/>
      <c r="U793" s="408"/>
      <c r="V793" s="408"/>
      <c r="W793" s="408"/>
      <c r="X793" s="408"/>
      <c r="Y793" s="408"/>
      <c r="Z793" s="408"/>
      <c r="AA793" s="408"/>
      <c r="AB793" s="408"/>
      <c r="AC793" s="408"/>
      <c r="AD793" s="408"/>
      <c r="AE793" s="408"/>
      <c r="AF793" s="408"/>
    </row>
    <row r="794" spans="1:32" ht="15.75" customHeight="1" x14ac:dyDescent="0.2">
      <c r="A794" s="408"/>
      <c r="B794" s="408"/>
      <c r="C794" s="408"/>
      <c r="D794" s="408"/>
      <c r="E794" s="408"/>
      <c r="F794" s="408"/>
      <c r="G794" s="408"/>
      <c r="H794" s="408"/>
      <c r="I794" s="408"/>
      <c r="J794" s="408"/>
      <c r="K794" s="408"/>
      <c r="L794" s="408"/>
      <c r="M794" s="408"/>
      <c r="N794" s="408"/>
      <c r="O794" s="408"/>
      <c r="P794" s="408"/>
      <c r="Q794" s="408"/>
      <c r="R794" s="408"/>
      <c r="S794" s="408"/>
      <c r="T794" s="408"/>
      <c r="U794" s="408"/>
      <c r="V794" s="408"/>
      <c r="W794" s="408"/>
      <c r="X794" s="408"/>
      <c r="Y794" s="408"/>
      <c r="Z794" s="408"/>
      <c r="AA794" s="408"/>
      <c r="AB794" s="408"/>
      <c r="AC794" s="408"/>
      <c r="AD794" s="408"/>
      <c r="AE794" s="408"/>
      <c r="AF794" s="408"/>
    </row>
    <row r="795" spans="1:32" ht="15.75" customHeight="1" x14ac:dyDescent="0.2">
      <c r="A795" s="408"/>
      <c r="B795" s="408"/>
      <c r="C795" s="408"/>
      <c r="D795" s="408"/>
      <c r="E795" s="408"/>
      <c r="F795" s="408"/>
      <c r="G795" s="408"/>
      <c r="H795" s="408"/>
      <c r="I795" s="408"/>
      <c r="J795" s="408"/>
      <c r="K795" s="408"/>
      <c r="L795" s="408"/>
      <c r="M795" s="408"/>
      <c r="N795" s="408"/>
      <c r="O795" s="408"/>
      <c r="P795" s="408"/>
      <c r="Q795" s="408"/>
      <c r="R795" s="408"/>
      <c r="S795" s="408"/>
      <c r="T795" s="408"/>
      <c r="U795" s="408"/>
      <c r="V795" s="408"/>
      <c r="W795" s="408"/>
      <c r="X795" s="408"/>
      <c r="Y795" s="408"/>
      <c r="Z795" s="408"/>
      <c r="AA795" s="408"/>
      <c r="AB795" s="408"/>
      <c r="AC795" s="408"/>
      <c r="AD795" s="408"/>
      <c r="AE795" s="408"/>
      <c r="AF795" s="408"/>
    </row>
    <row r="796" spans="1:32" ht="15.75" customHeight="1" x14ac:dyDescent="0.2">
      <c r="A796" s="408"/>
      <c r="B796" s="408"/>
      <c r="C796" s="408"/>
      <c r="D796" s="408"/>
      <c r="E796" s="408"/>
      <c r="F796" s="408"/>
      <c r="G796" s="408"/>
      <c r="H796" s="408"/>
      <c r="I796" s="408"/>
      <c r="J796" s="408"/>
      <c r="K796" s="408"/>
      <c r="L796" s="408"/>
      <c r="M796" s="408"/>
      <c r="N796" s="408"/>
      <c r="O796" s="408"/>
      <c r="P796" s="408"/>
      <c r="Q796" s="408"/>
      <c r="R796" s="408"/>
      <c r="S796" s="408"/>
      <c r="T796" s="408"/>
      <c r="U796" s="408"/>
      <c r="V796" s="408"/>
      <c r="W796" s="408"/>
      <c r="X796" s="408"/>
      <c r="Y796" s="408"/>
      <c r="Z796" s="408"/>
      <c r="AA796" s="408"/>
      <c r="AB796" s="408"/>
      <c r="AC796" s="408"/>
      <c r="AD796" s="408"/>
      <c r="AE796" s="408"/>
      <c r="AF796" s="408"/>
    </row>
    <row r="797" spans="1:32" ht="15.75" customHeight="1" x14ac:dyDescent="0.2">
      <c r="A797" s="408"/>
      <c r="B797" s="408"/>
      <c r="C797" s="408"/>
      <c r="D797" s="408"/>
      <c r="E797" s="408"/>
      <c r="F797" s="408"/>
      <c r="G797" s="408"/>
      <c r="H797" s="408"/>
      <c r="I797" s="408"/>
      <c r="J797" s="408"/>
      <c r="K797" s="408"/>
      <c r="L797" s="408"/>
      <c r="M797" s="408"/>
      <c r="N797" s="408"/>
      <c r="O797" s="408"/>
      <c r="P797" s="408"/>
      <c r="Q797" s="408"/>
      <c r="R797" s="408"/>
      <c r="S797" s="408"/>
      <c r="T797" s="408"/>
      <c r="U797" s="408"/>
      <c r="V797" s="408"/>
      <c r="W797" s="408"/>
      <c r="X797" s="408"/>
      <c r="Y797" s="408"/>
      <c r="Z797" s="408"/>
      <c r="AA797" s="408"/>
      <c r="AB797" s="408"/>
      <c r="AC797" s="408"/>
      <c r="AD797" s="408"/>
      <c r="AE797" s="408"/>
      <c r="AF797" s="408"/>
    </row>
    <row r="798" spans="1:32" ht="15.75" customHeight="1" x14ac:dyDescent="0.2">
      <c r="A798" s="408"/>
      <c r="B798" s="408"/>
      <c r="C798" s="408"/>
      <c r="D798" s="408"/>
      <c r="E798" s="408"/>
      <c r="F798" s="408"/>
      <c r="G798" s="408"/>
      <c r="H798" s="408"/>
      <c r="I798" s="408"/>
      <c r="J798" s="408"/>
      <c r="K798" s="408"/>
      <c r="L798" s="408"/>
      <c r="M798" s="408"/>
      <c r="N798" s="408"/>
      <c r="O798" s="408"/>
      <c r="P798" s="408"/>
      <c r="Q798" s="408"/>
      <c r="R798" s="408"/>
      <c r="S798" s="408"/>
      <c r="T798" s="408"/>
      <c r="U798" s="408"/>
      <c r="V798" s="408"/>
      <c r="W798" s="408"/>
      <c r="X798" s="408"/>
      <c r="Y798" s="408"/>
      <c r="Z798" s="408"/>
      <c r="AA798" s="408"/>
      <c r="AB798" s="408"/>
      <c r="AC798" s="408"/>
      <c r="AD798" s="408"/>
      <c r="AE798" s="408"/>
      <c r="AF798" s="408"/>
    </row>
    <row r="799" spans="1:32" ht="15.75" customHeight="1" x14ac:dyDescent="0.2">
      <c r="A799" s="408"/>
      <c r="B799" s="408"/>
      <c r="C799" s="408"/>
      <c r="D799" s="408"/>
      <c r="E799" s="408"/>
      <c r="F799" s="408"/>
      <c r="G799" s="408"/>
      <c r="H799" s="408"/>
      <c r="I799" s="408"/>
      <c r="J799" s="408"/>
      <c r="K799" s="408"/>
      <c r="L799" s="408"/>
      <c r="M799" s="408"/>
      <c r="N799" s="408"/>
      <c r="O799" s="408"/>
      <c r="P799" s="408"/>
      <c r="Q799" s="408"/>
      <c r="R799" s="408"/>
      <c r="S799" s="408"/>
      <c r="T799" s="408"/>
      <c r="U799" s="408"/>
      <c r="V799" s="408"/>
      <c r="W799" s="408"/>
      <c r="X799" s="408"/>
      <c r="Y799" s="408"/>
      <c r="Z799" s="408"/>
      <c r="AA799" s="408"/>
      <c r="AB799" s="408"/>
      <c r="AC799" s="408"/>
      <c r="AD799" s="408"/>
      <c r="AE799" s="408"/>
      <c r="AF799" s="408"/>
    </row>
    <row r="800" spans="1:32" ht="15.75" customHeight="1" x14ac:dyDescent="0.2">
      <c r="A800" s="408"/>
      <c r="B800" s="408"/>
      <c r="C800" s="408"/>
      <c r="D800" s="408"/>
      <c r="E800" s="408"/>
      <c r="F800" s="408"/>
      <c r="G800" s="408"/>
      <c r="H800" s="408"/>
      <c r="I800" s="408"/>
      <c r="J800" s="408"/>
      <c r="K800" s="408"/>
      <c r="L800" s="408"/>
      <c r="M800" s="408"/>
      <c r="N800" s="408"/>
      <c r="O800" s="408"/>
      <c r="P800" s="408"/>
      <c r="Q800" s="408"/>
      <c r="R800" s="408"/>
      <c r="S800" s="408"/>
      <c r="T800" s="408"/>
      <c r="U800" s="408"/>
      <c r="V800" s="408"/>
      <c r="W800" s="408"/>
      <c r="X800" s="408"/>
      <c r="Y800" s="408"/>
      <c r="Z800" s="408"/>
      <c r="AA800" s="408"/>
      <c r="AB800" s="408"/>
      <c r="AC800" s="408"/>
      <c r="AD800" s="408"/>
      <c r="AE800" s="408"/>
      <c r="AF800" s="408"/>
    </row>
    <row r="801" spans="1:32" ht="15.75" customHeight="1" x14ac:dyDescent="0.2">
      <c r="A801" s="408"/>
      <c r="B801" s="408"/>
      <c r="C801" s="408"/>
      <c r="D801" s="408"/>
      <c r="E801" s="408"/>
      <c r="F801" s="408"/>
      <c r="G801" s="408"/>
      <c r="H801" s="408"/>
      <c r="I801" s="408"/>
      <c r="J801" s="408"/>
      <c r="K801" s="408"/>
      <c r="L801" s="408"/>
      <c r="M801" s="408"/>
      <c r="N801" s="408"/>
      <c r="O801" s="408"/>
      <c r="P801" s="408"/>
      <c r="Q801" s="408"/>
      <c r="R801" s="408"/>
      <c r="S801" s="408"/>
      <c r="T801" s="408"/>
      <c r="U801" s="408"/>
      <c r="V801" s="408"/>
      <c r="W801" s="408"/>
      <c r="X801" s="408"/>
      <c r="Y801" s="408"/>
      <c r="Z801" s="408"/>
      <c r="AA801" s="408"/>
      <c r="AB801" s="408"/>
      <c r="AC801" s="408"/>
      <c r="AD801" s="408"/>
      <c r="AE801" s="408"/>
      <c r="AF801" s="408"/>
    </row>
    <row r="802" spans="1:32" ht="15.75" customHeight="1" x14ac:dyDescent="0.2">
      <c r="A802" s="408"/>
      <c r="B802" s="408"/>
      <c r="C802" s="408"/>
      <c r="D802" s="408"/>
      <c r="E802" s="408"/>
      <c r="F802" s="408"/>
      <c r="G802" s="408"/>
      <c r="H802" s="408"/>
      <c r="I802" s="408"/>
      <c r="J802" s="408"/>
      <c r="K802" s="408"/>
      <c r="L802" s="408"/>
      <c r="M802" s="408"/>
      <c r="N802" s="408"/>
      <c r="O802" s="408"/>
      <c r="P802" s="408"/>
      <c r="Q802" s="408"/>
      <c r="R802" s="408"/>
      <c r="S802" s="408"/>
      <c r="T802" s="408"/>
      <c r="U802" s="408"/>
      <c r="V802" s="408"/>
      <c r="W802" s="408"/>
      <c r="X802" s="408"/>
      <c r="Y802" s="408"/>
      <c r="Z802" s="408"/>
      <c r="AA802" s="408"/>
      <c r="AB802" s="408"/>
      <c r="AC802" s="408"/>
      <c r="AD802" s="408"/>
      <c r="AE802" s="408"/>
      <c r="AF802" s="408"/>
    </row>
    <row r="803" spans="1:32" ht="15.75" customHeight="1" x14ac:dyDescent="0.2">
      <c r="A803" s="408"/>
      <c r="B803" s="408"/>
      <c r="C803" s="408"/>
      <c r="D803" s="408"/>
      <c r="E803" s="408"/>
      <c r="F803" s="408"/>
      <c r="G803" s="408"/>
      <c r="H803" s="408"/>
      <c r="I803" s="408"/>
      <c r="J803" s="408"/>
      <c r="K803" s="408"/>
      <c r="L803" s="408"/>
      <c r="M803" s="408"/>
      <c r="N803" s="408"/>
      <c r="O803" s="408"/>
      <c r="P803" s="408"/>
      <c r="Q803" s="408"/>
      <c r="R803" s="408"/>
      <c r="S803" s="408"/>
      <c r="T803" s="408"/>
      <c r="U803" s="408"/>
      <c r="V803" s="408"/>
      <c r="W803" s="408"/>
      <c r="X803" s="408"/>
      <c r="Y803" s="408"/>
      <c r="Z803" s="408"/>
      <c r="AA803" s="408"/>
      <c r="AB803" s="408"/>
      <c r="AC803" s="408"/>
      <c r="AD803" s="408"/>
      <c r="AE803" s="408"/>
      <c r="AF803" s="408"/>
    </row>
    <row r="804" spans="1:32" ht="15.75" customHeight="1" x14ac:dyDescent="0.2">
      <c r="A804" s="408"/>
      <c r="B804" s="408"/>
      <c r="C804" s="408"/>
      <c r="D804" s="408"/>
      <c r="E804" s="408"/>
      <c r="F804" s="408"/>
      <c r="G804" s="408"/>
      <c r="H804" s="408"/>
      <c r="I804" s="408"/>
      <c r="J804" s="408"/>
      <c r="K804" s="408"/>
      <c r="L804" s="408"/>
      <c r="M804" s="408"/>
      <c r="N804" s="408"/>
      <c r="O804" s="408"/>
      <c r="P804" s="408"/>
      <c r="Q804" s="408"/>
      <c r="R804" s="408"/>
      <c r="S804" s="408"/>
      <c r="T804" s="408"/>
      <c r="U804" s="408"/>
      <c r="V804" s="408"/>
      <c r="W804" s="408"/>
      <c r="X804" s="408"/>
      <c r="Y804" s="408"/>
      <c r="Z804" s="408"/>
      <c r="AA804" s="408"/>
      <c r="AB804" s="408"/>
      <c r="AC804" s="408"/>
      <c r="AD804" s="408"/>
      <c r="AE804" s="408"/>
      <c r="AF804" s="408"/>
    </row>
    <row r="805" spans="1:32" ht="15.75" customHeight="1" x14ac:dyDescent="0.2">
      <c r="A805" s="408"/>
      <c r="B805" s="408"/>
      <c r="C805" s="408"/>
      <c r="D805" s="408"/>
      <c r="E805" s="408"/>
      <c r="F805" s="408"/>
      <c r="G805" s="408"/>
      <c r="H805" s="408"/>
      <c r="I805" s="408"/>
      <c r="J805" s="408"/>
      <c r="K805" s="408"/>
      <c r="L805" s="408"/>
      <c r="M805" s="408"/>
      <c r="N805" s="408"/>
      <c r="O805" s="408"/>
      <c r="P805" s="408"/>
      <c r="Q805" s="408"/>
      <c r="R805" s="408"/>
      <c r="S805" s="408"/>
      <c r="T805" s="408"/>
      <c r="U805" s="408"/>
      <c r="V805" s="408"/>
      <c r="W805" s="408"/>
      <c r="X805" s="408"/>
      <c r="Y805" s="408"/>
      <c r="Z805" s="408"/>
      <c r="AA805" s="408"/>
      <c r="AB805" s="408"/>
      <c r="AC805" s="408"/>
      <c r="AD805" s="408"/>
      <c r="AE805" s="408"/>
      <c r="AF805" s="408"/>
    </row>
    <row r="806" spans="1:32" ht="15.75" customHeight="1" x14ac:dyDescent="0.2">
      <c r="A806" s="408"/>
      <c r="B806" s="408"/>
      <c r="C806" s="408"/>
      <c r="D806" s="408"/>
      <c r="E806" s="408"/>
      <c r="F806" s="408"/>
      <c r="G806" s="408"/>
      <c r="H806" s="408"/>
      <c r="I806" s="408"/>
      <c r="J806" s="408"/>
      <c r="K806" s="408"/>
      <c r="L806" s="408"/>
      <c r="M806" s="408"/>
      <c r="N806" s="408"/>
      <c r="O806" s="408"/>
      <c r="P806" s="408"/>
      <c r="Q806" s="408"/>
      <c r="R806" s="408"/>
      <c r="S806" s="408"/>
      <c r="T806" s="408"/>
      <c r="U806" s="408"/>
      <c r="V806" s="408"/>
      <c r="W806" s="408"/>
      <c r="X806" s="408"/>
      <c r="Y806" s="408"/>
      <c r="Z806" s="408"/>
      <c r="AA806" s="408"/>
      <c r="AB806" s="408"/>
      <c r="AC806" s="408"/>
      <c r="AD806" s="408"/>
      <c r="AE806" s="408"/>
      <c r="AF806" s="408"/>
    </row>
    <row r="807" spans="1:32" ht="15.75" customHeight="1" x14ac:dyDescent="0.2">
      <c r="A807" s="408"/>
      <c r="B807" s="408"/>
      <c r="C807" s="408"/>
      <c r="D807" s="408"/>
      <c r="E807" s="408"/>
      <c r="F807" s="408"/>
      <c r="G807" s="408"/>
      <c r="H807" s="408"/>
      <c r="I807" s="408"/>
      <c r="J807" s="408"/>
      <c r="K807" s="408"/>
      <c r="L807" s="408"/>
      <c r="M807" s="408"/>
      <c r="N807" s="408"/>
      <c r="O807" s="408"/>
      <c r="P807" s="408"/>
      <c r="Q807" s="408"/>
      <c r="R807" s="408"/>
      <c r="S807" s="408"/>
      <c r="T807" s="408"/>
      <c r="U807" s="408"/>
      <c r="V807" s="408"/>
      <c r="W807" s="408"/>
      <c r="X807" s="408"/>
      <c r="Y807" s="408"/>
      <c r="Z807" s="408"/>
      <c r="AA807" s="408"/>
      <c r="AB807" s="408"/>
      <c r="AC807" s="408"/>
      <c r="AD807" s="408"/>
      <c r="AE807" s="408"/>
      <c r="AF807" s="408"/>
    </row>
    <row r="808" spans="1:32" ht="15.75" customHeight="1" x14ac:dyDescent="0.2">
      <c r="A808" s="408"/>
      <c r="B808" s="408"/>
      <c r="C808" s="408"/>
      <c r="D808" s="408"/>
      <c r="E808" s="408"/>
      <c r="F808" s="408"/>
      <c r="G808" s="408"/>
      <c r="H808" s="408"/>
      <c r="I808" s="408"/>
      <c r="J808" s="408"/>
      <c r="K808" s="408"/>
      <c r="L808" s="408"/>
      <c r="M808" s="408"/>
      <c r="N808" s="408"/>
      <c r="O808" s="408"/>
      <c r="P808" s="408"/>
      <c r="Q808" s="408"/>
      <c r="R808" s="408"/>
      <c r="S808" s="408"/>
      <c r="T808" s="408"/>
      <c r="U808" s="408"/>
      <c r="V808" s="408"/>
      <c r="W808" s="408"/>
      <c r="X808" s="408"/>
      <c r="Y808" s="408"/>
      <c r="Z808" s="408"/>
      <c r="AA808" s="408"/>
      <c r="AB808" s="408"/>
      <c r="AC808" s="408"/>
      <c r="AD808" s="408"/>
      <c r="AE808" s="408"/>
      <c r="AF808" s="408"/>
    </row>
    <row r="809" spans="1:32" ht="15.75" customHeight="1" x14ac:dyDescent="0.2">
      <c r="A809" s="408"/>
      <c r="B809" s="408"/>
      <c r="C809" s="408"/>
      <c r="D809" s="408"/>
      <c r="E809" s="408"/>
      <c r="F809" s="408"/>
      <c r="G809" s="408"/>
      <c r="H809" s="408"/>
      <c r="I809" s="408"/>
      <c r="J809" s="408"/>
      <c r="K809" s="408"/>
      <c r="L809" s="408"/>
      <c r="M809" s="408"/>
      <c r="N809" s="408"/>
      <c r="O809" s="408"/>
      <c r="P809" s="408"/>
      <c r="Q809" s="408"/>
      <c r="R809" s="408"/>
      <c r="S809" s="408"/>
      <c r="T809" s="408"/>
      <c r="U809" s="408"/>
      <c r="V809" s="408"/>
      <c r="W809" s="408"/>
      <c r="X809" s="408"/>
      <c r="Y809" s="408"/>
      <c r="Z809" s="408"/>
      <c r="AA809" s="408"/>
      <c r="AB809" s="408"/>
      <c r="AC809" s="408"/>
      <c r="AD809" s="408"/>
      <c r="AE809" s="408"/>
      <c r="AF809" s="408"/>
    </row>
    <row r="810" spans="1:32" ht="15.75" customHeight="1" x14ac:dyDescent="0.2">
      <c r="A810" s="408"/>
      <c r="B810" s="408"/>
      <c r="C810" s="408"/>
      <c r="D810" s="408"/>
      <c r="E810" s="408"/>
      <c r="F810" s="408"/>
      <c r="G810" s="408"/>
      <c r="H810" s="408"/>
      <c r="I810" s="408"/>
      <c r="J810" s="408"/>
      <c r="K810" s="408"/>
      <c r="L810" s="408"/>
      <c r="M810" s="408"/>
      <c r="N810" s="408"/>
      <c r="O810" s="408"/>
      <c r="P810" s="408"/>
      <c r="Q810" s="408"/>
      <c r="R810" s="408"/>
      <c r="S810" s="408"/>
      <c r="T810" s="408"/>
      <c r="U810" s="408"/>
      <c r="V810" s="408"/>
      <c r="W810" s="408"/>
      <c r="X810" s="408"/>
      <c r="Y810" s="408"/>
      <c r="Z810" s="408"/>
      <c r="AA810" s="408"/>
      <c r="AB810" s="408"/>
      <c r="AC810" s="408"/>
      <c r="AD810" s="408"/>
      <c r="AE810" s="408"/>
      <c r="AF810" s="408"/>
    </row>
    <row r="811" spans="1:32" ht="15.75" customHeight="1" x14ac:dyDescent="0.2">
      <c r="A811" s="408"/>
      <c r="B811" s="408"/>
      <c r="C811" s="408"/>
      <c r="D811" s="408"/>
      <c r="E811" s="408"/>
      <c r="F811" s="408"/>
      <c r="G811" s="408"/>
      <c r="H811" s="408"/>
      <c r="I811" s="408"/>
      <c r="J811" s="408"/>
      <c r="K811" s="408"/>
      <c r="L811" s="408"/>
      <c r="M811" s="408"/>
      <c r="N811" s="408"/>
      <c r="O811" s="408"/>
      <c r="P811" s="408"/>
      <c r="Q811" s="408"/>
      <c r="R811" s="408"/>
      <c r="S811" s="408"/>
      <c r="T811" s="408"/>
      <c r="U811" s="408"/>
      <c r="V811" s="408"/>
      <c r="W811" s="408"/>
      <c r="X811" s="408"/>
      <c r="Y811" s="408"/>
      <c r="Z811" s="408"/>
      <c r="AA811" s="408"/>
      <c r="AB811" s="408"/>
      <c r="AC811" s="408"/>
      <c r="AD811" s="408"/>
      <c r="AE811" s="408"/>
      <c r="AF811" s="408"/>
    </row>
    <row r="812" spans="1:32" ht="15.75" customHeight="1" x14ac:dyDescent="0.2">
      <c r="A812" s="408"/>
      <c r="B812" s="408"/>
      <c r="C812" s="408"/>
      <c r="D812" s="408"/>
      <c r="E812" s="408"/>
      <c r="F812" s="408"/>
      <c r="G812" s="408"/>
      <c r="H812" s="408"/>
      <c r="I812" s="408"/>
      <c r="J812" s="408"/>
      <c r="K812" s="408"/>
      <c r="L812" s="408"/>
      <c r="M812" s="408"/>
      <c r="N812" s="408"/>
      <c r="O812" s="408"/>
      <c r="P812" s="408"/>
      <c r="Q812" s="408"/>
      <c r="R812" s="408"/>
      <c r="S812" s="408"/>
      <c r="T812" s="408"/>
      <c r="U812" s="408"/>
      <c r="V812" s="408"/>
      <c r="W812" s="408"/>
      <c r="X812" s="408"/>
      <c r="Y812" s="408"/>
      <c r="Z812" s="408"/>
      <c r="AA812" s="408"/>
      <c r="AB812" s="408"/>
      <c r="AC812" s="408"/>
      <c r="AD812" s="408"/>
      <c r="AE812" s="408"/>
      <c r="AF812" s="408"/>
    </row>
    <row r="813" spans="1:32" ht="15.75" customHeight="1" x14ac:dyDescent="0.2">
      <c r="A813" s="408"/>
      <c r="B813" s="408"/>
      <c r="C813" s="408"/>
      <c r="D813" s="408"/>
      <c r="E813" s="408"/>
      <c r="F813" s="408"/>
      <c r="G813" s="408"/>
      <c r="H813" s="408"/>
      <c r="I813" s="408"/>
      <c r="J813" s="408"/>
      <c r="K813" s="408"/>
      <c r="L813" s="408"/>
      <c r="M813" s="408"/>
      <c r="N813" s="408"/>
      <c r="O813" s="408"/>
      <c r="P813" s="408"/>
      <c r="Q813" s="408"/>
      <c r="R813" s="408"/>
      <c r="S813" s="408"/>
      <c r="T813" s="408"/>
      <c r="U813" s="408"/>
      <c r="V813" s="408"/>
      <c r="W813" s="408"/>
      <c r="X813" s="408"/>
      <c r="Y813" s="408"/>
      <c r="Z813" s="408"/>
      <c r="AA813" s="408"/>
      <c r="AB813" s="408"/>
      <c r="AC813" s="408"/>
      <c r="AD813" s="408"/>
      <c r="AE813" s="408"/>
      <c r="AF813" s="408"/>
    </row>
    <row r="814" spans="1:32" ht="15.75" customHeight="1" x14ac:dyDescent="0.2">
      <c r="A814" s="408"/>
      <c r="B814" s="408"/>
      <c r="C814" s="408"/>
      <c r="D814" s="408"/>
      <c r="E814" s="408"/>
      <c r="F814" s="408"/>
      <c r="G814" s="408"/>
      <c r="H814" s="408"/>
      <c r="I814" s="408"/>
      <c r="J814" s="408"/>
      <c r="K814" s="408"/>
      <c r="L814" s="408"/>
      <c r="M814" s="408"/>
      <c r="N814" s="408"/>
      <c r="O814" s="408"/>
      <c r="P814" s="408"/>
      <c r="Q814" s="408"/>
      <c r="R814" s="408"/>
      <c r="S814" s="408"/>
      <c r="T814" s="408"/>
      <c r="U814" s="408"/>
      <c r="V814" s="408"/>
      <c r="W814" s="408"/>
      <c r="X814" s="408"/>
      <c r="Y814" s="408"/>
      <c r="Z814" s="408"/>
      <c r="AA814" s="408"/>
      <c r="AB814" s="408"/>
      <c r="AC814" s="408"/>
      <c r="AD814" s="408"/>
      <c r="AE814" s="408"/>
      <c r="AF814" s="408"/>
    </row>
    <row r="815" spans="1:32" ht="15.75" customHeight="1" x14ac:dyDescent="0.2">
      <c r="A815" s="408"/>
      <c r="B815" s="408"/>
      <c r="C815" s="408"/>
      <c r="D815" s="408"/>
      <c r="E815" s="408"/>
      <c r="F815" s="408"/>
      <c r="G815" s="408"/>
      <c r="H815" s="408"/>
      <c r="I815" s="408"/>
      <c r="J815" s="408"/>
      <c r="K815" s="408"/>
      <c r="L815" s="408"/>
      <c r="M815" s="408"/>
      <c r="N815" s="408"/>
      <c r="O815" s="408"/>
      <c r="P815" s="408"/>
      <c r="Q815" s="408"/>
      <c r="R815" s="408"/>
      <c r="S815" s="408"/>
      <c r="T815" s="408"/>
      <c r="U815" s="408"/>
      <c r="V815" s="408"/>
      <c r="W815" s="408"/>
      <c r="X815" s="408"/>
      <c r="Y815" s="408"/>
      <c r="Z815" s="408"/>
      <c r="AA815" s="408"/>
      <c r="AB815" s="408"/>
      <c r="AC815" s="408"/>
      <c r="AD815" s="408"/>
      <c r="AE815" s="408"/>
      <c r="AF815" s="408"/>
    </row>
    <row r="816" spans="1:32" ht="15.75" customHeight="1" x14ac:dyDescent="0.2">
      <c r="A816" s="408"/>
      <c r="B816" s="408"/>
      <c r="C816" s="408"/>
      <c r="D816" s="408"/>
      <c r="E816" s="408"/>
      <c r="F816" s="408"/>
      <c r="G816" s="408"/>
      <c r="H816" s="408"/>
      <c r="I816" s="408"/>
      <c r="J816" s="408"/>
      <c r="K816" s="408"/>
      <c r="L816" s="408"/>
      <c r="M816" s="408"/>
      <c r="N816" s="408"/>
      <c r="O816" s="408"/>
      <c r="P816" s="408"/>
      <c r="Q816" s="408"/>
      <c r="R816" s="408"/>
      <c r="S816" s="408"/>
      <c r="T816" s="408"/>
      <c r="U816" s="408"/>
      <c r="V816" s="408"/>
      <c r="W816" s="408"/>
      <c r="X816" s="408"/>
      <c r="Y816" s="408"/>
      <c r="Z816" s="408"/>
      <c r="AA816" s="408"/>
      <c r="AB816" s="408"/>
      <c r="AC816" s="408"/>
      <c r="AD816" s="408"/>
      <c r="AE816" s="408"/>
      <c r="AF816" s="408"/>
    </row>
    <row r="817" spans="1:32" ht="15.75" customHeight="1" x14ac:dyDescent="0.2">
      <c r="A817" s="408"/>
      <c r="B817" s="408"/>
      <c r="C817" s="408"/>
      <c r="D817" s="408"/>
      <c r="E817" s="408"/>
      <c r="F817" s="408"/>
      <c r="G817" s="408"/>
      <c r="H817" s="408"/>
      <c r="I817" s="408"/>
      <c r="J817" s="408"/>
      <c r="K817" s="408"/>
      <c r="L817" s="408"/>
      <c r="M817" s="408"/>
      <c r="N817" s="408"/>
      <c r="O817" s="408"/>
      <c r="P817" s="408"/>
      <c r="Q817" s="408"/>
      <c r="R817" s="408"/>
      <c r="S817" s="408"/>
      <c r="T817" s="408"/>
      <c r="U817" s="408"/>
      <c r="V817" s="408"/>
      <c r="W817" s="408"/>
      <c r="X817" s="408"/>
      <c r="Y817" s="408"/>
      <c r="Z817" s="408"/>
      <c r="AA817" s="408"/>
      <c r="AB817" s="408"/>
      <c r="AC817" s="408"/>
      <c r="AD817" s="408"/>
      <c r="AE817" s="408"/>
      <c r="AF817" s="408"/>
    </row>
    <row r="818" spans="1:32" ht="15.75" customHeight="1" x14ac:dyDescent="0.2">
      <c r="A818" s="408"/>
      <c r="B818" s="408"/>
      <c r="C818" s="408"/>
      <c r="D818" s="408"/>
      <c r="E818" s="408"/>
      <c r="F818" s="408"/>
      <c r="G818" s="408"/>
      <c r="H818" s="408"/>
      <c r="I818" s="408"/>
      <c r="J818" s="408"/>
      <c r="K818" s="408"/>
      <c r="L818" s="408"/>
      <c r="M818" s="408"/>
      <c r="N818" s="408"/>
      <c r="O818" s="408"/>
      <c r="P818" s="408"/>
      <c r="Q818" s="408"/>
      <c r="R818" s="408"/>
      <c r="S818" s="408"/>
      <c r="T818" s="408"/>
      <c r="U818" s="408"/>
      <c r="V818" s="408"/>
      <c r="W818" s="408"/>
      <c r="X818" s="408"/>
      <c r="Y818" s="408"/>
      <c r="Z818" s="408"/>
      <c r="AA818" s="408"/>
      <c r="AB818" s="408"/>
      <c r="AC818" s="408"/>
      <c r="AD818" s="408"/>
      <c r="AE818" s="408"/>
      <c r="AF818" s="408"/>
    </row>
    <row r="819" spans="1:32" ht="15.75" customHeight="1" x14ac:dyDescent="0.2">
      <c r="A819" s="408"/>
      <c r="B819" s="408"/>
      <c r="C819" s="408"/>
      <c r="D819" s="408"/>
      <c r="E819" s="408"/>
      <c r="F819" s="408"/>
      <c r="G819" s="408"/>
      <c r="H819" s="408"/>
      <c r="I819" s="408"/>
      <c r="J819" s="408"/>
      <c r="K819" s="408"/>
      <c r="L819" s="408"/>
      <c r="M819" s="408"/>
      <c r="N819" s="408"/>
      <c r="O819" s="408"/>
      <c r="P819" s="408"/>
      <c r="Q819" s="408"/>
      <c r="R819" s="408"/>
      <c r="S819" s="408"/>
      <c r="T819" s="408"/>
      <c r="U819" s="408"/>
      <c r="V819" s="408"/>
      <c r="W819" s="408"/>
      <c r="X819" s="408"/>
      <c r="Y819" s="408"/>
      <c r="Z819" s="408"/>
      <c r="AA819" s="408"/>
      <c r="AB819" s="408"/>
      <c r="AC819" s="408"/>
      <c r="AD819" s="408"/>
      <c r="AE819" s="408"/>
      <c r="AF819" s="408"/>
    </row>
    <row r="820" spans="1:32" ht="15.75" customHeight="1" x14ac:dyDescent="0.2">
      <c r="A820" s="408"/>
      <c r="B820" s="408"/>
      <c r="C820" s="408"/>
      <c r="D820" s="408"/>
      <c r="E820" s="408"/>
      <c r="F820" s="408"/>
      <c r="G820" s="408"/>
      <c r="H820" s="408"/>
      <c r="I820" s="408"/>
      <c r="J820" s="408"/>
      <c r="K820" s="408"/>
      <c r="L820" s="408"/>
      <c r="M820" s="408"/>
      <c r="N820" s="408"/>
      <c r="O820" s="408"/>
      <c r="P820" s="408"/>
      <c r="Q820" s="408"/>
      <c r="R820" s="408"/>
      <c r="S820" s="408"/>
      <c r="T820" s="408"/>
      <c r="U820" s="408"/>
      <c r="V820" s="408"/>
      <c r="W820" s="408"/>
      <c r="X820" s="408"/>
      <c r="Y820" s="408"/>
      <c r="Z820" s="408"/>
      <c r="AA820" s="408"/>
      <c r="AB820" s="408"/>
      <c r="AC820" s="408"/>
      <c r="AD820" s="408"/>
      <c r="AE820" s="408"/>
      <c r="AF820" s="408"/>
    </row>
    <row r="821" spans="1:32" ht="15.75" customHeight="1" x14ac:dyDescent="0.2">
      <c r="A821" s="408"/>
      <c r="B821" s="408"/>
      <c r="C821" s="408"/>
      <c r="D821" s="408"/>
      <c r="E821" s="408"/>
      <c r="F821" s="408"/>
      <c r="G821" s="408"/>
      <c r="H821" s="408"/>
      <c r="I821" s="408"/>
      <c r="J821" s="408"/>
      <c r="K821" s="408"/>
      <c r="L821" s="408"/>
      <c r="M821" s="408"/>
      <c r="N821" s="408"/>
      <c r="O821" s="408"/>
      <c r="P821" s="408"/>
      <c r="Q821" s="408"/>
      <c r="R821" s="408"/>
      <c r="S821" s="408"/>
      <c r="T821" s="408"/>
      <c r="U821" s="408"/>
      <c r="V821" s="408"/>
      <c r="W821" s="408"/>
      <c r="X821" s="408"/>
      <c r="Y821" s="408"/>
      <c r="Z821" s="408"/>
      <c r="AA821" s="408"/>
      <c r="AB821" s="408"/>
      <c r="AC821" s="408"/>
      <c r="AD821" s="408"/>
      <c r="AE821" s="408"/>
      <c r="AF821" s="408"/>
    </row>
    <row r="822" spans="1:32" ht="15.75" customHeight="1" x14ac:dyDescent="0.2">
      <c r="A822" s="408"/>
      <c r="B822" s="408"/>
      <c r="C822" s="408"/>
      <c r="D822" s="408"/>
      <c r="E822" s="408"/>
      <c r="F822" s="408"/>
      <c r="G822" s="408"/>
      <c r="H822" s="408"/>
      <c r="I822" s="408"/>
      <c r="J822" s="408"/>
      <c r="K822" s="408"/>
      <c r="L822" s="408"/>
      <c r="M822" s="408"/>
      <c r="N822" s="408"/>
      <c r="O822" s="408"/>
      <c r="P822" s="408"/>
      <c r="Q822" s="408"/>
      <c r="R822" s="408"/>
      <c r="S822" s="408"/>
      <c r="T822" s="408"/>
      <c r="U822" s="408"/>
      <c r="V822" s="408"/>
      <c r="W822" s="408"/>
      <c r="X822" s="408"/>
      <c r="Y822" s="408"/>
      <c r="Z822" s="408"/>
      <c r="AA822" s="408"/>
      <c r="AB822" s="408"/>
      <c r="AC822" s="408"/>
      <c r="AD822" s="408"/>
      <c r="AE822" s="408"/>
      <c r="AF822" s="408"/>
    </row>
    <row r="823" spans="1:32" ht="15.75" customHeight="1" x14ac:dyDescent="0.2">
      <c r="A823" s="408"/>
      <c r="B823" s="408"/>
      <c r="C823" s="408"/>
      <c r="D823" s="408"/>
      <c r="E823" s="408"/>
      <c r="F823" s="408"/>
      <c r="G823" s="408"/>
      <c r="H823" s="408"/>
      <c r="I823" s="408"/>
      <c r="J823" s="408"/>
      <c r="K823" s="408"/>
      <c r="L823" s="408"/>
      <c r="M823" s="408"/>
      <c r="N823" s="408"/>
      <c r="O823" s="408"/>
      <c r="P823" s="408"/>
      <c r="Q823" s="408"/>
      <c r="R823" s="408"/>
      <c r="S823" s="408"/>
      <c r="T823" s="408"/>
      <c r="U823" s="408"/>
      <c r="V823" s="408"/>
      <c r="W823" s="408"/>
      <c r="X823" s="408"/>
      <c r="Y823" s="408"/>
      <c r="Z823" s="408"/>
      <c r="AA823" s="408"/>
      <c r="AB823" s="408"/>
      <c r="AC823" s="408"/>
      <c r="AD823" s="408"/>
      <c r="AE823" s="408"/>
      <c r="AF823" s="408"/>
    </row>
    <row r="824" spans="1:32" ht="15.75" customHeight="1" x14ac:dyDescent="0.2">
      <c r="A824" s="408"/>
      <c r="B824" s="408"/>
      <c r="C824" s="408"/>
      <c r="D824" s="408"/>
      <c r="E824" s="408"/>
      <c r="F824" s="408"/>
      <c r="G824" s="408"/>
      <c r="H824" s="408"/>
      <c r="I824" s="408"/>
      <c r="J824" s="408"/>
      <c r="K824" s="408"/>
      <c r="L824" s="408"/>
      <c r="M824" s="408"/>
      <c r="N824" s="408"/>
      <c r="O824" s="408"/>
      <c r="P824" s="408"/>
      <c r="Q824" s="408"/>
      <c r="R824" s="408"/>
      <c r="S824" s="408"/>
      <c r="T824" s="408"/>
      <c r="U824" s="408"/>
      <c r="V824" s="408"/>
      <c r="W824" s="408"/>
      <c r="X824" s="408"/>
      <c r="Y824" s="408"/>
      <c r="Z824" s="408"/>
      <c r="AA824" s="408"/>
      <c r="AB824" s="408"/>
      <c r="AC824" s="408"/>
      <c r="AD824" s="408"/>
      <c r="AE824" s="408"/>
      <c r="AF824" s="408"/>
    </row>
    <row r="825" spans="1:32" ht="15.75" customHeight="1" x14ac:dyDescent="0.2">
      <c r="A825" s="408"/>
      <c r="B825" s="408"/>
      <c r="C825" s="408"/>
      <c r="D825" s="408"/>
      <c r="E825" s="408"/>
      <c r="F825" s="408"/>
      <c r="G825" s="408"/>
      <c r="H825" s="408"/>
      <c r="I825" s="408"/>
      <c r="J825" s="408"/>
      <c r="K825" s="408"/>
      <c r="L825" s="408"/>
      <c r="M825" s="408"/>
      <c r="N825" s="408"/>
      <c r="O825" s="408"/>
      <c r="P825" s="408"/>
      <c r="Q825" s="408"/>
      <c r="R825" s="408"/>
      <c r="S825" s="408"/>
      <c r="T825" s="408"/>
      <c r="U825" s="408"/>
      <c r="V825" s="408"/>
      <c r="W825" s="408"/>
      <c r="X825" s="408"/>
      <c r="Y825" s="408"/>
      <c r="Z825" s="408"/>
      <c r="AA825" s="408"/>
      <c r="AB825" s="408"/>
      <c r="AC825" s="408"/>
      <c r="AD825" s="408"/>
      <c r="AE825" s="408"/>
      <c r="AF825" s="408"/>
    </row>
    <row r="826" spans="1:32" ht="15.75" customHeight="1" x14ac:dyDescent="0.2">
      <c r="A826" s="408"/>
      <c r="B826" s="408"/>
      <c r="C826" s="408"/>
      <c r="D826" s="408"/>
      <c r="E826" s="408"/>
      <c r="F826" s="408"/>
      <c r="G826" s="408"/>
      <c r="H826" s="408"/>
      <c r="I826" s="408"/>
      <c r="J826" s="408"/>
      <c r="K826" s="408"/>
      <c r="L826" s="408"/>
      <c r="M826" s="408"/>
      <c r="N826" s="408"/>
      <c r="O826" s="408"/>
      <c r="P826" s="408"/>
      <c r="Q826" s="408"/>
      <c r="R826" s="408"/>
      <c r="S826" s="408"/>
      <c r="T826" s="408"/>
      <c r="U826" s="408"/>
      <c r="V826" s="408"/>
      <c r="W826" s="408"/>
      <c r="X826" s="408"/>
      <c r="Y826" s="408"/>
      <c r="Z826" s="408"/>
      <c r="AA826" s="408"/>
      <c r="AB826" s="408"/>
      <c r="AC826" s="408"/>
      <c r="AD826" s="408"/>
      <c r="AE826" s="408"/>
      <c r="AF826" s="408"/>
    </row>
    <row r="827" spans="1:32" ht="15.75" customHeight="1" x14ac:dyDescent="0.2">
      <c r="A827" s="408"/>
      <c r="B827" s="408"/>
      <c r="C827" s="408"/>
      <c r="D827" s="408"/>
      <c r="E827" s="408"/>
      <c r="F827" s="408"/>
      <c r="G827" s="408"/>
      <c r="H827" s="408"/>
      <c r="I827" s="408"/>
      <c r="J827" s="408"/>
      <c r="K827" s="408"/>
      <c r="L827" s="408"/>
      <c r="M827" s="408"/>
      <c r="N827" s="408"/>
      <c r="O827" s="408"/>
      <c r="P827" s="408"/>
      <c r="Q827" s="408"/>
      <c r="R827" s="408"/>
      <c r="S827" s="408"/>
      <c r="T827" s="408"/>
      <c r="U827" s="408"/>
      <c r="V827" s="408"/>
      <c r="W827" s="408"/>
      <c r="X827" s="408"/>
      <c r="Y827" s="408"/>
      <c r="Z827" s="408"/>
      <c r="AA827" s="408"/>
      <c r="AB827" s="408"/>
      <c r="AC827" s="408"/>
      <c r="AD827" s="408"/>
      <c r="AE827" s="408"/>
      <c r="AF827" s="408"/>
    </row>
    <row r="828" spans="1:32" ht="15.75" customHeight="1" x14ac:dyDescent="0.2">
      <c r="A828" s="408"/>
      <c r="B828" s="408"/>
      <c r="C828" s="408"/>
      <c r="D828" s="408"/>
      <c r="E828" s="408"/>
      <c r="F828" s="408"/>
      <c r="G828" s="408"/>
      <c r="H828" s="408"/>
      <c r="I828" s="408"/>
      <c r="J828" s="408"/>
      <c r="K828" s="408"/>
      <c r="L828" s="408"/>
      <c r="M828" s="408"/>
      <c r="N828" s="408"/>
      <c r="O828" s="408"/>
      <c r="P828" s="408"/>
      <c r="Q828" s="408"/>
      <c r="R828" s="408"/>
      <c r="S828" s="408"/>
      <c r="T828" s="408"/>
      <c r="U828" s="408"/>
      <c r="V828" s="408"/>
      <c r="W828" s="408"/>
      <c r="X828" s="408"/>
      <c r="Y828" s="408"/>
      <c r="Z828" s="408"/>
      <c r="AA828" s="408"/>
      <c r="AB828" s="408"/>
      <c r="AC828" s="408"/>
      <c r="AD828" s="408"/>
      <c r="AE828" s="408"/>
      <c r="AF828" s="408"/>
    </row>
    <row r="829" spans="1:32" ht="15.75" customHeight="1" x14ac:dyDescent="0.2">
      <c r="A829" s="408"/>
      <c r="B829" s="408"/>
      <c r="C829" s="408"/>
      <c r="D829" s="408"/>
      <c r="E829" s="408"/>
      <c r="F829" s="408"/>
      <c r="G829" s="408"/>
      <c r="H829" s="408"/>
      <c r="I829" s="408"/>
      <c r="J829" s="408"/>
      <c r="K829" s="408"/>
      <c r="L829" s="408"/>
      <c r="M829" s="408"/>
      <c r="N829" s="408"/>
      <c r="O829" s="408"/>
      <c r="P829" s="408"/>
      <c r="Q829" s="408"/>
      <c r="R829" s="408"/>
      <c r="S829" s="408"/>
      <c r="T829" s="408"/>
      <c r="U829" s="408"/>
      <c r="V829" s="408"/>
      <c r="W829" s="408"/>
      <c r="X829" s="408"/>
      <c r="Y829" s="408"/>
      <c r="Z829" s="408"/>
      <c r="AA829" s="408"/>
      <c r="AB829" s="408"/>
      <c r="AC829" s="408"/>
      <c r="AD829" s="408"/>
      <c r="AE829" s="408"/>
      <c r="AF829" s="408"/>
    </row>
    <row r="830" spans="1:32" ht="15.75" customHeight="1" x14ac:dyDescent="0.2">
      <c r="A830" s="408"/>
      <c r="B830" s="408"/>
      <c r="C830" s="408"/>
      <c r="D830" s="408"/>
      <c r="E830" s="408"/>
      <c r="F830" s="408"/>
      <c r="G830" s="408"/>
      <c r="H830" s="408"/>
      <c r="I830" s="408"/>
      <c r="J830" s="408"/>
      <c r="K830" s="408"/>
      <c r="L830" s="408"/>
      <c r="M830" s="408"/>
      <c r="N830" s="408"/>
      <c r="O830" s="408"/>
      <c r="P830" s="408"/>
      <c r="Q830" s="408"/>
      <c r="R830" s="408"/>
      <c r="S830" s="408"/>
      <c r="T830" s="408"/>
      <c r="U830" s="408"/>
      <c r="V830" s="408"/>
      <c r="W830" s="408"/>
      <c r="X830" s="408"/>
      <c r="Y830" s="408"/>
      <c r="Z830" s="408"/>
      <c r="AA830" s="408"/>
      <c r="AB830" s="408"/>
      <c r="AC830" s="408"/>
      <c r="AD830" s="408"/>
      <c r="AE830" s="408"/>
      <c r="AF830" s="408"/>
    </row>
    <row r="831" spans="1:32" ht="15.75" customHeight="1" x14ac:dyDescent="0.2">
      <c r="A831" s="408"/>
      <c r="B831" s="408"/>
      <c r="C831" s="408"/>
      <c r="D831" s="408"/>
      <c r="E831" s="408"/>
      <c r="F831" s="408"/>
      <c r="G831" s="408"/>
      <c r="H831" s="408"/>
      <c r="I831" s="408"/>
      <c r="J831" s="408"/>
      <c r="K831" s="408"/>
      <c r="L831" s="408"/>
      <c r="M831" s="408"/>
      <c r="N831" s="408"/>
      <c r="O831" s="408"/>
      <c r="P831" s="408"/>
      <c r="Q831" s="408"/>
      <c r="R831" s="408"/>
      <c r="S831" s="408"/>
      <c r="T831" s="408"/>
      <c r="U831" s="408"/>
      <c r="V831" s="408"/>
      <c r="W831" s="408"/>
      <c r="X831" s="408"/>
      <c r="Y831" s="408"/>
      <c r="Z831" s="408"/>
      <c r="AA831" s="408"/>
      <c r="AB831" s="408"/>
      <c r="AC831" s="408"/>
      <c r="AD831" s="408"/>
      <c r="AE831" s="408"/>
      <c r="AF831" s="408"/>
    </row>
    <row r="832" spans="1:32" ht="15.75" customHeight="1" x14ac:dyDescent="0.2">
      <c r="A832" s="408"/>
      <c r="B832" s="408"/>
      <c r="C832" s="408"/>
      <c r="D832" s="408"/>
      <c r="E832" s="408"/>
      <c r="F832" s="408"/>
      <c r="G832" s="408"/>
      <c r="H832" s="408"/>
      <c r="I832" s="408"/>
      <c r="J832" s="408"/>
      <c r="K832" s="408"/>
      <c r="L832" s="408"/>
      <c r="M832" s="408"/>
      <c r="N832" s="408"/>
      <c r="O832" s="408"/>
      <c r="P832" s="408"/>
      <c r="Q832" s="408"/>
      <c r="R832" s="408"/>
      <c r="S832" s="408"/>
      <c r="T832" s="408"/>
      <c r="U832" s="408"/>
      <c r="V832" s="408"/>
      <c r="W832" s="408"/>
      <c r="X832" s="408"/>
      <c r="Y832" s="408"/>
      <c r="Z832" s="408"/>
      <c r="AA832" s="408"/>
      <c r="AB832" s="408"/>
      <c r="AC832" s="408"/>
      <c r="AD832" s="408"/>
      <c r="AE832" s="408"/>
      <c r="AF832" s="408"/>
    </row>
    <row r="833" spans="1:32" ht="15.75" customHeight="1" x14ac:dyDescent="0.2">
      <c r="A833" s="408"/>
      <c r="B833" s="408"/>
      <c r="C833" s="408"/>
      <c r="D833" s="408"/>
      <c r="E833" s="408"/>
      <c r="F833" s="408"/>
      <c r="G833" s="408"/>
      <c r="H833" s="408"/>
      <c r="I833" s="408"/>
      <c r="J833" s="408"/>
      <c r="K833" s="408"/>
      <c r="L833" s="408"/>
      <c r="M833" s="408"/>
      <c r="N833" s="408"/>
      <c r="O833" s="408"/>
      <c r="P833" s="408"/>
      <c r="Q833" s="408"/>
      <c r="R833" s="408"/>
      <c r="S833" s="408"/>
      <c r="T833" s="408"/>
      <c r="U833" s="408"/>
      <c r="V833" s="408"/>
      <c r="W833" s="408"/>
      <c r="X833" s="408"/>
      <c r="Y833" s="408"/>
      <c r="Z833" s="408"/>
      <c r="AA833" s="408"/>
      <c r="AB833" s="408"/>
      <c r="AC833" s="408"/>
      <c r="AD833" s="408"/>
      <c r="AE833" s="408"/>
      <c r="AF833" s="408"/>
    </row>
    <row r="834" spans="1:32" ht="15.75" customHeight="1" x14ac:dyDescent="0.2">
      <c r="A834" s="408"/>
      <c r="B834" s="408"/>
      <c r="C834" s="408"/>
      <c r="D834" s="408"/>
      <c r="E834" s="408"/>
      <c r="F834" s="408"/>
      <c r="G834" s="408"/>
      <c r="H834" s="408"/>
      <c r="I834" s="408"/>
      <c r="J834" s="408"/>
      <c r="K834" s="408"/>
      <c r="L834" s="408"/>
      <c r="M834" s="408"/>
      <c r="N834" s="408"/>
      <c r="O834" s="408"/>
      <c r="P834" s="408"/>
      <c r="Q834" s="408"/>
      <c r="R834" s="408"/>
      <c r="S834" s="408"/>
      <c r="T834" s="408"/>
      <c r="U834" s="408"/>
      <c r="V834" s="408"/>
      <c r="W834" s="408"/>
      <c r="X834" s="408"/>
      <c r="Y834" s="408"/>
      <c r="Z834" s="408"/>
      <c r="AA834" s="408"/>
      <c r="AB834" s="408"/>
      <c r="AC834" s="408"/>
      <c r="AD834" s="408"/>
      <c r="AE834" s="408"/>
      <c r="AF834" s="408"/>
    </row>
    <row r="835" spans="1:32" ht="15.75" customHeight="1" x14ac:dyDescent="0.2">
      <c r="A835" s="408"/>
      <c r="B835" s="408"/>
      <c r="C835" s="408"/>
      <c r="D835" s="408"/>
      <c r="E835" s="408"/>
      <c r="F835" s="408"/>
      <c r="G835" s="408"/>
      <c r="H835" s="408"/>
      <c r="I835" s="408"/>
      <c r="J835" s="408"/>
      <c r="K835" s="408"/>
      <c r="L835" s="408"/>
      <c r="M835" s="408"/>
      <c r="N835" s="408"/>
      <c r="O835" s="408"/>
      <c r="P835" s="408"/>
      <c r="Q835" s="408"/>
      <c r="R835" s="408"/>
      <c r="S835" s="408"/>
      <c r="T835" s="408"/>
      <c r="U835" s="408"/>
      <c r="V835" s="408"/>
      <c r="W835" s="408"/>
      <c r="X835" s="408"/>
      <c r="Y835" s="408"/>
      <c r="Z835" s="408"/>
      <c r="AA835" s="408"/>
      <c r="AB835" s="408"/>
      <c r="AC835" s="408"/>
      <c r="AD835" s="408"/>
      <c r="AE835" s="408"/>
      <c r="AF835" s="408"/>
    </row>
    <row r="836" spans="1:32" ht="15.75" customHeight="1" x14ac:dyDescent="0.2">
      <c r="A836" s="408"/>
      <c r="B836" s="408"/>
      <c r="C836" s="408"/>
      <c r="D836" s="408"/>
      <c r="E836" s="408"/>
      <c r="F836" s="408"/>
      <c r="G836" s="408"/>
      <c r="H836" s="408"/>
      <c r="I836" s="408"/>
      <c r="J836" s="408"/>
      <c r="K836" s="408"/>
      <c r="L836" s="408"/>
      <c r="M836" s="408"/>
      <c r="N836" s="408"/>
      <c r="O836" s="408"/>
      <c r="P836" s="408"/>
      <c r="Q836" s="408"/>
      <c r="R836" s="408"/>
      <c r="S836" s="408"/>
      <c r="T836" s="408"/>
      <c r="U836" s="408"/>
      <c r="V836" s="408"/>
      <c r="W836" s="408"/>
      <c r="X836" s="408"/>
      <c r="Y836" s="408"/>
      <c r="Z836" s="408"/>
      <c r="AA836" s="408"/>
      <c r="AB836" s="408"/>
      <c r="AC836" s="408"/>
      <c r="AD836" s="408"/>
      <c r="AE836" s="408"/>
      <c r="AF836" s="408"/>
    </row>
    <row r="837" spans="1:32" ht="15.75" customHeight="1" x14ac:dyDescent="0.2">
      <c r="A837" s="408"/>
      <c r="B837" s="408"/>
      <c r="C837" s="408"/>
      <c r="D837" s="408"/>
      <c r="E837" s="408"/>
      <c r="F837" s="408"/>
      <c r="G837" s="408"/>
      <c r="H837" s="408"/>
      <c r="I837" s="408"/>
      <c r="J837" s="408"/>
      <c r="K837" s="408"/>
      <c r="L837" s="408"/>
      <c r="M837" s="408"/>
      <c r="N837" s="408"/>
      <c r="O837" s="408"/>
      <c r="P837" s="408"/>
      <c r="Q837" s="408"/>
      <c r="R837" s="408"/>
      <c r="S837" s="408"/>
      <c r="T837" s="408"/>
      <c r="U837" s="408"/>
      <c r="V837" s="408"/>
      <c r="W837" s="408"/>
      <c r="X837" s="408"/>
      <c r="Y837" s="408"/>
      <c r="Z837" s="408"/>
      <c r="AA837" s="408"/>
      <c r="AB837" s="408"/>
      <c r="AC837" s="408"/>
      <c r="AD837" s="408"/>
      <c r="AE837" s="408"/>
      <c r="AF837" s="408"/>
    </row>
    <row r="838" spans="1:32" ht="15.75" customHeight="1" x14ac:dyDescent="0.2">
      <c r="A838" s="408"/>
      <c r="B838" s="408"/>
      <c r="C838" s="408"/>
      <c r="D838" s="408"/>
      <c r="E838" s="408"/>
      <c r="F838" s="408"/>
      <c r="G838" s="408"/>
      <c r="H838" s="408"/>
      <c r="I838" s="408"/>
      <c r="J838" s="408"/>
      <c r="K838" s="408"/>
      <c r="L838" s="408"/>
      <c r="M838" s="408"/>
      <c r="N838" s="408"/>
      <c r="O838" s="408"/>
      <c r="P838" s="408"/>
      <c r="Q838" s="408"/>
      <c r="R838" s="408"/>
      <c r="S838" s="408"/>
      <c r="T838" s="408"/>
      <c r="U838" s="408"/>
      <c r="V838" s="408"/>
      <c r="W838" s="408"/>
      <c r="X838" s="408"/>
      <c r="Y838" s="408"/>
      <c r="Z838" s="408"/>
      <c r="AA838" s="408"/>
      <c r="AB838" s="408"/>
      <c r="AC838" s="408"/>
      <c r="AD838" s="408"/>
      <c r="AE838" s="408"/>
      <c r="AF838" s="408"/>
    </row>
    <row r="839" spans="1:32" ht="15.75" customHeight="1" x14ac:dyDescent="0.2">
      <c r="A839" s="408"/>
      <c r="B839" s="408"/>
      <c r="C839" s="408"/>
      <c r="D839" s="408"/>
      <c r="E839" s="408"/>
      <c r="F839" s="408"/>
      <c r="G839" s="408"/>
      <c r="H839" s="408"/>
      <c r="I839" s="408"/>
      <c r="J839" s="408"/>
      <c r="K839" s="408"/>
      <c r="L839" s="408"/>
      <c r="M839" s="408"/>
      <c r="N839" s="408"/>
      <c r="O839" s="408"/>
      <c r="P839" s="408"/>
      <c r="Q839" s="408"/>
      <c r="R839" s="408"/>
      <c r="S839" s="408"/>
      <c r="T839" s="408"/>
      <c r="U839" s="408"/>
      <c r="V839" s="408"/>
      <c r="W839" s="408"/>
      <c r="X839" s="408"/>
      <c r="Y839" s="408"/>
      <c r="Z839" s="408"/>
      <c r="AA839" s="408"/>
      <c r="AB839" s="408"/>
      <c r="AC839" s="408"/>
      <c r="AD839" s="408"/>
      <c r="AE839" s="408"/>
      <c r="AF839" s="408"/>
    </row>
    <row r="840" spans="1:32" ht="15.75" customHeight="1" x14ac:dyDescent="0.2">
      <c r="A840" s="408"/>
      <c r="B840" s="408"/>
      <c r="C840" s="408"/>
      <c r="D840" s="408"/>
      <c r="E840" s="408"/>
      <c r="F840" s="408"/>
      <c r="G840" s="408"/>
      <c r="H840" s="408"/>
      <c r="I840" s="408"/>
      <c r="J840" s="408"/>
      <c r="K840" s="408"/>
      <c r="L840" s="408"/>
      <c r="M840" s="408"/>
      <c r="N840" s="408"/>
      <c r="O840" s="408"/>
      <c r="P840" s="408"/>
      <c r="Q840" s="408"/>
      <c r="R840" s="408"/>
      <c r="S840" s="408"/>
      <c r="T840" s="408"/>
      <c r="U840" s="408"/>
      <c r="V840" s="408"/>
      <c r="W840" s="408"/>
      <c r="X840" s="408"/>
      <c r="Y840" s="408"/>
      <c r="Z840" s="408"/>
      <c r="AA840" s="408"/>
      <c r="AB840" s="408"/>
      <c r="AC840" s="408"/>
      <c r="AD840" s="408"/>
      <c r="AE840" s="408"/>
      <c r="AF840" s="408"/>
    </row>
    <row r="841" spans="1:32" ht="15.75" customHeight="1" x14ac:dyDescent="0.2">
      <c r="A841" s="408"/>
      <c r="B841" s="408"/>
      <c r="C841" s="408"/>
      <c r="D841" s="408"/>
      <c r="E841" s="408"/>
      <c r="F841" s="408"/>
      <c r="G841" s="408"/>
      <c r="H841" s="408"/>
      <c r="I841" s="408"/>
      <c r="J841" s="408"/>
      <c r="K841" s="408"/>
      <c r="L841" s="408"/>
      <c r="M841" s="408"/>
      <c r="N841" s="408"/>
      <c r="O841" s="408"/>
      <c r="P841" s="408"/>
      <c r="Q841" s="408"/>
      <c r="R841" s="408"/>
      <c r="S841" s="408"/>
      <c r="T841" s="408"/>
      <c r="U841" s="408"/>
      <c r="V841" s="408"/>
      <c r="W841" s="408"/>
      <c r="X841" s="408"/>
      <c r="Y841" s="408"/>
      <c r="Z841" s="408"/>
      <c r="AA841" s="408"/>
      <c r="AB841" s="408"/>
      <c r="AC841" s="408"/>
      <c r="AD841" s="408"/>
      <c r="AE841" s="408"/>
      <c r="AF841" s="408"/>
    </row>
    <row r="842" spans="1:32" ht="15.75" customHeight="1" x14ac:dyDescent="0.2">
      <c r="A842" s="408"/>
      <c r="B842" s="408"/>
      <c r="C842" s="408"/>
      <c r="D842" s="408"/>
      <c r="E842" s="408"/>
      <c r="F842" s="408"/>
      <c r="G842" s="408"/>
      <c r="H842" s="408"/>
      <c r="I842" s="408"/>
      <c r="J842" s="408"/>
      <c r="K842" s="408"/>
      <c r="L842" s="408"/>
      <c r="M842" s="408"/>
      <c r="N842" s="408"/>
      <c r="O842" s="408"/>
      <c r="P842" s="408"/>
      <c r="Q842" s="408"/>
      <c r="R842" s="408"/>
      <c r="S842" s="408"/>
      <c r="T842" s="408"/>
      <c r="U842" s="408"/>
      <c r="V842" s="408"/>
      <c r="W842" s="408"/>
      <c r="X842" s="408"/>
      <c r="Y842" s="408"/>
      <c r="Z842" s="408"/>
      <c r="AA842" s="408"/>
      <c r="AB842" s="408"/>
      <c r="AC842" s="408"/>
      <c r="AD842" s="408"/>
      <c r="AE842" s="408"/>
      <c r="AF842" s="408"/>
    </row>
    <row r="843" spans="1:32" ht="15.75" customHeight="1" x14ac:dyDescent="0.2">
      <c r="A843" s="408"/>
      <c r="B843" s="408"/>
      <c r="C843" s="408"/>
      <c r="D843" s="408"/>
      <c r="E843" s="408"/>
      <c r="F843" s="408"/>
      <c r="G843" s="408"/>
      <c r="H843" s="408"/>
      <c r="I843" s="408"/>
      <c r="J843" s="408"/>
      <c r="K843" s="408"/>
      <c r="L843" s="408"/>
      <c r="M843" s="408"/>
      <c r="N843" s="408"/>
      <c r="O843" s="408"/>
      <c r="P843" s="408"/>
      <c r="Q843" s="408"/>
      <c r="R843" s="408"/>
      <c r="S843" s="408"/>
      <c r="T843" s="408"/>
      <c r="U843" s="408"/>
      <c r="V843" s="408"/>
      <c r="W843" s="408"/>
      <c r="X843" s="408"/>
      <c r="Y843" s="408"/>
      <c r="Z843" s="408"/>
      <c r="AA843" s="408"/>
      <c r="AB843" s="408"/>
      <c r="AC843" s="408"/>
      <c r="AD843" s="408"/>
      <c r="AE843" s="408"/>
      <c r="AF843" s="408"/>
    </row>
    <row r="844" spans="1:32" ht="15.75" customHeight="1" x14ac:dyDescent="0.2">
      <c r="A844" s="408"/>
      <c r="B844" s="408"/>
      <c r="C844" s="408"/>
      <c r="D844" s="408"/>
      <c r="E844" s="408"/>
      <c r="F844" s="408"/>
      <c r="G844" s="408"/>
      <c r="H844" s="408"/>
      <c r="I844" s="408"/>
      <c r="J844" s="408"/>
      <c r="K844" s="408"/>
      <c r="L844" s="408"/>
      <c r="M844" s="408"/>
      <c r="N844" s="408"/>
      <c r="O844" s="408"/>
      <c r="P844" s="408"/>
      <c r="Q844" s="408"/>
      <c r="R844" s="408"/>
      <c r="S844" s="408"/>
      <c r="T844" s="408"/>
      <c r="U844" s="408"/>
      <c r="V844" s="408"/>
      <c r="W844" s="408"/>
      <c r="X844" s="408"/>
      <c r="Y844" s="408"/>
      <c r="Z844" s="408"/>
      <c r="AA844" s="408"/>
      <c r="AB844" s="408"/>
      <c r="AC844" s="408"/>
      <c r="AD844" s="408"/>
      <c r="AE844" s="408"/>
      <c r="AF844" s="408"/>
    </row>
    <row r="845" spans="1:32" ht="15.75" customHeight="1" x14ac:dyDescent="0.2">
      <c r="A845" s="408"/>
      <c r="B845" s="408"/>
      <c r="C845" s="408"/>
      <c r="D845" s="408"/>
      <c r="E845" s="408"/>
      <c r="F845" s="408"/>
      <c r="G845" s="408"/>
      <c r="H845" s="408"/>
      <c r="I845" s="408"/>
      <c r="J845" s="408"/>
      <c r="K845" s="408"/>
      <c r="L845" s="408"/>
      <c r="M845" s="408"/>
      <c r="N845" s="408"/>
      <c r="O845" s="408"/>
      <c r="P845" s="408"/>
      <c r="Q845" s="408"/>
      <c r="R845" s="408"/>
      <c r="S845" s="408"/>
      <c r="T845" s="408"/>
      <c r="U845" s="408"/>
      <c r="V845" s="408"/>
      <c r="W845" s="408"/>
      <c r="X845" s="408"/>
      <c r="Y845" s="408"/>
      <c r="Z845" s="408"/>
      <c r="AA845" s="408"/>
      <c r="AB845" s="408"/>
      <c r="AC845" s="408"/>
      <c r="AD845" s="408"/>
      <c r="AE845" s="408"/>
      <c r="AF845" s="408"/>
    </row>
    <row r="846" spans="1:32" ht="15.75" customHeight="1" x14ac:dyDescent="0.2">
      <c r="A846" s="408"/>
      <c r="B846" s="408"/>
      <c r="C846" s="408"/>
      <c r="D846" s="408"/>
      <c r="E846" s="408"/>
      <c r="F846" s="408"/>
      <c r="G846" s="408"/>
      <c r="H846" s="408"/>
      <c r="I846" s="408"/>
      <c r="J846" s="408"/>
      <c r="K846" s="408"/>
      <c r="L846" s="408"/>
      <c r="M846" s="408"/>
      <c r="N846" s="408"/>
      <c r="O846" s="408"/>
      <c r="P846" s="408"/>
      <c r="Q846" s="408"/>
      <c r="R846" s="408"/>
      <c r="S846" s="408"/>
      <c r="T846" s="408"/>
      <c r="U846" s="408"/>
      <c r="V846" s="408"/>
      <c r="W846" s="408"/>
      <c r="X846" s="408"/>
      <c r="Y846" s="408"/>
      <c r="Z846" s="408"/>
      <c r="AA846" s="408"/>
      <c r="AB846" s="408"/>
      <c r="AC846" s="408"/>
      <c r="AD846" s="408"/>
      <c r="AE846" s="408"/>
      <c r="AF846" s="408"/>
    </row>
    <row r="847" spans="1:32" ht="15.75" customHeight="1" x14ac:dyDescent="0.2">
      <c r="A847" s="408"/>
      <c r="B847" s="408"/>
      <c r="C847" s="408"/>
      <c r="D847" s="408"/>
      <c r="E847" s="408"/>
      <c r="F847" s="408"/>
      <c r="G847" s="408"/>
      <c r="H847" s="408"/>
      <c r="I847" s="408"/>
      <c r="J847" s="408"/>
      <c r="K847" s="408"/>
      <c r="L847" s="408"/>
      <c r="M847" s="408"/>
      <c r="N847" s="408"/>
      <c r="O847" s="408"/>
      <c r="P847" s="408"/>
      <c r="Q847" s="408"/>
      <c r="R847" s="408"/>
      <c r="S847" s="408"/>
      <c r="T847" s="408"/>
      <c r="U847" s="408"/>
      <c r="V847" s="408"/>
      <c r="W847" s="408"/>
      <c r="X847" s="408"/>
      <c r="Y847" s="408"/>
      <c r="Z847" s="408"/>
      <c r="AA847" s="408"/>
      <c r="AB847" s="408"/>
      <c r="AC847" s="408"/>
      <c r="AD847" s="408"/>
      <c r="AE847" s="408"/>
      <c r="AF847" s="408"/>
    </row>
    <row r="848" spans="1:32" ht="15.75" customHeight="1" x14ac:dyDescent="0.2">
      <c r="A848" s="408"/>
      <c r="B848" s="408"/>
      <c r="C848" s="408"/>
      <c r="D848" s="408"/>
      <c r="E848" s="408"/>
      <c r="F848" s="408"/>
      <c r="G848" s="408"/>
      <c r="H848" s="408"/>
      <c r="I848" s="408"/>
      <c r="J848" s="408"/>
      <c r="K848" s="408"/>
      <c r="L848" s="408"/>
      <c r="M848" s="408"/>
      <c r="N848" s="408"/>
      <c r="O848" s="408"/>
      <c r="P848" s="408"/>
      <c r="Q848" s="408"/>
      <c r="R848" s="408"/>
      <c r="S848" s="408"/>
      <c r="T848" s="408"/>
      <c r="U848" s="408"/>
      <c r="V848" s="408"/>
      <c r="W848" s="408"/>
      <c r="X848" s="408"/>
      <c r="Y848" s="408"/>
      <c r="Z848" s="408"/>
      <c r="AA848" s="408"/>
      <c r="AB848" s="408"/>
      <c r="AC848" s="408"/>
      <c r="AD848" s="408"/>
      <c r="AE848" s="408"/>
      <c r="AF848" s="408"/>
    </row>
    <row r="849" spans="1:32" ht="15.75" customHeight="1" x14ac:dyDescent="0.2">
      <c r="A849" s="408"/>
      <c r="B849" s="408"/>
      <c r="C849" s="408"/>
      <c r="D849" s="408"/>
      <c r="E849" s="408"/>
      <c r="F849" s="408"/>
      <c r="G849" s="408"/>
      <c r="H849" s="408"/>
      <c r="I849" s="408"/>
      <c r="J849" s="408"/>
      <c r="K849" s="408"/>
      <c r="L849" s="408"/>
      <c r="M849" s="408"/>
      <c r="N849" s="408"/>
      <c r="O849" s="408"/>
      <c r="P849" s="408"/>
      <c r="Q849" s="408"/>
      <c r="R849" s="408"/>
      <c r="S849" s="408"/>
      <c r="T849" s="408"/>
      <c r="U849" s="408"/>
      <c r="V849" s="408"/>
      <c r="W849" s="408"/>
      <c r="X849" s="408"/>
      <c r="Y849" s="408"/>
      <c r="Z849" s="408"/>
      <c r="AA849" s="408"/>
      <c r="AB849" s="408"/>
      <c r="AC849" s="408"/>
      <c r="AD849" s="408"/>
      <c r="AE849" s="408"/>
      <c r="AF849" s="408"/>
    </row>
    <row r="850" spans="1:32" ht="15.75" customHeight="1" x14ac:dyDescent="0.2">
      <c r="A850" s="408"/>
      <c r="B850" s="408"/>
      <c r="C850" s="408"/>
      <c r="D850" s="408"/>
      <c r="E850" s="408"/>
      <c r="F850" s="408"/>
      <c r="G850" s="408"/>
      <c r="H850" s="408"/>
      <c r="I850" s="408"/>
      <c r="J850" s="408"/>
      <c r="K850" s="408"/>
      <c r="L850" s="408"/>
      <c r="M850" s="408"/>
      <c r="N850" s="408"/>
      <c r="O850" s="408"/>
      <c r="P850" s="408"/>
      <c r="Q850" s="408"/>
      <c r="R850" s="408"/>
      <c r="S850" s="408"/>
      <c r="T850" s="408"/>
      <c r="U850" s="408"/>
      <c r="V850" s="408"/>
      <c r="W850" s="408"/>
      <c r="X850" s="408"/>
      <c r="Y850" s="408"/>
      <c r="Z850" s="408"/>
      <c r="AA850" s="408"/>
      <c r="AB850" s="408"/>
      <c r="AC850" s="408"/>
      <c r="AD850" s="408"/>
      <c r="AE850" s="408"/>
      <c r="AF850" s="408"/>
    </row>
    <row r="851" spans="1:32" ht="15.75" customHeight="1" x14ac:dyDescent="0.2">
      <c r="A851" s="408"/>
      <c r="B851" s="408"/>
      <c r="C851" s="408"/>
      <c r="D851" s="408"/>
      <c r="E851" s="408"/>
      <c r="F851" s="408"/>
      <c r="G851" s="408"/>
      <c r="H851" s="408"/>
      <c r="I851" s="408"/>
      <c r="J851" s="408"/>
      <c r="K851" s="408"/>
      <c r="L851" s="408"/>
      <c r="M851" s="408"/>
      <c r="N851" s="408"/>
      <c r="O851" s="408"/>
      <c r="P851" s="408"/>
      <c r="Q851" s="408"/>
      <c r="R851" s="408"/>
      <c r="S851" s="408"/>
      <c r="T851" s="408"/>
      <c r="U851" s="408"/>
      <c r="V851" s="408"/>
      <c r="W851" s="408"/>
      <c r="X851" s="408"/>
      <c r="Y851" s="408"/>
      <c r="Z851" s="408"/>
      <c r="AA851" s="408"/>
      <c r="AB851" s="408"/>
      <c r="AC851" s="408"/>
      <c r="AD851" s="408"/>
      <c r="AE851" s="408"/>
      <c r="AF851" s="408"/>
    </row>
    <row r="852" spans="1:32" ht="15.75" customHeight="1" x14ac:dyDescent="0.2">
      <c r="A852" s="408"/>
      <c r="B852" s="408"/>
      <c r="C852" s="408"/>
      <c r="D852" s="408"/>
      <c r="E852" s="408"/>
      <c r="F852" s="408"/>
      <c r="G852" s="408"/>
      <c r="H852" s="408"/>
      <c r="I852" s="408"/>
      <c r="J852" s="408"/>
      <c r="K852" s="408"/>
      <c r="L852" s="408"/>
      <c r="M852" s="408"/>
      <c r="N852" s="408"/>
      <c r="O852" s="408"/>
      <c r="P852" s="408"/>
      <c r="Q852" s="408"/>
      <c r="R852" s="408"/>
      <c r="S852" s="408"/>
      <c r="T852" s="408"/>
      <c r="U852" s="408"/>
      <c r="V852" s="408"/>
      <c r="W852" s="408"/>
      <c r="X852" s="408"/>
      <c r="Y852" s="408"/>
      <c r="Z852" s="408"/>
      <c r="AA852" s="408"/>
      <c r="AB852" s="408"/>
      <c r="AC852" s="408"/>
      <c r="AD852" s="408"/>
      <c r="AE852" s="408"/>
      <c r="AF852" s="408"/>
    </row>
    <row r="853" spans="1:32" ht="15.75" customHeight="1" x14ac:dyDescent="0.2">
      <c r="A853" s="408"/>
      <c r="B853" s="408"/>
      <c r="C853" s="408"/>
      <c r="D853" s="408"/>
      <c r="E853" s="408"/>
      <c r="F853" s="408"/>
      <c r="G853" s="408"/>
      <c r="H853" s="408"/>
      <c r="I853" s="408"/>
      <c r="J853" s="408"/>
      <c r="K853" s="408"/>
      <c r="L853" s="408"/>
      <c r="M853" s="408"/>
      <c r="N853" s="408"/>
      <c r="O853" s="408"/>
      <c r="P853" s="408"/>
      <c r="Q853" s="408"/>
      <c r="R853" s="408"/>
      <c r="S853" s="408"/>
      <c r="T853" s="408"/>
      <c r="U853" s="408"/>
      <c r="V853" s="408"/>
      <c r="W853" s="408"/>
      <c r="X853" s="408"/>
      <c r="Y853" s="408"/>
      <c r="Z853" s="408"/>
      <c r="AA853" s="408"/>
      <c r="AB853" s="408"/>
      <c r="AC853" s="408"/>
      <c r="AD853" s="408"/>
      <c r="AE853" s="408"/>
      <c r="AF853" s="408"/>
    </row>
    <row r="854" spans="1:32" ht="15.75" customHeight="1" x14ac:dyDescent="0.2">
      <c r="A854" s="408"/>
      <c r="B854" s="408"/>
      <c r="C854" s="408"/>
      <c r="D854" s="408"/>
      <c r="E854" s="408"/>
      <c r="F854" s="408"/>
      <c r="G854" s="408"/>
      <c r="H854" s="408"/>
      <c r="I854" s="408"/>
      <c r="J854" s="408"/>
      <c r="K854" s="408"/>
      <c r="L854" s="408"/>
      <c r="M854" s="408"/>
      <c r="N854" s="408"/>
      <c r="O854" s="408"/>
      <c r="P854" s="408"/>
      <c r="Q854" s="408"/>
      <c r="R854" s="408"/>
      <c r="S854" s="408"/>
      <c r="T854" s="408"/>
      <c r="U854" s="408"/>
      <c r="V854" s="408"/>
      <c r="W854" s="408"/>
      <c r="X854" s="408"/>
      <c r="Y854" s="408"/>
      <c r="Z854" s="408"/>
      <c r="AA854" s="408"/>
      <c r="AB854" s="408"/>
      <c r="AC854" s="408"/>
      <c r="AD854" s="408"/>
      <c r="AE854" s="408"/>
      <c r="AF854" s="408"/>
    </row>
    <row r="855" spans="1:32" ht="15.75" customHeight="1" x14ac:dyDescent="0.2">
      <c r="A855" s="408"/>
      <c r="B855" s="408"/>
      <c r="C855" s="408"/>
      <c r="D855" s="408"/>
      <c r="E855" s="408"/>
      <c r="F855" s="408"/>
      <c r="G855" s="408"/>
      <c r="H855" s="408"/>
      <c r="I855" s="408"/>
      <c r="J855" s="408"/>
      <c r="K855" s="408"/>
      <c r="L855" s="408"/>
      <c r="M855" s="408"/>
      <c r="N855" s="408"/>
      <c r="O855" s="408"/>
      <c r="P855" s="408"/>
      <c r="Q855" s="408"/>
      <c r="R855" s="408"/>
      <c r="S855" s="408"/>
      <c r="T855" s="408"/>
      <c r="U855" s="408"/>
      <c r="V855" s="408"/>
      <c r="W855" s="408"/>
      <c r="X855" s="408"/>
      <c r="Y855" s="408"/>
      <c r="Z855" s="408"/>
      <c r="AA855" s="408"/>
      <c r="AB855" s="408"/>
      <c r="AC855" s="408"/>
      <c r="AD855" s="408"/>
      <c r="AE855" s="408"/>
      <c r="AF855" s="408"/>
    </row>
    <row r="856" spans="1:32" ht="15.75" customHeight="1" x14ac:dyDescent="0.2">
      <c r="A856" s="408"/>
      <c r="B856" s="408"/>
      <c r="C856" s="408"/>
      <c r="D856" s="408"/>
      <c r="E856" s="408"/>
      <c r="F856" s="408"/>
      <c r="G856" s="408"/>
      <c r="H856" s="408"/>
      <c r="I856" s="408"/>
      <c r="J856" s="408"/>
      <c r="K856" s="408"/>
      <c r="L856" s="408"/>
      <c r="M856" s="408"/>
      <c r="N856" s="408"/>
      <c r="O856" s="408"/>
      <c r="P856" s="408"/>
      <c r="Q856" s="408"/>
      <c r="R856" s="408"/>
      <c r="S856" s="408"/>
      <c r="T856" s="408"/>
      <c r="U856" s="408"/>
      <c r="V856" s="408"/>
      <c r="W856" s="408"/>
      <c r="X856" s="408"/>
      <c r="Y856" s="408"/>
      <c r="Z856" s="408"/>
      <c r="AA856" s="408"/>
      <c r="AB856" s="408"/>
      <c r="AC856" s="408"/>
      <c r="AD856" s="408"/>
      <c r="AE856" s="408"/>
      <c r="AF856" s="408"/>
    </row>
    <row r="857" spans="1:32" ht="15.75" customHeight="1" x14ac:dyDescent="0.2">
      <c r="A857" s="408"/>
      <c r="B857" s="408"/>
      <c r="C857" s="408"/>
      <c r="D857" s="408"/>
      <c r="E857" s="408"/>
      <c r="F857" s="408"/>
      <c r="G857" s="408"/>
      <c r="H857" s="408"/>
      <c r="I857" s="408"/>
      <c r="J857" s="408"/>
      <c r="K857" s="408"/>
      <c r="L857" s="408"/>
      <c r="M857" s="408"/>
      <c r="N857" s="408"/>
      <c r="O857" s="408"/>
      <c r="P857" s="408"/>
      <c r="Q857" s="408"/>
      <c r="R857" s="408"/>
      <c r="S857" s="408"/>
      <c r="T857" s="408"/>
      <c r="U857" s="408"/>
      <c r="V857" s="408"/>
      <c r="W857" s="408"/>
      <c r="X857" s="408"/>
      <c r="Y857" s="408"/>
      <c r="Z857" s="408"/>
      <c r="AA857" s="408"/>
      <c r="AB857" s="408"/>
      <c r="AC857" s="408"/>
      <c r="AD857" s="408"/>
      <c r="AE857" s="408"/>
      <c r="AF857" s="408"/>
    </row>
    <row r="858" spans="1:32" ht="15.75" customHeight="1" x14ac:dyDescent="0.2">
      <c r="A858" s="408"/>
      <c r="B858" s="408"/>
      <c r="C858" s="408"/>
      <c r="D858" s="408"/>
      <c r="E858" s="408"/>
      <c r="F858" s="408"/>
      <c r="G858" s="408"/>
      <c r="H858" s="408"/>
      <c r="I858" s="408"/>
      <c r="J858" s="408"/>
      <c r="K858" s="408"/>
      <c r="L858" s="408"/>
      <c r="M858" s="408"/>
      <c r="N858" s="408"/>
      <c r="O858" s="408"/>
      <c r="P858" s="408"/>
      <c r="Q858" s="408"/>
      <c r="R858" s="408"/>
      <c r="S858" s="408"/>
      <c r="T858" s="408"/>
      <c r="U858" s="408"/>
      <c r="V858" s="408"/>
      <c r="W858" s="408"/>
      <c r="X858" s="408"/>
      <c r="Y858" s="408"/>
      <c r="Z858" s="408"/>
      <c r="AA858" s="408"/>
      <c r="AB858" s="408"/>
      <c r="AC858" s="408"/>
      <c r="AD858" s="408"/>
      <c r="AE858" s="408"/>
      <c r="AF858" s="408"/>
    </row>
    <row r="859" spans="1:32" ht="15.75" customHeight="1" x14ac:dyDescent="0.2">
      <c r="A859" s="408"/>
      <c r="B859" s="408"/>
      <c r="C859" s="408"/>
      <c r="D859" s="408"/>
      <c r="E859" s="408"/>
      <c r="F859" s="408"/>
      <c r="G859" s="408"/>
      <c r="H859" s="408"/>
      <c r="I859" s="408"/>
      <c r="J859" s="408"/>
      <c r="K859" s="408"/>
      <c r="L859" s="408"/>
      <c r="M859" s="408"/>
      <c r="N859" s="408"/>
      <c r="O859" s="408"/>
      <c r="P859" s="408"/>
      <c r="Q859" s="408"/>
      <c r="R859" s="408"/>
      <c r="S859" s="408"/>
      <c r="T859" s="408"/>
      <c r="U859" s="408"/>
      <c r="V859" s="408"/>
      <c r="W859" s="408"/>
      <c r="X859" s="408"/>
      <c r="Y859" s="408"/>
      <c r="Z859" s="408"/>
      <c r="AA859" s="408"/>
      <c r="AB859" s="408"/>
      <c r="AC859" s="408"/>
      <c r="AD859" s="408"/>
      <c r="AE859" s="408"/>
      <c r="AF859" s="408"/>
    </row>
    <row r="860" spans="1:32" ht="15.75" customHeight="1" x14ac:dyDescent="0.2">
      <c r="A860" s="408"/>
      <c r="B860" s="408"/>
      <c r="C860" s="408"/>
      <c r="D860" s="408"/>
      <c r="E860" s="408"/>
      <c r="F860" s="408"/>
      <c r="G860" s="408"/>
      <c r="H860" s="408"/>
      <c r="I860" s="408"/>
      <c r="J860" s="408"/>
      <c r="K860" s="408"/>
      <c r="L860" s="408"/>
      <c r="M860" s="408"/>
      <c r="N860" s="408"/>
      <c r="O860" s="408"/>
      <c r="P860" s="408"/>
      <c r="Q860" s="408"/>
      <c r="R860" s="408"/>
      <c r="S860" s="408"/>
      <c r="T860" s="408"/>
      <c r="U860" s="408"/>
      <c r="V860" s="408"/>
      <c r="W860" s="408"/>
      <c r="X860" s="408"/>
      <c r="Y860" s="408"/>
      <c r="Z860" s="408"/>
      <c r="AA860" s="408"/>
      <c r="AB860" s="408"/>
      <c r="AC860" s="408"/>
      <c r="AD860" s="408"/>
      <c r="AE860" s="408"/>
      <c r="AF860" s="408"/>
    </row>
    <row r="861" spans="1:32" ht="15.75" customHeight="1" x14ac:dyDescent="0.2">
      <c r="A861" s="408"/>
      <c r="B861" s="408"/>
      <c r="C861" s="408"/>
      <c r="D861" s="408"/>
      <c r="E861" s="408"/>
      <c r="F861" s="408"/>
      <c r="G861" s="408"/>
      <c r="H861" s="408"/>
      <c r="I861" s="408"/>
      <c r="J861" s="408"/>
      <c r="K861" s="408"/>
      <c r="L861" s="408"/>
      <c r="M861" s="408"/>
      <c r="N861" s="408"/>
      <c r="O861" s="408"/>
      <c r="P861" s="408"/>
      <c r="Q861" s="408"/>
      <c r="R861" s="408"/>
      <c r="S861" s="408"/>
      <c r="T861" s="408"/>
      <c r="U861" s="408"/>
      <c r="V861" s="408"/>
      <c r="W861" s="408"/>
      <c r="X861" s="408"/>
      <c r="Y861" s="408"/>
      <c r="Z861" s="408"/>
      <c r="AA861" s="408"/>
      <c r="AB861" s="408"/>
      <c r="AC861" s="408"/>
      <c r="AD861" s="408"/>
      <c r="AE861" s="408"/>
      <c r="AF861" s="408"/>
    </row>
    <row r="862" spans="1:32" ht="15.75" customHeight="1" x14ac:dyDescent="0.2">
      <c r="A862" s="408"/>
      <c r="B862" s="408"/>
      <c r="C862" s="408"/>
      <c r="D862" s="408"/>
      <c r="E862" s="408"/>
      <c r="F862" s="408"/>
      <c r="G862" s="408"/>
      <c r="H862" s="408"/>
      <c r="I862" s="408"/>
      <c r="J862" s="408"/>
      <c r="K862" s="408"/>
      <c r="L862" s="408"/>
      <c r="M862" s="408"/>
      <c r="N862" s="408"/>
      <c r="O862" s="408"/>
      <c r="P862" s="408"/>
      <c r="Q862" s="408"/>
      <c r="R862" s="408"/>
      <c r="S862" s="408"/>
      <c r="T862" s="408"/>
      <c r="U862" s="408"/>
      <c r="V862" s="408"/>
      <c r="W862" s="408"/>
      <c r="X862" s="408"/>
      <c r="Y862" s="408"/>
      <c r="Z862" s="408"/>
      <c r="AA862" s="408"/>
      <c r="AB862" s="408"/>
      <c r="AC862" s="408"/>
      <c r="AD862" s="408"/>
      <c r="AE862" s="408"/>
      <c r="AF862" s="408"/>
    </row>
    <row r="863" spans="1:32" ht="15.75" customHeight="1" x14ac:dyDescent="0.2">
      <c r="A863" s="408"/>
      <c r="B863" s="408"/>
      <c r="C863" s="408"/>
      <c r="D863" s="408"/>
      <c r="E863" s="408"/>
      <c r="F863" s="408"/>
      <c r="G863" s="408"/>
      <c r="H863" s="408"/>
      <c r="I863" s="408"/>
      <c r="J863" s="408"/>
      <c r="K863" s="408"/>
      <c r="L863" s="408"/>
      <c r="M863" s="408"/>
      <c r="N863" s="408"/>
      <c r="O863" s="408"/>
      <c r="P863" s="408"/>
      <c r="Q863" s="408"/>
      <c r="R863" s="408"/>
      <c r="S863" s="408"/>
      <c r="T863" s="408"/>
      <c r="U863" s="408"/>
      <c r="V863" s="408"/>
      <c r="W863" s="408"/>
      <c r="X863" s="408"/>
      <c r="Y863" s="408"/>
      <c r="Z863" s="408"/>
      <c r="AA863" s="408"/>
      <c r="AB863" s="408"/>
      <c r="AC863" s="408"/>
      <c r="AD863" s="408"/>
      <c r="AE863" s="408"/>
      <c r="AF863" s="408"/>
    </row>
    <row r="864" spans="1:32" ht="15.75" customHeight="1" x14ac:dyDescent="0.2">
      <c r="A864" s="408"/>
      <c r="B864" s="408"/>
      <c r="C864" s="408"/>
      <c r="D864" s="408"/>
      <c r="E864" s="408"/>
      <c r="F864" s="408"/>
      <c r="G864" s="408"/>
      <c r="H864" s="408"/>
      <c r="I864" s="408"/>
      <c r="J864" s="408"/>
      <c r="K864" s="408"/>
      <c r="L864" s="408"/>
      <c r="M864" s="408"/>
      <c r="N864" s="408"/>
      <c r="O864" s="408"/>
      <c r="P864" s="408"/>
      <c r="Q864" s="408"/>
      <c r="R864" s="408"/>
      <c r="S864" s="408"/>
      <c r="T864" s="408"/>
      <c r="U864" s="408"/>
      <c r="V864" s="408"/>
      <c r="W864" s="408"/>
      <c r="X864" s="408"/>
      <c r="Y864" s="408"/>
      <c r="Z864" s="408"/>
      <c r="AA864" s="408"/>
      <c r="AB864" s="408"/>
      <c r="AC864" s="408"/>
      <c r="AD864" s="408"/>
      <c r="AE864" s="408"/>
      <c r="AF864" s="408"/>
    </row>
    <row r="865" spans="1:32" ht="15.75" customHeight="1" x14ac:dyDescent="0.2">
      <c r="A865" s="408"/>
      <c r="B865" s="408"/>
      <c r="C865" s="408"/>
      <c r="D865" s="408"/>
      <c r="E865" s="408"/>
      <c r="F865" s="408"/>
      <c r="G865" s="408"/>
      <c r="H865" s="408"/>
      <c r="I865" s="408"/>
      <c r="J865" s="408"/>
      <c r="K865" s="408"/>
      <c r="L865" s="408"/>
      <c r="M865" s="408"/>
      <c r="N865" s="408"/>
      <c r="O865" s="408"/>
      <c r="P865" s="408"/>
      <c r="Q865" s="408"/>
      <c r="R865" s="408"/>
      <c r="S865" s="408"/>
      <c r="T865" s="408"/>
      <c r="U865" s="408"/>
      <c r="V865" s="408"/>
      <c r="W865" s="408"/>
      <c r="X865" s="408"/>
      <c r="Y865" s="408"/>
      <c r="Z865" s="408"/>
      <c r="AA865" s="408"/>
      <c r="AB865" s="408"/>
      <c r="AC865" s="408"/>
      <c r="AD865" s="408"/>
      <c r="AE865" s="408"/>
      <c r="AF865" s="408"/>
    </row>
    <row r="866" spans="1:32" ht="15.75" customHeight="1" x14ac:dyDescent="0.2">
      <c r="A866" s="408"/>
      <c r="B866" s="408"/>
      <c r="C866" s="408"/>
      <c r="D866" s="408"/>
      <c r="E866" s="408"/>
      <c r="F866" s="408"/>
      <c r="G866" s="408"/>
      <c r="H866" s="408"/>
      <c r="I866" s="408"/>
      <c r="J866" s="408"/>
      <c r="K866" s="408"/>
      <c r="L866" s="408"/>
      <c r="M866" s="408"/>
      <c r="N866" s="408"/>
      <c r="O866" s="408"/>
      <c r="P866" s="408"/>
      <c r="Q866" s="408"/>
      <c r="R866" s="408"/>
      <c r="S866" s="408"/>
      <c r="T866" s="408"/>
      <c r="U866" s="408"/>
      <c r="V866" s="408"/>
      <c r="W866" s="408"/>
      <c r="X866" s="408"/>
      <c r="Y866" s="408"/>
      <c r="Z866" s="408"/>
      <c r="AA866" s="408"/>
      <c r="AB866" s="408"/>
      <c r="AC866" s="408"/>
      <c r="AD866" s="408"/>
      <c r="AE866" s="408"/>
      <c r="AF866" s="408"/>
    </row>
    <row r="867" spans="1:32" ht="15.75" customHeight="1" x14ac:dyDescent="0.2">
      <c r="A867" s="408"/>
      <c r="B867" s="408"/>
      <c r="C867" s="408"/>
      <c r="D867" s="408"/>
      <c r="E867" s="408"/>
      <c r="F867" s="408"/>
      <c r="G867" s="408"/>
      <c r="H867" s="408"/>
      <c r="I867" s="408"/>
      <c r="J867" s="408"/>
      <c r="K867" s="408"/>
      <c r="L867" s="408"/>
      <c r="M867" s="408"/>
      <c r="N867" s="408"/>
      <c r="O867" s="408"/>
      <c r="P867" s="408"/>
      <c r="Q867" s="408"/>
      <c r="R867" s="408"/>
      <c r="S867" s="408"/>
      <c r="T867" s="408"/>
      <c r="U867" s="408"/>
      <c r="V867" s="408"/>
      <c r="W867" s="408"/>
      <c r="X867" s="408"/>
      <c r="Y867" s="408"/>
      <c r="Z867" s="408"/>
      <c r="AA867" s="408"/>
      <c r="AB867" s="408"/>
      <c r="AC867" s="408"/>
      <c r="AD867" s="408"/>
      <c r="AE867" s="408"/>
      <c r="AF867" s="408"/>
    </row>
    <row r="868" spans="1:32" ht="15.75" customHeight="1" x14ac:dyDescent="0.2">
      <c r="A868" s="408"/>
      <c r="B868" s="408"/>
      <c r="C868" s="408"/>
      <c r="D868" s="408"/>
      <c r="E868" s="408"/>
      <c r="F868" s="408"/>
      <c r="G868" s="408"/>
      <c r="H868" s="408"/>
      <c r="I868" s="408"/>
      <c r="J868" s="408"/>
      <c r="K868" s="408"/>
      <c r="L868" s="408"/>
      <c r="M868" s="408"/>
      <c r="N868" s="408"/>
      <c r="O868" s="408"/>
      <c r="P868" s="408"/>
      <c r="Q868" s="408"/>
      <c r="R868" s="408"/>
      <c r="S868" s="408"/>
      <c r="T868" s="408"/>
      <c r="U868" s="408"/>
      <c r="V868" s="408"/>
      <c r="W868" s="408"/>
      <c r="X868" s="408"/>
      <c r="Y868" s="408"/>
      <c r="Z868" s="408"/>
      <c r="AA868" s="408"/>
      <c r="AB868" s="408"/>
      <c r="AC868" s="408"/>
      <c r="AD868" s="408"/>
      <c r="AE868" s="408"/>
      <c r="AF868" s="408"/>
    </row>
    <row r="869" spans="1:32" ht="15.75" customHeight="1" x14ac:dyDescent="0.2">
      <c r="A869" s="408"/>
      <c r="B869" s="408"/>
      <c r="C869" s="408"/>
      <c r="D869" s="408"/>
      <c r="E869" s="408"/>
      <c r="F869" s="408"/>
      <c r="G869" s="408"/>
      <c r="H869" s="408"/>
      <c r="I869" s="408"/>
      <c r="J869" s="408"/>
      <c r="K869" s="408"/>
      <c r="L869" s="408"/>
      <c r="M869" s="408"/>
      <c r="N869" s="408"/>
      <c r="O869" s="408"/>
      <c r="P869" s="408"/>
      <c r="Q869" s="408"/>
      <c r="R869" s="408"/>
      <c r="S869" s="408"/>
      <c r="T869" s="408"/>
      <c r="U869" s="408"/>
      <c r="V869" s="408"/>
      <c r="W869" s="408"/>
      <c r="X869" s="408"/>
      <c r="Y869" s="408"/>
      <c r="Z869" s="408"/>
      <c r="AA869" s="408"/>
      <c r="AB869" s="408"/>
      <c r="AC869" s="408"/>
      <c r="AD869" s="408"/>
      <c r="AE869" s="408"/>
      <c r="AF869" s="408"/>
    </row>
    <row r="870" spans="1:32" ht="15.75" customHeight="1" x14ac:dyDescent="0.2">
      <c r="A870" s="408"/>
      <c r="B870" s="408"/>
      <c r="C870" s="408"/>
      <c r="D870" s="408"/>
      <c r="E870" s="408"/>
      <c r="F870" s="408"/>
      <c r="G870" s="408"/>
      <c r="H870" s="408"/>
      <c r="I870" s="408"/>
      <c r="J870" s="408"/>
      <c r="K870" s="408"/>
      <c r="L870" s="408"/>
      <c r="M870" s="408"/>
      <c r="N870" s="408"/>
      <c r="O870" s="408"/>
      <c r="P870" s="408"/>
      <c r="Q870" s="408"/>
      <c r="R870" s="408"/>
      <c r="S870" s="408"/>
      <c r="T870" s="408"/>
      <c r="U870" s="408"/>
      <c r="V870" s="408"/>
      <c r="W870" s="408"/>
      <c r="X870" s="408"/>
      <c r="Y870" s="408"/>
      <c r="Z870" s="408"/>
      <c r="AA870" s="408"/>
      <c r="AB870" s="408"/>
      <c r="AC870" s="408"/>
      <c r="AD870" s="408"/>
      <c r="AE870" s="408"/>
      <c r="AF870" s="408"/>
    </row>
    <row r="871" spans="1:32" ht="15.75" customHeight="1" x14ac:dyDescent="0.2">
      <c r="A871" s="408"/>
      <c r="B871" s="408"/>
      <c r="C871" s="408"/>
      <c r="D871" s="408"/>
      <c r="E871" s="408"/>
      <c r="F871" s="408"/>
      <c r="G871" s="408"/>
      <c r="H871" s="408"/>
      <c r="I871" s="408"/>
      <c r="J871" s="408"/>
      <c r="K871" s="408"/>
      <c r="L871" s="408"/>
      <c r="M871" s="408"/>
      <c r="N871" s="408"/>
      <c r="O871" s="408"/>
      <c r="P871" s="408"/>
      <c r="Q871" s="408"/>
      <c r="R871" s="408"/>
      <c r="S871" s="408"/>
      <c r="T871" s="408"/>
      <c r="U871" s="408"/>
      <c r="V871" s="408"/>
      <c r="W871" s="408"/>
      <c r="X871" s="408"/>
      <c r="Y871" s="408"/>
      <c r="Z871" s="408"/>
      <c r="AA871" s="408"/>
      <c r="AB871" s="408"/>
      <c r="AC871" s="408"/>
      <c r="AD871" s="408"/>
      <c r="AE871" s="408"/>
      <c r="AF871" s="408"/>
    </row>
    <row r="872" spans="1:32" ht="15.75" customHeight="1" x14ac:dyDescent="0.2">
      <c r="A872" s="408"/>
      <c r="B872" s="408"/>
      <c r="C872" s="408"/>
      <c r="D872" s="408"/>
      <c r="E872" s="408"/>
      <c r="F872" s="408"/>
      <c r="G872" s="408"/>
      <c r="H872" s="408"/>
      <c r="I872" s="408"/>
      <c r="J872" s="408"/>
      <c r="K872" s="408"/>
      <c r="L872" s="408"/>
      <c r="M872" s="408"/>
      <c r="N872" s="408"/>
      <c r="O872" s="408"/>
      <c r="P872" s="408"/>
      <c r="Q872" s="408"/>
      <c r="R872" s="408"/>
      <c r="S872" s="408"/>
      <c r="T872" s="408"/>
      <c r="U872" s="408"/>
      <c r="V872" s="408"/>
      <c r="W872" s="408"/>
      <c r="X872" s="408"/>
      <c r="Y872" s="408"/>
      <c r="Z872" s="408"/>
      <c r="AA872" s="408"/>
      <c r="AB872" s="408"/>
      <c r="AC872" s="408"/>
      <c r="AD872" s="408"/>
      <c r="AE872" s="408"/>
      <c r="AF872" s="408"/>
    </row>
    <row r="873" spans="1:32" ht="15.75" customHeight="1" x14ac:dyDescent="0.2">
      <c r="A873" s="408"/>
      <c r="B873" s="408"/>
      <c r="C873" s="408"/>
      <c r="D873" s="408"/>
      <c r="E873" s="408"/>
      <c r="F873" s="408"/>
      <c r="G873" s="408"/>
      <c r="H873" s="408"/>
      <c r="I873" s="408"/>
      <c r="J873" s="408"/>
      <c r="K873" s="408"/>
      <c r="L873" s="408"/>
      <c r="M873" s="408"/>
      <c r="N873" s="408"/>
      <c r="O873" s="408"/>
      <c r="P873" s="408"/>
      <c r="Q873" s="408"/>
      <c r="R873" s="408"/>
      <c r="S873" s="408"/>
      <c r="T873" s="408"/>
      <c r="U873" s="408"/>
      <c r="V873" s="408"/>
      <c r="W873" s="408"/>
      <c r="X873" s="408"/>
      <c r="Y873" s="408"/>
      <c r="Z873" s="408"/>
      <c r="AA873" s="408"/>
      <c r="AB873" s="408"/>
      <c r="AC873" s="408"/>
      <c r="AD873" s="408"/>
      <c r="AE873" s="408"/>
      <c r="AF873" s="408"/>
    </row>
    <row r="874" spans="1:32" ht="15.75" customHeight="1" x14ac:dyDescent="0.2">
      <c r="A874" s="408"/>
      <c r="B874" s="408"/>
      <c r="C874" s="408"/>
      <c r="D874" s="408"/>
      <c r="E874" s="408"/>
      <c r="F874" s="408"/>
      <c r="G874" s="408"/>
      <c r="H874" s="408"/>
      <c r="I874" s="408"/>
      <c r="J874" s="408"/>
      <c r="K874" s="408"/>
      <c r="L874" s="408"/>
      <c r="M874" s="408"/>
      <c r="N874" s="408"/>
      <c r="O874" s="408"/>
      <c r="P874" s="408"/>
      <c r="Q874" s="408"/>
      <c r="R874" s="408"/>
      <c r="S874" s="408"/>
      <c r="T874" s="408"/>
      <c r="U874" s="408"/>
      <c r="V874" s="408"/>
      <c r="W874" s="408"/>
      <c r="X874" s="408"/>
      <c r="Y874" s="408"/>
      <c r="Z874" s="408"/>
      <c r="AA874" s="408"/>
      <c r="AB874" s="408"/>
      <c r="AC874" s="408"/>
      <c r="AD874" s="408"/>
      <c r="AE874" s="408"/>
      <c r="AF874" s="408"/>
    </row>
    <row r="875" spans="1:32" ht="15.75" customHeight="1" x14ac:dyDescent="0.2">
      <c r="A875" s="408"/>
      <c r="B875" s="408"/>
      <c r="C875" s="408"/>
      <c r="D875" s="408"/>
      <c r="E875" s="408"/>
      <c r="F875" s="408"/>
      <c r="G875" s="408"/>
      <c r="H875" s="408"/>
      <c r="I875" s="408"/>
      <c r="J875" s="408"/>
      <c r="K875" s="408"/>
      <c r="L875" s="408"/>
      <c r="M875" s="408"/>
      <c r="N875" s="408"/>
      <c r="O875" s="408"/>
      <c r="P875" s="408"/>
      <c r="Q875" s="408"/>
      <c r="R875" s="408"/>
      <c r="S875" s="408"/>
      <c r="T875" s="408"/>
      <c r="U875" s="408"/>
      <c r="V875" s="408"/>
      <c r="W875" s="408"/>
      <c r="X875" s="408"/>
      <c r="Y875" s="408"/>
      <c r="Z875" s="408"/>
      <c r="AA875" s="408"/>
      <c r="AB875" s="408"/>
      <c r="AC875" s="408"/>
      <c r="AD875" s="408"/>
      <c r="AE875" s="408"/>
      <c r="AF875" s="408"/>
    </row>
    <row r="876" spans="1:32" ht="15.75" customHeight="1" x14ac:dyDescent="0.2">
      <c r="A876" s="408"/>
      <c r="B876" s="408"/>
      <c r="C876" s="408"/>
      <c r="D876" s="408"/>
      <c r="E876" s="408"/>
      <c r="F876" s="408"/>
      <c r="G876" s="408"/>
      <c r="H876" s="408"/>
      <c r="I876" s="408"/>
      <c r="J876" s="408"/>
      <c r="K876" s="408"/>
      <c r="L876" s="408"/>
      <c r="M876" s="408"/>
      <c r="N876" s="408"/>
      <c r="O876" s="408"/>
      <c r="P876" s="408"/>
      <c r="Q876" s="408"/>
      <c r="R876" s="408"/>
      <c r="S876" s="408"/>
      <c r="T876" s="408"/>
      <c r="U876" s="408"/>
      <c r="V876" s="408"/>
      <c r="W876" s="408"/>
      <c r="X876" s="408"/>
      <c r="Y876" s="408"/>
      <c r="Z876" s="408"/>
      <c r="AA876" s="408"/>
      <c r="AB876" s="408"/>
      <c r="AC876" s="408"/>
      <c r="AD876" s="408"/>
      <c r="AE876" s="408"/>
      <c r="AF876" s="408"/>
    </row>
    <row r="877" spans="1:32" ht="15.75" customHeight="1" x14ac:dyDescent="0.2">
      <c r="A877" s="408"/>
      <c r="B877" s="408"/>
      <c r="C877" s="408"/>
      <c r="D877" s="408"/>
      <c r="E877" s="408"/>
      <c r="F877" s="408"/>
      <c r="G877" s="408"/>
      <c r="H877" s="408"/>
      <c r="I877" s="408"/>
      <c r="J877" s="408"/>
      <c r="K877" s="408"/>
      <c r="L877" s="408"/>
      <c r="M877" s="408"/>
      <c r="N877" s="408"/>
      <c r="O877" s="408"/>
      <c r="P877" s="408"/>
      <c r="Q877" s="408"/>
      <c r="R877" s="408"/>
      <c r="S877" s="408"/>
      <c r="T877" s="408"/>
      <c r="U877" s="408"/>
      <c r="V877" s="408"/>
      <c r="W877" s="408"/>
      <c r="X877" s="408"/>
      <c r="Y877" s="408"/>
      <c r="Z877" s="408"/>
      <c r="AA877" s="408"/>
      <c r="AB877" s="408"/>
      <c r="AC877" s="408"/>
      <c r="AD877" s="408"/>
      <c r="AE877" s="408"/>
      <c r="AF877" s="408"/>
    </row>
    <row r="878" spans="1:32" ht="15.75" customHeight="1" x14ac:dyDescent="0.2">
      <c r="A878" s="408"/>
      <c r="B878" s="408"/>
      <c r="C878" s="408"/>
      <c r="D878" s="408"/>
      <c r="E878" s="408"/>
      <c r="F878" s="408"/>
      <c r="G878" s="408"/>
      <c r="H878" s="408"/>
      <c r="I878" s="408"/>
      <c r="J878" s="408"/>
      <c r="K878" s="408"/>
      <c r="L878" s="408"/>
      <c r="M878" s="408"/>
      <c r="N878" s="408"/>
      <c r="O878" s="408"/>
      <c r="P878" s="408"/>
      <c r="Q878" s="408"/>
      <c r="R878" s="408"/>
      <c r="S878" s="408"/>
      <c r="T878" s="408"/>
      <c r="U878" s="408"/>
      <c r="V878" s="408"/>
      <c r="W878" s="408"/>
      <c r="X878" s="408"/>
      <c r="Y878" s="408"/>
      <c r="Z878" s="408"/>
      <c r="AA878" s="408"/>
      <c r="AB878" s="408"/>
      <c r="AC878" s="408"/>
      <c r="AD878" s="408"/>
      <c r="AE878" s="408"/>
      <c r="AF878" s="408"/>
    </row>
    <row r="879" spans="1:32" ht="15.75" customHeight="1" x14ac:dyDescent="0.2">
      <c r="A879" s="408"/>
      <c r="B879" s="408"/>
      <c r="C879" s="408"/>
      <c r="D879" s="408"/>
      <c r="E879" s="408"/>
      <c r="F879" s="408"/>
      <c r="G879" s="408"/>
      <c r="H879" s="408"/>
      <c r="I879" s="408"/>
      <c r="J879" s="408"/>
      <c r="K879" s="408"/>
      <c r="L879" s="408"/>
      <c r="M879" s="408"/>
      <c r="N879" s="408"/>
      <c r="O879" s="408"/>
      <c r="P879" s="408"/>
      <c r="Q879" s="408"/>
      <c r="R879" s="408"/>
      <c r="S879" s="408"/>
      <c r="T879" s="408"/>
      <c r="U879" s="408"/>
      <c r="V879" s="408"/>
      <c r="W879" s="408"/>
      <c r="X879" s="408"/>
      <c r="Y879" s="408"/>
      <c r="Z879" s="408"/>
      <c r="AA879" s="408"/>
      <c r="AB879" s="408"/>
      <c r="AC879" s="408"/>
      <c r="AD879" s="408"/>
      <c r="AE879" s="408"/>
      <c r="AF879" s="408"/>
    </row>
    <row r="880" spans="1:32" ht="15.75" customHeight="1" x14ac:dyDescent="0.2">
      <c r="A880" s="408"/>
      <c r="B880" s="408"/>
      <c r="C880" s="408"/>
      <c r="D880" s="408"/>
      <c r="E880" s="408"/>
      <c r="F880" s="408"/>
      <c r="G880" s="408"/>
      <c r="H880" s="408"/>
      <c r="I880" s="408"/>
      <c r="J880" s="408"/>
      <c r="K880" s="408"/>
      <c r="L880" s="408"/>
      <c r="M880" s="408"/>
      <c r="N880" s="408"/>
      <c r="O880" s="408"/>
      <c r="P880" s="408"/>
      <c r="Q880" s="408"/>
      <c r="R880" s="408"/>
      <c r="S880" s="408"/>
      <c r="T880" s="408"/>
      <c r="U880" s="408"/>
      <c r="V880" s="408"/>
      <c r="W880" s="408"/>
      <c r="X880" s="408"/>
      <c r="Y880" s="408"/>
      <c r="Z880" s="408"/>
      <c r="AA880" s="408"/>
      <c r="AB880" s="408"/>
      <c r="AC880" s="408"/>
      <c r="AD880" s="408"/>
      <c r="AE880" s="408"/>
      <c r="AF880" s="408"/>
    </row>
    <row r="881" spans="1:32" ht="15.75" customHeight="1" x14ac:dyDescent="0.2">
      <c r="A881" s="408"/>
      <c r="B881" s="408"/>
      <c r="C881" s="408"/>
      <c r="D881" s="408"/>
      <c r="E881" s="408"/>
      <c r="F881" s="408"/>
      <c r="G881" s="408"/>
      <c r="H881" s="408"/>
      <c r="I881" s="408"/>
      <c r="J881" s="408"/>
      <c r="K881" s="408"/>
      <c r="L881" s="408"/>
      <c r="M881" s="408"/>
      <c r="N881" s="408"/>
      <c r="O881" s="408"/>
      <c r="P881" s="408"/>
      <c r="Q881" s="408"/>
      <c r="R881" s="408"/>
      <c r="S881" s="408"/>
      <c r="T881" s="408"/>
      <c r="U881" s="408"/>
      <c r="V881" s="408"/>
      <c r="W881" s="408"/>
      <c r="X881" s="408"/>
      <c r="Y881" s="408"/>
      <c r="Z881" s="408"/>
      <c r="AA881" s="408"/>
      <c r="AB881" s="408"/>
      <c r="AC881" s="408"/>
      <c r="AD881" s="408"/>
      <c r="AE881" s="408"/>
      <c r="AF881" s="408"/>
    </row>
    <row r="882" spans="1:32" ht="15.75" customHeight="1" x14ac:dyDescent="0.2">
      <c r="A882" s="408"/>
      <c r="B882" s="408"/>
      <c r="C882" s="408"/>
      <c r="D882" s="408"/>
      <c r="E882" s="408"/>
      <c r="F882" s="408"/>
      <c r="G882" s="408"/>
      <c r="H882" s="408"/>
      <c r="I882" s="408"/>
      <c r="J882" s="408"/>
      <c r="K882" s="408"/>
      <c r="L882" s="408"/>
      <c r="M882" s="408"/>
      <c r="N882" s="408"/>
      <c r="O882" s="408"/>
      <c r="P882" s="408"/>
      <c r="Q882" s="408"/>
      <c r="R882" s="408"/>
      <c r="S882" s="408"/>
      <c r="T882" s="408"/>
      <c r="U882" s="408"/>
      <c r="V882" s="408"/>
      <c r="W882" s="408"/>
      <c r="X882" s="408"/>
      <c r="Y882" s="408"/>
      <c r="Z882" s="408"/>
      <c r="AA882" s="408"/>
      <c r="AB882" s="408"/>
      <c r="AC882" s="408"/>
      <c r="AD882" s="408"/>
      <c r="AE882" s="408"/>
      <c r="AF882" s="408"/>
    </row>
    <row r="883" spans="1:32" ht="15.75" customHeight="1" x14ac:dyDescent="0.2">
      <c r="A883" s="408"/>
      <c r="B883" s="408"/>
      <c r="C883" s="408"/>
      <c r="D883" s="408"/>
      <c r="E883" s="408"/>
      <c r="F883" s="408"/>
      <c r="G883" s="408"/>
      <c r="H883" s="408"/>
      <c r="I883" s="408"/>
      <c r="J883" s="408"/>
      <c r="K883" s="408"/>
      <c r="L883" s="408"/>
      <c r="M883" s="408"/>
      <c r="N883" s="408"/>
      <c r="O883" s="408"/>
      <c r="P883" s="408"/>
      <c r="Q883" s="408"/>
      <c r="R883" s="408"/>
      <c r="S883" s="408"/>
      <c r="T883" s="408"/>
      <c r="U883" s="408"/>
      <c r="V883" s="408"/>
      <c r="W883" s="408"/>
      <c r="X883" s="408"/>
      <c r="Y883" s="408"/>
      <c r="Z883" s="408"/>
      <c r="AA883" s="408"/>
      <c r="AB883" s="408"/>
      <c r="AC883" s="408"/>
      <c r="AD883" s="408"/>
      <c r="AE883" s="408"/>
      <c r="AF883" s="408"/>
    </row>
    <row r="884" spans="1:32" ht="15.75" customHeight="1" x14ac:dyDescent="0.2">
      <c r="A884" s="408"/>
      <c r="B884" s="408"/>
      <c r="C884" s="408"/>
      <c r="D884" s="408"/>
      <c r="E884" s="408"/>
      <c r="F884" s="408"/>
      <c r="G884" s="408"/>
      <c r="H884" s="408"/>
      <c r="I884" s="408"/>
      <c r="J884" s="408"/>
      <c r="K884" s="408"/>
      <c r="L884" s="408"/>
      <c r="M884" s="408"/>
      <c r="N884" s="408"/>
      <c r="O884" s="408"/>
      <c r="P884" s="408"/>
      <c r="Q884" s="408"/>
      <c r="R884" s="408"/>
      <c r="S884" s="408"/>
      <c r="T884" s="408"/>
      <c r="U884" s="408"/>
      <c r="V884" s="408"/>
      <c r="W884" s="408"/>
      <c r="X884" s="408"/>
      <c r="Y884" s="408"/>
      <c r="Z884" s="408"/>
      <c r="AA884" s="408"/>
      <c r="AB884" s="408"/>
      <c r="AC884" s="408"/>
      <c r="AD884" s="408"/>
      <c r="AE884" s="408"/>
      <c r="AF884" s="408"/>
    </row>
    <row r="885" spans="1:32" ht="15.75" customHeight="1" x14ac:dyDescent="0.2">
      <c r="A885" s="408"/>
      <c r="B885" s="408"/>
      <c r="C885" s="408"/>
      <c r="D885" s="408"/>
      <c r="E885" s="408"/>
      <c r="F885" s="408"/>
      <c r="G885" s="408"/>
      <c r="H885" s="408"/>
      <c r="I885" s="408"/>
      <c r="J885" s="408"/>
      <c r="K885" s="408"/>
      <c r="L885" s="408"/>
      <c r="M885" s="408"/>
      <c r="N885" s="408"/>
      <c r="O885" s="408"/>
      <c r="P885" s="408"/>
      <c r="Q885" s="408"/>
      <c r="R885" s="408"/>
      <c r="S885" s="408"/>
      <c r="T885" s="408"/>
      <c r="U885" s="408"/>
      <c r="V885" s="408"/>
      <c r="W885" s="408"/>
      <c r="X885" s="408"/>
      <c r="Y885" s="408"/>
      <c r="Z885" s="408"/>
      <c r="AA885" s="408"/>
      <c r="AB885" s="408"/>
      <c r="AC885" s="408"/>
      <c r="AD885" s="408"/>
      <c r="AE885" s="408"/>
      <c r="AF885" s="408"/>
    </row>
    <row r="886" spans="1:32" ht="15.75" customHeight="1" x14ac:dyDescent="0.2">
      <c r="A886" s="408"/>
      <c r="B886" s="408"/>
      <c r="C886" s="408"/>
      <c r="D886" s="408"/>
      <c r="E886" s="408"/>
      <c r="F886" s="408"/>
      <c r="G886" s="408"/>
      <c r="H886" s="408"/>
      <c r="I886" s="408"/>
      <c r="J886" s="408"/>
      <c r="K886" s="408"/>
      <c r="L886" s="408"/>
      <c r="M886" s="408"/>
      <c r="N886" s="408"/>
      <c r="O886" s="408"/>
      <c r="P886" s="408"/>
      <c r="Q886" s="408"/>
      <c r="R886" s="408"/>
      <c r="S886" s="408"/>
      <c r="T886" s="408"/>
      <c r="U886" s="408"/>
      <c r="V886" s="408"/>
      <c r="W886" s="408"/>
      <c r="X886" s="408"/>
      <c r="Y886" s="408"/>
      <c r="Z886" s="408"/>
      <c r="AA886" s="408"/>
      <c r="AB886" s="408"/>
      <c r="AC886" s="408"/>
      <c r="AD886" s="408"/>
      <c r="AE886" s="408"/>
      <c r="AF886" s="408"/>
    </row>
    <row r="887" spans="1:32" ht="15.75" customHeight="1" x14ac:dyDescent="0.2">
      <c r="A887" s="408"/>
      <c r="B887" s="408"/>
      <c r="C887" s="408"/>
      <c r="D887" s="408"/>
      <c r="E887" s="408"/>
      <c r="F887" s="408"/>
      <c r="G887" s="408"/>
      <c r="H887" s="408"/>
      <c r="I887" s="408"/>
      <c r="J887" s="408"/>
      <c r="K887" s="408"/>
      <c r="L887" s="408"/>
      <c r="M887" s="408"/>
      <c r="N887" s="408"/>
      <c r="O887" s="408"/>
      <c r="P887" s="408"/>
      <c r="Q887" s="408"/>
      <c r="R887" s="408"/>
      <c r="S887" s="408"/>
      <c r="T887" s="408"/>
      <c r="U887" s="408"/>
      <c r="V887" s="408"/>
      <c r="W887" s="408"/>
      <c r="X887" s="408"/>
      <c r="Y887" s="408"/>
      <c r="Z887" s="408"/>
      <c r="AA887" s="408"/>
      <c r="AB887" s="408"/>
      <c r="AC887" s="408"/>
      <c r="AD887" s="408"/>
      <c r="AE887" s="408"/>
      <c r="AF887" s="408"/>
    </row>
    <row r="888" spans="1:32" ht="15.75" customHeight="1" x14ac:dyDescent="0.2">
      <c r="A888" s="408"/>
      <c r="B888" s="408"/>
      <c r="C888" s="408"/>
      <c r="D888" s="408"/>
      <c r="E888" s="408"/>
      <c r="F888" s="408"/>
      <c r="G888" s="408"/>
      <c r="H888" s="408"/>
      <c r="I888" s="408"/>
      <c r="J888" s="408"/>
      <c r="K888" s="408"/>
      <c r="L888" s="408"/>
      <c r="M888" s="408"/>
      <c r="N888" s="408"/>
      <c r="O888" s="408"/>
      <c r="P888" s="408"/>
      <c r="Q888" s="408"/>
      <c r="R888" s="408"/>
      <c r="S888" s="408"/>
      <c r="T888" s="408"/>
      <c r="U888" s="408"/>
      <c r="V888" s="408"/>
      <c r="W888" s="408"/>
      <c r="X888" s="408"/>
      <c r="Y888" s="408"/>
      <c r="Z888" s="408"/>
      <c r="AA888" s="408"/>
      <c r="AB888" s="408"/>
      <c r="AC888" s="408"/>
      <c r="AD888" s="408"/>
      <c r="AE888" s="408"/>
      <c r="AF888" s="408"/>
    </row>
    <row r="889" spans="1:32" ht="15.75" customHeight="1" x14ac:dyDescent="0.2">
      <c r="A889" s="408"/>
      <c r="B889" s="408"/>
      <c r="C889" s="408"/>
      <c r="D889" s="408"/>
      <c r="E889" s="408"/>
      <c r="F889" s="408"/>
      <c r="G889" s="408"/>
      <c r="H889" s="408"/>
      <c r="I889" s="408"/>
      <c r="J889" s="408"/>
      <c r="K889" s="408"/>
      <c r="L889" s="408"/>
      <c r="M889" s="408"/>
      <c r="N889" s="408"/>
      <c r="O889" s="408"/>
      <c r="P889" s="408"/>
      <c r="Q889" s="408"/>
      <c r="R889" s="408"/>
      <c r="S889" s="408"/>
      <c r="T889" s="408"/>
      <c r="U889" s="408"/>
      <c r="V889" s="408"/>
      <c r="W889" s="408"/>
      <c r="X889" s="408"/>
      <c r="Y889" s="408"/>
      <c r="Z889" s="408"/>
      <c r="AA889" s="408"/>
      <c r="AB889" s="408"/>
      <c r="AC889" s="408"/>
      <c r="AD889" s="408"/>
      <c r="AE889" s="408"/>
      <c r="AF889" s="408"/>
    </row>
    <row r="890" spans="1:32" ht="15.75" customHeight="1" x14ac:dyDescent="0.2">
      <c r="A890" s="408"/>
      <c r="B890" s="408"/>
      <c r="C890" s="408"/>
      <c r="D890" s="408"/>
      <c r="E890" s="408"/>
      <c r="F890" s="408"/>
      <c r="G890" s="408"/>
      <c r="H890" s="408"/>
      <c r="I890" s="408"/>
      <c r="J890" s="408"/>
      <c r="K890" s="408"/>
      <c r="L890" s="408"/>
      <c r="M890" s="408"/>
      <c r="N890" s="408"/>
      <c r="O890" s="408"/>
      <c r="P890" s="408"/>
      <c r="Q890" s="408"/>
      <c r="R890" s="408"/>
      <c r="S890" s="408"/>
      <c r="T890" s="408"/>
      <c r="U890" s="408"/>
      <c r="V890" s="408"/>
      <c r="W890" s="408"/>
      <c r="X890" s="408"/>
      <c r="Y890" s="408"/>
      <c r="Z890" s="408"/>
      <c r="AA890" s="408"/>
      <c r="AB890" s="408"/>
      <c r="AC890" s="408"/>
      <c r="AD890" s="408"/>
      <c r="AE890" s="408"/>
      <c r="AF890" s="408"/>
    </row>
    <row r="891" spans="1:32" ht="15.75" customHeight="1" x14ac:dyDescent="0.2">
      <c r="A891" s="408"/>
      <c r="B891" s="408"/>
      <c r="C891" s="408"/>
      <c r="D891" s="408"/>
      <c r="E891" s="408"/>
      <c r="F891" s="408"/>
      <c r="G891" s="408"/>
      <c r="H891" s="408"/>
      <c r="I891" s="408"/>
      <c r="J891" s="408"/>
      <c r="K891" s="408"/>
      <c r="L891" s="408"/>
      <c r="M891" s="408"/>
      <c r="N891" s="408"/>
      <c r="O891" s="408"/>
      <c r="P891" s="408"/>
      <c r="Q891" s="408"/>
      <c r="R891" s="408"/>
      <c r="S891" s="408"/>
      <c r="T891" s="408"/>
      <c r="U891" s="408"/>
      <c r="V891" s="408"/>
      <c r="W891" s="408"/>
      <c r="X891" s="408"/>
      <c r="Y891" s="408"/>
      <c r="Z891" s="408"/>
      <c r="AA891" s="408"/>
      <c r="AB891" s="408"/>
      <c r="AC891" s="408"/>
      <c r="AD891" s="408"/>
      <c r="AE891" s="408"/>
      <c r="AF891" s="408"/>
    </row>
    <row r="892" spans="1:32" ht="15.75" customHeight="1" x14ac:dyDescent="0.2">
      <c r="A892" s="408"/>
      <c r="B892" s="408"/>
      <c r="C892" s="408"/>
      <c r="D892" s="408"/>
      <c r="E892" s="408"/>
      <c r="F892" s="408"/>
      <c r="G892" s="408"/>
      <c r="H892" s="408"/>
      <c r="I892" s="408"/>
      <c r="J892" s="408"/>
      <c r="K892" s="408"/>
      <c r="L892" s="408"/>
      <c r="M892" s="408"/>
      <c r="N892" s="408"/>
      <c r="O892" s="408"/>
      <c r="P892" s="408"/>
      <c r="Q892" s="408"/>
      <c r="R892" s="408"/>
      <c r="S892" s="408"/>
      <c r="T892" s="408"/>
      <c r="U892" s="408"/>
      <c r="V892" s="408"/>
      <c r="W892" s="408"/>
      <c r="X892" s="408"/>
      <c r="Y892" s="408"/>
      <c r="Z892" s="408"/>
      <c r="AA892" s="408"/>
      <c r="AB892" s="408"/>
      <c r="AC892" s="408"/>
      <c r="AD892" s="408"/>
      <c r="AE892" s="408"/>
      <c r="AF892" s="408"/>
    </row>
    <row r="893" spans="1:32" ht="15.75" customHeight="1" x14ac:dyDescent="0.2">
      <c r="A893" s="408"/>
      <c r="B893" s="408"/>
      <c r="C893" s="408"/>
      <c r="D893" s="408"/>
      <c r="E893" s="408"/>
      <c r="F893" s="408"/>
      <c r="G893" s="408"/>
      <c r="H893" s="408"/>
      <c r="I893" s="408"/>
      <c r="J893" s="408"/>
      <c r="K893" s="408"/>
      <c r="L893" s="408"/>
      <c r="M893" s="408"/>
      <c r="N893" s="408"/>
      <c r="O893" s="408"/>
      <c r="P893" s="408"/>
      <c r="Q893" s="408"/>
      <c r="R893" s="408"/>
      <c r="S893" s="408"/>
      <c r="T893" s="408"/>
      <c r="U893" s="408"/>
      <c r="V893" s="408"/>
      <c r="W893" s="408"/>
      <c r="X893" s="408"/>
      <c r="Y893" s="408"/>
      <c r="Z893" s="408"/>
      <c r="AA893" s="408"/>
      <c r="AB893" s="408"/>
      <c r="AC893" s="408"/>
      <c r="AD893" s="408"/>
      <c r="AE893" s="408"/>
      <c r="AF893" s="408"/>
    </row>
    <row r="894" spans="1:32" ht="15.75" customHeight="1" x14ac:dyDescent="0.2">
      <c r="A894" s="408"/>
      <c r="B894" s="408"/>
      <c r="C894" s="408"/>
      <c r="D894" s="408"/>
      <c r="E894" s="408"/>
      <c r="F894" s="408"/>
      <c r="G894" s="408"/>
      <c r="H894" s="408"/>
      <c r="I894" s="408"/>
      <c r="J894" s="408"/>
      <c r="K894" s="408"/>
      <c r="L894" s="408"/>
      <c r="M894" s="408"/>
      <c r="N894" s="408"/>
      <c r="O894" s="408"/>
      <c r="P894" s="408"/>
      <c r="Q894" s="408"/>
      <c r="R894" s="408"/>
      <c r="S894" s="408"/>
      <c r="T894" s="408"/>
      <c r="U894" s="408"/>
      <c r="V894" s="408"/>
      <c r="W894" s="408"/>
      <c r="X894" s="408"/>
      <c r="Y894" s="408"/>
      <c r="Z894" s="408"/>
      <c r="AA894" s="408"/>
      <c r="AB894" s="408"/>
      <c r="AC894" s="408"/>
      <c r="AD894" s="408"/>
      <c r="AE894" s="408"/>
      <c r="AF894" s="408"/>
    </row>
    <row r="895" spans="1:32" ht="15.75" customHeight="1" x14ac:dyDescent="0.2">
      <c r="A895" s="408"/>
      <c r="B895" s="408"/>
      <c r="C895" s="408"/>
      <c r="D895" s="408"/>
      <c r="E895" s="408"/>
      <c r="F895" s="408"/>
      <c r="G895" s="408"/>
      <c r="H895" s="408"/>
      <c r="I895" s="408"/>
      <c r="J895" s="408"/>
      <c r="K895" s="408"/>
      <c r="L895" s="408"/>
      <c r="M895" s="408"/>
      <c r="N895" s="408"/>
      <c r="O895" s="408"/>
      <c r="P895" s="408"/>
      <c r="Q895" s="408"/>
      <c r="R895" s="408"/>
      <c r="S895" s="408"/>
      <c r="T895" s="408"/>
      <c r="U895" s="408"/>
      <c r="V895" s="408"/>
      <c r="W895" s="408"/>
      <c r="X895" s="408"/>
      <c r="Y895" s="408"/>
      <c r="Z895" s="408"/>
      <c r="AA895" s="408"/>
      <c r="AB895" s="408"/>
      <c r="AC895" s="408"/>
      <c r="AD895" s="408"/>
      <c r="AE895" s="408"/>
      <c r="AF895" s="408"/>
    </row>
    <row r="896" spans="1:32" ht="15.75" customHeight="1" x14ac:dyDescent="0.2">
      <c r="A896" s="408"/>
      <c r="B896" s="408"/>
      <c r="C896" s="408"/>
      <c r="D896" s="408"/>
      <c r="E896" s="408"/>
      <c r="F896" s="408"/>
      <c r="G896" s="408"/>
      <c r="H896" s="408"/>
      <c r="I896" s="408"/>
      <c r="J896" s="408"/>
      <c r="K896" s="408"/>
      <c r="L896" s="408"/>
      <c r="M896" s="408"/>
      <c r="N896" s="408"/>
      <c r="O896" s="408"/>
      <c r="P896" s="408"/>
      <c r="Q896" s="408"/>
      <c r="R896" s="408"/>
      <c r="S896" s="408"/>
      <c r="T896" s="408"/>
      <c r="U896" s="408"/>
      <c r="V896" s="408"/>
      <c r="W896" s="408"/>
      <c r="X896" s="408"/>
      <c r="Y896" s="408"/>
      <c r="Z896" s="408"/>
      <c r="AA896" s="408"/>
      <c r="AB896" s="408"/>
      <c r="AC896" s="408"/>
      <c r="AD896" s="408"/>
      <c r="AE896" s="408"/>
      <c r="AF896" s="408"/>
    </row>
    <row r="897" spans="1:32" ht="15.75" customHeight="1" x14ac:dyDescent="0.2">
      <c r="A897" s="408"/>
      <c r="B897" s="408"/>
      <c r="C897" s="408"/>
      <c r="D897" s="408"/>
      <c r="E897" s="408"/>
      <c r="F897" s="408"/>
      <c r="G897" s="408"/>
      <c r="H897" s="408"/>
      <c r="I897" s="408"/>
      <c r="J897" s="408"/>
      <c r="K897" s="408"/>
      <c r="L897" s="408"/>
      <c r="M897" s="408"/>
      <c r="N897" s="408"/>
      <c r="O897" s="408"/>
      <c r="P897" s="408"/>
      <c r="Q897" s="408"/>
      <c r="R897" s="408"/>
      <c r="S897" s="408"/>
      <c r="T897" s="408"/>
      <c r="U897" s="408"/>
      <c r="V897" s="408"/>
      <c r="W897" s="408"/>
      <c r="X897" s="408"/>
      <c r="Y897" s="408"/>
      <c r="Z897" s="408"/>
      <c r="AA897" s="408"/>
      <c r="AB897" s="408"/>
      <c r="AC897" s="408"/>
      <c r="AD897" s="408"/>
      <c r="AE897" s="408"/>
      <c r="AF897" s="408"/>
    </row>
    <row r="898" spans="1:32" ht="15.75" customHeight="1" x14ac:dyDescent="0.2">
      <c r="A898" s="408"/>
      <c r="B898" s="408"/>
      <c r="C898" s="408"/>
      <c r="D898" s="408"/>
      <c r="E898" s="408"/>
      <c r="F898" s="408"/>
      <c r="G898" s="408"/>
      <c r="H898" s="408"/>
      <c r="I898" s="408"/>
      <c r="J898" s="408"/>
      <c r="K898" s="408"/>
      <c r="L898" s="408"/>
      <c r="M898" s="408"/>
      <c r="N898" s="408"/>
      <c r="O898" s="408"/>
      <c r="P898" s="408"/>
      <c r="Q898" s="408"/>
      <c r="R898" s="408"/>
      <c r="S898" s="408"/>
      <c r="T898" s="408"/>
      <c r="U898" s="408"/>
      <c r="V898" s="408"/>
      <c r="W898" s="408"/>
      <c r="X898" s="408"/>
      <c r="Y898" s="408"/>
      <c r="Z898" s="408"/>
      <c r="AA898" s="408"/>
      <c r="AB898" s="408"/>
      <c r="AC898" s="408"/>
      <c r="AD898" s="408"/>
      <c r="AE898" s="408"/>
      <c r="AF898" s="408"/>
    </row>
    <row r="899" spans="1:32" ht="15.75" customHeight="1" x14ac:dyDescent="0.2">
      <c r="A899" s="408"/>
      <c r="B899" s="408"/>
      <c r="C899" s="408"/>
      <c r="D899" s="408"/>
      <c r="E899" s="408"/>
      <c r="F899" s="408"/>
      <c r="G899" s="408"/>
      <c r="H899" s="408"/>
      <c r="I899" s="408"/>
      <c r="J899" s="408"/>
      <c r="K899" s="408"/>
      <c r="L899" s="408"/>
      <c r="M899" s="408"/>
      <c r="N899" s="408"/>
      <c r="O899" s="408"/>
      <c r="P899" s="408"/>
      <c r="Q899" s="408"/>
      <c r="R899" s="408"/>
      <c r="S899" s="408"/>
      <c r="T899" s="408"/>
      <c r="U899" s="408"/>
      <c r="V899" s="408"/>
      <c r="W899" s="408"/>
      <c r="X899" s="408"/>
      <c r="Y899" s="408"/>
      <c r="Z899" s="408"/>
      <c r="AA899" s="408"/>
      <c r="AB899" s="408"/>
      <c r="AC899" s="408"/>
      <c r="AD899" s="408"/>
      <c r="AE899" s="408"/>
      <c r="AF899" s="408"/>
    </row>
    <row r="900" spans="1:32" ht="15.75" customHeight="1" x14ac:dyDescent="0.2">
      <c r="A900" s="408"/>
      <c r="B900" s="408"/>
      <c r="C900" s="408"/>
      <c r="D900" s="408"/>
      <c r="E900" s="408"/>
      <c r="F900" s="408"/>
      <c r="G900" s="408"/>
      <c r="H900" s="408"/>
      <c r="I900" s="408"/>
      <c r="J900" s="408"/>
      <c r="K900" s="408"/>
      <c r="L900" s="408"/>
      <c r="M900" s="408"/>
      <c r="N900" s="408"/>
      <c r="O900" s="408"/>
      <c r="P900" s="408"/>
      <c r="Q900" s="408"/>
      <c r="R900" s="408"/>
      <c r="S900" s="408"/>
      <c r="T900" s="408"/>
      <c r="U900" s="408"/>
      <c r="V900" s="408"/>
      <c r="W900" s="408"/>
      <c r="X900" s="408"/>
      <c r="Y900" s="408"/>
      <c r="Z900" s="408"/>
      <c r="AA900" s="408"/>
      <c r="AB900" s="408"/>
      <c r="AC900" s="408"/>
      <c r="AD900" s="408"/>
      <c r="AE900" s="408"/>
      <c r="AF900" s="408"/>
    </row>
    <row r="901" spans="1:32" ht="15.75" customHeight="1" x14ac:dyDescent="0.2">
      <c r="A901" s="408"/>
      <c r="B901" s="408"/>
      <c r="C901" s="408"/>
      <c r="D901" s="408"/>
      <c r="E901" s="408"/>
      <c r="F901" s="408"/>
      <c r="G901" s="408"/>
      <c r="H901" s="408"/>
      <c r="I901" s="408"/>
      <c r="J901" s="408"/>
      <c r="K901" s="408"/>
      <c r="L901" s="408"/>
      <c r="M901" s="408"/>
      <c r="N901" s="408"/>
      <c r="O901" s="408"/>
      <c r="P901" s="408"/>
      <c r="Q901" s="408"/>
      <c r="R901" s="408"/>
      <c r="S901" s="408"/>
      <c r="T901" s="408"/>
      <c r="U901" s="408"/>
      <c r="V901" s="408"/>
      <c r="W901" s="408"/>
      <c r="X901" s="408"/>
      <c r="Y901" s="408"/>
      <c r="Z901" s="408"/>
      <c r="AA901" s="408"/>
      <c r="AB901" s="408"/>
      <c r="AC901" s="408"/>
      <c r="AD901" s="408"/>
      <c r="AE901" s="408"/>
      <c r="AF901" s="408"/>
    </row>
    <row r="902" spans="1:32" ht="15.75" customHeight="1" x14ac:dyDescent="0.2">
      <c r="A902" s="408"/>
      <c r="B902" s="408"/>
      <c r="C902" s="408"/>
      <c r="D902" s="408"/>
      <c r="E902" s="408"/>
      <c r="F902" s="408"/>
      <c r="G902" s="408"/>
      <c r="H902" s="408"/>
      <c r="I902" s="408"/>
      <c r="J902" s="408"/>
      <c r="K902" s="408"/>
      <c r="L902" s="408"/>
      <c r="M902" s="408"/>
      <c r="N902" s="408"/>
      <c r="O902" s="408"/>
      <c r="P902" s="408"/>
      <c r="Q902" s="408"/>
      <c r="R902" s="408"/>
      <c r="S902" s="408"/>
      <c r="T902" s="408"/>
      <c r="U902" s="408"/>
      <c r="V902" s="408"/>
      <c r="W902" s="408"/>
      <c r="X902" s="408"/>
      <c r="Y902" s="408"/>
      <c r="Z902" s="408"/>
      <c r="AA902" s="408"/>
      <c r="AB902" s="408"/>
      <c r="AC902" s="408"/>
      <c r="AD902" s="408"/>
      <c r="AE902" s="408"/>
      <c r="AF902" s="408"/>
    </row>
    <row r="903" spans="1:32" ht="15.75" customHeight="1" x14ac:dyDescent="0.2">
      <c r="A903" s="408"/>
      <c r="B903" s="408"/>
      <c r="C903" s="408"/>
      <c r="D903" s="408"/>
      <c r="E903" s="408"/>
      <c r="F903" s="408"/>
      <c r="G903" s="408"/>
      <c r="H903" s="408"/>
      <c r="I903" s="408"/>
      <c r="J903" s="408"/>
      <c r="K903" s="408"/>
      <c r="L903" s="408"/>
      <c r="M903" s="408"/>
      <c r="N903" s="408"/>
      <c r="O903" s="408"/>
      <c r="P903" s="408"/>
      <c r="Q903" s="408"/>
      <c r="R903" s="408"/>
      <c r="S903" s="408"/>
      <c r="T903" s="408"/>
      <c r="U903" s="408"/>
      <c r="V903" s="408"/>
      <c r="W903" s="408"/>
      <c r="X903" s="408"/>
      <c r="Y903" s="408"/>
      <c r="Z903" s="408"/>
      <c r="AA903" s="408"/>
      <c r="AB903" s="408"/>
      <c r="AC903" s="408"/>
      <c r="AD903" s="408"/>
      <c r="AE903" s="408"/>
      <c r="AF903" s="408"/>
    </row>
    <row r="904" spans="1:32" ht="15.75" customHeight="1" x14ac:dyDescent="0.2">
      <c r="A904" s="408"/>
      <c r="B904" s="408"/>
      <c r="C904" s="408"/>
      <c r="D904" s="408"/>
      <c r="E904" s="408"/>
      <c r="F904" s="408"/>
      <c r="G904" s="408"/>
      <c r="H904" s="408"/>
      <c r="I904" s="408"/>
      <c r="J904" s="408"/>
      <c r="K904" s="408"/>
      <c r="L904" s="408"/>
      <c r="M904" s="408"/>
      <c r="N904" s="408"/>
      <c r="O904" s="408"/>
      <c r="P904" s="408"/>
      <c r="Q904" s="408"/>
      <c r="R904" s="408"/>
      <c r="S904" s="408"/>
      <c r="T904" s="408"/>
      <c r="U904" s="408"/>
      <c r="V904" s="408"/>
      <c r="W904" s="408"/>
      <c r="X904" s="408"/>
      <c r="Y904" s="408"/>
      <c r="Z904" s="408"/>
      <c r="AA904" s="408"/>
      <c r="AB904" s="408"/>
      <c r="AC904" s="408"/>
      <c r="AD904" s="408"/>
      <c r="AE904" s="408"/>
      <c r="AF904" s="408"/>
    </row>
    <row r="905" spans="1:32" ht="15.75" customHeight="1" x14ac:dyDescent="0.2">
      <c r="A905" s="408"/>
      <c r="B905" s="408"/>
      <c r="C905" s="408"/>
      <c r="D905" s="408"/>
      <c r="E905" s="408"/>
      <c r="F905" s="408"/>
      <c r="G905" s="408"/>
      <c r="H905" s="408"/>
      <c r="I905" s="408"/>
      <c r="J905" s="408"/>
      <c r="K905" s="408"/>
      <c r="L905" s="408"/>
      <c r="M905" s="408"/>
      <c r="N905" s="408"/>
      <c r="O905" s="408"/>
      <c r="P905" s="408"/>
      <c r="Q905" s="408"/>
      <c r="R905" s="408"/>
      <c r="S905" s="408"/>
      <c r="T905" s="408"/>
      <c r="U905" s="408"/>
      <c r="V905" s="408"/>
      <c r="W905" s="408"/>
      <c r="X905" s="408"/>
      <c r="Y905" s="408"/>
      <c r="Z905" s="408"/>
      <c r="AA905" s="408"/>
      <c r="AB905" s="408"/>
      <c r="AC905" s="408"/>
      <c r="AD905" s="408"/>
      <c r="AE905" s="408"/>
      <c r="AF905" s="408"/>
    </row>
    <row r="906" spans="1:32" ht="15.75" customHeight="1" x14ac:dyDescent="0.2">
      <c r="A906" s="408"/>
      <c r="B906" s="408"/>
      <c r="C906" s="408"/>
      <c r="D906" s="408"/>
      <c r="E906" s="408"/>
      <c r="F906" s="408"/>
      <c r="G906" s="408"/>
      <c r="H906" s="408"/>
      <c r="I906" s="408"/>
      <c r="J906" s="408"/>
      <c r="K906" s="408"/>
      <c r="L906" s="408"/>
      <c r="M906" s="408"/>
      <c r="N906" s="408"/>
      <c r="O906" s="408"/>
      <c r="P906" s="408"/>
      <c r="Q906" s="408"/>
      <c r="R906" s="408"/>
      <c r="S906" s="408"/>
      <c r="T906" s="408"/>
      <c r="U906" s="408"/>
      <c r="V906" s="408"/>
      <c r="W906" s="408"/>
      <c r="X906" s="408"/>
      <c r="Y906" s="408"/>
      <c r="Z906" s="408"/>
      <c r="AA906" s="408"/>
      <c r="AB906" s="408"/>
      <c r="AC906" s="408"/>
      <c r="AD906" s="408"/>
      <c r="AE906" s="408"/>
      <c r="AF906" s="408"/>
    </row>
    <row r="907" spans="1:32" ht="15.75" customHeight="1" x14ac:dyDescent="0.2">
      <c r="A907" s="408"/>
      <c r="B907" s="408"/>
      <c r="C907" s="408"/>
      <c r="D907" s="408"/>
      <c r="E907" s="408"/>
      <c r="F907" s="408"/>
      <c r="G907" s="408"/>
      <c r="H907" s="408"/>
      <c r="I907" s="408"/>
      <c r="J907" s="408"/>
      <c r="K907" s="408"/>
      <c r="L907" s="408"/>
      <c r="M907" s="408"/>
      <c r="N907" s="408"/>
      <c r="O907" s="408"/>
      <c r="P907" s="408"/>
      <c r="Q907" s="408"/>
      <c r="R907" s="408"/>
      <c r="S907" s="408"/>
      <c r="T907" s="408"/>
      <c r="U907" s="408"/>
      <c r="V907" s="408"/>
      <c r="W907" s="408"/>
      <c r="X907" s="408"/>
      <c r="Y907" s="408"/>
      <c r="Z907" s="408"/>
      <c r="AA907" s="408"/>
      <c r="AB907" s="408"/>
      <c r="AC907" s="408"/>
      <c r="AD907" s="408"/>
      <c r="AE907" s="408"/>
      <c r="AF907" s="408"/>
    </row>
    <row r="908" spans="1:32" ht="15.75" customHeight="1" x14ac:dyDescent="0.2">
      <c r="A908" s="408"/>
      <c r="B908" s="408"/>
      <c r="C908" s="408"/>
      <c r="D908" s="408"/>
      <c r="E908" s="408"/>
      <c r="F908" s="408"/>
      <c r="G908" s="408"/>
      <c r="H908" s="408"/>
      <c r="I908" s="408"/>
      <c r="J908" s="408"/>
      <c r="K908" s="408"/>
      <c r="L908" s="408"/>
      <c r="M908" s="408"/>
      <c r="N908" s="408"/>
      <c r="O908" s="408"/>
      <c r="P908" s="408"/>
      <c r="Q908" s="408"/>
      <c r="R908" s="408"/>
      <c r="S908" s="408"/>
      <c r="T908" s="408"/>
      <c r="U908" s="408"/>
      <c r="V908" s="408"/>
      <c r="W908" s="408"/>
      <c r="X908" s="408"/>
      <c r="Y908" s="408"/>
      <c r="Z908" s="408"/>
      <c r="AA908" s="408"/>
      <c r="AB908" s="408"/>
      <c r="AC908" s="408"/>
      <c r="AD908" s="408"/>
      <c r="AE908" s="408"/>
      <c r="AF908" s="408"/>
    </row>
    <row r="909" spans="1:32" ht="15.75" customHeight="1" x14ac:dyDescent="0.2">
      <c r="A909" s="408"/>
      <c r="B909" s="408"/>
      <c r="C909" s="408"/>
      <c r="D909" s="408"/>
      <c r="E909" s="408"/>
      <c r="F909" s="408"/>
      <c r="G909" s="408"/>
      <c r="H909" s="408"/>
      <c r="I909" s="408"/>
      <c r="J909" s="408"/>
      <c r="K909" s="408"/>
      <c r="L909" s="408"/>
      <c r="M909" s="408"/>
      <c r="N909" s="408"/>
      <c r="O909" s="408"/>
      <c r="P909" s="408"/>
      <c r="Q909" s="408"/>
      <c r="R909" s="408"/>
      <c r="S909" s="408"/>
      <c r="T909" s="408"/>
      <c r="U909" s="408"/>
      <c r="V909" s="408"/>
      <c r="W909" s="408"/>
      <c r="X909" s="408"/>
      <c r="Y909" s="408"/>
      <c r="Z909" s="408"/>
      <c r="AA909" s="408"/>
      <c r="AB909" s="408"/>
      <c r="AC909" s="408"/>
      <c r="AD909" s="408"/>
      <c r="AE909" s="408"/>
      <c r="AF909" s="408"/>
    </row>
    <row r="910" spans="1:32" ht="15.75" customHeight="1" x14ac:dyDescent="0.2">
      <c r="A910" s="408"/>
      <c r="B910" s="408"/>
      <c r="C910" s="408"/>
      <c r="D910" s="408"/>
      <c r="E910" s="408"/>
      <c r="F910" s="408"/>
      <c r="G910" s="408"/>
      <c r="H910" s="408"/>
      <c r="I910" s="408"/>
      <c r="J910" s="408"/>
      <c r="K910" s="408"/>
      <c r="L910" s="408"/>
      <c r="M910" s="408"/>
      <c r="N910" s="408"/>
      <c r="O910" s="408"/>
      <c r="P910" s="408"/>
      <c r="Q910" s="408"/>
      <c r="R910" s="408"/>
      <c r="S910" s="408"/>
      <c r="T910" s="408"/>
      <c r="U910" s="408"/>
      <c r="V910" s="408"/>
      <c r="W910" s="408"/>
      <c r="X910" s="408"/>
      <c r="Y910" s="408"/>
      <c r="Z910" s="408"/>
      <c r="AA910" s="408"/>
      <c r="AB910" s="408"/>
      <c r="AC910" s="408"/>
      <c r="AD910" s="408"/>
      <c r="AE910" s="408"/>
      <c r="AF910" s="408"/>
    </row>
    <row r="911" spans="1:32" ht="15.75" customHeight="1" x14ac:dyDescent="0.2">
      <c r="A911" s="408"/>
      <c r="B911" s="408"/>
      <c r="C911" s="408"/>
      <c r="D911" s="408"/>
      <c r="E911" s="408"/>
      <c r="F911" s="408"/>
      <c r="G911" s="408"/>
      <c r="H911" s="408"/>
      <c r="I911" s="408"/>
      <c r="J911" s="408"/>
      <c r="K911" s="408"/>
      <c r="L911" s="408"/>
      <c r="M911" s="408"/>
      <c r="N911" s="408"/>
      <c r="O911" s="408"/>
      <c r="P911" s="408"/>
      <c r="Q911" s="408"/>
      <c r="R911" s="408"/>
      <c r="S911" s="408"/>
      <c r="T911" s="408"/>
      <c r="U911" s="408"/>
      <c r="V911" s="408"/>
      <c r="W911" s="408"/>
      <c r="X911" s="408"/>
      <c r="Y911" s="408"/>
      <c r="Z911" s="408"/>
      <c r="AA911" s="408"/>
      <c r="AB911" s="408"/>
      <c r="AC911" s="408"/>
      <c r="AD911" s="408"/>
      <c r="AE911" s="408"/>
      <c r="AF911" s="408"/>
    </row>
    <row r="912" spans="1:32" ht="15.75" customHeight="1" x14ac:dyDescent="0.2">
      <c r="A912" s="408"/>
      <c r="B912" s="408"/>
      <c r="C912" s="408"/>
      <c r="D912" s="408"/>
      <c r="E912" s="408"/>
      <c r="F912" s="408"/>
      <c r="G912" s="408"/>
      <c r="H912" s="408"/>
      <c r="I912" s="408"/>
      <c r="J912" s="408"/>
      <c r="K912" s="408"/>
      <c r="L912" s="408"/>
      <c r="M912" s="408"/>
      <c r="N912" s="408"/>
      <c r="O912" s="408"/>
      <c r="P912" s="408"/>
      <c r="Q912" s="408"/>
      <c r="R912" s="408"/>
      <c r="S912" s="408"/>
      <c r="T912" s="408"/>
      <c r="U912" s="408"/>
      <c r="V912" s="408"/>
      <c r="W912" s="408"/>
      <c r="X912" s="408"/>
      <c r="Y912" s="408"/>
      <c r="Z912" s="408"/>
      <c r="AA912" s="408"/>
      <c r="AB912" s="408"/>
      <c r="AC912" s="408"/>
      <c r="AD912" s="408"/>
      <c r="AE912" s="408"/>
      <c r="AF912" s="408"/>
    </row>
    <row r="913" spans="1:32" ht="15.75" customHeight="1" x14ac:dyDescent="0.2">
      <c r="A913" s="408"/>
      <c r="B913" s="408"/>
      <c r="C913" s="408"/>
      <c r="D913" s="408"/>
      <c r="E913" s="408"/>
      <c r="F913" s="408"/>
      <c r="G913" s="408"/>
      <c r="H913" s="408"/>
      <c r="I913" s="408"/>
      <c r="J913" s="408"/>
      <c r="K913" s="408"/>
      <c r="L913" s="408"/>
      <c r="M913" s="408"/>
      <c r="N913" s="408"/>
      <c r="O913" s="408"/>
      <c r="P913" s="408"/>
      <c r="Q913" s="408"/>
      <c r="R913" s="408"/>
      <c r="S913" s="408"/>
      <c r="T913" s="408"/>
      <c r="U913" s="408"/>
      <c r="V913" s="408"/>
      <c r="W913" s="408"/>
      <c r="X913" s="408"/>
      <c r="Y913" s="408"/>
      <c r="Z913" s="408"/>
      <c r="AA913" s="408"/>
      <c r="AB913" s="408"/>
      <c r="AC913" s="408"/>
      <c r="AD913" s="408"/>
      <c r="AE913" s="408"/>
      <c r="AF913" s="408"/>
    </row>
    <row r="914" spans="1:32" ht="15.75" customHeight="1" x14ac:dyDescent="0.2">
      <c r="A914" s="408"/>
      <c r="B914" s="408"/>
      <c r="C914" s="408"/>
      <c r="D914" s="408"/>
      <c r="E914" s="408"/>
      <c r="F914" s="408"/>
      <c r="G914" s="408"/>
      <c r="H914" s="408"/>
      <c r="I914" s="408"/>
      <c r="J914" s="408"/>
      <c r="K914" s="408"/>
      <c r="L914" s="408"/>
      <c r="M914" s="408"/>
      <c r="N914" s="408"/>
      <c r="O914" s="408"/>
      <c r="P914" s="408"/>
      <c r="Q914" s="408"/>
      <c r="R914" s="408"/>
      <c r="S914" s="408"/>
      <c r="T914" s="408"/>
      <c r="U914" s="408"/>
      <c r="V914" s="408"/>
      <c r="W914" s="408"/>
      <c r="X914" s="408"/>
      <c r="Y914" s="408"/>
      <c r="Z914" s="408"/>
      <c r="AA914" s="408"/>
      <c r="AB914" s="408"/>
      <c r="AC914" s="408"/>
      <c r="AD914" s="408"/>
      <c r="AE914" s="408"/>
      <c r="AF914" s="408"/>
    </row>
    <row r="915" spans="1:32" ht="15.75" customHeight="1" x14ac:dyDescent="0.2">
      <c r="A915" s="408"/>
      <c r="B915" s="408"/>
      <c r="C915" s="408"/>
      <c r="D915" s="408"/>
      <c r="E915" s="408"/>
      <c r="F915" s="408"/>
      <c r="G915" s="408"/>
      <c r="H915" s="408"/>
      <c r="I915" s="408"/>
      <c r="J915" s="408"/>
      <c r="K915" s="408"/>
      <c r="L915" s="408"/>
      <c r="M915" s="408"/>
      <c r="N915" s="408"/>
      <c r="O915" s="408"/>
      <c r="P915" s="408"/>
      <c r="Q915" s="408"/>
      <c r="R915" s="408"/>
      <c r="S915" s="408"/>
      <c r="T915" s="408"/>
      <c r="U915" s="408"/>
      <c r="V915" s="408"/>
      <c r="W915" s="408"/>
      <c r="X915" s="408"/>
      <c r="Y915" s="408"/>
      <c r="Z915" s="408"/>
      <c r="AA915" s="408"/>
      <c r="AB915" s="408"/>
      <c r="AC915" s="408"/>
      <c r="AD915" s="408"/>
      <c r="AE915" s="408"/>
      <c r="AF915" s="408"/>
    </row>
    <row r="916" spans="1:32" ht="15.75" customHeight="1" x14ac:dyDescent="0.2">
      <c r="A916" s="408"/>
      <c r="B916" s="408"/>
      <c r="C916" s="408"/>
      <c r="D916" s="408"/>
      <c r="E916" s="408"/>
      <c r="F916" s="408"/>
      <c r="G916" s="408"/>
      <c r="H916" s="408"/>
      <c r="I916" s="408"/>
      <c r="J916" s="408"/>
      <c r="K916" s="408"/>
      <c r="L916" s="408"/>
      <c r="M916" s="408"/>
      <c r="N916" s="408"/>
      <c r="O916" s="408"/>
      <c r="P916" s="408"/>
      <c r="Q916" s="408"/>
      <c r="R916" s="408"/>
      <c r="S916" s="408"/>
      <c r="T916" s="408"/>
      <c r="U916" s="408"/>
      <c r="V916" s="408"/>
      <c r="W916" s="408"/>
      <c r="X916" s="408"/>
      <c r="Y916" s="408"/>
      <c r="Z916" s="408"/>
      <c r="AA916" s="408"/>
      <c r="AB916" s="408"/>
      <c r="AC916" s="408"/>
      <c r="AD916" s="408"/>
      <c r="AE916" s="408"/>
      <c r="AF916" s="408"/>
    </row>
    <row r="917" spans="1:32" ht="15.75" customHeight="1" x14ac:dyDescent="0.2">
      <c r="A917" s="408"/>
      <c r="B917" s="408"/>
      <c r="C917" s="408"/>
      <c r="D917" s="408"/>
      <c r="E917" s="408"/>
      <c r="F917" s="408"/>
      <c r="G917" s="408"/>
      <c r="H917" s="408"/>
      <c r="I917" s="408"/>
      <c r="J917" s="408"/>
      <c r="K917" s="408"/>
      <c r="L917" s="408"/>
      <c r="M917" s="408"/>
      <c r="N917" s="408"/>
      <c r="O917" s="408"/>
      <c r="P917" s="408"/>
      <c r="Q917" s="408"/>
      <c r="R917" s="408"/>
      <c r="S917" s="408"/>
      <c r="T917" s="408"/>
      <c r="U917" s="408"/>
      <c r="V917" s="408"/>
      <c r="W917" s="408"/>
      <c r="X917" s="408"/>
      <c r="Y917" s="408"/>
      <c r="Z917" s="408"/>
      <c r="AA917" s="408"/>
      <c r="AB917" s="408"/>
      <c r="AC917" s="408"/>
      <c r="AD917" s="408"/>
      <c r="AE917" s="408"/>
      <c r="AF917" s="408"/>
    </row>
    <row r="918" spans="1:32" ht="15.75" customHeight="1" x14ac:dyDescent="0.2">
      <c r="A918" s="408"/>
      <c r="B918" s="408"/>
      <c r="C918" s="408"/>
      <c r="D918" s="408"/>
      <c r="E918" s="408"/>
      <c r="F918" s="408"/>
      <c r="G918" s="408"/>
      <c r="H918" s="408"/>
      <c r="I918" s="408"/>
      <c r="J918" s="408"/>
      <c r="K918" s="408"/>
      <c r="L918" s="408"/>
      <c r="M918" s="408"/>
      <c r="N918" s="408"/>
      <c r="O918" s="408"/>
      <c r="P918" s="408"/>
      <c r="Q918" s="408"/>
      <c r="R918" s="408"/>
      <c r="S918" s="408"/>
      <c r="T918" s="408"/>
      <c r="U918" s="408"/>
      <c r="V918" s="408"/>
      <c r="W918" s="408"/>
      <c r="X918" s="408"/>
      <c r="Y918" s="408"/>
      <c r="Z918" s="408"/>
      <c r="AA918" s="408"/>
      <c r="AB918" s="408"/>
      <c r="AC918" s="408"/>
      <c r="AD918" s="408"/>
      <c r="AE918" s="408"/>
      <c r="AF918" s="408"/>
    </row>
    <row r="919" spans="1:32" ht="15.75" customHeight="1" x14ac:dyDescent="0.2">
      <c r="A919" s="408"/>
      <c r="B919" s="408"/>
      <c r="C919" s="408"/>
      <c r="D919" s="408"/>
      <c r="E919" s="408"/>
      <c r="F919" s="408"/>
      <c r="G919" s="408"/>
      <c r="H919" s="408"/>
      <c r="I919" s="408"/>
      <c r="J919" s="408"/>
      <c r="K919" s="408"/>
      <c r="L919" s="408"/>
      <c r="M919" s="408"/>
      <c r="N919" s="408"/>
      <c r="O919" s="408"/>
      <c r="P919" s="408"/>
      <c r="Q919" s="408"/>
      <c r="R919" s="408"/>
      <c r="S919" s="408"/>
      <c r="T919" s="408"/>
      <c r="U919" s="408"/>
      <c r="V919" s="408"/>
      <c r="W919" s="408"/>
      <c r="X919" s="408"/>
      <c r="Y919" s="408"/>
      <c r="Z919" s="408"/>
      <c r="AA919" s="408"/>
      <c r="AB919" s="408"/>
      <c r="AC919" s="408"/>
      <c r="AD919" s="408"/>
      <c r="AE919" s="408"/>
      <c r="AF919" s="408"/>
    </row>
    <row r="920" spans="1:32" ht="15.75" customHeight="1" x14ac:dyDescent="0.2">
      <c r="A920" s="408"/>
      <c r="B920" s="408"/>
      <c r="C920" s="408"/>
      <c r="D920" s="408"/>
      <c r="E920" s="408"/>
      <c r="F920" s="408"/>
      <c r="G920" s="408"/>
      <c r="H920" s="408"/>
      <c r="I920" s="408"/>
      <c r="J920" s="408"/>
      <c r="K920" s="408"/>
      <c r="L920" s="408"/>
      <c r="M920" s="408"/>
      <c r="N920" s="408"/>
      <c r="O920" s="408"/>
      <c r="P920" s="408"/>
      <c r="Q920" s="408"/>
      <c r="R920" s="408"/>
      <c r="S920" s="408"/>
      <c r="T920" s="408"/>
      <c r="U920" s="408"/>
      <c r="V920" s="408"/>
      <c r="W920" s="408"/>
      <c r="X920" s="408"/>
      <c r="Y920" s="408"/>
      <c r="Z920" s="408"/>
      <c r="AA920" s="408"/>
      <c r="AB920" s="408"/>
      <c r="AC920" s="408"/>
      <c r="AD920" s="408"/>
      <c r="AE920" s="408"/>
      <c r="AF920" s="408"/>
    </row>
    <row r="921" spans="1:32" ht="15.75" customHeight="1" x14ac:dyDescent="0.2">
      <c r="A921" s="408"/>
      <c r="B921" s="408"/>
      <c r="C921" s="408"/>
      <c r="D921" s="408"/>
      <c r="E921" s="408"/>
      <c r="F921" s="408"/>
      <c r="G921" s="408"/>
      <c r="H921" s="408"/>
      <c r="I921" s="408"/>
      <c r="J921" s="408"/>
      <c r="K921" s="408"/>
      <c r="L921" s="408"/>
      <c r="M921" s="408"/>
      <c r="N921" s="408"/>
      <c r="O921" s="408"/>
      <c r="P921" s="408"/>
      <c r="Q921" s="408"/>
      <c r="R921" s="408"/>
      <c r="S921" s="408"/>
      <c r="T921" s="408"/>
      <c r="U921" s="408"/>
      <c r="V921" s="408"/>
      <c r="W921" s="408"/>
      <c r="X921" s="408"/>
      <c r="Y921" s="408"/>
      <c r="Z921" s="408"/>
      <c r="AA921" s="408"/>
      <c r="AB921" s="408"/>
      <c r="AC921" s="408"/>
      <c r="AD921" s="408"/>
      <c r="AE921" s="408"/>
      <c r="AF921" s="408"/>
    </row>
    <row r="922" spans="1:32" ht="15.75" customHeight="1" x14ac:dyDescent="0.2">
      <c r="A922" s="408"/>
      <c r="B922" s="408"/>
      <c r="C922" s="408"/>
      <c r="D922" s="408"/>
      <c r="E922" s="408"/>
      <c r="F922" s="408"/>
      <c r="G922" s="408"/>
      <c r="H922" s="408"/>
      <c r="I922" s="408"/>
      <c r="J922" s="408"/>
      <c r="K922" s="408"/>
      <c r="L922" s="408"/>
      <c r="M922" s="408"/>
      <c r="N922" s="408"/>
      <c r="O922" s="408"/>
      <c r="P922" s="408"/>
      <c r="Q922" s="408"/>
      <c r="R922" s="408"/>
      <c r="S922" s="408"/>
      <c r="T922" s="408"/>
      <c r="U922" s="408"/>
      <c r="V922" s="408"/>
      <c r="W922" s="408"/>
      <c r="X922" s="408"/>
      <c r="Y922" s="408"/>
      <c r="Z922" s="408"/>
      <c r="AA922" s="408"/>
      <c r="AB922" s="408"/>
      <c r="AC922" s="408"/>
      <c r="AD922" s="408"/>
      <c r="AE922" s="408"/>
      <c r="AF922" s="408"/>
    </row>
    <row r="923" spans="1:32" ht="15.75" customHeight="1" x14ac:dyDescent="0.2">
      <c r="A923" s="408"/>
      <c r="B923" s="408"/>
      <c r="C923" s="408"/>
      <c r="D923" s="408"/>
      <c r="E923" s="408"/>
      <c r="F923" s="408"/>
      <c r="G923" s="408"/>
      <c r="H923" s="408"/>
      <c r="I923" s="408"/>
      <c r="J923" s="408"/>
      <c r="K923" s="408"/>
      <c r="L923" s="408"/>
      <c r="M923" s="408"/>
      <c r="N923" s="408"/>
      <c r="O923" s="408"/>
      <c r="P923" s="408"/>
      <c r="Q923" s="408"/>
      <c r="R923" s="408"/>
      <c r="S923" s="408"/>
      <c r="T923" s="408"/>
      <c r="U923" s="408"/>
      <c r="V923" s="408"/>
      <c r="W923" s="408"/>
      <c r="X923" s="408"/>
      <c r="Y923" s="408"/>
      <c r="Z923" s="408"/>
      <c r="AA923" s="408"/>
      <c r="AB923" s="408"/>
      <c r="AC923" s="408"/>
      <c r="AD923" s="408"/>
      <c r="AE923" s="408"/>
      <c r="AF923" s="408"/>
    </row>
    <row r="924" spans="1:32" ht="15.75" customHeight="1" x14ac:dyDescent="0.2">
      <c r="A924" s="408"/>
      <c r="B924" s="408"/>
      <c r="C924" s="408"/>
      <c r="D924" s="408"/>
      <c r="E924" s="408"/>
      <c r="F924" s="408"/>
      <c r="G924" s="408"/>
      <c r="H924" s="408"/>
      <c r="I924" s="408"/>
      <c r="J924" s="408"/>
      <c r="K924" s="408"/>
      <c r="L924" s="408"/>
      <c r="M924" s="408"/>
      <c r="N924" s="408"/>
      <c r="O924" s="408"/>
      <c r="P924" s="408"/>
      <c r="Q924" s="408"/>
      <c r="R924" s="408"/>
      <c r="S924" s="408"/>
      <c r="T924" s="408"/>
      <c r="U924" s="408"/>
      <c r="V924" s="408"/>
      <c r="W924" s="408"/>
      <c r="X924" s="408"/>
      <c r="Y924" s="408"/>
      <c r="Z924" s="408"/>
      <c r="AA924" s="408"/>
      <c r="AB924" s="408"/>
      <c r="AC924" s="408"/>
      <c r="AD924" s="408"/>
      <c r="AE924" s="408"/>
      <c r="AF924" s="408"/>
    </row>
    <row r="925" spans="1:32" ht="15.75" customHeight="1" x14ac:dyDescent="0.2">
      <c r="A925" s="408"/>
      <c r="B925" s="408"/>
      <c r="C925" s="408"/>
      <c r="D925" s="408"/>
      <c r="E925" s="408"/>
      <c r="F925" s="408"/>
      <c r="G925" s="408"/>
      <c r="H925" s="408"/>
      <c r="I925" s="408"/>
      <c r="J925" s="408"/>
      <c r="K925" s="408"/>
      <c r="L925" s="408"/>
      <c r="M925" s="408"/>
      <c r="N925" s="408"/>
      <c r="O925" s="408"/>
      <c r="P925" s="408"/>
      <c r="Q925" s="408"/>
      <c r="R925" s="408"/>
      <c r="S925" s="408"/>
      <c r="T925" s="408"/>
      <c r="U925" s="408"/>
      <c r="V925" s="408"/>
      <c r="W925" s="408"/>
      <c r="X925" s="408"/>
      <c r="Y925" s="408"/>
      <c r="Z925" s="408"/>
      <c r="AA925" s="408"/>
      <c r="AB925" s="408"/>
      <c r="AC925" s="408"/>
      <c r="AD925" s="408"/>
      <c r="AE925" s="408"/>
      <c r="AF925" s="408"/>
    </row>
    <row r="926" spans="1:32" ht="15.75" customHeight="1" x14ac:dyDescent="0.2">
      <c r="A926" s="408"/>
      <c r="B926" s="408"/>
      <c r="C926" s="408"/>
      <c r="D926" s="408"/>
      <c r="E926" s="408"/>
      <c r="F926" s="408"/>
      <c r="G926" s="408"/>
      <c r="H926" s="408"/>
      <c r="I926" s="408"/>
      <c r="J926" s="408"/>
      <c r="K926" s="408"/>
      <c r="L926" s="408"/>
      <c r="M926" s="408"/>
      <c r="N926" s="408"/>
      <c r="O926" s="408"/>
      <c r="P926" s="408"/>
      <c r="Q926" s="408"/>
      <c r="R926" s="408"/>
      <c r="S926" s="408"/>
      <c r="T926" s="408"/>
      <c r="U926" s="408"/>
      <c r="V926" s="408"/>
      <c r="W926" s="408"/>
      <c r="X926" s="408"/>
      <c r="Y926" s="408"/>
      <c r="Z926" s="408"/>
      <c r="AA926" s="408"/>
      <c r="AB926" s="408"/>
      <c r="AC926" s="408"/>
      <c r="AD926" s="408"/>
      <c r="AE926" s="408"/>
      <c r="AF926" s="408"/>
    </row>
    <row r="927" spans="1:32" ht="15.75" customHeight="1" x14ac:dyDescent="0.2">
      <c r="A927" s="408"/>
      <c r="B927" s="408"/>
      <c r="C927" s="408"/>
      <c r="D927" s="408"/>
      <c r="E927" s="408"/>
      <c r="F927" s="408"/>
      <c r="G927" s="408"/>
      <c r="H927" s="408"/>
      <c r="I927" s="408"/>
      <c r="J927" s="408"/>
      <c r="K927" s="408"/>
      <c r="L927" s="408"/>
      <c r="M927" s="408"/>
      <c r="N927" s="408"/>
      <c r="O927" s="408"/>
      <c r="P927" s="408"/>
      <c r="Q927" s="408"/>
      <c r="R927" s="408"/>
      <c r="S927" s="408"/>
      <c r="T927" s="408"/>
      <c r="U927" s="408"/>
      <c r="V927" s="408"/>
      <c r="W927" s="408"/>
      <c r="X927" s="408"/>
      <c r="Y927" s="408"/>
      <c r="Z927" s="408"/>
      <c r="AA927" s="408"/>
      <c r="AB927" s="408"/>
      <c r="AC927" s="408"/>
      <c r="AD927" s="408"/>
      <c r="AE927" s="408"/>
      <c r="AF927" s="408"/>
    </row>
    <row r="928" spans="1:32" ht="15.75" customHeight="1" x14ac:dyDescent="0.2">
      <c r="A928" s="408"/>
      <c r="B928" s="408"/>
      <c r="C928" s="408"/>
      <c r="D928" s="408"/>
      <c r="E928" s="408"/>
      <c r="F928" s="408"/>
      <c r="G928" s="408"/>
      <c r="H928" s="408"/>
      <c r="I928" s="408"/>
      <c r="J928" s="408"/>
      <c r="K928" s="408"/>
      <c r="L928" s="408"/>
      <c r="M928" s="408"/>
      <c r="N928" s="408"/>
      <c r="O928" s="408"/>
      <c r="P928" s="408"/>
      <c r="Q928" s="408"/>
      <c r="R928" s="408"/>
      <c r="S928" s="408"/>
      <c r="T928" s="408"/>
      <c r="U928" s="408"/>
      <c r="V928" s="408"/>
      <c r="W928" s="408"/>
      <c r="X928" s="408"/>
      <c r="Y928" s="408"/>
      <c r="Z928" s="408"/>
      <c r="AA928" s="408"/>
      <c r="AB928" s="408"/>
      <c r="AC928" s="408"/>
      <c r="AD928" s="408"/>
      <c r="AE928" s="408"/>
      <c r="AF928" s="408"/>
    </row>
    <row r="929" spans="1:32" ht="15.75" customHeight="1" x14ac:dyDescent="0.2">
      <c r="A929" s="408"/>
      <c r="B929" s="408"/>
      <c r="C929" s="408"/>
      <c r="D929" s="408"/>
      <c r="E929" s="408"/>
      <c r="F929" s="408"/>
      <c r="G929" s="408"/>
      <c r="H929" s="408"/>
      <c r="I929" s="408"/>
      <c r="J929" s="408"/>
      <c r="K929" s="408"/>
      <c r="L929" s="408"/>
      <c r="M929" s="408"/>
      <c r="N929" s="408"/>
      <c r="O929" s="408"/>
      <c r="P929" s="408"/>
      <c r="Q929" s="408"/>
      <c r="R929" s="408"/>
      <c r="S929" s="408"/>
      <c r="T929" s="408"/>
      <c r="U929" s="408"/>
      <c r="V929" s="408"/>
      <c r="W929" s="408"/>
      <c r="X929" s="408"/>
      <c r="Y929" s="408"/>
      <c r="Z929" s="408"/>
      <c r="AA929" s="408"/>
      <c r="AB929" s="408"/>
      <c r="AC929" s="408"/>
      <c r="AD929" s="408"/>
      <c r="AE929" s="408"/>
      <c r="AF929" s="408"/>
    </row>
    <row r="930" spans="1:32" ht="15.75" customHeight="1" x14ac:dyDescent="0.2">
      <c r="A930" s="408"/>
      <c r="B930" s="408"/>
      <c r="C930" s="408"/>
      <c r="D930" s="408"/>
      <c r="E930" s="408"/>
      <c r="F930" s="408"/>
      <c r="G930" s="408"/>
      <c r="H930" s="408"/>
      <c r="I930" s="408"/>
      <c r="J930" s="408"/>
      <c r="K930" s="408"/>
      <c r="L930" s="408"/>
      <c r="M930" s="408"/>
      <c r="N930" s="408"/>
      <c r="O930" s="408"/>
      <c r="P930" s="408"/>
      <c r="Q930" s="408"/>
      <c r="R930" s="408"/>
      <c r="S930" s="408"/>
      <c r="T930" s="408"/>
      <c r="U930" s="408"/>
      <c r="V930" s="408"/>
      <c r="W930" s="408"/>
      <c r="X930" s="408"/>
      <c r="Y930" s="408"/>
      <c r="Z930" s="408"/>
      <c r="AA930" s="408"/>
      <c r="AB930" s="408"/>
      <c r="AC930" s="408"/>
      <c r="AD930" s="408"/>
      <c r="AE930" s="408"/>
      <c r="AF930" s="408"/>
    </row>
    <row r="931" spans="1:32" ht="15.75" customHeight="1" x14ac:dyDescent="0.2">
      <c r="A931" s="408"/>
      <c r="B931" s="408"/>
      <c r="C931" s="408"/>
      <c r="D931" s="408"/>
      <c r="E931" s="408"/>
      <c r="F931" s="408"/>
      <c r="G931" s="408"/>
      <c r="H931" s="408"/>
      <c r="I931" s="408"/>
      <c r="J931" s="408"/>
      <c r="K931" s="408"/>
      <c r="L931" s="408"/>
      <c r="M931" s="408"/>
      <c r="N931" s="408"/>
      <c r="O931" s="408"/>
      <c r="P931" s="408"/>
      <c r="Q931" s="408"/>
      <c r="R931" s="408"/>
      <c r="S931" s="408"/>
      <c r="T931" s="408"/>
      <c r="U931" s="408"/>
      <c r="V931" s="408"/>
      <c r="W931" s="408"/>
      <c r="X931" s="408"/>
      <c r="Y931" s="408"/>
      <c r="Z931" s="408"/>
      <c r="AA931" s="408"/>
      <c r="AB931" s="408"/>
      <c r="AC931" s="408"/>
      <c r="AD931" s="408"/>
      <c r="AE931" s="408"/>
      <c r="AF931" s="408"/>
    </row>
    <row r="932" spans="1:32" ht="15.75" customHeight="1" x14ac:dyDescent="0.2">
      <c r="A932" s="408"/>
      <c r="B932" s="408"/>
      <c r="C932" s="408"/>
      <c r="D932" s="408"/>
      <c r="E932" s="408"/>
      <c r="F932" s="408"/>
      <c r="G932" s="408"/>
      <c r="H932" s="408"/>
      <c r="I932" s="408"/>
      <c r="J932" s="408"/>
      <c r="K932" s="408"/>
      <c r="L932" s="408"/>
      <c r="M932" s="408"/>
      <c r="N932" s="408"/>
      <c r="O932" s="408"/>
      <c r="P932" s="408"/>
      <c r="Q932" s="408"/>
      <c r="R932" s="408"/>
      <c r="S932" s="408"/>
      <c r="T932" s="408"/>
      <c r="U932" s="408"/>
      <c r="V932" s="408"/>
      <c r="W932" s="408"/>
      <c r="X932" s="408"/>
      <c r="Y932" s="408"/>
      <c r="Z932" s="408"/>
      <c r="AA932" s="408"/>
      <c r="AB932" s="408"/>
      <c r="AC932" s="408"/>
      <c r="AD932" s="408"/>
      <c r="AE932" s="408"/>
      <c r="AF932" s="408"/>
    </row>
    <row r="933" spans="1:32" ht="15.75" customHeight="1" x14ac:dyDescent="0.2">
      <c r="A933" s="408"/>
      <c r="B933" s="408"/>
      <c r="C933" s="408"/>
      <c r="D933" s="408"/>
      <c r="E933" s="408"/>
      <c r="F933" s="408"/>
      <c r="G933" s="408"/>
      <c r="H933" s="408"/>
      <c r="I933" s="408"/>
      <c r="J933" s="408"/>
      <c r="K933" s="408"/>
      <c r="L933" s="408"/>
      <c r="M933" s="408"/>
      <c r="N933" s="408"/>
      <c r="O933" s="408"/>
      <c r="P933" s="408"/>
      <c r="Q933" s="408"/>
      <c r="R933" s="408"/>
      <c r="S933" s="408"/>
      <c r="T933" s="408"/>
      <c r="U933" s="408"/>
      <c r="V933" s="408"/>
      <c r="W933" s="408"/>
      <c r="X933" s="408"/>
      <c r="Y933" s="408"/>
      <c r="Z933" s="408"/>
      <c r="AA933" s="408"/>
      <c r="AB933" s="408"/>
      <c r="AC933" s="408"/>
      <c r="AD933" s="408"/>
      <c r="AE933" s="408"/>
      <c r="AF933" s="408"/>
    </row>
    <row r="934" spans="1:32" ht="15.75" customHeight="1" x14ac:dyDescent="0.2">
      <c r="A934" s="408"/>
      <c r="B934" s="408"/>
      <c r="C934" s="408"/>
      <c r="D934" s="408"/>
      <c r="E934" s="408"/>
      <c r="F934" s="408"/>
      <c r="G934" s="408"/>
      <c r="H934" s="408"/>
      <c r="I934" s="408"/>
      <c r="J934" s="408"/>
      <c r="K934" s="408"/>
      <c r="L934" s="408"/>
      <c r="M934" s="408"/>
      <c r="N934" s="408"/>
      <c r="O934" s="408"/>
      <c r="P934" s="408"/>
      <c r="Q934" s="408"/>
      <c r="R934" s="408"/>
      <c r="S934" s="408"/>
      <c r="T934" s="408"/>
      <c r="U934" s="408"/>
      <c r="V934" s="408"/>
      <c r="W934" s="408"/>
      <c r="X934" s="408"/>
      <c r="Y934" s="408"/>
      <c r="Z934" s="408"/>
      <c r="AA934" s="408"/>
      <c r="AB934" s="408"/>
      <c r="AC934" s="408"/>
      <c r="AD934" s="408"/>
      <c r="AE934" s="408"/>
      <c r="AF934" s="408"/>
    </row>
    <row r="935" spans="1:32" ht="15.75" customHeight="1" x14ac:dyDescent="0.2">
      <c r="A935" s="408"/>
      <c r="B935" s="408"/>
      <c r="C935" s="408"/>
      <c r="D935" s="408"/>
      <c r="E935" s="408"/>
      <c r="F935" s="408"/>
      <c r="G935" s="408"/>
      <c r="H935" s="408"/>
      <c r="I935" s="408"/>
      <c r="J935" s="408"/>
      <c r="K935" s="408"/>
      <c r="L935" s="408"/>
      <c r="M935" s="408"/>
      <c r="N935" s="408"/>
      <c r="O935" s="408"/>
      <c r="P935" s="408"/>
      <c r="Q935" s="408"/>
      <c r="R935" s="408"/>
      <c r="S935" s="408"/>
      <c r="T935" s="408"/>
      <c r="U935" s="408"/>
      <c r="V935" s="408"/>
      <c r="W935" s="408"/>
      <c r="X935" s="408"/>
      <c r="Y935" s="408"/>
      <c r="Z935" s="408"/>
      <c r="AA935" s="408"/>
      <c r="AB935" s="408"/>
      <c r="AC935" s="408"/>
      <c r="AD935" s="408"/>
      <c r="AE935" s="408"/>
      <c r="AF935" s="408"/>
    </row>
    <row r="936" spans="1:32" ht="15.75" customHeight="1" x14ac:dyDescent="0.2">
      <c r="A936" s="408"/>
      <c r="B936" s="408"/>
      <c r="C936" s="408"/>
      <c r="D936" s="408"/>
      <c r="E936" s="408"/>
      <c r="F936" s="408"/>
      <c r="G936" s="408"/>
      <c r="H936" s="408"/>
      <c r="I936" s="408"/>
      <c r="J936" s="408"/>
      <c r="K936" s="408"/>
      <c r="L936" s="408"/>
      <c r="M936" s="408"/>
      <c r="N936" s="408"/>
      <c r="O936" s="408"/>
      <c r="P936" s="408"/>
      <c r="Q936" s="408"/>
      <c r="R936" s="408"/>
      <c r="S936" s="408"/>
      <c r="T936" s="408"/>
      <c r="U936" s="408"/>
      <c r="V936" s="408"/>
      <c r="W936" s="408"/>
      <c r="X936" s="408"/>
      <c r="Y936" s="408"/>
      <c r="Z936" s="408"/>
      <c r="AA936" s="408"/>
      <c r="AB936" s="408"/>
      <c r="AC936" s="408"/>
      <c r="AD936" s="408"/>
      <c r="AE936" s="408"/>
      <c r="AF936" s="408"/>
    </row>
    <row r="937" spans="1:32" ht="15.75" customHeight="1" x14ac:dyDescent="0.2">
      <c r="A937" s="408"/>
      <c r="B937" s="408"/>
      <c r="C937" s="408"/>
      <c r="D937" s="408"/>
      <c r="E937" s="408"/>
      <c r="F937" s="408"/>
      <c r="G937" s="408"/>
      <c r="H937" s="408"/>
      <c r="I937" s="408"/>
      <c r="J937" s="408"/>
      <c r="K937" s="408"/>
      <c r="L937" s="408"/>
      <c r="M937" s="408"/>
      <c r="N937" s="408"/>
      <c r="O937" s="408"/>
      <c r="P937" s="408"/>
      <c r="Q937" s="408"/>
      <c r="R937" s="408"/>
      <c r="S937" s="408"/>
      <c r="T937" s="408"/>
      <c r="U937" s="408"/>
      <c r="V937" s="408"/>
      <c r="W937" s="408"/>
      <c r="X937" s="408"/>
      <c r="Y937" s="408"/>
      <c r="Z937" s="408"/>
      <c r="AA937" s="408"/>
      <c r="AB937" s="408"/>
      <c r="AC937" s="408"/>
      <c r="AD937" s="408"/>
      <c r="AE937" s="408"/>
      <c r="AF937" s="408"/>
    </row>
    <row r="938" spans="1:32" ht="15.75" customHeight="1" x14ac:dyDescent="0.2">
      <c r="A938" s="408"/>
      <c r="B938" s="408"/>
      <c r="C938" s="408"/>
      <c r="D938" s="408"/>
      <c r="E938" s="408"/>
      <c r="F938" s="408"/>
      <c r="G938" s="408"/>
      <c r="H938" s="408"/>
      <c r="I938" s="408"/>
      <c r="J938" s="408"/>
      <c r="K938" s="408"/>
      <c r="L938" s="408"/>
      <c r="M938" s="408"/>
      <c r="N938" s="408"/>
      <c r="O938" s="408"/>
      <c r="P938" s="408"/>
      <c r="Q938" s="408"/>
      <c r="R938" s="408"/>
      <c r="S938" s="408"/>
      <c r="T938" s="408"/>
      <c r="U938" s="408"/>
      <c r="V938" s="408"/>
      <c r="W938" s="408"/>
      <c r="X938" s="408"/>
      <c r="Y938" s="408"/>
      <c r="Z938" s="408"/>
      <c r="AA938" s="408"/>
      <c r="AB938" s="408"/>
      <c r="AC938" s="408"/>
      <c r="AD938" s="408"/>
      <c r="AE938" s="408"/>
      <c r="AF938" s="408"/>
    </row>
    <row r="939" spans="1:32" ht="15.75" customHeight="1" x14ac:dyDescent="0.2">
      <c r="A939" s="408"/>
      <c r="B939" s="408"/>
      <c r="C939" s="408"/>
      <c r="D939" s="408"/>
      <c r="E939" s="408"/>
      <c r="F939" s="408"/>
      <c r="G939" s="408"/>
      <c r="H939" s="408"/>
      <c r="I939" s="408"/>
      <c r="J939" s="408"/>
      <c r="K939" s="408"/>
      <c r="L939" s="408"/>
      <c r="M939" s="408"/>
      <c r="N939" s="408"/>
      <c r="O939" s="408"/>
      <c r="P939" s="408"/>
      <c r="Q939" s="408"/>
      <c r="R939" s="408"/>
      <c r="S939" s="408"/>
      <c r="T939" s="408"/>
      <c r="U939" s="408"/>
      <c r="V939" s="408"/>
      <c r="W939" s="408"/>
      <c r="X939" s="408"/>
      <c r="Y939" s="408"/>
      <c r="Z939" s="408"/>
      <c r="AA939" s="408"/>
      <c r="AB939" s="408"/>
      <c r="AC939" s="408"/>
      <c r="AD939" s="408"/>
      <c r="AE939" s="408"/>
      <c r="AF939" s="408"/>
    </row>
    <row r="940" spans="1:32" ht="15.75" customHeight="1" x14ac:dyDescent="0.2">
      <c r="A940" s="408"/>
      <c r="B940" s="408"/>
      <c r="C940" s="408"/>
      <c r="D940" s="408"/>
      <c r="E940" s="408"/>
      <c r="F940" s="408"/>
      <c r="G940" s="408"/>
      <c r="H940" s="408"/>
      <c r="I940" s="408"/>
      <c r="J940" s="408"/>
      <c r="K940" s="408"/>
      <c r="L940" s="408"/>
      <c r="M940" s="408"/>
      <c r="N940" s="408"/>
      <c r="O940" s="408"/>
      <c r="P940" s="408"/>
      <c r="Q940" s="408"/>
      <c r="R940" s="408"/>
      <c r="S940" s="408"/>
      <c r="T940" s="408"/>
      <c r="U940" s="408"/>
      <c r="V940" s="408"/>
      <c r="W940" s="408"/>
      <c r="X940" s="408"/>
      <c r="Y940" s="408"/>
      <c r="Z940" s="408"/>
      <c r="AA940" s="408"/>
      <c r="AB940" s="408"/>
      <c r="AC940" s="408"/>
      <c r="AD940" s="408"/>
      <c r="AE940" s="408"/>
      <c r="AF940" s="408"/>
    </row>
    <row r="941" spans="1:32" ht="15.75" customHeight="1" x14ac:dyDescent="0.2">
      <c r="A941" s="408"/>
      <c r="B941" s="408"/>
      <c r="C941" s="408"/>
      <c r="D941" s="408"/>
      <c r="E941" s="408"/>
      <c r="F941" s="408"/>
      <c r="G941" s="408"/>
      <c r="H941" s="408"/>
      <c r="I941" s="408"/>
      <c r="J941" s="408"/>
      <c r="K941" s="408"/>
      <c r="L941" s="408"/>
      <c r="M941" s="408"/>
      <c r="N941" s="408"/>
      <c r="O941" s="408"/>
      <c r="P941" s="408"/>
      <c r="Q941" s="408"/>
      <c r="R941" s="408"/>
      <c r="S941" s="408"/>
      <c r="T941" s="408"/>
      <c r="U941" s="408"/>
      <c r="V941" s="408"/>
      <c r="W941" s="408"/>
      <c r="X941" s="408"/>
      <c r="Y941" s="408"/>
      <c r="Z941" s="408"/>
      <c r="AA941" s="408"/>
      <c r="AB941" s="408"/>
      <c r="AC941" s="408"/>
      <c r="AD941" s="408"/>
      <c r="AE941" s="408"/>
      <c r="AF941" s="408"/>
    </row>
    <row r="942" spans="1:32" ht="15.75" customHeight="1" x14ac:dyDescent="0.2">
      <c r="A942" s="408"/>
      <c r="B942" s="408"/>
      <c r="C942" s="408"/>
      <c r="D942" s="408"/>
      <c r="E942" s="408"/>
      <c r="F942" s="408"/>
      <c r="G942" s="408"/>
      <c r="H942" s="408"/>
      <c r="I942" s="408"/>
      <c r="J942" s="408"/>
      <c r="K942" s="408"/>
      <c r="L942" s="408"/>
      <c r="M942" s="408"/>
      <c r="N942" s="408"/>
      <c r="O942" s="408"/>
      <c r="P942" s="408"/>
      <c r="Q942" s="408"/>
      <c r="R942" s="408"/>
      <c r="S942" s="408"/>
      <c r="T942" s="408"/>
      <c r="U942" s="408"/>
      <c r="V942" s="408"/>
      <c r="W942" s="408"/>
      <c r="X942" s="408"/>
      <c r="Y942" s="408"/>
      <c r="Z942" s="408"/>
      <c r="AA942" s="408"/>
      <c r="AB942" s="408"/>
      <c r="AC942" s="408"/>
      <c r="AD942" s="408"/>
      <c r="AE942" s="408"/>
      <c r="AF942" s="408"/>
    </row>
    <row r="943" spans="1:32" ht="15.75" customHeight="1" x14ac:dyDescent="0.2">
      <c r="A943" s="408"/>
      <c r="B943" s="408"/>
      <c r="C943" s="408"/>
      <c r="D943" s="408"/>
      <c r="E943" s="408"/>
      <c r="F943" s="408"/>
      <c r="G943" s="408"/>
      <c r="H943" s="408"/>
      <c r="I943" s="408"/>
      <c r="J943" s="408"/>
      <c r="K943" s="408"/>
      <c r="L943" s="408"/>
      <c r="M943" s="408"/>
      <c r="N943" s="408"/>
      <c r="O943" s="408"/>
      <c r="P943" s="408"/>
      <c r="Q943" s="408"/>
      <c r="R943" s="408"/>
      <c r="S943" s="408"/>
      <c r="T943" s="408"/>
      <c r="U943" s="408"/>
      <c r="V943" s="408"/>
      <c r="W943" s="408"/>
      <c r="X943" s="408"/>
      <c r="Y943" s="408"/>
      <c r="Z943" s="408"/>
      <c r="AA943" s="408"/>
      <c r="AB943" s="408"/>
      <c r="AC943" s="408"/>
      <c r="AD943" s="408"/>
      <c r="AE943" s="408"/>
      <c r="AF943" s="408"/>
    </row>
    <row r="944" spans="1:32" ht="15.75" customHeight="1" x14ac:dyDescent="0.2">
      <c r="A944" s="408"/>
      <c r="B944" s="408"/>
      <c r="C944" s="408"/>
      <c r="D944" s="408"/>
      <c r="E944" s="408"/>
      <c r="F944" s="408"/>
      <c r="G944" s="408"/>
      <c r="H944" s="408"/>
      <c r="I944" s="408"/>
      <c r="J944" s="408"/>
      <c r="K944" s="408"/>
      <c r="L944" s="408"/>
      <c r="M944" s="408"/>
      <c r="N944" s="408"/>
      <c r="O944" s="408"/>
      <c r="P944" s="408"/>
      <c r="Q944" s="408"/>
      <c r="R944" s="408"/>
      <c r="S944" s="408"/>
      <c r="T944" s="408"/>
      <c r="U944" s="408"/>
      <c r="V944" s="408"/>
      <c r="W944" s="408"/>
      <c r="X944" s="408"/>
      <c r="Y944" s="408"/>
      <c r="Z944" s="408"/>
      <c r="AA944" s="408"/>
      <c r="AB944" s="408"/>
      <c r="AC944" s="408"/>
      <c r="AD944" s="408"/>
      <c r="AE944" s="408"/>
      <c r="AF944" s="408"/>
    </row>
    <row r="945" spans="1:32" ht="15.75" customHeight="1" x14ac:dyDescent="0.2">
      <c r="A945" s="408"/>
      <c r="B945" s="408"/>
      <c r="C945" s="408"/>
      <c r="D945" s="408"/>
      <c r="E945" s="408"/>
      <c r="F945" s="408"/>
      <c r="G945" s="408"/>
      <c r="H945" s="408"/>
      <c r="I945" s="408"/>
      <c r="J945" s="408"/>
      <c r="K945" s="408"/>
      <c r="L945" s="408"/>
      <c r="M945" s="408"/>
      <c r="N945" s="408"/>
      <c r="O945" s="408"/>
      <c r="P945" s="408"/>
      <c r="Q945" s="408"/>
      <c r="R945" s="408"/>
      <c r="S945" s="408"/>
      <c r="T945" s="408"/>
      <c r="U945" s="408"/>
      <c r="V945" s="408"/>
      <c r="W945" s="408"/>
      <c r="X945" s="408"/>
      <c r="Y945" s="408"/>
      <c r="Z945" s="408"/>
      <c r="AA945" s="408"/>
      <c r="AB945" s="408"/>
      <c r="AC945" s="408"/>
      <c r="AD945" s="408"/>
      <c r="AE945" s="408"/>
      <c r="AF945" s="408"/>
    </row>
    <row r="946" spans="1:32" ht="15.75" customHeight="1" x14ac:dyDescent="0.2">
      <c r="A946" s="408"/>
      <c r="B946" s="408"/>
      <c r="C946" s="408"/>
      <c r="D946" s="408"/>
      <c r="E946" s="408"/>
      <c r="F946" s="408"/>
      <c r="G946" s="408"/>
      <c r="H946" s="408"/>
      <c r="I946" s="408"/>
      <c r="J946" s="408"/>
      <c r="K946" s="408"/>
      <c r="L946" s="408"/>
      <c r="M946" s="408"/>
      <c r="N946" s="408"/>
      <c r="O946" s="408"/>
      <c r="P946" s="408"/>
      <c r="Q946" s="408"/>
      <c r="R946" s="408"/>
      <c r="S946" s="408"/>
      <c r="T946" s="408"/>
      <c r="U946" s="408"/>
      <c r="V946" s="408"/>
      <c r="W946" s="408"/>
      <c r="X946" s="408"/>
      <c r="Y946" s="408"/>
      <c r="Z946" s="408"/>
      <c r="AA946" s="408"/>
      <c r="AB946" s="408"/>
      <c r="AC946" s="408"/>
      <c r="AD946" s="408"/>
      <c r="AE946" s="408"/>
      <c r="AF946" s="408"/>
    </row>
    <row r="947" spans="1:32" ht="15.75" customHeight="1" x14ac:dyDescent="0.2">
      <c r="A947" s="408"/>
      <c r="B947" s="408"/>
      <c r="C947" s="408"/>
      <c r="D947" s="408"/>
      <c r="E947" s="408"/>
      <c r="F947" s="408"/>
      <c r="G947" s="408"/>
      <c r="H947" s="408"/>
      <c r="I947" s="408"/>
      <c r="J947" s="408"/>
      <c r="K947" s="408"/>
      <c r="L947" s="408"/>
      <c r="M947" s="408"/>
      <c r="N947" s="408"/>
      <c r="O947" s="408"/>
      <c r="P947" s="408"/>
      <c r="Q947" s="408"/>
      <c r="R947" s="408"/>
      <c r="S947" s="408"/>
      <c r="T947" s="408"/>
      <c r="U947" s="408"/>
      <c r="V947" s="408"/>
      <c r="W947" s="408"/>
      <c r="X947" s="408"/>
      <c r="Y947" s="408"/>
      <c r="Z947" s="408"/>
      <c r="AA947" s="408"/>
      <c r="AB947" s="408"/>
      <c r="AC947" s="408"/>
      <c r="AD947" s="408"/>
      <c r="AE947" s="408"/>
      <c r="AF947" s="408"/>
    </row>
    <row r="948" spans="1:32" ht="15.75" customHeight="1" x14ac:dyDescent="0.2">
      <c r="A948" s="408"/>
      <c r="B948" s="408"/>
      <c r="C948" s="408"/>
      <c r="D948" s="408"/>
      <c r="E948" s="408"/>
      <c r="F948" s="408"/>
      <c r="G948" s="408"/>
      <c r="H948" s="408"/>
      <c r="I948" s="408"/>
      <c r="J948" s="408"/>
      <c r="K948" s="408"/>
      <c r="L948" s="408"/>
      <c r="M948" s="408"/>
      <c r="N948" s="408"/>
      <c r="O948" s="408"/>
      <c r="P948" s="408"/>
      <c r="Q948" s="408"/>
      <c r="R948" s="408"/>
      <c r="S948" s="408"/>
      <c r="T948" s="408"/>
      <c r="U948" s="408"/>
      <c r="V948" s="408"/>
      <c r="W948" s="408"/>
      <c r="X948" s="408"/>
      <c r="Y948" s="408"/>
      <c r="Z948" s="408"/>
      <c r="AA948" s="408"/>
      <c r="AB948" s="408"/>
      <c r="AC948" s="408"/>
      <c r="AD948" s="408"/>
      <c r="AE948" s="408"/>
      <c r="AF948" s="408"/>
    </row>
    <row r="949" spans="1:32" ht="15.75" customHeight="1" x14ac:dyDescent="0.2">
      <c r="A949" s="408"/>
      <c r="B949" s="408"/>
      <c r="C949" s="408"/>
      <c r="D949" s="408"/>
      <c r="E949" s="408"/>
      <c r="F949" s="408"/>
      <c r="G949" s="408"/>
      <c r="H949" s="408"/>
      <c r="I949" s="408"/>
      <c r="J949" s="408"/>
      <c r="K949" s="408"/>
      <c r="L949" s="408"/>
      <c r="M949" s="408"/>
      <c r="N949" s="408"/>
      <c r="O949" s="408"/>
      <c r="P949" s="408"/>
      <c r="Q949" s="408"/>
      <c r="R949" s="408"/>
      <c r="S949" s="408"/>
      <c r="T949" s="408"/>
      <c r="U949" s="408"/>
      <c r="V949" s="408"/>
      <c r="W949" s="408"/>
      <c r="X949" s="408"/>
      <c r="Y949" s="408"/>
      <c r="Z949" s="408"/>
      <c r="AA949" s="408"/>
      <c r="AB949" s="408"/>
      <c r="AC949" s="408"/>
      <c r="AD949" s="408"/>
      <c r="AE949" s="408"/>
      <c r="AF949" s="408"/>
    </row>
    <row r="950" spans="1:32" ht="15.75" customHeight="1" x14ac:dyDescent="0.2">
      <c r="A950" s="408"/>
      <c r="B950" s="408"/>
      <c r="C950" s="408"/>
      <c r="D950" s="408"/>
      <c r="E950" s="408"/>
      <c r="F950" s="408"/>
      <c r="G950" s="408"/>
      <c r="H950" s="408"/>
      <c r="I950" s="408"/>
      <c r="J950" s="408"/>
      <c r="K950" s="408"/>
      <c r="L950" s="408"/>
      <c r="M950" s="408"/>
      <c r="N950" s="408"/>
      <c r="O950" s="408"/>
      <c r="P950" s="408"/>
      <c r="Q950" s="408"/>
      <c r="R950" s="408"/>
      <c r="S950" s="408"/>
      <c r="T950" s="408"/>
      <c r="U950" s="408"/>
      <c r="V950" s="408"/>
      <c r="W950" s="408"/>
      <c r="X950" s="408"/>
      <c r="Y950" s="408"/>
      <c r="Z950" s="408"/>
      <c r="AA950" s="408"/>
      <c r="AB950" s="408"/>
      <c r="AC950" s="408"/>
      <c r="AD950" s="408"/>
      <c r="AE950" s="408"/>
      <c r="AF950" s="408"/>
    </row>
    <row r="951" spans="1:32" ht="15.75" customHeight="1" x14ac:dyDescent="0.2">
      <c r="A951" s="408"/>
      <c r="B951" s="408"/>
      <c r="C951" s="408"/>
      <c r="D951" s="408"/>
      <c r="E951" s="408"/>
      <c r="F951" s="408"/>
      <c r="G951" s="408"/>
      <c r="H951" s="408"/>
      <c r="I951" s="408"/>
      <c r="J951" s="408"/>
      <c r="K951" s="408"/>
      <c r="L951" s="408"/>
      <c r="M951" s="408"/>
      <c r="N951" s="408"/>
      <c r="O951" s="408"/>
      <c r="P951" s="408"/>
      <c r="Q951" s="408"/>
      <c r="R951" s="408"/>
      <c r="S951" s="408"/>
      <c r="T951" s="408"/>
      <c r="U951" s="408"/>
      <c r="V951" s="408"/>
      <c r="W951" s="408"/>
      <c r="X951" s="408"/>
      <c r="Y951" s="408"/>
      <c r="Z951" s="408"/>
      <c r="AA951" s="408"/>
      <c r="AB951" s="408"/>
      <c r="AC951" s="408"/>
      <c r="AD951" s="408"/>
      <c r="AE951" s="408"/>
      <c r="AF951" s="408"/>
    </row>
    <row r="952" spans="1:32" ht="15.75" customHeight="1" x14ac:dyDescent="0.2">
      <c r="A952" s="408"/>
      <c r="B952" s="408"/>
      <c r="C952" s="408"/>
      <c r="D952" s="408"/>
      <c r="E952" s="408"/>
      <c r="F952" s="408"/>
      <c r="G952" s="408"/>
      <c r="H952" s="408"/>
      <c r="I952" s="408"/>
      <c r="J952" s="408"/>
      <c r="K952" s="408"/>
      <c r="L952" s="408"/>
      <c r="M952" s="408"/>
      <c r="N952" s="408"/>
      <c r="O952" s="408"/>
      <c r="P952" s="408"/>
      <c r="Q952" s="408"/>
      <c r="R952" s="408"/>
      <c r="S952" s="408"/>
      <c r="T952" s="408"/>
      <c r="U952" s="408"/>
      <c r="V952" s="408"/>
      <c r="W952" s="408"/>
      <c r="X952" s="408"/>
      <c r="Y952" s="408"/>
      <c r="Z952" s="408"/>
      <c r="AA952" s="408"/>
      <c r="AB952" s="408"/>
      <c r="AC952" s="408"/>
      <c r="AD952" s="408"/>
      <c r="AE952" s="408"/>
      <c r="AF952" s="408"/>
    </row>
    <row r="953" spans="1:32" ht="15.75" customHeight="1" x14ac:dyDescent="0.2">
      <c r="A953" s="408"/>
      <c r="B953" s="408"/>
      <c r="C953" s="408"/>
      <c r="D953" s="408"/>
      <c r="E953" s="408"/>
      <c r="F953" s="408"/>
      <c r="G953" s="408"/>
      <c r="H953" s="408"/>
      <c r="I953" s="408"/>
      <c r="J953" s="408"/>
      <c r="K953" s="408"/>
      <c r="L953" s="408"/>
      <c r="M953" s="408"/>
      <c r="N953" s="408"/>
      <c r="O953" s="408"/>
      <c r="P953" s="408"/>
      <c r="Q953" s="408"/>
      <c r="R953" s="408"/>
      <c r="S953" s="408"/>
      <c r="T953" s="408"/>
      <c r="U953" s="408"/>
      <c r="V953" s="408"/>
      <c r="W953" s="408"/>
      <c r="X953" s="408"/>
      <c r="Y953" s="408"/>
      <c r="Z953" s="408"/>
      <c r="AA953" s="408"/>
      <c r="AB953" s="408"/>
      <c r="AC953" s="408"/>
      <c r="AD953" s="408"/>
      <c r="AE953" s="408"/>
      <c r="AF953" s="408"/>
    </row>
    <row r="954" spans="1:32" ht="15.75" customHeight="1" x14ac:dyDescent="0.2">
      <c r="A954" s="408"/>
      <c r="B954" s="408"/>
      <c r="C954" s="408"/>
      <c r="D954" s="408"/>
      <c r="E954" s="408"/>
      <c r="F954" s="408"/>
      <c r="G954" s="408"/>
      <c r="H954" s="408"/>
      <c r="I954" s="408"/>
      <c r="J954" s="408"/>
      <c r="K954" s="408"/>
      <c r="L954" s="408"/>
      <c r="M954" s="408"/>
      <c r="N954" s="408"/>
      <c r="O954" s="408"/>
      <c r="P954" s="408"/>
      <c r="Q954" s="408"/>
      <c r="R954" s="408"/>
      <c r="S954" s="408"/>
      <c r="T954" s="408"/>
      <c r="U954" s="408"/>
      <c r="V954" s="408"/>
      <c r="W954" s="408"/>
      <c r="X954" s="408"/>
      <c r="Y954" s="408"/>
      <c r="Z954" s="408"/>
      <c r="AA954" s="408"/>
      <c r="AB954" s="408"/>
      <c r="AC954" s="408"/>
      <c r="AD954" s="408"/>
      <c r="AE954" s="408"/>
      <c r="AF954" s="408"/>
    </row>
    <row r="955" spans="1:32" ht="15.75" customHeight="1" x14ac:dyDescent="0.2">
      <c r="A955" s="408"/>
      <c r="B955" s="408"/>
      <c r="C955" s="408"/>
      <c r="D955" s="408"/>
      <c r="E955" s="408"/>
      <c r="F955" s="408"/>
      <c r="G955" s="408"/>
      <c r="H955" s="408"/>
      <c r="I955" s="408"/>
      <c r="J955" s="408"/>
      <c r="K955" s="408"/>
      <c r="L955" s="408"/>
      <c r="M955" s="408"/>
      <c r="N955" s="408"/>
      <c r="O955" s="408"/>
      <c r="P955" s="408"/>
      <c r="Q955" s="408"/>
      <c r="R955" s="408"/>
      <c r="S955" s="408"/>
      <c r="T955" s="408"/>
      <c r="U955" s="408"/>
      <c r="V955" s="408"/>
      <c r="W955" s="408"/>
      <c r="X955" s="408"/>
      <c r="Y955" s="408"/>
      <c r="Z955" s="408"/>
      <c r="AA955" s="408"/>
      <c r="AB955" s="408"/>
      <c r="AC955" s="408"/>
      <c r="AD955" s="408"/>
      <c r="AE955" s="408"/>
      <c r="AF955" s="408"/>
    </row>
    <row r="956" spans="1:32" ht="15.75" customHeight="1" x14ac:dyDescent="0.2">
      <c r="A956" s="408"/>
      <c r="B956" s="408"/>
      <c r="C956" s="408"/>
      <c r="D956" s="408"/>
      <c r="E956" s="408"/>
      <c r="F956" s="408"/>
      <c r="G956" s="408"/>
      <c r="H956" s="408"/>
      <c r="I956" s="408"/>
      <c r="J956" s="408"/>
      <c r="K956" s="408"/>
      <c r="L956" s="408"/>
      <c r="M956" s="408"/>
      <c r="N956" s="408"/>
      <c r="O956" s="408"/>
      <c r="P956" s="408"/>
      <c r="Q956" s="408"/>
      <c r="R956" s="408"/>
      <c r="S956" s="408"/>
      <c r="T956" s="408"/>
      <c r="U956" s="408"/>
      <c r="V956" s="408"/>
      <c r="W956" s="408"/>
      <c r="X956" s="408"/>
      <c r="Y956" s="408"/>
      <c r="Z956" s="408"/>
      <c r="AA956" s="408"/>
      <c r="AB956" s="408"/>
      <c r="AC956" s="408"/>
      <c r="AD956" s="408"/>
      <c r="AE956" s="408"/>
      <c r="AF956" s="408"/>
    </row>
    <row r="957" spans="1:32" ht="15.75" customHeight="1" x14ac:dyDescent="0.2">
      <c r="A957" s="408"/>
      <c r="B957" s="408"/>
      <c r="C957" s="408"/>
      <c r="D957" s="408"/>
      <c r="E957" s="408"/>
      <c r="F957" s="408"/>
      <c r="G957" s="408"/>
      <c r="H957" s="408"/>
      <c r="I957" s="408"/>
      <c r="J957" s="408"/>
      <c r="K957" s="408"/>
      <c r="L957" s="408"/>
      <c r="M957" s="408"/>
      <c r="N957" s="408"/>
      <c r="O957" s="408"/>
      <c r="P957" s="408"/>
      <c r="Q957" s="408"/>
      <c r="R957" s="408"/>
      <c r="S957" s="408"/>
      <c r="T957" s="408"/>
      <c r="U957" s="408"/>
      <c r="V957" s="408"/>
      <c r="W957" s="408"/>
      <c r="X957" s="408"/>
      <c r="Y957" s="408"/>
      <c r="Z957" s="408"/>
      <c r="AA957" s="408"/>
      <c r="AB957" s="408"/>
      <c r="AC957" s="408"/>
      <c r="AD957" s="408"/>
      <c r="AE957" s="408"/>
      <c r="AF957" s="408"/>
    </row>
    <row r="958" spans="1:32" ht="15.75" customHeight="1" x14ac:dyDescent="0.2">
      <c r="A958" s="408"/>
      <c r="B958" s="408"/>
      <c r="C958" s="408"/>
      <c r="D958" s="408"/>
      <c r="E958" s="408"/>
      <c r="F958" s="408"/>
      <c r="G958" s="408"/>
      <c r="H958" s="408"/>
      <c r="I958" s="408"/>
      <c r="J958" s="408"/>
      <c r="K958" s="408"/>
      <c r="L958" s="408"/>
      <c r="M958" s="408"/>
      <c r="N958" s="408"/>
      <c r="O958" s="408"/>
      <c r="P958" s="408"/>
      <c r="Q958" s="408"/>
      <c r="R958" s="408"/>
      <c r="S958" s="408"/>
      <c r="T958" s="408"/>
      <c r="U958" s="408"/>
      <c r="V958" s="408"/>
      <c r="W958" s="408"/>
      <c r="X958" s="408"/>
      <c r="Y958" s="408"/>
      <c r="Z958" s="408"/>
      <c r="AA958" s="408"/>
      <c r="AB958" s="408"/>
      <c r="AC958" s="408"/>
      <c r="AD958" s="408"/>
      <c r="AE958" s="408"/>
      <c r="AF958" s="408"/>
    </row>
    <row r="959" spans="1:32" ht="15.75" customHeight="1" x14ac:dyDescent="0.2">
      <c r="A959" s="408"/>
      <c r="B959" s="408"/>
      <c r="C959" s="408"/>
      <c r="D959" s="408"/>
      <c r="E959" s="408"/>
      <c r="F959" s="408"/>
      <c r="G959" s="408"/>
      <c r="H959" s="408"/>
      <c r="I959" s="408"/>
      <c r="J959" s="408"/>
      <c r="K959" s="408"/>
      <c r="L959" s="408"/>
      <c r="M959" s="408"/>
      <c r="N959" s="408"/>
      <c r="O959" s="408"/>
      <c r="P959" s="408"/>
      <c r="Q959" s="408"/>
      <c r="R959" s="408"/>
      <c r="S959" s="408"/>
      <c r="T959" s="408"/>
      <c r="U959" s="408"/>
      <c r="V959" s="408"/>
      <c r="W959" s="408"/>
      <c r="X959" s="408"/>
      <c r="Y959" s="408"/>
      <c r="Z959" s="408"/>
      <c r="AA959" s="408"/>
      <c r="AB959" s="408"/>
      <c r="AC959" s="408"/>
      <c r="AD959" s="408"/>
      <c r="AE959" s="408"/>
      <c r="AF959" s="408"/>
    </row>
    <row r="960" spans="1:32" ht="15.75" customHeight="1" x14ac:dyDescent="0.2">
      <c r="A960" s="408"/>
      <c r="B960" s="408"/>
      <c r="C960" s="408"/>
      <c r="D960" s="408"/>
      <c r="E960" s="408"/>
      <c r="F960" s="408"/>
      <c r="G960" s="408"/>
      <c r="H960" s="408"/>
      <c r="I960" s="408"/>
      <c r="J960" s="408"/>
      <c r="K960" s="408"/>
      <c r="L960" s="408"/>
      <c r="M960" s="408"/>
      <c r="N960" s="408"/>
      <c r="O960" s="408"/>
      <c r="P960" s="408"/>
      <c r="Q960" s="408"/>
      <c r="R960" s="408"/>
      <c r="S960" s="408"/>
      <c r="T960" s="408"/>
      <c r="U960" s="408"/>
      <c r="V960" s="408"/>
      <c r="W960" s="408"/>
      <c r="X960" s="408"/>
      <c r="Y960" s="408"/>
      <c r="Z960" s="408"/>
      <c r="AA960" s="408"/>
      <c r="AB960" s="408"/>
      <c r="AC960" s="408"/>
      <c r="AD960" s="408"/>
      <c r="AE960" s="408"/>
      <c r="AF960" s="408"/>
    </row>
    <row r="961" spans="1:32" ht="15.75" customHeight="1" x14ac:dyDescent="0.2">
      <c r="A961" s="408"/>
      <c r="B961" s="408"/>
      <c r="C961" s="408"/>
      <c r="D961" s="408"/>
      <c r="E961" s="408"/>
      <c r="F961" s="408"/>
      <c r="G961" s="408"/>
      <c r="H961" s="408"/>
      <c r="I961" s="408"/>
      <c r="J961" s="408"/>
      <c r="K961" s="408"/>
      <c r="L961" s="408"/>
      <c r="M961" s="408"/>
      <c r="N961" s="408"/>
      <c r="O961" s="408"/>
      <c r="P961" s="408"/>
      <c r="Q961" s="408"/>
      <c r="R961" s="408"/>
      <c r="S961" s="408"/>
      <c r="T961" s="408"/>
      <c r="U961" s="408"/>
      <c r="V961" s="408"/>
      <c r="W961" s="408"/>
      <c r="X961" s="408"/>
      <c r="Y961" s="408"/>
      <c r="Z961" s="408"/>
      <c r="AA961" s="408"/>
      <c r="AB961" s="408"/>
      <c r="AC961" s="408"/>
      <c r="AD961" s="408"/>
      <c r="AE961" s="408"/>
      <c r="AF961" s="408"/>
    </row>
    <row r="962" spans="1:32" ht="15.75" customHeight="1" x14ac:dyDescent="0.2">
      <c r="A962" s="408"/>
      <c r="B962" s="408"/>
      <c r="C962" s="408"/>
      <c r="D962" s="408"/>
      <c r="E962" s="408"/>
      <c r="F962" s="408"/>
      <c r="G962" s="408"/>
      <c r="H962" s="408"/>
      <c r="I962" s="408"/>
      <c r="J962" s="408"/>
      <c r="K962" s="408"/>
      <c r="L962" s="408"/>
      <c r="M962" s="408"/>
      <c r="N962" s="408"/>
      <c r="O962" s="408"/>
      <c r="P962" s="408"/>
      <c r="Q962" s="408"/>
      <c r="R962" s="408"/>
      <c r="S962" s="408"/>
      <c r="T962" s="408"/>
      <c r="U962" s="408"/>
      <c r="V962" s="408"/>
      <c r="W962" s="408"/>
      <c r="X962" s="408"/>
      <c r="Y962" s="408"/>
      <c r="Z962" s="408"/>
      <c r="AA962" s="408"/>
      <c r="AB962" s="408"/>
      <c r="AC962" s="408"/>
      <c r="AD962" s="408"/>
      <c r="AE962" s="408"/>
      <c r="AF962" s="408"/>
    </row>
    <row r="963" spans="1:32" ht="15.75" customHeight="1" x14ac:dyDescent="0.2">
      <c r="A963" s="408"/>
      <c r="B963" s="408"/>
      <c r="C963" s="408"/>
      <c r="D963" s="408"/>
      <c r="E963" s="408"/>
      <c r="F963" s="408"/>
      <c r="G963" s="408"/>
      <c r="H963" s="408"/>
      <c r="I963" s="408"/>
      <c r="J963" s="408"/>
      <c r="K963" s="408"/>
      <c r="L963" s="408"/>
      <c r="M963" s="408"/>
      <c r="N963" s="408"/>
      <c r="O963" s="408"/>
      <c r="P963" s="408"/>
      <c r="Q963" s="408"/>
      <c r="R963" s="408"/>
      <c r="S963" s="408"/>
      <c r="T963" s="408"/>
      <c r="U963" s="408"/>
      <c r="V963" s="408"/>
      <c r="W963" s="408"/>
      <c r="X963" s="408"/>
      <c r="Y963" s="408"/>
      <c r="Z963" s="408"/>
      <c r="AA963" s="408"/>
      <c r="AB963" s="408"/>
      <c r="AC963" s="408"/>
      <c r="AD963" s="408"/>
      <c r="AE963" s="408"/>
      <c r="AF963" s="408"/>
    </row>
    <row r="964" spans="1:32" ht="15.75" customHeight="1" x14ac:dyDescent="0.2">
      <c r="A964" s="408"/>
      <c r="B964" s="408"/>
      <c r="C964" s="408"/>
      <c r="D964" s="408"/>
      <c r="E964" s="408"/>
      <c r="F964" s="408"/>
      <c r="G964" s="408"/>
      <c r="H964" s="408"/>
      <c r="I964" s="408"/>
      <c r="J964" s="408"/>
      <c r="K964" s="408"/>
      <c r="L964" s="408"/>
      <c r="M964" s="408"/>
      <c r="N964" s="408"/>
      <c r="O964" s="408"/>
      <c r="P964" s="408"/>
      <c r="Q964" s="408"/>
      <c r="R964" s="408"/>
      <c r="S964" s="408"/>
      <c r="T964" s="408"/>
      <c r="U964" s="408"/>
      <c r="V964" s="408"/>
      <c r="W964" s="408"/>
      <c r="X964" s="408"/>
      <c r="Y964" s="408"/>
      <c r="Z964" s="408"/>
      <c r="AA964" s="408"/>
      <c r="AB964" s="408"/>
      <c r="AC964" s="408"/>
      <c r="AD964" s="408"/>
      <c r="AE964" s="408"/>
      <c r="AF964" s="408"/>
    </row>
    <row r="965" spans="1:32" ht="15.75" customHeight="1" x14ac:dyDescent="0.2">
      <c r="A965" s="408"/>
      <c r="B965" s="408"/>
      <c r="C965" s="408"/>
      <c r="D965" s="408"/>
      <c r="E965" s="408"/>
      <c r="F965" s="408"/>
      <c r="G965" s="408"/>
      <c r="H965" s="408"/>
      <c r="I965" s="408"/>
      <c r="J965" s="408"/>
      <c r="K965" s="408"/>
      <c r="L965" s="408"/>
      <c r="M965" s="408"/>
      <c r="N965" s="408"/>
      <c r="O965" s="408"/>
      <c r="P965" s="408"/>
      <c r="Q965" s="408"/>
      <c r="R965" s="408"/>
      <c r="S965" s="408"/>
      <c r="T965" s="408"/>
      <c r="U965" s="408"/>
      <c r="V965" s="408"/>
      <c r="W965" s="408"/>
      <c r="X965" s="408"/>
      <c r="Y965" s="408"/>
      <c r="Z965" s="408"/>
      <c r="AA965" s="408"/>
      <c r="AB965" s="408"/>
      <c r="AC965" s="408"/>
      <c r="AD965" s="408"/>
      <c r="AE965" s="408"/>
      <c r="AF965" s="408"/>
    </row>
    <row r="966" spans="1:32" ht="15.75" customHeight="1" x14ac:dyDescent="0.2">
      <c r="A966" s="408"/>
      <c r="B966" s="408"/>
      <c r="C966" s="408"/>
      <c r="D966" s="408"/>
      <c r="E966" s="408"/>
      <c r="F966" s="408"/>
      <c r="G966" s="408"/>
      <c r="H966" s="408"/>
      <c r="I966" s="408"/>
      <c r="J966" s="408"/>
      <c r="K966" s="408"/>
      <c r="L966" s="408"/>
      <c r="M966" s="408"/>
      <c r="N966" s="408"/>
      <c r="O966" s="408"/>
      <c r="P966" s="408"/>
      <c r="Q966" s="408"/>
      <c r="R966" s="408"/>
      <c r="S966" s="408"/>
      <c r="T966" s="408"/>
      <c r="U966" s="408"/>
      <c r="V966" s="408"/>
      <c r="W966" s="408"/>
      <c r="X966" s="408"/>
      <c r="Y966" s="408"/>
      <c r="Z966" s="408"/>
      <c r="AA966" s="408"/>
      <c r="AB966" s="408"/>
      <c r="AC966" s="408"/>
      <c r="AD966" s="408"/>
      <c r="AE966" s="408"/>
      <c r="AF966" s="408"/>
    </row>
    <row r="967" spans="1:32" ht="15.75" customHeight="1" x14ac:dyDescent="0.2">
      <c r="A967" s="408"/>
      <c r="B967" s="408"/>
      <c r="C967" s="408"/>
      <c r="D967" s="408"/>
      <c r="E967" s="408"/>
      <c r="F967" s="408"/>
      <c r="G967" s="408"/>
      <c r="H967" s="408"/>
      <c r="I967" s="408"/>
      <c r="J967" s="408"/>
      <c r="K967" s="408"/>
      <c r="L967" s="408"/>
      <c r="M967" s="408"/>
      <c r="N967" s="408"/>
      <c r="O967" s="408"/>
      <c r="P967" s="408"/>
      <c r="Q967" s="408"/>
      <c r="R967" s="408"/>
      <c r="S967" s="408"/>
      <c r="T967" s="408"/>
      <c r="U967" s="408"/>
      <c r="V967" s="408"/>
      <c r="W967" s="408"/>
      <c r="X967" s="408"/>
      <c r="Y967" s="408"/>
      <c r="Z967" s="408"/>
      <c r="AA967" s="408"/>
      <c r="AB967" s="408"/>
      <c r="AC967" s="408"/>
      <c r="AD967" s="408"/>
      <c r="AE967" s="408"/>
      <c r="AF967" s="408"/>
    </row>
    <row r="968" spans="1:32" ht="15.75" customHeight="1" x14ac:dyDescent="0.2">
      <c r="A968" s="408"/>
      <c r="B968" s="408"/>
      <c r="C968" s="408"/>
      <c r="D968" s="408"/>
      <c r="E968" s="408"/>
      <c r="F968" s="408"/>
      <c r="G968" s="408"/>
      <c r="H968" s="408"/>
      <c r="I968" s="408"/>
      <c r="J968" s="408"/>
      <c r="K968" s="408"/>
      <c r="L968" s="408"/>
      <c r="M968" s="408"/>
      <c r="N968" s="408"/>
      <c r="O968" s="408"/>
      <c r="P968" s="408"/>
      <c r="Q968" s="408"/>
      <c r="R968" s="408"/>
      <c r="S968" s="408"/>
      <c r="T968" s="408"/>
      <c r="U968" s="408"/>
      <c r="V968" s="408"/>
      <c r="W968" s="408"/>
      <c r="X968" s="408"/>
      <c r="Y968" s="408"/>
      <c r="Z968" s="408"/>
      <c r="AA968" s="408"/>
      <c r="AB968" s="408"/>
      <c r="AC968" s="408"/>
      <c r="AD968" s="408"/>
      <c r="AE968" s="408"/>
      <c r="AF968" s="408"/>
    </row>
    <row r="969" spans="1:32" ht="15.75" customHeight="1" x14ac:dyDescent="0.2">
      <c r="A969" s="408"/>
      <c r="B969" s="408"/>
      <c r="C969" s="408"/>
      <c r="D969" s="408"/>
      <c r="E969" s="408"/>
      <c r="F969" s="408"/>
      <c r="G969" s="408"/>
      <c r="H969" s="408"/>
      <c r="I969" s="408"/>
      <c r="J969" s="408"/>
      <c r="K969" s="408"/>
      <c r="L969" s="408"/>
      <c r="M969" s="408"/>
      <c r="N969" s="408"/>
      <c r="O969" s="408"/>
      <c r="P969" s="408"/>
      <c r="Q969" s="408"/>
      <c r="R969" s="408"/>
      <c r="S969" s="408"/>
      <c r="T969" s="408"/>
      <c r="U969" s="408"/>
      <c r="V969" s="408"/>
      <c r="W969" s="408"/>
      <c r="X969" s="408"/>
      <c r="Y969" s="408"/>
      <c r="Z969" s="408"/>
      <c r="AA969" s="408"/>
      <c r="AB969" s="408"/>
      <c r="AC969" s="408"/>
      <c r="AD969" s="408"/>
      <c r="AE969" s="408"/>
      <c r="AF969" s="408"/>
    </row>
    <row r="970" spans="1:32" ht="15.75" customHeight="1" x14ac:dyDescent="0.2">
      <c r="A970" s="408"/>
      <c r="B970" s="408"/>
      <c r="C970" s="408"/>
      <c r="D970" s="408"/>
      <c r="E970" s="408"/>
      <c r="F970" s="408"/>
      <c r="G970" s="408"/>
      <c r="H970" s="408"/>
      <c r="I970" s="408"/>
      <c r="J970" s="408"/>
      <c r="K970" s="408"/>
      <c r="L970" s="408"/>
      <c r="M970" s="408"/>
      <c r="N970" s="408"/>
      <c r="O970" s="408"/>
      <c r="P970" s="408"/>
      <c r="Q970" s="408"/>
      <c r="R970" s="408"/>
      <c r="S970" s="408"/>
      <c r="T970" s="408"/>
      <c r="U970" s="408"/>
      <c r="V970" s="408"/>
      <c r="W970" s="408"/>
      <c r="X970" s="408"/>
      <c r="Y970" s="408"/>
      <c r="Z970" s="408"/>
      <c r="AA970" s="408"/>
      <c r="AB970" s="408"/>
      <c r="AC970" s="408"/>
      <c r="AD970" s="408"/>
      <c r="AE970" s="408"/>
      <c r="AF970" s="408"/>
    </row>
    <row r="971" spans="1:32" ht="15.75" customHeight="1" x14ac:dyDescent="0.2">
      <c r="A971" s="408"/>
      <c r="B971" s="408"/>
      <c r="C971" s="408"/>
      <c r="D971" s="408"/>
      <c r="E971" s="408"/>
      <c r="F971" s="408"/>
      <c r="G971" s="408"/>
      <c r="H971" s="408"/>
      <c r="I971" s="408"/>
      <c r="J971" s="408"/>
      <c r="K971" s="408"/>
      <c r="L971" s="408"/>
      <c r="M971" s="408"/>
      <c r="N971" s="408"/>
      <c r="O971" s="408"/>
      <c r="P971" s="408"/>
      <c r="Q971" s="408"/>
      <c r="R971" s="408"/>
      <c r="S971" s="408"/>
      <c r="T971" s="408"/>
      <c r="U971" s="408"/>
      <c r="V971" s="408"/>
      <c r="W971" s="408"/>
      <c r="X971" s="408"/>
      <c r="Y971" s="408"/>
      <c r="Z971" s="408"/>
      <c r="AA971" s="408"/>
      <c r="AB971" s="408"/>
      <c r="AC971" s="408"/>
      <c r="AD971" s="408"/>
      <c r="AE971" s="408"/>
      <c r="AF971" s="408"/>
    </row>
    <row r="972" spans="1:32" ht="15.75" customHeight="1" x14ac:dyDescent="0.2">
      <c r="A972" s="408"/>
      <c r="B972" s="408"/>
      <c r="C972" s="408"/>
      <c r="D972" s="408"/>
      <c r="E972" s="408"/>
      <c r="F972" s="408"/>
      <c r="G972" s="408"/>
      <c r="H972" s="408"/>
      <c r="I972" s="408"/>
      <c r="J972" s="408"/>
      <c r="K972" s="408"/>
      <c r="L972" s="408"/>
      <c r="M972" s="408"/>
      <c r="N972" s="408"/>
      <c r="O972" s="408"/>
      <c r="P972" s="408"/>
      <c r="Q972" s="408"/>
      <c r="R972" s="408"/>
      <c r="S972" s="408"/>
      <c r="T972" s="408"/>
      <c r="U972" s="408"/>
      <c r="V972" s="408"/>
      <c r="W972" s="408"/>
      <c r="X972" s="408"/>
      <c r="Y972" s="408"/>
      <c r="Z972" s="408"/>
      <c r="AA972" s="408"/>
      <c r="AB972" s="408"/>
      <c r="AC972" s="408"/>
      <c r="AD972" s="408"/>
      <c r="AE972" s="408"/>
      <c r="AF972" s="408"/>
    </row>
    <row r="973" spans="1:32" ht="15.75" customHeight="1" x14ac:dyDescent="0.2">
      <c r="A973" s="408"/>
      <c r="B973" s="408"/>
      <c r="C973" s="408"/>
      <c r="D973" s="408"/>
      <c r="E973" s="408"/>
      <c r="F973" s="408"/>
      <c r="G973" s="408"/>
      <c r="H973" s="408"/>
      <c r="I973" s="408"/>
      <c r="J973" s="408"/>
      <c r="K973" s="408"/>
      <c r="L973" s="408"/>
      <c r="M973" s="408"/>
      <c r="N973" s="408"/>
      <c r="O973" s="408"/>
      <c r="P973" s="408"/>
      <c r="Q973" s="408"/>
      <c r="R973" s="408"/>
      <c r="S973" s="408"/>
      <c r="T973" s="408"/>
      <c r="U973" s="408"/>
      <c r="V973" s="408"/>
      <c r="W973" s="408"/>
      <c r="X973" s="408"/>
      <c r="Y973" s="408"/>
      <c r="Z973" s="408"/>
      <c r="AA973" s="408"/>
      <c r="AB973" s="408"/>
      <c r="AC973" s="408"/>
      <c r="AD973" s="408"/>
      <c r="AE973" s="408"/>
      <c r="AF973" s="408"/>
    </row>
    <row r="974" spans="1:32" ht="15.75" customHeight="1" x14ac:dyDescent="0.2">
      <c r="A974" s="408"/>
      <c r="B974" s="408"/>
      <c r="C974" s="408"/>
      <c r="D974" s="408"/>
      <c r="E974" s="408"/>
      <c r="F974" s="408"/>
      <c r="G974" s="408"/>
      <c r="H974" s="408"/>
      <c r="I974" s="408"/>
      <c r="J974" s="408"/>
      <c r="K974" s="408"/>
      <c r="L974" s="408"/>
      <c r="M974" s="408"/>
      <c r="N974" s="408"/>
      <c r="O974" s="408"/>
      <c r="P974" s="408"/>
      <c r="Q974" s="408"/>
      <c r="R974" s="408"/>
      <c r="S974" s="408"/>
      <c r="T974" s="408"/>
      <c r="U974" s="408"/>
      <c r="V974" s="408"/>
      <c r="W974" s="408"/>
      <c r="X974" s="408"/>
      <c r="Y974" s="408"/>
      <c r="Z974" s="408"/>
      <c r="AA974" s="408"/>
      <c r="AB974" s="408"/>
      <c r="AC974" s="408"/>
      <c r="AD974" s="408"/>
      <c r="AE974" s="408"/>
      <c r="AF974" s="408"/>
    </row>
    <row r="975" spans="1:32" ht="15.75" customHeight="1" x14ac:dyDescent="0.2">
      <c r="A975" s="408"/>
      <c r="B975" s="408"/>
      <c r="C975" s="408"/>
      <c r="D975" s="408"/>
      <c r="E975" s="408"/>
      <c r="F975" s="408"/>
      <c r="G975" s="408"/>
      <c r="H975" s="408"/>
      <c r="I975" s="408"/>
      <c r="J975" s="408"/>
      <c r="K975" s="408"/>
      <c r="L975" s="408"/>
      <c r="M975" s="408"/>
      <c r="N975" s="408"/>
      <c r="O975" s="408"/>
      <c r="P975" s="408"/>
      <c r="Q975" s="408"/>
      <c r="R975" s="408"/>
      <c r="S975" s="408"/>
      <c r="T975" s="408"/>
      <c r="U975" s="408"/>
      <c r="V975" s="408"/>
      <c r="W975" s="408"/>
      <c r="X975" s="408"/>
      <c r="Y975" s="408"/>
      <c r="Z975" s="408"/>
      <c r="AA975" s="408"/>
      <c r="AB975" s="408"/>
      <c r="AC975" s="408"/>
      <c r="AD975" s="408"/>
      <c r="AE975" s="408"/>
      <c r="AF975" s="408"/>
    </row>
    <row r="976" spans="1:32" ht="15.75" customHeight="1" x14ac:dyDescent="0.2">
      <c r="A976" s="408"/>
      <c r="B976" s="408"/>
      <c r="C976" s="408"/>
      <c r="D976" s="408"/>
      <c r="E976" s="408"/>
      <c r="F976" s="408"/>
      <c r="G976" s="408"/>
      <c r="H976" s="408"/>
      <c r="I976" s="408"/>
      <c r="J976" s="408"/>
      <c r="K976" s="408"/>
      <c r="L976" s="408"/>
      <c r="M976" s="408"/>
      <c r="N976" s="408"/>
      <c r="O976" s="408"/>
      <c r="P976" s="408"/>
      <c r="Q976" s="408"/>
      <c r="R976" s="408"/>
      <c r="S976" s="408"/>
      <c r="T976" s="408"/>
      <c r="U976" s="408"/>
      <c r="V976" s="408"/>
      <c r="W976" s="408"/>
      <c r="X976" s="408"/>
      <c r="Y976" s="408"/>
      <c r="Z976" s="408"/>
      <c r="AA976" s="408"/>
      <c r="AB976" s="408"/>
      <c r="AC976" s="408"/>
      <c r="AD976" s="408"/>
      <c r="AE976" s="408"/>
      <c r="AF976" s="408"/>
    </row>
    <row r="977" spans="1:32" ht="15.75" customHeight="1" x14ac:dyDescent="0.2">
      <c r="A977" s="408"/>
      <c r="B977" s="408"/>
      <c r="C977" s="408"/>
      <c r="D977" s="408"/>
      <c r="E977" s="408"/>
      <c r="F977" s="408"/>
      <c r="G977" s="408"/>
      <c r="H977" s="408"/>
      <c r="I977" s="408"/>
      <c r="J977" s="408"/>
      <c r="K977" s="408"/>
      <c r="L977" s="408"/>
      <c r="M977" s="408"/>
      <c r="N977" s="408"/>
      <c r="O977" s="408"/>
      <c r="P977" s="408"/>
      <c r="Q977" s="408"/>
      <c r="R977" s="408"/>
      <c r="S977" s="408"/>
      <c r="T977" s="408"/>
      <c r="U977" s="408"/>
      <c r="V977" s="408"/>
      <c r="W977" s="408"/>
      <c r="X977" s="408"/>
      <c r="Y977" s="408"/>
      <c r="Z977" s="408"/>
      <c r="AA977" s="408"/>
      <c r="AB977" s="408"/>
      <c r="AC977" s="408"/>
      <c r="AD977" s="408"/>
      <c r="AE977" s="408"/>
      <c r="AF977" s="408"/>
    </row>
    <row r="978" spans="1:32" ht="15.75" customHeight="1" x14ac:dyDescent="0.2">
      <c r="A978" s="408"/>
      <c r="B978" s="408"/>
      <c r="C978" s="408"/>
      <c r="D978" s="408"/>
      <c r="E978" s="408"/>
      <c r="F978" s="408"/>
      <c r="G978" s="408"/>
      <c r="H978" s="408"/>
      <c r="I978" s="408"/>
      <c r="J978" s="408"/>
      <c r="K978" s="408"/>
      <c r="L978" s="408"/>
      <c r="M978" s="408"/>
      <c r="N978" s="408"/>
      <c r="O978" s="408"/>
      <c r="P978" s="408"/>
      <c r="Q978" s="408"/>
      <c r="R978" s="408"/>
      <c r="S978" s="408"/>
      <c r="T978" s="408"/>
      <c r="U978" s="408"/>
      <c r="V978" s="408"/>
      <c r="W978" s="408"/>
      <c r="X978" s="408"/>
      <c r="Y978" s="408"/>
      <c r="Z978" s="408"/>
      <c r="AA978" s="408"/>
      <c r="AB978" s="408"/>
      <c r="AC978" s="408"/>
      <c r="AD978" s="408"/>
      <c r="AE978" s="408"/>
      <c r="AF978" s="408"/>
    </row>
    <row r="979" spans="1:32" ht="15.75" customHeight="1" x14ac:dyDescent="0.2">
      <c r="A979" s="408"/>
      <c r="B979" s="408"/>
      <c r="C979" s="408"/>
      <c r="D979" s="408"/>
      <c r="E979" s="408"/>
      <c r="F979" s="408"/>
      <c r="G979" s="408"/>
      <c r="H979" s="408"/>
      <c r="I979" s="408"/>
      <c r="J979" s="408"/>
      <c r="K979" s="408"/>
      <c r="L979" s="408"/>
      <c r="M979" s="408"/>
      <c r="N979" s="408"/>
      <c r="O979" s="408"/>
      <c r="P979" s="408"/>
      <c r="Q979" s="408"/>
      <c r="R979" s="408"/>
      <c r="S979" s="408"/>
      <c r="T979" s="408"/>
      <c r="U979" s="408"/>
      <c r="V979" s="408"/>
      <c r="W979" s="408"/>
      <c r="X979" s="408"/>
      <c r="Y979" s="408"/>
      <c r="Z979" s="408"/>
      <c r="AA979" s="408"/>
      <c r="AB979" s="408"/>
      <c r="AC979" s="408"/>
      <c r="AD979" s="408"/>
      <c r="AE979" s="408"/>
      <c r="AF979" s="408"/>
    </row>
    <row r="980" spans="1:32" ht="15.75" customHeight="1" x14ac:dyDescent="0.2">
      <c r="A980" s="408"/>
      <c r="B980" s="408"/>
      <c r="C980" s="408"/>
      <c r="D980" s="408"/>
      <c r="E980" s="408"/>
      <c r="F980" s="408"/>
      <c r="G980" s="408"/>
      <c r="H980" s="408"/>
      <c r="I980" s="408"/>
      <c r="J980" s="408"/>
      <c r="K980" s="408"/>
      <c r="L980" s="408"/>
      <c r="M980" s="408"/>
      <c r="N980" s="408"/>
      <c r="O980" s="408"/>
      <c r="P980" s="408"/>
      <c r="Q980" s="408"/>
      <c r="R980" s="408"/>
      <c r="S980" s="408"/>
      <c r="T980" s="408"/>
      <c r="U980" s="408"/>
      <c r="V980" s="408"/>
      <c r="W980" s="408"/>
      <c r="X980" s="408"/>
      <c r="Y980" s="408"/>
      <c r="Z980" s="408"/>
      <c r="AA980" s="408"/>
      <c r="AB980" s="408"/>
      <c r="AC980" s="408"/>
      <c r="AD980" s="408"/>
      <c r="AE980" s="408"/>
      <c r="AF980" s="408"/>
    </row>
    <row r="981" spans="1:32" ht="15.75" customHeight="1" x14ac:dyDescent="0.2">
      <c r="A981" s="408"/>
      <c r="B981" s="408"/>
      <c r="C981" s="408"/>
      <c r="D981" s="408"/>
      <c r="E981" s="408"/>
      <c r="F981" s="408"/>
      <c r="G981" s="408"/>
      <c r="H981" s="408"/>
      <c r="I981" s="408"/>
      <c r="J981" s="408"/>
      <c r="K981" s="408"/>
      <c r="L981" s="408"/>
      <c r="M981" s="408"/>
      <c r="N981" s="408"/>
      <c r="O981" s="408"/>
      <c r="P981" s="408"/>
      <c r="Q981" s="408"/>
      <c r="R981" s="408"/>
      <c r="S981" s="408"/>
      <c r="T981" s="408"/>
      <c r="U981" s="408"/>
      <c r="V981" s="408"/>
      <c r="W981" s="408"/>
      <c r="X981" s="408"/>
      <c r="Y981" s="408"/>
      <c r="Z981" s="408"/>
      <c r="AA981" s="408"/>
      <c r="AB981" s="408"/>
      <c r="AC981" s="408"/>
      <c r="AD981" s="408"/>
      <c r="AE981" s="408"/>
      <c r="AF981" s="408"/>
    </row>
    <row r="982" spans="1:32" ht="15.75" customHeight="1" x14ac:dyDescent="0.2">
      <c r="A982" s="408"/>
      <c r="B982" s="408"/>
      <c r="C982" s="408"/>
      <c r="D982" s="408"/>
      <c r="E982" s="408"/>
      <c r="F982" s="408"/>
      <c r="G982" s="408"/>
      <c r="H982" s="408"/>
      <c r="I982" s="408"/>
      <c r="J982" s="408"/>
      <c r="K982" s="408"/>
      <c r="L982" s="408"/>
      <c r="M982" s="408"/>
      <c r="N982" s="408"/>
      <c r="O982" s="408"/>
      <c r="P982" s="408"/>
      <c r="Q982" s="408"/>
      <c r="R982" s="408"/>
      <c r="S982" s="408"/>
      <c r="T982" s="408"/>
      <c r="U982" s="408"/>
      <c r="V982" s="408"/>
      <c r="W982" s="408"/>
      <c r="X982" s="408"/>
      <c r="Y982" s="408"/>
      <c r="Z982" s="408"/>
      <c r="AA982" s="408"/>
      <c r="AB982" s="408"/>
      <c r="AC982" s="408"/>
      <c r="AD982" s="408"/>
      <c r="AE982" s="408"/>
      <c r="AF982" s="408"/>
    </row>
    <row r="983" spans="1:32" ht="15.75" customHeight="1" x14ac:dyDescent="0.2">
      <c r="A983" s="408"/>
      <c r="B983" s="408"/>
      <c r="C983" s="408"/>
      <c r="D983" s="408"/>
      <c r="E983" s="408"/>
      <c r="F983" s="408"/>
      <c r="G983" s="408"/>
      <c r="H983" s="408"/>
      <c r="I983" s="408"/>
      <c r="J983" s="408"/>
      <c r="K983" s="408"/>
      <c r="L983" s="408"/>
      <c r="M983" s="408"/>
      <c r="N983" s="408"/>
      <c r="O983" s="408"/>
      <c r="P983" s="408"/>
      <c r="Q983" s="408"/>
      <c r="R983" s="408"/>
      <c r="S983" s="408"/>
      <c r="T983" s="408"/>
      <c r="U983" s="408"/>
      <c r="V983" s="408"/>
      <c r="W983" s="408"/>
      <c r="X983" s="408"/>
      <c r="Y983" s="408"/>
      <c r="Z983" s="408"/>
      <c r="AA983" s="408"/>
      <c r="AB983" s="408"/>
      <c r="AC983" s="408"/>
      <c r="AD983" s="408"/>
      <c r="AE983" s="408"/>
      <c r="AF983" s="408"/>
    </row>
    <row r="984" spans="1:32" ht="15.75" customHeight="1" x14ac:dyDescent="0.2">
      <c r="A984" s="408"/>
      <c r="B984" s="408"/>
      <c r="C984" s="408"/>
      <c r="D984" s="408"/>
      <c r="E984" s="408"/>
      <c r="F984" s="408"/>
      <c r="G984" s="408"/>
      <c r="H984" s="408"/>
      <c r="I984" s="408"/>
      <c r="J984" s="408"/>
      <c r="K984" s="408"/>
      <c r="L984" s="408"/>
      <c r="M984" s="408"/>
      <c r="N984" s="408"/>
      <c r="O984" s="408"/>
      <c r="P984" s="408"/>
      <c r="Q984" s="408"/>
      <c r="R984" s="408"/>
      <c r="S984" s="408"/>
      <c r="T984" s="408"/>
      <c r="U984" s="408"/>
      <c r="V984" s="408"/>
      <c r="W984" s="408"/>
      <c r="X984" s="408"/>
      <c r="Y984" s="408"/>
      <c r="Z984" s="408"/>
      <c r="AA984" s="408"/>
      <c r="AB984" s="408"/>
      <c r="AC984" s="408"/>
      <c r="AD984" s="408"/>
      <c r="AE984" s="408"/>
      <c r="AF984" s="408"/>
    </row>
    <row r="985" spans="1:32" ht="15.75" customHeight="1" x14ac:dyDescent="0.2">
      <c r="A985" s="408"/>
      <c r="B985" s="408"/>
      <c r="C985" s="408"/>
      <c r="D985" s="408"/>
      <c r="E985" s="408"/>
      <c r="F985" s="408"/>
      <c r="G985" s="408"/>
      <c r="H985" s="408"/>
      <c r="I985" s="408"/>
      <c r="J985" s="408"/>
      <c r="K985" s="408"/>
      <c r="L985" s="408"/>
      <c r="M985" s="408"/>
      <c r="N985" s="408"/>
      <c r="O985" s="408"/>
      <c r="P985" s="408"/>
      <c r="Q985" s="408"/>
      <c r="R985" s="408"/>
      <c r="S985" s="408"/>
      <c r="T985" s="408"/>
      <c r="U985" s="408"/>
      <c r="V985" s="408"/>
      <c r="W985" s="408"/>
      <c r="X985" s="408"/>
      <c r="Y985" s="408"/>
      <c r="Z985" s="408"/>
      <c r="AA985" s="408"/>
      <c r="AB985" s="408"/>
      <c r="AC985" s="408"/>
      <c r="AD985" s="408"/>
      <c r="AE985" s="408"/>
      <c r="AF985" s="408"/>
    </row>
    <row r="986" spans="1:32" ht="15.75" customHeight="1" x14ac:dyDescent="0.2">
      <c r="A986" s="408"/>
      <c r="B986" s="408"/>
      <c r="C986" s="408"/>
      <c r="D986" s="408"/>
      <c r="E986" s="408"/>
      <c r="F986" s="408"/>
      <c r="G986" s="408"/>
      <c r="H986" s="408"/>
      <c r="I986" s="408"/>
      <c r="J986" s="408"/>
      <c r="K986" s="408"/>
      <c r="L986" s="408"/>
      <c r="M986" s="408"/>
      <c r="N986" s="408"/>
      <c r="O986" s="408"/>
      <c r="P986" s="408"/>
      <c r="Q986" s="408"/>
      <c r="R986" s="408"/>
      <c r="S986" s="408"/>
      <c r="T986" s="408"/>
      <c r="U986" s="408"/>
      <c r="V986" s="408"/>
      <c r="W986" s="408"/>
      <c r="X986" s="408"/>
      <c r="Y986" s="408"/>
      <c r="Z986" s="408"/>
      <c r="AA986" s="408"/>
      <c r="AB986" s="408"/>
      <c r="AC986" s="408"/>
      <c r="AD986" s="408"/>
      <c r="AE986" s="408"/>
      <c r="AF986" s="408"/>
    </row>
    <row r="987" spans="1:32" ht="15.75" customHeight="1" x14ac:dyDescent="0.2">
      <c r="A987" s="408"/>
      <c r="B987" s="408"/>
      <c r="C987" s="408"/>
      <c r="D987" s="408"/>
      <c r="E987" s="408"/>
      <c r="F987" s="408"/>
      <c r="G987" s="408"/>
      <c r="H987" s="408"/>
      <c r="I987" s="408"/>
      <c r="J987" s="408"/>
      <c r="K987" s="408"/>
      <c r="L987" s="408"/>
      <c r="M987" s="408"/>
      <c r="N987" s="408"/>
      <c r="O987" s="408"/>
      <c r="P987" s="408"/>
      <c r="Q987" s="408"/>
      <c r="R987" s="408"/>
      <c r="S987" s="408"/>
      <c r="T987" s="408"/>
      <c r="U987" s="408"/>
      <c r="V987" s="408"/>
      <c r="W987" s="408"/>
      <c r="X987" s="408"/>
      <c r="Y987" s="408"/>
      <c r="Z987" s="408"/>
      <c r="AA987" s="408"/>
      <c r="AB987" s="408"/>
      <c r="AC987" s="408"/>
      <c r="AD987" s="408"/>
      <c r="AE987" s="408"/>
      <c r="AF987" s="408"/>
    </row>
    <row r="988" spans="1:32" ht="15.75" customHeight="1" x14ac:dyDescent="0.2">
      <c r="A988" s="408"/>
      <c r="B988" s="408"/>
      <c r="C988" s="408"/>
      <c r="D988" s="408"/>
      <c r="E988" s="408"/>
      <c r="F988" s="408"/>
      <c r="G988" s="408"/>
      <c r="H988" s="408"/>
      <c r="I988" s="408"/>
      <c r="J988" s="408"/>
      <c r="K988" s="408"/>
      <c r="L988" s="408"/>
      <c r="M988" s="408"/>
      <c r="N988" s="408"/>
      <c r="O988" s="408"/>
      <c r="P988" s="408"/>
      <c r="Q988" s="408"/>
      <c r="R988" s="408"/>
      <c r="S988" s="408"/>
      <c r="T988" s="408"/>
      <c r="U988" s="408"/>
      <c r="V988" s="408"/>
      <c r="W988" s="408"/>
      <c r="X988" s="408"/>
      <c r="Y988" s="408"/>
      <c r="Z988" s="408"/>
      <c r="AA988" s="408"/>
      <c r="AB988" s="408"/>
      <c r="AC988" s="408"/>
      <c r="AD988" s="408"/>
      <c r="AE988" s="408"/>
      <c r="AF988" s="408"/>
    </row>
    <row r="989" spans="1:32" ht="15.75" customHeight="1" x14ac:dyDescent="0.2">
      <c r="A989" s="408"/>
      <c r="B989" s="408"/>
      <c r="C989" s="408"/>
      <c r="D989" s="408"/>
      <c r="E989" s="408"/>
      <c r="F989" s="408"/>
      <c r="G989" s="408"/>
      <c r="H989" s="408"/>
      <c r="I989" s="408"/>
      <c r="J989" s="408"/>
      <c r="K989" s="408"/>
      <c r="L989" s="408"/>
      <c r="M989" s="408"/>
      <c r="N989" s="408"/>
      <c r="O989" s="408"/>
      <c r="P989" s="408"/>
      <c r="Q989" s="408"/>
      <c r="R989" s="408"/>
      <c r="S989" s="408"/>
      <c r="T989" s="408"/>
      <c r="U989" s="408"/>
      <c r="V989" s="408"/>
      <c r="W989" s="408"/>
      <c r="X989" s="408"/>
      <c r="Y989" s="408"/>
      <c r="Z989" s="408"/>
      <c r="AA989" s="408"/>
      <c r="AB989" s="408"/>
      <c r="AC989" s="408"/>
      <c r="AD989" s="408"/>
      <c r="AE989" s="408"/>
      <c r="AF989" s="408"/>
    </row>
    <row r="990" spans="1:32" ht="15.75" customHeight="1" x14ac:dyDescent="0.2">
      <c r="A990" s="408"/>
      <c r="B990" s="408"/>
      <c r="C990" s="408"/>
      <c r="D990" s="408"/>
      <c r="E990" s="408"/>
      <c r="F990" s="408"/>
      <c r="G990" s="408"/>
      <c r="H990" s="408"/>
      <c r="I990" s="408"/>
      <c r="J990" s="408"/>
      <c r="K990" s="408"/>
      <c r="L990" s="408"/>
      <c r="M990" s="408"/>
      <c r="N990" s="408"/>
      <c r="O990" s="408"/>
      <c r="P990" s="408"/>
      <c r="Q990" s="408"/>
      <c r="R990" s="408"/>
      <c r="S990" s="408"/>
      <c r="T990" s="408"/>
      <c r="U990" s="408"/>
      <c r="V990" s="408"/>
      <c r="W990" s="408"/>
      <c r="X990" s="408"/>
      <c r="Y990" s="408"/>
      <c r="Z990" s="408"/>
      <c r="AA990" s="408"/>
      <c r="AB990" s="408"/>
      <c r="AC990" s="408"/>
      <c r="AD990" s="408"/>
      <c r="AE990" s="408"/>
      <c r="AF990" s="408"/>
    </row>
    <row r="991" spans="1:32" ht="15.75" customHeight="1" x14ac:dyDescent="0.2">
      <c r="A991" s="408"/>
      <c r="B991" s="408"/>
      <c r="C991" s="408"/>
      <c r="D991" s="408"/>
      <c r="E991" s="408"/>
      <c r="F991" s="408"/>
      <c r="G991" s="408"/>
      <c r="H991" s="408"/>
      <c r="I991" s="408"/>
      <c r="J991" s="408"/>
      <c r="K991" s="408"/>
      <c r="L991" s="408"/>
      <c r="M991" s="408"/>
      <c r="N991" s="408"/>
      <c r="O991" s="408"/>
      <c r="P991" s="408"/>
      <c r="Q991" s="408"/>
      <c r="R991" s="408"/>
      <c r="S991" s="408"/>
      <c r="T991" s="408"/>
      <c r="U991" s="408"/>
      <c r="V991" s="408"/>
      <c r="W991" s="408"/>
      <c r="X991" s="408"/>
      <c r="Y991" s="408"/>
      <c r="Z991" s="408"/>
      <c r="AA991" s="408"/>
      <c r="AB991" s="408"/>
      <c r="AC991" s="408"/>
      <c r="AD991" s="408"/>
      <c r="AE991" s="408"/>
      <c r="AF991" s="408"/>
    </row>
    <row r="992" spans="1:32" ht="15.75" customHeight="1" x14ac:dyDescent="0.2">
      <c r="A992" s="408"/>
      <c r="B992" s="408"/>
      <c r="C992" s="408"/>
      <c r="D992" s="408"/>
      <c r="E992" s="408"/>
      <c r="F992" s="408"/>
      <c r="G992" s="408"/>
      <c r="H992" s="408"/>
      <c r="I992" s="408"/>
      <c r="J992" s="408"/>
      <c r="K992" s="408"/>
      <c r="L992" s="408"/>
      <c r="M992" s="408"/>
      <c r="N992" s="408"/>
      <c r="O992" s="408"/>
      <c r="P992" s="408"/>
      <c r="Q992" s="408"/>
      <c r="R992" s="408"/>
      <c r="S992" s="408"/>
      <c r="T992" s="408"/>
      <c r="U992" s="408"/>
      <c r="V992" s="408"/>
      <c r="W992" s="408"/>
      <c r="X992" s="408"/>
      <c r="Y992" s="408"/>
      <c r="Z992" s="408"/>
      <c r="AA992" s="408"/>
      <c r="AB992" s="408"/>
      <c r="AC992" s="408"/>
      <c r="AD992" s="408"/>
      <c r="AE992" s="408"/>
      <c r="AF992" s="408"/>
    </row>
    <row r="993" spans="1:32" ht="15.75" customHeight="1" x14ac:dyDescent="0.2">
      <c r="A993" s="408"/>
      <c r="B993" s="408"/>
      <c r="C993" s="408"/>
      <c r="D993" s="408"/>
      <c r="E993" s="408"/>
      <c r="F993" s="408"/>
      <c r="G993" s="408"/>
      <c r="H993" s="408"/>
      <c r="I993" s="408"/>
      <c r="J993" s="408"/>
      <c r="K993" s="408"/>
      <c r="L993" s="408"/>
      <c r="M993" s="408"/>
      <c r="N993" s="408"/>
      <c r="O993" s="408"/>
      <c r="P993" s="408"/>
      <c r="Q993" s="408"/>
      <c r="R993" s="408"/>
      <c r="S993" s="408"/>
      <c r="T993" s="408"/>
      <c r="U993" s="408"/>
      <c r="V993" s="408"/>
      <c r="W993" s="408"/>
      <c r="X993" s="408"/>
      <c r="Y993" s="408"/>
      <c r="Z993" s="408"/>
      <c r="AA993" s="408"/>
      <c r="AB993" s="408"/>
      <c r="AC993" s="408"/>
      <c r="AD993" s="408"/>
      <c r="AE993" s="408"/>
      <c r="AF993" s="408"/>
    </row>
    <row r="994" spans="1:32" ht="15.75" customHeight="1" x14ac:dyDescent="0.2">
      <c r="A994" s="408"/>
      <c r="B994" s="408"/>
      <c r="C994" s="408"/>
      <c r="D994" s="408"/>
      <c r="E994" s="408"/>
      <c r="F994" s="408"/>
      <c r="G994" s="408"/>
      <c r="H994" s="408"/>
      <c r="I994" s="408"/>
      <c r="J994" s="408"/>
      <c r="K994" s="408"/>
      <c r="L994" s="408"/>
      <c r="M994" s="408"/>
      <c r="N994" s="408"/>
      <c r="O994" s="408"/>
      <c r="P994" s="408"/>
      <c r="Q994" s="408"/>
      <c r="R994" s="408"/>
      <c r="S994" s="408"/>
      <c r="T994" s="408"/>
      <c r="U994" s="408"/>
      <c r="V994" s="408"/>
      <c r="W994" s="408"/>
      <c r="X994" s="408"/>
      <c r="Y994" s="408"/>
      <c r="Z994" s="408"/>
      <c r="AA994" s="408"/>
      <c r="AB994" s="408"/>
      <c r="AC994" s="408"/>
      <c r="AD994" s="408"/>
      <c r="AE994" s="408"/>
      <c r="AF994" s="408"/>
    </row>
    <row r="995" spans="1:32" ht="15.75" customHeight="1" x14ac:dyDescent="0.2">
      <c r="A995" s="408"/>
      <c r="B995" s="408"/>
      <c r="C995" s="408"/>
      <c r="D995" s="408"/>
      <c r="E995" s="408"/>
      <c r="F995" s="408"/>
      <c r="G995" s="408"/>
      <c r="H995" s="408"/>
      <c r="I995" s="408"/>
      <c r="J995" s="408"/>
      <c r="K995" s="408"/>
      <c r="L995" s="408"/>
      <c r="M995" s="408"/>
      <c r="N995" s="408"/>
      <c r="O995" s="408"/>
      <c r="P995" s="408"/>
      <c r="Q995" s="408"/>
      <c r="R995" s="408"/>
      <c r="S995" s="408"/>
      <c r="T995" s="408"/>
      <c r="U995" s="408"/>
      <c r="V995" s="408"/>
      <c r="W995" s="408"/>
      <c r="X995" s="408"/>
      <c r="Y995" s="408"/>
      <c r="Z995" s="408"/>
      <c r="AA995" s="408"/>
      <c r="AB995" s="408"/>
      <c r="AC995" s="408"/>
      <c r="AD995" s="408"/>
      <c r="AE995" s="408"/>
      <c r="AF995" s="408"/>
    </row>
    <row r="996" spans="1:32" ht="15.75" customHeight="1" x14ac:dyDescent="0.2">
      <c r="A996" s="408"/>
      <c r="B996" s="408"/>
      <c r="C996" s="408"/>
      <c r="D996" s="408"/>
      <c r="E996" s="408"/>
      <c r="F996" s="408"/>
      <c r="G996" s="408"/>
      <c r="H996" s="408"/>
      <c r="I996" s="408"/>
      <c r="J996" s="408"/>
      <c r="K996" s="408"/>
      <c r="L996" s="408"/>
      <c r="M996" s="408"/>
      <c r="N996" s="408"/>
      <c r="O996" s="408"/>
      <c r="P996" s="408"/>
      <c r="Q996" s="408"/>
      <c r="R996" s="408"/>
      <c r="S996" s="408"/>
      <c r="T996" s="408"/>
      <c r="U996" s="408"/>
      <c r="V996" s="408"/>
      <c r="W996" s="408"/>
      <c r="X996" s="408"/>
      <c r="Y996" s="408"/>
      <c r="Z996" s="408"/>
      <c r="AA996" s="408"/>
      <c r="AB996" s="408"/>
      <c r="AC996" s="408"/>
      <c r="AD996" s="408"/>
      <c r="AE996" s="408"/>
      <c r="AF996" s="408"/>
    </row>
    <row r="997" spans="1:32" ht="15.75" customHeight="1" x14ac:dyDescent="0.2">
      <c r="A997" s="408"/>
      <c r="B997" s="408"/>
      <c r="C997" s="408"/>
      <c r="D997" s="408"/>
      <c r="E997" s="408"/>
      <c r="F997" s="408"/>
      <c r="G997" s="408"/>
      <c r="H997" s="408"/>
      <c r="I997" s="408"/>
      <c r="J997" s="408"/>
      <c r="K997" s="408"/>
      <c r="L997" s="408"/>
      <c r="M997" s="408"/>
      <c r="N997" s="408"/>
      <c r="O997" s="408"/>
      <c r="P997" s="408"/>
      <c r="Q997" s="408"/>
      <c r="R997" s="408"/>
      <c r="S997" s="408"/>
      <c r="T997" s="408"/>
      <c r="U997" s="408"/>
      <c r="V997" s="408"/>
      <c r="W997" s="408"/>
      <c r="X997" s="408"/>
      <c r="Y997" s="408"/>
      <c r="Z997" s="408"/>
      <c r="AA997" s="408"/>
      <c r="AB997" s="408"/>
      <c r="AC997" s="408"/>
      <c r="AD997" s="408"/>
      <c r="AE997" s="408"/>
      <c r="AF997" s="408"/>
    </row>
    <row r="998" spans="1:32" ht="15.75" customHeight="1" x14ac:dyDescent="0.2">
      <c r="A998" s="408"/>
      <c r="B998" s="408"/>
      <c r="C998" s="408"/>
      <c r="D998" s="408"/>
      <c r="E998" s="408"/>
      <c r="F998" s="408"/>
      <c r="G998" s="408"/>
      <c r="H998" s="408"/>
      <c r="I998" s="408"/>
      <c r="J998" s="408"/>
      <c r="K998" s="408"/>
      <c r="L998" s="408"/>
      <c r="M998" s="408"/>
      <c r="N998" s="408"/>
      <c r="O998" s="408"/>
      <c r="P998" s="408"/>
      <c r="Q998" s="408"/>
      <c r="R998" s="408"/>
      <c r="S998" s="408"/>
      <c r="T998" s="408"/>
      <c r="U998" s="408"/>
      <c r="V998" s="408"/>
      <c r="W998" s="408"/>
      <c r="X998" s="408"/>
      <c r="Y998" s="408"/>
      <c r="Z998" s="408"/>
      <c r="AA998" s="408"/>
      <c r="AB998" s="408"/>
      <c r="AC998" s="408"/>
      <c r="AD998" s="408"/>
      <c r="AE998" s="408"/>
      <c r="AF998" s="408"/>
    </row>
  </sheetData>
  <sheetProtection algorithmName="SHA-512" hashValue="l9d3Tmv//dJQtrkQqkbEB+BSJrsp/oLwrIj/kn61c5SofVYQM28gHOrqRLvwk9wtvur5RqG9IxzreVgCqMJ6Tw==" saltValue="r0ZQ8Kwh5rGSlIVv9Zqa7Q==" spinCount="100000" sheet="1" objects="1" scenarios="1"/>
  <mergeCells count="3">
    <mergeCell ref="A15:A20"/>
    <mergeCell ref="A30:A34"/>
    <mergeCell ref="D8:D15"/>
  </mergeCells>
  <conditionalFormatting sqref="E35">
    <cfRule type="cellIs" dxfId="5116" priority="35" operator="equal">
      <formula>"NO CUMPLE"</formula>
    </cfRule>
  </conditionalFormatting>
  <conditionalFormatting sqref="E35">
    <cfRule type="cellIs" dxfId="5115" priority="36" operator="equal">
      <formula>"CUMPLE"</formula>
    </cfRule>
  </conditionalFormatting>
  <conditionalFormatting sqref="E20:AF20">
    <cfRule type="cellIs" dxfId="5114" priority="37" operator="equal">
      <formula>"NO CUMPLE"</formula>
    </cfRule>
  </conditionalFormatting>
  <conditionalFormatting sqref="E20:AF20">
    <cfRule type="cellIs" dxfId="5113" priority="38" operator="equal">
      <formula>"CUMPLE"</formula>
    </cfRule>
  </conditionalFormatting>
  <conditionalFormatting sqref="G35">
    <cfRule type="cellIs" dxfId="5112" priority="29" operator="equal">
      <formula>"NO CUMPLE"</formula>
    </cfRule>
  </conditionalFormatting>
  <conditionalFormatting sqref="G35">
    <cfRule type="cellIs" dxfId="5111" priority="30" operator="equal">
      <formula>"CUMPLE"</formula>
    </cfRule>
  </conditionalFormatting>
  <conditionalFormatting sqref="H35">
    <cfRule type="cellIs" dxfId="5110" priority="27" operator="equal">
      <formula>"NO CUMPLE"</formula>
    </cfRule>
  </conditionalFormatting>
  <conditionalFormatting sqref="H35">
    <cfRule type="cellIs" dxfId="5109" priority="28" operator="equal">
      <formula>"CUMPLE"</formula>
    </cfRule>
  </conditionalFormatting>
  <conditionalFormatting sqref="I35">
    <cfRule type="cellIs" dxfId="5108" priority="25" operator="equal">
      <formula>"NO CUMPLE"</formula>
    </cfRule>
  </conditionalFormatting>
  <conditionalFormatting sqref="I35">
    <cfRule type="cellIs" dxfId="5107" priority="26" operator="equal">
      <formula>"CUMPLE"</formula>
    </cfRule>
  </conditionalFormatting>
  <conditionalFormatting sqref="J35">
    <cfRule type="cellIs" dxfId="5106" priority="23" operator="equal">
      <formula>"NO CUMPLE"</formula>
    </cfRule>
  </conditionalFormatting>
  <conditionalFormatting sqref="J35">
    <cfRule type="cellIs" dxfId="5105" priority="24" operator="equal">
      <formula>"CUMPLE"</formula>
    </cfRule>
  </conditionalFormatting>
  <conditionalFormatting sqref="L35">
    <cfRule type="cellIs" dxfId="5104" priority="21" operator="equal">
      <formula>"NO CUMPLE"</formula>
    </cfRule>
  </conditionalFormatting>
  <conditionalFormatting sqref="L35">
    <cfRule type="cellIs" dxfId="5103" priority="22" operator="equal">
      <formula>"CUMPLE"</formula>
    </cfRule>
  </conditionalFormatting>
  <conditionalFormatting sqref="P35">
    <cfRule type="cellIs" dxfId="5102" priority="19" operator="equal">
      <formula>"NO CUMPLE"</formula>
    </cfRule>
  </conditionalFormatting>
  <conditionalFormatting sqref="P35">
    <cfRule type="cellIs" dxfId="5101" priority="20" operator="equal">
      <formula>"CUMPLE"</formula>
    </cfRule>
  </conditionalFormatting>
  <conditionalFormatting sqref="T35">
    <cfRule type="cellIs" dxfId="5100" priority="17" operator="equal">
      <formula>"NO CUMPLE"</formula>
    </cfRule>
  </conditionalFormatting>
  <conditionalFormatting sqref="T35">
    <cfRule type="cellIs" dxfId="5099" priority="18" operator="equal">
      <formula>"CUMPLE"</formula>
    </cfRule>
  </conditionalFormatting>
  <conditionalFormatting sqref="R35">
    <cfRule type="cellIs" dxfId="5098" priority="15" operator="equal">
      <formula>"NO CUMPLE"</formula>
    </cfRule>
  </conditionalFormatting>
  <conditionalFormatting sqref="R35">
    <cfRule type="cellIs" dxfId="5097" priority="16" operator="equal">
      <formula>"CUMPLE"</formula>
    </cfRule>
  </conditionalFormatting>
  <conditionalFormatting sqref="U35">
    <cfRule type="cellIs" dxfId="5096" priority="13" operator="equal">
      <formula>"NO CUMPLE"</formula>
    </cfRule>
  </conditionalFormatting>
  <conditionalFormatting sqref="U35">
    <cfRule type="cellIs" dxfId="5095" priority="14" operator="equal">
      <formula>"CUMPLE"</formula>
    </cfRule>
  </conditionalFormatting>
  <conditionalFormatting sqref="V35:W35">
    <cfRule type="cellIs" dxfId="5094" priority="11" operator="equal">
      <formula>"NO CUMPLE"</formula>
    </cfRule>
  </conditionalFormatting>
  <conditionalFormatting sqref="V35:W35">
    <cfRule type="cellIs" dxfId="5093" priority="12" operator="equal">
      <formula>"CUMPLE"</formula>
    </cfRule>
  </conditionalFormatting>
  <conditionalFormatting sqref="C35">
    <cfRule type="cellIs" dxfId="5092" priority="5" operator="equal">
      <formula>"NO CUMPLE"</formula>
    </cfRule>
  </conditionalFormatting>
  <conditionalFormatting sqref="C35">
    <cfRule type="cellIs" dxfId="5091" priority="6" operator="equal">
      <formula>"CUMPLE"</formula>
    </cfRule>
  </conditionalFormatting>
  <conditionalFormatting sqref="D35">
    <cfRule type="cellIs" dxfId="5090" priority="3" operator="equal">
      <formula>"NO CUMPLE"</formula>
    </cfRule>
  </conditionalFormatting>
  <conditionalFormatting sqref="D35">
    <cfRule type="cellIs" dxfId="5089" priority="4" operator="equal">
      <formula>"CUMPLE"</formula>
    </cfRule>
  </conditionalFormatting>
  <conditionalFormatting sqref="C20">
    <cfRule type="cellIs" dxfId="5088" priority="1" operator="equal">
      <formula>"NO CUMPLE"</formula>
    </cfRule>
  </conditionalFormatting>
  <conditionalFormatting sqref="C20">
    <cfRule type="cellIs" dxfId="5087" priority="2" operator="equal">
      <formula>"CUMPLE"</formula>
    </cfRule>
  </conditionalFormatting>
  <dataValidations count="1">
    <dataValidation type="list" allowBlank="1" showErrorMessage="1" sqref="R35 C35:E35 G35:J35 L35 P35 T35:W35 C20 E20:AF20" xr:uid="{00000000-0002-0000-0200-000000000000}">
      <formula1>"CUMPLE,NO CUMPLE"</formula1>
    </dataValidation>
  </dataValidations>
  <printOptions horizontalCentered="1"/>
  <pageMargins left="0.39370078740157483" right="0.19685039370078741" top="0.39370078740157483" bottom="0.39370078740157483"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375"/>
  <sheetViews>
    <sheetView zoomScale="40" zoomScaleNormal="40" workbookViewId="0">
      <selection activeCell="I28" sqref="I28:I32"/>
    </sheetView>
  </sheetViews>
  <sheetFormatPr baseColWidth="10" defaultColWidth="14.42578125" defaultRowHeight="15" customHeight="1" x14ac:dyDescent="0.2"/>
  <cols>
    <col min="1" max="1" width="6" customWidth="1"/>
    <col min="2" max="2" width="12.28515625" customWidth="1"/>
    <col min="3" max="3" width="27.85546875" customWidth="1"/>
    <col min="4" max="4" width="17" customWidth="1"/>
    <col min="5" max="5" width="38.42578125" customWidth="1"/>
    <col min="6" max="6" width="29.42578125" customWidth="1"/>
    <col min="7" max="7" width="18" customWidth="1"/>
    <col min="8" max="8" width="20.42578125" customWidth="1"/>
    <col min="9" max="9" width="24.5703125" customWidth="1"/>
    <col min="10" max="10" width="18.42578125" customWidth="1"/>
    <col min="11" max="11" width="11.28515625" customWidth="1"/>
    <col min="12" max="12" width="18.42578125" customWidth="1"/>
    <col min="13" max="13" width="12" customWidth="1"/>
    <col min="14" max="14" width="24.7109375" customWidth="1"/>
    <col min="15" max="15" width="30.7109375" customWidth="1"/>
    <col min="16" max="16" width="46" customWidth="1"/>
    <col min="17" max="17" width="41.42578125" customWidth="1"/>
    <col min="18" max="18" width="24.42578125" customWidth="1"/>
    <col min="19" max="19" width="22.140625" customWidth="1"/>
    <col min="20" max="20" width="56.28515625" customWidth="1"/>
    <col min="21" max="22" width="11.42578125" customWidth="1"/>
    <col min="23" max="23" width="11.42578125" hidden="1" customWidth="1"/>
    <col min="24" max="24" width="39.5703125" hidden="1" customWidth="1"/>
    <col min="25" max="25" width="22.85546875" hidden="1" customWidth="1"/>
    <col min="26" max="26" width="32.42578125" hidden="1" customWidth="1"/>
    <col min="27" max="29" width="11.42578125" hidden="1" customWidth="1"/>
    <col min="30" max="30" width="35.140625" hidden="1" customWidth="1"/>
    <col min="31" max="31" width="23.5703125" hidden="1" customWidth="1"/>
    <col min="32" max="35" width="11.42578125" hidden="1" customWidth="1"/>
    <col min="36" max="36" width="14.42578125" customWidth="1"/>
  </cols>
  <sheetData>
    <row r="1" spans="1:35" ht="39.75" customHeight="1" x14ac:dyDescent="0.2">
      <c r="A1" s="22"/>
      <c r="B1" s="866" t="s">
        <v>26</v>
      </c>
      <c r="C1" s="827"/>
      <c r="D1" s="827"/>
      <c r="E1" s="827"/>
      <c r="F1" s="827"/>
      <c r="G1" s="827"/>
      <c r="H1" s="827"/>
      <c r="I1" s="827"/>
      <c r="J1" s="827"/>
      <c r="K1" s="827"/>
      <c r="L1" s="827"/>
      <c r="M1" s="827"/>
      <c r="N1" s="827"/>
      <c r="O1" s="827"/>
      <c r="P1" s="827"/>
      <c r="Q1" s="827"/>
      <c r="R1" s="827"/>
      <c r="S1" s="795"/>
      <c r="T1" s="22"/>
      <c r="U1" s="22"/>
      <c r="V1" s="22"/>
      <c r="W1" s="22"/>
      <c r="X1" s="22"/>
      <c r="Y1" s="22"/>
      <c r="Z1" s="22"/>
      <c r="AA1" s="22"/>
      <c r="AB1" s="22"/>
      <c r="AC1" s="22"/>
      <c r="AD1" s="22"/>
      <c r="AE1" s="22"/>
      <c r="AF1" s="22"/>
      <c r="AG1" s="22"/>
      <c r="AH1" s="22"/>
      <c r="AI1" s="22"/>
    </row>
    <row r="2" spans="1:35" ht="12.75" customHeight="1" x14ac:dyDescent="0.2">
      <c r="A2" s="23"/>
      <c r="B2" s="23"/>
      <c r="C2" s="24"/>
      <c r="D2" s="24"/>
      <c r="E2" s="24"/>
      <c r="F2" s="24"/>
      <c r="G2" s="24"/>
      <c r="H2" s="24"/>
      <c r="I2" s="22"/>
      <c r="J2" s="22"/>
      <c r="K2" s="22"/>
      <c r="L2" s="22"/>
      <c r="M2" s="22"/>
      <c r="N2" s="25"/>
      <c r="O2" s="25"/>
      <c r="P2" s="25"/>
      <c r="Q2" s="25"/>
      <c r="R2" s="25"/>
      <c r="S2" s="25"/>
      <c r="T2" s="25"/>
      <c r="U2" s="25"/>
      <c r="V2" s="25"/>
      <c r="W2" s="25"/>
      <c r="X2" s="25"/>
      <c r="Y2" s="25"/>
      <c r="Z2" s="25"/>
      <c r="AA2" s="25"/>
      <c r="AB2" s="25"/>
      <c r="AC2" s="25"/>
      <c r="AD2" s="25"/>
      <c r="AE2" s="25"/>
      <c r="AF2" s="25"/>
      <c r="AG2" s="25"/>
      <c r="AH2" s="25"/>
      <c r="AI2" s="25"/>
    </row>
    <row r="3" spans="1:35" ht="258.75" customHeight="1" x14ac:dyDescent="0.2">
      <c r="A3" s="25"/>
      <c r="B3" s="867" t="s">
        <v>762</v>
      </c>
      <c r="C3" s="868"/>
      <c r="D3" s="868"/>
      <c r="E3" s="868"/>
      <c r="F3" s="868"/>
      <c r="G3" s="868"/>
      <c r="H3" s="868"/>
      <c r="I3" s="868"/>
      <c r="J3" s="868"/>
      <c r="K3" s="868"/>
      <c r="L3" s="868"/>
      <c r="M3" s="868"/>
      <c r="N3" s="868"/>
      <c r="O3" s="868"/>
      <c r="P3" s="868"/>
      <c r="Q3" s="868"/>
      <c r="R3" s="868"/>
      <c r="S3" s="869"/>
      <c r="T3" s="25"/>
      <c r="U3" s="25"/>
      <c r="V3" s="25"/>
      <c r="W3" s="25"/>
      <c r="X3" s="25"/>
      <c r="Y3" s="25"/>
      <c r="Z3" s="25"/>
      <c r="AA3" s="25"/>
      <c r="AB3" s="25"/>
      <c r="AC3" s="25"/>
      <c r="AD3" s="25"/>
      <c r="AE3" s="25"/>
      <c r="AF3" s="25"/>
      <c r="AG3" s="25"/>
      <c r="AH3" s="25"/>
      <c r="AI3" s="25"/>
    </row>
    <row r="4" spans="1:35" ht="12.75" customHeight="1" x14ac:dyDescent="0.2">
      <c r="A4" s="25"/>
      <c r="B4" s="25"/>
      <c r="C4" s="25"/>
      <c r="D4" s="25"/>
      <c r="E4" s="25"/>
      <c r="F4" s="870"/>
      <c r="G4" s="757"/>
      <c r="H4" s="757"/>
      <c r="I4" s="757"/>
      <c r="J4" s="757"/>
      <c r="K4" s="757"/>
      <c r="L4" s="757"/>
      <c r="M4" s="757"/>
      <c r="N4" s="757"/>
      <c r="O4" s="22"/>
      <c r="P4" s="22"/>
      <c r="Q4" s="25"/>
      <c r="R4" s="25"/>
      <c r="S4" s="25"/>
      <c r="T4" s="25"/>
      <c r="U4" s="25"/>
      <c r="V4" s="25"/>
      <c r="W4" s="25"/>
      <c r="X4" s="25"/>
      <c r="Y4" s="25"/>
      <c r="Z4" s="25"/>
      <c r="AA4" s="25"/>
      <c r="AB4" s="25"/>
      <c r="AC4" s="25"/>
      <c r="AD4" s="25"/>
      <c r="AE4" s="25"/>
      <c r="AF4" s="25"/>
      <c r="AG4" s="25"/>
      <c r="AH4" s="25"/>
      <c r="AI4" s="25"/>
    </row>
    <row r="5" spans="1:35" ht="30.75" customHeight="1" x14ac:dyDescent="0.2">
      <c r="A5" s="25"/>
      <c r="B5" s="25"/>
      <c r="C5" s="25"/>
      <c r="D5" s="25"/>
      <c r="E5" s="25"/>
      <c r="F5" s="871" t="s">
        <v>27</v>
      </c>
      <c r="G5" s="795"/>
      <c r="H5" s="26" t="s">
        <v>28</v>
      </c>
      <c r="I5" s="25"/>
      <c r="J5" s="25"/>
      <c r="K5" s="25"/>
      <c r="L5" s="872" t="s">
        <v>29</v>
      </c>
      <c r="M5" s="834"/>
      <c r="N5" s="873" t="s">
        <v>30</v>
      </c>
      <c r="O5" s="795"/>
      <c r="P5" s="27" t="s">
        <v>31</v>
      </c>
      <c r="Q5" s="25"/>
      <c r="R5" s="25"/>
      <c r="S5" s="25"/>
      <c r="T5" s="25"/>
      <c r="U5" s="25"/>
      <c r="V5" s="25"/>
      <c r="W5" s="25"/>
      <c r="X5" s="25"/>
      <c r="Y5" s="25"/>
      <c r="Z5" s="25"/>
      <c r="AA5" s="25"/>
      <c r="AB5" s="25"/>
      <c r="AC5" s="25"/>
      <c r="AD5" s="25"/>
      <c r="AE5" s="25"/>
      <c r="AF5" s="25"/>
      <c r="AG5" s="25"/>
      <c r="AH5" s="25"/>
      <c r="AI5" s="25"/>
    </row>
    <row r="6" spans="1:35" ht="30" customHeight="1" x14ac:dyDescent="0.2">
      <c r="A6" s="25"/>
      <c r="B6" s="25"/>
      <c r="C6" s="25"/>
      <c r="D6" s="25"/>
      <c r="E6" s="25"/>
      <c r="F6" s="876">
        <v>908526</v>
      </c>
      <c r="G6" s="795"/>
      <c r="H6" s="28">
        <v>1.5</v>
      </c>
      <c r="I6" s="25"/>
      <c r="J6" s="25"/>
      <c r="K6" s="25"/>
      <c r="L6" s="835"/>
      <c r="M6" s="837"/>
      <c r="N6" s="874">
        <v>9015324084</v>
      </c>
      <c r="O6" s="795"/>
      <c r="P6" s="29">
        <f>+ROUND(N6/$F$6,0)</f>
        <v>9923</v>
      </c>
      <c r="Q6" s="25"/>
      <c r="R6" s="25"/>
      <c r="S6" s="25"/>
      <c r="T6" s="25"/>
      <c r="U6" s="25"/>
      <c r="V6" s="25"/>
      <c r="W6" s="25"/>
      <c r="X6" s="25"/>
      <c r="Y6" s="25"/>
      <c r="Z6" s="25"/>
      <c r="AA6" s="25"/>
      <c r="AB6" s="25"/>
      <c r="AC6" s="25"/>
      <c r="AD6" s="25"/>
      <c r="AE6" s="25"/>
      <c r="AF6" s="25"/>
      <c r="AG6" s="25"/>
      <c r="AH6" s="25"/>
      <c r="AI6" s="25"/>
    </row>
    <row r="7" spans="1:35" ht="12.75" customHeight="1" x14ac:dyDescent="0.2">
      <c r="A7" s="23"/>
      <c r="B7" s="23"/>
      <c r="C7" s="30"/>
      <c r="D7" s="31"/>
      <c r="E7" s="32"/>
      <c r="F7" s="22"/>
      <c r="G7" s="22"/>
      <c r="H7" s="22"/>
      <c r="I7" s="33"/>
      <c r="J7" s="22"/>
      <c r="K7" s="22"/>
      <c r="L7" s="22"/>
      <c r="M7" s="22"/>
      <c r="N7" s="25"/>
      <c r="O7" s="25"/>
      <c r="P7" s="25"/>
      <c r="Q7" s="25"/>
      <c r="R7" s="25"/>
      <c r="S7" s="25"/>
      <c r="T7" s="25"/>
      <c r="U7" s="25"/>
      <c r="V7" s="25"/>
      <c r="W7" s="25"/>
      <c r="X7" s="25"/>
      <c r="Y7" s="25"/>
      <c r="Z7" s="25"/>
      <c r="AA7" s="25"/>
      <c r="AB7" s="25"/>
      <c r="AC7" s="25"/>
      <c r="AD7" s="25"/>
      <c r="AE7" s="25"/>
      <c r="AF7" s="25"/>
      <c r="AG7" s="25"/>
      <c r="AH7" s="25"/>
      <c r="AI7" s="25"/>
    </row>
    <row r="8" spans="1:35" ht="30" customHeight="1" x14ac:dyDescent="0.2">
      <c r="A8" s="22"/>
      <c r="B8" s="22"/>
      <c r="C8" s="22"/>
      <c r="D8" s="22"/>
      <c r="E8" s="34"/>
      <c r="F8" s="35"/>
      <c r="G8" s="35"/>
      <c r="H8" s="22"/>
      <c r="I8" s="22"/>
      <c r="J8" s="22"/>
      <c r="K8" s="22"/>
      <c r="L8" s="22"/>
      <c r="M8" s="22"/>
      <c r="N8" s="22"/>
      <c r="O8" s="22"/>
      <c r="P8" s="22"/>
      <c r="Q8" s="22"/>
      <c r="R8" s="22"/>
      <c r="S8" s="22"/>
      <c r="T8" s="22"/>
      <c r="U8" s="25"/>
      <c r="V8" s="22"/>
      <c r="W8" s="22"/>
      <c r="X8" s="22"/>
      <c r="Y8" s="22"/>
      <c r="Z8" s="22"/>
      <c r="AA8" s="22"/>
      <c r="AB8" s="22"/>
      <c r="AC8" s="22"/>
      <c r="AD8" s="22"/>
      <c r="AE8" s="22"/>
      <c r="AF8" s="22"/>
      <c r="AG8" s="22"/>
      <c r="AH8" s="22"/>
      <c r="AI8" s="22"/>
    </row>
    <row r="9" spans="1:35" ht="30" customHeight="1" x14ac:dyDescent="0.2">
      <c r="A9" s="22"/>
      <c r="B9" s="22"/>
      <c r="C9" s="22"/>
      <c r="D9" s="22"/>
      <c r="E9" s="34"/>
      <c r="F9" s="35"/>
      <c r="G9" s="35"/>
      <c r="H9" s="22"/>
      <c r="I9" s="22"/>
      <c r="J9" s="22"/>
      <c r="K9" s="22"/>
      <c r="L9" s="22"/>
      <c r="M9" s="22"/>
      <c r="N9" s="22"/>
      <c r="O9" s="22"/>
      <c r="P9" s="22"/>
      <c r="Q9" s="22"/>
      <c r="R9" s="22"/>
      <c r="S9" s="22"/>
      <c r="T9" s="22"/>
      <c r="U9" s="25"/>
      <c r="V9" s="22"/>
      <c r="W9" s="22"/>
      <c r="X9" s="22"/>
      <c r="Y9" s="22"/>
      <c r="Z9" s="22"/>
      <c r="AA9" s="22"/>
      <c r="AB9" s="22"/>
      <c r="AC9" s="22"/>
      <c r="AD9" s="22"/>
      <c r="AE9" s="22"/>
      <c r="AF9" s="22"/>
      <c r="AG9" s="22"/>
      <c r="AH9" s="22"/>
      <c r="AI9" s="22"/>
    </row>
    <row r="10" spans="1:35" ht="74.25" customHeight="1" x14ac:dyDescent="0.2">
      <c r="A10" s="22"/>
      <c r="B10" s="36">
        <v>1</v>
      </c>
      <c r="C10" s="839" t="s">
        <v>52</v>
      </c>
      <c r="D10" s="827"/>
      <c r="E10" s="795"/>
      <c r="F10" s="840" t="str">
        <f>IFERROR(VLOOKUP(B10,LISTA_OFERENTES,2,FALSE)," ")</f>
        <v>CNV CONSTRUCCIONES S.A.S.</v>
      </c>
      <c r="G10" s="827"/>
      <c r="H10" s="827"/>
      <c r="I10" s="827"/>
      <c r="J10" s="827"/>
      <c r="K10" s="827"/>
      <c r="L10" s="827"/>
      <c r="M10" s="827"/>
      <c r="N10" s="827"/>
      <c r="O10" s="795"/>
      <c r="P10" s="841" t="s">
        <v>32</v>
      </c>
      <c r="Q10" s="827"/>
      <c r="R10" s="795"/>
      <c r="S10" s="37">
        <f>5-(INT(COUNTBLANK(C13:C37)-20))</f>
        <v>5</v>
      </c>
      <c r="T10" s="38"/>
      <c r="U10" s="25"/>
      <c r="V10" s="22"/>
      <c r="W10" s="22"/>
      <c r="X10" s="22"/>
      <c r="Y10" s="22"/>
      <c r="Z10" s="22"/>
      <c r="AA10" s="22"/>
      <c r="AB10" s="22"/>
      <c r="AC10" s="22"/>
      <c r="AD10" s="22"/>
      <c r="AE10" s="22"/>
      <c r="AF10" s="22"/>
      <c r="AG10" s="22"/>
      <c r="AH10" s="22"/>
      <c r="AI10" s="22"/>
    </row>
    <row r="11" spans="1:35" ht="53.25" customHeight="1" x14ac:dyDescent="0.2">
      <c r="A11" s="39"/>
      <c r="B11" s="838" t="s">
        <v>33</v>
      </c>
      <c r="C11" s="825" t="s">
        <v>34</v>
      </c>
      <c r="D11" s="825" t="s">
        <v>35</v>
      </c>
      <c r="E11" s="825" t="s">
        <v>36</v>
      </c>
      <c r="F11" s="825" t="s">
        <v>37</v>
      </c>
      <c r="G11" s="825" t="s">
        <v>38</v>
      </c>
      <c r="H11" s="825" t="s">
        <v>255</v>
      </c>
      <c r="I11" s="825" t="s">
        <v>39</v>
      </c>
      <c r="J11" s="826" t="s">
        <v>40</v>
      </c>
      <c r="K11" s="827"/>
      <c r="L11" s="827"/>
      <c r="M11" s="795"/>
      <c r="N11" s="825" t="s">
        <v>41</v>
      </c>
      <c r="O11" s="825" t="s">
        <v>42</v>
      </c>
      <c r="P11" s="40" t="s">
        <v>43</v>
      </c>
      <c r="Q11" s="40"/>
      <c r="R11" s="825" t="s">
        <v>44</v>
      </c>
      <c r="S11" s="825" t="s">
        <v>45</v>
      </c>
      <c r="T11" s="825" t="s">
        <v>763</v>
      </c>
      <c r="U11" s="25"/>
      <c r="V11" s="6"/>
      <c r="W11" s="875" t="s">
        <v>46</v>
      </c>
      <c r="X11" s="827"/>
      <c r="Y11" s="795"/>
      <c r="Z11" s="41" t="s">
        <v>47</v>
      </c>
      <c r="AA11" s="39"/>
      <c r="AB11" s="39"/>
      <c r="AC11" s="39"/>
      <c r="AD11" s="39"/>
      <c r="AE11" s="39"/>
      <c r="AF11" s="39"/>
      <c r="AG11" s="39"/>
      <c r="AH11" s="39"/>
      <c r="AI11" s="39"/>
    </row>
    <row r="12" spans="1:35" ht="63" customHeight="1" x14ac:dyDescent="0.2">
      <c r="A12" s="39"/>
      <c r="B12" s="793"/>
      <c r="C12" s="793"/>
      <c r="D12" s="793"/>
      <c r="E12" s="793"/>
      <c r="F12" s="793"/>
      <c r="G12" s="793"/>
      <c r="H12" s="793"/>
      <c r="I12" s="793"/>
      <c r="J12" s="828" t="s">
        <v>256</v>
      </c>
      <c r="K12" s="827"/>
      <c r="L12" s="827"/>
      <c r="M12" s="795"/>
      <c r="N12" s="793"/>
      <c r="O12" s="793"/>
      <c r="P12" s="42" t="s">
        <v>13</v>
      </c>
      <c r="Q12" s="42" t="s">
        <v>48</v>
      </c>
      <c r="R12" s="793"/>
      <c r="S12" s="793"/>
      <c r="T12" s="793"/>
      <c r="U12" s="25"/>
      <c r="V12" s="6"/>
      <c r="W12" s="43">
        <v>1</v>
      </c>
      <c r="X12" s="44" t="str">
        <f>IFERROR(VLOOKUP(W12,LISTA_OFERENTES,2,FALSE)," ")</f>
        <v>CNV CONSTRUCCIONES S.A.S.</v>
      </c>
      <c r="Y12" s="45" t="str">
        <f ca="1">VLOOKUP(X12,BANDERA,2,FALSE)</f>
        <v>CUMPLE</v>
      </c>
      <c r="Z12" s="46" t="str">
        <f ca="1">IF(Y12="CUMPLE","H","NH")</f>
        <v>H</v>
      </c>
      <c r="AA12" s="39"/>
      <c r="AB12" s="39"/>
      <c r="AC12" s="39"/>
      <c r="AD12" s="44" t="str">
        <f>X12</f>
        <v>CNV CONSTRUCCIONES S.A.S.</v>
      </c>
      <c r="AE12" s="47" t="str">
        <f ca="1">INDIRECT("T"&amp;AH12)</f>
        <v>CUMPLE</v>
      </c>
      <c r="AF12" s="39"/>
      <c r="AG12" s="46" t="s">
        <v>49</v>
      </c>
      <c r="AH12" s="3">
        <v>38</v>
      </c>
      <c r="AI12" s="48"/>
    </row>
    <row r="13" spans="1:35" ht="24.75" customHeight="1" x14ac:dyDescent="0.25">
      <c r="A13" s="49"/>
      <c r="B13" s="819">
        <v>1</v>
      </c>
      <c r="C13" s="855">
        <v>60</v>
      </c>
      <c r="D13" s="855">
        <v>59</v>
      </c>
      <c r="E13" s="855" t="s">
        <v>1605</v>
      </c>
      <c r="F13" s="855" t="s">
        <v>1606</v>
      </c>
      <c r="G13" s="856">
        <v>28731.31</v>
      </c>
      <c r="H13" s="852" t="s">
        <v>1607</v>
      </c>
      <c r="I13" s="857">
        <v>0.5</v>
      </c>
      <c r="J13" s="720" t="s">
        <v>754</v>
      </c>
      <c r="K13" s="3">
        <v>721015</v>
      </c>
      <c r="L13" s="720" t="s">
        <v>754</v>
      </c>
      <c r="M13" s="3">
        <v>811015</v>
      </c>
      <c r="N13" s="854" t="s">
        <v>1616</v>
      </c>
      <c r="O13" s="846" t="s">
        <v>1617</v>
      </c>
      <c r="P13" s="855"/>
      <c r="Q13" s="861" t="s">
        <v>1618</v>
      </c>
      <c r="R13" s="861" t="s">
        <v>1619</v>
      </c>
      <c r="S13" s="812">
        <f>IF(COUNTIF(J13:M17,"CUMPLE")&gt;=1,(G13*I13),0)* (IF(N13="PRESENTÓ CERTIFICADO",1,0))* (IF(O13="ACORDE A ITEM 5.3.1.1 (T.R.)",1,0) )* ( IF(OR(Q13="SIN OBSERVACIÓN", Q13="REQUERIMIENTOS SUBSANADOS"),1,0)) *(IF(OR(R13="NINGUNO", R13="CUMPLEN CON LO SOLICITADO"),1,0))</f>
        <v>14365.655000000001</v>
      </c>
      <c r="T13" s="829" t="s">
        <v>1620</v>
      </c>
      <c r="U13" s="25"/>
      <c r="V13" s="51"/>
      <c r="W13" s="43">
        <v>2</v>
      </c>
      <c r="X13" s="44" t="str">
        <f>IFERROR(VLOOKUP(W13,LISTA_OFERENTES,2,FALSE)," ")</f>
        <v xml:space="preserve"> ANDINA DE CONSTRUCCIONES Y ASOCIADOS S.A.S</v>
      </c>
      <c r="Y13" s="45" t="str">
        <f ca="1">VLOOKUP(X13,BANDERA,2,FALSE)</f>
        <v>NO CUMPLE</v>
      </c>
      <c r="Z13" s="46" t="str">
        <f ca="1">IF(Y13="CUMPLE","H","NH")</f>
        <v>NH</v>
      </c>
      <c r="AA13" s="51"/>
      <c r="AB13" s="51"/>
      <c r="AC13" s="51"/>
      <c r="AD13" s="44" t="str">
        <f>X13</f>
        <v xml:space="preserve"> ANDINA DE CONSTRUCCIONES Y ASOCIADOS S.A.S</v>
      </c>
      <c r="AE13" s="47" t="str">
        <f ca="1">INDIRECT("T"&amp;AH13)</f>
        <v>NO CUMPLE</v>
      </c>
      <c r="AF13" s="52"/>
      <c r="AG13" s="46" t="s">
        <v>49</v>
      </c>
      <c r="AH13" s="3">
        <f>AH12+AI$13</f>
        <v>70</v>
      </c>
      <c r="AI13" s="796">
        <v>32</v>
      </c>
    </row>
    <row r="14" spans="1:35" ht="24.75" customHeight="1" x14ac:dyDescent="0.25">
      <c r="A14" s="49"/>
      <c r="B14" s="801"/>
      <c r="C14" s="818"/>
      <c r="D14" s="818"/>
      <c r="E14" s="818"/>
      <c r="F14" s="818"/>
      <c r="G14" s="818"/>
      <c r="H14" s="818"/>
      <c r="I14" s="818"/>
      <c r="J14" s="720" t="s">
        <v>754</v>
      </c>
      <c r="K14" s="3">
        <v>951219</v>
      </c>
      <c r="L14" s="720" t="s">
        <v>754</v>
      </c>
      <c r="M14" s="3">
        <v>721527</v>
      </c>
      <c r="N14" s="818"/>
      <c r="O14" s="818"/>
      <c r="P14" s="818"/>
      <c r="Q14" s="818"/>
      <c r="R14" s="818"/>
      <c r="S14" s="801"/>
      <c r="T14" s="801"/>
      <c r="U14" s="25"/>
      <c r="V14" s="51"/>
      <c r="W14" s="43">
        <v>3</v>
      </c>
      <c r="X14" s="44" t="str">
        <f>IFERROR(VLOOKUP(W14,LISTA_OFERENTES,2,FALSE)," ")</f>
        <v>CONSORCIO INFRAESTRUCTURA ANTIOQUIA 2021</v>
      </c>
      <c r="Y14" s="45" t="str">
        <f ca="1">VLOOKUP(X14,BANDERA,2,FALSE)</f>
        <v>CUMPLE</v>
      </c>
      <c r="Z14" s="46" t="str">
        <f ca="1">IF(Y14="CUMPLE","H","NH")</f>
        <v>H</v>
      </c>
      <c r="AA14" s="51"/>
      <c r="AB14" s="51"/>
      <c r="AC14" s="51"/>
      <c r="AD14" s="44" t="str">
        <f>X14</f>
        <v>CONSORCIO INFRAESTRUCTURA ANTIOQUIA 2021</v>
      </c>
      <c r="AE14" s="47" t="str">
        <f ca="1">INDIRECT("T"&amp;AH14)</f>
        <v>CUMPLE</v>
      </c>
      <c r="AF14" s="52"/>
      <c r="AG14" s="46" t="s">
        <v>49</v>
      </c>
      <c r="AH14" s="3">
        <f t="shared" ref="AH14:AH21" si="0">AH13+AI$13</f>
        <v>102</v>
      </c>
      <c r="AI14" s="797"/>
    </row>
    <row r="15" spans="1:35" s="287" customFormat="1" ht="24.75" customHeight="1" x14ac:dyDescent="0.25">
      <c r="A15" s="49"/>
      <c r="B15" s="818"/>
      <c r="C15" s="818"/>
      <c r="D15" s="818"/>
      <c r="E15" s="818"/>
      <c r="F15" s="818"/>
      <c r="G15" s="818"/>
      <c r="H15" s="818"/>
      <c r="I15" s="818"/>
      <c r="J15" s="720" t="s">
        <v>754</v>
      </c>
      <c r="K15" s="3">
        <v>721512</v>
      </c>
      <c r="L15" s="720" t="s">
        <v>1615</v>
      </c>
      <c r="M15" s="3">
        <v>721529</v>
      </c>
      <c r="N15" s="818"/>
      <c r="O15" s="818"/>
      <c r="P15" s="818"/>
      <c r="Q15" s="818"/>
      <c r="R15" s="818"/>
      <c r="S15" s="818"/>
      <c r="T15" s="818"/>
      <c r="U15" s="25"/>
      <c r="V15" s="51"/>
      <c r="W15" s="43">
        <v>4</v>
      </c>
      <c r="X15" s="44">
        <f t="shared" ref="X15:X40" si="1">IFERROR(VLOOKUP(W15,LISTA_OFERENTES,2,FALSE)," ")</f>
        <v>0</v>
      </c>
      <c r="Y15" s="45" t="str">
        <f t="shared" ref="Y15:Y40" ca="1" si="2">VLOOKUP(X15,BANDERA,2,FALSE)</f>
        <v>NO CUMPLE</v>
      </c>
      <c r="Z15" s="46" t="str">
        <f t="shared" ref="Z15:Z40" ca="1" si="3">IF(Y15="CUMPLE","H","NH")</f>
        <v>NH</v>
      </c>
      <c r="AA15" s="51"/>
      <c r="AB15" s="51"/>
      <c r="AC15" s="51"/>
      <c r="AD15" s="44">
        <f t="shared" ref="AD15:AD21" si="4">X15</f>
        <v>0</v>
      </c>
      <c r="AE15" s="47" t="str">
        <f t="shared" ref="AE15:AE21" ca="1" si="5">INDIRECT("T"&amp;AH15)</f>
        <v>NO CUMPLE</v>
      </c>
      <c r="AF15" s="52"/>
      <c r="AG15" s="46" t="s">
        <v>49</v>
      </c>
      <c r="AH15" s="3">
        <f t="shared" si="0"/>
        <v>134</v>
      </c>
      <c r="AI15" s="797"/>
    </row>
    <row r="16" spans="1:35" s="287" customFormat="1" ht="24.75" customHeight="1" x14ac:dyDescent="0.25">
      <c r="A16" s="49"/>
      <c r="B16" s="818"/>
      <c r="C16" s="818"/>
      <c r="D16" s="818"/>
      <c r="E16" s="818"/>
      <c r="F16" s="818"/>
      <c r="G16" s="818"/>
      <c r="H16" s="818"/>
      <c r="I16" s="818"/>
      <c r="J16" s="720" t="s">
        <v>754</v>
      </c>
      <c r="K16" s="3">
        <v>721515</v>
      </c>
      <c r="L16" s="720" t="s">
        <v>754</v>
      </c>
      <c r="M16" s="3">
        <v>721214</v>
      </c>
      <c r="N16" s="818"/>
      <c r="O16" s="818"/>
      <c r="P16" s="818"/>
      <c r="Q16" s="818"/>
      <c r="R16" s="818"/>
      <c r="S16" s="818"/>
      <c r="T16" s="818"/>
      <c r="U16" s="25"/>
      <c r="V16" s="51"/>
      <c r="W16" s="43">
        <v>5</v>
      </c>
      <c r="X16" s="44">
        <f t="shared" si="1"/>
        <v>0</v>
      </c>
      <c r="Y16" s="45" t="str">
        <f t="shared" ca="1" si="2"/>
        <v>NO CUMPLE</v>
      </c>
      <c r="Z16" s="46" t="str">
        <f t="shared" ca="1" si="3"/>
        <v>NH</v>
      </c>
      <c r="AA16" s="51"/>
      <c r="AB16" s="51"/>
      <c r="AC16" s="51"/>
      <c r="AD16" s="44">
        <f t="shared" si="4"/>
        <v>0</v>
      </c>
      <c r="AE16" s="47" t="str">
        <f t="shared" ca="1" si="5"/>
        <v>NO CUMPLE</v>
      </c>
      <c r="AF16" s="52"/>
      <c r="AG16" s="46" t="s">
        <v>49</v>
      </c>
      <c r="AH16" s="3">
        <f t="shared" si="0"/>
        <v>166</v>
      </c>
      <c r="AI16" s="797"/>
    </row>
    <row r="17" spans="1:35" ht="24.75" customHeight="1" x14ac:dyDescent="0.25">
      <c r="A17" s="49"/>
      <c r="B17" s="793"/>
      <c r="C17" s="847"/>
      <c r="D17" s="847"/>
      <c r="E17" s="847"/>
      <c r="F17" s="847"/>
      <c r="G17" s="847"/>
      <c r="H17" s="847"/>
      <c r="I17" s="847"/>
      <c r="J17" s="720" t="s">
        <v>1615</v>
      </c>
      <c r="K17" s="3">
        <v>721415</v>
      </c>
      <c r="L17" s="50"/>
      <c r="M17" s="3"/>
      <c r="N17" s="847"/>
      <c r="O17" s="847"/>
      <c r="P17" s="847"/>
      <c r="Q17" s="847"/>
      <c r="R17" s="847"/>
      <c r="S17" s="793"/>
      <c r="T17" s="801"/>
      <c r="U17" s="25"/>
      <c r="V17" s="51"/>
      <c r="W17" s="43">
        <v>6</v>
      </c>
      <c r="X17" s="44">
        <f t="shared" si="1"/>
        <v>0</v>
      </c>
      <c r="Y17" s="45" t="str">
        <f t="shared" ca="1" si="2"/>
        <v>NO CUMPLE</v>
      </c>
      <c r="Z17" s="46" t="str">
        <f t="shared" ca="1" si="3"/>
        <v>NH</v>
      </c>
      <c r="AA17" s="51"/>
      <c r="AB17" s="51"/>
      <c r="AC17" s="51"/>
      <c r="AD17" s="44">
        <f t="shared" si="4"/>
        <v>0</v>
      </c>
      <c r="AE17" s="47" t="str">
        <f t="shared" ca="1" si="5"/>
        <v>NO CUMPLE</v>
      </c>
      <c r="AF17" s="52"/>
      <c r="AG17" s="46" t="s">
        <v>49</v>
      </c>
      <c r="AH17" s="3">
        <f t="shared" si="0"/>
        <v>198</v>
      </c>
      <c r="AI17" s="797"/>
    </row>
    <row r="18" spans="1:35" ht="24.75" customHeight="1" x14ac:dyDescent="0.25">
      <c r="A18" s="49"/>
      <c r="B18" s="819">
        <v>2</v>
      </c>
      <c r="C18" s="855">
        <v>61</v>
      </c>
      <c r="D18" s="855">
        <v>62</v>
      </c>
      <c r="E18" s="855"/>
      <c r="F18" s="855" t="s">
        <v>1608</v>
      </c>
      <c r="G18" s="856">
        <v>52427.12</v>
      </c>
      <c r="H18" s="852" t="s">
        <v>1607</v>
      </c>
      <c r="I18" s="857">
        <v>0.5</v>
      </c>
      <c r="J18" s="720" t="s">
        <v>1615</v>
      </c>
      <c r="K18" s="3">
        <f>+$K$13</f>
        <v>721015</v>
      </c>
      <c r="L18" s="720" t="s">
        <v>1615</v>
      </c>
      <c r="M18" s="3">
        <f>+$M$13</f>
        <v>811015</v>
      </c>
      <c r="N18" s="854" t="s">
        <v>1616</v>
      </c>
      <c r="O18" s="846" t="s">
        <v>1617</v>
      </c>
      <c r="P18" s="855"/>
      <c r="Q18" s="861" t="s">
        <v>1618</v>
      </c>
      <c r="R18" s="861" t="s">
        <v>1619</v>
      </c>
      <c r="S18" s="812">
        <f>IF(COUNTIF(J18:M22,"CUMPLE")&gt;=1,(G18*I18),0)* (IF(N18="PRESENTÓ CERTIFICADO",1,0))* (IF(O18="ACORDE A ITEM 5.3.1.1 (T.R.)",1,0) )* ( IF(OR(Q18="SIN OBSERVACIÓN", Q18="REQUERIMIENTOS SUBSANADOS"),1,0)) *(IF(OR(R18="NINGUNO", R18="CUMPLEN CON LO SOLICITADO"),1,0))</f>
        <v>26213.56</v>
      </c>
      <c r="T18" s="801"/>
      <c r="U18" s="25"/>
      <c r="V18" s="51"/>
      <c r="W18" s="43">
        <v>7</v>
      </c>
      <c r="X18" s="44">
        <f t="shared" si="1"/>
        <v>0</v>
      </c>
      <c r="Y18" s="45" t="str">
        <f t="shared" ca="1" si="2"/>
        <v>NO CUMPLE</v>
      </c>
      <c r="Z18" s="46" t="str">
        <f t="shared" ca="1" si="3"/>
        <v>NH</v>
      </c>
      <c r="AA18" s="51"/>
      <c r="AB18" s="51"/>
      <c r="AC18" s="51"/>
      <c r="AD18" s="44">
        <f t="shared" si="4"/>
        <v>0</v>
      </c>
      <c r="AE18" s="47" t="str">
        <f t="shared" ca="1" si="5"/>
        <v>NO CUMPLE</v>
      </c>
      <c r="AF18" s="53"/>
      <c r="AG18" s="46" t="s">
        <v>49</v>
      </c>
      <c r="AH18" s="3">
        <f t="shared" si="0"/>
        <v>230</v>
      </c>
      <c r="AI18" s="797"/>
    </row>
    <row r="19" spans="1:35" ht="24.75" customHeight="1" x14ac:dyDescent="0.25">
      <c r="A19" s="49"/>
      <c r="B19" s="801"/>
      <c r="C19" s="818"/>
      <c r="D19" s="818"/>
      <c r="E19" s="818"/>
      <c r="F19" s="818"/>
      <c r="G19" s="818"/>
      <c r="H19" s="818"/>
      <c r="I19" s="818"/>
      <c r="J19" s="720" t="s">
        <v>1615</v>
      </c>
      <c r="K19" s="3">
        <f>+$K$14</f>
        <v>951219</v>
      </c>
      <c r="L19" s="720" t="s">
        <v>1615</v>
      </c>
      <c r="M19" s="3">
        <f>+$M$14</f>
        <v>721527</v>
      </c>
      <c r="N19" s="818"/>
      <c r="O19" s="818"/>
      <c r="P19" s="818"/>
      <c r="Q19" s="818"/>
      <c r="R19" s="818"/>
      <c r="S19" s="801"/>
      <c r="T19" s="801"/>
      <c r="U19" s="25"/>
      <c r="V19" s="51"/>
      <c r="W19" s="43">
        <v>8</v>
      </c>
      <c r="X19" s="44">
        <f t="shared" si="1"/>
        <v>0</v>
      </c>
      <c r="Y19" s="45" t="str">
        <f t="shared" ca="1" si="2"/>
        <v>NO CUMPLE</v>
      </c>
      <c r="Z19" s="46" t="str">
        <f t="shared" ca="1" si="3"/>
        <v>NH</v>
      </c>
      <c r="AA19" s="51"/>
      <c r="AB19" s="51"/>
      <c r="AC19" s="51"/>
      <c r="AD19" s="44">
        <f t="shared" si="4"/>
        <v>0</v>
      </c>
      <c r="AE19" s="47" t="str">
        <f t="shared" ca="1" si="5"/>
        <v>NO CUMPLE</v>
      </c>
      <c r="AF19" s="53"/>
      <c r="AG19" s="46" t="s">
        <v>49</v>
      </c>
      <c r="AH19" s="3">
        <f t="shared" si="0"/>
        <v>262</v>
      </c>
      <c r="AI19" s="797"/>
    </row>
    <row r="20" spans="1:35" s="287" customFormat="1" ht="24.75" customHeight="1" x14ac:dyDescent="0.25">
      <c r="A20" s="49"/>
      <c r="B20" s="818"/>
      <c r="C20" s="818"/>
      <c r="D20" s="818"/>
      <c r="E20" s="818"/>
      <c r="F20" s="818"/>
      <c r="G20" s="818"/>
      <c r="H20" s="818"/>
      <c r="I20" s="818"/>
      <c r="J20" s="720" t="s">
        <v>754</v>
      </c>
      <c r="K20" s="3">
        <f>+$K$15</f>
        <v>721512</v>
      </c>
      <c r="L20" s="720" t="s">
        <v>1615</v>
      </c>
      <c r="M20" s="3">
        <f>+$M$15</f>
        <v>721529</v>
      </c>
      <c r="N20" s="818"/>
      <c r="O20" s="818"/>
      <c r="P20" s="818"/>
      <c r="Q20" s="818"/>
      <c r="R20" s="818"/>
      <c r="S20" s="818"/>
      <c r="T20" s="818"/>
      <c r="U20" s="25"/>
      <c r="V20" s="51"/>
      <c r="W20" s="43">
        <v>9</v>
      </c>
      <c r="X20" s="44">
        <f t="shared" si="1"/>
        <v>0</v>
      </c>
      <c r="Y20" s="45" t="str">
        <f t="shared" ca="1" si="2"/>
        <v>NO CUMPLE</v>
      </c>
      <c r="Z20" s="46" t="str">
        <f t="shared" ca="1" si="3"/>
        <v>NH</v>
      </c>
      <c r="AA20" s="51"/>
      <c r="AB20" s="51"/>
      <c r="AC20" s="51"/>
      <c r="AD20" s="44">
        <f t="shared" si="4"/>
        <v>0</v>
      </c>
      <c r="AE20" s="47" t="str">
        <f t="shared" ca="1" si="5"/>
        <v>NO CUMPLE</v>
      </c>
      <c r="AF20" s="53"/>
      <c r="AG20" s="46" t="s">
        <v>49</v>
      </c>
      <c r="AH20" s="3">
        <f t="shared" si="0"/>
        <v>294</v>
      </c>
      <c r="AI20" s="797"/>
    </row>
    <row r="21" spans="1:35" s="287" customFormat="1" ht="24.75" customHeight="1" x14ac:dyDescent="0.25">
      <c r="A21" s="49"/>
      <c r="B21" s="818"/>
      <c r="C21" s="818"/>
      <c r="D21" s="818"/>
      <c r="E21" s="818"/>
      <c r="F21" s="818"/>
      <c r="G21" s="818"/>
      <c r="H21" s="818"/>
      <c r="I21" s="818"/>
      <c r="J21" s="720" t="s">
        <v>754</v>
      </c>
      <c r="K21" s="3">
        <f>+$K$16</f>
        <v>721515</v>
      </c>
      <c r="L21" s="720" t="s">
        <v>1615</v>
      </c>
      <c r="M21" s="3">
        <f>+$M$16</f>
        <v>721214</v>
      </c>
      <c r="N21" s="818"/>
      <c r="O21" s="818"/>
      <c r="P21" s="818"/>
      <c r="Q21" s="818"/>
      <c r="R21" s="818"/>
      <c r="S21" s="818"/>
      <c r="T21" s="818"/>
      <c r="U21" s="25"/>
      <c r="V21" s="51"/>
      <c r="W21" s="344">
        <v>10</v>
      </c>
      <c r="X21" s="345">
        <f t="shared" si="1"/>
        <v>0</v>
      </c>
      <c r="Y21" s="346" t="str">
        <f t="shared" ca="1" si="2"/>
        <v>NO CUMPLE</v>
      </c>
      <c r="Z21" s="347" t="str">
        <f t="shared" ca="1" si="3"/>
        <v>NH</v>
      </c>
      <c r="AA21" s="348"/>
      <c r="AB21" s="348"/>
      <c r="AC21" s="348"/>
      <c r="AD21" s="345">
        <f t="shared" si="4"/>
        <v>0</v>
      </c>
      <c r="AE21" s="349" t="str">
        <f t="shared" ca="1" si="5"/>
        <v>NO CUMPLE</v>
      </c>
      <c r="AF21" s="350"/>
      <c r="AG21" s="347" t="s">
        <v>49</v>
      </c>
      <c r="AH21" s="351">
        <f t="shared" si="0"/>
        <v>326</v>
      </c>
      <c r="AI21" s="797"/>
    </row>
    <row r="22" spans="1:35" ht="24.75" customHeight="1" x14ac:dyDescent="0.25">
      <c r="A22" s="49"/>
      <c r="B22" s="793"/>
      <c r="C22" s="847"/>
      <c r="D22" s="847"/>
      <c r="E22" s="847"/>
      <c r="F22" s="847"/>
      <c r="G22" s="847"/>
      <c r="H22" s="847"/>
      <c r="I22" s="847"/>
      <c r="J22" s="720" t="s">
        <v>1615</v>
      </c>
      <c r="K22" s="3">
        <f>+$K$17</f>
        <v>721415</v>
      </c>
      <c r="L22" s="720"/>
      <c r="M22" s="3"/>
      <c r="N22" s="847"/>
      <c r="O22" s="847"/>
      <c r="P22" s="847"/>
      <c r="Q22" s="847"/>
      <c r="R22" s="847"/>
      <c r="S22" s="793"/>
      <c r="T22" s="801"/>
      <c r="U22" s="25"/>
      <c r="V22" s="51"/>
      <c r="W22" s="352">
        <f>+W21+1</f>
        <v>11</v>
      </c>
      <c r="X22" s="353">
        <f t="shared" si="1"/>
        <v>0</v>
      </c>
      <c r="Y22" s="354" t="str">
        <f t="shared" ca="1" si="2"/>
        <v>NO CUMPLE</v>
      </c>
      <c r="Z22" s="354" t="str">
        <f t="shared" ca="1" si="3"/>
        <v>NH</v>
      </c>
      <c r="AA22" s="356"/>
      <c r="AB22" s="356"/>
      <c r="AC22" s="356"/>
      <c r="AD22" s="353">
        <f t="shared" ref="AD22:AD40" si="6">X22</f>
        <v>0</v>
      </c>
      <c r="AE22" s="357">
        <f t="shared" ref="AE22:AE40" ca="1" si="7">INDIRECT("T"&amp;AH22)</f>
        <v>0</v>
      </c>
      <c r="AF22" s="350"/>
      <c r="AG22" s="355" t="s">
        <v>49</v>
      </c>
      <c r="AH22" s="358">
        <f t="shared" ref="AH22:AH40" si="8">AH21+AI$13</f>
        <v>358</v>
      </c>
      <c r="AI22" s="798"/>
    </row>
    <row r="23" spans="1:35" ht="24.75" customHeight="1" x14ac:dyDescent="0.25">
      <c r="A23" s="49"/>
      <c r="B23" s="819">
        <v>3</v>
      </c>
      <c r="C23" s="855">
        <v>98</v>
      </c>
      <c r="D23" s="855">
        <v>122</v>
      </c>
      <c r="E23" s="855" t="s">
        <v>1609</v>
      </c>
      <c r="F23" s="855" t="s">
        <v>1610</v>
      </c>
      <c r="G23" s="856">
        <v>42255.95</v>
      </c>
      <c r="H23" s="852" t="s">
        <v>1611</v>
      </c>
      <c r="I23" s="857">
        <v>1</v>
      </c>
      <c r="J23" s="720" t="s">
        <v>754</v>
      </c>
      <c r="K23" s="3">
        <f>+$K$13</f>
        <v>721015</v>
      </c>
      <c r="L23" s="720" t="s">
        <v>1615</v>
      </c>
      <c r="M23" s="3">
        <f>+$M$13</f>
        <v>811015</v>
      </c>
      <c r="N23" s="854" t="s">
        <v>1616</v>
      </c>
      <c r="O23" s="846" t="s">
        <v>1617</v>
      </c>
      <c r="P23" s="855"/>
      <c r="Q23" s="849" t="s">
        <v>1618</v>
      </c>
      <c r="R23" s="849" t="s">
        <v>1619</v>
      </c>
      <c r="S23" s="812">
        <f t="shared" ref="S23" si="9">IF(COUNTIF(J23:M27,"CUMPLE")&gt;=1,(G23*I23),0)* (IF(N23="PRESENTÓ CERTIFICADO",1,0))* (IF(O23="ACORDE A ITEM 5.3.1.1 (T.R.)",1,0) )* ( IF(OR(Q23="SIN OBSERVACIÓN", Q23="REQUERIMIENTOS SUBSANADOS"),1,0)) *(IF(OR(R23="NINGUNO", R23="CUMPLEN CON LO SOLICITADO"),1,0))</f>
        <v>42255.95</v>
      </c>
      <c r="T23" s="801"/>
      <c r="U23" s="25"/>
      <c r="V23" s="51"/>
      <c r="W23" s="352">
        <f t="shared" ref="W23:W40" si="10">+W22+1</f>
        <v>12</v>
      </c>
      <c r="X23" s="353">
        <f t="shared" si="1"/>
        <v>0</v>
      </c>
      <c r="Y23" s="354" t="str">
        <f t="shared" ca="1" si="2"/>
        <v>NO CUMPLE</v>
      </c>
      <c r="Z23" s="354" t="str">
        <f t="shared" ca="1" si="3"/>
        <v>NH</v>
      </c>
      <c r="AA23" s="356"/>
      <c r="AB23" s="356"/>
      <c r="AC23" s="356"/>
      <c r="AD23" s="353">
        <f t="shared" si="6"/>
        <v>0</v>
      </c>
      <c r="AE23" s="357">
        <f t="shared" ca="1" si="7"/>
        <v>0</v>
      </c>
      <c r="AF23" s="350"/>
      <c r="AG23" s="355" t="s">
        <v>49</v>
      </c>
      <c r="AH23" s="358">
        <f t="shared" si="8"/>
        <v>390</v>
      </c>
      <c r="AI23" s="798"/>
    </row>
    <row r="24" spans="1:35" ht="24.75" customHeight="1" x14ac:dyDescent="0.25">
      <c r="A24" s="49"/>
      <c r="B24" s="801"/>
      <c r="C24" s="818"/>
      <c r="D24" s="818"/>
      <c r="E24" s="818"/>
      <c r="F24" s="818"/>
      <c r="G24" s="818"/>
      <c r="H24" s="818"/>
      <c r="I24" s="818"/>
      <c r="J24" s="720" t="s">
        <v>754</v>
      </c>
      <c r="K24" s="3">
        <f>+$K$14</f>
        <v>951219</v>
      </c>
      <c r="L24" s="720" t="s">
        <v>754</v>
      </c>
      <c r="M24" s="3">
        <f>+$M$14</f>
        <v>721527</v>
      </c>
      <c r="N24" s="818"/>
      <c r="O24" s="818"/>
      <c r="P24" s="818"/>
      <c r="Q24" s="818"/>
      <c r="R24" s="818"/>
      <c r="S24" s="801"/>
      <c r="T24" s="801"/>
      <c r="U24" s="25"/>
      <c r="V24" s="51"/>
      <c r="W24" s="352">
        <f t="shared" si="10"/>
        <v>13</v>
      </c>
      <c r="X24" s="353">
        <f t="shared" si="1"/>
        <v>0</v>
      </c>
      <c r="Y24" s="354" t="str">
        <f t="shared" ca="1" si="2"/>
        <v>NO CUMPLE</v>
      </c>
      <c r="Z24" s="354" t="str">
        <f t="shared" ca="1" si="3"/>
        <v>NH</v>
      </c>
      <c r="AA24" s="356"/>
      <c r="AB24" s="356"/>
      <c r="AC24" s="356"/>
      <c r="AD24" s="353">
        <f t="shared" si="6"/>
        <v>0</v>
      </c>
      <c r="AE24" s="357">
        <f t="shared" ca="1" si="7"/>
        <v>0</v>
      </c>
      <c r="AF24" s="350"/>
      <c r="AG24" s="355" t="s">
        <v>49</v>
      </c>
      <c r="AH24" s="358">
        <f t="shared" si="8"/>
        <v>422</v>
      </c>
      <c r="AI24" s="798"/>
    </row>
    <row r="25" spans="1:35" s="287" customFormat="1" ht="24.75" customHeight="1" x14ac:dyDescent="0.25">
      <c r="A25" s="49"/>
      <c r="B25" s="818"/>
      <c r="C25" s="818"/>
      <c r="D25" s="818"/>
      <c r="E25" s="818"/>
      <c r="F25" s="818"/>
      <c r="G25" s="818"/>
      <c r="H25" s="818"/>
      <c r="I25" s="818"/>
      <c r="J25" s="720" t="s">
        <v>1615</v>
      </c>
      <c r="K25" s="3">
        <f>+$K$15</f>
        <v>721512</v>
      </c>
      <c r="L25" s="720" t="s">
        <v>754</v>
      </c>
      <c r="M25" s="3">
        <f>+$M$15</f>
        <v>721529</v>
      </c>
      <c r="N25" s="818"/>
      <c r="O25" s="818"/>
      <c r="P25" s="818"/>
      <c r="Q25" s="818"/>
      <c r="R25" s="818"/>
      <c r="S25" s="818"/>
      <c r="T25" s="818"/>
      <c r="U25" s="25"/>
      <c r="V25" s="51"/>
      <c r="W25" s="352">
        <f t="shared" si="10"/>
        <v>14</v>
      </c>
      <c r="X25" s="353">
        <f t="shared" si="1"/>
        <v>0</v>
      </c>
      <c r="Y25" s="354" t="str">
        <f t="shared" ca="1" si="2"/>
        <v>NO CUMPLE</v>
      </c>
      <c r="Z25" s="354" t="str">
        <f t="shared" ca="1" si="3"/>
        <v>NH</v>
      </c>
      <c r="AA25" s="356"/>
      <c r="AB25" s="356"/>
      <c r="AC25" s="356"/>
      <c r="AD25" s="353">
        <f t="shared" si="6"/>
        <v>0</v>
      </c>
      <c r="AE25" s="357">
        <f t="shared" ca="1" si="7"/>
        <v>0</v>
      </c>
      <c r="AF25" s="350"/>
      <c r="AG25" s="355" t="s">
        <v>49</v>
      </c>
      <c r="AH25" s="358">
        <f t="shared" si="8"/>
        <v>454</v>
      </c>
      <c r="AI25" s="798"/>
    </row>
    <row r="26" spans="1:35" s="287" customFormat="1" ht="24.75" customHeight="1" x14ac:dyDescent="0.25">
      <c r="A26" s="49"/>
      <c r="B26" s="818"/>
      <c r="C26" s="818"/>
      <c r="D26" s="818"/>
      <c r="E26" s="818"/>
      <c r="F26" s="818"/>
      <c r="G26" s="818"/>
      <c r="H26" s="818"/>
      <c r="I26" s="818"/>
      <c r="J26" s="720" t="s">
        <v>754</v>
      </c>
      <c r="K26" s="3">
        <f>+$K$16</f>
        <v>721515</v>
      </c>
      <c r="L26" s="720" t="s">
        <v>754</v>
      </c>
      <c r="M26" s="3">
        <f>+$M$16</f>
        <v>721214</v>
      </c>
      <c r="N26" s="818"/>
      <c r="O26" s="818"/>
      <c r="P26" s="818"/>
      <c r="Q26" s="818"/>
      <c r="R26" s="818"/>
      <c r="S26" s="818"/>
      <c r="T26" s="818"/>
      <c r="U26" s="25"/>
      <c r="V26" s="51"/>
      <c r="W26" s="352">
        <f t="shared" si="10"/>
        <v>15</v>
      </c>
      <c r="X26" s="353">
        <f t="shared" si="1"/>
        <v>0</v>
      </c>
      <c r="Y26" s="354" t="str">
        <f t="shared" ca="1" si="2"/>
        <v>NO CUMPLE</v>
      </c>
      <c r="Z26" s="354" t="str">
        <f t="shared" ca="1" si="3"/>
        <v>NH</v>
      </c>
      <c r="AA26" s="356"/>
      <c r="AB26" s="356"/>
      <c r="AC26" s="356"/>
      <c r="AD26" s="353">
        <f t="shared" si="6"/>
        <v>0</v>
      </c>
      <c r="AE26" s="357">
        <f t="shared" ca="1" si="7"/>
        <v>0</v>
      </c>
      <c r="AF26" s="350"/>
      <c r="AG26" s="355" t="s">
        <v>49</v>
      </c>
      <c r="AH26" s="358">
        <f t="shared" si="8"/>
        <v>486</v>
      </c>
      <c r="AI26" s="798"/>
    </row>
    <row r="27" spans="1:35" s="287" customFormat="1" ht="24.75" customHeight="1" x14ac:dyDescent="0.25">
      <c r="A27" s="49"/>
      <c r="B27" s="818"/>
      <c r="C27" s="818"/>
      <c r="D27" s="818"/>
      <c r="E27" s="847"/>
      <c r="F27" s="818"/>
      <c r="G27" s="818"/>
      <c r="H27" s="847"/>
      <c r="I27" s="847"/>
      <c r="J27" s="720" t="s">
        <v>754</v>
      </c>
      <c r="K27" s="3">
        <f>+$K$17</f>
        <v>721415</v>
      </c>
      <c r="L27" s="720"/>
      <c r="M27" s="3"/>
      <c r="N27" s="818"/>
      <c r="O27" s="847"/>
      <c r="P27" s="818"/>
      <c r="Q27" s="818"/>
      <c r="R27" s="818"/>
      <c r="S27" s="793"/>
      <c r="T27" s="818"/>
      <c r="U27" s="25"/>
      <c r="V27" s="51"/>
      <c r="W27" s="352">
        <f t="shared" si="10"/>
        <v>16</v>
      </c>
      <c r="X27" s="353">
        <f t="shared" si="1"/>
        <v>0</v>
      </c>
      <c r="Y27" s="354" t="str">
        <f t="shared" ca="1" si="2"/>
        <v>NO CUMPLE</v>
      </c>
      <c r="Z27" s="354" t="str">
        <f t="shared" ca="1" si="3"/>
        <v>NH</v>
      </c>
      <c r="AA27" s="356"/>
      <c r="AB27" s="356"/>
      <c r="AC27" s="356"/>
      <c r="AD27" s="353">
        <f t="shared" si="6"/>
        <v>0</v>
      </c>
      <c r="AE27" s="357">
        <f t="shared" ca="1" si="7"/>
        <v>0</v>
      </c>
      <c r="AF27" s="350"/>
      <c r="AG27" s="355" t="s">
        <v>49</v>
      </c>
      <c r="AH27" s="358">
        <f t="shared" si="8"/>
        <v>518</v>
      </c>
      <c r="AI27" s="798"/>
    </row>
    <row r="28" spans="1:35" ht="24.75" customHeight="1" x14ac:dyDescent="0.25">
      <c r="A28" s="49"/>
      <c r="B28" s="819">
        <v>4</v>
      </c>
      <c r="C28" s="850">
        <v>110</v>
      </c>
      <c r="D28" s="850">
        <v>146</v>
      </c>
      <c r="E28" s="855"/>
      <c r="F28" s="850" t="s">
        <v>1612</v>
      </c>
      <c r="G28" s="851">
        <v>60321.440000000002</v>
      </c>
      <c r="H28" s="852" t="s">
        <v>1611</v>
      </c>
      <c r="I28" s="857">
        <v>1</v>
      </c>
      <c r="J28" s="720" t="s">
        <v>754</v>
      </c>
      <c r="K28" s="3">
        <f>+$K$13</f>
        <v>721015</v>
      </c>
      <c r="L28" s="720" t="s">
        <v>754</v>
      </c>
      <c r="M28" s="3">
        <f>+$M$13</f>
        <v>811015</v>
      </c>
      <c r="N28" s="854" t="s">
        <v>1616</v>
      </c>
      <c r="O28" s="846" t="s">
        <v>1617</v>
      </c>
      <c r="P28" s="855"/>
      <c r="Q28" s="849" t="s">
        <v>1618</v>
      </c>
      <c r="R28" s="849" t="s">
        <v>1619</v>
      </c>
      <c r="S28" s="812">
        <f t="shared" ref="S28" si="11">IF(COUNTIF(J28:M32,"CUMPLE")&gt;=1,(G28*I28),0)* (IF(N28="PRESENTÓ CERTIFICADO",1,0))* (IF(O28="ACORDE A ITEM 5.3.1.1 (T.R.)",1,0) )* ( IF(OR(Q28="SIN OBSERVACIÓN", Q28="REQUERIMIENTOS SUBSANADOS"),1,0)) *(IF(OR(R28="NINGUNO", R28="CUMPLEN CON LO SOLICITADO"),1,0))</f>
        <v>60321.440000000002</v>
      </c>
      <c r="T28" s="801"/>
      <c r="U28" s="25"/>
      <c r="V28" s="51"/>
      <c r="W28" s="352">
        <f t="shared" si="10"/>
        <v>17</v>
      </c>
      <c r="X28" s="353">
        <f t="shared" si="1"/>
        <v>0</v>
      </c>
      <c r="Y28" s="354" t="str">
        <f t="shared" ca="1" si="2"/>
        <v>NO CUMPLE</v>
      </c>
      <c r="Z28" s="354" t="str">
        <f t="shared" ca="1" si="3"/>
        <v>NH</v>
      </c>
      <c r="AA28" s="356"/>
      <c r="AB28" s="356"/>
      <c r="AC28" s="356"/>
      <c r="AD28" s="353">
        <f t="shared" si="6"/>
        <v>0</v>
      </c>
      <c r="AE28" s="357">
        <f t="shared" ca="1" si="7"/>
        <v>0</v>
      </c>
      <c r="AF28" s="350"/>
      <c r="AG28" s="355" t="s">
        <v>49</v>
      </c>
      <c r="AH28" s="358">
        <f t="shared" si="8"/>
        <v>550</v>
      </c>
      <c r="AI28" s="798"/>
    </row>
    <row r="29" spans="1:35" s="287" customFormat="1" ht="24.75" customHeight="1" x14ac:dyDescent="0.25">
      <c r="A29" s="49"/>
      <c r="B29" s="820"/>
      <c r="C29" s="818"/>
      <c r="D29" s="818"/>
      <c r="E29" s="818"/>
      <c r="F29" s="818"/>
      <c r="G29" s="818"/>
      <c r="H29" s="818"/>
      <c r="I29" s="818"/>
      <c r="J29" s="720" t="s">
        <v>754</v>
      </c>
      <c r="K29" s="3">
        <f>+$K$14</f>
        <v>951219</v>
      </c>
      <c r="L29" s="720" t="s">
        <v>754</v>
      </c>
      <c r="M29" s="3">
        <f>+$M$14</f>
        <v>721527</v>
      </c>
      <c r="N29" s="818"/>
      <c r="O29" s="818"/>
      <c r="P29" s="818"/>
      <c r="Q29" s="818"/>
      <c r="R29" s="818"/>
      <c r="S29" s="801"/>
      <c r="T29" s="818"/>
      <c r="U29" s="25"/>
      <c r="V29" s="51"/>
      <c r="W29" s="352">
        <f t="shared" si="10"/>
        <v>18</v>
      </c>
      <c r="X29" s="353">
        <f t="shared" si="1"/>
        <v>0</v>
      </c>
      <c r="Y29" s="354" t="str">
        <f t="shared" ca="1" si="2"/>
        <v>NO CUMPLE</v>
      </c>
      <c r="Z29" s="354" t="str">
        <f t="shared" ca="1" si="3"/>
        <v>NH</v>
      </c>
      <c r="AA29" s="356"/>
      <c r="AB29" s="356"/>
      <c r="AC29" s="356"/>
      <c r="AD29" s="353">
        <f t="shared" si="6"/>
        <v>0</v>
      </c>
      <c r="AE29" s="357">
        <f t="shared" ca="1" si="7"/>
        <v>0</v>
      </c>
      <c r="AF29" s="350"/>
      <c r="AG29" s="355" t="s">
        <v>49</v>
      </c>
      <c r="AH29" s="358">
        <f t="shared" si="8"/>
        <v>582</v>
      </c>
      <c r="AI29" s="798"/>
    </row>
    <row r="30" spans="1:35" s="287" customFormat="1" ht="24.75" customHeight="1" x14ac:dyDescent="0.25">
      <c r="A30" s="49"/>
      <c r="B30" s="820"/>
      <c r="C30" s="818"/>
      <c r="D30" s="818"/>
      <c r="E30" s="818"/>
      <c r="F30" s="818"/>
      <c r="G30" s="818"/>
      <c r="H30" s="818"/>
      <c r="I30" s="818"/>
      <c r="J30" s="720" t="s">
        <v>1615</v>
      </c>
      <c r="K30" s="3">
        <f>+$K$15</f>
        <v>721512</v>
      </c>
      <c r="L30" s="720" t="s">
        <v>754</v>
      </c>
      <c r="M30" s="3">
        <f>+$M$15</f>
        <v>721529</v>
      </c>
      <c r="N30" s="818"/>
      <c r="O30" s="818"/>
      <c r="P30" s="818"/>
      <c r="Q30" s="818"/>
      <c r="R30" s="818"/>
      <c r="S30" s="818"/>
      <c r="T30" s="818"/>
      <c r="U30" s="25"/>
      <c r="V30" s="51"/>
      <c r="W30" s="352">
        <f t="shared" si="10"/>
        <v>19</v>
      </c>
      <c r="X30" s="353">
        <f t="shared" si="1"/>
        <v>0</v>
      </c>
      <c r="Y30" s="354" t="str">
        <f t="shared" ca="1" si="2"/>
        <v>NO CUMPLE</v>
      </c>
      <c r="Z30" s="354" t="str">
        <f t="shared" ca="1" si="3"/>
        <v>NH</v>
      </c>
      <c r="AA30" s="356"/>
      <c r="AB30" s="356"/>
      <c r="AC30" s="356"/>
      <c r="AD30" s="353">
        <f t="shared" si="6"/>
        <v>0</v>
      </c>
      <c r="AE30" s="357">
        <f t="shared" ca="1" si="7"/>
        <v>0</v>
      </c>
      <c r="AF30" s="350"/>
      <c r="AG30" s="355" t="s">
        <v>49</v>
      </c>
      <c r="AH30" s="358">
        <f t="shared" si="8"/>
        <v>614</v>
      </c>
      <c r="AI30" s="798"/>
    </row>
    <row r="31" spans="1:35" ht="24.75" customHeight="1" x14ac:dyDescent="0.25">
      <c r="A31" s="49"/>
      <c r="B31" s="801"/>
      <c r="C31" s="818"/>
      <c r="D31" s="818"/>
      <c r="E31" s="818"/>
      <c r="F31" s="818"/>
      <c r="G31" s="818"/>
      <c r="H31" s="818"/>
      <c r="I31" s="818"/>
      <c r="J31" s="720" t="s">
        <v>754</v>
      </c>
      <c r="K31" s="3">
        <f>+$K$16</f>
        <v>721515</v>
      </c>
      <c r="L31" s="720" t="s">
        <v>1615</v>
      </c>
      <c r="M31" s="3">
        <f>+$M$16</f>
        <v>721214</v>
      </c>
      <c r="N31" s="818"/>
      <c r="O31" s="818"/>
      <c r="P31" s="818"/>
      <c r="Q31" s="818"/>
      <c r="R31" s="818"/>
      <c r="S31" s="818"/>
      <c r="T31" s="801"/>
      <c r="U31" s="25"/>
      <c r="V31" s="51"/>
      <c r="W31" s="352">
        <f t="shared" si="10"/>
        <v>20</v>
      </c>
      <c r="X31" s="353">
        <f t="shared" si="1"/>
        <v>0</v>
      </c>
      <c r="Y31" s="354" t="str">
        <f t="shared" ca="1" si="2"/>
        <v>NO CUMPLE</v>
      </c>
      <c r="Z31" s="354" t="str">
        <f t="shared" ca="1" si="3"/>
        <v>NH</v>
      </c>
      <c r="AA31" s="356"/>
      <c r="AB31" s="356"/>
      <c r="AC31" s="356"/>
      <c r="AD31" s="353">
        <f t="shared" si="6"/>
        <v>0</v>
      </c>
      <c r="AE31" s="357">
        <f t="shared" ca="1" si="7"/>
        <v>0</v>
      </c>
      <c r="AF31" s="350"/>
      <c r="AG31" s="355" t="s">
        <v>49</v>
      </c>
      <c r="AH31" s="358">
        <f t="shared" si="8"/>
        <v>646</v>
      </c>
      <c r="AI31" s="798"/>
    </row>
    <row r="32" spans="1:35" ht="24.75" customHeight="1" x14ac:dyDescent="0.25">
      <c r="A32" s="49"/>
      <c r="B32" s="793"/>
      <c r="C32" s="847"/>
      <c r="D32" s="847"/>
      <c r="E32" s="847"/>
      <c r="F32" s="847"/>
      <c r="G32" s="847"/>
      <c r="H32" s="847"/>
      <c r="I32" s="847"/>
      <c r="J32" s="720" t="s">
        <v>754</v>
      </c>
      <c r="K32" s="3">
        <f>+$K$17</f>
        <v>721415</v>
      </c>
      <c r="L32" s="50"/>
      <c r="M32" s="3"/>
      <c r="N32" s="818"/>
      <c r="O32" s="847"/>
      <c r="P32" s="818"/>
      <c r="Q32" s="847"/>
      <c r="R32" s="847"/>
      <c r="S32" s="793"/>
      <c r="T32" s="801"/>
      <c r="U32" s="25"/>
      <c r="V32" s="51"/>
      <c r="W32" s="352">
        <f t="shared" si="10"/>
        <v>21</v>
      </c>
      <c r="X32" s="353">
        <f t="shared" si="1"/>
        <v>0</v>
      </c>
      <c r="Y32" s="354" t="str">
        <f t="shared" ca="1" si="2"/>
        <v>NO CUMPLE</v>
      </c>
      <c r="Z32" s="354" t="str">
        <f t="shared" ca="1" si="3"/>
        <v>NH</v>
      </c>
      <c r="AA32" s="356"/>
      <c r="AB32" s="356"/>
      <c r="AC32" s="356"/>
      <c r="AD32" s="353">
        <f t="shared" si="6"/>
        <v>0</v>
      </c>
      <c r="AE32" s="357">
        <f t="shared" ca="1" si="7"/>
        <v>0</v>
      </c>
      <c r="AF32" s="350"/>
      <c r="AG32" s="355" t="s">
        <v>49</v>
      </c>
      <c r="AH32" s="358">
        <f t="shared" si="8"/>
        <v>678</v>
      </c>
      <c r="AI32" s="798"/>
    </row>
    <row r="33" spans="1:35" ht="24.75" customHeight="1" x14ac:dyDescent="0.25">
      <c r="A33" s="49"/>
      <c r="B33" s="819">
        <v>5</v>
      </c>
      <c r="C33" s="855">
        <v>124</v>
      </c>
      <c r="D33" s="855">
        <v>176</v>
      </c>
      <c r="E33" s="855" t="s">
        <v>1613</v>
      </c>
      <c r="F33" s="855" t="s">
        <v>1614</v>
      </c>
      <c r="G33" s="856">
        <v>40879.07</v>
      </c>
      <c r="H33" s="852" t="s">
        <v>1611</v>
      </c>
      <c r="I33" s="857">
        <v>1</v>
      </c>
      <c r="J33" s="720" t="s">
        <v>754</v>
      </c>
      <c r="K33" s="3">
        <f>+$K$13</f>
        <v>721015</v>
      </c>
      <c r="L33" s="720" t="s">
        <v>754</v>
      </c>
      <c r="M33" s="3">
        <f>+$M$13</f>
        <v>811015</v>
      </c>
      <c r="N33" s="854" t="s">
        <v>1616</v>
      </c>
      <c r="O33" s="846" t="s">
        <v>1617</v>
      </c>
      <c r="P33" s="855"/>
      <c r="Q33" s="861" t="s">
        <v>1618</v>
      </c>
      <c r="R33" s="861" t="s">
        <v>1619</v>
      </c>
      <c r="S33" s="812">
        <f t="shared" ref="S33" si="12">IF(COUNTIF(J33:M37,"CUMPLE")&gt;=1,(G33*I33),0)* (IF(N33="PRESENTÓ CERTIFICADO",1,0))* (IF(O33="ACORDE A ITEM 5.3.1.1 (T.R.)",1,0) )* ( IF(OR(Q33="SIN OBSERVACIÓN", Q33="REQUERIMIENTOS SUBSANADOS"),1,0)) *(IF(OR(R33="NINGUNO", R33="CUMPLEN CON LO SOLICITADO"),1,0))</f>
        <v>40879.07</v>
      </c>
      <c r="T33" s="801"/>
      <c r="U33" s="25"/>
      <c r="V33" s="51"/>
      <c r="W33" s="352">
        <f t="shared" si="10"/>
        <v>22</v>
      </c>
      <c r="X33" s="353">
        <f t="shared" si="1"/>
        <v>0</v>
      </c>
      <c r="Y33" s="354" t="str">
        <f t="shared" ca="1" si="2"/>
        <v>NO CUMPLE</v>
      </c>
      <c r="Z33" s="354" t="str">
        <f t="shared" ca="1" si="3"/>
        <v>NH</v>
      </c>
      <c r="AA33" s="356"/>
      <c r="AB33" s="356"/>
      <c r="AC33" s="356"/>
      <c r="AD33" s="353">
        <f t="shared" si="6"/>
        <v>0</v>
      </c>
      <c r="AE33" s="357">
        <f t="shared" ca="1" si="7"/>
        <v>0</v>
      </c>
      <c r="AF33" s="350"/>
      <c r="AG33" s="355" t="s">
        <v>49</v>
      </c>
      <c r="AH33" s="358">
        <f t="shared" si="8"/>
        <v>710</v>
      </c>
      <c r="AI33" s="798"/>
    </row>
    <row r="34" spans="1:35" s="287" customFormat="1" ht="24.75" customHeight="1" x14ac:dyDescent="0.25">
      <c r="A34" s="49"/>
      <c r="B34" s="820"/>
      <c r="C34" s="818"/>
      <c r="D34" s="818"/>
      <c r="E34" s="818"/>
      <c r="F34" s="818"/>
      <c r="G34" s="818"/>
      <c r="H34" s="818"/>
      <c r="I34" s="818"/>
      <c r="J34" s="720" t="s">
        <v>1615</v>
      </c>
      <c r="K34" s="3">
        <f>+$K$14</f>
        <v>951219</v>
      </c>
      <c r="L34" s="720" t="s">
        <v>754</v>
      </c>
      <c r="M34" s="3">
        <f>+$M$14</f>
        <v>721527</v>
      </c>
      <c r="N34" s="818"/>
      <c r="O34" s="818"/>
      <c r="P34" s="818"/>
      <c r="Q34" s="818"/>
      <c r="R34" s="818"/>
      <c r="S34" s="801"/>
      <c r="T34" s="818"/>
      <c r="U34" s="25"/>
      <c r="V34" s="51"/>
      <c r="W34" s="352">
        <f t="shared" si="10"/>
        <v>23</v>
      </c>
      <c r="X34" s="353">
        <f t="shared" si="1"/>
        <v>0</v>
      </c>
      <c r="Y34" s="354" t="str">
        <f t="shared" ca="1" si="2"/>
        <v>NO CUMPLE</v>
      </c>
      <c r="Z34" s="354" t="str">
        <f t="shared" ca="1" si="3"/>
        <v>NH</v>
      </c>
      <c r="AA34" s="356"/>
      <c r="AB34" s="356"/>
      <c r="AC34" s="356"/>
      <c r="AD34" s="353">
        <f t="shared" si="6"/>
        <v>0</v>
      </c>
      <c r="AE34" s="357">
        <f t="shared" ca="1" si="7"/>
        <v>0</v>
      </c>
      <c r="AF34" s="350"/>
      <c r="AG34" s="355" t="s">
        <v>49</v>
      </c>
      <c r="AH34" s="358">
        <f t="shared" si="8"/>
        <v>742</v>
      </c>
      <c r="AI34" s="798"/>
    </row>
    <row r="35" spans="1:35" s="287" customFormat="1" ht="24.75" customHeight="1" x14ac:dyDescent="0.25">
      <c r="A35" s="49"/>
      <c r="B35" s="820"/>
      <c r="C35" s="818"/>
      <c r="D35" s="818"/>
      <c r="E35" s="818"/>
      <c r="F35" s="818"/>
      <c r="G35" s="818"/>
      <c r="H35" s="818"/>
      <c r="I35" s="818"/>
      <c r="J35" s="720" t="s">
        <v>754</v>
      </c>
      <c r="K35" s="3">
        <f>+$K$15</f>
        <v>721512</v>
      </c>
      <c r="L35" s="720" t="s">
        <v>1615</v>
      </c>
      <c r="M35" s="3">
        <f>+$M$15</f>
        <v>721529</v>
      </c>
      <c r="N35" s="818"/>
      <c r="O35" s="818"/>
      <c r="P35" s="818"/>
      <c r="Q35" s="818"/>
      <c r="R35" s="818"/>
      <c r="S35" s="818"/>
      <c r="T35" s="818"/>
      <c r="U35" s="25"/>
      <c r="V35" s="51"/>
      <c r="W35" s="352">
        <f t="shared" si="10"/>
        <v>24</v>
      </c>
      <c r="X35" s="353">
        <f t="shared" si="1"/>
        <v>0</v>
      </c>
      <c r="Y35" s="354" t="str">
        <f t="shared" ca="1" si="2"/>
        <v>NO CUMPLE</v>
      </c>
      <c r="Z35" s="354" t="str">
        <f t="shared" ca="1" si="3"/>
        <v>NH</v>
      </c>
      <c r="AA35" s="356"/>
      <c r="AB35" s="356"/>
      <c r="AC35" s="356"/>
      <c r="AD35" s="353">
        <f t="shared" si="6"/>
        <v>0</v>
      </c>
      <c r="AE35" s="357">
        <f t="shared" ca="1" si="7"/>
        <v>0</v>
      </c>
      <c r="AF35" s="350"/>
      <c r="AG35" s="355" t="s">
        <v>49</v>
      </c>
      <c r="AH35" s="358">
        <f t="shared" si="8"/>
        <v>774</v>
      </c>
      <c r="AI35" s="798"/>
    </row>
    <row r="36" spans="1:35" ht="24.75" customHeight="1" x14ac:dyDescent="0.25">
      <c r="A36" s="49"/>
      <c r="B36" s="801"/>
      <c r="C36" s="818"/>
      <c r="D36" s="818"/>
      <c r="E36" s="818"/>
      <c r="F36" s="818"/>
      <c r="G36" s="818"/>
      <c r="H36" s="818"/>
      <c r="I36" s="818"/>
      <c r="J36" s="720" t="s">
        <v>754</v>
      </c>
      <c r="K36" s="3">
        <f>+$K$16</f>
        <v>721515</v>
      </c>
      <c r="L36" s="720" t="s">
        <v>1615</v>
      </c>
      <c r="M36" s="3">
        <f>+$M$16</f>
        <v>721214</v>
      </c>
      <c r="N36" s="818"/>
      <c r="O36" s="818"/>
      <c r="P36" s="818"/>
      <c r="Q36" s="818"/>
      <c r="R36" s="818"/>
      <c r="S36" s="818"/>
      <c r="T36" s="801"/>
      <c r="U36" s="25"/>
      <c r="V36" s="51"/>
      <c r="W36" s="352">
        <f t="shared" si="10"/>
        <v>25</v>
      </c>
      <c r="X36" s="353">
        <f t="shared" si="1"/>
        <v>0</v>
      </c>
      <c r="Y36" s="354" t="str">
        <f t="shared" ca="1" si="2"/>
        <v>NO CUMPLE</v>
      </c>
      <c r="Z36" s="354" t="str">
        <f t="shared" ca="1" si="3"/>
        <v>NH</v>
      </c>
      <c r="AA36" s="356"/>
      <c r="AB36" s="356"/>
      <c r="AC36" s="356"/>
      <c r="AD36" s="353">
        <f t="shared" si="6"/>
        <v>0</v>
      </c>
      <c r="AE36" s="357">
        <f t="shared" ca="1" si="7"/>
        <v>0</v>
      </c>
      <c r="AF36" s="350"/>
      <c r="AG36" s="355" t="s">
        <v>49</v>
      </c>
      <c r="AH36" s="358">
        <f t="shared" si="8"/>
        <v>806</v>
      </c>
      <c r="AI36" s="798"/>
    </row>
    <row r="37" spans="1:35" ht="24.75" customHeight="1" x14ac:dyDescent="0.25">
      <c r="A37" s="49"/>
      <c r="B37" s="793"/>
      <c r="C37" s="847"/>
      <c r="D37" s="847"/>
      <c r="E37" s="847"/>
      <c r="F37" s="847"/>
      <c r="G37" s="847"/>
      <c r="H37" s="847"/>
      <c r="I37" s="847"/>
      <c r="J37" s="720" t="s">
        <v>754</v>
      </c>
      <c r="K37" s="3">
        <f>+$K$17</f>
        <v>721415</v>
      </c>
      <c r="L37" s="50"/>
      <c r="M37" s="3"/>
      <c r="N37" s="847"/>
      <c r="O37" s="847"/>
      <c r="P37" s="847"/>
      <c r="Q37" s="847"/>
      <c r="R37" s="847"/>
      <c r="S37" s="793"/>
      <c r="T37" s="793"/>
      <c r="U37" s="25"/>
      <c r="V37" s="51"/>
      <c r="W37" s="352">
        <f t="shared" si="10"/>
        <v>26</v>
      </c>
      <c r="X37" s="353">
        <f t="shared" si="1"/>
        <v>0</v>
      </c>
      <c r="Y37" s="354" t="str">
        <f t="shared" ca="1" si="2"/>
        <v>NO CUMPLE</v>
      </c>
      <c r="Z37" s="354" t="str">
        <f t="shared" ca="1" si="3"/>
        <v>NH</v>
      </c>
      <c r="AA37" s="356"/>
      <c r="AB37" s="356"/>
      <c r="AC37" s="356"/>
      <c r="AD37" s="353">
        <f t="shared" si="6"/>
        <v>0</v>
      </c>
      <c r="AE37" s="357">
        <f t="shared" ca="1" si="7"/>
        <v>0</v>
      </c>
      <c r="AF37" s="350"/>
      <c r="AG37" s="355" t="s">
        <v>49</v>
      </c>
      <c r="AH37" s="358">
        <f t="shared" si="8"/>
        <v>838</v>
      </c>
      <c r="AI37" s="798"/>
    </row>
    <row r="38" spans="1:35" ht="24.75" customHeight="1" x14ac:dyDescent="0.25">
      <c r="A38" s="38"/>
      <c r="B38" s="832" t="str">
        <f>IF(S39=" "," ",IF(S39&gt;=$H$6,"CUMPLE CON LA EXPERIENCIA REQUERIDA","NO CUMPLE CON LA EXPERIENCIA REQUERIDA"))</f>
        <v>CUMPLE CON LA EXPERIENCIA REQUERIDA</v>
      </c>
      <c r="C38" s="833"/>
      <c r="D38" s="833"/>
      <c r="E38" s="833"/>
      <c r="F38" s="833"/>
      <c r="G38" s="833"/>
      <c r="H38" s="833"/>
      <c r="I38" s="833"/>
      <c r="J38" s="833"/>
      <c r="K38" s="833"/>
      <c r="L38" s="833"/>
      <c r="M38" s="833"/>
      <c r="N38" s="833"/>
      <c r="O38" s="834"/>
      <c r="P38" s="794" t="s">
        <v>755</v>
      </c>
      <c r="Q38" s="795"/>
      <c r="R38" s="54"/>
      <c r="S38" s="55">
        <f>IF(T13="SI",SUM(S13:S37),0)</f>
        <v>184035.67500000002</v>
      </c>
      <c r="T38" s="792" t="str">
        <f>IF(S39=" "," ",IF(S39&gt;=$H$6,"CUMPLE","NO CUMPLE"))</f>
        <v>CUMPLE</v>
      </c>
      <c r="U38" s="25"/>
      <c r="V38" s="38"/>
      <c r="W38" s="352">
        <f t="shared" si="10"/>
        <v>27</v>
      </c>
      <c r="X38" s="353">
        <f t="shared" si="1"/>
        <v>0</v>
      </c>
      <c r="Y38" s="354" t="str">
        <f t="shared" ca="1" si="2"/>
        <v>NO CUMPLE</v>
      </c>
      <c r="Z38" s="354" t="str">
        <f t="shared" ca="1" si="3"/>
        <v>NH</v>
      </c>
      <c r="AA38" s="356"/>
      <c r="AB38" s="356"/>
      <c r="AC38" s="356"/>
      <c r="AD38" s="353">
        <f t="shared" si="6"/>
        <v>0</v>
      </c>
      <c r="AE38" s="357">
        <f t="shared" ca="1" si="7"/>
        <v>0</v>
      </c>
      <c r="AF38" s="350"/>
      <c r="AG38" s="355" t="s">
        <v>49</v>
      </c>
      <c r="AH38" s="358">
        <f t="shared" si="8"/>
        <v>870</v>
      </c>
      <c r="AI38" s="798"/>
    </row>
    <row r="39" spans="1:35" ht="24.75" customHeight="1" x14ac:dyDescent="0.25">
      <c r="A39" s="51"/>
      <c r="B39" s="835"/>
      <c r="C39" s="836"/>
      <c r="D39" s="836"/>
      <c r="E39" s="836"/>
      <c r="F39" s="836"/>
      <c r="G39" s="836"/>
      <c r="H39" s="836"/>
      <c r="I39" s="836"/>
      <c r="J39" s="836"/>
      <c r="K39" s="836"/>
      <c r="L39" s="836"/>
      <c r="M39" s="836"/>
      <c r="N39" s="836"/>
      <c r="O39" s="837"/>
      <c r="P39" s="794" t="s">
        <v>51</v>
      </c>
      <c r="Q39" s="795"/>
      <c r="R39" s="54"/>
      <c r="S39" s="56">
        <f>IFERROR((S38/$P$6)," ")</f>
        <v>18.546374584299105</v>
      </c>
      <c r="T39" s="793"/>
      <c r="U39" s="25"/>
      <c r="V39" s="51"/>
      <c r="W39" s="352">
        <f t="shared" si="10"/>
        <v>28</v>
      </c>
      <c r="X39" s="353">
        <f t="shared" si="1"/>
        <v>0</v>
      </c>
      <c r="Y39" s="354" t="str">
        <f t="shared" ca="1" si="2"/>
        <v>NO CUMPLE</v>
      </c>
      <c r="Z39" s="354" t="str">
        <f t="shared" ca="1" si="3"/>
        <v>NH</v>
      </c>
      <c r="AA39" s="356"/>
      <c r="AB39" s="356"/>
      <c r="AC39" s="356"/>
      <c r="AD39" s="353">
        <f t="shared" si="6"/>
        <v>0</v>
      </c>
      <c r="AE39" s="357">
        <f t="shared" ca="1" si="7"/>
        <v>0</v>
      </c>
      <c r="AF39" s="350"/>
      <c r="AG39" s="355" t="s">
        <v>49</v>
      </c>
      <c r="AH39" s="358">
        <f t="shared" si="8"/>
        <v>902</v>
      </c>
      <c r="AI39" s="798"/>
    </row>
    <row r="40" spans="1:35" ht="30" customHeight="1" x14ac:dyDescent="0.25">
      <c r="A40" s="51"/>
      <c r="B40" s="51"/>
      <c r="C40" s="51"/>
      <c r="D40" s="51"/>
      <c r="E40" s="51"/>
      <c r="F40" s="51"/>
      <c r="G40" s="51"/>
      <c r="H40" s="51"/>
      <c r="I40" s="51"/>
      <c r="J40" s="51"/>
      <c r="K40" s="51"/>
      <c r="L40" s="51"/>
      <c r="M40" s="51"/>
      <c r="N40" s="51"/>
      <c r="O40" s="51"/>
      <c r="P40" s="51"/>
      <c r="Q40" s="51"/>
      <c r="R40" s="51"/>
      <c r="S40" s="51"/>
      <c r="T40" s="51"/>
      <c r="U40" s="51"/>
      <c r="V40" s="51"/>
      <c r="W40" s="352">
        <f t="shared" si="10"/>
        <v>29</v>
      </c>
      <c r="X40" s="353">
        <f t="shared" si="1"/>
        <v>0</v>
      </c>
      <c r="Y40" s="354" t="str">
        <f t="shared" ca="1" si="2"/>
        <v>NO CUMPLE</v>
      </c>
      <c r="Z40" s="354" t="str">
        <f t="shared" ca="1" si="3"/>
        <v>NH</v>
      </c>
      <c r="AA40" s="356"/>
      <c r="AB40" s="356"/>
      <c r="AC40" s="356"/>
      <c r="AD40" s="353">
        <f t="shared" si="6"/>
        <v>0</v>
      </c>
      <c r="AE40" s="357">
        <f t="shared" ca="1" si="7"/>
        <v>0</v>
      </c>
      <c r="AF40" s="350"/>
      <c r="AG40" s="355" t="s">
        <v>49</v>
      </c>
      <c r="AH40" s="358">
        <f t="shared" si="8"/>
        <v>934</v>
      </c>
      <c r="AI40" s="798"/>
    </row>
    <row r="41" spans="1:35" ht="30" customHeight="1" x14ac:dyDescent="0.2">
      <c r="A41" s="22"/>
      <c r="B41" s="22"/>
      <c r="C41" s="22"/>
      <c r="D41" s="22"/>
      <c r="E41" s="34"/>
      <c r="F41" s="35"/>
      <c r="G41" s="35"/>
      <c r="H41" s="22"/>
      <c r="I41" s="22"/>
      <c r="J41" s="22"/>
      <c r="K41" s="22"/>
      <c r="L41" s="22"/>
      <c r="M41" s="22"/>
      <c r="N41" s="22"/>
      <c r="O41" s="22"/>
      <c r="P41" s="22"/>
      <c r="Q41" s="22"/>
      <c r="R41" s="22"/>
      <c r="S41" s="22"/>
      <c r="T41" s="22"/>
      <c r="U41" s="51"/>
      <c r="V41" s="22"/>
      <c r="W41" s="359"/>
      <c r="X41" s="359"/>
      <c r="Y41" s="359"/>
      <c r="Z41" s="354"/>
      <c r="AA41" s="356"/>
      <c r="AB41" s="356"/>
      <c r="AC41" s="356"/>
      <c r="AD41" s="360"/>
      <c r="AE41" s="360"/>
      <c r="AF41" s="360"/>
      <c r="AG41" s="360"/>
      <c r="AH41" s="360"/>
      <c r="AI41" s="343"/>
    </row>
    <row r="42" spans="1:35" ht="68.25" customHeight="1" x14ac:dyDescent="0.2">
      <c r="A42" s="22"/>
      <c r="B42" s="36">
        <v>2</v>
      </c>
      <c r="C42" s="839" t="s">
        <v>52</v>
      </c>
      <c r="D42" s="827"/>
      <c r="E42" s="795"/>
      <c r="F42" s="840" t="str">
        <f>IFERROR(VLOOKUP(B42,LISTA_OFERENTES,2,FALSE)," ")</f>
        <v xml:space="preserve"> ANDINA DE CONSTRUCCIONES Y ASOCIADOS S.A.S</v>
      </c>
      <c r="G42" s="827"/>
      <c r="H42" s="827"/>
      <c r="I42" s="827"/>
      <c r="J42" s="827"/>
      <c r="K42" s="827"/>
      <c r="L42" s="827"/>
      <c r="M42" s="827"/>
      <c r="N42" s="827"/>
      <c r="O42" s="795"/>
      <c r="P42" s="841" t="s">
        <v>32</v>
      </c>
      <c r="Q42" s="827"/>
      <c r="R42" s="795"/>
      <c r="S42" s="37">
        <f>5-(INT(COUNTBLANK(C45:C69)-20))</f>
        <v>1</v>
      </c>
      <c r="T42" s="38"/>
      <c r="U42" s="51"/>
      <c r="V42" s="22"/>
      <c r="W42" s="342"/>
      <c r="X42" s="342"/>
      <c r="Y42" s="342"/>
      <c r="Z42" s="342"/>
      <c r="AA42" s="342"/>
      <c r="AB42" s="342"/>
      <c r="AC42" s="342"/>
      <c r="AD42" s="342"/>
      <c r="AE42" s="342"/>
      <c r="AF42" s="342"/>
      <c r="AG42" s="342"/>
      <c r="AH42" s="342"/>
      <c r="AI42" s="22"/>
    </row>
    <row r="43" spans="1:35" ht="45" customHeight="1" x14ac:dyDescent="0.2">
      <c r="A43" s="22"/>
      <c r="B43" s="838" t="s">
        <v>33</v>
      </c>
      <c r="C43" s="825" t="s">
        <v>34</v>
      </c>
      <c r="D43" s="825" t="s">
        <v>35</v>
      </c>
      <c r="E43" s="825" t="s">
        <v>36</v>
      </c>
      <c r="F43" s="825" t="s">
        <v>37</v>
      </c>
      <c r="G43" s="825" t="s">
        <v>38</v>
      </c>
      <c r="H43" s="825" t="s">
        <v>255</v>
      </c>
      <c r="I43" s="825" t="s">
        <v>39</v>
      </c>
      <c r="J43" s="826" t="s">
        <v>40</v>
      </c>
      <c r="K43" s="827"/>
      <c r="L43" s="827"/>
      <c r="M43" s="795"/>
      <c r="N43" s="825" t="s">
        <v>41</v>
      </c>
      <c r="O43" s="825" t="s">
        <v>42</v>
      </c>
      <c r="P43" s="40" t="s">
        <v>43</v>
      </c>
      <c r="Q43" s="40"/>
      <c r="R43" s="825" t="s">
        <v>44</v>
      </c>
      <c r="S43" s="825" t="s">
        <v>45</v>
      </c>
      <c r="T43" s="825" t="s">
        <v>763</v>
      </c>
      <c r="U43" s="51"/>
      <c r="V43" s="22"/>
      <c r="W43" s="22"/>
      <c r="X43" s="22"/>
      <c r="Y43" s="22"/>
      <c r="Z43" s="22"/>
      <c r="AA43" s="22"/>
      <c r="AB43" s="22"/>
      <c r="AC43" s="22"/>
      <c r="AD43" s="22"/>
      <c r="AE43" s="22"/>
      <c r="AF43" s="22"/>
      <c r="AG43" s="22"/>
      <c r="AH43" s="22"/>
      <c r="AI43" s="22"/>
    </row>
    <row r="44" spans="1:35" ht="30" customHeight="1" x14ac:dyDescent="0.2">
      <c r="A44" s="22"/>
      <c r="B44" s="793"/>
      <c r="C44" s="793"/>
      <c r="D44" s="793"/>
      <c r="E44" s="793"/>
      <c r="F44" s="793"/>
      <c r="G44" s="793"/>
      <c r="H44" s="793"/>
      <c r="I44" s="793"/>
      <c r="J44" s="828" t="s">
        <v>256</v>
      </c>
      <c r="K44" s="827"/>
      <c r="L44" s="827"/>
      <c r="M44" s="795"/>
      <c r="N44" s="793"/>
      <c r="O44" s="793"/>
      <c r="P44" s="42" t="s">
        <v>13</v>
      </c>
      <c r="Q44" s="42" t="s">
        <v>48</v>
      </c>
      <c r="R44" s="793"/>
      <c r="S44" s="793"/>
      <c r="T44" s="793"/>
      <c r="U44" s="51"/>
      <c r="V44" s="22"/>
      <c r="W44" s="22"/>
      <c r="X44" s="22"/>
      <c r="Y44" s="22"/>
      <c r="Z44" s="22"/>
      <c r="AA44" s="22"/>
      <c r="AB44" s="22"/>
      <c r="AC44" s="22"/>
      <c r="AD44" s="22"/>
      <c r="AE44" s="22"/>
      <c r="AF44" s="22"/>
      <c r="AG44" s="22"/>
      <c r="AH44" s="22"/>
      <c r="AI44" s="22"/>
    </row>
    <row r="45" spans="1:35" ht="30" customHeight="1" x14ac:dyDescent="0.2">
      <c r="A45" s="22"/>
      <c r="B45" s="819">
        <v>1</v>
      </c>
      <c r="C45" s="855">
        <v>133</v>
      </c>
      <c r="D45" s="855">
        <v>96</v>
      </c>
      <c r="E45" s="855" t="s">
        <v>1644</v>
      </c>
      <c r="F45" s="855" t="s">
        <v>0</v>
      </c>
      <c r="G45" s="856">
        <v>68251.759999999995</v>
      </c>
      <c r="H45" s="852" t="s">
        <v>1607</v>
      </c>
      <c r="I45" s="857">
        <v>0.6</v>
      </c>
      <c r="J45" s="50" t="s">
        <v>754</v>
      </c>
      <c r="K45" s="3">
        <f>+$K$13</f>
        <v>721015</v>
      </c>
      <c r="L45" s="50" t="s">
        <v>754</v>
      </c>
      <c r="M45" s="3">
        <f>+$M$13</f>
        <v>811015</v>
      </c>
      <c r="N45" s="854" t="s">
        <v>1616</v>
      </c>
      <c r="O45" s="859" t="s">
        <v>1617</v>
      </c>
      <c r="P45" s="855" t="s">
        <v>88</v>
      </c>
      <c r="Q45" s="861" t="s">
        <v>1618</v>
      </c>
      <c r="R45" s="861" t="s">
        <v>1619</v>
      </c>
      <c r="S45" s="812">
        <f t="shared" ref="S45" si="13">IF(COUNTIF(J45:M49,"CUMPLE")&gt;=1,(G45*I45),0)* (IF(N45="PRESENTÓ CERTIFICADO",1,0))* (IF(O45="ACORDE A ITEM 5.3.1.1 (T.R.)",1,0) )* ( IF(OR(Q45="SIN OBSERVACIÓN", Q45="REQUERIMIENTOS SUBSANADOS"),1,0)) *(IF(OR(R45="NINGUNO", R45="CUMPLEN CON LO SOLICITADO"),1,0))</f>
        <v>40951.055999999997</v>
      </c>
      <c r="T45" s="829" t="s">
        <v>1682</v>
      </c>
      <c r="U45" s="51"/>
      <c r="V45" s="22"/>
      <c r="W45" s="22"/>
      <c r="X45" s="22"/>
      <c r="Y45" s="22"/>
      <c r="Z45" s="22"/>
      <c r="AA45" s="22"/>
      <c r="AB45" s="22"/>
      <c r="AC45" s="22"/>
      <c r="AD45" s="22"/>
      <c r="AE45" s="22"/>
      <c r="AF45" s="22"/>
      <c r="AG45" s="22"/>
      <c r="AH45" s="22"/>
      <c r="AI45" s="22"/>
    </row>
    <row r="46" spans="1:35" ht="30" customHeight="1" x14ac:dyDescent="0.2">
      <c r="A46" s="22"/>
      <c r="B46" s="801"/>
      <c r="C46" s="818"/>
      <c r="D46" s="818"/>
      <c r="E46" s="818"/>
      <c r="F46" s="818"/>
      <c r="G46" s="818"/>
      <c r="H46" s="818"/>
      <c r="I46" s="824"/>
      <c r="J46" s="50" t="s">
        <v>754</v>
      </c>
      <c r="K46" s="3">
        <f>+$K$14</f>
        <v>951219</v>
      </c>
      <c r="L46" s="50" t="s">
        <v>754</v>
      </c>
      <c r="M46" s="3">
        <f>+$M$14</f>
        <v>721527</v>
      </c>
      <c r="N46" s="818"/>
      <c r="O46" s="844"/>
      <c r="P46" s="818"/>
      <c r="Q46" s="818"/>
      <c r="R46" s="818"/>
      <c r="S46" s="801"/>
      <c r="T46" s="801"/>
      <c r="U46" s="51"/>
      <c r="V46" s="22"/>
      <c r="W46" s="22"/>
      <c r="X46" s="22"/>
      <c r="Y46" s="22"/>
      <c r="Z46" s="22"/>
      <c r="AA46" s="22"/>
      <c r="AB46" s="22"/>
      <c r="AC46" s="22"/>
      <c r="AD46" s="22"/>
      <c r="AE46" s="22"/>
      <c r="AF46" s="22"/>
      <c r="AG46" s="22"/>
      <c r="AH46" s="22"/>
      <c r="AI46" s="22"/>
    </row>
    <row r="47" spans="1:35" ht="30" customHeight="1" x14ac:dyDescent="0.2">
      <c r="A47" s="22"/>
      <c r="B47" s="818"/>
      <c r="C47" s="818"/>
      <c r="D47" s="818"/>
      <c r="E47" s="818"/>
      <c r="F47" s="818"/>
      <c r="G47" s="818"/>
      <c r="H47" s="818"/>
      <c r="I47" s="824"/>
      <c r="J47" s="50" t="s">
        <v>754</v>
      </c>
      <c r="K47" s="3">
        <f>+$K$15</f>
        <v>721512</v>
      </c>
      <c r="L47" s="50" t="s">
        <v>754</v>
      </c>
      <c r="M47" s="3">
        <f>+$M$15</f>
        <v>721529</v>
      </c>
      <c r="N47" s="818"/>
      <c r="O47" s="844"/>
      <c r="P47" s="818"/>
      <c r="Q47" s="818"/>
      <c r="R47" s="818"/>
      <c r="S47" s="818"/>
      <c r="T47" s="818"/>
      <c r="U47" s="51"/>
      <c r="V47" s="22"/>
      <c r="W47" s="22"/>
      <c r="X47" s="22"/>
      <c r="Y47" s="22"/>
      <c r="Z47" s="22"/>
      <c r="AA47" s="22"/>
      <c r="AB47" s="22"/>
      <c r="AC47" s="22"/>
      <c r="AD47" s="22"/>
      <c r="AE47" s="22"/>
      <c r="AF47" s="22"/>
      <c r="AG47" s="22"/>
      <c r="AH47" s="22"/>
      <c r="AI47" s="22"/>
    </row>
    <row r="48" spans="1:35" ht="30" customHeight="1" x14ac:dyDescent="0.2">
      <c r="A48" s="22"/>
      <c r="B48" s="818"/>
      <c r="C48" s="818"/>
      <c r="D48" s="818"/>
      <c r="E48" s="818"/>
      <c r="F48" s="818"/>
      <c r="G48" s="818"/>
      <c r="H48" s="818"/>
      <c r="I48" s="824"/>
      <c r="J48" s="50" t="s">
        <v>754</v>
      </c>
      <c r="K48" s="3">
        <f>+$K$16</f>
        <v>721515</v>
      </c>
      <c r="L48" s="50" t="s">
        <v>754</v>
      </c>
      <c r="M48" s="3">
        <f>+$M$16</f>
        <v>721214</v>
      </c>
      <c r="N48" s="818"/>
      <c r="O48" s="844"/>
      <c r="P48" s="818"/>
      <c r="Q48" s="818"/>
      <c r="R48" s="818"/>
      <c r="S48" s="818"/>
      <c r="T48" s="818"/>
      <c r="U48" s="51"/>
      <c r="V48" s="22"/>
      <c r="W48" s="22"/>
      <c r="X48" s="22"/>
      <c r="Y48" s="22"/>
      <c r="Z48" s="22"/>
      <c r="AA48" s="22"/>
      <c r="AB48" s="22"/>
      <c r="AC48" s="22"/>
      <c r="AD48" s="22"/>
      <c r="AE48" s="22"/>
      <c r="AF48" s="22"/>
      <c r="AG48" s="22"/>
      <c r="AH48" s="22"/>
      <c r="AI48" s="22"/>
    </row>
    <row r="49" spans="1:35" ht="30" customHeight="1" x14ac:dyDescent="0.2">
      <c r="A49" s="22"/>
      <c r="B49" s="793"/>
      <c r="C49" s="847"/>
      <c r="D49" s="847"/>
      <c r="E49" s="847"/>
      <c r="F49" s="847"/>
      <c r="G49" s="847"/>
      <c r="H49" s="847"/>
      <c r="I49" s="858"/>
      <c r="J49" s="50" t="s">
        <v>754</v>
      </c>
      <c r="K49" s="3">
        <f>+$K$17</f>
        <v>721415</v>
      </c>
      <c r="L49" s="50"/>
      <c r="M49" s="3"/>
      <c r="N49" s="847"/>
      <c r="O49" s="860"/>
      <c r="P49" s="847"/>
      <c r="Q49" s="847"/>
      <c r="R49" s="847"/>
      <c r="S49" s="793"/>
      <c r="T49" s="801"/>
      <c r="U49" s="51"/>
      <c r="V49" s="22"/>
      <c r="W49" s="22"/>
      <c r="X49" s="22"/>
      <c r="Y49" s="22"/>
      <c r="Z49" s="22"/>
      <c r="AA49" s="22"/>
      <c r="AB49" s="22"/>
      <c r="AC49" s="22"/>
      <c r="AD49" s="22"/>
      <c r="AE49" s="22"/>
      <c r="AF49" s="22"/>
      <c r="AG49" s="22"/>
      <c r="AH49" s="22"/>
      <c r="AI49" s="22"/>
    </row>
    <row r="50" spans="1:35" ht="30" hidden="1" customHeight="1" x14ac:dyDescent="0.2">
      <c r="A50" s="22"/>
      <c r="B50" s="819">
        <v>2</v>
      </c>
      <c r="C50" s="862"/>
      <c r="D50" s="830"/>
      <c r="E50" s="814"/>
      <c r="F50" s="830"/>
      <c r="G50" s="799"/>
      <c r="H50" s="802"/>
      <c r="I50" s="857"/>
      <c r="J50" s="50"/>
      <c r="K50" s="3">
        <f>+$K$13</f>
        <v>721015</v>
      </c>
      <c r="L50" s="50"/>
      <c r="M50" s="3">
        <f>+$M$13</f>
        <v>811015</v>
      </c>
      <c r="N50" s="806"/>
      <c r="O50" s="842"/>
      <c r="P50" s="808"/>
      <c r="Q50" s="810"/>
      <c r="R50" s="810"/>
      <c r="S50" s="812">
        <f t="shared" ref="S50" si="14">IF(COUNTIF(J50:M54,"CUMPLE")&gt;=1,(G50*I50),0)* (IF(N50="PRESENTÓ CERTIFICADO",1,0))* (IF(O50="ACORDE A ITEM 5.3.1.1 (T.R.)",1,0) )* ( IF(OR(Q50="SIN OBSERVACIÓN", Q50="REQUERIMIENTOS SUBSANADOS"),1,0)) *(IF(OR(R50="NINGUNO", R50="CUMPLEN CON LO SOLICITADO"),1,0))</f>
        <v>0</v>
      </c>
      <c r="T50" s="801"/>
      <c r="U50" s="51"/>
      <c r="V50" s="22"/>
      <c r="W50" s="22"/>
      <c r="X50" s="22"/>
      <c r="Y50" s="22"/>
      <c r="Z50" s="22"/>
      <c r="AA50" s="22"/>
      <c r="AB50" s="22"/>
      <c r="AC50" s="22"/>
      <c r="AD50" s="22"/>
      <c r="AE50" s="22"/>
      <c r="AF50" s="22"/>
      <c r="AG50" s="22"/>
      <c r="AH50" s="22"/>
      <c r="AI50" s="22"/>
    </row>
    <row r="51" spans="1:35" ht="30" hidden="1" customHeight="1" x14ac:dyDescent="0.2">
      <c r="A51" s="22"/>
      <c r="B51" s="801"/>
      <c r="C51" s="863"/>
      <c r="D51" s="801"/>
      <c r="E51" s="801"/>
      <c r="F51" s="801"/>
      <c r="G51" s="801"/>
      <c r="H51" s="801"/>
      <c r="I51" s="824"/>
      <c r="J51" s="50"/>
      <c r="K51" s="3">
        <f>+$K$14</f>
        <v>951219</v>
      </c>
      <c r="L51" s="50"/>
      <c r="M51" s="3">
        <f>+$M$14</f>
        <v>721527</v>
      </c>
      <c r="N51" s="801"/>
      <c r="O51" s="843"/>
      <c r="P51" s="801"/>
      <c r="Q51" s="801"/>
      <c r="R51" s="801"/>
      <c r="S51" s="801"/>
      <c r="T51" s="801"/>
      <c r="U51" s="51"/>
      <c r="V51" s="22"/>
      <c r="W51" s="22"/>
      <c r="X51" s="22"/>
      <c r="Y51" s="22"/>
      <c r="Z51" s="22"/>
      <c r="AA51" s="22"/>
      <c r="AB51" s="22"/>
      <c r="AC51" s="22"/>
      <c r="AD51" s="22"/>
      <c r="AE51" s="22"/>
      <c r="AF51" s="22"/>
      <c r="AG51" s="22"/>
      <c r="AH51" s="22"/>
      <c r="AI51" s="22"/>
    </row>
    <row r="52" spans="1:35" ht="30" hidden="1" customHeight="1" x14ac:dyDescent="0.2">
      <c r="A52" s="22"/>
      <c r="B52" s="818"/>
      <c r="C52" s="864"/>
      <c r="D52" s="818"/>
      <c r="E52" s="818"/>
      <c r="F52" s="818"/>
      <c r="G52" s="818"/>
      <c r="H52" s="818"/>
      <c r="I52" s="824"/>
      <c r="J52" s="50"/>
      <c r="K52" s="3">
        <f>+$K$15</f>
        <v>721512</v>
      </c>
      <c r="L52" s="50"/>
      <c r="M52" s="3">
        <f>+$M$15</f>
        <v>721529</v>
      </c>
      <c r="N52" s="818"/>
      <c r="O52" s="844"/>
      <c r="P52" s="818"/>
      <c r="Q52" s="818"/>
      <c r="R52" s="818"/>
      <c r="S52" s="818"/>
      <c r="T52" s="818"/>
      <c r="U52" s="51"/>
      <c r="V52" s="22"/>
      <c r="W52" s="22"/>
      <c r="X52" s="22"/>
      <c r="Y52" s="22"/>
      <c r="Z52" s="22"/>
      <c r="AA52" s="22"/>
      <c r="AB52" s="22"/>
      <c r="AC52" s="22"/>
      <c r="AD52" s="22"/>
      <c r="AE52" s="22"/>
      <c r="AF52" s="22"/>
      <c r="AG52" s="22"/>
      <c r="AH52" s="22"/>
      <c r="AI52" s="22"/>
    </row>
    <row r="53" spans="1:35" ht="30" hidden="1" customHeight="1" x14ac:dyDescent="0.2">
      <c r="A53" s="22"/>
      <c r="B53" s="818"/>
      <c r="C53" s="864"/>
      <c r="D53" s="818"/>
      <c r="E53" s="818"/>
      <c r="F53" s="818"/>
      <c r="G53" s="818"/>
      <c r="H53" s="818"/>
      <c r="I53" s="824"/>
      <c r="J53" s="50"/>
      <c r="K53" s="3">
        <f>+$K$16</f>
        <v>721515</v>
      </c>
      <c r="L53" s="50"/>
      <c r="M53" s="3">
        <f>+$M$16</f>
        <v>721214</v>
      </c>
      <c r="N53" s="818"/>
      <c r="O53" s="844"/>
      <c r="P53" s="818"/>
      <c r="Q53" s="818"/>
      <c r="R53" s="818"/>
      <c r="S53" s="818"/>
      <c r="T53" s="818"/>
      <c r="U53" s="51"/>
      <c r="V53" s="22"/>
      <c r="W53" s="22"/>
      <c r="X53" s="22"/>
      <c r="Y53" s="22"/>
      <c r="Z53" s="22"/>
      <c r="AA53" s="22"/>
      <c r="AB53" s="22"/>
      <c r="AC53" s="22"/>
      <c r="AD53" s="22"/>
      <c r="AE53" s="22"/>
      <c r="AF53" s="22"/>
      <c r="AG53" s="22"/>
      <c r="AH53" s="22"/>
      <c r="AI53" s="22"/>
    </row>
    <row r="54" spans="1:35" ht="30" hidden="1" customHeight="1" x14ac:dyDescent="0.2">
      <c r="A54" s="22"/>
      <c r="B54" s="793"/>
      <c r="C54" s="865"/>
      <c r="D54" s="793"/>
      <c r="E54" s="793"/>
      <c r="F54" s="793"/>
      <c r="G54" s="793"/>
      <c r="H54" s="793"/>
      <c r="I54" s="858"/>
      <c r="J54" s="50"/>
      <c r="K54" s="3">
        <f>+$K$17</f>
        <v>721415</v>
      </c>
      <c r="L54" s="50"/>
      <c r="M54" s="3"/>
      <c r="N54" s="793"/>
      <c r="O54" s="845"/>
      <c r="P54" s="793"/>
      <c r="Q54" s="793"/>
      <c r="R54" s="793"/>
      <c r="S54" s="793"/>
      <c r="T54" s="801"/>
      <c r="U54" s="51"/>
      <c r="V54" s="22"/>
      <c r="W54" s="22"/>
      <c r="X54" s="22"/>
      <c r="Y54" s="22"/>
      <c r="Z54" s="22"/>
      <c r="AA54" s="22"/>
      <c r="AB54" s="22"/>
      <c r="AC54" s="22"/>
      <c r="AD54" s="22"/>
      <c r="AE54" s="22"/>
      <c r="AF54" s="22"/>
      <c r="AG54" s="22"/>
      <c r="AH54" s="22"/>
      <c r="AI54" s="22"/>
    </row>
    <row r="55" spans="1:35" ht="30" hidden="1" customHeight="1" x14ac:dyDescent="0.2">
      <c r="A55" s="22"/>
      <c r="B55" s="819">
        <v>3</v>
      </c>
      <c r="C55" s="814"/>
      <c r="D55" s="814"/>
      <c r="E55" s="814"/>
      <c r="F55" s="814"/>
      <c r="G55" s="821"/>
      <c r="H55" s="802"/>
      <c r="I55" s="857"/>
      <c r="J55" s="50"/>
      <c r="K55" s="3">
        <f>+$K$13</f>
        <v>721015</v>
      </c>
      <c r="L55" s="50"/>
      <c r="M55" s="3">
        <f>+$M$13</f>
        <v>811015</v>
      </c>
      <c r="N55" s="806"/>
      <c r="O55" s="842"/>
      <c r="P55" s="814"/>
      <c r="Q55" s="810"/>
      <c r="R55" s="810"/>
      <c r="S55" s="812">
        <f t="shared" ref="S55" si="15">IF(COUNTIF(J55:M59,"CUMPLE")&gt;=1,(G55*I55),0)* (IF(N55="PRESENTÓ CERTIFICADO",1,0))* (IF(O55="ACORDE A ITEM 5.3.1.1 (T.R.)",1,0) )* ( IF(OR(Q55="SIN OBSERVACIÓN", Q55="REQUERIMIENTOS SUBSANADOS"),1,0)) *(IF(OR(R55="NINGUNO", R55="CUMPLEN CON LO SOLICITADO"),1,0))</f>
        <v>0</v>
      </c>
      <c r="T55" s="801"/>
      <c r="U55" s="51"/>
      <c r="V55" s="22"/>
      <c r="W55" s="22"/>
      <c r="X55" s="22"/>
      <c r="Y55" s="22"/>
      <c r="Z55" s="22"/>
      <c r="AA55" s="22"/>
      <c r="AB55" s="22"/>
      <c r="AC55" s="22"/>
      <c r="AD55" s="22"/>
      <c r="AE55" s="22"/>
      <c r="AF55" s="22"/>
      <c r="AG55" s="22"/>
      <c r="AH55" s="22"/>
      <c r="AI55" s="22"/>
    </row>
    <row r="56" spans="1:35" ht="30" hidden="1" customHeight="1" x14ac:dyDescent="0.2">
      <c r="A56" s="22"/>
      <c r="B56" s="801"/>
      <c r="C56" s="801"/>
      <c r="D56" s="801"/>
      <c r="E56" s="801"/>
      <c r="F56" s="801"/>
      <c r="G56" s="801"/>
      <c r="H56" s="801"/>
      <c r="I56" s="824"/>
      <c r="J56" s="50"/>
      <c r="K56" s="3">
        <f>+$K$14</f>
        <v>951219</v>
      </c>
      <c r="L56" s="50"/>
      <c r="M56" s="3">
        <f>+$M$14</f>
        <v>721527</v>
      </c>
      <c r="N56" s="801"/>
      <c r="O56" s="843"/>
      <c r="P56" s="801"/>
      <c r="Q56" s="801"/>
      <c r="R56" s="801"/>
      <c r="S56" s="801"/>
      <c r="T56" s="801"/>
      <c r="U56" s="51"/>
      <c r="V56" s="22"/>
      <c r="W56" s="22"/>
      <c r="X56" s="22"/>
      <c r="Y56" s="22"/>
      <c r="Z56" s="22"/>
      <c r="AA56" s="22"/>
      <c r="AB56" s="22"/>
      <c r="AC56" s="22"/>
      <c r="AD56" s="22"/>
      <c r="AE56" s="22"/>
      <c r="AF56" s="22"/>
      <c r="AG56" s="22"/>
      <c r="AH56" s="22"/>
      <c r="AI56" s="22"/>
    </row>
    <row r="57" spans="1:35" ht="30" hidden="1" customHeight="1" x14ac:dyDescent="0.2">
      <c r="A57" s="22"/>
      <c r="B57" s="818"/>
      <c r="C57" s="818"/>
      <c r="D57" s="818"/>
      <c r="E57" s="818"/>
      <c r="F57" s="818"/>
      <c r="G57" s="818"/>
      <c r="H57" s="818"/>
      <c r="I57" s="824"/>
      <c r="J57" s="50"/>
      <c r="K57" s="3">
        <f>+$K$15</f>
        <v>721512</v>
      </c>
      <c r="L57" s="50"/>
      <c r="M57" s="3">
        <f>+$M$15</f>
        <v>721529</v>
      </c>
      <c r="N57" s="818"/>
      <c r="O57" s="844"/>
      <c r="P57" s="818"/>
      <c r="Q57" s="818"/>
      <c r="R57" s="818"/>
      <c r="S57" s="818"/>
      <c r="T57" s="818"/>
      <c r="U57" s="51"/>
      <c r="V57" s="22"/>
      <c r="W57" s="22"/>
      <c r="X57" s="22"/>
      <c r="Y57" s="22"/>
      <c r="Z57" s="22"/>
      <c r="AA57" s="22"/>
      <c r="AB57" s="22"/>
      <c r="AC57" s="22"/>
      <c r="AD57" s="22"/>
      <c r="AE57" s="22"/>
      <c r="AF57" s="22"/>
      <c r="AG57" s="22"/>
      <c r="AH57" s="22"/>
      <c r="AI57" s="22"/>
    </row>
    <row r="58" spans="1:35" ht="30" hidden="1" customHeight="1" x14ac:dyDescent="0.2">
      <c r="A58" s="22"/>
      <c r="B58" s="818"/>
      <c r="C58" s="818"/>
      <c r="D58" s="818"/>
      <c r="E58" s="818"/>
      <c r="F58" s="818"/>
      <c r="G58" s="818"/>
      <c r="H58" s="818"/>
      <c r="I58" s="824"/>
      <c r="J58" s="50"/>
      <c r="K58" s="3">
        <f>+$K$16</f>
        <v>721515</v>
      </c>
      <c r="L58" s="50"/>
      <c r="M58" s="3">
        <f>+$M$16</f>
        <v>721214</v>
      </c>
      <c r="N58" s="818"/>
      <c r="O58" s="844"/>
      <c r="P58" s="818"/>
      <c r="Q58" s="818"/>
      <c r="R58" s="818"/>
      <c r="S58" s="818"/>
      <c r="T58" s="818"/>
      <c r="U58" s="51"/>
      <c r="V58" s="22"/>
      <c r="W58" s="22"/>
      <c r="X58" s="22"/>
      <c r="Y58" s="22"/>
      <c r="Z58" s="22"/>
      <c r="AA58" s="22"/>
      <c r="AB58" s="22"/>
      <c r="AC58" s="22"/>
      <c r="AD58" s="22"/>
      <c r="AE58" s="22"/>
      <c r="AF58" s="22"/>
      <c r="AG58" s="22"/>
      <c r="AH58" s="22"/>
      <c r="AI58" s="22"/>
    </row>
    <row r="59" spans="1:35" ht="30" hidden="1" customHeight="1" x14ac:dyDescent="0.2">
      <c r="A59" s="22"/>
      <c r="B59" s="818"/>
      <c r="C59" s="818"/>
      <c r="D59" s="818"/>
      <c r="E59" s="793"/>
      <c r="F59" s="818"/>
      <c r="G59" s="818"/>
      <c r="H59" s="793"/>
      <c r="I59" s="858"/>
      <c r="J59" s="50"/>
      <c r="K59" s="3">
        <f>+$K$17</f>
        <v>721415</v>
      </c>
      <c r="L59" s="50"/>
      <c r="M59" s="3"/>
      <c r="N59" s="818"/>
      <c r="O59" s="845"/>
      <c r="P59" s="818"/>
      <c r="Q59" s="818"/>
      <c r="R59" s="818"/>
      <c r="S59" s="793"/>
      <c r="T59" s="818"/>
      <c r="U59" s="51"/>
      <c r="V59" s="22"/>
      <c r="W59" s="22"/>
      <c r="X59" s="22"/>
      <c r="Y59" s="22"/>
      <c r="Z59" s="22"/>
      <c r="AA59" s="22"/>
      <c r="AB59" s="22"/>
      <c r="AC59" s="22"/>
      <c r="AD59" s="22"/>
      <c r="AE59" s="22"/>
      <c r="AF59" s="22"/>
      <c r="AG59" s="22"/>
      <c r="AH59" s="22"/>
      <c r="AI59" s="22"/>
    </row>
    <row r="60" spans="1:35" ht="30" hidden="1" customHeight="1" x14ac:dyDescent="0.2">
      <c r="A60" s="22"/>
      <c r="B60" s="819">
        <v>4</v>
      </c>
      <c r="C60" s="830"/>
      <c r="D60" s="830"/>
      <c r="E60" s="814"/>
      <c r="F60" s="830"/>
      <c r="G60" s="799"/>
      <c r="H60" s="802"/>
      <c r="I60" s="857"/>
      <c r="J60" s="50"/>
      <c r="K60" s="3">
        <f>+$K$13</f>
        <v>721015</v>
      </c>
      <c r="L60" s="50"/>
      <c r="M60" s="3">
        <f>+$M$13</f>
        <v>811015</v>
      </c>
      <c r="N60" s="806"/>
      <c r="O60" s="842"/>
      <c r="P60" s="814"/>
      <c r="Q60" s="849"/>
      <c r="R60" s="810"/>
      <c r="S60" s="812">
        <f t="shared" ref="S60" si="16">IF(COUNTIF(J60:M64,"CUMPLE")&gt;=1,(G60*I60),0)* (IF(N60="PRESENTÓ CERTIFICADO",1,0))* (IF(O60="ACORDE A ITEM 5.3.1.1 (T.R.)",1,0) )* ( IF(OR(Q60="SIN OBSERVACIÓN", Q60="REQUERIMIENTOS SUBSANADOS"),1,0)) *(IF(OR(R60="NINGUNO", R60="CUMPLEN CON LO SOLICITADO"),1,0))</f>
        <v>0</v>
      </c>
      <c r="T60" s="801"/>
      <c r="U60" s="51"/>
      <c r="V60" s="22"/>
      <c r="W60" s="22"/>
      <c r="X60" s="22"/>
      <c r="Y60" s="22"/>
      <c r="Z60" s="22"/>
      <c r="AA60" s="22"/>
      <c r="AB60" s="22"/>
      <c r="AC60" s="22"/>
      <c r="AD60" s="22"/>
      <c r="AE60" s="22"/>
      <c r="AF60" s="22"/>
      <c r="AG60" s="22"/>
      <c r="AH60" s="22"/>
      <c r="AI60" s="22"/>
    </row>
    <row r="61" spans="1:35" ht="30" hidden="1" customHeight="1" x14ac:dyDescent="0.2">
      <c r="A61" s="22"/>
      <c r="B61" s="820"/>
      <c r="C61" s="831"/>
      <c r="D61" s="831"/>
      <c r="E61" s="801"/>
      <c r="F61" s="831"/>
      <c r="G61" s="800"/>
      <c r="H61" s="801"/>
      <c r="I61" s="824"/>
      <c r="J61" s="50"/>
      <c r="K61" s="3">
        <f>+$K$14</f>
        <v>951219</v>
      </c>
      <c r="L61" s="50"/>
      <c r="M61" s="3">
        <f>+$M$14</f>
        <v>721527</v>
      </c>
      <c r="N61" s="801"/>
      <c r="O61" s="843"/>
      <c r="P61" s="801"/>
      <c r="Q61" s="811"/>
      <c r="R61" s="811"/>
      <c r="S61" s="801"/>
      <c r="T61" s="818"/>
      <c r="U61" s="51"/>
      <c r="V61" s="22"/>
      <c r="W61" s="22"/>
      <c r="X61" s="22"/>
      <c r="Y61" s="22"/>
      <c r="Z61" s="22"/>
      <c r="AA61" s="22"/>
      <c r="AB61" s="22"/>
      <c r="AC61" s="22"/>
      <c r="AD61" s="22"/>
      <c r="AE61" s="22"/>
      <c r="AF61" s="22"/>
      <c r="AG61" s="22"/>
      <c r="AH61" s="22"/>
      <c r="AI61" s="22"/>
    </row>
    <row r="62" spans="1:35" ht="30" hidden="1" customHeight="1" x14ac:dyDescent="0.2">
      <c r="A62" s="22"/>
      <c r="B62" s="820"/>
      <c r="C62" s="831"/>
      <c r="D62" s="831"/>
      <c r="E62" s="818"/>
      <c r="F62" s="831"/>
      <c r="G62" s="800"/>
      <c r="H62" s="818"/>
      <c r="I62" s="824"/>
      <c r="J62" s="50"/>
      <c r="K62" s="3">
        <f>+$K$15</f>
        <v>721512</v>
      </c>
      <c r="L62" s="50"/>
      <c r="M62" s="3">
        <f>+$M$15</f>
        <v>721529</v>
      </c>
      <c r="N62" s="818"/>
      <c r="O62" s="844"/>
      <c r="P62" s="818"/>
      <c r="Q62" s="811"/>
      <c r="R62" s="811"/>
      <c r="S62" s="818"/>
      <c r="T62" s="818"/>
      <c r="U62" s="51"/>
      <c r="V62" s="22"/>
      <c r="W62" s="22"/>
      <c r="X62" s="22"/>
      <c r="Y62" s="22"/>
      <c r="Z62" s="22"/>
      <c r="AA62" s="22"/>
      <c r="AB62" s="22"/>
      <c r="AC62" s="22"/>
      <c r="AD62" s="22"/>
      <c r="AE62" s="22"/>
      <c r="AF62" s="22"/>
      <c r="AG62" s="22"/>
      <c r="AH62" s="22"/>
      <c r="AI62" s="22"/>
    </row>
    <row r="63" spans="1:35" ht="30" hidden="1" customHeight="1" x14ac:dyDescent="0.2">
      <c r="A63" s="22"/>
      <c r="B63" s="801"/>
      <c r="C63" s="801"/>
      <c r="D63" s="801"/>
      <c r="E63" s="818"/>
      <c r="F63" s="801"/>
      <c r="G63" s="801"/>
      <c r="H63" s="818"/>
      <c r="I63" s="824"/>
      <c r="J63" s="50"/>
      <c r="K63" s="3">
        <f>+$K$16</f>
        <v>721515</v>
      </c>
      <c r="L63" s="50"/>
      <c r="M63" s="3">
        <f>+$M$16</f>
        <v>721214</v>
      </c>
      <c r="N63" s="818"/>
      <c r="O63" s="844"/>
      <c r="P63" s="818"/>
      <c r="Q63" s="811"/>
      <c r="R63" s="801"/>
      <c r="S63" s="818"/>
      <c r="T63" s="801"/>
      <c r="U63" s="51"/>
      <c r="V63" s="22"/>
      <c r="W63" s="22"/>
      <c r="X63" s="22"/>
      <c r="Y63" s="22"/>
      <c r="Z63" s="22"/>
      <c r="AA63" s="22"/>
      <c r="AB63" s="22"/>
      <c r="AC63" s="22"/>
      <c r="AD63" s="22"/>
      <c r="AE63" s="22"/>
      <c r="AF63" s="22"/>
      <c r="AG63" s="22"/>
      <c r="AH63" s="22"/>
      <c r="AI63" s="22"/>
    </row>
    <row r="64" spans="1:35" ht="30" hidden="1" customHeight="1" x14ac:dyDescent="0.2">
      <c r="A64" s="22"/>
      <c r="B64" s="793"/>
      <c r="C64" s="793"/>
      <c r="D64" s="793"/>
      <c r="E64" s="793"/>
      <c r="F64" s="793"/>
      <c r="G64" s="793"/>
      <c r="H64" s="793"/>
      <c r="I64" s="858"/>
      <c r="J64" s="50"/>
      <c r="K64" s="3">
        <f>+$K$17</f>
        <v>721415</v>
      </c>
      <c r="L64" s="50"/>
      <c r="M64" s="3"/>
      <c r="N64" s="818"/>
      <c r="O64" s="845"/>
      <c r="P64" s="818"/>
      <c r="Q64" s="877"/>
      <c r="R64" s="793"/>
      <c r="S64" s="793"/>
      <c r="T64" s="801"/>
      <c r="U64" s="51"/>
      <c r="V64" s="22"/>
      <c r="W64" s="22"/>
      <c r="X64" s="22"/>
      <c r="Y64" s="22"/>
      <c r="Z64" s="22"/>
      <c r="AA64" s="22"/>
      <c r="AB64" s="22"/>
      <c r="AC64" s="22"/>
      <c r="AD64" s="22"/>
      <c r="AE64" s="22"/>
      <c r="AF64" s="22"/>
      <c r="AG64" s="22"/>
      <c r="AH64" s="22"/>
      <c r="AI64" s="22"/>
    </row>
    <row r="65" spans="1:35" ht="30" hidden="1" customHeight="1" x14ac:dyDescent="0.2">
      <c r="A65" s="22"/>
      <c r="B65" s="819">
        <v>5</v>
      </c>
      <c r="C65" s="814"/>
      <c r="D65" s="814"/>
      <c r="E65" s="814"/>
      <c r="F65" s="814"/>
      <c r="G65" s="821"/>
      <c r="H65" s="802"/>
      <c r="I65" s="823"/>
      <c r="J65" s="50"/>
      <c r="K65" s="3">
        <f>+$K$13</f>
        <v>721015</v>
      </c>
      <c r="L65" s="50"/>
      <c r="M65" s="3">
        <f>+$M$13</f>
        <v>811015</v>
      </c>
      <c r="N65" s="806"/>
      <c r="O65" s="842"/>
      <c r="P65" s="814"/>
      <c r="Q65" s="816"/>
      <c r="R65" s="816"/>
      <c r="S65" s="812">
        <f t="shared" ref="S65" si="17">IF(COUNTIF(J65:M69,"CUMPLE")&gt;=1,(G65*I65),0)* (IF(N65="PRESENTÓ CERTIFICADO",1,0))* (IF(O65="ACORDE A ITEM 5.3.1.1 (T.R.)",1,0) )* ( IF(OR(Q65="SIN OBSERVACIÓN", Q65="REQUERIMIENTOS SUBSANADOS"),1,0)) *(IF(OR(R65="NINGUNO", R65="CUMPLEN CON LO SOLICITADO"),1,0))</f>
        <v>0</v>
      </c>
      <c r="T65" s="801"/>
      <c r="U65" s="51"/>
      <c r="V65" s="22"/>
      <c r="W65" s="22"/>
      <c r="X65" s="22"/>
      <c r="Y65" s="22"/>
      <c r="Z65" s="22"/>
      <c r="AA65" s="22"/>
      <c r="AB65" s="22"/>
      <c r="AC65" s="22"/>
      <c r="AD65" s="22"/>
      <c r="AE65" s="22"/>
      <c r="AF65" s="22"/>
      <c r="AG65" s="22"/>
      <c r="AH65" s="22"/>
      <c r="AI65" s="22"/>
    </row>
    <row r="66" spans="1:35" ht="30" hidden="1" customHeight="1" x14ac:dyDescent="0.2">
      <c r="A66" s="22"/>
      <c r="B66" s="820"/>
      <c r="C66" s="815"/>
      <c r="D66" s="815"/>
      <c r="E66" s="801"/>
      <c r="F66" s="815"/>
      <c r="G66" s="822"/>
      <c r="H66" s="801"/>
      <c r="I66" s="824"/>
      <c r="J66" s="50"/>
      <c r="K66" s="3">
        <f>+$K$14</f>
        <v>951219</v>
      </c>
      <c r="L66" s="50"/>
      <c r="M66" s="3">
        <f>+$M$14</f>
        <v>721527</v>
      </c>
      <c r="N66" s="807"/>
      <c r="O66" s="843"/>
      <c r="P66" s="815"/>
      <c r="Q66" s="817"/>
      <c r="R66" s="817"/>
      <c r="S66" s="801"/>
      <c r="T66" s="818"/>
      <c r="U66" s="51"/>
      <c r="V66" s="22"/>
      <c r="W66" s="22"/>
      <c r="X66" s="22"/>
      <c r="Y66" s="22"/>
      <c r="Z66" s="22"/>
      <c r="AA66" s="22"/>
      <c r="AB66" s="22"/>
      <c r="AC66" s="22"/>
      <c r="AD66" s="22"/>
      <c r="AE66" s="22"/>
      <c r="AF66" s="22"/>
      <c r="AG66" s="22"/>
      <c r="AH66" s="22"/>
      <c r="AI66" s="22"/>
    </row>
    <row r="67" spans="1:35" ht="30" hidden="1" customHeight="1" x14ac:dyDescent="0.2">
      <c r="A67" s="22"/>
      <c r="B67" s="820"/>
      <c r="C67" s="815"/>
      <c r="D67" s="815"/>
      <c r="E67" s="818"/>
      <c r="F67" s="815"/>
      <c r="G67" s="822"/>
      <c r="H67" s="818"/>
      <c r="I67" s="824"/>
      <c r="J67" s="50"/>
      <c r="K67" s="3">
        <f>+$K$15</f>
        <v>721512</v>
      </c>
      <c r="L67" s="50"/>
      <c r="M67" s="3">
        <f>+$M$15</f>
        <v>721529</v>
      </c>
      <c r="N67" s="807"/>
      <c r="O67" s="844"/>
      <c r="P67" s="815"/>
      <c r="Q67" s="817"/>
      <c r="R67" s="817"/>
      <c r="S67" s="818"/>
      <c r="T67" s="818"/>
      <c r="U67" s="51"/>
      <c r="V67" s="22"/>
      <c r="W67" s="22"/>
      <c r="X67" s="22"/>
      <c r="Y67" s="22"/>
      <c r="Z67" s="22"/>
      <c r="AA67" s="22"/>
      <c r="AB67" s="22"/>
      <c r="AC67" s="22"/>
      <c r="AD67" s="22"/>
      <c r="AE67" s="22"/>
      <c r="AF67" s="22"/>
      <c r="AG67" s="22"/>
      <c r="AH67" s="22"/>
      <c r="AI67" s="22"/>
    </row>
    <row r="68" spans="1:35" ht="30" hidden="1" customHeight="1" x14ac:dyDescent="0.2">
      <c r="A68" s="22"/>
      <c r="B68" s="801"/>
      <c r="C68" s="801"/>
      <c r="D68" s="801"/>
      <c r="E68" s="818"/>
      <c r="F68" s="801"/>
      <c r="G68" s="801"/>
      <c r="H68" s="818"/>
      <c r="I68" s="801"/>
      <c r="J68" s="50"/>
      <c r="K68" s="3">
        <f>+$K$16</f>
        <v>721515</v>
      </c>
      <c r="L68" s="50"/>
      <c r="M68" s="3">
        <f>+$M$16</f>
        <v>721214</v>
      </c>
      <c r="N68" s="801"/>
      <c r="O68" s="844"/>
      <c r="P68" s="801"/>
      <c r="Q68" s="801"/>
      <c r="R68" s="801"/>
      <c r="S68" s="818"/>
      <c r="T68" s="801"/>
      <c r="U68" s="51"/>
      <c r="V68" s="22"/>
      <c r="W68" s="22"/>
      <c r="X68" s="22"/>
      <c r="Y68" s="22"/>
      <c r="Z68" s="22"/>
      <c r="AA68" s="22"/>
      <c r="AB68" s="22"/>
      <c r="AC68" s="22"/>
      <c r="AD68" s="22"/>
      <c r="AE68" s="22"/>
      <c r="AF68" s="22"/>
      <c r="AG68" s="22"/>
      <c r="AH68" s="22"/>
      <c r="AI68" s="22"/>
    </row>
    <row r="69" spans="1:35" ht="30" hidden="1" customHeight="1" x14ac:dyDescent="0.2">
      <c r="A69" s="22"/>
      <c r="B69" s="793"/>
      <c r="C69" s="793"/>
      <c r="D69" s="793"/>
      <c r="E69" s="793"/>
      <c r="F69" s="793"/>
      <c r="G69" s="793"/>
      <c r="H69" s="793"/>
      <c r="I69" s="793"/>
      <c r="J69" s="50"/>
      <c r="K69" s="3">
        <f>+$K$17</f>
        <v>721415</v>
      </c>
      <c r="L69" s="50"/>
      <c r="M69" s="3"/>
      <c r="N69" s="793"/>
      <c r="O69" s="845"/>
      <c r="P69" s="793"/>
      <c r="Q69" s="793"/>
      <c r="R69" s="793"/>
      <c r="S69" s="793"/>
      <c r="T69" s="793"/>
      <c r="U69" s="51"/>
      <c r="V69" s="22"/>
      <c r="W69" s="22"/>
      <c r="X69" s="22"/>
      <c r="Y69" s="22"/>
      <c r="Z69" s="22"/>
      <c r="AA69" s="22"/>
      <c r="AB69" s="22"/>
      <c r="AC69" s="22"/>
      <c r="AD69" s="22"/>
      <c r="AE69" s="22"/>
      <c r="AF69" s="22"/>
      <c r="AG69" s="22"/>
      <c r="AH69" s="22"/>
      <c r="AI69" s="22"/>
    </row>
    <row r="70" spans="1:35" ht="30" customHeight="1" x14ac:dyDescent="0.2">
      <c r="A70" s="22"/>
      <c r="B70" s="832" t="str">
        <f>IF(S71=" "," ",IF(S71&gt;=$H$6,"CUMPLE CON LA EXPERIENCIA REQUERIDA","NO CUMPLE CON LA EXPERIENCIA REQUERIDA"))</f>
        <v>NO CUMPLE CON LA EXPERIENCIA REQUERIDA</v>
      </c>
      <c r="C70" s="833"/>
      <c r="D70" s="833"/>
      <c r="E70" s="833"/>
      <c r="F70" s="833"/>
      <c r="G70" s="833"/>
      <c r="H70" s="833"/>
      <c r="I70" s="833"/>
      <c r="J70" s="833"/>
      <c r="K70" s="833"/>
      <c r="L70" s="833"/>
      <c r="M70" s="833"/>
      <c r="N70" s="833"/>
      <c r="O70" s="834"/>
      <c r="P70" s="794" t="s">
        <v>755</v>
      </c>
      <c r="Q70" s="795"/>
      <c r="R70" s="54"/>
      <c r="S70" s="55">
        <f>IF(T45="SI",SUM(S45:S69),0)</f>
        <v>0</v>
      </c>
      <c r="T70" s="792" t="str">
        <f>IF(S71=" "," ",IF(S71&gt;=$H$6,"CUMPLE","NO CUMPLE"))</f>
        <v>NO CUMPLE</v>
      </c>
      <c r="U70" s="51"/>
      <c r="V70" s="22"/>
      <c r="W70" s="22"/>
      <c r="X70" s="22"/>
      <c r="Y70" s="22"/>
      <c r="Z70" s="22"/>
      <c r="AA70" s="22"/>
      <c r="AB70" s="22"/>
      <c r="AC70" s="22"/>
      <c r="AD70" s="22"/>
      <c r="AE70" s="22"/>
      <c r="AF70" s="22"/>
      <c r="AG70" s="22"/>
      <c r="AH70" s="22"/>
      <c r="AI70" s="22"/>
    </row>
    <row r="71" spans="1:35" ht="30" customHeight="1" x14ac:dyDescent="0.2">
      <c r="A71" s="22"/>
      <c r="B71" s="835"/>
      <c r="C71" s="836"/>
      <c r="D71" s="836"/>
      <c r="E71" s="836"/>
      <c r="F71" s="836"/>
      <c r="G71" s="836"/>
      <c r="H71" s="836"/>
      <c r="I71" s="836"/>
      <c r="J71" s="836"/>
      <c r="K71" s="836"/>
      <c r="L71" s="836"/>
      <c r="M71" s="836"/>
      <c r="N71" s="836"/>
      <c r="O71" s="837"/>
      <c r="P71" s="794" t="s">
        <v>51</v>
      </c>
      <c r="Q71" s="795"/>
      <c r="R71" s="54"/>
      <c r="S71" s="56">
        <f>IFERROR((S70/$P$6)," ")</f>
        <v>0</v>
      </c>
      <c r="T71" s="793"/>
      <c r="U71" s="35"/>
      <c r="V71" s="22"/>
      <c r="W71" s="22"/>
      <c r="X71" s="22"/>
      <c r="Y71" s="22"/>
      <c r="Z71" s="22"/>
      <c r="AA71" s="22"/>
      <c r="AB71" s="22"/>
      <c r="AC71" s="22"/>
      <c r="AD71" s="22"/>
      <c r="AE71" s="22"/>
      <c r="AF71" s="22"/>
      <c r="AG71" s="22"/>
      <c r="AH71" s="22"/>
      <c r="AI71" s="22"/>
    </row>
    <row r="72" spans="1:35" ht="30" customHeight="1" x14ac:dyDescent="0.2">
      <c r="A72" s="22"/>
      <c r="B72" s="22"/>
      <c r="C72" s="22"/>
      <c r="D72" s="22"/>
      <c r="E72" s="34"/>
      <c r="F72" s="35"/>
      <c r="G72" s="35"/>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row>
    <row r="73" spans="1:35" ht="30" customHeight="1" x14ac:dyDescent="0.2">
      <c r="A73" s="22"/>
      <c r="B73" s="22"/>
      <c r="C73" s="22"/>
      <c r="D73" s="22"/>
      <c r="E73" s="34"/>
      <c r="F73" s="35"/>
      <c r="G73" s="35"/>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row>
    <row r="74" spans="1:35" ht="65.25" customHeight="1" x14ac:dyDescent="0.2">
      <c r="A74" s="22"/>
      <c r="B74" s="36">
        <v>3</v>
      </c>
      <c r="C74" s="839" t="s">
        <v>52</v>
      </c>
      <c r="D74" s="827"/>
      <c r="E74" s="795"/>
      <c r="F74" s="840" t="str">
        <f>IFERROR(VLOOKUP(B74,LISTA_OFERENTES,2,FALSE)," ")</f>
        <v>CONSORCIO INFRAESTRUCTURA ANTIOQUIA 2021</v>
      </c>
      <c r="G74" s="827"/>
      <c r="H74" s="827"/>
      <c r="I74" s="827"/>
      <c r="J74" s="827"/>
      <c r="K74" s="827"/>
      <c r="L74" s="827"/>
      <c r="M74" s="827"/>
      <c r="N74" s="827"/>
      <c r="O74" s="795"/>
      <c r="P74" s="841" t="s">
        <v>32</v>
      </c>
      <c r="Q74" s="827"/>
      <c r="R74" s="795"/>
      <c r="S74" s="37">
        <f>5-(INT(COUNTBLANK(C77:C101)-20))</f>
        <v>3</v>
      </c>
      <c r="T74" s="38"/>
      <c r="U74" s="22"/>
      <c r="V74" s="22"/>
      <c r="W74" s="22"/>
      <c r="X74" s="22"/>
      <c r="Y74" s="22"/>
      <c r="Z74" s="22"/>
      <c r="AA74" s="22"/>
      <c r="AB74" s="22"/>
      <c r="AC74" s="22"/>
      <c r="AD74" s="22"/>
      <c r="AE74" s="22"/>
      <c r="AF74" s="22"/>
      <c r="AG74" s="22"/>
      <c r="AH74" s="22"/>
      <c r="AI74" s="22"/>
    </row>
    <row r="75" spans="1:35" ht="30" customHeight="1" x14ac:dyDescent="0.2">
      <c r="A75" s="22"/>
      <c r="B75" s="838" t="s">
        <v>33</v>
      </c>
      <c r="C75" s="825" t="s">
        <v>34</v>
      </c>
      <c r="D75" s="825" t="s">
        <v>35</v>
      </c>
      <c r="E75" s="825" t="s">
        <v>36</v>
      </c>
      <c r="F75" s="825" t="s">
        <v>37</v>
      </c>
      <c r="G75" s="825" t="s">
        <v>38</v>
      </c>
      <c r="H75" s="825" t="s">
        <v>255</v>
      </c>
      <c r="I75" s="825" t="s">
        <v>39</v>
      </c>
      <c r="J75" s="826" t="s">
        <v>40</v>
      </c>
      <c r="K75" s="827"/>
      <c r="L75" s="827"/>
      <c r="M75" s="795"/>
      <c r="N75" s="825" t="s">
        <v>41</v>
      </c>
      <c r="O75" s="825" t="s">
        <v>42</v>
      </c>
      <c r="P75" s="40" t="s">
        <v>43</v>
      </c>
      <c r="Q75" s="40"/>
      <c r="R75" s="825" t="s">
        <v>44</v>
      </c>
      <c r="S75" s="825" t="s">
        <v>45</v>
      </c>
      <c r="T75" s="825" t="s">
        <v>763</v>
      </c>
      <c r="U75" s="22"/>
      <c r="V75" s="22"/>
      <c r="W75" s="22"/>
      <c r="X75" s="22"/>
      <c r="Y75" s="22"/>
      <c r="Z75" s="22"/>
      <c r="AA75" s="22"/>
      <c r="AB75" s="22"/>
      <c r="AC75" s="22"/>
      <c r="AD75" s="22"/>
      <c r="AE75" s="22"/>
      <c r="AF75" s="22"/>
      <c r="AG75" s="22"/>
      <c r="AH75" s="22"/>
      <c r="AI75" s="22"/>
    </row>
    <row r="76" spans="1:35" ht="30" customHeight="1" x14ac:dyDescent="0.2">
      <c r="A76" s="22"/>
      <c r="B76" s="793"/>
      <c r="C76" s="793"/>
      <c r="D76" s="793"/>
      <c r="E76" s="793"/>
      <c r="F76" s="793"/>
      <c r="G76" s="793"/>
      <c r="H76" s="793"/>
      <c r="I76" s="793"/>
      <c r="J76" s="828" t="s">
        <v>256</v>
      </c>
      <c r="K76" s="827"/>
      <c r="L76" s="827"/>
      <c r="M76" s="795"/>
      <c r="N76" s="793"/>
      <c r="O76" s="793"/>
      <c r="P76" s="42" t="s">
        <v>13</v>
      </c>
      <c r="Q76" s="42" t="s">
        <v>48</v>
      </c>
      <c r="R76" s="793"/>
      <c r="S76" s="793"/>
      <c r="T76" s="793"/>
      <c r="U76" s="22"/>
      <c r="V76" s="22"/>
      <c r="W76" s="22"/>
      <c r="X76" s="22"/>
      <c r="Y76" s="22"/>
      <c r="Z76" s="22"/>
      <c r="AA76" s="22"/>
      <c r="AB76" s="22"/>
      <c r="AC76" s="22"/>
      <c r="AD76" s="22"/>
      <c r="AE76" s="22"/>
      <c r="AF76" s="22"/>
      <c r="AG76" s="22"/>
      <c r="AH76" s="22"/>
      <c r="AI76" s="22"/>
    </row>
    <row r="77" spans="1:35" ht="30" customHeight="1" x14ac:dyDescent="0.2">
      <c r="A77" s="22"/>
      <c r="B77" s="819">
        <v>1</v>
      </c>
      <c r="C77" s="850">
        <v>56</v>
      </c>
      <c r="D77" s="850">
        <v>64</v>
      </c>
      <c r="E77" s="850" t="s">
        <v>1621</v>
      </c>
      <c r="F77" s="850" t="s">
        <v>1622</v>
      </c>
      <c r="G77" s="851">
        <v>84489.55</v>
      </c>
      <c r="H77" s="852" t="s">
        <v>1607</v>
      </c>
      <c r="I77" s="853">
        <v>0.55000000000000004</v>
      </c>
      <c r="J77" s="720" t="s">
        <v>754</v>
      </c>
      <c r="K77" s="3">
        <f>+$K$13</f>
        <v>721015</v>
      </c>
      <c r="L77" s="720" t="s">
        <v>754</v>
      </c>
      <c r="M77" s="3">
        <f>+$M$13</f>
        <v>811015</v>
      </c>
      <c r="N77" s="854" t="s">
        <v>1616</v>
      </c>
      <c r="O77" s="846" t="s">
        <v>1617</v>
      </c>
      <c r="P77" s="848"/>
      <c r="Q77" s="849" t="s">
        <v>1618</v>
      </c>
      <c r="R77" s="849" t="s">
        <v>1619</v>
      </c>
      <c r="S77" s="812">
        <f t="shared" ref="S77" si="18">IF(COUNTIF(J77:M81,"CUMPLE")&gt;=1,(G77*I77),0)* (IF(N77="PRESENTÓ CERTIFICADO",1,0))* (IF(O77="ACORDE A ITEM 5.3.1.1 (T.R.)",1,0) )* ( IF(OR(Q77="SIN OBSERVACIÓN", Q77="REQUERIMIENTOS SUBSANADOS"),1,0)) *(IF(OR(R77="NINGUNO", R77="CUMPLEN CON LO SOLICITADO"),1,0))</f>
        <v>46469.252500000002</v>
      </c>
      <c r="T77" s="829" t="s">
        <v>1620</v>
      </c>
      <c r="U77" s="22"/>
      <c r="V77" s="22"/>
      <c r="W77" s="22"/>
      <c r="X77" s="22"/>
      <c r="Y77" s="22"/>
      <c r="Z77" s="22"/>
      <c r="AA77" s="22"/>
      <c r="AB77" s="22"/>
      <c r="AC77" s="22"/>
      <c r="AD77" s="22"/>
      <c r="AE77" s="22"/>
      <c r="AF77" s="22"/>
      <c r="AG77" s="22"/>
      <c r="AH77" s="22"/>
      <c r="AI77" s="22"/>
    </row>
    <row r="78" spans="1:35" ht="30" customHeight="1" x14ac:dyDescent="0.2">
      <c r="A78" s="22"/>
      <c r="B78" s="801"/>
      <c r="C78" s="818"/>
      <c r="D78" s="818"/>
      <c r="E78" s="818"/>
      <c r="F78" s="818"/>
      <c r="G78" s="818"/>
      <c r="H78" s="818"/>
      <c r="I78" s="818"/>
      <c r="J78" s="720" t="s">
        <v>1615</v>
      </c>
      <c r="K78" s="3">
        <f>+$K$14</f>
        <v>951219</v>
      </c>
      <c r="L78" s="720" t="s">
        <v>1615</v>
      </c>
      <c r="M78" s="3">
        <f>+$M$14</f>
        <v>721527</v>
      </c>
      <c r="N78" s="818"/>
      <c r="O78" s="818"/>
      <c r="P78" s="818"/>
      <c r="Q78" s="818"/>
      <c r="R78" s="818"/>
      <c r="S78" s="801"/>
      <c r="T78" s="801"/>
      <c r="U78" s="22"/>
      <c r="V78" s="22"/>
      <c r="W78" s="22"/>
      <c r="X78" s="22"/>
      <c r="Y78" s="22"/>
      <c r="Z78" s="22"/>
      <c r="AA78" s="22"/>
      <c r="AB78" s="22"/>
      <c r="AC78" s="22"/>
      <c r="AD78" s="22"/>
      <c r="AE78" s="22"/>
      <c r="AF78" s="22"/>
      <c r="AG78" s="22"/>
      <c r="AH78" s="22"/>
      <c r="AI78" s="22"/>
    </row>
    <row r="79" spans="1:35" ht="30" customHeight="1" x14ac:dyDescent="0.2">
      <c r="A79" s="22"/>
      <c r="B79" s="818"/>
      <c r="C79" s="818"/>
      <c r="D79" s="818"/>
      <c r="E79" s="818"/>
      <c r="F79" s="818"/>
      <c r="G79" s="818"/>
      <c r="H79" s="818"/>
      <c r="I79" s="818"/>
      <c r="J79" s="720" t="s">
        <v>1615</v>
      </c>
      <c r="K79" s="3">
        <f>+$K$15</f>
        <v>721512</v>
      </c>
      <c r="L79" s="720" t="s">
        <v>754</v>
      </c>
      <c r="M79" s="3">
        <f>+$M$15</f>
        <v>721529</v>
      </c>
      <c r="N79" s="818"/>
      <c r="O79" s="818"/>
      <c r="P79" s="818"/>
      <c r="Q79" s="818"/>
      <c r="R79" s="818"/>
      <c r="S79" s="818"/>
      <c r="T79" s="818"/>
      <c r="U79" s="22"/>
      <c r="V79" s="22"/>
      <c r="W79" s="22"/>
      <c r="X79" s="22"/>
      <c r="Y79" s="22"/>
      <c r="Z79" s="22"/>
      <c r="AA79" s="22"/>
      <c r="AB79" s="22"/>
      <c r="AC79" s="22"/>
      <c r="AD79" s="22"/>
      <c r="AE79" s="22"/>
      <c r="AF79" s="22"/>
      <c r="AG79" s="22"/>
      <c r="AH79" s="22"/>
      <c r="AI79" s="22"/>
    </row>
    <row r="80" spans="1:35" ht="30" customHeight="1" x14ac:dyDescent="0.2">
      <c r="A80" s="22"/>
      <c r="B80" s="818"/>
      <c r="C80" s="818"/>
      <c r="D80" s="818"/>
      <c r="E80" s="818"/>
      <c r="F80" s="818"/>
      <c r="G80" s="818"/>
      <c r="H80" s="818"/>
      <c r="I80" s="818"/>
      <c r="J80" s="720" t="s">
        <v>754</v>
      </c>
      <c r="K80" s="3">
        <f>+$K$16</f>
        <v>721515</v>
      </c>
      <c r="L80" s="720" t="s">
        <v>754</v>
      </c>
      <c r="M80" s="3">
        <f>+$M$16</f>
        <v>721214</v>
      </c>
      <c r="N80" s="818"/>
      <c r="O80" s="818"/>
      <c r="P80" s="818"/>
      <c r="Q80" s="818"/>
      <c r="R80" s="818"/>
      <c r="S80" s="818"/>
      <c r="T80" s="818"/>
      <c r="U80" s="22"/>
      <c r="V80" s="22"/>
      <c r="W80" s="22"/>
      <c r="X80" s="22"/>
      <c r="Y80" s="22"/>
      <c r="Z80" s="22"/>
      <c r="AA80" s="22"/>
      <c r="AB80" s="22"/>
      <c r="AC80" s="22"/>
      <c r="AD80" s="22"/>
      <c r="AE80" s="22"/>
      <c r="AF80" s="22"/>
      <c r="AG80" s="22"/>
      <c r="AH80" s="22"/>
      <c r="AI80" s="22"/>
    </row>
    <row r="81" spans="1:35" ht="30" customHeight="1" x14ac:dyDescent="0.2">
      <c r="A81" s="22"/>
      <c r="B81" s="793"/>
      <c r="C81" s="847"/>
      <c r="D81" s="847"/>
      <c r="E81" s="847"/>
      <c r="F81" s="847"/>
      <c r="G81" s="847"/>
      <c r="H81" s="847"/>
      <c r="I81" s="847"/>
      <c r="J81" s="720" t="s">
        <v>754</v>
      </c>
      <c r="K81" s="3">
        <f>+$K$17</f>
        <v>721415</v>
      </c>
      <c r="L81" s="50"/>
      <c r="M81" s="3"/>
      <c r="N81" s="847"/>
      <c r="O81" s="847"/>
      <c r="P81" s="847"/>
      <c r="Q81" s="847"/>
      <c r="R81" s="847"/>
      <c r="S81" s="793"/>
      <c r="T81" s="801"/>
      <c r="U81" s="22"/>
      <c r="V81" s="22"/>
      <c r="W81" s="22"/>
      <c r="X81" s="22"/>
      <c r="Y81" s="22"/>
      <c r="Z81" s="22"/>
      <c r="AA81" s="22"/>
      <c r="AB81" s="22"/>
      <c r="AC81" s="22"/>
      <c r="AD81" s="22"/>
      <c r="AE81" s="22"/>
      <c r="AF81" s="22"/>
      <c r="AG81" s="22"/>
      <c r="AH81" s="22"/>
      <c r="AI81" s="22"/>
    </row>
    <row r="82" spans="1:35" ht="30" customHeight="1" x14ac:dyDescent="0.2">
      <c r="A82" s="22"/>
      <c r="B82" s="819">
        <v>2</v>
      </c>
      <c r="C82" s="850">
        <v>58</v>
      </c>
      <c r="D82" s="850">
        <v>65</v>
      </c>
      <c r="E82" s="850" t="s">
        <v>1623</v>
      </c>
      <c r="F82" s="850" t="s">
        <v>1624</v>
      </c>
      <c r="G82" s="851">
        <v>86684.5</v>
      </c>
      <c r="H82" s="852" t="s">
        <v>1607</v>
      </c>
      <c r="I82" s="853">
        <v>0.55000000000000004</v>
      </c>
      <c r="J82" s="720" t="s">
        <v>754</v>
      </c>
      <c r="K82" s="3">
        <f>+$K$13</f>
        <v>721015</v>
      </c>
      <c r="L82" s="720" t="s">
        <v>754</v>
      </c>
      <c r="M82" s="3">
        <f>+$M$13</f>
        <v>811015</v>
      </c>
      <c r="N82" s="854" t="s">
        <v>1616</v>
      </c>
      <c r="O82" s="846" t="s">
        <v>1617</v>
      </c>
      <c r="P82" s="848"/>
      <c r="Q82" s="849" t="s">
        <v>1618</v>
      </c>
      <c r="R82" s="849" t="s">
        <v>1619</v>
      </c>
      <c r="S82" s="812">
        <f t="shared" ref="S82" si="19">IF(COUNTIF(J82:M86,"CUMPLE")&gt;=1,(G82*I82),0)* (IF(N82="PRESENTÓ CERTIFICADO",1,0))* (IF(O82="ACORDE A ITEM 5.3.1.1 (T.R.)",1,0) )* ( IF(OR(Q82="SIN OBSERVACIÓN", Q82="REQUERIMIENTOS SUBSANADOS"),1,0)) *(IF(OR(R82="NINGUNO", R82="CUMPLEN CON LO SOLICITADO"),1,0))</f>
        <v>47676.475000000006</v>
      </c>
      <c r="T82" s="801"/>
      <c r="U82" s="22"/>
      <c r="V82" s="22"/>
      <c r="W82" s="22"/>
      <c r="X82" s="22"/>
      <c r="Y82" s="22"/>
      <c r="Z82" s="22"/>
      <c r="AA82" s="22"/>
      <c r="AB82" s="22"/>
      <c r="AC82" s="22"/>
      <c r="AD82" s="22"/>
      <c r="AE82" s="22"/>
      <c r="AF82" s="22"/>
      <c r="AG82" s="22"/>
      <c r="AH82" s="22"/>
      <c r="AI82" s="22"/>
    </row>
    <row r="83" spans="1:35" ht="30" customHeight="1" x14ac:dyDescent="0.2">
      <c r="A83" s="22"/>
      <c r="B83" s="801"/>
      <c r="C83" s="818"/>
      <c r="D83" s="818"/>
      <c r="E83" s="818"/>
      <c r="F83" s="818"/>
      <c r="G83" s="818"/>
      <c r="H83" s="818"/>
      <c r="I83" s="818"/>
      <c r="J83" s="720" t="s">
        <v>1615</v>
      </c>
      <c r="K83" s="3">
        <f>+$K$14</f>
        <v>951219</v>
      </c>
      <c r="L83" s="720" t="s">
        <v>1615</v>
      </c>
      <c r="M83" s="3">
        <f>+$M$14</f>
        <v>721527</v>
      </c>
      <c r="N83" s="818"/>
      <c r="O83" s="818"/>
      <c r="P83" s="818"/>
      <c r="Q83" s="818"/>
      <c r="R83" s="818"/>
      <c r="S83" s="801"/>
      <c r="T83" s="801"/>
      <c r="U83" s="22"/>
      <c r="V83" s="22"/>
      <c r="W83" s="22"/>
      <c r="X83" s="22"/>
      <c r="Y83" s="22"/>
      <c r="Z83" s="22"/>
      <c r="AA83" s="22"/>
      <c r="AB83" s="22"/>
      <c r="AC83" s="22"/>
      <c r="AD83" s="22"/>
      <c r="AE83" s="22"/>
      <c r="AF83" s="22"/>
      <c r="AG83" s="22"/>
      <c r="AH83" s="22"/>
      <c r="AI83" s="22"/>
    </row>
    <row r="84" spans="1:35" ht="30" customHeight="1" x14ac:dyDescent="0.2">
      <c r="A84" s="22"/>
      <c r="B84" s="818"/>
      <c r="C84" s="818"/>
      <c r="D84" s="818"/>
      <c r="E84" s="818"/>
      <c r="F84" s="818"/>
      <c r="G84" s="818"/>
      <c r="H84" s="818"/>
      <c r="I84" s="818"/>
      <c r="J84" s="720" t="s">
        <v>1615</v>
      </c>
      <c r="K84" s="3">
        <f>+$K$15</f>
        <v>721512</v>
      </c>
      <c r="L84" s="720" t="s">
        <v>754</v>
      </c>
      <c r="M84" s="3">
        <f>+$M$15</f>
        <v>721529</v>
      </c>
      <c r="N84" s="818"/>
      <c r="O84" s="818"/>
      <c r="P84" s="818"/>
      <c r="Q84" s="818"/>
      <c r="R84" s="818"/>
      <c r="S84" s="818"/>
      <c r="T84" s="818"/>
      <c r="U84" s="22"/>
      <c r="V84" s="22"/>
      <c r="W84" s="22"/>
      <c r="X84" s="22"/>
      <c r="Y84" s="22"/>
      <c r="Z84" s="22"/>
      <c r="AA84" s="22"/>
      <c r="AB84" s="22"/>
      <c r="AC84" s="22"/>
      <c r="AD84" s="22"/>
      <c r="AE84" s="22"/>
      <c r="AF84" s="22"/>
      <c r="AG84" s="22"/>
      <c r="AH84" s="22"/>
      <c r="AI84" s="22"/>
    </row>
    <row r="85" spans="1:35" ht="30" customHeight="1" x14ac:dyDescent="0.2">
      <c r="A85" s="22"/>
      <c r="B85" s="818"/>
      <c r="C85" s="818"/>
      <c r="D85" s="818"/>
      <c r="E85" s="818"/>
      <c r="F85" s="818"/>
      <c r="G85" s="818"/>
      <c r="H85" s="818"/>
      <c r="I85" s="818"/>
      <c r="J85" s="720" t="s">
        <v>754</v>
      </c>
      <c r="K85" s="3">
        <f>+$K$16</f>
        <v>721515</v>
      </c>
      <c r="L85" s="720" t="s">
        <v>754</v>
      </c>
      <c r="M85" s="3">
        <f>+$M$16</f>
        <v>721214</v>
      </c>
      <c r="N85" s="818"/>
      <c r="O85" s="818"/>
      <c r="P85" s="818"/>
      <c r="Q85" s="818"/>
      <c r="R85" s="818"/>
      <c r="S85" s="818"/>
      <c r="T85" s="818"/>
      <c r="U85" s="22"/>
      <c r="V85" s="22"/>
      <c r="W85" s="22"/>
      <c r="X85" s="22"/>
      <c r="Y85" s="22"/>
      <c r="Z85" s="22"/>
      <c r="AA85" s="22"/>
      <c r="AB85" s="22"/>
      <c r="AC85" s="22"/>
      <c r="AD85" s="22"/>
      <c r="AE85" s="22"/>
      <c r="AF85" s="22"/>
      <c r="AG85" s="22"/>
      <c r="AH85" s="22"/>
      <c r="AI85" s="22"/>
    </row>
    <row r="86" spans="1:35" ht="30" customHeight="1" x14ac:dyDescent="0.2">
      <c r="A86" s="22"/>
      <c r="B86" s="793"/>
      <c r="C86" s="847"/>
      <c r="D86" s="847"/>
      <c r="E86" s="847"/>
      <c r="F86" s="847"/>
      <c r="G86" s="847"/>
      <c r="H86" s="847"/>
      <c r="I86" s="847"/>
      <c r="J86" s="720" t="s">
        <v>754</v>
      </c>
      <c r="K86" s="3">
        <f>+$K$17</f>
        <v>721415</v>
      </c>
      <c r="L86" s="50"/>
      <c r="M86" s="3"/>
      <c r="N86" s="847"/>
      <c r="O86" s="847"/>
      <c r="P86" s="847"/>
      <c r="Q86" s="847"/>
      <c r="R86" s="847"/>
      <c r="S86" s="793"/>
      <c r="T86" s="801"/>
      <c r="U86" s="22"/>
      <c r="V86" s="22"/>
      <c r="W86" s="22"/>
      <c r="X86" s="22"/>
      <c r="Y86" s="22"/>
      <c r="Z86" s="22"/>
      <c r="AA86" s="22"/>
      <c r="AB86" s="22"/>
      <c r="AC86" s="22"/>
      <c r="AD86" s="22"/>
      <c r="AE86" s="22"/>
      <c r="AF86" s="22"/>
      <c r="AG86" s="22"/>
      <c r="AH86" s="22"/>
      <c r="AI86" s="22"/>
    </row>
    <row r="87" spans="1:35" ht="30" customHeight="1" x14ac:dyDescent="0.2">
      <c r="A87" s="22"/>
      <c r="B87" s="819">
        <v>3</v>
      </c>
      <c r="C87" s="814">
        <v>13</v>
      </c>
      <c r="D87" s="814">
        <v>31</v>
      </c>
      <c r="E87" s="814" t="s">
        <v>1634</v>
      </c>
      <c r="F87" s="814" t="s">
        <v>1635</v>
      </c>
      <c r="G87" s="821">
        <v>6928.89</v>
      </c>
      <c r="H87" s="802" t="s">
        <v>1611</v>
      </c>
      <c r="I87" s="823">
        <v>1</v>
      </c>
      <c r="J87" s="50" t="s">
        <v>754</v>
      </c>
      <c r="K87" s="3">
        <f>+$K$13</f>
        <v>721015</v>
      </c>
      <c r="L87" s="50" t="s">
        <v>754</v>
      </c>
      <c r="M87" s="3">
        <f>+$M$13</f>
        <v>811015</v>
      </c>
      <c r="N87" s="806" t="s">
        <v>1616</v>
      </c>
      <c r="O87" s="842" t="s">
        <v>1617</v>
      </c>
      <c r="P87" s="814"/>
      <c r="Q87" s="810" t="s">
        <v>1618</v>
      </c>
      <c r="R87" s="810" t="s">
        <v>1619</v>
      </c>
      <c r="S87" s="812">
        <f t="shared" ref="S87" si="20">IF(COUNTIF(J87:M91,"CUMPLE")&gt;=1,(G87*I87),0)* (IF(N87="PRESENTÓ CERTIFICADO",1,0))* (IF(O87="ACORDE A ITEM 5.3.1.1 (T.R.)",1,0) )* ( IF(OR(Q87="SIN OBSERVACIÓN", Q87="REQUERIMIENTOS SUBSANADOS"),1,0)) *(IF(OR(R87="NINGUNO", R87="CUMPLEN CON LO SOLICITADO"),1,0))</f>
        <v>6928.89</v>
      </c>
      <c r="T87" s="801"/>
      <c r="U87" s="22"/>
      <c r="V87" s="22"/>
      <c r="W87" s="22"/>
      <c r="X87" s="22"/>
      <c r="Y87" s="22"/>
      <c r="Z87" s="22"/>
      <c r="AA87" s="22"/>
      <c r="AB87" s="22"/>
      <c r="AC87" s="22"/>
      <c r="AD87" s="22"/>
      <c r="AE87" s="22"/>
      <c r="AF87" s="22"/>
      <c r="AG87" s="22"/>
      <c r="AH87" s="22"/>
      <c r="AI87" s="22"/>
    </row>
    <row r="88" spans="1:35" ht="30" customHeight="1" x14ac:dyDescent="0.2">
      <c r="A88" s="22"/>
      <c r="B88" s="801"/>
      <c r="C88" s="801"/>
      <c r="D88" s="801"/>
      <c r="E88" s="801"/>
      <c r="F88" s="801"/>
      <c r="G88" s="801"/>
      <c r="H88" s="801"/>
      <c r="I88" s="801"/>
      <c r="J88" s="50" t="s">
        <v>1615</v>
      </c>
      <c r="K88" s="3">
        <f>+$K$14</f>
        <v>951219</v>
      </c>
      <c r="L88" s="50" t="s">
        <v>754</v>
      </c>
      <c r="M88" s="3">
        <f>+$M$14</f>
        <v>721527</v>
      </c>
      <c r="N88" s="801"/>
      <c r="O88" s="843"/>
      <c r="P88" s="801"/>
      <c r="Q88" s="801"/>
      <c r="R88" s="801"/>
      <c r="S88" s="801"/>
      <c r="T88" s="801"/>
      <c r="U88" s="22"/>
      <c r="V88" s="22"/>
      <c r="W88" s="22"/>
      <c r="X88" s="22"/>
      <c r="Y88" s="22"/>
      <c r="Z88" s="22"/>
      <c r="AA88" s="22"/>
      <c r="AB88" s="22"/>
      <c r="AC88" s="22"/>
      <c r="AD88" s="22"/>
      <c r="AE88" s="22"/>
      <c r="AF88" s="22"/>
      <c r="AG88" s="22"/>
      <c r="AH88" s="22"/>
      <c r="AI88" s="22"/>
    </row>
    <row r="89" spans="1:35" ht="30" customHeight="1" x14ac:dyDescent="0.2">
      <c r="A89" s="22"/>
      <c r="B89" s="818"/>
      <c r="C89" s="818"/>
      <c r="D89" s="818"/>
      <c r="E89" s="818"/>
      <c r="F89" s="818"/>
      <c r="G89" s="818"/>
      <c r="H89" s="818"/>
      <c r="I89" s="818"/>
      <c r="J89" s="50" t="s">
        <v>1615</v>
      </c>
      <c r="K89" s="3">
        <f>+$K$15</f>
        <v>721512</v>
      </c>
      <c r="L89" s="50" t="s">
        <v>1615</v>
      </c>
      <c r="M89" s="3">
        <f>+$M$15</f>
        <v>721529</v>
      </c>
      <c r="N89" s="818"/>
      <c r="O89" s="844"/>
      <c r="P89" s="818"/>
      <c r="Q89" s="818"/>
      <c r="R89" s="818"/>
      <c r="S89" s="818"/>
      <c r="T89" s="818"/>
      <c r="U89" s="22"/>
      <c r="V89" s="22"/>
      <c r="W89" s="22"/>
      <c r="X89" s="22"/>
      <c r="Y89" s="22"/>
      <c r="Z89" s="22"/>
      <c r="AA89" s="22"/>
      <c r="AB89" s="22"/>
      <c r="AC89" s="22"/>
      <c r="AD89" s="22"/>
      <c r="AE89" s="22"/>
      <c r="AF89" s="22"/>
      <c r="AG89" s="22"/>
      <c r="AH89" s="22"/>
      <c r="AI89" s="22"/>
    </row>
    <row r="90" spans="1:35" ht="30" customHeight="1" x14ac:dyDescent="0.2">
      <c r="A90" s="22"/>
      <c r="B90" s="818"/>
      <c r="C90" s="818"/>
      <c r="D90" s="818"/>
      <c r="E90" s="818"/>
      <c r="F90" s="818"/>
      <c r="G90" s="818"/>
      <c r="H90" s="818"/>
      <c r="I90" s="818"/>
      <c r="J90" s="50" t="s">
        <v>754</v>
      </c>
      <c r="K90" s="3">
        <f>+$K$16</f>
        <v>721515</v>
      </c>
      <c r="L90" s="50" t="s">
        <v>754</v>
      </c>
      <c r="M90" s="3">
        <f>+$M$16</f>
        <v>721214</v>
      </c>
      <c r="N90" s="818"/>
      <c r="O90" s="844"/>
      <c r="P90" s="818"/>
      <c r="Q90" s="818"/>
      <c r="R90" s="818"/>
      <c r="S90" s="818"/>
      <c r="T90" s="818"/>
      <c r="U90" s="22"/>
      <c r="V90" s="22"/>
      <c r="W90" s="22"/>
      <c r="X90" s="22"/>
      <c r="Y90" s="22"/>
      <c r="Z90" s="22"/>
      <c r="AA90" s="22"/>
      <c r="AB90" s="22"/>
      <c r="AC90" s="22"/>
      <c r="AD90" s="22"/>
      <c r="AE90" s="22"/>
      <c r="AF90" s="22"/>
      <c r="AG90" s="22"/>
      <c r="AH90" s="22"/>
      <c r="AI90" s="22"/>
    </row>
    <row r="91" spans="1:35" ht="30" customHeight="1" x14ac:dyDescent="0.2">
      <c r="A91" s="22"/>
      <c r="B91" s="818"/>
      <c r="C91" s="818"/>
      <c r="D91" s="818"/>
      <c r="E91" s="818"/>
      <c r="F91" s="818"/>
      <c r="G91" s="818"/>
      <c r="H91" s="818"/>
      <c r="I91" s="818"/>
      <c r="J91" s="50" t="s">
        <v>754</v>
      </c>
      <c r="K91" s="3">
        <f>+$K$17</f>
        <v>721415</v>
      </c>
      <c r="L91" s="50"/>
      <c r="M91" s="3"/>
      <c r="N91" s="818"/>
      <c r="O91" s="845"/>
      <c r="P91" s="818"/>
      <c r="Q91" s="818"/>
      <c r="R91" s="818"/>
      <c r="S91" s="793"/>
      <c r="T91" s="818"/>
      <c r="U91" s="22"/>
      <c r="V91" s="22"/>
      <c r="W91" s="22"/>
      <c r="X91" s="22"/>
      <c r="Y91" s="22"/>
      <c r="Z91" s="22"/>
      <c r="AA91" s="22"/>
      <c r="AB91" s="22"/>
      <c r="AC91" s="22"/>
      <c r="AD91" s="22"/>
      <c r="AE91" s="22"/>
      <c r="AF91" s="22"/>
      <c r="AG91" s="22"/>
      <c r="AH91" s="22"/>
      <c r="AI91" s="22"/>
    </row>
    <row r="92" spans="1:35" ht="30" hidden="1" customHeight="1" x14ac:dyDescent="0.2">
      <c r="A92" s="22"/>
      <c r="B92" s="819">
        <v>4</v>
      </c>
      <c r="C92" s="830"/>
      <c r="D92" s="830"/>
      <c r="E92" s="830"/>
      <c r="F92" s="830"/>
      <c r="G92" s="799"/>
      <c r="H92" s="802"/>
      <c r="I92" s="804"/>
      <c r="J92" s="50"/>
      <c r="K92" s="3">
        <f>+$K$13</f>
        <v>721015</v>
      </c>
      <c r="L92" s="50"/>
      <c r="M92" s="3">
        <f>+$M$13</f>
        <v>811015</v>
      </c>
      <c r="N92" s="806"/>
      <c r="O92" s="842"/>
      <c r="P92" s="808"/>
      <c r="Q92" s="810"/>
      <c r="R92" s="810"/>
      <c r="S92" s="812">
        <f t="shared" ref="S92" si="21">IF(COUNTIF(J92:M96,"CUMPLE")&gt;=1,(G92*I92),0)* (IF(N92="PRESENTÓ CERTIFICADO",1,0))* (IF(O92="ACORDE A ITEM 5.3.1.1 (T.R.)",1,0) )* ( IF(OR(Q92="SIN OBSERVACIÓN", Q92="REQUERIMIENTOS SUBSANADOS"),1,0)) *(IF(OR(R92="NINGUNO", R92="CUMPLEN CON LO SOLICITADO"),1,0))</f>
        <v>0</v>
      </c>
      <c r="T92" s="801"/>
      <c r="U92" s="22"/>
      <c r="V92" s="22"/>
      <c r="W92" s="22"/>
      <c r="X92" s="22"/>
      <c r="Y92" s="22"/>
      <c r="Z92" s="22"/>
      <c r="AA92" s="22"/>
      <c r="AB92" s="22"/>
      <c r="AC92" s="22"/>
      <c r="AD92" s="22"/>
      <c r="AE92" s="22"/>
      <c r="AF92" s="22"/>
      <c r="AG92" s="22"/>
      <c r="AH92" s="22"/>
      <c r="AI92" s="22"/>
    </row>
    <row r="93" spans="1:35" ht="30" hidden="1" customHeight="1" x14ac:dyDescent="0.2">
      <c r="A93" s="22"/>
      <c r="B93" s="820"/>
      <c r="C93" s="831"/>
      <c r="D93" s="831"/>
      <c r="E93" s="831"/>
      <c r="F93" s="831"/>
      <c r="G93" s="800"/>
      <c r="H93" s="803"/>
      <c r="I93" s="805"/>
      <c r="J93" s="50"/>
      <c r="K93" s="3">
        <f>+$K$14</f>
        <v>951219</v>
      </c>
      <c r="L93" s="50"/>
      <c r="M93" s="3">
        <f>+$M$14</f>
        <v>721527</v>
      </c>
      <c r="N93" s="807"/>
      <c r="O93" s="843"/>
      <c r="P93" s="809"/>
      <c r="Q93" s="811"/>
      <c r="R93" s="811"/>
      <c r="S93" s="801"/>
      <c r="T93" s="818"/>
      <c r="U93" s="22"/>
      <c r="V93" s="22"/>
      <c r="W93" s="22"/>
      <c r="X93" s="22"/>
      <c r="Y93" s="22"/>
      <c r="Z93" s="22"/>
      <c r="AA93" s="22"/>
      <c r="AB93" s="22"/>
      <c r="AC93" s="22"/>
      <c r="AD93" s="22"/>
      <c r="AE93" s="22"/>
      <c r="AF93" s="22"/>
      <c r="AG93" s="22"/>
      <c r="AH93" s="22"/>
      <c r="AI93" s="22"/>
    </row>
    <row r="94" spans="1:35" ht="30" hidden="1" customHeight="1" x14ac:dyDescent="0.2">
      <c r="A94" s="22"/>
      <c r="B94" s="820"/>
      <c r="C94" s="831"/>
      <c r="D94" s="831"/>
      <c r="E94" s="831"/>
      <c r="F94" s="831"/>
      <c r="G94" s="800"/>
      <c r="H94" s="803"/>
      <c r="I94" s="805"/>
      <c r="J94" s="50"/>
      <c r="K94" s="3">
        <f>+$K$15</f>
        <v>721512</v>
      </c>
      <c r="L94" s="50"/>
      <c r="M94" s="3">
        <f>+$M$15</f>
        <v>721529</v>
      </c>
      <c r="N94" s="807"/>
      <c r="O94" s="844"/>
      <c r="P94" s="809"/>
      <c r="Q94" s="811"/>
      <c r="R94" s="811"/>
      <c r="S94" s="818"/>
      <c r="T94" s="818"/>
      <c r="U94" s="22"/>
      <c r="V94" s="22"/>
      <c r="W94" s="22"/>
      <c r="X94" s="22"/>
      <c r="Y94" s="22"/>
      <c r="Z94" s="22"/>
      <c r="AA94" s="22"/>
      <c r="AB94" s="22"/>
      <c r="AC94" s="22"/>
      <c r="AD94" s="22"/>
      <c r="AE94" s="22"/>
      <c r="AF94" s="22"/>
      <c r="AG94" s="22"/>
      <c r="AH94" s="22"/>
      <c r="AI94" s="22"/>
    </row>
    <row r="95" spans="1:35" ht="30" hidden="1" customHeight="1" x14ac:dyDescent="0.2">
      <c r="A95" s="22"/>
      <c r="B95" s="801"/>
      <c r="C95" s="801"/>
      <c r="D95" s="801"/>
      <c r="E95" s="801"/>
      <c r="F95" s="801"/>
      <c r="G95" s="801"/>
      <c r="H95" s="801"/>
      <c r="I95" s="801"/>
      <c r="J95" s="50"/>
      <c r="K95" s="3">
        <f>+$K$16</f>
        <v>721515</v>
      </c>
      <c r="L95" s="50"/>
      <c r="M95" s="3">
        <f>+$M$16</f>
        <v>721214</v>
      </c>
      <c r="N95" s="801"/>
      <c r="O95" s="844"/>
      <c r="P95" s="801"/>
      <c r="Q95" s="801"/>
      <c r="R95" s="801"/>
      <c r="S95" s="818"/>
      <c r="T95" s="801"/>
      <c r="U95" s="22"/>
      <c r="V95" s="22"/>
      <c r="W95" s="22"/>
      <c r="X95" s="22"/>
      <c r="Y95" s="22"/>
      <c r="Z95" s="22"/>
      <c r="AA95" s="22"/>
      <c r="AB95" s="22"/>
      <c r="AC95" s="22"/>
      <c r="AD95" s="22"/>
      <c r="AE95" s="22"/>
      <c r="AF95" s="22"/>
      <c r="AG95" s="22"/>
      <c r="AH95" s="22"/>
      <c r="AI95" s="22"/>
    </row>
    <row r="96" spans="1:35" ht="30" hidden="1" customHeight="1" x14ac:dyDescent="0.2">
      <c r="A96" s="22"/>
      <c r="B96" s="793"/>
      <c r="C96" s="793"/>
      <c r="D96" s="793"/>
      <c r="E96" s="793"/>
      <c r="F96" s="793"/>
      <c r="G96" s="793"/>
      <c r="H96" s="793"/>
      <c r="I96" s="793"/>
      <c r="J96" s="50"/>
      <c r="K96" s="3">
        <f>+$K$17</f>
        <v>721415</v>
      </c>
      <c r="L96" s="50"/>
      <c r="M96" s="3"/>
      <c r="N96" s="793"/>
      <c r="O96" s="845"/>
      <c r="P96" s="793"/>
      <c r="Q96" s="793"/>
      <c r="R96" s="793"/>
      <c r="S96" s="793"/>
      <c r="T96" s="801"/>
      <c r="U96" s="22"/>
      <c r="V96" s="22"/>
      <c r="W96" s="22"/>
      <c r="X96" s="22"/>
      <c r="Y96" s="22"/>
      <c r="Z96" s="22"/>
      <c r="AA96" s="22"/>
      <c r="AB96" s="22"/>
      <c r="AC96" s="22"/>
      <c r="AD96" s="22"/>
      <c r="AE96" s="22"/>
      <c r="AF96" s="22"/>
      <c r="AG96" s="22"/>
      <c r="AH96" s="22"/>
      <c r="AI96" s="22"/>
    </row>
    <row r="97" spans="1:35" ht="30" hidden="1" customHeight="1" x14ac:dyDescent="0.2">
      <c r="A97" s="22"/>
      <c r="B97" s="819">
        <v>5</v>
      </c>
      <c r="C97" s="814"/>
      <c r="D97" s="814"/>
      <c r="E97" s="814"/>
      <c r="F97" s="814"/>
      <c r="G97" s="821"/>
      <c r="H97" s="802"/>
      <c r="I97" s="823"/>
      <c r="J97" s="50"/>
      <c r="K97" s="3">
        <f>+$K$13</f>
        <v>721015</v>
      </c>
      <c r="L97" s="50"/>
      <c r="M97" s="3">
        <f>+$M$13</f>
        <v>811015</v>
      </c>
      <c r="N97" s="806"/>
      <c r="O97" s="842"/>
      <c r="P97" s="814"/>
      <c r="Q97" s="816"/>
      <c r="R97" s="816"/>
      <c r="S97" s="812">
        <f t="shared" ref="S97" si="22">IF(COUNTIF(J97:M101,"CUMPLE")&gt;=1,(G97*I97),0)* (IF(N97="PRESENTÓ CERTIFICADO",1,0))* (IF(O97="ACORDE A ITEM 5.3.1.1 (T.R.)",1,0) )* ( IF(OR(Q97="SIN OBSERVACIÓN", Q97="REQUERIMIENTOS SUBSANADOS"),1,0)) *(IF(OR(R97="NINGUNO", R97="CUMPLEN CON LO SOLICITADO"),1,0))</f>
        <v>0</v>
      </c>
      <c r="T97" s="801"/>
      <c r="U97" s="22"/>
      <c r="V97" s="22"/>
      <c r="W97" s="22"/>
      <c r="X97" s="22"/>
      <c r="Y97" s="22"/>
      <c r="Z97" s="22"/>
      <c r="AA97" s="22"/>
      <c r="AB97" s="22"/>
      <c r="AC97" s="22"/>
      <c r="AD97" s="22"/>
      <c r="AE97" s="22"/>
      <c r="AF97" s="22"/>
      <c r="AG97" s="22"/>
      <c r="AH97" s="22"/>
      <c r="AI97" s="22"/>
    </row>
    <row r="98" spans="1:35" ht="30" hidden="1" customHeight="1" x14ac:dyDescent="0.2">
      <c r="A98" s="22"/>
      <c r="B98" s="820"/>
      <c r="C98" s="815"/>
      <c r="D98" s="815"/>
      <c r="E98" s="815"/>
      <c r="F98" s="815"/>
      <c r="G98" s="822"/>
      <c r="H98" s="803"/>
      <c r="I98" s="824"/>
      <c r="J98" s="50"/>
      <c r="K98" s="3">
        <f>+$K$14</f>
        <v>951219</v>
      </c>
      <c r="L98" s="50"/>
      <c r="M98" s="3">
        <f>+$M$14</f>
        <v>721527</v>
      </c>
      <c r="N98" s="807"/>
      <c r="O98" s="843"/>
      <c r="P98" s="815"/>
      <c r="Q98" s="817"/>
      <c r="R98" s="817"/>
      <c r="S98" s="801"/>
      <c r="T98" s="818"/>
      <c r="U98" s="22"/>
      <c r="V98" s="22"/>
      <c r="W98" s="22"/>
      <c r="X98" s="22"/>
      <c r="Y98" s="22"/>
      <c r="Z98" s="22"/>
      <c r="AA98" s="22"/>
      <c r="AB98" s="22"/>
      <c r="AC98" s="22"/>
      <c r="AD98" s="22"/>
      <c r="AE98" s="22"/>
      <c r="AF98" s="22"/>
      <c r="AG98" s="22"/>
      <c r="AH98" s="22"/>
      <c r="AI98" s="22"/>
    </row>
    <row r="99" spans="1:35" ht="30" hidden="1" customHeight="1" x14ac:dyDescent="0.2">
      <c r="A99" s="22"/>
      <c r="B99" s="820"/>
      <c r="C99" s="815"/>
      <c r="D99" s="815"/>
      <c r="E99" s="815"/>
      <c r="F99" s="815"/>
      <c r="G99" s="822"/>
      <c r="H99" s="803"/>
      <c r="I99" s="824"/>
      <c r="J99" s="50"/>
      <c r="K99" s="3">
        <f>+$K$15</f>
        <v>721512</v>
      </c>
      <c r="L99" s="50"/>
      <c r="M99" s="3">
        <f>+$M$15</f>
        <v>721529</v>
      </c>
      <c r="N99" s="807"/>
      <c r="O99" s="844"/>
      <c r="P99" s="815"/>
      <c r="Q99" s="817"/>
      <c r="R99" s="817"/>
      <c r="S99" s="818"/>
      <c r="T99" s="818"/>
      <c r="U99" s="22"/>
      <c r="V99" s="22"/>
      <c r="W99" s="22"/>
      <c r="X99" s="22"/>
      <c r="Y99" s="22"/>
      <c r="Z99" s="22"/>
      <c r="AA99" s="22"/>
      <c r="AB99" s="22"/>
      <c r="AC99" s="22"/>
      <c r="AD99" s="22"/>
      <c r="AE99" s="22"/>
      <c r="AF99" s="22"/>
      <c r="AG99" s="22"/>
      <c r="AH99" s="22"/>
      <c r="AI99" s="22"/>
    </row>
    <row r="100" spans="1:35" ht="30" hidden="1" customHeight="1" x14ac:dyDescent="0.2">
      <c r="A100" s="22"/>
      <c r="B100" s="801"/>
      <c r="C100" s="801"/>
      <c r="D100" s="801"/>
      <c r="E100" s="801"/>
      <c r="F100" s="801"/>
      <c r="G100" s="801"/>
      <c r="H100" s="801"/>
      <c r="I100" s="801"/>
      <c r="J100" s="50"/>
      <c r="K100" s="3">
        <f>+$K$16</f>
        <v>721515</v>
      </c>
      <c r="L100" s="50"/>
      <c r="M100" s="3">
        <f>+$M$16</f>
        <v>721214</v>
      </c>
      <c r="N100" s="801"/>
      <c r="O100" s="844"/>
      <c r="P100" s="801"/>
      <c r="Q100" s="801"/>
      <c r="R100" s="801"/>
      <c r="S100" s="818"/>
      <c r="T100" s="801"/>
      <c r="U100" s="22"/>
      <c r="V100" s="22"/>
      <c r="W100" s="22"/>
      <c r="X100" s="22"/>
      <c r="Y100" s="22"/>
      <c r="Z100" s="22"/>
      <c r="AA100" s="22"/>
      <c r="AB100" s="22"/>
      <c r="AC100" s="22"/>
      <c r="AD100" s="22"/>
      <c r="AE100" s="22"/>
      <c r="AF100" s="22"/>
      <c r="AG100" s="22"/>
      <c r="AH100" s="22"/>
      <c r="AI100" s="22"/>
    </row>
    <row r="101" spans="1:35" ht="30" hidden="1" customHeight="1" x14ac:dyDescent="0.2">
      <c r="A101" s="22"/>
      <c r="B101" s="793"/>
      <c r="C101" s="793"/>
      <c r="D101" s="793"/>
      <c r="E101" s="793"/>
      <c r="F101" s="793"/>
      <c r="G101" s="793"/>
      <c r="H101" s="793"/>
      <c r="I101" s="793"/>
      <c r="J101" s="50"/>
      <c r="K101" s="3">
        <f>+$K$17</f>
        <v>721415</v>
      </c>
      <c r="L101" s="50"/>
      <c r="M101" s="3"/>
      <c r="N101" s="793"/>
      <c r="O101" s="845"/>
      <c r="P101" s="793"/>
      <c r="Q101" s="793"/>
      <c r="R101" s="793"/>
      <c r="S101" s="793"/>
      <c r="T101" s="793"/>
      <c r="U101" s="22"/>
      <c r="V101" s="22"/>
      <c r="W101" s="22"/>
      <c r="X101" s="22"/>
      <c r="Y101" s="22"/>
      <c r="Z101" s="22"/>
      <c r="AA101" s="22"/>
      <c r="AB101" s="22"/>
      <c r="AC101" s="22"/>
      <c r="AD101" s="22"/>
      <c r="AE101" s="22"/>
      <c r="AF101" s="22"/>
      <c r="AG101" s="22"/>
      <c r="AH101" s="22"/>
      <c r="AI101" s="22"/>
    </row>
    <row r="102" spans="1:35" ht="30" customHeight="1" x14ac:dyDescent="0.2">
      <c r="A102" s="22"/>
      <c r="B102" s="832" t="str">
        <f>IF(S103=" "," ",IF(S103&gt;=$H$6,"CUMPLE CON LA EXPERIENCIA REQUERIDA","NO CUMPLE CON LA EXPERIENCIA REQUERIDA"))</f>
        <v>CUMPLE CON LA EXPERIENCIA REQUERIDA</v>
      </c>
      <c r="C102" s="833"/>
      <c r="D102" s="833"/>
      <c r="E102" s="833"/>
      <c r="F102" s="833"/>
      <c r="G102" s="833"/>
      <c r="H102" s="833"/>
      <c r="I102" s="833"/>
      <c r="J102" s="833"/>
      <c r="K102" s="833"/>
      <c r="L102" s="833"/>
      <c r="M102" s="833"/>
      <c r="N102" s="833"/>
      <c r="O102" s="834"/>
      <c r="P102" s="794" t="s">
        <v>50</v>
      </c>
      <c r="Q102" s="795"/>
      <c r="R102" s="54"/>
      <c r="S102" s="55">
        <f>IF(T77="SI",SUM(S77:S101),0)</f>
        <v>101074.61750000001</v>
      </c>
      <c r="T102" s="792" t="str">
        <f>IF(S103=" "," ",IF(S103&gt;=$H$6,"CUMPLE","NO CUMPLE"))</f>
        <v>CUMPLE</v>
      </c>
      <c r="U102" s="22"/>
      <c r="V102" s="22"/>
      <c r="W102" s="22"/>
      <c r="X102" s="22"/>
      <c r="Y102" s="22"/>
      <c r="Z102" s="22"/>
      <c r="AA102" s="22"/>
      <c r="AB102" s="22"/>
      <c r="AC102" s="22"/>
      <c r="AD102" s="22"/>
      <c r="AE102" s="22"/>
      <c r="AF102" s="22"/>
      <c r="AG102" s="22"/>
      <c r="AH102" s="22"/>
      <c r="AI102" s="22"/>
    </row>
    <row r="103" spans="1:35" ht="30" customHeight="1" x14ac:dyDescent="0.2">
      <c r="A103" s="22"/>
      <c r="B103" s="835"/>
      <c r="C103" s="836"/>
      <c r="D103" s="836"/>
      <c r="E103" s="836"/>
      <c r="F103" s="836"/>
      <c r="G103" s="836"/>
      <c r="H103" s="836"/>
      <c r="I103" s="836"/>
      <c r="J103" s="836"/>
      <c r="K103" s="836"/>
      <c r="L103" s="836"/>
      <c r="M103" s="836"/>
      <c r="N103" s="836"/>
      <c r="O103" s="837"/>
      <c r="P103" s="794" t="s">
        <v>51</v>
      </c>
      <c r="Q103" s="795"/>
      <c r="R103" s="54"/>
      <c r="S103" s="56">
        <f>IFERROR((S102/$P$6)," ")</f>
        <v>10.185893127078506</v>
      </c>
      <c r="T103" s="793"/>
      <c r="U103" s="22"/>
      <c r="V103" s="22"/>
      <c r="W103" s="22"/>
      <c r="X103" s="22"/>
      <c r="Y103" s="22"/>
      <c r="Z103" s="22"/>
      <c r="AA103" s="22"/>
      <c r="AB103" s="22"/>
      <c r="AC103" s="22"/>
      <c r="AD103" s="22"/>
      <c r="AE103" s="22"/>
      <c r="AF103" s="22"/>
      <c r="AG103" s="22"/>
      <c r="AH103" s="22"/>
      <c r="AI103" s="22"/>
    </row>
    <row r="104" spans="1:35" ht="30" customHeight="1" x14ac:dyDescent="0.2">
      <c r="A104" s="22"/>
      <c r="B104" s="22"/>
      <c r="C104" s="22"/>
      <c r="D104" s="22"/>
      <c r="E104" s="34"/>
      <c r="F104" s="35"/>
      <c r="G104" s="35"/>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1:35" ht="30" customHeight="1" x14ac:dyDescent="0.2">
      <c r="A105" s="22"/>
      <c r="B105" s="22"/>
      <c r="C105" s="22"/>
      <c r="D105" s="22"/>
      <c r="E105" s="34"/>
      <c r="F105" s="35"/>
      <c r="G105" s="35"/>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1:35" ht="61.5" hidden="1" customHeight="1" x14ac:dyDescent="0.2">
      <c r="A106" s="22"/>
      <c r="B106" s="36">
        <v>4</v>
      </c>
      <c r="C106" s="839" t="s">
        <v>52</v>
      </c>
      <c r="D106" s="827"/>
      <c r="E106" s="795"/>
      <c r="F106" s="840">
        <f>IFERROR(VLOOKUP(B106,LISTA_OFERENTES,2,FALSE)," ")</f>
        <v>0</v>
      </c>
      <c r="G106" s="827"/>
      <c r="H106" s="827"/>
      <c r="I106" s="827"/>
      <c r="J106" s="827"/>
      <c r="K106" s="827"/>
      <c r="L106" s="827"/>
      <c r="M106" s="827"/>
      <c r="N106" s="827"/>
      <c r="O106" s="795"/>
      <c r="P106" s="841" t="s">
        <v>32</v>
      </c>
      <c r="Q106" s="827"/>
      <c r="R106" s="795"/>
      <c r="S106" s="37">
        <f>5-(INT(COUNTBLANK(C109:C133)-20))</f>
        <v>0</v>
      </c>
      <c r="T106" s="38"/>
      <c r="U106" s="22"/>
      <c r="V106" s="22"/>
      <c r="W106" s="22"/>
      <c r="X106" s="22"/>
      <c r="Y106" s="22"/>
      <c r="Z106" s="22"/>
      <c r="AA106" s="22"/>
      <c r="AB106" s="22"/>
      <c r="AC106" s="22"/>
      <c r="AD106" s="22"/>
      <c r="AE106" s="22"/>
      <c r="AF106" s="22"/>
      <c r="AG106" s="22"/>
      <c r="AH106" s="22"/>
      <c r="AI106" s="22"/>
    </row>
    <row r="107" spans="1:35" ht="30" hidden="1" customHeight="1" x14ac:dyDescent="0.2">
      <c r="A107" s="22"/>
      <c r="B107" s="838" t="s">
        <v>33</v>
      </c>
      <c r="C107" s="825" t="s">
        <v>34</v>
      </c>
      <c r="D107" s="825" t="s">
        <v>35</v>
      </c>
      <c r="E107" s="825" t="s">
        <v>36</v>
      </c>
      <c r="F107" s="825" t="s">
        <v>37</v>
      </c>
      <c r="G107" s="825" t="s">
        <v>38</v>
      </c>
      <c r="H107" s="825" t="s">
        <v>255</v>
      </c>
      <c r="I107" s="825" t="s">
        <v>39</v>
      </c>
      <c r="J107" s="826" t="s">
        <v>40</v>
      </c>
      <c r="K107" s="827"/>
      <c r="L107" s="827"/>
      <c r="M107" s="795"/>
      <c r="N107" s="825" t="s">
        <v>41</v>
      </c>
      <c r="O107" s="825" t="s">
        <v>42</v>
      </c>
      <c r="P107" s="40" t="s">
        <v>43</v>
      </c>
      <c r="Q107" s="40"/>
      <c r="R107" s="825" t="s">
        <v>44</v>
      </c>
      <c r="S107" s="825" t="s">
        <v>45</v>
      </c>
      <c r="T107" s="825" t="s">
        <v>763</v>
      </c>
      <c r="U107" s="22"/>
      <c r="V107" s="22"/>
      <c r="W107" s="22"/>
      <c r="X107" s="22"/>
      <c r="Y107" s="22"/>
      <c r="Z107" s="22"/>
      <c r="AA107" s="22"/>
      <c r="AB107" s="22"/>
      <c r="AC107" s="22"/>
      <c r="AD107" s="22"/>
      <c r="AE107" s="22"/>
      <c r="AF107" s="22"/>
      <c r="AG107" s="22"/>
      <c r="AH107" s="22"/>
      <c r="AI107" s="22"/>
    </row>
    <row r="108" spans="1:35" ht="30" hidden="1" customHeight="1" x14ac:dyDescent="0.2">
      <c r="A108" s="22"/>
      <c r="B108" s="793"/>
      <c r="C108" s="793"/>
      <c r="D108" s="793"/>
      <c r="E108" s="793"/>
      <c r="F108" s="793"/>
      <c r="G108" s="793"/>
      <c r="H108" s="793"/>
      <c r="I108" s="793"/>
      <c r="J108" s="828" t="s">
        <v>256</v>
      </c>
      <c r="K108" s="827"/>
      <c r="L108" s="827"/>
      <c r="M108" s="795"/>
      <c r="N108" s="793"/>
      <c r="O108" s="793"/>
      <c r="P108" s="42" t="s">
        <v>13</v>
      </c>
      <c r="Q108" s="42" t="s">
        <v>48</v>
      </c>
      <c r="R108" s="793"/>
      <c r="S108" s="793"/>
      <c r="T108" s="793"/>
      <c r="U108" s="22"/>
      <c r="V108" s="22"/>
      <c r="W108" s="22"/>
      <c r="X108" s="22"/>
      <c r="Y108" s="22"/>
      <c r="Z108" s="22"/>
      <c r="AA108" s="22"/>
      <c r="AB108" s="22"/>
      <c r="AC108" s="22"/>
      <c r="AD108" s="22"/>
      <c r="AE108" s="22"/>
      <c r="AF108" s="22"/>
      <c r="AG108" s="22"/>
      <c r="AH108" s="22"/>
      <c r="AI108" s="22"/>
    </row>
    <row r="109" spans="1:35" ht="30" hidden="1" customHeight="1" x14ac:dyDescent="0.2">
      <c r="A109" s="22"/>
      <c r="B109" s="819">
        <v>1</v>
      </c>
      <c r="C109" s="814"/>
      <c r="D109" s="814"/>
      <c r="E109" s="814"/>
      <c r="F109" s="814"/>
      <c r="G109" s="821"/>
      <c r="H109" s="802"/>
      <c r="I109" s="823"/>
      <c r="J109" s="50"/>
      <c r="K109" s="3">
        <f>+$K$13</f>
        <v>721015</v>
      </c>
      <c r="L109" s="50"/>
      <c r="M109" s="3">
        <f>+$M$13</f>
        <v>811015</v>
      </c>
      <c r="N109" s="806"/>
      <c r="O109" s="806"/>
      <c r="P109" s="814"/>
      <c r="Q109" s="816"/>
      <c r="R109" s="816"/>
      <c r="S109" s="812">
        <f>IF(COUNTIF(J109:M113,"CUMPLE")&gt;=1,(G109*I109),0)* (IF(N109="PRESENTÓ CERTIFICADO",1,0))* (IF(O109="ACORDE A ITEM 5.2.1 (T.R.)",1,0) )* ( IF(OR(Q109="SIN OBSERVACIÓN", Q109="REQUERIMIENTOS SUBSANADOS"),1,0)) *(IF(OR(R109="NINGUNO", R109="CUMPLEN CON LO SOLICITADO"),1,0))</f>
        <v>0</v>
      </c>
      <c r="T109" s="829"/>
      <c r="U109" s="22"/>
      <c r="V109" s="22"/>
      <c r="W109" s="22"/>
      <c r="X109" s="22"/>
      <c r="Y109" s="22"/>
      <c r="Z109" s="22"/>
      <c r="AA109" s="22"/>
      <c r="AB109" s="22"/>
      <c r="AC109" s="22"/>
      <c r="AD109" s="22"/>
      <c r="AE109" s="22"/>
      <c r="AF109" s="22"/>
      <c r="AG109" s="22"/>
      <c r="AH109" s="22"/>
      <c r="AI109" s="22"/>
    </row>
    <row r="110" spans="1:35" ht="30" hidden="1" customHeight="1" x14ac:dyDescent="0.2">
      <c r="A110" s="22"/>
      <c r="B110" s="801"/>
      <c r="C110" s="801"/>
      <c r="D110" s="801"/>
      <c r="E110" s="801"/>
      <c r="F110" s="801"/>
      <c r="G110" s="801"/>
      <c r="H110" s="801"/>
      <c r="I110" s="801"/>
      <c r="J110" s="50"/>
      <c r="K110" s="3">
        <f>+$K$14</f>
        <v>951219</v>
      </c>
      <c r="L110" s="50"/>
      <c r="M110" s="3">
        <f>+$M$14</f>
        <v>721527</v>
      </c>
      <c r="N110" s="801"/>
      <c r="O110" s="801"/>
      <c r="P110" s="801"/>
      <c r="Q110" s="801"/>
      <c r="R110" s="801"/>
      <c r="S110" s="801"/>
      <c r="T110" s="801"/>
      <c r="U110" s="22"/>
      <c r="V110" s="22"/>
      <c r="W110" s="22"/>
      <c r="X110" s="22"/>
      <c r="Y110" s="22"/>
      <c r="Z110" s="22"/>
      <c r="AA110" s="22"/>
      <c r="AB110" s="22"/>
      <c r="AC110" s="22"/>
      <c r="AD110" s="22"/>
      <c r="AE110" s="22"/>
      <c r="AF110" s="22"/>
      <c r="AG110" s="22"/>
      <c r="AH110" s="22"/>
      <c r="AI110" s="22"/>
    </row>
    <row r="111" spans="1:35" ht="30" hidden="1" customHeight="1" x14ac:dyDescent="0.2">
      <c r="A111" s="22"/>
      <c r="B111" s="818"/>
      <c r="C111" s="818"/>
      <c r="D111" s="818"/>
      <c r="E111" s="818"/>
      <c r="F111" s="818"/>
      <c r="G111" s="818"/>
      <c r="H111" s="818"/>
      <c r="I111" s="818"/>
      <c r="J111" s="50"/>
      <c r="K111" s="3">
        <f>+$K$15</f>
        <v>721512</v>
      </c>
      <c r="L111" s="50"/>
      <c r="M111" s="3">
        <f>+$M$15</f>
        <v>721529</v>
      </c>
      <c r="N111" s="818"/>
      <c r="O111" s="818"/>
      <c r="P111" s="818"/>
      <c r="Q111" s="818"/>
      <c r="R111" s="818"/>
      <c r="S111" s="818"/>
      <c r="T111" s="818"/>
      <c r="U111" s="22"/>
      <c r="V111" s="22"/>
      <c r="W111" s="22"/>
      <c r="X111" s="22"/>
      <c r="Y111" s="22"/>
      <c r="Z111" s="22"/>
      <c r="AA111" s="22"/>
      <c r="AB111" s="22"/>
      <c r="AC111" s="22"/>
      <c r="AD111" s="22"/>
      <c r="AE111" s="22"/>
      <c r="AF111" s="22"/>
      <c r="AG111" s="22"/>
      <c r="AH111" s="22"/>
      <c r="AI111" s="22"/>
    </row>
    <row r="112" spans="1:35" ht="30" hidden="1" customHeight="1" x14ac:dyDescent="0.2">
      <c r="A112" s="22"/>
      <c r="B112" s="818"/>
      <c r="C112" s="818"/>
      <c r="D112" s="818"/>
      <c r="E112" s="818"/>
      <c r="F112" s="818"/>
      <c r="G112" s="818"/>
      <c r="H112" s="818"/>
      <c r="I112" s="818"/>
      <c r="J112" s="50"/>
      <c r="K112" s="3">
        <f>+$K$16</f>
        <v>721515</v>
      </c>
      <c r="L112" s="50"/>
      <c r="M112" s="3">
        <f>+$M$16</f>
        <v>721214</v>
      </c>
      <c r="N112" s="818"/>
      <c r="O112" s="818"/>
      <c r="P112" s="818"/>
      <c r="Q112" s="818"/>
      <c r="R112" s="818"/>
      <c r="S112" s="818"/>
      <c r="T112" s="818"/>
      <c r="U112" s="22"/>
      <c r="V112" s="22"/>
      <c r="W112" s="22"/>
      <c r="X112" s="22"/>
      <c r="Y112" s="22"/>
      <c r="Z112" s="22"/>
      <c r="AA112" s="22"/>
      <c r="AB112" s="22"/>
      <c r="AC112" s="22"/>
      <c r="AD112" s="22"/>
      <c r="AE112" s="22"/>
      <c r="AF112" s="22"/>
      <c r="AG112" s="22"/>
      <c r="AH112" s="22"/>
      <c r="AI112" s="22"/>
    </row>
    <row r="113" spans="1:35" ht="30" hidden="1" customHeight="1" x14ac:dyDescent="0.2">
      <c r="A113" s="22"/>
      <c r="B113" s="793"/>
      <c r="C113" s="793"/>
      <c r="D113" s="793"/>
      <c r="E113" s="793"/>
      <c r="F113" s="793"/>
      <c r="G113" s="793"/>
      <c r="H113" s="793"/>
      <c r="I113" s="793"/>
      <c r="J113" s="50"/>
      <c r="K113" s="3">
        <f>+$K$17</f>
        <v>721415</v>
      </c>
      <c r="L113" s="50"/>
      <c r="M113" s="3"/>
      <c r="N113" s="793"/>
      <c r="O113" s="793"/>
      <c r="P113" s="793"/>
      <c r="Q113" s="793"/>
      <c r="R113" s="793"/>
      <c r="S113" s="793"/>
      <c r="T113" s="801"/>
      <c r="U113" s="22"/>
      <c r="V113" s="22"/>
      <c r="W113" s="22"/>
      <c r="X113" s="22"/>
      <c r="Y113" s="22"/>
      <c r="Z113" s="22"/>
      <c r="AA113" s="22"/>
      <c r="AB113" s="22"/>
      <c r="AC113" s="22"/>
      <c r="AD113" s="22"/>
      <c r="AE113" s="22"/>
      <c r="AF113" s="22"/>
      <c r="AG113" s="22"/>
      <c r="AH113" s="22"/>
      <c r="AI113" s="22"/>
    </row>
    <row r="114" spans="1:35" ht="30" hidden="1" customHeight="1" x14ac:dyDescent="0.2">
      <c r="A114" s="22"/>
      <c r="B114" s="819">
        <v>2</v>
      </c>
      <c r="C114" s="830"/>
      <c r="D114" s="830"/>
      <c r="E114" s="830"/>
      <c r="F114" s="830"/>
      <c r="G114" s="799"/>
      <c r="H114" s="802"/>
      <c r="I114" s="804"/>
      <c r="J114" s="50"/>
      <c r="K114" s="3">
        <f>+$K$13</f>
        <v>721015</v>
      </c>
      <c r="L114" s="50"/>
      <c r="M114" s="3">
        <f>+$M$13</f>
        <v>811015</v>
      </c>
      <c r="N114" s="806"/>
      <c r="O114" s="806"/>
      <c r="P114" s="808"/>
      <c r="Q114" s="810"/>
      <c r="R114" s="810"/>
      <c r="S114" s="812">
        <f>IF(COUNTIF(J114:M118,"CUMPLE")&gt;=1,(G114*I114),0)* (IF(N114="PRESENTÓ CERTIFICADO",1,0))* (IF(O114="ACORDE A ITEM 5.2.1 (T.R.)",1,0) )* ( IF(OR(Q114="SIN OBSERVACIÓN", Q114="REQUERIMIENTOS SUBSANADOS"),1,0)) *(IF(OR(R114="NINGUNO", R114="CUMPLEN CON LO SOLICITADO"),1,0))</f>
        <v>0</v>
      </c>
      <c r="T114" s="801"/>
      <c r="U114" s="22"/>
      <c r="V114" s="22"/>
      <c r="W114" s="22"/>
      <c r="X114" s="22"/>
      <c r="Y114" s="22"/>
      <c r="Z114" s="22"/>
      <c r="AA114" s="22"/>
      <c r="AB114" s="22"/>
      <c r="AC114" s="22"/>
      <c r="AD114" s="22"/>
      <c r="AE114" s="22"/>
      <c r="AF114" s="22"/>
      <c r="AG114" s="22"/>
      <c r="AH114" s="22"/>
      <c r="AI114" s="22"/>
    </row>
    <row r="115" spans="1:35" ht="30" hidden="1" customHeight="1" x14ac:dyDescent="0.2">
      <c r="A115" s="22"/>
      <c r="B115" s="801"/>
      <c r="C115" s="801"/>
      <c r="D115" s="801"/>
      <c r="E115" s="801"/>
      <c r="F115" s="801"/>
      <c r="G115" s="801"/>
      <c r="H115" s="801"/>
      <c r="I115" s="801"/>
      <c r="J115" s="50"/>
      <c r="K115" s="3">
        <f>+$K$14</f>
        <v>951219</v>
      </c>
      <c r="L115" s="50"/>
      <c r="M115" s="3">
        <f>+$M$14</f>
        <v>721527</v>
      </c>
      <c r="N115" s="801"/>
      <c r="O115" s="801"/>
      <c r="P115" s="801"/>
      <c r="Q115" s="801"/>
      <c r="R115" s="801"/>
      <c r="S115" s="801"/>
      <c r="T115" s="801"/>
      <c r="U115" s="22"/>
      <c r="V115" s="22"/>
      <c r="W115" s="22"/>
      <c r="X115" s="22"/>
      <c r="Y115" s="22"/>
      <c r="Z115" s="22"/>
      <c r="AA115" s="22"/>
      <c r="AB115" s="22"/>
      <c r="AC115" s="22"/>
      <c r="AD115" s="22"/>
      <c r="AE115" s="22"/>
      <c r="AF115" s="22"/>
      <c r="AG115" s="22"/>
      <c r="AH115" s="22"/>
      <c r="AI115" s="22"/>
    </row>
    <row r="116" spans="1:35" ht="30" hidden="1" customHeight="1" x14ac:dyDescent="0.2">
      <c r="A116" s="22"/>
      <c r="B116" s="818"/>
      <c r="C116" s="818"/>
      <c r="D116" s="818"/>
      <c r="E116" s="818"/>
      <c r="F116" s="818"/>
      <c r="G116" s="818"/>
      <c r="H116" s="818"/>
      <c r="I116" s="818"/>
      <c r="J116" s="50"/>
      <c r="K116" s="3">
        <f>+$K$15</f>
        <v>721512</v>
      </c>
      <c r="L116" s="50"/>
      <c r="M116" s="3">
        <f>+$M$15</f>
        <v>721529</v>
      </c>
      <c r="N116" s="818"/>
      <c r="O116" s="818"/>
      <c r="P116" s="818"/>
      <c r="Q116" s="818"/>
      <c r="R116" s="818"/>
      <c r="S116" s="818"/>
      <c r="T116" s="818"/>
      <c r="U116" s="22"/>
      <c r="V116" s="22"/>
      <c r="W116" s="22"/>
      <c r="X116" s="22"/>
      <c r="Y116" s="22"/>
      <c r="Z116" s="22"/>
      <c r="AA116" s="22"/>
      <c r="AB116" s="22"/>
      <c r="AC116" s="22"/>
      <c r="AD116" s="22"/>
      <c r="AE116" s="22"/>
      <c r="AF116" s="22"/>
      <c r="AG116" s="22"/>
      <c r="AH116" s="22"/>
      <c r="AI116" s="22"/>
    </row>
    <row r="117" spans="1:35" ht="30" hidden="1" customHeight="1" x14ac:dyDescent="0.2">
      <c r="A117" s="22"/>
      <c r="B117" s="818"/>
      <c r="C117" s="818"/>
      <c r="D117" s="818"/>
      <c r="E117" s="818"/>
      <c r="F117" s="818"/>
      <c r="G117" s="818"/>
      <c r="H117" s="818"/>
      <c r="I117" s="818"/>
      <c r="J117" s="50"/>
      <c r="K117" s="3">
        <f>+$K$16</f>
        <v>721515</v>
      </c>
      <c r="L117" s="50"/>
      <c r="M117" s="3">
        <f>+$M$16</f>
        <v>721214</v>
      </c>
      <c r="N117" s="818"/>
      <c r="O117" s="818"/>
      <c r="P117" s="818"/>
      <c r="Q117" s="818"/>
      <c r="R117" s="818"/>
      <c r="S117" s="818"/>
      <c r="T117" s="818"/>
      <c r="U117" s="22"/>
      <c r="V117" s="22"/>
      <c r="W117" s="22"/>
      <c r="X117" s="22"/>
      <c r="Y117" s="22"/>
      <c r="Z117" s="22"/>
      <c r="AA117" s="22"/>
      <c r="AB117" s="22"/>
      <c r="AC117" s="22"/>
      <c r="AD117" s="22"/>
      <c r="AE117" s="22"/>
      <c r="AF117" s="22"/>
      <c r="AG117" s="22"/>
      <c r="AH117" s="22"/>
      <c r="AI117" s="22"/>
    </row>
    <row r="118" spans="1:35" ht="30" hidden="1" customHeight="1" x14ac:dyDescent="0.2">
      <c r="A118" s="22"/>
      <c r="B118" s="793"/>
      <c r="C118" s="793"/>
      <c r="D118" s="793"/>
      <c r="E118" s="793"/>
      <c r="F118" s="793"/>
      <c r="G118" s="793"/>
      <c r="H118" s="793"/>
      <c r="I118" s="793"/>
      <c r="J118" s="50"/>
      <c r="K118" s="3">
        <f>+$K$17</f>
        <v>721415</v>
      </c>
      <c r="L118" s="50"/>
      <c r="M118" s="3"/>
      <c r="N118" s="793"/>
      <c r="O118" s="793"/>
      <c r="P118" s="793"/>
      <c r="Q118" s="793"/>
      <c r="R118" s="793"/>
      <c r="S118" s="793"/>
      <c r="T118" s="801"/>
      <c r="U118" s="22"/>
      <c r="V118" s="22"/>
      <c r="W118" s="22"/>
      <c r="X118" s="22"/>
      <c r="Y118" s="22"/>
      <c r="Z118" s="22"/>
      <c r="AA118" s="22"/>
      <c r="AB118" s="22"/>
      <c r="AC118" s="22"/>
      <c r="AD118" s="22"/>
      <c r="AE118" s="22"/>
      <c r="AF118" s="22"/>
      <c r="AG118" s="22"/>
      <c r="AH118" s="22"/>
      <c r="AI118" s="22"/>
    </row>
    <row r="119" spans="1:35" ht="30" hidden="1" customHeight="1" x14ac:dyDescent="0.2">
      <c r="A119" s="22"/>
      <c r="B119" s="819">
        <v>3</v>
      </c>
      <c r="C119" s="814"/>
      <c r="D119" s="814"/>
      <c r="E119" s="814"/>
      <c r="F119" s="814"/>
      <c r="G119" s="821"/>
      <c r="H119" s="802"/>
      <c r="I119" s="823"/>
      <c r="J119" s="50"/>
      <c r="K119" s="3">
        <f>+$K$13</f>
        <v>721015</v>
      </c>
      <c r="L119" s="50"/>
      <c r="M119" s="3">
        <f>+$M$13</f>
        <v>811015</v>
      </c>
      <c r="N119" s="806"/>
      <c r="O119" s="806"/>
      <c r="P119" s="814"/>
      <c r="Q119" s="810"/>
      <c r="R119" s="810"/>
      <c r="S119" s="812">
        <f>IF(COUNTIF(J119:M123,"CUMPLE")&gt;=1,(G119*I119),0)* (IF(N119="PRESENTÓ CERTIFICADO",1,0))* (IF(O119="ACORDE A ITEM 5.2.1 (T.R.)",1,0) )* ( IF(OR(Q119="SIN OBSERVACIÓN", Q119="REQUERIMIENTOS SUBSANADOS"),1,0)) *(IF(OR(R119="NINGUNO", R119="CUMPLEN CON LO SOLICITADO"),1,0))</f>
        <v>0</v>
      </c>
      <c r="T119" s="801"/>
      <c r="U119" s="22"/>
      <c r="V119" s="22"/>
      <c r="W119" s="22"/>
      <c r="X119" s="22"/>
      <c r="Y119" s="22"/>
      <c r="Z119" s="22"/>
      <c r="AA119" s="22"/>
      <c r="AB119" s="22"/>
      <c r="AC119" s="22"/>
      <c r="AD119" s="22"/>
      <c r="AE119" s="22"/>
      <c r="AF119" s="22"/>
      <c r="AG119" s="22"/>
      <c r="AH119" s="22"/>
      <c r="AI119" s="22"/>
    </row>
    <row r="120" spans="1:35" ht="30" hidden="1" customHeight="1" x14ac:dyDescent="0.2">
      <c r="A120" s="22"/>
      <c r="B120" s="801"/>
      <c r="C120" s="801"/>
      <c r="D120" s="801"/>
      <c r="E120" s="801"/>
      <c r="F120" s="801"/>
      <c r="G120" s="801"/>
      <c r="H120" s="801"/>
      <c r="I120" s="801"/>
      <c r="J120" s="50"/>
      <c r="K120" s="3">
        <f>+$K$14</f>
        <v>951219</v>
      </c>
      <c r="L120" s="50"/>
      <c r="M120" s="3">
        <f>+$M$14</f>
        <v>721527</v>
      </c>
      <c r="N120" s="801"/>
      <c r="O120" s="801"/>
      <c r="P120" s="801"/>
      <c r="Q120" s="801"/>
      <c r="R120" s="801"/>
      <c r="S120" s="801"/>
      <c r="T120" s="801"/>
      <c r="U120" s="22"/>
      <c r="V120" s="22"/>
      <c r="W120" s="22"/>
      <c r="X120" s="22"/>
      <c r="Y120" s="22"/>
      <c r="Z120" s="22"/>
      <c r="AA120" s="22"/>
      <c r="AB120" s="22"/>
      <c r="AC120" s="22"/>
      <c r="AD120" s="22"/>
      <c r="AE120" s="22"/>
      <c r="AF120" s="22"/>
      <c r="AG120" s="22"/>
      <c r="AH120" s="22"/>
      <c r="AI120" s="22"/>
    </row>
    <row r="121" spans="1:35" ht="30" hidden="1" customHeight="1" x14ac:dyDescent="0.2">
      <c r="A121" s="22"/>
      <c r="B121" s="818"/>
      <c r="C121" s="818"/>
      <c r="D121" s="818"/>
      <c r="E121" s="818"/>
      <c r="F121" s="818"/>
      <c r="G121" s="818"/>
      <c r="H121" s="818"/>
      <c r="I121" s="818"/>
      <c r="J121" s="50"/>
      <c r="K121" s="3">
        <f>+$K$15</f>
        <v>721512</v>
      </c>
      <c r="L121" s="50"/>
      <c r="M121" s="3">
        <f>+$M$15</f>
        <v>721529</v>
      </c>
      <c r="N121" s="818"/>
      <c r="O121" s="818"/>
      <c r="P121" s="818"/>
      <c r="Q121" s="818"/>
      <c r="R121" s="818"/>
      <c r="S121" s="818"/>
      <c r="T121" s="818"/>
      <c r="U121" s="22"/>
      <c r="V121" s="22"/>
      <c r="W121" s="22"/>
      <c r="X121" s="22"/>
      <c r="Y121" s="22"/>
      <c r="Z121" s="22"/>
      <c r="AA121" s="22"/>
      <c r="AB121" s="22"/>
      <c r="AC121" s="22"/>
      <c r="AD121" s="22"/>
      <c r="AE121" s="22"/>
      <c r="AF121" s="22"/>
      <c r="AG121" s="22"/>
      <c r="AH121" s="22"/>
      <c r="AI121" s="22"/>
    </row>
    <row r="122" spans="1:35" ht="30" hidden="1" customHeight="1" x14ac:dyDescent="0.2">
      <c r="A122" s="22"/>
      <c r="B122" s="818"/>
      <c r="C122" s="818"/>
      <c r="D122" s="818"/>
      <c r="E122" s="818"/>
      <c r="F122" s="818"/>
      <c r="G122" s="818"/>
      <c r="H122" s="818"/>
      <c r="I122" s="818"/>
      <c r="J122" s="50"/>
      <c r="K122" s="3">
        <f>+$K$16</f>
        <v>721515</v>
      </c>
      <c r="L122" s="50"/>
      <c r="M122" s="3">
        <f>+$M$16</f>
        <v>721214</v>
      </c>
      <c r="N122" s="818"/>
      <c r="O122" s="818"/>
      <c r="P122" s="818"/>
      <c r="Q122" s="818"/>
      <c r="R122" s="818"/>
      <c r="S122" s="818"/>
      <c r="T122" s="818"/>
      <c r="U122" s="22"/>
      <c r="V122" s="22"/>
      <c r="W122" s="22"/>
      <c r="X122" s="22"/>
      <c r="Y122" s="22"/>
      <c r="Z122" s="22"/>
      <c r="AA122" s="22"/>
      <c r="AB122" s="22"/>
      <c r="AC122" s="22"/>
      <c r="AD122" s="22"/>
      <c r="AE122" s="22"/>
      <c r="AF122" s="22"/>
      <c r="AG122" s="22"/>
      <c r="AH122" s="22"/>
      <c r="AI122" s="22"/>
    </row>
    <row r="123" spans="1:35" ht="30" hidden="1" customHeight="1" x14ac:dyDescent="0.2">
      <c r="A123" s="22"/>
      <c r="B123" s="818"/>
      <c r="C123" s="818"/>
      <c r="D123" s="818"/>
      <c r="E123" s="818"/>
      <c r="F123" s="818"/>
      <c r="G123" s="818"/>
      <c r="H123" s="818"/>
      <c r="I123" s="818"/>
      <c r="J123" s="50"/>
      <c r="K123" s="3">
        <f>+$K$17</f>
        <v>721415</v>
      </c>
      <c r="L123" s="50"/>
      <c r="M123" s="3"/>
      <c r="N123" s="818"/>
      <c r="O123" s="818"/>
      <c r="P123" s="818"/>
      <c r="Q123" s="818"/>
      <c r="R123" s="818"/>
      <c r="S123" s="818"/>
      <c r="T123" s="818"/>
      <c r="U123" s="22"/>
      <c r="V123" s="22"/>
      <c r="W123" s="22"/>
      <c r="X123" s="22"/>
      <c r="Y123" s="22"/>
      <c r="Z123" s="22"/>
      <c r="AA123" s="22"/>
      <c r="AB123" s="22"/>
      <c r="AC123" s="22"/>
      <c r="AD123" s="22"/>
      <c r="AE123" s="22"/>
      <c r="AF123" s="22"/>
      <c r="AG123" s="22"/>
      <c r="AH123" s="22"/>
      <c r="AI123" s="22"/>
    </row>
    <row r="124" spans="1:35" ht="30" hidden="1" customHeight="1" x14ac:dyDescent="0.2">
      <c r="A124" s="22"/>
      <c r="B124" s="819">
        <v>4</v>
      </c>
      <c r="C124" s="830"/>
      <c r="D124" s="830"/>
      <c r="E124" s="830"/>
      <c r="F124" s="830"/>
      <c r="G124" s="799"/>
      <c r="H124" s="802"/>
      <c r="I124" s="804"/>
      <c r="J124" s="50"/>
      <c r="K124" s="3">
        <f>+$K$13</f>
        <v>721015</v>
      </c>
      <c r="L124" s="50"/>
      <c r="M124" s="3">
        <f>+$M$13</f>
        <v>811015</v>
      </c>
      <c r="N124" s="806"/>
      <c r="O124" s="806"/>
      <c r="P124" s="808"/>
      <c r="Q124" s="810"/>
      <c r="R124" s="810"/>
      <c r="S124" s="812">
        <f>IF(COUNTIF(J124:M128,"CUMPLE")&gt;=1,(G124*I124),0)* (IF(N124="PRESENTÓ CERTIFICADO",1,0))* (IF(O124="ACORDE A ITEM 5.2.1 (T.R.)",1,0) )* ( IF(OR(Q124="SIN OBSERVACIÓN", Q124="REQUERIMIENTOS SUBSANADOS"),1,0)) *(IF(OR(R124="NINGUNO", R124="CUMPLEN CON LO SOLICITADO"),1,0))</f>
        <v>0</v>
      </c>
      <c r="T124" s="801"/>
      <c r="U124" s="22"/>
      <c r="V124" s="22"/>
      <c r="W124" s="22"/>
      <c r="X124" s="22"/>
      <c r="Y124" s="22"/>
      <c r="Z124" s="22"/>
      <c r="AA124" s="22"/>
      <c r="AB124" s="22"/>
      <c r="AC124" s="22"/>
      <c r="AD124" s="22"/>
      <c r="AE124" s="22"/>
      <c r="AF124" s="22"/>
      <c r="AG124" s="22"/>
      <c r="AH124" s="22"/>
      <c r="AI124" s="22"/>
    </row>
    <row r="125" spans="1:35" ht="30" hidden="1" customHeight="1" x14ac:dyDescent="0.2">
      <c r="A125" s="22"/>
      <c r="B125" s="820"/>
      <c r="C125" s="831"/>
      <c r="D125" s="831"/>
      <c r="E125" s="831"/>
      <c r="F125" s="831"/>
      <c r="G125" s="800"/>
      <c r="H125" s="803"/>
      <c r="I125" s="805"/>
      <c r="J125" s="50"/>
      <c r="K125" s="3">
        <f>+$K$14</f>
        <v>951219</v>
      </c>
      <c r="L125" s="50"/>
      <c r="M125" s="3">
        <f>+$M$14</f>
        <v>721527</v>
      </c>
      <c r="N125" s="807"/>
      <c r="O125" s="807"/>
      <c r="P125" s="809"/>
      <c r="Q125" s="811"/>
      <c r="R125" s="811"/>
      <c r="S125" s="813"/>
      <c r="T125" s="818"/>
      <c r="U125" s="22"/>
      <c r="V125" s="22"/>
      <c r="W125" s="22"/>
      <c r="X125" s="22"/>
      <c r="Y125" s="22"/>
      <c r="Z125" s="22"/>
      <c r="AA125" s="22"/>
      <c r="AB125" s="22"/>
      <c r="AC125" s="22"/>
      <c r="AD125" s="22"/>
      <c r="AE125" s="22"/>
      <c r="AF125" s="22"/>
      <c r="AG125" s="22"/>
      <c r="AH125" s="22"/>
      <c r="AI125" s="22"/>
    </row>
    <row r="126" spans="1:35" ht="30" hidden="1" customHeight="1" x14ac:dyDescent="0.2">
      <c r="A126" s="22"/>
      <c r="B126" s="820"/>
      <c r="C126" s="831"/>
      <c r="D126" s="831"/>
      <c r="E126" s="831"/>
      <c r="F126" s="831"/>
      <c r="G126" s="800"/>
      <c r="H126" s="803"/>
      <c r="I126" s="805"/>
      <c r="J126" s="50"/>
      <c r="K126" s="3">
        <f>+$K$15</f>
        <v>721512</v>
      </c>
      <c r="L126" s="50"/>
      <c r="M126" s="3">
        <f>+$M$15</f>
        <v>721529</v>
      </c>
      <c r="N126" s="807"/>
      <c r="O126" s="807"/>
      <c r="P126" s="809"/>
      <c r="Q126" s="811"/>
      <c r="R126" s="811"/>
      <c r="S126" s="813"/>
      <c r="T126" s="818"/>
      <c r="U126" s="22"/>
      <c r="V126" s="22"/>
      <c r="W126" s="22"/>
      <c r="X126" s="22"/>
      <c r="Y126" s="22"/>
      <c r="Z126" s="22"/>
      <c r="AA126" s="22"/>
      <c r="AB126" s="22"/>
      <c r="AC126" s="22"/>
      <c r="AD126" s="22"/>
      <c r="AE126" s="22"/>
      <c r="AF126" s="22"/>
      <c r="AG126" s="22"/>
      <c r="AH126" s="22"/>
      <c r="AI126" s="22"/>
    </row>
    <row r="127" spans="1:35" ht="30" hidden="1" customHeight="1" x14ac:dyDescent="0.2">
      <c r="A127" s="22"/>
      <c r="B127" s="801"/>
      <c r="C127" s="801"/>
      <c r="D127" s="801"/>
      <c r="E127" s="801"/>
      <c r="F127" s="801"/>
      <c r="G127" s="801"/>
      <c r="H127" s="801"/>
      <c r="I127" s="801"/>
      <c r="J127" s="50"/>
      <c r="K127" s="3">
        <f>+$K$16</f>
        <v>721515</v>
      </c>
      <c r="L127" s="50"/>
      <c r="M127" s="3">
        <f>+$M$16</f>
        <v>721214</v>
      </c>
      <c r="N127" s="801"/>
      <c r="O127" s="801"/>
      <c r="P127" s="801"/>
      <c r="Q127" s="801"/>
      <c r="R127" s="801"/>
      <c r="S127" s="801"/>
      <c r="T127" s="801"/>
      <c r="U127" s="22"/>
      <c r="V127" s="22"/>
      <c r="W127" s="22"/>
      <c r="X127" s="22"/>
      <c r="Y127" s="22"/>
      <c r="Z127" s="22"/>
      <c r="AA127" s="22"/>
      <c r="AB127" s="22"/>
      <c r="AC127" s="22"/>
      <c r="AD127" s="22"/>
      <c r="AE127" s="22"/>
      <c r="AF127" s="22"/>
      <c r="AG127" s="22"/>
      <c r="AH127" s="22"/>
      <c r="AI127" s="22"/>
    </row>
    <row r="128" spans="1:35" ht="30" hidden="1" customHeight="1" x14ac:dyDescent="0.2">
      <c r="A128" s="22"/>
      <c r="B128" s="793"/>
      <c r="C128" s="793"/>
      <c r="D128" s="793"/>
      <c r="E128" s="793"/>
      <c r="F128" s="793"/>
      <c r="G128" s="793"/>
      <c r="H128" s="793"/>
      <c r="I128" s="793"/>
      <c r="J128" s="50"/>
      <c r="K128" s="3">
        <f>+$K$17</f>
        <v>721415</v>
      </c>
      <c r="L128" s="50"/>
      <c r="M128" s="3"/>
      <c r="N128" s="793"/>
      <c r="O128" s="793"/>
      <c r="P128" s="793"/>
      <c r="Q128" s="793"/>
      <c r="R128" s="793"/>
      <c r="S128" s="793"/>
      <c r="T128" s="801"/>
      <c r="U128" s="22"/>
      <c r="V128" s="22"/>
      <c r="W128" s="22"/>
      <c r="X128" s="22"/>
      <c r="Y128" s="22"/>
      <c r="Z128" s="22"/>
      <c r="AA128" s="22"/>
      <c r="AB128" s="22"/>
      <c r="AC128" s="22"/>
      <c r="AD128" s="22"/>
      <c r="AE128" s="22"/>
      <c r="AF128" s="22"/>
      <c r="AG128" s="22"/>
      <c r="AH128" s="22"/>
      <c r="AI128" s="22"/>
    </row>
    <row r="129" spans="1:35" ht="30" hidden="1" customHeight="1" x14ac:dyDescent="0.2">
      <c r="A129" s="22"/>
      <c r="B129" s="819">
        <v>5</v>
      </c>
      <c r="C129" s="814"/>
      <c r="D129" s="814"/>
      <c r="E129" s="814"/>
      <c r="F129" s="814"/>
      <c r="G129" s="821"/>
      <c r="H129" s="802"/>
      <c r="I129" s="823"/>
      <c r="J129" s="50"/>
      <c r="K129" s="3">
        <f>+$K$13</f>
        <v>721015</v>
      </c>
      <c r="L129" s="50"/>
      <c r="M129" s="3">
        <f>+$M$13</f>
        <v>811015</v>
      </c>
      <c r="N129" s="806"/>
      <c r="O129" s="806"/>
      <c r="P129" s="814"/>
      <c r="Q129" s="816"/>
      <c r="R129" s="816"/>
      <c r="S129" s="812">
        <f>IF(COUNTIF(J129:M133,"CUMPLE")&gt;=1,(G129*I129),0)* (IF(N129="PRESENTÓ CERTIFICADO",1,0))* (IF(O129="ACORDE A ITEM 5.2.1 (T.R.)",1,0) )* ( IF(OR(Q129="SIN OBSERVACIÓN", Q129="REQUERIMIENTOS SUBSANADOS"),1,0)) *(IF(OR(R129="NINGUNO", R129="CUMPLEN CON LO SOLICITADO"),1,0))</f>
        <v>0</v>
      </c>
      <c r="T129" s="801"/>
      <c r="U129" s="22"/>
      <c r="V129" s="22"/>
      <c r="W129" s="22"/>
      <c r="X129" s="22"/>
      <c r="Y129" s="22"/>
      <c r="Z129" s="22"/>
      <c r="AA129" s="22"/>
      <c r="AB129" s="22"/>
      <c r="AC129" s="22"/>
      <c r="AD129" s="22"/>
      <c r="AE129" s="22"/>
      <c r="AF129" s="22"/>
      <c r="AG129" s="22"/>
      <c r="AH129" s="22"/>
      <c r="AI129" s="22"/>
    </row>
    <row r="130" spans="1:35" ht="30" hidden="1" customHeight="1" x14ac:dyDescent="0.2">
      <c r="A130" s="22"/>
      <c r="B130" s="820"/>
      <c r="C130" s="815"/>
      <c r="D130" s="815"/>
      <c r="E130" s="815"/>
      <c r="F130" s="815"/>
      <c r="G130" s="822"/>
      <c r="H130" s="803"/>
      <c r="I130" s="824"/>
      <c r="J130" s="50"/>
      <c r="K130" s="3">
        <f>+$K$14</f>
        <v>951219</v>
      </c>
      <c r="L130" s="50"/>
      <c r="M130" s="3">
        <f>+$M$14</f>
        <v>721527</v>
      </c>
      <c r="N130" s="807"/>
      <c r="O130" s="807"/>
      <c r="P130" s="815"/>
      <c r="Q130" s="817"/>
      <c r="R130" s="817"/>
      <c r="S130" s="813"/>
      <c r="T130" s="818"/>
      <c r="U130" s="22"/>
      <c r="V130" s="22"/>
      <c r="W130" s="22"/>
      <c r="X130" s="22"/>
      <c r="Y130" s="22"/>
      <c r="Z130" s="22"/>
      <c r="AA130" s="22"/>
      <c r="AB130" s="22"/>
      <c r="AC130" s="22"/>
      <c r="AD130" s="22"/>
      <c r="AE130" s="22"/>
      <c r="AF130" s="22"/>
      <c r="AG130" s="22"/>
      <c r="AH130" s="22"/>
      <c r="AI130" s="22"/>
    </row>
    <row r="131" spans="1:35" ht="30" hidden="1" customHeight="1" x14ac:dyDescent="0.2">
      <c r="A131" s="22"/>
      <c r="B131" s="820"/>
      <c r="C131" s="815"/>
      <c r="D131" s="815"/>
      <c r="E131" s="815"/>
      <c r="F131" s="815"/>
      <c r="G131" s="822"/>
      <c r="H131" s="803"/>
      <c r="I131" s="824"/>
      <c r="J131" s="50"/>
      <c r="K131" s="3">
        <f>+$K$15</f>
        <v>721512</v>
      </c>
      <c r="L131" s="50"/>
      <c r="M131" s="3">
        <f>+$M$15</f>
        <v>721529</v>
      </c>
      <c r="N131" s="807"/>
      <c r="O131" s="807"/>
      <c r="P131" s="815"/>
      <c r="Q131" s="817"/>
      <c r="R131" s="817"/>
      <c r="S131" s="813"/>
      <c r="T131" s="818"/>
      <c r="U131" s="22"/>
      <c r="V131" s="22"/>
      <c r="W131" s="22"/>
      <c r="X131" s="22"/>
      <c r="Y131" s="22"/>
      <c r="Z131" s="22"/>
      <c r="AA131" s="22"/>
      <c r="AB131" s="22"/>
      <c r="AC131" s="22"/>
      <c r="AD131" s="22"/>
      <c r="AE131" s="22"/>
      <c r="AF131" s="22"/>
      <c r="AG131" s="22"/>
      <c r="AH131" s="22"/>
      <c r="AI131" s="22"/>
    </row>
    <row r="132" spans="1:35" ht="30" hidden="1" customHeight="1" x14ac:dyDescent="0.2">
      <c r="A132" s="22"/>
      <c r="B132" s="801"/>
      <c r="C132" s="801"/>
      <c r="D132" s="801"/>
      <c r="E132" s="801"/>
      <c r="F132" s="801"/>
      <c r="G132" s="801"/>
      <c r="H132" s="801"/>
      <c r="I132" s="801"/>
      <c r="J132" s="50"/>
      <c r="K132" s="3">
        <f>+$K$16</f>
        <v>721515</v>
      </c>
      <c r="L132" s="50"/>
      <c r="M132" s="3">
        <f>+$M$16</f>
        <v>721214</v>
      </c>
      <c r="N132" s="801"/>
      <c r="O132" s="801"/>
      <c r="P132" s="801"/>
      <c r="Q132" s="801"/>
      <c r="R132" s="801"/>
      <c r="S132" s="801"/>
      <c r="T132" s="801"/>
      <c r="U132" s="22"/>
      <c r="V132" s="22"/>
      <c r="W132" s="22"/>
      <c r="X132" s="22"/>
      <c r="Y132" s="22"/>
      <c r="Z132" s="22"/>
      <c r="AA132" s="22"/>
      <c r="AB132" s="22"/>
      <c r="AC132" s="22"/>
      <c r="AD132" s="22"/>
      <c r="AE132" s="22"/>
      <c r="AF132" s="22"/>
      <c r="AG132" s="22"/>
      <c r="AH132" s="22"/>
      <c r="AI132" s="22"/>
    </row>
    <row r="133" spans="1:35" ht="30" hidden="1" customHeight="1" x14ac:dyDescent="0.2">
      <c r="A133" s="22"/>
      <c r="B133" s="793"/>
      <c r="C133" s="793"/>
      <c r="D133" s="793"/>
      <c r="E133" s="793"/>
      <c r="F133" s="793"/>
      <c r="G133" s="793"/>
      <c r="H133" s="793"/>
      <c r="I133" s="793"/>
      <c r="J133" s="50"/>
      <c r="K133" s="3">
        <f>+$K$17</f>
        <v>721415</v>
      </c>
      <c r="L133" s="50"/>
      <c r="M133" s="3"/>
      <c r="N133" s="793"/>
      <c r="O133" s="793"/>
      <c r="P133" s="793"/>
      <c r="Q133" s="793"/>
      <c r="R133" s="793"/>
      <c r="S133" s="793"/>
      <c r="T133" s="793"/>
      <c r="U133" s="22"/>
      <c r="V133" s="22"/>
      <c r="W133" s="22"/>
      <c r="X133" s="22"/>
      <c r="Y133" s="22"/>
      <c r="Z133" s="22"/>
      <c r="AA133" s="22"/>
      <c r="AB133" s="22"/>
      <c r="AC133" s="22"/>
      <c r="AD133" s="22"/>
      <c r="AE133" s="22"/>
      <c r="AF133" s="22"/>
      <c r="AG133" s="22"/>
      <c r="AH133" s="22"/>
      <c r="AI133" s="22"/>
    </row>
    <row r="134" spans="1:35" ht="30" hidden="1" customHeight="1" x14ac:dyDescent="0.2">
      <c r="A134" s="22"/>
      <c r="B134" s="832" t="str">
        <f>IF(S135=" "," ",IF(S135&gt;=$H$6,"CUMPLE CON LA EXPERIENCIA REQUERIDA","NO CUMPLE CON LA EXPERIENCIA REQUERIDA"))</f>
        <v>NO CUMPLE CON LA EXPERIENCIA REQUERIDA</v>
      </c>
      <c r="C134" s="833"/>
      <c r="D134" s="833"/>
      <c r="E134" s="833"/>
      <c r="F134" s="833"/>
      <c r="G134" s="833"/>
      <c r="H134" s="833"/>
      <c r="I134" s="833"/>
      <c r="J134" s="833"/>
      <c r="K134" s="833"/>
      <c r="L134" s="833"/>
      <c r="M134" s="833"/>
      <c r="N134" s="833"/>
      <c r="O134" s="834"/>
      <c r="P134" s="794" t="s">
        <v>50</v>
      </c>
      <c r="Q134" s="795"/>
      <c r="R134" s="54"/>
      <c r="S134" s="55">
        <f>IF(T109="SI",SUM(S109:S133),0)</f>
        <v>0</v>
      </c>
      <c r="T134" s="792" t="str">
        <f>IF(S135=" "," ",IF(S135&gt;=$H$6,"CUMPLE","NO CUMPLE"))</f>
        <v>NO CUMPLE</v>
      </c>
      <c r="U134" s="22"/>
      <c r="V134" s="22"/>
      <c r="W134" s="22"/>
      <c r="X134" s="22"/>
      <c r="Y134" s="22"/>
      <c r="Z134" s="22"/>
      <c r="AA134" s="22"/>
      <c r="AB134" s="22"/>
      <c r="AC134" s="22"/>
      <c r="AD134" s="22"/>
      <c r="AE134" s="22"/>
      <c r="AF134" s="22"/>
      <c r="AG134" s="22"/>
      <c r="AH134" s="22"/>
      <c r="AI134" s="22"/>
    </row>
    <row r="135" spans="1:35" ht="30" hidden="1" customHeight="1" x14ac:dyDescent="0.2">
      <c r="A135" s="22"/>
      <c r="B135" s="835"/>
      <c r="C135" s="836"/>
      <c r="D135" s="836"/>
      <c r="E135" s="836"/>
      <c r="F135" s="836"/>
      <c r="G135" s="836"/>
      <c r="H135" s="836"/>
      <c r="I135" s="836"/>
      <c r="J135" s="836"/>
      <c r="K135" s="836"/>
      <c r="L135" s="836"/>
      <c r="M135" s="836"/>
      <c r="N135" s="836"/>
      <c r="O135" s="837"/>
      <c r="P135" s="794" t="s">
        <v>51</v>
      </c>
      <c r="Q135" s="795"/>
      <c r="R135" s="54"/>
      <c r="S135" s="56">
        <f>IFERROR((S134/$P$6)," ")</f>
        <v>0</v>
      </c>
      <c r="T135" s="793"/>
      <c r="U135" s="22"/>
      <c r="V135" s="22"/>
      <c r="W135" s="22"/>
      <c r="X135" s="22"/>
      <c r="Y135" s="22"/>
      <c r="Z135" s="22"/>
      <c r="AA135" s="22"/>
      <c r="AB135" s="22"/>
      <c r="AC135" s="22"/>
      <c r="AD135" s="22"/>
      <c r="AE135" s="22"/>
      <c r="AF135" s="22"/>
      <c r="AG135" s="22"/>
      <c r="AH135" s="22"/>
      <c r="AI135" s="22"/>
    </row>
    <row r="136" spans="1:35" ht="30" hidden="1" customHeight="1" x14ac:dyDescent="0.2">
      <c r="A136" s="22"/>
      <c r="B136" s="22"/>
      <c r="C136" s="22"/>
      <c r="D136" s="22"/>
      <c r="E136" s="34"/>
      <c r="F136" s="35"/>
      <c r="G136" s="35"/>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row>
    <row r="137" spans="1:35" ht="30" hidden="1" customHeight="1" x14ac:dyDescent="0.2">
      <c r="A137" s="22"/>
      <c r="B137" s="22"/>
      <c r="C137" s="22"/>
      <c r="D137" s="22"/>
      <c r="E137" s="34"/>
      <c r="F137" s="35"/>
      <c r="G137" s="35"/>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row>
    <row r="138" spans="1:35" ht="61.5" hidden="1" customHeight="1" x14ac:dyDescent="0.2">
      <c r="A138" s="22"/>
      <c r="B138" s="36">
        <v>5</v>
      </c>
      <c r="C138" s="839" t="s">
        <v>52</v>
      </c>
      <c r="D138" s="827"/>
      <c r="E138" s="795"/>
      <c r="F138" s="840">
        <f>IFERROR(VLOOKUP(B138,LISTA_OFERENTES,2,FALSE)," ")</f>
        <v>0</v>
      </c>
      <c r="G138" s="827"/>
      <c r="H138" s="827"/>
      <c r="I138" s="827"/>
      <c r="J138" s="827"/>
      <c r="K138" s="827"/>
      <c r="L138" s="827"/>
      <c r="M138" s="827"/>
      <c r="N138" s="827"/>
      <c r="O138" s="795"/>
      <c r="P138" s="841" t="s">
        <v>32</v>
      </c>
      <c r="Q138" s="827"/>
      <c r="R138" s="795"/>
      <c r="S138" s="37">
        <f>5-(INT(COUNTBLANK(C141:C165)-20))</f>
        <v>0</v>
      </c>
      <c r="T138" s="38"/>
      <c r="U138" s="22"/>
      <c r="V138" s="22"/>
      <c r="W138" s="22"/>
      <c r="X138" s="22"/>
      <c r="Y138" s="22"/>
      <c r="Z138" s="22"/>
      <c r="AA138" s="22"/>
      <c r="AB138" s="22"/>
      <c r="AC138" s="22"/>
      <c r="AD138" s="22"/>
      <c r="AE138" s="22"/>
      <c r="AF138" s="22"/>
      <c r="AG138" s="22"/>
      <c r="AH138" s="22"/>
      <c r="AI138" s="22"/>
    </row>
    <row r="139" spans="1:35" ht="30" hidden="1" customHeight="1" x14ac:dyDescent="0.2">
      <c r="A139" s="22"/>
      <c r="B139" s="838" t="s">
        <v>33</v>
      </c>
      <c r="C139" s="825" t="s">
        <v>34</v>
      </c>
      <c r="D139" s="825" t="s">
        <v>35</v>
      </c>
      <c r="E139" s="825" t="s">
        <v>36</v>
      </c>
      <c r="F139" s="825" t="s">
        <v>37</v>
      </c>
      <c r="G139" s="825" t="s">
        <v>38</v>
      </c>
      <c r="H139" s="825" t="s">
        <v>255</v>
      </c>
      <c r="I139" s="825" t="s">
        <v>39</v>
      </c>
      <c r="J139" s="826" t="s">
        <v>40</v>
      </c>
      <c r="K139" s="827"/>
      <c r="L139" s="827"/>
      <c r="M139" s="795"/>
      <c r="N139" s="825" t="s">
        <v>41</v>
      </c>
      <c r="O139" s="825" t="s">
        <v>42</v>
      </c>
      <c r="P139" s="40" t="s">
        <v>43</v>
      </c>
      <c r="Q139" s="40"/>
      <c r="R139" s="825" t="s">
        <v>44</v>
      </c>
      <c r="S139" s="825" t="s">
        <v>45</v>
      </c>
      <c r="T139" s="825" t="s">
        <v>763</v>
      </c>
      <c r="U139" s="22"/>
      <c r="V139" s="22"/>
      <c r="W139" s="22"/>
      <c r="X139" s="22"/>
      <c r="Y139" s="22"/>
      <c r="Z139" s="22"/>
      <c r="AA139" s="22"/>
      <c r="AB139" s="22"/>
      <c r="AC139" s="22"/>
      <c r="AD139" s="22"/>
      <c r="AE139" s="22"/>
      <c r="AF139" s="22"/>
      <c r="AG139" s="22"/>
      <c r="AH139" s="22"/>
      <c r="AI139" s="22"/>
    </row>
    <row r="140" spans="1:35" ht="48" hidden="1" customHeight="1" x14ac:dyDescent="0.2">
      <c r="A140" s="22"/>
      <c r="B140" s="793"/>
      <c r="C140" s="793"/>
      <c r="D140" s="793"/>
      <c r="E140" s="793"/>
      <c r="F140" s="793"/>
      <c r="G140" s="793"/>
      <c r="H140" s="793"/>
      <c r="I140" s="793"/>
      <c r="J140" s="828" t="s">
        <v>256</v>
      </c>
      <c r="K140" s="827"/>
      <c r="L140" s="827"/>
      <c r="M140" s="795"/>
      <c r="N140" s="793"/>
      <c r="O140" s="793"/>
      <c r="P140" s="42" t="s">
        <v>13</v>
      </c>
      <c r="Q140" s="42" t="s">
        <v>48</v>
      </c>
      <c r="R140" s="793"/>
      <c r="S140" s="793"/>
      <c r="T140" s="793"/>
      <c r="U140" s="22"/>
      <c r="V140" s="22"/>
      <c r="W140" s="22"/>
      <c r="X140" s="22"/>
      <c r="Y140" s="22"/>
      <c r="Z140" s="22"/>
      <c r="AA140" s="22"/>
      <c r="AB140" s="22"/>
      <c r="AC140" s="22"/>
      <c r="AD140" s="22"/>
      <c r="AE140" s="22"/>
      <c r="AF140" s="22"/>
      <c r="AG140" s="22"/>
      <c r="AH140" s="22"/>
      <c r="AI140" s="22"/>
    </row>
    <row r="141" spans="1:35" ht="30" hidden="1" customHeight="1" x14ac:dyDescent="0.2">
      <c r="A141" s="22"/>
      <c r="B141" s="819">
        <v>1</v>
      </c>
      <c r="C141" s="814"/>
      <c r="D141" s="814"/>
      <c r="E141" s="814"/>
      <c r="F141" s="814"/>
      <c r="G141" s="821"/>
      <c r="H141" s="802"/>
      <c r="I141" s="823"/>
      <c r="J141" s="50"/>
      <c r="K141" s="3">
        <f>+$K$13</f>
        <v>721015</v>
      </c>
      <c r="L141" s="50"/>
      <c r="M141" s="3">
        <f>+$M$13</f>
        <v>811015</v>
      </c>
      <c r="N141" s="806"/>
      <c r="O141" s="806"/>
      <c r="P141" s="814"/>
      <c r="Q141" s="816"/>
      <c r="R141" s="816"/>
      <c r="S141" s="812">
        <f>IF(COUNTIF(J141:M145,"CUMPLE")&gt;=1,(G141*I141),0)* (IF(N141="PRESENTÓ CERTIFICADO",1,0))* (IF(O141="ACORDE A ITEM 5.2.1 (T.R.)",1,0) )* ( IF(OR(Q141="SIN OBSERVACIÓN", Q141="REQUERIMIENTOS SUBSANADOS"),1,0)) *(IF(OR(R141="NINGUNO", R141="CUMPLEN CON LO SOLICITADO"),1,0))</f>
        <v>0</v>
      </c>
      <c r="T141" s="829"/>
      <c r="U141" s="22"/>
      <c r="V141" s="22"/>
      <c r="W141" s="22"/>
      <c r="X141" s="22"/>
      <c r="Y141" s="22"/>
      <c r="Z141" s="22"/>
      <c r="AA141" s="22"/>
      <c r="AB141" s="22"/>
      <c r="AC141" s="22"/>
      <c r="AD141" s="22"/>
      <c r="AE141" s="22"/>
      <c r="AF141" s="22"/>
      <c r="AG141" s="22"/>
      <c r="AH141" s="22"/>
      <c r="AI141" s="22"/>
    </row>
    <row r="142" spans="1:35" ht="30" hidden="1" customHeight="1" x14ac:dyDescent="0.2">
      <c r="A142" s="22"/>
      <c r="B142" s="801"/>
      <c r="C142" s="801"/>
      <c r="D142" s="801"/>
      <c r="E142" s="801"/>
      <c r="F142" s="801"/>
      <c r="G142" s="801"/>
      <c r="H142" s="801"/>
      <c r="I142" s="801"/>
      <c r="J142" s="50"/>
      <c r="K142" s="3">
        <f>+$K$14</f>
        <v>951219</v>
      </c>
      <c r="L142" s="50"/>
      <c r="M142" s="3">
        <f>+$M$14</f>
        <v>721527</v>
      </c>
      <c r="N142" s="801"/>
      <c r="O142" s="801"/>
      <c r="P142" s="801"/>
      <c r="Q142" s="801"/>
      <c r="R142" s="801"/>
      <c r="S142" s="801"/>
      <c r="T142" s="801"/>
      <c r="U142" s="22"/>
      <c r="V142" s="22"/>
      <c r="W142" s="22"/>
      <c r="X142" s="22"/>
      <c r="Y142" s="22"/>
      <c r="Z142" s="22"/>
      <c r="AA142" s="22"/>
      <c r="AB142" s="22"/>
      <c r="AC142" s="22"/>
      <c r="AD142" s="22"/>
      <c r="AE142" s="22"/>
      <c r="AF142" s="22"/>
      <c r="AG142" s="22"/>
      <c r="AH142" s="22"/>
      <c r="AI142" s="22"/>
    </row>
    <row r="143" spans="1:35" ht="30" hidden="1" customHeight="1" x14ac:dyDescent="0.2">
      <c r="A143" s="22"/>
      <c r="B143" s="818"/>
      <c r="C143" s="818"/>
      <c r="D143" s="818"/>
      <c r="E143" s="818"/>
      <c r="F143" s="818"/>
      <c r="G143" s="818"/>
      <c r="H143" s="818"/>
      <c r="I143" s="818"/>
      <c r="J143" s="50"/>
      <c r="K143" s="3">
        <f>+$K$15</f>
        <v>721512</v>
      </c>
      <c r="L143" s="50"/>
      <c r="M143" s="3">
        <f>+$M$15</f>
        <v>721529</v>
      </c>
      <c r="N143" s="818"/>
      <c r="O143" s="818"/>
      <c r="P143" s="818"/>
      <c r="Q143" s="818"/>
      <c r="R143" s="818"/>
      <c r="S143" s="818"/>
      <c r="T143" s="818"/>
      <c r="U143" s="22"/>
      <c r="V143" s="22"/>
      <c r="W143" s="22"/>
      <c r="X143" s="22"/>
      <c r="Y143" s="22"/>
      <c r="Z143" s="22"/>
      <c r="AA143" s="22"/>
      <c r="AB143" s="22"/>
      <c r="AC143" s="22"/>
      <c r="AD143" s="22"/>
      <c r="AE143" s="22"/>
      <c r="AF143" s="22"/>
      <c r="AG143" s="22"/>
      <c r="AH143" s="22"/>
      <c r="AI143" s="22"/>
    </row>
    <row r="144" spans="1:35" ht="30" hidden="1" customHeight="1" x14ac:dyDescent="0.2">
      <c r="A144" s="22"/>
      <c r="B144" s="818"/>
      <c r="C144" s="818"/>
      <c r="D144" s="818"/>
      <c r="E144" s="818"/>
      <c r="F144" s="818"/>
      <c r="G144" s="818"/>
      <c r="H144" s="818"/>
      <c r="I144" s="818"/>
      <c r="J144" s="50"/>
      <c r="K144" s="3">
        <f>+$K$16</f>
        <v>721515</v>
      </c>
      <c r="L144" s="50"/>
      <c r="M144" s="3">
        <f>+$M$16</f>
        <v>721214</v>
      </c>
      <c r="N144" s="818"/>
      <c r="O144" s="818"/>
      <c r="P144" s="818"/>
      <c r="Q144" s="818"/>
      <c r="R144" s="818"/>
      <c r="S144" s="818"/>
      <c r="T144" s="818"/>
      <c r="U144" s="22"/>
      <c r="V144" s="22"/>
      <c r="W144" s="22"/>
      <c r="X144" s="22"/>
      <c r="Y144" s="22"/>
      <c r="Z144" s="22"/>
      <c r="AA144" s="22"/>
      <c r="AB144" s="22"/>
      <c r="AC144" s="22"/>
      <c r="AD144" s="22"/>
      <c r="AE144" s="22"/>
      <c r="AF144" s="22"/>
      <c r="AG144" s="22"/>
      <c r="AH144" s="22"/>
      <c r="AI144" s="22"/>
    </row>
    <row r="145" spans="1:35" ht="30" hidden="1" customHeight="1" x14ac:dyDescent="0.2">
      <c r="A145" s="22"/>
      <c r="B145" s="793"/>
      <c r="C145" s="793"/>
      <c r="D145" s="793"/>
      <c r="E145" s="793"/>
      <c r="F145" s="793"/>
      <c r="G145" s="793"/>
      <c r="H145" s="793"/>
      <c r="I145" s="793"/>
      <c r="J145" s="50"/>
      <c r="K145" s="3">
        <f>+$K$17</f>
        <v>721415</v>
      </c>
      <c r="L145" s="50"/>
      <c r="M145" s="3"/>
      <c r="N145" s="793"/>
      <c r="O145" s="793"/>
      <c r="P145" s="793"/>
      <c r="Q145" s="793"/>
      <c r="R145" s="793"/>
      <c r="S145" s="793"/>
      <c r="T145" s="801"/>
      <c r="U145" s="22"/>
      <c r="V145" s="22"/>
      <c r="W145" s="22"/>
      <c r="X145" s="22"/>
      <c r="Y145" s="22"/>
      <c r="Z145" s="22"/>
      <c r="AA145" s="22"/>
      <c r="AB145" s="22"/>
      <c r="AC145" s="22"/>
      <c r="AD145" s="22"/>
      <c r="AE145" s="22"/>
      <c r="AF145" s="22"/>
      <c r="AG145" s="22"/>
      <c r="AH145" s="22"/>
      <c r="AI145" s="22"/>
    </row>
    <row r="146" spans="1:35" ht="30" hidden="1" customHeight="1" x14ac:dyDescent="0.2">
      <c r="A146" s="22"/>
      <c r="B146" s="819">
        <v>2</v>
      </c>
      <c r="C146" s="830"/>
      <c r="D146" s="830"/>
      <c r="E146" s="830"/>
      <c r="F146" s="830"/>
      <c r="G146" s="799"/>
      <c r="H146" s="802"/>
      <c r="I146" s="804"/>
      <c r="J146" s="50"/>
      <c r="K146" s="3">
        <f>+$K$13</f>
        <v>721015</v>
      </c>
      <c r="L146" s="50"/>
      <c r="M146" s="3">
        <f>+$M$13</f>
        <v>811015</v>
      </c>
      <c r="N146" s="806"/>
      <c r="O146" s="806"/>
      <c r="P146" s="808"/>
      <c r="Q146" s="810"/>
      <c r="R146" s="810"/>
      <c r="S146" s="812">
        <f>IF(COUNTIF(J146:M150,"CUMPLE")&gt;=1,(G146*I146),0)* (IF(N146="PRESENTÓ CERTIFICADO",1,0))* (IF(O146="ACORDE A ITEM 5.2.1 (T.R.)",1,0) )* ( IF(OR(Q146="SIN OBSERVACIÓN", Q146="REQUERIMIENTOS SUBSANADOS"),1,0)) *(IF(OR(R146="NINGUNO", R146="CUMPLEN CON LO SOLICITADO"),1,0))</f>
        <v>0</v>
      </c>
      <c r="T146" s="801"/>
      <c r="U146" s="22"/>
      <c r="V146" s="22"/>
      <c r="W146" s="22"/>
      <c r="X146" s="22"/>
      <c r="Y146" s="22"/>
      <c r="Z146" s="22"/>
      <c r="AA146" s="22"/>
      <c r="AB146" s="22"/>
      <c r="AC146" s="22"/>
      <c r="AD146" s="22"/>
      <c r="AE146" s="22"/>
      <c r="AF146" s="22"/>
      <c r="AG146" s="22"/>
      <c r="AH146" s="22"/>
      <c r="AI146" s="22"/>
    </row>
    <row r="147" spans="1:35" ht="30" hidden="1" customHeight="1" x14ac:dyDescent="0.2">
      <c r="A147" s="22"/>
      <c r="B147" s="801"/>
      <c r="C147" s="801"/>
      <c r="D147" s="801"/>
      <c r="E147" s="801"/>
      <c r="F147" s="801"/>
      <c r="G147" s="801"/>
      <c r="H147" s="801"/>
      <c r="I147" s="801"/>
      <c r="J147" s="50"/>
      <c r="K147" s="3">
        <f>+$K$14</f>
        <v>951219</v>
      </c>
      <c r="L147" s="50"/>
      <c r="M147" s="3">
        <f>+$M$14</f>
        <v>721527</v>
      </c>
      <c r="N147" s="801"/>
      <c r="O147" s="801"/>
      <c r="P147" s="801"/>
      <c r="Q147" s="801"/>
      <c r="R147" s="801"/>
      <c r="S147" s="801"/>
      <c r="T147" s="801"/>
      <c r="U147" s="22"/>
      <c r="V147" s="22"/>
      <c r="W147" s="22"/>
      <c r="X147" s="22"/>
      <c r="Y147" s="22"/>
      <c r="Z147" s="22"/>
      <c r="AA147" s="22"/>
      <c r="AB147" s="22"/>
      <c r="AC147" s="22"/>
      <c r="AD147" s="22"/>
      <c r="AE147" s="22"/>
      <c r="AF147" s="22"/>
      <c r="AG147" s="22"/>
      <c r="AH147" s="22"/>
      <c r="AI147" s="22"/>
    </row>
    <row r="148" spans="1:35" ht="30" hidden="1" customHeight="1" x14ac:dyDescent="0.2">
      <c r="A148" s="22"/>
      <c r="B148" s="818"/>
      <c r="C148" s="818"/>
      <c r="D148" s="818"/>
      <c r="E148" s="818"/>
      <c r="F148" s="818"/>
      <c r="G148" s="818"/>
      <c r="H148" s="818"/>
      <c r="I148" s="818"/>
      <c r="J148" s="50"/>
      <c r="K148" s="3">
        <f>+$K$15</f>
        <v>721512</v>
      </c>
      <c r="L148" s="50"/>
      <c r="M148" s="3">
        <f>+$M$15</f>
        <v>721529</v>
      </c>
      <c r="N148" s="818"/>
      <c r="O148" s="818"/>
      <c r="P148" s="818"/>
      <c r="Q148" s="818"/>
      <c r="R148" s="818"/>
      <c r="S148" s="818"/>
      <c r="T148" s="818"/>
      <c r="U148" s="22"/>
      <c r="V148" s="22"/>
      <c r="W148" s="22"/>
      <c r="X148" s="22"/>
      <c r="Y148" s="22"/>
      <c r="Z148" s="22"/>
      <c r="AA148" s="22"/>
      <c r="AB148" s="22"/>
      <c r="AC148" s="22"/>
      <c r="AD148" s="22"/>
      <c r="AE148" s="22"/>
      <c r="AF148" s="22"/>
      <c r="AG148" s="22"/>
      <c r="AH148" s="22"/>
      <c r="AI148" s="22"/>
    </row>
    <row r="149" spans="1:35" ht="30" hidden="1" customHeight="1" x14ac:dyDescent="0.2">
      <c r="A149" s="22"/>
      <c r="B149" s="818"/>
      <c r="C149" s="818"/>
      <c r="D149" s="818"/>
      <c r="E149" s="818"/>
      <c r="F149" s="818"/>
      <c r="G149" s="818"/>
      <c r="H149" s="818"/>
      <c r="I149" s="818"/>
      <c r="J149" s="50"/>
      <c r="K149" s="3">
        <f>+$K$16</f>
        <v>721515</v>
      </c>
      <c r="L149" s="50"/>
      <c r="M149" s="3">
        <f>+$M$16</f>
        <v>721214</v>
      </c>
      <c r="N149" s="818"/>
      <c r="O149" s="818"/>
      <c r="P149" s="818"/>
      <c r="Q149" s="818"/>
      <c r="R149" s="818"/>
      <c r="S149" s="818"/>
      <c r="T149" s="818"/>
      <c r="U149" s="22"/>
      <c r="V149" s="22"/>
      <c r="W149" s="22"/>
      <c r="X149" s="22"/>
      <c r="Y149" s="22"/>
      <c r="Z149" s="22"/>
      <c r="AA149" s="22"/>
      <c r="AB149" s="22"/>
      <c r="AC149" s="22"/>
      <c r="AD149" s="22"/>
      <c r="AE149" s="22"/>
      <c r="AF149" s="22"/>
      <c r="AG149" s="22"/>
      <c r="AH149" s="22"/>
      <c r="AI149" s="22"/>
    </row>
    <row r="150" spans="1:35" ht="30" hidden="1" customHeight="1" x14ac:dyDescent="0.2">
      <c r="A150" s="22"/>
      <c r="B150" s="793"/>
      <c r="C150" s="793"/>
      <c r="D150" s="793"/>
      <c r="E150" s="793"/>
      <c r="F150" s="793"/>
      <c r="G150" s="793"/>
      <c r="H150" s="793"/>
      <c r="I150" s="793"/>
      <c r="J150" s="50"/>
      <c r="K150" s="3">
        <f>+$K$17</f>
        <v>721415</v>
      </c>
      <c r="L150" s="50"/>
      <c r="M150" s="3"/>
      <c r="N150" s="793"/>
      <c r="O150" s="793"/>
      <c r="P150" s="793"/>
      <c r="Q150" s="793"/>
      <c r="R150" s="793"/>
      <c r="S150" s="793"/>
      <c r="T150" s="801"/>
      <c r="U150" s="22"/>
      <c r="V150" s="22"/>
      <c r="W150" s="22"/>
      <c r="X150" s="22"/>
      <c r="Y150" s="22"/>
      <c r="Z150" s="22"/>
      <c r="AA150" s="22"/>
      <c r="AB150" s="22"/>
      <c r="AC150" s="22"/>
      <c r="AD150" s="22"/>
      <c r="AE150" s="22"/>
      <c r="AF150" s="22"/>
      <c r="AG150" s="22"/>
      <c r="AH150" s="22"/>
      <c r="AI150" s="22"/>
    </row>
    <row r="151" spans="1:35" ht="30" hidden="1" customHeight="1" x14ac:dyDescent="0.2">
      <c r="A151" s="22"/>
      <c r="B151" s="819">
        <v>3</v>
      </c>
      <c r="C151" s="814"/>
      <c r="D151" s="814"/>
      <c r="E151" s="814"/>
      <c r="F151" s="814"/>
      <c r="G151" s="821"/>
      <c r="H151" s="802"/>
      <c r="I151" s="823"/>
      <c r="J151" s="50"/>
      <c r="K151" s="3">
        <f>+$K$13</f>
        <v>721015</v>
      </c>
      <c r="L151" s="50"/>
      <c r="M151" s="3">
        <f>+$M$13</f>
        <v>811015</v>
      </c>
      <c r="N151" s="806"/>
      <c r="O151" s="806"/>
      <c r="P151" s="814"/>
      <c r="Q151" s="810"/>
      <c r="R151" s="810"/>
      <c r="S151" s="812">
        <f>IF(COUNTIF(J151:M155,"CUMPLE")&gt;=1,(G151*I151),0)* (IF(N151="PRESENTÓ CERTIFICADO",1,0))* (IF(O151="ACORDE A ITEM 5.2.1 (T.R.)",1,0) )* ( IF(OR(Q151="SIN OBSERVACIÓN", Q151="REQUERIMIENTOS SUBSANADOS"),1,0)) *(IF(OR(R151="NINGUNO", R151="CUMPLEN CON LO SOLICITADO"),1,0))</f>
        <v>0</v>
      </c>
      <c r="T151" s="801"/>
      <c r="U151" s="22"/>
      <c r="V151" s="22"/>
      <c r="W151" s="22"/>
      <c r="X151" s="22"/>
      <c r="Y151" s="22"/>
      <c r="Z151" s="22"/>
      <c r="AA151" s="22"/>
      <c r="AB151" s="22"/>
      <c r="AC151" s="22"/>
      <c r="AD151" s="22"/>
      <c r="AE151" s="22"/>
      <c r="AF151" s="22"/>
      <c r="AG151" s="22"/>
      <c r="AH151" s="22"/>
      <c r="AI151" s="22"/>
    </row>
    <row r="152" spans="1:35" ht="30" hidden="1" customHeight="1" x14ac:dyDescent="0.2">
      <c r="A152" s="22"/>
      <c r="B152" s="801"/>
      <c r="C152" s="801"/>
      <c r="D152" s="801"/>
      <c r="E152" s="801"/>
      <c r="F152" s="801"/>
      <c r="G152" s="801"/>
      <c r="H152" s="801"/>
      <c r="I152" s="801"/>
      <c r="J152" s="50"/>
      <c r="K152" s="3">
        <f>+$K$14</f>
        <v>951219</v>
      </c>
      <c r="L152" s="50"/>
      <c r="M152" s="3">
        <f>+$M$14</f>
        <v>721527</v>
      </c>
      <c r="N152" s="801"/>
      <c r="O152" s="801"/>
      <c r="P152" s="801"/>
      <c r="Q152" s="801"/>
      <c r="R152" s="801"/>
      <c r="S152" s="801"/>
      <c r="T152" s="801"/>
      <c r="U152" s="22"/>
      <c r="V152" s="22"/>
      <c r="W152" s="22"/>
      <c r="X152" s="22"/>
      <c r="Y152" s="22"/>
      <c r="Z152" s="22"/>
      <c r="AA152" s="22"/>
      <c r="AB152" s="22"/>
      <c r="AC152" s="22"/>
      <c r="AD152" s="22"/>
      <c r="AE152" s="22"/>
      <c r="AF152" s="22"/>
      <c r="AG152" s="22"/>
      <c r="AH152" s="22"/>
      <c r="AI152" s="22"/>
    </row>
    <row r="153" spans="1:35" ht="30" hidden="1" customHeight="1" x14ac:dyDescent="0.2">
      <c r="A153" s="22"/>
      <c r="B153" s="818"/>
      <c r="C153" s="818"/>
      <c r="D153" s="818"/>
      <c r="E153" s="818"/>
      <c r="F153" s="818"/>
      <c r="G153" s="818"/>
      <c r="H153" s="818"/>
      <c r="I153" s="818"/>
      <c r="J153" s="50"/>
      <c r="K153" s="3">
        <f>+$K$15</f>
        <v>721512</v>
      </c>
      <c r="L153" s="50"/>
      <c r="M153" s="3">
        <f>+$M$15</f>
        <v>721529</v>
      </c>
      <c r="N153" s="818"/>
      <c r="O153" s="818"/>
      <c r="P153" s="818"/>
      <c r="Q153" s="818"/>
      <c r="R153" s="818"/>
      <c r="S153" s="818"/>
      <c r="T153" s="818"/>
      <c r="U153" s="22"/>
      <c r="V153" s="22"/>
      <c r="W153" s="22"/>
      <c r="X153" s="22"/>
      <c r="Y153" s="22"/>
      <c r="Z153" s="22"/>
      <c r="AA153" s="22"/>
      <c r="AB153" s="22"/>
      <c r="AC153" s="22"/>
      <c r="AD153" s="22"/>
      <c r="AE153" s="22"/>
      <c r="AF153" s="22"/>
      <c r="AG153" s="22"/>
      <c r="AH153" s="22"/>
      <c r="AI153" s="22"/>
    </row>
    <row r="154" spans="1:35" ht="30" hidden="1" customHeight="1" x14ac:dyDescent="0.2">
      <c r="A154" s="22"/>
      <c r="B154" s="818"/>
      <c r="C154" s="818"/>
      <c r="D154" s="818"/>
      <c r="E154" s="818"/>
      <c r="F154" s="818"/>
      <c r="G154" s="818"/>
      <c r="H154" s="818"/>
      <c r="I154" s="818"/>
      <c r="J154" s="50"/>
      <c r="K154" s="3">
        <f>+$K$16</f>
        <v>721515</v>
      </c>
      <c r="L154" s="50"/>
      <c r="M154" s="3">
        <f>+$M$16</f>
        <v>721214</v>
      </c>
      <c r="N154" s="818"/>
      <c r="O154" s="818"/>
      <c r="P154" s="818"/>
      <c r="Q154" s="818"/>
      <c r="R154" s="818"/>
      <c r="S154" s="818"/>
      <c r="T154" s="818"/>
      <c r="U154" s="22"/>
      <c r="V154" s="22"/>
      <c r="W154" s="22"/>
      <c r="X154" s="22"/>
      <c r="Y154" s="22"/>
      <c r="Z154" s="22"/>
      <c r="AA154" s="22"/>
      <c r="AB154" s="22"/>
      <c r="AC154" s="22"/>
      <c r="AD154" s="22"/>
      <c r="AE154" s="22"/>
      <c r="AF154" s="22"/>
      <c r="AG154" s="22"/>
      <c r="AH154" s="22"/>
      <c r="AI154" s="22"/>
    </row>
    <row r="155" spans="1:35" ht="30" hidden="1" customHeight="1" x14ac:dyDescent="0.2">
      <c r="A155" s="22"/>
      <c r="B155" s="818"/>
      <c r="C155" s="818"/>
      <c r="D155" s="818"/>
      <c r="E155" s="818"/>
      <c r="F155" s="818"/>
      <c r="G155" s="818"/>
      <c r="H155" s="818"/>
      <c r="I155" s="818"/>
      <c r="J155" s="50"/>
      <c r="K155" s="3">
        <f>+$K$17</f>
        <v>721415</v>
      </c>
      <c r="L155" s="50"/>
      <c r="M155" s="3"/>
      <c r="N155" s="818"/>
      <c r="O155" s="818"/>
      <c r="P155" s="818"/>
      <c r="Q155" s="818"/>
      <c r="R155" s="818"/>
      <c r="S155" s="818"/>
      <c r="T155" s="818"/>
      <c r="U155" s="22"/>
      <c r="V155" s="22"/>
      <c r="W155" s="22"/>
      <c r="X155" s="22"/>
      <c r="Y155" s="22"/>
      <c r="Z155" s="22"/>
      <c r="AA155" s="22"/>
      <c r="AB155" s="22"/>
      <c r="AC155" s="22"/>
      <c r="AD155" s="22"/>
      <c r="AE155" s="22"/>
      <c r="AF155" s="22"/>
      <c r="AG155" s="22"/>
      <c r="AH155" s="22"/>
      <c r="AI155" s="22"/>
    </row>
    <row r="156" spans="1:35" ht="30" hidden="1" customHeight="1" x14ac:dyDescent="0.2">
      <c r="A156" s="22"/>
      <c r="B156" s="819">
        <v>4</v>
      </c>
      <c r="C156" s="830"/>
      <c r="D156" s="830"/>
      <c r="E156" s="830"/>
      <c r="F156" s="830"/>
      <c r="G156" s="799"/>
      <c r="H156" s="802"/>
      <c r="I156" s="804"/>
      <c r="J156" s="50"/>
      <c r="K156" s="3">
        <f>+$K$13</f>
        <v>721015</v>
      </c>
      <c r="L156" s="50"/>
      <c r="M156" s="3">
        <f>+$M$13</f>
        <v>811015</v>
      </c>
      <c r="N156" s="806"/>
      <c r="O156" s="806"/>
      <c r="P156" s="808"/>
      <c r="Q156" s="810"/>
      <c r="R156" s="810"/>
      <c r="S156" s="812">
        <f>IF(COUNTIF(J156:M160,"CUMPLE")&gt;=1,(G156*I156),0)* (IF(N156="PRESENTÓ CERTIFICADO",1,0))* (IF(O156="ACORDE A ITEM 5.2.1 (T.R.)",1,0) )* ( IF(OR(Q156="SIN OBSERVACIÓN", Q156="REQUERIMIENTOS SUBSANADOS"),1,0)) *(IF(OR(R156="NINGUNO", R156="CUMPLEN CON LO SOLICITADO"),1,0))</f>
        <v>0</v>
      </c>
      <c r="T156" s="801"/>
      <c r="U156" s="22"/>
      <c r="V156" s="22"/>
      <c r="W156" s="22"/>
      <c r="X156" s="22"/>
      <c r="Y156" s="22"/>
      <c r="Z156" s="22"/>
      <c r="AA156" s="22"/>
      <c r="AB156" s="22"/>
      <c r="AC156" s="22"/>
      <c r="AD156" s="22"/>
      <c r="AE156" s="22"/>
      <c r="AF156" s="22"/>
      <c r="AG156" s="22"/>
      <c r="AH156" s="22"/>
      <c r="AI156" s="22"/>
    </row>
    <row r="157" spans="1:35" ht="30" hidden="1" customHeight="1" x14ac:dyDescent="0.2">
      <c r="A157" s="22"/>
      <c r="B157" s="820"/>
      <c r="C157" s="831"/>
      <c r="D157" s="831"/>
      <c r="E157" s="831"/>
      <c r="F157" s="831"/>
      <c r="G157" s="800"/>
      <c r="H157" s="803"/>
      <c r="I157" s="805"/>
      <c r="J157" s="50"/>
      <c r="K157" s="3">
        <f>+$K$14</f>
        <v>951219</v>
      </c>
      <c r="L157" s="50"/>
      <c r="M157" s="3">
        <f>+$M$14</f>
        <v>721527</v>
      </c>
      <c r="N157" s="807"/>
      <c r="O157" s="807"/>
      <c r="P157" s="809"/>
      <c r="Q157" s="811"/>
      <c r="R157" s="811"/>
      <c r="S157" s="813"/>
      <c r="T157" s="818"/>
      <c r="U157" s="22"/>
      <c r="V157" s="22"/>
      <c r="W157" s="22"/>
      <c r="X157" s="22"/>
      <c r="Y157" s="22"/>
      <c r="Z157" s="22"/>
      <c r="AA157" s="22"/>
      <c r="AB157" s="22"/>
      <c r="AC157" s="22"/>
      <c r="AD157" s="22"/>
      <c r="AE157" s="22"/>
      <c r="AF157" s="22"/>
      <c r="AG157" s="22"/>
      <c r="AH157" s="22"/>
      <c r="AI157" s="22"/>
    </row>
    <row r="158" spans="1:35" ht="30" hidden="1" customHeight="1" x14ac:dyDescent="0.2">
      <c r="A158" s="22"/>
      <c r="B158" s="820"/>
      <c r="C158" s="831"/>
      <c r="D158" s="831"/>
      <c r="E158" s="831"/>
      <c r="F158" s="831"/>
      <c r="G158" s="800"/>
      <c r="H158" s="803"/>
      <c r="I158" s="805"/>
      <c r="J158" s="50"/>
      <c r="K158" s="3">
        <f>+$K$15</f>
        <v>721512</v>
      </c>
      <c r="L158" s="50"/>
      <c r="M158" s="3">
        <f>+$M$15</f>
        <v>721529</v>
      </c>
      <c r="N158" s="807"/>
      <c r="O158" s="807"/>
      <c r="P158" s="809"/>
      <c r="Q158" s="811"/>
      <c r="R158" s="811"/>
      <c r="S158" s="813"/>
      <c r="T158" s="818"/>
      <c r="U158" s="22"/>
      <c r="V158" s="22"/>
      <c r="W158" s="22"/>
      <c r="X158" s="22"/>
      <c r="Y158" s="22"/>
      <c r="Z158" s="22"/>
      <c r="AA158" s="22"/>
      <c r="AB158" s="22"/>
      <c r="AC158" s="22"/>
      <c r="AD158" s="22"/>
      <c r="AE158" s="22"/>
      <c r="AF158" s="22"/>
      <c r="AG158" s="22"/>
      <c r="AH158" s="22"/>
      <c r="AI158" s="22"/>
    </row>
    <row r="159" spans="1:35" ht="30" hidden="1" customHeight="1" x14ac:dyDescent="0.2">
      <c r="A159" s="22"/>
      <c r="B159" s="801"/>
      <c r="C159" s="801"/>
      <c r="D159" s="801"/>
      <c r="E159" s="801"/>
      <c r="F159" s="801"/>
      <c r="G159" s="801"/>
      <c r="H159" s="801"/>
      <c r="I159" s="801"/>
      <c r="J159" s="50"/>
      <c r="K159" s="3">
        <f>+$K$16</f>
        <v>721515</v>
      </c>
      <c r="L159" s="50"/>
      <c r="M159" s="3">
        <f>+$M$16</f>
        <v>721214</v>
      </c>
      <c r="N159" s="801"/>
      <c r="O159" s="801"/>
      <c r="P159" s="801"/>
      <c r="Q159" s="801"/>
      <c r="R159" s="801"/>
      <c r="S159" s="801"/>
      <c r="T159" s="801"/>
      <c r="U159" s="22"/>
      <c r="V159" s="22"/>
      <c r="W159" s="22"/>
      <c r="X159" s="22"/>
      <c r="Y159" s="22"/>
      <c r="Z159" s="22"/>
      <c r="AA159" s="22"/>
      <c r="AB159" s="22"/>
      <c r="AC159" s="22"/>
      <c r="AD159" s="22"/>
      <c r="AE159" s="22"/>
      <c r="AF159" s="22"/>
      <c r="AG159" s="22"/>
      <c r="AH159" s="22"/>
      <c r="AI159" s="22"/>
    </row>
    <row r="160" spans="1:35" ht="30" hidden="1" customHeight="1" x14ac:dyDescent="0.2">
      <c r="A160" s="22"/>
      <c r="B160" s="793"/>
      <c r="C160" s="793"/>
      <c r="D160" s="793"/>
      <c r="E160" s="793"/>
      <c r="F160" s="793"/>
      <c r="G160" s="793"/>
      <c r="H160" s="793"/>
      <c r="I160" s="793"/>
      <c r="J160" s="50"/>
      <c r="K160" s="3">
        <f>+$K$17</f>
        <v>721415</v>
      </c>
      <c r="L160" s="50"/>
      <c r="M160" s="3"/>
      <c r="N160" s="793"/>
      <c r="O160" s="793"/>
      <c r="P160" s="793"/>
      <c r="Q160" s="793"/>
      <c r="R160" s="793"/>
      <c r="S160" s="793"/>
      <c r="T160" s="801"/>
      <c r="U160" s="22"/>
      <c r="V160" s="22"/>
      <c r="W160" s="22"/>
      <c r="X160" s="22"/>
      <c r="Y160" s="22"/>
      <c r="Z160" s="22"/>
      <c r="AA160" s="22"/>
      <c r="AB160" s="22"/>
      <c r="AC160" s="22"/>
      <c r="AD160" s="22"/>
      <c r="AE160" s="22"/>
      <c r="AF160" s="22"/>
      <c r="AG160" s="22"/>
      <c r="AH160" s="22"/>
      <c r="AI160" s="22"/>
    </row>
    <row r="161" spans="1:35" ht="30" hidden="1" customHeight="1" x14ac:dyDescent="0.2">
      <c r="A161" s="22"/>
      <c r="B161" s="819">
        <v>5</v>
      </c>
      <c r="C161" s="814"/>
      <c r="D161" s="814"/>
      <c r="E161" s="814"/>
      <c r="F161" s="814"/>
      <c r="G161" s="821"/>
      <c r="H161" s="802"/>
      <c r="I161" s="823"/>
      <c r="J161" s="50"/>
      <c r="K161" s="3">
        <f>+$K$13</f>
        <v>721015</v>
      </c>
      <c r="L161" s="50"/>
      <c r="M161" s="3">
        <f>+$M$13</f>
        <v>811015</v>
      </c>
      <c r="N161" s="806"/>
      <c r="O161" s="806"/>
      <c r="P161" s="814"/>
      <c r="Q161" s="816"/>
      <c r="R161" s="816"/>
      <c r="S161" s="812">
        <f>IF(COUNTIF(J161:M165,"CUMPLE")&gt;=1,(G161*I161),0)* (IF(N161="PRESENTÓ CERTIFICADO",1,0))* (IF(O161="ACORDE A ITEM 5.2.1 (T.R.)",1,0) )* ( IF(OR(Q161="SIN OBSERVACIÓN", Q161="REQUERIMIENTOS SUBSANADOS"),1,0)) *(IF(OR(R161="NINGUNO", R161="CUMPLEN CON LO SOLICITADO"),1,0))</f>
        <v>0</v>
      </c>
      <c r="T161" s="801"/>
      <c r="U161" s="22"/>
      <c r="V161" s="22"/>
      <c r="W161" s="22"/>
      <c r="X161" s="22"/>
      <c r="Y161" s="22"/>
      <c r="Z161" s="22"/>
      <c r="AA161" s="22"/>
      <c r="AB161" s="22"/>
      <c r="AC161" s="22"/>
      <c r="AD161" s="22"/>
      <c r="AE161" s="22"/>
      <c r="AF161" s="22"/>
      <c r="AG161" s="22"/>
      <c r="AH161" s="22"/>
      <c r="AI161" s="22"/>
    </row>
    <row r="162" spans="1:35" ht="30" hidden="1" customHeight="1" x14ac:dyDescent="0.2">
      <c r="A162" s="22"/>
      <c r="B162" s="820"/>
      <c r="C162" s="815"/>
      <c r="D162" s="815"/>
      <c r="E162" s="815"/>
      <c r="F162" s="815"/>
      <c r="G162" s="822"/>
      <c r="H162" s="803"/>
      <c r="I162" s="824"/>
      <c r="J162" s="50"/>
      <c r="K162" s="3">
        <f>+$K$14</f>
        <v>951219</v>
      </c>
      <c r="L162" s="50"/>
      <c r="M162" s="3">
        <f>+$M$14</f>
        <v>721527</v>
      </c>
      <c r="N162" s="807"/>
      <c r="O162" s="807"/>
      <c r="P162" s="815"/>
      <c r="Q162" s="817"/>
      <c r="R162" s="817"/>
      <c r="S162" s="813"/>
      <c r="T162" s="818"/>
      <c r="U162" s="22"/>
      <c r="V162" s="22"/>
      <c r="W162" s="22"/>
      <c r="X162" s="22"/>
      <c r="Y162" s="22"/>
      <c r="Z162" s="22"/>
      <c r="AA162" s="22"/>
      <c r="AB162" s="22"/>
      <c r="AC162" s="22"/>
      <c r="AD162" s="22"/>
      <c r="AE162" s="22"/>
      <c r="AF162" s="22"/>
      <c r="AG162" s="22"/>
      <c r="AH162" s="22"/>
      <c r="AI162" s="22"/>
    </row>
    <row r="163" spans="1:35" ht="30" hidden="1" customHeight="1" x14ac:dyDescent="0.2">
      <c r="A163" s="22"/>
      <c r="B163" s="820"/>
      <c r="C163" s="815"/>
      <c r="D163" s="815"/>
      <c r="E163" s="815"/>
      <c r="F163" s="815"/>
      <c r="G163" s="822"/>
      <c r="H163" s="803"/>
      <c r="I163" s="824"/>
      <c r="J163" s="50"/>
      <c r="K163" s="3">
        <f>+$K$15</f>
        <v>721512</v>
      </c>
      <c r="L163" s="50"/>
      <c r="M163" s="3">
        <f>+$M$15</f>
        <v>721529</v>
      </c>
      <c r="N163" s="807"/>
      <c r="O163" s="807"/>
      <c r="P163" s="815"/>
      <c r="Q163" s="817"/>
      <c r="R163" s="817"/>
      <c r="S163" s="813"/>
      <c r="T163" s="818"/>
      <c r="U163" s="22"/>
      <c r="V163" s="22"/>
      <c r="W163" s="22"/>
      <c r="X163" s="22"/>
      <c r="Y163" s="22"/>
      <c r="Z163" s="22"/>
      <c r="AA163" s="22"/>
      <c r="AB163" s="22"/>
      <c r="AC163" s="22"/>
      <c r="AD163" s="22"/>
      <c r="AE163" s="22"/>
      <c r="AF163" s="22"/>
      <c r="AG163" s="22"/>
      <c r="AH163" s="22"/>
      <c r="AI163" s="22"/>
    </row>
    <row r="164" spans="1:35" ht="30" hidden="1" customHeight="1" x14ac:dyDescent="0.2">
      <c r="A164" s="22"/>
      <c r="B164" s="801"/>
      <c r="C164" s="801"/>
      <c r="D164" s="801"/>
      <c r="E164" s="801"/>
      <c r="F164" s="801"/>
      <c r="G164" s="801"/>
      <c r="H164" s="801"/>
      <c r="I164" s="801"/>
      <c r="J164" s="50"/>
      <c r="K164" s="3">
        <f>+$K$16</f>
        <v>721515</v>
      </c>
      <c r="L164" s="50"/>
      <c r="M164" s="3">
        <f>+$M$16</f>
        <v>721214</v>
      </c>
      <c r="N164" s="801"/>
      <c r="O164" s="801"/>
      <c r="P164" s="801"/>
      <c r="Q164" s="801"/>
      <c r="R164" s="801"/>
      <c r="S164" s="801"/>
      <c r="T164" s="801"/>
      <c r="U164" s="22"/>
      <c r="V164" s="22"/>
      <c r="W164" s="22"/>
      <c r="X164" s="22"/>
      <c r="Y164" s="22"/>
      <c r="Z164" s="22"/>
      <c r="AA164" s="22"/>
      <c r="AB164" s="22"/>
      <c r="AC164" s="22"/>
      <c r="AD164" s="22"/>
      <c r="AE164" s="22"/>
      <c r="AF164" s="22"/>
      <c r="AG164" s="22"/>
      <c r="AH164" s="22"/>
      <c r="AI164" s="22"/>
    </row>
    <row r="165" spans="1:35" ht="30" hidden="1" customHeight="1" x14ac:dyDescent="0.2">
      <c r="A165" s="22"/>
      <c r="B165" s="793"/>
      <c r="C165" s="793"/>
      <c r="D165" s="793"/>
      <c r="E165" s="793"/>
      <c r="F165" s="793"/>
      <c r="G165" s="793"/>
      <c r="H165" s="793"/>
      <c r="I165" s="793"/>
      <c r="J165" s="50"/>
      <c r="K165" s="3">
        <f>+$K$17</f>
        <v>721415</v>
      </c>
      <c r="L165" s="50"/>
      <c r="M165" s="3"/>
      <c r="N165" s="793"/>
      <c r="O165" s="793"/>
      <c r="P165" s="793"/>
      <c r="Q165" s="793"/>
      <c r="R165" s="793"/>
      <c r="S165" s="793"/>
      <c r="T165" s="793"/>
      <c r="U165" s="22"/>
      <c r="V165" s="22"/>
      <c r="W165" s="22"/>
      <c r="X165" s="22"/>
      <c r="Y165" s="22"/>
      <c r="Z165" s="22"/>
      <c r="AA165" s="22"/>
      <c r="AB165" s="22"/>
      <c r="AC165" s="22"/>
      <c r="AD165" s="22"/>
      <c r="AE165" s="22"/>
      <c r="AF165" s="22"/>
      <c r="AG165" s="22"/>
      <c r="AH165" s="22"/>
      <c r="AI165" s="22"/>
    </row>
    <row r="166" spans="1:35" ht="30" hidden="1" customHeight="1" x14ac:dyDescent="0.2">
      <c r="A166" s="22"/>
      <c r="B166" s="832" t="str">
        <f>IF(S167=" "," ",IF(S167&gt;=$H$6,"CUMPLE CON LA EXPERIENCIA REQUERIDA","NO CUMPLE CON LA EXPERIENCIA REQUERIDA"))</f>
        <v>NO CUMPLE CON LA EXPERIENCIA REQUERIDA</v>
      </c>
      <c r="C166" s="833"/>
      <c r="D166" s="833"/>
      <c r="E166" s="833"/>
      <c r="F166" s="833"/>
      <c r="G166" s="833"/>
      <c r="H166" s="833"/>
      <c r="I166" s="833"/>
      <c r="J166" s="833"/>
      <c r="K166" s="833"/>
      <c r="L166" s="833"/>
      <c r="M166" s="833"/>
      <c r="N166" s="833"/>
      <c r="O166" s="834"/>
      <c r="P166" s="794" t="s">
        <v>50</v>
      </c>
      <c r="Q166" s="795"/>
      <c r="R166" s="54"/>
      <c r="S166" s="55">
        <f>IF(T141="SI",SUM(S141:S165),0)</f>
        <v>0</v>
      </c>
      <c r="T166" s="792" t="str">
        <f>IF(S167=" "," ",IF(S167&gt;=$H$6,"CUMPLE","NO CUMPLE"))</f>
        <v>NO CUMPLE</v>
      </c>
      <c r="U166" s="22"/>
      <c r="V166" s="22"/>
      <c r="W166" s="22"/>
      <c r="X166" s="22"/>
      <c r="Y166" s="22"/>
      <c r="Z166" s="22"/>
      <c r="AA166" s="22"/>
      <c r="AB166" s="22"/>
      <c r="AC166" s="22"/>
      <c r="AD166" s="22"/>
      <c r="AE166" s="22"/>
      <c r="AF166" s="22"/>
      <c r="AG166" s="22"/>
      <c r="AH166" s="22"/>
      <c r="AI166" s="22"/>
    </row>
    <row r="167" spans="1:35" ht="30" hidden="1" customHeight="1" x14ac:dyDescent="0.2">
      <c r="A167" s="22"/>
      <c r="B167" s="835"/>
      <c r="C167" s="836"/>
      <c r="D167" s="836"/>
      <c r="E167" s="836"/>
      <c r="F167" s="836"/>
      <c r="G167" s="836"/>
      <c r="H167" s="836"/>
      <c r="I167" s="836"/>
      <c r="J167" s="836"/>
      <c r="K167" s="836"/>
      <c r="L167" s="836"/>
      <c r="M167" s="836"/>
      <c r="N167" s="836"/>
      <c r="O167" s="837"/>
      <c r="P167" s="794" t="s">
        <v>51</v>
      </c>
      <c r="Q167" s="795"/>
      <c r="R167" s="54"/>
      <c r="S167" s="56">
        <f>IFERROR((S166/$P$6)," ")</f>
        <v>0</v>
      </c>
      <c r="T167" s="793"/>
      <c r="U167" s="22"/>
      <c r="V167" s="22"/>
      <c r="W167" s="22"/>
      <c r="X167" s="22"/>
      <c r="Y167" s="22"/>
      <c r="Z167" s="22"/>
      <c r="AA167" s="22"/>
      <c r="AB167" s="22"/>
      <c r="AC167" s="22"/>
      <c r="AD167" s="22"/>
      <c r="AE167" s="22"/>
      <c r="AF167" s="22"/>
      <c r="AG167" s="22"/>
      <c r="AH167" s="22"/>
      <c r="AI167" s="22"/>
    </row>
    <row r="168" spans="1:35" ht="30" hidden="1" customHeight="1" x14ac:dyDescent="0.2">
      <c r="A168" s="22"/>
      <c r="B168" s="22"/>
      <c r="C168" s="22"/>
      <c r="D168" s="22"/>
      <c r="E168" s="34"/>
      <c r="F168" s="35"/>
      <c r="G168" s="35"/>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row>
    <row r="169" spans="1:35" ht="30" hidden="1" customHeight="1" x14ac:dyDescent="0.2">
      <c r="A169" s="22"/>
      <c r="B169" s="22"/>
      <c r="C169" s="22"/>
      <c r="D169" s="22"/>
      <c r="E169" s="34"/>
      <c r="F169" s="35"/>
      <c r="G169" s="35"/>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row>
    <row r="170" spans="1:35" ht="61.5" hidden="1" customHeight="1" x14ac:dyDescent="0.2">
      <c r="A170" s="22"/>
      <c r="B170" s="36">
        <v>6</v>
      </c>
      <c r="C170" s="839" t="s">
        <v>52</v>
      </c>
      <c r="D170" s="827"/>
      <c r="E170" s="795"/>
      <c r="F170" s="840">
        <f>IFERROR(VLOOKUP(B170,LISTA_OFERENTES,2,FALSE)," ")</f>
        <v>0</v>
      </c>
      <c r="G170" s="827"/>
      <c r="H170" s="827"/>
      <c r="I170" s="827"/>
      <c r="J170" s="827"/>
      <c r="K170" s="827"/>
      <c r="L170" s="827"/>
      <c r="M170" s="827"/>
      <c r="N170" s="827"/>
      <c r="O170" s="795"/>
      <c r="P170" s="841" t="s">
        <v>32</v>
      </c>
      <c r="Q170" s="827"/>
      <c r="R170" s="795"/>
      <c r="S170" s="37">
        <f>5-(INT(COUNTBLANK(C173:C197)-20))</f>
        <v>0</v>
      </c>
      <c r="T170" s="38"/>
      <c r="U170" s="22"/>
      <c r="V170" s="22"/>
      <c r="W170" s="22"/>
      <c r="X170" s="22"/>
      <c r="Y170" s="22"/>
      <c r="Z170" s="22"/>
      <c r="AA170" s="22"/>
      <c r="AB170" s="22"/>
      <c r="AC170" s="22"/>
      <c r="AD170" s="22"/>
      <c r="AE170" s="22"/>
      <c r="AF170" s="22"/>
      <c r="AG170" s="22"/>
      <c r="AH170" s="22"/>
      <c r="AI170" s="22"/>
    </row>
    <row r="171" spans="1:35" ht="30" hidden="1" customHeight="1" x14ac:dyDescent="0.2">
      <c r="A171" s="22"/>
      <c r="B171" s="838" t="s">
        <v>33</v>
      </c>
      <c r="C171" s="825" t="s">
        <v>34</v>
      </c>
      <c r="D171" s="825" t="s">
        <v>35</v>
      </c>
      <c r="E171" s="825" t="s">
        <v>36</v>
      </c>
      <c r="F171" s="825" t="s">
        <v>37</v>
      </c>
      <c r="G171" s="825" t="s">
        <v>38</v>
      </c>
      <c r="H171" s="825" t="s">
        <v>255</v>
      </c>
      <c r="I171" s="825" t="s">
        <v>39</v>
      </c>
      <c r="J171" s="826" t="s">
        <v>40</v>
      </c>
      <c r="K171" s="827"/>
      <c r="L171" s="827"/>
      <c r="M171" s="795"/>
      <c r="N171" s="825" t="s">
        <v>41</v>
      </c>
      <c r="O171" s="825" t="s">
        <v>42</v>
      </c>
      <c r="P171" s="40" t="s">
        <v>43</v>
      </c>
      <c r="Q171" s="40"/>
      <c r="R171" s="825" t="s">
        <v>44</v>
      </c>
      <c r="S171" s="825" t="s">
        <v>45</v>
      </c>
      <c r="T171" s="825" t="s">
        <v>763</v>
      </c>
      <c r="U171" s="22"/>
      <c r="V171" s="22"/>
      <c r="W171" s="22"/>
      <c r="X171" s="22"/>
      <c r="Y171" s="22"/>
      <c r="Z171" s="22"/>
      <c r="AA171" s="22"/>
      <c r="AB171" s="22"/>
      <c r="AC171" s="22"/>
      <c r="AD171" s="22"/>
      <c r="AE171" s="22"/>
      <c r="AF171" s="22"/>
      <c r="AG171" s="22"/>
      <c r="AH171" s="22"/>
      <c r="AI171" s="22"/>
    </row>
    <row r="172" spans="1:35" ht="30" hidden="1" customHeight="1" x14ac:dyDescent="0.2">
      <c r="A172" s="22"/>
      <c r="B172" s="793"/>
      <c r="C172" s="793"/>
      <c r="D172" s="793"/>
      <c r="E172" s="793"/>
      <c r="F172" s="793"/>
      <c r="G172" s="793"/>
      <c r="H172" s="793"/>
      <c r="I172" s="793"/>
      <c r="J172" s="828" t="s">
        <v>256</v>
      </c>
      <c r="K172" s="827"/>
      <c r="L172" s="827"/>
      <c r="M172" s="795"/>
      <c r="N172" s="793"/>
      <c r="O172" s="793"/>
      <c r="P172" s="42" t="s">
        <v>13</v>
      </c>
      <c r="Q172" s="42" t="s">
        <v>48</v>
      </c>
      <c r="R172" s="793"/>
      <c r="S172" s="793"/>
      <c r="T172" s="793"/>
      <c r="U172" s="22"/>
      <c r="V172" s="22"/>
      <c r="W172" s="22"/>
      <c r="X172" s="22"/>
      <c r="Y172" s="22"/>
      <c r="Z172" s="22"/>
      <c r="AA172" s="22"/>
      <c r="AB172" s="22"/>
      <c r="AC172" s="22"/>
      <c r="AD172" s="22"/>
      <c r="AE172" s="22"/>
      <c r="AF172" s="22"/>
      <c r="AG172" s="22"/>
      <c r="AH172" s="22"/>
      <c r="AI172" s="22"/>
    </row>
    <row r="173" spans="1:35" ht="30" hidden="1" customHeight="1" x14ac:dyDescent="0.2">
      <c r="A173" s="22"/>
      <c r="B173" s="819">
        <v>1</v>
      </c>
      <c r="C173" s="814"/>
      <c r="D173" s="814"/>
      <c r="E173" s="814"/>
      <c r="F173" s="814"/>
      <c r="G173" s="821"/>
      <c r="H173" s="802"/>
      <c r="I173" s="823"/>
      <c r="J173" s="50"/>
      <c r="K173" s="3">
        <f>+$K$13</f>
        <v>721015</v>
      </c>
      <c r="L173" s="50"/>
      <c r="M173" s="3">
        <f>+$M$13</f>
        <v>811015</v>
      </c>
      <c r="N173" s="806"/>
      <c r="O173" s="806"/>
      <c r="P173" s="814"/>
      <c r="Q173" s="816"/>
      <c r="R173" s="816"/>
      <c r="S173" s="812">
        <f>IF(COUNTIF(J173:M177,"CUMPLE")&gt;=1,(G173*I173),0)* (IF(N173="PRESENTÓ CERTIFICADO",1,0))* (IF(O173="ACORDE A ITEM 5.2.1 (T.R.)",1,0) )* ( IF(OR(Q173="SIN OBSERVACIÓN", Q173="REQUERIMIENTOS SUBSANADOS"),1,0)) *(IF(OR(R173="NINGUNO", R173="CUMPLEN CON LO SOLICITADO"),1,0))</f>
        <v>0</v>
      </c>
      <c r="T173" s="829"/>
      <c r="U173" s="22"/>
      <c r="V173" s="22"/>
      <c r="W173" s="22"/>
      <c r="X173" s="22"/>
      <c r="Y173" s="22"/>
      <c r="Z173" s="22"/>
      <c r="AA173" s="22"/>
      <c r="AB173" s="22"/>
      <c r="AC173" s="22"/>
      <c r="AD173" s="22"/>
      <c r="AE173" s="22"/>
      <c r="AF173" s="22"/>
      <c r="AG173" s="22"/>
      <c r="AH173" s="22"/>
      <c r="AI173" s="22"/>
    </row>
    <row r="174" spans="1:35" ht="30" hidden="1" customHeight="1" x14ac:dyDescent="0.2">
      <c r="A174" s="22"/>
      <c r="B174" s="801"/>
      <c r="C174" s="801"/>
      <c r="D174" s="801"/>
      <c r="E174" s="801"/>
      <c r="F174" s="801"/>
      <c r="G174" s="801"/>
      <c r="H174" s="801"/>
      <c r="I174" s="801"/>
      <c r="J174" s="50"/>
      <c r="K174" s="3">
        <f>+$K$14</f>
        <v>951219</v>
      </c>
      <c r="L174" s="50"/>
      <c r="M174" s="3">
        <f>+$M$14</f>
        <v>721527</v>
      </c>
      <c r="N174" s="801"/>
      <c r="O174" s="801"/>
      <c r="P174" s="801"/>
      <c r="Q174" s="801"/>
      <c r="R174" s="801"/>
      <c r="S174" s="801"/>
      <c r="T174" s="801"/>
      <c r="U174" s="22"/>
      <c r="V174" s="22"/>
      <c r="W174" s="22"/>
      <c r="X174" s="22"/>
      <c r="Y174" s="22"/>
      <c r="Z174" s="22"/>
      <c r="AA174" s="22"/>
      <c r="AB174" s="22"/>
      <c r="AC174" s="22"/>
      <c r="AD174" s="22"/>
      <c r="AE174" s="22"/>
      <c r="AF174" s="22"/>
      <c r="AG174" s="22"/>
      <c r="AH174" s="22"/>
      <c r="AI174" s="22"/>
    </row>
    <row r="175" spans="1:35" ht="30" hidden="1" customHeight="1" x14ac:dyDescent="0.2">
      <c r="A175" s="22"/>
      <c r="B175" s="818"/>
      <c r="C175" s="818"/>
      <c r="D175" s="818"/>
      <c r="E175" s="818"/>
      <c r="F175" s="818"/>
      <c r="G175" s="818"/>
      <c r="H175" s="818"/>
      <c r="I175" s="818"/>
      <c r="J175" s="50"/>
      <c r="K175" s="3">
        <f>+$K$15</f>
        <v>721512</v>
      </c>
      <c r="L175" s="50"/>
      <c r="M175" s="3">
        <f>+$M$15</f>
        <v>721529</v>
      </c>
      <c r="N175" s="818"/>
      <c r="O175" s="818"/>
      <c r="P175" s="818"/>
      <c r="Q175" s="818"/>
      <c r="R175" s="818"/>
      <c r="S175" s="818"/>
      <c r="T175" s="818"/>
      <c r="U175" s="22"/>
      <c r="V175" s="22"/>
      <c r="W175" s="22"/>
      <c r="X175" s="22"/>
      <c r="Y175" s="22"/>
      <c r="Z175" s="22"/>
      <c r="AA175" s="22"/>
      <c r="AB175" s="22"/>
      <c r="AC175" s="22"/>
      <c r="AD175" s="22"/>
      <c r="AE175" s="22"/>
      <c r="AF175" s="22"/>
      <c r="AG175" s="22"/>
      <c r="AH175" s="22"/>
      <c r="AI175" s="22"/>
    </row>
    <row r="176" spans="1:35" ht="30" hidden="1" customHeight="1" x14ac:dyDescent="0.2">
      <c r="A176" s="22"/>
      <c r="B176" s="818"/>
      <c r="C176" s="818"/>
      <c r="D176" s="818"/>
      <c r="E176" s="818"/>
      <c r="F176" s="818"/>
      <c r="G176" s="818"/>
      <c r="H176" s="818"/>
      <c r="I176" s="818"/>
      <c r="J176" s="50"/>
      <c r="K176" s="3">
        <f>+$K$16</f>
        <v>721515</v>
      </c>
      <c r="L176" s="50"/>
      <c r="M176" s="3">
        <f>+$M$16</f>
        <v>721214</v>
      </c>
      <c r="N176" s="818"/>
      <c r="O176" s="818"/>
      <c r="P176" s="818"/>
      <c r="Q176" s="818"/>
      <c r="R176" s="818"/>
      <c r="S176" s="818"/>
      <c r="T176" s="818"/>
      <c r="U176" s="22"/>
      <c r="V176" s="22"/>
      <c r="W176" s="22"/>
      <c r="X176" s="22"/>
      <c r="Y176" s="22"/>
      <c r="Z176" s="22"/>
      <c r="AA176" s="22"/>
      <c r="AB176" s="22"/>
      <c r="AC176" s="22"/>
      <c r="AD176" s="22"/>
      <c r="AE176" s="22"/>
      <c r="AF176" s="22"/>
      <c r="AG176" s="22"/>
      <c r="AH176" s="22"/>
      <c r="AI176" s="22"/>
    </row>
    <row r="177" spans="1:35" ht="30" hidden="1" customHeight="1" x14ac:dyDescent="0.2">
      <c r="A177" s="22"/>
      <c r="B177" s="793"/>
      <c r="C177" s="793"/>
      <c r="D177" s="793"/>
      <c r="E177" s="793"/>
      <c r="F177" s="793"/>
      <c r="G177" s="793"/>
      <c r="H177" s="793"/>
      <c r="I177" s="793"/>
      <c r="J177" s="50"/>
      <c r="K177" s="3">
        <f>+$K$17</f>
        <v>721415</v>
      </c>
      <c r="L177" s="50"/>
      <c r="M177" s="3"/>
      <c r="N177" s="793"/>
      <c r="O177" s="793"/>
      <c r="P177" s="793"/>
      <c r="Q177" s="793"/>
      <c r="R177" s="793"/>
      <c r="S177" s="793"/>
      <c r="T177" s="801"/>
      <c r="U177" s="22"/>
      <c r="V177" s="22"/>
      <c r="W177" s="22"/>
      <c r="X177" s="22"/>
      <c r="Y177" s="22"/>
      <c r="Z177" s="22"/>
      <c r="AA177" s="22"/>
      <c r="AB177" s="22"/>
      <c r="AC177" s="22"/>
      <c r="AD177" s="22"/>
      <c r="AE177" s="22"/>
      <c r="AF177" s="22"/>
      <c r="AG177" s="22"/>
      <c r="AH177" s="22"/>
      <c r="AI177" s="22"/>
    </row>
    <row r="178" spans="1:35" ht="30" hidden="1" customHeight="1" x14ac:dyDescent="0.2">
      <c r="A178" s="22"/>
      <c r="B178" s="819">
        <v>2</v>
      </c>
      <c r="C178" s="830"/>
      <c r="D178" s="830"/>
      <c r="E178" s="830"/>
      <c r="F178" s="830"/>
      <c r="G178" s="799"/>
      <c r="H178" s="802"/>
      <c r="I178" s="804"/>
      <c r="J178" s="50"/>
      <c r="K178" s="3">
        <f>+$K$13</f>
        <v>721015</v>
      </c>
      <c r="L178" s="50"/>
      <c r="M178" s="3">
        <f>+$M$13</f>
        <v>811015</v>
      </c>
      <c r="N178" s="806"/>
      <c r="O178" s="806"/>
      <c r="P178" s="808"/>
      <c r="Q178" s="810"/>
      <c r="R178" s="810"/>
      <c r="S178" s="812">
        <f>IF(COUNTIF(J178:M182,"CUMPLE")&gt;=1,(G178*I178),0)* (IF(N178="PRESENTÓ CERTIFICADO",1,0))* (IF(O178="ACORDE A ITEM 5.2.1 (T.R.)",1,0) )* ( IF(OR(Q178="SIN OBSERVACIÓN", Q178="REQUERIMIENTOS SUBSANADOS"),1,0)) *(IF(OR(R178="NINGUNO", R178="CUMPLEN CON LO SOLICITADO"),1,0))</f>
        <v>0</v>
      </c>
      <c r="T178" s="801"/>
      <c r="U178" s="22"/>
      <c r="V178" s="22"/>
      <c r="W178" s="22"/>
      <c r="X178" s="22"/>
      <c r="Y178" s="22"/>
      <c r="Z178" s="22"/>
      <c r="AA178" s="22"/>
      <c r="AB178" s="22"/>
      <c r="AC178" s="22"/>
      <c r="AD178" s="22"/>
      <c r="AE178" s="22"/>
      <c r="AF178" s="22"/>
      <c r="AG178" s="22"/>
      <c r="AH178" s="22"/>
      <c r="AI178" s="22"/>
    </row>
    <row r="179" spans="1:35" ht="30" hidden="1" customHeight="1" x14ac:dyDescent="0.2">
      <c r="A179" s="22"/>
      <c r="B179" s="801"/>
      <c r="C179" s="801"/>
      <c r="D179" s="801"/>
      <c r="E179" s="801"/>
      <c r="F179" s="801"/>
      <c r="G179" s="801"/>
      <c r="H179" s="801"/>
      <c r="I179" s="801"/>
      <c r="J179" s="50"/>
      <c r="K179" s="3">
        <f>+$K$14</f>
        <v>951219</v>
      </c>
      <c r="L179" s="50"/>
      <c r="M179" s="3">
        <f>+$M$14</f>
        <v>721527</v>
      </c>
      <c r="N179" s="801"/>
      <c r="O179" s="801"/>
      <c r="P179" s="801"/>
      <c r="Q179" s="801"/>
      <c r="R179" s="801"/>
      <c r="S179" s="801"/>
      <c r="T179" s="801"/>
      <c r="U179" s="22"/>
      <c r="V179" s="22"/>
      <c r="W179" s="22"/>
      <c r="X179" s="22"/>
      <c r="Y179" s="22"/>
      <c r="Z179" s="22"/>
      <c r="AA179" s="22"/>
      <c r="AB179" s="22"/>
      <c r="AC179" s="22"/>
      <c r="AD179" s="22"/>
      <c r="AE179" s="22"/>
      <c r="AF179" s="22"/>
      <c r="AG179" s="22"/>
      <c r="AH179" s="22"/>
      <c r="AI179" s="22"/>
    </row>
    <row r="180" spans="1:35" ht="30" hidden="1" customHeight="1" x14ac:dyDescent="0.2">
      <c r="A180" s="22"/>
      <c r="B180" s="818"/>
      <c r="C180" s="818"/>
      <c r="D180" s="818"/>
      <c r="E180" s="818"/>
      <c r="F180" s="818"/>
      <c r="G180" s="818"/>
      <c r="H180" s="818"/>
      <c r="I180" s="818"/>
      <c r="J180" s="50"/>
      <c r="K180" s="3">
        <f>+$K$15</f>
        <v>721512</v>
      </c>
      <c r="L180" s="50"/>
      <c r="M180" s="3">
        <f>+$M$15</f>
        <v>721529</v>
      </c>
      <c r="N180" s="818"/>
      <c r="O180" s="818"/>
      <c r="P180" s="818"/>
      <c r="Q180" s="818"/>
      <c r="R180" s="818"/>
      <c r="S180" s="818"/>
      <c r="T180" s="818"/>
      <c r="U180" s="22"/>
      <c r="V180" s="22"/>
      <c r="W180" s="22"/>
      <c r="X180" s="22"/>
      <c r="Y180" s="22"/>
      <c r="Z180" s="22"/>
      <c r="AA180" s="22"/>
      <c r="AB180" s="22"/>
      <c r="AC180" s="22"/>
      <c r="AD180" s="22"/>
      <c r="AE180" s="22"/>
      <c r="AF180" s="22"/>
      <c r="AG180" s="22"/>
      <c r="AH180" s="22"/>
      <c r="AI180" s="22"/>
    </row>
    <row r="181" spans="1:35" ht="30" hidden="1" customHeight="1" x14ac:dyDescent="0.2">
      <c r="A181" s="22"/>
      <c r="B181" s="818"/>
      <c r="C181" s="818"/>
      <c r="D181" s="818"/>
      <c r="E181" s="818"/>
      <c r="F181" s="818"/>
      <c r="G181" s="818"/>
      <c r="H181" s="818"/>
      <c r="I181" s="818"/>
      <c r="J181" s="50"/>
      <c r="K181" s="3">
        <f>+$K$16</f>
        <v>721515</v>
      </c>
      <c r="L181" s="50"/>
      <c r="M181" s="3">
        <f>+$M$16</f>
        <v>721214</v>
      </c>
      <c r="N181" s="818"/>
      <c r="O181" s="818"/>
      <c r="P181" s="818"/>
      <c r="Q181" s="818"/>
      <c r="R181" s="818"/>
      <c r="S181" s="818"/>
      <c r="T181" s="818"/>
      <c r="U181" s="22"/>
      <c r="V181" s="22"/>
      <c r="W181" s="22"/>
      <c r="X181" s="22"/>
      <c r="Y181" s="22"/>
      <c r="Z181" s="22"/>
      <c r="AA181" s="22"/>
      <c r="AB181" s="22"/>
      <c r="AC181" s="22"/>
      <c r="AD181" s="22"/>
      <c r="AE181" s="22"/>
      <c r="AF181" s="22"/>
      <c r="AG181" s="22"/>
      <c r="AH181" s="22"/>
      <c r="AI181" s="22"/>
    </row>
    <row r="182" spans="1:35" ht="30" hidden="1" customHeight="1" x14ac:dyDescent="0.2">
      <c r="A182" s="22"/>
      <c r="B182" s="793"/>
      <c r="C182" s="793"/>
      <c r="D182" s="793"/>
      <c r="E182" s="793"/>
      <c r="F182" s="793"/>
      <c r="G182" s="793"/>
      <c r="H182" s="793"/>
      <c r="I182" s="793"/>
      <c r="J182" s="50"/>
      <c r="K182" s="3">
        <f>+$K$17</f>
        <v>721415</v>
      </c>
      <c r="L182" s="50"/>
      <c r="M182" s="3"/>
      <c r="N182" s="793"/>
      <c r="O182" s="793"/>
      <c r="P182" s="793"/>
      <c r="Q182" s="793"/>
      <c r="R182" s="793"/>
      <c r="S182" s="793"/>
      <c r="T182" s="801"/>
      <c r="U182" s="22"/>
      <c r="V182" s="22"/>
      <c r="W182" s="22"/>
      <c r="X182" s="22"/>
      <c r="Y182" s="22"/>
      <c r="Z182" s="22"/>
      <c r="AA182" s="22"/>
      <c r="AB182" s="22"/>
      <c r="AC182" s="22"/>
      <c r="AD182" s="22"/>
      <c r="AE182" s="22"/>
      <c r="AF182" s="22"/>
      <c r="AG182" s="22"/>
      <c r="AH182" s="22"/>
      <c r="AI182" s="22"/>
    </row>
    <row r="183" spans="1:35" ht="30" hidden="1" customHeight="1" x14ac:dyDescent="0.2">
      <c r="A183" s="22"/>
      <c r="B183" s="819">
        <v>3</v>
      </c>
      <c r="C183" s="814"/>
      <c r="D183" s="814"/>
      <c r="E183" s="814"/>
      <c r="F183" s="814"/>
      <c r="G183" s="821"/>
      <c r="H183" s="802"/>
      <c r="I183" s="823"/>
      <c r="J183" s="50"/>
      <c r="K183" s="3">
        <f>+$K$13</f>
        <v>721015</v>
      </c>
      <c r="L183" s="50"/>
      <c r="M183" s="3">
        <f>+$M$13</f>
        <v>811015</v>
      </c>
      <c r="N183" s="806"/>
      <c r="O183" s="806"/>
      <c r="P183" s="814"/>
      <c r="Q183" s="810"/>
      <c r="R183" s="810"/>
      <c r="S183" s="812">
        <f>IF(COUNTIF(J183:M187,"CUMPLE")&gt;=1,(G183*I183),0)* (IF(N183="PRESENTÓ CERTIFICADO",1,0))* (IF(O183="ACORDE A ITEM 5.2.1 (T.R.)",1,0) )* ( IF(OR(Q183="SIN OBSERVACIÓN", Q183="REQUERIMIENTOS SUBSANADOS"),1,0)) *(IF(OR(R183="NINGUNO", R183="CUMPLEN CON LO SOLICITADO"),1,0))</f>
        <v>0</v>
      </c>
      <c r="T183" s="801"/>
      <c r="U183" s="22"/>
      <c r="V183" s="22"/>
      <c r="W183" s="22"/>
      <c r="X183" s="22"/>
      <c r="Y183" s="22"/>
      <c r="Z183" s="22"/>
      <c r="AA183" s="22"/>
      <c r="AB183" s="22"/>
      <c r="AC183" s="22"/>
      <c r="AD183" s="22"/>
      <c r="AE183" s="22"/>
      <c r="AF183" s="22"/>
      <c r="AG183" s="22"/>
      <c r="AH183" s="22"/>
      <c r="AI183" s="22"/>
    </row>
    <row r="184" spans="1:35" ht="30" hidden="1" customHeight="1" x14ac:dyDescent="0.2">
      <c r="A184" s="22"/>
      <c r="B184" s="801"/>
      <c r="C184" s="801"/>
      <c r="D184" s="801"/>
      <c r="E184" s="801"/>
      <c r="F184" s="801"/>
      <c r="G184" s="801"/>
      <c r="H184" s="801"/>
      <c r="I184" s="801"/>
      <c r="J184" s="50"/>
      <c r="K184" s="3">
        <f>+$K$14</f>
        <v>951219</v>
      </c>
      <c r="L184" s="50"/>
      <c r="M184" s="3">
        <f>+$M$14</f>
        <v>721527</v>
      </c>
      <c r="N184" s="801"/>
      <c r="O184" s="801"/>
      <c r="P184" s="801"/>
      <c r="Q184" s="801"/>
      <c r="R184" s="801"/>
      <c r="S184" s="801"/>
      <c r="T184" s="801"/>
      <c r="U184" s="22"/>
      <c r="V184" s="22"/>
      <c r="W184" s="22"/>
      <c r="X184" s="22"/>
      <c r="Y184" s="22"/>
      <c r="Z184" s="22"/>
      <c r="AA184" s="22"/>
      <c r="AB184" s="22"/>
      <c r="AC184" s="22"/>
      <c r="AD184" s="22"/>
      <c r="AE184" s="22"/>
      <c r="AF184" s="22"/>
      <c r="AG184" s="22"/>
      <c r="AH184" s="22"/>
      <c r="AI184" s="22"/>
    </row>
    <row r="185" spans="1:35" ht="30" hidden="1" customHeight="1" x14ac:dyDescent="0.2">
      <c r="A185" s="22"/>
      <c r="B185" s="818"/>
      <c r="C185" s="818"/>
      <c r="D185" s="818"/>
      <c r="E185" s="818"/>
      <c r="F185" s="818"/>
      <c r="G185" s="818"/>
      <c r="H185" s="818"/>
      <c r="I185" s="818"/>
      <c r="J185" s="50"/>
      <c r="K185" s="3">
        <f>+$K$15</f>
        <v>721512</v>
      </c>
      <c r="L185" s="50"/>
      <c r="M185" s="3">
        <f>+$M$15</f>
        <v>721529</v>
      </c>
      <c r="N185" s="818"/>
      <c r="O185" s="818"/>
      <c r="P185" s="818"/>
      <c r="Q185" s="818"/>
      <c r="R185" s="818"/>
      <c r="S185" s="818"/>
      <c r="T185" s="818"/>
      <c r="U185" s="22"/>
      <c r="V185" s="22"/>
      <c r="W185" s="22"/>
      <c r="X185" s="22"/>
      <c r="Y185" s="22"/>
      <c r="Z185" s="22"/>
      <c r="AA185" s="22"/>
      <c r="AB185" s="22"/>
      <c r="AC185" s="22"/>
      <c r="AD185" s="22"/>
      <c r="AE185" s="22"/>
      <c r="AF185" s="22"/>
      <c r="AG185" s="22"/>
      <c r="AH185" s="22"/>
      <c r="AI185" s="22"/>
    </row>
    <row r="186" spans="1:35" ht="30" hidden="1" customHeight="1" x14ac:dyDescent="0.2">
      <c r="A186" s="22"/>
      <c r="B186" s="818"/>
      <c r="C186" s="818"/>
      <c r="D186" s="818"/>
      <c r="E186" s="818"/>
      <c r="F186" s="818"/>
      <c r="G186" s="818"/>
      <c r="H186" s="818"/>
      <c r="I186" s="818"/>
      <c r="J186" s="50"/>
      <c r="K186" s="3">
        <f>+$K$16</f>
        <v>721515</v>
      </c>
      <c r="L186" s="50"/>
      <c r="M186" s="3">
        <f>+$M$16</f>
        <v>721214</v>
      </c>
      <c r="N186" s="818"/>
      <c r="O186" s="818"/>
      <c r="P186" s="818"/>
      <c r="Q186" s="818"/>
      <c r="R186" s="818"/>
      <c r="S186" s="818"/>
      <c r="T186" s="818"/>
      <c r="U186" s="22"/>
      <c r="V186" s="22"/>
      <c r="W186" s="22"/>
      <c r="X186" s="22"/>
      <c r="Y186" s="22"/>
      <c r="Z186" s="22"/>
      <c r="AA186" s="22"/>
      <c r="AB186" s="22"/>
      <c r="AC186" s="22"/>
      <c r="AD186" s="22"/>
      <c r="AE186" s="22"/>
      <c r="AF186" s="22"/>
      <c r="AG186" s="22"/>
      <c r="AH186" s="22"/>
      <c r="AI186" s="22"/>
    </row>
    <row r="187" spans="1:35" ht="30" hidden="1" customHeight="1" x14ac:dyDescent="0.2">
      <c r="A187" s="22"/>
      <c r="B187" s="818"/>
      <c r="C187" s="818"/>
      <c r="D187" s="818"/>
      <c r="E187" s="818"/>
      <c r="F187" s="818"/>
      <c r="G187" s="818"/>
      <c r="H187" s="818"/>
      <c r="I187" s="818"/>
      <c r="J187" s="50"/>
      <c r="K187" s="3">
        <f>+$K$17</f>
        <v>721415</v>
      </c>
      <c r="L187" s="50"/>
      <c r="M187" s="3"/>
      <c r="N187" s="818"/>
      <c r="O187" s="818"/>
      <c r="P187" s="818"/>
      <c r="Q187" s="818"/>
      <c r="R187" s="818"/>
      <c r="S187" s="818"/>
      <c r="T187" s="818"/>
      <c r="U187" s="22"/>
      <c r="V187" s="22"/>
      <c r="W187" s="22"/>
      <c r="X187" s="22"/>
      <c r="Y187" s="22"/>
      <c r="Z187" s="22"/>
      <c r="AA187" s="22"/>
      <c r="AB187" s="22"/>
      <c r="AC187" s="22"/>
      <c r="AD187" s="22"/>
      <c r="AE187" s="22"/>
      <c r="AF187" s="22"/>
      <c r="AG187" s="22"/>
      <c r="AH187" s="22"/>
      <c r="AI187" s="22"/>
    </row>
    <row r="188" spans="1:35" ht="30" hidden="1" customHeight="1" x14ac:dyDescent="0.2">
      <c r="A188" s="22"/>
      <c r="B188" s="819">
        <v>4</v>
      </c>
      <c r="C188" s="830"/>
      <c r="D188" s="830"/>
      <c r="E188" s="830"/>
      <c r="F188" s="830"/>
      <c r="G188" s="799"/>
      <c r="H188" s="802"/>
      <c r="I188" s="804"/>
      <c r="J188" s="50"/>
      <c r="K188" s="3">
        <f>+$K$13</f>
        <v>721015</v>
      </c>
      <c r="L188" s="50"/>
      <c r="M188" s="3">
        <f>+$M$13</f>
        <v>811015</v>
      </c>
      <c r="N188" s="806"/>
      <c r="O188" s="806"/>
      <c r="P188" s="808"/>
      <c r="Q188" s="810"/>
      <c r="R188" s="810"/>
      <c r="S188" s="812">
        <f>IF(COUNTIF(J188:M192,"CUMPLE")&gt;=1,(G188*I188),0)* (IF(N188="PRESENTÓ CERTIFICADO",1,0))* (IF(O188="ACORDE A ITEM 5.2.1 (T.R.)",1,0) )* ( IF(OR(Q188="SIN OBSERVACIÓN", Q188="REQUERIMIENTOS SUBSANADOS"),1,0)) *(IF(OR(R188="NINGUNO", R188="CUMPLEN CON LO SOLICITADO"),1,0))</f>
        <v>0</v>
      </c>
      <c r="T188" s="801"/>
      <c r="U188" s="22"/>
      <c r="V188" s="22"/>
      <c r="W188" s="22"/>
      <c r="X188" s="22"/>
      <c r="Y188" s="22"/>
      <c r="Z188" s="22"/>
      <c r="AA188" s="22"/>
      <c r="AB188" s="22"/>
      <c r="AC188" s="22"/>
      <c r="AD188" s="22"/>
      <c r="AE188" s="22"/>
      <c r="AF188" s="22"/>
      <c r="AG188" s="22"/>
      <c r="AH188" s="22"/>
      <c r="AI188" s="22"/>
    </row>
    <row r="189" spans="1:35" ht="30" hidden="1" customHeight="1" x14ac:dyDescent="0.2">
      <c r="A189" s="22"/>
      <c r="B189" s="820"/>
      <c r="C189" s="831"/>
      <c r="D189" s="831"/>
      <c r="E189" s="831"/>
      <c r="F189" s="831"/>
      <c r="G189" s="800"/>
      <c r="H189" s="803"/>
      <c r="I189" s="805"/>
      <c r="J189" s="50"/>
      <c r="K189" s="3">
        <f>+$K$14</f>
        <v>951219</v>
      </c>
      <c r="L189" s="50"/>
      <c r="M189" s="3">
        <f>+$M$14</f>
        <v>721527</v>
      </c>
      <c r="N189" s="807"/>
      <c r="O189" s="807"/>
      <c r="P189" s="809"/>
      <c r="Q189" s="811"/>
      <c r="R189" s="811"/>
      <c r="S189" s="813"/>
      <c r="T189" s="818"/>
      <c r="U189" s="22"/>
      <c r="V189" s="22"/>
      <c r="W189" s="22"/>
      <c r="X189" s="22"/>
      <c r="Y189" s="22"/>
      <c r="Z189" s="22"/>
      <c r="AA189" s="22"/>
      <c r="AB189" s="22"/>
      <c r="AC189" s="22"/>
      <c r="AD189" s="22"/>
      <c r="AE189" s="22"/>
      <c r="AF189" s="22"/>
      <c r="AG189" s="22"/>
      <c r="AH189" s="22"/>
      <c r="AI189" s="22"/>
    </row>
    <row r="190" spans="1:35" ht="30" hidden="1" customHeight="1" x14ac:dyDescent="0.2">
      <c r="A190" s="22"/>
      <c r="B190" s="820"/>
      <c r="C190" s="831"/>
      <c r="D190" s="831"/>
      <c r="E190" s="831"/>
      <c r="F190" s="831"/>
      <c r="G190" s="800"/>
      <c r="H190" s="803"/>
      <c r="I190" s="805"/>
      <c r="J190" s="50"/>
      <c r="K190" s="3">
        <f>+$K$15</f>
        <v>721512</v>
      </c>
      <c r="L190" s="50"/>
      <c r="M190" s="3">
        <f>+$M$15</f>
        <v>721529</v>
      </c>
      <c r="N190" s="807"/>
      <c r="O190" s="807"/>
      <c r="P190" s="809"/>
      <c r="Q190" s="811"/>
      <c r="R190" s="811"/>
      <c r="S190" s="813"/>
      <c r="T190" s="818"/>
      <c r="U190" s="22"/>
      <c r="V190" s="22"/>
      <c r="W190" s="22"/>
      <c r="X190" s="22"/>
      <c r="Y190" s="22"/>
      <c r="Z190" s="22"/>
      <c r="AA190" s="22"/>
      <c r="AB190" s="22"/>
      <c r="AC190" s="22"/>
      <c r="AD190" s="22"/>
      <c r="AE190" s="22"/>
      <c r="AF190" s="22"/>
      <c r="AG190" s="22"/>
      <c r="AH190" s="22"/>
      <c r="AI190" s="22"/>
    </row>
    <row r="191" spans="1:35" ht="30" hidden="1" customHeight="1" x14ac:dyDescent="0.2">
      <c r="A191" s="22"/>
      <c r="B191" s="801"/>
      <c r="C191" s="801"/>
      <c r="D191" s="801"/>
      <c r="E191" s="801"/>
      <c r="F191" s="801"/>
      <c r="G191" s="801"/>
      <c r="H191" s="801"/>
      <c r="I191" s="801"/>
      <c r="J191" s="50"/>
      <c r="K191" s="3">
        <f>+$K$16</f>
        <v>721515</v>
      </c>
      <c r="L191" s="50"/>
      <c r="M191" s="3">
        <f>+$M$16</f>
        <v>721214</v>
      </c>
      <c r="N191" s="801"/>
      <c r="O191" s="801"/>
      <c r="P191" s="801"/>
      <c r="Q191" s="801"/>
      <c r="R191" s="801"/>
      <c r="S191" s="801"/>
      <c r="T191" s="801"/>
      <c r="U191" s="22"/>
      <c r="V191" s="22"/>
      <c r="W191" s="22"/>
      <c r="X191" s="22"/>
      <c r="Y191" s="22"/>
      <c r="Z191" s="22"/>
      <c r="AA191" s="22"/>
      <c r="AB191" s="22"/>
      <c r="AC191" s="22"/>
      <c r="AD191" s="22"/>
      <c r="AE191" s="22"/>
      <c r="AF191" s="22"/>
      <c r="AG191" s="22"/>
      <c r="AH191" s="22"/>
      <c r="AI191" s="22"/>
    </row>
    <row r="192" spans="1:35" ht="30" hidden="1" customHeight="1" x14ac:dyDescent="0.2">
      <c r="A192" s="22"/>
      <c r="B192" s="793"/>
      <c r="C192" s="793"/>
      <c r="D192" s="793"/>
      <c r="E192" s="793"/>
      <c r="F192" s="793"/>
      <c r="G192" s="793"/>
      <c r="H192" s="793"/>
      <c r="I192" s="793"/>
      <c r="J192" s="50"/>
      <c r="K192" s="3">
        <f>+$K$17</f>
        <v>721415</v>
      </c>
      <c r="L192" s="50"/>
      <c r="M192" s="3"/>
      <c r="N192" s="793"/>
      <c r="O192" s="793"/>
      <c r="P192" s="793"/>
      <c r="Q192" s="793"/>
      <c r="R192" s="793"/>
      <c r="S192" s="793"/>
      <c r="T192" s="801"/>
      <c r="U192" s="22"/>
      <c r="V192" s="22"/>
      <c r="W192" s="22"/>
      <c r="X192" s="22"/>
      <c r="Y192" s="22"/>
      <c r="Z192" s="22"/>
      <c r="AA192" s="22"/>
      <c r="AB192" s="22"/>
      <c r="AC192" s="22"/>
      <c r="AD192" s="22"/>
      <c r="AE192" s="22"/>
      <c r="AF192" s="22"/>
      <c r="AG192" s="22"/>
      <c r="AH192" s="22"/>
      <c r="AI192" s="22"/>
    </row>
    <row r="193" spans="1:35" ht="30" hidden="1" customHeight="1" x14ac:dyDescent="0.2">
      <c r="A193" s="22"/>
      <c r="B193" s="819">
        <v>5</v>
      </c>
      <c r="C193" s="814"/>
      <c r="D193" s="814"/>
      <c r="E193" s="814"/>
      <c r="F193" s="814"/>
      <c r="G193" s="821"/>
      <c r="H193" s="802"/>
      <c r="I193" s="823"/>
      <c r="J193" s="50"/>
      <c r="K193" s="3">
        <f>+$K$13</f>
        <v>721015</v>
      </c>
      <c r="L193" s="50"/>
      <c r="M193" s="3">
        <f>+$M$13</f>
        <v>811015</v>
      </c>
      <c r="N193" s="806"/>
      <c r="O193" s="806"/>
      <c r="P193" s="814"/>
      <c r="Q193" s="816"/>
      <c r="R193" s="816"/>
      <c r="S193" s="812">
        <f>IF(COUNTIF(J193:M197,"CUMPLE")&gt;=1,(G193*I193),0)* (IF(N193="PRESENTÓ CERTIFICADO",1,0))* (IF(O193="ACORDE A ITEM 5.2.1 (T.R.)",1,0) )* ( IF(OR(Q193="SIN OBSERVACIÓN", Q193="REQUERIMIENTOS SUBSANADOS"),1,0)) *(IF(OR(R193="NINGUNO", R193="CUMPLEN CON LO SOLICITADO"),1,0))</f>
        <v>0</v>
      </c>
      <c r="T193" s="801"/>
      <c r="U193" s="22"/>
      <c r="V193" s="22"/>
      <c r="W193" s="22"/>
      <c r="X193" s="22"/>
      <c r="Y193" s="22"/>
      <c r="Z193" s="22"/>
      <c r="AA193" s="22"/>
      <c r="AB193" s="22"/>
      <c r="AC193" s="22"/>
      <c r="AD193" s="22"/>
      <c r="AE193" s="22"/>
      <c r="AF193" s="22"/>
      <c r="AG193" s="22"/>
      <c r="AH193" s="22"/>
      <c r="AI193" s="22"/>
    </row>
    <row r="194" spans="1:35" ht="30" hidden="1" customHeight="1" x14ac:dyDescent="0.2">
      <c r="A194" s="22"/>
      <c r="B194" s="820"/>
      <c r="C194" s="815"/>
      <c r="D194" s="815"/>
      <c r="E194" s="815"/>
      <c r="F194" s="815"/>
      <c r="G194" s="822"/>
      <c r="H194" s="803"/>
      <c r="I194" s="824"/>
      <c r="J194" s="50"/>
      <c r="K194" s="3">
        <f>+$K$14</f>
        <v>951219</v>
      </c>
      <c r="L194" s="50"/>
      <c r="M194" s="3">
        <f>+$M$14</f>
        <v>721527</v>
      </c>
      <c r="N194" s="807"/>
      <c r="O194" s="807"/>
      <c r="P194" s="815"/>
      <c r="Q194" s="817"/>
      <c r="R194" s="817"/>
      <c r="S194" s="813"/>
      <c r="T194" s="818"/>
      <c r="U194" s="22"/>
      <c r="V194" s="22"/>
      <c r="W194" s="22"/>
      <c r="X194" s="22"/>
      <c r="Y194" s="22"/>
      <c r="Z194" s="22"/>
      <c r="AA194" s="22"/>
      <c r="AB194" s="22"/>
      <c r="AC194" s="22"/>
      <c r="AD194" s="22"/>
      <c r="AE194" s="22"/>
      <c r="AF194" s="22"/>
      <c r="AG194" s="22"/>
      <c r="AH194" s="22"/>
      <c r="AI194" s="22"/>
    </row>
    <row r="195" spans="1:35" ht="30" hidden="1" customHeight="1" x14ac:dyDescent="0.2">
      <c r="A195" s="22"/>
      <c r="B195" s="820"/>
      <c r="C195" s="815"/>
      <c r="D195" s="815"/>
      <c r="E195" s="815"/>
      <c r="F195" s="815"/>
      <c r="G195" s="822"/>
      <c r="H195" s="803"/>
      <c r="I195" s="824"/>
      <c r="J195" s="50"/>
      <c r="K195" s="3">
        <f>+$K$15</f>
        <v>721512</v>
      </c>
      <c r="L195" s="50"/>
      <c r="M195" s="3">
        <f>+$M$15</f>
        <v>721529</v>
      </c>
      <c r="N195" s="807"/>
      <c r="O195" s="807"/>
      <c r="P195" s="815"/>
      <c r="Q195" s="817"/>
      <c r="R195" s="817"/>
      <c r="S195" s="813"/>
      <c r="T195" s="818"/>
      <c r="U195" s="22"/>
      <c r="V195" s="22"/>
      <c r="W195" s="22"/>
      <c r="X195" s="22"/>
      <c r="Y195" s="22"/>
      <c r="Z195" s="22"/>
      <c r="AA195" s="22"/>
      <c r="AB195" s="22"/>
      <c r="AC195" s="22"/>
      <c r="AD195" s="22"/>
      <c r="AE195" s="22"/>
      <c r="AF195" s="22"/>
      <c r="AG195" s="22"/>
      <c r="AH195" s="22"/>
      <c r="AI195" s="22"/>
    </row>
    <row r="196" spans="1:35" ht="30" hidden="1" customHeight="1" x14ac:dyDescent="0.2">
      <c r="A196" s="22"/>
      <c r="B196" s="801"/>
      <c r="C196" s="801"/>
      <c r="D196" s="801"/>
      <c r="E196" s="801"/>
      <c r="F196" s="801"/>
      <c r="G196" s="801"/>
      <c r="H196" s="801"/>
      <c r="I196" s="801"/>
      <c r="J196" s="50"/>
      <c r="K196" s="3">
        <f>+$K$16</f>
        <v>721515</v>
      </c>
      <c r="L196" s="50"/>
      <c r="M196" s="3">
        <f>+$M$16</f>
        <v>721214</v>
      </c>
      <c r="N196" s="801"/>
      <c r="O196" s="801"/>
      <c r="P196" s="801"/>
      <c r="Q196" s="801"/>
      <c r="R196" s="801"/>
      <c r="S196" s="801"/>
      <c r="T196" s="801"/>
      <c r="U196" s="22"/>
      <c r="V196" s="22"/>
      <c r="W196" s="22"/>
      <c r="X196" s="22"/>
      <c r="Y196" s="22"/>
      <c r="Z196" s="22"/>
      <c r="AA196" s="22"/>
      <c r="AB196" s="22"/>
      <c r="AC196" s="22"/>
      <c r="AD196" s="22"/>
      <c r="AE196" s="22"/>
      <c r="AF196" s="22"/>
      <c r="AG196" s="22"/>
      <c r="AH196" s="22"/>
      <c r="AI196" s="22"/>
    </row>
    <row r="197" spans="1:35" ht="30" hidden="1" customHeight="1" x14ac:dyDescent="0.2">
      <c r="A197" s="22"/>
      <c r="B197" s="793"/>
      <c r="C197" s="793"/>
      <c r="D197" s="793"/>
      <c r="E197" s="793"/>
      <c r="F197" s="793"/>
      <c r="G197" s="793"/>
      <c r="H197" s="793"/>
      <c r="I197" s="793"/>
      <c r="J197" s="50"/>
      <c r="K197" s="3">
        <f>+$K$17</f>
        <v>721415</v>
      </c>
      <c r="L197" s="50"/>
      <c r="M197" s="3"/>
      <c r="N197" s="793"/>
      <c r="O197" s="793"/>
      <c r="P197" s="793"/>
      <c r="Q197" s="793"/>
      <c r="R197" s="793"/>
      <c r="S197" s="793"/>
      <c r="T197" s="793"/>
      <c r="U197" s="22"/>
      <c r="V197" s="22"/>
      <c r="W197" s="22"/>
      <c r="X197" s="22"/>
      <c r="Y197" s="22"/>
      <c r="Z197" s="22"/>
      <c r="AA197" s="22"/>
      <c r="AB197" s="22"/>
      <c r="AC197" s="22"/>
      <c r="AD197" s="22"/>
      <c r="AE197" s="22"/>
      <c r="AF197" s="22"/>
      <c r="AG197" s="22"/>
      <c r="AH197" s="22"/>
      <c r="AI197" s="22"/>
    </row>
    <row r="198" spans="1:35" ht="30" hidden="1" customHeight="1" x14ac:dyDescent="0.2">
      <c r="A198" s="22"/>
      <c r="B198" s="832" t="str">
        <f>IF(S199=" "," ",IF(S199&gt;=$H$6,"CUMPLE CON LA EXPERIENCIA REQUERIDA","NO CUMPLE CON LA EXPERIENCIA REQUERIDA"))</f>
        <v>NO CUMPLE CON LA EXPERIENCIA REQUERIDA</v>
      </c>
      <c r="C198" s="833"/>
      <c r="D198" s="833"/>
      <c r="E198" s="833"/>
      <c r="F198" s="833"/>
      <c r="G198" s="833"/>
      <c r="H198" s="833"/>
      <c r="I198" s="833"/>
      <c r="J198" s="833"/>
      <c r="K198" s="833"/>
      <c r="L198" s="833"/>
      <c r="M198" s="833"/>
      <c r="N198" s="833"/>
      <c r="O198" s="834"/>
      <c r="P198" s="794" t="s">
        <v>50</v>
      </c>
      <c r="Q198" s="795"/>
      <c r="R198" s="54"/>
      <c r="S198" s="55">
        <f>IF(T173="SI",SUM(S173:S197),0)</f>
        <v>0</v>
      </c>
      <c r="T198" s="792" t="str">
        <f>IF(S199=" "," ",IF(S199&gt;=$H$6,"CUMPLE","NO CUMPLE"))</f>
        <v>NO CUMPLE</v>
      </c>
      <c r="U198" s="22"/>
      <c r="V198" s="22"/>
      <c r="W198" s="22"/>
      <c r="X198" s="22"/>
      <c r="Y198" s="22"/>
      <c r="Z198" s="22"/>
      <c r="AA198" s="22"/>
      <c r="AB198" s="22"/>
      <c r="AC198" s="22"/>
      <c r="AD198" s="22"/>
      <c r="AE198" s="22"/>
      <c r="AF198" s="22"/>
      <c r="AG198" s="22"/>
      <c r="AH198" s="22"/>
      <c r="AI198" s="22"/>
    </row>
    <row r="199" spans="1:35" ht="30" hidden="1" customHeight="1" x14ac:dyDescent="0.2">
      <c r="A199" s="22"/>
      <c r="B199" s="835"/>
      <c r="C199" s="836"/>
      <c r="D199" s="836"/>
      <c r="E199" s="836"/>
      <c r="F199" s="836"/>
      <c r="G199" s="836"/>
      <c r="H199" s="836"/>
      <c r="I199" s="836"/>
      <c r="J199" s="836"/>
      <c r="K199" s="836"/>
      <c r="L199" s="836"/>
      <c r="M199" s="836"/>
      <c r="N199" s="836"/>
      <c r="O199" s="837"/>
      <c r="P199" s="794" t="s">
        <v>51</v>
      </c>
      <c r="Q199" s="795"/>
      <c r="R199" s="54"/>
      <c r="S199" s="56">
        <f>IFERROR((S198/$P$6)," ")</f>
        <v>0</v>
      </c>
      <c r="T199" s="793"/>
      <c r="U199" s="22"/>
      <c r="V199" s="22"/>
      <c r="W199" s="22"/>
      <c r="X199" s="22"/>
      <c r="Y199" s="22"/>
      <c r="Z199" s="22"/>
      <c r="AA199" s="22"/>
      <c r="AB199" s="22"/>
      <c r="AC199" s="22"/>
      <c r="AD199" s="22"/>
      <c r="AE199" s="22"/>
      <c r="AF199" s="22"/>
      <c r="AG199" s="22"/>
      <c r="AH199" s="22"/>
      <c r="AI199" s="22"/>
    </row>
    <row r="200" spans="1:35" ht="30" hidden="1" customHeight="1" x14ac:dyDescent="0.2">
      <c r="A200" s="22"/>
      <c r="B200" s="22"/>
      <c r="C200" s="22"/>
      <c r="D200" s="22"/>
      <c r="E200" s="34"/>
      <c r="F200" s="35"/>
      <c r="G200" s="35"/>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row>
    <row r="201" spans="1:35" ht="30" hidden="1" customHeight="1" x14ac:dyDescent="0.2">
      <c r="A201" s="22"/>
      <c r="B201" s="22"/>
      <c r="C201" s="22"/>
      <c r="D201" s="22"/>
      <c r="E201" s="34"/>
      <c r="F201" s="35"/>
      <c r="G201" s="35"/>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row>
    <row r="202" spans="1:35" ht="66.75" hidden="1" customHeight="1" x14ac:dyDescent="0.2">
      <c r="A202" s="22"/>
      <c r="B202" s="36">
        <v>7</v>
      </c>
      <c r="C202" s="839" t="s">
        <v>52</v>
      </c>
      <c r="D202" s="827"/>
      <c r="E202" s="795"/>
      <c r="F202" s="840">
        <f>IFERROR(VLOOKUP(B202,LISTA_OFERENTES,2,FALSE)," ")</f>
        <v>0</v>
      </c>
      <c r="G202" s="827"/>
      <c r="H202" s="827"/>
      <c r="I202" s="827"/>
      <c r="J202" s="827"/>
      <c r="K202" s="827"/>
      <c r="L202" s="827"/>
      <c r="M202" s="827"/>
      <c r="N202" s="827"/>
      <c r="O202" s="795"/>
      <c r="P202" s="841" t="s">
        <v>32</v>
      </c>
      <c r="Q202" s="827"/>
      <c r="R202" s="795"/>
      <c r="S202" s="37">
        <f>5-(INT(COUNTBLANK(C205:C229)-20))</f>
        <v>0</v>
      </c>
      <c r="T202" s="38"/>
      <c r="U202" s="22"/>
      <c r="V202" s="22"/>
      <c r="W202" s="22"/>
      <c r="X202" s="22"/>
      <c r="Y202" s="22"/>
      <c r="Z202" s="22"/>
      <c r="AA202" s="22"/>
      <c r="AB202" s="22"/>
      <c r="AC202" s="22"/>
      <c r="AD202" s="22"/>
      <c r="AE202" s="22"/>
      <c r="AF202" s="22"/>
      <c r="AG202" s="22"/>
      <c r="AH202" s="22"/>
      <c r="AI202" s="22"/>
    </row>
    <row r="203" spans="1:35" ht="30" hidden="1" customHeight="1" x14ac:dyDescent="0.2">
      <c r="A203" s="22"/>
      <c r="B203" s="838" t="s">
        <v>33</v>
      </c>
      <c r="C203" s="825" t="s">
        <v>34</v>
      </c>
      <c r="D203" s="825" t="s">
        <v>35</v>
      </c>
      <c r="E203" s="825" t="s">
        <v>36</v>
      </c>
      <c r="F203" s="825" t="s">
        <v>37</v>
      </c>
      <c r="G203" s="825" t="s">
        <v>38</v>
      </c>
      <c r="H203" s="825" t="s">
        <v>255</v>
      </c>
      <c r="I203" s="825" t="s">
        <v>39</v>
      </c>
      <c r="J203" s="826" t="s">
        <v>40</v>
      </c>
      <c r="K203" s="827"/>
      <c r="L203" s="827"/>
      <c r="M203" s="795"/>
      <c r="N203" s="825" t="s">
        <v>41</v>
      </c>
      <c r="O203" s="825" t="s">
        <v>42</v>
      </c>
      <c r="P203" s="40" t="s">
        <v>43</v>
      </c>
      <c r="Q203" s="40"/>
      <c r="R203" s="825" t="s">
        <v>44</v>
      </c>
      <c r="S203" s="825" t="s">
        <v>45</v>
      </c>
      <c r="T203" s="825" t="s">
        <v>763</v>
      </c>
      <c r="U203" s="22"/>
      <c r="V203" s="22"/>
      <c r="W203" s="22"/>
      <c r="X203" s="22"/>
      <c r="Y203" s="22"/>
      <c r="Z203" s="22"/>
      <c r="AA203" s="22"/>
      <c r="AB203" s="22"/>
      <c r="AC203" s="22"/>
      <c r="AD203" s="22"/>
      <c r="AE203" s="22"/>
      <c r="AF203" s="22"/>
      <c r="AG203" s="22"/>
      <c r="AH203" s="22"/>
      <c r="AI203" s="22"/>
    </row>
    <row r="204" spans="1:35" ht="46.5" hidden="1" customHeight="1" x14ac:dyDescent="0.2">
      <c r="A204" s="22"/>
      <c r="B204" s="793"/>
      <c r="C204" s="793"/>
      <c r="D204" s="793"/>
      <c r="E204" s="793"/>
      <c r="F204" s="793"/>
      <c r="G204" s="793"/>
      <c r="H204" s="793"/>
      <c r="I204" s="793"/>
      <c r="J204" s="828" t="s">
        <v>256</v>
      </c>
      <c r="K204" s="827"/>
      <c r="L204" s="827"/>
      <c r="M204" s="795"/>
      <c r="N204" s="793"/>
      <c r="O204" s="793"/>
      <c r="P204" s="42" t="s">
        <v>13</v>
      </c>
      <c r="Q204" s="42" t="s">
        <v>48</v>
      </c>
      <c r="R204" s="793"/>
      <c r="S204" s="793"/>
      <c r="T204" s="793"/>
      <c r="U204" s="22"/>
      <c r="V204" s="22"/>
      <c r="W204" s="22"/>
      <c r="X204" s="22"/>
      <c r="Y204" s="22"/>
      <c r="Z204" s="22"/>
      <c r="AA204" s="22"/>
      <c r="AB204" s="22"/>
      <c r="AC204" s="22"/>
      <c r="AD204" s="22"/>
      <c r="AE204" s="22"/>
      <c r="AF204" s="22"/>
      <c r="AG204" s="22"/>
      <c r="AH204" s="22"/>
      <c r="AI204" s="22"/>
    </row>
    <row r="205" spans="1:35" ht="30" hidden="1" customHeight="1" x14ac:dyDescent="0.2">
      <c r="A205" s="22"/>
      <c r="B205" s="819">
        <v>1</v>
      </c>
      <c r="C205" s="814"/>
      <c r="D205" s="814"/>
      <c r="E205" s="814"/>
      <c r="F205" s="814"/>
      <c r="G205" s="821"/>
      <c r="H205" s="802"/>
      <c r="I205" s="823"/>
      <c r="J205" s="50"/>
      <c r="K205" s="3">
        <f>+$K$13</f>
        <v>721015</v>
      </c>
      <c r="L205" s="50"/>
      <c r="M205" s="3">
        <f>+$M$13</f>
        <v>811015</v>
      </c>
      <c r="N205" s="806"/>
      <c r="O205" s="806"/>
      <c r="P205" s="814"/>
      <c r="Q205" s="816"/>
      <c r="R205" s="816"/>
      <c r="S205" s="812">
        <f>IF(COUNTIF(J205:M209,"CUMPLE")&gt;=1,(G205*I205),0)* (IF(N205="PRESENTÓ CERTIFICADO",1,0))* (IF(O205="ACORDE A ITEM 5.2.1 (T.R.)",1,0) )* ( IF(OR(Q205="SIN OBSERVACIÓN", Q205="REQUERIMIENTOS SUBSANADOS"),1,0)) *(IF(OR(R205="NINGUNO", R205="CUMPLEN CON LO SOLICITADO"),1,0))</f>
        <v>0</v>
      </c>
      <c r="T205" s="829"/>
      <c r="U205" s="22"/>
      <c r="V205" s="22"/>
      <c r="W205" s="22"/>
      <c r="X205" s="22"/>
      <c r="Y205" s="22"/>
      <c r="Z205" s="22"/>
      <c r="AA205" s="22"/>
      <c r="AB205" s="22"/>
      <c r="AC205" s="22"/>
      <c r="AD205" s="22"/>
      <c r="AE205" s="22"/>
      <c r="AF205" s="22"/>
      <c r="AG205" s="22"/>
      <c r="AH205" s="22"/>
      <c r="AI205" s="22"/>
    </row>
    <row r="206" spans="1:35" ht="30" hidden="1" customHeight="1" x14ac:dyDescent="0.2">
      <c r="A206" s="22"/>
      <c r="B206" s="801"/>
      <c r="C206" s="801"/>
      <c r="D206" s="801"/>
      <c r="E206" s="801"/>
      <c r="F206" s="801"/>
      <c r="G206" s="801"/>
      <c r="H206" s="801"/>
      <c r="I206" s="801"/>
      <c r="J206" s="50"/>
      <c r="K206" s="3">
        <f>+$K$14</f>
        <v>951219</v>
      </c>
      <c r="L206" s="50"/>
      <c r="M206" s="3">
        <f>+$M$14</f>
        <v>721527</v>
      </c>
      <c r="N206" s="801"/>
      <c r="O206" s="801"/>
      <c r="P206" s="801"/>
      <c r="Q206" s="801"/>
      <c r="R206" s="801"/>
      <c r="S206" s="801"/>
      <c r="T206" s="801"/>
      <c r="U206" s="22"/>
      <c r="V206" s="22"/>
      <c r="W206" s="22"/>
      <c r="X206" s="22"/>
      <c r="Y206" s="22"/>
      <c r="Z206" s="22"/>
      <c r="AA206" s="22"/>
      <c r="AB206" s="22"/>
      <c r="AC206" s="22"/>
      <c r="AD206" s="22"/>
      <c r="AE206" s="22"/>
      <c r="AF206" s="22"/>
      <c r="AG206" s="22"/>
      <c r="AH206" s="22"/>
      <c r="AI206" s="22"/>
    </row>
    <row r="207" spans="1:35" ht="30" hidden="1" customHeight="1" x14ac:dyDescent="0.2">
      <c r="A207" s="22"/>
      <c r="B207" s="818"/>
      <c r="C207" s="818"/>
      <c r="D207" s="818"/>
      <c r="E207" s="818"/>
      <c r="F207" s="818"/>
      <c r="G207" s="818"/>
      <c r="H207" s="818"/>
      <c r="I207" s="818"/>
      <c r="J207" s="50"/>
      <c r="K207" s="3">
        <f>+$K$15</f>
        <v>721512</v>
      </c>
      <c r="L207" s="50"/>
      <c r="M207" s="3">
        <f>+$M$15</f>
        <v>721529</v>
      </c>
      <c r="N207" s="818"/>
      <c r="O207" s="818"/>
      <c r="P207" s="818"/>
      <c r="Q207" s="818"/>
      <c r="R207" s="818"/>
      <c r="S207" s="818"/>
      <c r="T207" s="818"/>
      <c r="U207" s="22"/>
      <c r="V207" s="22"/>
      <c r="W207" s="22"/>
      <c r="X207" s="22"/>
      <c r="Y207" s="22"/>
      <c r="Z207" s="22"/>
      <c r="AA207" s="22"/>
      <c r="AB207" s="22"/>
      <c r="AC207" s="22"/>
      <c r="AD207" s="22"/>
      <c r="AE207" s="22"/>
      <c r="AF207" s="22"/>
      <c r="AG207" s="22"/>
      <c r="AH207" s="22"/>
      <c r="AI207" s="22"/>
    </row>
    <row r="208" spans="1:35" ht="30" hidden="1" customHeight="1" x14ac:dyDescent="0.2">
      <c r="A208" s="22"/>
      <c r="B208" s="818"/>
      <c r="C208" s="818"/>
      <c r="D208" s="818"/>
      <c r="E208" s="818"/>
      <c r="F208" s="818"/>
      <c r="G208" s="818"/>
      <c r="H208" s="818"/>
      <c r="I208" s="818"/>
      <c r="J208" s="50"/>
      <c r="K208" s="3">
        <f>+$K$16</f>
        <v>721515</v>
      </c>
      <c r="L208" s="50"/>
      <c r="M208" s="3">
        <f>+$M$16</f>
        <v>721214</v>
      </c>
      <c r="N208" s="818"/>
      <c r="O208" s="818"/>
      <c r="P208" s="818"/>
      <c r="Q208" s="818"/>
      <c r="R208" s="818"/>
      <c r="S208" s="818"/>
      <c r="T208" s="818"/>
      <c r="U208" s="22"/>
      <c r="V208" s="22"/>
      <c r="W208" s="22"/>
      <c r="X208" s="22"/>
      <c r="Y208" s="22"/>
      <c r="Z208" s="22"/>
      <c r="AA208" s="22"/>
      <c r="AB208" s="22"/>
      <c r="AC208" s="22"/>
      <c r="AD208" s="22"/>
      <c r="AE208" s="22"/>
      <c r="AF208" s="22"/>
      <c r="AG208" s="22"/>
      <c r="AH208" s="22"/>
      <c r="AI208" s="22"/>
    </row>
    <row r="209" spans="1:35" ht="30" hidden="1" customHeight="1" x14ac:dyDescent="0.2">
      <c r="A209" s="22"/>
      <c r="B209" s="793"/>
      <c r="C209" s="793"/>
      <c r="D209" s="793"/>
      <c r="E209" s="793"/>
      <c r="F209" s="793"/>
      <c r="G209" s="793"/>
      <c r="H209" s="793"/>
      <c r="I209" s="793"/>
      <c r="J209" s="50"/>
      <c r="K209" s="3">
        <f>+$K$17</f>
        <v>721415</v>
      </c>
      <c r="L209" s="50"/>
      <c r="M209" s="3"/>
      <c r="N209" s="793"/>
      <c r="O209" s="793"/>
      <c r="P209" s="793"/>
      <c r="Q209" s="793"/>
      <c r="R209" s="793"/>
      <c r="S209" s="793"/>
      <c r="T209" s="801"/>
      <c r="U209" s="22"/>
      <c r="V209" s="22"/>
      <c r="W209" s="22"/>
      <c r="X209" s="22"/>
      <c r="Y209" s="22"/>
      <c r="Z209" s="22"/>
      <c r="AA209" s="22"/>
      <c r="AB209" s="22"/>
      <c r="AC209" s="22"/>
      <c r="AD209" s="22"/>
      <c r="AE209" s="22"/>
      <c r="AF209" s="22"/>
      <c r="AG209" s="22"/>
      <c r="AH209" s="22"/>
      <c r="AI209" s="22"/>
    </row>
    <row r="210" spans="1:35" ht="30" hidden="1" customHeight="1" x14ac:dyDescent="0.2">
      <c r="A210" s="22"/>
      <c r="B210" s="819">
        <v>2</v>
      </c>
      <c r="C210" s="830"/>
      <c r="D210" s="830"/>
      <c r="E210" s="830"/>
      <c r="F210" s="830"/>
      <c r="G210" s="799"/>
      <c r="H210" s="802"/>
      <c r="I210" s="804"/>
      <c r="J210" s="50"/>
      <c r="K210" s="3">
        <f>+$K$13</f>
        <v>721015</v>
      </c>
      <c r="L210" s="50"/>
      <c r="M210" s="3">
        <f>+$M$13</f>
        <v>811015</v>
      </c>
      <c r="N210" s="806"/>
      <c r="O210" s="806"/>
      <c r="P210" s="808"/>
      <c r="Q210" s="810"/>
      <c r="R210" s="810"/>
      <c r="S210" s="812">
        <f>IF(COUNTIF(J210:M214,"CUMPLE")&gt;=1,(G210*I210),0)* (IF(N210="PRESENTÓ CERTIFICADO",1,0))* (IF(O210="ACORDE A ITEM 5.2.1 (T.R.)",1,0) )* ( IF(OR(Q210="SIN OBSERVACIÓN", Q210="REQUERIMIENTOS SUBSANADOS"),1,0)) *(IF(OR(R210="NINGUNO", R210="CUMPLEN CON LO SOLICITADO"),1,0))</f>
        <v>0</v>
      </c>
      <c r="T210" s="801"/>
      <c r="U210" s="22"/>
      <c r="V210" s="22"/>
      <c r="W210" s="22"/>
      <c r="X210" s="22"/>
      <c r="Y210" s="22"/>
      <c r="Z210" s="22"/>
      <c r="AA210" s="22"/>
      <c r="AB210" s="22"/>
      <c r="AC210" s="22"/>
      <c r="AD210" s="22"/>
      <c r="AE210" s="22"/>
      <c r="AF210" s="22"/>
      <c r="AG210" s="22"/>
      <c r="AH210" s="22"/>
      <c r="AI210" s="22"/>
    </row>
    <row r="211" spans="1:35" ht="30" hidden="1" customHeight="1" x14ac:dyDescent="0.2">
      <c r="A211" s="22"/>
      <c r="B211" s="801"/>
      <c r="C211" s="801"/>
      <c r="D211" s="801"/>
      <c r="E211" s="801"/>
      <c r="F211" s="801"/>
      <c r="G211" s="801"/>
      <c r="H211" s="801"/>
      <c r="I211" s="801"/>
      <c r="J211" s="50"/>
      <c r="K211" s="3">
        <f>+$K$14</f>
        <v>951219</v>
      </c>
      <c r="L211" s="50"/>
      <c r="M211" s="3">
        <f>+$M$14</f>
        <v>721527</v>
      </c>
      <c r="N211" s="801"/>
      <c r="O211" s="801"/>
      <c r="P211" s="801"/>
      <c r="Q211" s="801"/>
      <c r="R211" s="801"/>
      <c r="S211" s="801"/>
      <c r="T211" s="801"/>
      <c r="U211" s="22"/>
      <c r="V211" s="22"/>
      <c r="W211" s="22"/>
      <c r="X211" s="22"/>
      <c r="Y211" s="22"/>
      <c r="Z211" s="22"/>
      <c r="AA211" s="22"/>
      <c r="AB211" s="22"/>
      <c r="AC211" s="22"/>
      <c r="AD211" s="22"/>
      <c r="AE211" s="22"/>
      <c r="AF211" s="22"/>
      <c r="AG211" s="22"/>
      <c r="AH211" s="22"/>
      <c r="AI211" s="22"/>
    </row>
    <row r="212" spans="1:35" ht="30" hidden="1" customHeight="1" x14ac:dyDescent="0.2">
      <c r="A212" s="22"/>
      <c r="B212" s="818"/>
      <c r="C212" s="818"/>
      <c r="D212" s="818"/>
      <c r="E212" s="818"/>
      <c r="F212" s="818"/>
      <c r="G212" s="818"/>
      <c r="H212" s="818"/>
      <c r="I212" s="818"/>
      <c r="J212" s="50"/>
      <c r="K212" s="3">
        <f>+$K$15</f>
        <v>721512</v>
      </c>
      <c r="L212" s="50"/>
      <c r="M212" s="3">
        <f>+$M$15</f>
        <v>721529</v>
      </c>
      <c r="N212" s="818"/>
      <c r="O212" s="818"/>
      <c r="P212" s="818"/>
      <c r="Q212" s="818"/>
      <c r="R212" s="818"/>
      <c r="S212" s="818"/>
      <c r="T212" s="818"/>
      <c r="U212" s="22"/>
      <c r="V212" s="22"/>
      <c r="W212" s="22"/>
      <c r="X212" s="22"/>
      <c r="Y212" s="22"/>
      <c r="Z212" s="22"/>
      <c r="AA212" s="22"/>
      <c r="AB212" s="22"/>
      <c r="AC212" s="22"/>
      <c r="AD212" s="22"/>
      <c r="AE212" s="22"/>
      <c r="AF212" s="22"/>
      <c r="AG212" s="22"/>
      <c r="AH212" s="22"/>
      <c r="AI212" s="22"/>
    </row>
    <row r="213" spans="1:35" ht="30" hidden="1" customHeight="1" x14ac:dyDescent="0.2">
      <c r="A213" s="22"/>
      <c r="B213" s="818"/>
      <c r="C213" s="818"/>
      <c r="D213" s="818"/>
      <c r="E213" s="818"/>
      <c r="F213" s="818"/>
      <c r="G213" s="818"/>
      <c r="H213" s="818"/>
      <c r="I213" s="818"/>
      <c r="J213" s="50"/>
      <c r="K213" s="3">
        <f>+$K$16</f>
        <v>721515</v>
      </c>
      <c r="L213" s="50"/>
      <c r="M213" s="3">
        <f>+$M$16</f>
        <v>721214</v>
      </c>
      <c r="N213" s="818"/>
      <c r="O213" s="818"/>
      <c r="P213" s="818"/>
      <c r="Q213" s="818"/>
      <c r="R213" s="818"/>
      <c r="S213" s="818"/>
      <c r="T213" s="818"/>
      <c r="U213" s="22"/>
      <c r="V213" s="22"/>
      <c r="W213" s="22"/>
      <c r="X213" s="22"/>
      <c r="Y213" s="22"/>
      <c r="Z213" s="22"/>
      <c r="AA213" s="22"/>
      <c r="AB213" s="22"/>
      <c r="AC213" s="22"/>
      <c r="AD213" s="22"/>
      <c r="AE213" s="22"/>
      <c r="AF213" s="22"/>
      <c r="AG213" s="22"/>
      <c r="AH213" s="22"/>
      <c r="AI213" s="22"/>
    </row>
    <row r="214" spans="1:35" ht="30" hidden="1" customHeight="1" x14ac:dyDescent="0.2">
      <c r="A214" s="22"/>
      <c r="B214" s="793"/>
      <c r="C214" s="793"/>
      <c r="D214" s="793"/>
      <c r="E214" s="793"/>
      <c r="F214" s="793"/>
      <c r="G214" s="793"/>
      <c r="H214" s="793"/>
      <c r="I214" s="793"/>
      <c r="J214" s="50"/>
      <c r="K214" s="3">
        <f>+$K$17</f>
        <v>721415</v>
      </c>
      <c r="L214" s="50"/>
      <c r="M214" s="3"/>
      <c r="N214" s="793"/>
      <c r="O214" s="793"/>
      <c r="P214" s="793"/>
      <c r="Q214" s="793"/>
      <c r="R214" s="793"/>
      <c r="S214" s="793"/>
      <c r="T214" s="801"/>
      <c r="U214" s="22"/>
      <c r="V214" s="22"/>
      <c r="W214" s="22"/>
      <c r="X214" s="22"/>
      <c r="Y214" s="22"/>
      <c r="Z214" s="22"/>
      <c r="AA214" s="22"/>
      <c r="AB214" s="22"/>
      <c r="AC214" s="22"/>
      <c r="AD214" s="22"/>
      <c r="AE214" s="22"/>
      <c r="AF214" s="22"/>
      <c r="AG214" s="22"/>
      <c r="AH214" s="22"/>
      <c r="AI214" s="22"/>
    </row>
    <row r="215" spans="1:35" ht="30" hidden="1" customHeight="1" x14ac:dyDescent="0.2">
      <c r="A215" s="22"/>
      <c r="B215" s="819">
        <v>3</v>
      </c>
      <c r="C215" s="814"/>
      <c r="D215" s="814"/>
      <c r="E215" s="814"/>
      <c r="F215" s="814"/>
      <c r="G215" s="821"/>
      <c r="H215" s="802"/>
      <c r="I215" s="823"/>
      <c r="J215" s="50"/>
      <c r="K215" s="3">
        <f>+$K$13</f>
        <v>721015</v>
      </c>
      <c r="L215" s="50"/>
      <c r="M215" s="3">
        <f>+$M$13</f>
        <v>811015</v>
      </c>
      <c r="N215" s="806"/>
      <c r="O215" s="806"/>
      <c r="P215" s="814"/>
      <c r="Q215" s="810"/>
      <c r="R215" s="810"/>
      <c r="S215" s="812">
        <f>IF(COUNTIF(J215:M219,"CUMPLE")&gt;=1,(G215*I215),0)* (IF(N215="PRESENTÓ CERTIFICADO",1,0))* (IF(O215="ACORDE A ITEM 5.2.1 (T.R.)",1,0) )* ( IF(OR(Q215="SIN OBSERVACIÓN", Q215="REQUERIMIENTOS SUBSANADOS"),1,0)) *(IF(OR(R215="NINGUNO", R215="CUMPLEN CON LO SOLICITADO"),1,0))</f>
        <v>0</v>
      </c>
      <c r="T215" s="801"/>
      <c r="U215" s="22"/>
      <c r="V215" s="22"/>
      <c r="W215" s="22"/>
      <c r="X215" s="22"/>
      <c r="Y215" s="22"/>
      <c r="Z215" s="22"/>
      <c r="AA215" s="22"/>
      <c r="AB215" s="22"/>
      <c r="AC215" s="22"/>
      <c r="AD215" s="22"/>
      <c r="AE215" s="22"/>
      <c r="AF215" s="22"/>
      <c r="AG215" s="22"/>
      <c r="AH215" s="22"/>
      <c r="AI215" s="22"/>
    </row>
    <row r="216" spans="1:35" ht="30" hidden="1" customHeight="1" x14ac:dyDescent="0.2">
      <c r="A216" s="22"/>
      <c r="B216" s="801"/>
      <c r="C216" s="801"/>
      <c r="D216" s="801"/>
      <c r="E216" s="801"/>
      <c r="F216" s="801"/>
      <c r="G216" s="801"/>
      <c r="H216" s="801"/>
      <c r="I216" s="801"/>
      <c r="J216" s="50"/>
      <c r="K216" s="3">
        <f>+$K$14</f>
        <v>951219</v>
      </c>
      <c r="L216" s="50"/>
      <c r="M216" s="3">
        <f>+$M$14</f>
        <v>721527</v>
      </c>
      <c r="N216" s="801"/>
      <c r="O216" s="801"/>
      <c r="P216" s="801"/>
      <c r="Q216" s="801"/>
      <c r="R216" s="801"/>
      <c r="S216" s="801"/>
      <c r="T216" s="801"/>
      <c r="U216" s="22"/>
      <c r="V216" s="22"/>
      <c r="W216" s="22"/>
      <c r="X216" s="22"/>
      <c r="Y216" s="22"/>
      <c r="Z216" s="22"/>
      <c r="AA216" s="22"/>
      <c r="AB216" s="22"/>
      <c r="AC216" s="22"/>
      <c r="AD216" s="22"/>
      <c r="AE216" s="22"/>
      <c r="AF216" s="22"/>
      <c r="AG216" s="22"/>
      <c r="AH216" s="22"/>
      <c r="AI216" s="22"/>
    </row>
    <row r="217" spans="1:35" ht="30" hidden="1" customHeight="1" x14ac:dyDescent="0.2">
      <c r="A217" s="22"/>
      <c r="B217" s="818"/>
      <c r="C217" s="818"/>
      <c r="D217" s="818"/>
      <c r="E217" s="818"/>
      <c r="F217" s="818"/>
      <c r="G217" s="818"/>
      <c r="H217" s="818"/>
      <c r="I217" s="818"/>
      <c r="J217" s="50"/>
      <c r="K217" s="3">
        <f>+$K$15</f>
        <v>721512</v>
      </c>
      <c r="L217" s="50"/>
      <c r="M217" s="3">
        <f>+$M$15</f>
        <v>721529</v>
      </c>
      <c r="N217" s="818"/>
      <c r="O217" s="818"/>
      <c r="P217" s="818"/>
      <c r="Q217" s="818"/>
      <c r="R217" s="818"/>
      <c r="S217" s="818"/>
      <c r="T217" s="818"/>
      <c r="U217" s="22"/>
      <c r="V217" s="22"/>
      <c r="W217" s="22"/>
      <c r="X217" s="22"/>
      <c r="Y217" s="22"/>
      <c r="Z217" s="22"/>
      <c r="AA217" s="22"/>
      <c r="AB217" s="22"/>
      <c r="AC217" s="22"/>
      <c r="AD217" s="22"/>
      <c r="AE217" s="22"/>
      <c r="AF217" s="22"/>
      <c r="AG217" s="22"/>
      <c r="AH217" s="22"/>
      <c r="AI217" s="22"/>
    </row>
    <row r="218" spans="1:35" ht="30" hidden="1" customHeight="1" x14ac:dyDescent="0.2">
      <c r="A218" s="22"/>
      <c r="B218" s="818"/>
      <c r="C218" s="818"/>
      <c r="D218" s="818"/>
      <c r="E218" s="818"/>
      <c r="F218" s="818"/>
      <c r="G218" s="818"/>
      <c r="H218" s="818"/>
      <c r="I218" s="818"/>
      <c r="J218" s="50"/>
      <c r="K218" s="3">
        <f>+$K$16</f>
        <v>721515</v>
      </c>
      <c r="L218" s="50"/>
      <c r="M218" s="3">
        <f>+$M$16</f>
        <v>721214</v>
      </c>
      <c r="N218" s="818"/>
      <c r="O218" s="818"/>
      <c r="P218" s="818"/>
      <c r="Q218" s="818"/>
      <c r="R218" s="818"/>
      <c r="S218" s="818"/>
      <c r="T218" s="818"/>
      <c r="U218" s="22"/>
      <c r="V218" s="22"/>
      <c r="W218" s="22"/>
      <c r="X218" s="22"/>
      <c r="Y218" s="22"/>
      <c r="Z218" s="22"/>
      <c r="AA218" s="22"/>
      <c r="AB218" s="22"/>
      <c r="AC218" s="22"/>
      <c r="AD218" s="22"/>
      <c r="AE218" s="22"/>
      <c r="AF218" s="22"/>
      <c r="AG218" s="22"/>
      <c r="AH218" s="22"/>
      <c r="AI218" s="22"/>
    </row>
    <row r="219" spans="1:35" ht="30" hidden="1" customHeight="1" x14ac:dyDescent="0.2">
      <c r="A219" s="22"/>
      <c r="B219" s="818"/>
      <c r="C219" s="818"/>
      <c r="D219" s="818"/>
      <c r="E219" s="818"/>
      <c r="F219" s="818"/>
      <c r="G219" s="818"/>
      <c r="H219" s="818"/>
      <c r="I219" s="818"/>
      <c r="J219" s="50"/>
      <c r="K219" s="3">
        <f>+$K$17</f>
        <v>721415</v>
      </c>
      <c r="L219" s="50"/>
      <c r="M219" s="3"/>
      <c r="N219" s="818"/>
      <c r="O219" s="818"/>
      <c r="P219" s="818"/>
      <c r="Q219" s="818"/>
      <c r="R219" s="818"/>
      <c r="S219" s="818"/>
      <c r="T219" s="818"/>
      <c r="U219" s="22"/>
      <c r="V219" s="22"/>
      <c r="W219" s="22"/>
      <c r="X219" s="22"/>
      <c r="Y219" s="22"/>
      <c r="Z219" s="22"/>
      <c r="AA219" s="22"/>
      <c r="AB219" s="22"/>
      <c r="AC219" s="22"/>
      <c r="AD219" s="22"/>
      <c r="AE219" s="22"/>
      <c r="AF219" s="22"/>
      <c r="AG219" s="22"/>
      <c r="AH219" s="22"/>
      <c r="AI219" s="22"/>
    </row>
    <row r="220" spans="1:35" ht="30" hidden="1" customHeight="1" x14ac:dyDescent="0.2">
      <c r="A220" s="22"/>
      <c r="B220" s="819">
        <v>4</v>
      </c>
      <c r="C220" s="830"/>
      <c r="D220" s="830"/>
      <c r="E220" s="830"/>
      <c r="F220" s="830"/>
      <c r="G220" s="799"/>
      <c r="H220" s="802"/>
      <c r="I220" s="804"/>
      <c r="J220" s="50"/>
      <c r="K220" s="3">
        <f>+$K$13</f>
        <v>721015</v>
      </c>
      <c r="L220" s="50"/>
      <c r="M220" s="3">
        <f>+$M$13</f>
        <v>811015</v>
      </c>
      <c r="N220" s="806"/>
      <c r="O220" s="806"/>
      <c r="P220" s="808"/>
      <c r="Q220" s="810"/>
      <c r="R220" s="810"/>
      <c r="S220" s="812">
        <f>IF(COUNTIF(J220:M224,"CUMPLE")&gt;=1,(G220*I220),0)* (IF(N220="PRESENTÓ CERTIFICADO",1,0))* (IF(O220="ACORDE A ITEM 5.2.1 (T.R.)",1,0) )* ( IF(OR(Q220="SIN OBSERVACIÓN", Q220="REQUERIMIENTOS SUBSANADOS"),1,0)) *(IF(OR(R220="NINGUNO", R220="CUMPLEN CON LO SOLICITADO"),1,0))</f>
        <v>0</v>
      </c>
      <c r="T220" s="801"/>
      <c r="U220" s="22"/>
      <c r="V220" s="22"/>
      <c r="W220" s="22"/>
      <c r="X220" s="22"/>
      <c r="Y220" s="22"/>
      <c r="Z220" s="22"/>
      <c r="AA220" s="22"/>
      <c r="AB220" s="22"/>
      <c r="AC220" s="22"/>
      <c r="AD220" s="22"/>
      <c r="AE220" s="22"/>
      <c r="AF220" s="22"/>
      <c r="AG220" s="22"/>
      <c r="AH220" s="22"/>
      <c r="AI220" s="22"/>
    </row>
    <row r="221" spans="1:35" ht="30" hidden="1" customHeight="1" x14ac:dyDescent="0.2">
      <c r="A221" s="22"/>
      <c r="B221" s="820"/>
      <c r="C221" s="831"/>
      <c r="D221" s="831"/>
      <c r="E221" s="831"/>
      <c r="F221" s="831"/>
      <c r="G221" s="800"/>
      <c r="H221" s="803"/>
      <c r="I221" s="805"/>
      <c r="J221" s="50"/>
      <c r="K221" s="3">
        <f>+$K$14</f>
        <v>951219</v>
      </c>
      <c r="L221" s="50"/>
      <c r="M221" s="3">
        <f>+$M$14</f>
        <v>721527</v>
      </c>
      <c r="N221" s="807"/>
      <c r="O221" s="807"/>
      <c r="P221" s="809"/>
      <c r="Q221" s="811"/>
      <c r="R221" s="811"/>
      <c r="S221" s="813"/>
      <c r="T221" s="818"/>
      <c r="U221" s="22"/>
      <c r="V221" s="22"/>
      <c r="W221" s="22"/>
      <c r="X221" s="22"/>
      <c r="Y221" s="22"/>
      <c r="Z221" s="22"/>
      <c r="AA221" s="22"/>
      <c r="AB221" s="22"/>
      <c r="AC221" s="22"/>
      <c r="AD221" s="22"/>
      <c r="AE221" s="22"/>
      <c r="AF221" s="22"/>
      <c r="AG221" s="22"/>
      <c r="AH221" s="22"/>
      <c r="AI221" s="22"/>
    </row>
    <row r="222" spans="1:35" ht="30" hidden="1" customHeight="1" x14ac:dyDescent="0.2">
      <c r="A222" s="22"/>
      <c r="B222" s="820"/>
      <c r="C222" s="831"/>
      <c r="D222" s="831"/>
      <c r="E222" s="831"/>
      <c r="F222" s="831"/>
      <c r="G222" s="800"/>
      <c r="H222" s="803"/>
      <c r="I222" s="805"/>
      <c r="J222" s="50"/>
      <c r="K222" s="3">
        <f>+$K$15</f>
        <v>721512</v>
      </c>
      <c r="L222" s="50"/>
      <c r="M222" s="3">
        <f>+$M$15</f>
        <v>721529</v>
      </c>
      <c r="N222" s="807"/>
      <c r="O222" s="807"/>
      <c r="P222" s="809"/>
      <c r="Q222" s="811"/>
      <c r="R222" s="811"/>
      <c r="S222" s="813"/>
      <c r="T222" s="818"/>
      <c r="U222" s="22"/>
      <c r="V222" s="22"/>
      <c r="W222" s="22"/>
      <c r="X222" s="22"/>
      <c r="Y222" s="22"/>
      <c r="Z222" s="22"/>
      <c r="AA222" s="22"/>
      <c r="AB222" s="22"/>
      <c r="AC222" s="22"/>
      <c r="AD222" s="22"/>
      <c r="AE222" s="22"/>
      <c r="AF222" s="22"/>
      <c r="AG222" s="22"/>
      <c r="AH222" s="22"/>
      <c r="AI222" s="22"/>
    </row>
    <row r="223" spans="1:35" ht="30" hidden="1" customHeight="1" x14ac:dyDescent="0.2">
      <c r="A223" s="22"/>
      <c r="B223" s="801"/>
      <c r="C223" s="801"/>
      <c r="D223" s="801"/>
      <c r="E223" s="801"/>
      <c r="F223" s="801"/>
      <c r="G223" s="801"/>
      <c r="H223" s="801"/>
      <c r="I223" s="801"/>
      <c r="J223" s="50"/>
      <c r="K223" s="3">
        <f>+$K$16</f>
        <v>721515</v>
      </c>
      <c r="L223" s="50"/>
      <c r="M223" s="3">
        <f>+$M$16</f>
        <v>721214</v>
      </c>
      <c r="N223" s="801"/>
      <c r="O223" s="801"/>
      <c r="P223" s="801"/>
      <c r="Q223" s="801"/>
      <c r="R223" s="801"/>
      <c r="S223" s="801"/>
      <c r="T223" s="801"/>
      <c r="U223" s="22"/>
      <c r="V223" s="22"/>
      <c r="W223" s="22"/>
      <c r="X223" s="22"/>
      <c r="Y223" s="22"/>
      <c r="Z223" s="22"/>
      <c r="AA223" s="22"/>
      <c r="AB223" s="22"/>
      <c r="AC223" s="22"/>
      <c r="AD223" s="22"/>
      <c r="AE223" s="22"/>
      <c r="AF223" s="22"/>
      <c r="AG223" s="22"/>
      <c r="AH223" s="22"/>
      <c r="AI223" s="22"/>
    </row>
    <row r="224" spans="1:35" ht="30" hidden="1" customHeight="1" x14ac:dyDescent="0.2">
      <c r="A224" s="22"/>
      <c r="B224" s="793"/>
      <c r="C224" s="793"/>
      <c r="D224" s="793"/>
      <c r="E224" s="793"/>
      <c r="F224" s="793"/>
      <c r="G224" s="793"/>
      <c r="H224" s="793"/>
      <c r="I224" s="793"/>
      <c r="J224" s="50"/>
      <c r="K224" s="3">
        <f>+$K$17</f>
        <v>721415</v>
      </c>
      <c r="L224" s="50"/>
      <c r="M224" s="3"/>
      <c r="N224" s="793"/>
      <c r="O224" s="793"/>
      <c r="P224" s="793"/>
      <c r="Q224" s="793"/>
      <c r="R224" s="793"/>
      <c r="S224" s="793"/>
      <c r="T224" s="801"/>
      <c r="U224" s="22"/>
      <c r="V224" s="22"/>
      <c r="W224" s="22"/>
      <c r="X224" s="22"/>
      <c r="Y224" s="22"/>
      <c r="Z224" s="22"/>
      <c r="AA224" s="22"/>
      <c r="AB224" s="22"/>
      <c r="AC224" s="22"/>
      <c r="AD224" s="22"/>
      <c r="AE224" s="22"/>
      <c r="AF224" s="22"/>
      <c r="AG224" s="22"/>
      <c r="AH224" s="22"/>
      <c r="AI224" s="22"/>
    </row>
    <row r="225" spans="1:35" ht="30" hidden="1" customHeight="1" x14ac:dyDescent="0.2">
      <c r="A225" s="22"/>
      <c r="B225" s="819">
        <v>5</v>
      </c>
      <c r="C225" s="814"/>
      <c r="D225" s="814"/>
      <c r="E225" s="814"/>
      <c r="F225" s="814"/>
      <c r="G225" s="821"/>
      <c r="H225" s="802"/>
      <c r="I225" s="823"/>
      <c r="J225" s="50"/>
      <c r="K225" s="3">
        <f>+$K$13</f>
        <v>721015</v>
      </c>
      <c r="L225" s="50"/>
      <c r="M225" s="3">
        <f>+$M$13</f>
        <v>811015</v>
      </c>
      <c r="N225" s="806"/>
      <c r="O225" s="806"/>
      <c r="P225" s="814"/>
      <c r="Q225" s="816"/>
      <c r="R225" s="816"/>
      <c r="S225" s="812">
        <f>IF(COUNTIF(J225:M229,"CUMPLE")&gt;=1,(G225*I225),0)* (IF(N225="PRESENTÓ CERTIFICADO",1,0))* (IF(O225="ACORDE A ITEM 5.2.1 (T.R.)",1,0) )* ( IF(OR(Q225="SIN OBSERVACIÓN", Q225="REQUERIMIENTOS SUBSANADOS"),1,0)) *(IF(OR(R225="NINGUNO", R225="CUMPLEN CON LO SOLICITADO"),1,0))</f>
        <v>0</v>
      </c>
      <c r="T225" s="801"/>
      <c r="U225" s="22"/>
      <c r="V225" s="22"/>
      <c r="W225" s="22"/>
      <c r="X225" s="22"/>
      <c r="Y225" s="22"/>
      <c r="Z225" s="22"/>
      <c r="AA225" s="22"/>
      <c r="AB225" s="22"/>
      <c r="AC225" s="22"/>
      <c r="AD225" s="22"/>
      <c r="AE225" s="22"/>
      <c r="AF225" s="22"/>
      <c r="AG225" s="22"/>
      <c r="AH225" s="22"/>
      <c r="AI225" s="22"/>
    </row>
    <row r="226" spans="1:35" ht="30" hidden="1" customHeight="1" x14ac:dyDescent="0.2">
      <c r="A226" s="22"/>
      <c r="B226" s="820"/>
      <c r="C226" s="815"/>
      <c r="D226" s="815"/>
      <c r="E226" s="815"/>
      <c r="F226" s="815"/>
      <c r="G226" s="822"/>
      <c r="H226" s="803"/>
      <c r="I226" s="824"/>
      <c r="J226" s="50"/>
      <c r="K226" s="3">
        <f>+$K$14</f>
        <v>951219</v>
      </c>
      <c r="L226" s="50"/>
      <c r="M226" s="3">
        <f>+$M$14</f>
        <v>721527</v>
      </c>
      <c r="N226" s="807"/>
      <c r="O226" s="807"/>
      <c r="P226" s="815"/>
      <c r="Q226" s="817"/>
      <c r="R226" s="817"/>
      <c r="S226" s="813"/>
      <c r="T226" s="818"/>
      <c r="U226" s="22"/>
      <c r="V226" s="22"/>
      <c r="W226" s="22"/>
      <c r="X226" s="22"/>
      <c r="Y226" s="22"/>
      <c r="Z226" s="22"/>
      <c r="AA226" s="22"/>
      <c r="AB226" s="22"/>
      <c r="AC226" s="22"/>
      <c r="AD226" s="22"/>
      <c r="AE226" s="22"/>
      <c r="AF226" s="22"/>
      <c r="AG226" s="22"/>
      <c r="AH226" s="22"/>
      <c r="AI226" s="22"/>
    </row>
    <row r="227" spans="1:35" ht="30" hidden="1" customHeight="1" x14ac:dyDescent="0.2">
      <c r="A227" s="22"/>
      <c r="B227" s="820"/>
      <c r="C227" s="815"/>
      <c r="D227" s="815"/>
      <c r="E227" s="815"/>
      <c r="F227" s="815"/>
      <c r="G227" s="822"/>
      <c r="H227" s="803"/>
      <c r="I227" s="824"/>
      <c r="J227" s="50"/>
      <c r="K227" s="3">
        <f>+$K$15</f>
        <v>721512</v>
      </c>
      <c r="L227" s="50"/>
      <c r="M227" s="3">
        <f>+$M$15</f>
        <v>721529</v>
      </c>
      <c r="N227" s="807"/>
      <c r="O227" s="807"/>
      <c r="P227" s="815"/>
      <c r="Q227" s="817"/>
      <c r="R227" s="817"/>
      <c r="S227" s="813"/>
      <c r="T227" s="818"/>
      <c r="U227" s="22"/>
      <c r="V227" s="22"/>
      <c r="W227" s="22"/>
      <c r="X227" s="22"/>
      <c r="Y227" s="22"/>
      <c r="Z227" s="22"/>
      <c r="AA227" s="22"/>
      <c r="AB227" s="22"/>
      <c r="AC227" s="22"/>
      <c r="AD227" s="22"/>
      <c r="AE227" s="22"/>
      <c r="AF227" s="22"/>
      <c r="AG227" s="22"/>
      <c r="AH227" s="22"/>
      <c r="AI227" s="22"/>
    </row>
    <row r="228" spans="1:35" ht="30" hidden="1" customHeight="1" x14ac:dyDescent="0.2">
      <c r="A228" s="22"/>
      <c r="B228" s="801"/>
      <c r="C228" s="801"/>
      <c r="D228" s="801"/>
      <c r="E228" s="801"/>
      <c r="F228" s="801"/>
      <c r="G228" s="801"/>
      <c r="H228" s="801"/>
      <c r="I228" s="801"/>
      <c r="J228" s="50"/>
      <c r="K228" s="3">
        <f>+$K$16</f>
        <v>721515</v>
      </c>
      <c r="L228" s="50"/>
      <c r="M228" s="3">
        <f>+$M$16</f>
        <v>721214</v>
      </c>
      <c r="N228" s="801"/>
      <c r="O228" s="801"/>
      <c r="P228" s="801"/>
      <c r="Q228" s="801"/>
      <c r="R228" s="801"/>
      <c r="S228" s="801"/>
      <c r="T228" s="801"/>
      <c r="U228" s="22"/>
      <c r="V228" s="22"/>
      <c r="W228" s="22"/>
      <c r="X228" s="22"/>
      <c r="Y228" s="22"/>
      <c r="Z228" s="22"/>
      <c r="AA228" s="22"/>
      <c r="AB228" s="22"/>
      <c r="AC228" s="22"/>
      <c r="AD228" s="22"/>
      <c r="AE228" s="22"/>
      <c r="AF228" s="22"/>
      <c r="AG228" s="22"/>
      <c r="AH228" s="22"/>
      <c r="AI228" s="22"/>
    </row>
    <row r="229" spans="1:35" ht="30" hidden="1" customHeight="1" x14ac:dyDescent="0.2">
      <c r="A229" s="22"/>
      <c r="B229" s="793"/>
      <c r="C229" s="793"/>
      <c r="D229" s="793"/>
      <c r="E229" s="793"/>
      <c r="F229" s="793"/>
      <c r="G229" s="793"/>
      <c r="H229" s="793"/>
      <c r="I229" s="793"/>
      <c r="J229" s="50"/>
      <c r="K229" s="3">
        <f>+$K$17</f>
        <v>721415</v>
      </c>
      <c r="L229" s="50"/>
      <c r="M229" s="3"/>
      <c r="N229" s="793"/>
      <c r="O229" s="793"/>
      <c r="P229" s="793"/>
      <c r="Q229" s="793"/>
      <c r="R229" s="793"/>
      <c r="S229" s="793"/>
      <c r="T229" s="793"/>
      <c r="U229" s="22"/>
      <c r="V229" s="22"/>
      <c r="W229" s="22"/>
      <c r="X229" s="22"/>
      <c r="Y229" s="22"/>
      <c r="Z229" s="22"/>
      <c r="AA229" s="22"/>
      <c r="AB229" s="22"/>
      <c r="AC229" s="22"/>
      <c r="AD229" s="22"/>
      <c r="AE229" s="22"/>
      <c r="AF229" s="22"/>
      <c r="AG229" s="22"/>
      <c r="AH229" s="22"/>
      <c r="AI229" s="22"/>
    </row>
    <row r="230" spans="1:35" ht="30" hidden="1" customHeight="1" x14ac:dyDescent="0.2">
      <c r="A230" s="22"/>
      <c r="B230" s="832" t="str">
        <f>IF(S231=" "," ",IF(S231&gt;=$H$6,"CUMPLE CON LA EXPERIENCIA REQUERIDA","NO CUMPLE CON LA EXPERIENCIA REQUERIDA"))</f>
        <v>NO CUMPLE CON LA EXPERIENCIA REQUERIDA</v>
      </c>
      <c r="C230" s="833"/>
      <c r="D230" s="833"/>
      <c r="E230" s="833"/>
      <c r="F230" s="833"/>
      <c r="G230" s="833"/>
      <c r="H230" s="833"/>
      <c r="I230" s="833"/>
      <c r="J230" s="833"/>
      <c r="K230" s="833"/>
      <c r="L230" s="833"/>
      <c r="M230" s="833"/>
      <c r="N230" s="833"/>
      <c r="O230" s="834"/>
      <c r="P230" s="794" t="s">
        <v>50</v>
      </c>
      <c r="Q230" s="795"/>
      <c r="R230" s="54"/>
      <c r="S230" s="55">
        <f>IF(T205="SI",SUM(S205:S229),0)</f>
        <v>0</v>
      </c>
      <c r="T230" s="792" t="str">
        <f>IF(S231=" "," ",IF(S231&gt;=$H$6,"CUMPLE","NO CUMPLE"))</f>
        <v>NO CUMPLE</v>
      </c>
      <c r="U230" s="22"/>
      <c r="V230" s="22"/>
      <c r="W230" s="22"/>
      <c r="X230" s="22"/>
      <c r="Y230" s="22"/>
      <c r="Z230" s="22"/>
      <c r="AA230" s="22"/>
      <c r="AB230" s="22"/>
      <c r="AC230" s="22"/>
      <c r="AD230" s="22"/>
      <c r="AE230" s="22"/>
      <c r="AF230" s="22"/>
      <c r="AG230" s="22"/>
      <c r="AH230" s="22"/>
      <c r="AI230" s="22"/>
    </row>
    <row r="231" spans="1:35" ht="30" hidden="1" customHeight="1" x14ac:dyDescent="0.2">
      <c r="A231" s="22"/>
      <c r="B231" s="835"/>
      <c r="C231" s="836"/>
      <c r="D231" s="836"/>
      <c r="E231" s="836"/>
      <c r="F231" s="836"/>
      <c r="G231" s="836"/>
      <c r="H231" s="836"/>
      <c r="I231" s="836"/>
      <c r="J231" s="836"/>
      <c r="K231" s="836"/>
      <c r="L231" s="836"/>
      <c r="M231" s="836"/>
      <c r="N231" s="836"/>
      <c r="O231" s="837"/>
      <c r="P231" s="794" t="s">
        <v>51</v>
      </c>
      <c r="Q231" s="795"/>
      <c r="R231" s="54"/>
      <c r="S231" s="56">
        <f>IFERROR((S230/$P$6)," ")</f>
        <v>0</v>
      </c>
      <c r="T231" s="793"/>
      <c r="U231" s="22"/>
      <c r="V231" s="22"/>
      <c r="W231" s="22"/>
      <c r="X231" s="22"/>
      <c r="Y231" s="22"/>
      <c r="Z231" s="22"/>
      <c r="AA231" s="22"/>
      <c r="AB231" s="22"/>
      <c r="AC231" s="22"/>
      <c r="AD231" s="22"/>
      <c r="AE231" s="22"/>
      <c r="AF231" s="22"/>
      <c r="AG231" s="22"/>
      <c r="AH231" s="22"/>
      <c r="AI231" s="22"/>
    </row>
    <row r="232" spans="1:35" ht="30" hidden="1" customHeight="1" x14ac:dyDescent="0.2">
      <c r="A232" s="22"/>
      <c r="B232" s="22"/>
      <c r="C232" s="22"/>
      <c r="D232" s="22"/>
      <c r="E232" s="34"/>
      <c r="F232" s="35"/>
      <c r="G232" s="35"/>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row>
    <row r="233" spans="1:35" ht="30" hidden="1" customHeight="1" x14ac:dyDescent="0.2">
      <c r="A233" s="22"/>
      <c r="B233" s="22"/>
      <c r="C233" s="22"/>
      <c r="D233" s="22"/>
      <c r="E233" s="34"/>
      <c r="F233" s="35"/>
      <c r="G233" s="35"/>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row>
    <row r="234" spans="1:35" ht="54.75" hidden="1" customHeight="1" x14ac:dyDescent="0.2">
      <c r="A234" s="22"/>
      <c r="B234" s="36">
        <v>8</v>
      </c>
      <c r="C234" s="839" t="s">
        <v>52</v>
      </c>
      <c r="D234" s="827"/>
      <c r="E234" s="795"/>
      <c r="F234" s="840">
        <f>IFERROR(VLOOKUP(B234,LISTA_OFERENTES,2,FALSE)," ")</f>
        <v>0</v>
      </c>
      <c r="G234" s="827"/>
      <c r="H234" s="827"/>
      <c r="I234" s="827"/>
      <c r="J234" s="827"/>
      <c r="K234" s="827"/>
      <c r="L234" s="827"/>
      <c r="M234" s="827"/>
      <c r="N234" s="827"/>
      <c r="O234" s="795"/>
      <c r="P234" s="841" t="s">
        <v>32</v>
      </c>
      <c r="Q234" s="827"/>
      <c r="R234" s="795"/>
      <c r="S234" s="37">
        <f>5-(INT(COUNTBLANK(C237:C261)-20))</f>
        <v>0</v>
      </c>
      <c r="T234" s="38"/>
      <c r="U234" s="22"/>
      <c r="V234" s="22"/>
      <c r="W234" s="22"/>
      <c r="X234" s="22"/>
      <c r="Y234" s="22"/>
      <c r="Z234" s="22"/>
      <c r="AA234" s="22"/>
      <c r="AB234" s="22"/>
      <c r="AC234" s="22"/>
      <c r="AD234" s="22"/>
      <c r="AE234" s="22"/>
      <c r="AF234" s="22"/>
      <c r="AG234" s="22"/>
      <c r="AH234" s="22"/>
      <c r="AI234" s="22"/>
    </row>
    <row r="235" spans="1:35" ht="30" hidden="1" customHeight="1" x14ac:dyDescent="0.2">
      <c r="A235" s="22"/>
      <c r="B235" s="838" t="s">
        <v>33</v>
      </c>
      <c r="C235" s="825" t="s">
        <v>34</v>
      </c>
      <c r="D235" s="825" t="s">
        <v>35</v>
      </c>
      <c r="E235" s="825" t="s">
        <v>36</v>
      </c>
      <c r="F235" s="825" t="s">
        <v>37</v>
      </c>
      <c r="G235" s="825" t="s">
        <v>38</v>
      </c>
      <c r="H235" s="825" t="s">
        <v>255</v>
      </c>
      <c r="I235" s="825" t="s">
        <v>39</v>
      </c>
      <c r="J235" s="826" t="s">
        <v>40</v>
      </c>
      <c r="K235" s="827"/>
      <c r="L235" s="827"/>
      <c r="M235" s="795"/>
      <c r="N235" s="825" t="s">
        <v>41</v>
      </c>
      <c r="O235" s="825" t="s">
        <v>42</v>
      </c>
      <c r="P235" s="40" t="s">
        <v>43</v>
      </c>
      <c r="Q235" s="40"/>
      <c r="R235" s="825" t="s">
        <v>44</v>
      </c>
      <c r="S235" s="825" t="s">
        <v>45</v>
      </c>
      <c r="T235" s="825" t="s">
        <v>763</v>
      </c>
      <c r="U235" s="22"/>
      <c r="V235" s="22"/>
      <c r="W235" s="22"/>
      <c r="X235" s="22"/>
      <c r="Y235" s="22"/>
      <c r="Z235" s="22"/>
      <c r="AA235" s="22"/>
      <c r="AB235" s="22"/>
      <c r="AC235" s="22"/>
      <c r="AD235" s="22"/>
      <c r="AE235" s="22"/>
      <c r="AF235" s="22"/>
      <c r="AG235" s="22"/>
      <c r="AH235" s="22"/>
      <c r="AI235" s="22"/>
    </row>
    <row r="236" spans="1:35" ht="30" hidden="1" customHeight="1" x14ac:dyDescent="0.2">
      <c r="A236" s="22"/>
      <c r="B236" s="793"/>
      <c r="C236" s="793"/>
      <c r="D236" s="793"/>
      <c r="E236" s="793"/>
      <c r="F236" s="793"/>
      <c r="G236" s="793"/>
      <c r="H236" s="793"/>
      <c r="I236" s="793"/>
      <c r="J236" s="828" t="s">
        <v>256</v>
      </c>
      <c r="K236" s="827"/>
      <c r="L236" s="827"/>
      <c r="M236" s="795"/>
      <c r="N236" s="793"/>
      <c r="O236" s="793"/>
      <c r="P236" s="42" t="s">
        <v>13</v>
      </c>
      <c r="Q236" s="42" t="s">
        <v>48</v>
      </c>
      <c r="R236" s="793"/>
      <c r="S236" s="793"/>
      <c r="T236" s="793"/>
      <c r="U236" s="22"/>
      <c r="V236" s="22"/>
      <c r="W236" s="22"/>
      <c r="X236" s="22"/>
      <c r="Y236" s="22"/>
      <c r="Z236" s="22"/>
      <c r="AA236" s="22"/>
      <c r="AB236" s="22"/>
      <c r="AC236" s="22"/>
      <c r="AD236" s="22"/>
      <c r="AE236" s="22"/>
      <c r="AF236" s="22"/>
      <c r="AG236" s="22"/>
      <c r="AH236" s="22"/>
      <c r="AI236" s="22"/>
    </row>
    <row r="237" spans="1:35" ht="30" hidden="1" customHeight="1" x14ac:dyDescent="0.2">
      <c r="A237" s="22"/>
      <c r="B237" s="819">
        <v>1</v>
      </c>
      <c r="C237" s="814"/>
      <c r="D237" s="814"/>
      <c r="E237" s="814"/>
      <c r="F237" s="814"/>
      <c r="G237" s="821"/>
      <c r="H237" s="802"/>
      <c r="I237" s="823"/>
      <c r="J237" s="50"/>
      <c r="K237" s="3">
        <f>+$K$13</f>
        <v>721015</v>
      </c>
      <c r="L237" s="50"/>
      <c r="M237" s="3">
        <f>+$M$13</f>
        <v>811015</v>
      </c>
      <c r="N237" s="806"/>
      <c r="O237" s="806"/>
      <c r="P237" s="814"/>
      <c r="Q237" s="816"/>
      <c r="R237" s="816"/>
      <c r="S237" s="812">
        <f>IF(COUNTIF(J237:M241,"CUMPLE")&gt;=1,(G237*I237),0)* (IF(N237="PRESENTÓ CERTIFICADO",1,0))* (IF(O237="ACORDE A ITEM 5.2.1 (T.R.)",1,0) )* ( IF(OR(Q237="SIN OBSERVACIÓN", Q237="REQUERIMIENTOS SUBSANADOS"),1,0)) *(IF(OR(R237="NINGUNO", R237="CUMPLEN CON LO SOLICITADO"),1,0))</f>
        <v>0</v>
      </c>
      <c r="T237" s="829"/>
      <c r="U237" s="22"/>
      <c r="V237" s="22"/>
      <c r="W237" s="22"/>
      <c r="X237" s="22"/>
      <c r="Y237" s="22"/>
      <c r="Z237" s="22"/>
      <c r="AA237" s="22"/>
      <c r="AB237" s="22"/>
      <c r="AC237" s="22"/>
      <c r="AD237" s="22"/>
      <c r="AE237" s="22"/>
      <c r="AF237" s="22"/>
      <c r="AG237" s="22"/>
      <c r="AH237" s="22"/>
      <c r="AI237" s="22"/>
    </row>
    <row r="238" spans="1:35" ht="30" hidden="1" customHeight="1" x14ac:dyDescent="0.2">
      <c r="A238" s="22"/>
      <c r="B238" s="801"/>
      <c r="C238" s="801"/>
      <c r="D238" s="801"/>
      <c r="E238" s="801"/>
      <c r="F238" s="801"/>
      <c r="G238" s="801"/>
      <c r="H238" s="801"/>
      <c r="I238" s="801"/>
      <c r="J238" s="50"/>
      <c r="K238" s="3">
        <f>+$K$14</f>
        <v>951219</v>
      </c>
      <c r="L238" s="50"/>
      <c r="M238" s="3">
        <f>+$M$14</f>
        <v>721527</v>
      </c>
      <c r="N238" s="801"/>
      <c r="O238" s="801"/>
      <c r="P238" s="801"/>
      <c r="Q238" s="801"/>
      <c r="R238" s="801"/>
      <c r="S238" s="801"/>
      <c r="T238" s="801"/>
      <c r="U238" s="22"/>
      <c r="V238" s="22"/>
      <c r="W238" s="22"/>
      <c r="X238" s="22"/>
      <c r="Y238" s="22"/>
      <c r="Z238" s="22"/>
      <c r="AA238" s="22"/>
      <c r="AB238" s="22"/>
      <c r="AC238" s="22"/>
      <c r="AD238" s="22"/>
      <c r="AE238" s="22"/>
      <c r="AF238" s="22"/>
      <c r="AG238" s="22"/>
      <c r="AH238" s="22"/>
      <c r="AI238" s="22"/>
    </row>
    <row r="239" spans="1:35" ht="30" hidden="1" customHeight="1" x14ac:dyDescent="0.2">
      <c r="A239" s="22"/>
      <c r="B239" s="818"/>
      <c r="C239" s="818"/>
      <c r="D239" s="818"/>
      <c r="E239" s="818"/>
      <c r="F239" s="818"/>
      <c r="G239" s="818"/>
      <c r="H239" s="818"/>
      <c r="I239" s="818"/>
      <c r="J239" s="50"/>
      <c r="K239" s="3">
        <f>+$K$15</f>
        <v>721512</v>
      </c>
      <c r="L239" s="50"/>
      <c r="M239" s="3">
        <f>+$M$15</f>
        <v>721529</v>
      </c>
      <c r="N239" s="818"/>
      <c r="O239" s="818"/>
      <c r="P239" s="818"/>
      <c r="Q239" s="818"/>
      <c r="R239" s="818"/>
      <c r="S239" s="818"/>
      <c r="T239" s="818"/>
      <c r="U239" s="22"/>
      <c r="V239" s="22"/>
      <c r="W239" s="22"/>
      <c r="X239" s="22"/>
      <c r="Y239" s="22"/>
      <c r="Z239" s="22"/>
      <c r="AA239" s="22"/>
      <c r="AB239" s="22"/>
      <c r="AC239" s="22"/>
      <c r="AD239" s="22"/>
      <c r="AE239" s="22"/>
      <c r="AF239" s="22"/>
      <c r="AG239" s="22"/>
      <c r="AH239" s="22"/>
      <c r="AI239" s="22"/>
    </row>
    <row r="240" spans="1:35" ht="30" hidden="1" customHeight="1" x14ac:dyDescent="0.2">
      <c r="A240" s="22"/>
      <c r="B240" s="818"/>
      <c r="C240" s="818"/>
      <c r="D240" s="818"/>
      <c r="E240" s="818"/>
      <c r="F240" s="818"/>
      <c r="G240" s="818"/>
      <c r="H240" s="818"/>
      <c r="I240" s="818"/>
      <c r="J240" s="50"/>
      <c r="K240" s="3">
        <f>+$K$16</f>
        <v>721515</v>
      </c>
      <c r="L240" s="50"/>
      <c r="M240" s="3">
        <f>+$M$16</f>
        <v>721214</v>
      </c>
      <c r="N240" s="818"/>
      <c r="O240" s="818"/>
      <c r="P240" s="818"/>
      <c r="Q240" s="818"/>
      <c r="R240" s="818"/>
      <c r="S240" s="818"/>
      <c r="T240" s="818"/>
      <c r="U240" s="22"/>
      <c r="V240" s="22"/>
      <c r="W240" s="22"/>
      <c r="X240" s="22"/>
      <c r="Y240" s="22"/>
      <c r="Z240" s="22"/>
      <c r="AA240" s="22"/>
      <c r="AB240" s="22"/>
      <c r="AC240" s="22"/>
      <c r="AD240" s="22"/>
      <c r="AE240" s="22"/>
      <c r="AF240" s="22"/>
      <c r="AG240" s="22"/>
      <c r="AH240" s="22"/>
      <c r="AI240" s="22"/>
    </row>
    <row r="241" spans="1:35" ht="30" hidden="1" customHeight="1" x14ac:dyDescent="0.2">
      <c r="A241" s="22"/>
      <c r="B241" s="793"/>
      <c r="C241" s="793"/>
      <c r="D241" s="793"/>
      <c r="E241" s="793"/>
      <c r="F241" s="793"/>
      <c r="G241" s="793"/>
      <c r="H241" s="793"/>
      <c r="I241" s="793"/>
      <c r="J241" s="50"/>
      <c r="K241" s="3">
        <f>+$K$17</f>
        <v>721415</v>
      </c>
      <c r="L241" s="50"/>
      <c r="M241" s="3"/>
      <c r="N241" s="793"/>
      <c r="O241" s="793"/>
      <c r="P241" s="793"/>
      <c r="Q241" s="793"/>
      <c r="R241" s="793"/>
      <c r="S241" s="793"/>
      <c r="T241" s="801"/>
      <c r="U241" s="22"/>
      <c r="V241" s="22"/>
      <c r="W241" s="22"/>
      <c r="X241" s="22"/>
      <c r="Y241" s="22"/>
      <c r="Z241" s="22"/>
      <c r="AA241" s="22"/>
      <c r="AB241" s="22"/>
      <c r="AC241" s="22"/>
      <c r="AD241" s="22"/>
      <c r="AE241" s="22"/>
      <c r="AF241" s="22"/>
      <c r="AG241" s="22"/>
      <c r="AH241" s="22"/>
      <c r="AI241" s="22"/>
    </row>
    <row r="242" spans="1:35" ht="30" hidden="1" customHeight="1" x14ac:dyDescent="0.2">
      <c r="A242" s="22"/>
      <c r="B242" s="819">
        <v>2</v>
      </c>
      <c r="C242" s="830"/>
      <c r="D242" s="830"/>
      <c r="E242" s="830"/>
      <c r="F242" s="830"/>
      <c r="G242" s="799"/>
      <c r="H242" s="802"/>
      <c r="I242" s="804"/>
      <c r="J242" s="50"/>
      <c r="K242" s="3">
        <f>+$K$13</f>
        <v>721015</v>
      </c>
      <c r="L242" s="50"/>
      <c r="M242" s="3">
        <f>+$M$13</f>
        <v>811015</v>
      </c>
      <c r="N242" s="806"/>
      <c r="O242" s="806"/>
      <c r="P242" s="808"/>
      <c r="Q242" s="810"/>
      <c r="R242" s="810"/>
      <c r="S242" s="812">
        <f>IF(COUNTIF(J242:M246,"CUMPLE")&gt;=1,(G242*I242),0)* (IF(N242="PRESENTÓ CERTIFICADO",1,0))* (IF(O242="ACORDE A ITEM 5.2.1 (T.R.)",1,0) )* ( IF(OR(Q242="SIN OBSERVACIÓN", Q242="REQUERIMIENTOS SUBSANADOS"),1,0)) *(IF(OR(R242="NINGUNO", R242="CUMPLEN CON LO SOLICITADO"),1,0))</f>
        <v>0</v>
      </c>
      <c r="T242" s="801"/>
      <c r="U242" s="22"/>
      <c r="V242" s="22"/>
      <c r="W242" s="22"/>
      <c r="X242" s="22"/>
      <c r="Y242" s="22"/>
      <c r="Z242" s="22"/>
      <c r="AA242" s="22"/>
      <c r="AB242" s="22"/>
      <c r="AC242" s="22"/>
      <c r="AD242" s="22"/>
      <c r="AE242" s="22"/>
      <c r="AF242" s="22"/>
      <c r="AG242" s="22"/>
      <c r="AH242" s="22"/>
      <c r="AI242" s="22"/>
    </row>
    <row r="243" spans="1:35" ht="30" hidden="1" customHeight="1" x14ac:dyDescent="0.2">
      <c r="A243" s="22"/>
      <c r="B243" s="801"/>
      <c r="C243" s="801"/>
      <c r="D243" s="801"/>
      <c r="E243" s="801"/>
      <c r="F243" s="801"/>
      <c r="G243" s="801"/>
      <c r="H243" s="801"/>
      <c r="I243" s="801"/>
      <c r="J243" s="50"/>
      <c r="K243" s="3">
        <f>+$K$14</f>
        <v>951219</v>
      </c>
      <c r="L243" s="50"/>
      <c r="M243" s="3">
        <f>+$M$14</f>
        <v>721527</v>
      </c>
      <c r="N243" s="801"/>
      <c r="O243" s="801"/>
      <c r="P243" s="801"/>
      <c r="Q243" s="801"/>
      <c r="R243" s="801"/>
      <c r="S243" s="801"/>
      <c r="T243" s="801"/>
      <c r="U243" s="22"/>
      <c r="V243" s="22"/>
      <c r="W243" s="22"/>
      <c r="X243" s="22"/>
      <c r="Y243" s="22"/>
      <c r="Z243" s="22"/>
      <c r="AA243" s="22"/>
      <c r="AB243" s="22"/>
      <c r="AC243" s="22"/>
      <c r="AD243" s="22"/>
      <c r="AE243" s="22"/>
      <c r="AF243" s="22"/>
      <c r="AG243" s="22"/>
      <c r="AH243" s="22"/>
      <c r="AI243" s="22"/>
    </row>
    <row r="244" spans="1:35" ht="30" hidden="1" customHeight="1" x14ac:dyDescent="0.2">
      <c r="A244" s="22"/>
      <c r="B244" s="818"/>
      <c r="C244" s="818"/>
      <c r="D244" s="818"/>
      <c r="E244" s="818"/>
      <c r="F244" s="818"/>
      <c r="G244" s="818"/>
      <c r="H244" s="818"/>
      <c r="I244" s="818"/>
      <c r="J244" s="50"/>
      <c r="K244" s="3">
        <f>+$K$15</f>
        <v>721512</v>
      </c>
      <c r="L244" s="50"/>
      <c r="M244" s="3">
        <f>+$M$15</f>
        <v>721529</v>
      </c>
      <c r="N244" s="818"/>
      <c r="O244" s="818"/>
      <c r="P244" s="818"/>
      <c r="Q244" s="818"/>
      <c r="R244" s="818"/>
      <c r="S244" s="818"/>
      <c r="T244" s="818"/>
      <c r="U244" s="22"/>
      <c r="V244" s="22"/>
      <c r="W244" s="22"/>
      <c r="X244" s="22"/>
      <c r="Y244" s="22"/>
      <c r="Z244" s="22"/>
      <c r="AA244" s="22"/>
      <c r="AB244" s="22"/>
      <c r="AC244" s="22"/>
      <c r="AD244" s="22"/>
      <c r="AE244" s="22"/>
      <c r="AF244" s="22"/>
      <c r="AG244" s="22"/>
      <c r="AH244" s="22"/>
      <c r="AI244" s="22"/>
    </row>
    <row r="245" spans="1:35" ht="30" hidden="1" customHeight="1" x14ac:dyDescent="0.2">
      <c r="A245" s="22"/>
      <c r="B245" s="818"/>
      <c r="C245" s="818"/>
      <c r="D245" s="818"/>
      <c r="E245" s="818"/>
      <c r="F245" s="818"/>
      <c r="G245" s="818"/>
      <c r="H245" s="818"/>
      <c r="I245" s="818"/>
      <c r="J245" s="50"/>
      <c r="K245" s="3">
        <f>+$K$16</f>
        <v>721515</v>
      </c>
      <c r="L245" s="50"/>
      <c r="M245" s="3">
        <f>+$M$16</f>
        <v>721214</v>
      </c>
      <c r="N245" s="818"/>
      <c r="O245" s="818"/>
      <c r="P245" s="818"/>
      <c r="Q245" s="818"/>
      <c r="R245" s="818"/>
      <c r="S245" s="818"/>
      <c r="T245" s="818"/>
      <c r="U245" s="22"/>
      <c r="V245" s="22"/>
      <c r="W245" s="22"/>
      <c r="X245" s="22"/>
      <c r="Y245" s="22"/>
      <c r="Z245" s="22"/>
      <c r="AA245" s="22"/>
      <c r="AB245" s="22"/>
      <c r="AC245" s="22"/>
      <c r="AD245" s="22"/>
      <c r="AE245" s="22"/>
      <c r="AF245" s="22"/>
      <c r="AG245" s="22"/>
      <c r="AH245" s="22"/>
      <c r="AI245" s="22"/>
    </row>
    <row r="246" spans="1:35" ht="30" hidden="1" customHeight="1" x14ac:dyDescent="0.2">
      <c r="A246" s="22"/>
      <c r="B246" s="793"/>
      <c r="C246" s="793"/>
      <c r="D246" s="793"/>
      <c r="E246" s="793"/>
      <c r="F246" s="793"/>
      <c r="G246" s="793"/>
      <c r="H246" s="793"/>
      <c r="I246" s="793"/>
      <c r="J246" s="50"/>
      <c r="K246" s="3">
        <f>+$K$17</f>
        <v>721415</v>
      </c>
      <c r="L246" s="50"/>
      <c r="M246" s="3"/>
      <c r="N246" s="793"/>
      <c r="O246" s="793"/>
      <c r="P246" s="793"/>
      <c r="Q246" s="793"/>
      <c r="R246" s="793"/>
      <c r="S246" s="793"/>
      <c r="T246" s="801"/>
      <c r="U246" s="22"/>
      <c r="V246" s="22"/>
      <c r="W246" s="22"/>
      <c r="X246" s="22"/>
      <c r="Y246" s="22"/>
      <c r="Z246" s="22"/>
      <c r="AA246" s="22"/>
      <c r="AB246" s="22"/>
      <c r="AC246" s="22"/>
      <c r="AD246" s="22"/>
      <c r="AE246" s="22"/>
      <c r="AF246" s="22"/>
      <c r="AG246" s="22"/>
      <c r="AH246" s="22"/>
      <c r="AI246" s="22"/>
    </row>
    <row r="247" spans="1:35" ht="30" hidden="1" customHeight="1" x14ac:dyDescent="0.2">
      <c r="A247" s="22"/>
      <c r="B247" s="819">
        <v>3</v>
      </c>
      <c r="C247" s="814"/>
      <c r="D247" s="814"/>
      <c r="E247" s="814"/>
      <c r="F247" s="814"/>
      <c r="G247" s="821"/>
      <c r="H247" s="802"/>
      <c r="I247" s="823"/>
      <c r="J247" s="50"/>
      <c r="K247" s="3">
        <f>+$K$13</f>
        <v>721015</v>
      </c>
      <c r="L247" s="50"/>
      <c r="M247" s="3">
        <f>+$M$13</f>
        <v>811015</v>
      </c>
      <c r="N247" s="806"/>
      <c r="O247" s="806"/>
      <c r="P247" s="814"/>
      <c r="Q247" s="810"/>
      <c r="R247" s="810"/>
      <c r="S247" s="812">
        <f>IF(COUNTIF(J247:M251,"CUMPLE")&gt;=1,(G247*I247),0)* (IF(N247="PRESENTÓ CERTIFICADO",1,0))* (IF(O247="ACORDE A ITEM 5.2.1 (T.R.)",1,0) )* ( IF(OR(Q247="SIN OBSERVACIÓN", Q247="REQUERIMIENTOS SUBSANADOS"),1,0)) *(IF(OR(R247="NINGUNO", R247="CUMPLEN CON LO SOLICITADO"),1,0))</f>
        <v>0</v>
      </c>
      <c r="T247" s="801"/>
      <c r="U247" s="22"/>
      <c r="V247" s="22"/>
      <c r="W247" s="22"/>
      <c r="X247" s="22"/>
      <c r="Y247" s="22"/>
      <c r="Z247" s="22"/>
      <c r="AA247" s="22"/>
      <c r="AB247" s="22"/>
      <c r="AC247" s="22"/>
      <c r="AD247" s="22"/>
      <c r="AE247" s="22"/>
      <c r="AF247" s="22"/>
      <c r="AG247" s="22"/>
      <c r="AH247" s="22"/>
      <c r="AI247" s="22"/>
    </row>
    <row r="248" spans="1:35" ht="30" hidden="1" customHeight="1" x14ac:dyDescent="0.2">
      <c r="A248" s="22"/>
      <c r="B248" s="801"/>
      <c r="C248" s="801"/>
      <c r="D248" s="801"/>
      <c r="E248" s="801"/>
      <c r="F248" s="801"/>
      <c r="G248" s="801"/>
      <c r="H248" s="801"/>
      <c r="I248" s="801"/>
      <c r="J248" s="50"/>
      <c r="K248" s="3">
        <f>+$K$14</f>
        <v>951219</v>
      </c>
      <c r="L248" s="50"/>
      <c r="M248" s="3">
        <f>+$M$14</f>
        <v>721527</v>
      </c>
      <c r="N248" s="801"/>
      <c r="O248" s="801"/>
      <c r="P248" s="801"/>
      <c r="Q248" s="801"/>
      <c r="R248" s="801"/>
      <c r="S248" s="801"/>
      <c r="T248" s="801"/>
      <c r="U248" s="22"/>
      <c r="V248" s="22"/>
      <c r="W248" s="22"/>
      <c r="X248" s="22"/>
      <c r="Y248" s="22"/>
      <c r="Z248" s="22"/>
      <c r="AA248" s="22"/>
      <c r="AB248" s="22"/>
      <c r="AC248" s="22"/>
      <c r="AD248" s="22"/>
      <c r="AE248" s="22"/>
      <c r="AF248" s="22"/>
      <c r="AG248" s="22"/>
      <c r="AH248" s="22"/>
      <c r="AI248" s="22"/>
    </row>
    <row r="249" spans="1:35" ht="30" hidden="1" customHeight="1" x14ac:dyDescent="0.2">
      <c r="A249" s="22"/>
      <c r="B249" s="818"/>
      <c r="C249" s="818"/>
      <c r="D249" s="818"/>
      <c r="E249" s="818"/>
      <c r="F249" s="818"/>
      <c r="G249" s="818"/>
      <c r="H249" s="818"/>
      <c r="I249" s="818"/>
      <c r="J249" s="50"/>
      <c r="K249" s="3">
        <f>+$K$15</f>
        <v>721512</v>
      </c>
      <c r="L249" s="50"/>
      <c r="M249" s="3">
        <f>+$M$15</f>
        <v>721529</v>
      </c>
      <c r="N249" s="818"/>
      <c r="O249" s="818"/>
      <c r="P249" s="818"/>
      <c r="Q249" s="818"/>
      <c r="R249" s="818"/>
      <c r="S249" s="818"/>
      <c r="T249" s="818"/>
      <c r="U249" s="22"/>
      <c r="V249" s="22"/>
      <c r="W249" s="22"/>
      <c r="X249" s="22"/>
      <c r="Y249" s="22"/>
      <c r="Z249" s="22"/>
      <c r="AA249" s="22"/>
      <c r="AB249" s="22"/>
      <c r="AC249" s="22"/>
      <c r="AD249" s="22"/>
      <c r="AE249" s="22"/>
      <c r="AF249" s="22"/>
      <c r="AG249" s="22"/>
      <c r="AH249" s="22"/>
      <c r="AI249" s="22"/>
    </row>
    <row r="250" spans="1:35" ht="30" hidden="1" customHeight="1" x14ac:dyDescent="0.2">
      <c r="A250" s="22"/>
      <c r="B250" s="818"/>
      <c r="C250" s="818"/>
      <c r="D250" s="818"/>
      <c r="E250" s="818"/>
      <c r="F250" s="818"/>
      <c r="G250" s="818"/>
      <c r="H250" s="818"/>
      <c r="I250" s="818"/>
      <c r="J250" s="50"/>
      <c r="K250" s="3">
        <f>+$K$16</f>
        <v>721515</v>
      </c>
      <c r="L250" s="50"/>
      <c r="M250" s="3">
        <f>+$M$16</f>
        <v>721214</v>
      </c>
      <c r="N250" s="818"/>
      <c r="O250" s="818"/>
      <c r="P250" s="818"/>
      <c r="Q250" s="818"/>
      <c r="R250" s="818"/>
      <c r="S250" s="818"/>
      <c r="T250" s="818"/>
      <c r="U250" s="22"/>
      <c r="V250" s="22"/>
      <c r="W250" s="22"/>
      <c r="X250" s="22"/>
      <c r="Y250" s="22"/>
      <c r="Z250" s="22"/>
      <c r="AA250" s="22"/>
      <c r="AB250" s="22"/>
      <c r="AC250" s="22"/>
      <c r="AD250" s="22"/>
      <c r="AE250" s="22"/>
      <c r="AF250" s="22"/>
      <c r="AG250" s="22"/>
      <c r="AH250" s="22"/>
      <c r="AI250" s="22"/>
    </row>
    <row r="251" spans="1:35" ht="30" hidden="1" customHeight="1" x14ac:dyDescent="0.2">
      <c r="A251" s="22"/>
      <c r="B251" s="818"/>
      <c r="C251" s="818"/>
      <c r="D251" s="818"/>
      <c r="E251" s="818"/>
      <c r="F251" s="818"/>
      <c r="G251" s="818"/>
      <c r="H251" s="818"/>
      <c r="I251" s="818"/>
      <c r="J251" s="50"/>
      <c r="K251" s="3">
        <f>+$K$17</f>
        <v>721415</v>
      </c>
      <c r="L251" s="50"/>
      <c r="M251" s="3"/>
      <c r="N251" s="818"/>
      <c r="O251" s="818"/>
      <c r="P251" s="818"/>
      <c r="Q251" s="818"/>
      <c r="R251" s="818"/>
      <c r="S251" s="818"/>
      <c r="T251" s="818"/>
      <c r="U251" s="22"/>
      <c r="V251" s="22"/>
      <c r="W251" s="22"/>
      <c r="X251" s="22"/>
      <c r="Y251" s="22"/>
      <c r="Z251" s="22"/>
      <c r="AA251" s="22"/>
      <c r="AB251" s="22"/>
      <c r="AC251" s="22"/>
      <c r="AD251" s="22"/>
      <c r="AE251" s="22"/>
      <c r="AF251" s="22"/>
      <c r="AG251" s="22"/>
      <c r="AH251" s="22"/>
      <c r="AI251" s="22"/>
    </row>
    <row r="252" spans="1:35" ht="30" hidden="1" customHeight="1" x14ac:dyDescent="0.2">
      <c r="A252" s="22"/>
      <c r="B252" s="819">
        <v>4</v>
      </c>
      <c r="C252" s="830"/>
      <c r="D252" s="830"/>
      <c r="E252" s="830"/>
      <c r="F252" s="830"/>
      <c r="G252" s="799"/>
      <c r="H252" s="802"/>
      <c r="I252" s="804"/>
      <c r="J252" s="50"/>
      <c r="K252" s="3">
        <f>+$K$13</f>
        <v>721015</v>
      </c>
      <c r="L252" s="50"/>
      <c r="M252" s="3">
        <f>+$M$13</f>
        <v>811015</v>
      </c>
      <c r="N252" s="806"/>
      <c r="O252" s="806"/>
      <c r="P252" s="808"/>
      <c r="Q252" s="810"/>
      <c r="R252" s="810"/>
      <c r="S252" s="812">
        <f>IF(COUNTIF(J252:M256,"CUMPLE")&gt;=1,(G252*I252),0)* (IF(N252="PRESENTÓ CERTIFICADO",1,0))* (IF(O252="ACORDE A ITEM 5.2.1 (T.R.)",1,0) )* ( IF(OR(Q252="SIN OBSERVACIÓN", Q252="REQUERIMIENTOS SUBSANADOS"),1,0)) *(IF(OR(R252="NINGUNO", R252="CUMPLEN CON LO SOLICITADO"),1,0))</f>
        <v>0</v>
      </c>
      <c r="T252" s="801"/>
      <c r="U252" s="22"/>
      <c r="V252" s="22"/>
      <c r="W252" s="22"/>
      <c r="X252" s="22"/>
      <c r="Y252" s="22"/>
      <c r="Z252" s="22"/>
      <c r="AA252" s="22"/>
      <c r="AB252" s="22"/>
      <c r="AC252" s="22"/>
      <c r="AD252" s="22"/>
      <c r="AE252" s="22"/>
      <c r="AF252" s="22"/>
      <c r="AG252" s="22"/>
      <c r="AH252" s="22"/>
      <c r="AI252" s="22"/>
    </row>
    <row r="253" spans="1:35" ht="30" hidden="1" customHeight="1" x14ac:dyDescent="0.2">
      <c r="A253" s="22"/>
      <c r="B253" s="820"/>
      <c r="C253" s="831"/>
      <c r="D253" s="831"/>
      <c r="E253" s="831"/>
      <c r="F253" s="831"/>
      <c r="G253" s="800"/>
      <c r="H253" s="803"/>
      <c r="I253" s="805"/>
      <c r="J253" s="50"/>
      <c r="K253" s="3">
        <f>+$K$14</f>
        <v>951219</v>
      </c>
      <c r="L253" s="50"/>
      <c r="M253" s="3">
        <f>+$M$14</f>
        <v>721527</v>
      </c>
      <c r="N253" s="807"/>
      <c r="O253" s="807"/>
      <c r="P253" s="809"/>
      <c r="Q253" s="811"/>
      <c r="R253" s="811"/>
      <c r="S253" s="813"/>
      <c r="T253" s="818"/>
      <c r="U253" s="22"/>
      <c r="V253" s="22"/>
      <c r="W253" s="22"/>
      <c r="X253" s="22"/>
      <c r="Y253" s="22"/>
      <c r="Z253" s="22"/>
      <c r="AA253" s="22"/>
      <c r="AB253" s="22"/>
      <c r="AC253" s="22"/>
      <c r="AD253" s="22"/>
      <c r="AE253" s="22"/>
      <c r="AF253" s="22"/>
      <c r="AG253" s="22"/>
      <c r="AH253" s="22"/>
      <c r="AI253" s="22"/>
    </row>
    <row r="254" spans="1:35" ht="30" hidden="1" customHeight="1" x14ac:dyDescent="0.2">
      <c r="A254" s="22"/>
      <c r="B254" s="820"/>
      <c r="C254" s="831"/>
      <c r="D254" s="831"/>
      <c r="E254" s="831"/>
      <c r="F254" s="831"/>
      <c r="G254" s="800"/>
      <c r="H254" s="803"/>
      <c r="I254" s="805"/>
      <c r="J254" s="50"/>
      <c r="K254" s="3">
        <f>+$K$15</f>
        <v>721512</v>
      </c>
      <c r="L254" s="50"/>
      <c r="M254" s="3">
        <f>+$M$15</f>
        <v>721529</v>
      </c>
      <c r="N254" s="807"/>
      <c r="O254" s="807"/>
      <c r="P254" s="809"/>
      <c r="Q254" s="811"/>
      <c r="R254" s="811"/>
      <c r="S254" s="813"/>
      <c r="T254" s="818"/>
      <c r="U254" s="22"/>
      <c r="V254" s="22"/>
      <c r="W254" s="22"/>
      <c r="X254" s="22"/>
      <c r="Y254" s="22"/>
      <c r="Z254" s="22"/>
      <c r="AA254" s="22"/>
      <c r="AB254" s="22"/>
      <c r="AC254" s="22"/>
      <c r="AD254" s="22"/>
      <c r="AE254" s="22"/>
      <c r="AF254" s="22"/>
      <c r="AG254" s="22"/>
      <c r="AH254" s="22"/>
      <c r="AI254" s="22"/>
    </row>
    <row r="255" spans="1:35" ht="30" hidden="1" customHeight="1" x14ac:dyDescent="0.2">
      <c r="A255" s="22"/>
      <c r="B255" s="801"/>
      <c r="C255" s="801"/>
      <c r="D255" s="801"/>
      <c r="E255" s="801"/>
      <c r="F255" s="801"/>
      <c r="G255" s="801"/>
      <c r="H255" s="801"/>
      <c r="I255" s="801"/>
      <c r="J255" s="50"/>
      <c r="K255" s="3">
        <f>+$K$16</f>
        <v>721515</v>
      </c>
      <c r="L255" s="50"/>
      <c r="M255" s="3">
        <f>+$M$16</f>
        <v>721214</v>
      </c>
      <c r="N255" s="801"/>
      <c r="O255" s="801"/>
      <c r="P255" s="801"/>
      <c r="Q255" s="801"/>
      <c r="R255" s="801"/>
      <c r="S255" s="801"/>
      <c r="T255" s="801"/>
      <c r="U255" s="22"/>
      <c r="V255" s="22"/>
      <c r="W255" s="22"/>
      <c r="X255" s="22"/>
      <c r="Y255" s="22"/>
      <c r="Z255" s="22"/>
      <c r="AA255" s="22"/>
      <c r="AB255" s="22"/>
      <c r="AC255" s="22"/>
      <c r="AD255" s="22"/>
      <c r="AE255" s="22"/>
      <c r="AF255" s="22"/>
      <c r="AG255" s="22"/>
      <c r="AH255" s="22"/>
      <c r="AI255" s="22"/>
    </row>
    <row r="256" spans="1:35" ht="30" hidden="1" customHeight="1" x14ac:dyDescent="0.2">
      <c r="A256" s="22"/>
      <c r="B256" s="793"/>
      <c r="C256" s="793"/>
      <c r="D256" s="793"/>
      <c r="E256" s="793"/>
      <c r="F256" s="793"/>
      <c r="G256" s="793"/>
      <c r="H256" s="793"/>
      <c r="I256" s="793"/>
      <c r="J256" s="50"/>
      <c r="K256" s="3">
        <f>+$K$17</f>
        <v>721415</v>
      </c>
      <c r="L256" s="50"/>
      <c r="M256" s="3"/>
      <c r="N256" s="793"/>
      <c r="O256" s="793"/>
      <c r="P256" s="793"/>
      <c r="Q256" s="793"/>
      <c r="R256" s="793"/>
      <c r="S256" s="793"/>
      <c r="T256" s="801"/>
      <c r="U256" s="22"/>
      <c r="V256" s="22"/>
      <c r="W256" s="22"/>
      <c r="X256" s="22"/>
      <c r="Y256" s="22"/>
      <c r="Z256" s="22"/>
      <c r="AA256" s="22"/>
      <c r="AB256" s="22"/>
      <c r="AC256" s="22"/>
      <c r="AD256" s="22"/>
      <c r="AE256" s="22"/>
      <c r="AF256" s="22"/>
      <c r="AG256" s="22"/>
      <c r="AH256" s="22"/>
      <c r="AI256" s="22"/>
    </row>
    <row r="257" spans="1:35" ht="30" hidden="1" customHeight="1" x14ac:dyDescent="0.2">
      <c r="A257" s="22"/>
      <c r="B257" s="819">
        <v>5</v>
      </c>
      <c r="C257" s="814"/>
      <c r="D257" s="814"/>
      <c r="E257" s="814"/>
      <c r="F257" s="814"/>
      <c r="G257" s="821"/>
      <c r="H257" s="802"/>
      <c r="I257" s="823"/>
      <c r="J257" s="50"/>
      <c r="K257" s="3">
        <f>+$K$13</f>
        <v>721015</v>
      </c>
      <c r="L257" s="50"/>
      <c r="M257" s="3">
        <f>+$M$13</f>
        <v>811015</v>
      </c>
      <c r="N257" s="806"/>
      <c r="O257" s="806"/>
      <c r="P257" s="814"/>
      <c r="Q257" s="816"/>
      <c r="R257" s="816"/>
      <c r="S257" s="812">
        <f>IF(COUNTIF(J257:M261,"CUMPLE")&gt;=1,(G257*I257),0)* (IF(N257="PRESENTÓ CERTIFICADO",1,0))* (IF(O257="ACORDE A ITEM 5.2.1 (T.R.)",1,0) )* ( IF(OR(Q257="SIN OBSERVACIÓN", Q257="REQUERIMIENTOS SUBSANADOS"),1,0)) *(IF(OR(R257="NINGUNO", R257="CUMPLEN CON LO SOLICITADO"),1,0))</f>
        <v>0</v>
      </c>
      <c r="T257" s="801"/>
      <c r="U257" s="22"/>
      <c r="V257" s="22"/>
      <c r="W257" s="22"/>
      <c r="X257" s="22"/>
      <c r="Y257" s="22"/>
      <c r="Z257" s="22"/>
      <c r="AA257" s="22"/>
      <c r="AB257" s="22"/>
      <c r="AC257" s="22"/>
      <c r="AD257" s="22"/>
      <c r="AE257" s="22"/>
      <c r="AF257" s="22"/>
      <c r="AG257" s="22"/>
      <c r="AH257" s="22"/>
      <c r="AI257" s="22"/>
    </row>
    <row r="258" spans="1:35" ht="30" hidden="1" customHeight="1" x14ac:dyDescent="0.2">
      <c r="A258" s="22"/>
      <c r="B258" s="820"/>
      <c r="C258" s="815"/>
      <c r="D258" s="815"/>
      <c r="E258" s="815"/>
      <c r="F258" s="815"/>
      <c r="G258" s="822"/>
      <c r="H258" s="803"/>
      <c r="I258" s="824"/>
      <c r="J258" s="50"/>
      <c r="K258" s="3">
        <f>+$K$14</f>
        <v>951219</v>
      </c>
      <c r="L258" s="50"/>
      <c r="M258" s="3">
        <f>+$M$14</f>
        <v>721527</v>
      </c>
      <c r="N258" s="807"/>
      <c r="O258" s="807"/>
      <c r="P258" s="815"/>
      <c r="Q258" s="817"/>
      <c r="R258" s="817"/>
      <c r="S258" s="813"/>
      <c r="T258" s="818"/>
      <c r="U258" s="22"/>
      <c r="V258" s="22"/>
      <c r="W258" s="22"/>
      <c r="X258" s="22"/>
      <c r="Y258" s="22"/>
      <c r="Z258" s="22"/>
      <c r="AA258" s="22"/>
      <c r="AB258" s="22"/>
      <c r="AC258" s="22"/>
      <c r="AD258" s="22"/>
      <c r="AE258" s="22"/>
      <c r="AF258" s="22"/>
      <c r="AG258" s="22"/>
      <c r="AH258" s="22"/>
      <c r="AI258" s="22"/>
    </row>
    <row r="259" spans="1:35" ht="30" hidden="1" customHeight="1" x14ac:dyDescent="0.2">
      <c r="A259" s="22"/>
      <c r="B259" s="820"/>
      <c r="C259" s="815"/>
      <c r="D259" s="815"/>
      <c r="E259" s="815"/>
      <c r="F259" s="815"/>
      <c r="G259" s="822"/>
      <c r="H259" s="803"/>
      <c r="I259" s="824"/>
      <c r="J259" s="50"/>
      <c r="K259" s="3">
        <f>+$K$15</f>
        <v>721512</v>
      </c>
      <c r="L259" s="50"/>
      <c r="M259" s="3">
        <f>+$M$15</f>
        <v>721529</v>
      </c>
      <c r="N259" s="807"/>
      <c r="O259" s="807"/>
      <c r="P259" s="815"/>
      <c r="Q259" s="817"/>
      <c r="R259" s="817"/>
      <c r="S259" s="813"/>
      <c r="T259" s="818"/>
      <c r="U259" s="22"/>
      <c r="V259" s="22"/>
      <c r="W259" s="22"/>
      <c r="X259" s="22"/>
      <c r="Y259" s="22"/>
      <c r="Z259" s="22"/>
      <c r="AA259" s="22"/>
      <c r="AB259" s="22"/>
      <c r="AC259" s="22"/>
      <c r="AD259" s="22"/>
      <c r="AE259" s="22"/>
      <c r="AF259" s="22"/>
      <c r="AG259" s="22"/>
      <c r="AH259" s="22"/>
      <c r="AI259" s="22"/>
    </row>
    <row r="260" spans="1:35" ht="30" hidden="1" customHeight="1" x14ac:dyDescent="0.2">
      <c r="A260" s="22"/>
      <c r="B260" s="801"/>
      <c r="C260" s="801"/>
      <c r="D260" s="801"/>
      <c r="E260" s="801"/>
      <c r="F260" s="801"/>
      <c r="G260" s="801"/>
      <c r="H260" s="801"/>
      <c r="I260" s="801"/>
      <c r="J260" s="50"/>
      <c r="K260" s="3">
        <f>+$K$16</f>
        <v>721515</v>
      </c>
      <c r="L260" s="50"/>
      <c r="M260" s="3">
        <f>+$M$16</f>
        <v>721214</v>
      </c>
      <c r="N260" s="801"/>
      <c r="O260" s="801"/>
      <c r="P260" s="801"/>
      <c r="Q260" s="801"/>
      <c r="R260" s="801"/>
      <c r="S260" s="801"/>
      <c r="T260" s="801"/>
      <c r="U260" s="22"/>
      <c r="V260" s="22"/>
      <c r="W260" s="22"/>
      <c r="X260" s="22"/>
      <c r="Y260" s="22"/>
      <c r="Z260" s="22"/>
      <c r="AA260" s="22"/>
      <c r="AB260" s="22"/>
      <c r="AC260" s="22"/>
      <c r="AD260" s="22"/>
      <c r="AE260" s="22"/>
      <c r="AF260" s="22"/>
      <c r="AG260" s="22"/>
      <c r="AH260" s="22"/>
      <c r="AI260" s="22"/>
    </row>
    <row r="261" spans="1:35" ht="30" hidden="1" customHeight="1" x14ac:dyDescent="0.2">
      <c r="A261" s="22"/>
      <c r="B261" s="793"/>
      <c r="C261" s="793"/>
      <c r="D261" s="793"/>
      <c r="E261" s="793"/>
      <c r="F261" s="793"/>
      <c r="G261" s="793"/>
      <c r="H261" s="793"/>
      <c r="I261" s="793"/>
      <c r="J261" s="50"/>
      <c r="K261" s="3">
        <f>+$K$17</f>
        <v>721415</v>
      </c>
      <c r="L261" s="50"/>
      <c r="M261" s="3"/>
      <c r="N261" s="793"/>
      <c r="O261" s="793"/>
      <c r="P261" s="793"/>
      <c r="Q261" s="793"/>
      <c r="R261" s="793"/>
      <c r="S261" s="793"/>
      <c r="T261" s="793"/>
      <c r="U261" s="22"/>
      <c r="V261" s="22"/>
      <c r="W261" s="22"/>
      <c r="X261" s="22"/>
      <c r="Y261" s="22"/>
      <c r="Z261" s="22"/>
      <c r="AA261" s="22"/>
      <c r="AB261" s="22"/>
      <c r="AC261" s="22"/>
      <c r="AD261" s="22"/>
      <c r="AE261" s="22"/>
      <c r="AF261" s="22"/>
      <c r="AG261" s="22"/>
      <c r="AH261" s="22"/>
      <c r="AI261" s="22"/>
    </row>
    <row r="262" spans="1:35" ht="30" hidden="1" customHeight="1" x14ac:dyDescent="0.2">
      <c r="A262" s="22"/>
      <c r="B262" s="832" t="str">
        <f>IF(S263=" "," ",IF(S263&gt;=$H$6,"CUMPLE CON LA EXPERIENCIA REQUERIDA","NO CUMPLE CON LA EXPERIENCIA REQUERIDA"))</f>
        <v>NO CUMPLE CON LA EXPERIENCIA REQUERIDA</v>
      </c>
      <c r="C262" s="833"/>
      <c r="D262" s="833"/>
      <c r="E262" s="833"/>
      <c r="F262" s="833"/>
      <c r="G262" s="833"/>
      <c r="H262" s="833"/>
      <c r="I262" s="833"/>
      <c r="J262" s="833"/>
      <c r="K262" s="833"/>
      <c r="L262" s="833"/>
      <c r="M262" s="833"/>
      <c r="N262" s="833"/>
      <c r="O262" s="834"/>
      <c r="P262" s="794" t="s">
        <v>50</v>
      </c>
      <c r="Q262" s="795"/>
      <c r="R262" s="54"/>
      <c r="S262" s="55">
        <f>IF(T237="SI",SUM(S237:S261),0)</f>
        <v>0</v>
      </c>
      <c r="T262" s="792" t="str">
        <f>IF(S263=" "," ",IF(S263&gt;=$H$6,"CUMPLE","NO CUMPLE"))</f>
        <v>NO CUMPLE</v>
      </c>
      <c r="U262" s="22"/>
      <c r="V262" s="22"/>
      <c r="W262" s="22"/>
      <c r="X262" s="22"/>
      <c r="Y262" s="22"/>
      <c r="Z262" s="22"/>
      <c r="AA262" s="22"/>
      <c r="AB262" s="22"/>
      <c r="AC262" s="22"/>
      <c r="AD262" s="22"/>
      <c r="AE262" s="22"/>
      <c r="AF262" s="22"/>
      <c r="AG262" s="22"/>
      <c r="AH262" s="22"/>
      <c r="AI262" s="22"/>
    </row>
    <row r="263" spans="1:35" ht="30" hidden="1" customHeight="1" x14ac:dyDescent="0.2">
      <c r="A263" s="22"/>
      <c r="B263" s="835"/>
      <c r="C263" s="836"/>
      <c r="D263" s="836"/>
      <c r="E263" s="836"/>
      <c r="F263" s="836"/>
      <c r="G263" s="836"/>
      <c r="H263" s="836"/>
      <c r="I263" s="836"/>
      <c r="J263" s="836"/>
      <c r="K263" s="836"/>
      <c r="L263" s="836"/>
      <c r="M263" s="836"/>
      <c r="N263" s="836"/>
      <c r="O263" s="837"/>
      <c r="P263" s="794" t="s">
        <v>51</v>
      </c>
      <c r="Q263" s="795"/>
      <c r="R263" s="54"/>
      <c r="S263" s="56">
        <f>IFERROR((S262/$P$6)," ")</f>
        <v>0</v>
      </c>
      <c r="T263" s="793"/>
      <c r="U263" s="22"/>
      <c r="V263" s="22"/>
      <c r="W263" s="22"/>
      <c r="X263" s="22"/>
      <c r="Y263" s="22"/>
      <c r="Z263" s="22"/>
      <c r="AA263" s="22"/>
      <c r="AB263" s="22"/>
      <c r="AC263" s="22"/>
      <c r="AD263" s="22"/>
      <c r="AE263" s="22"/>
      <c r="AF263" s="22"/>
      <c r="AG263" s="22"/>
      <c r="AH263" s="22"/>
      <c r="AI263" s="22"/>
    </row>
    <row r="264" spans="1:35" ht="30" hidden="1" customHeight="1" x14ac:dyDescent="0.2">
      <c r="A264" s="22"/>
      <c r="B264" s="22"/>
      <c r="C264" s="22"/>
      <c r="D264" s="22"/>
      <c r="E264" s="34"/>
      <c r="F264" s="35"/>
      <c r="G264" s="35"/>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row>
    <row r="265" spans="1:35" ht="30" hidden="1" customHeight="1" x14ac:dyDescent="0.2">
      <c r="A265" s="22"/>
      <c r="B265" s="22"/>
      <c r="C265" s="22"/>
      <c r="D265" s="22"/>
      <c r="E265" s="34"/>
      <c r="F265" s="35"/>
      <c r="G265" s="35"/>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row>
    <row r="266" spans="1:35" ht="30" hidden="1" customHeight="1" x14ac:dyDescent="0.2">
      <c r="A266" s="22"/>
      <c r="B266" s="36">
        <v>9</v>
      </c>
      <c r="C266" s="839" t="s">
        <v>52</v>
      </c>
      <c r="D266" s="827"/>
      <c r="E266" s="795"/>
      <c r="F266" s="840">
        <f>IFERROR(VLOOKUP(B266,LISTA_OFERENTES,2,FALSE)," ")</f>
        <v>0</v>
      </c>
      <c r="G266" s="827"/>
      <c r="H266" s="827"/>
      <c r="I266" s="827"/>
      <c r="J266" s="827"/>
      <c r="K266" s="827"/>
      <c r="L266" s="827"/>
      <c r="M266" s="827"/>
      <c r="N266" s="827"/>
      <c r="O266" s="795"/>
      <c r="P266" s="841" t="s">
        <v>32</v>
      </c>
      <c r="Q266" s="827"/>
      <c r="R266" s="795"/>
      <c r="S266" s="37">
        <f>5-(INT(COUNTBLANK(C269:C293)-20))</f>
        <v>0</v>
      </c>
      <c r="T266" s="38"/>
      <c r="U266" s="22"/>
      <c r="V266" s="22"/>
      <c r="W266" s="22"/>
      <c r="X266" s="22"/>
      <c r="Y266" s="22"/>
      <c r="Z266" s="22"/>
      <c r="AA266" s="22"/>
      <c r="AB266" s="22"/>
      <c r="AC266" s="22"/>
      <c r="AD266" s="22"/>
      <c r="AE266" s="22"/>
      <c r="AF266" s="22"/>
      <c r="AG266" s="22"/>
      <c r="AH266" s="22"/>
      <c r="AI266" s="22"/>
    </row>
    <row r="267" spans="1:35" ht="30" hidden="1" customHeight="1" x14ac:dyDescent="0.2">
      <c r="A267" s="22"/>
      <c r="B267" s="838" t="s">
        <v>33</v>
      </c>
      <c r="C267" s="825" t="s">
        <v>34</v>
      </c>
      <c r="D267" s="825" t="s">
        <v>35</v>
      </c>
      <c r="E267" s="825" t="s">
        <v>36</v>
      </c>
      <c r="F267" s="825" t="s">
        <v>37</v>
      </c>
      <c r="G267" s="825" t="s">
        <v>38</v>
      </c>
      <c r="H267" s="825" t="s">
        <v>255</v>
      </c>
      <c r="I267" s="825" t="s">
        <v>39</v>
      </c>
      <c r="J267" s="826" t="s">
        <v>40</v>
      </c>
      <c r="K267" s="827"/>
      <c r="L267" s="827"/>
      <c r="M267" s="795"/>
      <c r="N267" s="825" t="s">
        <v>41</v>
      </c>
      <c r="O267" s="825" t="s">
        <v>42</v>
      </c>
      <c r="P267" s="40" t="s">
        <v>43</v>
      </c>
      <c r="Q267" s="40"/>
      <c r="R267" s="825" t="s">
        <v>44</v>
      </c>
      <c r="S267" s="825" t="s">
        <v>45</v>
      </c>
      <c r="T267" s="825" t="s">
        <v>763</v>
      </c>
      <c r="U267" s="22"/>
      <c r="V267" s="22"/>
      <c r="W267" s="22"/>
      <c r="X267" s="22"/>
      <c r="Y267" s="22"/>
      <c r="Z267" s="22"/>
      <c r="AA267" s="22"/>
      <c r="AB267" s="22"/>
      <c r="AC267" s="22"/>
      <c r="AD267" s="22"/>
      <c r="AE267" s="22"/>
      <c r="AF267" s="22"/>
      <c r="AG267" s="22"/>
      <c r="AH267" s="22"/>
      <c r="AI267" s="22"/>
    </row>
    <row r="268" spans="1:35" ht="30" hidden="1" customHeight="1" x14ac:dyDescent="0.2">
      <c r="A268" s="22"/>
      <c r="B268" s="793"/>
      <c r="C268" s="793"/>
      <c r="D268" s="793"/>
      <c r="E268" s="793"/>
      <c r="F268" s="793"/>
      <c r="G268" s="793"/>
      <c r="H268" s="793"/>
      <c r="I268" s="793"/>
      <c r="J268" s="828" t="s">
        <v>256</v>
      </c>
      <c r="K268" s="827"/>
      <c r="L268" s="827"/>
      <c r="M268" s="795"/>
      <c r="N268" s="793"/>
      <c r="O268" s="793"/>
      <c r="P268" s="42" t="s">
        <v>13</v>
      </c>
      <c r="Q268" s="42" t="s">
        <v>48</v>
      </c>
      <c r="R268" s="793"/>
      <c r="S268" s="793"/>
      <c r="T268" s="793"/>
      <c r="U268" s="22"/>
      <c r="V268" s="22"/>
      <c r="W268" s="22"/>
      <c r="X268" s="22"/>
      <c r="Y268" s="22"/>
      <c r="Z268" s="22"/>
      <c r="AA268" s="22"/>
      <c r="AB268" s="22"/>
      <c r="AC268" s="22"/>
      <c r="AD268" s="22"/>
      <c r="AE268" s="22"/>
      <c r="AF268" s="22"/>
      <c r="AG268" s="22"/>
      <c r="AH268" s="22"/>
      <c r="AI268" s="22"/>
    </row>
    <row r="269" spans="1:35" ht="30" hidden="1" customHeight="1" x14ac:dyDescent="0.2">
      <c r="A269" s="22"/>
      <c r="B269" s="819">
        <v>1</v>
      </c>
      <c r="C269" s="814"/>
      <c r="D269" s="814"/>
      <c r="E269" s="814"/>
      <c r="F269" s="814"/>
      <c r="G269" s="821"/>
      <c r="H269" s="802"/>
      <c r="I269" s="823"/>
      <c r="J269" s="50"/>
      <c r="K269" s="3">
        <f>+$K$13</f>
        <v>721015</v>
      </c>
      <c r="L269" s="50"/>
      <c r="M269" s="3">
        <f>+$M$13</f>
        <v>811015</v>
      </c>
      <c r="N269" s="806"/>
      <c r="O269" s="806"/>
      <c r="P269" s="814"/>
      <c r="Q269" s="816"/>
      <c r="R269" s="816"/>
      <c r="S269" s="812">
        <f>IF(COUNTIF(J269:M273,"CUMPLE")&gt;=1,(G269*I269),0)* (IF(N269="PRESENTÓ CERTIFICADO",1,0))* (IF(O269="ACORDE A ITEM 5.2.1 (T.R.)",1,0) )* ( IF(OR(Q269="SIN OBSERVACIÓN", Q269="REQUERIMIENTOS SUBSANADOS"),1,0)) *(IF(OR(R269="NINGUNO", R269="CUMPLEN CON LO SOLICITADO"),1,0))</f>
        <v>0</v>
      </c>
      <c r="T269" s="829"/>
      <c r="U269" s="22"/>
      <c r="V269" s="22"/>
      <c r="W269" s="22"/>
      <c r="X269" s="22"/>
      <c r="Y269" s="22"/>
      <c r="Z269" s="22"/>
      <c r="AA269" s="22"/>
      <c r="AB269" s="22"/>
      <c r="AC269" s="22"/>
      <c r="AD269" s="22"/>
      <c r="AE269" s="22"/>
      <c r="AF269" s="22"/>
      <c r="AG269" s="22"/>
      <c r="AH269" s="22"/>
      <c r="AI269" s="22"/>
    </row>
    <row r="270" spans="1:35" ht="30" hidden="1" customHeight="1" x14ac:dyDescent="0.2">
      <c r="A270" s="22"/>
      <c r="B270" s="801"/>
      <c r="C270" s="801"/>
      <c r="D270" s="801"/>
      <c r="E270" s="801"/>
      <c r="F270" s="801"/>
      <c r="G270" s="801"/>
      <c r="H270" s="801"/>
      <c r="I270" s="801"/>
      <c r="J270" s="50"/>
      <c r="K270" s="3">
        <f>+$K$14</f>
        <v>951219</v>
      </c>
      <c r="L270" s="50"/>
      <c r="M270" s="3">
        <f>+$M$14</f>
        <v>721527</v>
      </c>
      <c r="N270" s="801"/>
      <c r="O270" s="801"/>
      <c r="P270" s="801"/>
      <c r="Q270" s="801"/>
      <c r="R270" s="801"/>
      <c r="S270" s="801"/>
      <c r="T270" s="801"/>
      <c r="U270" s="22"/>
      <c r="V270" s="22"/>
      <c r="W270" s="22"/>
      <c r="X270" s="22"/>
      <c r="Y270" s="22"/>
      <c r="Z270" s="22"/>
      <c r="AA270" s="22"/>
      <c r="AB270" s="22"/>
      <c r="AC270" s="22"/>
      <c r="AD270" s="22"/>
      <c r="AE270" s="22"/>
      <c r="AF270" s="22"/>
      <c r="AG270" s="22"/>
      <c r="AH270" s="22"/>
      <c r="AI270" s="22"/>
    </row>
    <row r="271" spans="1:35" ht="30" hidden="1" customHeight="1" x14ac:dyDescent="0.2">
      <c r="A271" s="22"/>
      <c r="B271" s="818"/>
      <c r="C271" s="818"/>
      <c r="D271" s="818"/>
      <c r="E271" s="818"/>
      <c r="F271" s="818"/>
      <c r="G271" s="818"/>
      <c r="H271" s="818"/>
      <c r="I271" s="818"/>
      <c r="J271" s="50"/>
      <c r="K271" s="3">
        <f>+$K$15</f>
        <v>721512</v>
      </c>
      <c r="L271" s="50"/>
      <c r="M271" s="3">
        <f>+$M$15</f>
        <v>721529</v>
      </c>
      <c r="N271" s="818"/>
      <c r="O271" s="818"/>
      <c r="P271" s="818"/>
      <c r="Q271" s="818"/>
      <c r="R271" s="818"/>
      <c r="S271" s="818"/>
      <c r="T271" s="818"/>
      <c r="U271" s="22"/>
      <c r="V271" s="22"/>
      <c r="W271" s="22"/>
      <c r="X271" s="22"/>
      <c r="Y271" s="22"/>
      <c r="Z271" s="22"/>
      <c r="AA271" s="22"/>
      <c r="AB271" s="22"/>
      <c r="AC271" s="22"/>
      <c r="AD271" s="22"/>
      <c r="AE271" s="22"/>
      <c r="AF271" s="22"/>
      <c r="AG271" s="22"/>
      <c r="AH271" s="22"/>
      <c r="AI271" s="22"/>
    </row>
    <row r="272" spans="1:35" ht="30" hidden="1" customHeight="1" x14ac:dyDescent="0.2">
      <c r="A272" s="22"/>
      <c r="B272" s="818"/>
      <c r="C272" s="818"/>
      <c r="D272" s="818"/>
      <c r="E272" s="818"/>
      <c r="F272" s="818"/>
      <c r="G272" s="818"/>
      <c r="H272" s="818"/>
      <c r="I272" s="818"/>
      <c r="J272" s="50"/>
      <c r="K272" s="3">
        <f>+$K$16</f>
        <v>721515</v>
      </c>
      <c r="L272" s="50"/>
      <c r="M272" s="3">
        <f>+$M$16</f>
        <v>721214</v>
      </c>
      <c r="N272" s="818"/>
      <c r="O272" s="818"/>
      <c r="P272" s="818"/>
      <c r="Q272" s="818"/>
      <c r="R272" s="818"/>
      <c r="S272" s="818"/>
      <c r="T272" s="818"/>
      <c r="U272" s="22"/>
      <c r="V272" s="22"/>
      <c r="W272" s="22"/>
      <c r="X272" s="22"/>
      <c r="Y272" s="22"/>
      <c r="Z272" s="22"/>
      <c r="AA272" s="22"/>
      <c r="AB272" s="22"/>
      <c r="AC272" s="22"/>
      <c r="AD272" s="22"/>
      <c r="AE272" s="22"/>
      <c r="AF272" s="22"/>
      <c r="AG272" s="22"/>
      <c r="AH272" s="22"/>
      <c r="AI272" s="22"/>
    </row>
    <row r="273" spans="1:35" ht="30" hidden="1" customHeight="1" x14ac:dyDescent="0.2">
      <c r="A273" s="22"/>
      <c r="B273" s="793"/>
      <c r="C273" s="793"/>
      <c r="D273" s="793"/>
      <c r="E273" s="793"/>
      <c r="F273" s="793"/>
      <c r="G273" s="793"/>
      <c r="H273" s="793"/>
      <c r="I273" s="793"/>
      <c r="J273" s="50"/>
      <c r="K273" s="3">
        <f>+$K$17</f>
        <v>721415</v>
      </c>
      <c r="L273" s="50"/>
      <c r="M273" s="3"/>
      <c r="N273" s="793"/>
      <c r="O273" s="793"/>
      <c r="P273" s="793"/>
      <c r="Q273" s="793"/>
      <c r="R273" s="793"/>
      <c r="S273" s="793"/>
      <c r="T273" s="801"/>
      <c r="U273" s="22"/>
      <c r="V273" s="22"/>
      <c r="W273" s="22"/>
      <c r="X273" s="22"/>
      <c r="Y273" s="22"/>
      <c r="Z273" s="22"/>
      <c r="AA273" s="22"/>
      <c r="AB273" s="22"/>
      <c r="AC273" s="22"/>
      <c r="AD273" s="22"/>
      <c r="AE273" s="22"/>
      <c r="AF273" s="22"/>
      <c r="AG273" s="22"/>
      <c r="AH273" s="22"/>
      <c r="AI273" s="22"/>
    </row>
    <row r="274" spans="1:35" ht="30" hidden="1" customHeight="1" x14ac:dyDescent="0.2">
      <c r="A274" s="22"/>
      <c r="B274" s="819">
        <v>2</v>
      </c>
      <c r="C274" s="830"/>
      <c r="D274" s="830"/>
      <c r="E274" s="830"/>
      <c r="F274" s="830"/>
      <c r="G274" s="799"/>
      <c r="H274" s="802"/>
      <c r="I274" s="804"/>
      <c r="J274" s="50"/>
      <c r="K274" s="3">
        <f>+$K$13</f>
        <v>721015</v>
      </c>
      <c r="L274" s="50"/>
      <c r="M274" s="3">
        <f>+$M$13</f>
        <v>811015</v>
      </c>
      <c r="N274" s="806"/>
      <c r="O274" s="806"/>
      <c r="P274" s="808"/>
      <c r="Q274" s="810"/>
      <c r="R274" s="810"/>
      <c r="S274" s="812">
        <f>IF(COUNTIF(J274:M278,"CUMPLE")&gt;=1,(G274*I274),0)* (IF(N274="PRESENTÓ CERTIFICADO",1,0))* (IF(O274="ACORDE A ITEM 5.2.1 (T.R.)",1,0) )* ( IF(OR(Q274="SIN OBSERVACIÓN", Q274="REQUERIMIENTOS SUBSANADOS"),1,0)) *(IF(OR(R274="NINGUNO", R274="CUMPLEN CON LO SOLICITADO"),1,0))</f>
        <v>0</v>
      </c>
      <c r="T274" s="801"/>
      <c r="U274" s="22"/>
      <c r="V274" s="22"/>
      <c r="W274" s="22"/>
      <c r="X274" s="22"/>
      <c r="Y274" s="22"/>
      <c r="Z274" s="22"/>
      <c r="AA274" s="22"/>
      <c r="AB274" s="22"/>
      <c r="AC274" s="22"/>
      <c r="AD274" s="22"/>
      <c r="AE274" s="22"/>
      <c r="AF274" s="22"/>
      <c r="AG274" s="22"/>
      <c r="AH274" s="22"/>
      <c r="AI274" s="22"/>
    </row>
    <row r="275" spans="1:35" ht="30" hidden="1" customHeight="1" x14ac:dyDescent="0.2">
      <c r="A275" s="22"/>
      <c r="B275" s="801"/>
      <c r="C275" s="801"/>
      <c r="D275" s="801"/>
      <c r="E275" s="801"/>
      <c r="F275" s="801"/>
      <c r="G275" s="801"/>
      <c r="H275" s="801"/>
      <c r="I275" s="801"/>
      <c r="J275" s="50"/>
      <c r="K275" s="3">
        <f>+$K$14</f>
        <v>951219</v>
      </c>
      <c r="L275" s="50"/>
      <c r="M275" s="3">
        <f>+$M$14</f>
        <v>721527</v>
      </c>
      <c r="N275" s="801"/>
      <c r="O275" s="801"/>
      <c r="P275" s="801"/>
      <c r="Q275" s="801"/>
      <c r="R275" s="801"/>
      <c r="S275" s="801"/>
      <c r="T275" s="801"/>
      <c r="U275" s="22"/>
      <c r="V275" s="22"/>
      <c r="W275" s="22"/>
      <c r="X275" s="22"/>
      <c r="Y275" s="22"/>
      <c r="Z275" s="22"/>
      <c r="AA275" s="22"/>
      <c r="AB275" s="22"/>
      <c r="AC275" s="22"/>
      <c r="AD275" s="22"/>
      <c r="AE275" s="22"/>
      <c r="AF275" s="22"/>
      <c r="AG275" s="22"/>
      <c r="AH275" s="22"/>
      <c r="AI275" s="22"/>
    </row>
    <row r="276" spans="1:35" ht="30" hidden="1" customHeight="1" x14ac:dyDescent="0.2">
      <c r="A276" s="22"/>
      <c r="B276" s="818"/>
      <c r="C276" s="818"/>
      <c r="D276" s="818"/>
      <c r="E276" s="818"/>
      <c r="F276" s="818"/>
      <c r="G276" s="818"/>
      <c r="H276" s="818"/>
      <c r="I276" s="818"/>
      <c r="J276" s="50"/>
      <c r="K276" s="3">
        <f>+$K$15</f>
        <v>721512</v>
      </c>
      <c r="L276" s="50"/>
      <c r="M276" s="3">
        <f>+$M$15</f>
        <v>721529</v>
      </c>
      <c r="N276" s="818"/>
      <c r="O276" s="818"/>
      <c r="P276" s="818"/>
      <c r="Q276" s="818"/>
      <c r="R276" s="818"/>
      <c r="S276" s="818"/>
      <c r="T276" s="818"/>
      <c r="U276" s="22"/>
      <c r="V276" s="22"/>
      <c r="W276" s="22"/>
      <c r="X276" s="22"/>
      <c r="Y276" s="22"/>
      <c r="Z276" s="22"/>
      <c r="AA276" s="22"/>
      <c r="AB276" s="22"/>
      <c r="AC276" s="22"/>
      <c r="AD276" s="22"/>
      <c r="AE276" s="22"/>
      <c r="AF276" s="22"/>
      <c r="AG276" s="22"/>
      <c r="AH276" s="22"/>
      <c r="AI276" s="22"/>
    </row>
    <row r="277" spans="1:35" ht="30" hidden="1" customHeight="1" x14ac:dyDescent="0.2">
      <c r="A277" s="22"/>
      <c r="B277" s="818"/>
      <c r="C277" s="818"/>
      <c r="D277" s="818"/>
      <c r="E277" s="818"/>
      <c r="F277" s="818"/>
      <c r="G277" s="818"/>
      <c r="H277" s="818"/>
      <c r="I277" s="818"/>
      <c r="J277" s="50"/>
      <c r="K277" s="3">
        <f>+$K$16</f>
        <v>721515</v>
      </c>
      <c r="L277" s="50"/>
      <c r="M277" s="3">
        <f>+$M$16</f>
        <v>721214</v>
      </c>
      <c r="N277" s="818"/>
      <c r="O277" s="818"/>
      <c r="P277" s="818"/>
      <c r="Q277" s="818"/>
      <c r="R277" s="818"/>
      <c r="S277" s="818"/>
      <c r="T277" s="818"/>
      <c r="U277" s="22"/>
      <c r="V277" s="22"/>
      <c r="W277" s="22"/>
      <c r="X277" s="22"/>
      <c r="Y277" s="22"/>
      <c r="Z277" s="22"/>
      <c r="AA277" s="22"/>
      <c r="AB277" s="22"/>
      <c r="AC277" s="22"/>
      <c r="AD277" s="22"/>
      <c r="AE277" s="22"/>
      <c r="AF277" s="22"/>
      <c r="AG277" s="22"/>
      <c r="AH277" s="22"/>
      <c r="AI277" s="22"/>
    </row>
    <row r="278" spans="1:35" ht="30" hidden="1" customHeight="1" x14ac:dyDescent="0.2">
      <c r="A278" s="22"/>
      <c r="B278" s="793"/>
      <c r="C278" s="793"/>
      <c r="D278" s="793"/>
      <c r="E278" s="793"/>
      <c r="F278" s="793"/>
      <c r="G278" s="793"/>
      <c r="H278" s="793"/>
      <c r="I278" s="793"/>
      <c r="J278" s="50"/>
      <c r="K278" s="3">
        <f>+$K$17</f>
        <v>721415</v>
      </c>
      <c r="L278" s="50"/>
      <c r="M278" s="3"/>
      <c r="N278" s="793"/>
      <c r="O278" s="793"/>
      <c r="P278" s="793"/>
      <c r="Q278" s="793"/>
      <c r="R278" s="793"/>
      <c r="S278" s="793"/>
      <c r="T278" s="801"/>
      <c r="U278" s="22"/>
      <c r="V278" s="22"/>
      <c r="W278" s="22"/>
      <c r="X278" s="22"/>
      <c r="Y278" s="22"/>
      <c r="Z278" s="22"/>
      <c r="AA278" s="22"/>
      <c r="AB278" s="22"/>
      <c r="AC278" s="22"/>
      <c r="AD278" s="22"/>
      <c r="AE278" s="22"/>
      <c r="AF278" s="22"/>
      <c r="AG278" s="22"/>
      <c r="AH278" s="22"/>
      <c r="AI278" s="22"/>
    </row>
    <row r="279" spans="1:35" ht="30" hidden="1" customHeight="1" x14ac:dyDescent="0.2">
      <c r="A279" s="22"/>
      <c r="B279" s="819">
        <v>3</v>
      </c>
      <c r="C279" s="814"/>
      <c r="D279" s="814"/>
      <c r="E279" s="814"/>
      <c r="F279" s="814"/>
      <c r="G279" s="821"/>
      <c r="H279" s="802"/>
      <c r="I279" s="823"/>
      <c r="J279" s="50"/>
      <c r="K279" s="3">
        <f>+$K$13</f>
        <v>721015</v>
      </c>
      <c r="L279" s="50"/>
      <c r="M279" s="3">
        <f>+$M$13</f>
        <v>811015</v>
      </c>
      <c r="N279" s="806"/>
      <c r="O279" s="806"/>
      <c r="P279" s="814"/>
      <c r="Q279" s="810"/>
      <c r="R279" s="810"/>
      <c r="S279" s="812">
        <f>IF(COUNTIF(J279:M283,"CUMPLE")&gt;=1,(G279*I279),0)* (IF(N279="PRESENTÓ CERTIFICADO",1,0))* (IF(O279="ACORDE A ITEM 5.2.1 (T.R.)",1,0) )* ( IF(OR(Q279="SIN OBSERVACIÓN", Q279="REQUERIMIENTOS SUBSANADOS"),1,0)) *(IF(OR(R279="NINGUNO", R279="CUMPLEN CON LO SOLICITADO"),1,0))</f>
        <v>0</v>
      </c>
      <c r="T279" s="801"/>
      <c r="U279" s="22"/>
      <c r="V279" s="22"/>
      <c r="W279" s="22"/>
      <c r="X279" s="22"/>
      <c r="Y279" s="22"/>
      <c r="Z279" s="22"/>
      <c r="AA279" s="22"/>
      <c r="AB279" s="22"/>
      <c r="AC279" s="22"/>
      <c r="AD279" s="22"/>
      <c r="AE279" s="22"/>
      <c r="AF279" s="22"/>
      <c r="AG279" s="22"/>
      <c r="AH279" s="22"/>
      <c r="AI279" s="22"/>
    </row>
    <row r="280" spans="1:35" ht="30" hidden="1" customHeight="1" x14ac:dyDescent="0.2">
      <c r="A280" s="22"/>
      <c r="B280" s="801"/>
      <c r="C280" s="801"/>
      <c r="D280" s="801"/>
      <c r="E280" s="801"/>
      <c r="F280" s="801"/>
      <c r="G280" s="801"/>
      <c r="H280" s="801"/>
      <c r="I280" s="801"/>
      <c r="J280" s="50"/>
      <c r="K280" s="3">
        <f>+$K$14</f>
        <v>951219</v>
      </c>
      <c r="L280" s="50"/>
      <c r="M280" s="3">
        <f>+$M$14</f>
        <v>721527</v>
      </c>
      <c r="N280" s="801"/>
      <c r="O280" s="801"/>
      <c r="P280" s="801"/>
      <c r="Q280" s="801"/>
      <c r="R280" s="801"/>
      <c r="S280" s="801"/>
      <c r="T280" s="801"/>
      <c r="U280" s="22"/>
      <c r="V280" s="22"/>
      <c r="W280" s="22"/>
      <c r="X280" s="22"/>
      <c r="Y280" s="22"/>
      <c r="Z280" s="22"/>
      <c r="AA280" s="22"/>
      <c r="AB280" s="22"/>
      <c r="AC280" s="22"/>
      <c r="AD280" s="22"/>
      <c r="AE280" s="22"/>
      <c r="AF280" s="22"/>
      <c r="AG280" s="22"/>
      <c r="AH280" s="22"/>
      <c r="AI280" s="22"/>
    </row>
    <row r="281" spans="1:35" ht="30" hidden="1" customHeight="1" x14ac:dyDescent="0.2">
      <c r="A281" s="22"/>
      <c r="B281" s="818"/>
      <c r="C281" s="818"/>
      <c r="D281" s="818"/>
      <c r="E281" s="818"/>
      <c r="F281" s="818"/>
      <c r="G281" s="818"/>
      <c r="H281" s="818"/>
      <c r="I281" s="818"/>
      <c r="J281" s="50"/>
      <c r="K281" s="3">
        <f>+$K$15</f>
        <v>721512</v>
      </c>
      <c r="L281" s="50"/>
      <c r="M281" s="3">
        <f>+$M$15</f>
        <v>721529</v>
      </c>
      <c r="N281" s="818"/>
      <c r="O281" s="818"/>
      <c r="P281" s="818"/>
      <c r="Q281" s="818"/>
      <c r="R281" s="818"/>
      <c r="S281" s="818"/>
      <c r="T281" s="818"/>
      <c r="U281" s="22"/>
      <c r="V281" s="22"/>
      <c r="W281" s="22"/>
      <c r="X281" s="22"/>
      <c r="Y281" s="22"/>
      <c r="Z281" s="22"/>
      <c r="AA281" s="22"/>
      <c r="AB281" s="22"/>
      <c r="AC281" s="22"/>
      <c r="AD281" s="22"/>
      <c r="AE281" s="22"/>
      <c r="AF281" s="22"/>
      <c r="AG281" s="22"/>
      <c r="AH281" s="22"/>
      <c r="AI281" s="22"/>
    </row>
    <row r="282" spans="1:35" ht="30" hidden="1" customHeight="1" x14ac:dyDescent="0.2">
      <c r="A282" s="22"/>
      <c r="B282" s="818"/>
      <c r="C282" s="818"/>
      <c r="D282" s="818"/>
      <c r="E282" s="818"/>
      <c r="F282" s="818"/>
      <c r="G282" s="818"/>
      <c r="H282" s="818"/>
      <c r="I282" s="818"/>
      <c r="J282" s="50"/>
      <c r="K282" s="3">
        <f>+$K$16</f>
        <v>721515</v>
      </c>
      <c r="L282" s="50"/>
      <c r="M282" s="3">
        <f>+$M$16</f>
        <v>721214</v>
      </c>
      <c r="N282" s="818"/>
      <c r="O282" s="818"/>
      <c r="P282" s="818"/>
      <c r="Q282" s="818"/>
      <c r="R282" s="818"/>
      <c r="S282" s="818"/>
      <c r="T282" s="818"/>
      <c r="U282" s="22"/>
      <c r="V282" s="22"/>
      <c r="W282" s="22"/>
      <c r="X282" s="22"/>
      <c r="Y282" s="22"/>
      <c r="Z282" s="22"/>
      <c r="AA282" s="22"/>
      <c r="AB282" s="22"/>
      <c r="AC282" s="22"/>
      <c r="AD282" s="22"/>
      <c r="AE282" s="22"/>
      <c r="AF282" s="22"/>
      <c r="AG282" s="22"/>
      <c r="AH282" s="22"/>
      <c r="AI282" s="22"/>
    </row>
    <row r="283" spans="1:35" ht="30" hidden="1" customHeight="1" x14ac:dyDescent="0.2">
      <c r="A283" s="22"/>
      <c r="B283" s="818"/>
      <c r="C283" s="818"/>
      <c r="D283" s="818"/>
      <c r="E283" s="818"/>
      <c r="F283" s="818"/>
      <c r="G283" s="818"/>
      <c r="H283" s="818"/>
      <c r="I283" s="818"/>
      <c r="J283" s="50"/>
      <c r="K283" s="3">
        <f>+$K$17</f>
        <v>721415</v>
      </c>
      <c r="L283" s="50"/>
      <c r="M283" s="3"/>
      <c r="N283" s="818"/>
      <c r="O283" s="818"/>
      <c r="P283" s="818"/>
      <c r="Q283" s="818"/>
      <c r="R283" s="818"/>
      <c r="S283" s="818"/>
      <c r="T283" s="818"/>
      <c r="U283" s="22"/>
      <c r="V283" s="22"/>
      <c r="W283" s="22"/>
      <c r="X283" s="22"/>
      <c r="Y283" s="22"/>
      <c r="Z283" s="22"/>
      <c r="AA283" s="22"/>
      <c r="AB283" s="22"/>
      <c r="AC283" s="22"/>
      <c r="AD283" s="22"/>
      <c r="AE283" s="22"/>
      <c r="AF283" s="22"/>
      <c r="AG283" s="22"/>
      <c r="AH283" s="22"/>
      <c r="AI283" s="22"/>
    </row>
    <row r="284" spans="1:35" ht="30" hidden="1" customHeight="1" x14ac:dyDescent="0.2">
      <c r="A284" s="22"/>
      <c r="B284" s="819">
        <v>4</v>
      </c>
      <c r="C284" s="830"/>
      <c r="D284" s="830"/>
      <c r="E284" s="830"/>
      <c r="F284" s="830"/>
      <c r="G284" s="799"/>
      <c r="H284" s="802"/>
      <c r="I284" s="804"/>
      <c r="J284" s="50"/>
      <c r="K284" s="3">
        <f>+$K$13</f>
        <v>721015</v>
      </c>
      <c r="L284" s="50"/>
      <c r="M284" s="3">
        <f>+$M$13</f>
        <v>811015</v>
      </c>
      <c r="N284" s="806"/>
      <c r="O284" s="806"/>
      <c r="P284" s="808"/>
      <c r="Q284" s="810"/>
      <c r="R284" s="810"/>
      <c r="S284" s="812">
        <f>IF(COUNTIF(J284:M288,"CUMPLE")&gt;=1,(G284*I284),0)* (IF(N284="PRESENTÓ CERTIFICADO",1,0))* (IF(O284="ACORDE A ITEM 5.2.1 (T.R.)",1,0) )* ( IF(OR(Q284="SIN OBSERVACIÓN", Q284="REQUERIMIENTOS SUBSANADOS"),1,0)) *(IF(OR(R284="NINGUNO", R284="CUMPLEN CON LO SOLICITADO"),1,0))</f>
        <v>0</v>
      </c>
      <c r="T284" s="801"/>
      <c r="U284" s="22"/>
      <c r="V284" s="22"/>
      <c r="W284" s="22"/>
      <c r="X284" s="22"/>
      <c r="Y284" s="22"/>
      <c r="Z284" s="22"/>
      <c r="AA284" s="22"/>
      <c r="AB284" s="22"/>
      <c r="AC284" s="22"/>
      <c r="AD284" s="22"/>
      <c r="AE284" s="22"/>
      <c r="AF284" s="22"/>
      <c r="AG284" s="22"/>
      <c r="AH284" s="22"/>
      <c r="AI284" s="22"/>
    </row>
    <row r="285" spans="1:35" ht="30" hidden="1" customHeight="1" x14ac:dyDescent="0.2">
      <c r="A285" s="22"/>
      <c r="B285" s="820"/>
      <c r="C285" s="831"/>
      <c r="D285" s="831"/>
      <c r="E285" s="831"/>
      <c r="F285" s="831"/>
      <c r="G285" s="800"/>
      <c r="H285" s="803"/>
      <c r="I285" s="805"/>
      <c r="J285" s="50"/>
      <c r="K285" s="3">
        <f>+$K$14</f>
        <v>951219</v>
      </c>
      <c r="L285" s="50"/>
      <c r="M285" s="3">
        <f>+$M$14</f>
        <v>721527</v>
      </c>
      <c r="N285" s="807"/>
      <c r="O285" s="807"/>
      <c r="P285" s="809"/>
      <c r="Q285" s="811"/>
      <c r="R285" s="811"/>
      <c r="S285" s="813"/>
      <c r="T285" s="818"/>
      <c r="U285" s="22"/>
      <c r="V285" s="22"/>
      <c r="W285" s="22"/>
      <c r="X285" s="22"/>
      <c r="Y285" s="22"/>
      <c r="Z285" s="22"/>
      <c r="AA285" s="22"/>
      <c r="AB285" s="22"/>
      <c r="AC285" s="22"/>
      <c r="AD285" s="22"/>
      <c r="AE285" s="22"/>
      <c r="AF285" s="22"/>
      <c r="AG285" s="22"/>
      <c r="AH285" s="22"/>
      <c r="AI285" s="22"/>
    </row>
    <row r="286" spans="1:35" ht="30" hidden="1" customHeight="1" x14ac:dyDescent="0.2">
      <c r="A286" s="22"/>
      <c r="B286" s="820"/>
      <c r="C286" s="831"/>
      <c r="D286" s="831"/>
      <c r="E286" s="831"/>
      <c r="F286" s="831"/>
      <c r="G286" s="800"/>
      <c r="H286" s="803"/>
      <c r="I286" s="805"/>
      <c r="J286" s="50"/>
      <c r="K286" s="3">
        <f>+$K$15</f>
        <v>721512</v>
      </c>
      <c r="L286" s="50"/>
      <c r="M286" s="3">
        <f>+$M$15</f>
        <v>721529</v>
      </c>
      <c r="N286" s="807"/>
      <c r="O286" s="807"/>
      <c r="P286" s="809"/>
      <c r="Q286" s="811"/>
      <c r="R286" s="811"/>
      <c r="S286" s="813"/>
      <c r="T286" s="818"/>
      <c r="U286" s="22"/>
      <c r="V286" s="22"/>
      <c r="W286" s="22"/>
      <c r="X286" s="22"/>
      <c r="Y286" s="22"/>
      <c r="Z286" s="22"/>
      <c r="AA286" s="22"/>
      <c r="AB286" s="22"/>
      <c r="AC286" s="22"/>
      <c r="AD286" s="22"/>
      <c r="AE286" s="22"/>
      <c r="AF286" s="22"/>
      <c r="AG286" s="22"/>
      <c r="AH286" s="22"/>
      <c r="AI286" s="22"/>
    </row>
    <row r="287" spans="1:35" ht="30" hidden="1" customHeight="1" x14ac:dyDescent="0.2">
      <c r="A287" s="22"/>
      <c r="B287" s="801"/>
      <c r="C287" s="801"/>
      <c r="D287" s="801"/>
      <c r="E287" s="801"/>
      <c r="F287" s="801"/>
      <c r="G287" s="801"/>
      <c r="H287" s="801"/>
      <c r="I287" s="801"/>
      <c r="J287" s="50"/>
      <c r="K287" s="3">
        <f>+$K$16</f>
        <v>721515</v>
      </c>
      <c r="L287" s="50"/>
      <c r="M287" s="3">
        <f>+$M$16</f>
        <v>721214</v>
      </c>
      <c r="N287" s="801"/>
      <c r="O287" s="801"/>
      <c r="P287" s="801"/>
      <c r="Q287" s="801"/>
      <c r="R287" s="801"/>
      <c r="S287" s="801"/>
      <c r="T287" s="801"/>
      <c r="U287" s="22"/>
      <c r="V287" s="22"/>
      <c r="W287" s="22"/>
      <c r="X287" s="22"/>
      <c r="Y287" s="22"/>
      <c r="Z287" s="22"/>
      <c r="AA287" s="22"/>
      <c r="AB287" s="22"/>
      <c r="AC287" s="22"/>
      <c r="AD287" s="22"/>
      <c r="AE287" s="22"/>
      <c r="AF287" s="22"/>
      <c r="AG287" s="22"/>
      <c r="AH287" s="22"/>
      <c r="AI287" s="22"/>
    </row>
    <row r="288" spans="1:35" ht="30" hidden="1" customHeight="1" x14ac:dyDescent="0.2">
      <c r="A288" s="22"/>
      <c r="B288" s="793"/>
      <c r="C288" s="793"/>
      <c r="D288" s="793"/>
      <c r="E288" s="793"/>
      <c r="F288" s="793"/>
      <c r="G288" s="793"/>
      <c r="H288" s="793"/>
      <c r="I288" s="793"/>
      <c r="J288" s="50"/>
      <c r="K288" s="3">
        <f>+$K$17</f>
        <v>721415</v>
      </c>
      <c r="L288" s="50"/>
      <c r="M288" s="3"/>
      <c r="N288" s="793"/>
      <c r="O288" s="793"/>
      <c r="P288" s="793"/>
      <c r="Q288" s="793"/>
      <c r="R288" s="793"/>
      <c r="S288" s="793"/>
      <c r="T288" s="801"/>
      <c r="U288" s="22"/>
      <c r="V288" s="22"/>
      <c r="W288" s="22"/>
      <c r="X288" s="22"/>
      <c r="Y288" s="22"/>
      <c r="Z288" s="22"/>
      <c r="AA288" s="22"/>
      <c r="AB288" s="22"/>
      <c r="AC288" s="22"/>
      <c r="AD288" s="22"/>
      <c r="AE288" s="22"/>
      <c r="AF288" s="22"/>
      <c r="AG288" s="22"/>
      <c r="AH288" s="22"/>
      <c r="AI288" s="22"/>
    </row>
    <row r="289" spans="1:35" ht="30" hidden="1" customHeight="1" x14ac:dyDescent="0.2">
      <c r="A289" s="22"/>
      <c r="B289" s="819">
        <v>5</v>
      </c>
      <c r="C289" s="814"/>
      <c r="D289" s="814"/>
      <c r="E289" s="814"/>
      <c r="F289" s="814"/>
      <c r="G289" s="821"/>
      <c r="H289" s="802"/>
      <c r="I289" s="823"/>
      <c r="J289" s="50"/>
      <c r="K289" s="3">
        <f>+$K$13</f>
        <v>721015</v>
      </c>
      <c r="L289" s="50"/>
      <c r="M289" s="3">
        <f>+$M$13</f>
        <v>811015</v>
      </c>
      <c r="N289" s="806"/>
      <c r="O289" s="806"/>
      <c r="P289" s="814"/>
      <c r="Q289" s="816"/>
      <c r="R289" s="816"/>
      <c r="S289" s="812">
        <f>IF(COUNTIF(J289:M293,"CUMPLE")&gt;=1,(G289*I289),0)* (IF(N289="PRESENTÓ CERTIFICADO",1,0))* (IF(O289="ACORDE A ITEM 5.2.1 (T.R.)",1,0) )* ( IF(OR(Q289="SIN OBSERVACIÓN", Q289="REQUERIMIENTOS SUBSANADOS"),1,0)) *(IF(OR(R289="NINGUNO", R289="CUMPLEN CON LO SOLICITADO"),1,0))</f>
        <v>0</v>
      </c>
      <c r="T289" s="801"/>
      <c r="U289" s="22"/>
      <c r="V289" s="22"/>
      <c r="W289" s="22"/>
      <c r="X289" s="22"/>
      <c r="Y289" s="22"/>
      <c r="Z289" s="22"/>
      <c r="AA289" s="22"/>
      <c r="AB289" s="22"/>
      <c r="AC289" s="22"/>
      <c r="AD289" s="22"/>
      <c r="AE289" s="22"/>
      <c r="AF289" s="22"/>
      <c r="AG289" s="22"/>
      <c r="AH289" s="22"/>
      <c r="AI289" s="22"/>
    </row>
    <row r="290" spans="1:35" ht="30" hidden="1" customHeight="1" x14ac:dyDescent="0.2">
      <c r="A290" s="22"/>
      <c r="B290" s="820"/>
      <c r="C290" s="815"/>
      <c r="D290" s="815"/>
      <c r="E290" s="815"/>
      <c r="F290" s="815"/>
      <c r="G290" s="822"/>
      <c r="H290" s="803"/>
      <c r="I290" s="824"/>
      <c r="J290" s="50"/>
      <c r="K290" s="3">
        <f>+$K$14</f>
        <v>951219</v>
      </c>
      <c r="L290" s="50"/>
      <c r="M290" s="3">
        <f>+$M$14</f>
        <v>721527</v>
      </c>
      <c r="N290" s="807"/>
      <c r="O290" s="807"/>
      <c r="P290" s="815"/>
      <c r="Q290" s="817"/>
      <c r="R290" s="817"/>
      <c r="S290" s="813"/>
      <c r="T290" s="818"/>
      <c r="U290" s="22"/>
      <c r="V290" s="22"/>
      <c r="W290" s="22"/>
      <c r="X290" s="22"/>
      <c r="Y290" s="22"/>
      <c r="Z290" s="22"/>
      <c r="AA290" s="22"/>
      <c r="AB290" s="22"/>
      <c r="AC290" s="22"/>
      <c r="AD290" s="22"/>
      <c r="AE290" s="22"/>
      <c r="AF290" s="22"/>
      <c r="AG290" s="22"/>
      <c r="AH290" s="22"/>
      <c r="AI290" s="22"/>
    </row>
    <row r="291" spans="1:35" ht="30" hidden="1" customHeight="1" x14ac:dyDescent="0.2">
      <c r="A291" s="22"/>
      <c r="B291" s="820"/>
      <c r="C291" s="815"/>
      <c r="D291" s="815"/>
      <c r="E291" s="815"/>
      <c r="F291" s="815"/>
      <c r="G291" s="822"/>
      <c r="H291" s="803"/>
      <c r="I291" s="824"/>
      <c r="J291" s="50"/>
      <c r="K291" s="3">
        <f>+$K$15</f>
        <v>721512</v>
      </c>
      <c r="L291" s="50"/>
      <c r="M291" s="3">
        <f>+$M$15</f>
        <v>721529</v>
      </c>
      <c r="N291" s="807"/>
      <c r="O291" s="807"/>
      <c r="P291" s="815"/>
      <c r="Q291" s="817"/>
      <c r="R291" s="817"/>
      <c r="S291" s="813"/>
      <c r="T291" s="818"/>
      <c r="U291" s="22"/>
      <c r="V291" s="22"/>
      <c r="W291" s="22"/>
      <c r="X291" s="22"/>
      <c r="Y291" s="22"/>
      <c r="Z291" s="22"/>
      <c r="AA291" s="22"/>
      <c r="AB291" s="22"/>
      <c r="AC291" s="22"/>
      <c r="AD291" s="22"/>
      <c r="AE291" s="22"/>
      <c r="AF291" s="22"/>
      <c r="AG291" s="22"/>
      <c r="AH291" s="22"/>
      <c r="AI291" s="22"/>
    </row>
    <row r="292" spans="1:35" ht="30" hidden="1" customHeight="1" x14ac:dyDescent="0.2">
      <c r="A292" s="22"/>
      <c r="B292" s="801"/>
      <c r="C292" s="801"/>
      <c r="D292" s="801"/>
      <c r="E292" s="801"/>
      <c r="F292" s="801"/>
      <c r="G292" s="801"/>
      <c r="H292" s="801"/>
      <c r="I292" s="801"/>
      <c r="J292" s="50"/>
      <c r="K292" s="3">
        <f>+$K$16</f>
        <v>721515</v>
      </c>
      <c r="L292" s="50"/>
      <c r="M292" s="3">
        <f>+$M$16</f>
        <v>721214</v>
      </c>
      <c r="N292" s="801"/>
      <c r="O292" s="801"/>
      <c r="P292" s="801"/>
      <c r="Q292" s="801"/>
      <c r="R292" s="801"/>
      <c r="S292" s="801"/>
      <c r="T292" s="801"/>
      <c r="U292" s="22"/>
      <c r="V292" s="22"/>
      <c r="W292" s="22"/>
      <c r="X292" s="22"/>
      <c r="Y292" s="22"/>
      <c r="Z292" s="22"/>
      <c r="AA292" s="22"/>
      <c r="AB292" s="22"/>
      <c r="AC292" s="22"/>
      <c r="AD292" s="22"/>
      <c r="AE292" s="22"/>
      <c r="AF292" s="22"/>
      <c r="AG292" s="22"/>
      <c r="AH292" s="22"/>
      <c r="AI292" s="22"/>
    </row>
    <row r="293" spans="1:35" ht="30" hidden="1" customHeight="1" x14ac:dyDescent="0.2">
      <c r="A293" s="22"/>
      <c r="B293" s="793"/>
      <c r="C293" s="793"/>
      <c r="D293" s="793"/>
      <c r="E293" s="793"/>
      <c r="F293" s="793"/>
      <c r="G293" s="793"/>
      <c r="H293" s="793"/>
      <c r="I293" s="793"/>
      <c r="J293" s="50"/>
      <c r="K293" s="3">
        <f>+$K$17</f>
        <v>721415</v>
      </c>
      <c r="L293" s="50"/>
      <c r="M293" s="3"/>
      <c r="N293" s="793"/>
      <c r="O293" s="793"/>
      <c r="P293" s="793"/>
      <c r="Q293" s="793"/>
      <c r="R293" s="793"/>
      <c r="S293" s="793"/>
      <c r="T293" s="793"/>
      <c r="U293" s="22"/>
      <c r="V293" s="22"/>
      <c r="W293" s="22"/>
      <c r="X293" s="22"/>
      <c r="Y293" s="22"/>
      <c r="Z293" s="22"/>
      <c r="AA293" s="22"/>
      <c r="AB293" s="22"/>
      <c r="AC293" s="22"/>
      <c r="AD293" s="22"/>
      <c r="AE293" s="22"/>
      <c r="AF293" s="22"/>
      <c r="AG293" s="22"/>
      <c r="AH293" s="22"/>
      <c r="AI293" s="22"/>
    </row>
    <row r="294" spans="1:35" ht="30" hidden="1" customHeight="1" x14ac:dyDescent="0.2">
      <c r="A294" s="22"/>
      <c r="B294" s="832" t="str">
        <f>IF(S295=" "," ",IF(S295&gt;=$H$6,"CUMPLE CON LA EXPERIENCIA REQUERIDA","NO CUMPLE CON LA EXPERIENCIA REQUERIDA"))</f>
        <v>NO CUMPLE CON LA EXPERIENCIA REQUERIDA</v>
      </c>
      <c r="C294" s="833"/>
      <c r="D294" s="833"/>
      <c r="E294" s="833"/>
      <c r="F294" s="833"/>
      <c r="G294" s="833"/>
      <c r="H294" s="833"/>
      <c r="I294" s="833"/>
      <c r="J294" s="833"/>
      <c r="K294" s="833"/>
      <c r="L294" s="833"/>
      <c r="M294" s="833"/>
      <c r="N294" s="833"/>
      <c r="O294" s="834"/>
      <c r="P294" s="794" t="s">
        <v>50</v>
      </c>
      <c r="Q294" s="795"/>
      <c r="R294" s="54"/>
      <c r="S294" s="55">
        <f>IF(T269="SI",SUM(S269:S293),0)</f>
        <v>0</v>
      </c>
      <c r="T294" s="792" t="str">
        <f>IF(S295=" "," ",IF(S295&gt;=$H$6,"CUMPLE","NO CUMPLE"))</f>
        <v>NO CUMPLE</v>
      </c>
      <c r="U294" s="22"/>
      <c r="V294" s="22"/>
      <c r="W294" s="22"/>
      <c r="X294" s="22"/>
      <c r="Y294" s="22"/>
      <c r="Z294" s="22"/>
      <c r="AA294" s="22"/>
      <c r="AB294" s="22"/>
      <c r="AC294" s="22"/>
      <c r="AD294" s="22"/>
      <c r="AE294" s="22"/>
      <c r="AF294" s="22"/>
      <c r="AG294" s="22"/>
      <c r="AH294" s="22"/>
      <c r="AI294" s="22"/>
    </row>
    <row r="295" spans="1:35" ht="30" hidden="1" customHeight="1" x14ac:dyDescent="0.2">
      <c r="A295" s="22"/>
      <c r="B295" s="835"/>
      <c r="C295" s="836"/>
      <c r="D295" s="836"/>
      <c r="E295" s="836"/>
      <c r="F295" s="836"/>
      <c r="G295" s="836"/>
      <c r="H295" s="836"/>
      <c r="I295" s="836"/>
      <c r="J295" s="836"/>
      <c r="K295" s="836"/>
      <c r="L295" s="836"/>
      <c r="M295" s="836"/>
      <c r="N295" s="836"/>
      <c r="O295" s="837"/>
      <c r="P295" s="794" t="s">
        <v>51</v>
      </c>
      <c r="Q295" s="795"/>
      <c r="R295" s="54"/>
      <c r="S295" s="56">
        <f>IFERROR((S294/$P$6)," ")</f>
        <v>0</v>
      </c>
      <c r="T295" s="793"/>
      <c r="U295" s="22"/>
      <c r="V295" s="22"/>
      <c r="W295" s="22"/>
      <c r="X295" s="22"/>
      <c r="Y295" s="22"/>
      <c r="Z295" s="22"/>
      <c r="AA295" s="22"/>
      <c r="AB295" s="22"/>
      <c r="AC295" s="22"/>
      <c r="AD295" s="22"/>
      <c r="AE295" s="22"/>
      <c r="AF295" s="22"/>
      <c r="AG295" s="22"/>
      <c r="AH295" s="22"/>
      <c r="AI295" s="22"/>
    </row>
    <row r="296" spans="1:35" ht="30" hidden="1" customHeight="1" x14ac:dyDescent="0.2">
      <c r="A296" s="22"/>
      <c r="B296" s="22"/>
      <c r="C296" s="22"/>
      <c r="D296" s="22"/>
      <c r="E296" s="34"/>
      <c r="F296" s="35"/>
      <c r="G296" s="35"/>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row>
    <row r="297" spans="1:35" ht="30" hidden="1" customHeight="1" x14ac:dyDescent="0.2">
      <c r="A297" s="22"/>
      <c r="B297" s="22"/>
      <c r="C297" s="22"/>
      <c r="D297" s="22"/>
      <c r="E297" s="34"/>
      <c r="F297" s="35"/>
      <c r="G297" s="35"/>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row>
    <row r="298" spans="1:35" ht="30" hidden="1" customHeight="1" x14ac:dyDescent="0.2">
      <c r="A298" s="22"/>
      <c r="B298" s="36">
        <v>10</v>
      </c>
      <c r="C298" s="839" t="s">
        <v>52</v>
      </c>
      <c r="D298" s="827"/>
      <c r="E298" s="795"/>
      <c r="F298" s="840">
        <f>IFERROR(VLOOKUP(B298,LISTA_OFERENTES,2,FALSE)," ")</f>
        <v>0</v>
      </c>
      <c r="G298" s="827"/>
      <c r="H298" s="827"/>
      <c r="I298" s="827"/>
      <c r="J298" s="827"/>
      <c r="K298" s="827"/>
      <c r="L298" s="827"/>
      <c r="M298" s="827"/>
      <c r="N298" s="827"/>
      <c r="O298" s="795"/>
      <c r="P298" s="841" t="s">
        <v>32</v>
      </c>
      <c r="Q298" s="827"/>
      <c r="R298" s="795"/>
      <c r="S298" s="37">
        <f>5-(INT(COUNTBLANK(C301:C325)-20))</f>
        <v>0</v>
      </c>
      <c r="T298" s="38"/>
      <c r="U298" s="22"/>
      <c r="V298" s="22"/>
      <c r="W298" s="22"/>
      <c r="X298" s="22"/>
      <c r="Y298" s="22"/>
      <c r="Z298" s="22"/>
      <c r="AA298" s="22"/>
      <c r="AB298" s="22"/>
      <c r="AC298" s="22"/>
      <c r="AD298" s="22"/>
      <c r="AE298" s="22"/>
      <c r="AF298" s="22"/>
      <c r="AG298" s="22"/>
      <c r="AH298" s="22"/>
      <c r="AI298" s="22"/>
    </row>
    <row r="299" spans="1:35" ht="30" hidden="1" customHeight="1" x14ac:dyDescent="0.2">
      <c r="A299" s="22"/>
      <c r="B299" s="838" t="s">
        <v>33</v>
      </c>
      <c r="C299" s="825" t="s">
        <v>34</v>
      </c>
      <c r="D299" s="825" t="s">
        <v>35</v>
      </c>
      <c r="E299" s="825" t="s">
        <v>36</v>
      </c>
      <c r="F299" s="825" t="s">
        <v>37</v>
      </c>
      <c r="G299" s="825" t="s">
        <v>38</v>
      </c>
      <c r="H299" s="825" t="s">
        <v>255</v>
      </c>
      <c r="I299" s="825" t="s">
        <v>39</v>
      </c>
      <c r="J299" s="826" t="s">
        <v>40</v>
      </c>
      <c r="K299" s="827"/>
      <c r="L299" s="827"/>
      <c r="M299" s="795"/>
      <c r="N299" s="825" t="s">
        <v>41</v>
      </c>
      <c r="O299" s="825" t="s">
        <v>42</v>
      </c>
      <c r="P299" s="40" t="s">
        <v>43</v>
      </c>
      <c r="Q299" s="40"/>
      <c r="R299" s="825" t="s">
        <v>44</v>
      </c>
      <c r="S299" s="825" t="s">
        <v>45</v>
      </c>
      <c r="T299" s="825" t="s">
        <v>763</v>
      </c>
      <c r="U299" s="22"/>
      <c r="V299" s="22"/>
      <c r="W299" s="22"/>
      <c r="X299" s="22"/>
      <c r="Y299" s="22"/>
      <c r="Z299" s="22"/>
      <c r="AA299" s="22"/>
      <c r="AB299" s="22"/>
      <c r="AC299" s="22"/>
      <c r="AD299" s="22"/>
      <c r="AE299" s="22"/>
      <c r="AF299" s="22"/>
      <c r="AG299" s="22"/>
      <c r="AH299" s="22"/>
      <c r="AI299" s="22"/>
    </row>
    <row r="300" spans="1:35" ht="45" hidden="1" customHeight="1" x14ac:dyDescent="0.2">
      <c r="A300" s="22"/>
      <c r="B300" s="793"/>
      <c r="C300" s="793"/>
      <c r="D300" s="793"/>
      <c r="E300" s="793"/>
      <c r="F300" s="793"/>
      <c r="G300" s="793"/>
      <c r="H300" s="793"/>
      <c r="I300" s="793"/>
      <c r="J300" s="828" t="s">
        <v>256</v>
      </c>
      <c r="K300" s="827"/>
      <c r="L300" s="827"/>
      <c r="M300" s="795"/>
      <c r="N300" s="793"/>
      <c r="O300" s="793"/>
      <c r="P300" s="42" t="s">
        <v>13</v>
      </c>
      <c r="Q300" s="42" t="s">
        <v>48</v>
      </c>
      <c r="R300" s="793"/>
      <c r="S300" s="793"/>
      <c r="T300" s="793"/>
      <c r="U300" s="22"/>
      <c r="V300" s="22"/>
      <c r="W300" s="22"/>
      <c r="X300" s="22"/>
      <c r="Y300" s="22"/>
      <c r="Z300" s="22"/>
      <c r="AA300" s="22"/>
      <c r="AB300" s="22"/>
      <c r="AC300" s="22"/>
      <c r="AD300" s="22"/>
      <c r="AE300" s="22"/>
      <c r="AF300" s="22"/>
      <c r="AG300" s="22"/>
      <c r="AH300" s="22"/>
      <c r="AI300" s="22"/>
    </row>
    <row r="301" spans="1:35" ht="30" hidden="1" customHeight="1" x14ac:dyDescent="0.2">
      <c r="A301" s="22"/>
      <c r="B301" s="819">
        <v>1</v>
      </c>
      <c r="C301" s="814"/>
      <c r="D301" s="814"/>
      <c r="E301" s="814"/>
      <c r="F301" s="814"/>
      <c r="G301" s="821"/>
      <c r="H301" s="802"/>
      <c r="I301" s="823"/>
      <c r="J301" s="50"/>
      <c r="K301" s="3">
        <f>+$K$13</f>
        <v>721015</v>
      </c>
      <c r="L301" s="50"/>
      <c r="M301" s="3">
        <f>+$M$13</f>
        <v>811015</v>
      </c>
      <c r="N301" s="806"/>
      <c r="O301" s="806"/>
      <c r="P301" s="814"/>
      <c r="Q301" s="816"/>
      <c r="R301" s="816"/>
      <c r="S301" s="812">
        <f>IF(COUNTIF(J301:M305,"CUMPLE")&gt;=1,(G301*I301),0)* (IF(N301="PRESENTÓ CERTIFICADO",1,0))* (IF(O301="ACORDE A ITEM 5.2.1 (T.R.)",1,0) )* ( IF(OR(Q301="SIN OBSERVACIÓN", Q301="REQUERIMIENTOS SUBSANADOS"),1,0)) *(IF(OR(R301="NINGUNO", R301="CUMPLEN CON LO SOLICITADO"),1,0))</f>
        <v>0</v>
      </c>
      <c r="T301" s="829"/>
      <c r="U301" s="22"/>
      <c r="V301" s="22"/>
      <c r="W301" s="22"/>
      <c r="X301" s="22"/>
      <c r="Y301" s="22"/>
      <c r="Z301" s="22"/>
      <c r="AA301" s="22"/>
      <c r="AB301" s="22"/>
      <c r="AC301" s="22"/>
      <c r="AD301" s="22"/>
      <c r="AE301" s="22"/>
      <c r="AF301" s="22"/>
      <c r="AG301" s="22"/>
      <c r="AH301" s="22"/>
      <c r="AI301" s="22"/>
    </row>
    <row r="302" spans="1:35" ht="30" hidden="1" customHeight="1" x14ac:dyDescent="0.2">
      <c r="A302" s="22"/>
      <c r="B302" s="801"/>
      <c r="C302" s="801"/>
      <c r="D302" s="801"/>
      <c r="E302" s="801"/>
      <c r="F302" s="801"/>
      <c r="G302" s="801"/>
      <c r="H302" s="801"/>
      <c r="I302" s="801"/>
      <c r="J302" s="50"/>
      <c r="K302" s="3">
        <f>+$K$14</f>
        <v>951219</v>
      </c>
      <c r="L302" s="50"/>
      <c r="M302" s="3">
        <f>+$M$14</f>
        <v>721527</v>
      </c>
      <c r="N302" s="801"/>
      <c r="O302" s="801"/>
      <c r="P302" s="801"/>
      <c r="Q302" s="801"/>
      <c r="R302" s="801"/>
      <c r="S302" s="801"/>
      <c r="T302" s="801"/>
      <c r="U302" s="22"/>
      <c r="V302" s="22"/>
      <c r="W302" s="22"/>
      <c r="X302" s="22"/>
      <c r="Y302" s="22"/>
      <c r="Z302" s="22"/>
      <c r="AA302" s="22"/>
      <c r="AB302" s="22"/>
      <c r="AC302" s="22"/>
      <c r="AD302" s="22"/>
      <c r="AE302" s="22"/>
      <c r="AF302" s="22"/>
      <c r="AG302" s="22"/>
      <c r="AH302" s="22"/>
      <c r="AI302" s="22"/>
    </row>
    <row r="303" spans="1:35" ht="30" hidden="1" customHeight="1" x14ac:dyDescent="0.2">
      <c r="A303" s="22"/>
      <c r="B303" s="818"/>
      <c r="C303" s="818"/>
      <c r="D303" s="818"/>
      <c r="E303" s="818"/>
      <c r="F303" s="818"/>
      <c r="G303" s="818"/>
      <c r="H303" s="818"/>
      <c r="I303" s="818"/>
      <c r="J303" s="50"/>
      <c r="K303" s="3">
        <f>+$K$15</f>
        <v>721512</v>
      </c>
      <c r="L303" s="50"/>
      <c r="M303" s="3">
        <f>+$M$15</f>
        <v>721529</v>
      </c>
      <c r="N303" s="818"/>
      <c r="O303" s="818"/>
      <c r="P303" s="818"/>
      <c r="Q303" s="818"/>
      <c r="R303" s="818"/>
      <c r="S303" s="818"/>
      <c r="T303" s="818"/>
      <c r="U303" s="22"/>
      <c r="V303" s="22"/>
      <c r="W303" s="22"/>
      <c r="X303" s="22"/>
      <c r="Y303" s="22"/>
      <c r="Z303" s="22"/>
      <c r="AA303" s="22"/>
      <c r="AB303" s="22"/>
      <c r="AC303" s="22"/>
      <c r="AD303" s="22"/>
      <c r="AE303" s="22"/>
      <c r="AF303" s="22"/>
      <c r="AG303" s="22"/>
      <c r="AH303" s="22"/>
      <c r="AI303" s="22"/>
    </row>
    <row r="304" spans="1:35" ht="30" hidden="1" customHeight="1" x14ac:dyDescent="0.2">
      <c r="A304" s="22"/>
      <c r="B304" s="818"/>
      <c r="C304" s="818"/>
      <c r="D304" s="818"/>
      <c r="E304" s="818"/>
      <c r="F304" s="818"/>
      <c r="G304" s="818"/>
      <c r="H304" s="818"/>
      <c r="I304" s="818"/>
      <c r="J304" s="50"/>
      <c r="K304" s="3">
        <f>+$K$16</f>
        <v>721515</v>
      </c>
      <c r="L304" s="50"/>
      <c r="M304" s="3">
        <f>+$M$16</f>
        <v>721214</v>
      </c>
      <c r="N304" s="818"/>
      <c r="O304" s="818"/>
      <c r="P304" s="818"/>
      <c r="Q304" s="818"/>
      <c r="R304" s="818"/>
      <c r="S304" s="818"/>
      <c r="T304" s="818"/>
      <c r="U304" s="22"/>
      <c r="V304" s="22"/>
      <c r="W304" s="22"/>
      <c r="X304" s="22"/>
      <c r="Y304" s="22"/>
      <c r="Z304" s="22"/>
      <c r="AA304" s="22"/>
      <c r="AB304" s="22"/>
      <c r="AC304" s="22"/>
      <c r="AD304" s="22"/>
      <c r="AE304" s="22"/>
      <c r="AF304" s="22"/>
      <c r="AG304" s="22"/>
      <c r="AH304" s="22"/>
      <c r="AI304" s="22"/>
    </row>
    <row r="305" spans="1:35" ht="30" hidden="1" customHeight="1" x14ac:dyDescent="0.2">
      <c r="A305" s="22"/>
      <c r="B305" s="793"/>
      <c r="C305" s="793"/>
      <c r="D305" s="793"/>
      <c r="E305" s="793"/>
      <c r="F305" s="793"/>
      <c r="G305" s="793"/>
      <c r="H305" s="793"/>
      <c r="I305" s="793"/>
      <c r="J305" s="50"/>
      <c r="K305" s="3">
        <f>+$K$17</f>
        <v>721415</v>
      </c>
      <c r="L305" s="50"/>
      <c r="M305" s="3"/>
      <c r="N305" s="793"/>
      <c r="O305" s="793"/>
      <c r="P305" s="793"/>
      <c r="Q305" s="793"/>
      <c r="R305" s="793"/>
      <c r="S305" s="793"/>
      <c r="T305" s="801"/>
      <c r="U305" s="22"/>
      <c r="V305" s="22"/>
      <c r="W305" s="22"/>
      <c r="X305" s="22"/>
      <c r="Y305" s="22"/>
      <c r="Z305" s="22"/>
      <c r="AA305" s="22"/>
      <c r="AB305" s="22"/>
      <c r="AC305" s="22"/>
      <c r="AD305" s="22"/>
      <c r="AE305" s="22"/>
      <c r="AF305" s="22"/>
      <c r="AG305" s="22"/>
      <c r="AH305" s="22"/>
      <c r="AI305" s="22"/>
    </row>
    <row r="306" spans="1:35" ht="30" hidden="1" customHeight="1" x14ac:dyDescent="0.2">
      <c r="A306" s="22"/>
      <c r="B306" s="819">
        <v>2</v>
      </c>
      <c r="C306" s="830"/>
      <c r="D306" s="830"/>
      <c r="E306" s="830"/>
      <c r="F306" s="830"/>
      <c r="G306" s="799"/>
      <c r="H306" s="802"/>
      <c r="I306" s="804"/>
      <c r="J306" s="50"/>
      <c r="K306" s="3">
        <f>+$K$13</f>
        <v>721015</v>
      </c>
      <c r="L306" s="50"/>
      <c r="M306" s="3">
        <f>+$M$13</f>
        <v>811015</v>
      </c>
      <c r="N306" s="806"/>
      <c r="O306" s="806"/>
      <c r="P306" s="808"/>
      <c r="Q306" s="810"/>
      <c r="R306" s="810"/>
      <c r="S306" s="812">
        <f>IF(COUNTIF(J306:M310,"CUMPLE")&gt;=1,(G306*I306),0)* (IF(N306="PRESENTÓ CERTIFICADO",1,0))* (IF(O306="ACORDE A ITEM 5.2.1 (T.R.)",1,0) )* ( IF(OR(Q306="SIN OBSERVACIÓN", Q306="REQUERIMIENTOS SUBSANADOS"),1,0)) *(IF(OR(R306="NINGUNO", R306="CUMPLEN CON LO SOLICITADO"),1,0))</f>
        <v>0</v>
      </c>
      <c r="T306" s="801"/>
      <c r="U306" s="22"/>
      <c r="V306" s="22"/>
      <c r="W306" s="22"/>
      <c r="X306" s="22"/>
      <c r="Y306" s="22"/>
      <c r="Z306" s="22"/>
      <c r="AA306" s="22"/>
      <c r="AB306" s="22"/>
      <c r="AC306" s="22"/>
      <c r="AD306" s="22"/>
      <c r="AE306" s="22"/>
      <c r="AF306" s="22"/>
      <c r="AG306" s="22"/>
      <c r="AH306" s="22"/>
      <c r="AI306" s="22"/>
    </row>
    <row r="307" spans="1:35" ht="30" hidden="1" customHeight="1" x14ac:dyDescent="0.2">
      <c r="A307" s="22"/>
      <c r="B307" s="801"/>
      <c r="C307" s="801"/>
      <c r="D307" s="801"/>
      <c r="E307" s="801"/>
      <c r="F307" s="801"/>
      <c r="G307" s="801"/>
      <c r="H307" s="801"/>
      <c r="I307" s="801"/>
      <c r="J307" s="50"/>
      <c r="K307" s="3">
        <f>+$K$14</f>
        <v>951219</v>
      </c>
      <c r="L307" s="50"/>
      <c r="M307" s="3">
        <f>+$M$14</f>
        <v>721527</v>
      </c>
      <c r="N307" s="801"/>
      <c r="O307" s="801"/>
      <c r="P307" s="801"/>
      <c r="Q307" s="801"/>
      <c r="R307" s="801"/>
      <c r="S307" s="801"/>
      <c r="T307" s="801"/>
      <c r="U307" s="22"/>
      <c r="V307" s="22"/>
      <c r="W307" s="22"/>
      <c r="X307" s="22"/>
      <c r="Y307" s="22"/>
      <c r="Z307" s="22"/>
      <c r="AA307" s="22"/>
      <c r="AB307" s="22"/>
      <c r="AC307" s="22"/>
      <c r="AD307" s="22"/>
      <c r="AE307" s="22"/>
      <c r="AF307" s="22"/>
      <c r="AG307" s="22"/>
      <c r="AH307" s="22"/>
      <c r="AI307" s="22"/>
    </row>
    <row r="308" spans="1:35" ht="30" hidden="1" customHeight="1" x14ac:dyDescent="0.2">
      <c r="A308" s="22"/>
      <c r="B308" s="818"/>
      <c r="C308" s="818"/>
      <c r="D308" s="818"/>
      <c r="E308" s="818"/>
      <c r="F308" s="818"/>
      <c r="G308" s="818"/>
      <c r="H308" s="818"/>
      <c r="I308" s="818"/>
      <c r="J308" s="50"/>
      <c r="K308" s="3">
        <f>+$K$15</f>
        <v>721512</v>
      </c>
      <c r="L308" s="50"/>
      <c r="M308" s="3">
        <f>+$M$15</f>
        <v>721529</v>
      </c>
      <c r="N308" s="818"/>
      <c r="O308" s="818"/>
      <c r="P308" s="818"/>
      <c r="Q308" s="818"/>
      <c r="R308" s="818"/>
      <c r="S308" s="818"/>
      <c r="T308" s="818"/>
      <c r="U308" s="22"/>
      <c r="V308" s="22"/>
      <c r="W308" s="22"/>
      <c r="X308" s="22"/>
      <c r="Y308" s="22"/>
      <c r="Z308" s="22"/>
      <c r="AA308" s="22"/>
      <c r="AB308" s="22"/>
      <c r="AC308" s="22"/>
      <c r="AD308" s="22"/>
      <c r="AE308" s="22"/>
      <c r="AF308" s="22"/>
      <c r="AG308" s="22"/>
      <c r="AH308" s="22"/>
      <c r="AI308" s="22"/>
    </row>
    <row r="309" spans="1:35" ht="30" hidden="1" customHeight="1" x14ac:dyDescent="0.2">
      <c r="A309" s="22"/>
      <c r="B309" s="818"/>
      <c r="C309" s="818"/>
      <c r="D309" s="818"/>
      <c r="E309" s="818"/>
      <c r="F309" s="818"/>
      <c r="G309" s="818"/>
      <c r="H309" s="818"/>
      <c r="I309" s="818"/>
      <c r="J309" s="50"/>
      <c r="K309" s="3">
        <f>+$K$16</f>
        <v>721515</v>
      </c>
      <c r="L309" s="50"/>
      <c r="M309" s="3">
        <f>+$M$16</f>
        <v>721214</v>
      </c>
      <c r="N309" s="818"/>
      <c r="O309" s="818"/>
      <c r="P309" s="818"/>
      <c r="Q309" s="818"/>
      <c r="R309" s="818"/>
      <c r="S309" s="818"/>
      <c r="T309" s="818"/>
      <c r="U309" s="22"/>
      <c r="V309" s="22"/>
      <c r="W309" s="22"/>
      <c r="X309" s="22"/>
      <c r="Y309" s="22"/>
      <c r="Z309" s="22"/>
      <c r="AA309" s="22"/>
      <c r="AB309" s="22"/>
      <c r="AC309" s="22"/>
      <c r="AD309" s="22"/>
      <c r="AE309" s="22"/>
      <c r="AF309" s="22"/>
      <c r="AG309" s="22"/>
      <c r="AH309" s="22"/>
      <c r="AI309" s="22"/>
    </row>
    <row r="310" spans="1:35" ht="30" hidden="1" customHeight="1" x14ac:dyDescent="0.2">
      <c r="A310" s="22"/>
      <c r="B310" s="793"/>
      <c r="C310" s="793"/>
      <c r="D310" s="793"/>
      <c r="E310" s="793"/>
      <c r="F310" s="793"/>
      <c r="G310" s="793"/>
      <c r="H310" s="793"/>
      <c r="I310" s="793"/>
      <c r="J310" s="50"/>
      <c r="K310" s="3">
        <f>+$K$17</f>
        <v>721415</v>
      </c>
      <c r="L310" s="50"/>
      <c r="M310" s="3"/>
      <c r="N310" s="793"/>
      <c r="O310" s="793"/>
      <c r="P310" s="793"/>
      <c r="Q310" s="793"/>
      <c r="R310" s="793"/>
      <c r="S310" s="793"/>
      <c r="T310" s="801"/>
      <c r="U310" s="22"/>
      <c r="V310" s="22"/>
      <c r="W310" s="22"/>
      <c r="X310" s="22"/>
      <c r="Y310" s="22"/>
      <c r="Z310" s="22"/>
      <c r="AA310" s="22"/>
      <c r="AB310" s="22"/>
      <c r="AC310" s="22"/>
      <c r="AD310" s="22"/>
      <c r="AE310" s="22"/>
      <c r="AF310" s="22"/>
      <c r="AG310" s="22"/>
      <c r="AH310" s="22"/>
      <c r="AI310" s="22"/>
    </row>
    <row r="311" spans="1:35" ht="30" hidden="1" customHeight="1" x14ac:dyDescent="0.2">
      <c r="A311" s="22"/>
      <c r="B311" s="819">
        <v>3</v>
      </c>
      <c r="C311" s="814"/>
      <c r="D311" s="814"/>
      <c r="E311" s="814"/>
      <c r="F311" s="814"/>
      <c r="G311" s="821"/>
      <c r="H311" s="802"/>
      <c r="I311" s="823"/>
      <c r="J311" s="50"/>
      <c r="K311" s="3">
        <f>+$K$13</f>
        <v>721015</v>
      </c>
      <c r="L311" s="50"/>
      <c r="M311" s="3">
        <f>+$M$13</f>
        <v>811015</v>
      </c>
      <c r="N311" s="806"/>
      <c r="O311" s="806"/>
      <c r="P311" s="814"/>
      <c r="Q311" s="810"/>
      <c r="R311" s="810"/>
      <c r="S311" s="812">
        <f>IF(COUNTIF(J311:M315,"CUMPLE")&gt;=1,(G311*I311),0)* (IF(N311="PRESENTÓ CERTIFICADO",1,0))* (IF(O311="ACORDE A ITEM 5.2.1 (T.R.)",1,0) )* ( IF(OR(Q311="SIN OBSERVACIÓN", Q311="REQUERIMIENTOS SUBSANADOS"),1,0)) *(IF(OR(R311="NINGUNO", R311="CUMPLEN CON LO SOLICITADO"),1,0))</f>
        <v>0</v>
      </c>
      <c r="T311" s="801"/>
      <c r="U311" s="22"/>
      <c r="V311" s="22"/>
      <c r="W311" s="22"/>
      <c r="X311" s="22"/>
      <c r="Y311" s="22"/>
      <c r="Z311" s="22"/>
      <c r="AA311" s="22"/>
      <c r="AB311" s="22"/>
      <c r="AC311" s="22"/>
      <c r="AD311" s="22"/>
      <c r="AE311" s="22"/>
      <c r="AF311" s="22"/>
      <c r="AG311" s="22"/>
      <c r="AH311" s="22"/>
      <c r="AI311" s="22"/>
    </row>
    <row r="312" spans="1:35" ht="30" hidden="1" customHeight="1" x14ac:dyDescent="0.2">
      <c r="A312" s="22"/>
      <c r="B312" s="801"/>
      <c r="C312" s="801"/>
      <c r="D312" s="801"/>
      <c r="E312" s="801"/>
      <c r="F312" s="801"/>
      <c r="G312" s="801"/>
      <c r="H312" s="801"/>
      <c r="I312" s="801"/>
      <c r="J312" s="50"/>
      <c r="K312" s="3">
        <f>+$K$14</f>
        <v>951219</v>
      </c>
      <c r="L312" s="50"/>
      <c r="M312" s="3">
        <f>+$M$14</f>
        <v>721527</v>
      </c>
      <c r="N312" s="801"/>
      <c r="O312" s="801"/>
      <c r="P312" s="801"/>
      <c r="Q312" s="801"/>
      <c r="R312" s="801"/>
      <c r="S312" s="801"/>
      <c r="T312" s="801"/>
      <c r="U312" s="22"/>
      <c r="V312" s="22"/>
      <c r="W312" s="22"/>
      <c r="X312" s="22"/>
      <c r="Y312" s="22"/>
      <c r="Z312" s="22"/>
      <c r="AA312" s="22"/>
      <c r="AB312" s="22"/>
      <c r="AC312" s="22"/>
      <c r="AD312" s="22"/>
      <c r="AE312" s="22"/>
      <c r="AF312" s="22"/>
      <c r="AG312" s="22"/>
      <c r="AH312" s="22"/>
      <c r="AI312" s="22"/>
    </row>
    <row r="313" spans="1:35" ht="30" hidden="1" customHeight="1" x14ac:dyDescent="0.2">
      <c r="A313" s="22"/>
      <c r="B313" s="818"/>
      <c r="C313" s="818"/>
      <c r="D313" s="818"/>
      <c r="E313" s="818"/>
      <c r="F313" s="818"/>
      <c r="G313" s="818"/>
      <c r="H313" s="818"/>
      <c r="I313" s="818"/>
      <c r="J313" s="50"/>
      <c r="K313" s="3">
        <f>+$K$15</f>
        <v>721512</v>
      </c>
      <c r="L313" s="50"/>
      <c r="M313" s="3">
        <f>+$M$15</f>
        <v>721529</v>
      </c>
      <c r="N313" s="818"/>
      <c r="O313" s="818"/>
      <c r="P313" s="818"/>
      <c r="Q313" s="818"/>
      <c r="R313" s="818"/>
      <c r="S313" s="818"/>
      <c r="T313" s="818"/>
      <c r="U313" s="22"/>
      <c r="V313" s="22"/>
      <c r="W313" s="22"/>
      <c r="X313" s="22"/>
      <c r="Y313" s="22"/>
      <c r="Z313" s="22"/>
      <c r="AA313" s="22"/>
      <c r="AB313" s="22"/>
      <c r="AC313" s="22"/>
      <c r="AD313" s="22"/>
      <c r="AE313" s="22"/>
      <c r="AF313" s="22"/>
      <c r="AG313" s="22"/>
      <c r="AH313" s="22"/>
      <c r="AI313" s="22"/>
    </row>
    <row r="314" spans="1:35" ht="30" hidden="1" customHeight="1" x14ac:dyDescent="0.2">
      <c r="A314" s="22"/>
      <c r="B314" s="818"/>
      <c r="C314" s="818"/>
      <c r="D314" s="818"/>
      <c r="E314" s="818"/>
      <c r="F314" s="818"/>
      <c r="G314" s="818"/>
      <c r="H314" s="818"/>
      <c r="I314" s="818"/>
      <c r="J314" s="50"/>
      <c r="K314" s="3">
        <f>+$K$16</f>
        <v>721515</v>
      </c>
      <c r="L314" s="50"/>
      <c r="M314" s="3">
        <f>+$M$16</f>
        <v>721214</v>
      </c>
      <c r="N314" s="818"/>
      <c r="O314" s="818"/>
      <c r="P314" s="818"/>
      <c r="Q314" s="818"/>
      <c r="R314" s="818"/>
      <c r="S314" s="818"/>
      <c r="T314" s="818"/>
      <c r="U314" s="22"/>
      <c r="V314" s="22"/>
      <c r="W314" s="22"/>
      <c r="X314" s="22"/>
      <c r="Y314" s="22"/>
      <c r="Z314" s="22"/>
      <c r="AA314" s="22"/>
      <c r="AB314" s="22"/>
      <c r="AC314" s="22"/>
      <c r="AD314" s="22"/>
      <c r="AE314" s="22"/>
      <c r="AF314" s="22"/>
      <c r="AG314" s="22"/>
      <c r="AH314" s="22"/>
      <c r="AI314" s="22"/>
    </row>
    <row r="315" spans="1:35" ht="30" hidden="1" customHeight="1" x14ac:dyDescent="0.2">
      <c r="A315" s="22"/>
      <c r="B315" s="818"/>
      <c r="C315" s="818"/>
      <c r="D315" s="818"/>
      <c r="E315" s="818"/>
      <c r="F315" s="818"/>
      <c r="G315" s="818"/>
      <c r="H315" s="818"/>
      <c r="I315" s="818"/>
      <c r="J315" s="50"/>
      <c r="K315" s="3">
        <f>+$K$17</f>
        <v>721415</v>
      </c>
      <c r="L315" s="50"/>
      <c r="M315" s="3"/>
      <c r="N315" s="818"/>
      <c r="O315" s="818"/>
      <c r="P315" s="818"/>
      <c r="Q315" s="818"/>
      <c r="R315" s="818"/>
      <c r="S315" s="818"/>
      <c r="T315" s="818"/>
      <c r="U315" s="22"/>
      <c r="V315" s="22"/>
      <c r="W315" s="22"/>
      <c r="X315" s="22"/>
      <c r="Y315" s="22"/>
      <c r="Z315" s="22"/>
      <c r="AA315" s="22"/>
      <c r="AB315" s="22"/>
      <c r="AC315" s="22"/>
      <c r="AD315" s="22"/>
      <c r="AE315" s="22"/>
      <c r="AF315" s="22"/>
      <c r="AG315" s="22"/>
      <c r="AH315" s="22"/>
      <c r="AI315" s="22"/>
    </row>
    <row r="316" spans="1:35" ht="30" hidden="1" customHeight="1" x14ac:dyDescent="0.2">
      <c r="A316" s="22"/>
      <c r="B316" s="819">
        <v>4</v>
      </c>
      <c r="C316" s="830"/>
      <c r="D316" s="830"/>
      <c r="E316" s="830"/>
      <c r="F316" s="830"/>
      <c r="G316" s="799"/>
      <c r="H316" s="802"/>
      <c r="I316" s="804"/>
      <c r="J316" s="50"/>
      <c r="K316" s="3">
        <f>+$K$13</f>
        <v>721015</v>
      </c>
      <c r="L316" s="50"/>
      <c r="M316" s="3">
        <f>+$M$13</f>
        <v>811015</v>
      </c>
      <c r="N316" s="806"/>
      <c r="O316" s="806"/>
      <c r="P316" s="808"/>
      <c r="Q316" s="810"/>
      <c r="R316" s="810"/>
      <c r="S316" s="812">
        <f>IF(COUNTIF(J316:M320,"CUMPLE")&gt;=1,(G316*I316),0)* (IF(N316="PRESENTÓ CERTIFICADO",1,0))* (IF(O316="ACORDE A ITEM 5.2.1 (T.R.)",1,0) )* ( IF(OR(Q316="SIN OBSERVACIÓN", Q316="REQUERIMIENTOS SUBSANADOS"),1,0)) *(IF(OR(R316="NINGUNO", R316="CUMPLEN CON LO SOLICITADO"),1,0))</f>
        <v>0</v>
      </c>
      <c r="T316" s="801"/>
      <c r="U316" s="22"/>
      <c r="V316" s="22"/>
      <c r="W316" s="22"/>
      <c r="X316" s="22"/>
      <c r="Y316" s="22"/>
      <c r="Z316" s="22"/>
      <c r="AA316" s="22"/>
      <c r="AB316" s="22"/>
      <c r="AC316" s="22"/>
      <c r="AD316" s="22"/>
      <c r="AE316" s="22"/>
      <c r="AF316" s="22"/>
      <c r="AG316" s="22"/>
      <c r="AH316" s="22"/>
      <c r="AI316" s="22"/>
    </row>
    <row r="317" spans="1:35" ht="30" hidden="1" customHeight="1" x14ac:dyDescent="0.2">
      <c r="A317" s="22"/>
      <c r="B317" s="820"/>
      <c r="C317" s="831"/>
      <c r="D317" s="831"/>
      <c r="E317" s="831"/>
      <c r="F317" s="831"/>
      <c r="G317" s="800"/>
      <c r="H317" s="803"/>
      <c r="I317" s="805"/>
      <c r="J317" s="50"/>
      <c r="K317" s="3">
        <f>+$K$14</f>
        <v>951219</v>
      </c>
      <c r="L317" s="50"/>
      <c r="M317" s="3">
        <f>+$M$14</f>
        <v>721527</v>
      </c>
      <c r="N317" s="807"/>
      <c r="O317" s="807"/>
      <c r="P317" s="809"/>
      <c r="Q317" s="811"/>
      <c r="R317" s="811"/>
      <c r="S317" s="813"/>
      <c r="T317" s="818"/>
      <c r="U317" s="22"/>
      <c r="V317" s="22"/>
      <c r="W317" s="22"/>
      <c r="X317" s="22"/>
      <c r="Y317" s="22"/>
      <c r="Z317" s="22"/>
      <c r="AA317" s="22"/>
      <c r="AB317" s="22"/>
      <c r="AC317" s="22"/>
      <c r="AD317" s="22"/>
      <c r="AE317" s="22"/>
      <c r="AF317" s="22"/>
      <c r="AG317" s="22"/>
      <c r="AH317" s="22"/>
      <c r="AI317" s="22"/>
    </row>
    <row r="318" spans="1:35" ht="30" hidden="1" customHeight="1" x14ac:dyDescent="0.2">
      <c r="A318" s="22"/>
      <c r="B318" s="820"/>
      <c r="C318" s="831"/>
      <c r="D318" s="831"/>
      <c r="E318" s="831"/>
      <c r="F318" s="831"/>
      <c r="G318" s="800"/>
      <c r="H318" s="803"/>
      <c r="I318" s="805"/>
      <c r="J318" s="50"/>
      <c r="K318" s="3">
        <f>+$K$15</f>
        <v>721512</v>
      </c>
      <c r="L318" s="50"/>
      <c r="M318" s="3">
        <f>+$M$15</f>
        <v>721529</v>
      </c>
      <c r="N318" s="807"/>
      <c r="O318" s="807"/>
      <c r="P318" s="809"/>
      <c r="Q318" s="811"/>
      <c r="R318" s="811"/>
      <c r="S318" s="813"/>
      <c r="T318" s="818"/>
      <c r="U318" s="22"/>
      <c r="V318" s="22"/>
      <c r="W318" s="22"/>
      <c r="X318" s="22"/>
      <c r="Y318" s="22"/>
      <c r="Z318" s="22"/>
      <c r="AA318" s="22"/>
      <c r="AB318" s="22"/>
      <c r="AC318" s="22"/>
      <c r="AD318" s="22"/>
      <c r="AE318" s="22"/>
      <c r="AF318" s="22"/>
      <c r="AG318" s="22"/>
      <c r="AH318" s="22"/>
      <c r="AI318" s="22"/>
    </row>
    <row r="319" spans="1:35" ht="30" hidden="1" customHeight="1" x14ac:dyDescent="0.2">
      <c r="A319" s="22"/>
      <c r="B319" s="801"/>
      <c r="C319" s="801"/>
      <c r="D319" s="801"/>
      <c r="E319" s="801"/>
      <c r="F319" s="801"/>
      <c r="G319" s="801"/>
      <c r="H319" s="801"/>
      <c r="I319" s="801"/>
      <c r="J319" s="50"/>
      <c r="K319" s="3">
        <f>+$K$16</f>
        <v>721515</v>
      </c>
      <c r="L319" s="50"/>
      <c r="M319" s="3">
        <f>+$M$16</f>
        <v>721214</v>
      </c>
      <c r="N319" s="801"/>
      <c r="O319" s="801"/>
      <c r="P319" s="801"/>
      <c r="Q319" s="801"/>
      <c r="R319" s="801"/>
      <c r="S319" s="801"/>
      <c r="T319" s="801"/>
      <c r="U319" s="22"/>
      <c r="V319" s="22"/>
      <c r="W319" s="22"/>
      <c r="X319" s="22"/>
      <c r="Y319" s="22"/>
      <c r="Z319" s="22"/>
      <c r="AA319" s="22"/>
      <c r="AB319" s="22"/>
      <c r="AC319" s="22"/>
      <c r="AD319" s="22"/>
      <c r="AE319" s="22"/>
      <c r="AF319" s="22"/>
      <c r="AG319" s="22"/>
      <c r="AH319" s="22"/>
      <c r="AI319" s="22"/>
    </row>
    <row r="320" spans="1:35" ht="30" hidden="1" customHeight="1" x14ac:dyDescent="0.2">
      <c r="A320" s="22"/>
      <c r="B320" s="793"/>
      <c r="C320" s="793"/>
      <c r="D320" s="793"/>
      <c r="E320" s="793"/>
      <c r="F320" s="793"/>
      <c r="G320" s="793"/>
      <c r="H320" s="793"/>
      <c r="I320" s="793"/>
      <c r="J320" s="50"/>
      <c r="K320" s="3">
        <f>+$K$17</f>
        <v>721415</v>
      </c>
      <c r="L320" s="50"/>
      <c r="M320" s="3"/>
      <c r="N320" s="793"/>
      <c r="O320" s="793"/>
      <c r="P320" s="793"/>
      <c r="Q320" s="793"/>
      <c r="R320" s="793"/>
      <c r="S320" s="793"/>
      <c r="T320" s="801"/>
      <c r="U320" s="22"/>
      <c r="V320" s="22"/>
      <c r="W320" s="22"/>
      <c r="X320" s="22"/>
      <c r="Y320" s="22"/>
      <c r="Z320" s="22"/>
      <c r="AA320" s="22"/>
      <c r="AB320" s="22"/>
      <c r="AC320" s="22"/>
      <c r="AD320" s="22"/>
      <c r="AE320" s="22"/>
      <c r="AF320" s="22"/>
      <c r="AG320" s="22"/>
      <c r="AH320" s="22"/>
      <c r="AI320" s="22"/>
    </row>
    <row r="321" spans="1:35" ht="30" hidden="1" customHeight="1" x14ac:dyDescent="0.2">
      <c r="A321" s="22"/>
      <c r="B321" s="819">
        <v>5</v>
      </c>
      <c r="C321" s="814"/>
      <c r="D321" s="814"/>
      <c r="E321" s="814"/>
      <c r="F321" s="814"/>
      <c r="G321" s="821"/>
      <c r="H321" s="802"/>
      <c r="I321" s="823"/>
      <c r="J321" s="50"/>
      <c r="K321" s="3">
        <f>+$K$13</f>
        <v>721015</v>
      </c>
      <c r="L321" s="50"/>
      <c r="M321" s="3">
        <f>+$M$13</f>
        <v>811015</v>
      </c>
      <c r="N321" s="806"/>
      <c r="O321" s="806"/>
      <c r="P321" s="814"/>
      <c r="Q321" s="816"/>
      <c r="R321" s="816"/>
      <c r="S321" s="812">
        <f>IF(COUNTIF(J321:M325,"CUMPLE")&gt;=1,(G321*I321),0)* (IF(N321="PRESENTÓ CERTIFICADO",1,0))* (IF(O321="ACORDE A ITEM 5.2.1 (T.R.)",1,0) )* ( IF(OR(Q321="SIN OBSERVACIÓN", Q321="REQUERIMIENTOS SUBSANADOS"),1,0)) *(IF(OR(R321="NINGUNO", R321="CUMPLEN CON LO SOLICITADO"),1,0))</f>
        <v>0</v>
      </c>
      <c r="T321" s="801"/>
      <c r="U321" s="22"/>
      <c r="V321" s="22"/>
      <c r="W321" s="22"/>
      <c r="X321" s="22"/>
      <c r="Y321" s="22"/>
      <c r="Z321" s="22"/>
      <c r="AA321" s="22"/>
      <c r="AB321" s="22"/>
      <c r="AC321" s="22"/>
      <c r="AD321" s="22"/>
      <c r="AE321" s="22"/>
      <c r="AF321" s="22"/>
      <c r="AG321" s="22"/>
      <c r="AH321" s="22"/>
      <c r="AI321" s="22"/>
    </row>
    <row r="322" spans="1:35" ht="30" hidden="1" customHeight="1" x14ac:dyDescent="0.2">
      <c r="A322" s="22"/>
      <c r="B322" s="820"/>
      <c r="C322" s="815"/>
      <c r="D322" s="815"/>
      <c r="E322" s="815"/>
      <c r="F322" s="815"/>
      <c r="G322" s="822"/>
      <c r="H322" s="803"/>
      <c r="I322" s="824"/>
      <c r="J322" s="50"/>
      <c r="K322" s="3">
        <f>+$K$14</f>
        <v>951219</v>
      </c>
      <c r="L322" s="50"/>
      <c r="M322" s="3">
        <f>+$M$14</f>
        <v>721527</v>
      </c>
      <c r="N322" s="807"/>
      <c r="O322" s="807"/>
      <c r="P322" s="815"/>
      <c r="Q322" s="817"/>
      <c r="R322" s="817"/>
      <c r="S322" s="813"/>
      <c r="T322" s="818"/>
      <c r="U322" s="22"/>
      <c r="V322" s="22"/>
      <c r="W322" s="22"/>
      <c r="X322" s="22"/>
      <c r="Y322" s="22"/>
      <c r="Z322" s="22"/>
      <c r="AA322" s="22"/>
      <c r="AB322" s="22"/>
      <c r="AC322" s="22"/>
      <c r="AD322" s="22"/>
      <c r="AE322" s="22"/>
      <c r="AF322" s="22"/>
      <c r="AG322" s="22"/>
      <c r="AH322" s="22"/>
      <c r="AI322" s="22"/>
    </row>
    <row r="323" spans="1:35" ht="30" hidden="1" customHeight="1" x14ac:dyDescent="0.2">
      <c r="A323" s="22"/>
      <c r="B323" s="820"/>
      <c r="C323" s="815"/>
      <c r="D323" s="815"/>
      <c r="E323" s="815"/>
      <c r="F323" s="815"/>
      <c r="G323" s="822"/>
      <c r="H323" s="803"/>
      <c r="I323" s="824"/>
      <c r="J323" s="50"/>
      <c r="K323" s="3">
        <f>+$K$15</f>
        <v>721512</v>
      </c>
      <c r="L323" s="50"/>
      <c r="M323" s="3">
        <f>+$M$15</f>
        <v>721529</v>
      </c>
      <c r="N323" s="807"/>
      <c r="O323" s="807"/>
      <c r="P323" s="815"/>
      <c r="Q323" s="817"/>
      <c r="R323" s="817"/>
      <c r="S323" s="813"/>
      <c r="T323" s="818"/>
      <c r="U323" s="22"/>
      <c r="V323" s="22"/>
      <c r="W323" s="22"/>
      <c r="X323" s="22"/>
      <c r="Y323" s="22"/>
      <c r="Z323" s="22"/>
      <c r="AA323" s="22"/>
      <c r="AB323" s="22"/>
      <c r="AC323" s="22"/>
      <c r="AD323" s="22"/>
      <c r="AE323" s="22"/>
      <c r="AF323" s="22"/>
      <c r="AG323" s="22"/>
      <c r="AH323" s="22"/>
      <c r="AI323" s="22"/>
    </row>
    <row r="324" spans="1:35" ht="30" hidden="1" customHeight="1" x14ac:dyDescent="0.2">
      <c r="A324" s="22"/>
      <c r="B324" s="801"/>
      <c r="C324" s="801"/>
      <c r="D324" s="801"/>
      <c r="E324" s="801"/>
      <c r="F324" s="801"/>
      <c r="G324" s="801"/>
      <c r="H324" s="801"/>
      <c r="I324" s="801"/>
      <c r="J324" s="50"/>
      <c r="K324" s="3">
        <f>+$K$16</f>
        <v>721515</v>
      </c>
      <c r="L324" s="50"/>
      <c r="M324" s="3">
        <f>+$M$16</f>
        <v>721214</v>
      </c>
      <c r="N324" s="801"/>
      <c r="O324" s="801"/>
      <c r="P324" s="801"/>
      <c r="Q324" s="801"/>
      <c r="R324" s="801"/>
      <c r="S324" s="801"/>
      <c r="T324" s="801"/>
      <c r="U324" s="22"/>
      <c r="V324" s="22"/>
      <c r="W324" s="22"/>
      <c r="X324" s="22"/>
      <c r="Y324" s="22"/>
      <c r="Z324" s="22"/>
      <c r="AA324" s="22"/>
      <c r="AB324" s="22"/>
      <c r="AC324" s="22"/>
      <c r="AD324" s="22"/>
      <c r="AE324" s="22"/>
      <c r="AF324" s="22"/>
      <c r="AG324" s="22"/>
      <c r="AH324" s="22"/>
      <c r="AI324" s="22"/>
    </row>
    <row r="325" spans="1:35" ht="30" hidden="1" customHeight="1" x14ac:dyDescent="0.2">
      <c r="A325" s="22"/>
      <c r="B325" s="793"/>
      <c r="C325" s="793"/>
      <c r="D325" s="793"/>
      <c r="E325" s="793"/>
      <c r="F325" s="793"/>
      <c r="G325" s="793"/>
      <c r="H325" s="793"/>
      <c r="I325" s="793"/>
      <c r="J325" s="50"/>
      <c r="K325" s="3">
        <f>+$K$17</f>
        <v>721415</v>
      </c>
      <c r="L325" s="50"/>
      <c r="M325" s="3"/>
      <c r="N325" s="793"/>
      <c r="O325" s="793"/>
      <c r="P325" s="793"/>
      <c r="Q325" s="793"/>
      <c r="R325" s="793"/>
      <c r="S325" s="793"/>
      <c r="T325" s="793"/>
      <c r="U325" s="22"/>
      <c r="V325" s="22"/>
      <c r="W325" s="22"/>
      <c r="X325" s="22"/>
      <c r="Y325" s="22"/>
      <c r="Z325" s="22"/>
      <c r="AA325" s="22"/>
      <c r="AB325" s="22"/>
      <c r="AC325" s="22"/>
      <c r="AD325" s="22"/>
      <c r="AE325" s="22"/>
      <c r="AF325" s="22"/>
      <c r="AG325" s="22"/>
      <c r="AH325" s="22"/>
      <c r="AI325" s="22"/>
    </row>
    <row r="326" spans="1:35" ht="30" hidden="1" customHeight="1" x14ac:dyDescent="0.2">
      <c r="A326" s="22"/>
      <c r="B326" s="832" t="str">
        <f>IF(S327=" "," ",IF(S327&gt;=$H$6,"CUMPLE CON LA EXPERIENCIA REQUERIDA","NO CUMPLE CON LA EXPERIENCIA REQUERIDA"))</f>
        <v>NO CUMPLE CON LA EXPERIENCIA REQUERIDA</v>
      </c>
      <c r="C326" s="833"/>
      <c r="D326" s="833"/>
      <c r="E326" s="833"/>
      <c r="F326" s="833"/>
      <c r="G326" s="833"/>
      <c r="H326" s="833"/>
      <c r="I326" s="833"/>
      <c r="J326" s="833"/>
      <c r="K326" s="833"/>
      <c r="L326" s="833"/>
      <c r="M326" s="833"/>
      <c r="N326" s="833"/>
      <c r="O326" s="834"/>
      <c r="P326" s="794" t="s">
        <v>50</v>
      </c>
      <c r="Q326" s="795"/>
      <c r="R326" s="54"/>
      <c r="S326" s="55">
        <f>IF(T301="SI",SUM(S301:S325),0)</f>
        <v>0</v>
      </c>
      <c r="T326" s="792" t="str">
        <f>IF(S327=" "," ",IF(S327&gt;=$H$6,"CUMPLE","NO CUMPLE"))</f>
        <v>NO CUMPLE</v>
      </c>
      <c r="U326" s="22"/>
      <c r="V326" s="22"/>
      <c r="W326" s="22"/>
      <c r="X326" s="22"/>
      <c r="Y326" s="22"/>
      <c r="Z326" s="22"/>
      <c r="AA326" s="22"/>
      <c r="AB326" s="22"/>
      <c r="AC326" s="22"/>
      <c r="AD326" s="22"/>
      <c r="AE326" s="22"/>
      <c r="AF326" s="22"/>
      <c r="AG326" s="22"/>
      <c r="AH326" s="22"/>
      <c r="AI326" s="22"/>
    </row>
    <row r="327" spans="1:35" ht="30" hidden="1" customHeight="1" x14ac:dyDescent="0.2">
      <c r="A327" s="22"/>
      <c r="B327" s="835"/>
      <c r="C327" s="836"/>
      <c r="D327" s="836"/>
      <c r="E327" s="836"/>
      <c r="F327" s="836"/>
      <c r="G327" s="836"/>
      <c r="H327" s="836"/>
      <c r="I327" s="836"/>
      <c r="J327" s="836"/>
      <c r="K327" s="836"/>
      <c r="L327" s="836"/>
      <c r="M327" s="836"/>
      <c r="N327" s="836"/>
      <c r="O327" s="837"/>
      <c r="P327" s="794" t="s">
        <v>51</v>
      </c>
      <c r="Q327" s="795"/>
      <c r="R327" s="54"/>
      <c r="S327" s="56">
        <f>IFERROR((S326/$P$6)," ")</f>
        <v>0</v>
      </c>
      <c r="T327" s="793"/>
      <c r="U327" s="22"/>
      <c r="V327" s="22"/>
      <c r="W327" s="22"/>
      <c r="X327" s="22"/>
      <c r="Y327" s="22"/>
      <c r="Z327" s="22"/>
      <c r="AA327" s="22"/>
      <c r="AB327" s="22"/>
      <c r="AC327" s="22"/>
      <c r="AD327" s="22"/>
      <c r="AE327" s="22"/>
      <c r="AF327" s="22"/>
      <c r="AG327" s="22"/>
      <c r="AH327" s="22"/>
      <c r="AI327" s="22"/>
    </row>
    <row r="328" spans="1:35" ht="30" customHeight="1" x14ac:dyDescent="0.2">
      <c r="A328" s="22"/>
      <c r="B328" s="22"/>
      <c r="C328" s="22"/>
      <c r="D328" s="22"/>
      <c r="E328" s="34"/>
      <c r="F328" s="35"/>
      <c r="G328" s="35"/>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30" customHeight="1" x14ac:dyDescent="0.2">
      <c r="A329" s="22"/>
      <c r="B329" s="22"/>
      <c r="C329" s="22"/>
      <c r="D329" s="22"/>
      <c r="E329" s="34"/>
      <c r="F329" s="35"/>
      <c r="G329" s="35"/>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30" customHeight="1" x14ac:dyDescent="0.2">
      <c r="A330" s="22"/>
      <c r="B330" s="22"/>
      <c r="C330" s="22"/>
      <c r="D330" s="22"/>
      <c r="E330" s="34"/>
      <c r="F330" s="35"/>
      <c r="G330" s="35"/>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30" customHeight="1" x14ac:dyDescent="0.2">
      <c r="A331" s="22"/>
      <c r="B331" s="22"/>
      <c r="C331" s="22"/>
      <c r="D331" s="22"/>
      <c r="E331" s="34"/>
      <c r="F331" s="35"/>
      <c r="G331" s="35"/>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30" customHeight="1" x14ac:dyDescent="0.2">
      <c r="A332" s="22"/>
      <c r="B332" s="22"/>
      <c r="C332" s="22"/>
      <c r="D332" s="22"/>
      <c r="E332" s="34"/>
      <c r="F332" s="35"/>
      <c r="G332" s="35"/>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30" customHeight="1" x14ac:dyDescent="0.2">
      <c r="A333" s="22"/>
      <c r="B333" s="22"/>
      <c r="C333" s="22"/>
      <c r="D333" s="22"/>
      <c r="E333" s="34"/>
      <c r="F333" s="35"/>
      <c r="G333" s="35"/>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30" customHeight="1" x14ac:dyDescent="0.2">
      <c r="A334" s="22"/>
      <c r="B334" s="22"/>
      <c r="C334" s="22"/>
      <c r="D334" s="22"/>
      <c r="E334" s="34"/>
      <c r="F334" s="35"/>
      <c r="G334" s="35"/>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30" customHeight="1" x14ac:dyDescent="0.2">
      <c r="A335" s="22"/>
      <c r="B335" s="22"/>
      <c r="C335" s="22"/>
      <c r="D335" s="22"/>
      <c r="E335" s="34"/>
      <c r="F335" s="35"/>
      <c r="G335" s="35"/>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30" customHeight="1" x14ac:dyDescent="0.2">
      <c r="A336" s="22"/>
      <c r="B336" s="22"/>
      <c r="C336" s="22"/>
      <c r="D336" s="22"/>
      <c r="E336" s="34"/>
      <c r="F336" s="35"/>
      <c r="G336" s="35"/>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30" customHeight="1" x14ac:dyDescent="0.2">
      <c r="A337" s="22"/>
      <c r="B337" s="22"/>
      <c r="C337" s="22"/>
      <c r="D337" s="22"/>
      <c r="E337" s="34"/>
      <c r="F337" s="35"/>
      <c r="G337" s="35"/>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30" customHeight="1" x14ac:dyDescent="0.2">
      <c r="A338" s="22"/>
      <c r="B338" s="22"/>
      <c r="C338" s="22"/>
      <c r="D338" s="22"/>
      <c r="E338" s="34"/>
      <c r="F338" s="35"/>
      <c r="G338" s="35"/>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30" customHeight="1" x14ac:dyDescent="0.2">
      <c r="A339" s="22"/>
      <c r="B339" s="22"/>
      <c r="C339" s="22"/>
      <c r="D339" s="22"/>
      <c r="E339" s="34"/>
      <c r="F339" s="35"/>
      <c r="G339" s="35"/>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30" customHeight="1" x14ac:dyDescent="0.2">
      <c r="A340" s="22"/>
      <c r="B340" s="22"/>
      <c r="C340" s="22"/>
      <c r="D340" s="22"/>
      <c r="E340" s="34"/>
      <c r="F340" s="35"/>
      <c r="G340" s="35"/>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30" customHeight="1" x14ac:dyDescent="0.2">
      <c r="A341" s="22"/>
      <c r="B341" s="22"/>
      <c r="C341" s="22"/>
      <c r="D341" s="22"/>
      <c r="E341" s="34"/>
      <c r="F341" s="35"/>
      <c r="G341" s="35"/>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30" customHeight="1" x14ac:dyDescent="0.2">
      <c r="A342" s="22"/>
      <c r="B342" s="22"/>
      <c r="C342" s="22"/>
      <c r="D342" s="22"/>
      <c r="E342" s="34"/>
      <c r="F342" s="35"/>
      <c r="G342" s="35"/>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30" customHeight="1" x14ac:dyDescent="0.2">
      <c r="A343" s="22"/>
      <c r="B343" s="22"/>
      <c r="C343" s="22"/>
      <c r="D343" s="22"/>
      <c r="E343" s="34"/>
      <c r="F343" s="35"/>
      <c r="G343" s="35"/>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30" customHeight="1" x14ac:dyDescent="0.2">
      <c r="A344" s="22"/>
      <c r="B344" s="22"/>
      <c r="C344" s="22"/>
      <c r="D344" s="22"/>
      <c r="E344" s="34"/>
      <c r="F344" s="35"/>
      <c r="G344" s="35"/>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30" customHeight="1" x14ac:dyDescent="0.2">
      <c r="A345" s="22"/>
      <c r="B345" s="22"/>
      <c r="C345" s="22"/>
      <c r="D345" s="22"/>
      <c r="E345" s="34"/>
      <c r="F345" s="35"/>
      <c r="G345" s="35"/>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30" customHeight="1" x14ac:dyDescent="0.2">
      <c r="A346" s="22"/>
      <c r="B346" s="22"/>
      <c r="C346" s="22"/>
      <c r="D346" s="22"/>
      <c r="E346" s="34"/>
      <c r="F346" s="35"/>
      <c r="G346" s="35"/>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30" customHeight="1" x14ac:dyDescent="0.2">
      <c r="A347" s="22"/>
      <c r="B347" s="22"/>
      <c r="C347" s="22"/>
      <c r="D347" s="22"/>
      <c r="E347" s="34"/>
      <c r="F347" s="35"/>
      <c r="G347" s="35"/>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30" customHeight="1" x14ac:dyDescent="0.2">
      <c r="A348" s="22"/>
      <c r="B348" s="22"/>
      <c r="C348" s="22"/>
      <c r="D348" s="22"/>
      <c r="E348" s="34"/>
      <c r="F348" s="35"/>
      <c r="G348" s="35"/>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30" customHeight="1" x14ac:dyDescent="0.2">
      <c r="A349" s="22"/>
      <c r="B349" s="22"/>
      <c r="C349" s="22"/>
      <c r="D349" s="22"/>
      <c r="E349" s="34"/>
      <c r="F349" s="35"/>
      <c r="G349" s="35"/>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30" customHeight="1" x14ac:dyDescent="0.2">
      <c r="A350" s="22"/>
      <c r="B350" s="22"/>
      <c r="C350" s="22"/>
      <c r="D350" s="22"/>
      <c r="E350" s="34"/>
      <c r="F350" s="35"/>
      <c r="G350" s="35"/>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30" customHeight="1" x14ac:dyDescent="0.2">
      <c r="A351" s="22"/>
      <c r="B351" s="22"/>
      <c r="C351" s="22"/>
      <c r="D351" s="22"/>
      <c r="E351" s="34"/>
      <c r="F351" s="35"/>
      <c r="G351" s="35"/>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30" customHeight="1" x14ac:dyDescent="0.2">
      <c r="A352" s="22"/>
      <c r="B352" s="22"/>
      <c r="C352" s="22"/>
      <c r="D352" s="22"/>
      <c r="E352" s="34"/>
      <c r="F352" s="35"/>
      <c r="G352" s="35"/>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30" customHeight="1" x14ac:dyDescent="0.2">
      <c r="A353" s="22"/>
      <c r="B353" s="22"/>
      <c r="C353" s="22"/>
      <c r="D353" s="22"/>
      <c r="E353" s="34"/>
      <c r="F353" s="35"/>
      <c r="G353" s="35"/>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30" customHeight="1" x14ac:dyDescent="0.2">
      <c r="A354" s="22"/>
      <c r="B354" s="22"/>
      <c r="C354" s="22"/>
      <c r="D354" s="22"/>
      <c r="E354" s="34"/>
      <c r="F354" s="35"/>
      <c r="G354" s="35"/>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30" customHeight="1" x14ac:dyDescent="0.2">
      <c r="A355" s="22"/>
      <c r="B355" s="22"/>
      <c r="C355" s="22"/>
      <c r="D355" s="22"/>
      <c r="E355" s="34"/>
      <c r="F355" s="35"/>
      <c r="G355" s="35"/>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30" customHeight="1" x14ac:dyDescent="0.2">
      <c r="A356" s="22"/>
      <c r="B356" s="22"/>
      <c r="C356" s="22"/>
      <c r="D356" s="22"/>
      <c r="E356" s="34"/>
      <c r="F356" s="35"/>
      <c r="G356" s="35"/>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30" customHeight="1" x14ac:dyDescent="0.2">
      <c r="A357" s="22"/>
      <c r="B357" s="22"/>
      <c r="C357" s="22"/>
      <c r="D357" s="22"/>
      <c r="E357" s="34"/>
      <c r="F357" s="35"/>
      <c r="G357" s="35"/>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30" customHeight="1" x14ac:dyDescent="0.2">
      <c r="A358" s="22"/>
      <c r="B358" s="22"/>
      <c r="C358" s="22"/>
      <c r="D358" s="22"/>
      <c r="E358" s="34"/>
      <c r="F358" s="35"/>
      <c r="G358" s="35"/>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30" customHeight="1" x14ac:dyDescent="0.2">
      <c r="A359" s="22"/>
      <c r="B359" s="22"/>
      <c r="C359" s="22"/>
      <c r="D359" s="22"/>
      <c r="E359" s="34"/>
      <c r="F359" s="35"/>
      <c r="G359" s="35"/>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30" customHeight="1" x14ac:dyDescent="0.2">
      <c r="A360" s="22"/>
      <c r="B360" s="22"/>
      <c r="C360" s="22"/>
      <c r="D360" s="22"/>
      <c r="E360" s="34"/>
      <c r="F360" s="35"/>
      <c r="G360" s="35"/>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30" customHeight="1" x14ac:dyDescent="0.2">
      <c r="A361" s="22"/>
      <c r="B361" s="22"/>
      <c r="C361" s="22"/>
      <c r="D361" s="22"/>
      <c r="E361" s="34"/>
      <c r="F361" s="35"/>
      <c r="G361" s="35"/>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30" customHeight="1" x14ac:dyDescent="0.2">
      <c r="A362" s="22"/>
      <c r="B362" s="22"/>
      <c r="C362" s="22"/>
      <c r="D362" s="22"/>
      <c r="E362" s="34"/>
      <c r="F362" s="35"/>
      <c r="G362" s="35"/>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30" customHeight="1" x14ac:dyDescent="0.2">
      <c r="A363" s="22"/>
      <c r="B363" s="22"/>
      <c r="C363" s="22"/>
      <c r="D363" s="22"/>
      <c r="E363" s="34"/>
      <c r="F363" s="35"/>
      <c r="G363" s="35"/>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30" customHeight="1" x14ac:dyDescent="0.2">
      <c r="A364" s="22"/>
      <c r="B364" s="22"/>
      <c r="C364" s="22"/>
      <c r="D364" s="22"/>
      <c r="E364" s="34"/>
      <c r="F364" s="35"/>
      <c r="G364" s="35"/>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30" customHeight="1" x14ac:dyDescent="0.2">
      <c r="A365" s="22"/>
      <c r="B365" s="22"/>
      <c r="C365" s="22"/>
      <c r="D365" s="22"/>
      <c r="E365" s="34"/>
      <c r="F365" s="35"/>
      <c r="G365" s="35"/>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30" customHeight="1" x14ac:dyDescent="0.2">
      <c r="A366" s="22"/>
      <c r="B366" s="22"/>
      <c r="C366" s="22"/>
      <c r="D366" s="22"/>
      <c r="E366" s="34"/>
      <c r="F366" s="35"/>
      <c r="G366" s="35"/>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30" customHeight="1" x14ac:dyDescent="0.2">
      <c r="A367" s="22"/>
      <c r="B367" s="22"/>
      <c r="C367" s="22"/>
      <c r="D367" s="22"/>
      <c r="E367" s="34"/>
      <c r="F367" s="35"/>
      <c r="G367" s="35"/>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30" customHeight="1" x14ac:dyDescent="0.2">
      <c r="A368" s="22"/>
      <c r="B368" s="22"/>
      <c r="C368" s="22"/>
      <c r="D368" s="22"/>
      <c r="E368" s="34"/>
      <c r="F368" s="35"/>
      <c r="G368" s="35"/>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30" customHeight="1" x14ac:dyDescent="0.2">
      <c r="A369" s="22"/>
      <c r="B369" s="22"/>
      <c r="C369" s="22"/>
      <c r="D369" s="22"/>
      <c r="E369" s="34"/>
      <c r="F369" s="35"/>
      <c r="G369" s="35"/>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30" customHeight="1" x14ac:dyDescent="0.2">
      <c r="A370" s="22"/>
      <c r="B370" s="22"/>
      <c r="C370" s="22"/>
      <c r="D370" s="22"/>
      <c r="E370" s="34"/>
      <c r="F370" s="35"/>
      <c r="G370" s="35"/>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30" customHeight="1" x14ac:dyDescent="0.2">
      <c r="A371" s="22"/>
      <c r="B371" s="22"/>
      <c r="C371" s="22"/>
      <c r="D371" s="22"/>
      <c r="E371" s="34"/>
      <c r="F371" s="35"/>
      <c r="G371" s="35"/>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30" customHeight="1" x14ac:dyDescent="0.2">
      <c r="A372" s="22"/>
      <c r="B372" s="22"/>
      <c r="C372" s="22"/>
      <c r="D372" s="22"/>
      <c r="E372" s="34"/>
      <c r="F372" s="35"/>
      <c r="G372" s="35"/>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30" customHeight="1" x14ac:dyDescent="0.2">
      <c r="A373" s="22"/>
      <c r="B373" s="22"/>
      <c r="C373" s="22"/>
      <c r="D373" s="22"/>
      <c r="E373" s="34"/>
      <c r="F373" s="35"/>
      <c r="G373" s="35"/>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30" customHeight="1" x14ac:dyDescent="0.2">
      <c r="A374" s="22"/>
      <c r="B374" s="22"/>
      <c r="C374" s="22"/>
      <c r="D374" s="22"/>
      <c r="E374" s="34"/>
      <c r="F374" s="35"/>
      <c r="G374" s="35"/>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30" customHeight="1" x14ac:dyDescent="0.2">
      <c r="A375" s="22"/>
      <c r="B375" s="22"/>
      <c r="C375" s="22"/>
      <c r="D375" s="22"/>
      <c r="E375" s="34"/>
      <c r="F375" s="35"/>
      <c r="G375" s="35"/>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sheetData>
  <sheetProtection algorithmName="SHA-512" hashValue="vTBQv7MBTNR+wkniaR/oW4+I6RLBjR4kl6z+3vMw+CGhAI5OMIJLe5n1v1fvIaJw6rCUq3sgFrc5uv1sSkJAUA==" saltValue="1huYDGA4i6RlzOmu8hibtQ==" spinCount="100000" sheet="1" objects="1" scenarios="1"/>
  <mergeCells count="940">
    <mergeCell ref="Q23:Q27"/>
    <mergeCell ref="R23:R27"/>
    <mergeCell ref="D23:D27"/>
    <mergeCell ref="Q13:Q17"/>
    <mergeCell ref="R13:R17"/>
    <mergeCell ref="I18:I22"/>
    <mergeCell ref="N18:N22"/>
    <mergeCell ref="B18:B22"/>
    <mergeCell ref="C18:C22"/>
    <mergeCell ref="D18:D22"/>
    <mergeCell ref="E18:E22"/>
    <mergeCell ref="F18:F22"/>
    <mergeCell ref="G18:G22"/>
    <mergeCell ref="H18:H22"/>
    <mergeCell ref="Q18:Q22"/>
    <mergeCell ref="R18:R22"/>
    <mergeCell ref="F13:F17"/>
    <mergeCell ref="N13:N17"/>
    <mergeCell ref="O28:O32"/>
    <mergeCell ref="P28:P32"/>
    <mergeCell ref="O13:O17"/>
    <mergeCell ref="P13:P17"/>
    <mergeCell ref="I23:I27"/>
    <mergeCell ref="N23:N27"/>
    <mergeCell ref="B23:B27"/>
    <mergeCell ref="C23:C27"/>
    <mergeCell ref="O23:O27"/>
    <mergeCell ref="P23:P27"/>
    <mergeCell ref="R28:R32"/>
    <mergeCell ref="B28:B32"/>
    <mergeCell ref="C28:C32"/>
    <mergeCell ref="D28:D32"/>
    <mergeCell ref="E28:E32"/>
    <mergeCell ref="F28:F32"/>
    <mergeCell ref="G28:G32"/>
    <mergeCell ref="H28:H32"/>
    <mergeCell ref="I33:I37"/>
    <mergeCell ref="N33:N37"/>
    <mergeCell ref="O33:O37"/>
    <mergeCell ref="P33:P37"/>
    <mergeCell ref="Q33:Q37"/>
    <mergeCell ref="R33:R37"/>
    <mergeCell ref="B33:B37"/>
    <mergeCell ref="C33:C37"/>
    <mergeCell ref="D33:D37"/>
    <mergeCell ref="E33:E37"/>
    <mergeCell ref="F33:F37"/>
    <mergeCell ref="G33:G37"/>
    <mergeCell ref="H33:H37"/>
    <mergeCell ref="Q28:Q32"/>
    <mergeCell ref="I28:I32"/>
    <mergeCell ref="N28:N32"/>
    <mergeCell ref="B38:O39"/>
    <mergeCell ref="O43:O44"/>
    <mergeCell ref="T43:T44"/>
    <mergeCell ref="S13:S17"/>
    <mergeCell ref="T13:T37"/>
    <mergeCell ref="S18:S22"/>
    <mergeCell ref="S23:S27"/>
    <mergeCell ref="S28:S32"/>
    <mergeCell ref="T38:T39"/>
    <mergeCell ref="G13:G17"/>
    <mergeCell ref="H13:H17"/>
    <mergeCell ref="I13:I17"/>
    <mergeCell ref="O18:O22"/>
    <mergeCell ref="P18:P22"/>
    <mergeCell ref="C43:C44"/>
    <mergeCell ref="D43:D44"/>
    <mergeCell ref="E23:E27"/>
    <mergeCell ref="F23:F27"/>
    <mergeCell ref="G23:G27"/>
    <mergeCell ref="H23:H27"/>
    <mergeCell ref="B13:B17"/>
    <mergeCell ref="C13:C17"/>
    <mergeCell ref="D13:D17"/>
    <mergeCell ref="E13:E17"/>
    <mergeCell ref="S33:S37"/>
    <mergeCell ref="S55:S59"/>
    <mergeCell ref="B60:B64"/>
    <mergeCell ref="C60:C64"/>
    <mergeCell ref="D60:D64"/>
    <mergeCell ref="E60:E64"/>
    <mergeCell ref="F60:F64"/>
    <mergeCell ref="G60:G64"/>
    <mergeCell ref="H60:H64"/>
    <mergeCell ref="I60:I64"/>
    <mergeCell ref="N60:N64"/>
    <mergeCell ref="O60:O64"/>
    <mergeCell ref="P60:P64"/>
    <mergeCell ref="Q60:Q64"/>
    <mergeCell ref="R60:R64"/>
    <mergeCell ref="P38:Q38"/>
    <mergeCell ref="P39:Q39"/>
    <mergeCell ref="C42:E42"/>
    <mergeCell ref="F42:O42"/>
    <mergeCell ref="P42:R42"/>
    <mergeCell ref="B43:B44"/>
    <mergeCell ref="R43:R44"/>
    <mergeCell ref="E43:E44"/>
    <mergeCell ref="F43:F44"/>
    <mergeCell ref="T11:T12"/>
    <mergeCell ref="W11:Y11"/>
    <mergeCell ref="F6:G6"/>
    <mergeCell ref="C10:E10"/>
    <mergeCell ref="F10:O10"/>
    <mergeCell ref="P10:R10"/>
    <mergeCell ref="B11:B12"/>
    <mergeCell ref="C11:C12"/>
    <mergeCell ref="D11:D12"/>
    <mergeCell ref="O11:O12"/>
    <mergeCell ref="G11:G12"/>
    <mergeCell ref="H11:H12"/>
    <mergeCell ref="E11:E12"/>
    <mergeCell ref="F11:F12"/>
    <mergeCell ref="I11:I12"/>
    <mergeCell ref="J11:M11"/>
    <mergeCell ref="J12:M12"/>
    <mergeCell ref="N11:N12"/>
    <mergeCell ref="B1:S1"/>
    <mergeCell ref="B3:S3"/>
    <mergeCell ref="F4:N4"/>
    <mergeCell ref="F5:G5"/>
    <mergeCell ref="L5:M6"/>
    <mergeCell ref="N5:O5"/>
    <mergeCell ref="N6:O6"/>
    <mergeCell ref="R11:R12"/>
    <mergeCell ref="S11:S12"/>
    <mergeCell ref="S109:S113"/>
    <mergeCell ref="T109:T133"/>
    <mergeCell ref="B77:B81"/>
    <mergeCell ref="C77:C81"/>
    <mergeCell ref="D77:D81"/>
    <mergeCell ref="E77:E81"/>
    <mergeCell ref="F77:F81"/>
    <mergeCell ref="G77:G81"/>
    <mergeCell ref="H77:H81"/>
    <mergeCell ref="I77:I81"/>
    <mergeCell ref="T102:T103"/>
    <mergeCell ref="I107:I108"/>
    <mergeCell ref="J107:M107"/>
    <mergeCell ref="N107:N108"/>
    <mergeCell ref="O107:O108"/>
    <mergeCell ref="R107:R108"/>
    <mergeCell ref="S107:S108"/>
    <mergeCell ref="T107:T108"/>
    <mergeCell ref="J108:M108"/>
    <mergeCell ref="B102:O103"/>
    <mergeCell ref="P102:Q102"/>
    <mergeCell ref="P103:Q103"/>
    <mergeCell ref="C106:E106"/>
    <mergeCell ref="F106:O106"/>
    <mergeCell ref="P106:R106"/>
    <mergeCell ref="B107:B108"/>
    <mergeCell ref="C107:C108"/>
    <mergeCell ref="D107:D108"/>
    <mergeCell ref="E107:E108"/>
    <mergeCell ref="F107:F108"/>
    <mergeCell ref="G107:G108"/>
    <mergeCell ref="H107:H108"/>
    <mergeCell ref="D316:D320"/>
    <mergeCell ref="E316:E320"/>
    <mergeCell ref="F316:F320"/>
    <mergeCell ref="D161:D165"/>
    <mergeCell ref="E161:E165"/>
    <mergeCell ref="F161:F165"/>
    <mergeCell ref="G161:G165"/>
    <mergeCell ref="H161:H165"/>
    <mergeCell ref="I161:I165"/>
    <mergeCell ref="R237:R241"/>
    <mergeCell ref="P210:P214"/>
    <mergeCell ref="Q210:Q214"/>
    <mergeCell ref="R210:R214"/>
    <mergeCell ref="G215:G219"/>
    <mergeCell ref="H215:H219"/>
    <mergeCell ref="I215:I219"/>
    <mergeCell ref="T198:T199"/>
    <mergeCell ref="S210:S214"/>
    <mergeCell ref="B134:O135"/>
    <mergeCell ref="P134:Q134"/>
    <mergeCell ref="S183:S187"/>
    <mergeCell ref="B161:B165"/>
    <mergeCell ref="C161:C165"/>
    <mergeCell ref="G306:G310"/>
    <mergeCell ref="H306:H310"/>
    <mergeCell ref="I306:I310"/>
    <mergeCell ref="P166:Q166"/>
    <mergeCell ref="B141:B145"/>
    <mergeCell ref="C141:C145"/>
    <mergeCell ref="D141:D145"/>
    <mergeCell ref="E141:E145"/>
    <mergeCell ref="F141:F145"/>
    <mergeCell ref="G141:G145"/>
    <mergeCell ref="H141:H145"/>
    <mergeCell ref="I141:I145"/>
    <mergeCell ref="N141:N145"/>
    <mergeCell ref="O141:O145"/>
    <mergeCell ref="P141:P145"/>
    <mergeCell ref="P237:P241"/>
    <mergeCell ref="Q237:Q241"/>
    <mergeCell ref="O109:O113"/>
    <mergeCell ref="P109:P113"/>
    <mergeCell ref="Q109:Q113"/>
    <mergeCell ref="R109:R113"/>
    <mergeCell ref="F202:O202"/>
    <mergeCell ref="P202:R202"/>
    <mergeCell ref="Q124:Q128"/>
    <mergeCell ref="R124:R128"/>
    <mergeCell ref="H151:H155"/>
    <mergeCell ref="I151:I155"/>
    <mergeCell ref="N151:N155"/>
    <mergeCell ref="O151:O155"/>
    <mergeCell ref="P151:P155"/>
    <mergeCell ref="Q151:Q155"/>
    <mergeCell ref="R151:R155"/>
    <mergeCell ref="O146:O150"/>
    <mergeCell ref="N171:N172"/>
    <mergeCell ref="O171:O172"/>
    <mergeCell ref="R171:R172"/>
    <mergeCell ref="G178:G182"/>
    <mergeCell ref="H178:H182"/>
    <mergeCell ref="I178:I182"/>
    <mergeCell ref="N178:N182"/>
    <mergeCell ref="G173:G177"/>
    <mergeCell ref="B326:O327"/>
    <mergeCell ref="P326:Q326"/>
    <mergeCell ref="C298:E298"/>
    <mergeCell ref="F298:O298"/>
    <mergeCell ref="P298:R298"/>
    <mergeCell ref="B299:B300"/>
    <mergeCell ref="C299:C300"/>
    <mergeCell ref="D299:D300"/>
    <mergeCell ref="C237:C241"/>
    <mergeCell ref="D237:D241"/>
    <mergeCell ref="E237:E241"/>
    <mergeCell ref="F237:F241"/>
    <mergeCell ref="G237:G241"/>
    <mergeCell ref="N247:N251"/>
    <mergeCell ref="O247:O251"/>
    <mergeCell ref="P247:P251"/>
    <mergeCell ref="Q247:Q251"/>
    <mergeCell ref="R247:R251"/>
    <mergeCell ref="E242:E246"/>
    <mergeCell ref="F242:F246"/>
    <mergeCell ref="G242:G246"/>
    <mergeCell ref="H242:H246"/>
    <mergeCell ref="I242:I246"/>
    <mergeCell ref="N242:N246"/>
    <mergeCell ref="B230:O231"/>
    <mergeCell ref="P230:Q230"/>
    <mergeCell ref="B237:B241"/>
    <mergeCell ref="H237:H241"/>
    <mergeCell ref="I237:I241"/>
    <mergeCell ref="N237:N241"/>
    <mergeCell ref="O237:O241"/>
    <mergeCell ref="B109:B113"/>
    <mergeCell ref="C109:C113"/>
    <mergeCell ref="D109:D113"/>
    <mergeCell ref="E109:E113"/>
    <mergeCell ref="F109:F113"/>
    <mergeCell ref="G109:G113"/>
    <mergeCell ref="H109:H113"/>
    <mergeCell ref="I109:I113"/>
    <mergeCell ref="N109:N113"/>
    <mergeCell ref="C215:C219"/>
    <mergeCell ref="D215:D219"/>
    <mergeCell ref="E215:E219"/>
    <mergeCell ref="F215:F219"/>
    <mergeCell ref="B198:O199"/>
    <mergeCell ref="P198:Q198"/>
    <mergeCell ref="P199:Q199"/>
    <mergeCell ref="C202:E202"/>
    <mergeCell ref="C203:C204"/>
    <mergeCell ref="O55:O59"/>
    <mergeCell ref="P55:P59"/>
    <mergeCell ref="Q55:Q59"/>
    <mergeCell ref="R55:R59"/>
    <mergeCell ref="F210:F214"/>
    <mergeCell ref="G210:G214"/>
    <mergeCell ref="H210:H214"/>
    <mergeCell ref="I210:I214"/>
    <mergeCell ref="N210:N214"/>
    <mergeCell ref="O210:O214"/>
    <mergeCell ref="F183:F187"/>
    <mergeCell ref="G183:G187"/>
    <mergeCell ref="H183:H187"/>
    <mergeCell ref="I183:I187"/>
    <mergeCell ref="N183:N187"/>
    <mergeCell ref="O183:O187"/>
    <mergeCell ref="P183:P187"/>
    <mergeCell ref="Q183:Q187"/>
    <mergeCell ref="R183:R187"/>
    <mergeCell ref="N156:N160"/>
    <mergeCell ref="O156:O160"/>
    <mergeCell ref="P156:P160"/>
    <mergeCell ref="N161:N165"/>
    <mergeCell ref="T45:T69"/>
    <mergeCell ref="B50:B54"/>
    <mergeCell ref="C50:C54"/>
    <mergeCell ref="D50:D54"/>
    <mergeCell ref="E50:E54"/>
    <mergeCell ref="F50:F54"/>
    <mergeCell ref="G50:G54"/>
    <mergeCell ref="H50:H54"/>
    <mergeCell ref="I50:I54"/>
    <mergeCell ref="N50:N54"/>
    <mergeCell ref="O50:O54"/>
    <mergeCell ref="P50:P54"/>
    <mergeCell ref="Q50:Q54"/>
    <mergeCell ref="R50:R54"/>
    <mergeCell ref="S50:S54"/>
    <mergeCell ref="B55:B59"/>
    <mergeCell ref="C55:C59"/>
    <mergeCell ref="D55:D59"/>
    <mergeCell ref="E55:E59"/>
    <mergeCell ref="F55:F59"/>
    <mergeCell ref="G55:G59"/>
    <mergeCell ref="H55:H59"/>
    <mergeCell ref="I55:I59"/>
    <mergeCell ref="N55:N59"/>
    <mergeCell ref="S43:S44"/>
    <mergeCell ref="B45:B49"/>
    <mergeCell ref="C45:C49"/>
    <mergeCell ref="D45:D49"/>
    <mergeCell ref="E45:E49"/>
    <mergeCell ref="F45:F49"/>
    <mergeCell ref="G45:G49"/>
    <mergeCell ref="H45:H49"/>
    <mergeCell ref="I45:I49"/>
    <mergeCell ref="N45:N49"/>
    <mergeCell ref="O45:O49"/>
    <mergeCell ref="P45:P49"/>
    <mergeCell ref="Q45:Q49"/>
    <mergeCell ref="R45:R49"/>
    <mergeCell ref="S45:S49"/>
    <mergeCell ref="G43:G44"/>
    <mergeCell ref="H43:H44"/>
    <mergeCell ref="I43:I44"/>
    <mergeCell ref="J43:M43"/>
    <mergeCell ref="J44:M44"/>
    <mergeCell ref="N43:N44"/>
    <mergeCell ref="S60:S64"/>
    <mergeCell ref="B65:B69"/>
    <mergeCell ref="C65:C69"/>
    <mergeCell ref="D65:D69"/>
    <mergeCell ref="E65:E69"/>
    <mergeCell ref="F65:F69"/>
    <mergeCell ref="G65:G69"/>
    <mergeCell ref="H65:H69"/>
    <mergeCell ref="I65:I69"/>
    <mergeCell ref="N65:N69"/>
    <mergeCell ref="O65:O69"/>
    <mergeCell ref="P65:P69"/>
    <mergeCell ref="Q65:Q69"/>
    <mergeCell ref="R65:R69"/>
    <mergeCell ref="S65:S69"/>
    <mergeCell ref="B75:B76"/>
    <mergeCell ref="C75:C76"/>
    <mergeCell ref="D75:D76"/>
    <mergeCell ref="E75:E76"/>
    <mergeCell ref="F75:F76"/>
    <mergeCell ref="G75:G76"/>
    <mergeCell ref="H75:H76"/>
    <mergeCell ref="I75:I76"/>
    <mergeCell ref="J75:M75"/>
    <mergeCell ref="J76:M76"/>
    <mergeCell ref="E87:E91"/>
    <mergeCell ref="F87:F91"/>
    <mergeCell ref="G87:G91"/>
    <mergeCell ref="H87:H91"/>
    <mergeCell ref="I87:I91"/>
    <mergeCell ref="N87:N91"/>
    <mergeCell ref="O87:O91"/>
    <mergeCell ref="P87:P91"/>
    <mergeCell ref="T70:T71"/>
    <mergeCell ref="P71:Q71"/>
    <mergeCell ref="C74:E74"/>
    <mergeCell ref="F74:O74"/>
    <mergeCell ref="P74:R74"/>
    <mergeCell ref="N75:N76"/>
    <mergeCell ref="O75:O76"/>
    <mergeCell ref="R75:R76"/>
    <mergeCell ref="S75:S76"/>
    <mergeCell ref="T75:T76"/>
    <mergeCell ref="B70:O71"/>
    <mergeCell ref="P70:Q70"/>
    <mergeCell ref="Q87:Q91"/>
    <mergeCell ref="R87:R91"/>
    <mergeCell ref="S87:S91"/>
    <mergeCell ref="N77:N81"/>
    <mergeCell ref="O77:O81"/>
    <mergeCell ref="P77:P81"/>
    <mergeCell ref="Q77:Q81"/>
    <mergeCell ref="R77:R81"/>
    <mergeCell ref="S77:S81"/>
    <mergeCell ref="T77:T101"/>
    <mergeCell ref="B82:B86"/>
    <mergeCell ref="C82:C86"/>
    <mergeCell ref="D82:D86"/>
    <mergeCell ref="E82:E86"/>
    <mergeCell ref="F82:F86"/>
    <mergeCell ref="G82:G86"/>
    <mergeCell ref="H82:H86"/>
    <mergeCell ref="I82:I86"/>
    <mergeCell ref="N82:N86"/>
    <mergeCell ref="O82:O86"/>
    <mergeCell ref="P82:P86"/>
    <mergeCell ref="Q82:Q86"/>
    <mergeCell ref="R82:R86"/>
    <mergeCell ref="S82:S86"/>
    <mergeCell ref="B87:B91"/>
    <mergeCell ref="C87:C91"/>
    <mergeCell ref="D87:D91"/>
    <mergeCell ref="O92:O96"/>
    <mergeCell ref="P92:P96"/>
    <mergeCell ref="Q92:Q96"/>
    <mergeCell ref="R92:R96"/>
    <mergeCell ref="S92:S96"/>
    <mergeCell ref="B97:B101"/>
    <mergeCell ref="C97:C101"/>
    <mergeCell ref="D97:D101"/>
    <mergeCell ref="E97:E101"/>
    <mergeCell ref="F97:F101"/>
    <mergeCell ref="G97:G101"/>
    <mergeCell ref="H97:H101"/>
    <mergeCell ref="I97:I101"/>
    <mergeCell ref="N97:N101"/>
    <mergeCell ref="O97:O101"/>
    <mergeCell ref="P97:P101"/>
    <mergeCell ref="Q97:Q101"/>
    <mergeCell ref="R97:R101"/>
    <mergeCell ref="S97:S101"/>
    <mergeCell ref="B92:B96"/>
    <mergeCell ref="C92:C96"/>
    <mergeCell ref="D92:D96"/>
    <mergeCell ref="E92:E96"/>
    <mergeCell ref="F92:F96"/>
    <mergeCell ref="G92:G96"/>
    <mergeCell ref="H92:H96"/>
    <mergeCell ref="I92:I96"/>
    <mergeCell ref="N92:N96"/>
    <mergeCell ref="O114:O118"/>
    <mergeCell ref="P114:P118"/>
    <mergeCell ref="Q114:Q118"/>
    <mergeCell ref="R114:R118"/>
    <mergeCell ref="S114:S118"/>
    <mergeCell ref="B119:B123"/>
    <mergeCell ref="C119:C123"/>
    <mergeCell ref="D119:D123"/>
    <mergeCell ref="E119:E123"/>
    <mergeCell ref="F119:F123"/>
    <mergeCell ref="G119:G123"/>
    <mergeCell ref="H119:H123"/>
    <mergeCell ref="I119:I123"/>
    <mergeCell ref="N119:N123"/>
    <mergeCell ref="O119:O123"/>
    <mergeCell ref="P119:P123"/>
    <mergeCell ref="Q119:Q123"/>
    <mergeCell ref="R119:R123"/>
    <mergeCell ref="S119:S123"/>
    <mergeCell ref="B114:B118"/>
    <mergeCell ref="C114:C118"/>
    <mergeCell ref="D114:D118"/>
    <mergeCell ref="E114:E118"/>
    <mergeCell ref="F114:F118"/>
    <mergeCell ref="G114:G118"/>
    <mergeCell ref="H114:H118"/>
    <mergeCell ref="I114:I118"/>
    <mergeCell ref="N114:N118"/>
    <mergeCell ref="O124:O128"/>
    <mergeCell ref="P124:P128"/>
    <mergeCell ref="S124:S128"/>
    <mergeCell ref="B129:B133"/>
    <mergeCell ref="C129:C133"/>
    <mergeCell ref="D129:D133"/>
    <mergeCell ref="E129:E133"/>
    <mergeCell ref="F129:F133"/>
    <mergeCell ref="G129:G133"/>
    <mergeCell ref="H129:H133"/>
    <mergeCell ref="I129:I133"/>
    <mergeCell ref="N129:N133"/>
    <mergeCell ref="O129:O133"/>
    <mergeCell ref="P129:P133"/>
    <mergeCell ref="Q129:Q133"/>
    <mergeCell ref="R129:R133"/>
    <mergeCell ref="S129:S133"/>
    <mergeCell ref="B124:B128"/>
    <mergeCell ref="C124:C128"/>
    <mergeCell ref="D124:D128"/>
    <mergeCell ref="E124:E128"/>
    <mergeCell ref="F124:F128"/>
    <mergeCell ref="G124:G128"/>
    <mergeCell ref="H124:H128"/>
    <mergeCell ref="I124:I128"/>
    <mergeCell ref="N124:N128"/>
    <mergeCell ref="C138:E138"/>
    <mergeCell ref="F138:O138"/>
    <mergeCell ref="P138:R138"/>
    <mergeCell ref="B139:B140"/>
    <mergeCell ref="C139:C140"/>
    <mergeCell ref="D139:D140"/>
    <mergeCell ref="E139:E140"/>
    <mergeCell ref="F139:F140"/>
    <mergeCell ref="G139:G140"/>
    <mergeCell ref="H139:H140"/>
    <mergeCell ref="I139:I140"/>
    <mergeCell ref="J139:M139"/>
    <mergeCell ref="N139:N140"/>
    <mergeCell ref="O139:O140"/>
    <mergeCell ref="R139:R140"/>
    <mergeCell ref="J140:M140"/>
    <mergeCell ref="T134:T135"/>
    <mergeCell ref="P135:Q135"/>
    <mergeCell ref="S139:S140"/>
    <mergeCell ref="T139:T140"/>
    <mergeCell ref="Q141:Q145"/>
    <mergeCell ref="R141:R145"/>
    <mergeCell ref="S141:S145"/>
    <mergeCell ref="T141:T165"/>
    <mergeCell ref="P146:P150"/>
    <mergeCell ref="Q146:Q150"/>
    <mergeCell ref="R146:R150"/>
    <mergeCell ref="S146:S150"/>
    <mergeCell ref="S156:S160"/>
    <mergeCell ref="P161:P165"/>
    <mergeCell ref="Q161:Q165"/>
    <mergeCell ref="R161:R165"/>
    <mergeCell ref="S161:S165"/>
    <mergeCell ref="Q156:Q160"/>
    <mergeCell ref="R156:R160"/>
    <mergeCell ref="B146:B150"/>
    <mergeCell ref="C146:C150"/>
    <mergeCell ref="D146:D150"/>
    <mergeCell ref="E146:E150"/>
    <mergeCell ref="F146:F150"/>
    <mergeCell ref="G146:G150"/>
    <mergeCell ref="H146:H150"/>
    <mergeCell ref="I146:I150"/>
    <mergeCell ref="N146:N150"/>
    <mergeCell ref="B151:B155"/>
    <mergeCell ref="C151:C155"/>
    <mergeCell ref="D151:D155"/>
    <mergeCell ref="E151:E155"/>
    <mergeCell ref="F151:F155"/>
    <mergeCell ref="G151:G155"/>
    <mergeCell ref="T166:T167"/>
    <mergeCell ref="P167:Q167"/>
    <mergeCell ref="C170:E170"/>
    <mergeCell ref="F170:O170"/>
    <mergeCell ref="P170:R170"/>
    <mergeCell ref="S151:S155"/>
    <mergeCell ref="O161:O165"/>
    <mergeCell ref="B166:O167"/>
    <mergeCell ref="B156:B160"/>
    <mergeCell ref="C156:C160"/>
    <mergeCell ref="D156:D160"/>
    <mergeCell ref="E156:E160"/>
    <mergeCell ref="F156:F160"/>
    <mergeCell ref="G156:G160"/>
    <mergeCell ref="H156:H160"/>
    <mergeCell ref="I156:I160"/>
    <mergeCell ref="B171:B172"/>
    <mergeCell ref="C171:C172"/>
    <mergeCell ref="D171:D172"/>
    <mergeCell ref="E171:E172"/>
    <mergeCell ref="F171:F172"/>
    <mergeCell ref="G171:G172"/>
    <mergeCell ref="H171:H172"/>
    <mergeCell ref="I171:I172"/>
    <mergeCell ref="J171:M171"/>
    <mergeCell ref="S171:S172"/>
    <mergeCell ref="T171:T172"/>
    <mergeCell ref="J172:M172"/>
    <mergeCell ref="O173:O177"/>
    <mergeCell ref="P173:P177"/>
    <mergeCell ref="Q173:Q177"/>
    <mergeCell ref="R173:R177"/>
    <mergeCell ref="S173:S177"/>
    <mergeCell ref="T173:T197"/>
    <mergeCell ref="O178:O182"/>
    <mergeCell ref="P178:P182"/>
    <mergeCell ref="Q178:Q182"/>
    <mergeCell ref="R178:R182"/>
    <mergeCell ref="S178:S182"/>
    <mergeCell ref="B183:B187"/>
    <mergeCell ref="C183:C187"/>
    <mergeCell ref="D183:D187"/>
    <mergeCell ref="E183:E187"/>
    <mergeCell ref="B173:B177"/>
    <mergeCell ref="C173:C177"/>
    <mergeCell ref="D173:D177"/>
    <mergeCell ref="E173:E177"/>
    <mergeCell ref="F173:F177"/>
    <mergeCell ref="B178:B182"/>
    <mergeCell ref="C178:C182"/>
    <mergeCell ref="D178:D182"/>
    <mergeCell ref="E178:E182"/>
    <mergeCell ref="F178:F182"/>
    <mergeCell ref="H173:H177"/>
    <mergeCell ref="I173:I177"/>
    <mergeCell ref="N173:N177"/>
    <mergeCell ref="P188:P192"/>
    <mergeCell ref="Q188:Q192"/>
    <mergeCell ref="R188:R192"/>
    <mergeCell ref="S188:S192"/>
    <mergeCell ref="B193:B197"/>
    <mergeCell ref="C193:C197"/>
    <mergeCell ref="D193:D197"/>
    <mergeCell ref="E193:E197"/>
    <mergeCell ref="F193:F197"/>
    <mergeCell ref="G193:G197"/>
    <mergeCell ref="H193:H197"/>
    <mergeCell ref="I193:I197"/>
    <mergeCell ref="N193:N197"/>
    <mergeCell ref="O193:O197"/>
    <mergeCell ref="P193:P197"/>
    <mergeCell ref="Q193:Q197"/>
    <mergeCell ref="R193:R197"/>
    <mergeCell ref="S193:S197"/>
    <mergeCell ref="B188:B192"/>
    <mergeCell ref="C188:C192"/>
    <mergeCell ref="D188:D192"/>
    <mergeCell ref="E188:E192"/>
    <mergeCell ref="F188:F192"/>
    <mergeCell ref="G188:G192"/>
    <mergeCell ref="H188:H192"/>
    <mergeCell ref="I188:I192"/>
    <mergeCell ref="N188:N192"/>
    <mergeCell ref="O188:O192"/>
    <mergeCell ref="R203:R204"/>
    <mergeCell ref="E203:E204"/>
    <mergeCell ref="F203:F204"/>
    <mergeCell ref="G203:G204"/>
    <mergeCell ref="H203:H204"/>
    <mergeCell ref="I203:I204"/>
    <mergeCell ref="J203:M203"/>
    <mergeCell ref="N203:N204"/>
    <mergeCell ref="O203:O204"/>
    <mergeCell ref="T203:T204"/>
    <mergeCell ref="J204:M204"/>
    <mergeCell ref="B205:B209"/>
    <mergeCell ref="C205:C209"/>
    <mergeCell ref="D205:D209"/>
    <mergeCell ref="E205:E209"/>
    <mergeCell ref="F205:F209"/>
    <mergeCell ref="G205:G209"/>
    <mergeCell ref="H205:H209"/>
    <mergeCell ref="I205:I209"/>
    <mergeCell ref="N205:N209"/>
    <mergeCell ref="O205:O209"/>
    <mergeCell ref="P205:P209"/>
    <mergeCell ref="Q205:Q209"/>
    <mergeCell ref="R205:R209"/>
    <mergeCell ref="S205:S209"/>
    <mergeCell ref="T205:T229"/>
    <mergeCell ref="B210:B214"/>
    <mergeCell ref="C210:C214"/>
    <mergeCell ref="D210:D214"/>
    <mergeCell ref="E210:E214"/>
    <mergeCell ref="B215:B219"/>
    <mergeCell ref="D203:D204"/>
    <mergeCell ref="B203:B204"/>
    <mergeCell ref="H225:H229"/>
    <mergeCell ref="I225:I229"/>
    <mergeCell ref="N225:N229"/>
    <mergeCell ref="O225:O229"/>
    <mergeCell ref="P225:P229"/>
    <mergeCell ref="Q225:Q229"/>
    <mergeCell ref="R225:R229"/>
    <mergeCell ref="S225:S229"/>
    <mergeCell ref="S203:S204"/>
    <mergeCell ref="N215:N219"/>
    <mergeCell ref="O215:O219"/>
    <mergeCell ref="P215:P219"/>
    <mergeCell ref="Q215:Q219"/>
    <mergeCell ref="R215:R219"/>
    <mergeCell ref="S235:S236"/>
    <mergeCell ref="T235:T236"/>
    <mergeCell ref="J236:M236"/>
    <mergeCell ref="S215:S219"/>
    <mergeCell ref="B220:B224"/>
    <mergeCell ref="C220:C224"/>
    <mergeCell ref="D220:D224"/>
    <mergeCell ref="E220:E224"/>
    <mergeCell ref="F220:F224"/>
    <mergeCell ref="G220:G224"/>
    <mergeCell ref="H220:H224"/>
    <mergeCell ref="I220:I224"/>
    <mergeCell ref="N220:N224"/>
    <mergeCell ref="O220:O224"/>
    <mergeCell ref="P220:P224"/>
    <mergeCell ref="Q220:Q224"/>
    <mergeCell ref="R220:R224"/>
    <mergeCell ref="S220:S224"/>
    <mergeCell ref="B225:B229"/>
    <mergeCell ref="C225:C229"/>
    <mergeCell ref="D225:D229"/>
    <mergeCell ref="E225:E229"/>
    <mergeCell ref="F225:F229"/>
    <mergeCell ref="G225:G229"/>
    <mergeCell ref="B252:B256"/>
    <mergeCell ref="C252:C256"/>
    <mergeCell ref="T230:T231"/>
    <mergeCell ref="P231:Q231"/>
    <mergeCell ref="C234:E234"/>
    <mergeCell ref="F234:O234"/>
    <mergeCell ref="P234:R234"/>
    <mergeCell ref="B235:B236"/>
    <mergeCell ref="C235:C236"/>
    <mergeCell ref="D235:D236"/>
    <mergeCell ref="E235:E236"/>
    <mergeCell ref="F235:F236"/>
    <mergeCell ref="G235:G236"/>
    <mergeCell ref="H235:H236"/>
    <mergeCell ref="I235:I236"/>
    <mergeCell ref="J235:M235"/>
    <mergeCell ref="N235:N236"/>
    <mergeCell ref="O235:O236"/>
    <mergeCell ref="S237:S241"/>
    <mergeCell ref="T237:T261"/>
    <mergeCell ref="B242:B246"/>
    <mergeCell ref="C242:C246"/>
    <mergeCell ref="D242:D246"/>
    <mergeCell ref="R235:R236"/>
    <mergeCell ref="O242:O246"/>
    <mergeCell ref="P242:P246"/>
    <mergeCell ref="Q242:Q246"/>
    <mergeCell ref="R242:R246"/>
    <mergeCell ref="S242:S246"/>
    <mergeCell ref="B247:B251"/>
    <mergeCell ref="C247:C251"/>
    <mergeCell ref="D247:D251"/>
    <mergeCell ref="E247:E251"/>
    <mergeCell ref="F247:F251"/>
    <mergeCell ref="G247:G251"/>
    <mergeCell ref="H247:H251"/>
    <mergeCell ref="I247:I251"/>
    <mergeCell ref="S247:S251"/>
    <mergeCell ref="D252:D256"/>
    <mergeCell ref="E252:E256"/>
    <mergeCell ref="F252:F256"/>
    <mergeCell ref="G252:G256"/>
    <mergeCell ref="H252:H256"/>
    <mergeCell ref="I252:I256"/>
    <mergeCell ref="N252:N256"/>
    <mergeCell ref="O252:O256"/>
    <mergeCell ref="P252:P256"/>
    <mergeCell ref="B262:O263"/>
    <mergeCell ref="P262:Q262"/>
    <mergeCell ref="T262:T263"/>
    <mergeCell ref="P263:Q263"/>
    <mergeCell ref="C266:E266"/>
    <mergeCell ref="F266:O266"/>
    <mergeCell ref="P266:R266"/>
    <mergeCell ref="Q252:Q256"/>
    <mergeCell ref="R252:R256"/>
    <mergeCell ref="S252:S256"/>
    <mergeCell ref="B257:B261"/>
    <mergeCell ref="C257:C261"/>
    <mergeCell ref="D257:D261"/>
    <mergeCell ref="E257:E261"/>
    <mergeCell ref="F257:F261"/>
    <mergeCell ref="G257:G261"/>
    <mergeCell ref="H257:H261"/>
    <mergeCell ref="I257:I261"/>
    <mergeCell ref="N257:N261"/>
    <mergeCell ref="O257:O261"/>
    <mergeCell ref="P257:P261"/>
    <mergeCell ref="Q257:Q261"/>
    <mergeCell ref="R257:R261"/>
    <mergeCell ref="S257:S261"/>
    <mergeCell ref="B267:B268"/>
    <mergeCell ref="C267:C268"/>
    <mergeCell ref="D267:D268"/>
    <mergeCell ref="E267:E268"/>
    <mergeCell ref="F267:F268"/>
    <mergeCell ref="G267:G268"/>
    <mergeCell ref="H267:H268"/>
    <mergeCell ref="I267:I268"/>
    <mergeCell ref="J267:M267"/>
    <mergeCell ref="H274:H278"/>
    <mergeCell ref="I274:I278"/>
    <mergeCell ref="N274:N278"/>
    <mergeCell ref="N267:N268"/>
    <mergeCell ref="O267:O268"/>
    <mergeCell ref="R267:R268"/>
    <mergeCell ref="S267:S268"/>
    <mergeCell ref="T267:T268"/>
    <mergeCell ref="J268:M268"/>
    <mergeCell ref="O269:O273"/>
    <mergeCell ref="P269:P273"/>
    <mergeCell ref="Q269:Q273"/>
    <mergeCell ref="R269:R273"/>
    <mergeCell ref="S269:S273"/>
    <mergeCell ref="T269:T293"/>
    <mergeCell ref="O274:O278"/>
    <mergeCell ref="P274:P278"/>
    <mergeCell ref="Q274:Q278"/>
    <mergeCell ref="R274:R278"/>
    <mergeCell ref="S274:S278"/>
    <mergeCell ref="N279:N283"/>
    <mergeCell ref="O279:O283"/>
    <mergeCell ref="P279:P283"/>
    <mergeCell ref="Q279:Q283"/>
    <mergeCell ref="B279:B283"/>
    <mergeCell ref="C279:C283"/>
    <mergeCell ref="D279:D283"/>
    <mergeCell ref="B269:B273"/>
    <mergeCell ref="C269:C273"/>
    <mergeCell ref="D269:D273"/>
    <mergeCell ref="E269:E273"/>
    <mergeCell ref="F269:F273"/>
    <mergeCell ref="G269:G273"/>
    <mergeCell ref="B274:B278"/>
    <mergeCell ref="C274:C278"/>
    <mergeCell ref="D274:D278"/>
    <mergeCell ref="E274:E278"/>
    <mergeCell ref="F274:F278"/>
    <mergeCell ref="G274:G278"/>
    <mergeCell ref="H269:H273"/>
    <mergeCell ref="I269:I273"/>
    <mergeCell ref="N269:N273"/>
    <mergeCell ref="R279:R283"/>
    <mergeCell ref="S279:S283"/>
    <mergeCell ref="B284:B288"/>
    <mergeCell ref="C284:C288"/>
    <mergeCell ref="D284:D288"/>
    <mergeCell ref="E284:E288"/>
    <mergeCell ref="F284:F288"/>
    <mergeCell ref="G284:G288"/>
    <mergeCell ref="H284:H288"/>
    <mergeCell ref="I284:I288"/>
    <mergeCell ref="N284:N288"/>
    <mergeCell ref="O284:O288"/>
    <mergeCell ref="P284:P288"/>
    <mergeCell ref="Q284:Q288"/>
    <mergeCell ref="R284:R288"/>
    <mergeCell ref="S284:S288"/>
    <mergeCell ref="E279:E283"/>
    <mergeCell ref="F279:F283"/>
    <mergeCell ref="G279:G283"/>
    <mergeCell ref="H279:H283"/>
    <mergeCell ref="I279:I283"/>
    <mergeCell ref="R289:R293"/>
    <mergeCell ref="S289:S293"/>
    <mergeCell ref="B294:O295"/>
    <mergeCell ref="P294:Q294"/>
    <mergeCell ref="T294:T295"/>
    <mergeCell ref="P295:Q295"/>
    <mergeCell ref="B289:B293"/>
    <mergeCell ref="C289:C293"/>
    <mergeCell ref="D289:D293"/>
    <mergeCell ref="E289:E293"/>
    <mergeCell ref="F289:F293"/>
    <mergeCell ref="G289:G293"/>
    <mergeCell ref="H289:H293"/>
    <mergeCell ref="I289:I293"/>
    <mergeCell ref="N289:N293"/>
    <mergeCell ref="O289:O293"/>
    <mergeCell ref="P289:P293"/>
    <mergeCell ref="Q289:Q293"/>
    <mergeCell ref="T299:T300"/>
    <mergeCell ref="J300:M300"/>
    <mergeCell ref="B301:B305"/>
    <mergeCell ref="C301:C305"/>
    <mergeCell ref="D301:D305"/>
    <mergeCell ref="E301:E305"/>
    <mergeCell ref="F301:F305"/>
    <mergeCell ref="G301:G305"/>
    <mergeCell ref="H301:H305"/>
    <mergeCell ref="I301:I305"/>
    <mergeCell ref="N301:N305"/>
    <mergeCell ref="O301:O305"/>
    <mergeCell ref="P301:P305"/>
    <mergeCell ref="Q301:Q305"/>
    <mergeCell ref="R301:R305"/>
    <mergeCell ref="S301:S305"/>
    <mergeCell ref="T301:T325"/>
    <mergeCell ref="B306:B310"/>
    <mergeCell ref="C306:C310"/>
    <mergeCell ref="D306:D310"/>
    <mergeCell ref="E306:E310"/>
    <mergeCell ref="F306:F310"/>
    <mergeCell ref="B316:B320"/>
    <mergeCell ref="C316:C320"/>
    <mergeCell ref="P311:P315"/>
    <mergeCell ref="Q311:Q315"/>
    <mergeCell ref="R311:R315"/>
    <mergeCell ref="S311:S315"/>
    <mergeCell ref="E299:E300"/>
    <mergeCell ref="F299:F300"/>
    <mergeCell ref="G299:G300"/>
    <mergeCell ref="H299:H300"/>
    <mergeCell ref="I299:I300"/>
    <mergeCell ref="J299:M299"/>
    <mergeCell ref="N299:N300"/>
    <mergeCell ref="O299:O300"/>
    <mergeCell ref="R299:R300"/>
    <mergeCell ref="S299:S300"/>
    <mergeCell ref="B311:B315"/>
    <mergeCell ref="C311:C315"/>
    <mergeCell ref="D311:D315"/>
    <mergeCell ref="E311:E315"/>
    <mergeCell ref="F311:F315"/>
    <mergeCell ref="G311:G315"/>
    <mergeCell ref="H311:H315"/>
    <mergeCell ref="I311:I315"/>
    <mergeCell ref="N311:N315"/>
    <mergeCell ref="B321:B325"/>
    <mergeCell ref="C321:C325"/>
    <mergeCell ref="D321:D325"/>
    <mergeCell ref="E321:E325"/>
    <mergeCell ref="F321:F325"/>
    <mergeCell ref="G321:G325"/>
    <mergeCell ref="H321:H325"/>
    <mergeCell ref="I321:I325"/>
    <mergeCell ref="N321:N325"/>
    <mergeCell ref="T326:T327"/>
    <mergeCell ref="P327:Q327"/>
    <mergeCell ref="AI13:AI40"/>
    <mergeCell ref="G316:G320"/>
    <mergeCell ref="H316:H320"/>
    <mergeCell ref="I316:I320"/>
    <mergeCell ref="N316:N320"/>
    <mergeCell ref="O316:O320"/>
    <mergeCell ref="P316:P320"/>
    <mergeCell ref="Q316:Q320"/>
    <mergeCell ref="R316:R320"/>
    <mergeCell ref="S316:S320"/>
    <mergeCell ref="O321:O325"/>
    <mergeCell ref="P321:P325"/>
    <mergeCell ref="Q321:Q325"/>
    <mergeCell ref="R321:R325"/>
    <mergeCell ref="S321:S325"/>
    <mergeCell ref="N306:N310"/>
    <mergeCell ref="O306:O310"/>
    <mergeCell ref="P306:P310"/>
    <mergeCell ref="Q306:Q310"/>
    <mergeCell ref="R306:R310"/>
    <mergeCell ref="S306:S310"/>
    <mergeCell ref="O311:O315"/>
  </mergeCells>
  <conditionalFormatting sqref="S13">
    <cfRule type="cellIs" dxfId="5086" priority="6115" operator="greaterThan">
      <formula>0</formula>
    </cfRule>
  </conditionalFormatting>
  <conditionalFormatting sqref="S13">
    <cfRule type="cellIs" dxfId="5085" priority="6116" operator="equal">
      <formula>0</formula>
    </cfRule>
  </conditionalFormatting>
  <conditionalFormatting sqref="T38">
    <cfRule type="cellIs" dxfId="5084" priority="6136" operator="equal">
      <formula>"NO CUMPLE"</formula>
    </cfRule>
  </conditionalFormatting>
  <conditionalFormatting sqref="T38">
    <cfRule type="cellIs" dxfId="5083" priority="6137" operator="equal">
      <formula>"CUMPLE"</formula>
    </cfRule>
  </conditionalFormatting>
  <conditionalFormatting sqref="B38">
    <cfRule type="cellIs" dxfId="5082" priority="6138" operator="equal">
      <formula>"NO CUMPLE CON LA EXPERIENCIA REQUERIDA"</formula>
    </cfRule>
  </conditionalFormatting>
  <conditionalFormatting sqref="B38">
    <cfRule type="cellIs" dxfId="5081" priority="6139" operator="equal">
      <formula>"CUMPLE CON LA EXPERIENCIA REQUERIDA"</formula>
    </cfRule>
  </conditionalFormatting>
  <conditionalFormatting sqref="T13">
    <cfRule type="cellIs" dxfId="5080" priority="6205" operator="equal">
      <formula>"NO"</formula>
    </cfRule>
  </conditionalFormatting>
  <conditionalFormatting sqref="T13">
    <cfRule type="cellIs" dxfId="5079" priority="6206" operator="equal">
      <formula>"SI"</formula>
    </cfRule>
  </conditionalFormatting>
  <conditionalFormatting sqref="Z12:Z21">
    <cfRule type="cellIs" dxfId="5078" priority="7317" operator="equal">
      <formula>"NH"</formula>
    </cfRule>
  </conditionalFormatting>
  <conditionalFormatting sqref="Z12:Z21">
    <cfRule type="cellIs" dxfId="5077" priority="7318" operator="equal">
      <formula>"H"</formula>
    </cfRule>
  </conditionalFormatting>
  <conditionalFormatting sqref="T70">
    <cfRule type="cellIs" dxfId="5076" priority="4624" operator="equal">
      <formula>"NO CUMPLE"</formula>
    </cfRule>
  </conditionalFormatting>
  <conditionalFormatting sqref="T70">
    <cfRule type="cellIs" dxfId="5075" priority="4625" operator="equal">
      <formula>"CUMPLE"</formula>
    </cfRule>
  </conditionalFormatting>
  <conditionalFormatting sqref="B70">
    <cfRule type="cellIs" dxfId="5074" priority="4626" operator="equal">
      <formula>"NO CUMPLE CON LA EXPERIENCIA REQUERIDA"</formula>
    </cfRule>
  </conditionalFormatting>
  <conditionalFormatting sqref="B70">
    <cfRule type="cellIs" dxfId="5073" priority="4627" operator="equal">
      <formula>"CUMPLE CON LA EXPERIENCIA REQUERIDA"</formula>
    </cfRule>
  </conditionalFormatting>
  <conditionalFormatting sqref="P50 P55">
    <cfRule type="expression" dxfId="5072" priority="4638">
      <formula>Q50="NO SUBSANABLE"</formula>
    </cfRule>
  </conditionalFormatting>
  <conditionalFormatting sqref="P50 P55">
    <cfRule type="expression" dxfId="5071" priority="4639">
      <formula>Q50="REQUERIMIENTOS SUBSANADOS"</formula>
    </cfRule>
  </conditionalFormatting>
  <conditionalFormatting sqref="P50 P55">
    <cfRule type="expression" dxfId="5070" priority="4640">
      <formula>Q50="PENDIENTES POR SUBSANAR"</formula>
    </cfRule>
  </conditionalFormatting>
  <conditionalFormatting sqref="P50 P55">
    <cfRule type="expression" dxfId="5069" priority="4641">
      <formula>Q50="SIN OBSERVACIÓN"</formula>
    </cfRule>
  </conditionalFormatting>
  <conditionalFormatting sqref="P50 P55">
    <cfRule type="containsBlanks" dxfId="5068" priority="4642">
      <formula>LEN(TRIM(P50))=0</formula>
    </cfRule>
  </conditionalFormatting>
  <conditionalFormatting sqref="Q50">
    <cfRule type="containsBlanks" dxfId="5067" priority="4647">
      <formula>LEN(TRIM(Q50))=0</formula>
    </cfRule>
  </conditionalFormatting>
  <conditionalFormatting sqref="Q50">
    <cfRule type="cellIs" dxfId="5066" priority="4648" operator="equal">
      <formula>"REQUERIMIENTOS SUBSANADOS"</formula>
    </cfRule>
  </conditionalFormatting>
  <conditionalFormatting sqref="Q50">
    <cfRule type="containsText" dxfId="5065" priority="4649" operator="containsText" text="NO SUBSANABLE">
      <formula>NOT(ISERROR(SEARCH(("NO SUBSANABLE"),(Q50))))</formula>
    </cfRule>
  </conditionalFormatting>
  <conditionalFormatting sqref="Q50">
    <cfRule type="containsText" dxfId="5064" priority="4650" operator="containsText" text="PENDIENTES POR SUBSANAR">
      <formula>NOT(ISERROR(SEARCH(("PENDIENTES POR SUBSANAR"),(Q50))))</formula>
    </cfRule>
  </conditionalFormatting>
  <conditionalFormatting sqref="Q50">
    <cfRule type="containsText" dxfId="5063" priority="4651" operator="containsText" text="SIN OBSERVACIÓN">
      <formula>NOT(ISERROR(SEARCH(("SIN OBSERVACIÓN"),(Q50))))</formula>
    </cfRule>
  </conditionalFormatting>
  <conditionalFormatting sqref="R50">
    <cfRule type="containsBlanks" dxfId="5062" priority="4652">
      <formula>LEN(TRIM(R50))=0</formula>
    </cfRule>
  </conditionalFormatting>
  <conditionalFormatting sqref="R50">
    <cfRule type="cellIs" dxfId="5061" priority="4653" operator="equal">
      <formula>"NO CUMPLEN CON LO SOLICITADO"</formula>
    </cfRule>
  </conditionalFormatting>
  <conditionalFormatting sqref="R50">
    <cfRule type="cellIs" dxfId="5060" priority="4654" operator="equal">
      <formula>"CUMPLEN CON LO SOLICITADO"</formula>
    </cfRule>
  </conditionalFormatting>
  <conditionalFormatting sqref="R50">
    <cfRule type="cellIs" dxfId="5059" priority="4655" operator="equal">
      <formula>"PENDIENTES"</formula>
    </cfRule>
  </conditionalFormatting>
  <conditionalFormatting sqref="R50">
    <cfRule type="cellIs" dxfId="5058" priority="4656" operator="equal">
      <formula>"NINGUNO"</formula>
    </cfRule>
  </conditionalFormatting>
  <conditionalFormatting sqref="G50 G55">
    <cfRule type="notContainsBlanks" dxfId="5057" priority="4658">
      <formula>LEN(TRIM(G50))&gt;0</formula>
    </cfRule>
  </conditionalFormatting>
  <conditionalFormatting sqref="F50 F55">
    <cfRule type="notContainsBlanks" dxfId="5056" priority="4659">
      <formula>LEN(TRIM(F50))&gt;0</formula>
    </cfRule>
  </conditionalFormatting>
  <conditionalFormatting sqref="D50 D55">
    <cfRule type="notContainsBlanks" dxfId="5055" priority="4661">
      <formula>LEN(TRIM(D50))&gt;0</formula>
    </cfRule>
  </conditionalFormatting>
  <conditionalFormatting sqref="C50 C55">
    <cfRule type="notContainsBlanks" dxfId="5054" priority="4662">
      <formula>LEN(TRIM(C50))&gt;0</formula>
    </cfRule>
  </conditionalFormatting>
  <conditionalFormatting sqref="R60:R62">
    <cfRule type="containsBlanks" dxfId="5053" priority="4681">
      <formula>LEN(TRIM(R60))=0</formula>
    </cfRule>
  </conditionalFormatting>
  <conditionalFormatting sqref="R60:R62">
    <cfRule type="cellIs" dxfId="5052" priority="4682" operator="equal">
      <formula>"NO CUMPLEN CON LO SOLICITADO"</formula>
    </cfRule>
  </conditionalFormatting>
  <conditionalFormatting sqref="R60:R62">
    <cfRule type="cellIs" dxfId="5051" priority="4683" operator="equal">
      <formula>"CUMPLEN CON LO SOLICITADO"</formula>
    </cfRule>
  </conditionalFormatting>
  <conditionalFormatting sqref="R60:R62">
    <cfRule type="cellIs" dxfId="5050" priority="4684" operator="equal">
      <formula>"PENDIENTES"</formula>
    </cfRule>
  </conditionalFormatting>
  <conditionalFormatting sqref="R60:R62">
    <cfRule type="cellIs" dxfId="5049" priority="4685" operator="equal">
      <formula>"NINGUNO"</formula>
    </cfRule>
  </conditionalFormatting>
  <conditionalFormatting sqref="G60:G62">
    <cfRule type="notContainsBlanks" dxfId="5048" priority="4687">
      <formula>LEN(TRIM(G60))&gt;0</formula>
    </cfRule>
  </conditionalFormatting>
  <conditionalFormatting sqref="F60:F62">
    <cfRule type="notContainsBlanks" dxfId="5047" priority="4688">
      <formula>LEN(TRIM(F60))&gt;0</formula>
    </cfRule>
  </conditionalFormatting>
  <conditionalFormatting sqref="D60:D62">
    <cfRule type="notContainsBlanks" dxfId="5046" priority="4690">
      <formula>LEN(TRIM(D60))&gt;0</formula>
    </cfRule>
  </conditionalFormatting>
  <conditionalFormatting sqref="C60:C62">
    <cfRule type="notContainsBlanks" dxfId="5045" priority="4691">
      <formula>LEN(TRIM(C60))&gt;0</formula>
    </cfRule>
  </conditionalFormatting>
  <conditionalFormatting sqref="T45">
    <cfRule type="cellIs" dxfId="5044" priority="4693" operator="equal">
      <formula>"NO"</formula>
    </cfRule>
  </conditionalFormatting>
  <conditionalFormatting sqref="T45">
    <cfRule type="cellIs" dxfId="5043" priority="4694" operator="equal">
      <formula>"SI"</formula>
    </cfRule>
  </conditionalFormatting>
  <conditionalFormatting sqref="N65:N67">
    <cfRule type="expression" dxfId="5042" priority="4695">
      <formula>N65=" "</formula>
    </cfRule>
  </conditionalFormatting>
  <conditionalFormatting sqref="N65:N67">
    <cfRule type="expression" dxfId="5041" priority="4696">
      <formula>N65="NO PRESENTÓ CERTIFICADO"</formula>
    </cfRule>
  </conditionalFormatting>
  <conditionalFormatting sqref="N65:N67">
    <cfRule type="expression" dxfId="5040" priority="4697">
      <formula>N65="PRESENTÓ CERTIFICADO"</formula>
    </cfRule>
  </conditionalFormatting>
  <conditionalFormatting sqref="P65:P67">
    <cfRule type="expression" dxfId="5039" priority="4698">
      <formula>Q65="NO SUBSANABLE"</formula>
    </cfRule>
  </conditionalFormatting>
  <conditionalFormatting sqref="P65:P67">
    <cfRule type="expression" dxfId="5038" priority="4699">
      <formula>Q65="REQUERIMIENTOS SUBSANADOS"</formula>
    </cfRule>
  </conditionalFormatting>
  <conditionalFormatting sqref="P65:P67">
    <cfRule type="expression" dxfId="5037" priority="4700">
      <formula>Q65="PENDIENTES POR SUBSANAR"</formula>
    </cfRule>
  </conditionalFormatting>
  <conditionalFormatting sqref="P65:P67">
    <cfRule type="expression" dxfId="5036" priority="4701">
      <formula>Q65="SIN OBSERVACIÓN"</formula>
    </cfRule>
  </conditionalFormatting>
  <conditionalFormatting sqref="P65:P67">
    <cfRule type="containsBlanks" dxfId="5035" priority="4702">
      <formula>LEN(TRIM(P65))=0</formula>
    </cfRule>
  </conditionalFormatting>
  <conditionalFormatting sqref="Q65:Q67">
    <cfRule type="containsBlanks" dxfId="5034" priority="4707">
      <formula>LEN(TRIM(Q65))=0</formula>
    </cfRule>
  </conditionalFormatting>
  <conditionalFormatting sqref="Q65:Q67">
    <cfRule type="cellIs" dxfId="5033" priority="4708" operator="equal">
      <formula>"REQUERIMIENTOS SUBSANADOS"</formula>
    </cfRule>
  </conditionalFormatting>
  <conditionalFormatting sqref="Q65:Q67">
    <cfRule type="containsText" dxfId="5032" priority="4709" operator="containsText" text="NO SUBSANABLE">
      <formula>NOT(ISERROR(SEARCH(("NO SUBSANABLE"),(Q65))))</formula>
    </cfRule>
  </conditionalFormatting>
  <conditionalFormatting sqref="Q65:Q67">
    <cfRule type="containsText" dxfId="5031" priority="4710" operator="containsText" text="PENDIENTES POR SUBSANAR">
      <formula>NOT(ISERROR(SEARCH(("PENDIENTES POR SUBSANAR"),(Q65))))</formula>
    </cfRule>
  </conditionalFormatting>
  <conditionalFormatting sqref="Q65:Q67">
    <cfRule type="containsText" dxfId="5030" priority="4711" operator="containsText" text="SIN OBSERVACIÓN">
      <formula>NOT(ISERROR(SEARCH(("SIN OBSERVACIÓN"),(Q65))))</formula>
    </cfRule>
  </conditionalFormatting>
  <conditionalFormatting sqref="R65:R67">
    <cfRule type="containsBlanks" dxfId="5029" priority="4712">
      <formula>LEN(TRIM(R65))=0</formula>
    </cfRule>
  </conditionalFormatting>
  <conditionalFormatting sqref="R65:R67">
    <cfRule type="cellIs" dxfId="5028" priority="4713" operator="equal">
      <formula>"NO CUMPLEN CON LO SOLICITADO"</formula>
    </cfRule>
  </conditionalFormatting>
  <conditionalFormatting sqref="R65:R67">
    <cfRule type="cellIs" dxfId="5027" priority="4714" operator="equal">
      <formula>"CUMPLEN CON LO SOLICITADO"</formula>
    </cfRule>
  </conditionalFormatting>
  <conditionalFormatting sqref="R65:R67">
    <cfRule type="cellIs" dxfId="5026" priority="4715" operator="equal">
      <formula>"PENDIENTES"</formula>
    </cfRule>
  </conditionalFormatting>
  <conditionalFormatting sqref="R65:R67">
    <cfRule type="cellIs" dxfId="5025" priority="4716" operator="equal">
      <formula>"NINGUNO"</formula>
    </cfRule>
  </conditionalFormatting>
  <conditionalFormatting sqref="G65:G67">
    <cfRule type="notContainsBlanks" dxfId="5024" priority="4718">
      <formula>LEN(TRIM(G65))&gt;0</formula>
    </cfRule>
  </conditionalFormatting>
  <conditionalFormatting sqref="F65:F67">
    <cfRule type="notContainsBlanks" dxfId="5023" priority="4719">
      <formula>LEN(TRIM(F65))&gt;0</formula>
    </cfRule>
  </conditionalFormatting>
  <conditionalFormatting sqref="D65:D67">
    <cfRule type="notContainsBlanks" dxfId="5022" priority="4721">
      <formula>LEN(TRIM(D65))&gt;0</formula>
    </cfRule>
  </conditionalFormatting>
  <conditionalFormatting sqref="C65:C67">
    <cfRule type="notContainsBlanks" dxfId="5021" priority="4722">
      <formula>LEN(TRIM(C65))&gt;0</formula>
    </cfRule>
  </conditionalFormatting>
  <conditionalFormatting sqref="I65:I67">
    <cfRule type="notContainsBlanks" dxfId="5020" priority="4723">
      <formula>LEN(TRIM(I65))&gt;0</formula>
    </cfRule>
  </conditionalFormatting>
  <conditionalFormatting sqref="N55">
    <cfRule type="expression" dxfId="5019" priority="4730">
      <formula>N55=" "</formula>
    </cfRule>
  </conditionalFormatting>
  <conditionalFormatting sqref="N55">
    <cfRule type="expression" dxfId="5018" priority="4731">
      <formula>N55="NO PRESENTÓ CERTIFICADO"</formula>
    </cfRule>
  </conditionalFormatting>
  <conditionalFormatting sqref="N55">
    <cfRule type="expression" dxfId="5017" priority="4732">
      <formula>N55="PRESENTÓ CERTIFICADO"</formula>
    </cfRule>
  </conditionalFormatting>
  <conditionalFormatting sqref="Q55">
    <cfRule type="containsBlanks" dxfId="5016" priority="4737">
      <formula>LEN(TRIM(Q55))=0</formula>
    </cfRule>
  </conditionalFormatting>
  <conditionalFormatting sqref="Q55">
    <cfRule type="cellIs" dxfId="5015" priority="4738" operator="equal">
      <formula>"REQUERIMIENTOS SUBSANADOS"</formula>
    </cfRule>
  </conditionalFormatting>
  <conditionalFormatting sqref="Q55">
    <cfRule type="containsText" dxfId="5014" priority="4739" operator="containsText" text="NO SUBSANABLE">
      <formula>NOT(ISERROR(SEARCH(("NO SUBSANABLE"),(Q55))))</formula>
    </cfRule>
  </conditionalFormatting>
  <conditionalFormatting sqref="Q55">
    <cfRule type="containsText" dxfId="5013" priority="4740" operator="containsText" text="PENDIENTES POR SUBSANAR">
      <formula>NOT(ISERROR(SEARCH(("PENDIENTES POR SUBSANAR"),(Q55))))</formula>
    </cfRule>
  </conditionalFormatting>
  <conditionalFormatting sqref="Q55">
    <cfRule type="containsText" dxfId="5012" priority="4741" operator="containsText" text="SIN OBSERVACIÓN">
      <formula>NOT(ISERROR(SEARCH(("SIN OBSERVACIÓN"),(Q55))))</formula>
    </cfRule>
  </conditionalFormatting>
  <conditionalFormatting sqref="R55">
    <cfRule type="containsBlanks" dxfId="5011" priority="4742">
      <formula>LEN(TRIM(R55))=0</formula>
    </cfRule>
  </conditionalFormatting>
  <conditionalFormatting sqref="R55">
    <cfRule type="cellIs" dxfId="5010" priority="4743" operator="equal">
      <formula>"NO CUMPLEN CON LO SOLICITADO"</formula>
    </cfRule>
  </conditionalFormatting>
  <conditionalFormatting sqref="R55">
    <cfRule type="cellIs" dxfId="5009" priority="4744" operator="equal">
      <formula>"CUMPLEN CON LO SOLICITADO"</formula>
    </cfRule>
  </conditionalFormatting>
  <conditionalFormatting sqref="R55">
    <cfRule type="cellIs" dxfId="5008" priority="4745" operator="equal">
      <formula>"PENDIENTES"</formula>
    </cfRule>
  </conditionalFormatting>
  <conditionalFormatting sqref="R55">
    <cfRule type="cellIs" dxfId="5007" priority="4746" operator="equal">
      <formula>"NINGUNO"</formula>
    </cfRule>
  </conditionalFormatting>
  <conditionalFormatting sqref="T102">
    <cfRule type="cellIs" dxfId="5006" priority="4390" operator="equal">
      <formula>"NO CUMPLE"</formula>
    </cfRule>
  </conditionalFormatting>
  <conditionalFormatting sqref="T102">
    <cfRule type="cellIs" dxfId="5005" priority="4391" operator="equal">
      <formula>"CUMPLE"</formula>
    </cfRule>
  </conditionalFormatting>
  <conditionalFormatting sqref="B102">
    <cfRule type="cellIs" dxfId="5004" priority="4392" operator="equal">
      <formula>"NO CUMPLE CON LA EXPERIENCIA REQUERIDA"</formula>
    </cfRule>
  </conditionalFormatting>
  <conditionalFormatting sqref="B102">
    <cfRule type="cellIs" dxfId="5003" priority="4393" operator="equal">
      <formula>"CUMPLE CON LA EXPERIENCIA REQUERIDA"</formula>
    </cfRule>
  </conditionalFormatting>
  <conditionalFormatting sqref="P87">
    <cfRule type="expression" dxfId="5002" priority="4404">
      <formula>Q87="NO SUBSANABLE"</formula>
    </cfRule>
  </conditionalFormatting>
  <conditionalFormatting sqref="P87">
    <cfRule type="expression" dxfId="5001" priority="4405">
      <formula>Q87="REQUERIMIENTOS SUBSANADOS"</formula>
    </cfRule>
  </conditionalFormatting>
  <conditionalFormatting sqref="P87">
    <cfRule type="expression" dxfId="5000" priority="4406">
      <formula>Q87="PENDIENTES POR SUBSANAR"</formula>
    </cfRule>
  </conditionalFormatting>
  <conditionalFormatting sqref="P87">
    <cfRule type="expression" dxfId="4999" priority="4407">
      <formula>Q87="SIN OBSERVACIÓN"</formula>
    </cfRule>
  </conditionalFormatting>
  <conditionalFormatting sqref="P87">
    <cfRule type="containsBlanks" dxfId="4998" priority="4408">
      <formula>LEN(TRIM(P87))=0</formula>
    </cfRule>
  </conditionalFormatting>
  <conditionalFormatting sqref="G87">
    <cfRule type="notContainsBlanks" dxfId="4997" priority="4424">
      <formula>LEN(TRIM(G87))&gt;0</formula>
    </cfRule>
  </conditionalFormatting>
  <conditionalFormatting sqref="F87">
    <cfRule type="notContainsBlanks" dxfId="4996" priority="4425">
      <formula>LEN(TRIM(F87))&gt;0</formula>
    </cfRule>
  </conditionalFormatting>
  <conditionalFormatting sqref="E87">
    <cfRule type="notContainsBlanks" dxfId="4995" priority="4426">
      <formula>LEN(TRIM(E87))&gt;0</formula>
    </cfRule>
  </conditionalFormatting>
  <conditionalFormatting sqref="D87">
    <cfRule type="notContainsBlanks" dxfId="4994" priority="4427">
      <formula>LEN(TRIM(D87))&gt;0</formula>
    </cfRule>
  </conditionalFormatting>
  <conditionalFormatting sqref="C87">
    <cfRule type="notContainsBlanks" dxfId="4993" priority="4428">
      <formula>LEN(TRIM(C87))&gt;0</formula>
    </cfRule>
  </conditionalFormatting>
  <conditionalFormatting sqref="I87">
    <cfRule type="notContainsBlanks" dxfId="4992" priority="4429">
      <formula>LEN(TRIM(I87))&gt;0</formula>
    </cfRule>
  </conditionalFormatting>
  <conditionalFormatting sqref="N92:N94">
    <cfRule type="expression" dxfId="4991" priority="4430">
      <formula>N92=" "</formula>
    </cfRule>
  </conditionalFormatting>
  <conditionalFormatting sqref="N92:N94">
    <cfRule type="expression" dxfId="4990" priority="4431">
      <formula>N92="NO PRESENTÓ CERTIFICADO"</formula>
    </cfRule>
  </conditionalFormatting>
  <conditionalFormatting sqref="N92:N94">
    <cfRule type="expression" dxfId="4989" priority="4432">
      <formula>N92="PRESENTÓ CERTIFICADO"</formula>
    </cfRule>
  </conditionalFormatting>
  <conditionalFormatting sqref="P92:P94">
    <cfRule type="expression" dxfId="4988" priority="4433">
      <formula>Q92="NO SUBSANABLE"</formula>
    </cfRule>
  </conditionalFormatting>
  <conditionalFormatting sqref="P92:P94">
    <cfRule type="expression" dxfId="4987" priority="4434">
      <formula>Q92="REQUERIMIENTOS SUBSANADOS"</formula>
    </cfRule>
  </conditionalFormatting>
  <conditionalFormatting sqref="P92:P94">
    <cfRule type="expression" dxfId="4986" priority="4435">
      <formula>Q92="PENDIENTES POR SUBSANAR"</formula>
    </cfRule>
  </conditionalFormatting>
  <conditionalFormatting sqref="P92:P94">
    <cfRule type="expression" dxfId="4985" priority="4436">
      <formula>Q92="SIN OBSERVACIÓN"</formula>
    </cfRule>
  </conditionalFormatting>
  <conditionalFormatting sqref="P92:P94">
    <cfRule type="containsBlanks" dxfId="4984" priority="4437">
      <formula>LEN(TRIM(P92))=0</formula>
    </cfRule>
  </conditionalFormatting>
  <conditionalFormatting sqref="Q92:Q94">
    <cfRule type="containsBlanks" dxfId="4983" priority="4442">
      <formula>LEN(TRIM(Q92))=0</formula>
    </cfRule>
  </conditionalFormatting>
  <conditionalFormatting sqref="Q92:Q94">
    <cfRule type="cellIs" dxfId="4982" priority="4443" operator="equal">
      <formula>"REQUERIMIENTOS SUBSANADOS"</formula>
    </cfRule>
  </conditionalFormatting>
  <conditionalFormatting sqref="Q92:Q94">
    <cfRule type="containsText" dxfId="4981" priority="4444" operator="containsText" text="NO SUBSANABLE">
      <formula>NOT(ISERROR(SEARCH(("NO SUBSANABLE"),(Q92))))</formula>
    </cfRule>
  </conditionalFormatting>
  <conditionalFormatting sqref="Q92:Q94">
    <cfRule type="containsText" dxfId="4980" priority="4445" operator="containsText" text="PENDIENTES POR SUBSANAR">
      <formula>NOT(ISERROR(SEARCH(("PENDIENTES POR SUBSANAR"),(Q92))))</formula>
    </cfRule>
  </conditionalFormatting>
  <conditionalFormatting sqref="Q92:Q94">
    <cfRule type="containsText" dxfId="4979" priority="4446" operator="containsText" text="SIN OBSERVACIÓN">
      <formula>NOT(ISERROR(SEARCH(("SIN OBSERVACIÓN"),(Q92))))</formula>
    </cfRule>
  </conditionalFormatting>
  <conditionalFormatting sqref="R92:R94">
    <cfRule type="containsBlanks" dxfId="4978" priority="4447">
      <formula>LEN(TRIM(R92))=0</formula>
    </cfRule>
  </conditionalFormatting>
  <conditionalFormatting sqref="R92:R94">
    <cfRule type="cellIs" dxfId="4977" priority="4448" operator="equal">
      <formula>"NO CUMPLEN CON LO SOLICITADO"</formula>
    </cfRule>
  </conditionalFormatting>
  <conditionalFormatting sqref="R92:R94">
    <cfRule type="cellIs" dxfId="4976" priority="4449" operator="equal">
      <formula>"CUMPLEN CON LO SOLICITADO"</formula>
    </cfRule>
  </conditionalFormatting>
  <conditionalFormatting sqref="R92:R94">
    <cfRule type="cellIs" dxfId="4975" priority="4450" operator="equal">
      <formula>"PENDIENTES"</formula>
    </cfRule>
  </conditionalFormatting>
  <conditionalFormatting sqref="R92:R94">
    <cfRule type="cellIs" dxfId="4974" priority="4451" operator="equal">
      <formula>"NINGUNO"</formula>
    </cfRule>
  </conditionalFormatting>
  <conditionalFormatting sqref="H92:H94">
    <cfRule type="notContainsBlanks" dxfId="4973" priority="4452">
      <formula>LEN(TRIM(H92))&gt;0</formula>
    </cfRule>
  </conditionalFormatting>
  <conditionalFormatting sqref="G92:G94">
    <cfRule type="notContainsBlanks" dxfId="4972" priority="4453">
      <formula>LEN(TRIM(G92))&gt;0</formula>
    </cfRule>
  </conditionalFormatting>
  <conditionalFormatting sqref="F92:F94">
    <cfRule type="notContainsBlanks" dxfId="4971" priority="4454">
      <formula>LEN(TRIM(F92))&gt;0</formula>
    </cfRule>
  </conditionalFormatting>
  <conditionalFormatting sqref="E92:E94">
    <cfRule type="notContainsBlanks" dxfId="4970" priority="4455">
      <formula>LEN(TRIM(E92))&gt;0</formula>
    </cfRule>
  </conditionalFormatting>
  <conditionalFormatting sqref="D92:D94">
    <cfRule type="notContainsBlanks" dxfId="4969" priority="4456">
      <formula>LEN(TRIM(D92))&gt;0</formula>
    </cfRule>
  </conditionalFormatting>
  <conditionalFormatting sqref="C92:C94">
    <cfRule type="notContainsBlanks" dxfId="4968" priority="4457">
      <formula>LEN(TRIM(C92))&gt;0</formula>
    </cfRule>
  </conditionalFormatting>
  <conditionalFormatting sqref="I92:I94">
    <cfRule type="notContainsBlanks" dxfId="4967" priority="4458">
      <formula>LEN(TRIM(I92))&gt;0</formula>
    </cfRule>
  </conditionalFormatting>
  <conditionalFormatting sqref="T77">
    <cfRule type="cellIs" dxfId="4966" priority="4459" operator="equal">
      <formula>"NO"</formula>
    </cfRule>
  </conditionalFormatting>
  <conditionalFormatting sqref="T77">
    <cfRule type="cellIs" dxfId="4965" priority="4460" operator="equal">
      <formula>"SI"</formula>
    </cfRule>
  </conditionalFormatting>
  <conditionalFormatting sqref="N97:N99">
    <cfRule type="expression" dxfId="4964" priority="4461">
      <formula>N97=" "</formula>
    </cfRule>
  </conditionalFormatting>
  <conditionalFormatting sqref="N97:N99">
    <cfRule type="expression" dxfId="4963" priority="4462">
      <formula>N97="NO PRESENTÓ CERTIFICADO"</formula>
    </cfRule>
  </conditionalFormatting>
  <conditionalFormatting sqref="N97:N99">
    <cfRule type="expression" dxfId="4962" priority="4463">
      <formula>N97="PRESENTÓ CERTIFICADO"</formula>
    </cfRule>
  </conditionalFormatting>
  <conditionalFormatting sqref="P97:P99">
    <cfRule type="expression" dxfId="4961" priority="4464">
      <formula>Q97="NO SUBSANABLE"</formula>
    </cfRule>
  </conditionalFormatting>
  <conditionalFormatting sqref="P97:P99">
    <cfRule type="expression" dxfId="4960" priority="4465">
      <formula>Q97="REQUERIMIENTOS SUBSANADOS"</formula>
    </cfRule>
  </conditionalFormatting>
  <conditionalFormatting sqref="P97:P99">
    <cfRule type="expression" dxfId="4959" priority="4466">
      <formula>Q97="PENDIENTES POR SUBSANAR"</formula>
    </cfRule>
  </conditionalFormatting>
  <conditionalFormatting sqref="P97:P99">
    <cfRule type="expression" dxfId="4958" priority="4467">
      <formula>Q97="SIN OBSERVACIÓN"</formula>
    </cfRule>
  </conditionalFormatting>
  <conditionalFormatting sqref="P97:P99">
    <cfRule type="containsBlanks" dxfId="4957" priority="4468">
      <formula>LEN(TRIM(P97))=0</formula>
    </cfRule>
  </conditionalFormatting>
  <conditionalFormatting sqref="Q97:Q99">
    <cfRule type="containsBlanks" dxfId="4956" priority="4473">
      <formula>LEN(TRIM(Q97))=0</formula>
    </cfRule>
  </conditionalFormatting>
  <conditionalFormatting sqref="Q97:Q99">
    <cfRule type="cellIs" dxfId="4955" priority="4474" operator="equal">
      <formula>"REQUERIMIENTOS SUBSANADOS"</formula>
    </cfRule>
  </conditionalFormatting>
  <conditionalFormatting sqref="Q97:Q99">
    <cfRule type="containsText" dxfId="4954" priority="4475" operator="containsText" text="NO SUBSANABLE">
      <formula>NOT(ISERROR(SEARCH(("NO SUBSANABLE"),(Q97))))</formula>
    </cfRule>
  </conditionalFormatting>
  <conditionalFormatting sqref="Q97:Q99">
    <cfRule type="containsText" dxfId="4953" priority="4476" operator="containsText" text="PENDIENTES POR SUBSANAR">
      <formula>NOT(ISERROR(SEARCH(("PENDIENTES POR SUBSANAR"),(Q97))))</formula>
    </cfRule>
  </conditionalFormatting>
  <conditionalFormatting sqref="Q97:Q99">
    <cfRule type="containsText" dxfId="4952" priority="4477" operator="containsText" text="SIN OBSERVACIÓN">
      <formula>NOT(ISERROR(SEARCH(("SIN OBSERVACIÓN"),(Q97))))</formula>
    </cfRule>
  </conditionalFormatting>
  <conditionalFormatting sqref="R97:R99">
    <cfRule type="containsBlanks" dxfId="4951" priority="4478">
      <formula>LEN(TRIM(R97))=0</formula>
    </cfRule>
  </conditionalFormatting>
  <conditionalFormatting sqref="R97:R99">
    <cfRule type="cellIs" dxfId="4950" priority="4479" operator="equal">
      <formula>"NO CUMPLEN CON LO SOLICITADO"</formula>
    </cfRule>
  </conditionalFormatting>
  <conditionalFormatting sqref="R97:R99">
    <cfRule type="cellIs" dxfId="4949" priority="4480" operator="equal">
      <formula>"CUMPLEN CON LO SOLICITADO"</formula>
    </cfRule>
  </conditionalFormatting>
  <conditionalFormatting sqref="R97:R99">
    <cfRule type="cellIs" dxfId="4948" priority="4481" operator="equal">
      <formula>"PENDIENTES"</formula>
    </cfRule>
  </conditionalFormatting>
  <conditionalFormatting sqref="R97:R99">
    <cfRule type="cellIs" dxfId="4947" priority="4482" operator="equal">
      <formula>"NINGUNO"</formula>
    </cfRule>
  </conditionalFormatting>
  <conditionalFormatting sqref="H97:H99">
    <cfRule type="notContainsBlanks" dxfId="4946" priority="4483">
      <formula>LEN(TRIM(H97))&gt;0</formula>
    </cfRule>
  </conditionalFormatting>
  <conditionalFormatting sqref="G97:G99">
    <cfRule type="notContainsBlanks" dxfId="4945" priority="4484">
      <formula>LEN(TRIM(G97))&gt;0</formula>
    </cfRule>
  </conditionalFormatting>
  <conditionalFormatting sqref="F97:F99">
    <cfRule type="notContainsBlanks" dxfId="4944" priority="4485">
      <formula>LEN(TRIM(F97))&gt;0</formula>
    </cfRule>
  </conditionalFormatting>
  <conditionalFormatting sqref="E97:E99">
    <cfRule type="notContainsBlanks" dxfId="4943" priority="4486">
      <formula>LEN(TRIM(E97))&gt;0</formula>
    </cfRule>
  </conditionalFormatting>
  <conditionalFormatting sqref="D97:D99">
    <cfRule type="notContainsBlanks" dxfId="4942" priority="4487">
      <formula>LEN(TRIM(D97))&gt;0</formula>
    </cfRule>
  </conditionalFormatting>
  <conditionalFormatting sqref="C97:C99">
    <cfRule type="notContainsBlanks" dxfId="4941" priority="4488">
      <formula>LEN(TRIM(C97))&gt;0</formula>
    </cfRule>
  </conditionalFormatting>
  <conditionalFormatting sqref="I97:I99">
    <cfRule type="notContainsBlanks" dxfId="4940" priority="4489">
      <formula>LEN(TRIM(I97))&gt;0</formula>
    </cfRule>
  </conditionalFormatting>
  <conditionalFormatting sqref="N87">
    <cfRule type="expression" dxfId="4939" priority="4496">
      <formula>N87=" "</formula>
    </cfRule>
  </conditionalFormatting>
  <conditionalFormatting sqref="N87">
    <cfRule type="expression" dxfId="4938" priority="4497">
      <formula>N87="NO PRESENTÓ CERTIFICADO"</formula>
    </cfRule>
  </conditionalFormatting>
  <conditionalFormatting sqref="N87">
    <cfRule type="expression" dxfId="4937" priority="4498">
      <formula>N87="PRESENTÓ CERTIFICADO"</formula>
    </cfRule>
  </conditionalFormatting>
  <conditionalFormatting sqref="Q87">
    <cfRule type="containsBlanks" dxfId="4936" priority="4503">
      <formula>LEN(TRIM(Q87))=0</formula>
    </cfRule>
  </conditionalFormatting>
  <conditionalFormatting sqref="Q87">
    <cfRule type="cellIs" dxfId="4935" priority="4504" operator="equal">
      <formula>"REQUERIMIENTOS SUBSANADOS"</formula>
    </cfRule>
  </conditionalFormatting>
  <conditionalFormatting sqref="Q87">
    <cfRule type="containsText" dxfId="4934" priority="4505" operator="containsText" text="NO SUBSANABLE">
      <formula>NOT(ISERROR(SEARCH(("NO SUBSANABLE"),(Q87))))</formula>
    </cfRule>
  </conditionalFormatting>
  <conditionalFormatting sqref="Q87">
    <cfRule type="containsText" dxfId="4933" priority="4506" operator="containsText" text="PENDIENTES POR SUBSANAR">
      <formula>NOT(ISERROR(SEARCH(("PENDIENTES POR SUBSANAR"),(Q87))))</formula>
    </cfRule>
  </conditionalFormatting>
  <conditionalFormatting sqref="Q87">
    <cfRule type="containsText" dxfId="4932" priority="4507" operator="containsText" text="SIN OBSERVACIÓN">
      <formula>NOT(ISERROR(SEARCH(("SIN OBSERVACIÓN"),(Q87))))</formula>
    </cfRule>
  </conditionalFormatting>
  <conditionalFormatting sqref="R87">
    <cfRule type="containsBlanks" dxfId="4931" priority="4508">
      <formula>LEN(TRIM(R87))=0</formula>
    </cfRule>
  </conditionalFormatting>
  <conditionalFormatting sqref="R87">
    <cfRule type="cellIs" dxfId="4930" priority="4509" operator="equal">
      <formula>"NO CUMPLEN CON LO SOLICITADO"</formula>
    </cfRule>
  </conditionalFormatting>
  <conditionalFormatting sqref="R87">
    <cfRule type="cellIs" dxfId="4929" priority="4510" operator="equal">
      <formula>"CUMPLEN CON LO SOLICITADO"</formula>
    </cfRule>
  </conditionalFormatting>
  <conditionalFormatting sqref="R87">
    <cfRule type="cellIs" dxfId="4928" priority="4511" operator="equal">
      <formula>"PENDIENTES"</formula>
    </cfRule>
  </conditionalFormatting>
  <conditionalFormatting sqref="R87">
    <cfRule type="cellIs" dxfId="4927" priority="4512" operator="equal">
      <formula>"NINGUNO"</formula>
    </cfRule>
  </conditionalFormatting>
  <conditionalFormatting sqref="H87">
    <cfRule type="notContainsBlanks" dxfId="4926" priority="4519">
      <formula>LEN(TRIM(H87))&gt;0</formula>
    </cfRule>
  </conditionalFormatting>
  <conditionalFormatting sqref="N109">
    <cfRule type="expression" dxfId="4925" priority="4128">
      <formula>N109=" "</formula>
    </cfRule>
  </conditionalFormatting>
  <conditionalFormatting sqref="N109">
    <cfRule type="expression" dxfId="4924" priority="4129">
      <formula>N109="NO PRESENTÓ CERTIFICADO"</formula>
    </cfRule>
  </conditionalFormatting>
  <conditionalFormatting sqref="N109">
    <cfRule type="expression" dxfId="4923" priority="4130">
      <formula>N109="PRESENTÓ CERTIFICADO"</formula>
    </cfRule>
  </conditionalFormatting>
  <conditionalFormatting sqref="S109">
    <cfRule type="cellIs" dxfId="4922" priority="4135" operator="greaterThan">
      <formula>0</formula>
    </cfRule>
  </conditionalFormatting>
  <conditionalFormatting sqref="S109">
    <cfRule type="cellIs" dxfId="4921" priority="4136" operator="equal">
      <formula>0</formula>
    </cfRule>
  </conditionalFormatting>
  <conditionalFormatting sqref="P109">
    <cfRule type="expression" dxfId="4920" priority="4137">
      <formula>Q109="NO SUBSANABLE"</formula>
    </cfRule>
  </conditionalFormatting>
  <conditionalFormatting sqref="P109">
    <cfRule type="expression" dxfId="4919" priority="4138">
      <formula>Q109="REQUERIMIENTOS SUBSANADOS"</formula>
    </cfRule>
  </conditionalFormatting>
  <conditionalFormatting sqref="P109">
    <cfRule type="expression" dxfId="4918" priority="4139">
      <formula>Q109="PENDIENTES POR SUBSANAR"</formula>
    </cfRule>
  </conditionalFormatting>
  <conditionalFormatting sqref="P109">
    <cfRule type="expression" dxfId="4917" priority="4140">
      <formula>Q109="SIN OBSERVACIÓN"</formula>
    </cfRule>
  </conditionalFormatting>
  <conditionalFormatting sqref="P109">
    <cfRule type="containsBlanks" dxfId="4916" priority="4141">
      <formula>LEN(TRIM(P109))=0</formula>
    </cfRule>
  </conditionalFormatting>
  <conditionalFormatting sqref="O109">
    <cfRule type="cellIs" dxfId="4915" priority="4142" operator="equal">
      <formula>"PENDIENTE POR DESCRIPCIÓN"</formula>
    </cfRule>
  </conditionalFormatting>
  <conditionalFormatting sqref="O109">
    <cfRule type="cellIs" dxfId="4914" priority="4143" operator="equal">
      <formula>"DESCRIPCIÓN INSUFICIENTE"</formula>
    </cfRule>
  </conditionalFormatting>
  <conditionalFormatting sqref="O109">
    <cfRule type="cellIs" dxfId="4913" priority="4144" operator="equal">
      <formula>"NO ESTÁ ACORDE A ITEM 5.2.1 (T.R.)"</formula>
    </cfRule>
  </conditionalFormatting>
  <conditionalFormatting sqref="O109">
    <cfRule type="cellIs" dxfId="4912" priority="4145" operator="equal">
      <formula>"ACORDE A ITEM 5.2.1 (T.R.)"</formula>
    </cfRule>
  </conditionalFormatting>
  <conditionalFormatting sqref="Q109">
    <cfRule type="containsBlanks" dxfId="4911" priority="4146">
      <formula>LEN(TRIM(Q109))=0</formula>
    </cfRule>
  </conditionalFormatting>
  <conditionalFormatting sqref="Q109">
    <cfRule type="cellIs" dxfId="4910" priority="4147" operator="equal">
      <formula>"REQUERIMIENTOS SUBSANADOS"</formula>
    </cfRule>
  </conditionalFormatting>
  <conditionalFormatting sqref="Q109">
    <cfRule type="containsText" dxfId="4909" priority="4148" operator="containsText" text="NO SUBSANABLE">
      <formula>NOT(ISERROR(SEARCH(("NO SUBSANABLE"),(Q109))))</formula>
    </cfRule>
  </conditionalFormatting>
  <conditionalFormatting sqref="Q109">
    <cfRule type="containsText" dxfId="4908" priority="4149" operator="containsText" text="PENDIENTES POR SUBSANAR">
      <formula>NOT(ISERROR(SEARCH(("PENDIENTES POR SUBSANAR"),(Q109))))</formula>
    </cfRule>
  </conditionalFormatting>
  <conditionalFormatting sqref="Q109">
    <cfRule type="containsText" dxfId="4907" priority="4150" operator="containsText" text="SIN OBSERVACIÓN">
      <formula>NOT(ISERROR(SEARCH(("SIN OBSERVACIÓN"),(Q109))))</formula>
    </cfRule>
  </conditionalFormatting>
  <conditionalFormatting sqref="R109">
    <cfRule type="containsBlanks" dxfId="4906" priority="4151">
      <formula>LEN(TRIM(R109))=0</formula>
    </cfRule>
  </conditionalFormatting>
  <conditionalFormatting sqref="R109">
    <cfRule type="cellIs" dxfId="4905" priority="4152" operator="equal">
      <formula>"NO CUMPLEN CON LO SOLICITADO"</formula>
    </cfRule>
  </conditionalFormatting>
  <conditionalFormatting sqref="R109">
    <cfRule type="cellIs" dxfId="4904" priority="4153" operator="equal">
      <formula>"CUMPLEN CON LO SOLICITADO"</formula>
    </cfRule>
  </conditionalFormatting>
  <conditionalFormatting sqref="R109">
    <cfRule type="cellIs" dxfId="4903" priority="4154" operator="equal">
      <formula>"PENDIENTES"</formula>
    </cfRule>
  </conditionalFormatting>
  <conditionalFormatting sqref="R109">
    <cfRule type="cellIs" dxfId="4902" priority="4155" operator="equal">
      <formula>"NINGUNO"</formula>
    </cfRule>
  </conditionalFormatting>
  <conditionalFormatting sqref="T134">
    <cfRule type="cellIs" dxfId="4901" priority="4156" operator="equal">
      <formula>"NO CUMPLE"</formula>
    </cfRule>
  </conditionalFormatting>
  <conditionalFormatting sqref="T134">
    <cfRule type="cellIs" dxfId="4900" priority="4157" operator="equal">
      <formula>"CUMPLE"</formula>
    </cfRule>
  </conditionalFormatting>
  <conditionalFormatting sqref="B134">
    <cfRule type="cellIs" dxfId="4899" priority="4158" operator="equal">
      <formula>"NO CUMPLE CON LA EXPERIENCIA REQUERIDA"</formula>
    </cfRule>
  </conditionalFormatting>
  <conditionalFormatting sqref="B134">
    <cfRule type="cellIs" dxfId="4898" priority="4159" operator="equal">
      <formula>"CUMPLE CON LA EXPERIENCIA REQUERIDA"</formula>
    </cfRule>
  </conditionalFormatting>
  <conditionalFormatting sqref="H109">
    <cfRule type="notContainsBlanks" dxfId="4897" priority="4160">
      <formula>LEN(TRIM(H109))&gt;0</formula>
    </cfRule>
  </conditionalFormatting>
  <conditionalFormatting sqref="G109">
    <cfRule type="notContainsBlanks" dxfId="4896" priority="4161">
      <formula>LEN(TRIM(G109))&gt;0</formula>
    </cfRule>
  </conditionalFormatting>
  <conditionalFormatting sqref="F109">
    <cfRule type="notContainsBlanks" dxfId="4895" priority="4162">
      <formula>LEN(TRIM(F109))&gt;0</formula>
    </cfRule>
  </conditionalFormatting>
  <conditionalFormatting sqref="E109">
    <cfRule type="notContainsBlanks" dxfId="4894" priority="4163">
      <formula>LEN(TRIM(E109))&gt;0</formula>
    </cfRule>
  </conditionalFormatting>
  <conditionalFormatting sqref="D109">
    <cfRule type="notContainsBlanks" dxfId="4893" priority="4164">
      <formula>LEN(TRIM(D109))&gt;0</formula>
    </cfRule>
  </conditionalFormatting>
  <conditionalFormatting sqref="C109">
    <cfRule type="notContainsBlanks" dxfId="4892" priority="4165">
      <formula>LEN(TRIM(C109))&gt;0</formula>
    </cfRule>
  </conditionalFormatting>
  <conditionalFormatting sqref="I109">
    <cfRule type="notContainsBlanks" dxfId="4891" priority="4166">
      <formula>LEN(TRIM(I109))&gt;0</formula>
    </cfRule>
  </conditionalFormatting>
  <conditionalFormatting sqref="N114">
    <cfRule type="expression" dxfId="4890" priority="4167">
      <formula>N114=" "</formula>
    </cfRule>
  </conditionalFormatting>
  <conditionalFormatting sqref="N114">
    <cfRule type="expression" dxfId="4889" priority="4168">
      <formula>N114="NO PRESENTÓ CERTIFICADO"</formula>
    </cfRule>
  </conditionalFormatting>
  <conditionalFormatting sqref="N114">
    <cfRule type="expression" dxfId="4888" priority="4169">
      <formula>N114="PRESENTÓ CERTIFICADO"</formula>
    </cfRule>
  </conditionalFormatting>
  <conditionalFormatting sqref="P114 P119">
    <cfRule type="expression" dxfId="4887" priority="4170">
      <formula>Q114="NO SUBSANABLE"</formula>
    </cfRule>
  </conditionalFormatting>
  <conditionalFormatting sqref="P114 P119">
    <cfRule type="expression" dxfId="4886" priority="4171">
      <formula>Q114="REQUERIMIENTOS SUBSANADOS"</formula>
    </cfRule>
  </conditionalFormatting>
  <conditionalFormatting sqref="P114 P119">
    <cfRule type="expression" dxfId="4885" priority="4172">
      <formula>Q114="PENDIENTES POR SUBSANAR"</formula>
    </cfRule>
  </conditionalFormatting>
  <conditionalFormatting sqref="P114 P119">
    <cfRule type="expression" dxfId="4884" priority="4173">
      <formula>Q114="SIN OBSERVACIÓN"</formula>
    </cfRule>
  </conditionalFormatting>
  <conditionalFormatting sqref="P114 P119">
    <cfRule type="containsBlanks" dxfId="4883" priority="4174">
      <formula>LEN(TRIM(P114))=0</formula>
    </cfRule>
  </conditionalFormatting>
  <conditionalFormatting sqref="O114">
    <cfRule type="cellIs" dxfId="4882" priority="4175" operator="equal">
      <formula>"PENDIENTE POR DESCRIPCIÓN"</formula>
    </cfRule>
  </conditionalFormatting>
  <conditionalFormatting sqref="O114">
    <cfRule type="cellIs" dxfId="4881" priority="4176" operator="equal">
      <formula>"DESCRIPCIÓN INSUFICIENTE"</formula>
    </cfRule>
  </conditionalFormatting>
  <conditionalFormatting sqref="O114">
    <cfRule type="cellIs" dxfId="4880" priority="4177" operator="equal">
      <formula>"NO ESTÁ ACORDE A ITEM 5.2.1 (T.R.)"</formula>
    </cfRule>
  </conditionalFormatting>
  <conditionalFormatting sqref="O114">
    <cfRule type="cellIs" dxfId="4879" priority="4178" operator="equal">
      <formula>"ACORDE A ITEM 5.2.1 (T.R.)"</formula>
    </cfRule>
  </conditionalFormatting>
  <conditionalFormatting sqref="Q114">
    <cfRule type="containsBlanks" dxfId="4878" priority="4179">
      <formula>LEN(TRIM(Q114))=0</formula>
    </cfRule>
  </conditionalFormatting>
  <conditionalFormatting sqref="Q114">
    <cfRule type="cellIs" dxfId="4877" priority="4180" operator="equal">
      <formula>"REQUERIMIENTOS SUBSANADOS"</formula>
    </cfRule>
  </conditionalFormatting>
  <conditionalFormatting sqref="Q114">
    <cfRule type="containsText" dxfId="4876" priority="4181" operator="containsText" text="NO SUBSANABLE">
      <formula>NOT(ISERROR(SEARCH(("NO SUBSANABLE"),(Q114))))</formula>
    </cfRule>
  </conditionalFormatting>
  <conditionalFormatting sqref="Q114">
    <cfRule type="containsText" dxfId="4875" priority="4182" operator="containsText" text="PENDIENTES POR SUBSANAR">
      <formula>NOT(ISERROR(SEARCH(("PENDIENTES POR SUBSANAR"),(Q114))))</formula>
    </cfRule>
  </conditionalFormatting>
  <conditionalFormatting sqref="Q114">
    <cfRule type="containsText" dxfId="4874" priority="4183" operator="containsText" text="SIN OBSERVACIÓN">
      <formula>NOT(ISERROR(SEARCH(("SIN OBSERVACIÓN"),(Q114))))</formula>
    </cfRule>
  </conditionalFormatting>
  <conditionalFormatting sqref="R114">
    <cfRule type="containsBlanks" dxfId="4873" priority="4184">
      <formula>LEN(TRIM(R114))=0</formula>
    </cfRule>
  </conditionalFormatting>
  <conditionalFormatting sqref="R114">
    <cfRule type="cellIs" dxfId="4872" priority="4185" operator="equal">
      <formula>"NO CUMPLEN CON LO SOLICITADO"</formula>
    </cfRule>
  </conditionalFormatting>
  <conditionalFormatting sqref="R114">
    <cfRule type="cellIs" dxfId="4871" priority="4186" operator="equal">
      <formula>"CUMPLEN CON LO SOLICITADO"</formula>
    </cfRule>
  </conditionalFormatting>
  <conditionalFormatting sqref="R114">
    <cfRule type="cellIs" dxfId="4870" priority="4187" operator="equal">
      <formula>"PENDIENTES"</formula>
    </cfRule>
  </conditionalFormatting>
  <conditionalFormatting sqref="R114">
    <cfRule type="cellIs" dxfId="4869" priority="4188" operator="equal">
      <formula>"NINGUNO"</formula>
    </cfRule>
  </conditionalFormatting>
  <conditionalFormatting sqref="H114">
    <cfRule type="notContainsBlanks" dxfId="4868" priority="4189">
      <formula>LEN(TRIM(H114))&gt;0</formula>
    </cfRule>
  </conditionalFormatting>
  <conditionalFormatting sqref="G114 G119">
    <cfRule type="notContainsBlanks" dxfId="4867" priority="4190">
      <formula>LEN(TRIM(G114))&gt;0</formula>
    </cfRule>
  </conditionalFormatting>
  <conditionalFormatting sqref="F114 F119">
    <cfRule type="notContainsBlanks" dxfId="4866" priority="4191">
      <formula>LEN(TRIM(F114))&gt;0</formula>
    </cfRule>
  </conditionalFormatting>
  <conditionalFormatting sqref="E114 E119">
    <cfRule type="notContainsBlanks" dxfId="4865" priority="4192">
      <formula>LEN(TRIM(E114))&gt;0</formula>
    </cfRule>
  </conditionalFormatting>
  <conditionalFormatting sqref="D114 D119">
    <cfRule type="notContainsBlanks" dxfId="4864" priority="4193">
      <formula>LEN(TRIM(D114))&gt;0</formula>
    </cfRule>
  </conditionalFormatting>
  <conditionalFormatting sqref="C114 C119">
    <cfRule type="notContainsBlanks" dxfId="4863" priority="4194">
      <formula>LEN(TRIM(C114))&gt;0</formula>
    </cfRule>
  </conditionalFormatting>
  <conditionalFormatting sqref="I114 I119">
    <cfRule type="notContainsBlanks" dxfId="4862" priority="4195">
      <formula>LEN(TRIM(I114))&gt;0</formula>
    </cfRule>
  </conditionalFormatting>
  <conditionalFormatting sqref="N124:N126">
    <cfRule type="expression" dxfId="4861" priority="4196">
      <formula>N124=" "</formula>
    </cfRule>
  </conditionalFormatting>
  <conditionalFormatting sqref="N124:N126">
    <cfRule type="expression" dxfId="4860" priority="4197">
      <formula>N124="NO PRESENTÓ CERTIFICADO"</formula>
    </cfRule>
  </conditionalFormatting>
  <conditionalFormatting sqref="N124:N126">
    <cfRule type="expression" dxfId="4859" priority="4198">
      <formula>N124="PRESENTÓ CERTIFICADO"</formula>
    </cfRule>
  </conditionalFormatting>
  <conditionalFormatting sqref="P124:P126">
    <cfRule type="expression" dxfId="4858" priority="4199">
      <formula>Q124="NO SUBSANABLE"</formula>
    </cfRule>
  </conditionalFormatting>
  <conditionalFormatting sqref="P124:P126">
    <cfRule type="expression" dxfId="4857" priority="4200">
      <formula>Q124="REQUERIMIENTOS SUBSANADOS"</formula>
    </cfRule>
  </conditionalFormatting>
  <conditionalFormatting sqref="P124:P126">
    <cfRule type="expression" dxfId="4856" priority="4201">
      <formula>Q124="PENDIENTES POR SUBSANAR"</formula>
    </cfRule>
  </conditionalFormatting>
  <conditionalFormatting sqref="P124:P126">
    <cfRule type="expression" dxfId="4855" priority="4202">
      <formula>Q124="SIN OBSERVACIÓN"</formula>
    </cfRule>
  </conditionalFormatting>
  <conditionalFormatting sqref="P124:P126">
    <cfRule type="containsBlanks" dxfId="4854" priority="4203">
      <formula>LEN(TRIM(P124))=0</formula>
    </cfRule>
  </conditionalFormatting>
  <conditionalFormatting sqref="O124:O126">
    <cfRule type="cellIs" dxfId="4853" priority="4204" operator="equal">
      <formula>"PENDIENTE POR DESCRIPCIÓN"</formula>
    </cfRule>
  </conditionalFormatting>
  <conditionalFormatting sqref="O124:O126">
    <cfRule type="cellIs" dxfId="4852" priority="4205" operator="equal">
      <formula>"DESCRIPCIÓN INSUFICIENTE"</formula>
    </cfRule>
  </conditionalFormatting>
  <conditionalFormatting sqref="O124:O126">
    <cfRule type="cellIs" dxfId="4851" priority="4206" operator="equal">
      <formula>"NO ESTÁ ACORDE A ITEM 5.2.1 (T.R.)"</formula>
    </cfRule>
  </conditionalFormatting>
  <conditionalFormatting sqref="O124:O126">
    <cfRule type="cellIs" dxfId="4850" priority="4207" operator="equal">
      <formula>"ACORDE A ITEM 5.2.1 (T.R.)"</formula>
    </cfRule>
  </conditionalFormatting>
  <conditionalFormatting sqref="Q124:Q126">
    <cfRule type="containsBlanks" dxfId="4849" priority="4208">
      <formula>LEN(TRIM(Q124))=0</formula>
    </cfRule>
  </conditionalFormatting>
  <conditionalFormatting sqref="Q124:Q126">
    <cfRule type="cellIs" dxfId="4848" priority="4209" operator="equal">
      <formula>"REQUERIMIENTOS SUBSANADOS"</formula>
    </cfRule>
  </conditionalFormatting>
  <conditionalFormatting sqref="Q124:Q126">
    <cfRule type="containsText" dxfId="4847" priority="4210" operator="containsText" text="NO SUBSANABLE">
      <formula>NOT(ISERROR(SEARCH(("NO SUBSANABLE"),(Q124))))</formula>
    </cfRule>
  </conditionalFormatting>
  <conditionalFormatting sqref="Q124:Q126">
    <cfRule type="containsText" dxfId="4846" priority="4211" operator="containsText" text="PENDIENTES POR SUBSANAR">
      <formula>NOT(ISERROR(SEARCH(("PENDIENTES POR SUBSANAR"),(Q124))))</formula>
    </cfRule>
  </conditionalFormatting>
  <conditionalFormatting sqref="Q124:Q126">
    <cfRule type="containsText" dxfId="4845" priority="4212" operator="containsText" text="SIN OBSERVACIÓN">
      <formula>NOT(ISERROR(SEARCH(("SIN OBSERVACIÓN"),(Q124))))</formula>
    </cfRule>
  </conditionalFormatting>
  <conditionalFormatting sqref="R124:R126">
    <cfRule type="containsBlanks" dxfId="4844" priority="4213">
      <formula>LEN(TRIM(R124))=0</formula>
    </cfRule>
  </conditionalFormatting>
  <conditionalFormatting sqref="R124:R126">
    <cfRule type="cellIs" dxfId="4843" priority="4214" operator="equal">
      <formula>"NO CUMPLEN CON LO SOLICITADO"</formula>
    </cfRule>
  </conditionalFormatting>
  <conditionalFormatting sqref="R124:R126">
    <cfRule type="cellIs" dxfId="4842" priority="4215" operator="equal">
      <formula>"CUMPLEN CON LO SOLICITADO"</formula>
    </cfRule>
  </conditionalFormatting>
  <conditionalFormatting sqref="R124:R126">
    <cfRule type="cellIs" dxfId="4841" priority="4216" operator="equal">
      <formula>"PENDIENTES"</formula>
    </cfRule>
  </conditionalFormatting>
  <conditionalFormatting sqref="R124:R126">
    <cfRule type="cellIs" dxfId="4840" priority="4217" operator="equal">
      <formula>"NINGUNO"</formula>
    </cfRule>
  </conditionalFormatting>
  <conditionalFormatting sqref="H124:H126">
    <cfRule type="notContainsBlanks" dxfId="4839" priority="4218">
      <formula>LEN(TRIM(H124))&gt;0</formula>
    </cfRule>
  </conditionalFormatting>
  <conditionalFormatting sqref="G124:G126">
    <cfRule type="notContainsBlanks" dxfId="4838" priority="4219">
      <formula>LEN(TRIM(G124))&gt;0</formula>
    </cfRule>
  </conditionalFormatting>
  <conditionalFormatting sqref="F124:F126">
    <cfRule type="notContainsBlanks" dxfId="4837" priority="4220">
      <formula>LEN(TRIM(F124))&gt;0</formula>
    </cfRule>
  </conditionalFormatting>
  <conditionalFormatting sqref="E124:E126">
    <cfRule type="notContainsBlanks" dxfId="4836" priority="4221">
      <formula>LEN(TRIM(E124))&gt;0</formula>
    </cfRule>
  </conditionalFormatting>
  <conditionalFormatting sqref="D124:D126">
    <cfRule type="notContainsBlanks" dxfId="4835" priority="4222">
      <formula>LEN(TRIM(D124))&gt;0</formula>
    </cfRule>
  </conditionalFormatting>
  <conditionalFormatting sqref="C124:C126">
    <cfRule type="notContainsBlanks" dxfId="4834" priority="4223">
      <formula>LEN(TRIM(C124))&gt;0</formula>
    </cfRule>
  </conditionalFormatting>
  <conditionalFormatting sqref="I124:I126">
    <cfRule type="notContainsBlanks" dxfId="4833" priority="4224">
      <formula>LEN(TRIM(I124))&gt;0</formula>
    </cfRule>
  </conditionalFormatting>
  <conditionalFormatting sqref="T109">
    <cfRule type="cellIs" dxfId="4832" priority="4225" operator="equal">
      <formula>"NO"</formula>
    </cfRule>
  </conditionalFormatting>
  <conditionalFormatting sqref="T109">
    <cfRule type="cellIs" dxfId="4831" priority="4226" operator="equal">
      <formula>"SI"</formula>
    </cfRule>
  </conditionalFormatting>
  <conditionalFormatting sqref="N129:N131">
    <cfRule type="expression" dxfId="4830" priority="4227">
      <formula>N129=" "</formula>
    </cfRule>
  </conditionalFormatting>
  <conditionalFormatting sqref="N129:N131">
    <cfRule type="expression" dxfId="4829" priority="4228">
      <formula>N129="NO PRESENTÓ CERTIFICADO"</formula>
    </cfRule>
  </conditionalFormatting>
  <conditionalFormatting sqref="N129:N131">
    <cfRule type="expression" dxfId="4828" priority="4229">
      <formula>N129="PRESENTÓ CERTIFICADO"</formula>
    </cfRule>
  </conditionalFormatting>
  <conditionalFormatting sqref="P129:P131">
    <cfRule type="expression" dxfId="4827" priority="4230">
      <formula>Q129="NO SUBSANABLE"</formula>
    </cfRule>
  </conditionalFormatting>
  <conditionalFormatting sqref="P129:P131">
    <cfRule type="expression" dxfId="4826" priority="4231">
      <formula>Q129="REQUERIMIENTOS SUBSANADOS"</formula>
    </cfRule>
  </conditionalFormatting>
  <conditionalFormatting sqref="P129:P131">
    <cfRule type="expression" dxfId="4825" priority="4232">
      <formula>Q129="PENDIENTES POR SUBSANAR"</formula>
    </cfRule>
  </conditionalFormatting>
  <conditionalFormatting sqref="P129:P131">
    <cfRule type="expression" dxfId="4824" priority="4233">
      <formula>Q129="SIN OBSERVACIÓN"</formula>
    </cfRule>
  </conditionalFormatting>
  <conditionalFormatting sqref="P129:P131">
    <cfRule type="containsBlanks" dxfId="4823" priority="4234">
      <formula>LEN(TRIM(P129))=0</formula>
    </cfRule>
  </conditionalFormatting>
  <conditionalFormatting sqref="O129:O131">
    <cfRule type="cellIs" dxfId="4822" priority="4235" operator="equal">
      <formula>"PENDIENTE POR DESCRIPCIÓN"</formula>
    </cfRule>
  </conditionalFormatting>
  <conditionalFormatting sqref="O129:O131">
    <cfRule type="cellIs" dxfId="4821" priority="4236" operator="equal">
      <formula>"DESCRIPCIÓN INSUFICIENTE"</formula>
    </cfRule>
  </conditionalFormatting>
  <conditionalFormatting sqref="O129:O131">
    <cfRule type="cellIs" dxfId="4820" priority="4237" operator="equal">
      <formula>"NO ESTÁ ACORDE A ITEM 5.2.1 (T.R.)"</formula>
    </cfRule>
  </conditionalFormatting>
  <conditionalFormatting sqref="O129:O131">
    <cfRule type="cellIs" dxfId="4819" priority="4238" operator="equal">
      <formula>"ACORDE A ITEM 5.2.1 (T.R.)"</formula>
    </cfRule>
  </conditionalFormatting>
  <conditionalFormatting sqref="Q129:Q131">
    <cfRule type="containsBlanks" dxfId="4818" priority="4239">
      <formula>LEN(TRIM(Q129))=0</formula>
    </cfRule>
  </conditionalFormatting>
  <conditionalFormatting sqref="Q129:Q131">
    <cfRule type="cellIs" dxfId="4817" priority="4240" operator="equal">
      <formula>"REQUERIMIENTOS SUBSANADOS"</formula>
    </cfRule>
  </conditionalFormatting>
  <conditionalFormatting sqref="Q129:Q131">
    <cfRule type="containsText" dxfId="4816" priority="4241" operator="containsText" text="NO SUBSANABLE">
      <formula>NOT(ISERROR(SEARCH(("NO SUBSANABLE"),(Q129))))</formula>
    </cfRule>
  </conditionalFormatting>
  <conditionalFormatting sqref="Q129:Q131">
    <cfRule type="containsText" dxfId="4815" priority="4242" operator="containsText" text="PENDIENTES POR SUBSANAR">
      <formula>NOT(ISERROR(SEARCH(("PENDIENTES POR SUBSANAR"),(Q129))))</formula>
    </cfRule>
  </conditionalFormatting>
  <conditionalFormatting sqref="Q129:Q131">
    <cfRule type="containsText" dxfId="4814" priority="4243" operator="containsText" text="SIN OBSERVACIÓN">
      <formula>NOT(ISERROR(SEARCH(("SIN OBSERVACIÓN"),(Q129))))</formula>
    </cfRule>
  </conditionalFormatting>
  <conditionalFormatting sqref="R129:R131">
    <cfRule type="containsBlanks" dxfId="4813" priority="4244">
      <formula>LEN(TRIM(R129))=0</formula>
    </cfRule>
  </conditionalFormatting>
  <conditionalFormatting sqref="R129:R131">
    <cfRule type="cellIs" dxfId="4812" priority="4245" operator="equal">
      <formula>"NO CUMPLEN CON LO SOLICITADO"</formula>
    </cfRule>
  </conditionalFormatting>
  <conditionalFormatting sqref="R129:R131">
    <cfRule type="cellIs" dxfId="4811" priority="4246" operator="equal">
      <formula>"CUMPLEN CON LO SOLICITADO"</formula>
    </cfRule>
  </conditionalFormatting>
  <conditionalFormatting sqref="R129:R131">
    <cfRule type="cellIs" dxfId="4810" priority="4247" operator="equal">
      <formula>"PENDIENTES"</formula>
    </cfRule>
  </conditionalFormatting>
  <conditionalFormatting sqref="R129:R131">
    <cfRule type="cellIs" dxfId="4809" priority="4248" operator="equal">
      <formula>"NINGUNO"</formula>
    </cfRule>
  </conditionalFormatting>
  <conditionalFormatting sqref="H129:H131">
    <cfRule type="notContainsBlanks" dxfId="4808" priority="4249">
      <formula>LEN(TRIM(H129))&gt;0</formula>
    </cfRule>
  </conditionalFormatting>
  <conditionalFormatting sqref="G129:G131">
    <cfRule type="notContainsBlanks" dxfId="4807" priority="4250">
      <formula>LEN(TRIM(G129))&gt;0</formula>
    </cfRule>
  </conditionalFormatting>
  <conditionalFormatting sqref="F129:F131">
    <cfRule type="notContainsBlanks" dxfId="4806" priority="4251">
      <formula>LEN(TRIM(F129))&gt;0</formula>
    </cfRule>
  </conditionalFormatting>
  <conditionalFormatting sqref="E129:E131">
    <cfRule type="notContainsBlanks" dxfId="4805" priority="4252">
      <formula>LEN(TRIM(E129))&gt;0</formula>
    </cfRule>
  </conditionalFormatting>
  <conditionalFormatting sqref="D129:D131">
    <cfRule type="notContainsBlanks" dxfId="4804" priority="4253">
      <formula>LEN(TRIM(D129))&gt;0</formula>
    </cfRule>
  </conditionalFormatting>
  <conditionalFormatting sqref="C129:C131">
    <cfRule type="notContainsBlanks" dxfId="4803" priority="4254">
      <formula>LEN(TRIM(C129))&gt;0</formula>
    </cfRule>
  </conditionalFormatting>
  <conditionalFormatting sqref="I129:I131">
    <cfRule type="notContainsBlanks" dxfId="4802" priority="4255">
      <formula>LEN(TRIM(I129))&gt;0</formula>
    </cfRule>
  </conditionalFormatting>
  <conditionalFormatting sqref="N119">
    <cfRule type="expression" dxfId="4801" priority="4262">
      <formula>N119=" "</formula>
    </cfRule>
  </conditionalFormatting>
  <conditionalFormatting sqref="N119">
    <cfRule type="expression" dxfId="4800" priority="4263">
      <formula>N119="NO PRESENTÓ CERTIFICADO"</formula>
    </cfRule>
  </conditionalFormatting>
  <conditionalFormatting sqref="N119">
    <cfRule type="expression" dxfId="4799" priority="4264">
      <formula>N119="PRESENTÓ CERTIFICADO"</formula>
    </cfRule>
  </conditionalFormatting>
  <conditionalFormatting sqref="O119">
    <cfRule type="cellIs" dxfId="4798" priority="4265" operator="equal">
      <formula>"PENDIENTE POR DESCRIPCIÓN"</formula>
    </cfRule>
  </conditionalFormatting>
  <conditionalFormatting sqref="O119">
    <cfRule type="cellIs" dxfId="4797" priority="4266" operator="equal">
      <formula>"DESCRIPCIÓN INSUFICIENTE"</formula>
    </cfRule>
  </conditionalFormatting>
  <conditionalFormatting sqref="O119">
    <cfRule type="cellIs" dxfId="4796" priority="4267" operator="equal">
      <formula>"NO ESTÁ ACORDE A ITEM 5.2.1 (T.R.)"</formula>
    </cfRule>
  </conditionalFormatting>
  <conditionalFormatting sqref="O119">
    <cfRule type="cellIs" dxfId="4795" priority="4268" operator="equal">
      <formula>"ACORDE A ITEM 5.2.1 (T.R.)"</formula>
    </cfRule>
  </conditionalFormatting>
  <conditionalFormatting sqref="Q119">
    <cfRule type="containsBlanks" dxfId="4794" priority="4269">
      <formula>LEN(TRIM(Q119))=0</formula>
    </cfRule>
  </conditionalFormatting>
  <conditionalFormatting sqref="Q119">
    <cfRule type="cellIs" dxfId="4793" priority="4270" operator="equal">
      <formula>"REQUERIMIENTOS SUBSANADOS"</formula>
    </cfRule>
  </conditionalFormatting>
  <conditionalFormatting sqref="Q119">
    <cfRule type="containsText" dxfId="4792" priority="4271" operator="containsText" text="NO SUBSANABLE">
      <formula>NOT(ISERROR(SEARCH(("NO SUBSANABLE"),(Q119))))</formula>
    </cfRule>
  </conditionalFormatting>
  <conditionalFormatting sqref="Q119">
    <cfRule type="containsText" dxfId="4791" priority="4272" operator="containsText" text="PENDIENTES POR SUBSANAR">
      <formula>NOT(ISERROR(SEARCH(("PENDIENTES POR SUBSANAR"),(Q119))))</formula>
    </cfRule>
  </conditionalFormatting>
  <conditionalFormatting sqref="Q119">
    <cfRule type="containsText" dxfId="4790" priority="4273" operator="containsText" text="SIN OBSERVACIÓN">
      <formula>NOT(ISERROR(SEARCH(("SIN OBSERVACIÓN"),(Q119))))</formula>
    </cfRule>
  </conditionalFormatting>
  <conditionalFormatting sqref="R119">
    <cfRule type="containsBlanks" dxfId="4789" priority="4274">
      <formula>LEN(TRIM(R119))=0</formula>
    </cfRule>
  </conditionalFormatting>
  <conditionalFormatting sqref="R119">
    <cfRule type="cellIs" dxfId="4788" priority="4275" operator="equal">
      <formula>"NO CUMPLEN CON LO SOLICITADO"</formula>
    </cfRule>
  </conditionalFormatting>
  <conditionalFormatting sqref="R119">
    <cfRule type="cellIs" dxfId="4787" priority="4276" operator="equal">
      <formula>"CUMPLEN CON LO SOLICITADO"</formula>
    </cfRule>
  </conditionalFormatting>
  <conditionalFormatting sqref="R119">
    <cfRule type="cellIs" dxfId="4786" priority="4277" operator="equal">
      <formula>"PENDIENTES"</formula>
    </cfRule>
  </conditionalFormatting>
  <conditionalFormatting sqref="R119">
    <cfRule type="cellIs" dxfId="4785" priority="4278" operator="equal">
      <formula>"NINGUNO"</formula>
    </cfRule>
  </conditionalFormatting>
  <conditionalFormatting sqref="S114 S119 S124:S126 S129:S131">
    <cfRule type="cellIs" dxfId="4784" priority="4283" operator="greaterThan">
      <formula>0</formula>
    </cfRule>
  </conditionalFormatting>
  <conditionalFormatting sqref="S114 S119 S124:S126 S129:S131">
    <cfRule type="cellIs" dxfId="4783" priority="4284" operator="equal">
      <formula>0</formula>
    </cfRule>
  </conditionalFormatting>
  <conditionalFormatting sqref="H119">
    <cfRule type="notContainsBlanks" dxfId="4782" priority="4285">
      <formula>LEN(TRIM(H119))&gt;0</formula>
    </cfRule>
  </conditionalFormatting>
  <conditionalFormatting sqref="N141">
    <cfRule type="expression" dxfId="4781" priority="3894">
      <formula>N141=" "</formula>
    </cfRule>
  </conditionalFormatting>
  <conditionalFormatting sqref="N141">
    <cfRule type="expression" dxfId="4780" priority="3895">
      <formula>N141="NO PRESENTÓ CERTIFICADO"</formula>
    </cfRule>
  </conditionalFormatting>
  <conditionalFormatting sqref="N141">
    <cfRule type="expression" dxfId="4779" priority="3896">
      <formula>N141="PRESENTÓ CERTIFICADO"</formula>
    </cfRule>
  </conditionalFormatting>
  <conditionalFormatting sqref="S141">
    <cfRule type="cellIs" dxfId="4778" priority="3901" operator="greaterThan">
      <formula>0</formula>
    </cfRule>
  </conditionalFormatting>
  <conditionalFormatting sqref="S141">
    <cfRule type="cellIs" dxfId="4777" priority="3902" operator="equal">
      <formula>0</formula>
    </cfRule>
  </conditionalFormatting>
  <conditionalFormatting sqref="P141">
    <cfRule type="expression" dxfId="4776" priority="3903">
      <formula>Q141="NO SUBSANABLE"</formula>
    </cfRule>
  </conditionalFormatting>
  <conditionalFormatting sqref="P141">
    <cfRule type="expression" dxfId="4775" priority="3904">
      <formula>Q141="REQUERIMIENTOS SUBSANADOS"</formula>
    </cfRule>
  </conditionalFormatting>
  <conditionalFormatting sqref="P141">
    <cfRule type="expression" dxfId="4774" priority="3905">
      <formula>Q141="PENDIENTES POR SUBSANAR"</formula>
    </cfRule>
  </conditionalFormatting>
  <conditionalFormatting sqref="P141">
    <cfRule type="expression" dxfId="4773" priority="3906">
      <formula>Q141="SIN OBSERVACIÓN"</formula>
    </cfRule>
  </conditionalFormatting>
  <conditionalFormatting sqref="P141">
    <cfRule type="containsBlanks" dxfId="4772" priority="3907">
      <formula>LEN(TRIM(P141))=0</formula>
    </cfRule>
  </conditionalFormatting>
  <conditionalFormatting sqref="O141">
    <cfRule type="cellIs" dxfId="4771" priority="3908" operator="equal">
      <formula>"PENDIENTE POR DESCRIPCIÓN"</formula>
    </cfRule>
  </conditionalFormatting>
  <conditionalFormatting sqref="O141">
    <cfRule type="cellIs" dxfId="4770" priority="3909" operator="equal">
      <formula>"DESCRIPCIÓN INSUFICIENTE"</formula>
    </cfRule>
  </conditionalFormatting>
  <conditionalFormatting sqref="O141">
    <cfRule type="cellIs" dxfId="4769" priority="3910" operator="equal">
      <formula>"NO ESTÁ ACORDE A ITEM 5.2.1 (T.R.)"</formula>
    </cfRule>
  </conditionalFormatting>
  <conditionalFormatting sqref="O141">
    <cfRule type="cellIs" dxfId="4768" priority="3911" operator="equal">
      <formula>"ACORDE A ITEM 5.2.1 (T.R.)"</formula>
    </cfRule>
  </conditionalFormatting>
  <conditionalFormatting sqref="Q141">
    <cfRule type="containsBlanks" dxfId="4767" priority="3912">
      <formula>LEN(TRIM(Q141))=0</formula>
    </cfRule>
  </conditionalFormatting>
  <conditionalFormatting sqref="Q141">
    <cfRule type="cellIs" dxfId="4766" priority="3913" operator="equal">
      <formula>"REQUERIMIENTOS SUBSANADOS"</formula>
    </cfRule>
  </conditionalFormatting>
  <conditionalFormatting sqref="Q141">
    <cfRule type="containsText" dxfId="4765" priority="3914" operator="containsText" text="NO SUBSANABLE">
      <formula>NOT(ISERROR(SEARCH(("NO SUBSANABLE"),(Q141))))</formula>
    </cfRule>
  </conditionalFormatting>
  <conditionalFormatting sqref="Q141">
    <cfRule type="containsText" dxfId="4764" priority="3915" operator="containsText" text="PENDIENTES POR SUBSANAR">
      <formula>NOT(ISERROR(SEARCH(("PENDIENTES POR SUBSANAR"),(Q141))))</formula>
    </cfRule>
  </conditionalFormatting>
  <conditionalFormatting sqref="Q141">
    <cfRule type="containsText" dxfId="4763" priority="3916" operator="containsText" text="SIN OBSERVACIÓN">
      <formula>NOT(ISERROR(SEARCH(("SIN OBSERVACIÓN"),(Q141))))</formula>
    </cfRule>
  </conditionalFormatting>
  <conditionalFormatting sqref="R141">
    <cfRule type="containsBlanks" dxfId="4762" priority="3917">
      <formula>LEN(TRIM(R141))=0</formula>
    </cfRule>
  </conditionalFormatting>
  <conditionalFormatting sqref="R141">
    <cfRule type="cellIs" dxfId="4761" priority="3918" operator="equal">
      <formula>"NO CUMPLEN CON LO SOLICITADO"</formula>
    </cfRule>
  </conditionalFormatting>
  <conditionalFormatting sqref="R141">
    <cfRule type="cellIs" dxfId="4760" priority="3919" operator="equal">
      <formula>"CUMPLEN CON LO SOLICITADO"</formula>
    </cfRule>
  </conditionalFormatting>
  <conditionalFormatting sqref="R141">
    <cfRule type="cellIs" dxfId="4759" priority="3920" operator="equal">
      <formula>"PENDIENTES"</formula>
    </cfRule>
  </conditionalFormatting>
  <conditionalFormatting sqref="R141">
    <cfRule type="cellIs" dxfId="4758" priority="3921" operator="equal">
      <formula>"NINGUNO"</formula>
    </cfRule>
  </conditionalFormatting>
  <conditionalFormatting sqref="T166">
    <cfRule type="cellIs" dxfId="4757" priority="3922" operator="equal">
      <formula>"NO CUMPLE"</formula>
    </cfRule>
  </conditionalFormatting>
  <conditionalFormatting sqref="T166">
    <cfRule type="cellIs" dxfId="4756" priority="3923" operator="equal">
      <formula>"CUMPLE"</formula>
    </cfRule>
  </conditionalFormatting>
  <conditionalFormatting sqref="B166">
    <cfRule type="cellIs" dxfId="4755" priority="3924" operator="equal">
      <formula>"NO CUMPLE CON LA EXPERIENCIA REQUERIDA"</formula>
    </cfRule>
  </conditionalFormatting>
  <conditionalFormatting sqref="B166">
    <cfRule type="cellIs" dxfId="4754" priority="3925" operator="equal">
      <formula>"CUMPLE CON LA EXPERIENCIA REQUERIDA"</formula>
    </cfRule>
  </conditionalFormatting>
  <conditionalFormatting sqref="H141">
    <cfRule type="notContainsBlanks" dxfId="4753" priority="3926">
      <formula>LEN(TRIM(H141))&gt;0</formula>
    </cfRule>
  </conditionalFormatting>
  <conditionalFormatting sqref="G141">
    <cfRule type="notContainsBlanks" dxfId="4752" priority="3927">
      <formula>LEN(TRIM(G141))&gt;0</formula>
    </cfRule>
  </conditionalFormatting>
  <conditionalFormatting sqref="F141">
    <cfRule type="notContainsBlanks" dxfId="4751" priority="3928">
      <formula>LEN(TRIM(F141))&gt;0</formula>
    </cfRule>
  </conditionalFormatting>
  <conditionalFormatting sqref="E141">
    <cfRule type="notContainsBlanks" dxfId="4750" priority="3929">
      <formula>LEN(TRIM(E141))&gt;0</formula>
    </cfRule>
  </conditionalFormatting>
  <conditionalFormatting sqref="D141">
    <cfRule type="notContainsBlanks" dxfId="4749" priority="3930">
      <formula>LEN(TRIM(D141))&gt;0</formula>
    </cfRule>
  </conditionalFormatting>
  <conditionalFormatting sqref="C141">
    <cfRule type="notContainsBlanks" dxfId="4748" priority="3931">
      <formula>LEN(TRIM(C141))&gt;0</formula>
    </cfRule>
  </conditionalFormatting>
  <conditionalFormatting sqref="I141">
    <cfRule type="notContainsBlanks" dxfId="4747" priority="3932">
      <formula>LEN(TRIM(I141))&gt;0</formula>
    </cfRule>
  </conditionalFormatting>
  <conditionalFormatting sqref="N146">
    <cfRule type="expression" dxfId="4746" priority="3933">
      <formula>N146=" "</formula>
    </cfRule>
  </conditionalFormatting>
  <conditionalFormatting sqref="N146">
    <cfRule type="expression" dxfId="4745" priority="3934">
      <formula>N146="NO PRESENTÓ CERTIFICADO"</formula>
    </cfRule>
  </conditionalFormatting>
  <conditionalFormatting sqref="N146">
    <cfRule type="expression" dxfId="4744" priority="3935">
      <formula>N146="PRESENTÓ CERTIFICADO"</formula>
    </cfRule>
  </conditionalFormatting>
  <conditionalFormatting sqref="P146 P151">
    <cfRule type="expression" dxfId="4743" priority="3936">
      <formula>Q146="NO SUBSANABLE"</formula>
    </cfRule>
  </conditionalFormatting>
  <conditionalFormatting sqref="P146 P151">
    <cfRule type="expression" dxfId="4742" priority="3937">
      <formula>Q146="REQUERIMIENTOS SUBSANADOS"</formula>
    </cfRule>
  </conditionalFormatting>
  <conditionalFormatting sqref="P146 P151">
    <cfRule type="expression" dxfId="4741" priority="3938">
      <formula>Q146="PENDIENTES POR SUBSANAR"</formula>
    </cfRule>
  </conditionalFormatting>
  <conditionalFormatting sqref="P146 P151">
    <cfRule type="expression" dxfId="4740" priority="3939">
      <formula>Q146="SIN OBSERVACIÓN"</formula>
    </cfRule>
  </conditionalFormatting>
  <conditionalFormatting sqref="P146 P151">
    <cfRule type="containsBlanks" dxfId="4739" priority="3940">
      <formula>LEN(TRIM(P146))=0</formula>
    </cfRule>
  </conditionalFormatting>
  <conditionalFormatting sqref="O146">
    <cfRule type="cellIs" dxfId="4738" priority="3941" operator="equal">
      <formula>"PENDIENTE POR DESCRIPCIÓN"</formula>
    </cfRule>
  </conditionalFormatting>
  <conditionalFormatting sqref="O146">
    <cfRule type="cellIs" dxfId="4737" priority="3942" operator="equal">
      <formula>"DESCRIPCIÓN INSUFICIENTE"</formula>
    </cfRule>
  </conditionalFormatting>
  <conditionalFormatting sqref="O146">
    <cfRule type="cellIs" dxfId="4736" priority="3943" operator="equal">
      <formula>"NO ESTÁ ACORDE A ITEM 5.2.1 (T.R.)"</formula>
    </cfRule>
  </conditionalFormatting>
  <conditionalFormatting sqref="O146">
    <cfRule type="cellIs" dxfId="4735" priority="3944" operator="equal">
      <formula>"ACORDE A ITEM 5.2.1 (T.R.)"</formula>
    </cfRule>
  </conditionalFormatting>
  <conditionalFormatting sqref="Q146">
    <cfRule type="containsBlanks" dxfId="4734" priority="3945">
      <formula>LEN(TRIM(Q146))=0</formula>
    </cfRule>
  </conditionalFormatting>
  <conditionalFormatting sqref="Q146">
    <cfRule type="cellIs" dxfId="4733" priority="3946" operator="equal">
      <formula>"REQUERIMIENTOS SUBSANADOS"</formula>
    </cfRule>
  </conditionalFormatting>
  <conditionalFormatting sqref="Q146">
    <cfRule type="containsText" dxfId="4732" priority="3947" operator="containsText" text="NO SUBSANABLE">
      <formula>NOT(ISERROR(SEARCH(("NO SUBSANABLE"),(Q146))))</formula>
    </cfRule>
  </conditionalFormatting>
  <conditionalFormatting sqref="Q146">
    <cfRule type="containsText" dxfId="4731" priority="3948" operator="containsText" text="PENDIENTES POR SUBSANAR">
      <formula>NOT(ISERROR(SEARCH(("PENDIENTES POR SUBSANAR"),(Q146))))</formula>
    </cfRule>
  </conditionalFormatting>
  <conditionalFormatting sqref="Q146">
    <cfRule type="containsText" dxfId="4730" priority="3949" operator="containsText" text="SIN OBSERVACIÓN">
      <formula>NOT(ISERROR(SEARCH(("SIN OBSERVACIÓN"),(Q146))))</formula>
    </cfRule>
  </conditionalFormatting>
  <conditionalFormatting sqref="R146">
    <cfRule type="containsBlanks" dxfId="4729" priority="3950">
      <formula>LEN(TRIM(R146))=0</formula>
    </cfRule>
  </conditionalFormatting>
  <conditionalFormatting sqref="R146">
    <cfRule type="cellIs" dxfId="4728" priority="3951" operator="equal">
      <formula>"NO CUMPLEN CON LO SOLICITADO"</formula>
    </cfRule>
  </conditionalFormatting>
  <conditionalFormatting sqref="R146">
    <cfRule type="cellIs" dxfId="4727" priority="3952" operator="equal">
      <formula>"CUMPLEN CON LO SOLICITADO"</formula>
    </cfRule>
  </conditionalFormatting>
  <conditionalFormatting sqref="R146">
    <cfRule type="cellIs" dxfId="4726" priority="3953" operator="equal">
      <formula>"PENDIENTES"</formula>
    </cfRule>
  </conditionalFormatting>
  <conditionalFormatting sqref="R146">
    <cfRule type="cellIs" dxfId="4725" priority="3954" operator="equal">
      <formula>"NINGUNO"</formula>
    </cfRule>
  </conditionalFormatting>
  <conditionalFormatting sqref="H146">
    <cfRule type="notContainsBlanks" dxfId="4724" priority="3955">
      <formula>LEN(TRIM(H146))&gt;0</formula>
    </cfRule>
  </conditionalFormatting>
  <conditionalFormatting sqref="G146 G151">
    <cfRule type="notContainsBlanks" dxfId="4723" priority="3956">
      <formula>LEN(TRIM(G146))&gt;0</formula>
    </cfRule>
  </conditionalFormatting>
  <conditionalFormatting sqref="F146 F151">
    <cfRule type="notContainsBlanks" dxfId="4722" priority="3957">
      <formula>LEN(TRIM(F146))&gt;0</formula>
    </cfRule>
  </conditionalFormatting>
  <conditionalFormatting sqref="E146 E151">
    <cfRule type="notContainsBlanks" dxfId="4721" priority="3958">
      <formula>LEN(TRIM(E146))&gt;0</formula>
    </cfRule>
  </conditionalFormatting>
  <conditionalFormatting sqref="D146 D151">
    <cfRule type="notContainsBlanks" dxfId="4720" priority="3959">
      <formula>LEN(TRIM(D146))&gt;0</formula>
    </cfRule>
  </conditionalFormatting>
  <conditionalFormatting sqref="C146 C151">
    <cfRule type="notContainsBlanks" dxfId="4719" priority="3960">
      <formula>LEN(TRIM(C146))&gt;0</formula>
    </cfRule>
  </conditionalFormatting>
  <conditionalFormatting sqref="I146 I151">
    <cfRule type="notContainsBlanks" dxfId="4718" priority="3961">
      <formula>LEN(TRIM(I146))&gt;0</formula>
    </cfRule>
  </conditionalFormatting>
  <conditionalFormatting sqref="N156:N158">
    <cfRule type="expression" dxfId="4717" priority="3962">
      <formula>N156=" "</formula>
    </cfRule>
  </conditionalFormatting>
  <conditionalFormatting sqref="N156:N158">
    <cfRule type="expression" dxfId="4716" priority="3963">
      <formula>N156="NO PRESENTÓ CERTIFICADO"</formula>
    </cfRule>
  </conditionalFormatting>
  <conditionalFormatting sqref="N156:N158">
    <cfRule type="expression" dxfId="4715" priority="3964">
      <formula>N156="PRESENTÓ CERTIFICADO"</formula>
    </cfRule>
  </conditionalFormatting>
  <conditionalFormatting sqref="P156:P158">
    <cfRule type="expression" dxfId="4714" priority="3965">
      <formula>Q156="NO SUBSANABLE"</formula>
    </cfRule>
  </conditionalFormatting>
  <conditionalFormatting sqref="P156:P158">
    <cfRule type="expression" dxfId="4713" priority="3966">
      <formula>Q156="REQUERIMIENTOS SUBSANADOS"</formula>
    </cfRule>
  </conditionalFormatting>
  <conditionalFormatting sqref="P156:P158">
    <cfRule type="expression" dxfId="4712" priority="3967">
      <formula>Q156="PENDIENTES POR SUBSANAR"</formula>
    </cfRule>
  </conditionalFormatting>
  <conditionalFormatting sqref="P156:P158">
    <cfRule type="expression" dxfId="4711" priority="3968">
      <formula>Q156="SIN OBSERVACIÓN"</formula>
    </cfRule>
  </conditionalFormatting>
  <conditionalFormatting sqref="P156:P158">
    <cfRule type="containsBlanks" dxfId="4710" priority="3969">
      <formula>LEN(TRIM(P156))=0</formula>
    </cfRule>
  </conditionalFormatting>
  <conditionalFormatting sqref="O156:O158">
    <cfRule type="cellIs" dxfId="4709" priority="3970" operator="equal">
      <formula>"PENDIENTE POR DESCRIPCIÓN"</formula>
    </cfRule>
  </conditionalFormatting>
  <conditionalFormatting sqref="O156:O158">
    <cfRule type="cellIs" dxfId="4708" priority="3971" operator="equal">
      <formula>"DESCRIPCIÓN INSUFICIENTE"</formula>
    </cfRule>
  </conditionalFormatting>
  <conditionalFormatting sqref="O156:O158">
    <cfRule type="cellIs" dxfId="4707" priority="3972" operator="equal">
      <formula>"NO ESTÁ ACORDE A ITEM 5.2.1 (T.R.)"</formula>
    </cfRule>
  </conditionalFormatting>
  <conditionalFormatting sqref="O156:O158">
    <cfRule type="cellIs" dxfId="4706" priority="3973" operator="equal">
      <formula>"ACORDE A ITEM 5.2.1 (T.R.)"</formula>
    </cfRule>
  </conditionalFormatting>
  <conditionalFormatting sqref="Q156:Q158">
    <cfRule type="containsBlanks" dxfId="4705" priority="3974">
      <formula>LEN(TRIM(Q156))=0</formula>
    </cfRule>
  </conditionalFormatting>
  <conditionalFormatting sqref="Q156:Q158">
    <cfRule type="cellIs" dxfId="4704" priority="3975" operator="equal">
      <formula>"REQUERIMIENTOS SUBSANADOS"</formula>
    </cfRule>
  </conditionalFormatting>
  <conditionalFormatting sqref="Q156:Q158">
    <cfRule type="containsText" dxfId="4703" priority="3976" operator="containsText" text="NO SUBSANABLE">
      <formula>NOT(ISERROR(SEARCH(("NO SUBSANABLE"),(Q156))))</formula>
    </cfRule>
  </conditionalFormatting>
  <conditionalFormatting sqref="Q156:Q158">
    <cfRule type="containsText" dxfId="4702" priority="3977" operator="containsText" text="PENDIENTES POR SUBSANAR">
      <formula>NOT(ISERROR(SEARCH(("PENDIENTES POR SUBSANAR"),(Q156))))</formula>
    </cfRule>
  </conditionalFormatting>
  <conditionalFormatting sqref="Q156:Q158">
    <cfRule type="containsText" dxfId="4701" priority="3978" operator="containsText" text="SIN OBSERVACIÓN">
      <formula>NOT(ISERROR(SEARCH(("SIN OBSERVACIÓN"),(Q156))))</formula>
    </cfRule>
  </conditionalFormatting>
  <conditionalFormatting sqref="R156:R158">
    <cfRule type="containsBlanks" dxfId="4700" priority="3979">
      <formula>LEN(TRIM(R156))=0</formula>
    </cfRule>
  </conditionalFormatting>
  <conditionalFormatting sqref="R156:R158">
    <cfRule type="cellIs" dxfId="4699" priority="3980" operator="equal">
      <formula>"NO CUMPLEN CON LO SOLICITADO"</formula>
    </cfRule>
  </conditionalFormatting>
  <conditionalFormatting sqref="R156:R158">
    <cfRule type="cellIs" dxfId="4698" priority="3981" operator="equal">
      <formula>"CUMPLEN CON LO SOLICITADO"</formula>
    </cfRule>
  </conditionalFormatting>
  <conditionalFormatting sqref="R156:R158">
    <cfRule type="cellIs" dxfId="4697" priority="3982" operator="equal">
      <formula>"PENDIENTES"</formula>
    </cfRule>
  </conditionalFormatting>
  <conditionalFormatting sqref="R156:R158">
    <cfRule type="cellIs" dxfId="4696" priority="3983" operator="equal">
      <formula>"NINGUNO"</formula>
    </cfRule>
  </conditionalFormatting>
  <conditionalFormatting sqref="H156:H158">
    <cfRule type="notContainsBlanks" dxfId="4695" priority="3984">
      <formula>LEN(TRIM(H156))&gt;0</formula>
    </cfRule>
  </conditionalFormatting>
  <conditionalFormatting sqref="G156:G158">
    <cfRule type="notContainsBlanks" dxfId="4694" priority="3985">
      <formula>LEN(TRIM(G156))&gt;0</formula>
    </cfRule>
  </conditionalFormatting>
  <conditionalFormatting sqref="F156:F158">
    <cfRule type="notContainsBlanks" dxfId="4693" priority="3986">
      <formula>LEN(TRIM(F156))&gt;0</formula>
    </cfRule>
  </conditionalFormatting>
  <conditionalFormatting sqref="E156:E158">
    <cfRule type="notContainsBlanks" dxfId="4692" priority="3987">
      <formula>LEN(TRIM(E156))&gt;0</formula>
    </cfRule>
  </conditionalFormatting>
  <conditionalFormatting sqref="D156:D158">
    <cfRule type="notContainsBlanks" dxfId="4691" priority="3988">
      <formula>LEN(TRIM(D156))&gt;0</formula>
    </cfRule>
  </conditionalFormatting>
  <conditionalFormatting sqref="C156:C158">
    <cfRule type="notContainsBlanks" dxfId="4690" priority="3989">
      <formula>LEN(TRIM(C156))&gt;0</formula>
    </cfRule>
  </conditionalFormatting>
  <conditionalFormatting sqref="I156:I158">
    <cfRule type="notContainsBlanks" dxfId="4689" priority="3990">
      <formula>LEN(TRIM(I156))&gt;0</formula>
    </cfRule>
  </conditionalFormatting>
  <conditionalFormatting sqref="T141">
    <cfRule type="cellIs" dxfId="4688" priority="3991" operator="equal">
      <formula>"NO"</formula>
    </cfRule>
  </conditionalFormatting>
  <conditionalFormatting sqref="T141">
    <cfRule type="cellIs" dxfId="4687" priority="3992" operator="equal">
      <formula>"SI"</formula>
    </cfRule>
  </conditionalFormatting>
  <conditionalFormatting sqref="N161:N163">
    <cfRule type="expression" dxfId="4686" priority="3993">
      <formula>N161=" "</formula>
    </cfRule>
  </conditionalFormatting>
  <conditionalFormatting sqref="N161:N163">
    <cfRule type="expression" dxfId="4685" priority="3994">
      <formula>N161="NO PRESENTÓ CERTIFICADO"</formula>
    </cfRule>
  </conditionalFormatting>
  <conditionalFormatting sqref="N161:N163">
    <cfRule type="expression" dxfId="4684" priority="3995">
      <formula>N161="PRESENTÓ CERTIFICADO"</formula>
    </cfRule>
  </conditionalFormatting>
  <conditionalFormatting sqref="P161:P163">
    <cfRule type="expression" dxfId="4683" priority="3996">
      <formula>Q161="NO SUBSANABLE"</formula>
    </cfRule>
  </conditionalFormatting>
  <conditionalFormatting sqref="P161:P163">
    <cfRule type="expression" dxfId="4682" priority="3997">
      <formula>Q161="REQUERIMIENTOS SUBSANADOS"</formula>
    </cfRule>
  </conditionalFormatting>
  <conditionalFormatting sqref="P161:P163">
    <cfRule type="expression" dxfId="4681" priority="3998">
      <formula>Q161="PENDIENTES POR SUBSANAR"</formula>
    </cfRule>
  </conditionalFormatting>
  <conditionalFormatting sqref="P161:P163">
    <cfRule type="expression" dxfId="4680" priority="3999">
      <formula>Q161="SIN OBSERVACIÓN"</formula>
    </cfRule>
  </conditionalFormatting>
  <conditionalFormatting sqref="P161:P163">
    <cfRule type="containsBlanks" dxfId="4679" priority="4000">
      <formula>LEN(TRIM(P161))=0</formula>
    </cfRule>
  </conditionalFormatting>
  <conditionalFormatting sqref="O161:O163">
    <cfRule type="cellIs" dxfId="4678" priority="4001" operator="equal">
      <formula>"PENDIENTE POR DESCRIPCIÓN"</formula>
    </cfRule>
  </conditionalFormatting>
  <conditionalFormatting sqref="O161:O163">
    <cfRule type="cellIs" dxfId="4677" priority="4002" operator="equal">
      <formula>"DESCRIPCIÓN INSUFICIENTE"</formula>
    </cfRule>
  </conditionalFormatting>
  <conditionalFormatting sqref="O161:O163">
    <cfRule type="cellIs" dxfId="4676" priority="4003" operator="equal">
      <formula>"NO ESTÁ ACORDE A ITEM 5.2.1 (T.R.)"</formula>
    </cfRule>
  </conditionalFormatting>
  <conditionalFormatting sqref="O161:O163">
    <cfRule type="cellIs" dxfId="4675" priority="4004" operator="equal">
      <formula>"ACORDE A ITEM 5.2.1 (T.R.)"</formula>
    </cfRule>
  </conditionalFormatting>
  <conditionalFormatting sqref="Q161:Q163">
    <cfRule type="containsBlanks" dxfId="4674" priority="4005">
      <formula>LEN(TRIM(Q161))=0</formula>
    </cfRule>
  </conditionalFormatting>
  <conditionalFormatting sqref="Q161:Q163">
    <cfRule type="cellIs" dxfId="4673" priority="4006" operator="equal">
      <formula>"REQUERIMIENTOS SUBSANADOS"</formula>
    </cfRule>
  </conditionalFormatting>
  <conditionalFormatting sqref="Q161:Q163">
    <cfRule type="containsText" dxfId="4672" priority="4007" operator="containsText" text="NO SUBSANABLE">
      <formula>NOT(ISERROR(SEARCH(("NO SUBSANABLE"),(Q161))))</formula>
    </cfRule>
  </conditionalFormatting>
  <conditionalFormatting sqref="Q161:Q163">
    <cfRule type="containsText" dxfId="4671" priority="4008" operator="containsText" text="PENDIENTES POR SUBSANAR">
      <formula>NOT(ISERROR(SEARCH(("PENDIENTES POR SUBSANAR"),(Q161))))</formula>
    </cfRule>
  </conditionalFormatting>
  <conditionalFormatting sqref="Q161:Q163">
    <cfRule type="containsText" dxfId="4670" priority="4009" operator="containsText" text="SIN OBSERVACIÓN">
      <formula>NOT(ISERROR(SEARCH(("SIN OBSERVACIÓN"),(Q161))))</formula>
    </cfRule>
  </conditionalFormatting>
  <conditionalFormatting sqref="R161:R163">
    <cfRule type="containsBlanks" dxfId="4669" priority="4010">
      <formula>LEN(TRIM(R161))=0</formula>
    </cfRule>
  </conditionalFormatting>
  <conditionalFormatting sqref="R161:R163">
    <cfRule type="cellIs" dxfId="4668" priority="4011" operator="equal">
      <formula>"NO CUMPLEN CON LO SOLICITADO"</formula>
    </cfRule>
  </conditionalFormatting>
  <conditionalFormatting sqref="R161:R163">
    <cfRule type="cellIs" dxfId="4667" priority="4012" operator="equal">
      <formula>"CUMPLEN CON LO SOLICITADO"</formula>
    </cfRule>
  </conditionalFormatting>
  <conditionalFormatting sqref="R161:R163">
    <cfRule type="cellIs" dxfId="4666" priority="4013" operator="equal">
      <formula>"PENDIENTES"</formula>
    </cfRule>
  </conditionalFormatting>
  <conditionalFormatting sqref="R161:R163">
    <cfRule type="cellIs" dxfId="4665" priority="4014" operator="equal">
      <formula>"NINGUNO"</formula>
    </cfRule>
  </conditionalFormatting>
  <conditionalFormatting sqref="H161:H163">
    <cfRule type="notContainsBlanks" dxfId="4664" priority="4015">
      <formula>LEN(TRIM(H161))&gt;0</formula>
    </cfRule>
  </conditionalFormatting>
  <conditionalFormatting sqref="G161:G163">
    <cfRule type="notContainsBlanks" dxfId="4663" priority="4016">
      <formula>LEN(TRIM(G161))&gt;0</formula>
    </cfRule>
  </conditionalFormatting>
  <conditionalFormatting sqref="F161:F163">
    <cfRule type="notContainsBlanks" dxfId="4662" priority="4017">
      <formula>LEN(TRIM(F161))&gt;0</formula>
    </cfRule>
  </conditionalFormatting>
  <conditionalFormatting sqref="E161:E163">
    <cfRule type="notContainsBlanks" dxfId="4661" priority="4018">
      <formula>LEN(TRIM(E161))&gt;0</formula>
    </cfRule>
  </conditionalFormatting>
  <conditionalFormatting sqref="D161:D163">
    <cfRule type="notContainsBlanks" dxfId="4660" priority="4019">
      <formula>LEN(TRIM(D161))&gt;0</formula>
    </cfRule>
  </conditionalFormatting>
  <conditionalFormatting sqref="C161:C163">
    <cfRule type="notContainsBlanks" dxfId="4659" priority="4020">
      <formula>LEN(TRIM(C161))&gt;0</formula>
    </cfRule>
  </conditionalFormatting>
  <conditionalFormatting sqref="I161:I163">
    <cfRule type="notContainsBlanks" dxfId="4658" priority="4021">
      <formula>LEN(TRIM(I161))&gt;0</formula>
    </cfRule>
  </conditionalFormatting>
  <conditionalFormatting sqref="N151">
    <cfRule type="expression" dxfId="4657" priority="4028">
      <formula>N151=" "</formula>
    </cfRule>
  </conditionalFormatting>
  <conditionalFormatting sqref="N151">
    <cfRule type="expression" dxfId="4656" priority="4029">
      <formula>N151="NO PRESENTÓ CERTIFICADO"</formula>
    </cfRule>
  </conditionalFormatting>
  <conditionalFormatting sqref="N151">
    <cfRule type="expression" dxfId="4655" priority="4030">
      <formula>N151="PRESENTÓ CERTIFICADO"</formula>
    </cfRule>
  </conditionalFormatting>
  <conditionalFormatting sqref="O151">
    <cfRule type="cellIs" dxfId="4654" priority="4031" operator="equal">
      <formula>"PENDIENTE POR DESCRIPCIÓN"</formula>
    </cfRule>
  </conditionalFormatting>
  <conditionalFormatting sqref="O151">
    <cfRule type="cellIs" dxfId="4653" priority="4032" operator="equal">
      <formula>"DESCRIPCIÓN INSUFICIENTE"</formula>
    </cfRule>
  </conditionalFormatting>
  <conditionalFormatting sqref="O151">
    <cfRule type="cellIs" dxfId="4652" priority="4033" operator="equal">
      <formula>"NO ESTÁ ACORDE A ITEM 5.2.1 (T.R.)"</formula>
    </cfRule>
  </conditionalFormatting>
  <conditionalFormatting sqref="O151">
    <cfRule type="cellIs" dxfId="4651" priority="4034" operator="equal">
      <formula>"ACORDE A ITEM 5.2.1 (T.R.)"</formula>
    </cfRule>
  </conditionalFormatting>
  <conditionalFormatting sqref="Q151">
    <cfRule type="containsBlanks" dxfId="4650" priority="4035">
      <formula>LEN(TRIM(Q151))=0</formula>
    </cfRule>
  </conditionalFormatting>
  <conditionalFormatting sqref="Q151">
    <cfRule type="cellIs" dxfId="4649" priority="4036" operator="equal">
      <formula>"REQUERIMIENTOS SUBSANADOS"</formula>
    </cfRule>
  </conditionalFormatting>
  <conditionalFormatting sqref="Q151">
    <cfRule type="containsText" dxfId="4648" priority="4037" operator="containsText" text="NO SUBSANABLE">
      <formula>NOT(ISERROR(SEARCH(("NO SUBSANABLE"),(Q151))))</formula>
    </cfRule>
  </conditionalFormatting>
  <conditionalFormatting sqref="Q151">
    <cfRule type="containsText" dxfId="4647" priority="4038" operator="containsText" text="PENDIENTES POR SUBSANAR">
      <formula>NOT(ISERROR(SEARCH(("PENDIENTES POR SUBSANAR"),(Q151))))</formula>
    </cfRule>
  </conditionalFormatting>
  <conditionalFormatting sqref="Q151">
    <cfRule type="containsText" dxfId="4646" priority="4039" operator="containsText" text="SIN OBSERVACIÓN">
      <formula>NOT(ISERROR(SEARCH(("SIN OBSERVACIÓN"),(Q151))))</formula>
    </cfRule>
  </conditionalFormatting>
  <conditionalFormatting sqref="R151">
    <cfRule type="containsBlanks" dxfId="4645" priority="4040">
      <formula>LEN(TRIM(R151))=0</formula>
    </cfRule>
  </conditionalFormatting>
  <conditionalFormatting sqref="R151">
    <cfRule type="cellIs" dxfId="4644" priority="4041" operator="equal">
      <formula>"NO CUMPLEN CON LO SOLICITADO"</formula>
    </cfRule>
  </conditionalFormatting>
  <conditionalFormatting sqref="R151">
    <cfRule type="cellIs" dxfId="4643" priority="4042" operator="equal">
      <formula>"CUMPLEN CON LO SOLICITADO"</formula>
    </cfRule>
  </conditionalFormatting>
  <conditionalFormatting sqref="R151">
    <cfRule type="cellIs" dxfId="4642" priority="4043" operator="equal">
      <formula>"PENDIENTES"</formula>
    </cfRule>
  </conditionalFormatting>
  <conditionalFormatting sqref="R151">
    <cfRule type="cellIs" dxfId="4641" priority="4044" operator="equal">
      <formula>"NINGUNO"</formula>
    </cfRule>
  </conditionalFormatting>
  <conditionalFormatting sqref="S146 S151 S156:S158 S161:S163">
    <cfRule type="cellIs" dxfId="4640" priority="4049" operator="greaterThan">
      <formula>0</formula>
    </cfRule>
  </conditionalFormatting>
  <conditionalFormatting sqref="S146 S151 S156:S158 S161:S163">
    <cfRule type="cellIs" dxfId="4639" priority="4050" operator="equal">
      <formula>0</formula>
    </cfRule>
  </conditionalFormatting>
  <conditionalFormatting sqref="H151">
    <cfRule type="notContainsBlanks" dxfId="4638" priority="4051">
      <formula>LEN(TRIM(H151))&gt;0</formula>
    </cfRule>
  </conditionalFormatting>
  <conditionalFormatting sqref="N173">
    <cfRule type="expression" dxfId="4637" priority="3660">
      <formula>N173=" "</formula>
    </cfRule>
  </conditionalFormatting>
  <conditionalFormatting sqref="N173">
    <cfRule type="expression" dxfId="4636" priority="3661">
      <formula>N173="NO PRESENTÓ CERTIFICADO"</formula>
    </cfRule>
  </conditionalFormatting>
  <conditionalFormatting sqref="N173">
    <cfRule type="expression" dxfId="4635" priority="3662">
      <formula>N173="PRESENTÓ CERTIFICADO"</formula>
    </cfRule>
  </conditionalFormatting>
  <conditionalFormatting sqref="S173">
    <cfRule type="cellIs" dxfId="4634" priority="3667" operator="greaterThan">
      <formula>0</formula>
    </cfRule>
  </conditionalFormatting>
  <conditionalFormatting sqref="S173">
    <cfRule type="cellIs" dxfId="4633" priority="3668" operator="equal">
      <formula>0</formula>
    </cfRule>
  </conditionalFormatting>
  <conditionalFormatting sqref="P173">
    <cfRule type="expression" dxfId="4632" priority="3669">
      <formula>Q173="NO SUBSANABLE"</formula>
    </cfRule>
  </conditionalFormatting>
  <conditionalFormatting sqref="P173">
    <cfRule type="expression" dxfId="4631" priority="3670">
      <formula>Q173="REQUERIMIENTOS SUBSANADOS"</formula>
    </cfRule>
  </conditionalFormatting>
  <conditionalFormatting sqref="P173">
    <cfRule type="expression" dxfId="4630" priority="3671">
      <formula>Q173="PENDIENTES POR SUBSANAR"</formula>
    </cfRule>
  </conditionalFormatting>
  <conditionalFormatting sqref="P173">
    <cfRule type="expression" dxfId="4629" priority="3672">
      <formula>Q173="SIN OBSERVACIÓN"</formula>
    </cfRule>
  </conditionalFormatting>
  <conditionalFormatting sqref="P173">
    <cfRule type="containsBlanks" dxfId="4628" priority="3673">
      <formula>LEN(TRIM(P173))=0</formula>
    </cfRule>
  </conditionalFormatting>
  <conditionalFormatting sqref="O173">
    <cfRule type="cellIs" dxfId="4627" priority="3674" operator="equal">
      <formula>"PENDIENTE POR DESCRIPCIÓN"</formula>
    </cfRule>
  </conditionalFormatting>
  <conditionalFormatting sqref="O173">
    <cfRule type="cellIs" dxfId="4626" priority="3675" operator="equal">
      <formula>"DESCRIPCIÓN INSUFICIENTE"</formula>
    </cfRule>
  </conditionalFormatting>
  <conditionalFormatting sqref="O173">
    <cfRule type="cellIs" dxfId="4625" priority="3676" operator="equal">
      <formula>"NO ESTÁ ACORDE A ITEM 5.2.1 (T.R.)"</formula>
    </cfRule>
  </conditionalFormatting>
  <conditionalFormatting sqref="O173">
    <cfRule type="cellIs" dxfId="4624" priority="3677" operator="equal">
      <formula>"ACORDE A ITEM 5.2.1 (T.R.)"</formula>
    </cfRule>
  </conditionalFormatting>
  <conditionalFormatting sqref="Q173">
    <cfRule type="containsBlanks" dxfId="4623" priority="3678">
      <formula>LEN(TRIM(Q173))=0</formula>
    </cfRule>
  </conditionalFormatting>
  <conditionalFormatting sqref="Q173">
    <cfRule type="cellIs" dxfId="4622" priority="3679" operator="equal">
      <formula>"REQUERIMIENTOS SUBSANADOS"</formula>
    </cfRule>
  </conditionalFormatting>
  <conditionalFormatting sqref="Q173">
    <cfRule type="containsText" dxfId="4621" priority="3680" operator="containsText" text="NO SUBSANABLE">
      <formula>NOT(ISERROR(SEARCH(("NO SUBSANABLE"),(Q173))))</formula>
    </cfRule>
  </conditionalFormatting>
  <conditionalFormatting sqref="Q173">
    <cfRule type="containsText" dxfId="4620" priority="3681" operator="containsText" text="PENDIENTES POR SUBSANAR">
      <formula>NOT(ISERROR(SEARCH(("PENDIENTES POR SUBSANAR"),(Q173))))</formula>
    </cfRule>
  </conditionalFormatting>
  <conditionalFormatting sqref="Q173">
    <cfRule type="containsText" dxfId="4619" priority="3682" operator="containsText" text="SIN OBSERVACIÓN">
      <formula>NOT(ISERROR(SEARCH(("SIN OBSERVACIÓN"),(Q173))))</formula>
    </cfRule>
  </conditionalFormatting>
  <conditionalFormatting sqref="R173">
    <cfRule type="containsBlanks" dxfId="4618" priority="3683">
      <formula>LEN(TRIM(R173))=0</formula>
    </cfRule>
  </conditionalFormatting>
  <conditionalFormatting sqref="R173">
    <cfRule type="cellIs" dxfId="4617" priority="3684" operator="equal">
      <formula>"NO CUMPLEN CON LO SOLICITADO"</formula>
    </cfRule>
  </conditionalFormatting>
  <conditionalFormatting sqref="R173">
    <cfRule type="cellIs" dxfId="4616" priority="3685" operator="equal">
      <formula>"CUMPLEN CON LO SOLICITADO"</formula>
    </cfRule>
  </conditionalFormatting>
  <conditionalFormatting sqref="R173">
    <cfRule type="cellIs" dxfId="4615" priority="3686" operator="equal">
      <formula>"PENDIENTES"</formula>
    </cfRule>
  </conditionalFormatting>
  <conditionalFormatting sqref="R173">
    <cfRule type="cellIs" dxfId="4614" priority="3687" operator="equal">
      <formula>"NINGUNO"</formula>
    </cfRule>
  </conditionalFormatting>
  <conditionalFormatting sqref="T198">
    <cfRule type="cellIs" dxfId="4613" priority="3688" operator="equal">
      <formula>"NO CUMPLE"</formula>
    </cfRule>
  </conditionalFormatting>
  <conditionalFormatting sqref="T198">
    <cfRule type="cellIs" dxfId="4612" priority="3689" operator="equal">
      <formula>"CUMPLE"</formula>
    </cfRule>
  </conditionalFormatting>
  <conditionalFormatting sqref="B198">
    <cfRule type="cellIs" dxfId="4611" priority="3690" operator="equal">
      <formula>"NO CUMPLE CON LA EXPERIENCIA REQUERIDA"</formula>
    </cfRule>
  </conditionalFormatting>
  <conditionalFormatting sqref="B198">
    <cfRule type="cellIs" dxfId="4610" priority="3691" operator="equal">
      <formula>"CUMPLE CON LA EXPERIENCIA REQUERIDA"</formula>
    </cfRule>
  </conditionalFormatting>
  <conditionalFormatting sqref="H173">
    <cfRule type="notContainsBlanks" dxfId="4609" priority="3692">
      <formula>LEN(TRIM(H173))&gt;0</formula>
    </cfRule>
  </conditionalFormatting>
  <conditionalFormatting sqref="G173">
    <cfRule type="notContainsBlanks" dxfId="4608" priority="3693">
      <formula>LEN(TRIM(G173))&gt;0</formula>
    </cfRule>
  </conditionalFormatting>
  <conditionalFormatting sqref="F173">
    <cfRule type="notContainsBlanks" dxfId="4607" priority="3694">
      <formula>LEN(TRIM(F173))&gt;0</formula>
    </cfRule>
  </conditionalFormatting>
  <conditionalFormatting sqref="E173">
    <cfRule type="notContainsBlanks" dxfId="4606" priority="3695">
      <formula>LEN(TRIM(E173))&gt;0</formula>
    </cfRule>
  </conditionalFormatting>
  <conditionalFormatting sqref="D173">
    <cfRule type="notContainsBlanks" dxfId="4605" priority="3696">
      <formula>LEN(TRIM(D173))&gt;0</formula>
    </cfRule>
  </conditionalFormatting>
  <conditionalFormatting sqref="C173">
    <cfRule type="notContainsBlanks" dxfId="4604" priority="3697">
      <formula>LEN(TRIM(C173))&gt;0</formula>
    </cfRule>
  </conditionalFormatting>
  <conditionalFormatting sqref="I173">
    <cfRule type="notContainsBlanks" dxfId="4603" priority="3698">
      <formula>LEN(TRIM(I173))&gt;0</formula>
    </cfRule>
  </conditionalFormatting>
  <conditionalFormatting sqref="N178">
    <cfRule type="expression" dxfId="4602" priority="3699">
      <formula>N178=" "</formula>
    </cfRule>
  </conditionalFormatting>
  <conditionalFormatting sqref="N178">
    <cfRule type="expression" dxfId="4601" priority="3700">
      <formula>N178="NO PRESENTÓ CERTIFICADO"</formula>
    </cfRule>
  </conditionalFormatting>
  <conditionalFormatting sqref="N178">
    <cfRule type="expression" dxfId="4600" priority="3701">
      <formula>N178="PRESENTÓ CERTIFICADO"</formula>
    </cfRule>
  </conditionalFormatting>
  <conditionalFormatting sqref="P178 P183">
    <cfRule type="expression" dxfId="4599" priority="3702">
      <formula>Q178="NO SUBSANABLE"</formula>
    </cfRule>
  </conditionalFormatting>
  <conditionalFormatting sqref="P178 P183">
    <cfRule type="expression" dxfId="4598" priority="3703">
      <formula>Q178="REQUERIMIENTOS SUBSANADOS"</formula>
    </cfRule>
  </conditionalFormatting>
  <conditionalFormatting sqref="P178 P183">
    <cfRule type="expression" dxfId="4597" priority="3704">
      <formula>Q178="PENDIENTES POR SUBSANAR"</formula>
    </cfRule>
  </conditionalFormatting>
  <conditionalFormatting sqref="P178 P183">
    <cfRule type="expression" dxfId="4596" priority="3705">
      <formula>Q178="SIN OBSERVACIÓN"</formula>
    </cfRule>
  </conditionalFormatting>
  <conditionalFormatting sqref="P178 P183">
    <cfRule type="containsBlanks" dxfId="4595" priority="3706">
      <formula>LEN(TRIM(P178))=0</formula>
    </cfRule>
  </conditionalFormatting>
  <conditionalFormatting sqref="O178">
    <cfRule type="cellIs" dxfId="4594" priority="3707" operator="equal">
      <formula>"PENDIENTE POR DESCRIPCIÓN"</formula>
    </cfRule>
  </conditionalFormatting>
  <conditionalFormatting sqref="O178">
    <cfRule type="cellIs" dxfId="4593" priority="3708" operator="equal">
      <formula>"DESCRIPCIÓN INSUFICIENTE"</formula>
    </cfRule>
  </conditionalFormatting>
  <conditionalFormatting sqref="O178">
    <cfRule type="cellIs" dxfId="4592" priority="3709" operator="equal">
      <formula>"NO ESTÁ ACORDE A ITEM 5.2.1 (T.R.)"</formula>
    </cfRule>
  </conditionalFormatting>
  <conditionalFormatting sqref="O178">
    <cfRule type="cellIs" dxfId="4591" priority="3710" operator="equal">
      <formula>"ACORDE A ITEM 5.2.1 (T.R.)"</formula>
    </cfRule>
  </conditionalFormatting>
  <conditionalFormatting sqref="Q178">
    <cfRule type="containsBlanks" dxfId="4590" priority="3711">
      <formula>LEN(TRIM(Q178))=0</formula>
    </cfRule>
  </conditionalFormatting>
  <conditionalFormatting sqref="Q178">
    <cfRule type="cellIs" dxfId="4589" priority="3712" operator="equal">
      <formula>"REQUERIMIENTOS SUBSANADOS"</formula>
    </cfRule>
  </conditionalFormatting>
  <conditionalFormatting sqref="Q178">
    <cfRule type="containsText" dxfId="4588" priority="3713" operator="containsText" text="NO SUBSANABLE">
      <formula>NOT(ISERROR(SEARCH(("NO SUBSANABLE"),(Q178))))</formula>
    </cfRule>
  </conditionalFormatting>
  <conditionalFormatting sqref="Q178">
    <cfRule type="containsText" dxfId="4587" priority="3714" operator="containsText" text="PENDIENTES POR SUBSANAR">
      <formula>NOT(ISERROR(SEARCH(("PENDIENTES POR SUBSANAR"),(Q178))))</formula>
    </cfRule>
  </conditionalFormatting>
  <conditionalFormatting sqref="Q178">
    <cfRule type="containsText" dxfId="4586" priority="3715" operator="containsText" text="SIN OBSERVACIÓN">
      <formula>NOT(ISERROR(SEARCH(("SIN OBSERVACIÓN"),(Q178))))</formula>
    </cfRule>
  </conditionalFormatting>
  <conditionalFormatting sqref="R178">
    <cfRule type="containsBlanks" dxfId="4585" priority="3716">
      <formula>LEN(TRIM(R178))=0</formula>
    </cfRule>
  </conditionalFormatting>
  <conditionalFormatting sqref="R178">
    <cfRule type="cellIs" dxfId="4584" priority="3717" operator="equal">
      <formula>"NO CUMPLEN CON LO SOLICITADO"</formula>
    </cfRule>
  </conditionalFormatting>
  <conditionalFormatting sqref="R178">
    <cfRule type="cellIs" dxfId="4583" priority="3718" operator="equal">
      <formula>"CUMPLEN CON LO SOLICITADO"</formula>
    </cfRule>
  </conditionalFormatting>
  <conditionalFormatting sqref="R178">
    <cfRule type="cellIs" dxfId="4582" priority="3719" operator="equal">
      <formula>"PENDIENTES"</formula>
    </cfRule>
  </conditionalFormatting>
  <conditionalFormatting sqref="R178">
    <cfRule type="cellIs" dxfId="4581" priority="3720" operator="equal">
      <formula>"NINGUNO"</formula>
    </cfRule>
  </conditionalFormatting>
  <conditionalFormatting sqref="H178">
    <cfRule type="notContainsBlanks" dxfId="4580" priority="3721">
      <formula>LEN(TRIM(H178))&gt;0</formula>
    </cfRule>
  </conditionalFormatting>
  <conditionalFormatting sqref="G178 G183">
    <cfRule type="notContainsBlanks" dxfId="4579" priority="3722">
      <formula>LEN(TRIM(G178))&gt;0</formula>
    </cfRule>
  </conditionalFormatting>
  <conditionalFormatting sqref="F178 F183">
    <cfRule type="notContainsBlanks" dxfId="4578" priority="3723">
      <formula>LEN(TRIM(F178))&gt;0</formula>
    </cfRule>
  </conditionalFormatting>
  <conditionalFormatting sqref="E178 E183">
    <cfRule type="notContainsBlanks" dxfId="4577" priority="3724">
      <formula>LEN(TRIM(E178))&gt;0</formula>
    </cfRule>
  </conditionalFormatting>
  <conditionalFormatting sqref="D178 D183">
    <cfRule type="notContainsBlanks" dxfId="4576" priority="3725">
      <formula>LEN(TRIM(D178))&gt;0</formula>
    </cfRule>
  </conditionalFormatting>
  <conditionalFormatting sqref="C178 C183">
    <cfRule type="notContainsBlanks" dxfId="4575" priority="3726">
      <formula>LEN(TRIM(C178))&gt;0</formula>
    </cfRule>
  </conditionalFormatting>
  <conditionalFormatting sqref="I178 I183">
    <cfRule type="notContainsBlanks" dxfId="4574" priority="3727">
      <formula>LEN(TRIM(I178))&gt;0</formula>
    </cfRule>
  </conditionalFormatting>
  <conditionalFormatting sqref="N188:N190">
    <cfRule type="expression" dxfId="4573" priority="3728">
      <formula>N188=" "</formula>
    </cfRule>
  </conditionalFormatting>
  <conditionalFormatting sqref="N188:N190">
    <cfRule type="expression" dxfId="4572" priority="3729">
      <formula>N188="NO PRESENTÓ CERTIFICADO"</formula>
    </cfRule>
  </conditionalFormatting>
  <conditionalFormatting sqref="N188:N190">
    <cfRule type="expression" dxfId="4571" priority="3730">
      <formula>N188="PRESENTÓ CERTIFICADO"</formula>
    </cfRule>
  </conditionalFormatting>
  <conditionalFormatting sqref="P188:P190">
    <cfRule type="expression" dxfId="4570" priority="3731">
      <formula>Q188="NO SUBSANABLE"</formula>
    </cfRule>
  </conditionalFormatting>
  <conditionalFormatting sqref="P188:P190">
    <cfRule type="expression" dxfId="4569" priority="3732">
      <formula>Q188="REQUERIMIENTOS SUBSANADOS"</formula>
    </cfRule>
  </conditionalFormatting>
  <conditionalFormatting sqref="P188:P190">
    <cfRule type="expression" dxfId="4568" priority="3733">
      <formula>Q188="PENDIENTES POR SUBSANAR"</formula>
    </cfRule>
  </conditionalFormatting>
  <conditionalFormatting sqref="P188:P190">
    <cfRule type="expression" dxfId="4567" priority="3734">
      <formula>Q188="SIN OBSERVACIÓN"</formula>
    </cfRule>
  </conditionalFormatting>
  <conditionalFormatting sqref="P188:P190">
    <cfRule type="containsBlanks" dxfId="4566" priority="3735">
      <formula>LEN(TRIM(P188))=0</formula>
    </cfRule>
  </conditionalFormatting>
  <conditionalFormatting sqref="O188:O190">
    <cfRule type="cellIs" dxfId="4565" priority="3736" operator="equal">
      <formula>"PENDIENTE POR DESCRIPCIÓN"</formula>
    </cfRule>
  </conditionalFormatting>
  <conditionalFormatting sqref="O188:O190">
    <cfRule type="cellIs" dxfId="4564" priority="3737" operator="equal">
      <formula>"DESCRIPCIÓN INSUFICIENTE"</formula>
    </cfRule>
  </conditionalFormatting>
  <conditionalFormatting sqref="O188:O190">
    <cfRule type="cellIs" dxfId="4563" priority="3738" operator="equal">
      <formula>"NO ESTÁ ACORDE A ITEM 5.2.1 (T.R.)"</formula>
    </cfRule>
  </conditionalFormatting>
  <conditionalFormatting sqref="O188:O190">
    <cfRule type="cellIs" dxfId="4562" priority="3739" operator="equal">
      <formula>"ACORDE A ITEM 5.2.1 (T.R.)"</formula>
    </cfRule>
  </conditionalFormatting>
  <conditionalFormatting sqref="Q188:Q190">
    <cfRule type="containsBlanks" dxfId="4561" priority="3740">
      <formula>LEN(TRIM(Q188))=0</formula>
    </cfRule>
  </conditionalFormatting>
  <conditionalFormatting sqref="Q188:Q190">
    <cfRule type="cellIs" dxfId="4560" priority="3741" operator="equal">
      <formula>"REQUERIMIENTOS SUBSANADOS"</formula>
    </cfRule>
  </conditionalFormatting>
  <conditionalFormatting sqref="Q188:Q190">
    <cfRule type="containsText" dxfId="4559" priority="3742" operator="containsText" text="NO SUBSANABLE">
      <formula>NOT(ISERROR(SEARCH(("NO SUBSANABLE"),(Q188))))</formula>
    </cfRule>
  </conditionalFormatting>
  <conditionalFormatting sqref="Q188:Q190">
    <cfRule type="containsText" dxfId="4558" priority="3743" operator="containsText" text="PENDIENTES POR SUBSANAR">
      <formula>NOT(ISERROR(SEARCH(("PENDIENTES POR SUBSANAR"),(Q188))))</formula>
    </cfRule>
  </conditionalFormatting>
  <conditionalFormatting sqref="Q188:Q190">
    <cfRule type="containsText" dxfId="4557" priority="3744" operator="containsText" text="SIN OBSERVACIÓN">
      <formula>NOT(ISERROR(SEARCH(("SIN OBSERVACIÓN"),(Q188))))</formula>
    </cfRule>
  </conditionalFormatting>
  <conditionalFormatting sqref="R188:R190">
    <cfRule type="containsBlanks" dxfId="4556" priority="3745">
      <formula>LEN(TRIM(R188))=0</formula>
    </cfRule>
  </conditionalFormatting>
  <conditionalFormatting sqref="R188:R190">
    <cfRule type="cellIs" dxfId="4555" priority="3746" operator="equal">
      <formula>"NO CUMPLEN CON LO SOLICITADO"</formula>
    </cfRule>
  </conditionalFormatting>
  <conditionalFormatting sqref="R188:R190">
    <cfRule type="cellIs" dxfId="4554" priority="3747" operator="equal">
      <formula>"CUMPLEN CON LO SOLICITADO"</formula>
    </cfRule>
  </conditionalFormatting>
  <conditionalFormatting sqref="R188:R190">
    <cfRule type="cellIs" dxfId="4553" priority="3748" operator="equal">
      <formula>"PENDIENTES"</formula>
    </cfRule>
  </conditionalFormatting>
  <conditionalFormatting sqref="R188:R190">
    <cfRule type="cellIs" dxfId="4552" priority="3749" operator="equal">
      <formula>"NINGUNO"</formula>
    </cfRule>
  </conditionalFormatting>
  <conditionalFormatting sqref="H188:H190">
    <cfRule type="notContainsBlanks" dxfId="4551" priority="3750">
      <formula>LEN(TRIM(H188))&gt;0</formula>
    </cfRule>
  </conditionalFormatting>
  <conditionalFormatting sqref="G188:G190">
    <cfRule type="notContainsBlanks" dxfId="4550" priority="3751">
      <formula>LEN(TRIM(G188))&gt;0</formula>
    </cfRule>
  </conditionalFormatting>
  <conditionalFormatting sqref="F188:F190">
    <cfRule type="notContainsBlanks" dxfId="4549" priority="3752">
      <formula>LEN(TRIM(F188))&gt;0</formula>
    </cfRule>
  </conditionalFormatting>
  <conditionalFormatting sqref="E188:E190">
    <cfRule type="notContainsBlanks" dxfId="4548" priority="3753">
      <formula>LEN(TRIM(E188))&gt;0</formula>
    </cfRule>
  </conditionalFormatting>
  <conditionalFormatting sqref="D188:D190">
    <cfRule type="notContainsBlanks" dxfId="4547" priority="3754">
      <formula>LEN(TRIM(D188))&gt;0</formula>
    </cfRule>
  </conditionalFormatting>
  <conditionalFormatting sqref="C188:C190">
    <cfRule type="notContainsBlanks" dxfId="4546" priority="3755">
      <formula>LEN(TRIM(C188))&gt;0</formula>
    </cfRule>
  </conditionalFormatting>
  <conditionalFormatting sqref="I188:I190">
    <cfRule type="notContainsBlanks" dxfId="4545" priority="3756">
      <formula>LEN(TRIM(I188))&gt;0</formula>
    </cfRule>
  </conditionalFormatting>
  <conditionalFormatting sqref="T173">
    <cfRule type="cellIs" dxfId="4544" priority="3757" operator="equal">
      <formula>"NO"</formula>
    </cfRule>
  </conditionalFormatting>
  <conditionalFormatting sqref="T173">
    <cfRule type="cellIs" dxfId="4543" priority="3758" operator="equal">
      <formula>"SI"</formula>
    </cfRule>
  </conditionalFormatting>
  <conditionalFormatting sqref="N193:N195">
    <cfRule type="expression" dxfId="4542" priority="3759">
      <formula>N193=" "</formula>
    </cfRule>
  </conditionalFormatting>
  <conditionalFormatting sqref="N193:N195">
    <cfRule type="expression" dxfId="4541" priority="3760">
      <formula>N193="NO PRESENTÓ CERTIFICADO"</formula>
    </cfRule>
  </conditionalFormatting>
  <conditionalFormatting sqref="N193:N195">
    <cfRule type="expression" dxfId="4540" priority="3761">
      <formula>N193="PRESENTÓ CERTIFICADO"</formula>
    </cfRule>
  </conditionalFormatting>
  <conditionalFormatting sqref="P193:P195">
    <cfRule type="expression" dxfId="4539" priority="3762">
      <formula>Q193="NO SUBSANABLE"</formula>
    </cfRule>
  </conditionalFormatting>
  <conditionalFormatting sqref="P193:P195">
    <cfRule type="expression" dxfId="4538" priority="3763">
      <formula>Q193="REQUERIMIENTOS SUBSANADOS"</formula>
    </cfRule>
  </conditionalFormatting>
  <conditionalFormatting sqref="P193:P195">
    <cfRule type="expression" dxfId="4537" priority="3764">
      <formula>Q193="PENDIENTES POR SUBSANAR"</formula>
    </cfRule>
  </conditionalFormatting>
  <conditionalFormatting sqref="P193:P195">
    <cfRule type="expression" dxfId="4536" priority="3765">
      <formula>Q193="SIN OBSERVACIÓN"</formula>
    </cfRule>
  </conditionalFormatting>
  <conditionalFormatting sqref="P193:P195">
    <cfRule type="containsBlanks" dxfId="4535" priority="3766">
      <formula>LEN(TRIM(P193))=0</formula>
    </cfRule>
  </conditionalFormatting>
  <conditionalFormatting sqref="O193:O195">
    <cfRule type="cellIs" dxfId="4534" priority="3767" operator="equal">
      <formula>"PENDIENTE POR DESCRIPCIÓN"</formula>
    </cfRule>
  </conditionalFormatting>
  <conditionalFormatting sqref="O193:O195">
    <cfRule type="cellIs" dxfId="4533" priority="3768" operator="equal">
      <formula>"DESCRIPCIÓN INSUFICIENTE"</formula>
    </cfRule>
  </conditionalFormatting>
  <conditionalFormatting sqref="O193:O195">
    <cfRule type="cellIs" dxfId="4532" priority="3769" operator="equal">
      <formula>"NO ESTÁ ACORDE A ITEM 5.2.1 (T.R.)"</formula>
    </cfRule>
  </conditionalFormatting>
  <conditionalFormatting sqref="O193:O195">
    <cfRule type="cellIs" dxfId="4531" priority="3770" operator="equal">
      <formula>"ACORDE A ITEM 5.2.1 (T.R.)"</formula>
    </cfRule>
  </conditionalFormatting>
  <conditionalFormatting sqref="Q193:Q195">
    <cfRule type="containsBlanks" dxfId="4530" priority="3771">
      <formula>LEN(TRIM(Q193))=0</formula>
    </cfRule>
  </conditionalFormatting>
  <conditionalFormatting sqref="Q193:Q195">
    <cfRule type="cellIs" dxfId="4529" priority="3772" operator="equal">
      <formula>"REQUERIMIENTOS SUBSANADOS"</formula>
    </cfRule>
  </conditionalFormatting>
  <conditionalFormatting sqref="Q193:Q195">
    <cfRule type="containsText" dxfId="4528" priority="3773" operator="containsText" text="NO SUBSANABLE">
      <formula>NOT(ISERROR(SEARCH(("NO SUBSANABLE"),(Q193))))</formula>
    </cfRule>
  </conditionalFormatting>
  <conditionalFormatting sqref="Q193:Q195">
    <cfRule type="containsText" dxfId="4527" priority="3774" operator="containsText" text="PENDIENTES POR SUBSANAR">
      <formula>NOT(ISERROR(SEARCH(("PENDIENTES POR SUBSANAR"),(Q193))))</formula>
    </cfRule>
  </conditionalFormatting>
  <conditionalFormatting sqref="Q193:Q195">
    <cfRule type="containsText" dxfId="4526" priority="3775" operator="containsText" text="SIN OBSERVACIÓN">
      <formula>NOT(ISERROR(SEARCH(("SIN OBSERVACIÓN"),(Q193))))</formula>
    </cfRule>
  </conditionalFormatting>
  <conditionalFormatting sqref="R193:R195">
    <cfRule type="containsBlanks" dxfId="4525" priority="3776">
      <formula>LEN(TRIM(R193))=0</formula>
    </cfRule>
  </conditionalFormatting>
  <conditionalFormatting sqref="R193:R195">
    <cfRule type="cellIs" dxfId="4524" priority="3777" operator="equal">
      <formula>"NO CUMPLEN CON LO SOLICITADO"</formula>
    </cfRule>
  </conditionalFormatting>
  <conditionalFormatting sqref="R193:R195">
    <cfRule type="cellIs" dxfId="4523" priority="3778" operator="equal">
      <formula>"CUMPLEN CON LO SOLICITADO"</formula>
    </cfRule>
  </conditionalFormatting>
  <conditionalFormatting sqref="R193:R195">
    <cfRule type="cellIs" dxfId="4522" priority="3779" operator="equal">
      <formula>"PENDIENTES"</formula>
    </cfRule>
  </conditionalFormatting>
  <conditionalFormatting sqref="R193:R195">
    <cfRule type="cellIs" dxfId="4521" priority="3780" operator="equal">
      <formula>"NINGUNO"</formula>
    </cfRule>
  </conditionalFormatting>
  <conditionalFormatting sqref="H193:H195">
    <cfRule type="notContainsBlanks" dxfId="4520" priority="3781">
      <formula>LEN(TRIM(H193))&gt;0</formula>
    </cfRule>
  </conditionalFormatting>
  <conditionalFormatting sqref="G193:G195">
    <cfRule type="notContainsBlanks" dxfId="4519" priority="3782">
      <formula>LEN(TRIM(G193))&gt;0</formula>
    </cfRule>
  </conditionalFormatting>
  <conditionalFormatting sqref="F193:F195">
    <cfRule type="notContainsBlanks" dxfId="4518" priority="3783">
      <formula>LEN(TRIM(F193))&gt;0</formula>
    </cfRule>
  </conditionalFormatting>
  <conditionalFormatting sqref="E193:E195">
    <cfRule type="notContainsBlanks" dxfId="4517" priority="3784">
      <formula>LEN(TRIM(E193))&gt;0</formula>
    </cfRule>
  </conditionalFormatting>
  <conditionalFormatting sqref="D193:D195">
    <cfRule type="notContainsBlanks" dxfId="4516" priority="3785">
      <formula>LEN(TRIM(D193))&gt;0</formula>
    </cfRule>
  </conditionalFormatting>
  <conditionalFormatting sqref="C193:C195">
    <cfRule type="notContainsBlanks" dxfId="4515" priority="3786">
      <formula>LEN(TRIM(C193))&gt;0</formula>
    </cfRule>
  </conditionalFormatting>
  <conditionalFormatting sqref="I193:I195">
    <cfRule type="notContainsBlanks" dxfId="4514" priority="3787">
      <formula>LEN(TRIM(I193))&gt;0</formula>
    </cfRule>
  </conditionalFormatting>
  <conditionalFormatting sqref="N183">
    <cfRule type="expression" dxfId="4513" priority="3794">
      <formula>N183=" "</formula>
    </cfRule>
  </conditionalFormatting>
  <conditionalFormatting sqref="N183">
    <cfRule type="expression" dxfId="4512" priority="3795">
      <formula>N183="NO PRESENTÓ CERTIFICADO"</formula>
    </cfRule>
  </conditionalFormatting>
  <conditionalFormatting sqref="N183">
    <cfRule type="expression" dxfId="4511" priority="3796">
      <formula>N183="PRESENTÓ CERTIFICADO"</formula>
    </cfRule>
  </conditionalFormatting>
  <conditionalFormatting sqref="O183">
    <cfRule type="cellIs" dxfId="4510" priority="3797" operator="equal">
      <formula>"PENDIENTE POR DESCRIPCIÓN"</formula>
    </cfRule>
  </conditionalFormatting>
  <conditionalFormatting sqref="O183">
    <cfRule type="cellIs" dxfId="4509" priority="3798" operator="equal">
      <formula>"DESCRIPCIÓN INSUFICIENTE"</formula>
    </cfRule>
  </conditionalFormatting>
  <conditionalFormatting sqref="O183">
    <cfRule type="cellIs" dxfId="4508" priority="3799" operator="equal">
      <formula>"NO ESTÁ ACORDE A ITEM 5.2.1 (T.R.)"</formula>
    </cfRule>
  </conditionalFormatting>
  <conditionalFormatting sqref="O183">
    <cfRule type="cellIs" dxfId="4507" priority="3800" operator="equal">
      <formula>"ACORDE A ITEM 5.2.1 (T.R.)"</formula>
    </cfRule>
  </conditionalFormatting>
  <conditionalFormatting sqref="Q183">
    <cfRule type="containsBlanks" dxfId="4506" priority="3801">
      <formula>LEN(TRIM(Q183))=0</formula>
    </cfRule>
  </conditionalFormatting>
  <conditionalFormatting sqref="Q183">
    <cfRule type="cellIs" dxfId="4505" priority="3802" operator="equal">
      <formula>"REQUERIMIENTOS SUBSANADOS"</formula>
    </cfRule>
  </conditionalFormatting>
  <conditionalFormatting sqref="Q183">
    <cfRule type="containsText" dxfId="4504" priority="3803" operator="containsText" text="NO SUBSANABLE">
      <formula>NOT(ISERROR(SEARCH(("NO SUBSANABLE"),(Q183))))</formula>
    </cfRule>
  </conditionalFormatting>
  <conditionalFormatting sqref="Q183">
    <cfRule type="containsText" dxfId="4503" priority="3804" operator="containsText" text="PENDIENTES POR SUBSANAR">
      <formula>NOT(ISERROR(SEARCH(("PENDIENTES POR SUBSANAR"),(Q183))))</formula>
    </cfRule>
  </conditionalFormatting>
  <conditionalFormatting sqref="Q183">
    <cfRule type="containsText" dxfId="4502" priority="3805" operator="containsText" text="SIN OBSERVACIÓN">
      <formula>NOT(ISERROR(SEARCH(("SIN OBSERVACIÓN"),(Q183))))</formula>
    </cfRule>
  </conditionalFormatting>
  <conditionalFormatting sqref="R183">
    <cfRule type="containsBlanks" dxfId="4501" priority="3806">
      <formula>LEN(TRIM(R183))=0</formula>
    </cfRule>
  </conditionalFormatting>
  <conditionalFormatting sqref="R183">
    <cfRule type="cellIs" dxfId="4500" priority="3807" operator="equal">
      <formula>"NO CUMPLEN CON LO SOLICITADO"</formula>
    </cfRule>
  </conditionalFormatting>
  <conditionalFormatting sqref="R183">
    <cfRule type="cellIs" dxfId="4499" priority="3808" operator="equal">
      <formula>"CUMPLEN CON LO SOLICITADO"</formula>
    </cfRule>
  </conditionalFormatting>
  <conditionalFormatting sqref="R183">
    <cfRule type="cellIs" dxfId="4498" priority="3809" operator="equal">
      <formula>"PENDIENTES"</formula>
    </cfRule>
  </conditionalFormatting>
  <conditionalFormatting sqref="R183">
    <cfRule type="cellIs" dxfId="4497" priority="3810" operator="equal">
      <formula>"NINGUNO"</formula>
    </cfRule>
  </conditionalFormatting>
  <conditionalFormatting sqref="S178 S183 S188:S190 S193:S195">
    <cfRule type="cellIs" dxfId="4496" priority="3815" operator="greaterThan">
      <formula>0</formula>
    </cfRule>
  </conditionalFormatting>
  <conditionalFormatting sqref="S178 S183 S188:S190 S193:S195">
    <cfRule type="cellIs" dxfId="4495" priority="3816" operator="equal">
      <formula>0</formula>
    </cfRule>
  </conditionalFormatting>
  <conditionalFormatting sqref="H183">
    <cfRule type="notContainsBlanks" dxfId="4494" priority="3817">
      <formula>LEN(TRIM(H183))&gt;0</formula>
    </cfRule>
  </conditionalFormatting>
  <conditionalFormatting sqref="N205">
    <cfRule type="expression" dxfId="4493" priority="3426">
      <formula>N205=" "</formula>
    </cfRule>
  </conditionalFormatting>
  <conditionalFormatting sqref="N205">
    <cfRule type="expression" dxfId="4492" priority="3427">
      <formula>N205="NO PRESENTÓ CERTIFICADO"</formula>
    </cfRule>
  </conditionalFormatting>
  <conditionalFormatting sqref="N205">
    <cfRule type="expression" dxfId="4491" priority="3428">
      <formula>N205="PRESENTÓ CERTIFICADO"</formula>
    </cfRule>
  </conditionalFormatting>
  <conditionalFormatting sqref="S205">
    <cfRule type="cellIs" dxfId="4490" priority="3433" operator="greaterThan">
      <formula>0</formula>
    </cfRule>
  </conditionalFormatting>
  <conditionalFormatting sqref="S205">
    <cfRule type="cellIs" dxfId="4489" priority="3434" operator="equal">
      <formula>0</formula>
    </cfRule>
  </conditionalFormatting>
  <conditionalFormatting sqref="P205">
    <cfRule type="expression" dxfId="4488" priority="3435">
      <formula>Q205="NO SUBSANABLE"</formula>
    </cfRule>
  </conditionalFormatting>
  <conditionalFormatting sqref="P205">
    <cfRule type="expression" dxfId="4487" priority="3436">
      <formula>Q205="REQUERIMIENTOS SUBSANADOS"</formula>
    </cfRule>
  </conditionalFormatting>
  <conditionalFormatting sqref="P205">
    <cfRule type="expression" dxfId="4486" priority="3437">
      <formula>Q205="PENDIENTES POR SUBSANAR"</formula>
    </cfRule>
  </conditionalFormatting>
  <conditionalFormatting sqref="P205">
    <cfRule type="expression" dxfId="4485" priority="3438">
      <formula>Q205="SIN OBSERVACIÓN"</formula>
    </cfRule>
  </conditionalFormatting>
  <conditionalFormatting sqref="P205">
    <cfRule type="containsBlanks" dxfId="4484" priority="3439">
      <formula>LEN(TRIM(P205))=0</formula>
    </cfRule>
  </conditionalFormatting>
  <conditionalFormatting sqref="O205">
    <cfRule type="cellIs" dxfId="4483" priority="3440" operator="equal">
      <formula>"PENDIENTE POR DESCRIPCIÓN"</formula>
    </cfRule>
  </conditionalFormatting>
  <conditionalFormatting sqref="O205">
    <cfRule type="cellIs" dxfId="4482" priority="3441" operator="equal">
      <formula>"DESCRIPCIÓN INSUFICIENTE"</formula>
    </cfRule>
  </conditionalFormatting>
  <conditionalFormatting sqref="O205">
    <cfRule type="cellIs" dxfId="4481" priority="3442" operator="equal">
      <formula>"NO ESTÁ ACORDE A ITEM 5.2.1 (T.R.)"</formula>
    </cfRule>
  </conditionalFormatting>
  <conditionalFormatting sqref="O205">
    <cfRule type="cellIs" dxfId="4480" priority="3443" operator="equal">
      <formula>"ACORDE A ITEM 5.2.1 (T.R.)"</formula>
    </cfRule>
  </conditionalFormatting>
  <conditionalFormatting sqref="Q205">
    <cfRule type="containsBlanks" dxfId="4479" priority="3444">
      <formula>LEN(TRIM(Q205))=0</formula>
    </cfRule>
  </conditionalFormatting>
  <conditionalFormatting sqref="Q205">
    <cfRule type="cellIs" dxfId="4478" priority="3445" operator="equal">
      <formula>"REQUERIMIENTOS SUBSANADOS"</formula>
    </cfRule>
  </conditionalFormatting>
  <conditionalFormatting sqref="Q205">
    <cfRule type="containsText" dxfId="4477" priority="3446" operator="containsText" text="NO SUBSANABLE">
      <formula>NOT(ISERROR(SEARCH(("NO SUBSANABLE"),(Q205))))</formula>
    </cfRule>
  </conditionalFormatting>
  <conditionalFormatting sqref="Q205">
    <cfRule type="containsText" dxfId="4476" priority="3447" operator="containsText" text="PENDIENTES POR SUBSANAR">
      <formula>NOT(ISERROR(SEARCH(("PENDIENTES POR SUBSANAR"),(Q205))))</formula>
    </cfRule>
  </conditionalFormatting>
  <conditionalFormatting sqref="Q205">
    <cfRule type="containsText" dxfId="4475" priority="3448" operator="containsText" text="SIN OBSERVACIÓN">
      <formula>NOT(ISERROR(SEARCH(("SIN OBSERVACIÓN"),(Q205))))</formula>
    </cfRule>
  </conditionalFormatting>
  <conditionalFormatting sqref="R205">
    <cfRule type="containsBlanks" dxfId="4474" priority="3449">
      <formula>LEN(TRIM(R205))=0</formula>
    </cfRule>
  </conditionalFormatting>
  <conditionalFormatting sqref="R205">
    <cfRule type="cellIs" dxfId="4473" priority="3450" operator="equal">
      <formula>"NO CUMPLEN CON LO SOLICITADO"</formula>
    </cfRule>
  </conditionalFormatting>
  <conditionalFormatting sqref="R205">
    <cfRule type="cellIs" dxfId="4472" priority="3451" operator="equal">
      <formula>"CUMPLEN CON LO SOLICITADO"</formula>
    </cfRule>
  </conditionalFormatting>
  <conditionalFormatting sqref="R205">
    <cfRule type="cellIs" dxfId="4471" priority="3452" operator="equal">
      <formula>"PENDIENTES"</formula>
    </cfRule>
  </conditionalFormatting>
  <conditionalFormatting sqref="R205">
    <cfRule type="cellIs" dxfId="4470" priority="3453" operator="equal">
      <formula>"NINGUNO"</formula>
    </cfRule>
  </conditionalFormatting>
  <conditionalFormatting sqref="T230">
    <cfRule type="cellIs" dxfId="4469" priority="3454" operator="equal">
      <formula>"NO CUMPLE"</formula>
    </cfRule>
  </conditionalFormatting>
  <conditionalFormatting sqref="T230">
    <cfRule type="cellIs" dxfId="4468" priority="3455" operator="equal">
      <formula>"CUMPLE"</formula>
    </cfRule>
  </conditionalFormatting>
  <conditionalFormatting sqref="B230">
    <cfRule type="cellIs" dxfId="4467" priority="3456" operator="equal">
      <formula>"NO CUMPLE CON LA EXPERIENCIA REQUERIDA"</formula>
    </cfRule>
  </conditionalFormatting>
  <conditionalFormatting sqref="B230">
    <cfRule type="cellIs" dxfId="4466" priority="3457" operator="equal">
      <formula>"CUMPLE CON LA EXPERIENCIA REQUERIDA"</formula>
    </cfRule>
  </conditionalFormatting>
  <conditionalFormatting sqref="H205">
    <cfRule type="notContainsBlanks" dxfId="4465" priority="3458">
      <formula>LEN(TRIM(H205))&gt;0</formula>
    </cfRule>
  </conditionalFormatting>
  <conditionalFormatting sqref="G205">
    <cfRule type="notContainsBlanks" dxfId="4464" priority="3459">
      <formula>LEN(TRIM(G205))&gt;0</formula>
    </cfRule>
  </conditionalFormatting>
  <conditionalFormatting sqref="F205">
    <cfRule type="notContainsBlanks" dxfId="4463" priority="3460">
      <formula>LEN(TRIM(F205))&gt;0</formula>
    </cfRule>
  </conditionalFormatting>
  <conditionalFormatting sqref="E205">
    <cfRule type="notContainsBlanks" dxfId="4462" priority="3461">
      <formula>LEN(TRIM(E205))&gt;0</formula>
    </cfRule>
  </conditionalFormatting>
  <conditionalFormatting sqref="D205">
    <cfRule type="notContainsBlanks" dxfId="4461" priority="3462">
      <formula>LEN(TRIM(D205))&gt;0</formula>
    </cfRule>
  </conditionalFormatting>
  <conditionalFormatting sqref="C205">
    <cfRule type="notContainsBlanks" dxfId="4460" priority="3463">
      <formula>LEN(TRIM(C205))&gt;0</formula>
    </cfRule>
  </conditionalFormatting>
  <conditionalFormatting sqref="I205">
    <cfRule type="notContainsBlanks" dxfId="4459" priority="3464">
      <formula>LEN(TRIM(I205))&gt;0</formula>
    </cfRule>
  </conditionalFormatting>
  <conditionalFormatting sqref="N210">
    <cfRule type="expression" dxfId="4458" priority="3465">
      <formula>N210=" "</formula>
    </cfRule>
  </conditionalFormatting>
  <conditionalFormatting sqref="N210">
    <cfRule type="expression" dxfId="4457" priority="3466">
      <formula>N210="NO PRESENTÓ CERTIFICADO"</formula>
    </cfRule>
  </conditionalFormatting>
  <conditionalFormatting sqref="N210">
    <cfRule type="expression" dxfId="4456" priority="3467">
      <formula>N210="PRESENTÓ CERTIFICADO"</formula>
    </cfRule>
  </conditionalFormatting>
  <conditionalFormatting sqref="P210 P215">
    <cfRule type="expression" dxfId="4455" priority="3468">
      <formula>Q210="NO SUBSANABLE"</formula>
    </cfRule>
  </conditionalFormatting>
  <conditionalFormatting sqref="P210 P215">
    <cfRule type="expression" dxfId="4454" priority="3469">
      <formula>Q210="REQUERIMIENTOS SUBSANADOS"</formula>
    </cfRule>
  </conditionalFormatting>
  <conditionalFormatting sqref="P210 P215">
    <cfRule type="expression" dxfId="4453" priority="3470">
      <formula>Q210="PENDIENTES POR SUBSANAR"</formula>
    </cfRule>
  </conditionalFormatting>
  <conditionalFormatting sqref="P210 P215">
    <cfRule type="expression" dxfId="4452" priority="3471">
      <formula>Q210="SIN OBSERVACIÓN"</formula>
    </cfRule>
  </conditionalFormatting>
  <conditionalFormatting sqref="P210 P215">
    <cfRule type="containsBlanks" dxfId="4451" priority="3472">
      <formula>LEN(TRIM(P210))=0</formula>
    </cfRule>
  </conditionalFormatting>
  <conditionalFormatting sqref="O210">
    <cfRule type="cellIs" dxfId="4450" priority="3473" operator="equal">
      <formula>"PENDIENTE POR DESCRIPCIÓN"</formula>
    </cfRule>
  </conditionalFormatting>
  <conditionalFormatting sqref="O210">
    <cfRule type="cellIs" dxfId="4449" priority="3474" operator="equal">
      <formula>"DESCRIPCIÓN INSUFICIENTE"</formula>
    </cfRule>
  </conditionalFormatting>
  <conditionalFormatting sqref="O210">
    <cfRule type="cellIs" dxfId="4448" priority="3475" operator="equal">
      <formula>"NO ESTÁ ACORDE A ITEM 5.2.1 (T.R.)"</formula>
    </cfRule>
  </conditionalFormatting>
  <conditionalFormatting sqref="O210">
    <cfRule type="cellIs" dxfId="4447" priority="3476" operator="equal">
      <formula>"ACORDE A ITEM 5.2.1 (T.R.)"</formula>
    </cfRule>
  </conditionalFormatting>
  <conditionalFormatting sqref="Q210">
    <cfRule type="containsBlanks" dxfId="4446" priority="3477">
      <formula>LEN(TRIM(Q210))=0</formula>
    </cfRule>
  </conditionalFormatting>
  <conditionalFormatting sqref="Q210">
    <cfRule type="cellIs" dxfId="4445" priority="3478" operator="equal">
      <formula>"REQUERIMIENTOS SUBSANADOS"</formula>
    </cfRule>
  </conditionalFormatting>
  <conditionalFormatting sqref="Q210">
    <cfRule type="containsText" dxfId="4444" priority="3479" operator="containsText" text="NO SUBSANABLE">
      <formula>NOT(ISERROR(SEARCH(("NO SUBSANABLE"),(Q210))))</formula>
    </cfRule>
  </conditionalFormatting>
  <conditionalFormatting sqref="Q210">
    <cfRule type="containsText" dxfId="4443" priority="3480" operator="containsText" text="PENDIENTES POR SUBSANAR">
      <formula>NOT(ISERROR(SEARCH(("PENDIENTES POR SUBSANAR"),(Q210))))</formula>
    </cfRule>
  </conditionalFormatting>
  <conditionalFormatting sqref="Q210">
    <cfRule type="containsText" dxfId="4442" priority="3481" operator="containsText" text="SIN OBSERVACIÓN">
      <formula>NOT(ISERROR(SEARCH(("SIN OBSERVACIÓN"),(Q210))))</formula>
    </cfRule>
  </conditionalFormatting>
  <conditionalFormatting sqref="R210">
    <cfRule type="containsBlanks" dxfId="4441" priority="3482">
      <formula>LEN(TRIM(R210))=0</formula>
    </cfRule>
  </conditionalFormatting>
  <conditionalFormatting sqref="R210">
    <cfRule type="cellIs" dxfId="4440" priority="3483" operator="equal">
      <formula>"NO CUMPLEN CON LO SOLICITADO"</formula>
    </cfRule>
  </conditionalFormatting>
  <conditionalFormatting sqref="R210">
    <cfRule type="cellIs" dxfId="4439" priority="3484" operator="equal">
      <formula>"CUMPLEN CON LO SOLICITADO"</formula>
    </cfRule>
  </conditionalFormatting>
  <conditionalFormatting sqref="R210">
    <cfRule type="cellIs" dxfId="4438" priority="3485" operator="equal">
      <formula>"PENDIENTES"</formula>
    </cfRule>
  </conditionalFormatting>
  <conditionalFormatting sqref="R210">
    <cfRule type="cellIs" dxfId="4437" priority="3486" operator="equal">
      <formula>"NINGUNO"</formula>
    </cfRule>
  </conditionalFormatting>
  <conditionalFormatting sqref="H210">
    <cfRule type="notContainsBlanks" dxfId="4436" priority="3487">
      <formula>LEN(TRIM(H210))&gt;0</formula>
    </cfRule>
  </conditionalFormatting>
  <conditionalFormatting sqref="G210 G215">
    <cfRule type="notContainsBlanks" dxfId="4435" priority="3488">
      <formula>LEN(TRIM(G210))&gt;0</formula>
    </cfRule>
  </conditionalFormatting>
  <conditionalFormatting sqref="F210 F215">
    <cfRule type="notContainsBlanks" dxfId="4434" priority="3489">
      <formula>LEN(TRIM(F210))&gt;0</formula>
    </cfRule>
  </conditionalFormatting>
  <conditionalFormatting sqref="E210 E215">
    <cfRule type="notContainsBlanks" dxfId="4433" priority="3490">
      <formula>LEN(TRIM(E210))&gt;0</formula>
    </cfRule>
  </conditionalFormatting>
  <conditionalFormatting sqref="D210 D215">
    <cfRule type="notContainsBlanks" dxfId="4432" priority="3491">
      <formula>LEN(TRIM(D210))&gt;0</formula>
    </cfRule>
  </conditionalFormatting>
  <conditionalFormatting sqref="C210 C215">
    <cfRule type="notContainsBlanks" dxfId="4431" priority="3492">
      <formula>LEN(TRIM(C210))&gt;0</formula>
    </cfRule>
  </conditionalFormatting>
  <conditionalFormatting sqref="I210 I215">
    <cfRule type="notContainsBlanks" dxfId="4430" priority="3493">
      <formula>LEN(TRIM(I210))&gt;0</formula>
    </cfRule>
  </conditionalFormatting>
  <conditionalFormatting sqref="N220:N222">
    <cfRule type="expression" dxfId="4429" priority="3494">
      <formula>N220=" "</formula>
    </cfRule>
  </conditionalFormatting>
  <conditionalFormatting sqref="N220:N222">
    <cfRule type="expression" dxfId="4428" priority="3495">
      <formula>N220="NO PRESENTÓ CERTIFICADO"</formula>
    </cfRule>
  </conditionalFormatting>
  <conditionalFormatting sqref="N220:N222">
    <cfRule type="expression" dxfId="4427" priority="3496">
      <formula>N220="PRESENTÓ CERTIFICADO"</formula>
    </cfRule>
  </conditionalFormatting>
  <conditionalFormatting sqref="P220:P222">
    <cfRule type="expression" dxfId="4426" priority="3497">
      <formula>Q220="NO SUBSANABLE"</formula>
    </cfRule>
  </conditionalFormatting>
  <conditionalFormatting sqref="P220:P222">
    <cfRule type="expression" dxfId="4425" priority="3498">
      <formula>Q220="REQUERIMIENTOS SUBSANADOS"</formula>
    </cfRule>
  </conditionalFormatting>
  <conditionalFormatting sqref="P220:P222">
    <cfRule type="expression" dxfId="4424" priority="3499">
      <formula>Q220="PENDIENTES POR SUBSANAR"</formula>
    </cfRule>
  </conditionalFormatting>
  <conditionalFormatting sqref="P220:P222">
    <cfRule type="expression" dxfId="4423" priority="3500">
      <formula>Q220="SIN OBSERVACIÓN"</formula>
    </cfRule>
  </conditionalFormatting>
  <conditionalFormatting sqref="P220:P222">
    <cfRule type="containsBlanks" dxfId="4422" priority="3501">
      <formula>LEN(TRIM(P220))=0</formula>
    </cfRule>
  </conditionalFormatting>
  <conditionalFormatting sqref="O220:O222">
    <cfRule type="cellIs" dxfId="4421" priority="3502" operator="equal">
      <formula>"PENDIENTE POR DESCRIPCIÓN"</formula>
    </cfRule>
  </conditionalFormatting>
  <conditionalFormatting sqref="O220:O222">
    <cfRule type="cellIs" dxfId="4420" priority="3503" operator="equal">
      <formula>"DESCRIPCIÓN INSUFICIENTE"</formula>
    </cfRule>
  </conditionalFormatting>
  <conditionalFormatting sqref="O220:O222">
    <cfRule type="cellIs" dxfId="4419" priority="3504" operator="equal">
      <formula>"NO ESTÁ ACORDE A ITEM 5.2.1 (T.R.)"</formula>
    </cfRule>
  </conditionalFormatting>
  <conditionalFormatting sqref="O220:O222">
    <cfRule type="cellIs" dxfId="4418" priority="3505" operator="equal">
      <formula>"ACORDE A ITEM 5.2.1 (T.R.)"</formula>
    </cfRule>
  </conditionalFormatting>
  <conditionalFormatting sqref="Q220:Q222">
    <cfRule type="containsBlanks" dxfId="4417" priority="3506">
      <formula>LEN(TRIM(Q220))=0</formula>
    </cfRule>
  </conditionalFormatting>
  <conditionalFormatting sqref="Q220:Q222">
    <cfRule type="cellIs" dxfId="4416" priority="3507" operator="equal">
      <formula>"REQUERIMIENTOS SUBSANADOS"</formula>
    </cfRule>
  </conditionalFormatting>
  <conditionalFormatting sqref="Q220:Q222">
    <cfRule type="containsText" dxfId="4415" priority="3508" operator="containsText" text="NO SUBSANABLE">
      <formula>NOT(ISERROR(SEARCH(("NO SUBSANABLE"),(Q220))))</formula>
    </cfRule>
  </conditionalFormatting>
  <conditionalFormatting sqref="Q220:Q222">
    <cfRule type="containsText" dxfId="4414" priority="3509" operator="containsText" text="PENDIENTES POR SUBSANAR">
      <formula>NOT(ISERROR(SEARCH(("PENDIENTES POR SUBSANAR"),(Q220))))</formula>
    </cfRule>
  </conditionalFormatting>
  <conditionalFormatting sqref="Q220:Q222">
    <cfRule type="containsText" dxfId="4413" priority="3510" operator="containsText" text="SIN OBSERVACIÓN">
      <formula>NOT(ISERROR(SEARCH(("SIN OBSERVACIÓN"),(Q220))))</formula>
    </cfRule>
  </conditionalFormatting>
  <conditionalFormatting sqref="R220:R222">
    <cfRule type="containsBlanks" dxfId="4412" priority="3511">
      <formula>LEN(TRIM(R220))=0</formula>
    </cfRule>
  </conditionalFormatting>
  <conditionalFormatting sqref="R220:R222">
    <cfRule type="cellIs" dxfId="4411" priority="3512" operator="equal">
      <formula>"NO CUMPLEN CON LO SOLICITADO"</formula>
    </cfRule>
  </conditionalFormatting>
  <conditionalFormatting sqref="R220:R222">
    <cfRule type="cellIs" dxfId="4410" priority="3513" operator="equal">
      <formula>"CUMPLEN CON LO SOLICITADO"</formula>
    </cfRule>
  </conditionalFormatting>
  <conditionalFormatting sqref="R220:R222">
    <cfRule type="cellIs" dxfId="4409" priority="3514" operator="equal">
      <formula>"PENDIENTES"</formula>
    </cfRule>
  </conditionalFormatting>
  <conditionalFormatting sqref="R220:R222">
    <cfRule type="cellIs" dxfId="4408" priority="3515" operator="equal">
      <formula>"NINGUNO"</formula>
    </cfRule>
  </conditionalFormatting>
  <conditionalFormatting sqref="H220:H222">
    <cfRule type="notContainsBlanks" dxfId="4407" priority="3516">
      <formula>LEN(TRIM(H220))&gt;0</formula>
    </cfRule>
  </conditionalFormatting>
  <conditionalFormatting sqref="G220:G222">
    <cfRule type="notContainsBlanks" dxfId="4406" priority="3517">
      <formula>LEN(TRIM(G220))&gt;0</formula>
    </cfRule>
  </conditionalFormatting>
  <conditionalFormatting sqref="F220:F222">
    <cfRule type="notContainsBlanks" dxfId="4405" priority="3518">
      <formula>LEN(TRIM(F220))&gt;0</formula>
    </cfRule>
  </conditionalFormatting>
  <conditionalFormatting sqref="E220:E222">
    <cfRule type="notContainsBlanks" dxfId="4404" priority="3519">
      <formula>LEN(TRIM(E220))&gt;0</formula>
    </cfRule>
  </conditionalFormatting>
  <conditionalFormatting sqref="D220:D222">
    <cfRule type="notContainsBlanks" dxfId="4403" priority="3520">
      <formula>LEN(TRIM(D220))&gt;0</formula>
    </cfRule>
  </conditionalFormatting>
  <conditionalFormatting sqref="C220:C222">
    <cfRule type="notContainsBlanks" dxfId="4402" priority="3521">
      <formula>LEN(TRIM(C220))&gt;0</formula>
    </cfRule>
  </conditionalFormatting>
  <conditionalFormatting sqref="I220:I222">
    <cfRule type="notContainsBlanks" dxfId="4401" priority="3522">
      <formula>LEN(TRIM(I220))&gt;0</formula>
    </cfRule>
  </conditionalFormatting>
  <conditionalFormatting sqref="T205">
    <cfRule type="cellIs" dxfId="4400" priority="3523" operator="equal">
      <formula>"NO"</formula>
    </cfRule>
  </conditionalFormatting>
  <conditionalFormatting sqref="T205">
    <cfRule type="cellIs" dxfId="4399" priority="3524" operator="equal">
      <formula>"SI"</formula>
    </cfRule>
  </conditionalFormatting>
  <conditionalFormatting sqref="N225:N227">
    <cfRule type="expression" dxfId="4398" priority="3525">
      <formula>N225=" "</formula>
    </cfRule>
  </conditionalFormatting>
  <conditionalFormatting sqref="N225:N227">
    <cfRule type="expression" dxfId="4397" priority="3526">
      <formula>N225="NO PRESENTÓ CERTIFICADO"</formula>
    </cfRule>
  </conditionalFormatting>
  <conditionalFormatting sqref="N225:N227">
    <cfRule type="expression" dxfId="4396" priority="3527">
      <formula>N225="PRESENTÓ CERTIFICADO"</formula>
    </cfRule>
  </conditionalFormatting>
  <conditionalFormatting sqref="P225:P227">
    <cfRule type="expression" dxfId="4395" priority="3528">
      <formula>Q225="NO SUBSANABLE"</formula>
    </cfRule>
  </conditionalFormatting>
  <conditionalFormatting sqref="P225:P227">
    <cfRule type="expression" dxfId="4394" priority="3529">
      <formula>Q225="REQUERIMIENTOS SUBSANADOS"</formula>
    </cfRule>
  </conditionalFormatting>
  <conditionalFormatting sqref="P225:P227">
    <cfRule type="expression" dxfId="4393" priority="3530">
      <formula>Q225="PENDIENTES POR SUBSANAR"</formula>
    </cfRule>
  </conditionalFormatting>
  <conditionalFormatting sqref="P225:P227">
    <cfRule type="expression" dxfId="4392" priority="3531">
      <formula>Q225="SIN OBSERVACIÓN"</formula>
    </cfRule>
  </conditionalFormatting>
  <conditionalFormatting sqref="P225:P227">
    <cfRule type="containsBlanks" dxfId="4391" priority="3532">
      <formula>LEN(TRIM(P225))=0</formula>
    </cfRule>
  </conditionalFormatting>
  <conditionalFormatting sqref="O225:O227">
    <cfRule type="cellIs" dxfId="4390" priority="3533" operator="equal">
      <formula>"PENDIENTE POR DESCRIPCIÓN"</formula>
    </cfRule>
  </conditionalFormatting>
  <conditionalFormatting sqref="O225:O227">
    <cfRule type="cellIs" dxfId="4389" priority="3534" operator="equal">
      <formula>"DESCRIPCIÓN INSUFICIENTE"</formula>
    </cfRule>
  </conditionalFormatting>
  <conditionalFormatting sqref="O225:O227">
    <cfRule type="cellIs" dxfId="4388" priority="3535" operator="equal">
      <formula>"NO ESTÁ ACORDE A ITEM 5.2.1 (T.R.)"</formula>
    </cfRule>
  </conditionalFormatting>
  <conditionalFormatting sqref="O225:O227">
    <cfRule type="cellIs" dxfId="4387" priority="3536" operator="equal">
      <formula>"ACORDE A ITEM 5.2.1 (T.R.)"</formula>
    </cfRule>
  </conditionalFormatting>
  <conditionalFormatting sqref="Q225:Q227">
    <cfRule type="containsBlanks" dxfId="4386" priority="3537">
      <formula>LEN(TRIM(Q225))=0</formula>
    </cfRule>
  </conditionalFormatting>
  <conditionalFormatting sqref="Q225:Q227">
    <cfRule type="cellIs" dxfId="4385" priority="3538" operator="equal">
      <formula>"REQUERIMIENTOS SUBSANADOS"</formula>
    </cfRule>
  </conditionalFormatting>
  <conditionalFormatting sqref="Q225:Q227">
    <cfRule type="containsText" dxfId="4384" priority="3539" operator="containsText" text="NO SUBSANABLE">
      <formula>NOT(ISERROR(SEARCH(("NO SUBSANABLE"),(Q225))))</formula>
    </cfRule>
  </conditionalFormatting>
  <conditionalFormatting sqref="Q225:Q227">
    <cfRule type="containsText" dxfId="4383" priority="3540" operator="containsText" text="PENDIENTES POR SUBSANAR">
      <formula>NOT(ISERROR(SEARCH(("PENDIENTES POR SUBSANAR"),(Q225))))</formula>
    </cfRule>
  </conditionalFormatting>
  <conditionalFormatting sqref="Q225:Q227">
    <cfRule type="containsText" dxfId="4382" priority="3541" operator="containsText" text="SIN OBSERVACIÓN">
      <formula>NOT(ISERROR(SEARCH(("SIN OBSERVACIÓN"),(Q225))))</formula>
    </cfRule>
  </conditionalFormatting>
  <conditionalFormatting sqref="R225:R227">
    <cfRule type="containsBlanks" dxfId="4381" priority="3542">
      <formula>LEN(TRIM(R225))=0</formula>
    </cfRule>
  </conditionalFormatting>
  <conditionalFormatting sqref="R225:R227">
    <cfRule type="cellIs" dxfId="4380" priority="3543" operator="equal">
      <formula>"NO CUMPLEN CON LO SOLICITADO"</formula>
    </cfRule>
  </conditionalFormatting>
  <conditionalFormatting sqref="R225:R227">
    <cfRule type="cellIs" dxfId="4379" priority="3544" operator="equal">
      <formula>"CUMPLEN CON LO SOLICITADO"</formula>
    </cfRule>
  </conditionalFormatting>
  <conditionalFormatting sqref="R225:R227">
    <cfRule type="cellIs" dxfId="4378" priority="3545" operator="equal">
      <formula>"PENDIENTES"</formula>
    </cfRule>
  </conditionalFormatting>
  <conditionalFormatting sqref="R225:R227">
    <cfRule type="cellIs" dxfId="4377" priority="3546" operator="equal">
      <formula>"NINGUNO"</formula>
    </cfRule>
  </conditionalFormatting>
  <conditionalFormatting sqref="H225:H227">
    <cfRule type="notContainsBlanks" dxfId="4376" priority="3547">
      <formula>LEN(TRIM(H225))&gt;0</formula>
    </cfRule>
  </conditionalFormatting>
  <conditionalFormatting sqref="G225:G227">
    <cfRule type="notContainsBlanks" dxfId="4375" priority="3548">
      <formula>LEN(TRIM(G225))&gt;0</formula>
    </cfRule>
  </conditionalFormatting>
  <conditionalFormatting sqref="F225:F227">
    <cfRule type="notContainsBlanks" dxfId="4374" priority="3549">
      <formula>LEN(TRIM(F225))&gt;0</formula>
    </cfRule>
  </conditionalFormatting>
  <conditionalFormatting sqref="E225:E227">
    <cfRule type="notContainsBlanks" dxfId="4373" priority="3550">
      <formula>LEN(TRIM(E225))&gt;0</formula>
    </cfRule>
  </conditionalFormatting>
  <conditionalFormatting sqref="D225:D227">
    <cfRule type="notContainsBlanks" dxfId="4372" priority="3551">
      <formula>LEN(TRIM(D225))&gt;0</formula>
    </cfRule>
  </conditionalFormatting>
  <conditionalFormatting sqref="C225:C227">
    <cfRule type="notContainsBlanks" dxfId="4371" priority="3552">
      <formula>LEN(TRIM(C225))&gt;0</formula>
    </cfRule>
  </conditionalFormatting>
  <conditionalFormatting sqref="I225:I227">
    <cfRule type="notContainsBlanks" dxfId="4370" priority="3553">
      <formula>LEN(TRIM(I225))&gt;0</formula>
    </cfRule>
  </conditionalFormatting>
  <conditionalFormatting sqref="N215">
    <cfRule type="expression" dxfId="4369" priority="3560">
      <formula>N215=" "</formula>
    </cfRule>
  </conditionalFormatting>
  <conditionalFormatting sqref="N215">
    <cfRule type="expression" dxfId="4368" priority="3561">
      <formula>N215="NO PRESENTÓ CERTIFICADO"</formula>
    </cfRule>
  </conditionalFormatting>
  <conditionalFormatting sqref="N215">
    <cfRule type="expression" dxfId="4367" priority="3562">
      <formula>N215="PRESENTÓ CERTIFICADO"</formula>
    </cfRule>
  </conditionalFormatting>
  <conditionalFormatting sqref="O215">
    <cfRule type="cellIs" dxfId="4366" priority="3563" operator="equal">
      <formula>"PENDIENTE POR DESCRIPCIÓN"</formula>
    </cfRule>
  </conditionalFormatting>
  <conditionalFormatting sqref="O215">
    <cfRule type="cellIs" dxfId="4365" priority="3564" operator="equal">
      <formula>"DESCRIPCIÓN INSUFICIENTE"</formula>
    </cfRule>
  </conditionalFormatting>
  <conditionalFormatting sqref="O215">
    <cfRule type="cellIs" dxfId="4364" priority="3565" operator="equal">
      <formula>"NO ESTÁ ACORDE A ITEM 5.2.1 (T.R.)"</formula>
    </cfRule>
  </conditionalFormatting>
  <conditionalFormatting sqref="O215">
    <cfRule type="cellIs" dxfId="4363" priority="3566" operator="equal">
      <formula>"ACORDE A ITEM 5.2.1 (T.R.)"</formula>
    </cfRule>
  </conditionalFormatting>
  <conditionalFormatting sqref="Q215">
    <cfRule type="containsBlanks" dxfId="4362" priority="3567">
      <formula>LEN(TRIM(Q215))=0</formula>
    </cfRule>
  </conditionalFormatting>
  <conditionalFormatting sqref="Q215">
    <cfRule type="cellIs" dxfId="4361" priority="3568" operator="equal">
      <formula>"REQUERIMIENTOS SUBSANADOS"</formula>
    </cfRule>
  </conditionalFormatting>
  <conditionalFormatting sqref="Q215">
    <cfRule type="containsText" dxfId="4360" priority="3569" operator="containsText" text="NO SUBSANABLE">
      <formula>NOT(ISERROR(SEARCH(("NO SUBSANABLE"),(Q215))))</formula>
    </cfRule>
  </conditionalFormatting>
  <conditionalFormatting sqref="Q215">
    <cfRule type="containsText" dxfId="4359" priority="3570" operator="containsText" text="PENDIENTES POR SUBSANAR">
      <formula>NOT(ISERROR(SEARCH(("PENDIENTES POR SUBSANAR"),(Q215))))</formula>
    </cfRule>
  </conditionalFormatting>
  <conditionalFormatting sqref="Q215">
    <cfRule type="containsText" dxfId="4358" priority="3571" operator="containsText" text="SIN OBSERVACIÓN">
      <formula>NOT(ISERROR(SEARCH(("SIN OBSERVACIÓN"),(Q215))))</formula>
    </cfRule>
  </conditionalFormatting>
  <conditionalFormatting sqref="R215">
    <cfRule type="containsBlanks" dxfId="4357" priority="3572">
      <formula>LEN(TRIM(R215))=0</formula>
    </cfRule>
  </conditionalFormatting>
  <conditionalFormatting sqref="R215">
    <cfRule type="cellIs" dxfId="4356" priority="3573" operator="equal">
      <formula>"NO CUMPLEN CON LO SOLICITADO"</formula>
    </cfRule>
  </conditionalFormatting>
  <conditionalFormatting sqref="R215">
    <cfRule type="cellIs" dxfId="4355" priority="3574" operator="equal">
      <formula>"CUMPLEN CON LO SOLICITADO"</formula>
    </cfRule>
  </conditionalFormatting>
  <conditionalFormatting sqref="R215">
    <cfRule type="cellIs" dxfId="4354" priority="3575" operator="equal">
      <formula>"PENDIENTES"</formula>
    </cfRule>
  </conditionalFormatting>
  <conditionalFormatting sqref="R215">
    <cfRule type="cellIs" dxfId="4353" priority="3576" operator="equal">
      <formula>"NINGUNO"</formula>
    </cfRule>
  </conditionalFormatting>
  <conditionalFormatting sqref="S210 S215 S220:S222 S225:S227">
    <cfRule type="cellIs" dxfId="4352" priority="3581" operator="greaterThan">
      <formula>0</formula>
    </cfRule>
  </conditionalFormatting>
  <conditionalFormatting sqref="S210 S215 S220:S222 S225:S227">
    <cfRule type="cellIs" dxfId="4351" priority="3582" operator="equal">
      <formula>0</formula>
    </cfRule>
  </conditionalFormatting>
  <conditionalFormatting sqref="H215">
    <cfRule type="notContainsBlanks" dxfId="4350" priority="3583">
      <formula>LEN(TRIM(H215))&gt;0</formula>
    </cfRule>
  </conditionalFormatting>
  <conditionalFormatting sqref="N237">
    <cfRule type="expression" dxfId="4349" priority="3192">
      <formula>N237=" "</formula>
    </cfRule>
  </conditionalFormatting>
  <conditionalFormatting sqref="N237">
    <cfRule type="expression" dxfId="4348" priority="3193">
      <formula>N237="NO PRESENTÓ CERTIFICADO"</formula>
    </cfRule>
  </conditionalFormatting>
  <conditionalFormatting sqref="N237">
    <cfRule type="expression" dxfId="4347" priority="3194">
      <formula>N237="PRESENTÓ CERTIFICADO"</formula>
    </cfRule>
  </conditionalFormatting>
  <conditionalFormatting sqref="S237">
    <cfRule type="cellIs" dxfId="4346" priority="3199" operator="greaterThan">
      <formula>0</formula>
    </cfRule>
  </conditionalFormatting>
  <conditionalFormatting sqref="S237">
    <cfRule type="cellIs" dxfId="4345" priority="3200" operator="equal">
      <formula>0</formula>
    </cfRule>
  </conditionalFormatting>
  <conditionalFormatting sqref="P237">
    <cfRule type="expression" dxfId="4344" priority="3201">
      <formula>Q237="NO SUBSANABLE"</formula>
    </cfRule>
  </conditionalFormatting>
  <conditionalFormatting sqref="P237">
    <cfRule type="expression" dxfId="4343" priority="3202">
      <formula>Q237="REQUERIMIENTOS SUBSANADOS"</formula>
    </cfRule>
  </conditionalFormatting>
  <conditionalFormatting sqref="P237">
    <cfRule type="expression" dxfId="4342" priority="3203">
      <formula>Q237="PENDIENTES POR SUBSANAR"</formula>
    </cfRule>
  </conditionalFormatting>
  <conditionalFormatting sqref="P237">
    <cfRule type="expression" dxfId="4341" priority="3204">
      <formula>Q237="SIN OBSERVACIÓN"</formula>
    </cfRule>
  </conditionalFormatting>
  <conditionalFormatting sqref="P237">
    <cfRule type="containsBlanks" dxfId="4340" priority="3205">
      <formula>LEN(TRIM(P237))=0</formula>
    </cfRule>
  </conditionalFormatting>
  <conditionalFormatting sqref="O237">
    <cfRule type="cellIs" dxfId="4339" priority="3206" operator="equal">
      <formula>"PENDIENTE POR DESCRIPCIÓN"</formula>
    </cfRule>
  </conditionalFormatting>
  <conditionalFormatting sqref="O237">
    <cfRule type="cellIs" dxfId="4338" priority="3207" operator="equal">
      <formula>"DESCRIPCIÓN INSUFICIENTE"</formula>
    </cfRule>
  </conditionalFormatting>
  <conditionalFormatting sqref="O237">
    <cfRule type="cellIs" dxfId="4337" priority="3208" operator="equal">
      <formula>"NO ESTÁ ACORDE A ITEM 5.2.1 (T.R.)"</formula>
    </cfRule>
  </conditionalFormatting>
  <conditionalFormatting sqref="O237">
    <cfRule type="cellIs" dxfId="4336" priority="3209" operator="equal">
      <formula>"ACORDE A ITEM 5.2.1 (T.R.)"</formula>
    </cfRule>
  </conditionalFormatting>
  <conditionalFormatting sqref="Q237">
    <cfRule type="containsBlanks" dxfId="4335" priority="3210">
      <formula>LEN(TRIM(Q237))=0</formula>
    </cfRule>
  </conditionalFormatting>
  <conditionalFormatting sqref="Q237">
    <cfRule type="cellIs" dxfId="4334" priority="3211" operator="equal">
      <formula>"REQUERIMIENTOS SUBSANADOS"</formula>
    </cfRule>
  </conditionalFormatting>
  <conditionalFormatting sqref="Q237">
    <cfRule type="containsText" dxfId="4333" priority="3212" operator="containsText" text="NO SUBSANABLE">
      <formula>NOT(ISERROR(SEARCH(("NO SUBSANABLE"),(Q237))))</formula>
    </cfRule>
  </conditionalFormatting>
  <conditionalFormatting sqref="Q237">
    <cfRule type="containsText" dxfId="4332" priority="3213" operator="containsText" text="PENDIENTES POR SUBSANAR">
      <formula>NOT(ISERROR(SEARCH(("PENDIENTES POR SUBSANAR"),(Q237))))</formula>
    </cfRule>
  </conditionalFormatting>
  <conditionalFormatting sqref="Q237">
    <cfRule type="containsText" dxfId="4331" priority="3214" operator="containsText" text="SIN OBSERVACIÓN">
      <formula>NOT(ISERROR(SEARCH(("SIN OBSERVACIÓN"),(Q237))))</formula>
    </cfRule>
  </conditionalFormatting>
  <conditionalFormatting sqref="R237">
    <cfRule type="containsBlanks" dxfId="4330" priority="3215">
      <formula>LEN(TRIM(R237))=0</formula>
    </cfRule>
  </conditionalFormatting>
  <conditionalFormatting sqref="R237">
    <cfRule type="cellIs" dxfId="4329" priority="3216" operator="equal">
      <formula>"NO CUMPLEN CON LO SOLICITADO"</formula>
    </cfRule>
  </conditionalFormatting>
  <conditionalFormatting sqref="R237">
    <cfRule type="cellIs" dxfId="4328" priority="3217" operator="equal">
      <formula>"CUMPLEN CON LO SOLICITADO"</formula>
    </cfRule>
  </conditionalFormatting>
  <conditionalFormatting sqref="R237">
    <cfRule type="cellIs" dxfId="4327" priority="3218" operator="equal">
      <formula>"PENDIENTES"</formula>
    </cfRule>
  </conditionalFormatting>
  <conditionalFormatting sqref="R237">
    <cfRule type="cellIs" dxfId="4326" priority="3219" operator="equal">
      <formula>"NINGUNO"</formula>
    </cfRule>
  </conditionalFormatting>
  <conditionalFormatting sqref="T262">
    <cfRule type="cellIs" dxfId="4325" priority="3220" operator="equal">
      <formula>"NO CUMPLE"</formula>
    </cfRule>
  </conditionalFormatting>
  <conditionalFormatting sqref="T262">
    <cfRule type="cellIs" dxfId="4324" priority="3221" operator="equal">
      <formula>"CUMPLE"</formula>
    </cfRule>
  </conditionalFormatting>
  <conditionalFormatting sqref="B262">
    <cfRule type="cellIs" dxfId="4323" priority="3222" operator="equal">
      <formula>"NO CUMPLE CON LA EXPERIENCIA REQUERIDA"</formula>
    </cfRule>
  </conditionalFormatting>
  <conditionalFormatting sqref="B262">
    <cfRule type="cellIs" dxfId="4322" priority="3223" operator="equal">
      <formula>"CUMPLE CON LA EXPERIENCIA REQUERIDA"</formula>
    </cfRule>
  </conditionalFormatting>
  <conditionalFormatting sqref="H237">
    <cfRule type="notContainsBlanks" dxfId="4321" priority="3224">
      <formula>LEN(TRIM(H237))&gt;0</formula>
    </cfRule>
  </conditionalFormatting>
  <conditionalFormatting sqref="G237">
    <cfRule type="notContainsBlanks" dxfId="4320" priority="3225">
      <formula>LEN(TRIM(G237))&gt;0</formula>
    </cfRule>
  </conditionalFormatting>
  <conditionalFormatting sqref="F237">
    <cfRule type="notContainsBlanks" dxfId="4319" priority="3226">
      <formula>LEN(TRIM(F237))&gt;0</formula>
    </cfRule>
  </conditionalFormatting>
  <conditionalFormatting sqref="E237">
    <cfRule type="notContainsBlanks" dxfId="4318" priority="3227">
      <formula>LEN(TRIM(E237))&gt;0</formula>
    </cfRule>
  </conditionalFormatting>
  <conditionalFormatting sqref="D237">
    <cfRule type="notContainsBlanks" dxfId="4317" priority="3228">
      <formula>LEN(TRIM(D237))&gt;0</formula>
    </cfRule>
  </conditionalFormatting>
  <conditionalFormatting sqref="C237">
    <cfRule type="notContainsBlanks" dxfId="4316" priority="3229">
      <formula>LEN(TRIM(C237))&gt;0</formula>
    </cfRule>
  </conditionalFormatting>
  <conditionalFormatting sqref="I237">
    <cfRule type="notContainsBlanks" dxfId="4315" priority="3230">
      <formula>LEN(TRIM(I237))&gt;0</formula>
    </cfRule>
  </conditionalFormatting>
  <conditionalFormatting sqref="N242">
    <cfRule type="expression" dxfId="4314" priority="3231">
      <formula>N242=" "</formula>
    </cfRule>
  </conditionalFormatting>
  <conditionalFormatting sqref="N242">
    <cfRule type="expression" dxfId="4313" priority="3232">
      <formula>N242="NO PRESENTÓ CERTIFICADO"</formula>
    </cfRule>
  </conditionalFormatting>
  <conditionalFormatting sqref="N242">
    <cfRule type="expression" dxfId="4312" priority="3233">
      <formula>N242="PRESENTÓ CERTIFICADO"</formula>
    </cfRule>
  </conditionalFormatting>
  <conditionalFormatting sqref="P242 P247">
    <cfRule type="expression" dxfId="4311" priority="3234">
      <formula>Q242="NO SUBSANABLE"</formula>
    </cfRule>
  </conditionalFormatting>
  <conditionalFormatting sqref="P242 P247">
    <cfRule type="expression" dxfId="4310" priority="3235">
      <formula>Q242="REQUERIMIENTOS SUBSANADOS"</formula>
    </cfRule>
  </conditionalFormatting>
  <conditionalFormatting sqref="P242 P247">
    <cfRule type="expression" dxfId="4309" priority="3236">
      <formula>Q242="PENDIENTES POR SUBSANAR"</formula>
    </cfRule>
  </conditionalFormatting>
  <conditionalFormatting sqref="P242 P247">
    <cfRule type="expression" dxfId="4308" priority="3237">
      <formula>Q242="SIN OBSERVACIÓN"</formula>
    </cfRule>
  </conditionalFormatting>
  <conditionalFormatting sqref="P242 P247">
    <cfRule type="containsBlanks" dxfId="4307" priority="3238">
      <formula>LEN(TRIM(P242))=0</formula>
    </cfRule>
  </conditionalFormatting>
  <conditionalFormatting sqref="O242">
    <cfRule type="cellIs" dxfId="4306" priority="3239" operator="equal">
      <formula>"PENDIENTE POR DESCRIPCIÓN"</formula>
    </cfRule>
  </conditionalFormatting>
  <conditionalFormatting sqref="O242">
    <cfRule type="cellIs" dxfId="4305" priority="3240" operator="equal">
      <formula>"DESCRIPCIÓN INSUFICIENTE"</formula>
    </cfRule>
  </conditionalFormatting>
  <conditionalFormatting sqref="O242">
    <cfRule type="cellIs" dxfId="4304" priority="3241" operator="equal">
      <formula>"NO ESTÁ ACORDE A ITEM 5.2.1 (T.R.)"</formula>
    </cfRule>
  </conditionalFormatting>
  <conditionalFormatting sqref="O242">
    <cfRule type="cellIs" dxfId="4303" priority="3242" operator="equal">
      <formula>"ACORDE A ITEM 5.2.1 (T.R.)"</formula>
    </cfRule>
  </conditionalFormatting>
  <conditionalFormatting sqref="Q242">
    <cfRule type="containsBlanks" dxfId="4302" priority="3243">
      <formula>LEN(TRIM(Q242))=0</formula>
    </cfRule>
  </conditionalFormatting>
  <conditionalFormatting sqref="Q242">
    <cfRule type="cellIs" dxfId="4301" priority="3244" operator="equal">
      <formula>"REQUERIMIENTOS SUBSANADOS"</formula>
    </cfRule>
  </conditionalFormatting>
  <conditionalFormatting sqref="Q242">
    <cfRule type="containsText" dxfId="4300" priority="3245" operator="containsText" text="NO SUBSANABLE">
      <formula>NOT(ISERROR(SEARCH(("NO SUBSANABLE"),(Q242))))</formula>
    </cfRule>
  </conditionalFormatting>
  <conditionalFormatting sqref="Q242">
    <cfRule type="containsText" dxfId="4299" priority="3246" operator="containsText" text="PENDIENTES POR SUBSANAR">
      <formula>NOT(ISERROR(SEARCH(("PENDIENTES POR SUBSANAR"),(Q242))))</formula>
    </cfRule>
  </conditionalFormatting>
  <conditionalFormatting sqref="Q242">
    <cfRule type="containsText" dxfId="4298" priority="3247" operator="containsText" text="SIN OBSERVACIÓN">
      <formula>NOT(ISERROR(SEARCH(("SIN OBSERVACIÓN"),(Q242))))</formula>
    </cfRule>
  </conditionalFormatting>
  <conditionalFormatting sqref="R242">
    <cfRule type="containsBlanks" dxfId="4297" priority="3248">
      <formula>LEN(TRIM(R242))=0</formula>
    </cfRule>
  </conditionalFormatting>
  <conditionalFormatting sqref="R242">
    <cfRule type="cellIs" dxfId="4296" priority="3249" operator="equal">
      <formula>"NO CUMPLEN CON LO SOLICITADO"</formula>
    </cfRule>
  </conditionalFormatting>
  <conditionalFormatting sqref="R242">
    <cfRule type="cellIs" dxfId="4295" priority="3250" operator="equal">
      <formula>"CUMPLEN CON LO SOLICITADO"</formula>
    </cfRule>
  </conditionalFormatting>
  <conditionalFormatting sqref="R242">
    <cfRule type="cellIs" dxfId="4294" priority="3251" operator="equal">
      <formula>"PENDIENTES"</formula>
    </cfRule>
  </conditionalFormatting>
  <conditionalFormatting sqref="R242">
    <cfRule type="cellIs" dxfId="4293" priority="3252" operator="equal">
      <formula>"NINGUNO"</formula>
    </cfRule>
  </conditionalFormatting>
  <conditionalFormatting sqref="H242">
    <cfRule type="notContainsBlanks" dxfId="4292" priority="3253">
      <formula>LEN(TRIM(H242))&gt;0</formula>
    </cfRule>
  </conditionalFormatting>
  <conditionalFormatting sqref="G242 G247">
    <cfRule type="notContainsBlanks" dxfId="4291" priority="3254">
      <formula>LEN(TRIM(G242))&gt;0</formula>
    </cfRule>
  </conditionalFormatting>
  <conditionalFormatting sqref="F242 F247">
    <cfRule type="notContainsBlanks" dxfId="4290" priority="3255">
      <formula>LEN(TRIM(F242))&gt;0</formula>
    </cfRule>
  </conditionalFormatting>
  <conditionalFormatting sqref="E242 E247">
    <cfRule type="notContainsBlanks" dxfId="4289" priority="3256">
      <formula>LEN(TRIM(E242))&gt;0</formula>
    </cfRule>
  </conditionalFormatting>
  <conditionalFormatting sqref="D242 D247">
    <cfRule type="notContainsBlanks" dxfId="4288" priority="3257">
      <formula>LEN(TRIM(D242))&gt;0</formula>
    </cfRule>
  </conditionalFormatting>
  <conditionalFormatting sqref="C242 C247">
    <cfRule type="notContainsBlanks" dxfId="4287" priority="3258">
      <formula>LEN(TRIM(C242))&gt;0</formula>
    </cfRule>
  </conditionalFormatting>
  <conditionalFormatting sqref="I242 I247">
    <cfRule type="notContainsBlanks" dxfId="4286" priority="3259">
      <formula>LEN(TRIM(I242))&gt;0</formula>
    </cfRule>
  </conditionalFormatting>
  <conditionalFormatting sqref="N252:N254">
    <cfRule type="expression" dxfId="4285" priority="3260">
      <formula>N252=" "</formula>
    </cfRule>
  </conditionalFormatting>
  <conditionalFormatting sqref="N252:N254">
    <cfRule type="expression" dxfId="4284" priority="3261">
      <formula>N252="NO PRESENTÓ CERTIFICADO"</formula>
    </cfRule>
  </conditionalFormatting>
  <conditionalFormatting sqref="N252:N254">
    <cfRule type="expression" dxfId="4283" priority="3262">
      <formula>N252="PRESENTÓ CERTIFICADO"</formula>
    </cfRule>
  </conditionalFormatting>
  <conditionalFormatting sqref="P252:P254">
    <cfRule type="expression" dxfId="4282" priority="3263">
      <formula>Q252="NO SUBSANABLE"</formula>
    </cfRule>
  </conditionalFormatting>
  <conditionalFormatting sqref="P252:P254">
    <cfRule type="expression" dxfId="4281" priority="3264">
      <formula>Q252="REQUERIMIENTOS SUBSANADOS"</formula>
    </cfRule>
  </conditionalFormatting>
  <conditionalFormatting sqref="P252:P254">
    <cfRule type="expression" dxfId="4280" priority="3265">
      <formula>Q252="PENDIENTES POR SUBSANAR"</formula>
    </cfRule>
  </conditionalFormatting>
  <conditionalFormatting sqref="P252:P254">
    <cfRule type="expression" dxfId="4279" priority="3266">
      <formula>Q252="SIN OBSERVACIÓN"</formula>
    </cfRule>
  </conditionalFormatting>
  <conditionalFormatting sqref="P252:P254">
    <cfRule type="containsBlanks" dxfId="4278" priority="3267">
      <formula>LEN(TRIM(P252))=0</formula>
    </cfRule>
  </conditionalFormatting>
  <conditionalFormatting sqref="O252:O254">
    <cfRule type="cellIs" dxfId="4277" priority="3268" operator="equal">
      <formula>"PENDIENTE POR DESCRIPCIÓN"</formula>
    </cfRule>
  </conditionalFormatting>
  <conditionalFormatting sqref="O252:O254">
    <cfRule type="cellIs" dxfId="4276" priority="3269" operator="equal">
      <formula>"DESCRIPCIÓN INSUFICIENTE"</formula>
    </cfRule>
  </conditionalFormatting>
  <conditionalFormatting sqref="O252:O254">
    <cfRule type="cellIs" dxfId="4275" priority="3270" operator="equal">
      <formula>"NO ESTÁ ACORDE A ITEM 5.2.1 (T.R.)"</formula>
    </cfRule>
  </conditionalFormatting>
  <conditionalFormatting sqref="O252:O254">
    <cfRule type="cellIs" dxfId="4274" priority="3271" operator="equal">
      <formula>"ACORDE A ITEM 5.2.1 (T.R.)"</formula>
    </cfRule>
  </conditionalFormatting>
  <conditionalFormatting sqref="Q252:Q254">
    <cfRule type="containsBlanks" dxfId="4273" priority="3272">
      <formula>LEN(TRIM(Q252))=0</formula>
    </cfRule>
  </conditionalFormatting>
  <conditionalFormatting sqref="Q252:Q254">
    <cfRule type="cellIs" dxfId="4272" priority="3273" operator="equal">
      <formula>"REQUERIMIENTOS SUBSANADOS"</formula>
    </cfRule>
  </conditionalFormatting>
  <conditionalFormatting sqref="Q252:Q254">
    <cfRule type="containsText" dxfId="4271" priority="3274" operator="containsText" text="NO SUBSANABLE">
      <formula>NOT(ISERROR(SEARCH(("NO SUBSANABLE"),(Q252))))</formula>
    </cfRule>
  </conditionalFormatting>
  <conditionalFormatting sqref="Q252:Q254">
    <cfRule type="containsText" dxfId="4270" priority="3275" operator="containsText" text="PENDIENTES POR SUBSANAR">
      <formula>NOT(ISERROR(SEARCH(("PENDIENTES POR SUBSANAR"),(Q252))))</formula>
    </cfRule>
  </conditionalFormatting>
  <conditionalFormatting sqref="Q252:Q254">
    <cfRule type="containsText" dxfId="4269" priority="3276" operator="containsText" text="SIN OBSERVACIÓN">
      <formula>NOT(ISERROR(SEARCH(("SIN OBSERVACIÓN"),(Q252))))</formula>
    </cfRule>
  </conditionalFormatting>
  <conditionalFormatting sqref="R252:R254">
    <cfRule type="containsBlanks" dxfId="4268" priority="3277">
      <formula>LEN(TRIM(R252))=0</formula>
    </cfRule>
  </conditionalFormatting>
  <conditionalFormatting sqref="R252:R254">
    <cfRule type="cellIs" dxfId="4267" priority="3278" operator="equal">
      <formula>"NO CUMPLEN CON LO SOLICITADO"</formula>
    </cfRule>
  </conditionalFormatting>
  <conditionalFormatting sqref="R252:R254">
    <cfRule type="cellIs" dxfId="4266" priority="3279" operator="equal">
      <formula>"CUMPLEN CON LO SOLICITADO"</formula>
    </cfRule>
  </conditionalFormatting>
  <conditionalFormatting sqref="R252:R254">
    <cfRule type="cellIs" dxfId="4265" priority="3280" operator="equal">
      <formula>"PENDIENTES"</formula>
    </cfRule>
  </conditionalFormatting>
  <conditionalFormatting sqref="R252:R254">
    <cfRule type="cellIs" dxfId="4264" priority="3281" operator="equal">
      <formula>"NINGUNO"</formula>
    </cfRule>
  </conditionalFormatting>
  <conditionalFormatting sqref="H252:H254">
    <cfRule type="notContainsBlanks" dxfId="4263" priority="3282">
      <formula>LEN(TRIM(H252))&gt;0</formula>
    </cfRule>
  </conditionalFormatting>
  <conditionalFormatting sqref="G252:G254">
    <cfRule type="notContainsBlanks" dxfId="4262" priority="3283">
      <formula>LEN(TRIM(G252))&gt;0</formula>
    </cfRule>
  </conditionalFormatting>
  <conditionalFormatting sqref="F252:F254">
    <cfRule type="notContainsBlanks" dxfId="4261" priority="3284">
      <formula>LEN(TRIM(F252))&gt;0</formula>
    </cfRule>
  </conditionalFormatting>
  <conditionalFormatting sqref="E252:E254">
    <cfRule type="notContainsBlanks" dxfId="4260" priority="3285">
      <formula>LEN(TRIM(E252))&gt;0</formula>
    </cfRule>
  </conditionalFormatting>
  <conditionalFormatting sqref="D252:D254">
    <cfRule type="notContainsBlanks" dxfId="4259" priority="3286">
      <formula>LEN(TRIM(D252))&gt;0</formula>
    </cfRule>
  </conditionalFormatting>
  <conditionalFormatting sqref="C252:C254">
    <cfRule type="notContainsBlanks" dxfId="4258" priority="3287">
      <formula>LEN(TRIM(C252))&gt;0</formula>
    </cfRule>
  </conditionalFormatting>
  <conditionalFormatting sqref="I252:I254">
    <cfRule type="notContainsBlanks" dxfId="4257" priority="3288">
      <formula>LEN(TRIM(I252))&gt;0</formula>
    </cfRule>
  </conditionalFormatting>
  <conditionalFormatting sqref="T237">
    <cfRule type="cellIs" dxfId="4256" priority="3289" operator="equal">
      <formula>"NO"</formula>
    </cfRule>
  </conditionalFormatting>
  <conditionalFormatting sqref="T237">
    <cfRule type="cellIs" dxfId="4255" priority="3290" operator="equal">
      <formula>"SI"</formula>
    </cfRule>
  </conditionalFormatting>
  <conditionalFormatting sqref="N257:N259">
    <cfRule type="expression" dxfId="4254" priority="3291">
      <formula>N257=" "</formula>
    </cfRule>
  </conditionalFormatting>
  <conditionalFormatting sqref="N257:N259">
    <cfRule type="expression" dxfId="4253" priority="3292">
      <formula>N257="NO PRESENTÓ CERTIFICADO"</formula>
    </cfRule>
  </conditionalFormatting>
  <conditionalFormatting sqref="N257:N259">
    <cfRule type="expression" dxfId="4252" priority="3293">
      <formula>N257="PRESENTÓ CERTIFICADO"</formula>
    </cfRule>
  </conditionalFormatting>
  <conditionalFormatting sqref="P257:P259">
    <cfRule type="expression" dxfId="4251" priority="3294">
      <formula>Q257="NO SUBSANABLE"</formula>
    </cfRule>
  </conditionalFormatting>
  <conditionalFormatting sqref="P257:P259">
    <cfRule type="expression" dxfId="4250" priority="3295">
      <formula>Q257="REQUERIMIENTOS SUBSANADOS"</formula>
    </cfRule>
  </conditionalFormatting>
  <conditionalFormatting sqref="P257:P259">
    <cfRule type="expression" dxfId="4249" priority="3296">
      <formula>Q257="PENDIENTES POR SUBSANAR"</formula>
    </cfRule>
  </conditionalFormatting>
  <conditionalFormatting sqref="P257:P259">
    <cfRule type="expression" dxfId="4248" priority="3297">
      <formula>Q257="SIN OBSERVACIÓN"</formula>
    </cfRule>
  </conditionalFormatting>
  <conditionalFormatting sqref="P257:P259">
    <cfRule type="containsBlanks" dxfId="4247" priority="3298">
      <formula>LEN(TRIM(P257))=0</formula>
    </cfRule>
  </conditionalFormatting>
  <conditionalFormatting sqref="O257:O259">
    <cfRule type="cellIs" dxfId="4246" priority="3299" operator="equal">
      <formula>"PENDIENTE POR DESCRIPCIÓN"</formula>
    </cfRule>
  </conditionalFormatting>
  <conditionalFormatting sqref="O257:O259">
    <cfRule type="cellIs" dxfId="4245" priority="3300" operator="equal">
      <formula>"DESCRIPCIÓN INSUFICIENTE"</formula>
    </cfRule>
  </conditionalFormatting>
  <conditionalFormatting sqref="O257:O259">
    <cfRule type="cellIs" dxfId="4244" priority="3301" operator="equal">
      <formula>"NO ESTÁ ACORDE A ITEM 5.2.1 (T.R.)"</formula>
    </cfRule>
  </conditionalFormatting>
  <conditionalFormatting sqref="O257:O259">
    <cfRule type="cellIs" dxfId="4243" priority="3302" operator="equal">
      <formula>"ACORDE A ITEM 5.2.1 (T.R.)"</formula>
    </cfRule>
  </conditionalFormatting>
  <conditionalFormatting sqref="Q257:Q259">
    <cfRule type="containsBlanks" dxfId="4242" priority="3303">
      <formula>LEN(TRIM(Q257))=0</formula>
    </cfRule>
  </conditionalFormatting>
  <conditionalFormatting sqref="Q257:Q259">
    <cfRule type="cellIs" dxfId="4241" priority="3304" operator="equal">
      <formula>"REQUERIMIENTOS SUBSANADOS"</formula>
    </cfRule>
  </conditionalFormatting>
  <conditionalFormatting sqref="Q257:Q259">
    <cfRule type="containsText" dxfId="4240" priority="3305" operator="containsText" text="NO SUBSANABLE">
      <formula>NOT(ISERROR(SEARCH(("NO SUBSANABLE"),(Q257))))</formula>
    </cfRule>
  </conditionalFormatting>
  <conditionalFormatting sqref="Q257:Q259">
    <cfRule type="containsText" dxfId="4239" priority="3306" operator="containsText" text="PENDIENTES POR SUBSANAR">
      <formula>NOT(ISERROR(SEARCH(("PENDIENTES POR SUBSANAR"),(Q257))))</formula>
    </cfRule>
  </conditionalFormatting>
  <conditionalFormatting sqref="Q257:Q259">
    <cfRule type="containsText" dxfId="4238" priority="3307" operator="containsText" text="SIN OBSERVACIÓN">
      <formula>NOT(ISERROR(SEARCH(("SIN OBSERVACIÓN"),(Q257))))</formula>
    </cfRule>
  </conditionalFormatting>
  <conditionalFormatting sqref="R257:R259">
    <cfRule type="containsBlanks" dxfId="4237" priority="3308">
      <formula>LEN(TRIM(R257))=0</formula>
    </cfRule>
  </conditionalFormatting>
  <conditionalFormatting sqref="R257:R259">
    <cfRule type="cellIs" dxfId="4236" priority="3309" operator="equal">
      <formula>"NO CUMPLEN CON LO SOLICITADO"</formula>
    </cfRule>
  </conditionalFormatting>
  <conditionalFormatting sqref="R257:R259">
    <cfRule type="cellIs" dxfId="4235" priority="3310" operator="equal">
      <formula>"CUMPLEN CON LO SOLICITADO"</formula>
    </cfRule>
  </conditionalFormatting>
  <conditionalFormatting sqref="R257:R259">
    <cfRule type="cellIs" dxfId="4234" priority="3311" operator="equal">
      <formula>"PENDIENTES"</formula>
    </cfRule>
  </conditionalFormatting>
  <conditionalFormatting sqref="R257:R259">
    <cfRule type="cellIs" dxfId="4233" priority="3312" operator="equal">
      <formula>"NINGUNO"</formula>
    </cfRule>
  </conditionalFormatting>
  <conditionalFormatting sqref="H257:H259">
    <cfRule type="notContainsBlanks" dxfId="4232" priority="3313">
      <formula>LEN(TRIM(H257))&gt;0</formula>
    </cfRule>
  </conditionalFormatting>
  <conditionalFormatting sqref="G257:G259">
    <cfRule type="notContainsBlanks" dxfId="4231" priority="3314">
      <formula>LEN(TRIM(G257))&gt;0</formula>
    </cfRule>
  </conditionalFormatting>
  <conditionalFormatting sqref="F257:F259">
    <cfRule type="notContainsBlanks" dxfId="4230" priority="3315">
      <formula>LEN(TRIM(F257))&gt;0</formula>
    </cfRule>
  </conditionalFormatting>
  <conditionalFormatting sqref="E257:E259">
    <cfRule type="notContainsBlanks" dxfId="4229" priority="3316">
      <formula>LEN(TRIM(E257))&gt;0</formula>
    </cfRule>
  </conditionalFormatting>
  <conditionalFormatting sqref="D257:D259">
    <cfRule type="notContainsBlanks" dxfId="4228" priority="3317">
      <formula>LEN(TRIM(D257))&gt;0</formula>
    </cfRule>
  </conditionalFormatting>
  <conditionalFormatting sqref="C257:C259">
    <cfRule type="notContainsBlanks" dxfId="4227" priority="3318">
      <formula>LEN(TRIM(C257))&gt;0</formula>
    </cfRule>
  </conditionalFormatting>
  <conditionalFormatting sqref="I257:I259">
    <cfRule type="notContainsBlanks" dxfId="4226" priority="3319">
      <formula>LEN(TRIM(I257))&gt;0</formula>
    </cfRule>
  </conditionalFormatting>
  <conditionalFormatting sqref="N247">
    <cfRule type="expression" dxfId="4225" priority="3326">
      <formula>N247=" "</formula>
    </cfRule>
  </conditionalFormatting>
  <conditionalFormatting sqref="N247">
    <cfRule type="expression" dxfId="4224" priority="3327">
      <formula>N247="NO PRESENTÓ CERTIFICADO"</formula>
    </cfRule>
  </conditionalFormatting>
  <conditionalFormatting sqref="N247">
    <cfRule type="expression" dxfId="4223" priority="3328">
      <formula>N247="PRESENTÓ CERTIFICADO"</formula>
    </cfRule>
  </conditionalFormatting>
  <conditionalFormatting sqref="O247">
    <cfRule type="cellIs" dxfId="4222" priority="3329" operator="equal">
      <formula>"PENDIENTE POR DESCRIPCIÓN"</formula>
    </cfRule>
  </conditionalFormatting>
  <conditionalFormatting sqref="O247">
    <cfRule type="cellIs" dxfId="4221" priority="3330" operator="equal">
      <formula>"DESCRIPCIÓN INSUFICIENTE"</formula>
    </cfRule>
  </conditionalFormatting>
  <conditionalFormatting sqref="O247">
    <cfRule type="cellIs" dxfId="4220" priority="3331" operator="equal">
      <formula>"NO ESTÁ ACORDE A ITEM 5.2.1 (T.R.)"</formula>
    </cfRule>
  </conditionalFormatting>
  <conditionalFormatting sqref="O247">
    <cfRule type="cellIs" dxfId="4219" priority="3332" operator="equal">
      <formula>"ACORDE A ITEM 5.2.1 (T.R.)"</formula>
    </cfRule>
  </conditionalFormatting>
  <conditionalFormatting sqref="Q247">
    <cfRule type="containsBlanks" dxfId="4218" priority="3333">
      <formula>LEN(TRIM(Q247))=0</formula>
    </cfRule>
  </conditionalFormatting>
  <conditionalFormatting sqref="Q247">
    <cfRule type="cellIs" dxfId="4217" priority="3334" operator="equal">
      <formula>"REQUERIMIENTOS SUBSANADOS"</formula>
    </cfRule>
  </conditionalFormatting>
  <conditionalFormatting sqref="Q247">
    <cfRule type="containsText" dxfId="4216" priority="3335" operator="containsText" text="NO SUBSANABLE">
      <formula>NOT(ISERROR(SEARCH(("NO SUBSANABLE"),(Q247))))</formula>
    </cfRule>
  </conditionalFormatting>
  <conditionalFormatting sqref="Q247">
    <cfRule type="containsText" dxfId="4215" priority="3336" operator="containsText" text="PENDIENTES POR SUBSANAR">
      <formula>NOT(ISERROR(SEARCH(("PENDIENTES POR SUBSANAR"),(Q247))))</formula>
    </cfRule>
  </conditionalFormatting>
  <conditionalFormatting sqref="Q247">
    <cfRule type="containsText" dxfId="4214" priority="3337" operator="containsText" text="SIN OBSERVACIÓN">
      <formula>NOT(ISERROR(SEARCH(("SIN OBSERVACIÓN"),(Q247))))</formula>
    </cfRule>
  </conditionalFormatting>
  <conditionalFormatting sqref="R247">
    <cfRule type="containsBlanks" dxfId="4213" priority="3338">
      <formula>LEN(TRIM(R247))=0</formula>
    </cfRule>
  </conditionalFormatting>
  <conditionalFormatting sqref="R247">
    <cfRule type="cellIs" dxfId="4212" priority="3339" operator="equal">
      <formula>"NO CUMPLEN CON LO SOLICITADO"</formula>
    </cfRule>
  </conditionalFormatting>
  <conditionalFormatting sqref="R247">
    <cfRule type="cellIs" dxfId="4211" priority="3340" operator="equal">
      <formula>"CUMPLEN CON LO SOLICITADO"</formula>
    </cfRule>
  </conditionalFormatting>
  <conditionalFormatting sqref="R247">
    <cfRule type="cellIs" dxfId="4210" priority="3341" operator="equal">
      <formula>"PENDIENTES"</formula>
    </cfRule>
  </conditionalFormatting>
  <conditionalFormatting sqref="R247">
    <cfRule type="cellIs" dxfId="4209" priority="3342" operator="equal">
      <formula>"NINGUNO"</formula>
    </cfRule>
  </conditionalFormatting>
  <conditionalFormatting sqref="S242 S247 S252:S254 S257:S259">
    <cfRule type="cellIs" dxfId="4208" priority="3347" operator="greaterThan">
      <formula>0</formula>
    </cfRule>
  </conditionalFormatting>
  <conditionalFormatting sqref="S242 S247 S252:S254 S257:S259">
    <cfRule type="cellIs" dxfId="4207" priority="3348" operator="equal">
      <formula>0</formula>
    </cfRule>
  </conditionalFormatting>
  <conditionalFormatting sqref="H247">
    <cfRule type="notContainsBlanks" dxfId="4206" priority="3349">
      <formula>LEN(TRIM(H247))&gt;0</formula>
    </cfRule>
  </conditionalFormatting>
  <conditionalFormatting sqref="N269">
    <cfRule type="expression" dxfId="4205" priority="2958">
      <formula>N269=" "</formula>
    </cfRule>
  </conditionalFormatting>
  <conditionalFormatting sqref="N269">
    <cfRule type="expression" dxfId="4204" priority="2959">
      <formula>N269="NO PRESENTÓ CERTIFICADO"</formula>
    </cfRule>
  </conditionalFormatting>
  <conditionalFormatting sqref="N269">
    <cfRule type="expression" dxfId="4203" priority="2960">
      <formula>N269="PRESENTÓ CERTIFICADO"</formula>
    </cfRule>
  </conditionalFormatting>
  <conditionalFormatting sqref="S269">
    <cfRule type="cellIs" dxfId="4202" priority="2965" operator="greaterThan">
      <formula>0</formula>
    </cfRule>
  </conditionalFormatting>
  <conditionalFormatting sqref="S269">
    <cfRule type="cellIs" dxfId="4201" priority="2966" operator="equal">
      <formula>0</formula>
    </cfRule>
  </conditionalFormatting>
  <conditionalFormatting sqref="P269">
    <cfRule type="expression" dxfId="4200" priority="2967">
      <formula>Q269="NO SUBSANABLE"</formula>
    </cfRule>
  </conditionalFormatting>
  <conditionalFormatting sqref="P269">
    <cfRule type="expression" dxfId="4199" priority="2968">
      <formula>Q269="REQUERIMIENTOS SUBSANADOS"</formula>
    </cfRule>
  </conditionalFormatting>
  <conditionalFormatting sqref="P269">
    <cfRule type="expression" dxfId="4198" priority="2969">
      <formula>Q269="PENDIENTES POR SUBSANAR"</formula>
    </cfRule>
  </conditionalFormatting>
  <conditionalFormatting sqref="P269">
    <cfRule type="expression" dxfId="4197" priority="2970">
      <formula>Q269="SIN OBSERVACIÓN"</formula>
    </cfRule>
  </conditionalFormatting>
  <conditionalFormatting sqref="P269">
    <cfRule type="containsBlanks" dxfId="4196" priority="2971">
      <formula>LEN(TRIM(P269))=0</formula>
    </cfRule>
  </conditionalFormatting>
  <conditionalFormatting sqref="O269">
    <cfRule type="cellIs" dxfId="4195" priority="2972" operator="equal">
      <formula>"PENDIENTE POR DESCRIPCIÓN"</formula>
    </cfRule>
  </conditionalFormatting>
  <conditionalFormatting sqref="O269">
    <cfRule type="cellIs" dxfId="4194" priority="2973" operator="equal">
      <formula>"DESCRIPCIÓN INSUFICIENTE"</formula>
    </cfRule>
  </conditionalFormatting>
  <conditionalFormatting sqref="O269">
    <cfRule type="cellIs" dxfId="4193" priority="2974" operator="equal">
      <formula>"NO ESTÁ ACORDE A ITEM 5.2.1 (T.R.)"</formula>
    </cfRule>
  </conditionalFormatting>
  <conditionalFormatting sqref="O269">
    <cfRule type="cellIs" dxfId="4192" priority="2975" operator="equal">
      <formula>"ACORDE A ITEM 5.2.1 (T.R.)"</formula>
    </cfRule>
  </conditionalFormatting>
  <conditionalFormatting sqref="Q269">
    <cfRule type="containsBlanks" dxfId="4191" priority="2976">
      <formula>LEN(TRIM(Q269))=0</formula>
    </cfRule>
  </conditionalFormatting>
  <conditionalFormatting sqref="Q269">
    <cfRule type="cellIs" dxfId="4190" priority="2977" operator="equal">
      <formula>"REQUERIMIENTOS SUBSANADOS"</formula>
    </cfRule>
  </conditionalFormatting>
  <conditionalFormatting sqref="Q269">
    <cfRule type="containsText" dxfId="4189" priority="2978" operator="containsText" text="NO SUBSANABLE">
      <formula>NOT(ISERROR(SEARCH(("NO SUBSANABLE"),(Q269))))</formula>
    </cfRule>
  </conditionalFormatting>
  <conditionalFormatting sqref="Q269">
    <cfRule type="containsText" dxfId="4188" priority="2979" operator="containsText" text="PENDIENTES POR SUBSANAR">
      <formula>NOT(ISERROR(SEARCH(("PENDIENTES POR SUBSANAR"),(Q269))))</formula>
    </cfRule>
  </conditionalFormatting>
  <conditionalFormatting sqref="Q269">
    <cfRule type="containsText" dxfId="4187" priority="2980" operator="containsText" text="SIN OBSERVACIÓN">
      <formula>NOT(ISERROR(SEARCH(("SIN OBSERVACIÓN"),(Q269))))</formula>
    </cfRule>
  </conditionalFormatting>
  <conditionalFormatting sqref="R269">
    <cfRule type="containsBlanks" dxfId="4186" priority="2981">
      <formula>LEN(TRIM(R269))=0</formula>
    </cfRule>
  </conditionalFormatting>
  <conditionalFormatting sqref="R269">
    <cfRule type="cellIs" dxfId="4185" priority="2982" operator="equal">
      <formula>"NO CUMPLEN CON LO SOLICITADO"</formula>
    </cfRule>
  </conditionalFormatting>
  <conditionalFormatting sqref="R269">
    <cfRule type="cellIs" dxfId="4184" priority="2983" operator="equal">
      <formula>"CUMPLEN CON LO SOLICITADO"</formula>
    </cfRule>
  </conditionalFormatting>
  <conditionalFormatting sqref="R269">
    <cfRule type="cellIs" dxfId="4183" priority="2984" operator="equal">
      <formula>"PENDIENTES"</formula>
    </cfRule>
  </conditionalFormatting>
  <conditionalFormatting sqref="R269">
    <cfRule type="cellIs" dxfId="4182" priority="2985" operator="equal">
      <formula>"NINGUNO"</formula>
    </cfRule>
  </conditionalFormatting>
  <conditionalFormatting sqref="T294">
    <cfRule type="cellIs" dxfId="4181" priority="2986" operator="equal">
      <formula>"NO CUMPLE"</formula>
    </cfRule>
  </conditionalFormatting>
  <conditionalFormatting sqref="T294">
    <cfRule type="cellIs" dxfId="4180" priority="2987" operator="equal">
      <formula>"CUMPLE"</formula>
    </cfRule>
  </conditionalFormatting>
  <conditionalFormatting sqref="B294">
    <cfRule type="cellIs" dxfId="4179" priority="2988" operator="equal">
      <formula>"NO CUMPLE CON LA EXPERIENCIA REQUERIDA"</formula>
    </cfRule>
  </conditionalFormatting>
  <conditionalFormatting sqref="B294">
    <cfRule type="cellIs" dxfId="4178" priority="2989" operator="equal">
      <formula>"CUMPLE CON LA EXPERIENCIA REQUERIDA"</formula>
    </cfRule>
  </conditionalFormatting>
  <conditionalFormatting sqref="H269">
    <cfRule type="notContainsBlanks" dxfId="4177" priority="2990">
      <formula>LEN(TRIM(H269))&gt;0</formula>
    </cfRule>
  </conditionalFormatting>
  <conditionalFormatting sqref="G269">
    <cfRule type="notContainsBlanks" dxfId="4176" priority="2991">
      <formula>LEN(TRIM(G269))&gt;0</formula>
    </cfRule>
  </conditionalFormatting>
  <conditionalFormatting sqref="F269">
    <cfRule type="notContainsBlanks" dxfId="4175" priority="2992">
      <formula>LEN(TRIM(F269))&gt;0</formula>
    </cfRule>
  </conditionalFormatting>
  <conditionalFormatting sqref="E269">
    <cfRule type="notContainsBlanks" dxfId="4174" priority="2993">
      <formula>LEN(TRIM(E269))&gt;0</formula>
    </cfRule>
  </conditionalFormatting>
  <conditionalFormatting sqref="D269">
    <cfRule type="notContainsBlanks" dxfId="4173" priority="2994">
      <formula>LEN(TRIM(D269))&gt;0</formula>
    </cfRule>
  </conditionalFormatting>
  <conditionalFormatting sqref="C269">
    <cfRule type="notContainsBlanks" dxfId="4172" priority="2995">
      <formula>LEN(TRIM(C269))&gt;0</formula>
    </cfRule>
  </conditionalFormatting>
  <conditionalFormatting sqref="I269">
    <cfRule type="notContainsBlanks" dxfId="4171" priority="2996">
      <formula>LEN(TRIM(I269))&gt;0</formula>
    </cfRule>
  </conditionalFormatting>
  <conditionalFormatting sqref="N274">
    <cfRule type="expression" dxfId="4170" priority="2997">
      <formula>N274=" "</formula>
    </cfRule>
  </conditionalFormatting>
  <conditionalFormatting sqref="N274">
    <cfRule type="expression" dxfId="4169" priority="2998">
      <formula>N274="NO PRESENTÓ CERTIFICADO"</formula>
    </cfRule>
  </conditionalFormatting>
  <conditionalFormatting sqref="N274">
    <cfRule type="expression" dxfId="4168" priority="2999">
      <formula>N274="PRESENTÓ CERTIFICADO"</formula>
    </cfRule>
  </conditionalFormatting>
  <conditionalFormatting sqref="P274 P279">
    <cfRule type="expression" dxfId="4167" priority="3000">
      <formula>Q274="NO SUBSANABLE"</formula>
    </cfRule>
  </conditionalFormatting>
  <conditionalFormatting sqref="P274 P279">
    <cfRule type="expression" dxfId="4166" priority="3001">
      <formula>Q274="REQUERIMIENTOS SUBSANADOS"</formula>
    </cfRule>
  </conditionalFormatting>
  <conditionalFormatting sqref="P274 P279">
    <cfRule type="expression" dxfId="4165" priority="3002">
      <formula>Q274="PENDIENTES POR SUBSANAR"</formula>
    </cfRule>
  </conditionalFormatting>
  <conditionalFormatting sqref="P274 P279">
    <cfRule type="expression" dxfId="4164" priority="3003">
      <formula>Q274="SIN OBSERVACIÓN"</formula>
    </cfRule>
  </conditionalFormatting>
  <conditionalFormatting sqref="P274 P279">
    <cfRule type="containsBlanks" dxfId="4163" priority="3004">
      <formula>LEN(TRIM(P274))=0</formula>
    </cfRule>
  </conditionalFormatting>
  <conditionalFormatting sqref="O274">
    <cfRule type="cellIs" dxfId="4162" priority="3005" operator="equal">
      <formula>"PENDIENTE POR DESCRIPCIÓN"</formula>
    </cfRule>
  </conditionalFormatting>
  <conditionalFormatting sqref="O274">
    <cfRule type="cellIs" dxfId="4161" priority="3006" operator="equal">
      <formula>"DESCRIPCIÓN INSUFICIENTE"</formula>
    </cfRule>
  </conditionalFormatting>
  <conditionalFormatting sqref="O274">
    <cfRule type="cellIs" dxfId="4160" priority="3007" operator="equal">
      <formula>"NO ESTÁ ACORDE A ITEM 5.2.1 (T.R.)"</formula>
    </cfRule>
  </conditionalFormatting>
  <conditionalFormatting sqref="O274">
    <cfRule type="cellIs" dxfId="4159" priority="3008" operator="equal">
      <formula>"ACORDE A ITEM 5.2.1 (T.R.)"</formula>
    </cfRule>
  </conditionalFormatting>
  <conditionalFormatting sqref="Q274">
    <cfRule type="containsBlanks" dxfId="4158" priority="3009">
      <formula>LEN(TRIM(Q274))=0</formula>
    </cfRule>
  </conditionalFormatting>
  <conditionalFormatting sqref="Q274">
    <cfRule type="cellIs" dxfId="4157" priority="3010" operator="equal">
      <formula>"REQUERIMIENTOS SUBSANADOS"</formula>
    </cfRule>
  </conditionalFormatting>
  <conditionalFormatting sqref="Q274">
    <cfRule type="containsText" dxfId="4156" priority="3011" operator="containsText" text="NO SUBSANABLE">
      <formula>NOT(ISERROR(SEARCH(("NO SUBSANABLE"),(Q274))))</formula>
    </cfRule>
  </conditionalFormatting>
  <conditionalFormatting sqref="Q274">
    <cfRule type="containsText" dxfId="4155" priority="3012" operator="containsText" text="PENDIENTES POR SUBSANAR">
      <formula>NOT(ISERROR(SEARCH(("PENDIENTES POR SUBSANAR"),(Q274))))</formula>
    </cfRule>
  </conditionalFormatting>
  <conditionalFormatting sqref="Q274">
    <cfRule type="containsText" dxfId="4154" priority="3013" operator="containsText" text="SIN OBSERVACIÓN">
      <formula>NOT(ISERROR(SEARCH(("SIN OBSERVACIÓN"),(Q274))))</formula>
    </cfRule>
  </conditionalFormatting>
  <conditionalFormatting sqref="R274">
    <cfRule type="containsBlanks" dxfId="4153" priority="3014">
      <formula>LEN(TRIM(R274))=0</formula>
    </cfRule>
  </conditionalFormatting>
  <conditionalFormatting sqref="R274">
    <cfRule type="cellIs" dxfId="4152" priority="3015" operator="equal">
      <formula>"NO CUMPLEN CON LO SOLICITADO"</formula>
    </cfRule>
  </conditionalFormatting>
  <conditionalFormatting sqref="R274">
    <cfRule type="cellIs" dxfId="4151" priority="3016" operator="equal">
      <formula>"CUMPLEN CON LO SOLICITADO"</formula>
    </cfRule>
  </conditionalFormatting>
  <conditionalFormatting sqref="R274">
    <cfRule type="cellIs" dxfId="4150" priority="3017" operator="equal">
      <formula>"PENDIENTES"</formula>
    </cfRule>
  </conditionalFormatting>
  <conditionalFormatting sqref="R274">
    <cfRule type="cellIs" dxfId="4149" priority="3018" operator="equal">
      <formula>"NINGUNO"</formula>
    </cfRule>
  </conditionalFormatting>
  <conditionalFormatting sqref="H274">
    <cfRule type="notContainsBlanks" dxfId="4148" priority="3019">
      <formula>LEN(TRIM(H274))&gt;0</formula>
    </cfRule>
  </conditionalFormatting>
  <conditionalFormatting sqref="G274 G279">
    <cfRule type="notContainsBlanks" dxfId="4147" priority="3020">
      <formula>LEN(TRIM(G274))&gt;0</formula>
    </cfRule>
  </conditionalFormatting>
  <conditionalFormatting sqref="F274 F279">
    <cfRule type="notContainsBlanks" dxfId="4146" priority="3021">
      <formula>LEN(TRIM(F274))&gt;0</formula>
    </cfRule>
  </conditionalFormatting>
  <conditionalFormatting sqref="E274 E279">
    <cfRule type="notContainsBlanks" dxfId="4145" priority="3022">
      <formula>LEN(TRIM(E274))&gt;0</formula>
    </cfRule>
  </conditionalFormatting>
  <conditionalFormatting sqref="D274 D279">
    <cfRule type="notContainsBlanks" dxfId="4144" priority="3023">
      <formula>LEN(TRIM(D274))&gt;0</formula>
    </cfRule>
  </conditionalFormatting>
  <conditionalFormatting sqref="C274 C279">
    <cfRule type="notContainsBlanks" dxfId="4143" priority="3024">
      <formula>LEN(TRIM(C274))&gt;0</formula>
    </cfRule>
  </conditionalFormatting>
  <conditionalFormatting sqref="I274 I279">
    <cfRule type="notContainsBlanks" dxfId="4142" priority="3025">
      <formula>LEN(TRIM(I274))&gt;0</formula>
    </cfRule>
  </conditionalFormatting>
  <conditionalFormatting sqref="N284:N286">
    <cfRule type="expression" dxfId="4141" priority="3026">
      <formula>N284=" "</formula>
    </cfRule>
  </conditionalFormatting>
  <conditionalFormatting sqref="N284:N286">
    <cfRule type="expression" dxfId="4140" priority="3027">
      <formula>N284="NO PRESENTÓ CERTIFICADO"</formula>
    </cfRule>
  </conditionalFormatting>
  <conditionalFormatting sqref="N284:N286">
    <cfRule type="expression" dxfId="4139" priority="3028">
      <formula>N284="PRESENTÓ CERTIFICADO"</formula>
    </cfRule>
  </conditionalFormatting>
  <conditionalFormatting sqref="P284:P286">
    <cfRule type="expression" dxfId="4138" priority="3029">
      <formula>Q284="NO SUBSANABLE"</formula>
    </cfRule>
  </conditionalFormatting>
  <conditionalFormatting sqref="P284:P286">
    <cfRule type="expression" dxfId="4137" priority="3030">
      <formula>Q284="REQUERIMIENTOS SUBSANADOS"</formula>
    </cfRule>
  </conditionalFormatting>
  <conditionalFormatting sqref="P284:P286">
    <cfRule type="expression" dxfId="4136" priority="3031">
      <formula>Q284="PENDIENTES POR SUBSANAR"</formula>
    </cfRule>
  </conditionalFormatting>
  <conditionalFormatting sqref="P284:P286">
    <cfRule type="expression" dxfId="4135" priority="3032">
      <formula>Q284="SIN OBSERVACIÓN"</formula>
    </cfRule>
  </conditionalFormatting>
  <conditionalFormatting sqref="P284:P286">
    <cfRule type="containsBlanks" dxfId="4134" priority="3033">
      <formula>LEN(TRIM(P284))=0</formula>
    </cfRule>
  </conditionalFormatting>
  <conditionalFormatting sqref="O284:O286">
    <cfRule type="cellIs" dxfId="4133" priority="3034" operator="equal">
      <formula>"PENDIENTE POR DESCRIPCIÓN"</formula>
    </cfRule>
  </conditionalFormatting>
  <conditionalFormatting sqref="O284:O286">
    <cfRule type="cellIs" dxfId="4132" priority="3035" operator="equal">
      <formula>"DESCRIPCIÓN INSUFICIENTE"</formula>
    </cfRule>
  </conditionalFormatting>
  <conditionalFormatting sqref="O284:O286">
    <cfRule type="cellIs" dxfId="4131" priority="3036" operator="equal">
      <formula>"NO ESTÁ ACORDE A ITEM 5.2.1 (T.R.)"</formula>
    </cfRule>
  </conditionalFormatting>
  <conditionalFormatting sqref="O284:O286">
    <cfRule type="cellIs" dxfId="4130" priority="3037" operator="equal">
      <formula>"ACORDE A ITEM 5.2.1 (T.R.)"</formula>
    </cfRule>
  </conditionalFormatting>
  <conditionalFormatting sqref="Q284:Q286">
    <cfRule type="containsBlanks" dxfId="4129" priority="3038">
      <formula>LEN(TRIM(Q284))=0</formula>
    </cfRule>
  </conditionalFormatting>
  <conditionalFormatting sqref="Q284:Q286">
    <cfRule type="cellIs" dxfId="4128" priority="3039" operator="equal">
      <formula>"REQUERIMIENTOS SUBSANADOS"</formula>
    </cfRule>
  </conditionalFormatting>
  <conditionalFormatting sqref="Q284:Q286">
    <cfRule type="containsText" dxfId="4127" priority="3040" operator="containsText" text="NO SUBSANABLE">
      <formula>NOT(ISERROR(SEARCH(("NO SUBSANABLE"),(Q284))))</formula>
    </cfRule>
  </conditionalFormatting>
  <conditionalFormatting sqref="Q284:Q286">
    <cfRule type="containsText" dxfId="4126" priority="3041" operator="containsText" text="PENDIENTES POR SUBSANAR">
      <formula>NOT(ISERROR(SEARCH(("PENDIENTES POR SUBSANAR"),(Q284))))</formula>
    </cfRule>
  </conditionalFormatting>
  <conditionalFormatting sqref="Q284:Q286">
    <cfRule type="containsText" dxfId="4125" priority="3042" operator="containsText" text="SIN OBSERVACIÓN">
      <formula>NOT(ISERROR(SEARCH(("SIN OBSERVACIÓN"),(Q284))))</formula>
    </cfRule>
  </conditionalFormatting>
  <conditionalFormatting sqref="R284:R286">
    <cfRule type="containsBlanks" dxfId="4124" priority="3043">
      <formula>LEN(TRIM(R284))=0</formula>
    </cfRule>
  </conditionalFormatting>
  <conditionalFormatting sqref="R284:R286">
    <cfRule type="cellIs" dxfId="4123" priority="3044" operator="equal">
      <formula>"NO CUMPLEN CON LO SOLICITADO"</formula>
    </cfRule>
  </conditionalFormatting>
  <conditionalFormatting sqref="R284:R286">
    <cfRule type="cellIs" dxfId="4122" priority="3045" operator="equal">
      <formula>"CUMPLEN CON LO SOLICITADO"</formula>
    </cfRule>
  </conditionalFormatting>
  <conditionalFormatting sqref="R284:R286">
    <cfRule type="cellIs" dxfId="4121" priority="3046" operator="equal">
      <formula>"PENDIENTES"</formula>
    </cfRule>
  </conditionalFormatting>
  <conditionalFormatting sqref="R284:R286">
    <cfRule type="cellIs" dxfId="4120" priority="3047" operator="equal">
      <formula>"NINGUNO"</formula>
    </cfRule>
  </conditionalFormatting>
  <conditionalFormatting sqref="H284:H286">
    <cfRule type="notContainsBlanks" dxfId="4119" priority="3048">
      <formula>LEN(TRIM(H284))&gt;0</formula>
    </cfRule>
  </conditionalFormatting>
  <conditionalFormatting sqref="G284:G286">
    <cfRule type="notContainsBlanks" dxfId="4118" priority="3049">
      <formula>LEN(TRIM(G284))&gt;0</formula>
    </cfRule>
  </conditionalFormatting>
  <conditionalFormatting sqref="F284:F286">
    <cfRule type="notContainsBlanks" dxfId="4117" priority="3050">
      <formula>LEN(TRIM(F284))&gt;0</formula>
    </cfRule>
  </conditionalFormatting>
  <conditionalFormatting sqref="E284:E286">
    <cfRule type="notContainsBlanks" dxfId="4116" priority="3051">
      <formula>LEN(TRIM(E284))&gt;0</formula>
    </cfRule>
  </conditionalFormatting>
  <conditionalFormatting sqref="D284:D286">
    <cfRule type="notContainsBlanks" dxfId="4115" priority="3052">
      <formula>LEN(TRIM(D284))&gt;0</formula>
    </cfRule>
  </conditionalFormatting>
  <conditionalFormatting sqref="C284:C286">
    <cfRule type="notContainsBlanks" dxfId="4114" priority="3053">
      <formula>LEN(TRIM(C284))&gt;0</formula>
    </cfRule>
  </conditionalFormatting>
  <conditionalFormatting sqref="I284:I286">
    <cfRule type="notContainsBlanks" dxfId="4113" priority="3054">
      <formula>LEN(TRIM(I284))&gt;0</formula>
    </cfRule>
  </conditionalFormatting>
  <conditionalFormatting sqref="T269">
    <cfRule type="cellIs" dxfId="4112" priority="3055" operator="equal">
      <formula>"NO"</formula>
    </cfRule>
  </conditionalFormatting>
  <conditionalFormatting sqref="T269">
    <cfRule type="cellIs" dxfId="4111" priority="3056" operator="equal">
      <formula>"SI"</formula>
    </cfRule>
  </conditionalFormatting>
  <conditionalFormatting sqref="N289:N291">
    <cfRule type="expression" dxfId="4110" priority="3057">
      <formula>N289=" "</formula>
    </cfRule>
  </conditionalFormatting>
  <conditionalFormatting sqref="N289:N291">
    <cfRule type="expression" dxfId="4109" priority="3058">
      <formula>N289="NO PRESENTÓ CERTIFICADO"</formula>
    </cfRule>
  </conditionalFormatting>
  <conditionalFormatting sqref="N289:N291">
    <cfRule type="expression" dxfId="4108" priority="3059">
      <formula>N289="PRESENTÓ CERTIFICADO"</formula>
    </cfRule>
  </conditionalFormatting>
  <conditionalFormatting sqref="P289:P291">
    <cfRule type="expression" dxfId="4107" priority="3060">
      <formula>Q289="NO SUBSANABLE"</formula>
    </cfRule>
  </conditionalFormatting>
  <conditionalFormatting sqref="P289:P291">
    <cfRule type="expression" dxfId="4106" priority="3061">
      <formula>Q289="REQUERIMIENTOS SUBSANADOS"</formula>
    </cfRule>
  </conditionalFormatting>
  <conditionalFormatting sqref="P289:P291">
    <cfRule type="expression" dxfId="4105" priority="3062">
      <formula>Q289="PENDIENTES POR SUBSANAR"</formula>
    </cfRule>
  </conditionalFormatting>
  <conditionalFormatting sqref="P289:P291">
    <cfRule type="expression" dxfId="4104" priority="3063">
      <formula>Q289="SIN OBSERVACIÓN"</formula>
    </cfRule>
  </conditionalFormatting>
  <conditionalFormatting sqref="P289:P291">
    <cfRule type="containsBlanks" dxfId="4103" priority="3064">
      <formula>LEN(TRIM(P289))=0</formula>
    </cfRule>
  </conditionalFormatting>
  <conditionalFormatting sqref="O289:O291">
    <cfRule type="cellIs" dxfId="4102" priority="3065" operator="equal">
      <formula>"PENDIENTE POR DESCRIPCIÓN"</formula>
    </cfRule>
  </conditionalFormatting>
  <conditionalFormatting sqref="O289:O291">
    <cfRule type="cellIs" dxfId="4101" priority="3066" operator="equal">
      <formula>"DESCRIPCIÓN INSUFICIENTE"</formula>
    </cfRule>
  </conditionalFormatting>
  <conditionalFormatting sqref="O289:O291">
    <cfRule type="cellIs" dxfId="4100" priority="3067" operator="equal">
      <formula>"NO ESTÁ ACORDE A ITEM 5.2.1 (T.R.)"</formula>
    </cfRule>
  </conditionalFormatting>
  <conditionalFormatting sqref="O289:O291">
    <cfRule type="cellIs" dxfId="4099" priority="3068" operator="equal">
      <formula>"ACORDE A ITEM 5.2.1 (T.R.)"</formula>
    </cfRule>
  </conditionalFormatting>
  <conditionalFormatting sqref="Q289:Q291">
    <cfRule type="containsBlanks" dxfId="4098" priority="3069">
      <formula>LEN(TRIM(Q289))=0</formula>
    </cfRule>
  </conditionalFormatting>
  <conditionalFormatting sqref="Q289:Q291">
    <cfRule type="cellIs" dxfId="4097" priority="3070" operator="equal">
      <formula>"REQUERIMIENTOS SUBSANADOS"</formula>
    </cfRule>
  </conditionalFormatting>
  <conditionalFormatting sqref="Q289:Q291">
    <cfRule type="containsText" dxfId="4096" priority="3071" operator="containsText" text="NO SUBSANABLE">
      <formula>NOT(ISERROR(SEARCH(("NO SUBSANABLE"),(Q289))))</formula>
    </cfRule>
  </conditionalFormatting>
  <conditionalFormatting sqref="Q289:Q291">
    <cfRule type="containsText" dxfId="4095" priority="3072" operator="containsText" text="PENDIENTES POR SUBSANAR">
      <formula>NOT(ISERROR(SEARCH(("PENDIENTES POR SUBSANAR"),(Q289))))</formula>
    </cfRule>
  </conditionalFormatting>
  <conditionalFormatting sqref="Q289:Q291">
    <cfRule type="containsText" dxfId="4094" priority="3073" operator="containsText" text="SIN OBSERVACIÓN">
      <formula>NOT(ISERROR(SEARCH(("SIN OBSERVACIÓN"),(Q289))))</formula>
    </cfRule>
  </conditionalFormatting>
  <conditionalFormatting sqref="R289:R291">
    <cfRule type="containsBlanks" dxfId="4093" priority="3074">
      <formula>LEN(TRIM(R289))=0</formula>
    </cfRule>
  </conditionalFormatting>
  <conditionalFormatting sqref="R289:R291">
    <cfRule type="cellIs" dxfId="4092" priority="3075" operator="equal">
      <formula>"NO CUMPLEN CON LO SOLICITADO"</formula>
    </cfRule>
  </conditionalFormatting>
  <conditionalFormatting sqref="R289:R291">
    <cfRule type="cellIs" dxfId="4091" priority="3076" operator="equal">
      <formula>"CUMPLEN CON LO SOLICITADO"</formula>
    </cfRule>
  </conditionalFormatting>
  <conditionalFormatting sqref="R289:R291">
    <cfRule type="cellIs" dxfId="4090" priority="3077" operator="equal">
      <formula>"PENDIENTES"</formula>
    </cfRule>
  </conditionalFormatting>
  <conditionalFormatting sqref="R289:R291">
    <cfRule type="cellIs" dxfId="4089" priority="3078" operator="equal">
      <formula>"NINGUNO"</formula>
    </cfRule>
  </conditionalFormatting>
  <conditionalFormatting sqref="H289:H291">
    <cfRule type="notContainsBlanks" dxfId="4088" priority="3079">
      <formula>LEN(TRIM(H289))&gt;0</formula>
    </cfRule>
  </conditionalFormatting>
  <conditionalFormatting sqref="G289:G291">
    <cfRule type="notContainsBlanks" dxfId="4087" priority="3080">
      <formula>LEN(TRIM(G289))&gt;0</formula>
    </cfRule>
  </conditionalFormatting>
  <conditionalFormatting sqref="F289:F291">
    <cfRule type="notContainsBlanks" dxfId="4086" priority="3081">
      <formula>LEN(TRIM(F289))&gt;0</formula>
    </cfRule>
  </conditionalFormatting>
  <conditionalFormatting sqref="E289:E291">
    <cfRule type="notContainsBlanks" dxfId="4085" priority="3082">
      <formula>LEN(TRIM(E289))&gt;0</formula>
    </cfRule>
  </conditionalFormatting>
  <conditionalFormatting sqref="D289:D291">
    <cfRule type="notContainsBlanks" dxfId="4084" priority="3083">
      <formula>LEN(TRIM(D289))&gt;0</formula>
    </cfRule>
  </conditionalFormatting>
  <conditionalFormatting sqref="C289:C291">
    <cfRule type="notContainsBlanks" dxfId="4083" priority="3084">
      <formula>LEN(TRIM(C289))&gt;0</formula>
    </cfRule>
  </conditionalFormatting>
  <conditionalFormatting sqref="I289:I291">
    <cfRule type="notContainsBlanks" dxfId="4082" priority="3085">
      <formula>LEN(TRIM(I289))&gt;0</formula>
    </cfRule>
  </conditionalFormatting>
  <conditionalFormatting sqref="N279">
    <cfRule type="expression" dxfId="4081" priority="3092">
      <formula>N279=" "</formula>
    </cfRule>
  </conditionalFormatting>
  <conditionalFormatting sqref="N279">
    <cfRule type="expression" dxfId="4080" priority="3093">
      <formula>N279="NO PRESENTÓ CERTIFICADO"</formula>
    </cfRule>
  </conditionalFormatting>
  <conditionalFormatting sqref="N279">
    <cfRule type="expression" dxfId="4079" priority="3094">
      <formula>N279="PRESENTÓ CERTIFICADO"</formula>
    </cfRule>
  </conditionalFormatting>
  <conditionalFormatting sqref="O279">
    <cfRule type="cellIs" dxfId="4078" priority="3095" operator="equal">
      <formula>"PENDIENTE POR DESCRIPCIÓN"</formula>
    </cfRule>
  </conditionalFormatting>
  <conditionalFormatting sqref="O279">
    <cfRule type="cellIs" dxfId="4077" priority="3096" operator="equal">
      <formula>"DESCRIPCIÓN INSUFICIENTE"</formula>
    </cfRule>
  </conditionalFormatting>
  <conditionalFormatting sqref="O279">
    <cfRule type="cellIs" dxfId="4076" priority="3097" operator="equal">
      <formula>"NO ESTÁ ACORDE A ITEM 5.2.1 (T.R.)"</formula>
    </cfRule>
  </conditionalFormatting>
  <conditionalFormatting sqref="O279">
    <cfRule type="cellIs" dxfId="4075" priority="3098" operator="equal">
      <formula>"ACORDE A ITEM 5.2.1 (T.R.)"</formula>
    </cfRule>
  </conditionalFormatting>
  <conditionalFormatting sqref="Q279">
    <cfRule type="containsBlanks" dxfId="4074" priority="3099">
      <formula>LEN(TRIM(Q279))=0</formula>
    </cfRule>
  </conditionalFormatting>
  <conditionalFormatting sqref="Q279">
    <cfRule type="cellIs" dxfId="4073" priority="3100" operator="equal">
      <formula>"REQUERIMIENTOS SUBSANADOS"</formula>
    </cfRule>
  </conditionalFormatting>
  <conditionalFormatting sqref="Q279">
    <cfRule type="containsText" dxfId="4072" priority="3101" operator="containsText" text="NO SUBSANABLE">
      <formula>NOT(ISERROR(SEARCH(("NO SUBSANABLE"),(Q279))))</formula>
    </cfRule>
  </conditionalFormatting>
  <conditionalFormatting sqref="Q279">
    <cfRule type="containsText" dxfId="4071" priority="3102" operator="containsText" text="PENDIENTES POR SUBSANAR">
      <formula>NOT(ISERROR(SEARCH(("PENDIENTES POR SUBSANAR"),(Q279))))</formula>
    </cfRule>
  </conditionalFormatting>
  <conditionalFormatting sqref="Q279">
    <cfRule type="containsText" dxfId="4070" priority="3103" operator="containsText" text="SIN OBSERVACIÓN">
      <formula>NOT(ISERROR(SEARCH(("SIN OBSERVACIÓN"),(Q279))))</formula>
    </cfRule>
  </conditionalFormatting>
  <conditionalFormatting sqref="R279">
    <cfRule type="containsBlanks" dxfId="4069" priority="3104">
      <formula>LEN(TRIM(R279))=0</formula>
    </cfRule>
  </conditionalFormatting>
  <conditionalFormatting sqref="R279">
    <cfRule type="cellIs" dxfId="4068" priority="3105" operator="equal">
      <formula>"NO CUMPLEN CON LO SOLICITADO"</formula>
    </cfRule>
  </conditionalFormatting>
  <conditionalFormatting sqref="R279">
    <cfRule type="cellIs" dxfId="4067" priority="3106" operator="equal">
      <formula>"CUMPLEN CON LO SOLICITADO"</formula>
    </cfRule>
  </conditionalFormatting>
  <conditionalFormatting sqref="R279">
    <cfRule type="cellIs" dxfId="4066" priority="3107" operator="equal">
      <formula>"PENDIENTES"</formula>
    </cfRule>
  </conditionalFormatting>
  <conditionalFormatting sqref="R279">
    <cfRule type="cellIs" dxfId="4065" priority="3108" operator="equal">
      <formula>"NINGUNO"</formula>
    </cfRule>
  </conditionalFormatting>
  <conditionalFormatting sqref="S274 S279 S284:S286 S289:S291">
    <cfRule type="cellIs" dxfId="4064" priority="3113" operator="greaterThan">
      <formula>0</formula>
    </cfRule>
  </conditionalFormatting>
  <conditionalFormatting sqref="S274 S279 S284:S286 S289:S291">
    <cfRule type="cellIs" dxfId="4063" priority="3114" operator="equal">
      <formula>0</formula>
    </cfRule>
  </conditionalFormatting>
  <conditionalFormatting sqref="H279">
    <cfRule type="notContainsBlanks" dxfId="4062" priority="3115">
      <formula>LEN(TRIM(H279))&gt;0</formula>
    </cfRule>
  </conditionalFormatting>
  <conditionalFormatting sqref="N301">
    <cfRule type="expression" dxfId="4061" priority="2724">
      <formula>N301=" "</formula>
    </cfRule>
  </conditionalFormatting>
  <conditionalFormatting sqref="N301">
    <cfRule type="expression" dxfId="4060" priority="2725">
      <formula>N301="NO PRESENTÓ CERTIFICADO"</formula>
    </cfRule>
  </conditionalFormatting>
  <conditionalFormatting sqref="N301">
    <cfRule type="expression" dxfId="4059" priority="2726">
      <formula>N301="PRESENTÓ CERTIFICADO"</formula>
    </cfRule>
  </conditionalFormatting>
  <conditionalFormatting sqref="S301">
    <cfRule type="cellIs" dxfId="4058" priority="2731" operator="greaterThan">
      <formula>0</formula>
    </cfRule>
  </conditionalFormatting>
  <conditionalFormatting sqref="S301">
    <cfRule type="cellIs" dxfId="4057" priority="2732" operator="equal">
      <formula>0</formula>
    </cfRule>
  </conditionalFormatting>
  <conditionalFormatting sqref="P301">
    <cfRule type="expression" dxfId="4056" priority="2733">
      <formula>Q301="NO SUBSANABLE"</formula>
    </cfRule>
  </conditionalFormatting>
  <conditionalFormatting sqref="P301">
    <cfRule type="expression" dxfId="4055" priority="2734">
      <formula>Q301="REQUERIMIENTOS SUBSANADOS"</formula>
    </cfRule>
  </conditionalFormatting>
  <conditionalFormatting sqref="P301">
    <cfRule type="expression" dxfId="4054" priority="2735">
      <formula>Q301="PENDIENTES POR SUBSANAR"</formula>
    </cfRule>
  </conditionalFormatting>
  <conditionalFormatting sqref="P301">
    <cfRule type="expression" dxfId="4053" priority="2736">
      <formula>Q301="SIN OBSERVACIÓN"</formula>
    </cfRule>
  </conditionalFormatting>
  <conditionalFormatting sqref="P301">
    <cfRule type="containsBlanks" dxfId="4052" priority="2737">
      <formula>LEN(TRIM(P301))=0</formula>
    </cfRule>
  </conditionalFormatting>
  <conditionalFormatting sqref="O301">
    <cfRule type="cellIs" dxfId="4051" priority="2738" operator="equal">
      <formula>"PENDIENTE POR DESCRIPCIÓN"</formula>
    </cfRule>
  </conditionalFormatting>
  <conditionalFormatting sqref="O301">
    <cfRule type="cellIs" dxfId="4050" priority="2739" operator="equal">
      <formula>"DESCRIPCIÓN INSUFICIENTE"</formula>
    </cfRule>
  </conditionalFormatting>
  <conditionalFormatting sqref="O301">
    <cfRule type="cellIs" dxfId="4049" priority="2740" operator="equal">
      <formula>"NO ESTÁ ACORDE A ITEM 5.2.1 (T.R.)"</formula>
    </cfRule>
  </conditionalFormatting>
  <conditionalFormatting sqref="O301">
    <cfRule type="cellIs" dxfId="4048" priority="2741" operator="equal">
      <formula>"ACORDE A ITEM 5.2.1 (T.R.)"</formula>
    </cfRule>
  </conditionalFormatting>
  <conditionalFormatting sqref="Q301">
    <cfRule type="containsBlanks" dxfId="4047" priority="2742">
      <formula>LEN(TRIM(Q301))=0</formula>
    </cfRule>
  </conditionalFormatting>
  <conditionalFormatting sqref="Q301">
    <cfRule type="cellIs" dxfId="4046" priority="2743" operator="equal">
      <formula>"REQUERIMIENTOS SUBSANADOS"</formula>
    </cfRule>
  </conditionalFormatting>
  <conditionalFormatting sqref="Q301">
    <cfRule type="containsText" dxfId="4045" priority="2744" operator="containsText" text="NO SUBSANABLE">
      <formula>NOT(ISERROR(SEARCH(("NO SUBSANABLE"),(Q301))))</formula>
    </cfRule>
  </conditionalFormatting>
  <conditionalFormatting sqref="Q301">
    <cfRule type="containsText" dxfId="4044" priority="2745" operator="containsText" text="PENDIENTES POR SUBSANAR">
      <formula>NOT(ISERROR(SEARCH(("PENDIENTES POR SUBSANAR"),(Q301))))</formula>
    </cfRule>
  </conditionalFormatting>
  <conditionalFormatting sqref="Q301">
    <cfRule type="containsText" dxfId="4043" priority="2746" operator="containsText" text="SIN OBSERVACIÓN">
      <formula>NOT(ISERROR(SEARCH(("SIN OBSERVACIÓN"),(Q301))))</formula>
    </cfRule>
  </conditionalFormatting>
  <conditionalFormatting sqref="R301">
    <cfRule type="containsBlanks" dxfId="4042" priority="2747">
      <formula>LEN(TRIM(R301))=0</formula>
    </cfRule>
  </conditionalFormatting>
  <conditionalFormatting sqref="R301">
    <cfRule type="cellIs" dxfId="4041" priority="2748" operator="equal">
      <formula>"NO CUMPLEN CON LO SOLICITADO"</formula>
    </cfRule>
  </conditionalFormatting>
  <conditionalFormatting sqref="R301">
    <cfRule type="cellIs" dxfId="4040" priority="2749" operator="equal">
      <formula>"CUMPLEN CON LO SOLICITADO"</formula>
    </cfRule>
  </conditionalFormatting>
  <conditionalFormatting sqref="R301">
    <cfRule type="cellIs" dxfId="4039" priority="2750" operator="equal">
      <formula>"PENDIENTES"</formula>
    </cfRule>
  </conditionalFormatting>
  <conditionalFormatting sqref="R301">
    <cfRule type="cellIs" dxfId="4038" priority="2751" operator="equal">
      <formula>"NINGUNO"</formula>
    </cfRule>
  </conditionalFormatting>
  <conditionalFormatting sqref="T326">
    <cfRule type="cellIs" dxfId="4037" priority="2752" operator="equal">
      <formula>"NO CUMPLE"</formula>
    </cfRule>
  </conditionalFormatting>
  <conditionalFormatting sqref="T326">
    <cfRule type="cellIs" dxfId="4036" priority="2753" operator="equal">
      <formula>"CUMPLE"</formula>
    </cfRule>
  </conditionalFormatting>
  <conditionalFormatting sqref="B326">
    <cfRule type="cellIs" dxfId="4035" priority="2754" operator="equal">
      <formula>"NO CUMPLE CON LA EXPERIENCIA REQUERIDA"</formula>
    </cfRule>
  </conditionalFormatting>
  <conditionalFormatting sqref="B326">
    <cfRule type="cellIs" dxfId="4034" priority="2755" operator="equal">
      <formula>"CUMPLE CON LA EXPERIENCIA REQUERIDA"</formula>
    </cfRule>
  </conditionalFormatting>
  <conditionalFormatting sqref="H301">
    <cfRule type="notContainsBlanks" dxfId="4033" priority="2756">
      <formula>LEN(TRIM(H301))&gt;0</formula>
    </cfRule>
  </conditionalFormatting>
  <conditionalFormatting sqref="G301">
    <cfRule type="notContainsBlanks" dxfId="4032" priority="2757">
      <formula>LEN(TRIM(G301))&gt;0</formula>
    </cfRule>
  </conditionalFormatting>
  <conditionalFormatting sqref="F301">
    <cfRule type="notContainsBlanks" dxfId="4031" priority="2758">
      <formula>LEN(TRIM(F301))&gt;0</formula>
    </cfRule>
  </conditionalFormatting>
  <conditionalFormatting sqref="E301">
    <cfRule type="notContainsBlanks" dxfId="4030" priority="2759">
      <formula>LEN(TRIM(E301))&gt;0</formula>
    </cfRule>
  </conditionalFormatting>
  <conditionalFormatting sqref="D301">
    <cfRule type="notContainsBlanks" dxfId="4029" priority="2760">
      <formula>LEN(TRIM(D301))&gt;0</formula>
    </cfRule>
  </conditionalFormatting>
  <conditionalFormatting sqref="C301">
    <cfRule type="notContainsBlanks" dxfId="4028" priority="2761">
      <formula>LEN(TRIM(C301))&gt;0</formula>
    </cfRule>
  </conditionalFormatting>
  <conditionalFormatting sqref="I301">
    <cfRule type="notContainsBlanks" dxfId="4027" priority="2762">
      <formula>LEN(TRIM(I301))&gt;0</formula>
    </cfRule>
  </conditionalFormatting>
  <conditionalFormatting sqref="N306">
    <cfRule type="expression" dxfId="4026" priority="2763">
      <formula>N306=" "</formula>
    </cfRule>
  </conditionalFormatting>
  <conditionalFormatting sqref="N306">
    <cfRule type="expression" dxfId="4025" priority="2764">
      <formula>N306="NO PRESENTÓ CERTIFICADO"</formula>
    </cfRule>
  </conditionalFormatting>
  <conditionalFormatting sqref="N306">
    <cfRule type="expression" dxfId="4024" priority="2765">
      <formula>N306="PRESENTÓ CERTIFICADO"</formula>
    </cfRule>
  </conditionalFormatting>
  <conditionalFormatting sqref="P306 P311">
    <cfRule type="expression" dxfId="4023" priority="2766">
      <formula>Q306="NO SUBSANABLE"</formula>
    </cfRule>
  </conditionalFormatting>
  <conditionalFormatting sqref="P306 P311">
    <cfRule type="expression" dxfId="4022" priority="2767">
      <formula>Q306="REQUERIMIENTOS SUBSANADOS"</formula>
    </cfRule>
  </conditionalFormatting>
  <conditionalFormatting sqref="P306 P311">
    <cfRule type="expression" dxfId="4021" priority="2768">
      <formula>Q306="PENDIENTES POR SUBSANAR"</formula>
    </cfRule>
  </conditionalFormatting>
  <conditionalFormatting sqref="P306 P311">
    <cfRule type="expression" dxfId="4020" priority="2769">
      <formula>Q306="SIN OBSERVACIÓN"</formula>
    </cfRule>
  </conditionalFormatting>
  <conditionalFormatting sqref="P306 P311">
    <cfRule type="containsBlanks" dxfId="4019" priority="2770">
      <formula>LEN(TRIM(P306))=0</formula>
    </cfRule>
  </conditionalFormatting>
  <conditionalFormatting sqref="O306">
    <cfRule type="cellIs" dxfId="4018" priority="2771" operator="equal">
      <formula>"PENDIENTE POR DESCRIPCIÓN"</formula>
    </cfRule>
  </conditionalFormatting>
  <conditionalFormatting sqref="O306">
    <cfRule type="cellIs" dxfId="4017" priority="2772" operator="equal">
      <formula>"DESCRIPCIÓN INSUFICIENTE"</formula>
    </cfRule>
  </conditionalFormatting>
  <conditionalFormatting sqref="O306">
    <cfRule type="cellIs" dxfId="4016" priority="2773" operator="equal">
      <formula>"NO ESTÁ ACORDE A ITEM 5.2.1 (T.R.)"</formula>
    </cfRule>
  </conditionalFormatting>
  <conditionalFormatting sqref="O306">
    <cfRule type="cellIs" dxfId="4015" priority="2774" operator="equal">
      <formula>"ACORDE A ITEM 5.2.1 (T.R.)"</formula>
    </cfRule>
  </conditionalFormatting>
  <conditionalFormatting sqref="Q306">
    <cfRule type="containsBlanks" dxfId="4014" priority="2775">
      <formula>LEN(TRIM(Q306))=0</formula>
    </cfRule>
  </conditionalFormatting>
  <conditionalFormatting sqref="Q306">
    <cfRule type="cellIs" dxfId="4013" priority="2776" operator="equal">
      <formula>"REQUERIMIENTOS SUBSANADOS"</formula>
    </cfRule>
  </conditionalFormatting>
  <conditionalFormatting sqref="Q306">
    <cfRule type="containsText" dxfId="4012" priority="2777" operator="containsText" text="NO SUBSANABLE">
      <formula>NOT(ISERROR(SEARCH(("NO SUBSANABLE"),(Q306))))</formula>
    </cfRule>
  </conditionalFormatting>
  <conditionalFormatting sqref="Q306">
    <cfRule type="containsText" dxfId="4011" priority="2778" operator="containsText" text="PENDIENTES POR SUBSANAR">
      <formula>NOT(ISERROR(SEARCH(("PENDIENTES POR SUBSANAR"),(Q306))))</formula>
    </cfRule>
  </conditionalFormatting>
  <conditionalFormatting sqref="Q306">
    <cfRule type="containsText" dxfId="4010" priority="2779" operator="containsText" text="SIN OBSERVACIÓN">
      <formula>NOT(ISERROR(SEARCH(("SIN OBSERVACIÓN"),(Q306))))</formula>
    </cfRule>
  </conditionalFormatting>
  <conditionalFormatting sqref="R306">
    <cfRule type="containsBlanks" dxfId="4009" priority="2780">
      <formula>LEN(TRIM(R306))=0</formula>
    </cfRule>
  </conditionalFormatting>
  <conditionalFormatting sqref="R306">
    <cfRule type="cellIs" dxfId="4008" priority="2781" operator="equal">
      <formula>"NO CUMPLEN CON LO SOLICITADO"</formula>
    </cfRule>
  </conditionalFormatting>
  <conditionalFormatting sqref="R306">
    <cfRule type="cellIs" dxfId="4007" priority="2782" operator="equal">
      <formula>"CUMPLEN CON LO SOLICITADO"</formula>
    </cfRule>
  </conditionalFormatting>
  <conditionalFormatting sqref="R306">
    <cfRule type="cellIs" dxfId="4006" priority="2783" operator="equal">
      <formula>"PENDIENTES"</formula>
    </cfRule>
  </conditionalFormatting>
  <conditionalFormatting sqref="R306">
    <cfRule type="cellIs" dxfId="4005" priority="2784" operator="equal">
      <formula>"NINGUNO"</formula>
    </cfRule>
  </conditionalFormatting>
  <conditionalFormatting sqref="H306">
    <cfRule type="notContainsBlanks" dxfId="4004" priority="2785">
      <formula>LEN(TRIM(H306))&gt;0</formula>
    </cfRule>
  </conditionalFormatting>
  <conditionalFormatting sqref="G306 G311">
    <cfRule type="notContainsBlanks" dxfId="4003" priority="2786">
      <formula>LEN(TRIM(G306))&gt;0</formula>
    </cfRule>
  </conditionalFormatting>
  <conditionalFormatting sqref="F306 F311">
    <cfRule type="notContainsBlanks" dxfId="4002" priority="2787">
      <formula>LEN(TRIM(F306))&gt;0</formula>
    </cfRule>
  </conditionalFormatting>
  <conditionalFormatting sqref="E306 E311">
    <cfRule type="notContainsBlanks" dxfId="4001" priority="2788">
      <formula>LEN(TRIM(E306))&gt;0</formula>
    </cfRule>
  </conditionalFormatting>
  <conditionalFormatting sqref="D306 D311">
    <cfRule type="notContainsBlanks" dxfId="4000" priority="2789">
      <formula>LEN(TRIM(D306))&gt;0</formula>
    </cfRule>
  </conditionalFormatting>
  <conditionalFormatting sqref="C306 C311">
    <cfRule type="notContainsBlanks" dxfId="3999" priority="2790">
      <formula>LEN(TRIM(C306))&gt;0</formula>
    </cfRule>
  </conditionalFormatting>
  <conditionalFormatting sqref="I306 I311">
    <cfRule type="notContainsBlanks" dxfId="3998" priority="2791">
      <formula>LEN(TRIM(I306))&gt;0</formula>
    </cfRule>
  </conditionalFormatting>
  <conditionalFormatting sqref="N316:N318">
    <cfRule type="expression" dxfId="3997" priority="2792">
      <formula>N316=" "</formula>
    </cfRule>
  </conditionalFormatting>
  <conditionalFormatting sqref="N316:N318">
    <cfRule type="expression" dxfId="3996" priority="2793">
      <formula>N316="NO PRESENTÓ CERTIFICADO"</formula>
    </cfRule>
  </conditionalFormatting>
  <conditionalFormatting sqref="N316:N318">
    <cfRule type="expression" dxfId="3995" priority="2794">
      <formula>N316="PRESENTÓ CERTIFICADO"</formula>
    </cfRule>
  </conditionalFormatting>
  <conditionalFormatting sqref="P316:P318">
    <cfRule type="expression" dxfId="3994" priority="2795">
      <formula>Q316="NO SUBSANABLE"</formula>
    </cfRule>
  </conditionalFormatting>
  <conditionalFormatting sqref="P316:P318">
    <cfRule type="expression" dxfId="3993" priority="2796">
      <formula>Q316="REQUERIMIENTOS SUBSANADOS"</formula>
    </cfRule>
  </conditionalFormatting>
  <conditionalFormatting sqref="P316:P318">
    <cfRule type="expression" dxfId="3992" priority="2797">
      <formula>Q316="PENDIENTES POR SUBSANAR"</formula>
    </cfRule>
  </conditionalFormatting>
  <conditionalFormatting sqref="P316:P318">
    <cfRule type="expression" dxfId="3991" priority="2798">
      <formula>Q316="SIN OBSERVACIÓN"</formula>
    </cfRule>
  </conditionalFormatting>
  <conditionalFormatting sqref="P316:P318">
    <cfRule type="containsBlanks" dxfId="3990" priority="2799">
      <formula>LEN(TRIM(P316))=0</formula>
    </cfRule>
  </conditionalFormatting>
  <conditionalFormatting sqref="O316:O318">
    <cfRule type="cellIs" dxfId="3989" priority="2800" operator="equal">
      <formula>"PENDIENTE POR DESCRIPCIÓN"</formula>
    </cfRule>
  </conditionalFormatting>
  <conditionalFormatting sqref="O316:O318">
    <cfRule type="cellIs" dxfId="3988" priority="2801" operator="equal">
      <formula>"DESCRIPCIÓN INSUFICIENTE"</formula>
    </cfRule>
  </conditionalFormatting>
  <conditionalFormatting sqref="O316:O318">
    <cfRule type="cellIs" dxfId="3987" priority="2802" operator="equal">
      <formula>"NO ESTÁ ACORDE A ITEM 5.2.1 (T.R.)"</formula>
    </cfRule>
  </conditionalFormatting>
  <conditionalFormatting sqref="O316:O318">
    <cfRule type="cellIs" dxfId="3986" priority="2803" operator="equal">
      <formula>"ACORDE A ITEM 5.2.1 (T.R.)"</formula>
    </cfRule>
  </conditionalFormatting>
  <conditionalFormatting sqref="Q316:Q318">
    <cfRule type="containsBlanks" dxfId="3985" priority="2804">
      <formula>LEN(TRIM(Q316))=0</formula>
    </cfRule>
  </conditionalFormatting>
  <conditionalFormatting sqref="Q316:Q318">
    <cfRule type="cellIs" dxfId="3984" priority="2805" operator="equal">
      <formula>"REQUERIMIENTOS SUBSANADOS"</formula>
    </cfRule>
  </conditionalFormatting>
  <conditionalFormatting sqref="Q316:Q318">
    <cfRule type="containsText" dxfId="3983" priority="2806" operator="containsText" text="NO SUBSANABLE">
      <formula>NOT(ISERROR(SEARCH(("NO SUBSANABLE"),(Q316))))</formula>
    </cfRule>
  </conditionalFormatting>
  <conditionalFormatting sqref="Q316:Q318">
    <cfRule type="containsText" dxfId="3982" priority="2807" operator="containsText" text="PENDIENTES POR SUBSANAR">
      <formula>NOT(ISERROR(SEARCH(("PENDIENTES POR SUBSANAR"),(Q316))))</formula>
    </cfRule>
  </conditionalFormatting>
  <conditionalFormatting sqref="Q316:Q318">
    <cfRule type="containsText" dxfId="3981" priority="2808" operator="containsText" text="SIN OBSERVACIÓN">
      <formula>NOT(ISERROR(SEARCH(("SIN OBSERVACIÓN"),(Q316))))</formula>
    </cfRule>
  </conditionalFormatting>
  <conditionalFormatting sqref="R316:R318">
    <cfRule type="containsBlanks" dxfId="3980" priority="2809">
      <formula>LEN(TRIM(R316))=0</formula>
    </cfRule>
  </conditionalFormatting>
  <conditionalFormatting sqref="R316:R318">
    <cfRule type="cellIs" dxfId="3979" priority="2810" operator="equal">
      <formula>"NO CUMPLEN CON LO SOLICITADO"</formula>
    </cfRule>
  </conditionalFormatting>
  <conditionalFormatting sqref="R316:R318">
    <cfRule type="cellIs" dxfId="3978" priority="2811" operator="equal">
      <formula>"CUMPLEN CON LO SOLICITADO"</formula>
    </cfRule>
  </conditionalFormatting>
  <conditionalFormatting sqref="R316:R318">
    <cfRule type="cellIs" dxfId="3977" priority="2812" operator="equal">
      <formula>"PENDIENTES"</formula>
    </cfRule>
  </conditionalFormatting>
  <conditionalFormatting sqref="R316:R318">
    <cfRule type="cellIs" dxfId="3976" priority="2813" operator="equal">
      <formula>"NINGUNO"</formula>
    </cfRule>
  </conditionalFormatting>
  <conditionalFormatting sqref="H316:H318">
    <cfRule type="notContainsBlanks" dxfId="3975" priority="2814">
      <formula>LEN(TRIM(H316))&gt;0</formula>
    </cfRule>
  </conditionalFormatting>
  <conditionalFormatting sqref="G316:G318">
    <cfRule type="notContainsBlanks" dxfId="3974" priority="2815">
      <formula>LEN(TRIM(G316))&gt;0</formula>
    </cfRule>
  </conditionalFormatting>
  <conditionalFormatting sqref="F316:F318">
    <cfRule type="notContainsBlanks" dxfId="3973" priority="2816">
      <formula>LEN(TRIM(F316))&gt;0</formula>
    </cfRule>
  </conditionalFormatting>
  <conditionalFormatting sqref="E316:E318">
    <cfRule type="notContainsBlanks" dxfId="3972" priority="2817">
      <formula>LEN(TRIM(E316))&gt;0</formula>
    </cfRule>
  </conditionalFormatting>
  <conditionalFormatting sqref="D316:D318">
    <cfRule type="notContainsBlanks" dxfId="3971" priority="2818">
      <formula>LEN(TRIM(D316))&gt;0</formula>
    </cfRule>
  </conditionalFormatting>
  <conditionalFormatting sqref="C316:C318">
    <cfRule type="notContainsBlanks" dxfId="3970" priority="2819">
      <formula>LEN(TRIM(C316))&gt;0</formula>
    </cfRule>
  </conditionalFormatting>
  <conditionalFormatting sqref="I316:I318">
    <cfRule type="notContainsBlanks" dxfId="3969" priority="2820">
      <formula>LEN(TRIM(I316))&gt;0</formula>
    </cfRule>
  </conditionalFormatting>
  <conditionalFormatting sqref="T301">
    <cfRule type="cellIs" dxfId="3968" priority="2821" operator="equal">
      <formula>"NO"</formula>
    </cfRule>
  </conditionalFormatting>
  <conditionalFormatting sqref="T301">
    <cfRule type="cellIs" dxfId="3967" priority="2822" operator="equal">
      <formula>"SI"</formula>
    </cfRule>
  </conditionalFormatting>
  <conditionalFormatting sqref="N321:N323">
    <cfRule type="expression" dxfId="3966" priority="2823">
      <formula>N321=" "</formula>
    </cfRule>
  </conditionalFormatting>
  <conditionalFormatting sqref="N321:N323">
    <cfRule type="expression" dxfId="3965" priority="2824">
      <formula>N321="NO PRESENTÓ CERTIFICADO"</formula>
    </cfRule>
  </conditionalFormatting>
  <conditionalFormatting sqref="N321:N323">
    <cfRule type="expression" dxfId="3964" priority="2825">
      <formula>N321="PRESENTÓ CERTIFICADO"</formula>
    </cfRule>
  </conditionalFormatting>
  <conditionalFormatting sqref="P321:P323">
    <cfRule type="expression" dxfId="3963" priority="2826">
      <formula>Q321="NO SUBSANABLE"</formula>
    </cfRule>
  </conditionalFormatting>
  <conditionalFormatting sqref="P321:P323">
    <cfRule type="expression" dxfId="3962" priority="2827">
      <formula>Q321="REQUERIMIENTOS SUBSANADOS"</formula>
    </cfRule>
  </conditionalFormatting>
  <conditionalFormatting sqref="P321:P323">
    <cfRule type="expression" dxfId="3961" priority="2828">
      <formula>Q321="PENDIENTES POR SUBSANAR"</formula>
    </cfRule>
  </conditionalFormatting>
  <conditionalFormatting sqref="P321:P323">
    <cfRule type="expression" dxfId="3960" priority="2829">
      <formula>Q321="SIN OBSERVACIÓN"</formula>
    </cfRule>
  </conditionalFormatting>
  <conditionalFormatting sqref="P321:P323">
    <cfRule type="containsBlanks" dxfId="3959" priority="2830">
      <formula>LEN(TRIM(P321))=0</formula>
    </cfRule>
  </conditionalFormatting>
  <conditionalFormatting sqref="O321:O323">
    <cfRule type="cellIs" dxfId="3958" priority="2831" operator="equal">
      <formula>"PENDIENTE POR DESCRIPCIÓN"</formula>
    </cfRule>
  </conditionalFormatting>
  <conditionalFormatting sqref="O321:O323">
    <cfRule type="cellIs" dxfId="3957" priority="2832" operator="equal">
      <formula>"DESCRIPCIÓN INSUFICIENTE"</formula>
    </cfRule>
  </conditionalFormatting>
  <conditionalFormatting sqref="O321:O323">
    <cfRule type="cellIs" dxfId="3956" priority="2833" operator="equal">
      <formula>"NO ESTÁ ACORDE A ITEM 5.2.1 (T.R.)"</formula>
    </cfRule>
  </conditionalFormatting>
  <conditionalFormatting sqref="O321:O323">
    <cfRule type="cellIs" dxfId="3955" priority="2834" operator="equal">
      <formula>"ACORDE A ITEM 5.2.1 (T.R.)"</formula>
    </cfRule>
  </conditionalFormatting>
  <conditionalFormatting sqref="Q321:Q323">
    <cfRule type="containsBlanks" dxfId="3954" priority="2835">
      <formula>LEN(TRIM(Q321))=0</formula>
    </cfRule>
  </conditionalFormatting>
  <conditionalFormatting sqref="Q321:Q323">
    <cfRule type="cellIs" dxfId="3953" priority="2836" operator="equal">
      <formula>"REQUERIMIENTOS SUBSANADOS"</formula>
    </cfRule>
  </conditionalFormatting>
  <conditionalFormatting sqref="Q321:Q323">
    <cfRule type="containsText" dxfId="3952" priority="2837" operator="containsText" text="NO SUBSANABLE">
      <formula>NOT(ISERROR(SEARCH(("NO SUBSANABLE"),(Q321))))</formula>
    </cfRule>
  </conditionalFormatting>
  <conditionalFormatting sqref="Q321:Q323">
    <cfRule type="containsText" dxfId="3951" priority="2838" operator="containsText" text="PENDIENTES POR SUBSANAR">
      <formula>NOT(ISERROR(SEARCH(("PENDIENTES POR SUBSANAR"),(Q321))))</formula>
    </cfRule>
  </conditionalFormatting>
  <conditionalFormatting sqref="Q321:Q323">
    <cfRule type="containsText" dxfId="3950" priority="2839" operator="containsText" text="SIN OBSERVACIÓN">
      <formula>NOT(ISERROR(SEARCH(("SIN OBSERVACIÓN"),(Q321))))</formula>
    </cfRule>
  </conditionalFormatting>
  <conditionalFormatting sqref="R321:R323">
    <cfRule type="containsBlanks" dxfId="3949" priority="2840">
      <formula>LEN(TRIM(R321))=0</formula>
    </cfRule>
  </conditionalFormatting>
  <conditionalFormatting sqref="R321:R323">
    <cfRule type="cellIs" dxfId="3948" priority="2841" operator="equal">
      <formula>"NO CUMPLEN CON LO SOLICITADO"</formula>
    </cfRule>
  </conditionalFormatting>
  <conditionalFormatting sqref="R321:R323">
    <cfRule type="cellIs" dxfId="3947" priority="2842" operator="equal">
      <formula>"CUMPLEN CON LO SOLICITADO"</formula>
    </cfRule>
  </conditionalFormatting>
  <conditionalFormatting sqref="R321:R323">
    <cfRule type="cellIs" dxfId="3946" priority="2843" operator="equal">
      <formula>"PENDIENTES"</formula>
    </cfRule>
  </conditionalFormatting>
  <conditionalFormatting sqref="R321:R323">
    <cfRule type="cellIs" dxfId="3945" priority="2844" operator="equal">
      <formula>"NINGUNO"</formula>
    </cfRule>
  </conditionalFormatting>
  <conditionalFormatting sqref="H321:H323">
    <cfRule type="notContainsBlanks" dxfId="3944" priority="2845">
      <formula>LEN(TRIM(H321))&gt;0</formula>
    </cfRule>
  </conditionalFormatting>
  <conditionalFormatting sqref="G321:G323">
    <cfRule type="notContainsBlanks" dxfId="3943" priority="2846">
      <formula>LEN(TRIM(G321))&gt;0</formula>
    </cfRule>
  </conditionalFormatting>
  <conditionalFormatting sqref="F321:F323">
    <cfRule type="notContainsBlanks" dxfId="3942" priority="2847">
      <formula>LEN(TRIM(F321))&gt;0</formula>
    </cfRule>
  </conditionalFormatting>
  <conditionalFormatting sqref="E321:E323">
    <cfRule type="notContainsBlanks" dxfId="3941" priority="2848">
      <formula>LEN(TRIM(E321))&gt;0</formula>
    </cfRule>
  </conditionalFormatting>
  <conditionalFormatting sqref="D321:D323">
    <cfRule type="notContainsBlanks" dxfId="3940" priority="2849">
      <formula>LEN(TRIM(D321))&gt;0</formula>
    </cfRule>
  </conditionalFormatting>
  <conditionalFormatting sqref="C321:C323">
    <cfRule type="notContainsBlanks" dxfId="3939" priority="2850">
      <formula>LEN(TRIM(C321))&gt;0</formula>
    </cfRule>
  </conditionalFormatting>
  <conditionalFormatting sqref="I321:I323">
    <cfRule type="notContainsBlanks" dxfId="3938" priority="2851">
      <formula>LEN(TRIM(I321))&gt;0</formula>
    </cfRule>
  </conditionalFormatting>
  <conditionalFormatting sqref="N311">
    <cfRule type="expression" dxfId="3937" priority="2858">
      <formula>N311=" "</formula>
    </cfRule>
  </conditionalFormatting>
  <conditionalFormatting sqref="N311">
    <cfRule type="expression" dxfId="3936" priority="2859">
      <formula>N311="NO PRESENTÓ CERTIFICADO"</formula>
    </cfRule>
  </conditionalFormatting>
  <conditionalFormatting sqref="N311">
    <cfRule type="expression" dxfId="3935" priority="2860">
      <formula>N311="PRESENTÓ CERTIFICADO"</formula>
    </cfRule>
  </conditionalFormatting>
  <conditionalFormatting sqref="O311">
    <cfRule type="cellIs" dxfId="3934" priority="2861" operator="equal">
      <formula>"PENDIENTE POR DESCRIPCIÓN"</formula>
    </cfRule>
  </conditionalFormatting>
  <conditionalFormatting sqref="O311">
    <cfRule type="cellIs" dxfId="3933" priority="2862" operator="equal">
      <formula>"DESCRIPCIÓN INSUFICIENTE"</formula>
    </cfRule>
  </conditionalFormatting>
  <conditionalFormatting sqref="O311">
    <cfRule type="cellIs" dxfId="3932" priority="2863" operator="equal">
      <formula>"NO ESTÁ ACORDE A ITEM 5.2.1 (T.R.)"</formula>
    </cfRule>
  </conditionalFormatting>
  <conditionalFormatting sqref="O311">
    <cfRule type="cellIs" dxfId="3931" priority="2864" operator="equal">
      <formula>"ACORDE A ITEM 5.2.1 (T.R.)"</formula>
    </cfRule>
  </conditionalFormatting>
  <conditionalFormatting sqref="Q311">
    <cfRule type="containsBlanks" dxfId="3930" priority="2865">
      <formula>LEN(TRIM(Q311))=0</formula>
    </cfRule>
  </conditionalFormatting>
  <conditionalFormatting sqref="Q311">
    <cfRule type="cellIs" dxfId="3929" priority="2866" operator="equal">
      <formula>"REQUERIMIENTOS SUBSANADOS"</formula>
    </cfRule>
  </conditionalFormatting>
  <conditionalFormatting sqref="Q311">
    <cfRule type="containsText" dxfId="3928" priority="2867" operator="containsText" text="NO SUBSANABLE">
      <formula>NOT(ISERROR(SEARCH(("NO SUBSANABLE"),(Q311))))</formula>
    </cfRule>
  </conditionalFormatting>
  <conditionalFormatting sqref="Q311">
    <cfRule type="containsText" dxfId="3927" priority="2868" operator="containsText" text="PENDIENTES POR SUBSANAR">
      <formula>NOT(ISERROR(SEARCH(("PENDIENTES POR SUBSANAR"),(Q311))))</formula>
    </cfRule>
  </conditionalFormatting>
  <conditionalFormatting sqref="Q311">
    <cfRule type="containsText" dxfId="3926" priority="2869" operator="containsText" text="SIN OBSERVACIÓN">
      <formula>NOT(ISERROR(SEARCH(("SIN OBSERVACIÓN"),(Q311))))</formula>
    </cfRule>
  </conditionalFormatting>
  <conditionalFormatting sqref="R311">
    <cfRule type="containsBlanks" dxfId="3925" priority="2870">
      <formula>LEN(TRIM(R311))=0</formula>
    </cfRule>
  </conditionalFormatting>
  <conditionalFormatting sqref="R311">
    <cfRule type="cellIs" dxfId="3924" priority="2871" operator="equal">
      <formula>"NO CUMPLEN CON LO SOLICITADO"</formula>
    </cfRule>
  </conditionalFormatting>
  <conditionalFormatting sqref="R311">
    <cfRule type="cellIs" dxfId="3923" priority="2872" operator="equal">
      <formula>"CUMPLEN CON LO SOLICITADO"</formula>
    </cfRule>
  </conditionalFormatting>
  <conditionalFormatting sqref="R311">
    <cfRule type="cellIs" dxfId="3922" priority="2873" operator="equal">
      <formula>"PENDIENTES"</formula>
    </cfRule>
  </conditionalFormatting>
  <conditionalFormatting sqref="R311">
    <cfRule type="cellIs" dxfId="3921" priority="2874" operator="equal">
      <formula>"NINGUNO"</formula>
    </cfRule>
  </conditionalFormatting>
  <conditionalFormatting sqref="S306 S311 S316:S318 S321:S323">
    <cfRule type="cellIs" dxfId="3920" priority="2879" operator="greaterThan">
      <formula>0</formula>
    </cfRule>
  </conditionalFormatting>
  <conditionalFormatting sqref="S306 S311 S316:S318 S321:S323">
    <cfRule type="cellIs" dxfId="3919" priority="2880" operator="equal">
      <formula>0</formula>
    </cfRule>
  </conditionalFormatting>
  <conditionalFormatting sqref="H311">
    <cfRule type="notContainsBlanks" dxfId="3918" priority="2881">
      <formula>LEN(TRIM(H311))&gt;0</formula>
    </cfRule>
  </conditionalFormatting>
  <conditionalFormatting sqref="E50 E55">
    <cfRule type="notContainsBlanks" dxfId="3917" priority="2647">
      <formula>LEN(TRIM(E50))&gt;0</formula>
    </cfRule>
  </conditionalFormatting>
  <conditionalFormatting sqref="H65">
    <cfRule type="notContainsBlanks" dxfId="3916" priority="2646">
      <formula>LEN(TRIM(H65))&gt;0</formula>
    </cfRule>
  </conditionalFormatting>
  <conditionalFormatting sqref="H50 H55">
    <cfRule type="notContainsBlanks" dxfId="3915" priority="2644">
      <formula>LEN(TRIM(H50))&gt;0</formula>
    </cfRule>
  </conditionalFormatting>
  <conditionalFormatting sqref="I50 I55">
    <cfRule type="notContainsBlanks" dxfId="3914" priority="2645">
      <formula>LEN(TRIM(I50))&gt;0</formula>
    </cfRule>
  </conditionalFormatting>
  <conditionalFormatting sqref="H60">
    <cfRule type="notContainsBlanks" dxfId="3913" priority="2642">
      <formula>LEN(TRIM(H60))&gt;0</formula>
    </cfRule>
  </conditionalFormatting>
  <conditionalFormatting sqref="I60">
    <cfRule type="notContainsBlanks" dxfId="3912" priority="2643">
      <formula>LEN(TRIM(I60))&gt;0</formula>
    </cfRule>
  </conditionalFormatting>
  <conditionalFormatting sqref="E60 E65">
    <cfRule type="notContainsBlanks" dxfId="3911" priority="2641">
      <formula>LEN(TRIM(E60))&gt;0</formula>
    </cfRule>
  </conditionalFormatting>
  <conditionalFormatting sqref="N50">
    <cfRule type="expression" dxfId="3910" priority="2634">
      <formula>N50=" "</formula>
    </cfRule>
  </conditionalFormatting>
  <conditionalFormatting sqref="N50">
    <cfRule type="expression" dxfId="3909" priority="2635">
      <formula>N50="NO PRESENTÓ CERTIFICADO"</formula>
    </cfRule>
  </conditionalFormatting>
  <conditionalFormatting sqref="N50">
    <cfRule type="expression" dxfId="3908" priority="2636">
      <formula>N50="PRESENTÓ CERTIFICADO"</formula>
    </cfRule>
  </conditionalFormatting>
  <conditionalFormatting sqref="P60">
    <cfRule type="expression" dxfId="3907" priority="2617">
      <formula>Q60="NO SUBSANABLE"</formula>
    </cfRule>
  </conditionalFormatting>
  <conditionalFormatting sqref="P60">
    <cfRule type="expression" dxfId="3906" priority="2618">
      <formula>Q60="REQUERIMIENTOS SUBSANADOS"</formula>
    </cfRule>
  </conditionalFormatting>
  <conditionalFormatting sqref="P60">
    <cfRule type="expression" dxfId="3905" priority="2619">
      <formula>Q60="PENDIENTES POR SUBSANAR"</formula>
    </cfRule>
  </conditionalFormatting>
  <conditionalFormatting sqref="P60">
    <cfRule type="expression" dxfId="3904" priority="2620">
      <formula>Q60="SIN OBSERVACIÓN"</formula>
    </cfRule>
  </conditionalFormatting>
  <conditionalFormatting sqref="P60">
    <cfRule type="containsBlanks" dxfId="3903" priority="2621">
      <formula>LEN(TRIM(P60))=0</formula>
    </cfRule>
  </conditionalFormatting>
  <conditionalFormatting sqref="N60">
    <cfRule type="expression" dxfId="3902" priority="2622">
      <formula>N60=" "</formula>
    </cfRule>
  </conditionalFormatting>
  <conditionalFormatting sqref="N60">
    <cfRule type="expression" dxfId="3901" priority="2623">
      <formula>N60="NO PRESENTÓ CERTIFICADO"</formula>
    </cfRule>
  </conditionalFormatting>
  <conditionalFormatting sqref="N60">
    <cfRule type="expression" dxfId="3900" priority="2624">
      <formula>N60="PRESENTÓ CERTIFICADO"</formula>
    </cfRule>
  </conditionalFormatting>
  <conditionalFormatting sqref="Q60">
    <cfRule type="containsBlanks" dxfId="3899" priority="2629">
      <formula>LEN(TRIM(Q60))=0</formula>
    </cfRule>
  </conditionalFormatting>
  <conditionalFormatting sqref="Q60">
    <cfRule type="cellIs" dxfId="3898" priority="2630" operator="equal">
      <formula>"REQUERIMIENTOS SUBSANADOS"</formula>
    </cfRule>
  </conditionalFormatting>
  <conditionalFormatting sqref="Q60">
    <cfRule type="containsText" dxfId="3897" priority="2631" operator="containsText" text="NO SUBSANABLE">
      <formula>NOT(ISERROR(SEARCH(("NO SUBSANABLE"),(Q60))))</formula>
    </cfRule>
  </conditionalFormatting>
  <conditionalFormatting sqref="Q60">
    <cfRule type="containsText" dxfId="3896" priority="2632" operator="containsText" text="PENDIENTES POR SUBSANAR">
      <formula>NOT(ISERROR(SEARCH(("PENDIENTES POR SUBSANAR"),(Q60))))</formula>
    </cfRule>
  </conditionalFormatting>
  <conditionalFormatting sqref="Q60">
    <cfRule type="containsText" dxfId="3895" priority="2633" operator="containsText" text="SIN OBSERVACIÓN">
      <formula>NOT(ISERROR(SEARCH(("SIN OBSERVACIÓN"),(Q60))))</formula>
    </cfRule>
  </conditionalFormatting>
  <conditionalFormatting sqref="S18 S23 S28 S33">
    <cfRule type="cellIs" dxfId="3894" priority="2289" operator="greaterThan">
      <formula>0</formula>
    </cfRule>
  </conditionalFormatting>
  <conditionalFormatting sqref="S18 S23 S28 S33">
    <cfRule type="cellIs" dxfId="3893" priority="2290" operator="equal">
      <formula>0</formula>
    </cfRule>
  </conditionalFormatting>
  <conditionalFormatting sqref="J50">
    <cfRule type="cellIs" dxfId="3892" priority="2046" operator="equal">
      <formula>"NO CUMPLE"</formula>
    </cfRule>
  </conditionalFormatting>
  <conditionalFormatting sqref="J50">
    <cfRule type="cellIs" dxfId="3891" priority="2047" operator="equal">
      <formula>"CUMPLE"</formula>
    </cfRule>
  </conditionalFormatting>
  <conditionalFormatting sqref="K50 K53">
    <cfRule type="expression" dxfId="3890" priority="2034">
      <formula>J50="NO CUMPLE"</formula>
    </cfRule>
  </conditionalFormatting>
  <conditionalFormatting sqref="K50 K53">
    <cfRule type="expression" dxfId="3889" priority="2035">
      <formula>J50="CUMPLE"</formula>
    </cfRule>
  </conditionalFormatting>
  <conditionalFormatting sqref="M50">
    <cfRule type="expression" dxfId="3888" priority="2036">
      <formula>L50="NO CUMPLE"</formula>
    </cfRule>
  </conditionalFormatting>
  <conditionalFormatting sqref="M50">
    <cfRule type="expression" dxfId="3887" priority="2037">
      <formula>L50="CUMPLE"</formula>
    </cfRule>
  </conditionalFormatting>
  <conditionalFormatting sqref="L54">
    <cfRule type="cellIs" dxfId="3886" priority="2038" operator="equal">
      <formula>"NO CUMPLE"</formula>
    </cfRule>
  </conditionalFormatting>
  <conditionalFormatting sqref="L54">
    <cfRule type="cellIs" dxfId="3885" priority="2039" operator="equal">
      <formula>"CUMPLE"</formula>
    </cfRule>
  </conditionalFormatting>
  <conditionalFormatting sqref="K51">
    <cfRule type="expression" dxfId="3884" priority="2040">
      <formula>J51="NO CUMPLE"</formula>
    </cfRule>
  </conditionalFormatting>
  <conditionalFormatting sqref="K51">
    <cfRule type="expression" dxfId="3883" priority="2041">
      <formula>J51="CUMPLE"</formula>
    </cfRule>
  </conditionalFormatting>
  <conditionalFormatting sqref="M51:M53">
    <cfRule type="expression" dxfId="3882" priority="2042">
      <formula>L51="NO CUMPLE"</formula>
    </cfRule>
  </conditionalFormatting>
  <conditionalFormatting sqref="M51:M53">
    <cfRule type="expression" dxfId="3881" priority="2043">
      <formula>L51="CUMPLE"</formula>
    </cfRule>
  </conditionalFormatting>
  <conditionalFormatting sqref="K52">
    <cfRule type="expression" dxfId="3880" priority="2044">
      <formula>J54="NO CUMPLE"</formula>
    </cfRule>
  </conditionalFormatting>
  <conditionalFormatting sqref="K52">
    <cfRule type="expression" dxfId="3879" priority="2045">
      <formula>J54="CUMPLE"</formula>
    </cfRule>
  </conditionalFormatting>
  <conditionalFormatting sqref="K54">
    <cfRule type="expression" dxfId="3878" priority="2032">
      <formula>J54="NO CUMPLE"</formula>
    </cfRule>
  </conditionalFormatting>
  <conditionalFormatting sqref="K54">
    <cfRule type="expression" dxfId="3877" priority="2033">
      <formula>J54="CUMPLE"</formula>
    </cfRule>
  </conditionalFormatting>
  <conditionalFormatting sqref="J51">
    <cfRule type="cellIs" dxfId="3876" priority="2030" operator="equal">
      <formula>"NO CUMPLE"</formula>
    </cfRule>
  </conditionalFormatting>
  <conditionalFormatting sqref="J51">
    <cfRule type="cellIs" dxfId="3875" priority="2031" operator="equal">
      <formula>"CUMPLE"</formula>
    </cfRule>
  </conditionalFormatting>
  <conditionalFormatting sqref="J52">
    <cfRule type="cellIs" dxfId="3874" priority="2028" operator="equal">
      <formula>"NO CUMPLE"</formula>
    </cfRule>
  </conditionalFormatting>
  <conditionalFormatting sqref="J52">
    <cfRule type="cellIs" dxfId="3873" priority="2029" operator="equal">
      <formula>"CUMPLE"</formula>
    </cfRule>
  </conditionalFormatting>
  <conditionalFormatting sqref="J53">
    <cfRule type="cellIs" dxfId="3872" priority="2026" operator="equal">
      <formula>"NO CUMPLE"</formula>
    </cfRule>
  </conditionalFormatting>
  <conditionalFormatting sqref="J53">
    <cfRule type="cellIs" dxfId="3871" priority="2027" operator="equal">
      <formula>"CUMPLE"</formula>
    </cfRule>
  </conditionalFormatting>
  <conditionalFormatting sqref="J54">
    <cfRule type="cellIs" dxfId="3870" priority="2024" operator="equal">
      <formula>"NO CUMPLE"</formula>
    </cfRule>
  </conditionalFormatting>
  <conditionalFormatting sqref="J54">
    <cfRule type="cellIs" dxfId="3869" priority="2025" operator="equal">
      <formula>"CUMPLE"</formula>
    </cfRule>
  </conditionalFormatting>
  <conditionalFormatting sqref="L50">
    <cfRule type="cellIs" dxfId="3868" priority="2022" operator="equal">
      <formula>"NO CUMPLE"</formula>
    </cfRule>
  </conditionalFormatting>
  <conditionalFormatting sqref="L50">
    <cfRule type="cellIs" dxfId="3867" priority="2023" operator="equal">
      <formula>"CUMPLE"</formula>
    </cfRule>
  </conditionalFormatting>
  <conditionalFormatting sqref="L51">
    <cfRule type="cellIs" dxfId="3866" priority="2020" operator="equal">
      <formula>"NO CUMPLE"</formula>
    </cfRule>
  </conditionalFormatting>
  <conditionalFormatting sqref="L51">
    <cfRule type="cellIs" dxfId="3865" priority="2021" operator="equal">
      <formula>"CUMPLE"</formula>
    </cfRule>
  </conditionalFormatting>
  <conditionalFormatting sqref="L52">
    <cfRule type="cellIs" dxfId="3864" priority="2018" operator="equal">
      <formula>"NO CUMPLE"</formula>
    </cfRule>
  </conditionalFormatting>
  <conditionalFormatting sqref="L52">
    <cfRule type="cellIs" dxfId="3863" priority="2019" operator="equal">
      <formula>"CUMPLE"</formula>
    </cfRule>
  </conditionalFormatting>
  <conditionalFormatting sqref="L53">
    <cfRule type="cellIs" dxfId="3862" priority="2016" operator="equal">
      <formula>"NO CUMPLE"</formula>
    </cfRule>
  </conditionalFormatting>
  <conditionalFormatting sqref="L53">
    <cfRule type="cellIs" dxfId="3861" priority="2017" operator="equal">
      <formula>"CUMPLE"</formula>
    </cfRule>
  </conditionalFormatting>
  <conditionalFormatting sqref="J55">
    <cfRule type="cellIs" dxfId="3860" priority="2014" operator="equal">
      <formula>"NO CUMPLE"</formula>
    </cfRule>
  </conditionalFormatting>
  <conditionalFormatting sqref="J55">
    <cfRule type="cellIs" dxfId="3859" priority="2015" operator="equal">
      <formula>"CUMPLE"</formula>
    </cfRule>
  </conditionalFormatting>
  <conditionalFormatting sqref="K55 K58">
    <cfRule type="expression" dxfId="3858" priority="2002">
      <formula>J55="NO CUMPLE"</formula>
    </cfRule>
  </conditionalFormatting>
  <conditionalFormatting sqref="K55 K58">
    <cfRule type="expression" dxfId="3857" priority="2003">
      <formula>J55="CUMPLE"</formula>
    </cfRule>
  </conditionalFormatting>
  <conditionalFormatting sqref="M55">
    <cfRule type="expression" dxfId="3856" priority="2004">
      <formula>L55="NO CUMPLE"</formula>
    </cfRule>
  </conditionalFormatting>
  <conditionalFormatting sqref="M55">
    <cfRule type="expression" dxfId="3855" priority="2005">
      <formula>L55="CUMPLE"</formula>
    </cfRule>
  </conditionalFormatting>
  <conditionalFormatting sqref="L59">
    <cfRule type="cellIs" dxfId="3854" priority="2006" operator="equal">
      <formula>"NO CUMPLE"</formula>
    </cfRule>
  </conditionalFormatting>
  <conditionalFormatting sqref="L59">
    <cfRule type="cellIs" dxfId="3853" priority="2007" operator="equal">
      <formula>"CUMPLE"</formula>
    </cfRule>
  </conditionalFormatting>
  <conditionalFormatting sqref="K56">
    <cfRule type="expression" dxfId="3852" priority="2008">
      <formula>J56="NO CUMPLE"</formula>
    </cfRule>
  </conditionalFormatting>
  <conditionalFormatting sqref="K56">
    <cfRule type="expression" dxfId="3851" priority="2009">
      <formula>J56="CUMPLE"</formula>
    </cfRule>
  </conditionalFormatting>
  <conditionalFormatting sqref="M56:M58">
    <cfRule type="expression" dxfId="3850" priority="2010">
      <formula>L56="NO CUMPLE"</formula>
    </cfRule>
  </conditionalFormatting>
  <conditionalFormatting sqref="M56:M58">
    <cfRule type="expression" dxfId="3849" priority="2011">
      <formula>L56="CUMPLE"</formula>
    </cfRule>
  </conditionalFormatting>
  <conditionalFormatting sqref="K57">
    <cfRule type="expression" dxfId="3848" priority="2012">
      <formula>J59="NO CUMPLE"</formula>
    </cfRule>
  </conditionalFormatting>
  <conditionalFormatting sqref="K57">
    <cfRule type="expression" dxfId="3847" priority="2013">
      <formula>J59="CUMPLE"</formula>
    </cfRule>
  </conditionalFormatting>
  <conditionalFormatting sqref="K59">
    <cfRule type="expression" dxfId="3846" priority="2000">
      <formula>J59="NO CUMPLE"</formula>
    </cfRule>
  </conditionalFormatting>
  <conditionalFormatting sqref="K59">
    <cfRule type="expression" dxfId="3845" priority="2001">
      <formula>J59="CUMPLE"</formula>
    </cfRule>
  </conditionalFormatting>
  <conditionalFormatting sqref="J56">
    <cfRule type="cellIs" dxfId="3844" priority="1998" operator="equal">
      <formula>"NO CUMPLE"</formula>
    </cfRule>
  </conditionalFormatting>
  <conditionalFormatting sqref="J56">
    <cfRule type="cellIs" dxfId="3843" priority="1999" operator="equal">
      <formula>"CUMPLE"</formula>
    </cfRule>
  </conditionalFormatting>
  <conditionalFormatting sqref="J57">
    <cfRule type="cellIs" dxfId="3842" priority="1996" operator="equal">
      <formula>"NO CUMPLE"</formula>
    </cfRule>
  </conditionalFormatting>
  <conditionalFormatting sqref="J57">
    <cfRule type="cellIs" dxfId="3841" priority="1997" operator="equal">
      <formula>"CUMPLE"</formula>
    </cfRule>
  </conditionalFormatting>
  <conditionalFormatting sqref="J58">
    <cfRule type="cellIs" dxfId="3840" priority="1994" operator="equal">
      <formula>"NO CUMPLE"</formula>
    </cfRule>
  </conditionalFormatting>
  <conditionalFormatting sqref="J58">
    <cfRule type="cellIs" dxfId="3839" priority="1995" operator="equal">
      <formula>"CUMPLE"</formula>
    </cfRule>
  </conditionalFormatting>
  <conditionalFormatting sqref="J59">
    <cfRule type="cellIs" dxfId="3838" priority="1992" operator="equal">
      <formula>"NO CUMPLE"</formula>
    </cfRule>
  </conditionalFormatting>
  <conditionalFormatting sqref="J59">
    <cfRule type="cellIs" dxfId="3837" priority="1993" operator="equal">
      <formula>"CUMPLE"</formula>
    </cfRule>
  </conditionalFormatting>
  <conditionalFormatting sqref="L55">
    <cfRule type="cellIs" dxfId="3836" priority="1990" operator="equal">
      <formula>"NO CUMPLE"</formula>
    </cfRule>
  </conditionalFormatting>
  <conditionalFormatting sqref="L55">
    <cfRule type="cellIs" dxfId="3835" priority="1991" operator="equal">
      <formula>"CUMPLE"</formula>
    </cfRule>
  </conditionalFormatting>
  <conditionalFormatting sqref="L56">
    <cfRule type="cellIs" dxfId="3834" priority="1988" operator="equal">
      <formula>"NO CUMPLE"</formula>
    </cfRule>
  </conditionalFormatting>
  <conditionalFormatting sqref="L56">
    <cfRule type="cellIs" dxfId="3833" priority="1989" operator="equal">
      <formula>"CUMPLE"</formula>
    </cfRule>
  </conditionalFormatting>
  <conditionalFormatting sqref="L57">
    <cfRule type="cellIs" dxfId="3832" priority="1986" operator="equal">
      <formula>"NO CUMPLE"</formula>
    </cfRule>
  </conditionalFormatting>
  <conditionalFormatting sqref="L57">
    <cfRule type="cellIs" dxfId="3831" priority="1987" operator="equal">
      <formula>"CUMPLE"</formula>
    </cfRule>
  </conditionalFormatting>
  <conditionalFormatting sqref="L58">
    <cfRule type="cellIs" dxfId="3830" priority="1984" operator="equal">
      <formula>"NO CUMPLE"</formula>
    </cfRule>
  </conditionalFormatting>
  <conditionalFormatting sqref="L58">
    <cfRule type="cellIs" dxfId="3829" priority="1985" operator="equal">
      <formula>"CUMPLE"</formula>
    </cfRule>
  </conditionalFormatting>
  <conditionalFormatting sqref="J60">
    <cfRule type="cellIs" dxfId="3828" priority="1982" operator="equal">
      <formula>"NO CUMPLE"</formula>
    </cfRule>
  </conditionalFormatting>
  <conditionalFormatting sqref="J60">
    <cfRule type="cellIs" dxfId="3827" priority="1983" operator="equal">
      <formula>"CUMPLE"</formula>
    </cfRule>
  </conditionalFormatting>
  <conditionalFormatting sqref="K60 K63">
    <cfRule type="expression" dxfId="3826" priority="1970">
      <formula>J60="NO CUMPLE"</formula>
    </cfRule>
  </conditionalFormatting>
  <conditionalFormatting sqref="K60 K63">
    <cfRule type="expression" dxfId="3825" priority="1971">
      <formula>J60="CUMPLE"</formula>
    </cfRule>
  </conditionalFormatting>
  <conditionalFormatting sqref="M60">
    <cfRule type="expression" dxfId="3824" priority="1972">
      <formula>L60="NO CUMPLE"</formula>
    </cfRule>
  </conditionalFormatting>
  <conditionalFormatting sqref="M60">
    <cfRule type="expression" dxfId="3823" priority="1973">
      <formula>L60="CUMPLE"</formula>
    </cfRule>
  </conditionalFormatting>
  <conditionalFormatting sqref="L64">
    <cfRule type="cellIs" dxfId="3822" priority="1974" operator="equal">
      <formula>"NO CUMPLE"</formula>
    </cfRule>
  </conditionalFormatting>
  <conditionalFormatting sqref="L64">
    <cfRule type="cellIs" dxfId="3821" priority="1975" operator="equal">
      <formula>"CUMPLE"</formula>
    </cfRule>
  </conditionalFormatting>
  <conditionalFormatting sqref="K61">
    <cfRule type="expression" dxfId="3820" priority="1976">
      <formula>J61="NO CUMPLE"</formula>
    </cfRule>
  </conditionalFormatting>
  <conditionalFormatting sqref="K61">
    <cfRule type="expression" dxfId="3819" priority="1977">
      <formula>J61="CUMPLE"</formula>
    </cfRule>
  </conditionalFormatting>
  <conditionalFormatting sqref="M61:M63">
    <cfRule type="expression" dxfId="3818" priority="1978">
      <formula>L61="NO CUMPLE"</formula>
    </cfRule>
  </conditionalFormatting>
  <conditionalFormatting sqref="M61:M63">
    <cfRule type="expression" dxfId="3817" priority="1979">
      <formula>L61="CUMPLE"</formula>
    </cfRule>
  </conditionalFormatting>
  <conditionalFormatting sqref="K62">
    <cfRule type="expression" dxfId="3816" priority="1980">
      <formula>J64="NO CUMPLE"</formula>
    </cfRule>
  </conditionalFormatting>
  <conditionalFormatting sqref="K62">
    <cfRule type="expression" dxfId="3815" priority="1981">
      <formula>J64="CUMPLE"</formula>
    </cfRule>
  </conditionalFormatting>
  <conditionalFormatting sqref="K64">
    <cfRule type="expression" dxfId="3814" priority="1968">
      <formula>J64="NO CUMPLE"</formula>
    </cfRule>
  </conditionalFormatting>
  <conditionalFormatting sqref="K64">
    <cfRule type="expression" dxfId="3813" priority="1969">
      <formula>J64="CUMPLE"</formula>
    </cfRule>
  </conditionalFormatting>
  <conditionalFormatting sqref="J61">
    <cfRule type="cellIs" dxfId="3812" priority="1966" operator="equal">
      <formula>"NO CUMPLE"</formula>
    </cfRule>
  </conditionalFormatting>
  <conditionalFormatting sqref="J61">
    <cfRule type="cellIs" dxfId="3811" priority="1967" operator="equal">
      <formula>"CUMPLE"</formula>
    </cfRule>
  </conditionalFormatting>
  <conditionalFormatting sqref="J62">
    <cfRule type="cellIs" dxfId="3810" priority="1964" operator="equal">
      <formula>"NO CUMPLE"</formula>
    </cfRule>
  </conditionalFormatting>
  <conditionalFormatting sqref="J62">
    <cfRule type="cellIs" dxfId="3809" priority="1965" operator="equal">
      <formula>"CUMPLE"</formula>
    </cfRule>
  </conditionalFormatting>
  <conditionalFormatting sqref="J63">
    <cfRule type="cellIs" dxfId="3808" priority="1962" operator="equal">
      <formula>"NO CUMPLE"</formula>
    </cfRule>
  </conditionalFormatting>
  <conditionalFormatting sqref="J63">
    <cfRule type="cellIs" dxfId="3807" priority="1963" operator="equal">
      <formula>"CUMPLE"</formula>
    </cfRule>
  </conditionalFormatting>
  <conditionalFormatting sqref="J64">
    <cfRule type="cellIs" dxfId="3806" priority="1960" operator="equal">
      <formula>"NO CUMPLE"</formula>
    </cfRule>
  </conditionalFormatting>
  <conditionalFormatting sqref="J64">
    <cfRule type="cellIs" dxfId="3805" priority="1961" operator="equal">
      <formula>"CUMPLE"</formula>
    </cfRule>
  </conditionalFormatting>
  <conditionalFormatting sqref="L60">
    <cfRule type="cellIs" dxfId="3804" priority="1958" operator="equal">
      <formula>"NO CUMPLE"</formula>
    </cfRule>
  </conditionalFormatting>
  <conditionalFormatting sqref="L60">
    <cfRule type="cellIs" dxfId="3803" priority="1959" operator="equal">
      <formula>"CUMPLE"</formula>
    </cfRule>
  </conditionalFormatting>
  <conditionalFormatting sqref="L61">
    <cfRule type="cellIs" dxfId="3802" priority="1956" operator="equal">
      <formula>"NO CUMPLE"</formula>
    </cfRule>
  </conditionalFormatting>
  <conditionalFormatting sqref="L61">
    <cfRule type="cellIs" dxfId="3801" priority="1957" operator="equal">
      <formula>"CUMPLE"</formula>
    </cfRule>
  </conditionalFormatting>
  <conditionalFormatting sqref="L62">
    <cfRule type="cellIs" dxfId="3800" priority="1954" operator="equal">
      <formula>"NO CUMPLE"</formula>
    </cfRule>
  </conditionalFormatting>
  <conditionalFormatting sqref="L62">
    <cfRule type="cellIs" dxfId="3799" priority="1955" operator="equal">
      <formula>"CUMPLE"</formula>
    </cfRule>
  </conditionalFormatting>
  <conditionalFormatting sqref="L63">
    <cfRule type="cellIs" dxfId="3798" priority="1952" operator="equal">
      <formula>"NO CUMPLE"</formula>
    </cfRule>
  </conditionalFormatting>
  <conditionalFormatting sqref="L63">
    <cfRule type="cellIs" dxfId="3797" priority="1953" operator="equal">
      <formula>"CUMPLE"</formula>
    </cfRule>
  </conditionalFormatting>
  <conditionalFormatting sqref="J65">
    <cfRule type="cellIs" dxfId="3796" priority="1950" operator="equal">
      <formula>"NO CUMPLE"</formula>
    </cfRule>
  </conditionalFormatting>
  <conditionalFormatting sqref="J65">
    <cfRule type="cellIs" dxfId="3795" priority="1951" operator="equal">
      <formula>"CUMPLE"</formula>
    </cfRule>
  </conditionalFormatting>
  <conditionalFormatting sqref="K65 K68">
    <cfRule type="expression" dxfId="3794" priority="1938">
      <formula>J65="NO CUMPLE"</formula>
    </cfRule>
  </conditionalFormatting>
  <conditionalFormatting sqref="K65 K68">
    <cfRule type="expression" dxfId="3793" priority="1939">
      <formula>J65="CUMPLE"</formula>
    </cfRule>
  </conditionalFormatting>
  <conditionalFormatting sqref="M65">
    <cfRule type="expression" dxfId="3792" priority="1940">
      <formula>L65="NO CUMPLE"</formula>
    </cfRule>
  </conditionalFormatting>
  <conditionalFormatting sqref="M65">
    <cfRule type="expression" dxfId="3791" priority="1941">
      <formula>L65="CUMPLE"</formula>
    </cfRule>
  </conditionalFormatting>
  <conditionalFormatting sqref="L69">
    <cfRule type="cellIs" dxfId="3790" priority="1942" operator="equal">
      <formula>"NO CUMPLE"</formula>
    </cfRule>
  </conditionalFormatting>
  <conditionalFormatting sqref="L69">
    <cfRule type="cellIs" dxfId="3789" priority="1943" operator="equal">
      <formula>"CUMPLE"</formula>
    </cfRule>
  </conditionalFormatting>
  <conditionalFormatting sqref="K66">
    <cfRule type="expression" dxfId="3788" priority="1944">
      <formula>J66="NO CUMPLE"</formula>
    </cfRule>
  </conditionalFormatting>
  <conditionalFormatting sqref="K66">
    <cfRule type="expression" dxfId="3787" priority="1945">
      <formula>J66="CUMPLE"</formula>
    </cfRule>
  </conditionalFormatting>
  <conditionalFormatting sqref="M66:M68">
    <cfRule type="expression" dxfId="3786" priority="1946">
      <formula>L66="NO CUMPLE"</formula>
    </cfRule>
  </conditionalFormatting>
  <conditionalFormatting sqref="M66:M68">
    <cfRule type="expression" dxfId="3785" priority="1947">
      <formula>L66="CUMPLE"</formula>
    </cfRule>
  </conditionalFormatting>
  <conditionalFormatting sqref="K67">
    <cfRule type="expression" dxfId="3784" priority="1948">
      <formula>J69="NO CUMPLE"</formula>
    </cfRule>
  </conditionalFormatting>
  <conditionalFormatting sqref="K67">
    <cfRule type="expression" dxfId="3783" priority="1949">
      <formula>J69="CUMPLE"</formula>
    </cfRule>
  </conditionalFormatting>
  <conditionalFormatting sqref="K69">
    <cfRule type="expression" dxfId="3782" priority="1936">
      <formula>J69="NO CUMPLE"</formula>
    </cfRule>
  </conditionalFormatting>
  <conditionalFormatting sqref="K69">
    <cfRule type="expression" dxfId="3781" priority="1937">
      <formula>J69="CUMPLE"</formula>
    </cfRule>
  </conditionalFormatting>
  <conditionalFormatting sqref="J66">
    <cfRule type="cellIs" dxfId="3780" priority="1934" operator="equal">
      <formula>"NO CUMPLE"</formula>
    </cfRule>
  </conditionalFormatting>
  <conditionalFormatting sqref="J66">
    <cfRule type="cellIs" dxfId="3779" priority="1935" operator="equal">
      <formula>"CUMPLE"</formula>
    </cfRule>
  </conditionalFormatting>
  <conditionalFormatting sqref="J67">
    <cfRule type="cellIs" dxfId="3778" priority="1932" operator="equal">
      <formula>"NO CUMPLE"</formula>
    </cfRule>
  </conditionalFormatting>
  <conditionalFormatting sqref="J67">
    <cfRule type="cellIs" dxfId="3777" priority="1933" operator="equal">
      <formula>"CUMPLE"</formula>
    </cfRule>
  </conditionalFormatting>
  <conditionalFormatting sqref="J68">
    <cfRule type="cellIs" dxfId="3776" priority="1930" operator="equal">
      <formula>"NO CUMPLE"</formula>
    </cfRule>
  </conditionalFormatting>
  <conditionalFormatting sqref="J68">
    <cfRule type="cellIs" dxfId="3775" priority="1931" operator="equal">
      <formula>"CUMPLE"</formula>
    </cfRule>
  </conditionalFormatting>
  <conditionalFormatting sqref="J69">
    <cfRule type="cellIs" dxfId="3774" priority="1928" operator="equal">
      <formula>"NO CUMPLE"</formula>
    </cfRule>
  </conditionalFormatting>
  <conditionalFormatting sqref="J69">
    <cfRule type="cellIs" dxfId="3773" priority="1929" operator="equal">
      <formula>"CUMPLE"</formula>
    </cfRule>
  </conditionalFormatting>
  <conditionalFormatting sqref="L65">
    <cfRule type="cellIs" dxfId="3772" priority="1926" operator="equal">
      <formula>"NO CUMPLE"</formula>
    </cfRule>
  </conditionalFormatting>
  <conditionalFormatting sqref="L65">
    <cfRule type="cellIs" dxfId="3771" priority="1927" operator="equal">
      <formula>"CUMPLE"</formula>
    </cfRule>
  </conditionalFormatting>
  <conditionalFormatting sqref="L66">
    <cfRule type="cellIs" dxfId="3770" priority="1924" operator="equal">
      <formula>"NO CUMPLE"</formula>
    </cfRule>
  </conditionalFormatting>
  <conditionalFormatting sqref="L66">
    <cfRule type="cellIs" dxfId="3769" priority="1925" operator="equal">
      <formula>"CUMPLE"</formula>
    </cfRule>
  </conditionalFormatting>
  <conditionalFormatting sqref="L67">
    <cfRule type="cellIs" dxfId="3768" priority="1922" operator="equal">
      <formula>"NO CUMPLE"</formula>
    </cfRule>
  </conditionalFormatting>
  <conditionalFormatting sqref="L67">
    <cfRule type="cellIs" dxfId="3767" priority="1923" operator="equal">
      <formula>"CUMPLE"</formula>
    </cfRule>
  </conditionalFormatting>
  <conditionalFormatting sqref="L68">
    <cfRule type="cellIs" dxfId="3766" priority="1920" operator="equal">
      <formula>"NO CUMPLE"</formula>
    </cfRule>
  </conditionalFormatting>
  <conditionalFormatting sqref="L68">
    <cfRule type="cellIs" dxfId="3765" priority="1921" operator="equal">
      <formula>"CUMPLE"</formula>
    </cfRule>
  </conditionalFormatting>
  <conditionalFormatting sqref="J87">
    <cfRule type="cellIs" dxfId="3764" priority="1854" operator="equal">
      <formula>"NO CUMPLE"</formula>
    </cfRule>
  </conditionalFormatting>
  <conditionalFormatting sqref="J87">
    <cfRule type="cellIs" dxfId="3763" priority="1855" operator="equal">
      <formula>"CUMPLE"</formula>
    </cfRule>
  </conditionalFormatting>
  <conditionalFormatting sqref="K87 K90">
    <cfRule type="expression" dxfId="3762" priority="1842">
      <formula>J87="NO CUMPLE"</formula>
    </cfRule>
  </conditionalFormatting>
  <conditionalFormatting sqref="K87 K90">
    <cfRule type="expression" dxfId="3761" priority="1843">
      <formula>J87="CUMPLE"</formula>
    </cfRule>
  </conditionalFormatting>
  <conditionalFormatting sqref="M87">
    <cfRule type="expression" dxfId="3760" priority="1844">
      <formula>L87="NO CUMPLE"</formula>
    </cfRule>
  </conditionalFormatting>
  <conditionalFormatting sqref="M87">
    <cfRule type="expression" dxfId="3759" priority="1845">
      <formula>L87="CUMPLE"</formula>
    </cfRule>
  </conditionalFormatting>
  <conditionalFormatting sqref="L91">
    <cfRule type="cellIs" dxfId="3758" priority="1846" operator="equal">
      <formula>"NO CUMPLE"</formula>
    </cfRule>
  </conditionalFormatting>
  <conditionalFormatting sqref="L91">
    <cfRule type="cellIs" dxfId="3757" priority="1847" operator="equal">
      <formula>"CUMPLE"</formula>
    </cfRule>
  </conditionalFormatting>
  <conditionalFormatting sqref="K88">
    <cfRule type="expression" dxfId="3756" priority="1848">
      <formula>J88="NO CUMPLE"</formula>
    </cfRule>
  </conditionalFormatting>
  <conditionalFormatting sqref="K88">
    <cfRule type="expression" dxfId="3755" priority="1849">
      <formula>J88="CUMPLE"</formula>
    </cfRule>
  </conditionalFormatting>
  <conditionalFormatting sqref="M88:M90">
    <cfRule type="expression" dxfId="3754" priority="1850">
      <formula>L88="NO CUMPLE"</formula>
    </cfRule>
  </conditionalFormatting>
  <conditionalFormatting sqref="M88:M90">
    <cfRule type="expression" dxfId="3753" priority="1851">
      <formula>L88="CUMPLE"</formula>
    </cfRule>
  </conditionalFormatting>
  <conditionalFormatting sqref="K91">
    <cfRule type="expression" dxfId="3752" priority="1840">
      <formula>J91="NO CUMPLE"</formula>
    </cfRule>
  </conditionalFormatting>
  <conditionalFormatting sqref="K91">
    <cfRule type="expression" dxfId="3751" priority="1841">
      <formula>J91="CUMPLE"</formula>
    </cfRule>
  </conditionalFormatting>
  <conditionalFormatting sqref="J88">
    <cfRule type="cellIs" dxfId="3750" priority="1838" operator="equal">
      <formula>"NO CUMPLE"</formula>
    </cfRule>
  </conditionalFormatting>
  <conditionalFormatting sqref="J88">
    <cfRule type="cellIs" dxfId="3749" priority="1839" operator="equal">
      <formula>"CUMPLE"</formula>
    </cfRule>
  </conditionalFormatting>
  <conditionalFormatting sqref="J89">
    <cfRule type="cellIs" dxfId="3748" priority="1836" operator="equal">
      <formula>"NO CUMPLE"</formula>
    </cfRule>
  </conditionalFormatting>
  <conditionalFormatting sqref="J89">
    <cfRule type="cellIs" dxfId="3747" priority="1837" operator="equal">
      <formula>"CUMPLE"</formula>
    </cfRule>
  </conditionalFormatting>
  <conditionalFormatting sqref="J90">
    <cfRule type="cellIs" dxfId="3746" priority="1834" operator="equal">
      <formula>"NO CUMPLE"</formula>
    </cfRule>
  </conditionalFormatting>
  <conditionalFormatting sqref="J90">
    <cfRule type="cellIs" dxfId="3745" priority="1835" operator="equal">
      <formula>"CUMPLE"</formula>
    </cfRule>
  </conditionalFormatting>
  <conditionalFormatting sqref="J91">
    <cfRule type="cellIs" dxfId="3744" priority="1832" operator="equal">
      <formula>"NO CUMPLE"</formula>
    </cfRule>
  </conditionalFormatting>
  <conditionalFormatting sqref="J91">
    <cfRule type="cellIs" dxfId="3743" priority="1833" operator="equal">
      <formula>"CUMPLE"</formula>
    </cfRule>
  </conditionalFormatting>
  <conditionalFormatting sqref="L87">
    <cfRule type="cellIs" dxfId="3742" priority="1830" operator="equal">
      <formula>"NO CUMPLE"</formula>
    </cfRule>
  </conditionalFormatting>
  <conditionalFormatting sqref="L87">
    <cfRule type="cellIs" dxfId="3741" priority="1831" operator="equal">
      <formula>"CUMPLE"</formula>
    </cfRule>
  </conditionalFormatting>
  <conditionalFormatting sqref="L88">
    <cfRule type="cellIs" dxfId="3740" priority="1828" operator="equal">
      <formula>"NO CUMPLE"</formula>
    </cfRule>
  </conditionalFormatting>
  <conditionalFormatting sqref="L88">
    <cfRule type="cellIs" dxfId="3739" priority="1829" operator="equal">
      <formula>"CUMPLE"</formula>
    </cfRule>
  </conditionalFormatting>
  <conditionalFormatting sqref="L89">
    <cfRule type="cellIs" dxfId="3738" priority="1826" operator="equal">
      <formula>"NO CUMPLE"</formula>
    </cfRule>
  </conditionalFormatting>
  <conditionalFormatting sqref="L89">
    <cfRule type="cellIs" dxfId="3737" priority="1827" operator="equal">
      <formula>"CUMPLE"</formula>
    </cfRule>
  </conditionalFormatting>
  <conditionalFormatting sqref="L90">
    <cfRule type="cellIs" dxfId="3736" priority="1824" operator="equal">
      <formula>"NO CUMPLE"</formula>
    </cfRule>
  </conditionalFormatting>
  <conditionalFormatting sqref="L90">
    <cfRule type="cellIs" dxfId="3735" priority="1825" operator="equal">
      <formula>"CUMPLE"</formula>
    </cfRule>
  </conditionalFormatting>
  <conditionalFormatting sqref="J92">
    <cfRule type="cellIs" dxfId="3734" priority="1822" operator="equal">
      <formula>"NO CUMPLE"</formula>
    </cfRule>
  </conditionalFormatting>
  <conditionalFormatting sqref="J92">
    <cfRule type="cellIs" dxfId="3733" priority="1823" operator="equal">
      <formula>"CUMPLE"</formula>
    </cfRule>
  </conditionalFormatting>
  <conditionalFormatting sqref="K92 K95">
    <cfRule type="expression" dxfId="3732" priority="1810">
      <formula>J92="NO CUMPLE"</formula>
    </cfRule>
  </conditionalFormatting>
  <conditionalFormatting sqref="K92 K95">
    <cfRule type="expression" dxfId="3731" priority="1811">
      <formula>J92="CUMPLE"</formula>
    </cfRule>
  </conditionalFormatting>
  <conditionalFormatting sqref="M92">
    <cfRule type="expression" dxfId="3730" priority="1812">
      <formula>L92="NO CUMPLE"</formula>
    </cfRule>
  </conditionalFormatting>
  <conditionalFormatting sqref="M92">
    <cfRule type="expression" dxfId="3729" priority="1813">
      <formula>L92="CUMPLE"</formula>
    </cfRule>
  </conditionalFormatting>
  <conditionalFormatting sqref="L96">
    <cfRule type="cellIs" dxfId="3728" priority="1814" operator="equal">
      <formula>"NO CUMPLE"</formula>
    </cfRule>
  </conditionalFormatting>
  <conditionalFormatting sqref="L96">
    <cfRule type="cellIs" dxfId="3727" priority="1815" operator="equal">
      <formula>"CUMPLE"</formula>
    </cfRule>
  </conditionalFormatting>
  <conditionalFormatting sqref="K93">
    <cfRule type="expression" dxfId="3726" priority="1816">
      <formula>J93="NO CUMPLE"</formula>
    </cfRule>
  </conditionalFormatting>
  <conditionalFormatting sqref="K93">
    <cfRule type="expression" dxfId="3725" priority="1817">
      <formula>J93="CUMPLE"</formula>
    </cfRule>
  </conditionalFormatting>
  <conditionalFormatting sqref="M93:M95">
    <cfRule type="expression" dxfId="3724" priority="1818">
      <formula>L93="NO CUMPLE"</formula>
    </cfRule>
  </conditionalFormatting>
  <conditionalFormatting sqref="M93:M95">
    <cfRule type="expression" dxfId="3723" priority="1819">
      <formula>L93="CUMPLE"</formula>
    </cfRule>
  </conditionalFormatting>
  <conditionalFormatting sqref="K94">
    <cfRule type="expression" dxfId="3722" priority="1820">
      <formula>J96="NO CUMPLE"</formula>
    </cfRule>
  </conditionalFormatting>
  <conditionalFormatting sqref="K94">
    <cfRule type="expression" dxfId="3721" priority="1821">
      <formula>J96="CUMPLE"</formula>
    </cfRule>
  </conditionalFormatting>
  <conditionalFormatting sqref="K96">
    <cfRule type="expression" dxfId="3720" priority="1808">
      <formula>J96="NO CUMPLE"</formula>
    </cfRule>
  </conditionalFormatting>
  <conditionalFormatting sqref="K96">
    <cfRule type="expression" dxfId="3719" priority="1809">
      <formula>J96="CUMPLE"</formula>
    </cfRule>
  </conditionalFormatting>
  <conditionalFormatting sqref="J93">
    <cfRule type="cellIs" dxfId="3718" priority="1806" operator="equal">
      <formula>"NO CUMPLE"</formula>
    </cfRule>
  </conditionalFormatting>
  <conditionalFormatting sqref="J93">
    <cfRule type="cellIs" dxfId="3717" priority="1807" operator="equal">
      <formula>"CUMPLE"</formula>
    </cfRule>
  </conditionalFormatting>
  <conditionalFormatting sqref="J94">
    <cfRule type="cellIs" dxfId="3716" priority="1804" operator="equal">
      <formula>"NO CUMPLE"</formula>
    </cfRule>
  </conditionalFormatting>
  <conditionalFormatting sqref="J94">
    <cfRule type="cellIs" dxfId="3715" priority="1805" operator="equal">
      <formula>"CUMPLE"</formula>
    </cfRule>
  </conditionalFormatting>
  <conditionalFormatting sqref="J95">
    <cfRule type="cellIs" dxfId="3714" priority="1802" operator="equal">
      <formula>"NO CUMPLE"</formula>
    </cfRule>
  </conditionalFormatting>
  <conditionalFormatting sqref="J95">
    <cfRule type="cellIs" dxfId="3713" priority="1803" operator="equal">
      <formula>"CUMPLE"</formula>
    </cfRule>
  </conditionalFormatting>
  <conditionalFormatting sqref="J96">
    <cfRule type="cellIs" dxfId="3712" priority="1800" operator="equal">
      <formula>"NO CUMPLE"</formula>
    </cfRule>
  </conditionalFormatting>
  <conditionalFormatting sqref="J96">
    <cfRule type="cellIs" dxfId="3711" priority="1801" operator="equal">
      <formula>"CUMPLE"</formula>
    </cfRule>
  </conditionalFormatting>
  <conditionalFormatting sqref="L92">
    <cfRule type="cellIs" dxfId="3710" priority="1798" operator="equal">
      <formula>"NO CUMPLE"</formula>
    </cfRule>
  </conditionalFormatting>
  <conditionalFormatting sqref="L92">
    <cfRule type="cellIs" dxfId="3709" priority="1799" operator="equal">
      <formula>"CUMPLE"</formula>
    </cfRule>
  </conditionalFormatting>
  <conditionalFormatting sqref="L93">
    <cfRule type="cellIs" dxfId="3708" priority="1796" operator="equal">
      <formula>"NO CUMPLE"</formula>
    </cfRule>
  </conditionalFormatting>
  <conditionalFormatting sqref="L93">
    <cfRule type="cellIs" dxfId="3707" priority="1797" operator="equal">
      <formula>"CUMPLE"</formula>
    </cfRule>
  </conditionalFormatting>
  <conditionalFormatting sqref="L94">
    <cfRule type="cellIs" dxfId="3706" priority="1794" operator="equal">
      <formula>"NO CUMPLE"</formula>
    </cfRule>
  </conditionalFormatting>
  <conditionalFormatting sqref="L94">
    <cfRule type="cellIs" dxfId="3705" priority="1795" operator="equal">
      <formula>"CUMPLE"</formula>
    </cfRule>
  </conditionalFormatting>
  <conditionalFormatting sqref="L95">
    <cfRule type="cellIs" dxfId="3704" priority="1792" operator="equal">
      <formula>"NO CUMPLE"</formula>
    </cfRule>
  </conditionalFormatting>
  <conditionalFormatting sqref="L95">
    <cfRule type="cellIs" dxfId="3703" priority="1793" operator="equal">
      <formula>"CUMPLE"</formula>
    </cfRule>
  </conditionalFormatting>
  <conditionalFormatting sqref="J97">
    <cfRule type="cellIs" dxfId="3702" priority="1790" operator="equal">
      <formula>"NO CUMPLE"</formula>
    </cfRule>
  </conditionalFormatting>
  <conditionalFormatting sqref="J97">
    <cfRule type="cellIs" dxfId="3701" priority="1791" operator="equal">
      <formula>"CUMPLE"</formula>
    </cfRule>
  </conditionalFormatting>
  <conditionalFormatting sqref="K97 K100">
    <cfRule type="expression" dxfId="3700" priority="1778">
      <formula>J97="NO CUMPLE"</formula>
    </cfRule>
  </conditionalFormatting>
  <conditionalFormatting sqref="K97 K100">
    <cfRule type="expression" dxfId="3699" priority="1779">
      <formula>J97="CUMPLE"</formula>
    </cfRule>
  </conditionalFormatting>
  <conditionalFormatting sqref="M97">
    <cfRule type="expression" dxfId="3698" priority="1780">
      <formula>L97="NO CUMPLE"</formula>
    </cfRule>
  </conditionalFormatting>
  <conditionalFormatting sqref="M97">
    <cfRule type="expression" dxfId="3697" priority="1781">
      <formula>L97="CUMPLE"</formula>
    </cfRule>
  </conditionalFormatting>
  <conditionalFormatting sqref="L101">
    <cfRule type="cellIs" dxfId="3696" priority="1782" operator="equal">
      <formula>"NO CUMPLE"</formula>
    </cfRule>
  </conditionalFormatting>
  <conditionalFormatting sqref="L101">
    <cfRule type="cellIs" dxfId="3695" priority="1783" operator="equal">
      <formula>"CUMPLE"</formula>
    </cfRule>
  </conditionalFormatting>
  <conditionalFormatting sqref="K98">
    <cfRule type="expression" dxfId="3694" priority="1784">
      <formula>J98="NO CUMPLE"</formula>
    </cfRule>
  </conditionalFormatting>
  <conditionalFormatting sqref="K98">
    <cfRule type="expression" dxfId="3693" priority="1785">
      <formula>J98="CUMPLE"</formula>
    </cfRule>
  </conditionalFormatting>
  <conditionalFormatting sqref="M98:M100">
    <cfRule type="expression" dxfId="3692" priority="1786">
      <formula>L98="NO CUMPLE"</formula>
    </cfRule>
  </conditionalFormatting>
  <conditionalFormatting sqref="M98:M100">
    <cfRule type="expression" dxfId="3691" priority="1787">
      <formula>L98="CUMPLE"</formula>
    </cfRule>
  </conditionalFormatting>
  <conditionalFormatting sqref="K99">
    <cfRule type="expression" dxfId="3690" priority="1788">
      <formula>J101="NO CUMPLE"</formula>
    </cfRule>
  </conditionalFormatting>
  <conditionalFormatting sqref="K99">
    <cfRule type="expression" dxfId="3689" priority="1789">
      <formula>J101="CUMPLE"</formula>
    </cfRule>
  </conditionalFormatting>
  <conditionalFormatting sqref="K101">
    <cfRule type="expression" dxfId="3688" priority="1776">
      <formula>J101="NO CUMPLE"</formula>
    </cfRule>
  </conditionalFormatting>
  <conditionalFormatting sqref="K101">
    <cfRule type="expression" dxfId="3687" priority="1777">
      <formula>J101="CUMPLE"</formula>
    </cfRule>
  </conditionalFormatting>
  <conditionalFormatting sqref="J98">
    <cfRule type="cellIs" dxfId="3686" priority="1774" operator="equal">
      <formula>"NO CUMPLE"</formula>
    </cfRule>
  </conditionalFormatting>
  <conditionalFormatting sqref="J98">
    <cfRule type="cellIs" dxfId="3685" priority="1775" operator="equal">
      <formula>"CUMPLE"</formula>
    </cfRule>
  </conditionalFormatting>
  <conditionalFormatting sqref="J99">
    <cfRule type="cellIs" dxfId="3684" priority="1772" operator="equal">
      <formula>"NO CUMPLE"</formula>
    </cfRule>
  </conditionalFormatting>
  <conditionalFormatting sqref="J99">
    <cfRule type="cellIs" dxfId="3683" priority="1773" operator="equal">
      <formula>"CUMPLE"</formula>
    </cfRule>
  </conditionalFormatting>
  <conditionalFormatting sqref="J100">
    <cfRule type="cellIs" dxfId="3682" priority="1770" operator="equal">
      <formula>"NO CUMPLE"</formula>
    </cfRule>
  </conditionalFormatting>
  <conditionalFormatting sqref="J100">
    <cfRule type="cellIs" dxfId="3681" priority="1771" operator="equal">
      <formula>"CUMPLE"</formula>
    </cfRule>
  </conditionalFormatting>
  <conditionalFormatting sqref="J101">
    <cfRule type="cellIs" dxfId="3680" priority="1768" operator="equal">
      <formula>"NO CUMPLE"</formula>
    </cfRule>
  </conditionalFormatting>
  <conditionalFormatting sqref="J101">
    <cfRule type="cellIs" dxfId="3679" priority="1769" operator="equal">
      <formula>"CUMPLE"</formula>
    </cfRule>
  </conditionalFormatting>
  <conditionalFormatting sqref="L97">
    <cfRule type="cellIs" dxfId="3678" priority="1766" operator="equal">
      <formula>"NO CUMPLE"</formula>
    </cfRule>
  </conditionalFormatting>
  <conditionalFormatting sqref="L97">
    <cfRule type="cellIs" dxfId="3677" priority="1767" operator="equal">
      <formula>"CUMPLE"</formula>
    </cfRule>
  </conditionalFormatting>
  <conditionalFormatting sqref="L98">
    <cfRule type="cellIs" dxfId="3676" priority="1764" operator="equal">
      <formula>"NO CUMPLE"</formula>
    </cfRule>
  </conditionalFormatting>
  <conditionalFormatting sqref="L98">
    <cfRule type="cellIs" dxfId="3675" priority="1765" operator="equal">
      <formula>"CUMPLE"</formula>
    </cfRule>
  </conditionalFormatting>
  <conditionalFormatting sqref="L99">
    <cfRule type="cellIs" dxfId="3674" priority="1762" operator="equal">
      <formula>"NO CUMPLE"</formula>
    </cfRule>
  </conditionalFormatting>
  <conditionalFormatting sqref="L99">
    <cfRule type="cellIs" dxfId="3673" priority="1763" operator="equal">
      <formula>"CUMPLE"</formula>
    </cfRule>
  </conditionalFormatting>
  <conditionalFormatting sqref="L100">
    <cfRule type="cellIs" dxfId="3672" priority="1760" operator="equal">
      <formula>"NO CUMPLE"</formula>
    </cfRule>
  </conditionalFormatting>
  <conditionalFormatting sqref="L100">
    <cfRule type="cellIs" dxfId="3671" priority="1761" operator="equal">
      <formula>"CUMPLE"</formula>
    </cfRule>
  </conditionalFormatting>
  <conditionalFormatting sqref="J109">
    <cfRule type="cellIs" dxfId="3670" priority="1758" operator="equal">
      <formula>"NO CUMPLE"</formula>
    </cfRule>
  </conditionalFormatting>
  <conditionalFormatting sqref="J109">
    <cfRule type="cellIs" dxfId="3669" priority="1759" operator="equal">
      <formula>"CUMPLE"</formula>
    </cfRule>
  </conditionalFormatting>
  <conditionalFormatting sqref="K109 K112">
    <cfRule type="expression" dxfId="3668" priority="1746">
      <formula>J109="NO CUMPLE"</formula>
    </cfRule>
  </conditionalFormatting>
  <conditionalFormatting sqref="K109 K112">
    <cfRule type="expression" dxfId="3667" priority="1747">
      <formula>J109="CUMPLE"</formula>
    </cfRule>
  </conditionalFormatting>
  <conditionalFormatting sqref="M109">
    <cfRule type="expression" dxfId="3666" priority="1748">
      <formula>L109="NO CUMPLE"</formula>
    </cfRule>
  </conditionalFormatting>
  <conditionalFormatting sqref="M109">
    <cfRule type="expression" dxfId="3665" priority="1749">
      <formula>L109="CUMPLE"</formula>
    </cfRule>
  </conditionalFormatting>
  <conditionalFormatting sqref="L113">
    <cfRule type="cellIs" dxfId="3664" priority="1750" operator="equal">
      <formula>"NO CUMPLE"</formula>
    </cfRule>
  </conditionalFormatting>
  <conditionalFormatting sqref="L113">
    <cfRule type="cellIs" dxfId="3663" priority="1751" operator="equal">
      <formula>"CUMPLE"</formula>
    </cfRule>
  </conditionalFormatting>
  <conditionalFormatting sqref="K110">
    <cfRule type="expression" dxfId="3662" priority="1752">
      <formula>J110="NO CUMPLE"</formula>
    </cfRule>
  </conditionalFormatting>
  <conditionalFormatting sqref="K110">
    <cfRule type="expression" dxfId="3661" priority="1753">
      <formula>J110="CUMPLE"</formula>
    </cfRule>
  </conditionalFormatting>
  <conditionalFormatting sqref="M110:M112">
    <cfRule type="expression" dxfId="3660" priority="1754">
      <formula>L110="NO CUMPLE"</formula>
    </cfRule>
  </conditionalFormatting>
  <conditionalFormatting sqref="M110:M112">
    <cfRule type="expression" dxfId="3659" priority="1755">
      <formula>L110="CUMPLE"</formula>
    </cfRule>
  </conditionalFormatting>
  <conditionalFormatting sqref="K111">
    <cfRule type="expression" dxfId="3658" priority="1756">
      <formula>J113="NO CUMPLE"</formula>
    </cfRule>
  </conditionalFormatting>
  <conditionalFormatting sqref="K111">
    <cfRule type="expression" dxfId="3657" priority="1757">
      <formula>J113="CUMPLE"</formula>
    </cfRule>
  </conditionalFormatting>
  <conditionalFormatting sqref="K113">
    <cfRule type="expression" dxfId="3656" priority="1744">
      <formula>J113="NO CUMPLE"</formula>
    </cfRule>
  </conditionalFormatting>
  <conditionalFormatting sqref="K113">
    <cfRule type="expression" dxfId="3655" priority="1745">
      <formula>J113="CUMPLE"</formula>
    </cfRule>
  </conditionalFormatting>
  <conditionalFormatting sqref="J110">
    <cfRule type="cellIs" dxfId="3654" priority="1742" operator="equal">
      <formula>"NO CUMPLE"</formula>
    </cfRule>
  </conditionalFormatting>
  <conditionalFormatting sqref="J110">
    <cfRule type="cellIs" dxfId="3653" priority="1743" operator="equal">
      <formula>"CUMPLE"</formula>
    </cfRule>
  </conditionalFormatting>
  <conditionalFormatting sqref="J111">
    <cfRule type="cellIs" dxfId="3652" priority="1740" operator="equal">
      <formula>"NO CUMPLE"</formula>
    </cfRule>
  </conditionalFormatting>
  <conditionalFormatting sqref="J111">
    <cfRule type="cellIs" dxfId="3651" priority="1741" operator="equal">
      <formula>"CUMPLE"</formula>
    </cfRule>
  </conditionalFormatting>
  <conditionalFormatting sqref="J112">
    <cfRule type="cellIs" dxfId="3650" priority="1738" operator="equal">
      <formula>"NO CUMPLE"</formula>
    </cfRule>
  </conditionalFormatting>
  <conditionalFormatting sqref="J112">
    <cfRule type="cellIs" dxfId="3649" priority="1739" operator="equal">
      <formula>"CUMPLE"</formula>
    </cfRule>
  </conditionalFormatting>
  <conditionalFormatting sqref="J113">
    <cfRule type="cellIs" dxfId="3648" priority="1736" operator="equal">
      <formula>"NO CUMPLE"</formula>
    </cfRule>
  </conditionalFormatting>
  <conditionalFormatting sqref="J113">
    <cfRule type="cellIs" dxfId="3647" priority="1737" operator="equal">
      <formula>"CUMPLE"</formula>
    </cfRule>
  </conditionalFormatting>
  <conditionalFormatting sqref="L109">
    <cfRule type="cellIs" dxfId="3646" priority="1734" operator="equal">
      <formula>"NO CUMPLE"</formula>
    </cfRule>
  </conditionalFormatting>
  <conditionalFormatting sqref="L109">
    <cfRule type="cellIs" dxfId="3645" priority="1735" operator="equal">
      <formula>"CUMPLE"</formula>
    </cfRule>
  </conditionalFormatting>
  <conditionalFormatting sqref="L110">
    <cfRule type="cellIs" dxfId="3644" priority="1732" operator="equal">
      <formula>"NO CUMPLE"</formula>
    </cfRule>
  </conditionalFormatting>
  <conditionalFormatting sqref="L110">
    <cfRule type="cellIs" dxfId="3643" priority="1733" operator="equal">
      <formula>"CUMPLE"</formula>
    </cfRule>
  </conditionalFormatting>
  <conditionalFormatting sqref="L111">
    <cfRule type="cellIs" dxfId="3642" priority="1730" operator="equal">
      <formula>"NO CUMPLE"</formula>
    </cfRule>
  </conditionalFormatting>
  <conditionalFormatting sqref="L111">
    <cfRule type="cellIs" dxfId="3641" priority="1731" operator="equal">
      <formula>"CUMPLE"</formula>
    </cfRule>
  </conditionalFormatting>
  <conditionalFormatting sqref="L112">
    <cfRule type="cellIs" dxfId="3640" priority="1728" operator="equal">
      <formula>"NO CUMPLE"</formula>
    </cfRule>
  </conditionalFormatting>
  <conditionalFormatting sqref="L112">
    <cfRule type="cellIs" dxfId="3639" priority="1729" operator="equal">
      <formula>"CUMPLE"</formula>
    </cfRule>
  </conditionalFormatting>
  <conditionalFormatting sqref="J114">
    <cfRule type="cellIs" dxfId="3638" priority="1726" operator="equal">
      <formula>"NO CUMPLE"</formula>
    </cfRule>
  </conditionalFormatting>
  <conditionalFormatting sqref="J114">
    <cfRule type="cellIs" dxfId="3637" priority="1727" operator="equal">
      <formula>"CUMPLE"</formula>
    </cfRule>
  </conditionalFormatting>
  <conditionalFormatting sqref="K114 K117">
    <cfRule type="expression" dxfId="3636" priority="1714">
      <formula>J114="NO CUMPLE"</formula>
    </cfRule>
  </conditionalFormatting>
  <conditionalFormatting sqref="K114 K117">
    <cfRule type="expression" dxfId="3635" priority="1715">
      <formula>J114="CUMPLE"</formula>
    </cfRule>
  </conditionalFormatting>
  <conditionalFormatting sqref="M114">
    <cfRule type="expression" dxfId="3634" priority="1716">
      <formula>L114="NO CUMPLE"</formula>
    </cfRule>
  </conditionalFormatting>
  <conditionalFormatting sqref="M114">
    <cfRule type="expression" dxfId="3633" priority="1717">
      <formula>L114="CUMPLE"</formula>
    </cfRule>
  </conditionalFormatting>
  <conditionalFormatting sqref="L118">
    <cfRule type="cellIs" dxfId="3632" priority="1718" operator="equal">
      <formula>"NO CUMPLE"</formula>
    </cfRule>
  </conditionalFormatting>
  <conditionalFormatting sqref="L118">
    <cfRule type="cellIs" dxfId="3631" priority="1719" operator="equal">
      <formula>"CUMPLE"</formula>
    </cfRule>
  </conditionalFormatting>
  <conditionalFormatting sqref="K115">
    <cfRule type="expression" dxfId="3630" priority="1720">
      <formula>J115="NO CUMPLE"</formula>
    </cfRule>
  </conditionalFormatting>
  <conditionalFormatting sqref="K115">
    <cfRule type="expression" dxfId="3629" priority="1721">
      <formula>J115="CUMPLE"</formula>
    </cfRule>
  </conditionalFormatting>
  <conditionalFormatting sqref="M115:M117">
    <cfRule type="expression" dxfId="3628" priority="1722">
      <formula>L115="NO CUMPLE"</formula>
    </cfRule>
  </conditionalFormatting>
  <conditionalFormatting sqref="M115:M117">
    <cfRule type="expression" dxfId="3627" priority="1723">
      <formula>L115="CUMPLE"</formula>
    </cfRule>
  </conditionalFormatting>
  <conditionalFormatting sqref="K116">
    <cfRule type="expression" dxfId="3626" priority="1724">
      <formula>J118="NO CUMPLE"</formula>
    </cfRule>
  </conditionalFormatting>
  <conditionalFormatting sqref="K116">
    <cfRule type="expression" dxfId="3625" priority="1725">
      <formula>J118="CUMPLE"</formula>
    </cfRule>
  </conditionalFormatting>
  <conditionalFormatting sqref="K118">
    <cfRule type="expression" dxfId="3624" priority="1712">
      <formula>J118="NO CUMPLE"</formula>
    </cfRule>
  </conditionalFormatting>
  <conditionalFormatting sqref="K118">
    <cfRule type="expression" dxfId="3623" priority="1713">
      <formula>J118="CUMPLE"</formula>
    </cfRule>
  </conditionalFormatting>
  <conditionalFormatting sqref="J115">
    <cfRule type="cellIs" dxfId="3622" priority="1710" operator="equal">
      <formula>"NO CUMPLE"</formula>
    </cfRule>
  </conditionalFormatting>
  <conditionalFormatting sqref="J115">
    <cfRule type="cellIs" dxfId="3621" priority="1711" operator="equal">
      <formula>"CUMPLE"</formula>
    </cfRule>
  </conditionalFormatting>
  <conditionalFormatting sqref="J116">
    <cfRule type="cellIs" dxfId="3620" priority="1708" operator="equal">
      <formula>"NO CUMPLE"</formula>
    </cfRule>
  </conditionalFormatting>
  <conditionalFormatting sqref="J116">
    <cfRule type="cellIs" dxfId="3619" priority="1709" operator="equal">
      <formula>"CUMPLE"</formula>
    </cfRule>
  </conditionalFormatting>
  <conditionalFormatting sqref="J117">
    <cfRule type="cellIs" dxfId="3618" priority="1706" operator="equal">
      <formula>"NO CUMPLE"</formula>
    </cfRule>
  </conditionalFormatting>
  <conditionalFormatting sqref="J117">
    <cfRule type="cellIs" dxfId="3617" priority="1707" operator="equal">
      <formula>"CUMPLE"</formula>
    </cfRule>
  </conditionalFormatting>
  <conditionalFormatting sqref="J118">
    <cfRule type="cellIs" dxfId="3616" priority="1704" operator="equal">
      <formula>"NO CUMPLE"</formula>
    </cfRule>
  </conditionalFormatting>
  <conditionalFormatting sqref="J118">
    <cfRule type="cellIs" dxfId="3615" priority="1705" operator="equal">
      <formula>"CUMPLE"</formula>
    </cfRule>
  </conditionalFormatting>
  <conditionalFormatting sqref="L114">
    <cfRule type="cellIs" dxfId="3614" priority="1702" operator="equal">
      <formula>"NO CUMPLE"</formula>
    </cfRule>
  </conditionalFormatting>
  <conditionalFormatting sqref="L114">
    <cfRule type="cellIs" dxfId="3613" priority="1703" operator="equal">
      <formula>"CUMPLE"</formula>
    </cfRule>
  </conditionalFormatting>
  <conditionalFormatting sqref="L115">
    <cfRule type="cellIs" dxfId="3612" priority="1700" operator="equal">
      <formula>"NO CUMPLE"</formula>
    </cfRule>
  </conditionalFormatting>
  <conditionalFormatting sqref="L115">
    <cfRule type="cellIs" dxfId="3611" priority="1701" operator="equal">
      <formula>"CUMPLE"</formula>
    </cfRule>
  </conditionalFormatting>
  <conditionalFormatting sqref="L116">
    <cfRule type="cellIs" dxfId="3610" priority="1698" operator="equal">
      <formula>"NO CUMPLE"</formula>
    </cfRule>
  </conditionalFormatting>
  <conditionalFormatting sqref="L116">
    <cfRule type="cellIs" dxfId="3609" priority="1699" operator="equal">
      <formula>"CUMPLE"</formula>
    </cfRule>
  </conditionalFormatting>
  <conditionalFormatting sqref="L117">
    <cfRule type="cellIs" dxfId="3608" priority="1696" operator="equal">
      <formula>"NO CUMPLE"</formula>
    </cfRule>
  </conditionalFormatting>
  <conditionalFormatting sqref="L117">
    <cfRule type="cellIs" dxfId="3607" priority="1697" operator="equal">
      <formula>"CUMPLE"</formula>
    </cfRule>
  </conditionalFormatting>
  <conditionalFormatting sqref="J119">
    <cfRule type="cellIs" dxfId="3606" priority="1694" operator="equal">
      <formula>"NO CUMPLE"</formula>
    </cfRule>
  </conditionalFormatting>
  <conditionalFormatting sqref="J119">
    <cfRule type="cellIs" dxfId="3605" priority="1695" operator="equal">
      <formula>"CUMPLE"</formula>
    </cfRule>
  </conditionalFormatting>
  <conditionalFormatting sqref="K119 K122">
    <cfRule type="expression" dxfId="3604" priority="1682">
      <formula>J119="NO CUMPLE"</formula>
    </cfRule>
  </conditionalFormatting>
  <conditionalFormatting sqref="K119 K122">
    <cfRule type="expression" dxfId="3603" priority="1683">
      <formula>J119="CUMPLE"</formula>
    </cfRule>
  </conditionalFormatting>
  <conditionalFormatting sqref="M119">
    <cfRule type="expression" dxfId="3602" priority="1684">
      <formula>L119="NO CUMPLE"</formula>
    </cfRule>
  </conditionalFormatting>
  <conditionalFormatting sqref="M119">
    <cfRule type="expression" dxfId="3601" priority="1685">
      <formula>L119="CUMPLE"</formula>
    </cfRule>
  </conditionalFormatting>
  <conditionalFormatting sqref="L123">
    <cfRule type="cellIs" dxfId="3600" priority="1686" operator="equal">
      <formula>"NO CUMPLE"</formula>
    </cfRule>
  </conditionalFormatting>
  <conditionalFormatting sqref="L123">
    <cfRule type="cellIs" dxfId="3599" priority="1687" operator="equal">
      <formula>"CUMPLE"</formula>
    </cfRule>
  </conditionalFormatting>
  <conditionalFormatting sqref="K120">
    <cfRule type="expression" dxfId="3598" priority="1688">
      <formula>J120="NO CUMPLE"</formula>
    </cfRule>
  </conditionalFormatting>
  <conditionalFormatting sqref="K120">
    <cfRule type="expression" dxfId="3597" priority="1689">
      <formula>J120="CUMPLE"</formula>
    </cfRule>
  </conditionalFormatting>
  <conditionalFormatting sqref="M120:M122">
    <cfRule type="expression" dxfId="3596" priority="1690">
      <formula>L120="NO CUMPLE"</formula>
    </cfRule>
  </conditionalFormatting>
  <conditionalFormatting sqref="M120:M122">
    <cfRule type="expression" dxfId="3595" priority="1691">
      <formula>L120="CUMPLE"</formula>
    </cfRule>
  </conditionalFormatting>
  <conditionalFormatting sqref="K121">
    <cfRule type="expression" dxfId="3594" priority="1692">
      <formula>J123="NO CUMPLE"</formula>
    </cfRule>
  </conditionalFormatting>
  <conditionalFormatting sqref="K121">
    <cfRule type="expression" dxfId="3593" priority="1693">
      <formula>J123="CUMPLE"</formula>
    </cfRule>
  </conditionalFormatting>
  <conditionalFormatting sqref="K123">
    <cfRule type="expression" dxfId="3592" priority="1680">
      <formula>J123="NO CUMPLE"</formula>
    </cfRule>
  </conditionalFormatting>
  <conditionalFormatting sqref="K123">
    <cfRule type="expression" dxfId="3591" priority="1681">
      <formula>J123="CUMPLE"</formula>
    </cfRule>
  </conditionalFormatting>
  <conditionalFormatting sqref="J120">
    <cfRule type="cellIs" dxfId="3590" priority="1678" operator="equal">
      <formula>"NO CUMPLE"</formula>
    </cfRule>
  </conditionalFormatting>
  <conditionalFormatting sqref="J120">
    <cfRule type="cellIs" dxfId="3589" priority="1679" operator="equal">
      <formula>"CUMPLE"</formula>
    </cfRule>
  </conditionalFormatting>
  <conditionalFormatting sqref="J121">
    <cfRule type="cellIs" dxfId="3588" priority="1676" operator="equal">
      <formula>"NO CUMPLE"</formula>
    </cfRule>
  </conditionalFormatting>
  <conditionalFormatting sqref="J121">
    <cfRule type="cellIs" dxfId="3587" priority="1677" operator="equal">
      <formula>"CUMPLE"</formula>
    </cfRule>
  </conditionalFormatting>
  <conditionalFormatting sqref="J122">
    <cfRule type="cellIs" dxfId="3586" priority="1674" operator="equal">
      <formula>"NO CUMPLE"</formula>
    </cfRule>
  </conditionalFormatting>
  <conditionalFormatting sqref="J122">
    <cfRule type="cellIs" dxfId="3585" priority="1675" operator="equal">
      <formula>"CUMPLE"</formula>
    </cfRule>
  </conditionalFormatting>
  <conditionalFormatting sqref="J123">
    <cfRule type="cellIs" dxfId="3584" priority="1672" operator="equal">
      <formula>"NO CUMPLE"</formula>
    </cfRule>
  </conditionalFormatting>
  <conditionalFormatting sqref="J123">
    <cfRule type="cellIs" dxfId="3583" priority="1673" operator="equal">
      <formula>"CUMPLE"</formula>
    </cfRule>
  </conditionalFormatting>
  <conditionalFormatting sqref="L119">
    <cfRule type="cellIs" dxfId="3582" priority="1670" operator="equal">
      <formula>"NO CUMPLE"</formula>
    </cfRule>
  </conditionalFormatting>
  <conditionalFormatting sqref="L119">
    <cfRule type="cellIs" dxfId="3581" priority="1671" operator="equal">
      <formula>"CUMPLE"</formula>
    </cfRule>
  </conditionalFormatting>
  <conditionalFormatting sqref="L120">
    <cfRule type="cellIs" dxfId="3580" priority="1668" operator="equal">
      <formula>"NO CUMPLE"</formula>
    </cfRule>
  </conditionalFormatting>
  <conditionalFormatting sqref="L120">
    <cfRule type="cellIs" dxfId="3579" priority="1669" operator="equal">
      <formula>"CUMPLE"</formula>
    </cfRule>
  </conditionalFormatting>
  <conditionalFormatting sqref="L121">
    <cfRule type="cellIs" dxfId="3578" priority="1666" operator="equal">
      <formula>"NO CUMPLE"</formula>
    </cfRule>
  </conditionalFormatting>
  <conditionalFormatting sqref="L121">
    <cfRule type="cellIs" dxfId="3577" priority="1667" operator="equal">
      <formula>"CUMPLE"</formula>
    </cfRule>
  </conditionalFormatting>
  <conditionalFormatting sqref="L122">
    <cfRule type="cellIs" dxfId="3576" priority="1664" operator="equal">
      <formula>"NO CUMPLE"</formula>
    </cfRule>
  </conditionalFormatting>
  <conditionalFormatting sqref="L122">
    <cfRule type="cellIs" dxfId="3575" priority="1665" operator="equal">
      <formula>"CUMPLE"</formula>
    </cfRule>
  </conditionalFormatting>
  <conditionalFormatting sqref="J124">
    <cfRule type="cellIs" dxfId="3574" priority="1662" operator="equal">
      <formula>"NO CUMPLE"</formula>
    </cfRule>
  </conditionalFormatting>
  <conditionalFormatting sqref="J124">
    <cfRule type="cellIs" dxfId="3573" priority="1663" operator="equal">
      <formula>"CUMPLE"</formula>
    </cfRule>
  </conditionalFormatting>
  <conditionalFormatting sqref="K124 K127">
    <cfRule type="expression" dxfId="3572" priority="1650">
      <formula>J124="NO CUMPLE"</formula>
    </cfRule>
  </conditionalFormatting>
  <conditionalFormatting sqref="K124 K127">
    <cfRule type="expression" dxfId="3571" priority="1651">
      <formula>J124="CUMPLE"</formula>
    </cfRule>
  </conditionalFormatting>
  <conditionalFormatting sqref="M124">
    <cfRule type="expression" dxfId="3570" priority="1652">
      <formula>L124="NO CUMPLE"</formula>
    </cfRule>
  </conditionalFormatting>
  <conditionalFormatting sqref="M124">
    <cfRule type="expression" dxfId="3569" priority="1653">
      <formula>L124="CUMPLE"</formula>
    </cfRule>
  </conditionalFormatting>
  <conditionalFormatting sqref="L128">
    <cfRule type="cellIs" dxfId="3568" priority="1654" operator="equal">
      <formula>"NO CUMPLE"</formula>
    </cfRule>
  </conditionalFormatting>
  <conditionalFormatting sqref="L128">
    <cfRule type="cellIs" dxfId="3567" priority="1655" operator="equal">
      <formula>"CUMPLE"</formula>
    </cfRule>
  </conditionalFormatting>
  <conditionalFormatting sqref="K125">
    <cfRule type="expression" dxfId="3566" priority="1656">
      <formula>J125="NO CUMPLE"</formula>
    </cfRule>
  </conditionalFormatting>
  <conditionalFormatting sqref="K125">
    <cfRule type="expression" dxfId="3565" priority="1657">
      <formula>J125="CUMPLE"</formula>
    </cfRule>
  </conditionalFormatting>
  <conditionalFormatting sqref="M125:M127">
    <cfRule type="expression" dxfId="3564" priority="1658">
      <formula>L125="NO CUMPLE"</formula>
    </cfRule>
  </conditionalFormatting>
  <conditionalFormatting sqref="M125:M127">
    <cfRule type="expression" dxfId="3563" priority="1659">
      <formula>L125="CUMPLE"</formula>
    </cfRule>
  </conditionalFormatting>
  <conditionalFormatting sqref="K126">
    <cfRule type="expression" dxfId="3562" priority="1660">
      <formula>J128="NO CUMPLE"</formula>
    </cfRule>
  </conditionalFormatting>
  <conditionalFormatting sqref="K126">
    <cfRule type="expression" dxfId="3561" priority="1661">
      <formula>J128="CUMPLE"</formula>
    </cfRule>
  </conditionalFormatting>
  <conditionalFormatting sqref="K128">
    <cfRule type="expression" dxfId="3560" priority="1648">
      <formula>J128="NO CUMPLE"</formula>
    </cfRule>
  </conditionalFormatting>
  <conditionalFormatting sqref="K128">
    <cfRule type="expression" dxfId="3559" priority="1649">
      <formula>J128="CUMPLE"</formula>
    </cfRule>
  </conditionalFormatting>
  <conditionalFormatting sqref="J125">
    <cfRule type="cellIs" dxfId="3558" priority="1646" operator="equal">
      <formula>"NO CUMPLE"</formula>
    </cfRule>
  </conditionalFormatting>
  <conditionalFormatting sqref="J125">
    <cfRule type="cellIs" dxfId="3557" priority="1647" operator="equal">
      <formula>"CUMPLE"</formula>
    </cfRule>
  </conditionalFormatting>
  <conditionalFormatting sqref="J126">
    <cfRule type="cellIs" dxfId="3556" priority="1644" operator="equal">
      <formula>"NO CUMPLE"</formula>
    </cfRule>
  </conditionalFormatting>
  <conditionalFormatting sqref="J126">
    <cfRule type="cellIs" dxfId="3555" priority="1645" operator="equal">
      <formula>"CUMPLE"</formula>
    </cfRule>
  </conditionalFormatting>
  <conditionalFormatting sqref="J127">
    <cfRule type="cellIs" dxfId="3554" priority="1642" operator="equal">
      <formula>"NO CUMPLE"</formula>
    </cfRule>
  </conditionalFormatting>
  <conditionalFormatting sqref="J127">
    <cfRule type="cellIs" dxfId="3553" priority="1643" operator="equal">
      <formula>"CUMPLE"</formula>
    </cfRule>
  </conditionalFormatting>
  <conditionalFormatting sqref="J128">
    <cfRule type="cellIs" dxfId="3552" priority="1640" operator="equal">
      <formula>"NO CUMPLE"</formula>
    </cfRule>
  </conditionalFormatting>
  <conditionalFormatting sqref="J128">
    <cfRule type="cellIs" dxfId="3551" priority="1641" operator="equal">
      <formula>"CUMPLE"</formula>
    </cfRule>
  </conditionalFormatting>
  <conditionalFormatting sqref="L124">
    <cfRule type="cellIs" dxfId="3550" priority="1638" operator="equal">
      <formula>"NO CUMPLE"</formula>
    </cfRule>
  </conditionalFormatting>
  <conditionalFormatting sqref="L124">
    <cfRule type="cellIs" dxfId="3549" priority="1639" operator="equal">
      <formula>"CUMPLE"</formula>
    </cfRule>
  </conditionalFormatting>
  <conditionalFormatting sqref="L125">
    <cfRule type="cellIs" dxfId="3548" priority="1636" operator="equal">
      <formula>"NO CUMPLE"</formula>
    </cfRule>
  </conditionalFormatting>
  <conditionalFormatting sqref="L125">
    <cfRule type="cellIs" dxfId="3547" priority="1637" operator="equal">
      <formula>"CUMPLE"</formula>
    </cfRule>
  </conditionalFormatting>
  <conditionalFormatting sqref="L126">
    <cfRule type="cellIs" dxfId="3546" priority="1634" operator="equal">
      <formula>"NO CUMPLE"</formula>
    </cfRule>
  </conditionalFormatting>
  <conditionalFormatting sqref="L126">
    <cfRule type="cellIs" dxfId="3545" priority="1635" operator="equal">
      <formula>"CUMPLE"</formula>
    </cfRule>
  </conditionalFormatting>
  <conditionalFormatting sqref="L127">
    <cfRule type="cellIs" dxfId="3544" priority="1632" operator="equal">
      <formula>"NO CUMPLE"</formula>
    </cfRule>
  </conditionalFormatting>
  <conditionalFormatting sqref="L127">
    <cfRule type="cellIs" dxfId="3543" priority="1633" operator="equal">
      <formula>"CUMPLE"</formula>
    </cfRule>
  </conditionalFormatting>
  <conditionalFormatting sqref="J129">
    <cfRule type="cellIs" dxfId="3542" priority="1630" operator="equal">
      <formula>"NO CUMPLE"</formula>
    </cfRule>
  </conditionalFormatting>
  <conditionalFormatting sqref="J129">
    <cfRule type="cellIs" dxfId="3541" priority="1631" operator="equal">
      <formula>"CUMPLE"</formula>
    </cfRule>
  </conditionalFormatting>
  <conditionalFormatting sqref="K129 K132">
    <cfRule type="expression" dxfId="3540" priority="1618">
      <formula>J129="NO CUMPLE"</formula>
    </cfRule>
  </conditionalFormatting>
  <conditionalFormatting sqref="K129 K132">
    <cfRule type="expression" dxfId="3539" priority="1619">
      <formula>J129="CUMPLE"</formula>
    </cfRule>
  </conditionalFormatting>
  <conditionalFormatting sqref="M129">
    <cfRule type="expression" dxfId="3538" priority="1620">
      <formula>L129="NO CUMPLE"</formula>
    </cfRule>
  </conditionalFormatting>
  <conditionalFormatting sqref="M129">
    <cfRule type="expression" dxfId="3537" priority="1621">
      <formula>L129="CUMPLE"</formula>
    </cfRule>
  </conditionalFormatting>
  <conditionalFormatting sqref="L133">
    <cfRule type="cellIs" dxfId="3536" priority="1622" operator="equal">
      <formula>"NO CUMPLE"</formula>
    </cfRule>
  </conditionalFormatting>
  <conditionalFormatting sqref="L133">
    <cfRule type="cellIs" dxfId="3535" priority="1623" operator="equal">
      <formula>"CUMPLE"</formula>
    </cfRule>
  </conditionalFormatting>
  <conditionalFormatting sqref="K130">
    <cfRule type="expression" dxfId="3534" priority="1624">
      <formula>J130="NO CUMPLE"</formula>
    </cfRule>
  </conditionalFormatting>
  <conditionalFormatting sqref="K130">
    <cfRule type="expression" dxfId="3533" priority="1625">
      <formula>J130="CUMPLE"</formula>
    </cfRule>
  </conditionalFormatting>
  <conditionalFormatting sqref="M130:M132">
    <cfRule type="expression" dxfId="3532" priority="1626">
      <formula>L130="NO CUMPLE"</formula>
    </cfRule>
  </conditionalFormatting>
  <conditionalFormatting sqref="M130:M132">
    <cfRule type="expression" dxfId="3531" priority="1627">
      <formula>L130="CUMPLE"</formula>
    </cfRule>
  </conditionalFormatting>
  <conditionalFormatting sqref="K131">
    <cfRule type="expression" dxfId="3530" priority="1628">
      <formula>J133="NO CUMPLE"</formula>
    </cfRule>
  </conditionalFormatting>
  <conditionalFormatting sqref="K131">
    <cfRule type="expression" dxfId="3529" priority="1629">
      <formula>J133="CUMPLE"</formula>
    </cfRule>
  </conditionalFormatting>
  <conditionalFormatting sqref="K133">
    <cfRule type="expression" dxfId="3528" priority="1616">
      <formula>J133="NO CUMPLE"</formula>
    </cfRule>
  </conditionalFormatting>
  <conditionalFormatting sqref="K133">
    <cfRule type="expression" dxfId="3527" priority="1617">
      <formula>J133="CUMPLE"</formula>
    </cfRule>
  </conditionalFormatting>
  <conditionalFormatting sqref="J130">
    <cfRule type="cellIs" dxfId="3526" priority="1614" operator="equal">
      <formula>"NO CUMPLE"</formula>
    </cfRule>
  </conditionalFormatting>
  <conditionalFormatting sqref="J130">
    <cfRule type="cellIs" dxfId="3525" priority="1615" operator="equal">
      <formula>"CUMPLE"</formula>
    </cfRule>
  </conditionalFormatting>
  <conditionalFormatting sqref="J131">
    <cfRule type="cellIs" dxfId="3524" priority="1612" operator="equal">
      <formula>"NO CUMPLE"</formula>
    </cfRule>
  </conditionalFormatting>
  <conditionalFormatting sqref="J131">
    <cfRule type="cellIs" dxfId="3523" priority="1613" operator="equal">
      <formula>"CUMPLE"</formula>
    </cfRule>
  </conditionalFormatting>
  <conditionalFormatting sqref="J132">
    <cfRule type="cellIs" dxfId="3522" priority="1610" operator="equal">
      <formula>"NO CUMPLE"</formula>
    </cfRule>
  </conditionalFormatting>
  <conditionalFormatting sqref="J132">
    <cfRule type="cellIs" dxfId="3521" priority="1611" operator="equal">
      <formula>"CUMPLE"</formula>
    </cfRule>
  </conditionalFormatting>
  <conditionalFormatting sqref="J133">
    <cfRule type="cellIs" dxfId="3520" priority="1608" operator="equal">
      <formula>"NO CUMPLE"</formula>
    </cfRule>
  </conditionalFormatting>
  <conditionalFormatting sqref="J133">
    <cfRule type="cellIs" dxfId="3519" priority="1609" operator="equal">
      <formula>"CUMPLE"</formula>
    </cfRule>
  </conditionalFormatting>
  <conditionalFormatting sqref="L129">
    <cfRule type="cellIs" dxfId="3518" priority="1606" operator="equal">
      <formula>"NO CUMPLE"</formula>
    </cfRule>
  </conditionalFormatting>
  <conditionalFormatting sqref="L129">
    <cfRule type="cellIs" dxfId="3517" priority="1607" operator="equal">
      <formula>"CUMPLE"</formula>
    </cfRule>
  </conditionalFormatting>
  <conditionalFormatting sqref="L130">
    <cfRule type="cellIs" dxfId="3516" priority="1604" operator="equal">
      <formula>"NO CUMPLE"</formula>
    </cfRule>
  </conditionalFormatting>
  <conditionalFormatting sqref="L130">
    <cfRule type="cellIs" dxfId="3515" priority="1605" operator="equal">
      <formula>"CUMPLE"</formula>
    </cfRule>
  </conditionalFormatting>
  <conditionalFormatting sqref="L131">
    <cfRule type="cellIs" dxfId="3514" priority="1602" operator="equal">
      <formula>"NO CUMPLE"</formula>
    </cfRule>
  </conditionalFormatting>
  <conditionalFormatting sqref="L131">
    <cfRule type="cellIs" dxfId="3513" priority="1603" operator="equal">
      <formula>"CUMPLE"</formula>
    </cfRule>
  </conditionalFormatting>
  <conditionalFormatting sqref="L132">
    <cfRule type="cellIs" dxfId="3512" priority="1600" operator="equal">
      <formula>"NO CUMPLE"</formula>
    </cfRule>
  </conditionalFormatting>
  <conditionalFormatting sqref="L132">
    <cfRule type="cellIs" dxfId="3511" priority="1601" operator="equal">
      <formula>"CUMPLE"</formula>
    </cfRule>
  </conditionalFormatting>
  <conditionalFormatting sqref="J151">
    <cfRule type="cellIs" dxfId="3510" priority="1534" operator="equal">
      <formula>"NO CUMPLE"</formula>
    </cfRule>
  </conditionalFormatting>
  <conditionalFormatting sqref="J151">
    <cfRule type="cellIs" dxfId="3509" priority="1535" operator="equal">
      <formula>"CUMPLE"</formula>
    </cfRule>
  </conditionalFormatting>
  <conditionalFormatting sqref="K151 K154">
    <cfRule type="expression" dxfId="3508" priority="1522">
      <formula>J151="NO CUMPLE"</formula>
    </cfRule>
  </conditionalFormatting>
  <conditionalFormatting sqref="K151 K154">
    <cfRule type="expression" dxfId="3507" priority="1523">
      <formula>J151="CUMPLE"</formula>
    </cfRule>
  </conditionalFormatting>
  <conditionalFormatting sqref="M151">
    <cfRule type="expression" dxfId="3506" priority="1524">
      <formula>L151="NO CUMPLE"</formula>
    </cfRule>
  </conditionalFormatting>
  <conditionalFormatting sqref="M151">
    <cfRule type="expression" dxfId="3505" priority="1525">
      <formula>L151="CUMPLE"</formula>
    </cfRule>
  </conditionalFormatting>
  <conditionalFormatting sqref="L155">
    <cfRule type="cellIs" dxfId="3504" priority="1526" operator="equal">
      <formula>"NO CUMPLE"</formula>
    </cfRule>
  </conditionalFormatting>
  <conditionalFormatting sqref="L155">
    <cfRule type="cellIs" dxfId="3503" priority="1527" operator="equal">
      <formula>"CUMPLE"</formula>
    </cfRule>
  </conditionalFormatting>
  <conditionalFormatting sqref="K152">
    <cfRule type="expression" dxfId="3502" priority="1528">
      <formula>J152="NO CUMPLE"</formula>
    </cfRule>
  </conditionalFormatting>
  <conditionalFormatting sqref="K152">
    <cfRule type="expression" dxfId="3501" priority="1529">
      <formula>J152="CUMPLE"</formula>
    </cfRule>
  </conditionalFormatting>
  <conditionalFormatting sqref="M152:M154">
    <cfRule type="expression" dxfId="3500" priority="1530">
      <formula>L152="NO CUMPLE"</formula>
    </cfRule>
  </conditionalFormatting>
  <conditionalFormatting sqref="M152:M154">
    <cfRule type="expression" dxfId="3499" priority="1531">
      <formula>L152="CUMPLE"</formula>
    </cfRule>
  </conditionalFormatting>
  <conditionalFormatting sqref="K153">
    <cfRule type="expression" dxfId="3498" priority="1532">
      <formula>J155="NO CUMPLE"</formula>
    </cfRule>
  </conditionalFormatting>
  <conditionalFormatting sqref="K153">
    <cfRule type="expression" dxfId="3497" priority="1533">
      <formula>J155="CUMPLE"</formula>
    </cfRule>
  </conditionalFormatting>
  <conditionalFormatting sqref="K155">
    <cfRule type="expression" dxfId="3496" priority="1520">
      <formula>J155="NO CUMPLE"</formula>
    </cfRule>
  </conditionalFormatting>
  <conditionalFormatting sqref="K155">
    <cfRule type="expression" dxfId="3495" priority="1521">
      <formula>J155="CUMPLE"</formula>
    </cfRule>
  </conditionalFormatting>
  <conditionalFormatting sqref="J152">
    <cfRule type="cellIs" dxfId="3494" priority="1518" operator="equal">
      <formula>"NO CUMPLE"</formula>
    </cfRule>
  </conditionalFormatting>
  <conditionalFormatting sqref="J152">
    <cfRule type="cellIs" dxfId="3493" priority="1519" operator="equal">
      <formula>"CUMPLE"</formula>
    </cfRule>
  </conditionalFormatting>
  <conditionalFormatting sqref="J153">
    <cfRule type="cellIs" dxfId="3492" priority="1516" operator="equal">
      <formula>"NO CUMPLE"</formula>
    </cfRule>
  </conditionalFormatting>
  <conditionalFormatting sqref="J153">
    <cfRule type="cellIs" dxfId="3491" priority="1517" operator="equal">
      <formula>"CUMPLE"</formula>
    </cfRule>
  </conditionalFormatting>
  <conditionalFormatting sqref="J154">
    <cfRule type="cellIs" dxfId="3490" priority="1514" operator="equal">
      <formula>"NO CUMPLE"</formula>
    </cfRule>
  </conditionalFormatting>
  <conditionalFormatting sqref="J154">
    <cfRule type="cellIs" dxfId="3489" priority="1515" operator="equal">
      <formula>"CUMPLE"</formula>
    </cfRule>
  </conditionalFormatting>
  <conditionalFormatting sqref="J155">
    <cfRule type="cellIs" dxfId="3488" priority="1512" operator="equal">
      <formula>"NO CUMPLE"</formula>
    </cfRule>
  </conditionalFormatting>
  <conditionalFormatting sqref="J155">
    <cfRule type="cellIs" dxfId="3487" priority="1513" operator="equal">
      <formula>"CUMPLE"</formula>
    </cfRule>
  </conditionalFormatting>
  <conditionalFormatting sqref="L151">
    <cfRule type="cellIs" dxfId="3486" priority="1510" operator="equal">
      <formula>"NO CUMPLE"</formula>
    </cfRule>
  </conditionalFormatting>
  <conditionalFormatting sqref="L151">
    <cfRule type="cellIs" dxfId="3485" priority="1511" operator="equal">
      <formula>"CUMPLE"</formula>
    </cfRule>
  </conditionalFormatting>
  <conditionalFormatting sqref="L152">
    <cfRule type="cellIs" dxfId="3484" priority="1508" operator="equal">
      <formula>"NO CUMPLE"</formula>
    </cfRule>
  </conditionalFormatting>
  <conditionalFormatting sqref="L152">
    <cfRule type="cellIs" dxfId="3483" priority="1509" operator="equal">
      <formula>"CUMPLE"</formula>
    </cfRule>
  </conditionalFormatting>
  <conditionalFormatting sqref="L153">
    <cfRule type="cellIs" dxfId="3482" priority="1506" operator="equal">
      <formula>"NO CUMPLE"</formula>
    </cfRule>
  </conditionalFormatting>
  <conditionalFormatting sqref="L153">
    <cfRule type="cellIs" dxfId="3481" priority="1507" operator="equal">
      <formula>"CUMPLE"</formula>
    </cfRule>
  </conditionalFormatting>
  <conditionalFormatting sqref="L154">
    <cfRule type="cellIs" dxfId="3480" priority="1504" operator="equal">
      <formula>"NO CUMPLE"</formula>
    </cfRule>
  </conditionalFormatting>
  <conditionalFormatting sqref="L154">
    <cfRule type="cellIs" dxfId="3479" priority="1505" operator="equal">
      <formula>"CUMPLE"</formula>
    </cfRule>
  </conditionalFormatting>
  <conditionalFormatting sqref="J156">
    <cfRule type="cellIs" dxfId="3478" priority="1502" operator="equal">
      <formula>"NO CUMPLE"</formula>
    </cfRule>
  </conditionalFormatting>
  <conditionalFormatting sqref="J156">
    <cfRule type="cellIs" dxfId="3477" priority="1503" operator="equal">
      <formula>"CUMPLE"</formula>
    </cfRule>
  </conditionalFormatting>
  <conditionalFormatting sqref="K156 K159">
    <cfRule type="expression" dxfId="3476" priority="1490">
      <formula>J156="NO CUMPLE"</formula>
    </cfRule>
  </conditionalFormatting>
  <conditionalFormatting sqref="K156 K159">
    <cfRule type="expression" dxfId="3475" priority="1491">
      <formula>J156="CUMPLE"</formula>
    </cfRule>
  </conditionalFormatting>
  <conditionalFormatting sqref="M156">
    <cfRule type="expression" dxfId="3474" priority="1492">
      <formula>L156="NO CUMPLE"</formula>
    </cfRule>
  </conditionalFormatting>
  <conditionalFormatting sqref="M156">
    <cfRule type="expression" dxfId="3473" priority="1493">
      <formula>L156="CUMPLE"</formula>
    </cfRule>
  </conditionalFormatting>
  <conditionalFormatting sqref="L160">
    <cfRule type="cellIs" dxfId="3472" priority="1494" operator="equal">
      <formula>"NO CUMPLE"</formula>
    </cfRule>
  </conditionalFormatting>
  <conditionalFormatting sqref="L160">
    <cfRule type="cellIs" dxfId="3471" priority="1495" operator="equal">
      <formula>"CUMPLE"</formula>
    </cfRule>
  </conditionalFormatting>
  <conditionalFormatting sqref="K157">
    <cfRule type="expression" dxfId="3470" priority="1496">
      <formula>J157="NO CUMPLE"</formula>
    </cfRule>
  </conditionalFormatting>
  <conditionalFormatting sqref="K157">
    <cfRule type="expression" dxfId="3469" priority="1497">
      <formula>J157="CUMPLE"</formula>
    </cfRule>
  </conditionalFormatting>
  <conditionalFormatting sqref="M157:M159">
    <cfRule type="expression" dxfId="3468" priority="1498">
      <formula>L157="NO CUMPLE"</formula>
    </cfRule>
  </conditionalFormatting>
  <conditionalFormatting sqref="M157:M159">
    <cfRule type="expression" dxfId="3467" priority="1499">
      <formula>L157="CUMPLE"</formula>
    </cfRule>
  </conditionalFormatting>
  <conditionalFormatting sqref="K158">
    <cfRule type="expression" dxfId="3466" priority="1500">
      <formula>J160="NO CUMPLE"</formula>
    </cfRule>
  </conditionalFormatting>
  <conditionalFormatting sqref="K158">
    <cfRule type="expression" dxfId="3465" priority="1501">
      <formula>J160="CUMPLE"</formula>
    </cfRule>
  </conditionalFormatting>
  <conditionalFormatting sqref="K160">
    <cfRule type="expression" dxfId="3464" priority="1488">
      <formula>J160="NO CUMPLE"</formula>
    </cfRule>
  </conditionalFormatting>
  <conditionalFormatting sqref="K160">
    <cfRule type="expression" dxfId="3463" priority="1489">
      <formula>J160="CUMPLE"</formula>
    </cfRule>
  </conditionalFormatting>
  <conditionalFormatting sqref="J157">
    <cfRule type="cellIs" dxfId="3462" priority="1486" operator="equal">
      <formula>"NO CUMPLE"</formula>
    </cfRule>
  </conditionalFormatting>
  <conditionalFormatting sqref="J157">
    <cfRule type="cellIs" dxfId="3461" priority="1487" operator="equal">
      <formula>"CUMPLE"</formula>
    </cfRule>
  </conditionalFormatting>
  <conditionalFormatting sqref="J158">
    <cfRule type="cellIs" dxfId="3460" priority="1484" operator="equal">
      <formula>"NO CUMPLE"</formula>
    </cfRule>
  </conditionalFormatting>
  <conditionalFormatting sqref="J158">
    <cfRule type="cellIs" dxfId="3459" priority="1485" operator="equal">
      <formula>"CUMPLE"</formula>
    </cfRule>
  </conditionalFormatting>
  <conditionalFormatting sqref="J159">
    <cfRule type="cellIs" dxfId="3458" priority="1482" operator="equal">
      <formula>"NO CUMPLE"</formula>
    </cfRule>
  </conditionalFormatting>
  <conditionalFormatting sqref="J159">
    <cfRule type="cellIs" dxfId="3457" priority="1483" operator="equal">
      <formula>"CUMPLE"</formula>
    </cfRule>
  </conditionalFormatting>
  <conditionalFormatting sqref="J160">
    <cfRule type="cellIs" dxfId="3456" priority="1480" operator="equal">
      <formula>"NO CUMPLE"</formula>
    </cfRule>
  </conditionalFormatting>
  <conditionalFormatting sqref="J160">
    <cfRule type="cellIs" dxfId="3455" priority="1481" operator="equal">
      <formula>"CUMPLE"</formula>
    </cfRule>
  </conditionalFormatting>
  <conditionalFormatting sqref="L156">
    <cfRule type="cellIs" dxfId="3454" priority="1478" operator="equal">
      <formula>"NO CUMPLE"</formula>
    </cfRule>
  </conditionalFormatting>
  <conditionalFormatting sqref="L156">
    <cfRule type="cellIs" dxfId="3453" priority="1479" operator="equal">
      <formula>"CUMPLE"</formula>
    </cfRule>
  </conditionalFormatting>
  <conditionalFormatting sqref="L157">
    <cfRule type="cellIs" dxfId="3452" priority="1476" operator="equal">
      <formula>"NO CUMPLE"</formula>
    </cfRule>
  </conditionalFormatting>
  <conditionalFormatting sqref="L157">
    <cfRule type="cellIs" dxfId="3451" priority="1477" operator="equal">
      <formula>"CUMPLE"</formula>
    </cfRule>
  </conditionalFormatting>
  <conditionalFormatting sqref="L158">
    <cfRule type="cellIs" dxfId="3450" priority="1474" operator="equal">
      <formula>"NO CUMPLE"</formula>
    </cfRule>
  </conditionalFormatting>
  <conditionalFormatting sqref="L158">
    <cfRule type="cellIs" dxfId="3449" priority="1475" operator="equal">
      <formula>"CUMPLE"</formula>
    </cfRule>
  </conditionalFormatting>
  <conditionalFormatting sqref="L159">
    <cfRule type="cellIs" dxfId="3448" priority="1472" operator="equal">
      <formula>"NO CUMPLE"</formula>
    </cfRule>
  </conditionalFormatting>
  <conditionalFormatting sqref="L159">
    <cfRule type="cellIs" dxfId="3447" priority="1473" operator="equal">
      <formula>"CUMPLE"</formula>
    </cfRule>
  </conditionalFormatting>
  <conditionalFormatting sqref="J161">
    <cfRule type="cellIs" dxfId="3446" priority="1470" operator="equal">
      <formula>"NO CUMPLE"</formula>
    </cfRule>
  </conditionalFormatting>
  <conditionalFormatting sqref="J161">
    <cfRule type="cellIs" dxfId="3445" priority="1471" operator="equal">
      <formula>"CUMPLE"</formula>
    </cfRule>
  </conditionalFormatting>
  <conditionalFormatting sqref="K161 K164">
    <cfRule type="expression" dxfId="3444" priority="1458">
      <formula>J161="NO CUMPLE"</formula>
    </cfRule>
  </conditionalFormatting>
  <conditionalFormatting sqref="K161 K164">
    <cfRule type="expression" dxfId="3443" priority="1459">
      <formula>J161="CUMPLE"</formula>
    </cfRule>
  </conditionalFormatting>
  <conditionalFormatting sqref="M161">
    <cfRule type="expression" dxfId="3442" priority="1460">
      <formula>L161="NO CUMPLE"</formula>
    </cfRule>
  </conditionalFormatting>
  <conditionalFormatting sqref="M161">
    <cfRule type="expression" dxfId="3441" priority="1461">
      <formula>L161="CUMPLE"</formula>
    </cfRule>
  </conditionalFormatting>
  <conditionalFormatting sqref="L165">
    <cfRule type="cellIs" dxfId="3440" priority="1462" operator="equal">
      <formula>"NO CUMPLE"</formula>
    </cfRule>
  </conditionalFormatting>
  <conditionalFormatting sqref="L165">
    <cfRule type="cellIs" dxfId="3439" priority="1463" operator="equal">
      <formula>"CUMPLE"</formula>
    </cfRule>
  </conditionalFormatting>
  <conditionalFormatting sqref="K162">
    <cfRule type="expression" dxfId="3438" priority="1464">
      <formula>J162="NO CUMPLE"</formula>
    </cfRule>
  </conditionalFormatting>
  <conditionalFormatting sqref="K162">
    <cfRule type="expression" dxfId="3437" priority="1465">
      <formula>J162="CUMPLE"</formula>
    </cfRule>
  </conditionalFormatting>
  <conditionalFormatting sqref="M162:M164">
    <cfRule type="expression" dxfId="3436" priority="1466">
      <formula>L162="NO CUMPLE"</formula>
    </cfRule>
  </conditionalFormatting>
  <conditionalFormatting sqref="M162:M164">
    <cfRule type="expression" dxfId="3435" priority="1467">
      <formula>L162="CUMPLE"</formula>
    </cfRule>
  </conditionalFormatting>
  <conditionalFormatting sqref="K163">
    <cfRule type="expression" dxfId="3434" priority="1468">
      <formula>J165="NO CUMPLE"</formula>
    </cfRule>
  </conditionalFormatting>
  <conditionalFormatting sqref="K163">
    <cfRule type="expression" dxfId="3433" priority="1469">
      <formula>J165="CUMPLE"</formula>
    </cfRule>
  </conditionalFormatting>
  <conditionalFormatting sqref="K165">
    <cfRule type="expression" dxfId="3432" priority="1456">
      <formula>J165="NO CUMPLE"</formula>
    </cfRule>
  </conditionalFormatting>
  <conditionalFormatting sqref="K165">
    <cfRule type="expression" dxfId="3431" priority="1457">
      <formula>J165="CUMPLE"</formula>
    </cfRule>
  </conditionalFormatting>
  <conditionalFormatting sqref="J162">
    <cfRule type="cellIs" dxfId="3430" priority="1454" operator="equal">
      <formula>"NO CUMPLE"</formula>
    </cfRule>
  </conditionalFormatting>
  <conditionalFormatting sqref="J162">
    <cfRule type="cellIs" dxfId="3429" priority="1455" operator="equal">
      <formula>"CUMPLE"</formula>
    </cfRule>
  </conditionalFormatting>
  <conditionalFormatting sqref="J163">
    <cfRule type="cellIs" dxfId="3428" priority="1452" operator="equal">
      <formula>"NO CUMPLE"</formula>
    </cfRule>
  </conditionalFormatting>
  <conditionalFormatting sqref="J163">
    <cfRule type="cellIs" dxfId="3427" priority="1453" operator="equal">
      <formula>"CUMPLE"</formula>
    </cfRule>
  </conditionalFormatting>
  <conditionalFormatting sqref="J164">
    <cfRule type="cellIs" dxfId="3426" priority="1450" operator="equal">
      <formula>"NO CUMPLE"</formula>
    </cfRule>
  </conditionalFormatting>
  <conditionalFormatting sqref="J164">
    <cfRule type="cellIs" dxfId="3425" priority="1451" operator="equal">
      <formula>"CUMPLE"</formula>
    </cfRule>
  </conditionalFormatting>
  <conditionalFormatting sqref="J165">
    <cfRule type="cellIs" dxfId="3424" priority="1448" operator="equal">
      <formula>"NO CUMPLE"</formula>
    </cfRule>
  </conditionalFormatting>
  <conditionalFormatting sqref="J165">
    <cfRule type="cellIs" dxfId="3423" priority="1449" operator="equal">
      <formula>"CUMPLE"</formula>
    </cfRule>
  </conditionalFormatting>
  <conditionalFormatting sqref="L161">
    <cfRule type="cellIs" dxfId="3422" priority="1446" operator="equal">
      <formula>"NO CUMPLE"</formula>
    </cfRule>
  </conditionalFormatting>
  <conditionalFormatting sqref="L161">
    <cfRule type="cellIs" dxfId="3421" priority="1447" operator="equal">
      <formula>"CUMPLE"</formula>
    </cfRule>
  </conditionalFormatting>
  <conditionalFormatting sqref="L162">
    <cfRule type="cellIs" dxfId="3420" priority="1444" operator="equal">
      <formula>"NO CUMPLE"</formula>
    </cfRule>
  </conditionalFormatting>
  <conditionalFormatting sqref="L162">
    <cfRule type="cellIs" dxfId="3419" priority="1445" operator="equal">
      <formula>"CUMPLE"</formula>
    </cfRule>
  </conditionalFormatting>
  <conditionalFormatting sqref="L163">
    <cfRule type="cellIs" dxfId="3418" priority="1442" operator="equal">
      <formula>"NO CUMPLE"</formula>
    </cfRule>
  </conditionalFormatting>
  <conditionalFormatting sqref="L163">
    <cfRule type="cellIs" dxfId="3417" priority="1443" operator="equal">
      <formula>"CUMPLE"</formula>
    </cfRule>
  </conditionalFormatting>
  <conditionalFormatting sqref="L164">
    <cfRule type="cellIs" dxfId="3416" priority="1440" operator="equal">
      <formula>"NO CUMPLE"</formula>
    </cfRule>
  </conditionalFormatting>
  <conditionalFormatting sqref="L164">
    <cfRule type="cellIs" dxfId="3415" priority="1441" operator="equal">
      <formula>"CUMPLE"</formula>
    </cfRule>
  </conditionalFormatting>
  <conditionalFormatting sqref="J141">
    <cfRule type="cellIs" dxfId="3414" priority="1438" operator="equal">
      <formula>"NO CUMPLE"</formula>
    </cfRule>
  </conditionalFormatting>
  <conditionalFormatting sqref="J141">
    <cfRule type="cellIs" dxfId="3413" priority="1439" operator="equal">
      <formula>"CUMPLE"</formula>
    </cfRule>
  </conditionalFormatting>
  <conditionalFormatting sqref="K141 K144">
    <cfRule type="expression" dxfId="3412" priority="1426">
      <formula>J141="NO CUMPLE"</formula>
    </cfRule>
  </conditionalFormatting>
  <conditionalFormatting sqref="K141 K144">
    <cfRule type="expression" dxfId="3411" priority="1427">
      <formula>J141="CUMPLE"</formula>
    </cfRule>
  </conditionalFormatting>
  <conditionalFormatting sqref="M141">
    <cfRule type="expression" dxfId="3410" priority="1428">
      <formula>L141="NO CUMPLE"</formula>
    </cfRule>
  </conditionalFormatting>
  <conditionalFormatting sqref="M141">
    <cfRule type="expression" dxfId="3409" priority="1429">
      <formula>L141="CUMPLE"</formula>
    </cfRule>
  </conditionalFormatting>
  <conditionalFormatting sqref="L145">
    <cfRule type="cellIs" dxfId="3408" priority="1430" operator="equal">
      <formula>"NO CUMPLE"</formula>
    </cfRule>
  </conditionalFormatting>
  <conditionalFormatting sqref="L145">
    <cfRule type="cellIs" dxfId="3407" priority="1431" operator="equal">
      <formula>"CUMPLE"</formula>
    </cfRule>
  </conditionalFormatting>
  <conditionalFormatting sqref="K142">
    <cfRule type="expression" dxfId="3406" priority="1432">
      <formula>J142="NO CUMPLE"</formula>
    </cfRule>
  </conditionalFormatting>
  <conditionalFormatting sqref="K142">
    <cfRule type="expression" dxfId="3405" priority="1433">
      <formula>J142="CUMPLE"</formula>
    </cfRule>
  </conditionalFormatting>
  <conditionalFormatting sqref="M142:M144">
    <cfRule type="expression" dxfId="3404" priority="1434">
      <formula>L142="NO CUMPLE"</formula>
    </cfRule>
  </conditionalFormatting>
  <conditionalFormatting sqref="M142:M144">
    <cfRule type="expression" dxfId="3403" priority="1435">
      <formula>L142="CUMPLE"</formula>
    </cfRule>
  </conditionalFormatting>
  <conditionalFormatting sqref="K143">
    <cfRule type="expression" dxfId="3402" priority="1436">
      <formula>J145="NO CUMPLE"</formula>
    </cfRule>
  </conditionalFormatting>
  <conditionalFormatting sqref="K143">
    <cfRule type="expression" dxfId="3401" priority="1437">
      <formula>J145="CUMPLE"</formula>
    </cfRule>
  </conditionalFormatting>
  <conditionalFormatting sqref="K145">
    <cfRule type="expression" dxfId="3400" priority="1424">
      <formula>J145="NO CUMPLE"</formula>
    </cfRule>
  </conditionalFormatting>
  <conditionalFormatting sqref="K145">
    <cfRule type="expression" dxfId="3399" priority="1425">
      <formula>J145="CUMPLE"</formula>
    </cfRule>
  </conditionalFormatting>
  <conditionalFormatting sqref="J142">
    <cfRule type="cellIs" dxfId="3398" priority="1422" operator="equal">
      <formula>"NO CUMPLE"</formula>
    </cfRule>
  </conditionalFormatting>
  <conditionalFormatting sqref="J142">
    <cfRule type="cellIs" dxfId="3397" priority="1423" operator="equal">
      <formula>"CUMPLE"</formula>
    </cfRule>
  </conditionalFormatting>
  <conditionalFormatting sqref="J143">
    <cfRule type="cellIs" dxfId="3396" priority="1420" operator="equal">
      <formula>"NO CUMPLE"</formula>
    </cfRule>
  </conditionalFormatting>
  <conditionalFormatting sqref="J143">
    <cfRule type="cellIs" dxfId="3395" priority="1421" operator="equal">
      <formula>"CUMPLE"</formula>
    </cfRule>
  </conditionalFormatting>
  <conditionalFormatting sqref="J144">
    <cfRule type="cellIs" dxfId="3394" priority="1418" operator="equal">
      <formula>"NO CUMPLE"</formula>
    </cfRule>
  </conditionalFormatting>
  <conditionalFormatting sqref="J144">
    <cfRule type="cellIs" dxfId="3393" priority="1419" operator="equal">
      <formula>"CUMPLE"</formula>
    </cfRule>
  </conditionalFormatting>
  <conditionalFormatting sqref="J145">
    <cfRule type="cellIs" dxfId="3392" priority="1416" operator="equal">
      <formula>"NO CUMPLE"</formula>
    </cfRule>
  </conditionalFormatting>
  <conditionalFormatting sqref="J145">
    <cfRule type="cellIs" dxfId="3391" priority="1417" operator="equal">
      <formula>"CUMPLE"</formula>
    </cfRule>
  </conditionalFormatting>
  <conditionalFormatting sqref="L141">
    <cfRule type="cellIs" dxfId="3390" priority="1414" operator="equal">
      <formula>"NO CUMPLE"</formula>
    </cfRule>
  </conditionalFormatting>
  <conditionalFormatting sqref="L141">
    <cfRule type="cellIs" dxfId="3389" priority="1415" operator="equal">
      <formula>"CUMPLE"</formula>
    </cfRule>
  </conditionalFormatting>
  <conditionalFormatting sqref="L142">
    <cfRule type="cellIs" dxfId="3388" priority="1412" operator="equal">
      <formula>"NO CUMPLE"</formula>
    </cfRule>
  </conditionalFormatting>
  <conditionalFormatting sqref="L142">
    <cfRule type="cellIs" dxfId="3387" priority="1413" operator="equal">
      <formula>"CUMPLE"</formula>
    </cfRule>
  </conditionalFormatting>
  <conditionalFormatting sqref="L143">
    <cfRule type="cellIs" dxfId="3386" priority="1410" operator="equal">
      <formula>"NO CUMPLE"</formula>
    </cfRule>
  </conditionalFormatting>
  <conditionalFormatting sqref="L143">
    <cfRule type="cellIs" dxfId="3385" priority="1411" operator="equal">
      <formula>"CUMPLE"</formula>
    </cfRule>
  </conditionalFormatting>
  <conditionalFormatting sqref="L144">
    <cfRule type="cellIs" dxfId="3384" priority="1408" operator="equal">
      <formula>"NO CUMPLE"</formula>
    </cfRule>
  </conditionalFormatting>
  <conditionalFormatting sqref="L144">
    <cfRule type="cellIs" dxfId="3383" priority="1409" operator="equal">
      <formula>"CUMPLE"</formula>
    </cfRule>
  </conditionalFormatting>
  <conditionalFormatting sqref="J146">
    <cfRule type="cellIs" dxfId="3382" priority="1406" operator="equal">
      <formula>"NO CUMPLE"</formula>
    </cfRule>
  </conditionalFormatting>
  <conditionalFormatting sqref="J146">
    <cfRule type="cellIs" dxfId="3381" priority="1407" operator="equal">
      <formula>"CUMPLE"</formula>
    </cfRule>
  </conditionalFormatting>
  <conditionalFormatting sqref="K146 K149">
    <cfRule type="expression" dxfId="3380" priority="1394">
      <formula>J146="NO CUMPLE"</formula>
    </cfRule>
  </conditionalFormatting>
  <conditionalFormatting sqref="K146 K149">
    <cfRule type="expression" dxfId="3379" priority="1395">
      <formula>J146="CUMPLE"</formula>
    </cfRule>
  </conditionalFormatting>
  <conditionalFormatting sqref="M146">
    <cfRule type="expression" dxfId="3378" priority="1396">
      <formula>L146="NO CUMPLE"</formula>
    </cfRule>
  </conditionalFormatting>
  <conditionalFormatting sqref="M146">
    <cfRule type="expression" dxfId="3377" priority="1397">
      <formula>L146="CUMPLE"</formula>
    </cfRule>
  </conditionalFormatting>
  <conditionalFormatting sqref="L150">
    <cfRule type="cellIs" dxfId="3376" priority="1398" operator="equal">
      <formula>"NO CUMPLE"</formula>
    </cfRule>
  </conditionalFormatting>
  <conditionalFormatting sqref="L150">
    <cfRule type="cellIs" dxfId="3375" priority="1399" operator="equal">
      <formula>"CUMPLE"</formula>
    </cfRule>
  </conditionalFormatting>
  <conditionalFormatting sqref="K147">
    <cfRule type="expression" dxfId="3374" priority="1400">
      <formula>J147="NO CUMPLE"</formula>
    </cfRule>
  </conditionalFormatting>
  <conditionalFormatting sqref="K147">
    <cfRule type="expression" dxfId="3373" priority="1401">
      <formula>J147="CUMPLE"</formula>
    </cfRule>
  </conditionalFormatting>
  <conditionalFormatting sqref="M147:M149">
    <cfRule type="expression" dxfId="3372" priority="1402">
      <formula>L147="NO CUMPLE"</formula>
    </cfRule>
  </conditionalFormatting>
  <conditionalFormatting sqref="M147:M149">
    <cfRule type="expression" dxfId="3371" priority="1403">
      <formula>L147="CUMPLE"</formula>
    </cfRule>
  </conditionalFormatting>
  <conditionalFormatting sqref="K148">
    <cfRule type="expression" dxfId="3370" priority="1404">
      <formula>J150="NO CUMPLE"</formula>
    </cfRule>
  </conditionalFormatting>
  <conditionalFormatting sqref="K148">
    <cfRule type="expression" dxfId="3369" priority="1405">
      <formula>J150="CUMPLE"</formula>
    </cfRule>
  </conditionalFormatting>
  <conditionalFormatting sqref="K150">
    <cfRule type="expression" dxfId="3368" priority="1392">
      <formula>J150="NO CUMPLE"</formula>
    </cfRule>
  </conditionalFormatting>
  <conditionalFormatting sqref="K150">
    <cfRule type="expression" dxfId="3367" priority="1393">
      <formula>J150="CUMPLE"</formula>
    </cfRule>
  </conditionalFormatting>
  <conditionalFormatting sqref="J147">
    <cfRule type="cellIs" dxfId="3366" priority="1390" operator="equal">
      <formula>"NO CUMPLE"</formula>
    </cfRule>
  </conditionalFormatting>
  <conditionalFormatting sqref="J147">
    <cfRule type="cellIs" dxfId="3365" priority="1391" operator="equal">
      <formula>"CUMPLE"</formula>
    </cfRule>
  </conditionalFormatting>
  <conditionalFormatting sqref="J148">
    <cfRule type="cellIs" dxfId="3364" priority="1388" operator="equal">
      <formula>"NO CUMPLE"</formula>
    </cfRule>
  </conditionalFormatting>
  <conditionalFormatting sqref="J148">
    <cfRule type="cellIs" dxfId="3363" priority="1389" operator="equal">
      <formula>"CUMPLE"</formula>
    </cfRule>
  </conditionalFormatting>
  <conditionalFormatting sqref="J149">
    <cfRule type="cellIs" dxfId="3362" priority="1386" operator="equal">
      <formula>"NO CUMPLE"</formula>
    </cfRule>
  </conditionalFormatting>
  <conditionalFormatting sqref="J149">
    <cfRule type="cellIs" dxfId="3361" priority="1387" operator="equal">
      <formula>"CUMPLE"</formula>
    </cfRule>
  </conditionalFormatting>
  <conditionalFormatting sqref="J150">
    <cfRule type="cellIs" dxfId="3360" priority="1384" operator="equal">
      <formula>"NO CUMPLE"</formula>
    </cfRule>
  </conditionalFormatting>
  <conditionalFormatting sqref="J150">
    <cfRule type="cellIs" dxfId="3359" priority="1385" operator="equal">
      <formula>"CUMPLE"</formula>
    </cfRule>
  </conditionalFormatting>
  <conditionalFormatting sqref="L146">
    <cfRule type="cellIs" dxfId="3358" priority="1382" operator="equal">
      <formula>"NO CUMPLE"</formula>
    </cfRule>
  </conditionalFormatting>
  <conditionalFormatting sqref="L146">
    <cfRule type="cellIs" dxfId="3357" priority="1383" operator="equal">
      <formula>"CUMPLE"</formula>
    </cfRule>
  </conditionalFormatting>
  <conditionalFormatting sqref="L147">
    <cfRule type="cellIs" dxfId="3356" priority="1380" operator="equal">
      <formula>"NO CUMPLE"</formula>
    </cfRule>
  </conditionalFormatting>
  <conditionalFormatting sqref="L147">
    <cfRule type="cellIs" dxfId="3355" priority="1381" operator="equal">
      <formula>"CUMPLE"</formula>
    </cfRule>
  </conditionalFormatting>
  <conditionalFormatting sqref="L148">
    <cfRule type="cellIs" dxfId="3354" priority="1378" operator="equal">
      <formula>"NO CUMPLE"</formula>
    </cfRule>
  </conditionalFormatting>
  <conditionalFormatting sqref="L148">
    <cfRule type="cellIs" dxfId="3353" priority="1379" operator="equal">
      <formula>"CUMPLE"</formula>
    </cfRule>
  </conditionalFormatting>
  <conditionalFormatting sqref="L149">
    <cfRule type="cellIs" dxfId="3352" priority="1376" operator="equal">
      <formula>"NO CUMPLE"</formula>
    </cfRule>
  </conditionalFormatting>
  <conditionalFormatting sqref="L149">
    <cfRule type="cellIs" dxfId="3351" priority="1377" operator="equal">
      <formula>"CUMPLE"</formula>
    </cfRule>
  </conditionalFormatting>
  <conditionalFormatting sqref="J173">
    <cfRule type="cellIs" dxfId="3350" priority="1374" operator="equal">
      <formula>"NO CUMPLE"</formula>
    </cfRule>
  </conditionalFormatting>
  <conditionalFormatting sqref="J173">
    <cfRule type="cellIs" dxfId="3349" priority="1375" operator="equal">
      <formula>"CUMPLE"</formula>
    </cfRule>
  </conditionalFormatting>
  <conditionalFormatting sqref="K173 K176">
    <cfRule type="expression" dxfId="3348" priority="1362">
      <formula>J173="NO CUMPLE"</formula>
    </cfRule>
  </conditionalFormatting>
  <conditionalFormatting sqref="K173 K176">
    <cfRule type="expression" dxfId="3347" priority="1363">
      <formula>J173="CUMPLE"</formula>
    </cfRule>
  </conditionalFormatting>
  <conditionalFormatting sqref="M173">
    <cfRule type="expression" dxfId="3346" priority="1364">
      <formula>L173="NO CUMPLE"</formula>
    </cfRule>
  </conditionalFormatting>
  <conditionalFormatting sqref="M173">
    <cfRule type="expression" dxfId="3345" priority="1365">
      <formula>L173="CUMPLE"</formula>
    </cfRule>
  </conditionalFormatting>
  <conditionalFormatting sqref="L177">
    <cfRule type="cellIs" dxfId="3344" priority="1366" operator="equal">
      <formula>"NO CUMPLE"</formula>
    </cfRule>
  </conditionalFormatting>
  <conditionalFormatting sqref="L177">
    <cfRule type="cellIs" dxfId="3343" priority="1367" operator="equal">
      <formula>"CUMPLE"</formula>
    </cfRule>
  </conditionalFormatting>
  <conditionalFormatting sqref="K174">
    <cfRule type="expression" dxfId="3342" priority="1368">
      <formula>J174="NO CUMPLE"</formula>
    </cfRule>
  </conditionalFormatting>
  <conditionalFormatting sqref="K174">
    <cfRule type="expression" dxfId="3341" priority="1369">
      <formula>J174="CUMPLE"</formula>
    </cfRule>
  </conditionalFormatting>
  <conditionalFormatting sqref="M174:M176">
    <cfRule type="expression" dxfId="3340" priority="1370">
      <formula>L174="NO CUMPLE"</formula>
    </cfRule>
  </conditionalFormatting>
  <conditionalFormatting sqref="M174:M176">
    <cfRule type="expression" dxfId="3339" priority="1371">
      <formula>L174="CUMPLE"</formula>
    </cfRule>
  </conditionalFormatting>
  <conditionalFormatting sqref="K175">
    <cfRule type="expression" dxfId="3338" priority="1372">
      <formula>J177="NO CUMPLE"</formula>
    </cfRule>
  </conditionalFormatting>
  <conditionalFormatting sqref="K175">
    <cfRule type="expression" dxfId="3337" priority="1373">
      <formula>J177="CUMPLE"</formula>
    </cfRule>
  </conditionalFormatting>
  <conditionalFormatting sqref="K177">
    <cfRule type="expression" dxfId="3336" priority="1360">
      <formula>J177="NO CUMPLE"</formula>
    </cfRule>
  </conditionalFormatting>
  <conditionalFormatting sqref="K177">
    <cfRule type="expression" dxfId="3335" priority="1361">
      <formula>J177="CUMPLE"</formula>
    </cfRule>
  </conditionalFormatting>
  <conditionalFormatting sqref="J174">
    <cfRule type="cellIs" dxfId="3334" priority="1358" operator="equal">
      <formula>"NO CUMPLE"</formula>
    </cfRule>
  </conditionalFormatting>
  <conditionalFormatting sqref="J174">
    <cfRule type="cellIs" dxfId="3333" priority="1359" operator="equal">
      <formula>"CUMPLE"</formula>
    </cfRule>
  </conditionalFormatting>
  <conditionalFormatting sqref="J175">
    <cfRule type="cellIs" dxfId="3332" priority="1356" operator="equal">
      <formula>"NO CUMPLE"</formula>
    </cfRule>
  </conditionalFormatting>
  <conditionalFormatting sqref="J175">
    <cfRule type="cellIs" dxfId="3331" priority="1357" operator="equal">
      <formula>"CUMPLE"</formula>
    </cfRule>
  </conditionalFormatting>
  <conditionalFormatting sqref="J176">
    <cfRule type="cellIs" dxfId="3330" priority="1354" operator="equal">
      <formula>"NO CUMPLE"</formula>
    </cfRule>
  </conditionalFormatting>
  <conditionalFormatting sqref="J176">
    <cfRule type="cellIs" dxfId="3329" priority="1355" operator="equal">
      <formula>"CUMPLE"</formula>
    </cfRule>
  </conditionalFormatting>
  <conditionalFormatting sqref="J177">
    <cfRule type="cellIs" dxfId="3328" priority="1352" operator="equal">
      <formula>"NO CUMPLE"</formula>
    </cfRule>
  </conditionalFormatting>
  <conditionalFormatting sqref="J177">
    <cfRule type="cellIs" dxfId="3327" priority="1353" operator="equal">
      <formula>"CUMPLE"</formula>
    </cfRule>
  </conditionalFormatting>
  <conditionalFormatting sqref="L173">
    <cfRule type="cellIs" dxfId="3326" priority="1350" operator="equal">
      <formula>"NO CUMPLE"</formula>
    </cfRule>
  </conditionalFormatting>
  <conditionalFormatting sqref="L173">
    <cfRule type="cellIs" dxfId="3325" priority="1351" operator="equal">
      <formula>"CUMPLE"</formula>
    </cfRule>
  </conditionalFormatting>
  <conditionalFormatting sqref="L174">
    <cfRule type="cellIs" dxfId="3324" priority="1348" operator="equal">
      <formula>"NO CUMPLE"</formula>
    </cfRule>
  </conditionalFormatting>
  <conditionalFormatting sqref="L174">
    <cfRule type="cellIs" dxfId="3323" priority="1349" operator="equal">
      <formula>"CUMPLE"</formula>
    </cfRule>
  </conditionalFormatting>
  <conditionalFormatting sqref="L175">
    <cfRule type="cellIs" dxfId="3322" priority="1346" operator="equal">
      <formula>"NO CUMPLE"</formula>
    </cfRule>
  </conditionalFormatting>
  <conditionalFormatting sqref="L175">
    <cfRule type="cellIs" dxfId="3321" priority="1347" operator="equal">
      <formula>"CUMPLE"</formula>
    </cfRule>
  </conditionalFormatting>
  <conditionalFormatting sqref="L176">
    <cfRule type="cellIs" dxfId="3320" priority="1344" operator="equal">
      <formula>"NO CUMPLE"</formula>
    </cfRule>
  </conditionalFormatting>
  <conditionalFormatting sqref="L176">
    <cfRule type="cellIs" dxfId="3319" priority="1345" operator="equal">
      <formula>"CUMPLE"</formula>
    </cfRule>
  </conditionalFormatting>
  <conditionalFormatting sqref="J178">
    <cfRule type="cellIs" dxfId="3318" priority="1342" operator="equal">
      <formula>"NO CUMPLE"</formula>
    </cfRule>
  </conditionalFormatting>
  <conditionalFormatting sqref="J178">
    <cfRule type="cellIs" dxfId="3317" priority="1343" operator="equal">
      <formula>"CUMPLE"</formula>
    </cfRule>
  </conditionalFormatting>
  <conditionalFormatting sqref="K178 K181">
    <cfRule type="expression" dxfId="3316" priority="1330">
      <formula>J178="NO CUMPLE"</formula>
    </cfRule>
  </conditionalFormatting>
  <conditionalFormatting sqref="K178 K181">
    <cfRule type="expression" dxfId="3315" priority="1331">
      <formula>J178="CUMPLE"</formula>
    </cfRule>
  </conditionalFormatting>
  <conditionalFormatting sqref="M178">
    <cfRule type="expression" dxfId="3314" priority="1332">
      <formula>L178="NO CUMPLE"</formula>
    </cfRule>
  </conditionalFormatting>
  <conditionalFormatting sqref="M178">
    <cfRule type="expression" dxfId="3313" priority="1333">
      <formula>L178="CUMPLE"</formula>
    </cfRule>
  </conditionalFormatting>
  <conditionalFormatting sqref="L182">
    <cfRule type="cellIs" dxfId="3312" priority="1334" operator="equal">
      <formula>"NO CUMPLE"</formula>
    </cfRule>
  </conditionalFormatting>
  <conditionalFormatting sqref="L182">
    <cfRule type="cellIs" dxfId="3311" priority="1335" operator="equal">
      <formula>"CUMPLE"</formula>
    </cfRule>
  </conditionalFormatting>
  <conditionalFormatting sqref="K179">
    <cfRule type="expression" dxfId="3310" priority="1336">
      <formula>J179="NO CUMPLE"</formula>
    </cfRule>
  </conditionalFormatting>
  <conditionalFormatting sqref="K179">
    <cfRule type="expression" dxfId="3309" priority="1337">
      <formula>J179="CUMPLE"</formula>
    </cfRule>
  </conditionalFormatting>
  <conditionalFormatting sqref="M179:M181">
    <cfRule type="expression" dxfId="3308" priority="1338">
      <formula>L179="NO CUMPLE"</formula>
    </cfRule>
  </conditionalFormatting>
  <conditionalFormatting sqref="M179:M181">
    <cfRule type="expression" dxfId="3307" priority="1339">
      <formula>L179="CUMPLE"</formula>
    </cfRule>
  </conditionalFormatting>
  <conditionalFormatting sqref="K180">
    <cfRule type="expression" dxfId="3306" priority="1340">
      <formula>J182="NO CUMPLE"</formula>
    </cfRule>
  </conditionalFormatting>
  <conditionalFormatting sqref="K180">
    <cfRule type="expression" dxfId="3305" priority="1341">
      <formula>J182="CUMPLE"</formula>
    </cfRule>
  </conditionalFormatting>
  <conditionalFormatting sqref="K182">
    <cfRule type="expression" dxfId="3304" priority="1328">
      <formula>J182="NO CUMPLE"</formula>
    </cfRule>
  </conditionalFormatting>
  <conditionalFormatting sqref="K182">
    <cfRule type="expression" dxfId="3303" priority="1329">
      <formula>J182="CUMPLE"</formula>
    </cfRule>
  </conditionalFormatting>
  <conditionalFormatting sqref="J179">
    <cfRule type="cellIs" dxfId="3302" priority="1326" operator="equal">
      <formula>"NO CUMPLE"</formula>
    </cfRule>
  </conditionalFormatting>
  <conditionalFormatting sqref="J179">
    <cfRule type="cellIs" dxfId="3301" priority="1327" operator="equal">
      <formula>"CUMPLE"</formula>
    </cfRule>
  </conditionalFormatting>
  <conditionalFormatting sqref="J180">
    <cfRule type="cellIs" dxfId="3300" priority="1324" operator="equal">
      <formula>"NO CUMPLE"</formula>
    </cfRule>
  </conditionalFormatting>
  <conditionalFormatting sqref="J180">
    <cfRule type="cellIs" dxfId="3299" priority="1325" operator="equal">
      <formula>"CUMPLE"</formula>
    </cfRule>
  </conditionalFormatting>
  <conditionalFormatting sqref="J181">
    <cfRule type="cellIs" dxfId="3298" priority="1322" operator="equal">
      <formula>"NO CUMPLE"</formula>
    </cfRule>
  </conditionalFormatting>
  <conditionalFormatting sqref="J181">
    <cfRule type="cellIs" dxfId="3297" priority="1323" operator="equal">
      <formula>"CUMPLE"</formula>
    </cfRule>
  </conditionalFormatting>
  <conditionalFormatting sqref="J182">
    <cfRule type="cellIs" dxfId="3296" priority="1320" operator="equal">
      <formula>"NO CUMPLE"</formula>
    </cfRule>
  </conditionalFormatting>
  <conditionalFormatting sqref="J182">
    <cfRule type="cellIs" dxfId="3295" priority="1321" operator="equal">
      <formula>"CUMPLE"</formula>
    </cfRule>
  </conditionalFormatting>
  <conditionalFormatting sqref="L178">
    <cfRule type="cellIs" dxfId="3294" priority="1318" operator="equal">
      <formula>"NO CUMPLE"</formula>
    </cfRule>
  </conditionalFormatting>
  <conditionalFormatting sqref="L178">
    <cfRule type="cellIs" dxfId="3293" priority="1319" operator="equal">
      <formula>"CUMPLE"</formula>
    </cfRule>
  </conditionalFormatting>
  <conditionalFormatting sqref="L179">
    <cfRule type="cellIs" dxfId="3292" priority="1316" operator="equal">
      <formula>"NO CUMPLE"</formula>
    </cfRule>
  </conditionalFormatting>
  <conditionalFormatting sqref="L179">
    <cfRule type="cellIs" dxfId="3291" priority="1317" operator="equal">
      <formula>"CUMPLE"</formula>
    </cfRule>
  </conditionalFormatting>
  <conditionalFormatting sqref="L180">
    <cfRule type="cellIs" dxfId="3290" priority="1314" operator="equal">
      <formula>"NO CUMPLE"</formula>
    </cfRule>
  </conditionalFormatting>
  <conditionalFormatting sqref="L180">
    <cfRule type="cellIs" dxfId="3289" priority="1315" operator="equal">
      <formula>"CUMPLE"</formula>
    </cfRule>
  </conditionalFormatting>
  <conditionalFormatting sqref="L181">
    <cfRule type="cellIs" dxfId="3288" priority="1312" operator="equal">
      <formula>"NO CUMPLE"</formula>
    </cfRule>
  </conditionalFormatting>
  <conditionalFormatting sqref="L181">
    <cfRule type="cellIs" dxfId="3287" priority="1313" operator="equal">
      <formula>"CUMPLE"</formula>
    </cfRule>
  </conditionalFormatting>
  <conditionalFormatting sqref="J183">
    <cfRule type="cellIs" dxfId="3286" priority="1310" operator="equal">
      <formula>"NO CUMPLE"</formula>
    </cfRule>
  </conditionalFormatting>
  <conditionalFormatting sqref="J183">
    <cfRule type="cellIs" dxfId="3285" priority="1311" operator="equal">
      <formula>"CUMPLE"</formula>
    </cfRule>
  </conditionalFormatting>
  <conditionalFormatting sqref="K183 K186">
    <cfRule type="expression" dxfId="3284" priority="1298">
      <formula>J183="NO CUMPLE"</formula>
    </cfRule>
  </conditionalFormatting>
  <conditionalFormatting sqref="K183 K186">
    <cfRule type="expression" dxfId="3283" priority="1299">
      <formula>J183="CUMPLE"</formula>
    </cfRule>
  </conditionalFormatting>
  <conditionalFormatting sqref="M183">
    <cfRule type="expression" dxfId="3282" priority="1300">
      <formula>L183="NO CUMPLE"</formula>
    </cfRule>
  </conditionalFormatting>
  <conditionalFormatting sqref="M183">
    <cfRule type="expression" dxfId="3281" priority="1301">
      <formula>L183="CUMPLE"</formula>
    </cfRule>
  </conditionalFormatting>
  <conditionalFormatting sqref="L187">
    <cfRule type="cellIs" dxfId="3280" priority="1302" operator="equal">
      <formula>"NO CUMPLE"</formula>
    </cfRule>
  </conditionalFormatting>
  <conditionalFormatting sqref="L187">
    <cfRule type="cellIs" dxfId="3279" priority="1303" operator="equal">
      <formula>"CUMPLE"</formula>
    </cfRule>
  </conditionalFormatting>
  <conditionalFormatting sqref="K184">
    <cfRule type="expression" dxfId="3278" priority="1304">
      <formula>J184="NO CUMPLE"</formula>
    </cfRule>
  </conditionalFormatting>
  <conditionalFormatting sqref="K184">
    <cfRule type="expression" dxfId="3277" priority="1305">
      <formula>J184="CUMPLE"</formula>
    </cfRule>
  </conditionalFormatting>
  <conditionalFormatting sqref="M184:M186">
    <cfRule type="expression" dxfId="3276" priority="1306">
      <formula>L184="NO CUMPLE"</formula>
    </cfRule>
  </conditionalFormatting>
  <conditionalFormatting sqref="M184:M186">
    <cfRule type="expression" dxfId="3275" priority="1307">
      <formula>L184="CUMPLE"</formula>
    </cfRule>
  </conditionalFormatting>
  <conditionalFormatting sqref="K185">
    <cfRule type="expression" dxfId="3274" priority="1308">
      <formula>J187="NO CUMPLE"</formula>
    </cfRule>
  </conditionalFormatting>
  <conditionalFormatting sqref="K185">
    <cfRule type="expression" dxfId="3273" priority="1309">
      <formula>J187="CUMPLE"</formula>
    </cfRule>
  </conditionalFormatting>
  <conditionalFormatting sqref="K187">
    <cfRule type="expression" dxfId="3272" priority="1296">
      <formula>J187="NO CUMPLE"</formula>
    </cfRule>
  </conditionalFormatting>
  <conditionalFormatting sqref="K187">
    <cfRule type="expression" dxfId="3271" priority="1297">
      <formula>J187="CUMPLE"</formula>
    </cfRule>
  </conditionalFormatting>
  <conditionalFormatting sqref="J184">
    <cfRule type="cellIs" dxfId="3270" priority="1294" operator="equal">
      <formula>"NO CUMPLE"</formula>
    </cfRule>
  </conditionalFormatting>
  <conditionalFormatting sqref="J184">
    <cfRule type="cellIs" dxfId="3269" priority="1295" operator="equal">
      <formula>"CUMPLE"</formula>
    </cfRule>
  </conditionalFormatting>
  <conditionalFormatting sqref="J185">
    <cfRule type="cellIs" dxfId="3268" priority="1292" operator="equal">
      <formula>"NO CUMPLE"</formula>
    </cfRule>
  </conditionalFormatting>
  <conditionalFormatting sqref="J185">
    <cfRule type="cellIs" dxfId="3267" priority="1293" operator="equal">
      <formula>"CUMPLE"</formula>
    </cfRule>
  </conditionalFormatting>
  <conditionalFormatting sqref="J186">
    <cfRule type="cellIs" dxfId="3266" priority="1290" operator="equal">
      <formula>"NO CUMPLE"</formula>
    </cfRule>
  </conditionalFormatting>
  <conditionalFormatting sqref="J186">
    <cfRule type="cellIs" dxfId="3265" priority="1291" operator="equal">
      <formula>"CUMPLE"</formula>
    </cfRule>
  </conditionalFormatting>
  <conditionalFormatting sqref="J187">
    <cfRule type="cellIs" dxfId="3264" priority="1288" operator="equal">
      <formula>"NO CUMPLE"</formula>
    </cfRule>
  </conditionalFormatting>
  <conditionalFormatting sqref="J187">
    <cfRule type="cellIs" dxfId="3263" priority="1289" operator="equal">
      <formula>"CUMPLE"</formula>
    </cfRule>
  </conditionalFormatting>
  <conditionalFormatting sqref="L183">
    <cfRule type="cellIs" dxfId="3262" priority="1286" operator="equal">
      <formula>"NO CUMPLE"</formula>
    </cfRule>
  </conditionalFormatting>
  <conditionalFormatting sqref="L183">
    <cfRule type="cellIs" dxfId="3261" priority="1287" operator="equal">
      <formula>"CUMPLE"</formula>
    </cfRule>
  </conditionalFormatting>
  <conditionalFormatting sqref="L184">
    <cfRule type="cellIs" dxfId="3260" priority="1284" operator="equal">
      <formula>"NO CUMPLE"</formula>
    </cfRule>
  </conditionalFormatting>
  <conditionalFormatting sqref="L184">
    <cfRule type="cellIs" dxfId="3259" priority="1285" operator="equal">
      <formula>"CUMPLE"</formula>
    </cfRule>
  </conditionalFormatting>
  <conditionalFormatting sqref="L185">
    <cfRule type="cellIs" dxfId="3258" priority="1282" operator="equal">
      <formula>"NO CUMPLE"</formula>
    </cfRule>
  </conditionalFormatting>
  <conditionalFormatting sqref="L185">
    <cfRule type="cellIs" dxfId="3257" priority="1283" operator="equal">
      <formula>"CUMPLE"</formula>
    </cfRule>
  </conditionalFormatting>
  <conditionalFormatting sqref="L186">
    <cfRule type="cellIs" dxfId="3256" priority="1280" operator="equal">
      <formula>"NO CUMPLE"</formula>
    </cfRule>
  </conditionalFormatting>
  <conditionalFormatting sqref="L186">
    <cfRule type="cellIs" dxfId="3255" priority="1281" operator="equal">
      <formula>"CUMPLE"</formula>
    </cfRule>
  </conditionalFormatting>
  <conditionalFormatting sqref="J188">
    <cfRule type="cellIs" dxfId="3254" priority="1278" operator="equal">
      <formula>"NO CUMPLE"</formula>
    </cfRule>
  </conditionalFormatting>
  <conditionalFormatting sqref="J188">
    <cfRule type="cellIs" dxfId="3253" priority="1279" operator="equal">
      <formula>"CUMPLE"</formula>
    </cfRule>
  </conditionalFormatting>
  <conditionalFormatting sqref="K188 K191">
    <cfRule type="expression" dxfId="3252" priority="1266">
      <formula>J188="NO CUMPLE"</formula>
    </cfRule>
  </conditionalFormatting>
  <conditionalFormatting sqref="K188 K191">
    <cfRule type="expression" dxfId="3251" priority="1267">
      <formula>J188="CUMPLE"</formula>
    </cfRule>
  </conditionalFormatting>
  <conditionalFormatting sqref="M188">
    <cfRule type="expression" dxfId="3250" priority="1268">
      <formula>L188="NO CUMPLE"</formula>
    </cfRule>
  </conditionalFormatting>
  <conditionalFormatting sqref="M188">
    <cfRule type="expression" dxfId="3249" priority="1269">
      <formula>L188="CUMPLE"</formula>
    </cfRule>
  </conditionalFormatting>
  <conditionalFormatting sqref="L192">
    <cfRule type="cellIs" dxfId="3248" priority="1270" operator="equal">
      <formula>"NO CUMPLE"</formula>
    </cfRule>
  </conditionalFormatting>
  <conditionalFormatting sqref="L192">
    <cfRule type="cellIs" dxfId="3247" priority="1271" operator="equal">
      <formula>"CUMPLE"</formula>
    </cfRule>
  </conditionalFormatting>
  <conditionalFormatting sqref="K189">
    <cfRule type="expression" dxfId="3246" priority="1272">
      <formula>J189="NO CUMPLE"</formula>
    </cfRule>
  </conditionalFormatting>
  <conditionalFormatting sqref="K189">
    <cfRule type="expression" dxfId="3245" priority="1273">
      <formula>J189="CUMPLE"</formula>
    </cfRule>
  </conditionalFormatting>
  <conditionalFormatting sqref="M189:M191">
    <cfRule type="expression" dxfId="3244" priority="1274">
      <formula>L189="NO CUMPLE"</formula>
    </cfRule>
  </conditionalFormatting>
  <conditionalFormatting sqref="M189:M191">
    <cfRule type="expression" dxfId="3243" priority="1275">
      <formula>L189="CUMPLE"</formula>
    </cfRule>
  </conditionalFormatting>
  <conditionalFormatting sqref="K190">
    <cfRule type="expression" dxfId="3242" priority="1276">
      <formula>J192="NO CUMPLE"</formula>
    </cfRule>
  </conditionalFormatting>
  <conditionalFormatting sqref="K190">
    <cfRule type="expression" dxfId="3241" priority="1277">
      <formula>J192="CUMPLE"</formula>
    </cfRule>
  </conditionalFormatting>
  <conditionalFormatting sqref="K192">
    <cfRule type="expression" dxfId="3240" priority="1264">
      <formula>J192="NO CUMPLE"</formula>
    </cfRule>
  </conditionalFormatting>
  <conditionalFormatting sqref="K192">
    <cfRule type="expression" dxfId="3239" priority="1265">
      <formula>J192="CUMPLE"</formula>
    </cfRule>
  </conditionalFormatting>
  <conditionalFormatting sqref="J189">
    <cfRule type="cellIs" dxfId="3238" priority="1262" operator="equal">
      <formula>"NO CUMPLE"</formula>
    </cfRule>
  </conditionalFormatting>
  <conditionalFormatting sqref="J189">
    <cfRule type="cellIs" dxfId="3237" priority="1263" operator="equal">
      <formula>"CUMPLE"</formula>
    </cfRule>
  </conditionalFormatting>
  <conditionalFormatting sqref="J190">
    <cfRule type="cellIs" dxfId="3236" priority="1260" operator="equal">
      <formula>"NO CUMPLE"</formula>
    </cfRule>
  </conditionalFormatting>
  <conditionalFormatting sqref="J190">
    <cfRule type="cellIs" dxfId="3235" priority="1261" operator="equal">
      <formula>"CUMPLE"</formula>
    </cfRule>
  </conditionalFormatting>
  <conditionalFormatting sqref="J191">
    <cfRule type="cellIs" dxfId="3234" priority="1258" operator="equal">
      <formula>"NO CUMPLE"</formula>
    </cfRule>
  </conditionalFormatting>
  <conditionalFormatting sqref="J191">
    <cfRule type="cellIs" dxfId="3233" priority="1259" operator="equal">
      <formula>"CUMPLE"</formula>
    </cfRule>
  </conditionalFormatting>
  <conditionalFormatting sqref="J192">
    <cfRule type="cellIs" dxfId="3232" priority="1256" operator="equal">
      <formula>"NO CUMPLE"</formula>
    </cfRule>
  </conditionalFormatting>
  <conditionalFormatting sqref="J192">
    <cfRule type="cellIs" dxfId="3231" priority="1257" operator="equal">
      <formula>"CUMPLE"</formula>
    </cfRule>
  </conditionalFormatting>
  <conditionalFormatting sqref="L188">
    <cfRule type="cellIs" dxfId="3230" priority="1254" operator="equal">
      <formula>"NO CUMPLE"</formula>
    </cfRule>
  </conditionalFormatting>
  <conditionalFormatting sqref="L188">
    <cfRule type="cellIs" dxfId="3229" priority="1255" operator="equal">
      <formula>"CUMPLE"</formula>
    </cfRule>
  </conditionalFormatting>
  <conditionalFormatting sqref="L189">
    <cfRule type="cellIs" dxfId="3228" priority="1252" operator="equal">
      <formula>"NO CUMPLE"</formula>
    </cfRule>
  </conditionalFormatting>
  <conditionalFormatting sqref="L189">
    <cfRule type="cellIs" dxfId="3227" priority="1253" operator="equal">
      <formula>"CUMPLE"</formula>
    </cfRule>
  </conditionalFormatting>
  <conditionalFormatting sqref="L190">
    <cfRule type="cellIs" dxfId="3226" priority="1250" operator="equal">
      <formula>"NO CUMPLE"</formula>
    </cfRule>
  </conditionalFormatting>
  <conditionalFormatting sqref="L190">
    <cfRule type="cellIs" dxfId="3225" priority="1251" operator="equal">
      <formula>"CUMPLE"</formula>
    </cfRule>
  </conditionalFormatting>
  <conditionalFormatting sqref="L191">
    <cfRule type="cellIs" dxfId="3224" priority="1248" operator="equal">
      <formula>"NO CUMPLE"</formula>
    </cfRule>
  </conditionalFormatting>
  <conditionalFormatting sqref="L191">
    <cfRule type="cellIs" dxfId="3223" priority="1249" operator="equal">
      <formula>"CUMPLE"</formula>
    </cfRule>
  </conditionalFormatting>
  <conditionalFormatting sqref="J193">
    <cfRule type="cellIs" dxfId="3222" priority="1246" operator="equal">
      <formula>"NO CUMPLE"</formula>
    </cfRule>
  </conditionalFormatting>
  <conditionalFormatting sqref="J193">
    <cfRule type="cellIs" dxfId="3221" priority="1247" operator="equal">
      <formula>"CUMPLE"</formula>
    </cfRule>
  </conditionalFormatting>
  <conditionalFormatting sqref="K193 K196">
    <cfRule type="expression" dxfId="3220" priority="1234">
      <formula>J193="NO CUMPLE"</formula>
    </cfRule>
  </conditionalFormatting>
  <conditionalFormatting sqref="K193 K196">
    <cfRule type="expression" dxfId="3219" priority="1235">
      <formula>J193="CUMPLE"</formula>
    </cfRule>
  </conditionalFormatting>
  <conditionalFormatting sqref="M193">
    <cfRule type="expression" dxfId="3218" priority="1236">
      <formula>L193="NO CUMPLE"</formula>
    </cfRule>
  </conditionalFormatting>
  <conditionalFormatting sqref="M193">
    <cfRule type="expression" dxfId="3217" priority="1237">
      <formula>L193="CUMPLE"</formula>
    </cfRule>
  </conditionalFormatting>
  <conditionalFormatting sqref="L197">
    <cfRule type="cellIs" dxfId="3216" priority="1238" operator="equal">
      <formula>"NO CUMPLE"</formula>
    </cfRule>
  </conditionalFormatting>
  <conditionalFormatting sqref="L197">
    <cfRule type="cellIs" dxfId="3215" priority="1239" operator="equal">
      <formula>"CUMPLE"</formula>
    </cfRule>
  </conditionalFormatting>
  <conditionalFormatting sqref="K194">
    <cfRule type="expression" dxfId="3214" priority="1240">
      <formula>J194="NO CUMPLE"</formula>
    </cfRule>
  </conditionalFormatting>
  <conditionalFormatting sqref="K194">
    <cfRule type="expression" dxfId="3213" priority="1241">
      <formula>J194="CUMPLE"</formula>
    </cfRule>
  </conditionalFormatting>
  <conditionalFormatting sqref="M194:M196">
    <cfRule type="expression" dxfId="3212" priority="1242">
      <formula>L194="NO CUMPLE"</formula>
    </cfRule>
  </conditionalFormatting>
  <conditionalFormatting sqref="M194:M196">
    <cfRule type="expression" dxfId="3211" priority="1243">
      <formula>L194="CUMPLE"</formula>
    </cfRule>
  </conditionalFormatting>
  <conditionalFormatting sqref="K195">
    <cfRule type="expression" dxfId="3210" priority="1244">
      <formula>J197="NO CUMPLE"</formula>
    </cfRule>
  </conditionalFormatting>
  <conditionalFormatting sqref="K195">
    <cfRule type="expression" dxfId="3209" priority="1245">
      <formula>J197="CUMPLE"</formula>
    </cfRule>
  </conditionalFormatting>
  <conditionalFormatting sqref="K197">
    <cfRule type="expression" dxfId="3208" priority="1232">
      <formula>J197="NO CUMPLE"</formula>
    </cfRule>
  </conditionalFormatting>
  <conditionalFormatting sqref="K197">
    <cfRule type="expression" dxfId="3207" priority="1233">
      <formula>J197="CUMPLE"</formula>
    </cfRule>
  </conditionalFormatting>
  <conditionalFormatting sqref="J194">
    <cfRule type="cellIs" dxfId="3206" priority="1230" operator="equal">
      <formula>"NO CUMPLE"</formula>
    </cfRule>
  </conditionalFormatting>
  <conditionalFormatting sqref="J194">
    <cfRule type="cellIs" dxfId="3205" priority="1231" operator="equal">
      <formula>"CUMPLE"</formula>
    </cfRule>
  </conditionalFormatting>
  <conditionalFormatting sqref="J195">
    <cfRule type="cellIs" dxfId="3204" priority="1228" operator="equal">
      <formula>"NO CUMPLE"</formula>
    </cfRule>
  </conditionalFormatting>
  <conditionalFormatting sqref="J195">
    <cfRule type="cellIs" dxfId="3203" priority="1229" operator="equal">
      <formula>"CUMPLE"</formula>
    </cfRule>
  </conditionalFormatting>
  <conditionalFormatting sqref="J196">
    <cfRule type="cellIs" dxfId="3202" priority="1226" operator="equal">
      <formula>"NO CUMPLE"</formula>
    </cfRule>
  </conditionalFormatting>
  <conditionalFormatting sqref="J196">
    <cfRule type="cellIs" dxfId="3201" priority="1227" operator="equal">
      <formula>"CUMPLE"</formula>
    </cfRule>
  </conditionalFormatting>
  <conditionalFormatting sqref="J197">
    <cfRule type="cellIs" dxfId="3200" priority="1224" operator="equal">
      <formula>"NO CUMPLE"</formula>
    </cfRule>
  </conditionalFormatting>
  <conditionalFormatting sqref="J197">
    <cfRule type="cellIs" dxfId="3199" priority="1225" operator="equal">
      <formula>"CUMPLE"</formula>
    </cfRule>
  </conditionalFormatting>
  <conditionalFormatting sqref="L193">
    <cfRule type="cellIs" dxfId="3198" priority="1222" operator="equal">
      <formula>"NO CUMPLE"</formula>
    </cfRule>
  </conditionalFormatting>
  <conditionalFormatting sqref="L193">
    <cfRule type="cellIs" dxfId="3197" priority="1223" operator="equal">
      <formula>"CUMPLE"</formula>
    </cfRule>
  </conditionalFormatting>
  <conditionalFormatting sqref="L194">
    <cfRule type="cellIs" dxfId="3196" priority="1220" operator="equal">
      <formula>"NO CUMPLE"</formula>
    </cfRule>
  </conditionalFormatting>
  <conditionalFormatting sqref="L194">
    <cfRule type="cellIs" dxfId="3195" priority="1221" operator="equal">
      <formula>"CUMPLE"</formula>
    </cfRule>
  </conditionalFormatting>
  <conditionalFormatting sqref="L195">
    <cfRule type="cellIs" dxfId="3194" priority="1218" operator="equal">
      <formula>"NO CUMPLE"</formula>
    </cfRule>
  </conditionalFormatting>
  <conditionalFormatting sqref="L195">
    <cfRule type="cellIs" dxfId="3193" priority="1219" operator="equal">
      <formula>"CUMPLE"</formula>
    </cfRule>
  </conditionalFormatting>
  <conditionalFormatting sqref="L196">
    <cfRule type="cellIs" dxfId="3192" priority="1216" operator="equal">
      <formula>"NO CUMPLE"</formula>
    </cfRule>
  </conditionalFormatting>
  <conditionalFormatting sqref="L196">
    <cfRule type="cellIs" dxfId="3191" priority="1217" operator="equal">
      <formula>"CUMPLE"</formula>
    </cfRule>
  </conditionalFormatting>
  <conditionalFormatting sqref="J205">
    <cfRule type="cellIs" dxfId="3190" priority="1214" operator="equal">
      <formula>"NO CUMPLE"</formula>
    </cfRule>
  </conditionalFormatting>
  <conditionalFormatting sqref="J205">
    <cfRule type="cellIs" dxfId="3189" priority="1215" operator="equal">
      <formula>"CUMPLE"</formula>
    </cfRule>
  </conditionalFormatting>
  <conditionalFormatting sqref="K205 K208">
    <cfRule type="expression" dxfId="3188" priority="1202">
      <formula>J205="NO CUMPLE"</formula>
    </cfRule>
  </conditionalFormatting>
  <conditionalFormatting sqref="K205 K208">
    <cfRule type="expression" dxfId="3187" priority="1203">
      <formula>J205="CUMPLE"</formula>
    </cfRule>
  </conditionalFormatting>
  <conditionalFormatting sqref="M205">
    <cfRule type="expression" dxfId="3186" priority="1204">
      <formula>L205="NO CUMPLE"</formula>
    </cfRule>
  </conditionalFormatting>
  <conditionalFormatting sqref="M205">
    <cfRule type="expression" dxfId="3185" priority="1205">
      <formula>L205="CUMPLE"</formula>
    </cfRule>
  </conditionalFormatting>
  <conditionalFormatting sqref="L209">
    <cfRule type="cellIs" dxfId="3184" priority="1206" operator="equal">
      <formula>"NO CUMPLE"</formula>
    </cfRule>
  </conditionalFormatting>
  <conditionalFormatting sqref="L209">
    <cfRule type="cellIs" dxfId="3183" priority="1207" operator="equal">
      <formula>"CUMPLE"</formula>
    </cfRule>
  </conditionalFormatting>
  <conditionalFormatting sqref="K206">
    <cfRule type="expression" dxfId="3182" priority="1208">
      <formula>J206="NO CUMPLE"</formula>
    </cfRule>
  </conditionalFormatting>
  <conditionalFormatting sqref="K206">
    <cfRule type="expression" dxfId="3181" priority="1209">
      <formula>J206="CUMPLE"</formula>
    </cfRule>
  </conditionalFormatting>
  <conditionalFormatting sqref="M206:M208">
    <cfRule type="expression" dxfId="3180" priority="1210">
      <formula>L206="NO CUMPLE"</formula>
    </cfRule>
  </conditionalFormatting>
  <conditionalFormatting sqref="M206:M208">
    <cfRule type="expression" dxfId="3179" priority="1211">
      <formula>L206="CUMPLE"</formula>
    </cfRule>
  </conditionalFormatting>
  <conditionalFormatting sqref="K207">
    <cfRule type="expression" dxfId="3178" priority="1212">
      <formula>J209="NO CUMPLE"</formula>
    </cfRule>
  </conditionalFormatting>
  <conditionalFormatting sqref="K207">
    <cfRule type="expression" dxfId="3177" priority="1213">
      <formula>J209="CUMPLE"</formula>
    </cfRule>
  </conditionalFormatting>
  <conditionalFormatting sqref="K209">
    <cfRule type="expression" dxfId="3176" priority="1200">
      <formula>J209="NO CUMPLE"</formula>
    </cfRule>
  </conditionalFormatting>
  <conditionalFormatting sqref="K209">
    <cfRule type="expression" dxfId="3175" priority="1201">
      <formula>J209="CUMPLE"</formula>
    </cfRule>
  </conditionalFormatting>
  <conditionalFormatting sqref="J206">
    <cfRule type="cellIs" dxfId="3174" priority="1198" operator="equal">
      <formula>"NO CUMPLE"</formula>
    </cfRule>
  </conditionalFormatting>
  <conditionalFormatting sqref="J206">
    <cfRule type="cellIs" dxfId="3173" priority="1199" operator="equal">
      <formula>"CUMPLE"</formula>
    </cfRule>
  </conditionalFormatting>
  <conditionalFormatting sqref="J207">
    <cfRule type="cellIs" dxfId="3172" priority="1196" operator="equal">
      <formula>"NO CUMPLE"</formula>
    </cfRule>
  </conditionalFormatting>
  <conditionalFormatting sqref="J207">
    <cfRule type="cellIs" dxfId="3171" priority="1197" operator="equal">
      <formula>"CUMPLE"</formula>
    </cfRule>
  </conditionalFormatting>
  <conditionalFormatting sqref="J208">
    <cfRule type="cellIs" dxfId="3170" priority="1194" operator="equal">
      <formula>"NO CUMPLE"</formula>
    </cfRule>
  </conditionalFormatting>
  <conditionalFormatting sqref="J208">
    <cfRule type="cellIs" dxfId="3169" priority="1195" operator="equal">
      <formula>"CUMPLE"</formula>
    </cfRule>
  </conditionalFormatting>
  <conditionalFormatting sqref="J209">
    <cfRule type="cellIs" dxfId="3168" priority="1192" operator="equal">
      <formula>"NO CUMPLE"</formula>
    </cfRule>
  </conditionalFormatting>
  <conditionalFormatting sqref="J209">
    <cfRule type="cellIs" dxfId="3167" priority="1193" operator="equal">
      <formula>"CUMPLE"</formula>
    </cfRule>
  </conditionalFormatting>
  <conditionalFormatting sqref="L205">
    <cfRule type="cellIs" dxfId="3166" priority="1190" operator="equal">
      <formula>"NO CUMPLE"</formula>
    </cfRule>
  </conditionalFormatting>
  <conditionalFormatting sqref="L205">
    <cfRule type="cellIs" dxfId="3165" priority="1191" operator="equal">
      <formula>"CUMPLE"</formula>
    </cfRule>
  </conditionalFormatting>
  <conditionalFormatting sqref="L206">
    <cfRule type="cellIs" dxfId="3164" priority="1188" operator="equal">
      <formula>"NO CUMPLE"</formula>
    </cfRule>
  </conditionalFormatting>
  <conditionalFormatting sqref="L206">
    <cfRule type="cellIs" dxfId="3163" priority="1189" operator="equal">
      <formula>"CUMPLE"</formula>
    </cfRule>
  </conditionalFormatting>
  <conditionalFormatting sqref="L207">
    <cfRule type="cellIs" dxfId="3162" priority="1186" operator="equal">
      <formula>"NO CUMPLE"</formula>
    </cfRule>
  </conditionalFormatting>
  <conditionalFormatting sqref="L207">
    <cfRule type="cellIs" dxfId="3161" priority="1187" operator="equal">
      <formula>"CUMPLE"</formula>
    </cfRule>
  </conditionalFormatting>
  <conditionalFormatting sqref="L208">
    <cfRule type="cellIs" dxfId="3160" priority="1184" operator="equal">
      <formula>"NO CUMPLE"</formula>
    </cfRule>
  </conditionalFormatting>
  <conditionalFormatting sqref="L208">
    <cfRule type="cellIs" dxfId="3159" priority="1185" operator="equal">
      <formula>"CUMPLE"</formula>
    </cfRule>
  </conditionalFormatting>
  <conditionalFormatting sqref="J210">
    <cfRule type="cellIs" dxfId="3158" priority="1182" operator="equal">
      <formula>"NO CUMPLE"</formula>
    </cfRule>
  </conditionalFormatting>
  <conditionalFormatting sqref="J210">
    <cfRule type="cellIs" dxfId="3157" priority="1183" operator="equal">
      <formula>"CUMPLE"</formula>
    </cfRule>
  </conditionalFormatting>
  <conditionalFormatting sqref="K210 K213">
    <cfRule type="expression" dxfId="3156" priority="1170">
      <formula>J210="NO CUMPLE"</formula>
    </cfRule>
  </conditionalFormatting>
  <conditionalFormatting sqref="K210 K213">
    <cfRule type="expression" dxfId="3155" priority="1171">
      <formula>J210="CUMPLE"</formula>
    </cfRule>
  </conditionalFormatting>
  <conditionalFormatting sqref="M210">
    <cfRule type="expression" dxfId="3154" priority="1172">
      <formula>L210="NO CUMPLE"</formula>
    </cfRule>
  </conditionalFormatting>
  <conditionalFormatting sqref="M210">
    <cfRule type="expression" dxfId="3153" priority="1173">
      <formula>L210="CUMPLE"</formula>
    </cfRule>
  </conditionalFormatting>
  <conditionalFormatting sqref="L214">
    <cfRule type="cellIs" dxfId="3152" priority="1174" operator="equal">
      <formula>"NO CUMPLE"</formula>
    </cfRule>
  </conditionalFormatting>
  <conditionalFormatting sqref="L214">
    <cfRule type="cellIs" dxfId="3151" priority="1175" operator="equal">
      <formula>"CUMPLE"</formula>
    </cfRule>
  </conditionalFormatting>
  <conditionalFormatting sqref="K211">
    <cfRule type="expression" dxfId="3150" priority="1176">
      <formula>J211="NO CUMPLE"</formula>
    </cfRule>
  </conditionalFormatting>
  <conditionalFormatting sqref="K211">
    <cfRule type="expression" dxfId="3149" priority="1177">
      <formula>J211="CUMPLE"</formula>
    </cfRule>
  </conditionalFormatting>
  <conditionalFormatting sqref="M211:M213">
    <cfRule type="expression" dxfId="3148" priority="1178">
      <formula>L211="NO CUMPLE"</formula>
    </cfRule>
  </conditionalFormatting>
  <conditionalFormatting sqref="M211:M213">
    <cfRule type="expression" dxfId="3147" priority="1179">
      <formula>L211="CUMPLE"</formula>
    </cfRule>
  </conditionalFormatting>
  <conditionalFormatting sqref="K212">
    <cfRule type="expression" dxfId="3146" priority="1180">
      <formula>J214="NO CUMPLE"</formula>
    </cfRule>
  </conditionalFormatting>
  <conditionalFormatting sqref="K212">
    <cfRule type="expression" dxfId="3145" priority="1181">
      <formula>J214="CUMPLE"</formula>
    </cfRule>
  </conditionalFormatting>
  <conditionalFormatting sqref="K214">
    <cfRule type="expression" dxfId="3144" priority="1168">
      <formula>J214="NO CUMPLE"</formula>
    </cfRule>
  </conditionalFormatting>
  <conditionalFormatting sqref="K214">
    <cfRule type="expression" dxfId="3143" priority="1169">
      <formula>J214="CUMPLE"</formula>
    </cfRule>
  </conditionalFormatting>
  <conditionalFormatting sqref="J211">
    <cfRule type="cellIs" dxfId="3142" priority="1166" operator="equal">
      <formula>"NO CUMPLE"</formula>
    </cfRule>
  </conditionalFormatting>
  <conditionalFormatting sqref="J211">
    <cfRule type="cellIs" dxfId="3141" priority="1167" operator="equal">
      <formula>"CUMPLE"</formula>
    </cfRule>
  </conditionalFormatting>
  <conditionalFormatting sqref="J212">
    <cfRule type="cellIs" dxfId="3140" priority="1164" operator="equal">
      <formula>"NO CUMPLE"</formula>
    </cfRule>
  </conditionalFormatting>
  <conditionalFormatting sqref="J212">
    <cfRule type="cellIs" dxfId="3139" priority="1165" operator="equal">
      <formula>"CUMPLE"</formula>
    </cfRule>
  </conditionalFormatting>
  <conditionalFormatting sqref="J213">
    <cfRule type="cellIs" dxfId="3138" priority="1162" operator="equal">
      <formula>"NO CUMPLE"</formula>
    </cfRule>
  </conditionalFormatting>
  <conditionalFormatting sqref="J213">
    <cfRule type="cellIs" dxfId="3137" priority="1163" operator="equal">
      <formula>"CUMPLE"</formula>
    </cfRule>
  </conditionalFormatting>
  <conditionalFormatting sqref="J214">
    <cfRule type="cellIs" dxfId="3136" priority="1160" operator="equal">
      <formula>"NO CUMPLE"</formula>
    </cfRule>
  </conditionalFormatting>
  <conditionalFormatting sqref="J214">
    <cfRule type="cellIs" dxfId="3135" priority="1161" operator="equal">
      <formula>"CUMPLE"</formula>
    </cfRule>
  </conditionalFormatting>
  <conditionalFormatting sqref="L210">
    <cfRule type="cellIs" dxfId="3134" priority="1158" operator="equal">
      <formula>"NO CUMPLE"</formula>
    </cfRule>
  </conditionalFormatting>
  <conditionalFormatting sqref="L210">
    <cfRule type="cellIs" dxfId="3133" priority="1159" operator="equal">
      <formula>"CUMPLE"</formula>
    </cfRule>
  </conditionalFormatting>
  <conditionalFormatting sqref="L211">
    <cfRule type="cellIs" dxfId="3132" priority="1156" operator="equal">
      <formula>"NO CUMPLE"</formula>
    </cfRule>
  </conditionalFormatting>
  <conditionalFormatting sqref="L211">
    <cfRule type="cellIs" dxfId="3131" priority="1157" operator="equal">
      <formula>"CUMPLE"</formula>
    </cfRule>
  </conditionalFormatting>
  <conditionalFormatting sqref="L212">
    <cfRule type="cellIs" dxfId="3130" priority="1154" operator="equal">
      <formula>"NO CUMPLE"</formula>
    </cfRule>
  </conditionalFormatting>
  <conditionalFormatting sqref="L212">
    <cfRule type="cellIs" dxfId="3129" priority="1155" operator="equal">
      <formula>"CUMPLE"</formula>
    </cfRule>
  </conditionalFormatting>
  <conditionalFormatting sqref="L213">
    <cfRule type="cellIs" dxfId="3128" priority="1152" operator="equal">
      <formula>"NO CUMPLE"</formula>
    </cfRule>
  </conditionalFormatting>
  <conditionalFormatting sqref="L213">
    <cfRule type="cellIs" dxfId="3127" priority="1153" operator="equal">
      <formula>"CUMPLE"</formula>
    </cfRule>
  </conditionalFormatting>
  <conditionalFormatting sqref="J215">
    <cfRule type="cellIs" dxfId="3126" priority="1150" operator="equal">
      <formula>"NO CUMPLE"</formula>
    </cfRule>
  </conditionalFormatting>
  <conditionalFormatting sqref="J215">
    <cfRule type="cellIs" dxfId="3125" priority="1151" operator="equal">
      <formula>"CUMPLE"</formula>
    </cfRule>
  </conditionalFormatting>
  <conditionalFormatting sqref="K215 K218">
    <cfRule type="expression" dxfId="3124" priority="1138">
      <formula>J215="NO CUMPLE"</formula>
    </cfRule>
  </conditionalFormatting>
  <conditionalFormatting sqref="K215 K218">
    <cfRule type="expression" dxfId="3123" priority="1139">
      <formula>J215="CUMPLE"</formula>
    </cfRule>
  </conditionalFormatting>
  <conditionalFormatting sqref="M215">
    <cfRule type="expression" dxfId="3122" priority="1140">
      <formula>L215="NO CUMPLE"</formula>
    </cfRule>
  </conditionalFormatting>
  <conditionalFormatting sqref="M215">
    <cfRule type="expression" dxfId="3121" priority="1141">
      <formula>L215="CUMPLE"</formula>
    </cfRule>
  </conditionalFormatting>
  <conditionalFormatting sqref="L219">
    <cfRule type="cellIs" dxfId="3120" priority="1142" operator="equal">
      <formula>"NO CUMPLE"</formula>
    </cfRule>
  </conditionalFormatting>
  <conditionalFormatting sqref="L219">
    <cfRule type="cellIs" dxfId="3119" priority="1143" operator="equal">
      <formula>"CUMPLE"</formula>
    </cfRule>
  </conditionalFormatting>
  <conditionalFormatting sqref="K216">
    <cfRule type="expression" dxfId="3118" priority="1144">
      <formula>J216="NO CUMPLE"</formula>
    </cfRule>
  </conditionalFormatting>
  <conditionalFormatting sqref="K216">
    <cfRule type="expression" dxfId="3117" priority="1145">
      <formula>J216="CUMPLE"</formula>
    </cfRule>
  </conditionalFormatting>
  <conditionalFormatting sqref="M216:M218">
    <cfRule type="expression" dxfId="3116" priority="1146">
      <formula>L216="NO CUMPLE"</formula>
    </cfRule>
  </conditionalFormatting>
  <conditionalFormatting sqref="M216:M218">
    <cfRule type="expression" dxfId="3115" priority="1147">
      <formula>L216="CUMPLE"</formula>
    </cfRule>
  </conditionalFormatting>
  <conditionalFormatting sqref="K217">
    <cfRule type="expression" dxfId="3114" priority="1148">
      <formula>J219="NO CUMPLE"</formula>
    </cfRule>
  </conditionalFormatting>
  <conditionalFormatting sqref="K217">
    <cfRule type="expression" dxfId="3113" priority="1149">
      <formula>J219="CUMPLE"</formula>
    </cfRule>
  </conditionalFormatting>
  <conditionalFormatting sqref="K219">
    <cfRule type="expression" dxfId="3112" priority="1136">
      <formula>J219="NO CUMPLE"</formula>
    </cfRule>
  </conditionalFormatting>
  <conditionalFormatting sqref="K219">
    <cfRule type="expression" dxfId="3111" priority="1137">
      <formula>J219="CUMPLE"</formula>
    </cfRule>
  </conditionalFormatting>
  <conditionalFormatting sqref="J216">
    <cfRule type="cellIs" dxfId="3110" priority="1134" operator="equal">
      <formula>"NO CUMPLE"</formula>
    </cfRule>
  </conditionalFormatting>
  <conditionalFormatting sqref="J216">
    <cfRule type="cellIs" dxfId="3109" priority="1135" operator="equal">
      <formula>"CUMPLE"</formula>
    </cfRule>
  </conditionalFormatting>
  <conditionalFormatting sqref="J217">
    <cfRule type="cellIs" dxfId="3108" priority="1132" operator="equal">
      <formula>"NO CUMPLE"</formula>
    </cfRule>
  </conditionalFormatting>
  <conditionalFormatting sqref="J217">
    <cfRule type="cellIs" dxfId="3107" priority="1133" operator="equal">
      <formula>"CUMPLE"</formula>
    </cfRule>
  </conditionalFormatting>
  <conditionalFormatting sqref="J218">
    <cfRule type="cellIs" dxfId="3106" priority="1130" operator="equal">
      <formula>"NO CUMPLE"</formula>
    </cfRule>
  </conditionalFormatting>
  <conditionalFormatting sqref="J218">
    <cfRule type="cellIs" dxfId="3105" priority="1131" operator="equal">
      <formula>"CUMPLE"</formula>
    </cfRule>
  </conditionalFormatting>
  <conditionalFormatting sqref="J219">
    <cfRule type="cellIs" dxfId="3104" priority="1128" operator="equal">
      <formula>"NO CUMPLE"</formula>
    </cfRule>
  </conditionalFormatting>
  <conditionalFormatting sqref="J219">
    <cfRule type="cellIs" dxfId="3103" priority="1129" operator="equal">
      <formula>"CUMPLE"</formula>
    </cfRule>
  </conditionalFormatting>
  <conditionalFormatting sqref="L215">
    <cfRule type="cellIs" dxfId="3102" priority="1126" operator="equal">
      <formula>"NO CUMPLE"</formula>
    </cfRule>
  </conditionalFormatting>
  <conditionalFormatting sqref="L215">
    <cfRule type="cellIs" dxfId="3101" priority="1127" operator="equal">
      <formula>"CUMPLE"</formula>
    </cfRule>
  </conditionalFormatting>
  <conditionalFormatting sqref="L216">
    <cfRule type="cellIs" dxfId="3100" priority="1124" operator="equal">
      <formula>"NO CUMPLE"</formula>
    </cfRule>
  </conditionalFormatting>
  <conditionalFormatting sqref="L216">
    <cfRule type="cellIs" dxfId="3099" priority="1125" operator="equal">
      <formula>"CUMPLE"</formula>
    </cfRule>
  </conditionalFormatting>
  <conditionalFormatting sqref="L217">
    <cfRule type="cellIs" dxfId="3098" priority="1122" operator="equal">
      <formula>"NO CUMPLE"</formula>
    </cfRule>
  </conditionalFormatting>
  <conditionalFormatting sqref="L217">
    <cfRule type="cellIs" dxfId="3097" priority="1123" operator="equal">
      <formula>"CUMPLE"</formula>
    </cfRule>
  </conditionalFormatting>
  <conditionalFormatting sqref="L218">
    <cfRule type="cellIs" dxfId="3096" priority="1120" operator="equal">
      <formula>"NO CUMPLE"</formula>
    </cfRule>
  </conditionalFormatting>
  <conditionalFormatting sqref="L218">
    <cfRule type="cellIs" dxfId="3095" priority="1121" operator="equal">
      <formula>"CUMPLE"</formula>
    </cfRule>
  </conditionalFormatting>
  <conditionalFormatting sqref="J220">
    <cfRule type="cellIs" dxfId="3094" priority="1118" operator="equal">
      <formula>"NO CUMPLE"</formula>
    </cfRule>
  </conditionalFormatting>
  <conditionalFormatting sqref="J220">
    <cfRule type="cellIs" dxfId="3093" priority="1119" operator="equal">
      <formula>"CUMPLE"</formula>
    </cfRule>
  </conditionalFormatting>
  <conditionalFormatting sqref="K220 K223">
    <cfRule type="expression" dxfId="3092" priority="1106">
      <formula>J220="NO CUMPLE"</formula>
    </cfRule>
  </conditionalFormatting>
  <conditionalFormatting sqref="K220 K223">
    <cfRule type="expression" dxfId="3091" priority="1107">
      <formula>J220="CUMPLE"</formula>
    </cfRule>
  </conditionalFormatting>
  <conditionalFormatting sqref="M220">
    <cfRule type="expression" dxfId="3090" priority="1108">
      <formula>L220="NO CUMPLE"</formula>
    </cfRule>
  </conditionalFormatting>
  <conditionalFormatting sqref="M220">
    <cfRule type="expression" dxfId="3089" priority="1109">
      <formula>L220="CUMPLE"</formula>
    </cfRule>
  </conditionalFormatting>
  <conditionalFormatting sqref="L224">
    <cfRule type="cellIs" dxfId="3088" priority="1110" operator="equal">
      <formula>"NO CUMPLE"</formula>
    </cfRule>
  </conditionalFormatting>
  <conditionalFormatting sqref="L224">
    <cfRule type="cellIs" dxfId="3087" priority="1111" operator="equal">
      <formula>"CUMPLE"</formula>
    </cfRule>
  </conditionalFormatting>
  <conditionalFormatting sqref="K221">
    <cfRule type="expression" dxfId="3086" priority="1112">
      <formula>J221="NO CUMPLE"</formula>
    </cfRule>
  </conditionalFormatting>
  <conditionalFormatting sqref="K221">
    <cfRule type="expression" dxfId="3085" priority="1113">
      <formula>J221="CUMPLE"</formula>
    </cfRule>
  </conditionalFormatting>
  <conditionalFormatting sqref="M221:M223">
    <cfRule type="expression" dxfId="3084" priority="1114">
      <formula>L221="NO CUMPLE"</formula>
    </cfRule>
  </conditionalFormatting>
  <conditionalFormatting sqref="M221:M223">
    <cfRule type="expression" dxfId="3083" priority="1115">
      <formula>L221="CUMPLE"</formula>
    </cfRule>
  </conditionalFormatting>
  <conditionalFormatting sqref="K222">
    <cfRule type="expression" dxfId="3082" priority="1116">
      <formula>J224="NO CUMPLE"</formula>
    </cfRule>
  </conditionalFormatting>
  <conditionalFormatting sqref="K222">
    <cfRule type="expression" dxfId="3081" priority="1117">
      <formula>J224="CUMPLE"</formula>
    </cfRule>
  </conditionalFormatting>
  <conditionalFormatting sqref="K224">
    <cfRule type="expression" dxfId="3080" priority="1104">
      <formula>J224="NO CUMPLE"</formula>
    </cfRule>
  </conditionalFormatting>
  <conditionalFormatting sqref="K224">
    <cfRule type="expression" dxfId="3079" priority="1105">
      <formula>J224="CUMPLE"</formula>
    </cfRule>
  </conditionalFormatting>
  <conditionalFormatting sqref="J221">
    <cfRule type="cellIs" dxfId="3078" priority="1102" operator="equal">
      <formula>"NO CUMPLE"</formula>
    </cfRule>
  </conditionalFormatting>
  <conditionalFormatting sqref="J221">
    <cfRule type="cellIs" dxfId="3077" priority="1103" operator="equal">
      <formula>"CUMPLE"</formula>
    </cfRule>
  </conditionalFormatting>
  <conditionalFormatting sqref="J222">
    <cfRule type="cellIs" dxfId="3076" priority="1100" operator="equal">
      <formula>"NO CUMPLE"</formula>
    </cfRule>
  </conditionalFormatting>
  <conditionalFormatting sqref="J222">
    <cfRule type="cellIs" dxfId="3075" priority="1101" operator="equal">
      <formula>"CUMPLE"</formula>
    </cfRule>
  </conditionalFormatting>
  <conditionalFormatting sqref="J223">
    <cfRule type="cellIs" dxfId="3074" priority="1098" operator="equal">
      <formula>"NO CUMPLE"</formula>
    </cfRule>
  </conditionalFormatting>
  <conditionalFormatting sqref="J223">
    <cfRule type="cellIs" dxfId="3073" priority="1099" operator="equal">
      <formula>"CUMPLE"</formula>
    </cfRule>
  </conditionalFormatting>
  <conditionalFormatting sqref="J224">
    <cfRule type="cellIs" dxfId="3072" priority="1096" operator="equal">
      <formula>"NO CUMPLE"</formula>
    </cfRule>
  </conditionalFormatting>
  <conditionalFormatting sqref="J224">
    <cfRule type="cellIs" dxfId="3071" priority="1097" operator="equal">
      <formula>"CUMPLE"</formula>
    </cfRule>
  </conditionalFormatting>
  <conditionalFormatting sqref="L220">
    <cfRule type="cellIs" dxfId="3070" priority="1094" operator="equal">
      <formula>"NO CUMPLE"</formula>
    </cfRule>
  </conditionalFormatting>
  <conditionalFormatting sqref="L220">
    <cfRule type="cellIs" dxfId="3069" priority="1095" operator="equal">
      <formula>"CUMPLE"</formula>
    </cfRule>
  </conditionalFormatting>
  <conditionalFormatting sqref="L221">
    <cfRule type="cellIs" dxfId="3068" priority="1092" operator="equal">
      <formula>"NO CUMPLE"</formula>
    </cfRule>
  </conditionalFormatting>
  <conditionalFormatting sqref="L221">
    <cfRule type="cellIs" dxfId="3067" priority="1093" operator="equal">
      <formula>"CUMPLE"</formula>
    </cfRule>
  </conditionalFormatting>
  <conditionalFormatting sqref="L222">
    <cfRule type="cellIs" dxfId="3066" priority="1090" operator="equal">
      <formula>"NO CUMPLE"</formula>
    </cfRule>
  </conditionalFormatting>
  <conditionalFormatting sqref="L222">
    <cfRule type="cellIs" dxfId="3065" priority="1091" operator="equal">
      <formula>"CUMPLE"</formula>
    </cfRule>
  </conditionalFormatting>
  <conditionalFormatting sqref="L223">
    <cfRule type="cellIs" dxfId="3064" priority="1088" operator="equal">
      <formula>"NO CUMPLE"</formula>
    </cfRule>
  </conditionalFormatting>
  <conditionalFormatting sqref="L223">
    <cfRule type="cellIs" dxfId="3063" priority="1089" operator="equal">
      <formula>"CUMPLE"</formula>
    </cfRule>
  </conditionalFormatting>
  <conditionalFormatting sqref="J225">
    <cfRule type="cellIs" dxfId="3062" priority="1086" operator="equal">
      <formula>"NO CUMPLE"</formula>
    </cfRule>
  </conditionalFormatting>
  <conditionalFormatting sqref="J225">
    <cfRule type="cellIs" dxfId="3061" priority="1087" operator="equal">
      <formula>"CUMPLE"</formula>
    </cfRule>
  </conditionalFormatting>
  <conditionalFormatting sqref="K225 K228">
    <cfRule type="expression" dxfId="3060" priority="1074">
      <formula>J225="NO CUMPLE"</formula>
    </cfRule>
  </conditionalFormatting>
  <conditionalFormatting sqref="K225 K228">
    <cfRule type="expression" dxfId="3059" priority="1075">
      <formula>J225="CUMPLE"</formula>
    </cfRule>
  </conditionalFormatting>
  <conditionalFormatting sqref="M225">
    <cfRule type="expression" dxfId="3058" priority="1076">
      <formula>L225="NO CUMPLE"</formula>
    </cfRule>
  </conditionalFormatting>
  <conditionalFormatting sqref="M225">
    <cfRule type="expression" dxfId="3057" priority="1077">
      <formula>L225="CUMPLE"</formula>
    </cfRule>
  </conditionalFormatting>
  <conditionalFormatting sqref="L229">
    <cfRule type="cellIs" dxfId="3056" priority="1078" operator="equal">
      <formula>"NO CUMPLE"</formula>
    </cfRule>
  </conditionalFormatting>
  <conditionalFormatting sqref="L229">
    <cfRule type="cellIs" dxfId="3055" priority="1079" operator="equal">
      <formula>"CUMPLE"</formula>
    </cfRule>
  </conditionalFormatting>
  <conditionalFormatting sqref="K226">
    <cfRule type="expression" dxfId="3054" priority="1080">
      <formula>J226="NO CUMPLE"</formula>
    </cfRule>
  </conditionalFormatting>
  <conditionalFormatting sqref="K226">
    <cfRule type="expression" dxfId="3053" priority="1081">
      <formula>J226="CUMPLE"</formula>
    </cfRule>
  </conditionalFormatting>
  <conditionalFormatting sqref="M226:M228">
    <cfRule type="expression" dxfId="3052" priority="1082">
      <formula>L226="NO CUMPLE"</formula>
    </cfRule>
  </conditionalFormatting>
  <conditionalFormatting sqref="M226:M228">
    <cfRule type="expression" dxfId="3051" priority="1083">
      <formula>L226="CUMPLE"</formula>
    </cfRule>
  </conditionalFormatting>
  <conditionalFormatting sqref="K227">
    <cfRule type="expression" dxfId="3050" priority="1084">
      <formula>J229="NO CUMPLE"</formula>
    </cfRule>
  </conditionalFormatting>
  <conditionalFormatting sqref="K227">
    <cfRule type="expression" dxfId="3049" priority="1085">
      <formula>J229="CUMPLE"</formula>
    </cfRule>
  </conditionalFormatting>
  <conditionalFormatting sqref="K229">
    <cfRule type="expression" dxfId="3048" priority="1072">
      <formula>J229="NO CUMPLE"</formula>
    </cfRule>
  </conditionalFormatting>
  <conditionalFormatting sqref="K229">
    <cfRule type="expression" dxfId="3047" priority="1073">
      <formula>J229="CUMPLE"</formula>
    </cfRule>
  </conditionalFormatting>
  <conditionalFormatting sqref="J226">
    <cfRule type="cellIs" dxfId="3046" priority="1070" operator="equal">
      <formula>"NO CUMPLE"</formula>
    </cfRule>
  </conditionalFormatting>
  <conditionalFormatting sqref="J226">
    <cfRule type="cellIs" dxfId="3045" priority="1071" operator="equal">
      <formula>"CUMPLE"</formula>
    </cfRule>
  </conditionalFormatting>
  <conditionalFormatting sqref="J227">
    <cfRule type="cellIs" dxfId="3044" priority="1068" operator="equal">
      <formula>"NO CUMPLE"</formula>
    </cfRule>
  </conditionalFormatting>
  <conditionalFormatting sqref="J227">
    <cfRule type="cellIs" dxfId="3043" priority="1069" operator="equal">
      <formula>"CUMPLE"</formula>
    </cfRule>
  </conditionalFormatting>
  <conditionalFormatting sqref="J228">
    <cfRule type="cellIs" dxfId="3042" priority="1066" operator="equal">
      <formula>"NO CUMPLE"</formula>
    </cfRule>
  </conditionalFormatting>
  <conditionalFormatting sqref="J228">
    <cfRule type="cellIs" dxfId="3041" priority="1067" operator="equal">
      <formula>"CUMPLE"</formula>
    </cfRule>
  </conditionalFormatting>
  <conditionalFormatting sqref="J229">
    <cfRule type="cellIs" dxfId="3040" priority="1064" operator="equal">
      <formula>"NO CUMPLE"</formula>
    </cfRule>
  </conditionalFormatting>
  <conditionalFormatting sqref="J229">
    <cfRule type="cellIs" dxfId="3039" priority="1065" operator="equal">
      <formula>"CUMPLE"</formula>
    </cfRule>
  </conditionalFormatting>
  <conditionalFormatting sqref="L225">
    <cfRule type="cellIs" dxfId="3038" priority="1062" operator="equal">
      <formula>"NO CUMPLE"</formula>
    </cfRule>
  </conditionalFormatting>
  <conditionalFormatting sqref="L225">
    <cfRule type="cellIs" dxfId="3037" priority="1063" operator="equal">
      <formula>"CUMPLE"</formula>
    </cfRule>
  </conditionalFormatting>
  <conditionalFormatting sqref="L226">
    <cfRule type="cellIs" dxfId="3036" priority="1060" operator="equal">
      <formula>"NO CUMPLE"</formula>
    </cfRule>
  </conditionalFormatting>
  <conditionalFormatting sqref="L226">
    <cfRule type="cellIs" dxfId="3035" priority="1061" operator="equal">
      <formula>"CUMPLE"</formula>
    </cfRule>
  </conditionalFormatting>
  <conditionalFormatting sqref="L227">
    <cfRule type="cellIs" dxfId="3034" priority="1058" operator="equal">
      <formula>"NO CUMPLE"</formula>
    </cfRule>
  </conditionalFormatting>
  <conditionalFormatting sqref="L227">
    <cfRule type="cellIs" dxfId="3033" priority="1059" operator="equal">
      <formula>"CUMPLE"</formula>
    </cfRule>
  </conditionalFormatting>
  <conditionalFormatting sqref="L228">
    <cfRule type="cellIs" dxfId="3032" priority="1056" operator="equal">
      <formula>"NO CUMPLE"</formula>
    </cfRule>
  </conditionalFormatting>
  <conditionalFormatting sqref="L228">
    <cfRule type="cellIs" dxfId="3031" priority="1057" operator="equal">
      <formula>"CUMPLE"</formula>
    </cfRule>
  </conditionalFormatting>
  <conditionalFormatting sqref="J237">
    <cfRule type="cellIs" dxfId="3030" priority="1054" operator="equal">
      <formula>"NO CUMPLE"</formula>
    </cfRule>
  </conditionalFormatting>
  <conditionalFormatting sqref="J237">
    <cfRule type="cellIs" dxfId="3029" priority="1055" operator="equal">
      <formula>"CUMPLE"</formula>
    </cfRule>
  </conditionalFormatting>
  <conditionalFormatting sqref="K237 K240">
    <cfRule type="expression" dxfId="3028" priority="1042">
      <formula>J237="NO CUMPLE"</formula>
    </cfRule>
  </conditionalFormatting>
  <conditionalFormatting sqref="K237 K240">
    <cfRule type="expression" dxfId="3027" priority="1043">
      <formula>J237="CUMPLE"</formula>
    </cfRule>
  </conditionalFormatting>
  <conditionalFormatting sqref="M237">
    <cfRule type="expression" dxfId="3026" priority="1044">
      <formula>L237="NO CUMPLE"</formula>
    </cfRule>
  </conditionalFormatting>
  <conditionalFormatting sqref="M237">
    <cfRule type="expression" dxfId="3025" priority="1045">
      <formula>L237="CUMPLE"</formula>
    </cfRule>
  </conditionalFormatting>
  <conditionalFormatting sqref="L241">
    <cfRule type="cellIs" dxfId="3024" priority="1046" operator="equal">
      <formula>"NO CUMPLE"</formula>
    </cfRule>
  </conditionalFormatting>
  <conditionalFormatting sqref="L241">
    <cfRule type="cellIs" dxfId="3023" priority="1047" operator="equal">
      <formula>"CUMPLE"</formula>
    </cfRule>
  </conditionalFormatting>
  <conditionalFormatting sqref="K238">
    <cfRule type="expression" dxfId="3022" priority="1048">
      <formula>J238="NO CUMPLE"</formula>
    </cfRule>
  </conditionalFormatting>
  <conditionalFormatting sqref="K238">
    <cfRule type="expression" dxfId="3021" priority="1049">
      <formula>J238="CUMPLE"</formula>
    </cfRule>
  </conditionalFormatting>
  <conditionalFormatting sqref="M238:M240">
    <cfRule type="expression" dxfId="3020" priority="1050">
      <formula>L238="NO CUMPLE"</formula>
    </cfRule>
  </conditionalFormatting>
  <conditionalFormatting sqref="M238:M240">
    <cfRule type="expression" dxfId="3019" priority="1051">
      <formula>L238="CUMPLE"</formula>
    </cfRule>
  </conditionalFormatting>
  <conditionalFormatting sqref="K239">
    <cfRule type="expression" dxfId="3018" priority="1052">
      <formula>J241="NO CUMPLE"</formula>
    </cfRule>
  </conditionalFormatting>
  <conditionalFormatting sqref="K239">
    <cfRule type="expression" dxfId="3017" priority="1053">
      <formula>J241="CUMPLE"</formula>
    </cfRule>
  </conditionalFormatting>
  <conditionalFormatting sqref="K241">
    <cfRule type="expression" dxfId="3016" priority="1040">
      <formula>J241="NO CUMPLE"</formula>
    </cfRule>
  </conditionalFormatting>
  <conditionalFormatting sqref="K241">
    <cfRule type="expression" dxfId="3015" priority="1041">
      <formula>J241="CUMPLE"</formula>
    </cfRule>
  </conditionalFormatting>
  <conditionalFormatting sqref="J238">
    <cfRule type="cellIs" dxfId="3014" priority="1038" operator="equal">
      <formula>"NO CUMPLE"</formula>
    </cfRule>
  </conditionalFormatting>
  <conditionalFormatting sqref="J238">
    <cfRule type="cellIs" dxfId="3013" priority="1039" operator="equal">
      <formula>"CUMPLE"</formula>
    </cfRule>
  </conditionalFormatting>
  <conditionalFormatting sqref="J239">
    <cfRule type="cellIs" dxfId="3012" priority="1036" operator="equal">
      <formula>"NO CUMPLE"</formula>
    </cfRule>
  </conditionalFormatting>
  <conditionalFormatting sqref="J239">
    <cfRule type="cellIs" dxfId="3011" priority="1037" operator="equal">
      <formula>"CUMPLE"</formula>
    </cfRule>
  </conditionalFormatting>
  <conditionalFormatting sqref="J240">
    <cfRule type="cellIs" dxfId="3010" priority="1034" operator="equal">
      <formula>"NO CUMPLE"</formula>
    </cfRule>
  </conditionalFormatting>
  <conditionalFormatting sqref="J240">
    <cfRule type="cellIs" dxfId="3009" priority="1035" operator="equal">
      <formula>"CUMPLE"</formula>
    </cfRule>
  </conditionalFormatting>
  <conditionalFormatting sqref="J241">
    <cfRule type="cellIs" dxfId="3008" priority="1032" operator="equal">
      <formula>"NO CUMPLE"</formula>
    </cfRule>
  </conditionalFormatting>
  <conditionalFormatting sqref="J241">
    <cfRule type="cellIs" dxfId="3007" priority="1033" operator="equal">
      <formula>"CUMPLE"</formula>
    </cfRule>
  </conditionalFormatting>
  <conditionalFormatting sqref="L237">
    <cfRule type="cellIs" dxfId="3006" priority="1030" operator="equal">
      <formula>"NO CUMPLE"</formula>
    </cfRule>
  </conditionalFormatting>
  <conditionalFormatting sqref="L237">
    <cfRule type="cellIs" dxfId="3005" priority="1031" operator="equal">
      <formula>"CUMPLE"</formula>
    </cfRule>
  </conditionalFormatting>
  <conditionalFormatting sqref="L238">
    <cfRule type="cellIs" dxfId="3004" priority="1028" operator="equal">
      <formula>"NO CUMPLE"</formula>
    </cfRule>
  </conditionalFormatting>
  <conditionalFormatting sqref="L238">
    <cfRule type="cellIs" dxfId="3003" priority="1029" operator="equal">
      <formula>"CUMPLE"</formula>
    </cfRule>
  </conditionalFormatting>
  <conditionalFormatting sqref="L239">
    <cfRule type="cellIs" dxfId="3002" priority="1026" operator="equal">
      <formula>"NO CUMPLE"</formula>
    </cfRule>
  </conditionalFormatting>
  <conditionalFormatting sqref="L239">
    <cfRule type="cellIs" dxfId="3001" priority="1027" operator="equal">
      <formula>"CUMPLE"</formula>
    </cfRule>
  </conditionalFormatting>
  <conditionalFormatting sqref="L240">
    <cfRule type="cellIs" dxfId="3000" priority="1024" operator="equal">
      <formula>"NO CUMPLE"</formula>
    </cfRule>
  </conditionalFormatting>
  <conditionalFormatting sqref="L240">
    <cfRule type="cellIs" dxfId="2999" priority="1025" operator="equal">
      <formula>"CUMPLE"</formula>
    </cfRule>
  </conditionalFormatting>
  <conditionalFormatting sqref="J242">
    <cfRule type="cellIs" dxfId="2998" priority="1022" operator="equal">
      <formula>"NO CUMPLE"</formula>
    </cfRule>
  </conditionalFormatting>
  <conditionalFormatting sqref="J242">
    <cfRule type="cellIs" dxfId="2997" priority="1023" operator="equal">
      <formula>"CUMPLE"</formula>
    </cfRule>
  </conditionalFormatting>
  <conditionalFormatting sqref="K242 K245">
    <cfRule type="expression" dxfId="2996" priority="1010">
      <formula>J242="NO CUMPLE"</formula>
    </cfRule>
  </conditionalFormatting>
  <conditionalFormatting sqref="K242 K245">
    <cfRule type="expression" dxfId="2995" priority="1011">
      <formula>J242="CUMPLE"</formula>
    </cfRule>
  </conditionalFormatting>
  <conditionalFormatting sqref="M242">
    <cfRule type="expression" dxfId="2994" priority="1012">
      <formula>L242="NO CUMPLE"</formula>
    </cfRule>
  </conditionalFormatting>
  <conditionalFormatting sqref="M242">
    <cfRule type="expression" dxfId="2993" priority="1013">
      <formula>L242="CUMPLE"</formula>
    </cfRule>
  </conditionalFormatting>
  <conditionalFormatting sqref="L246">
    <cfRule type="cellIs" dxfId="2992" priority="1014" operator="equal">
      <formula>"NO CUMPLE"</formula>
    </cfRule>
  </conditionalFormatting>
  <conditionalFormatting sqref="L246">
    <cfRule type="cellIs" dxfId="2991" priority="1015" operator="equal">
      <formula>"CUMPLE"</formula>
    </cfRule>
  </conditionalFormatting>
  <conditionalFormatting sqref="K243">
    <cfRule type="expression" dxfId="2990" priority="1016">
      <formula>J243="NO CUMPLE"</formula>
    </cfRule>
  </conditionalFormatting>
  <conditionalFormatting sqref="K243">
    <cfRule type="expression" dxfId="2989" priority="1017">
      <formula>J243="CUMPLE"</formula>
    </cfRule>
  </conditionalFormatting>
  <conditionalFormatting sqref="M243:M245">
    <cfRule type="expression" dxfId="2988" priority="1018">
      <formula>L243="NO CUMPLE"</formula>
    </cfRule>
  </conditionalFormatting>
  <conditionalFormatting sqref="M243:M245">
    <cfRule type="expression" dxfId="2987" priority="1019">
      <formula>L243="CUMPLE"</formula>
    </cfRule>
  </conditionalFormatting>
  <conditionalFormatting sqref="K244">
    <cfRule type="expression" dxfId="2986" priority="1020">
      <formula>J246="NO CUMPLE"</formula>
    </cfRule>
  </conditionalFormatting>
  <conditionalFormatting sqref="K244">
    <cfRule type="expression" dxfId="2985" priority="1021">
      <formula>J246="CUMPLE"</formula>
    </cfRule>
  </conditionalFormatting>
  <conditionalFormatting sqref="K246">
    <cfRule type="expression" dxfId="2984" priority="1008">
      <formula>J246="NO CUMPLE"</formula>
    </cfRule>
  </conditionalFormatting>
  <conditionalFormatting sqref="K246">
    <cfRule type="expression" dxfId="2983" priority="1009">
      <formula>J246="CUMPLE"</formula>
    </cfRule>
  </conditionalFormatting>
  <conditionalFormatting sqref="J243">
    <cfRule type="cellIs" dxfId="2982" priority="1006" operator="equal">
      <formula>"NO CUMPLE"</formula>
    </cfRule>
  </conditionalFormatting>
  <conditionalFormatting sqref="J243">
    <cfRule type="cellIs" dxfId="2981" priority="1007" operator="equal">
      <formula>"CUMPLE"</formula>
    </cfRule>
  </conditionalFormatting>
  <conditionalFormatting sqref="J244">
    <cfRule type="cellIs" dxfId="2980" priority="1004" operator="equal">
      <formula>"NO CUMPLE"</formula>
    </cfRule>
  </conditionalFormatting>
  <conditionalFormatting sqref="J244">
    <cfRule type="cellIs" dxfId="2979" priority="1005" operator="equal">
      <formula>"CUMPLE"</formula>
    </cfRule>
  </conditionalFormatting>
  <conditionalFormatting sqref="J245">
    <cfRule type="cellIs" dxfId="2978" priority="1002" operator="equal">
      <formula>"NO CUMPLE"</formula>
    </cfRule>
  </conditionalFormatting>
  <conditionalFormatting sqref="J245">
    <cfRule type="cellIs" dxfId="2977" priority="1003" operator="equal">
      <formula>"CUMPLE"</formula>
    </cfRule>
  </conditionalFormatting>
  <conditionalFormatting sqref="J246">
    <cfRule type="cellIs" dxfId="2976" priority="1000" operator="equal">
      <formula>"NO CUMPLE"</formula>
    </cfRule>
  </conditionalFormatting>
  <conditionalFormatting sqref="J246">
    <cfRule type="cellIs" dxfId="2975" priority="1001" operator="equal">
      <formula>"CUMPLE"</formula>
    </cfRule>
  </conditionalFormatting>
  <conditionalFormatting sqref="L242">
    <cfRule type="cellIs" dxfId="2974" priority="998" operator="equal">
      <formula>"NO CUMPLE"</formula>
    </cfRule>
  </conditionalFormatting>
  <conditionalFormatting sqref="L242">
    <cfRule type="cellIs" dxfId="2973" priority="999" operator="equal">
      <formula>"CUMPLE"</formula>
    </cfRule>
  </conditionalFormatting>
  <conditionalFormatting sqref="L243">
    <cfRule type="cellIs" dxfId="2972" priority="996" operator="equal">
      <formula>"NO CUMPLE"</formula>
    </cfRule>
  </conditionalFormatting>
  <conditionalFormatting sqref="L243">
    <cfRule type="cellIs" dxfId="2971" priority="997" operator="equal">
      <formula>"CUMPLE"</formula>
    </cfRule>
  </conditionalFormatting>
  <conditionalFormatting sqref="L244">
    <cfRule type="cellIs" dxfId="2970" priority="994" operator="equal">
      <formula>"NO CUMPLE"</formula>
    </cfRule>
  </conditionalFormatting>
  <conditionalFormatting sqref="L244">
    <cfRule type="cellIs" dxfId="2969" priority="995" operator="equal">
      <formula>"CUMPLE"</formula>
    </cfRule>
  </conditionalFormatting>
  <conditionalFormatting sqref="L245">
    <cfRule type="cellIs" dxfId="2968" priority="992" operator="equal">
      <formula>"NO CUMPLE"</formula>
    </cfRule>
  </conditionalFormatting>
  <conditionalFormatting sqref="L245">
    <cfRule type="cellIs" dxfId="2967" priority="993" operator="equal">
      <formula>"CUMPLE"</formula>
    </cfRule>
  </conditionalFormatting>
  <conditionalFormatting sqref="J247">
    <cfRule type="cellIs" dxfId="2966" priority="990" operator="equal">
      <formula>"NO CUMPLE"</formula>
    </cfRule>
  </conditionalFormatting>
  <conditionalFormatting sqref="J247">
    <cfRule type="cellIs" dxfId="2965" priority="991" operator="equal">
      <formula>"CUMPLE"</formula>
    </cfRule>
  </conditionalFormatting>
  <conditionalFormatting sqref="K247 K250">
    <cfRule type="expression" dxfId="2964" priority="978">
      <formula>J247="NO CUMPLE"</formula>
    </cfRule>
  </conditionalFormatting>
  <conditionalFormatting sqref="K247 K250">
    <cfRule type="expression" dxfId="2963" priority="979">
      <formula>J247="CUMPLE"</formula>
    </cfRule>
  </conditionalFormatting>
  <conditionalFormatting sqref="M247">
    <cfRule type="expression" dxfId="2962" priority="980">
      <formula>L247="NO CUMPLE"</formula>
    </cfRule>
  </conditionalFormatting>
  <conditionalFormatting sqref="M247">
    <cfRule type="expression" dxfId="2961" priority="981">
      <formula>L247="CUMPLE"</formula>
    </cfRule>
  </conditionalFormatting>
  <conditionalFormatting sqref="L251">
    <cfRule type="cellIs" dxfId="2960" priority="982" operator="equal">
      <formula>"NO CUMPLE"</formula>
    </cfRule>
  </conditionalFormatting>
  <conditionalFormatting sqref="L251">
    <cfRule type="cellIs" dxfId="2959" priority="983" operator="equal">
      <formula>"CUMPLE"</formula>
    </cfRule>
  </conditionalFormatting>
  <conditionalFormatting sqref="K248">
    <cfRule type="expression" dxfId="2958" priority="984">
      <formula>J248="NO CUMPLE"</formula>
    </cfRule>
  </conditionalFormatting>
  <conditionalFormatting sqref="K248">
    <cfRule type="expression" dxfId="2957" priority="985">
      <formula>J248="CUMPLE"</formula>
    </cfRule>
  </conditionalFormatting>
  <conditionalFormatting sqref="M248:M250">
    <cfRule type="expression" dxfId="2956" priority="986">
      <formula>L248="NO CUMPLE"</formula>
    </cfRule>
  </conditionalFormatting>
  <conditionalFormatting sqref="M248:M250">
    <cfRule type="expression" dxfId="2955" priority="987">
      <formula>L248="CUMPLE"</formula>
    </cfRule>
  </conditionalFormatting>
  <conditionalFormatting sqref="K249">
    <cfRule type="expression" dxfId="2954" priority="988">
      <formula>J251="NO CUMPLE"</formula>
    </cfRule>
  </conditionalFormatting>
  <conditionalFormatting sqref="K249">
    <cfRule type="expression" dxfId="2953" priority="989">
      <formula>J251="CUMPLE"</formula>
    </cfRule>
  </conditionalFormatting>
  <conditionalFormatting sqref="K251">
    <cfRule type="expression" dxfId="2952" priority="976">
      <formula>J251="NO CUMPLE"</formula>
    </cfRule>
  </conditionalFormatting>
  <conditionalFormatting sqref="K251">
    <cfRule type="expression" dxfId="2951" priority="977">
      <formula>J251="CUMPLE"</formula>
    </cfRule>
  </conditionalFormatting>
  <conditionalFormatting sqref="J248">
    <cfRule type="cellIs" dxfId="2950" priority="974" operator="equal">
      <formula>"NO CUMPLE"</formula>
    </cfRule>
  </conditionalFormatting>
  <conditionalFormatting sqref="J248">
    <cfRule type="cellIs" dxfId="2949" priority="975" operator="equal">
      <formula>"CUMPLE"</formula>
    </cfRule>
  </conditionalFormatting>
  <conditionalFormatting sqref="J249">
    <cfRule type="cellIs" dxfId="2948" priority="972" operator="equal">
      <formula>"NO CUMPLE"</formula>
    </cfRule>
  </conditionalFormatting>
  <conditionalFormatting sqref="J249">
    <cfRule type="cellIs" dxfId="2947" priority="973" operator="equal">
      <formula>"CUMPLE"</formula>
    </cfRule>
  </conditionalFormatting>
  <conditionalFormatting sqref="J250">
    <cfRule type="cellIs" dxfId="2946" priority="970" operator="equal">
      <formula>"NO CUMPLE"</formula>
    </cfRule>
  </conditionalFormatting>
  <conditionalFormatting sqref="J250">
    <cfRule type="cellIs" dxfId="2945" priority="971" operator="equal">
      <formula>"CUMPLE"</formula>
    </cfRule>
  </conditionalFormatting>
  <conditionalFormatting sqref="J251">
    <cfRule type="cellIs" dxfId="2944" priority="968" operator="equal">
      <formula>"NO CUMPLE"</formula>
    </cfRule>
  </conditionalFormatting>
  <conditionalFormatting sqref="J251">
    <cfRule type="cellIs" dxfId="2943" priority="969" operator="equal">
      <formula>"CUMPLE"</formula>
    </cfRule>
  </conditionalFormatting>
  <conditionalFormatting sqref="L247">
    <cfRule type="cellIs" dxfId="2942" priority="966" operator="equal">
      <formula>"NO CUMPLE"</formula>
    </cfRule>
  </conditionalFormatting>
  <conditionalFormatting sqref="L247">
    <cfRule type="cellIs" dxfId="2941" priority="967" operator="equal">
      <formula>"CUMPLE"</formula>
    </cfRule>
  </conditionalFormatting>
  <conditionalFormatting sqref="L248">
    <cfRule type="cellIs" dxfId="2940" priority="964" operator="equal">
      <formula>"NO CUMPLE"</formula>
    </cfRule>
  </conditionalFormatting>
  <conditionalFormatting sqref="L248">
    <cfRule type="cellIs" dxfId="2939" priority="965" operator="equal">
      <formula>"CUMPLE"</formula>
    </cfRule>
  </conditionalFormatting>
  <conditionalFormatting sqref="L249">
    <cfRule type="cellIs" dxfId="2938" priority="962" operator="equal">
      <formula>"NO CUMPLE"</formula>
    </cfRule>
  </conditionalFormatting>
  <conditionalFormatting sqref="L249">
    <cfRule type="cellIs" dxfId="2937" priority="963" operator="equal">
      <formula>"CUMPLE"</formula>
    </cfRule>
  </conditionalFormatting>
  <conditionalFormatting sqref="L250">
    <cfRule type="cellIs" dxfId="2936" priority="960" operator="equal">
      <formula>"NO CUMPLE"</formula>
    </cfRule>
  </conditionalFormatting>
  <conditionalFormatting sqref="L250">
    <cfRule type="cellIs" dxfId="2935" priority="961" operator="equal">
      <formula>"CUMPLE"</formula>
    </cfRule>
  </conditionalFormatting>
  <conditionalFormatting sqref="J252">
    <cfRule type="cellIs" dxfId="2934" priority="958" operator="equal">
      <formula>"NO CUMPLE"</formula>
    </cfRule>
  </conditionalFormatting>
  <conditionalFormatting sqref="J252">
    <cfRule type="cellIs" dxfId="2933" priority="959" operator="equal">
      <formula>"CUMPLE"</formula>
    </cfRule>
  </conditionalFormatting>
  <conditionalFormatting sqref="K252 K255">
    <cfRule type="expression" dxfId="2932" priority="946">
      <formula>J252="NO CUMPLE"</formula>
    </cfRule>
  </conditionalFormatting>
  <conditionalFormatting sqref="K252 K255">
    <cfRule type="expression" dxfId="2931" priority="947">
      <formula>J252="CUMPLE"</formula>
    </cfRule>
  </conditionalFormatting>
  <conditionalFormatting sqref="M252">
    <cfRule type="expression" dxfId="2930" priority="948">
      <formula>L252="NO CUMPLE"</formula>
    </cfRule>
  </conditionalFormatting>
  <conditionalFormatting sqref="M252">
    <cfRule type="expression" dxfId="2929" priority="949">
      <formula>L252="CUMPLE"</formula>
    </cfRule>
  </conditionalFormatting>
  <conditionalFormatting sqref="L256">
    <cfRule type="cellIs" dxfId="2928" priority="950" operator="equal">
      <formula>"NO CUMPLE"</formula>
    </cfRule>
  </conditionalFormatting>
  <conditionalFormatting sqref="L256">
    <cfRule type="cellIs" dxfId="2927" priority="951" operator="equal">
      <formula>"CUMPLE"</formula>
    </cfRule>
  </conditionalFormatting>
  <conditionalFormatting sqref="K253">
    <cfRule type="expression" dxfId="2926" priority="952">
      <formula>J253="NO CUMPLE"</formula>
    </cfRule>
  </conditionalFormatting>
  <conditionalFormatting sqref="K253">
    <cfRule type="expression" dxfId="2925" priority="953">
      <formula>J253="CUMPLE"</formula>
    </cfRule>
  </conditionalFormatting>
  <conditionalFormatting sqref="M253:M255">
    <cfRule type="expression" dxfId="2924" priority="954">
      <formula>L253="NO CUMPLE"</formula>
    </cfRule>
  </conditionalFormatting>
  <conditionalFormatting sqref="M253:M255">
    <cfRule type="expression" dxfId="2923" priority="955">
      <formula>L253="CUMPLE"</formula>
    </cfRule>
  </conditionalFormatting>
  <conditionalFormatting sqref="K254">
    <cfRule type="expression" dxfId="2922" priority="956">
      <formula>J256="NO CUMPLE"</formula>
    </cfRule>
  </conditionalFormatting>
  <conditionalFormatting sqref="K254">
    <cfRule type="expression" dxfId="2921" priority="957">
      <formula>J256="CUMPLE"</formula>
    </cfRule>
  </conditionalFormatting>
  <conditionalFormatting sqref="K256">
    <cfRule type="expression" dxfId="2920" priority="944">
      <formula>J256="NO CUMPLE"</formula>
    </cfRule>
  </conditionalFormatting>
  <conditionalFormatting sqref="K256">
    <cfRule type="expression" dxfId="2919" priority="945">
      <formula>J256="CUMPLE"</formula>
    </cfRule>
  </conditionalFormatting>
  <conditionalFormatting sqref="J253">
    <cfRule type="cellIs" dxfId="2918" priority="942" operator="equal">
      <formula>"NO CUMPLE"</formula>
    </cfRule>
  </conditionalFormatting>
  <conditionalFormatting sqref="J253">
    <cfRule type="cellIs" dxfId="2917" priority="943" operator="equal">
      <formula>"CUMPLE"</formula>
    </cfRule>
  </conditionalFormatting>
  <conditionalFormatting sqref="J254">
    <cfRule type="cellIs" dxfId="2916" priority="940" operator="equal">
      <formula>"NO CUMPLE"</formula>
    </cfRule>
  </conditionalFormatting>
  <conditionalFormatting sqref="J254">
    <cfRule type="cellIs" dxfId="2915" priority="941" operator="equal">
      <formula>"CUMPLE"</formula>
    </cfRule>
  </conditionalFormatting>
  <conditionalFormatting sqref="J255">
    <cfRule type="cellIs" dxfId="2914" priority="938" operator="equal">
      <formula>"NO CUMPLE"</formula>
    </cfRule>
  </conditionalFormatting>
  <conditionalFormatting sqref="J255">
    <cfRule type="cellIs" dxfId="2913" priority="939" operator="equal">
      <formula>"CUMPLE"</formula>
    </cfRule>
  </conditionalFormatting>
  <conditionalFormatting sqref="J256">
    <cfRule type="cellIs" dxfId="2912" priority="936" operator="equal">
      <formula>"NO CUMPLE"</formula>
    </cfRule>
  </conditionalFormatting>
  <conditionalFormatting sqref="J256">
    <cfRule type="cellIs" dxfId="2911" priority="937" operator="equal">
      <formula>"CUMPLE"</formula>
    </cfRule>
  </conditionalFormatting>
  <conditionalFormatting sqref="L252">
    <cfRule type="cellIs" dxfId="2910" priority="934" operator="equal">
      <formula>"NO CUMPLE"</formula>
    </cfRule>
  </conditionalFormatting>
  <conditionalFormatting sqref="L252">
    <cfRule type="cellIs" dxfId="2909" priority="935" operator="equal">
      <formula>"CUMPLE"</formula>
    </cfRule>
  </conditionalFormatting>
  <conditionalFormatting sqref="L253">
    <cfRule type="cellIs" dxfId="2908" priority="932" operator="equal">
      <formula>"NO CUMPLE"</formula>
    </cfRule>
  </conditionalFormatting>
  <conditionalFormatting sqref="L253">
    <cfRule type="cellIs" dxfId="2907" priority="933" operator="equal">
      <formula>"CUMPLE"</formula>
    </cfRule>
  </conditionalFormatting>
  <conditionalFormatting sqref="L254">
    <cfRule type="cellIs" dxfId="2906" priority="930" operator="equal">
      <formula>"NO CUMPLE"</formula>
    </cfRule>
  </conditionalFormatting>
  <conditionalFormatting sqref="L254">
    <cfRule type="cellIs" dxfId="2905" priority="931" operator="equal">
      <formula>"CUMPLE"</formula>
    </cfRule>
  </conditionalFormatting>
  <conditionalFormatting sqref="L255">
    <cfRule type="cellIs" dxfId="2904" priority="928" operator="equal">
      <formula>"NO CUMPLE"</formula>
    </cfRule>
  </conditionalFormatting>
  <conditionalFormatting sqref="L255">
    <cfRule type="cellIs" dxfId="2903" priority="929" operator="equal">
      <formula>"CUMPLE"</formula>
    </cfRule>
  </conditionalFormatting>
  <conditionalFormatting sqref="J257">
    <cfRule type="cellIs" dxfId="2902" priority="926" operator="equal">
      <formula>"NO CUMPLE"</formula>
    </cfRule>
  </conditionalFormatting>
  <conditionalFormatting sqref="J257">
    <cfRule type="cellIs" dxfId="2901" priority="927" operator="equal">
      <formula>"CUMPLE"</formula>
    </cfRule>
  </conditionalFormatting>
  <conditionalFormatting sqref="K257 K260">
    <cfRule type="expression" dxfId="2900" priority="914">
      <formula>J257="NO CUMPLE"</formula>
    </cfRule>
  </conditionalFormatting>
  <conditionalFormatting sqref="K257 K260">
    <cfRule type="expression" dxfId="2899" priority="915">
      <formula>J257="CUMPLE"</formula>
    </cfRule>
  </conditionalFormatting>
  <conditionalFormatting sqref="M257">
    <cfRule type="expression" dxfId="2898" priority="916">
      <formula>L257="NO CUMPLE"</formula>
    </cfRule>
  </conditionalFormatting>
  <conditionalFormatting sqref="M257">
    <cfRule type="expression" dxfId="2897" priority="917">
      <formula>L257="CUMPLE"</formula>
    </cfRule>
  </conditionalFormatting>
  <conditionalFormatting sqref="L261">
    <cfRule type="cellIs" dxfId="2896" priority="918" operator="equal">
      <formula>"NO CUMPLE"</formula>
    </cfRule>
  </conditionalFormatting>
  <conditionalFormatting sqref="L261">
    <cfRule type="cellIs" dxfId="2895" priority="919" operator="equal">
      <formula>"CUMPLE"</formula>
    </cfRule>
  </conditionalFormatting>
  <conditionalFormatting sqref="K258">
    <cfRule type="expression" dxfId="2894" priority="920">
      <formula>J258="NO CUMPLE"</formula>
    </cfRule>
  </conditionalFormatting>
  <conditionalFormatting sqref="K258">
    <cfRule type="expression" dxfId="2893" priority="921">
      <formula>J258="CUMPLE"</formula>
    </cfRule>
  </conditionalFormatting>
  <conditionalFormatting sqref="M258:M260">
    <cfRule type="expression" dxfId="2892" priority="922">
      <formula>L258="NO CUMPLE"</formula>
    </cfRule>
  </conditionalFormatting>
  <conditionalFormatting sqref="M258:M260">
    <cfRule type="expression" dxfId="2891" priority="923">
      <formula>L258="CUMPLE"</formula>
    </cfRule>
  </conditionalFormatting>
  <conditionalFormatting sqref="K259">
    <cfRule type="expression" dxfId="2890" priority="924">
      <formula>J261="NO CUMPLE"</formula>
    </cfRule>
  </conditionalFormatting>
  <conditionalFormatting sqref="K259">
    <cfRule type="expression" dxfId="2889" priority="925">
      <formula>J261="CUMPLE"</formula>
    </cfRule>
  </conditionalFormatting>
  <conditionalFormatting sqref="K261">
    <cfRule type="expression" dxfId="2888" priority="912">
      <formula>J261="NO CUMPLE"</formula>
    </cfRule>
  </conditionalFormatting>
  <conditionalFormatting sqref="K261">
    <cfRule type="expression" dxfId="2887" priority="913">
      <formula>J261="CUMPLE"</formula>
    </cfRule>
  </conditionalFormatting>
  <conditionalFormatting sqref="J258">
    <cfRule type="cellIs" dxfId="2886" priority="910" operator="equal">
      <formula>"NO CUMPLE"</formula>
    </cfRule>
  </conditionalFormatting>
  <conditionalFormatting sqref="J258">
    <cfRule type="cellIs" dxfId="2885" priority="911" operator="equal">
      <formula>"CUMPLE"</formula>
    </cfRule>
  </conditionalFormatting>
  <conditionalFormatting sqref="J259">
    <cfRule type="cellIs" dxfId="2884" priority="908" operator="equal">
      <formula>"NO CUMPLE"</formula>
    </cfRule>
  </conditionalFormatting>
  <conditionalFormatting sqref="J259">
    <cfRule type="cellIs" dxfId="2883" priority="909" operator="equal">
      <formula>"CUMPLE"</formula>
    </cfRule>
  </conditionalFormatting>
  <conditionalFormatting sqref="J260">
    <cfRule type="cellIs" dxfId="2882" priority="906" operator="equal">
      <formula>"NO CUMPLE"</formula>
    </cfRule>
  </conditionalFormatting>
  <conditionalFormatting sqref="J260">
    <cfRule type="cellIs" dxfId="2881" priority="907" operator="equal">
      <formula>"CUMPLE"</formula>
    </cfRule>
  </conditionalFormatting>
  <conditionalFormatting sqref="J261">
    <cfRule type="cellIs" dxfId="2880" priority="904" operator="equal">
      <formula>"NO CUMPLE"</formula>
    </cfRule>
  </conditionalFormatting>
  <conditionalFormatting sqref="J261">
    <cfRule type="cellIs" dxfId="2879" priority="905" operator="equal">
      <formula>"CUMPLE"</formula>
    </cfRule>
  </conditionalFormatting>
  <conditionalFormatting sqref="L257">
    <cfRule type="cellIs" dxfId="2878" priority="902" operator="equal">
      <formula>"NO CUMPLE"</formula>
    </cfRule>
  </conditionalFormatting>
  <conditionalFormatting sqref="L257">
    <cfRule type="cellIs" dxfId="2877" priority="903" operator="equal">
      <formula>"CUMPLE"</formula>
    </cfRule>
  </conditionalFormatting>
  <conditionalFormatting sqref="L258">
    <cfRule type="cellIs" dxfId="2876" priority="900" operator="equal">
      <formula>"NO CUMPLE"</formula>
    </cfRule>
  </conditionalFormatting>
  <conditionalFormatting sqref="L258">
    <cfRule type="cellIs" dxfId="2875" priority="901" operator="equal">
      <formula>"CUMPLE"</formula>
    </cfRule>
  </conditionalFormatting>
  <conditionalFormatting sqref="L259">
    <cfRule type="cellIs" dxfId="2874" priority="898" operator="equal">
      <formula>"NO CUMPLE"</formula>
    </cfRule>
  </conditionalFormatting>
  <conditionalFormatting sqref="L259">
    <cfRule type="cellIs" dxfId="2873" priority="899" operator="equal">
      <formula>"CUMPLE"</formula>
    </cfRule>
  </conditionalFormatting>
  <conditionalFormatting sqref="L260">
    <cfRule type="cellIs" dxfId="2872" priority="896" operator="equal">
      <formula>"NO CUMPLE"</formula>
    </cfRule>
  </conditionalFormatting>
  <conditionalFormatting sqref="L260">
    <cfRule type="cellIs" dxfId="2871" priority="897" operator="equal">
      <formula>"CUMPLE"</formula>
    </cfRule>
  </conditionalFormatting>
  <conditionalFormatting sqref="J269">
    <cfRule type="cellIs" dxfId="2870" priority="894" operator="equal">
      <formula>"NO CUMPLE"</formula>
    </cfRule>
  </conditionalFormatting>
  <conditionalFormatting sqref="J269">
    <cfRule type="cellIs" dxfId="2869" priority="895" operator="equal">
      <formula>"CUMPLE"</formula>
    </cfRule>
  </conditionalFormatting>
  <conditionalFormatting sqref="K269 K272">
    <cfRule type="expression" dxfId="2868" priority="882">
      <formula>J269="NO CUMPLE"</formula>
    </cfRule>
  </conditionalFormatting>
  <conditionalFormatting sqref="K269 K272">
    <cfRule type="expression" dxfId="2867" priority="883">
      <formula>J269="CUMPLE"</formula>
    </cfRule>
  </conditionalFormatting>
  <conditionalFormatting sqref="M269">
    <cfRule type="expression" dxfId="2866" priority="884">
      <formula>L269="NO CUMPLE"</formula>
    </cfRule>
  </conditionalFormatting>
  <conditionalFormatting sqref="M269">
    <cfRule type="expression" dxfId="2865" priority="885">
      <formula>L269="CUMPLE"</formula>
    </cfRule>
  </conditionalFormatting>
  <conditionalFormatting sqref="L273">
    <cfRule type="cellIs" dxfId="2864" priority="886" operator="equal">
      <formula>"NO CUMPLE"</formula>
    </cfRule>
  </conditionalFormatting>
  <conditionalFormatting sqref="L273">
    <cfRule type="cellIs" dxfId="2863" priority="887" operator="equal">
      <formula>"CUMPLE"</formula>
    </cfRule>
  </conditionalFormatting>
  <conditionalFormatting sqref="K270">
    <cfRule type="expression" dxfId="2862" priority="888">
      <formula>J270="NO CUMPLE"</formula>
    </cfRule>
  </conditionalFormatting>
  <conditionalFormatting sqref="K270">
    <cfRule type="expression" dxfId="2861" priority="889">
      <formula>J270="CUMPLE"</formula>
    </cfRule>
  </conditionalFormatting>
  <conditionalFormatting sqref="M270:M272">
    <cfRule type="expression" dxfId="2860" priority="890">
      <formula>L270="NO CUMPLE"</formula>
    </cfRule>
  </conditionalFormatting>
  <conditionalFormatting sqref="M270:M272">
    <cfRule type="expression" dxfId="2859" priority="891">
      <formula>L270="CUMPLE"</formula>
    </cfRule>
  </conditionalFormatting>
  <conditionalFormatting sqref="K271">
    <cfRule type="expression" dxfId="2858" priority="892">
      <formula>J273="NO CUMPLE"</formula>
    </cfRule>
  </conditionalFormatting>
  <conditionalFormatting sqref="K271">
    <cfRule type="expression" dxfId="2857" priority="893">
      <formula>J273="CUMPLE"</formula>
    </cfRule>
  </conditionalFormatting>
  <conditionalFormatting sqref="K273">
    <cfRule type="expression" dxfId="2856" priority="880">
      <formula>J273="NO CUMPLE"</formula>
    </cfRule>
  </conditionalFormatting>
  <conditionalFormatting sqref="K273">
    <cfRule type="expression" dxfId="2855" priority="881">
      <formula>J273="CUMPLE"</formula>
    </cfRule>
  </conditionalFormatting>
  <conditionalFormatting sqref="J270">
    <cfRule type="cellIs" dxfId="2854" priority="878" operator="equal">
      <formula>"NO CUMPLE"</formula>
    </cfRule>
  </conditionalFormatting>
  <conditionalFormatting sqref="J270">
    <cfRule type="cellIs" dxfId="2853" priority="879" operator="equal">
      <formula>"CUMPLE"</formula>
    </cfRule>
  </conditionalFormatting>
  <conditionalFormatting sqref="J271">
    <cfRule type="cellIs" dxfId="2852" priority="876" operator="equal">
      <formula>"NO CUMPLE"</formula>
    </cfRule>
  </conditionalFormatting>
  <conditionalFormatting sqref="J271">
    <cfRule type="cellIs" dxfId="2851" priority="877" operator="equal">
      <formula>"CUMPLE"</formula>
    </cfRule>
  </conditionalFormatting>
  <conditionalFormatting sqref="J272">
    <cfRule type="cellIs" dxfId="2850" priority="874" operator="equal">
      <formula>"NO CUMPLE"</formula>
    </cfRule>
  </conditionalFormatting>
  <conditionalFormatting sqref="J272">
    <cfRule type="cellIs" dxfId="2849" priority="875" operator="equal">
      <formula>"CUMPLE"</formula>
    </cfRule>
  </conditionalFormatting>
  <conditionalFormatting sqref="J273">
    <cfRule type="cellIs" dxfId="2848" priority="872" operator="equal">
      <formula>"NO CUMPLE"</formula>
    </cfRule>
  </conditionalFormatting>
  <conditionalFormatting sqref="J273">
    <cfRule type="cellIs" dxfId="2847" priority="873" operator="equal">
      <formula>"CUMPLE"</formula>
    </cfRule>
  </conditionalFormatting>
  <conditionalFormatting sqref="L269">
    <cfRule type="cellIs" dxfId="2846" priority="870" operator="equal">
      <formula>"NO CUMPLE"</formula>
    </cfRule>
  </conditionalFormatting>
  <conditionalFormatting sqref="L269">
    <cfRule type="cellIs" dxfId="2845" priority="871" operator="equal">
      <formula>"CUMPLE"</formula>
    </cfRule>
  </conditionalFormatting>
  <conditionalFormatting sqref="L270">
    <cfRule type="cellIs" dxfId="2844" priority="868" operator="equal">
      <formula>"NO CUMPLE"</formula>
    </cfRule>
  </conditionalFormatting>
  <conditionalFormatting sqref="L270">
    <cfRule type="cellIs" dxfId="2843" priority="869" operator="equal">
      <formula>"CUMPLE"</formula>
    </cfRule>
  </conditionalFormatting>
  <conditionalFormatting sqref="L271">
    <cfRule type="cellIs" dxfId="2842" priority="866" operator="equal">
      <formula>"NO CUMPLE"</formula>
    </cfRule>
  </conditionalFormatting>
  <conditionalFormatting sqref="L271">
    <cfRule type="cellIs" dxfId="2841" priority="867" operator="equal">
      <formula>"CUMPLE"</formula>
    </cfRule>
  </conditionalFormatting>
  <conditionalFormatting sqref="L272">
    <cfRule type="cellIs" dxfId="2840" priority="864" operator="equal">
      <formula>"NO CUMPLE"</formula>
    </cfRule>
  </conditionalFormatting>
  <conditionalFormatting sqref="L272">
    <cfRule type="cellIs" dxfId="2839" priority="865" operator="equal">
      <formula>"CUMPLE"</formula>
    </cfRule>
  </conditionalFormatting>
  <conditionalFormatting sqref="J274">
    <cfRule type="cellIs" dxfId="2838" priority="862" operator="equal">
      <formula>"NO CUMPLE"</formula>
    </cfRule>
  </conditionalFormatting>
  <conditionalFormatting sqref="J274">
    <cfRule type="cellIs" dxfId="2837" priority="863" operator="equal">
      <formula>"CUMPLE"</formula>
    </cfRule>
  </conditionalFormatting>
  <conditionalFormatting sqref="K274 K277">
    <cfRule type="expression" dxfId="2836" priority="850">
      <formula>J274="NO CUMPLE"</formula>
    </cfRule>
  </conditionalFormatting>
  <conditionalFormatting sqref="K274 K277">
    <cfRule type="expression" dxfId="2835" priority="851">
      <formula>J274="CUMPLE"</formula>
    </cfRule>
  </conditionalFormatting>
  <conditionalFormatting sqref="M274">
    <cfRule type="expression" dxfId="2834" priority="852">
      <formula>L274="NO CUMPLE"</formula>
    </cfRule>
  </conditionalFormatting>
  <conditionalFormatting sqref="M274">
    <cfRule type="expression" dxfId="2833" priority="853">
      <formula>L274="CUMPLE"</formula>
    </cfRule>
  </conditionalFormatting>
  <conditionalFormatting sqref="L278">
    <cfRule type="cellIs" dxfId="2832" priority="854" operator="equal">
      <formula>"NO CUMPLE"</formula>
    </cfRule>
  </conditionalFormatting>
  <conditionalFormatting sqref="L278">
    <cfRule type="cellIs" dxfId="2831" priority="855" operator="equal">
      <formula>"CUMPLE"</formula>
    </cfRule>
  </conditionalFormatting>
  <conditionalFormatting sqref="K275">
    <cfRule type="expression" dxfId="2830" priority="856">
      <formula>J275="NO CUMPLE"</formula>
    </cfRule>
  </conditionalFormatting>
  <conditionalFormatting sqref="K275">
    <cfRule type="expression" dxfId="2829" priority="857">
      <formula>J275="CUMPLE"</formula>
    </cfRule>
  </conditionalFormatting>
  <conditionalFormatting sqref="M275:M277">
    <cfRule type="expression" dxfId="2828" priority="858">
      <formula>L275="NO CUMPLE"</formula>
    </cfRule>
  </conditionalFormatting>
  <conditionalFormatting sqref="M275:M277">
    <cfRule type="expression" dxfId="2827" priority="859">
      <formula>L275="CUMPLE"</formula>
    </cfRule>
  </conditionalFormatting>
  <conditionalFormatting sqref="K276">
    <cfRule type="expression" dxfId="2826" priority="860">
      <formula>J278="NO CUMPLE"</formula>
    </cfRule>
  </conditionalFormatting>
  <conditionalFormatting sqref="K276">
    <cfRule type="expression" dxfId="2825" priority="861">
      <formula>J278="CUMPLE"</formula>
    </cfRule>
  </conditionalFormatting>
  <conditionalFormatting sqref="K278">
    <cfRule type="expression" dxfId="2824" priority="848">
      <formula>J278="NO CUMPLE"</formula>
    </cfRule>
  </conditionalFormatting>
  <conditionalFormatting sqref="K278">
    <cfRule type="expression" dxfId="2823" priority="849">
      <formula>J278="CUMPLE"</formula>
    </cfRule>
  </conditionalFormatting>
  <conditionalFormatting sqref="J275">
    <cfRule type="cellIs" dxfId="2822" priority="846" operator="equal">
      <formula>"NO CUMPLE"</formula>
    </cfRule>
  </conditionalFormatting>
  <conditionalFormatting sqref="J275">
    <cfRule type="cellIs" dxfId="2821" priority="847" operator="equal">
      <formula>"CUMPLE"</formula>
    </cfRule>
  </conditionalFormatting>
  <conditionalFormatting sqref="J276">
    <cfRule type="cellIs" dxfId="2820" priority="844" operator="equal">
      <formula>"NO CUMPLE"</formula>
    </cfRule>
  </conditionalFormatting>
  <conditionalFormatting sqref="J276">
    <cfRule type="cellIs" dxfId="2819" priority="845" operator="equal">
      <formula>"CUMPLE"</formula>
    </cfRule>
  </conditionalFormatting>
  <conditionalFormatting sqref="J277">
    <cfRule type="cellIs" dxfId="2818" priority="842" operator="equal">
      <formula>"NO CUMPLE"</formula>
    </cfRule>
  </conditionalFormatting>
  <conditionalFormatting sqref="J277">
    <cfRule type="cellIs" dxfId="2817" priority="843" operator="equal">
      <formula>"CUMPLE"</formula>
    </cfRule>
  </conditionalFormatting>
  <conditionalFormatting sqref="J278">
    <cfRule type="cellIs" dxfId="2816" priority="840" operator="equal">
      <formula>"NO CUMPLE"</formula>
    </cfRule>
  </conditionalFormatting>
  <conditionalFormatting sqref="J278">
    <cfRule type="cellIs" dxfId="2815" priority="841" operator="equal">
      <formula>"CUMPLE"</formula>
    </cfRule>
  </conditionalFormatting>
  <conditionalFormatting sqref="L274">
    <cfRule type="cellIs" dxfId="2814" priority="838" operator="equal">
      <formula>"NO CUMPLE"</formula>
    </cfRule>
  </conditionalFormatting>
  <conditionalFormatting sqref="L274">
    <cfRule type="cellIs" dxfId="2813" priority="839" operator="equal">
      <formula>"CUMPLE"</formula>
    </cfRule>
  </conditionalFormatting>
  <conditionalFormatting sqref="L275">
    <cfRule type="cellIs" dxfId="2812" priority="836" operator="equal">
      <formula>"NO CUMPLE"</formula>
    </cfRule>
  </conditionalFormatting>
  <conditionalFormatting sqref="L275">
    <cfRule type="cellIs" dxfId="2811" priority="837" operator="equal">
      <formula>"CUMPLE"</formula>
    </cfRule>
  </conditionalFormatting>
  <conditionalFormatting sqref="L276">
    <cfRule type="cellIs" dxfId="2810" priority="834" operator="equal">
      <formula>"NO CUMPLE"</formula>
    </cfRule>
  </conditionalFormatting>
  <conditionalFormatting sqref="L276">
    <cfRule type="cellIs" dxfId="2809" priority="835" operator="equal">
      <formula>"CUMPLE"</formula>
    </cfRule>
  </conditionalFormatting>
  <conditionalFormatting sqref="L277">
    <cfRule type="cellIs" dxfId="2808" priority="832" operator="equal">
      <formula>"NO CUMPLE"</formula>
    </cfRule>
  </conditionalFormatting>
  <conditionalFormatting sqref="L277">
    <cfRule type="cellIs" dxfId="2807" priority="833" operator="equal">
      <formula>"CUMPLE"</formula>
    </cfRule>
  </conditionalFormatting>
  <conditionalFormatting sqref="J279">
    <cfRule type="cellIs" dxfId="2806" priority="830" operator="equal">
      <formula>"NO CUMPLE"</formula>
    </cfRule>
  </conditionalFormatting>
  <conditionalFormatting sqref="J279">
    <cfRule type="cellIs" dxfId="2805" priority="831" operator="equal">
      <formula>"CUMPLE"</formula>
    </cfRule>
  </conditionalFormatting>
  <conditionalFormatting sqref="K279 K282">
    <cfRule type="expression" dxfId="2804" priority="818">
      <formula>J279="NO CUMPLE"</formula>
    </cfRule>
  </conditionalFormatting>
  <conditionalFormatting sqref="K279 K282">
    <cfRule type="expression" dxfId="2803" priority="819">
      <formula>J279="CUMPLE"</formula>
    </cfRule>
  </conditionalFormatting>
  <conditionalFormatting sqref="M279">
    <cfRule type="expression" dxfId="2802" priority="820">
      <formula>L279="NO CUMPLE"</formula>
    </cfRule>
  </conditionalFormatting>
  <conditionalFormatting sqref="M279">
    <cfRule type="expression" dxfId="2801" priority="821">
      <formula>L279="CUMPLE"</formula>
    </cfRule>
  </conditionalFormatting>
  <conditionalFormatting sqref="L283">
    <cfRule type="cellIs" dxfId="2800" priority="822" operator="equal">
      <formula>"NO CUMPLE"</formula>
    </cfRule>
  </conditionalFormatting>
  <conditionalFormatting sqref="L283">
    <cfRule type="cellIs" dxfId="2799" priority="823" operator="equal">
      <formula>"CUMPLE"</formula>
    </cfRule>
  </conditionalFormatting>
  <conditionalFormatting sqref="K280">
    <cfRule type="expression" dxfId="2798" priority="824">
      <formula>J280="NO CUMPLE"</formula>
    </cfRule>
  </conditionalFormatting>
  <conditionalFormatting sqref="K280">
    <cfRule type="expression" dxfId="2797" priority="825">
      <formula>J280="CUMPLE"</formula>
    </cfRule>
  </conditionalFormatting>
  <conditionalFormatting sqref="M280:M282">
    <cfRule type="expression" dxfId="2796" priority="826">
      <formula>L280="NO CUMPLE"</formula>
    </cfRule>
  </conditionalFormatting>
  <conditionalFormatting sqref="M280:M282">
    <cfRule type="expression" dxfId="2795" priority="827">
      <formula>L280="CUMPLE"</formula>
    </cfRule>
  </conditionalFormatting>
  <conditionalFormatting sqref="K281">
    <cfRule type="expression" dxfId="2794" priority="828">
      <formula>J283="NO CUMPLE"</formula>
    </cfRule>
  </conditionalFormatting>
  <conditionalFormatting sqref="K281">
    <cfRule type="expression" dxfId="2793" priority="829">
      <formula>J283="CUMPLE"</formula>
    </cfRule>
  </conditionalFormatting>
  <conditionalFormatting sqref="K283">
    <cfRule type="expression" dxfId="2792" priority="816">
      <formula>J283="NO CUMPLE"</formula>
    </cfRule>
  </conditionalFormatting>
  <conditionalFormatting sqref="K283">
    <cfRule type="expression" dxfId="2791" priority="817">
      <formula>J283="CUMPLE"</formula>
    </cfRule>
  </conditionalFormatting>
  <conditionalFormatting sqref="J280">
    <cfRule type="cellIs" dxfId="2790" priority="814" operator="equal">
      <formula>"NO CUMPLE"</formula>
    </cfRule>
  </conditionalFormatting>
  <conditionalFormatting sqref="J280">
    <cfRule type="cellIs" dxfId="2789" priority="815" operator="equal">
      <formula>"CUMPLE"</formula>
    </cfRule>
  </conditionalFormatting>
  <conditionalFormatting sqref="J281">
    <cfRule type="cellIs" dxfId="2788" priority="812" operator="equal">
      <formula>"NO CUMPLE"</formula>
    </cfRule>
  </conditionalFormatting>
  <conditionalFormatting sqref="J281">
    <cfRule type="cellIs" dxfId="2787" priority="813" operator="equal">
      <formula>"CUMPLE"</formula>
    </cfRule>
  </conditionalFormatting>
  <conditionalFormatting sqref="J282">
    <cfRule type="cellIs" dxfId="2786" priority="810" operator="equal">
      <formula>"NO CUMPLE"</formula>
    </cfRule>
  </conditionalFormatting>
  <conditionalFormatting sqref="J282">
    <cfRule type="cellIs" dxfId="2785" priority="811" operator="equal">
      <formula>"CUMPLE"</formula>
    </cfRule>
  </conditionalFormatting>
  <conditionalFormatting sqref="J283">
    <cfRule type="cellIs" dxfId="2784" priority="808" operator="equal">
      <formula>"NO CUMPLE"</formula>
    </cfRule>
  </conditionalFormatting>
  <conditionalFormatting sqref="J283">
    <cfRule type="cellIs" dxfId="2783" priority="809" operator="equal">
      <formula>"CUMPLE"</formula>
    </cfRule>
  </conditionalFormatting>
  <conditionalFormatting sqref="L279">
    <cfRule type="cellIs" dxfId="2782" priority="806" operator="equal">
      <formula>"NO CUMPLE"</formula>
    </cfRule>
  </conditionalFormatting>
  <conditionalFormatting sqref="L279">
    <cfRule type="cellIs" dxfId="2781" priority="807" operator="equal">
      <formula>"CUMPLE"</formula>
    </cfRule>
  </conditionalFormatting>
  <conditionalFormatting sqref="L280">
    <cfRule type="cellIs" dxfId="2780" priority="804" operator="equal">
      <formula>"NO CUMPLE"</formula>
    </cfRule>
  </conditionalFormatting>
  <conditionalFormatting sqref="L280">
    <cfRule type="cellIs" dxfId="2779" priority="805" operator="equal">
      <formula>"CUMPLE"</formula>
    </cfRule>
  </conditionalFormatting>
  <conditionalFormatting sqref="L281">
    <cfRule type="cellIs" dxfId="2778" priority="802" operator="equal">
      <formula>"NO CUMPLE"</formula>
    </cfRule>
  </conditionalFormatting>
  <conditionalFormatting sqref="L281">
    <cfRule type="cellIs" dxfId="2777" priority="803" operator="equal">
      <formula>"CUMPLE"</formula>
    </cfRule>
  </conditionalFormatting>
  <conditionalFormatting sqref="L282">
    <cfRule type="cellIs" dxfId="2776" priority="800" operator="equal">
      <formula>"NO CUMPLE"</formula>
    </cfRule>
  </conditionalFormatting>
  <conditionalFormatting sqref="L282">
    <cfRule type="cellIs" dxfId="2775" priority="801" operator="equal">
      <formula>"CUMPLE"</formula>
    </cfRule>
  </conditionalFormatting>
  <conditionalFormatting sqref="J284">
    <cfRule type="cellIs" dxfId="2774" priority="798" operator="equal">
      <formula>"NO CUMPLE"</formula>
    </cfRule>
  </conditionalFormatting>
  <conditionalFormatting sqref="J284">
    <cfRule type="cellIs" dxfId="2773" priority="799" operator="equal">
      <formula>"CUMPLE"</formula>
    </cfRule>
  </conditionalFormatting>
  <conditionalFormatting sqref="K284 K287">
    <cfRule type="expression" dxfId="2772" priority="786">
      <formula>J284="NO CUMPLE"</formula>
    </cfRule>
  </conditionalFormatting>
  <conditionalFormatting sqref="K284 K287">
    <cfRule type="expression" dxfId="2771" priority="787">
      <formula>J284="CUMPLE"</formula>
    </cfRule>
  </conditionalFormatting>
  <conditionalFormatting sqref="M284">
    <cfRule type="expression" dxfId="2770" priority="788">
      <formula>L284="NO CUMPLE"</formula>
    </cfRule>
  </conditionalFormatting>
  <conditionalFormatting sqref="M284">
    <cfRule type="expression" dxfId="2769" priority="789">
      <formula>L284="CUMPLE"</formula>
    </cfRule>
  </conditionalFormatting>
  <conditionalFormatting sqref="L288">
    <cfRule type="cellIs" dxfId="2768" priority="790" operator="equal">
      <formula>"NO CUMPLE"</formula>
    </cfRule>
  </conditionalFormatting>
  <conditionalFormatting sqref="L288">
    <cfRule type="cellIs" dxfId="2767" priority="791" operator="equal">
      <formula>"CUMPLE"</formula>
    </cfRule>
  </conditionalFormatting>
  <conditionalFormatting sqref="K285">
    <cfRule type="expression" dxfId="2766" priority="792">
      <formula>J285="NO CUMPLE"</formula>
    </cfRule>
  </conditionalFormatting>
  <conditionalFormatting sqref="K285">
    <cfRule type="expression" dxfId="2765" priority="793">
      <formula>J285="CUMPLE"</formula>
    </cfRule>
  </conditionalFormatting>
  <conditionalFormatting sqref="M285:M287">
    <cfRule type="expression" dxfId="2764" priority="794">
      <formula>L285="NO CUMPLE"</formula>
    </cfRule>
  </conditionalFormatting>
  <conditionalFormatting sqref="M285:M287">
    <cfRule type="expression" dxfId="2763" priority="795">
      <formula>L285="CUMPLE"</formula>
    </cfRule>
  </conditionalFormatting>
  <conditionalFormatting sqref="K286">
    <cfRule type="expression" dxfId="2762" priority="796">
      <formula>J288="NO CUMPLE"</formula>
    </cfRule>
  </conditionalFormatting>
  <conditionalFormatting sqref="K286">
    <cfRule type="expression" dxfId="2761" priority="797">
      <formula>J288="CUMPLE"</formula>
    </cfRule>
  </conditionalFormatting>
  <conditionalFormatting sqref="K288">
    <cfRule type="expression" dxfId="2760" priority="784">
      <formula>J288="NO CUMPLE"</formula>
    </cfRule>
  </conditionalFormatting>
  <conditionalFormatting sqref="K288">
    <cfRule type="expression" dxfId="2759" priority="785">
      <formula>J288="CUMPLE"</formula>
    </cfRule>
  </conditionalFormatting>
  <conditionalFormatting sqref="J285">
    <cfRule type="cellIs" dxfId="2758" priority="782" operator="equal">
      <formula>"NO CUMPLE"</formula>
    </cfRule>
  </conditionalFormatting>
  <conditionalFormatting sqref="J285">
    <cfRule type="cellIs" dxfId="2757" priority="783" operator="equal">
      <formula>"CUMPLE"</formula>
    </cfRule>
  </conditionalFormatting>
  <conditionalFormatting sqref="J286">
    <cfRule type="cellIs" dxfId="2756" priority="780" operator="equal">
      <formula>"NO CUMPLE"</formula>
    </cfRule>
  </conditionalFormatting>
  <conditionalFormatting sqref="J286">
    <cfRule type="cellIs" dxfId="2755" priority="781" operator="equal">
      <formula>"CUMPLE"</formula>
    </cfRule>
  </conditionalFormatting>
  <conditionalFormatting sqref="J287">
    <cfRule type="cellIs" dxfId="2754" priority="778" operator="equal">
      <formula>"NO CUMPLE"</formula>
    </cfRule>
  </conditionalFormatting>
  <conditionalFormatting sqref="J287">
    <cfRule type="cellIs" dxfId="2753" priority="779" operator="equal">
      <formula>"CUMPLE"</formula>
    </cfRule>
  </conditionalFormatting>
  <conditionalFormatting sqref="J288">
    <cfRule type="cellIs" dxfId="2752" priority="776" operator="equal">
      <formula>"NO CUMPLE"</formula>
    </cfRule>
  </conditionalFormatting>
  <conditionalFormatting sqref="J288">
    <cfRule type="cellIs" dxfId="2751" priority="777" operator="equal">
      <formula>"CUMPLE"</formula>
    </cfRule>
  </conditionalFormatting>
  <conditionalFormatting sqref="L284">
    <cfRule type="cellIs" dxfId="2750" priority="774" operator="equal">
      <formula>"NO CUMPLE"</formula>
    </cfRule>
  </conditionalFormatting>
  <conditionalFormatting sqref="L284">
    <cfRule type="cellIs" dxfId="2749" priority="775" operator="equal">
      <formula>"CUMPLE"</formula>
    </cfRule>
  </conditionalFormatting>
  <conditionalFormatting sqref="L285">
    <cfRule type="cellIs" dxfId="2748" priority="772" operator="equal">
      <formula>"NO CUMPLE"</formula>
    </cfRule>
  </conditionalFormatting>
  <conditionalFormatting sqref="L285">
    <cfRule type="cellIs" dxfId="2747" priority="773" operator="equal">
      <formula>"CUMPLE"</formula>
    </cfRule>
  </conditionalFormatting>
  <conditionalFormatting sqref="L286">
    <cfRule type="cellIs" dxfId="2746" priority="770" operator="equal">
      <formula>"NO CUMPLE"</formula>
    </cfRule>
  </conditionalFormatting>
  <conditionalFormatting sqref="L286">
    <cfRule type="cellIs" dxfId="2745" priority="771" operator="equal">
      <formula>"CUMPLE"</formula>
    </cfRule>
  </conditionalFormatting>
  <conditionalFormatting sqref="L287">
    <cfRule type="cellIs" dxfId="2744" priority="768" operator="equal">
      <formula>"NO CUMPLE"</formula>
    </cfRule>
  </conditionalFormatting>
  <conditionalFormatting sqref="L287">
    <cfRule type="cellIs" dxfId="2743" priority="769" operator="equal">
      <formula>"CUMPLE"</formula>
    </cfRule>
  </conditionalFormatting>
  <conditionalFormatting sqref="J289">
    <cfRule type="cellIs" dxfId="2742" priority="766" operator="equal">
      <formula>"NO CUMPLE"</formula>
    </cfRule>
  </conditionalFormatting>
  <conditionalFormatting sqref="J289">
    <cfRule type="cellIs" dxfId="2741" priority="767" operator="equal">
      <formula>"CUMPLE"</formula>
    </cfRule>
  </conditionalFormatting>
  <conditionalFormatting sqref="K289 K292">
    <cfRule type="expression" dxfId="2740" priority="754">
      <formula>J289="NO CUMPLE"</formula>
    </cfRule>
  </conditionalFormatting>
  <conditionalFormatting sqref="K289 K292">
    <cfRule type="expression" dxfId="2739" priority="755">
      <formula>J289="CUMPLE"</formula>
    </cfRule>
  </conditionalFormatting>
  <conditionalFormatting sqref="M289">
    <cfRule type="expression" dxfId="2738" priority="756">
      <formula>L289="NO CUMPLE"</formula>
    </cfRule>
  </conditionalFormatting>
  <conditionalFormatting sqref="M289">
    <cfRule type="expression" dxfId="2737" priority="757">
      <formula>L289="CUMPLE"</formula>
    </cfRule>
  </conditionalFormatting>
  <conditionalFormatting sqref="L293">
    <cfRule type="cellIs" dxfId="2736" priority="758" operator="equal">
      <formula>"NO CUMPLE"</formula>
    </cfRule>
  </conditionalFormatting>
  <conditionalFormatting sqref="L293">
    <cfRule type="cellIs" dxfId="2735" priority="759" operator="equal">
      <formula>"CUMPLE"</formula>
    </cfRule>
  </conditionalFormatting>
  <conditionalFormatting sqref="K290">
    <cfRule type="expression" dxfId="2734" priority="760">
      <formula>J290="NO CUMPLE"</formula>
    </cfRule>
  </conditionalFormatting>
  <conditionalFormatting sqref="K290">
    <cfRule type="expression" dxfId="2733" priority="761">
      <formula>J290="CUMPLE"</formula>
    </cfRule>
  </conditionalFormatting>
  <conditionalFormatting sqref="M290:M292">
    <cfRule type="expression" dxfId="2732" priority="762">
      <formula>L290="NO CUMPLE"</formula>
    </cfRule>
  </conditionalFormatting>
  <conditionalFormatting sqref="M290:M292">
    <cfRule type="expression" dxfId="2731" priority="763">
      <formula>L290="CUMPLE"</formula>
    </cfRule>
  </conditionalFormatting>
  <conditionalFormatting sqref="K291">
    <cfRule type="expression" dxfId="2730" priority="764">
      <formula>J293="NO CUMPLE"</formula>
    </cfRule>
  </conditionalFormatting>
  <conditionalFormatting sqref="K291">
    <cfRule type="expression" dxfId="2729" priority="765">
      <formula>J293="CUMPLE"</formula>
    </cfRule>
  </conditionalFormatting>
  <conditionalFormatting sqref="K293">
    <cfRule type="expression" dxfId="2728" priority="752">
      <formula>J293="NO CUMPLE"</formula>
    </cfRule>
  </conditionalFormatting>
  <conditionalFormatting sqref="K293">
    <cfRule type="expression" dxfId="2727" priority="753">
      <formula>J293="CUMPLE"</formula>
    </cfRule>
  </conditionalFormatting>
  <conditionalFormatting sqref="J290">
    <cfRule type="cellIs" dxfId="2726" priority="750" operator="equal">
      <formula>"NO CUMPLE"</formula>
    </cfRule>
  </conditionalFormatting>
  <conditionalFormatting sqref="J290">
    <cfRule type="cellIs" dxfId="2725" priority="751" operator="equal">
      <formula>"CUMPLE"</formula>
    </cfRule>
  </conditionalFormatting>
  <conditionalFormatting sqref="J291">
    <cfRule type="cellIs" dxfId="2724" priority="748" operator="equal">
      <formula>"NO CUMPLE"</formula>
    </cfRule>
  </conditionalFormatting>
  <conditionalFormatting sqref="J291">
    <cfRule type="cellIs" dxfId="2723" priority="749" operator="equal">
      <formula>"CUMPLE"</formula>
    </cfRule>
  </conditionalFormatting>
  <conditionalFormatting sqref="J292">
    <cfRule type="cellIs" dxfId="2722" priority="746" operator="equal">
      <formula>"NO CUMPLE"</formula>
    </cfRule>
  </conditionalFormatting>
  <conditionalFormatting sqref="J292">
    <cfRule type="cellIs" dxfId="2721" priority="747" operator="equal">
      <formula>"CUMPLE"</formula>
    </cfRule>
  </conditionalFormatting>
  <conditionalFormatting sqref="J293">
    <cfRule type="cellIs" dxfId="2720" priority="744" operator="equal">
      <formula>"NO CUMPLE"</formula>
    </cfRule>
  </conditionalFormatting>
  <conditionalFormatting sqref="J293">
    <cfRule type="cellIs" dxfId="2719" priority="745" operator="equal">
      <formula>"CUMPLE"</formula>
    </cfRule>
  </conditionalFormatting>
  <conditionalFormatting sqref="L289">
    <cfRule type="cellIs" dxfId="2718" priority="742" operator="equal">
      <formula>"NO CUMPLE"</formula>
    </cfRule>
  </conditionalFormatting>
  <conditionalFormatting sqref="L289">
    <cfRule type="cellIs" dxfId="2717" priority="743" operator="equal">
      <formula>"CUMPLE"</formula>
    </cfRule>
  </conditionalFormatting>
  <conditionalFormatting sqref="L290">
    <cfRule type="cellIs" dxfId="2716" priority="740" operator="equal">
      <formula>"NO CUMPLE"</formula>
    </cfRule>
  </conditionalFormatting>
  <conditionalFormatting sqref="L290">
    <cfRule type="cellIs" dxfId="2715" priority="741" operator="equal">
      <formula>"CUMPLE"</formula>
    </cfRule>
  </conditionalFormatting>
  <conditionalFormatting sqref="L291">
    <cfRule type="cellIs" dxfId="2714" priority="738" operator="equal">
      <formula>"NO CUMPLE"</formula>
    </cfRule>
  </conditionalFormatting>
  <conditionalFormatting sqref="L291">
    <cfRule type="cellIs" dxfId="2713" priority="739" operator="equal">
      <formula>"CUMPLE"</formula>
    </cfRule>
  </conditionalFormatting>
  <conditionalFormatting sqref="L292">
    <cfRule type="cellIs" dxfId="2712" priority="736" operator="equal">
      <formula>"NO CUMPLE"</formula>
    </cfRule>
  </conditionalFormatting>
  <conditionalFormatting sqref="L292">
    <cfRule type="cellIs" dxfId="2711" priority="737" operator="equal">
      <formula>"CUMPLE"</formula>
    </cfRule>
  </conditionalFormatting>
  <conditionalFormatting sqref="J301">
    <cfRule type="cellIs" dxfId="2710" priority="734" operator="equal">
      <formula>"NO CUMPLE"</formula>
    </cfRule>
  </conditionalFormatting>
  <conditionalFormatting sqref="J301">
    <cfRule type="cellIs" dxfId="2709" priority="735" operator="equal">
      <formula>"CUMPLE"</formula>
    </cfRule>
  </conditionalFormatting>
  <conditionalFormatting sqref="K301 K304">
    <cfRule type="expression" dxfId="2708" priority="722">
      <formula>J301="NO CUMPLE"</formula>
    </cfRule>
  </conditionalFormatting>
  <conditionalFormatting sqref="K301 K304">
    <cfRule type="expression" dxfId="2707" priority="723">
      <formula>J301="CUMPLE"</formula>
    </cfRule>
  </conditionalFormatting>
  <conditionalFormatting sqref="M301">
    <cfRule type="expression" dxfId="2706" priority="724">
      <formula>L301="NO CUMPLE"</formula>
    </cfRule>
  </conditionalFormatting>
  <conditionalFormatting sqref="M301">
    <cfRule type="expression" dxfId="2705" priority="725">
      <formula>L301="CUMPLE"</formula>
    </cfRule>
  </conditionalFormatting>
  <conditionalFormatting sqref="L305">
    <cfRule type="cellIs" dxfId="2704" priority="726" operator="equal">
      <formula>"NO CUMPLE"</formula>
    </cfRule>
  </conditionalFormatting>
  <conditionalFormatting sqref="L305">
    <cfRule type="cellIs" dxfId="2703" priority="727" operator="equal">
      <formula>"CUMPLE"</formula>
    </cfRule>
  </conditionalFormatting>
  <conditionalFormatting sqref="K302">
    <cfRule type="expression" dxfId="2702" priority="728">
      <formula>J302="NO CUMPLE"</formula>
    </cfRule>
  </conditionalFormatting>
  <conditionalFormatting sqref="K302">
    <cfRule type="expression" dxfId="2701" priority="729">
      <formula>J302="CUMPLE"</formula>
    </cfRule>
  </conditionalFormatting>
  <conditionalFormatting sqref="M302:M304">
    <cfRule type="expression" dxfId="2700" priority="730">
      <formula>L302="NO CUMPLE"</formula>
    </cfRule>
  </conditionalFormatting>
  <conditionalFormatting sqref="M302:M304">
    <cfRule type="expression" dxfId="2699" priority="731">
      <formula>L302="CUMPLE"</formula>
    </cfRule>
  </conditionalFormatting>
  <conditionalFormatting sqref="K303">
    <cfRule type="expression" dxfId="2698" priority="732">
      <formula>J305="NO CUMPLE"</formula>
    </cfRule>
  </conditionalFormatting>
  <conditionalFormatting sqref="K303">
    <cfRule type="expression" dxfId="2697" priority="733">
      <formula>J305="CUMPLE"</formula>
    </cfRule>
  </conditionalFormatting>
  <conditionalFormatting sqref="K305">
    <cfRule type="expression" dxfId="2696" priority="720">
      <formula>J305="NO CUMPLE"</formula>
    </cfRule>
  </conditionalFormatting>
  <conditionalFormatting sqref="K305">
    <cfRule type="expression" dxfId="2695" priority="721">
      <formula>J305="CUMPLE"</formula>
    </cfRule>
  </conditionalFormatting>
  <conditionalFormatting sqref="J302">
    <cfRule type="cellIs" dxfId="2694" priority="718" operator="equal">
      <formula>"NO CUMPLE"</formula>
    </cfRule>
  </conditionalFormatting>
  <conditionalFormatting sqref="J302">
    <cfRule type="cellIs" dxfId="2693" priority="719" operator="equal">
      <formula>"CUMPLE"</formula>
    </cfRule>
  </conditionalFormatting>
  <conditionalFormatting sqref="J303">
    <cfRule type="cellIs" dxfId="2692" priority="716" operator="equal">
      <formula>"NO CUMPLE"</formula>
    </cfRule>
  </conditionalFormatting>
  <conditionalFormatting sqref="J303">
    <cfRule type="cellIs" dxfId="2691" priority="717" operator="equal">
      <formula>"CUMPLE"</formula>
    </cfRule>
  </conditionalFormatting>
  <conditionalFormatting sqref="J304">
    <cfRule type="cellIs" dxfId="2690" priority="714" operator="equal">
      <formula>"NO CUMPLE"</formula>
    </cfRule>
  </conditionalFormatting>
  <conditionalFormatting sqref="J304">
    <cfRule type="cellIs" dxfId="2689" priority="715" operator="equal">
      <formula>"CUMPLE"</formula>
    </cfRule>
  </conditionalFormatting>
  <conditionalFormatting sqref="J305">
    <cfRule type="cellIs" dxfId="2688" priority="712" operator="equal">
      <formula>"NO CUMPLE"</formula>
    </cfRule>
  </conditionalFormatting>
  <conditionalFormatting sqref="J305">
    <cfRule type="cellIs" dxfId="2687" priority="713" operator="equal">
      <formula>"CUMPLE"</formula>
    </cfRule>
  </conditionalFormatting>
  <conditionalFormatting sqref="L301">
    <cfRule type="cellIs" dxfId="2686" priority="710" operator="equal">
      <formula>"NO CUMPLE"</formula>
    </cfRule>
  </conditionalFormatting>
  <conditionalFormatting sqref="L301">
    <cfRule type="cellIs" dxfId="2685" priority="711" operator="equal">
      <formula>"CUMPLE"</formula>
    </cfRule>
  </conditionalFormatting>
  <conditionalFormatting sqref="L302">
    <cfRule type="cellIs" dxfId="2684" priority="708" operator="equal">
      <formula>"NO CUMPLE"</formula>
    </cfRule>
  </conditionalFormatting>
  <conditionalFormatting sqref="L302">
    <cfRule type="cellIs" dxfId="2683" priority="709" operator="equal">
      <formula>"CUMPLE"</formula>
    </cfRule>
  </conditionalFormatting>
  <conditionalFormatting sqref="L303">
    <cfRule type="cellIs" dxfId="2682" priority="706" operator="equal">
      <formula>"NO CUMPLE"</formula>
    </cfRule>
  </conditionalFormatting>
  <conditionalFormatting sqref="L303">
    <cfRule type="cellIs" dxfId="2681" priority="707" operator="equal">
      <formula>"CUMPLE"</formula>
    </cfRule>
  </conditionalFormatting>
  <conditionalFormatting sqref="L304">
    <cfRule type="cellIs" dxfId="2680" priority="704" operator="equal">
      <formula>"NO CUMPLE"</formula>
    </cfRule>
  </conditionalFormatting>
  <conditionalFormatting sqref="L304">
    <cfRule type="cellIs" dxfId="2679" priority="705" operator="equal">
      <formula>"CUMPLE"</formula>
    </cfRule>
  </conditionalFormatting>
  <conditionalFormatting sqref="J306">
    <cfRule type="cellIs" dxfId="2678" priority="702" operator="equal">
      <formula>"NO CUMPLE"</formula>
    </cfRule>
  </conditionalFormatting>
  <conditionalFormatting sqref="J306">
    <cfRule type="cellIs" dxfId="2677" priority="703" operator="equal">
      <formula>"CUMPLE"</formula>
    </cfRule>
  </conditionalFormatting>
  <conditionalFormatting sqref="K306 K309">
    <cfRule type="expression" dxfId="2676" priority="690">
      <formula>J306="NO CUMPLE"</formula>
    </cfRule>
  </conditionalFormatting>
  <conditionalFormatting sqref="K306 K309">
    <cfRule type="expression" dxfId="2675" priority="691">
      <formula>J306="CUMPLE"</formula>
    </cfRule>
  </conditionalFormatting>
  <conditionalFormatting sqref="M306">
    <cfRule type="expression" dxfId="2674" priority="692">
      <formula>L306="NO CUMPLE"</formula>
    </cfRule>
  </conditionalFormatting>
  <conditionalFormatting sqref="M306">
    <cfRule type="expression" dxfId="2673" priority="693">
      <formula>L306="CUMPLE"</formula>
    </cfRule>
  </conditionalFormatting>
  <conditionalFormatting sqref="L310">
    <cfRule type="cellIs" dxfId="2672" priority="694" operator="equal">
      <formula>"NO CUMPLE"</formula>
    </cfRule>
  </conditionalFormatting>
  <conditionalFormatting sqref="L310">
    <cfRule type="cellIs" dxfId="2671" priority="695" operator="equal">
      <formula>"CUMPLE"</formula>
    </cfRule>
  </conditionalFormatting>
  <conditionalFormatting sqref="K307">
    <cfRule type="expression" dxfId="2670" priority="696">
      <formula>J307="NO CUMPLE"</formula>
    </cfRule>
  </conditionalFormatting>
  <conditionalFormatting sqref="K307">
    <cfRule type="expression" dxfId="2669" priority="697">
      <formula>J307="CUMPLE"</formula>
    </cfRule>
  </conditionalFormatting>
  <conditionalFormatting sqref="M307:M309">
    <cfRule type="expression" dxfId="2668" priority="698">
      <formula>L307="NO CUMPLE"</formula>
    </cfRule>
  </conditionalFormatting>
  <conditionalFormatting sqref="M307:M309">
    <cfRule type="expression" dxfId="2667" priority="699">
      <formula>L307="CUMPLE"</formula>
    </cfRule>
  </conditionalFormatting>
  <conditionalFormatting sqref="K308">
    <cfRule type="expression" dxfId="2666" priority="700">
      <formula>J310="NO CUMPLE"</formula>
    </cfRule>
  </conditionalFormatting>
  <conditionalFormatting sqref="K308">
    <cfRule type="expression" dxfId="2665" priority="701">
      <formula>J310="CUMPLE"</formula>
    </cfRule>
  </conditionalFormatting>
  <conditionalFormatting sqref="K310">
    <cfRule type="expression" dxfId="2664" priority="688">
      <formula>J310="NO CUMPLE"</formula>
    </cfRule>
  </conditionalFormatting>
  <conditionalFormatting sqref="K310">
    <cfRule type="expression" dxfId="2663" priority="689">
      <formula>J310="CUMPLE"</formula>
    </cfRule>
  </conditionalFormatting>
  <conditionalFormatting sqref="J307">
    <cfRule type="cellIs" dxfId="2662" priority="686" operator="equal">
      <formula>"NO CUMPLE"</formula>
    </cfRule>
  </conditionalFormatting>
  <conditionalFormatting sqref="J307">
    <cfRule type="cellIs" dxfId="2661" priority="687" operator="equal">
      <formula>"CUMPLE"</formula>
    </cfRule>
  </conditionalFormatting>
  <conditionalFormatting sqref="J308">
    <cfRule type="cellIs" dxfId="2660" priority="684" operator="equal">
      <formula>"NO CUMPLE"</formula>
    </cfRule>
  </conditionalFormatting>
  <conditionalFormatting sqref="J308">
    <cfRule type="cellIs" dxfId="2659" priority="685" operator="equal">
      <formula>"CUMPLE"</formula>
    </cfRule>
  </conditionalFormatting>
  <conditionalFormatting sqref="J309">
    <cfRule type="cellIs" dxfId="2658" priority="682" operator="equal">
      <formula>"NO CUMPLE"</formula>
    </cfRule>
  </conditionalFormatting>
  <conditionalFormatting sqref="J309">
    <cfRule type="cellIs" dxfId="2657" priority="683" operator="equal">
      <formula>"CUMPLE"</formula>
    </cfRule>
  </conditionalFormatting>
  <conditionalFormatting sqref="J310">
    <cfRule type="cellIs" dxfId="2656" priority="680" operator="equal">
      <formula>"NO CUMPLE"</formula>
    </cfRule>
  </conditionalFormatting>
  <conditionalFormatting sqref="J310">
    <cfRule type="cellIs" dxfId="2655" priority="681" operator="equal">
      <formula>"CUMPLE"</formula>
    </cfRule>
  </conditionalFormatting>
  <conditionalFormatting sqref="L306">
    <cfRule type="cellIs" dxfId="2654" priority="678" operator="equal">
      <formula>"NO CUMPLE"</formula>
    </cfRule>
  </conditionalFormatting>
  <conditionalFormatting sqref="L306">
    <cfRule type="cellIs" dxfId="2653" priority="679" operator="equal">
      <formula>"CUMPLE"</formula>
    </cfRule>
  </conditionalFormatting>
  <conditionalFormatting sqref="L307">
    <cfRule type="cellIs" dxfId="2652" priority="676" operator="equal">
      <formula>"NO CUMPLE"</formula>
    </cfRule>
  </conditionalFormatting>
  <conditionalFormatting sqref="L307">
    <cfRule type="cellIs" dxfId="2651" priority="677" operator="equal">
      <formula>"CUMPLE"</formula>
    </cfRule>
  </conditionalFormatting>
  <conditionalFormatting sqref="L308">
    <cfRule type="cellIs" dxfId="2650" priority="674" operator="equal">
      <formula>"NO CUMPLE"</formula>
    </cfRule>
  </conditionalFormatting>
  <conditionalFormatting sqref="L308">
    <cfRule type="cellIs" dxfId="2649" priority="675" operator="equal">
      <formula>"CUMPLE"</formula>
    </cfRule>
  </conditionalFormatting>
  <conditionalFormatting sqref="L309">
    <cfRule type="cellIs" dxfId="2648" priority="672" operator="equal">
      <formula>"NO CUMPLE"</formula>
    </cfRule>
  </conditionalFormatting>
  <conditionalFormatting sqref="L309">
    <cfRule type="cellIs" dxfId="2647" priority="673" operator="equal">
      <formula>"CUMPLE"</formula>
    </cfRule>
  </conditionalFormatting>
  <conditionalFormatting sqref="J311">
    <cfRule type="cellIs" dxfId="2646" priority="670" operator="equal">
      <formula>"NO CUMPLE"</formula>
    </cfRule>
  </conditionalFormatting>
  <conditionalFormatting sqref="J311">
    <cfRule type="cellIs" dxfId="2645" priority="671" operator="equal">
      <formula>"CUMPLE"</formula>
    </cfRule>
  </conditionalFormatting>
  <conditionalFormatting sqref="K311 K314">
    <cfRule type="expression" dxfId="2644" priority="658">
      <formula>J311="NO CUMPLE"</formula>
    </cfRule>
  </conditionalFormatting>
  <conditionalFormatting sqref="K311 K314">
    <cfRule type="expression" dxfId="2643" priority="659">
      <formula>J311="CUMPLE"</formula>
    </cfRule>
  </conditionalFormatting>
  <conditionalFormatting sqref="M311">
    <cfRule type="expression" dxfId="2642" priority="660">
      <formula>L311="NO CUMPLE"</formula>
    </cfRule>
  </conditionalFormatting>
  <conditionalFormatting sqref="M311">
    <cfRule type="expression" dxfId="2641" priority="661">
      <formula>L311="CUMPLE"</formula>
    </cfRule>
  </conditionalFormatting>
  <conditionalFormatting sqref="L315">
    <cfRule type="cellIs" dxfId="2640" priority="662" operator="equal">
      <formula>"NO CUMPLE"</formula>
    </cfRule>
  </conditionalFormatting>
  <conditionalFormatting sqref="L315">
    <cfRule type="cellIs" dxfId="2639" priority="663" operator="equal">
      <formula>"CUMPLE"</formula>
    </cfRule>
  </conditionalFormatting>
  <conditionalFormatting sqref="K312">
    <cfRule type="expression" dxfId="2638" priority="664">
      <formula>J312="NO CUMPLE"</formula>
    </cfRule>
  </conditionalFormatting>
  <conditionalFormatting sqref="K312">
    <cfRule type="expression" dxfId="2637" priority="665">
      <formula>J312="CUMPLE"</formula>
    </cfRule>
  </conditionalFormatting>
  <conditionalFormatting sqref="M312:M314">
    <cfRule type="expression" dxfId="2636" priority="666">
      <formula>L312="NO CUMPLE"</formula>
    </cfRule>
  </conditionalFormatting>
  <conditionalFormatting sqref="M312:M314">
    <cfRule type="expression" dxfId="2635" priority="667">
      <formula>L312="CUMPLE"</formula>
    </cfRule>
  </conditionalFormatting>
  <conditionalFormatting sqref="K313">
    <cfRule type="expression" dxfId="2634" priority="668">
      <formula>J315="NO CUMPLE"</formula>
    </cfRule>
  </conditionalFormatting>
  <conditionalFormatting sqref="K313">
    <cfRule type="expression" dxfId="2633" priority="669">
      <formula>J315="CUMPLE"</formula>
    </cfRule>
  </conditionalFormatting>
  <conditionalFormatting sqref="K315">
    <cfRule type="expression" dxfId="2632" priority="656">
      <formula>J315="NO CUMPLE"</formula>
    </cfRule>
  </conditionalFormatting>
  <conditionalFormatting sqref="K315">
    <cfRule type="expression" dxfId="2631" priority="657">
      <formula>J315="CUMPLE"</formula>
    </cfRule>
  </conditionalFormatting>
  <conditionalFormatting sqref="J312">
    <cfRule type="cellIs" dxfId="2630" priority="654" operator="equal">
      <formula>"NO CUMPLE"</formula>
    </cfRule>
  </conditionalFormatting>
  <conditionalFormatting sqref="J312">
    <cfRule type="cellIs" dxfId="2629" priority="655" operator="equal">
      <formula>"CUMPLE"</formula>
    </cfRule>
  </conditionalFormatting>
  <conditionalFormatting sqref="J313">
    <cfRule type="cellIs" dxfId="2628" priority="652" operator="equal">
      <formula>"NO CUMPLE"</formula>
    </cfRule>
  </conditionalFormatting>
  <conditionalFormatting sqref="J313">
    <cfRule type="cellIs" dxfId="2627" priority="653" operator="equal">
      <formula>"CUMPLE"</formula>
    </cfRule>
  </conditionalFormatting>
  <conditionalFormatting sqref="J314">
    <cfRule type="cellIs" dxfId="2626" priority="650" operator="equal">
      <formula>"NO CUMPLE"</formula>
    </cfRule>
  </conditionalFormatting>
  <conditionalFormatting sqref="J314">
    <cfRule type="cellIs" dxfId="2625" priority="651" operator="equal">
      <formula>"CUMPLE"</formula>
    </cfRule>
  </conditionalFormatting>
  <conditionalFormatting sqref="J315">
    <cfRule type="cellIs" dxfId="2624" priority="648" operator="equal">
      <formula>"NO CUMPLE"</formula>
    </cfRule>
  </conditionalFormatting>
  <conditionalFormatting sqref="J315">
    <cfRule type="cellIs" dxfId="2623" priority="649" operator="equal">
      <formula>"CUMPLE"</formula>
    </cfRule>
  </conditionalFormatting>
  <conditionalFormatting sqref="L311">
    <cfRule type="cellIs" dxfId="2622" priority="646" operator="equal">
      <formula>"NO CUMPLE"</formula>
    </cfRule>
  </conditionalFormatting>
  <conditionalFormatting sqref="L311">
    <cfRule type="cellIs" dxfId="2621" priority="647" operator="equal">
      <formula>"CUMPLE"</formula>
    </cfRule>
  </conditionalFormatting>
  <conditionalFormatting sqref="L312">
    <cfRule type="cellIs" dxfId="2620" priority="644" operator="equal">
      <formula>"NO CUMPLE"</formula>
    </cfRule>
  </conditionalFormatting>
  <conditionalFormatting sqref="L312">
    <cfRule type="cellIs" dxfId="2619" priority="645" operator="equal">
      <formula>"CUMPLE"</formula>
    </cfRule>
  </conditionalFormatting>
  <conditionalFormatting sqref="L313">
    <cfRule type="cellIs" dxfId="2618" priority="642" operator="equal">
      <formula>"NO CUMPLE"</formula>
    </cfRule>
  </conditionalFormatting>
  <conditionalFormatting sqref="L313">
    <cfRule type="cellIs" dxfId="2617" priority="643" operator="equal">
      <formula>"CUMPLE"</formula>
    </cfRule>
  </conditionalFormatting>
  <conditionalFormatting sqref="L314">
    <cfRule type="cellIs" dxfId="2616" priority="640" operator="equal">
      <formula>"NO CUMPLE"</formula>
    </cfRule>
  </conditionalFormatting>
  <conditionalFormatting sqref="L314">
    <cfRule type="cellIs" dxfId="2615" priority="641" operator="equal">
      <formula>"CUMPLE"</formula>
    </cfRule>
  </conditionalFormatting>
  <conditionalFormatting sqref="J316">
    <cfRule type="cellIs" dxfId="2614" priority="638" operator="equal">
      <formula>"NO CUMPLE"</formula>
    </cfRule>
  </conditionalFormatting>
  <conditionalFormatting sqref="J316">
    <cfRule type="cellIs" dxfId="2613" priority="639" operator="equal">
      <formula>"CUMPLE"</formula>
    </cfRule>
  </conditionalFormatting>
  <conditionalFormatting sqref="K316 K319">
    <cfRule type="expression" dxfId="2612" priority="626">
      <formula>J316="NO CUMPLE"</formula>
    </cfRule>
  </conditionalFormatting>
  <conditionalFormatting sqref="K316 K319">
    <cfRule type="expression" dxfId="2611" priority="627">
      <formula>J316="CUMPLE"</formula>
    </cfRule>
  </conditionalFormatting>
  <conditionalFormatting sqref="M316">
    <cfRule type="expression" dxfId="2610" priority="628">
      <formula>L316="NO CUMPLE"</formula>
    </cfRule>
  </conditionalFormatting>
  <conditionalFormatting sqref="M316">
    <cfRule type="expression" dxfId="2609" priority="629">
      <formula>L316="CUMPLE"</formula>
    </cfRule>
  </conditionalFormatting>
  <conditionalFormatting sqref="L320">
    <cfRule type="cellIs" dxfId="2608" priority="630" operator="equal">
      <formula>"NO CUMPLE"</formula>
    </cfRule>
  </conditionalFormatting>
  <conditionalFormatting sqref="L320">
    <cfRule type="cellIs" dxfId="2607" priority="631" operator="equal">
      <formula>"CUMPLE"</formula>
    </cfRule>
  </conditionalFormatting>
  <conditionalFormatting sqref="K317">
    <cfRule type="expression" dxfId="2606" priority="632">
      <formula>J317="NO CUMPLE"</formula>
    </cfRule>
  </conditionalFormatting>
  <conditionalFormatting sqref="K317">
    <cfRule type="expression" dxfId="2605" priority="633">
      <formula>J317="CUMPLE"</formula>
    </cfRule>
  </conditionalFormatting>
  <conditionalFormatting sqref="M317:M319">
    <cfRule type="expression" dxfId="2604" priority="634">
      <formula>L317="NO CUMPLE"</formula>
    </cfRule>
  </conditionalFormatting>
  <conditionalFormatting sqref="M317:M319">
    <cfRule type="expression" dxfId="2603" priority="635">
      <formula>L317="CUMPLE"</formula>
    </cfRule>
  </conditionalFormatting>
  <conditionalFormatting sqref="K318">
    <cfRule type="expression" dxfId="2602" priority="636">
      <formula>J320="NO CUMPLE"</formula>
    </cfRule>
  </conditionalFormatting>
  <conditionalFormatting sqref="K318">
    <cfRule type="expression" dxfId="2601" priority="637">
      <formula>J320="CUMPLE"</formula>
    </cfRule>
  </conditionalFormatting>
  <conditionalFormatting sqref="K320">
    <cfRule type="expression" dxfId="2600" priority="624">
      <formula>J320="NO CUMPLE"</formula>
    </cfRule>
  </conditionalFormatting>
  <conditionalFormatting sqref="K320">
    <cfRule type="expression" dxfId="2599" priority="625">
      <formula>J320="CUMPLE"</formula>
    </cfRule>
  </conditionalFormatting>
  <conditionalFormatting sqref="J317">
    <cfRule type="cellIs" dxfId="2598" priority="622" operator="equal">
      <formula>"NO CUMPLE"</formula>
    </cfRule>
  </conditionalFormatting>
  <conditionalFormatting sqref="J317">
    <cfRule type="cellIs" dxfId="2597" priority="623" operator="equal">
      <formula>"CUMPLE"</formula>
    </cfRule>
  </conditionalFormatting>
  <conditionalFormatting sqref="J318">
    <cfRule type="cellIs" dxfId="2596" priority="620" operator="equal">
      <formula>"NO CUMPLE"</formula>
    </cfRule>
  </conditionalFormatting>
  <conditionalFormatting sqref="J318">
    <cfRule type="cellIs" dxfId="2595" priority="621" operator="equal">
      <formula>"CUMPLE"</formula>
    </cfRule>
  </conditionalFormatting>
  <conditionalFormatting sqref="J319">
    <cfRule type="cellIs" dxfId="2594" priority="618" operator="equal">
      <formula>"NO CUMPLE"</formula>
    </cfRule>
  </conditionalFormatting>
  <conditionalFormatting sqref="J319">
    <cfRule type="cellIs" dxfId="2593" priority="619" operator="equal">
      <formula>"CUMPLE"</formula>
    </cfRule>
  </conditionalFormatting>
  <conditionalFormatting sqref="J320">
    <cfRule type="cellIs" dxfId="2592" priority="616" operator="equal">
      <formula>"NO CUMPLE"</formula>
    </cfRule>
  </conditionalFormatting>
  <conditionalFormatting sqref="J320">
    <cfRule type="cellIs" dxfId="2591" priority="617" operator="equal">
      <formula>"CUMPLE"</formula>
    </cfRule>
  </conditionalFormatting>
  <conditionalFormatting sqref="L316">
    <cfRule type="cellIs" dxfId="2590" priority="614" operator="equal">
      <formula>"NO CUMPLE"</formula>
    </cfRule>
  </conditionalFormatting>
  <conditionalFormatting sqref="L316">
    <cfRule type="cellIs" dxfId="2589" priority="615" operator="equal">
      <formula>"CUMPLE"</formula>
    </cfRule>
  </conditionalFormatting>
  <conditionalFormatting sqref="L317">
    <cfRule type="cellIs" dxfId="2588" priority="612" operator="equal">
      <formula>"NO CUMPLE"</formula>
    </cfRule>
  </conditionalFormatting>
  <conditionalFormatting sqref="L317">
    <cfRule type="cellIs" dxfId="2587" priority="613" operator="equal">
      <formula>"CUMPLE"</formula>
    </cfRule>
  </conditionalFormatting>
  <conditionalFormatting sqref="L318">
    <cfRule type="cellIs" dxfId="2586" priority="610" operator="equal">
      <formula>"NO CUMPLE"</formula>
    </cfRule>
  </conditionalFormatting>
  <conditionalFormatting sqref="L318">
    <cfRule type="cellIs" dxfId="2585" priority="611" operator="equal">
      <formula>"CUMPLE"</formula>
    </cfRule>
  </conditionalFormatting>
  <conditionalFormatting sqref="L319">
    <cfRule type="cellIs" dxfId="2584" priority="608" operator="equal">
      <formula>"NO CUMPLE"</formula>
    </cfRule>
  </conditionalFormatting>
  <conditionalFormatting sqref="L319">
    <cfRule type="cellIs" dxfId="2583" priority="609" operator="equal">
      <formula>"CUMPLE"</formula>
    </cfRule>
  </conditionalFormatting>
  <conditionalFormatting sqref="J321">
    <cfRule type="cellIs" dxfId="2582" priority="606" operator="equal">
      <formula>"NO CUMPLE"</formula>
    </cfRule>
  </conditionalFormatting>
  <conditionalFormatting sqref="J321">
    <cfRule type="cellIs" dxfId="2581" priority="607" operator="equal">
      <formula>"CUMPLE"</formula>
    </cfRule>
  </conditionalFormatting>
  <conditionalFormatting sqref="K321 K324">
    <cfRule type="expression" dxfId="2580" priority="594">
      <formula>J321="NO CUMPLE"</formula>
    </cfRule>
  </conditionalFormatting>
  <conditionalFormatting sqref="K321 K324">
    <cfRule type="expression" dxfId="2579" priority="595">
      <formula>J321="CUMPLE"</formula>
    </cfRule>
  </conditionalFormatting>
  <conditionalFormatting sqref="M321">
    <cfRule type="expression" dxfId="2578" priority="596">
      <formula>L321="NO CUMPLE"</formula>
    </cfRule>
  </conditionalFormatting>
  <conditionalFormatting sqref="M321">
    <cfRule type="expression" dxfId="2577" priority="597">
      <formula>L321="CUMPLE"</formula>
    </cfRule>
  </conditionalFormatting>
  <conditionalFormatting sqref="L325">
    <cfRule type="cellIs" dxfId="2576" priority="598" operator="equal">
      <formula>"NO CUMPLE"</formula>
    </cfRule>
  </conditionalFormatting>
  <conditionalFormatting sqref="L325">
    <cfRule type="cellIs" dxfId="2575" priority="599" operator="equal">
      <formula>"CUMPLE"</formula>
    </cfRule>
  </conditionalFormatting>
  <conditionalFormatting sqref="K322">
    <cfRule type="expression" dxfId="2574" priority="600">
      <formula>J322="NO CUMPLE"</formula>
    </cfRule>
  </conditionalFormatting>
  <conditionalFormatting sqref="K322">
    <cfRule type="expression" dxfId="2573" priority="601">
      <formula>J322="CUMPLE"</formula>
    </cfRule>
  </conditionalFormatting>
  <conditionalFormatting sqref="M322:M324">
    <cfRule type="expression" dxfId="2572" priority="602">
      <formula>L322="NO CUMPLE"</formula>
    </cfRule>
  </conditionalFormatting>
  <conditionalFormatting sqref="M322:M324">
    <cfRule type="expression" dxfId="2571" priority="603">
      <formula>L322="CUMPLE"</formula>
    </cfRule>
  </conditionalFormatting>
  <conditionalFormatting sqref="K323">
    <cfRule type="expression" dxfId="2570" priority="604">
      <formula>J325="NO CUMPLE"</formula>
    </cfRule>
  </conditionalFormatting>
  <conditionalFormatting sqref="K323">
    <cfRule type="expression" dxfId="2569" priority="605">
      <formula>J325="CUMPLE"</formula>
    </cfRule>
  </conditionalFormatting>
  <conditionalFormatting sqref="K325">
    <cfRule type="expression" dxfId="2568" priority="592">
      <formula>J325="NO CUMPLE"</formula>
    </cfRule>
  </conditionalFormatting>
  <conditionalFormatting sqref="K325">
    <cfRule type="expression" dxfId="2567" priority="593">
      <formula>J325="CUMPLE"</formula>
    </cfRule>
  </conditionalFormatting>
  <conditionalFormatting sqref="J322">
    <cfRule type="cellIs" dxfId="2566" priority="590" operator="equal">
      <formula>"NO CUMPLE"</formula>
    </cfRule>
  </conditionalFormatting>
  <conditionalFormatting sqref="J322">
    <cfRule type="cellIs" dxfId="2565" priority="591" operator="equal">
      <formula>"CUMPLE"</formula>
    </cfRule>
  </conditionalFormatting>
  <conditionalFormatting sqref="J323">
    <cfRule type="cellIs" dxfId="2564" priority="588" operator="equal">
      <formula>"NO CUMPLE"</formula>
    </cfRule>
  </conditionalFormatting>
  <conditionalFormatting sqref="J323">
    <cfRule type="cellIs" dxfId="2563" priority="589" operator="equal">
      <formula>"CUMPLE"</formula>
    </cfRule>
  </conditionalFormatting>
  <conditionalFormatting sqref="J324">
    <cfRule type="cellIs" dxfId="2562" priority="586" operator="equal">
      <formula>"NO CUMPLE"</formula>
    </cfRule>
  </conditionalFormatting>
  <conditionalFormatting sqref="J324">
    <cfRule type="cellIs" dxfId="2561" priority="587" operator="equal">
      <formula>"CUMPLE"</formula>
    </cfRule>
  </conditionalFormatting>
  <conditionalFormatting sqref="J325">
    <cfRule type="cellIs" dxfId="2560" priority="584" operator="equal">
      <formula>"NO CUMPLE"</formula>
    </cfRule>
  </conditionalFormatting>
  <conditionalFormatting sqref="J325">
    <cfRule type="cellIs" dxfId="2559" priority="585" operator="equal">
      <formula>"CUMPLE"</formula>
    </cfRule>
  </conditionalFormatting>
  <conditionalFormatting sqref="L321">
    <cfRule type="cellIs" dxfId="2558" priority="582" operator="equal">
      <formula>"NO CUMPLE"</formula>
    </cfRule>
  </conditionalFormatting>
  <conditionalFormatting sqref="L321">
    <cfRule type="cellIs" dxfId="2557" priority="583" operator="equal">
      <formula>"CUMPLE"</formula>
    </cfRule>
  </conditionalFormatting>
  <conditionalFormatting sqref="L322">
    <cfRule type="cellIs" dxfId="2556" priority="580" operator="equal">
      <formula>"NO CUMPLE"</formula>
    </cfRule>
  </conditionalFormatting>
  <conditionalFormatting sqref="L322">
    <cfRule type="cellIs" dxfId="2555" priority="581" operator="equal">
      <formula>"CUMPLE"</formula>
    </cfRule>
  </conditionalFormatting>
  <conditionalFormatting sqref="L323">
    <cfRule type="cellIs" dxfId="2554" priority="578" operator="equal">
      <formula>"NO CUMPLE"</formula>
    </cfRule>
  </conditionalFormatting>
  <conditionalFormatting sqref="L323">
    <cfRule type="cellIs" dxfId="2553" priority="579" operator="equal">
      <formula>"CUMPLE"</formula>
    </cfRule>
  </conditionalFormatting>
  <conditionalFormatting sqref="L324">
    <cfRule type="cellIs" dxfId="2552" priority="576" operator="equal">
      <formula>"NO CUMPLE"</formula>
    </cfRule>
  </conditionalFormatting>
  <conditionalFormatting sqref="L324">
    <cfRule type="cellIs" dxfId="2551" priority="577" operator="equal">
      <formula>"CUMPLE"</formula>
    </cfRule>
  </conditionalFormatting>
  <conditionalFormatting sqref="O50 O55 O60 O65">
    <cfRule type="expression" dxfId="2550" priority="573">
      <formula>O50=" "</formula>
    </cfRule>
  </conditionalFormatting>
  <conditionalFormatting sqref="O50 O55 O60 O65">
    <cfRule type="expression" dxfId="2549" priority="574">
      <formula>O50="NO PRESENTÓ CERTIFICADO"</formula>
    </cfRule>
  </conditionalFormatting>
  <conditionalFormatting sqref="O50 O55 O60 O65">
    <cfRule type="expression" dxfId="2548" priority="575">
      <formula>O50="PRESENTÓ CERTIFICADO"</formula>
    </cfRule>
  </conditionalFormatting>
  <conditionalFormatting sqref="O87 O92 O97">
    <cfRule type="expression" dxfId="2547" priority="567">
      <formula>O87=" "</formula>
    </cfRule>
  </conditionalFormatting>
  <conditionalFormatting sqref="O87 O92 O97">
    <cfRule type="expression" dxfId="2546" priority="568">
      <formula>O87="NO PRESENTÓ CERTIFICADO"</formula>
    </cfRule>
  </conditionalFormatting>
  <conditionalFormatting sqref="O87 O92 O97">
    <cfRule type="expression" dxfId="2545" priority="569">
      <formula>O87="PRESENTÓ CERTIFICADO"</formula>
    </cfRule>
  </conditionalFormatting>
  <conditionalFormatting sqref="S45">
    <cfRule type="cellIs" dxfId="2544" priority="565" operator="greaterThan">
      <formula>0</formula>
    </cfRule>
  </conditionalFormatting>
  <conditionalFormatting sqref="S45">
    <cfRule type="cellIs" dxfId="2543" priority="566" operator="equal">
      <formula>0</formula>
    </cfRule>
  </conditionalFormatting>
  <conditionalFormatting sqref="S50">
    <cfRule type="cellIs" dxfId="2542" priority="563" operator="greaterThan">
      <formula>0</formula>
    </cfRule>
  </conditionalFormatting>
  <conditionalFormatting sqref="S50">
    <cfRule type="cellIs" dxfId="2541" priority="564" operator="equal">
      <formula>0</formula>
    </cfRule>
  </conditionalFormatting>
  <conditionalFormatting sqref="S55">
    <cfRule type="cellIs" dxfId="2540" priority="561" operator="greaterThan">
      <formula>0</formula>
    </cfRule>
  </conditionalFormatting>
  <conditionalFormatting sqref="S55">
    <cfRule type="cellIs" dxfId="2539" priority="562" operator="equal">
      <formula>0</formula>
    </cfRule>
  </conditionalFormatting>
  <conditionalFormatting sqref="S60">
    <cfRule type="cellIs" dxfId="2538" priority="559" operator="greaterThan">
      <formula>0</formula>
    </cfRule>
  </conditionalFormatting>
  <conditionalFormatting sqref="S60">
    <cfRule type="cellIs" dxfId="2537" priority="560" operator="equal">
      <formula>0</formula>
    </cfRule>
  </conditionalFormatting>
  <conditionalFormatting sqref="S65">
    <cfRule type="cellIs" dxfId="2536" priority="557" operator="greaterThan">
      <formula>0</formula>
    </cfRule>
  </conditionalFormatting>
  <conditionalFormatting sqref="S65">
    <cfRule type="cellIs" dxfId="2535" priority="558" operator="equal">
      <formula>0</formula>
    </cfRule>
  </conditionalFormatting>
  <conditionalFormatting sqref="S77">
    <cfRule type="cellIs" dxfId="2534" priority="555" operator="greaterThan">
      <formula>0</formula>
    </cfRule>
  </conditionalFormatting>
  <conditionalFormatting sqref="S77">
    <cfRule type="cellIs" dxfId="2533" priority="556" operator="equal">
      <formula>0</formula>
    </cfRule>
  </conditionalFormatting>
  <conditionalFormatting sqref="S82">
    <cfRule type="cellIs" dxfId="2532" priority="553" operator="greaterThan">
      <formula>0</formula>
    </cfRule>
  </conditionalFormatting>
  <conditionalFormatting sqref="S82">
    <cfRule type="cellIs" dxfId="2531" priority="554" operator="equal">
      <formula>0</formula>
    </cfRule>
  </conditionalFormatting>
  <conditionalFormatting sqref="S87">
    <cfRule type="cellIs" dxfId="2530" priority="551" operator="greaterThan">
      <formula>0</formula>
    </cfRule>
  </conditionalFormatting>
  <conditionalFormatting sqref="S87">
    <cfRule type="cellIs" dxfId="2529" priority="552" operator="equal">
      <formula>0</formula>
    </cfRule>
  </conditionalFormatting>
  <conditionalFormatting sqref="S92">
    <cfRule type="cellIs" dxfId="2528" priority="549" operator="greaterThan">
      <formula>0</formula>
    </cfRule>
  </conditionalFormatting>
  <conditionalFormatting sqref="S92">
    <cfRule type="cellIs" dxfId="2527" priority="550" operator="equal">
      <formula>0</formula>
    </cfRule>
  </conditionalFormatting>
  <conditionalFormatting sqref="S97">
    <cfRule type="cellIs" dxfId="2526" priority="547" operator="greaterThan">
      <formula>0</formula>
    </cfRule>
  </conditionalFormatting>
  <conditionalFormatting sqref="S97">
    <cfRule type="cellIs" dxfId="2525" priority="548" operator="equal">
      <formula>0</formula>
    </cfRule>
  </conditionalFormatting>
  <conditionalFormatting sqref="H13 H18">
    <cfRule type="notContainsBlanks" dxfId="2524" priority="513">
      <formula>LEN(TRIM(I13))&gt;0</formula>
    </cfRule>
  </conditionalFormatting>
  <conditionalFormatting sqref="G13 G18">
    <cfRule type="notContainsBlanks" dxfId="2523" priority="514">
      <formula>LEN(TRIM(H13))&gt;0</formula>
    </cfRule>
  </conditionalFormatting>
  <conditionalFormatting sqref="F13 F18">
    <cfRule type="notContainsBlanks" dxfId="2522" priority="515">
      <formula>LEN(TRIM(G13))&gt;0</formula>
    </cfRule>
  </conditionalFormatting>
  <conditionalFormatting sqref="E13 E18">
    <cfRule type="notContainsBlanks" dxfId="2521" priority="516">
      <formula>LEN(TRIM(F13))&gt;0</formula>
    </cfRule>
  </conditionalFormatting>
  <conditionalFormatting sqref="D13 D18">
    <cfRule type="notContainsBlanks" dxfId="2520" priority="517">
      <formula>LEN(TRIM(E13))&gt;0</formula>
    </cfRule>
  </conditionalFormatting>
  <conditionalFormatting sqref="C13 C18">
    <cfRule type="notContainsBlanks" dxfId="2519" priority="518">
      <formula>LEN(TRIM(C13))&gt;0</formula>
    </cfRule>
  </conditionalFormatting>
  <conditionalFormatting sqref="I13 I18">
    <cfRule type="notContainsBlanks" dxfId="2518" priority="519">
      <formula>LEN(TRIM(J13))&gt;0</formula>
    </cfRule>
  </conditionalFormatting>
  <conditionalFormatting sqref="H13 H18">
    <cfRule type="notContainsBlanks" dxfId="2517" priority="520">
      <formula>LEN(TRIM(H13))&gt;0</formula>
    </cfRule>
  </conditionalFormatting>
  <conditionalFormatting sqref="G13 G18">
    <cfRule type="notContainsBlanks" dxfId="2516" priority="521">
      <formula>LEN(TRIM(G13))&gt;0</formula>
    </cfRule>
  </conditionalFormatting>
  <conditionalFormatting sqref="F13 F18">
    <cfRule type="notContainsBlanks" dxfId="2515" priority="522">
      <formula>LEN(TRIM(F13))&gt;0</formula>
    </cfRule>
  </conditionalFormatting>
  <conditionalFormatting sqref="E13 E18">
    <cfRule type="notContainsBlanks" dxfId="2514" priority="523">
      <formula>LEN(TRIM(E13))&gt;0</formula>
    </cfRule>
  </conditionalFormatting>
  <conditionalFormatting sqref="D13 D18">
    <cfRule type="notContainsBlanks" dxfId="2513" priority="524">
      <formula>LEN(TRIM(D13))&gt;0</formula>
    </cfRule>
  </conditionalFormatting>
  <conditionalFormatting sqref="C13 C18">
    <cfRule type="notContainsBlanks" dxfId="2512" priority="525">
      <formula>LEN(TRIM(C13))&gt;0</formula>
    </cfRule>
  </conditionalFormatting>
  <conditionalFormatting sqref="I13 I18">
    <cfRule type="notContainsBlanks" dxfId="2511" priority="526">
      <formula>LEN(TRIM(I13))&gt;0</formula>
    </cfRule>
  </conditionalFormatting>
  <conditionalFormatting sqref="G18 G23">
    <cfRule type="notContainsBlanks" dxfId="2510" priority="527">
      <formula>LEN(TRIM(G18))&gt;0</formula>
    </cfRule>
  </conditionalFormatting>
  <conditionalFormatting sqref="F18 F23">
    <cfRule type="notContainsBlanks" dxfId="2509" priority="528">
      <formula>LEN(TRIM(F18))&gt;0</formula>
    </cfRule>
  </conditionalFormatting>
  <conditionalFormatting sqref="D18 D23">
    <cfRule type="notContainsBlanks" dxfId="2508" priority="529">
      <formula>LEN(TRIM(D18))&gt;0</formula>
    </cfRule>
  </conditionalFormatting>
  <conditionalFormatting sqref="C18 C23">
    <cfRule type="notContainsBlanks" dxfId="2507" priority="530">
      <formula>LEN(TRIM(C18))&gt;0</formula>
    </cfRule>
  </conditionalFormatting>
  <conditionalFormatting sqref="G28:G30">
    <cfRule type="notContainsBlanks" dxfId="2506" priority="531">
      <formula>LEN(TRIM(G28))&gt;0</formula>
    </cfRule>
  </conditionalFormatting>
  <conditionalFormatting sqref="F28:F30">
    <cfRule type="notContainsBlanks" dxfId="2505" priority="532">
      <formula>LEN(TRIM(F28))&gt;0</formula>
    </cfRule>
  </conditionalFormatting>
  <conditionalFormatting sqref="D28:D30">
    <cfRule type="notContainsBlanks" dxfId="2504" priority="533">
      <formula>LEN(TRIM(D28))&gt;0</formula>
    </cfRule>
  </conditionalFormatting>
  <conditionalFormatting sqref="C28:C30">
    <cfRule type="notContainsBlanks" dxfId="2503" priority="534">
      <formula>LEN(TRIM(C28))&gt;0</formula>
    </cfRule>
  </conditionalFormatting>
  <conditionalFormatting sqref="G33:G35">
    <cfRule type="notContainsBlanks" dxfId="2502" priority="535">
      <formula>LEN(TRIM(G33))&gt;0</formula>
    </cfRule>
  </conditionalFormatting>
  <conditionalFormatting sqref="F33:F35">
    <cfRule type="notContainsBlanks" dxfId="2501" priority="536">
      <formula>LEN(TRIM(F33))&gt;0</formula>
    </cfRule>
  </conditionalFormatting>
  <conditionalFormatting sqref="D33:D35">
    <cfRule type="notContainsBlanks" dxfId="2500" priority="537">
      <formula>LEN(TRIM(D33))&gt;0</formula>
    </cfRule>
  </conditionalFormatting>
  <conditionalFormatting sqref="C33:C35">
    <cfRule type="notContainsBlanks" dxfId="2499" priority="538">
      <formula>LEN(TRIM(C33))&gt;0</formula>
    </cfRule>
  </conditionalFormatting>
  <conditionalFormatting sqref="I33:I35">
    <cfRule type="notContainsBlanks" dxfId="2498" priority="539">
      <formula>LEN(TRIM(I33))&gt;0</formula>
    </cfRule>
  </conditionalFormatting>
  <conditionalFormatting sqref="E18 E23">
    <cfRule type="notContainsBlanks" dxfId="2497" priority="540">
      <formula>LEN(TRIM(E18))&gt;0</formula>
    </cfRule>
  </conditionalFormatting>
  <conditionalFormatting sqref="H33">
    <cfRule type="notContainsBlanks" dxfId="2496" priority="541">
      <formula>LEN(TRIM(H33))&gt;0</formula>
    </cfRule>
  </conditionalFormatting>
  <conditionalFormatting sqref="H18 H23">
    <cfRule type="notContainsBlanks" dxfId="2495" priority="542">
      <formula>LEN(TRIM(H18))&gt;0</formula>
    </cfRule>
  </conditionalFormatting>
  <conditionalFormatting sqref="I18 I23">
    <cfRule type="notContainsBlanks" dxfId="2494" priority="543">
      <formula>LEN(TRIM(I18))&gt;0</formula>
    </cfRule>
  </conditionalFormatting>
  <conditionalFormatting sqref="H28">
    <cfRule type="notContainsBlanks" dxfId="2493" priority="544">
      <formula>LEN(TRIM(H28))&gt;0</formula>
    </cfRule>
  </conditionalFormatting>
  <conditionalFormatting sqref="I28">
    <cfRule type="notContainsBlanks" dxfId="2492" priority="545">
      <formula>LEN(TRIM(I28))&gt;0</formula>
    </cfRule>
  </conditionalFormatting>
  <conditionalFormatting sqref="E28 E33">
    <cfRule type="notContainsBlanks" dxfId="2491" priority="546">
      <formula>LEN(TRIM(E28))&gt;0</formula>
    </cfRule>
  </conditionalFormatting>
  <conditionalFormatting sqref="K13 K16 K18 K21">
    <cfRule type="expression" dxfId="2490" priority="327">
      <formula>J13="NO CUMPLE"</formula>
    </cfRule>
  </conditionalFormatting>
  <conditionalFormatting sqref="K13 K16 K18 K21">
    <cfRule type="expression" dxfId="2489" priority="328">
      <formula>J13="CUMPLE"</formula>
    </cfRule>
  </conditionalFormatting>
  <conditionalFormatting sqref="M13 M18">
    <cfRule type="expression" dxfId="2488" priority="329">
      <formula>L13="NO CUMPLE"</formula>
    </cfRule>
  </conditionalFormatting>
  <conditionalFormatting sqref="M13 M18">
    <cfRule type="expression" dxfId="2487" priority="330">
      <formula>L13="CUMPLE"</formula>
    </cfRule>
  </conditionalFormatting>
  <conditionalFormatting sqref="J13 J18">
    <cfRule type="cellIs" dxfId="2486" priority="331" operator="equal">
      <formula>"NO CUMPLE"</formula>
    </cfRule>
  </conditionalFormatting>
  <conditionalFormatting sqref="J13 J18">
    <cfRule type="cellIs" dxfId="2485" priority="332" operator="equal">
      <formula>"CUMPLE"</formula>
    </cfRule>
  </conditionalFormatting>
  <conditionalFormatting sqref="L17 L22">
    <cfRule type="cellIs" dxfId="2484" priority="333" operator="equal">
      <formula>"NO CUMPLE"</formula>
    </cfRule>
  </conditionalFormatting>
  <conditionalFormatting sqref="L17 L22">
    <cfRule type="cellIs" dxfId="2483" priority="334" operator="equal">
      <formula>"CUMPLE"</formula>
    </cfRule>
  </conditionalFormatting>
  <conditionalFormatting sqref="K14 K19">
    <cfRule type="expression" dxfId="2482" priority="335">
      <formula>J14="NO CUMPLE"</formula>
    </cfRule>
  </conditionalFormatting>
  <conditionalFormatting sqref="K14 K19">
    <cfRule type="expression" dxfId="2481" priority="336">
      <formula>J14="CUMPLE"</formula>
    </cfRule>
  </conditionalFormatting>
  <conditionalFormatting sqref="M14:M16 M19:M21">
    <cfRule type="expression" dxfId="2480" priority="337">
      <formula>L14="NO CUMPLE"</formula>
    </cfRule>
  </conditionalFormatting>
  <conditionalFormatting sqref="M14:M16 M19:M21">
    <cfRule type="expression" dxfId="2479" priority="338">
      <formula>L14="CUMPLE"</formula>
    </cfRule>
  </conditionalFormatting>
  <conditionalFormatting sqref="J18">
    <cfRule type="cellIs" dxfId="2478" priority="339" operator="equal">
      <formula>"NO CUMPLE"</formula>
    </cfRule>
  </conditionalFormatting>
  <conditionalFormatting sqref="J18">
    <cfRule type="cellIs" dxfId="2477" priority="340" operator="equal">
      <formula>"CUMPLE"</formula>
    </cfRule>
  </conditionalFormatting>
  <conditionalFormatting sqref="K15">
    <cfRule type="expression" dxfId="2476" priority="341">
      <formula>J17="NO CUMPLE"</formula>
    </cfRule>
  </conditionalFormatting>
  <conditionalFormatting sqref="K15">
    <cfRule type="expression" dxfId="2475" priority="342">
      <formula>J17="CUMPLE"</formula>
    </cfRule>
  </conditionalFormatting>
  <conditionalFormatting sqref="K17 K22">
    <cfRule type="expression" dxfId="2474" priority="343">
      <formula>J17="NO CUMPLE"</formula>
    </cfRule>
  </conditionalFormatting>
  <conditionalFormatting sqref="K17 K22">
    <cfRule type="expression" dxfId="2473" priority="344">
      <formula>J17="CUMPLE"</formula>
    </cfRule>
  </conditionalFormatting>
  <conditionalFormatting sqref="K18 K21">
    <cfRule type="expression" dxfId="2472" priority="345">
      <formula>J18="NO CUMPLE"</formula>
    </cfRule>
  </conditionalFormatting>
  <conditionalFormatting sqref="K18 K21">
    <cfRule type="expression" dxfId="2471" priority="346">
      <formula>J18="CUMPLE"</formula>
    </cfRule>
  </conditionalFormatting>
  <conditionalFormatting sqref="M18">
    <cfRule type="expression" dxfId="2470" priority="347">
      <formula>L18="NO CUMPLE"</formula>
    </cfRule>
  </conditionalFormatting>
  <conditionalFormatting sqref="M18">
    <cfRule type="expression" dxfId="2469" priority="348">
      <formula>L18="CUMPLE"</formula>
    </cfRule>
  </conditionalFormatting>
  <conditionalFormatting sqref="L22">
    <cfRule type="cellIs" dxfId="2468" priority="349" operator="equal">
      <formula>"NO CUMPLE"</formula>
    </cfRule>
  </conditionalFormatting>
  <conditionalFormatting sqref="L22">
    <cfRule type="cellIs" dxfId="2467" priority="350" operator="equal">
      <formula>"CUMPLE"</formula>
    </cfRule>
  </conditionalFormatting>
  <conditionalFormatting sqref="K19">
    <cfRule type="expression" dxfId="2466" priority="351">
      <formula>J19="NO CUMPLE"</formula>
    </cfRule>
  </conditionalFormatting>
  <conditionalFormatting sqref="K19">
    <cfRule type="expression" dxfId="2465" priority="352">
      <formula>J19="CUMPLE"</formula>
    </cfRule>
  </conditionalFormatting>
  <conditionalFormatting sqref="M19:M21">
    <cfRule type="expression" dxfId="2464" priority="353">
      <formula>L19="NO CUMPLE"</formula>
    </cfRule>
  </conditionalFormatting>
  <conditionalFormatting sqref="M19:M21">
    <cfRule type="expression" dxfId="2463" priority="354">
      <formula>L19="CUMPLE"</formula>
    </cfRule>
  </conditionalFormatting>
  <conditionalFormatting sqref="K22">
    <cfRule type="expression" dxfId="2462" priority="357">
      <formula>J22="NO CUMPLE"</formula>
    </cfRule>
  </conditionalFormatting>
  <conditionalFormatting sqref="K22">
    <cfRule type="expression" dxfId="2461" priority="358">
      <formula>J22="CUMPLE"</formula>
    </cfRule>
  </conditionalFormatting>
  <conditionalFormatting sqref="J14:J17 J19:J22">
    <cfRule type="cellIs" dxfId="2460" priority="359" operator="equal">
      <formula>"NO CUMPLE"</formula>
    </cfRule>
  </conditionalFormatting>
  <conditionalFormatting sqref="J14:J17 J19:J22">
    <cfRule type="cellIs" dxfId="2459" priority="360" operator="equal">
      <formula>"CUMPLE"</formula>
    </cfRule>
  </conditionalFormatting>
  <conditionalFormatting sqref="J19">
    <cfRule type="cellIs" dxfId="2458" priority="361" operator="equal">
      <formula>"NO CUMPLE"</formula>
    </cfRule>
  </conditionalFormatting>
  <conditionalFormatting sqref="J19">
    <cfRule type="cellIs" dxfId="2457" priority="362" operator="equal">
      <formula>"CUMPLE"</formula>
    </cfRule>
  </conditionalFormatting>
  <conditionalFormatting sqref="J20">
    <cfRule type="cellIs" dxfId="2456" priority="363" operator="equal">
      <formula>"NO CUMPLE"</formula>
    </cfRule>
  </conditionalFormatting>
  <conditionalFormatting sqref="J20">
    <cfRule type="cellIs" dxfId="2455" priority="364" operator="equal">
      <formula>"CUMPLE"</formula>
    </cfRule>
  </conditionalFormatting>
  <conditionalFormatting sqref="J21">
    <cfRule type="cellIs" dxfId="2454" priority="365" operator="equal">
      <formula>"NO CUMPLE"</formula>
    </cfRule>
  </conditionalFormatting>
  <conditionalFormatting sqref="J21">
    <cfRule type="cellIs" dxfId="2453" priority="366" operator="equal">
      <formula>"CUMPLE"</formula>
    </cfRule>
  </conditionalFormatting>
  <conditionalFormatting sqref="J22">
    <cfRule type="cellIs" dxfId="2452" priority="367" operator="equal">
      <formula>"NO CUMPLE"</formula>
    </cfRule>
  </conditionalFormatting>
  <conditionalFormatting sqref="J22">
    <cfRule type="cellIs" dxfId="2451" priority="368" operator="equal">
      <formula>"CUMPLE"</formula>
    </cfRule>
  </conditionalFormatting>
  <conditionalFormatting sqref="L18">
    <cfRule type="cellIs" dxfId="2450" priority="369" operator="equal">
      <formula>"NO CUMPLE"</formula>
    </cfRule>
  </conditionalFormatting>
  <conditionalFormatting sqref="L18">
    <cfRule type="cellIs" dxfId="2449" priority="370" operator="equal">
      <formula>"CUMPLE"</formula>
    </cfRule>
  </conditionalFormatting>
  <conditionalFormatting sqref="L19">
    <cfRule type="cellIs" dxfId="2448" priority="371" operator="equal">
      <formula>"NO CUMPLE"</formula>
    </cfRule>
  </conditionalFormatting>
  <conditionalFormatting sqref="L19">
    <cfRule type="cellIs" dxfId="2447" priority="372" operator="equal">
      <formula>"CUMPLE"</formula>
    </cfRule>
  </conditionalFormatting>
  <conditionalFormatting sqref="L20">
    <cfRule type="cellIs" dxfId="2446" priority="373" operator="equal">
      <formula>"NO CUMPLE"</formula>
    </cfRule>
  </conditionalFormatting>
  <conditionalFormatting sqref="L20">
    <cfRule type="cellIs" dxfId="2445" priority="374" operator="equal">
      <formula>"CUMPLE"</formula>
    </cfRule>
  </conditionalFormatting>
  <conditionalFormatting sqref="L21">
    <cfRule type="cellIs" dxfId="2444" priority="375" operator="equal">
      <formula>"NO CUMPLE"</formula>
    </cfRule>
  </conditionalFormatting>
  <conditionalFormatting sqref="L21">
    <cfRule type="cellIs" dxfId="2443" priority="376" operator="equal">
      <formula>"CUMPLE"</formula>
    </cfRule>
  </conditionalFormatting>
  <conditionalFormatting sqref="L13 L18">
    <cfRule type="cellIs" dxfId="2442" priority="377" operator="equal">
      <formula>"NO CUMPLE"</formula>
    </cfRule>
  </conditionalFormatting>
  <conditionalFormatting sqref="L13 L18">
    <cfRule type="cellIs" dxfId="2441" priority="378" operator="equal">
      <formula>"CUMPLE"</formula>
    </cfRule>
  </conditionalFormatting>
  <conditionalFormatting sqref="L14 L19">
    <cfRule type="cellIs" dxfId="2440" priority="379" operator="equal">
      <formula>"NO CUMPLE"</formula>
    </cfRule>
  </conditionalFormatting>
  <conditionalFormatting sqref="L14 L19">
    <cfRule type="cellIs" dxfId="2439" priority="380" operator="equal">
      <formula>"CUMPLE"</formula>
    </cfRule>
  </conditionalFormatting>
  <conditionalFormatting sqref="L15 L20">
    <cfRule type="cellIs" dxfId="2438" priority="381" operator="equal">
      <formula>"NO CUMPLE"</formula>
    </cfRule>
  </conditionalFormatting>
  <conditionalFormatting sqref="L15 L20">
    <cfRule type="cellIs" dxfId="2437" priority="382" operator="equal">
      <formula>"CUMPLE"</formula>
    </cfRule>
  </conditionalFormatting>
  <conditionalFormatting sqref="L16 L21">
    <cfRule type="cellIs" dxfId="2436" priority="383" operator="equal">
      <formula>"NO CUMPLE"</formula>
    </cfRule>
  </conditionalFormatting>
  <conditionalFormatting sqref="L16 L21">
    <cfRule type="cellIs" dxfId="2435" priority="384" operator="equal">
      <formula>"CUMPLE"</formula>
    </cfRule>
  </conditionalFormatting>
  <conditionalFormatting sqref="J23">
    <cfRule type="cellIs" dxfId="2434" priority="385" operator="equal">
      <formula>"NO CUMPLE"</formula>
    </cfRule>
  </conditionalFormatting>
  <conditionalFormatting sqref="J23">
    <cfRule type="cellIs" dxfId="2433" priority="386" operator="equal">
      <formula>"CUMPLE"</formula>
    </cfRule>
  </conditionalFormatting>
  <conditionalFormatting sqref="K23 K26">
    <cfRule type="expression" dxfId="2432" priority="387">
      <formula>J23="NO CUMPLE"</formula>
    </cfRule>
  </conditionalFormatting>
  <conditionalFormatting sqref="K23 K26">
    <cfRule type="expression" dxfId="2431" priority="388">
      <formula>J23="CUMPLE"</formula>
    </cfRule>
  </conditionalFormatting>
  <conditionalFormatting sqref="M23">
    <cfRule type="expression" dxfId="2430" priority="389">
      <formula>L23="NO CUMPLE"</formula>
    </cfRule>
  </conditionalFormatting>
  <conditionalFormatting sqref="M23">
    <cfRule type="expression" dxfId="2429" priority="390">
      <formula>L23="CUMPLE"</formula>
    </cfRule>
  </conditionalFormatting>
  <conditionalFormatting sqref="L27">
    <cfRule type="cellIs" dxfId="2428" priority="391" operator="equal">
      <formula>"NO CUMPLE"</formula>
    </cfRule>
  </conditionalFormatting>
  <conditionalFormatting sqref="L27">
    <cfRule type="cellIs" dxfId="2427" priority="392" operator="equal">
      <formula>"CUMPLE"</formula>
    </cfRule>
  </conditionalFormatting>
  <conditionalFormatting sqref="K24">
    <cfRule type="expression" dxfId="2426" priority="393">
      <formula>J24="NO CUMPLE"</formula>
    </cfRule>
  </conditionalFormatting>
  <conditionalFormatting sqref="K24">
    <cfRule type="expression" dxfId="2425" priority="394">
      <formula>J24="CUMPLE"</formula>
    </cfRule>
  </conditionalFormatting>
  <conditionalFormatting sqref="M24:M26">
    <cfRule type="expression" dxfId="2424" priority="395">
      <formula>L24="NO CUMPLE"</formula>
    </cfRule>
  </conditionalFormatting>
  <conditionalFormatting sqref="M24:M26">
    <cfRule type="expression" dxfId="2423" priority="396">
      <formula>L24="CUMPLE"</formula>
    </cfRule>
  </conditionalFormatting>
  <conditionalFormatting sqref="K27">
    <cfRule type="expression" dxfId="2422" priority="399">
      <formula>J27="NO CUMPLE"</formula>
    </cfRule>
  </conditionalFormatting>
  <conditionalFormatting sqref="K27">
    <cfRule type="expression" dxfId="2421" priority="400">
      <formula>J27="CUMPLE"</formula>
    </cfRule>
  </conditionalFormatting>
  <conditionalFormatting sqref="J24">
    <cfRule type="cellIs" dxfId="2420" priority="401" operator="equal">
      <formula>"NO CUMPLE"</formula>
    </cfRule>
  </conditionalFormatting>
  <conditionalFormatting sqref="J24">
    <cfRule type="cellIs" dxfId="2419" priority="402" operator="equal">
      <formula>"CUMPLE"</formula>
    </cfRule>
  </conditionalFormatting>
  <conditionalFormatting sqref="J25">
    <cfRule type="cellIs" dxfId="2418" priority="403" operator="equal">
      <formula>"NO CUMPLE"</formula>
    </cfRule>
  </conditionalFormatting>
  <conditionalFormatting sqref="J25">
    <cfRule type="cellIs" dxfId="2417" priority="404" operator="equal">
      <formula>"CUMPLE"</formula>
    </cfRule>
  </conditionalFormatting>
  <conditionalFormatting sqref="J26">
    <cfRule type="cellIs" dxfId="2416" priority="405" operator="equal">
      <formula>"NO CUMPLE"</formula>
    </cfRule>
  </conditionalFormatting>
  <conditionalFormatting sqref="J26">
    <cfRule type="cellIs" dxfId="2415" priority="406" operator="equal">
      <formula>"CUMPLE"</formula>
    </cfRule>
  </conditionalFormatting>
  <conditionalFormatting sqref="J27">
    <cfRule type="cellIs" dxfId="2414" priority="407" operator="equal">
      <formula>"NO CUMPLE"</formula>
    </cfRule>
  </conditionalFormatting>
  <conditionalFormatting sqref="J27">
    <cfRule type="cellIs" dxfId="2413" priority="408" operator="equal">
      <formula>"CUMPLE"</formula>
    </cfRule>
  </conditionalFormatting>
  <conditionalFormatting sqref="L23">
    <cfRule type="cellIs" dxfId="2412" priority="409" operator="equal">
      <formula>"NO CUMPLE"</formula>
    </cfRule>
  </conditionalFormatting>
  <conditionalFormatting sqref="L23">
    <cfRule type="cellIs" dxfId="2411" priority="410" operator="equal">
      <formula>"CUMPLE"</formula>
    </cfRule>
  </conditionalFormatting>
  <conditionalFormatting sqref="L24">
    <cfRule type="cellIs" dxfId="2410" priority="411" operator="equal">
      <formula>"NO CUMPLE"</formula>
    </cfRule>
  </conditionalFormatting>
  <conditionalFormatting sqref="L24">
    <cfRule type="cellIs" dxfId="2409" priority="412" operator="equal">
      <formula>"CUMPLE"</formula>
    </cfRule>
  </conditionalFormatting>
  <conditionalFormatting sqref="L25">
    <cfRule type="cellIs" dxfId="2408" priority="413" operator="equal">
      <formula>"NO CUMPLE"</formula>
    </cfRule>
  </conditionalFormatting>
  <conditionalFormatting sqref="L25">
    <cfRule type="cellIs" dxfId="2407" priority="414" operator="equal">
      <formula>"CUMPLE"</formula>
    </cfRule>
  </conditionalFormatting>
  <conditionalFormatting sqref="L26">
    <cfRule type="cellIs" dxfId="2406" priority="415" operator="equal">
      <formula>"NO CUMPLE"</formula>
    </cfRule>
  </conditionalFormatting>
  <conditionalFormatting sqref="L26">
    <cfRule type="cellIs" dxfId="2405" priority="416" operator="equal">
      <formula>"CUMPLE"</formula>
    </cfRule>
  </conditionalFormatting>
  <conditionalFormatting sqref="J28">
    <cfRule type="cellIs" dxfId="2404" priority="417" operator="equal">
      <formula>"NO CUMPLE"</formula>
    </cfRule>
  </conditionalFormatting>
  <conditionalFormatting sqref="J28">
    <cfRule type="cellIs" dxfId="2403" priority="418" operator="equal">
      <formula>"CUMPLE"</formula>
    </cfRule>
  </conditionalFormatting>
  <conditionalFormatting sqref="K28 K31">
    <cfRule type="expression" dxfId="2402" priority="419">
      <formula>J28="NO CUMPLE"</formula>
    </cfRule>
  </conditionalFormatting>
  <conditionalFormatting sqref="K28 K31">
    <cfRule type="expression" dxfId="2401" priority="420">
      <formula>J28="CUMPLE"</formula>
    </cfRule>
  </conditionalFormatting>
  <conditionalFormatting sqref="M28">
    <cfRule type="expression" dxfId="2400" priority="421">
      <formula>L28="NO CUMPLE"</formula>
    </cfRule>
  </conditionalFormatting>
  <conditionalFormatting sqref="M28">
    <cfRule type="expression" dxfId="2399" priority="422">
      <formula>L28="CUMPLE"</formula>
    </cfRule>
  </conditionalFormatting>
  <conditionalFormatting sqref="L32">
    <cfRule type="cellIs" dxfId="2398" priority="423" operator="equal">
      <formula>"NO CUMPLE"</formula>
    </cfRule>
  </conditionalFormatting>
  <conditionalFormatting sqref="L32">
    <cfRule type="cellIs" dxfId="2397" priority="424" operator="equal">
      <formula>"CUMPLE"</formula>
    </cfRule>
  </conditionalFormatting>
  <conditionalFormatting sqref="K29">
    <cfRule type="expression" dxfId="2396" priority="425">
      <formula>J29="NO CUMPLE"</formula>
    </cfRule>
  </conditionalFormatting>
  <conditionalFormatting sqref="K29">
    <cfRule type="expression" dxfId="2395" priority="426">
      <formula>J29="CUMPLE"</formula>
    </cfRule>
  </conditionalFormatting>
  <conditionalFormatting sqref="M29:M31">
    <cfRule type="expression" dxfId="2394" priority="427">
      <formula>L29="NO CUMPLE"</formula>
    </cfRule>
  </conditionalFormatting>
  <conditionalFormatting sqref="M29:M31">
    <cfRule type="expression" dxfId="2393" priority="428">
      <formula>L29="CUMPLE"</formula>
    </cfRule>
  </conditionalFormatting>
  <conditionalFormatting sqref="K32">
    <cfRule type="expression" dxfId="2392" priority="431">
      <formula>J32="NO CUMPLE"</formula>
    </cfRule>
  </conditionalFormatting>
  <conditionalFormatting sqref="K32">
    <cfRule type="expression" dxfId="2391" priority="432">
      <formula>J32="CUMPLE"</formula>
    </cfRule>
  </conditionalFormatting>
  <conditionalFormatting sqref="J29">
    <cfRule type="cellIs" dxfId="2390" priority="433" operator="equal">
      <formula>"NO CUMPLE"</formula>
    </cfRule>
  </conditionalFormatting>
  <conditionalFormatting sqref="J29">
    <cfRule type="cellIs" dxfId="2389" priority="434" operator="equal">
      <formula>"CUMPLE"</formula>
    </cfRule>
  </conditionalFormatting>
  <conditionalFormatting sqref="J30">
    <cfRule type="cellIs" dxfId="2388" priority="435" operator="equal">
      <formula>"NO CUMPLE"</formula>
    </cfRule>
  </conditionalFormatting>
  <conditionalFormatting sqref="J30">
    <cfRule type="cellIs" dxfId="2387" priority="436" operator="equal">
      <formula>"CUMPLE"</formula>
    </cfRule>
  </conditionalFormatting>
  <conditionalFormatting sqref="J31">
    <cfRule type="cellIs" dxfId="2386" priority="437" operator="equal">
      <formula>"NO CUMPLE"</formula>
    </cfRule>
  </conditionalFormatting>
  <conditionalFormatting sqref="J31">
    <cfRule type="cellIs" dxfId="2385" priority="438" operator="equal">
      <formula>"CUMPLE"</formula>
    </cfRule>
  </conditionalFormatting>
  <conditionalFormatting sqref="J32">
    <cfRule type="cellIs" dxfId="2384" priority="439" operator="equal">
      <formula>"NO CUMPLE"</formula>
    </cfRule>
  </conditionalFormatting>
  <conditionalFormatting sqref="J32">
    <cfRule type="cellIs" dxfId="2383" priority="440" operator="equal">
      <formula>"CUMPLE"</formula>
    </cfRule>
  </conditionalFormatting>
  <conditionalFormatting sqref="L28">
    <cfRule type="cellIs" dxfId="2382" priority="441" operator="equal">
      <formula>"NO CUMPLE"</formula>
    </cfRule>
  </conditionalFormatting>
  <conditionalFormatting sqref="L28">
    <cfRule type="cellIs" dxfId="2381" priority="442" operator="equal">
      <formula>"CUMPLE"</formula>
    </cfRule>
  </conditionalFormatting>
  <conditionalFormatting sqref="L29">
    <cfRule type="cellIs" dxfId="2380" priority="443" operator="equal">
      <formula>"NO CUMPLE"</formula>
    </cfRule>
  </conditionalFormatting>
  <conditionalFormatting sqref="L29">
    <cfRule type="cellIs" dxfId="2379" priority="444" operator="equal">
      <formula>"CUMPLE"</formula>
    </cfRule>
  </conditionalFormatting>
  <conditionalFormatting sqref="L30">
    <cfRule type="cellIs" dxfId="2378" priority="445" operator="equal">
      <formula>"NO CUMPLE"</formula>
    </cfRule>
  </conditionalFormatting>
  <conditionalFormatting sqref="L30">
    <cfRule type="cellIs" dxfId="2377" priority="446" operator="equal">
      <formula>"CUMPLE"</formula>
    </cfRule>
  </conditionalFormatting>
  <conditionalFormatting sqref="L31">
    <cfRule type="cellIs" dxfId="2376" priority="447" operator="equal">
      <formula>"NO CUMPLE"</formula>
    </cfRule>
  </conditionalFormatting>
  <conditionalFormatting sqref="L31">
    <cfRule type="cellIs" dxfId="2375" priority="448" operator="equal">
      <formula>"CUMPLE"</formula>
    </cfRule>
  </conditionalFormatting>
  <conditionalFormatting sqref="J33">
    <cfRule type="cellIs" dxfId="2374" priority="449" operator="equal">
      <formula>"NO CUMPLE"</formula>
    </cfRule>
  </conditionalFormatting>
  <conditionalFormatting sqref="J33">
    <cfRule type="cellIs" dxfId="2373" priority="450" operator="equal">
      <formula>"CUMPLE"</formula>
    </cfRule>
  </conditionalFormatting>
  <conditionalFormatting sqref="K33 K36">
    <cfRule type="expression" dxfId="2372" priority="451">
      <formula>J33="NO CUMPLE"</formula>
    </cfRule>
  </conditionalFormatting>
  <conditionalFormatting sqref="K33 K36">
    <cfRule type="expression" dxfId="2371" priority="452">
      <formula>J33="CUMPLE"</formula>
    </cfRule>
  </conditionalFormatting>
  <conditionalFormatting sqref="M33">
    <cfRule type="expression" dxfId="2370" priority="453">
      <formula>L33="NO CUMPLE"</formula>
    </cfRule>
  </conditionalFormatting>
  <conditionalFormatting sqref="M33">
    <cfRule type="expression" dxfId="2369" priority="454">
      <formula>L33="CUMPLE"</formula>
    </cfRule>
  </conditionalFormatting>
  <conditionalFormatting sqref="L37">
    <cfRule type="cellIs" dxfId="2368" priority="455" operator="equal">
      <formula>"NO CUMPLE"</formula>
    </cfRule>
  </conditionalFormatting>
  <conditionalFormatting sqref="L37">
    <cfRule type="cellIs" dxfId="2367" priority="456" operator="equal">
      <formula>"CUMPLE"</formula>
    </cfRule>
  </conditionalFormatting>
  <conditionalFormatting sqref="K34">
    <cfRule type="expression" dxfId="2366" priority="457">
      <formula>J34="NO CUMPLE"</formula>
    </cfRule>
  </conditionalFormatting>
  <conditionalFormatting sqref="K34">
    <cfRule type="expression" dxfId="2365" priority="458">
      <formula>J34="CUMPLE"</formula>
    </cfRule>
  </conditionalFormatting>
  <conditionalFormatting sqref="M34:M36">
    <cfRule type="expression" dxfId="2364" priority="459">
      <formula>L34="NO CUMPLE"</formula>
    </cfRule>
  </conditionalFormatting>
  <conditionalFormatting sqref="M34:M36">
    <cfRule type="expression" dxfId="2363" priority="460">
      <formula>L34="CUMPLE"</formula>
    </cfRule>
  </conditionalFormatting>
  <conditionalFormatting sqref="K35">
    <cfRule type="expression" dxfId="2362" priority="461">
      <formula>J37="NO CUMPLE"</formula>
    </cfRule>
  </conditionalFormatting>
  <conditionalFormatting sqref="K35">
    <cfRule type="expression" dxfId="2361" priority="462">
      <formula>J37="CUMPLE"</formula>
    </cfRule>
  </conditionalFormatting>
  <conditionalFormatting sqref="K37">
    <cfRule type="expression" dxfId="2360" priority="463">
      <formula>J37="NO CUMPLE"</formula>
    </cfRule>
  </conditionalFormatting>
  <conditionalFormatting sqref="K37">
    <cfRule type="expression" dxfId="2359" priority="464">
      <formula>J37="CUMPLE"</formula>
    </cfRule>
  </conditionalFormatting>
  <conditionalFormatting sqref="J34">
    <cfRule type="cellIs" dxfId="2358" priority="465" operator="equal">
      <formula>"NO CUMPLE"</formula>
    </cfRule>
  </conditionalFormatting>
  <conditionalFormatting sqref="J34">
    <cfRule type="cellIs" dxfId="2357" priority="466" operator="equal">
      <formula>"CUMPLE"</formula>
    </cfRule>
  </conditionalFormatting>
  <conditionalFormatting sqref="J35">
    <cfRule type="cellIs" dxfId="2356" priority="467" operator="equal">
      <formula>"NO CUMPLE"</formula>
    </cfRule>
  </conditionalFormatting>
  <conditionalFormatting sqref="J35">
    <cfRule type="cellIs" dxfId="2355" priority="468" operator="equal">
      <formula>"CUMPLE"</formula>
    </cfRule>
  </conditionalFormatting>
  <conditionalFormatting sqref="J36">
    <cfRule type="cellIs" dxfId="2354" priority="469" operator="equal">
      <formula>"NO CUMPLE"</formula>
    </cfRule>
  </conditionalFormatting>
  <conditionalFormatting sqref="J36">
    <cfRule type="cellIs" dxfId="2353" priority="470" operator="equal">
      <formula>"CUMPLE"</formula>
    </cfRule>
  </conditionalFormatting>
  <conditionalFormatting sqref="J37">
    <cfRule type="cellIs" dxfId="2352" priority="471" operator="equal">
      <formula>"NO CUMPLE"</formula>
    </cfRule>
  </conditionalFormatting>
  <conditionalFormatting sqref="J37">
    <cfRule type="cellIs" dxfId="2351" priority="472" operator="equal">
      <formula>"CUMPLE"</formula>
    </cfRule>
  </conditionalFormatting>
  <conditionalFormatting sqref="L33">
    <cfRule type="cellIs" dxfId="2350" priority="473" operator="equal">
      <formula>"NO CUMPLE"</formula>
    </cfRule>
  </conditionalFormatting>
  <conditionalFormatting sqref="L33">
    <cfRule type="cellIs" dxfId="2349" priority="474" operator="equal">
      <formula>"CUMPLE"</formula>
    </cfRule>
  </conditionalFormatting>
  <conditionalFormatting sqref="L34">
    <cfRule type="cellIs" dxfId="2348" priority="475" operator="equal">
      <formula>"NO CUMPLE"</formula>
    </cfRule>
  </conditionalFormatting>
  <conditionalFormatting sqref="L34">
    <cfRule type="cellIs" dxfId="2347" priority="476" operator="equal">
      <formula>"CUMPLE"</formula>
    </cfRule>
  </conditionalFormatting>
  <conditionalFormatting sqref="L35">
    <cfRule type="cellIs" dxfId="2346" priority="477" operator="equal">
      <formula>"NO CUMPLE"</formula>
    </cfRule>
  </conditionalFormatting>
  <conditionalFormatting sqref="L35">
    <cfRule type="cellIs" dxfId="2345" priority="478" operator="equal">
      <formula>"CUMPLE"</formula>
    </cfRule>
  </conditionalFormatting>
  <conditionalFormatting sqref="L36">
    <cfRule type="cellIs" dxfId="2344" priority="479" operator="equal">
      <formula>"NO CUMPLE"</formula>
    </cfRule>
  </conditionalFormatting>
  <conditionalFormatting sqref="L36">
    <cfRule type="cellIs" dxfId="2343" priority="480" operator="equal">
      <formula>"CUMPLE"</formula>
    </cfRule>
  </conditionalFormatting>
  <conditionalFormatting sqref="J13 J18">
    <cfRule type="cellIs" dxfId="2342" priority="481" operator="equal">
      <formula>"NO CUMPLE"</formula>
    </cfRule>
  </conditionalFormatting>
  <conditionalFormatting sqref="J13 J18">
    <cfRule type="cellIs" dxfId="2341" priority="482" operator="equal">
      <formula>"CUMPLE"</formula>
    </cfRule>
  </conditionalFormatting>
  <conditionalFormatting sqref="K13 K16 K18 K21">
    <cfRule type="expression" dxfId="2340" priority="483">
      <formula>K13="NO CUMPLE"</formula>
    </cfRule>
  </conditionalFormatting>
  <conditionalFormatting sqref="K13 K16 K18 K21">
    <cfRule type="expression" dxfId="2339" priority="484">
      <formula>K13="CUMPLE"</formula>
    </cfRule>
  </conditionalFormatting>
  <conditionalFormatting sqref="M13 M18">
    <cfRule type="expression" dxfId="2338" priority="485">
      <formula>M13="NO CUMPLE"</formula>
    </cfRule>
  </conditionalFormatting>
  <conditionalFormatting sqref="M13 M18">
    <cfRule type="expression" dxfId="2337" priority="486">
      <formula>M13="CUMPLE"</formula>
    </cfRule>
  </conditionalFormatting>
  <conditionalFormatting sqref="L17 L22">
    <cfRule type="cellIs" dxfId="2336" priority="487" operator="equal">
      <formula>"NO CUMPLE"</formula>
    </cfRule>
  </conditionalFormatting>
  <conditionalFormatting sqref="L17 L22">
    <cfRule type="cellIs" dxfId="2335" priority="488" operator="equal">
      <formula>"CUMPLE"</formula>
    </cfRule>
  </conditionalFormatting>
  <conditionalFormatting sqref="K14 K19">
    <cfRule type="expression" dxfId="2334" priority="489">
      <formula>K14="NO CUMPLE"</formula>
    </cfRule>
  </conditionalFormatting>
  <conditionalFormatting sqref="K14 K19">
    <cfRule type="expression" dxfId="2333" priority="490">
      <formula>K14="CUMPLE"</formula>
    </cfRule>
  </conditionalFormatting>
  <conditionalFormatting sqref="M14:M16 M19:M21">
    <cfRule type="expression" dxfId="2332" priority="491">
      <formula>M14="NO CUMPLE"</formula>
    </cfRule>
  </conditionalFormatting>
  <conditionalFormatting sqref="M14:M16 M19:M21">
    <cfRule type="expression" dxfId="2331" priority="492">
      <formula>M14="CUMPLE"</formula>
    </cfRule>
  </conditionalFormatting>
  <conditionalFormatting sqref="K15">
    <cfRule type="expression" dxfId="2330" priority="493">
      <formula>K17="NO CUMPLE"</formula>
    </cfRule>
  </conditionalFormatting>
  <conditionalFormatting sqref="K15">
    <cfRule type="expression" dxfId="2329" priority="494">
      <formula>K17="CUMPLE"</formula>
    </cfRule>
  </conditionalFormatting>
  <conditionalFormatting sqref="K17 K22">
    <cfRule type="expression" dxfId="2328" priority="495">
      <formula>K17="NO CUMPLE"</formula>
    </cfRule>
  </conditionalFormatting>
  <conditionalFormatting sqref="K17 K22">
    <cfRule type="expression" dxfId="2327" priority="496">
      <formula>K17="CUMPLE"</formula>
    </cfRule>
  </conditionalFormatting>
  <conditionalFormatting sqref="J14 J19">
    <cfRule type="cellIs" dxfId="2326" priority="497" operator="equal">
      <formula>"NO CUMPLE"</formula>
    </cfRule>
  </conditionalFormatting>
  <conditionalFormatting sqref="J14 J19">
    <cfRule type="cellIs" dxfId="2325" priority="498" operator="equal">
      <formula>"CUMPLE"</formula>
    </cfRule>
  </conditionalFormatting>
  <conditionalFormatting sqref="J15 J20">
    <cfRule type="cellIs" dxfId="2324" priority="499" operator="equal">
      <formula>"NO CUMPLE"</formula>
    </cfRule>
  </conditionalFormatting>
  <conditionalFormatting sqref="J15 J20">
    <cfRule type="cellIs" dxfId="2323" priority="500" operator="equal">
      <formula>"CUMPLE"</formula>
    </cfRule>
  </conditionalFormatting>
  <conditionalFormatting sqref="J16 J21">
    <cfRule type="cellIs" dxfId="2322" priority="501" operator="equal">
      <formula>"NO CUMPLE"</formula>
    </cfRule>
  </conditionalFormatting>
  <conditionalFormatting sqref="J16 J21">
    <cfRule type="cellIs" dxfId="2321" priority="502" operator="equal">
      <formula>"CUMPLE"</formula>
    </cfRule>
  </conditionalFormatting>
  <conditionalFormatting sqref="J17 J22">
    <cfRule type="cellIs" dxfId="2320" priority="503" operator="equal">
      <formula>"NO CUMPLE"</formula>
    </cfRule>
  </conditionalFormatting>
  <conditionalFormatting sqref="J17 J22">
    <cfRule type="cellIs" dxfId="2319" priority="504" operator="equal">
      <formula>"CUMPLE"</formula>
    </cfRule>
  </conditionalFormatting>
  <conditionalFormatting sqref="L13 L18">
    <cfRule type="cellIs" dxfId="2318" priority="505" operator="equal">
      <formula>"NO CUMPLE"</formula>
    </cfRule>
  </conditionalFormatting>
  <conditionalFormatting sqref="L13 L18">
    <cfRule type="cellIs" dxfId="2317" priority="506" operator="equal">
      <formula>"CUMPLE"</formula>
    </cfRule>
  </conditionalFormatting>
  <conditionalFormatting sqref="L14 L19">
    <cfRule type="cellIs" dxfId="2316" priority="507" operator="equal">
      <formula>"NO CUMPLE"</formula>
    </cfRule>
  </conditionalFormatting>
  <conditionalFormatting sqref="L14 L19">
    <cfRule type="cellIs" dxfId="2315" priority="508" operator="equal">
      <formula>"CUMPLE"</formula>
    </cfRule>
  </conditionalFormatting>
  <conditionalFormatting sqref="L15 L20">
    <cfRule type="cellIs" dxfId="2314" priority="509" operator="equal">
      <formula>"NO CUMPLE"</formula>
    </cfRule>
  </conditionalFormatting>
  <conditionalFormatting sqref="L15 L20">
    <cfRule type="cellIs" dxfId="2313" priority="510" operator="equal">
      <formula>"CUMPLE"</formula>
    </cfRule>
  </conditionalFormatting>
  <conditionalFormatting sqref="L16 L21">
    <cfRule type="cellIs" dxfId="2312" priority="511" operator="equal">
      <formula>"NO CUMPLE"</formula>
    </cfRule>
  </conditionalFormatting>
  <conditionalFormatting sqref="L16 L21">
    <cfRule type="cellIs" dxfId="2311" priority="512" operator="equal">
      <formula>"CUMPLE"</formula>
    </cfRule>
  </conditionalFormatting>
  <conditionalFormatting sqref="N13 N18">
    <cfRule type="expression" dxfId="2310" priority="217">
      <formula>O13=" "</formula>
    </cfRule>
  </conditionalFormatting>
  <conditionalFormatting sqref="N13 N18">
    <cfRule type="expression" dxfId="2309" priority="218">
      <formula>O13="NO PRESENTÓ CERTIFICADO"</formula>
    </cfRule>
  </conditionalFormatting>
  <conditionalFormatting sqref="N13 N18">
    <cfRule type="expression" dxfId="2308" priority="219">
      <formula>O13="PRESENTÓ CERTIFICADO"</formula>
    </cfRule>
  </conditionalFormatting>
  <conditionalFormatting sqref="P13 P18">
    <cfRule type="expression" dxfId="2307" priority="220">
      <formula>R13="NO SUBSANABLE"</formula>
    </cfRule>
  </conditionalFormatting>
  <conditionalFormatting sqref="P13 P18">
    <cfRule type="expression" dxfId="2306" priority="221">
      <formula>R13="REQUERIMIENTOS SUBSANADOS"</formula>
    </cfRule>
  </conditionalFormatting>
  <conditionalFormatting sqref="P13 P18">
    <cfRule type="expression" dxfId="2305" priority="222">
      <formula>R13="PENDIENTES POR SUBSANAR"</formula>
    </cfRule>
  </conditionalFormatting>
  <conditionalFormatting sqref="P13 P18">
    <cfRule type="expression" dxfId="2304" priority="223">
      <formula>R13="SIN OBSERVACIÓN"</formula>
    </cfRule>
  </conditionalFormatting>
  <conditionalFormatting sqref="P13 P18">
    <cfRule type="containsBlanks" dxfId="2303" priority="224">
      <formula>LEN(TRIM(Q13))=0</formula>
    </cfRule>
  </conditionalFormatting>
  <conditionalFormatting sqref="Q13 Q18">
    <cfRule type="containsBlanks" dxfId="2302" priority="229">
      <formula>LEN(TRIM(R13))=0</formula>
    </cfRule>
  </conditionalFormatting>
  <conditionalFormatting sqref="Q13 Q18">
    <cfRule type="cellIs" dxfId="2301" priority="230" operator="equal">
      <formula>"REQUERIMIENTOS SUBSANADOS"</formula>
    </cfRule>
  </conditionalFormatting>
  <conditionalFormatting sqref="Q13 Q18">
    <cfRule type="containsText" dxfId="2300" priority="231" operator="containsText" text="NO SUBSANABLE">
      <formula>NOT(ISERROR(SEARCH(("NO SUBSANABLE"),(R13))))</formula>
    </cfRule>
  </conditionalFormatting>
  <conditionalFormatting sqref="Q13 Q18">
    <cfRule type="containsText" dxfId="2299" priority="232" operator="containsText" text="PENDIENTES POR SUBSANAR">
      <formula>NOT(ISERROR(SEARCH(("PENDIENTES POR SUBSANAR"),(R13))))</formula>
    </cfRule>
  </conditionalFormatting>
  <conditionalFormatting sqref="Q13 Q18">
    <cfRule type="containsText" dxfId="2298" priority="233" operator="containsText" text="SIN OBSERVACIÓN">
      <formula>NOT(ISERROR(SEARCH(("SIN OBSERVACIÓN"),(R13))))</formula>
    </cfRule>
  </conditionalFormatting>
  <conditionalFormatting sqref="R13 R18">
    <cfRule type="containsBlanks" dxfId="2297" priority="234">
      <formula>LEN(TRIM(S13))=0</formula>
    </cfRule>
  </conditionalFormatting>
  <conditionalFormatting sqref="R13 R18">
    <cfRule type="cellIs" dxfId="2296" priority="235" operator="equal">
      <formula>"NO CUMPLEN CON LO SOLICITADO"</formula>
    </cfRule>
  </conditionalFormatting>
  <conditionalFormatting sqref="R13 R18">
    <cfRule type="cellIs" dxfId="2295" priority="236" operator="equal">
      <formula>"CUMPLEN CON LO SOLICITADO"</formula>
    </cfRule>
  </conditionalFormatting>
  <conditionalFormatting sqref="R13 R18">
    <cfRule type="cellIs" dxfId="2294" priority="237" operator="equal">
      <formula>"PENDIENTES"</formula>
    </cfRule>
  </conditionalFormatting>
  <conditionalFormatting sqref="R13 R18">
    <cfRule type="cellIs" dxfId="2293" priority="238" operator="equal">
      <formula>"NINGUNO"</formula>
    </cfRule>
  </conditionalFormatting>
  <conditionalFormatting sqref="N13 N18">
    <cfRule type="expression" dxfId="2292" priority="239">
      <formula>N13=" "</formula>
    </cfRule>
  </conditionalFormatting>
  <conditionalFormatting sqref="N13 N18">
    <cfRule type="expression" dxfId="2291" priority="240">
      <formula>N13="NO PRESENTÓ CERTIFICADO"</formula>
    </cfRule>
  </conditionalFormatting>
  <conditionalFormatting sqref="N13 N18">
    <cfRule type="expression" dxfId="2290" priority="241">
      <formula>N13="PRESENTÓ CERTIFICADO"</formula>
    </cfRule>
  </conditionalFormatting>
  <conditionalFormatting sqref="P13 P18">
    <cfRule type="expression" dxfId="2289" priority="242">
      <formula>Q13="NO SUBSANABLE"</formula>
    </cfRule>
  </conditionalFormatting>
  <conditionalFormatting sqref="P13 P18">
    <cfRule type="expression" dxfId="2288" priority="243">
      <formula>Q13="REQUERIMIENTOS SUBSANADOS"</formula>
    </cfRule>
  </conditionalFormatting>
  <conditionalFormatting sqref="P13 P18">
    <cfRule type="expression" dxfId="2287" priority="244">
      <formula>Q13="PENDIENTES POR SUBSANAR"</formula>
    </cfRule>
  </conditionalFormatting>
  <conditionalFormatting sqref="P13 P18">
    <cfRule type="expression" dxfId="2286" priority="245">
      <formula>Q13="SIN OBSERVACIÓN"</formula>
    </cfRule>
  </conditionalFormatting>
  <conditionalFormatting sqref="P13 P18">
    <cfRule type="containsBlanks" dxfId="2285" priority="246">
      <formula>LEN(TRIM(P13))=0</formula>
    </cfRule>
  </conditionalFormatting>
  <conditionalFormatting sqref="Q13 Q18">
    <cfRule type="containsBlanks" dxfId="2284" priority="247">
      <formula>LEN(TRIM(Q13))=0</formula>
    </cfRule>
  </conditionalFormatting>
  <conditionalFormatting sqref="Q13 Q18">
    <cfRule type="cellIs" dxfId="2283" priority="248" operator="equal">
      <formula>"REQUERIMIENTOS SUBSANADOS"</formula>
    </cfRule>
  </conditionalFormatting>
  <conditionalFormatting sqref="Q13 Q18">
    <cfRule type="containsText" dxfId="2282" priority="249" operator="containsText" text="NO SUBSANABLE">
      <formula>NOT(ISERROR(SEARCH(("NO SUBSANABLE"),(Q13))))</formula>
    </cfRule>
  </conditionalFormatting>
  <conditionalFormatting sqref="Q13 Q18">
    <cfRule type="containsText" dxfId="2281" priority="250" operator="containsText" text="PENDIENTES POR SUBSANAR">
      <formula>NOT(ISERROR(SEARCH(("PENDIENTES POR SUBSANAR"),(Q13))))</formula>
    </cfRule>
  </conditionalFormatting>
  <conditionalFormatting sqref="Q13 Q18">
    <cfRule type="containsText" dxfId="2280" priority="251" operator="containsText" text="SIN OBSERVACIÓN">
      <formula>NOT(ISERROR(SEARCH(("SIN OBSERVACIÓN"),(Q13))))</formula>
    </cfRule>
  </conditionalFormatting>
  <conditionalFormatting sqref="R13 R18">
    <cfRule type="containsBlanks" dxfId="2279" priority="252">
      <formula>LEN(TRIM(R13))=0</formula>
    </cfRule>
  </conditionalFormatting>
  <conditionalFormatting sqref="R13 R18">
    <cfRule type="cellIs" dxfId="2278" priority="253" operator="equal">
      <formula>"NO CUMPLEN CON LO SOLICITADO"</formula>
    </cfRule>
  </conditionalFormatting>
  <conditionalFormatting sqref="R13 R18">
    <cfRule type="cellIs" dxfId="2277" priority="254" operator="equal">
      <formula>"CUMPLEN CON LO SOLICITADO"</formula>
    </cfRule>
  </conditionalFormatting>
  <conditionalFormatting sqref="R13 R18">
    <cfRule type="cellIs" dxfId="2276" priority="255" operator="equal">
      <formula>"PENDIENTES"</formula>
    </cfRule>
  </conditionalFormatting>
  <conditionalFormatting sqref="R13 R18">
    <cfRule type="cellIs" dxfId="2275" priority="256" operator="equal">
      <formula>"NINGUNO"</formula>
    </cfRule>
  </conditionalFormatting>
  <conditionalFormatting sqref="P18 P23">
    <cfRule type="expression" dxfId="2274" priority="257">
      <formula>Q18="NO SUBSANABLE"</formula>
    </cfRule>
  </conditionalFormatting>
  <conditionalFormatting sqref="P18 P23">
    <cfRule type="expression" dxfId="2273" priority="258">
      <formula>Q18="REQUERIMIENTOS SUBSANADOS"</formula>
    </cfRule>
  </conditionalFormatting>
  <conditionalFormatting sqref="P18 P23">
    <cfRule type="expression" dxfId="2272" priority="259">
      <formula>Q18="PENDIENTES POR SUBSANAR"</formula>
    </cfRule>
  </conditionalFormatting>
  <conditionalFormatting sqref="P18 P23">
    <cfRule type="expression" dxfId="2271" priority="260">
      <formula>Q18="SIN OBSERVACIÓN"</formula>
    </cfRule>
  </conditionalFormatting>
  <conditionalFormatting sqref="P18 P23">
    <cfRule type="containsBlanks" dxfId="2270" priority="261">
      <formula>LEN(TRIM(P18))=0</formula>
    </cfRule>
  </conditionalFormatting>
  <conditionalFormatting sqref="Q18">
    <cfRule type="containsBlanks" dxfId="2269" priority="262">
      <formula>LEN(TRIM(Q18))=0</formula>
    </cfRule>
  </conditionalFormatting>
  <conditionalFormatting sqref="Q18">
    <cfRule type="cellIs" dxfId="2268" priority="263" operator="equal">
      <formula>"REQUERIMIENTOS SUBSANADOS"</formula>
    </cfRule>
  </conditionalFormatting>
  <conditionalFormatting sqref="Q18">
    <cfRule type="containsText" dxfId="2267" priority="264" operator="containsText" text="NO SUBSANABLE">
      <formula>NOT(ISERROR(SEARCH(("NO SUBSANABLE"),(Q18))))</formula>
    </cfRule>
  </conditionalFormatting>
  <conditionalFormatting sqref="Q18">
    <cfRule type="containsText" dxfId="2266" priority="265" operator="containsText" text="PENDIENTES POR SUBSANAR">
      <formula>NOT(ISERROR(SEARCH(("PENDIENTES POR SUBSANAR"),(Q18))))</formula>
    </cfRule>
  </conditionalFormatting>
  <conditionalFormatting sqref="Q18">
    <cfRule type="containsText" dxfId="2265" priority="266" operator="containsText" text="SIN OBSERVACIÓN">
      <formula>NOT(ISERROR(SEARCH(("SIN OBSERVACIÓN"),(Q18))))</formula>
    </cfRule>
  </conditionalFormatting>
  <conditionalFormatting sqref="R18">
    <cfRule type="containsBlanks" dxfId="2264" priority="267">
      <formula>LEN(TRIM(R18))=0</formula>
    </cfRule>
  </conditionalFormatting>
  <conditionalFormatting sqref="R18">
    <cfRule type="cellIs" dxfId="2263" priority="268" operator="equal">
      <formula>"NO CUMPLEN CON LO SOLICITADO"</formula>
    </cfRule>
  </conditionalFormatting>
  <conditionalFormatting sqref="R18">
    <cfRule type="cellIs" dxfId="2262" priority="269" operator="equal">
      <formula>"CUMPLEN CON LO SOLICITADO"</formula>
    </cfRule>
  </conditionalFormatting>
  <conditionalFormatting sqref="R18">
    <cfRule type="cellIs" dxfId="2261" priority="270" operator="equal">
      <formula>"PENDIENTES"</formula>
    </cfRule>
  </conditionalFormatting>
  <conditionalFormatting sqref="R18">
    <cfRule type="cellIs" dxfId="2260" priority="271" operator="equal">
      <formula>"NINGUNO"</formula>
    </cfRule>
  </conditionalFormatting>
  <conditionalFormatting sqref="R28:R30">
    <cfRule type="containsBlanks" dxfId="2259" priority="272">
      <formula>LEN(TRIM(R28))=0</formula>
    </cfRule>
  </conditionalFormatting>
  <conditionalFormatting sqref="R28:R30">
    <cfRule type="cellIs" dxfId="2258" priority="273" operator="equal">
      <formula>"NO CUMPLEN CON LO SOLICITADO"</formula>
    </cfRule>
  </conditionalFormatting>
  <conditionalFormatting sqref="R28:R30">
    <cfRule type="cellIs" dxfId="2257" priority="274" operator="equal">
      <formula>"CUMPLEN CON LO SOLICITADO"</formula>
    </cfRule>
  </conditionalFormatting>
  <conditionalFormatting sqref="R28:R30">
    <cfRule type="cellIs" dxfId="2256" priority="275" operator="equal">
      <formula>"PENDIENTES"</formula>
    </cfRule>
  </conditionalFormatting>
  <conditionalFormatting sqref="R28:R30">
    <cfRule type="cellIs" dxfId="2255" priority="276" operator="equal">
      <formula>"NINGUNO"</formula>
    </cfRule>
  </conditionalFormatting>
  <conditionalFormatting sqref="N33:N35">
    <cfRule type="expression" dxfId="2254" priority="277">
      <formula>N33=" "</formula>
    </cfRule>
  </conditionalFormatting>
  <conditionalFormatting sqref="N33:N35">
    <cfRule type="expression" dxfId="2253" priority="278">
      <formula>N33="NO PRESENTÓ CERTIFICADO"</formula>
    </cfRule>
  </conditionalFormatting>
  <conditionalFormatting sqref="N33:N35">
    <cfRule type="expression" dxfId="2252" priority="279">
      <formula>N33="PRESENTÓ CERTIFICADO"</formula>
    </cfRule>
  </conditionalFormatting>
  <conditionalFormatting sqref="P33:P35">
    <cfRule type="expression" dxfId="2251" priority="280">
      <formula>Q33="NO SUBSANABLE"</formula>
    </cfRule>
  </conditionalFormatting>
  <conditionalFormatting sqref="P33:P35">
    <cfRule type="expression" dxfId="2250" priority="281">
      <formula>Q33="REQUERIMIENTOS SUBSANADOS"</formula>
    </cfRule>
  </conditionalFormatting>
  <conditionalFormatting sqref="P33:P35">
    <cfRule type="expression" dxfId="2249" priority="282">
      <formula>Q33="PENDIENTES POR SUBSANAR"</formula>
    </cfRule>
  </conditionalFormatting>
  <conditionalFormatting sqref="P33:P35">
    <cfRule type="expression" dxfId="2248" priority="283">
      <formula>Q33="SIN OBSERVACIÓN"</formula>
    </cfRule>
  </conditionalFormatting>
  <conditionalFormatting sqref="P33:P35">
    <cfRule type="containsBlanks" dxfId="2247" priority="284">
      <formula>LEN(TRIM(P33))=0</formula>
    </cfRule>
  </conditionalFormatting>
  <conditionalFormatting sqref="Q33:Q35">
    <cfRule type="containsBlanks" dxfId="2246" priority="285">
      <formula>LEN(TRIM(Q33))=0</formula>
    </cfRule>
  </conditionalFormatting>
  <conditionalFormatting sqref="Q33:Q35">
    <cfRule type="cellIs" dxfId="2245" priority="286" operator="equal">
      <formula>"REQUERIMIENTOS SUBSANADOS"</formula>
    </cfRule>
  </conditionalFormatting>
  <conditionalFormatting sqref="Q33:Q35">
    <cfRule type="containsText" dxfId="2244" priority="287" operator="containsText" text="NO SUBSANABLE">
      <formula>NOT(ISERROR(SEARCH(("NO SUBSANABLE"),(Q33))))</formula>
    </cfRule>
  </conditionalFormatting>
  <conditionalFormatting sqref="Q33:Q35">
    <cfRule type="containsText" dxfId="2243" priority="288" operator="containsText" text="PENDIENTES POR SUBSANAR">
      <formula>NOT(ISERROR(SEARCH(("PENDIENTES POR SUBSANAR"),(Q33))))</formula>
    </cfRule>
  </conditionalFormatting>
  <conditionalFormatting sqref="Q33:Q35">
    <cfRule type="containsText" dxfId="2242" priority="289" operator="containsText" text="SIN OBSERVACIÓN">
      <formula>NOT(ISERROR(SEARCH(("SIN OBSERVACIÓN"),(Q33))))</formula>
    </cfRule>
  </conditionalFormatting>
  <conditionalFormatting sqref="R33:R35">
    <cfRule type="containsBlanks" dxfId="2241" priority="290">
      <formula>LEN(TRIM(R33))=0</formula>
    </cfRule>
  </conditionalFormatting>
  <conditionalFormatting sqref="R33:R35">
    <cfRule type="cellIs" dxfId="2240" priority="291" operator="equal">
      <formula>"NO CUMPLEN CON LO SOLICITADO"</formula>
    </cfRule>
  </conditionalFormatting>
  <conditionalFormatting sqref="R33:R35">
    <cfRule type="cellIs" dxfId="2239" priority="292" operator="equal">
      <formula>"CUMPLEN CON LO SOLICITADO"</formula>
    </cfRule>
  </conditionalFormatting>
  <conditionalFormatting sqref="R33:R35">
    <cfRule type="cellIs" dxfId="2238" priority="293" operator="equal">
      <formula>"PENDIENTES"</formula>
    </cfRule>
  </conditionalFormatting>
  <conditionalFormatting sqref="R33:R35">
    <cfRule type="cellIs" dxfId="2237" priority="294" operator="equal">
      <formula>"NINGUNO"</formula>
    </cfRule>
  </conditionalFormatting>
  <conditionalFormatting sqref="N23">
    <cfRule type="expression" dxfId="2236" priority="295">
      <formula>N23=" "</formula>
    </cfRule>
  </conditionalFormatting>
  <conditionalFormatting sqref="N23">
    <cfRule type="expression" dxfId="2235" priority="296">
      <formula>N23="NO PRESENTÓ CERTIFICADO"</formula>
    </cfRule>
  </conditionalFormatting>
  <conditionalFormatting sqref="N23">
    <cfRule type="expression" dxfId="2234" priority="297">
      <formula>N23="PRESENTÓ CERTIFICADO"</formula>
    </cfRule>
  </conditionalFormatting>
  <conditionalFormatting sqref="Q23">
    <cfRule type="containsBlanks" dxfId="2233" priority="298">
      <formula>LEN(TRIM(Q23))=0</formula>
    </cfRule>
  </conditionalFormatting>
  <conditionalFormatting sqref="Q23">
    <cfRule type="cellIs" dxfId="2232" priority="299" operator="equal">
      <formula>"REQUERIMIENTOS SUBSANADOS"</formula>
    </cfRule>
  </conditionalFormatting>
  <conditionalFormatting sqref="Q23">
    <cfRule type="containsText" dxfId="2231" priority="300" operator="containsText" text="NO SUBSANABLE">
      <formula>NOT(ISERROR(SEARCH(("NO SUBSANABLE"),(Q23))))</formula>
    </cfRule>
  </conditionalFormatting>
  <conditionalFormatting sqref="Q23">
    <cfRule type="containsText" dxfId="2230" priority="301" operator="containsText" text="PENDIENTES POR SUBSANAR">
      <formula>NOT(ISERROR(SEARCH(("PENDIENTES POR SUBSANAR"),(Q23))))</formula>
    </cfRule>
  </conditionalFormatting>
  <conditionalFormatting sqref="Q23">
    <cfRule type="containsText" dxfId="2229" priority="302" operator="containsText" text="SIN OBSERVACIÓN">
      <formula>NOT(ISERROR(SEARCH(("SIN OBSERVACIÓN"),(Q23))))</formula>
    </cfRule>
  </conditionalFormatting>
  <conditionalFormatting sqref="R23">
    <cfRule type="containsBlanks" dxfId="2228" priority="303">
      <formula>LEN(TRIM(R23))=0</formula>
    </cfRule>
  </conditionalFormatting>
  <conditionalFormatting sqref="R23">
    <cfRule type="cellIs" dxfId="2227" priority="304" operator="equal">
      <formula>"NO CUMPLEN CON LO SOLICITADO"</formula>
    </cfRule>
  </conditionalFormatting>
  <conditionalFormatting sqref="R23">
    <cfRule type="cellIs" dxfId="2226" priority="305" operator="equal">
      <formula>"CUMPLEN CON LO SOLICITADO"</formula>
    </cfRule>
  </conditionalFormatting>
  <conditionalFormatting sqref="R23">
    <cfRule type="cellIs" dxfId="2225" priority="306" operator="equal">
      <formula>"PENDIENTES"</formula>
    </cfRule>
  </conditionalFormatting>
  <conditionalFormatting sqref="R23">
    <cfRule type="cellIs" dxfId="2224" priority="307" operator="equal">
      <formula>"NINGUNO"</formula>
    </cfRule>
  </conditionalFormatting>
  <conditionalFormatting sqref="N18">
    <cfRule type="expression" dxfId="2223" priority="308">
      <formula>N18=" "</formula>
    </cfRule>
  </conditionalFormatting>
  <conditionalFormatting sqref="N18">
    <cfRule type="expression" dxfId="2222" priority="309">
      <formula>N18="NO PRESENTÓ CERTIFICADO"</formula>
    </cfRule>
  </conditionalFormatting>
  <conditionalFormatting sqref="N18">
    <cfRule type="expression" dxfId="2221" priority="310">
      <formula>N18="PRESENTÓ CERTIFICADO"</formula>
    </cfRule>
  </conditionalFormatting>
  <conditionalFormatting sqref="P28">
    <cfRule type="expression" dxfId="2220" priority="311">
      <formula>Q28="NO SUBSANABLE"</formula>
    </cfRule>
  </conditionalFormatting>
  <conditionalFormatting sqref="P28">
    <cfRule type="expression" dxfId="2219" priority="312">
      <formula>Q28="REQUERIMIENTOS SUBSANADOS"</formula>
    </cfRule>
  </conditionalFormatting>
  <conditionalFormatting sqref="P28">
    <cfRule type="expression" dxfId="2218" priority="313">
      <formula>Q28="PENDIENTES POR SUBSANAR"</formula>
    </cfRule>
  </conditionalFormatting>
  <conditionalFormatting sqref="P28">
    <cfRule type="expression" dxfId="2217" priority="314">
      <formula>Q28="SIN OBSERVACIÓN"</formula>
    </cfRule>
  </conditionalFormatting>
  <conditionalFormatting sqref="P28">
    <cfRule type="containsBlanks" dxfId="2216" priority="315">
      <formula>LEN(TRIM(P28))=0</formula>
    </cfRule>
  </conditionalFormatting>
  <conditionalFormatting sqref="N28">
    <cfRule type="expression" dxfId="2215" priority="316">
      <formula>N28=" "</formula>
    </cfRule>
  </conditionalFormatting>
  <conditionalFormatting sqref="N28">
    <cfRule type="expression" dxfId="2214" priority="317">
      <formula>N28="NO PRESENTÓ CERTIFICADO"</formula>
    </cfRule>
  </conditionalFormatting>
  <conditionalFormatting sqref="N28">
    <cfRule type="expression" dxfId="2213" priority="318">
      <formula>N28="PRESENTÓ CERTIFICADO"</formula>
    </cfRule>
  </conditionalFormatting>
  <conditionalFormatting sqref="Q28">
    <cfRule type="containsBlanks" dxfId="2212" priority="319">
      <formula>LEN(TRIM(Q28))=0</formula>
    </cfRule>
  </conditionalFormatting>
  <conditionalFormatting sqref="Q28">
    <cfRule type="cellIs" dxfId="2211" priority="320" operator="equal">
      <formula>"REQUERIMIENTOS SUBSANADOS"</formula>
    </cfRule>
  </conditionalFormatting>
  <conditionalFormatting sqref="Q28">
    <cfRule type="containsText" dxfId="2210" priority="321" operator="containsText" text="NO SUBSANABLE">
      <formula>NOT(ISERROR(SEARCH(("NO SUBSANABLE"),(Q28))))</formula>
    </cfRule>
  </conditionalFormatting>
  <conditionalFormatting sqref="Q28">
    <cfRule type="containsText" dxfId="2209" priority="322" operator="containsText" text="PENDIENTES POR SUBSANAR">
      <formula>NOT(ISERROR(SEARCH(("PENDIENTES POR SUBSANAR"),(Q28))))</formula>
    </cfRule>
  </conditionalFormatting>
  <conditionalFormatting sqref="Q28">
    <cfRule type="containsText" dxfId="2208" priority="323" operator="containsText" text="SIN OBSERVACIÓN">
      <formula>NOT(ISERROR(SEARCH(("SIN OBSERVACIÓN"),(Q28))))</formula>
    </cfRule>
  </conditionalFormatting>
  <conditionalFormatting sqref="O23 O28 O33">
    <cfRule type="expression" dxfId="2207" priority="324">
      <formula>O23=" "</formula>
    </cfRule>
  </conditionalFormatting>
  <conditionalFormatting sqref="O23 O28 O33">
    <cfRule type="expression" dxfId="2206" priority="325">
      <formula>O23="NO PRESENTÓ CERTIFICADO"</formula>
    </cfRule>
  </conditionalFormatting>
  <conditionalFormatting sqref="O23 O28 O33">
    <cfRule type="expression" dxfId="2205" priority="326">
      <formula>O23="PRESENTÓ CERTIFICADO"</formula>
    </cfRule>
  </conditionalFormatting>
  <conditionalFormatting sqref="O13">
    <cfRule type="expression" dxfId="2204" priority="214">
      <formula>O13=" "</formula>
    </cfRule>
  </conditionalFormatting>
  <conditionalFormatting sqref="O13">
    <cfRule type="expression" dxfId="2203" priority="215">
      <formula>O13="NO PRESENTÓ CERTIFICADO"</formula>
    </cfRule>
  </conditionalFormatting>
  <conditionalFormatting sqref="O13">
    <cfRule type="expression" dxfId="2202" priority="216">
      <formula>O13="PRESENTÓ CERTIFICADO"</formula>
    </cfRule>
  </conditionalFormatting>
  <conditionalFormatting sqref="O18">
    <cfRule type="expression" dxfId="2201" priority="211">
      <formula>O18=" "</formula>
    </cfRule>
  </conditionalFormatting>
  <conditionalFormatting sqref="O18">
    <cfRule type="expression" dxfId="2200" priority="212">
      <formula>O18="NO PRESENTÓ CERTIFICADO"</formula>
    </cfRule>
  </conditionalFormatting>
  <conditionalFormatting sqref="O18">
    <cfRule type="expression" dxfId="2199" priority="213">
      <formula>O18="PRESENTÓ CERTIFICADO"</formula>
    </cfRule>
  </conditionalFormatting>
  <conditionalFormatting sqref="G77:H77">
    <cfRule type="notContainsBlanks" dxfId="2198" priority="195">
      <formula>LEN(TRIM(H77))&gt;0</formula>
    </cfRule>
  </conditionalFormatting>
  <conditionalFormatting sqref="F77:G77">
    <cfRule type="notContainsBlanks" dxfId="2197" priority="196">
      <formula>LEN(TRIM(G77))&gt;0</formula>
    </cfRule>
  </conditionalFormatting>
  <conditionalFormatting sqref="E77:F77">
    <cfRule type="notContainsBlanks" dxfId="2196" priority="197">
      <formula>LEN(TRIM(F77))&gt;0</formula>
    </cfRule>
  </conditionalFormatting>
  <conditionalFormatting sqref="D77:E77">
    <cfRule type="notContainsBlanks" dxfId="2195" priority="198">
      <formula>LEN(TRIM(E77))&gt;0</formula>
    </cfRule>
  </conditionalFormatting>
  <conditionalFormatting sqref="C77:D77">
    <cfRule type="notContainsBlanks" dxfId="2194" priority="199">
      <formula>LEN(TRIM(D77))&gt;0</formula>
    </cfRule>
  </conditionalFormatting>
  <conditionalFormatting sqref="C77">
    <cfRule type="notContainsBlanks" dxfId="2193" priority="200">
      <formula>LEN(TRIM(C77))&gt;0</formula>
    </cfRule>
  </conditionalFormatting>
  <conditionalFormatting sqref="H77:I77">
    <cfRule type="notContainsBlanks" dxfId="2192" priority="201">
      <formula>LEN(TRIM(I77))&gt;0</formula>
    </cfRule>
  </conditionalFormatting>
  <conditionalFormatting sqref="H77 H82">
    <cfRule type="notContainsBlanks" dxfId="2191" priority="202">
      <formula>LEN(TRIM(H77))&gt;0</formula>
    </cfRule>
  </conditionalFormatting>
  <conditionalFormatting sqref="G77 G82">
    <cfRule type="notContainsBlanks" dxfId="2190" priority="203">
      <formula>LEN(TRIM(G77))&gt;0</formula>
    </cfRule>
  </conditionalFormatting>
  <conditionalFormatting sqref="F77 F82">
    <cfRule type="notContainsBlanks" dxfId="2189" priority="204">
      <formula>LEN(TRIM(F77))&gt;0</formula>
    </cfRule>
  </conditionalFormatting>
  <conditionalFormatting sqref="E77 E82">
    <cfRule type="notContainsBlanks" dxfId="2188" priority="205">
      <formula>LEN(TRIM(E77))&gt;0</formula>
    </cfRule>
  </conditionalFormatting>
  <conditionalFormatting sqref="D77 D82">
    <cfRule type="notContainsBlanks" dxfId="2187" priority="206">
      <formula>LEN(TRIM(D77))&gt;0</formula>
    </cfRule>
  </conditionalFormatting>
  <conditionalFormatting sqref="C77 C82">
    <cfRule type="notContainsBlanks" dxfId="2186" priority="207">
      <formula>LEN(TRIM(C77))&gt;0</formula>
    </cfRule>
  </conditionalFormatting>
  <conditionalFormatting sqref="I77 I82">
    <cfRule type="notContainsBlanks" dxfId="2185" priority="208">
      <formula>LEN(TRIM(I77))&gt;0</formula>
    </cfRule>
  </conditionalFormatting>
  <conditionalFormatting sqref="I77">
    <cfRule type="cellIs" dxfId="2184" priority="209" operator="equal">
      <formula>"NO CUMPLE"</formula>
    </cfRule>
  </conditionalFormatting>
  <conditionalFormatting sqref="I77">
    <cfRule type="cellIs" dxfId="2183" priority="210" operator="equal">
      <formula>"CUMPLE"</formula>
    </cfRule>
  </conditionalFormatting>
  <conditionalFormatting sqref="M77:N77">
    <cfRule type="expression" dxfId="2182" priority="121">
      <formula>N77=" "</formula>
    </cfRule>
  </conditionalFormatting>
  <conditionalFormatting sqref="M77:N77">
    <cfRule type="expression" dxfId="2181" priority="122">
      <formula>N77="NO PRESENTÓ CERTIFICADO"</formula>
    </cfRule>
  </conditionalFormatting>
  <conditionalFormatting sqref="M77:N77">
    <cfRule type="expression" dxfId="2180" priority="123">
      <formula>N77="PRESENTÓ CERTIFICADO"</formula>
    </cfRule>
  </conditionalFormatting>
  <conditionalFormatting sqref="N77">
    <cfRule type="cellIs" dxfId="2179" priority="124" operator="equal">
      <formula>"PENDIENTE POR DESCRIPCIÓN"</formula>
    </cfRule>
  </conditionalFormatting>
  <conditionalFormatting sqref="N77">
    <cfRule type="cellIs" dxfId="2178" priority="125" operator="equal">
      <formula>"DESCRIPCIÓN INSUFICIENTE"</formula>
    </cfRule>
  </conditionalFormatting>
  <conditionalFormatting sqref="N77">
    <cfRule type="cellIs" dxfId="2177" priority="126" operator="equal">
      <formula>"NO ESTÁ ACORDE A ITEM 5.2.1 (T.R.)"</formula>
    </cfRule>
  </conditionalFormatting>
  <conditionalFormatting sqref="N77">
    <cfRule type="cellIs" dxfId="2176" priority="127" operator="equal">
      <formula>"ACORDE A ITEM 5.2.1 (T.R.)"</formula>
    </cfRule>
  </conditionalFormatting>
  <conditionalFormatting sqref="N77 N82">
    <cfRule type="expression" dxfId="2175" priority="128">
      <formula>N77=" "</formula>
    </cfRule>
  </conditionalFormatting>
  <conditionalFormatting sqref="N77 N82">
    <cfRule type="expression" dxfId="2174" priority="129">
      <formula>N77="NO PRESENTÓ CERTIFICADO"</formula>
    </cfRule>
  </conditionalFormatting>
  <conditionalFormatting sqref="N77 N82">
    <cfRule type="expression" dxfId="2173" priority="130">
      <formula>N77="PRESENTÓ CERTIFICADO"</formula>
    </cfRule>
  </conditionalFormatting>
  <conditionalFormatting sqref="J77">
    <cfRule type="cellIs" dxfId="2172" priority="131" operator="equal">
      <formula>"NO CUMPLE"</formula>
    </cfRule>
  </conditionalFormatting>
  <conditionalFormatting sqref="J77">
    <cfRule type="cellIs" dxfId="2171" priority="132" operator="equal">
      <formula>"CUMPLE"</formula>
    </cfRule>
  </conditionalFormatting>
  <conditionalFormatting sqref="J77:K77 J80:K80">
    <cfRule type="expression" dxfId="2170" priority="133">
      <formula>J77="NO CUMPLE"</formula>
    </cfRule>
  </conditionalFormatting>
  <conditionalFormatting sqref="J77:K77 J80:K80">
    <cfRule type="expression" dxfId="2169" priority="134">
      <formula>J77="CUMPLE"</formula>
    </cfRule>
  </conditionalFormatting>
  <conditionalFormatting sqref="L77:M77">
    <cfRule type="expression" dxfId="2168" priority="135">
      <formula>L77="NO CUMPLE"</formula>
    </cfRule>
  </conditionalFormatting>
  <conditionalFormatting sqref="L77:M77">
    <cfRule type="expression" dxfId="2167" priority="136">
      <formula>L77="CUMPLE"</formula>
    </cfRule>
  </conditionalFormatting>
  <conditionalFormatting sqref="K81:L81">
    <cfRule type="cellIs" dxfId="2166" priority="137" operator="equal">
      <formula>"NO CUMPLE"</formula>
    </cfRule>
  </conditionalFormatting>
  <conditionalFormatting sqref="K81:L81">
    <cfRule type="cellIs" dxfId="2165" priority="138" operator="equal">
      <formula>"CUMPLE"</formula>
    </cfRule>
  </conditionalFormatting>
  <conditionalFormatting sqref="J78:K78">
    <cfRule type="expression" dxfId="2164" priority="139">
      <formula>J78="NO CUMPLE"</formula>
    </cfRule>
  </conditionalFormatting>
  <conditionalFormatting sqref="J78:K78">
    <cfRule type="expression" dxfId="2163" priority="140">
      <formula>J78="CUMPLE"</formula>
    </cfRule>
  </conditionalFormatting>
  <conditionalFormatting sqref="L78:L80">
    <cfRule type="expression" dxfId="2162" priority="141">
      <formula>L78="NO CUMPLE"</formula>
    </cfRule>
  </conditionalFormatting>
  <conditionalFormatting sqref="L78:L80">
    <cfRule type="expression" dxfId="2161" priority="142">
      <formula>L78="CUMPLE"</formula>
    </cfRule>
  </conditionalFormatting>
  <conditionalFormatting sqref="J79:K79">
    <cfRule type="expression" dxfId="2160" priority="143">
      <formula>J81="NO CUMPLE"</formula>
    </cfRule>
  </conditionalFormatting>
  <conditionalFormatting sqref="J79:K79">
    <cfRule type="expression" dxfId="2159" priority="144">
      <formula>J81="CUMPLE"</formula>
    </cfRule>
  </conditionalFormatting>
  <conditionalFormatting sqref="J81:K81">
    <cfRule type="expression" dxfId="2158" priority="145">
      <formula>J81="NO CUMPLE"</formula>
    </cfRule>
  </conditionalFormatting>
  <conditionalFormatting sqref="J81:K81">
    <cfRule type="expression" dxfId="2157" priority="146">
      <formula>J81="CUMPLE"</formula>
    </cfRule>
  </conditionalFormatting>
  <conditionalFormatting sqref="J78">
    <cfRule type="cellIs" dxfId="2156" priority="147" operator="equal">
      <formula>"NO CUMPLE"</formula>
    </cfRule>
  </conditionalFormatting>
  <conditionalFormatting sqref="J78">
    <cfRule type="cellIs" dxfId="2155" priority="148" operator="equal">
      <formula>"CUMPLE"</formula>
    </cfRule>
  </conditionalFormatting>
  <conditionalFormatting sqref="J79">
    <cfRule type="cellIs" dxfId="2154" priority="149" operator="equal">
      <formula>"NO CUMPLE"</formula>
    </cfRule>
  </conditionalFormatting>
  <conditionalFormatting sqref="J79">
    <cfRule type="cellIs" dxfId="2153" priority="150" operator="equal">
      <formula>"CUMPLE"</formula>
    </cfRule>
  </conditionalFormatting>
  <conditionalFormatting sqref="J80">
    <cfRule type="cellIs" dxfId="2152" priority="151" operator="equal">
      <formula>"NO CUMPLE"</formula>
    </cfRule>
  </conditionalFormatting>
  <conditionalFormatting sqref="J80">
    <cfRule type="cellIs" dxfId="2151" priority="152" operator="equal">
      <formula>"CUMPLE"</formula>
    </cfRule>
  </conditionalFormatting>
  <conditionalFormatting sqref="J81">
    <cfRule type="cellIs" dxfId="2150" priority="153" operator="equal">
      <formula>"NO CUMPLE"</formula>
    </cfRule>
  </conditionalFormatting>
  <conditionalFormatting sqref="J81">
    <cfRule type="cellIs" dxfId="2149" priority="154" operator="equal">
      <formula>"CUMPLE"</formula>
    </cfRule>
  </conditionalFormatting>
  <conditionalFormatting sqref="K77:L77">
    <cfRule type="cellIs" dxfId="2148" priority="155" operator="equal">
      <formula>"NO CUMPLE"</formula>
    </cfRule>
  </conditionalFormatting>
  <conditionalFormatting sqref="K77:L77">
    <cfRule type="cellIs" dxfId="2147" priority="156" operator="equal">
      <formula>"CUMPLE"</formula>
    </cfRule>
  </conditionalFormatting>
  <conditionalFormatting sqref="K78:L78">
    <cfRule type="cellIs" dxfId="2146" priority="157" operator="equal">
      <formula>"NO CUMPLE"</formula>
    </cfRule>
  </conditionalFormatting>
  <conditionalFormatting sqref="K78:L78">
    <cfRule type="cellIs" dxfId="2145" priority="158" operator="equal">
      <formula>"CUMPLE"</formula>
    </cfRule>
  </conditionalFormatting>
  <conditionalFormatting sqref="K79:L79">
    <cfRule type="cellIs" dxfId="2144" priority="159" operator="equal">
      <formula>"NO CUMPLE"</formula>
    </cfRule>
  </conditionalFormatting>
  <conditionalFormatting sqref="K79:L79">
    <cfRule type="cellIs" dxfId="2143" priority="160" operator="equal">
      <formula>"CUMPLE"</formula>
    </cfRule>
  </conditionalFormatting>
  <conditionalFormatting sqref="K80:L80">
    <cfRule type="cellIs" dxfId="2142" priority="161" operator="equal">
      <formula>"NO CUMPLE"</formula>
    </cfRule>
  </conditionalFormatting>
  <conditionalFormatting sqref="K80:L80">
    <cfRule type="cellIs" dxfId="2141" priority="162" operator="equal">
      <formula>"CUMPLE"</formula>
    </cfRule>
  </conditionalFormatting>
  <conditionalFormatting sqref="J77 J82">
    <cfRule type="cellIs" dxfId="2140" priority="163" operator="equal">
      <formula>"NO CUMPLE"</formula>
    </cfRule>
  </conditionalFormatting>
  <conditionalFormatting sqref="J77 J82">
    <cfRule type="cellIs" dxfId="2139" priority="164" operator="equal">
      <formula>"CUMPLE"</formula>
    </cfRule>
  </conditionalFormatting>
  <conditionalFormatting sqref="K77 K80 K82 K85">
    <cfRule type="expression" dxfId="2138" priority="165">
      <formula>J77="NO CUMPLE"</formula>
    </cfRule>
  </conditionalFormatting>
  <conditionalFormatting sqref="K77 K80 K82 K85">
    <cfRule type="expression" dxfId="2137" priority="166">
      <formula>J77="CUMPLE"</formula>
    </cfRule>
  </conditionalFormatting>
  <conditionalFormatting sqref="M77 M82">
    <cfRule type="expression" dxfId="2136" priority="167">
      <formula>L77="NO CUMPLE"</formula>
    </cfRule>
  </conditionalFormatting>
  <conditionalFormatting sqref="M77 M82">
    <cfRule type="expression" dxfId="2135" priority="168">
      <formula>L77="CUMPLE"</formula>
    </cfRule>
  </conditionalFormatting>
  <conditionalFormatting sqref="L81 L86">
    <cfRule type="cellIs" dxfId="2134" priority="169" operator="equal">
      <formula>"NO CUMPLE"</formula>
    </cfRule>
  </conditionalFormatting>
  <conditionalFormatting sqref="L81 L86">
    <cfRule type="cellIs" dxfId="2133" priority="170" operator="equal">
      <formula>"CUMPLE"</formula>
    </cfRule>
  </conditionalFormatting>
  <conditionalFormatting sqref="K78 K83">
    <cfRule type="expression" dxfId="2132" priority="171">
      <formula>J78="NO CUMPLE"</formula>
    </cfRule>
  </conditionalFormatting>
  <conditionalFormatting sqref="K78 K83">
    <cfRule type="expression" dxfId="2131" priority="172">
      <formula>J78="CUMPLE"</formula>
    </cfRule>
  </conditionalFormatting>
  <conditionalFormatting sqref="M78:M80 M83:M85">
    <cfRule type="expression" dxfId="2130" priority="173">
      <formula>L78="NO CUMPLE"</formula>
    </cfRule>
  </conditionalFormatting>
  <conditionalFormatting sqref="M78:M80 M83:M85">
    <cfRule type="expression" dxfId="2129" priority="174">
      <formula>L78="CUMPLE"</formula>
    </cfRule>
  </conditionalFormatting>
  <conditionalFormatting sqref="K79">
    <cfRule type="expression" dxfId="2128" priority="175">
      <formula>J81="NO CUMPLE"</formula>
    </cfRule>
  </conditionalFormatting>
  <conditionalFormatting sqref="K79">
    <cfRule type="expression" dxfId="2127" priority="176">
      <formula>J81="CUMPLE"</formula>
    </cfRule>
  </conditionalFormatting>
  <conditionalFormatting sqref="K81 K86">
    <cfRule type="expression" dxfId="2126" priority="177">
      <formula>J81="NO CUMPLE"</formula>
    </cfRule>
  </conditionalFormatting>
  <conditionalFormatting sqref="K81 K86">
    <cfRule type="expression" dxfId="2125" priority="178">
      <formula>J81="CUMPLE"</formula>
    </cfRule>
  </conditionalFormatting>
  <conditionalFormatting sqref="J78 J83">
    <cfRule type="cellIs" dxfId="2124" priority="179" operator="equal">
      <formula>"NO CUMPLE"</formula>
    </cfRule>
  </conditionalFormatting>
  <conditionalFormatting sqref="J78 J83">
    <cfRule type="cellIs" dxfId="2123" priority="180" operator="equal">
      <formula>"CUMPLE"</formula>
    </cfRule>
  </conditionalFormatting>
  <conditionalFormatting sqref="J79 J84">
    <cfRule type="cellIs" dxfId="2122" priority="181" operator="equal">
      <formula>"NO CUMPLE"</formula>
    </cfRule>
  </conditionalFormatting>
  <conditionalFormatting sqref="J79 J84">
    <cfRule type="cellIs" dxfId="2121" priority="182" operator="equal">
      <formula>"CUMPLE"</formula>
    </cfRule>
  </conditionalFormatting>
  <conditionalFormatting sqref="J80 J85">
    <cfRule type="cellIs" dxfId="2120" priority="183" operator="equal">
      <formula>"NO CUMPLE"</formula>
    </cfRule>
  </conditionalFormatting>
  <conditionalFormatting sqref="J80 J85">
    <cfRule type="cellIs" dxfId="2119" priority="184" operator="equal">
      <formula>"CUMPLE"</formula>
    </cfRule>
  </conditionalFormatting>
  <conditionalFormatting sqref="J81 J86">
    <cfRule type="cellIs" dxfId="2118" priority="185" operator="equal">
      <formula>"NO CUMPLE"</formula>
    </cfRule>
  </conditionalFormatting>
  <conditionalFormatting sqref="J81 J86">
    <cfRule type="cellIs" dxfId="2117" priority="186" operator="equal">
      <formula>"CUMPLE"</formula>
    </cfRule>
  </conditionalFormatting>
  <conditionalFormatting sqref="L77 L82">
    <cfRule type="cellIs" dxfId="2116" priority="187" operator="equal">
      <formula>"NO CUMPLE"</formula>
    </cfRule>
  </conditionalFormatting>
  <conditionalFormatting sqref="L77 L82">
    <cfRule type="cellIs" dxfId="2115" priority="188" operator="equal">
      <formula>"CUMPLE"</formula>
    </cfRule>
  </conditionalFormatting>
  <conditionalFormatting sqref="L78 L83">
    <cfRule type="cellIs" dxfId="2114" priority="189" operator="equal">
      <formula>"NO CUMPLE"</formula>
    </cfRule>
  </conditionalFormatting>
  <conditionalFormatting sqref="L78 L83">
    <cfRule type="cellIs" dxfId="2113" priority="190" operator="equal">
      <formula>"CUMPLE"</formula>
    </cfRule>
  </conditionalFormatting>
  <conditionalFormatting sqref="L79 L84">
    <cfRule type="cellIs" dxfId="2112" priority="191" operator="equal">
      <formula>"NO CUMPLE"</formula>
    </cfRule>
  </conditionalFormatting>
  <conditionalFormatting sqref="L79 L84">
    <cfRule type="cellIs" dxfId="2111" priority="192" operator="equal">
      <formula>"CUMPLE"</formula>
    </cfRule>
  </conditionalFormatting>
  <conditionalFormatting sqref="L80 L85">
    <cfRule type="cellIs" dxfId="2110" priority="193" operator="equal">
      <formula>"NO CUMPLE"</formula>
    </cfRule>
  </conditionalFormatting>
  <conditionalFormatting sqref="L80 L85">
    <cfRule type="cellIs" dxfId="2109" priority="194" operator="equal">
      <formula>"CUMPLE"</formula>
    </cfRule>
  </conditionalFormatting>
  <conditionalFormatting sqref="O77">
    <cfRule type="expression" dxfId="2108" priority="118">
      <formula>O77=" "</formula>
    </cfRule>
  </conditionalFormatting>
  <conditionalFormatting sqref="O77">
    <cfRule type="expression" dxfId="2107" priority="119">
      <formula>O77="NO PRESENTÓ CERTIFICADO"</formula>
    </cfRule>
  </conditionalFormatting>
  <conditionalFormatting sqref="O77">
    <cfRule type="expression" dxfId="2106" priority="120">
      <formula>O77="PRESENTÓ CERTIFICADO"</formula>
    </cfRule>
  </conditionalFormatting>
  <conditionalFormatting sqref="O82">
    <cfRule type="expression" dxfId="2105" priority="115">
      <formula>O82=" "</formula>
    </cfRule>
  </conditionalFormatting>
  <conditionalFormatting sqref="O82">
    <cfRule type="expression" dxfId="2104" priority="116">
      <formula>O82="NO PRESENTÓ CERTIFICADO"</formula>
    </cfRule>
  </conditionalFormatting>
  <conditionalFormatting sqref="O82">
    <cfRule type="expression" dxfId="2103" priority="117">
      <formula>O82="PRESENTÓ CERTIFICADO"</formula>
    </cfRule>
  </conditionalFormatting>
  <conditionalFormatting sqref="R77">
    <cfRule type="cellIs" dxfId="2102" priority="83" operator="greaterThan">
      <formula>0</formula>
    </cfRule>
  </conditionalFormatting>
  <conditionalFormatting sqref="R77">
    <cfRule type="cellIs" dxfId="2101" priority="84" operator="equal">
      <formula>0</formula>
    </cfRule>
  </conditionalFormatting>
  <conditionalFormatting sqref="P77">
    <cfRule type="expression" dxfId="2100" priority="85">
      <formula>R77="NO SUBSANABLE"</formula>
    </cfRule>
  </conditionalFormatting>
  <conditionalFormatting sqref="P77">
    <cfRule type="expression" dxfId="2099" priority="86">
      <formula>R77="REQUERIMIENTOS SUBSANADOS"</formula>
    </cfRule>
  </conditionalFormatting>
  <conditionalFormatting sqref="P77">
    <cfRule type="expression" dxfId="2098" priority="87">
      <formula>R77="PENDIENTES POR SUBSANAR"</formula>
    </cfRule>
  </conditionalFormatting>
  <conditionalFormatting sqref="P77">
    <cfRule type="expression" dxfId="2097" priority="88">
      <formula>R77="SIN OBSERVACIÓN"</formula>
    </cfRule>
  </conditionalFormatting>
  <conditionalFormatting sqref="P77">
    <cfRule type="containsBlanks" dxfId="2096" priority="89">
      <formula>LEN(TRIM(Q77))=0</formula>
    </cfRule>
  </conditionalFormatting>
  <conditionalFormatting sqref="P77:Q77">
    <cfRule type="containsBlanks" dxfId="2095" priority="90">
      <formula>LEN(TRIM(Q77))=0</formula>
    </cfRule>
  </conditionalFormatting>
  <conditionalFormatting sqref="P77:Q77">
    <cfRule type="cellIs" dxfId="2094" priority="91" operator="equal">
      <formula>"REQUERIMIENTOS SUBSANADOS"</formula>
    </cfRule>
  </conditionalFormatting>
  <conditionalFormatting sqref="P77:Q77">
    <cfRule type="containsText" dxfId="2093" priority="92" operator="containsText" text="NO SUBSANABLE">
      <formula>NOT(ISERROR(SEARCH(("NO SUBSANABLE"),(Q77))))</formula>
    </cfRule>
  </conditionalFormatting>
  <conditionalFormatting sqref="P77:Q77">
    <cfRule type="containsText" dxfId="2092" priority="93" operator="containsText" text="PENDIENTES POR SUBSANAR">
      <formula>NOT(ISERROR(SEARCH(("PENDIENTES POR SUBSANAR"),(Q77))))</formula>
    </cfRule>
  </conditionalFormatting>
  <conditionalFormatting sqref="P77:Q77">
    <cfRule type="containsText" dxfId="2091" priority="94" operator="containsText" text="SIN OBSERVACIÓN">
      <formula>NOT(ISERROR(SEARCH(("SIN OBSERVACIÓN"),(Q77))))</formula>
    </cfRule>
  </conditionalFormatting>
  <conditionalFormatting sqref="Q77:R77">
    <cfRule type="containsBlanks" dxfId="2090" priority="95">
      <formula>LEN(TRIM(R77))=0</formula>
    </cfRule>
  </conditionalFormatting>
  <conditionalFormatting sqref="Q77:R77">
    <cfRule type="cellIs" dxfId="2089" priority="96" operator="equal">
      <formula>"NO CUMPLEN CON LO SOLICITADO"</formula>
    </cfRule>
  </conditionalFormatting>
  <conditionalFormatting sqref="Q77:R77">
    <cfRule type="cellIs" dxfId="2088" priority="97" operator="equal">
      <formula>"CUMPLEN CON LO SOLICITADO"</formula>
    </cfRule>
  </conditionalFormatting>
  <conditionalFormatting sqref="Q77:R77">
    <cfRule type="cellIs" dxfId="2087" priority="98" operator="equal">
      <formula>"PENDIENTES"</formula>
    </cfRule>
  </conditionalFormatting>
  <conditionalFormatting sqref="Q77:R77">
    <cfRule type="cellIs" dxfId="2086" priority="99" operator="equal">
      <formula>"NINGUNO"</formula>
    </cfRule>
  </conditionalFormatting>
  <conditionalFormatting sqref="P77 P82">
    <cfRule type="expression" dxfId="2085" priority="100">
      <formula>Q77="NO SUBSANABLE"</formula>
    </cfRule>
  </conditionalFormatting>
  <conditionalFormatting sqref="P77 P82">
    <cfRule type="expression" dxfId="2084" priority="101">
      <formula>Q77="REQUERIMIENTOS SUBSANADOS"</formula>
    </cfRule>
  </conditionalFormatting>
  <conditionalFormatting sqref="P77 P82">
    <cfRule type="expression" dxfId="2083" priority="102">
      <formula>Q77="PENDIENTES POR SUBSANAR"</formula>
    </cfRule>
  </conditionalFormatting>
  <conditionalFormatting sqref="P77 P82">
    <cfRule type="expression" dxfId="2082" priority="103">
      <formula>Q77="SIN OBSERVACIÓN"</formula>
    </cfRule>
  </conditionalFormatting>
  <conditionalFormatting sqref="P77 P82">
    <cfRule type="containsBlanks" dxfId="2081" priority="104">
      <formula>LEN(TRIM(P77))=0</formula>
    </cfRule>
  </conditionalFormatting>
  <conditionalFormatting sqref="Q77 Q82">
    <cfRule type="containsBlanks" dxfId="2080" priority="105">
      <formula>LEN(TRIM(Q77))=0</formula>
    </cfRule>
  </conditionalFormatting>
  <conditionalFormatting sqref="Q77 Q82">
    <cfRule type="cellIs" dxfId="2079" priority="106" operator="equal">
      <formula>"REQUERIMIENTOS SUBSANADOS"</formula>
    </cfRule>
  </conditionalFormatting>
  <conditionalFormatting sqref="Q77 Q82">
    <cfRule type="containsText" dxfId="2078" priority="107" operator="containsText" text="NO SUBSANABLE">
      <formula>NOT(ISERROR(SEARCH(("NO SUBSANABLE"),(Q77))))</formula>
    </cfRule>
  </conditionalFormatting>
  <conditionalFormatting sqref="Q77 Q82">
    <cfRule type="containsText" dxfId="2077" priority="108" operator="containsText" text="PENDIENTES POR SUBSANAR">
      <formula>NOT(ISERROR(SEARCH(("PENDIENTES POR SUBSANAR"),(Q77))))</formula>
    </cfRule>
  </conditionalFormatting>
  <conditionalFormatting sqref="Q77 Q82">
    <cfRule type="containsText" dxfId="2076" priority="109" operator="containsText" text="SIN OBSERVACIÓN">
      <formula>NOT(ISERROR(SEARCH(("SIN OBSERVACIÓN"),(Q77))))</formula>
    </cfRule>
  </conditionalFormatting>
  <conditionalFormatting sqref="R77 R82">
    <cfRule type="containsBlanks" dxfId="2075" priority="110">
      <formula>LEN(TRIM(R77))=0</formula>
    </cfRule>
  </conditionalFormatting>
  <conditionalFormatting sqref="R77 R82">
    <cfRule type="cellIs" dxfId="2074" priority="111" operator="equal">
      <formula>"NO CUMPLEN CON LO SOLICITADO"</formula>
    </cfRule>
  </conditionalFormatting>
  <conditionalFormatting sqref="R77 R82">
    <cfRule type="cellIs" dxfId="2073" priority="112" operator="equal">
      <formula>"CUMPLEN CON LO SOLICITADO"</formula>
    </cfRule>
  </conditionalFormatting>
  <conditionalFormatting sqref="R77 R82">
    <cfRule type="cellIs" dxfId="2072" priority="113" operator="equal">
      <formula>"PENDIENTES"</formula>
    </cfRule>
  </conditionalFormatting>
  <conditionalFormatting sqref="R77 R82">
    <cfRule type="cellIs" dxfId="2071" priority="114" operator="equal">
      <formula>"NINGUNO"</formula>
    </cfRule>
  </conditionalFormatting>
  <conditionalFormatting sqref="K20">
    <cfRule type="expression" dxfId="2070" priority="77">
      <formula>J20="NO CUMPLE"</formula>
    </cfRule>
  </conditionalFormatting>
  <conditionalFormatting sqref="K20">
    <cfRule type="expression" dxfId="2069" priority="78">
      <formula>J20="CUMPLE"</formula>
    </cfRule>
  </conditionalFormatting>
  <conditionalFormatting sqref="K20">
    <cfRule type="expression" dxfId="2068" priority="79">
      <formula>J20="NO CUMPLE"</formula>
    </cfRule>
  </conditionalFormatting>
  <conditionalFormatting sqref="K20">
    <cfRule type="expression" dxfId="2067" priority="80">
      <formula>J20="CUMPLE"</formula>
    </cfRule>
  </conditionalFormatting>
  <conditionalFormatting sqref="K20">
    <cfRule type="expression" dxfId="2066" priority="81">
      <formula>K20="NO CUMPLE"</formula>
    </cfRule>
  </conditionalFormatting>
  <conditionalFormatting sqref="K20">
    <cfRule type="expression" dxfId="2065" priority="82">
      <formula>K20="CUMPLE"</formula>
    </cfRule>
  </conditionalFormatting>
  <conditionalFormatting sqref="K25">
    <cfRule type="expression" dxfId="2064" priority="71">
      <formula>J25="NO CUMPLE"</formula>
    </cfRule>
  </conditionalFormatting>
  <conditionalFormatting sqref="K25">
    <cfRule type="expression" dxfId="2063" priority="72">
      <formula>J25="CUMPLE"</formula>
    </cfRule>
  </conditionalFormatting>
  <conditionalFormatting sqref="K25">
    <cfRule type="expression" dxfId="2062" priority="73">
      <formula>J25="NO CUMPLE"</formula>
    </cfRule>
  </conditionalFormatting>
  <conditionalFormatting sqref="K25">
    <cfRule type="expression" dxfId="2061" priority="74">
      <formula>J25="CUMPLE"</formula>
    </cfRule>
  </conditionalFormatting>
  <conditionalFormatting sqref="K25">
    <cfRule type="expression" dxfId="2060" priority="75">
      <formula>K25="NO CUMPLE"</formula>
    </cfRule>
  </conditionalFormatting>
  <conditionalFormatting sqref="K25">
    <cfRule type="expression" dxfId="2059" priority="76">
      <formula>K25="CUMPLE"</formula>
    </cfRule>
  </conditionalFormatting>
  <conditionalFormatting sqref="K30">
    <cfRule type="expression" dxfId="2058" priority="65">
      <formula>J30="NO CUMPLE"</formula>
    </cfRule>
  </conditionalFormatting>
  <conditionalFormatting sqref="K30">
    <cfRule type="expression" dxfId="2057" priority="66">
      <formula>J30="CUMPLE"</formula>
    </cfRule>
  </conditionalFormatting>
  <conditionalFormatting sqref="K30">
    <cfRule type="expression" dxfId="2056" priority="67">
      <formula>J30="NO CUMPLE"</formula>
    </cfRule>
  </conditionalFormatting>
  <conditionalFormatting sqref="K30">
    <cfRule type="expression" dxfId="2055" priority="68">
      <formula>J30="CUMPLE"</formula>
    </cfRule>
  </conditionalFormatting>
  <conditionalFormatting sqref="K30">
    <cfRule type="expression" dxfId="2054" priority="69">
      <formula>K30="NO CUMPLE"</formula>
    </cfRule>
  </conditionalFormatting>
  <conditionalFormatting sqref="K30">
    <cfRule type="expression" dxfId="2053" priority="70">
      <formula>K30="CUMPLE"</formula>
    </cfRule>
  </conditionalFormatting>
  <conditionalFormatting sqref="K89">
    <cfRule type="expression" dxfId="2052" priority="63">
      <formula>J89="NO CUMPLE"</formula>
    </cfRule>
  </conditionalFormatting>
  <conditionalFormatting sqref="K89">
    <cfRule type="expression" dxfId="2051" priority="64">
      <formula>J89="CUMPLE"</formula>
    </cfRule>
  </conditionalFormatting>
  <conditionalFormatting sqref="K84">
    <cfRule type="expression" dxfId="2050" priority="61">
      <formula>J84="NO CUMPLE"</formula>
    </cfRule>
  </conditionalFormatting>
  <conditionalFormatting sqref="K84">
    <cfRule type="expression" dxfId="2049" priority="62">
      <formula>J84="CUMPLE"</formula>
    </cfRule>
  </conditionalFormatting>
  <conditionalFormatting sqref="N45">
    <cfRule type="expression" dxfId="2048" priority="36">
      <formula>N45=" "</formula>
    </cfRule>
  </conditionalFormatting>
  <conditionalFormatting sqref="N45">
    <cfRule type="expression" dxfId="2047" priority="37">
      <formula>N45="NO PRESENTÓ CERTIFICADO"</formula>
    </cfRule>
  </conditionalFormatting>
  <conditionalFormatting sqref="N45">
    <cfRule type="expression" dxfId="2046" priority="38">
      <formula>N45="PRESENTÓ CERTIFICADO"</formula>
    </cfRule>
  </conditionalFormatting>
  <conditionalFormatting sqref="P45">
    <cfRule type="expression" dxfId="2045" priority="39">
      <formula>Q45="NO SUBSANABLE"</formula>
    </cfRule>
  </conditionalFormatting>
  <conditionalFormatting sqref="P45">
    <cfRule type="expression" dxfId="2044" priority="40">
      <formula>Q45="REQUERIMIENTOS SUBSANADOS"</formula>
    </cfRule>
  </conditionalFormatting>
  <conditionalFormatting sqref="P45">
    <cfRule type="expression" dxfId="2043" priority="41">
      <formula>Q45="PENDIENTES POR SUBSANAR"</formula>
    </cfRule>
  </conditionalFormatting>
  <conditionalFormatting sqref="P45">
    <cfRule type="expression" dxfId="2042" priority="42">
      <formula>Q45="SIN OBSERVACIÓN"</formula>
    </cfRule>
  </conditionalFormatting>
  <conditionalFormatting sqref="P45">
    <cfRule type="containsBlanks" dxfId="2041" priority="43">
      <formula>LEN(TRIM(P45))=0</formula>
    </cfRule>
  </conditionalFormatting>
  <conditionalFormatting sqref="Q45">
    <cfRule type="containsBlanks" dxfId="2040" priority="44">
      <formula>LEN(TRIM(Q45))=0</formula>
    </cfRule>
  </conditionalFormatting>
  <conditionalFormatting sqref="Q45">
    <cfRule type="cellIs" dxfId="2039" priority="45" operator="equal">
      <formula>"REQUERIMIENTOS SUBSANADOS"</formula>
    </cfRule>
  </conditionalFormatting>
  <conditionalFormatting sqref="Q45">
    <cfRule type="containsText" dxfId="2038" priority="46" operator="containsText" text="NO SUBSANABLE">
      <formula>NOT(ISERROR(SEARCH(("NO SUBSANABLE"),(Q45))))</formula>
    </cfRule>
  </conditionalFormatting>
  <conditionalFormatting sqref="Q45">
    <cfRule type="containsText" dxfId="2037" priority="47" operator="containsText" text="PENDIENTES POR SUBSANAR">
      <formula>NOT(ISERROR(SEARCH(("PENDIENTES POR SUBSANAR"),(Q45))))</formula>
    </cfRule>
  </conditionalFormatting>
  <conditionalFormatting sqref="Q45">
    <cfRule type="containsText" dxfId="2036" priority="48" operator="containsText" text="SIN OBSERVACIÓN">
      <formula>NOT(ISERROR(SEARCH(("SIN OBSERVACIÓN"),(Q45))))</formula>
    </cfRule>
  </conditionalFormatting>
  <conditionalFormatting sqref="R45">
    <cfRule type="containsBlanks" dxfId="2035" priority="49">
      <formula>LEN(TRIM(R45))=0</formula>
    </cfRule>
  </conditionalFormatting>
  <conditionalFormatting sqref="R45">
    <cfRule type="cellIs" dxfId="2034" priority="50" operator="equal">
      <formula>"NO CUMPLEN CON LO SOLICITADO"</formula>
    </cfRule>
  </conditionalFormatting>
  <conditionalFormatting sqref="R45">
    <cfRule type="cellIs" dxfId="2033" priority="51" operator="equal">
      <formula>"CUMPLEN CON LO SOLICITADO"</formula>
    </cfRule>
  </conditionalFormatting>
  <conditionalFormatting sqref="R45">
    <cfRule type="cellIs" dxfId="2032" priority="52" operator="equal">
      <formula>"PENDIENTES"</formula>
    </cfRule>
  </conditionalFormatting>
  <conditionalFormatting sqref="R45">
    <cfRule type="cellIs" dxfId="2031" priority="53" operator="equal">
      <formula>"NINGUNO"</formula>
    </cfRule>
  </conditionalFormatting>
  <conditionalFormatting sqref="H45">
    <cfRule type="notContainsBlanks" dxfId="2030" priority="54">
      <formula>LEN(TRIM(H45))&gt;0</formula>
    </cfRule>
  </conditionalFormatting>
  <conditionalFormatting sqref="G45">
    <cfRule type="notContainsBlanks" dxfId="2029" priority="55">
      <formula>LEN(TRIM(G45))&gt;0</formula>
    </cfRule>
  </conditionalFormatting>
  <conditionalFormatting sqref="F45">
    <cfRule type="notContainsBlanks" dxfId="2028" priority="56">
      <formula>LEN(TRIM(F45))&gt;0</formula>
    </cfRule>
  </conditionalFormatting>
  <conditionalFormatting sqref="E45">
    <cfRule type="notContainsBlanks" dxfId="2027" priority="57">
      <formula>LEN(TRIM(E45))&gt;0</formula>
    </cfRule>
  </conditionalFormatting>
  <conditionalFormatting sqref="D45">
    <cfRule type="notContainsBlanks" dxfId="2026" priority="58">
      <formula>LEN(TRIM(D45))&gt;0</formula>
    </cfRule>
  </conditionalFormatting>
  <conditionalFormatting sqref="C45">
    <cfRule type="notContainsBlanks" dxfId="2025" priority="59">
      <formula>LEN(TRIM(C45))&gt;0</formula>
    </cfRule>
  </conditionalFormatting>
  <conditionalFormatting sqref="I45">
    <cfRule type="notContainsBlanks" dxfId="2024" priority="60">
      <formula>LEN(TRIM(I45))&gt;0</formula>
    </cfRule>
  </conditionalFormatting>
  <conditionalFormatting sqref="J45">
    <cfRule type="cellIs" dxfId="2023" priority="34" operator="equal">
      <formula>"NO CUMPLE"</formula>
    </cfRule>
  </conditionalFormatting>
  <conditionalFormatting sqref="J45">
    <cfRule type="cellIs" dxfId="2022" priority="35" operator="equal">
      <formula>"CUMPLE"</formula>
    </cfRule>
  </conditionalFormatting>
  <conditionalFormatting sqref="K45 K48">
    <cfRule type="expression" dxfId="2021" priority="24">
      <formula>J45="NO CUMPLE"</formula>
    </cfRule>
  </conditionalFormatting>
  <conditionalFormatting sqref="K45 K48">
    <cfRule type="expression" dxfId="2020" priority="25">
      <formula>J45="CUMPLE"</formula>
    </cfRule>
  </conditionalFormatting>
  <conditionalFormatting sqref="M45">
    <cfRule type="expression" dxfId="2019" priority="26">
      <formula>L45="NO CUMPLE"</formula>
    </cfRule>
  </conditionalFormatting>
  <conditionalFormatting sqref="M45">
    <cfRule type="expression" dxfId="2018" priority="27">
      <formula>L45="CUMPLE"</formula>
    </cfRule>
  </conditionalFormatting>
  <conditionalFormatting sqref="L49">
    <cfRule type="cellIs" dxfId="2017" priority="28" operator="equal">
      <formula>"NO CUMPLE"</formula>
    </cfRule>
  </conditionalFormatting>
  <conditionalFormatting sqref="L49">
    <cfRule type="cellIs" dxfId="2016" priority="29" operator="equal">
      <formula>"CUMPLE"</formula>
    </cfRule>
  </conditionalFormatting>
  <conditionalFormatting sqref="K46">
    <cfRule type="expression" dxfId="2015" priority="30">
      <formula>J46="NO CUMPLE"</formula>
    </cfRule>
  </conditionalFormatting>
  <conditionalFormatting sqref="K46">
    <cfRule type="expression" dxfId="2014" priority="31">
      <formula>J46="CUMPLE"</formula>
    </cfRule>
  </conditionalFormatting>
  <conditionalFormatting sqref="M46:M48">
    <cfRule type="expression" dxfId="2013" priority="32">
      <formula>L46="NO CUMPLE"</formula>
    </cfRule>
  </conditionalFormatting>
  <conditionalFormatting sqref="M46:M48">
    <cfRule type="expression" dxfId="2012" priority="33">
      <formula>L46="CUMPLE"</formula>
    </cfRule>
  </conditionalFormatting>
  <conditionalFormatting sqref="K49">
    <cfRule type="expression" dxfId="2011" priority="22">
      <formula>J49="NO CUMPLE"</formula>
    </cfRule>
  </conditionalFormatting>
  <conditionalFormatting sqref="K49">
    <cfRule type="expression" dxfId="2010" priority="23">
      <formula>J49="CUMPLE"</formula>
    </cfRule>
  </conditionalFormatting>
  <conditionalFormatting sqref="J46">
    <cfRule type="cellIs" dxfId="2009" priority="20" operator="equal">
      <formula>"NO CUMPLE"</formula>
    </cfRule>
  </conditionalFormatting>
  <conditionalFormatting sqref="J46">
    <cfRule type="cellIs" dxfId="2008" priority="21" operator="equal">
      <formula>"CUMPLE"</formula>
    </cfRule>
  </conditionalFormatting>
  <conditionalFormatting sqref="J47">
    <cfRule type="cellIs" dxfId="2007" priority="18" operator="equal">
      <formula>"NO CUMPLE"</formula>
    </cfRule>
  </conditionalFormatting>
  <conditionalFormatting sqref="J47">
    <cfRule type="cellIs" dxfId="2006" priority="19" operator="equal">
      <formula>"CUMPLE"</formula>
    </cfRule>
  </conditionalFormatting>
  <conditionalFormatting sqref="J48">
    <cfRule type="cellIs" dxfId="2005" priority="16" operator="equal">
      <formula>"NO CUMPLE"</formula>
    </cfRule>
  </conditionalFormatting>
  <conditionalFormatting sqref="J48">
    <cfRule type="cellIs" dxfId="2004" priority="17" operator="equal">
      <formula>"CUMPLE"</formula>
    </cfRule>
  </conditionalFormatting>
  <conditionalFormatting sqref="J49">
    <cfRule type="cellIs" dxfId="2003" priority="14" operator="equal">
      <formula>"NO CUMPLE"</formula>
    </cfRule>
  </conditionalFormatting>
  <conditionalFormatting sqref="J49">
    <cfRule type="cellIs" dxfId="2002" priority="15" operator="equal">
      <formula>"CUMPLE"</formula>
    </cfRule>
  </conditionalFormatting>
  <conditionalFormatting sqref="L45">
    <cfRule type="cellIs" dxfId="2001" priority="12" operator="equal">
      <formula>"NO CUMPLE"</formula>
    </cfRule>
  </conditionalFormatting>
  <conditionalFormatting sqref="L45">
    <cfRule type="cellIs" dxfId="2000" priority="13" operator="equal">
      <formula>"CUMPLE"</formula>
    </cfRule>
  </conditionalFormatting>
  <conditionalFormatting sqref="L46">
    <cfRule type="cellIs" dxfId="1999" priority="10" operator="equal">
      <formula>"NO CUMPLE"</formula>
    </cfRule>
  </conditionalFormatting>
  <conditionalFormatting sqref="L46">
    <cfRule type="cellIs" dxfId="1998" priority="11" operator="equal">
      <formula>"CUMPLE"</formula>
    </cfRule>
  </conditionalFormatting>
  <conditionalFormatting sqref="L47">
    <cfRule type="cellIs" dxfId="1997" priority="8" operator="equal">
      <formula>"NO CUMPLE"</formula>
    </cfRule>
  </conditionalFormatting>
  <conditionalFormatting sqref="L47">
    <cfRule type="cellIs" dxfId="1996" priority="9" operator="equal">
      <formula>"CUMPLE"</formula>
    </cfRule>
  </conditionalFormatting>
  <conditionalFormatting sqref="L48">
    <cfRule type="cellIs" dxfId="1995" priority="6" operator="equal">
      <formula>"NO CUMPLE"</formula>
    </cfRule>
  </conditionalFormatting>
  <conditionalFormatting sqref="L48">
    <cfRule type="cellIs" dxfId="1994" priority="7" operator="equal">
      <formula>"CUMPLE"</formula>
    </cfRule>
  </conditionalFormatting>
  <conditionalFormatting sqref="O45">
    <cfRule type="expression" dxfId="1993" priority="3">
      <formula>O45=" "</formula>
    </cfRule>
  </conditionalFormatting>
  <conditionalFormatting sqref="O45">
    <cfRule type="expression" dxfId="1992" priority="4">
      <formula>O45="NO PRESENTÓ CERTIFICADO"</formula>
    </cfRule>
  </conditionalFormatting>
  <conditionalFormatting sqref="O45">
    <cfRule type="expression" dxfId="1991" priority="5">
      <formula>O45="PRESENTÓ CERTIFICADO"</formula>
    </cfRule>
  </conditionalFormatting>
  <conditionalFormatting sqref="K47">
    <cfRule type="expression" dxfId="1990" priority="1">
      <formula>J47="NO CUMPLE"</formula>
    </cfRule>
  </conditionalFormatting>
  <conditionalFormatting sqref="K47">
    <cfRule type="expression" dxfId="1989" priority="2">
      <formula>J47="CUMPLE"</formula>
    </cfRule>
  </conditionalFormatting>
  <dataValidations count="10">
    <dataValidation type="list" allowBlank="1" showErrorMessage="1" sqref="T13 T45 T77 T109 T141 T173 T205 T237 T269 T301" xr:uid="{00000000-0002-0000-0300-000000000000}">
      <formula1>"SI,NO"</formula1>
    </dataValidation>
    <dataValidation type="list" allowBlank="1" showErrorMessage="1" sqref="B10" xr:uid="{00000000-0002-0000-0300-000001000000}">
      <formula1>"1.0,2.0,3.0,4.0,5.0,6.0,7.0,8.0,9.0,10.0,11.0,12.0,13.0,14.0,15.0"</formula1>
    </dataValidation>
    <dataValidation type="list" allowBlank="1" showErrorMessage="1" sqref="J269:J293 L45:L69 L77:L101 J109:J133 J141:J165 J173:J197 J205:J229 J237:J261 L301:L325 J301:J325 J77:J101 L13:L37 L109:L133 L141:L165 L173:L197 L205:L229 L237:L261 L269:L293 J13:J37 J45:J69" xr:uid="{00000000-0002-0000-0300-000002000000}">
      <formula1>"CUMPLE,NO CUMPLE"</formula1>
    </dataValidation>
    <dataValidation type="list" allowBlank="1" showErrorMessage="1" sqref="H301 H55 H65 H50 H60 H82 H306 H311 H316:H318 H321:H323 H28 H33 H87 H92:H94 H97:H99 H109 H114 H119 H124:H126 H129:H131 H141 H146 H151 H156:H158 H161:H163 H173 H178 H183 H188:H190 H193:H195 H205 H210 H215 H220:H222 H225:H227 H237 H242 H247 H252:H254 H257:H259 H269 H274 H279 H284:H286 H289:H291 H13 H18 H23 H77 H45" xr:uid="{00000000-0002-0000-0300-000003000000}">
      <formula1>"I,C,UT"</formula1>
    </dataValidation>
    <dataValidation type="list" allowBlank="1" showErrorMessage="1" sqref="O301 O306 O311 O316:O318 O269 O274 O321:O323 O279 O284:O286 O289:O291 O257:O259 O237 O242 O247 O252:O254 O109 O114 O119 O124:O126 O129:O131 O141 O146 O151 O156:O158 O161:O163 O173 O178 O183 O188:O190 O193:O195 O205 O210 O215 O220:O222 O225:O227" xr:uid="{00000000-0002-0000-0300-000004000000}">
      <formula1>"ACORDE A ITEM 5.2.1 (T.R.),NO ESTÁ ACORDE A ITEM 5.2.1 (T.R.),DESCRIPCIÓN INSUFICIENTE,PENDIENTE POR DESCRIPCIÓN"</formula1>
    </dataValidation>
    <dataValidation type="list" allowBlank="1" showErrorMessage="1" sqref="Q301 Q306 Q311 Q316:Q318 Q60 Q82 Q50 Q55 Q321:Q323 Q65:Q67 Q28 Q33 Q87 Q92:Q94 Q97:Q99 Q109 Q114 Q119 Q124:Q126 Q129:Q131 Q141 Q146 Q151 Q156:Q158 Q161:Q163 Q173 Q178 Q183 Q188:Q190 Q193:Q195 Q205 Q210 Q215 Q220:Q222 Q225:Q227 Q237 Q242 Q247 Q252:Q254 Q257:Q259 Q269 Q274 Q279 Q284:Q286 Q289:Q291 Q13 Q18 Q23 Q77 Q45" xr:uid="{00000000-0002-0000-0300-000005000000}">
      <formula1>"SIN OBSERVACIÓN,PENDIENTES POR SUBSANAR,REQUERIMIENTOS SUBSANADOS,NO SUBSANABLE"</formula1>
    </dataValidation>
    <dataValidation type="list" allowBlank="1" showErrorMessage="1" sqref="R301 R306 R311 R316:R318 R321:R323 R82 R50 R55 R60:R62 R65:R67 R28 R33 R87 R92:R94 R97:R99 R109 R114 R119 R124:R126 R129:R131 R141 R146 R151 R156:R158 R161:R163 R173 R178 R183 R188:R190 R193:R195 R205 R210 R215 R220:R222 R225:R227 R237 R242 R247 R252:R254 R257:R259 R269 R274 R279 R284:R286 R289:R291 R13 R18 R23 R77 R45" xr:uid="{00000000-0002-0000-0300-000006000000}">
      <formula1>"NINGUNO,PENDIENTES,CUMPLEN CON LO SOLICITADO,NO CUMPLEN CON LO SOLICITADO"</formula1>
    </dataValidation>
    <dataValidation type="list" allowBlank="1" showErrorMessage="1" sqref="N301 N306 N311 N316:N318 N60 N82 N321:N323 N55 N50 N65:N67 N28 N33 N87 N92:N94 N97:N99 N109 N114 N119 N124:N126 N129:N131 N141 N146 N151 N156:N158 N161:N163 N173 N178 N183 N188:N190 N193:N195 N205 N210 N215 N220:N222 N225:N227 N237 N242 N247 N252:N254 N257:N259 N269 N274 N279 N284:N286 N289:N291 N13 N18 N23 N77 N45" xr:uid="{00000000-0002-0000-0300-000007000000}">
      <formula1>"PRESENTÓ CERTIFICADO,NO PRESENTÓ CERTIFICADO"</formula1>
    </dataValidation>
    <dataValidation type="list" allowBlank="1" showErrorMessage="1" sqref="B42 B74 B106 B138 B170 B202 B234 B266 B298" xr:uid="{00000000-0002-0000-0300-000008000000}">
      <formula1>"1,2,3,4,5,6,7,8,9,10,11,12,13,14,15"</formula1>
    </dataValidation>
    <dataValidation type="list" allowBlank="1" showErrorMessage="1" sqref="O33 O82 O13 O18 O23 O28 O77 O87:O101 O45:O69" xr:uid="{00000000-0002-0000-0300-000009000000}">
      <formula1>"ACORDE A ITEM 5.3.1.1 (T.R.),NO ESTÁ ACORDE A ITEM 5.3.1.1 (T.R.),DESCRIPCIÓN INSUFICIENTE,PENDIENTE POR DESCRIPCIÓN"</formula1>
    </dataValidation>
  </dataValidation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125"/>
  <sheetViews>
    <sheetView zoomScale="40" zoomScaleNormal="40" workbookViewId="0">
      <selection activeCell="R47" sqref="R47"/>
    </sheetView>
  </sheetViews>
  <sheetFormatPr baseColWidth="10" defaultColWidth="11.42578125" defaultRowHeight="15" x14ac:dyDescent="0.25"/>
  <cols>
    <col min="1" max="2" width="11.42578125" style="289"/>
    <col min="3" max="3" width="6.7109375" style="289" customWidth="1"/>
    <col min="4" max="4" width="42" style="289" customWidth="1"/>
    <col min="5" max="5" width="19.42578125" style="289" hidden="1" customWidth="1"/>
    <col min="6" max="6" width="19.42578125" style="289" customWidth="1"/>
    <col min="7" max="7" width="21.7109375" style="289" customWidth="1"/>
    <col min="8" max="8" width="18.5703125" style="289" customWidth="1"/>
    <col min="9" max="9" width="18.7109375" style="289" customWidth="1"/>
    <col min="10" max="10" width="22.42578125" style="289" customWidth="1"/>
    <col min="11" max="11" width="37.42578125" style="289" customWidth="1"/>
    <col min="12" max="12" width="22.5703125" style="289" customWidth="1"/>
    <col min="13" max="13" width="95.85546875" style="289" customWidth="1"/>
    <col min="14" max="14" width="30.5703125" style="289" customWidth="1"/>
    <col min="15" max="15" width="25.7109375" style="289" customWidth="1"/>
    <col min="16" max="16" width="21.42578125" style="289" customWidth="1"/>
    <col min="17" max="17" width="155.28515625" style="289" customWidth="1"/>
    <col min="18" max="18" width="16.28515625" style="289" customWidth="1"/>
    <col min="19" max="19" width="11.42578125" style="289"/>
    <col min="20" max="21" width="11.42578125" style="289" hidden="1" customWidth="1"/>
    <col min="22" max="22" width="18.5703125" style="289" hidden="1" customWidth="1"/>
    <col min="23" max="23" width="21.140625" style="289" hidden="1" customWidth="1"/>
    <col min="24" max="24" width="16.85546875" style="289" hidden="1" customWidth="1"/>
    <col min="25" max="25" width="11.42578125" style="289" hidden="1" customWidth="1"/>
    <col min="26" max="26" width="21.5703125" style="289" hidden="1" customWidth="1"/>
    <col min="27" max="27" width="16.42578125" style="289" hidden="1" customWidth="1"/>
    <col min="28" max="29" width="11.42578125" style="289" hidden="1" customWidth="1"/>
    <col min="30" max="30" width="9.85546875" style="289" hidden="1" customWidth="1"/>
    <col min="31" max="34" width="11.42578125" style="289" hidden="1" customWidth="1"/>
    <col min="35" max="40" width="11.42578125" style="289" customWidth="1"/>
    <col min="41" max="16384" width="11.42578125" style="289"/>
  </cols>
  <sheetData>
    <row r="1" spans="3:31" ht="15.75" thickBot="1" x14ac:dyDescent="0.3"/>
    <row r="2" spans="3:31" x14ac:dyDescent="0.25">
      <c r="C2" s="952" t="s">
        <v>1563</v>
      </c>
      <c r="D2" s="953"/>
      <c r="E2" s="953"/>
      <c r="F2" s="953"/>
      <c r="G2" s="953"/>
      <c r="H2" s="953"/>
      <c r="I2" s="953"/>
      <c r="J2" s="953"/>
      <c r="K2" s="953"/>
      <c r="L2" s="953"/>
      <c r="M2" s="953"/>
      <c r="N2" s="953"/>
      <c r="O2" s="953"/>
      <c r="P2" s="953"/>
      <c r="Q2" s="954"/>
    </row>
    <row r="3" spans="3:31" x14ac:dyDescent="0.25">
      <c r="C3" s="955"/>
      <c r="D3" s="956"/>
      <c r="E3" s="956"/>
      <c r="F3" s="956"/>
      <c r="G3" s="956"/>
      <c r="H3" s="956"/>
      <c r="I3" s="956"/>
      <c r="J3" s="956"/>
      <c r="K3" s="956"/>
      <c r="L3" s="956"/>
      <c r="M3" s="956"/>
      <c r="N3" s="956"/>
      <c r="O3" s="956"/>
      <c r="P3" s="956"/>
      <c r="Q3" s="957"/>
    </row>
    <row r="4" spans="3:31" x14ac:dyDescent="0.25">
      <c r="C4" s="955"/>
      <c r="D4" s="956"/>
      <c r="E4" s="956"/>
      <c r="F4" s="956"/>
      <c r="G4" s="956"/>
      <c r="H4" s="956"/>
      <c r="I4" s="956"/>
      <c r="J4" s="956"/>
      <c r="K4" s="956"/>
      <c r="L4" s="956"/>
      <c r="M4" s="956"/>
      <c r="N4" s="956"/>
      <c r="O4" s="956"/>
      <c r="P4" s="956"/>
      <c r="Q4" s="957"/>
    </row>
    <row r="5" spans="3:31" x14ac:dyDescent="0.25">
      <c r="C5" s="955"/>
      <c r="D5" s="956"/>
      <c r="E5" s="956"/>
      <c r="F5" s="956"/>
      <c r="G5" s="956"/>
      <c r="H5" s="956"/>
      <c r="I5" s="956"/>
      <c r="J5" s="956"/>
      <c r="K5" s="956"/>
      <c r="L5" s="956"/>
      <c r="M5" s="956"/>
      <c r="N5" s="956"/>
      <c r="O5" s="956"/>
      <c r="P5" s="956"/>
      <c r="Q5" s="957"/>
    </row>
    <row r="6" spans="3:31" x14ac:dyDescent="0.25">
      <c r="C6" s="955"/>
      <c r="D6" s="956"/>
      <c r="E6" s="956"/>
      <c r="F6" s="956"/>
      <c r="G6" s="956"/>
      <c r="H6" s="956"/>
      <c r="I6" s="956"/>
      <c r="J6" s="956"/>
      <c r="K6" s="956"/>
      <c r="L6" s="956"/>
      <c r="M6" s="956"/>
      <c r="N6" s="956"/>
      <c r="O6" s="956"/>
      <c r="P6" s="956"/>
      <c r="Q6" s="957"/>
    </row>
    <row r="7" spans="3:31" ht="15.75" thickBot="1" x14ac:dyDescent="0.3">
      <c r="C7" s="958"/>
      <c r="D7" s="959"/>
      <c r="E7" s="959"/>
      <c r="F7" s="959"/>
      <c r="G7" s="959"/>
      <c r="H7" s="959"/>
      <c r="I7" s="959"/>
      <c r="J7" s="959"/>
      <c r="K7" s="959"/>
      <c r="L7" s="959"/>
      <c r="M7" s="959"/>
      <c r="N7" s="959"/>
      <c r="O7" s="959"/>
      <c r="P7" s="959"/>
      <c r="Q7" s="960"/>
    </row>
    <row r="10" spans="3:31" ht="15.75" thickBot="1" x14ac:dyDescent="0.3"/>
    <row r="11" spans="3:31" ht="34.5" thickBot="1" x14ac:dyDescent="0.3">
      <c r="C11" s="299">
        <v>1</v>
      </c>
      <c r="D11" s="946" t="s">
        <v>260</v>
      </c>
      <c r="E11" s="915"/>
      <c r="F11" s="915"/>
      <c r="G11" s="947" t="str">
        <f>IFERROR(VLOOKUP(C11,LISTA_OFERENTES,2,FALSE)," ")</f>
        <v>CNV CONSTRUCCIONES S.A.S.</v>
      </c>
      <c r="H11" s="915"/>
      <c r="I11" s="915"/>
      <c r="J11" s="915"/>
      <c r="K11" s="915"/>
      <c r="L11" s="915"/>
      <c r="M11" s="914" t="s">
        <v>32</v>
      </c>
      <c r="N11" s="915"/>
      <c r="O11" s="915"/>
      <c r="P11" s="300">
        <f>+COUNTIF(D14:D47,"*")</f>
        <v>9</v>
      </c>
      <c r="Q11" s="916" t="s">
        <v>1561</v>
      </c>
      <c r="U11" s="875" t="s">
        <v>46</v>
      </c>
      <c r="V11" s="827"/>
      <c r="W11" s="795"/>
      <c r="X11" s="41" t="s">
        <v>47</v>
      </c>
      <c r="Y11" s="290"/>
      <c r="Z11" s="290"/>
      <c r="AA11" s="290"/>
    </row>
    <row r="12" spans="3:31" ht="79.5" customHeight="1" x14ac:dyDescent="0.25">
      <c r="C12" s="919" t="s">
        <v>33</v>
      </c>
      <c r="D12" s="904" t="s">
        <v>261</v>
      </c>
      <c r="E12" s="906" t="s">
        <v>262</v>
      </c>
      <c r="F12" s="907" t="s">
        <v>263</v>
      </c>
      <c r="G12" s="907" t="s">
        <v>264</v>
      </c>
      <c r="H12" s="907" t="s">
        <v>265</v>
      </c>
      <c r="I12" s="907" t="s">
        <v>266</v>
      </c>
      <c r="J12" s="907" t="s">
        <v>267</v>
      </c>
      <c r="K12" s="907" t="s">
        <v>1560</v>
      </c>
      <c r="L12" s="907" t="s">
        <v>268</v>
      </c>
      <c r="M12" s="291" t="s">
        <v>269</v>
      </c>
      <c r="N12" s="291"/>
      <c r="O12" s="907" t="s">
        <v>270</v>
      </c>
      <c r="P12" s="907" t="s">
        <v>271</v>
      </c>
      <c r="Q12" s="917"/>
      <c r="U12" s="43">
        <v>1</v>
      </c>
      <c r="V12" s="44" t="str">
        <f>IFERROR(VLOOKUP(U12,LISTA_OFERENTES,2,FALSE)," ")</f>
        <v>CNV CONSTRUCCIONES S.A.S.</v>
      </c>
      <c r="W12" s="45" t="str">
        <f ca="1">VLOOKUP(V12,BANDERA,2,FALSE)</f>
        <v>CUMPLE</v>
      </c>
      <c r="X12" s="46" t="s">
        <v>756</v>
      </c>
      <c r="Z12" s="44" t="str">
        <f>V12</f>
        <v>CNV CONSTRUCCIONES S.A.S.</v>
      </c>
      <c r="AA12" s="47">
        <f ca="1">INDIRECT("R"&amp;AD12)</f>
        <v>0</v>
      </c>
      <c r="AB12" s="39"/>
      <c r="AC12" s="302" t="s">
        <v>275</v>
      </c>
      <c r="AD12" s="303">
        <v>53</v>
      </c>
      <c r="AE12" s="304"/>
    </row>
    <row r="13" spans="3:31" ht="52.5" customHeight="1" x14ac:dyDescent="0.25">
      <c r="C13" s="903"/>
      <c r="D13" s="905"/>
      <c r="E13" s="907"/>
      <c r="F13" s="892"/>
      <c r="G13" s="892"/>
      <c r="H13" s="892"/>
      <c r="I13" s="892"/>
      <c r="J13" s="892"/>
      <c r="K13" s="892"/>
      <c r="L13" s="892"/>
      <c r="M13" s="292" t="s">
        <v>13</v>
      </c>
      <c r="N13" s="292" t="s">
        <v>48</v>
      </c>
      <c r="O13" s="892"/>
      <c r="P13" s="892"/>
      <c r="Q13" s="918"/>
      <c r="U13" s="43">
        <v>2</v>
      </c>
      <c r="V13" s="44" t="str">
        <f>IFERROR(VLOOKUP(U13,LISTA_OFERENTES,2,FALSE)," ")</f>
        <v xml:space="preserve"> ANDINA DE CONSTRUCCIONES Y ASOCIADOS S.A.S</v>
      </c>
      <c r="W13" s="45" t="str">
        <f ca="1">VLOOKUP(V13,BANDERA,2,FALSE)</f>
        <v>NO CUMPLE</v>
      </c>
      <c r="X13" s="46" t="str">
        <f ca="1">IF(W13="CUMPLE","H","NH")</f>
        <v>NH</v>
      </c>
      <c r="Z13" s="44" t="str">
        <f t="shared" ref="Z13:Z27" si="0">V13</f>
        <v xml:space="preserve"> ANDINA DE CONSTRUCCIONES Y ASOCIADOS S.A.S</v>
      </c>
      <c r="AA13" s="47">
        <f t="shared" ref="AA13:AA27" ca="1" si="1">INDIRECT("R"&amp;AD13)</f>
        <v>0</v>
      </c>
      <c r="AB13" s="52"/>
      <c r="AC13" s="302" t="s">
        <v>275</v>
      </c>
      <c r="AD13" s="303">
        <f>AD12+AE$13</f>
        <v>98</v>
      </c>
      <c r="AE13" s="945">
        <v>45</v>
      </c>
    </row>
    <row r="14" spans="3:31" ht="15" customHeight="1" x14ac:dyDescent="0.25">
      <c r="C14" s="881">
        <v>1</v>
      </c>
      <c r="D14" s="924" t="s">
        <v>1625</v>
      </c>
      <c r="E14" s="927"/>
      <c r="F14" s="928">
        <v>42005</v>
      </c>
      <c r="G14" s="928">
        <v>42767</v>
      </c>
      <c r="H14" s="942">
        <v>24452.880000000001</v>
      </c>
      <c r="I14" s="930" t="s">
        <v>1611</v>
      </c>
      <c r="J14" s="931">
        <v>1</v>
      </c>
      <c r="K14" s="854" t="s">
        <v>1616</v>
      </c>
      <c r="L14" s="846" t="s">
        <v>1626</v>
      </c>
      <c r="M14" s="923"/>
      <c r="N14" s="861" t="s">
        <v>1618</v>
      </c>
      <c r="O14" s="861" t="s">
        <v>1619</v>
      </c>
      <c r="P14" s="898">
        <f>+IF(O14="CUMPLEN CON LO SOLICITADO",J14*H14,0)</f>
        <v>24452.880000000001</v>
      </c>
      <c r="Q14" s="880" t="s">
        <v>1620</v>
      </c>
      <c r="U14" s="43">
        <v>3</v>
      </c>
      <c r="V14" s="44" t="str">
        <f>IFERROR(VLOOKUP(U14,LISTA_OFERENTES,2,FALSE)," ")</f>
        <v>CONSORCIO INFRAESTRUCTURA ANTIOQUIA 2021</v>
      </c>
      <c r="W14" s="45" t="str">
        <f ca="1">VLOOKUP(V14,BANDERA,2,FALSE)</f>
        <v>CUMPLE</v>
      </c>
      <c r="X14" s="46" t="str">
        <f ca="1">IF(W14="CUMPLE","H","NH")</f>
        <v>H</v>
      </c>
      <c r="Z14" s="44" t="str">
        <f t="shared" si="0"/>
        <v>CONSORCIO INFRAESTRUCTURA ANTIOQUIA 2021</v>
      </c>
      <c r="AA14" s="47">
        <f t="shared" ca="1" si="1"/>
        <v>0</v>
      </c>
      <c r="AB14" s="52"/>
      <c r="AC14" s="302" t="s">
        <v>275</v>
      </c>
      <c r="AD14" s="303">
        <f t="shared" ref="AD14:AD27" si="2">AD13+AE$13</f>
        <v>143</v>
      </c>
      <c r="AE14" s="945"/>
    </row>
    <row r="15" spans="3:31" ht="15" customHeight="1" x14ac:dyDescent="0.25">
      <c r="C15" s="881"/>
      <c r="D15" s="925"/>
      <c r="E15" s="818"/>
      <c r="F15" s="818"/>
      <c r="G15" s="818"/>
      <c r="H15" s="818"/>
      <c r="I15" s="818"/>
      <c r="J15" s="818"/>
      <c r="K15" s="818"/>
      <c r="L15" s="818"/>
      <c r="M15" s="818"/>
      <c r="N15" s="818"/>
      <c r="O15" s="818"/>
      <c r="P15" s="898"/>
      <c r="Q15" s="880"/>
      <c r="U15" s="43">
        <v>4</v>
      </c>
      <c r="V15" s="44">
        <f t="shared" ref="V15:V27" si="3">IFERROR(VLOOKUP(U15,LISTA_OFERENTES,2,FALSE)," ")</f>
        <v>0</v>
      </c>
      <c r="W15" s="45" t="str">
        <f t="shared" ref="W15:W27" ca="1" si="4">VLOOKUP(V15,BANDERA,2,FALSE)</f>
        <v>NO CUMPLE</v>
      </c>
      <c r="X15" s="46" t="str">
        <f t="shared" ref="X15:X27" ca="1" si="5">IF(W15="CUMPLE","H","NH")</f>
        <v>NH</v>
      </c>
      <c r="Z15" s="44">
        <f t="shared" si="0"/>
        <v>0</v>
      </c>
      <c r="AA15" s="47">
        <f t="shared" ca="1" si="1"/>
        <v>0</v>
      </c>
      <c r="AB15" s="52"/>
      <c r="AC15" s="302" t="s">
        <v>275</v>
      </c>
      <c r="AD15" s="303">
        <f t="shared" si="2"/>
        <v>188</v>
      </c>
      <c r="AE15" s="945"/>
    </row>
    <row r="16" spans="3:31" ht="15" customHeight="1" x14ac:dyDescent="0.25">
      <c r="C16" s="881"/>
      <c r="D16" s="926"/>
      <c r="E16" s="847"/>
      <c r="F16" s="847"/>
      <c r="G16" s="847"/>
      <c r="H16" s="847"/>
      <c r="I16" s="847"/>
      <c r="J16" s="847"/>
      <c r="K16" s="847"/>
      <c r="L16" s="847"/>
      <c r="M16" s="847"/>
      <c r="N16" s="847"/>
      <c r="O16" s="847"/>
      <c r="P16" s="898"/>
      <c r="Q16" s="880"/>
      <c r="U16" s="43">
        <v>5</v>
      </c>
      <c r="V16" s="44">
        <f t="shared" si="3"/>
        <v>0</v>
      </c>
      <c r="W16" s="45" t="str">
        <f t="shared" ca="1" si="4"/>
        <v>NO CUMPLE</v>
      </c>
      <c r="X16" s="46" t="str">
        <f t="shared" ca="1" si="5"/>
        <v>NH</v>
      </c>
      <c r="Z16" s="44">
        <f t="shared" si="0"/>
        <v>0</v>
      </c>
      <c r="AA16" s="47">
        <f t="shared" ca="1" si="1"/>
        <v>0</v>
      </c>
      <c r="AB16" s="52"/>
      <c r="AC16" s="302" t="s">
        <v>275</v>
      </c>
      <c r="AD16" s="303">
        <f t="shared" si="2"/>
        <v>233</v>
      </c>
      <c r="AE16" s="945"/>
    </row>
    <row r="17" spans="1:31" ht="15" customHeight="1" x14ac:dyDescent="0.25">
      <c r="C17" s="881">
        <v>2</v>
      </c>
      <c r="D17" s="948" t="s">
        <v>1627</v>
      </c>
      <c r="E17" s="927"/>
      <c r="F17" s="928">
        <v>43132</v>
      </c>
      <c r="G17" s="928">
        <v>43678</v>
      </c>
      <c r="H17" s="942">
        <v>27144</v>
      </c>
      <c r="I17" s="930" t="s">
        <v>1611</v>
      </c>
      <c r="J17" s="931">
        <v>1</v>
      </c>
      <c r="K17" s="854" t="s">
        <v>1616</v>
      </c>
      <c r="L17" s="846" t="s">
        <v>1626</v>
      </c>
      <c r="M17" s="923"/>
      <c r="N17" s="861" t="s">
        <v>1618</v>
      </c>
      <c r="O17" s="861" t="s">
        <v>1619</v>
      </c>
      <c r="P17" s="898">
        <f t="shared" ref="P17" si="6">+IF(O17="CUMPLEN CON LO SOLICITADO",J17*H17,0)</f>
        <v>27144</v>
      </c>
      <c r="Q17" s="880"/>
      <c r="U17" s="43">
        <v>6</v>
      </c>
      <c r="V17" s="44">
        <f t="shared" si="3"/>
        <v>0</v>
      </c>
      <c r="W17" s="45" t="str">
        <f t="shared" ca="1" si="4"/>
        <v>NO CUMPLE</v>
      </c>
      <c r="X17" s="46" t="str">
        <f t="shared" ca="1" si="5"/>
        <v>NH</v>
      </c>
      <c r="Z17" s="44">
        <f t="shared" si="0"/>
        <v>0</v>
      </c>
      <c r="AA17" s="47">
        <f t="shared" ca="1" si="1"/>
        <v>0</v>
      </c>
      <c r="AB17" s="52"/>
      <c r="AC17" s="302" t="s">
        <v>275</v>
      </c>
      <c r="AD17" s="303">
        <f t="shared" si="2"/>
        <v>278</v>
      </c>
      <c r="AE17" s="945"/>
    </row>
    <row r="18" spans="1:31" ht="15" customHeight="1" x14ac:dyDescent="0.25">
      <c r="C18" s="881"/>
      <c r="D18" s="925"/>
      <c r="E18" s="818"/>
      <c r="F18" s="818"/>
      <c r="G18" s="818"/>
      <c r="H18" s="818"/>
      <c r="I18" s="818"/>
      <c r="J18" s="818"/>
      <c r="K18" s="818"/>
      <c r="L18" s="818"/>
      <c r="M18" s="818"/>
      <c r="N18" s="818"/>
      <c r="O18" s="818"/>
      <c r="P18" s="898"/>
      <c r="Q18" s="880"/>
      <c r="U18" s="43">
        <v>7</v>
      </c>
      <c r="V18" s="44">
        <f t="shared" si="3"/>
        <v>0</v>
      </c>
      <c r="W18" s="45" t="str">
        <f t="shared" ca="1" si="4"/>
        <v>NO CUMPLE</v>
      </c>
      <c r="X18" s="46" t="str">
        <f t="shared" ca="1" si="5"/>
        <v>NH</v>
      </c>
      <c r="Z18" s="44">
        <f t="shared" si="0"/>
        <v>0</v>
      </c>
      <c r="AA18" s="47">
        <f t="shared" ca="1" si="1"/>
        <v>0</v>
      </c>
      <c r="AB18" s="53"/>
      <c r="AC18" s="302" t="s">
        <v>275</v>
      </c>
      <c r="AD18" s="303">
        <f t="shared" si="2"/>
        <v>323</v>
      </c>
      <c r="AE18" s="945"/>
    </row>
    <row r="19" spans="1:31" ht="15" customHeight="1" x14ac:dyDescent="0.25">
      <c r="C19" s="881"/>
      <c r="D19" s="926"/>
      <c r="E19" s="847"/>
      <c r="F19" s="847"/>
      <c r="G19" s="847"/>
      <c r="H19" s="847"/>
      <c r="I19" s="847"/>
      <c r="J19" s="847"/>
      <c r="K19" s="847"/>
      <c r="L19" s="847"/>
      <c r="M19" s="847"/>
      <c r="N19" s="847"/>
      <c r="O19" s="847"/>
      <c r="P19" s="898"/>
      <c r="Q19" s="880"/>
      <c r="U19" s="43">
        <v>8</v>
      </c>
      <c r="V19" s="44">
        <f t="shared" si="3"/>
        <v>0</v>
      </c>
      <c r="W19" s="45" t="str">
        <f t="shared" ca="1" si="4"/>
        <v>NO CUMPLE</v>
      </c>
      <c r="X19" s="46" t="str">
        <f t="shared" ca="1" si="5"/>
        <v>NH</v>
      </c>
      <c r="Z19" s="44">
        <f t="shared" si="0"/>
        <v>0</v>
      </c>
      <c r="AA19" s="47">
        <f t="shared" ca="1" si="1"/>
        <v>0</v>
      </c>
      <c r="AB19" s="53"/>
      <c r="AC19" s="302" t="s">
        <v>275</v>
      </c>
      <c r="AD19" s="303">
        <f t="shared" si="2"/>
        <v>368</v>
      </c>
      <c r="AE19" s="945"/>
    </row>
    <row r="20" spans="1:31" ht="15" customHeight="1" x14ac:dyDescent="0.25">
      <c r="C20" s="881">
        <v>3</v>
      </c>
      <c r="D20" s="948" t="s">
        <v>1628</v>
      </c>
      <c r="E20" s="927"/>
      <c r="F20" s="928">
        <v>42186</v>
      </c>
      <c r="G20" s="928">
        <v>43070</v>
      </c>
      <c r="H20" s="942">
        <v>9090.7800000000007</v>
      </c>
      <c r="I20" s="930" t="s">
        <v>1611</v>
      </c>
      <c r="J20" s="931">
        <v>1</v>
      </c>
      <c r="K20" s="854" t="s">
        <v>1616</v>
      </c>
      <c r="L20" s="846" t="s">
        <v>1626</v>
      </c>
      <c r="M20" s="923"/>
      <c r="N20" s="861" t="s">
        <v>1618</v>
      </c>
      <c r="O20" s="861" t="s">
        <v>1619</v>
      </c>
      <c r="P20" s="898">
        <f t="shared" ref="P20" si="7">+IF(O20="CUMPLEN CON LO SOLICITADO",J20*H20,0)</f>
        <v>9090.7800000000007</v>
      </c>
      <c r="Q20" s="880"/>
      <c r="U20" s="43"/>
      <c r="V20" s="44"/>
      <c r="W20" s="45"/>
      <c r="X20" s="46"/>
      <c r="Z20" s="44"/>
      <c r="AA20" s="47"/>
      <c r="AB20" s="53"/>
      <c r="AC20" s="302"/>
      <c r="AD20" s="303"/>
      <c r="AE20" s="945"/>
    </row>
    <row r="21" spans="1:31" ht="15" customHeight="1" x14ac:dyDescent="0.25">
      <c r="C21" s="881"/>
      <c r="D21" s="925"/>
      <c r="E21" s="818"/>
      <c r="F21" s="818"/>
      <c r="G21" s="818"/>
      <c r="H21" s="818"/>
      <c r="I21" s="818"/>
      <c r="J21" s="818"/>
      <c r="K21" s="818"/>
      <c r="L21" s="818"/>
      <c r="M21" s="818"/>
      <c r="N21" s="818"/>
      <c r="O21" s="818"/>
      <c r="P21" s="898"/>
      <c r="Q21" s="880"/>
      <c r="U21" s="43"/>
      <c r="V21" s="44"/>
      <c r="W21" s="45"/>
      <c r="X21" s="46"/>
      <c r="Z21" s="44"/>
      <c r="AA21" s="47"/>
      <c r="AB21" s="53"/>
      <c r="AC21" s="302"/>
      <c r="AD21" s="303"/>
      <c r="AE21" s="945"/>
    </row>
    <row r="22" spans="1:31" ht="15" customHeight="1" x14ac:dyDescent="0.25">
      <c r="C22" s="881"/>
      <c r="D22" s="926"/>
      <c r="E22" s="847"/>
      <c r="F22" s="847"/>
      <c r="G22" s="847"/>
      <c r="H22" s="847"/>
      <c r="I22" s="847"/>
      <c r="J22" s="847"/>
      <c r="K22" s="847"/>
      <c r="L22" s="847"/>
      <c r="M22" s="847"/>
      <c r="N22" s="847"/>
      <c r="O22" s="847"/>
      <c r="P22" s="898"/>
      <c r="Q22" s="880"/>
      <c r="U22" s="43"/>
      <c r="V22" s="44"/>
      <c r="W22" s="45"/>
      <c r="X22" s="46"/>
      <c r="Z22" s="44"/>
      <c r="AA22" s="47"/>
      <c r="AB22" s="53"/>
      <c r="AC22" s="302"/>
      <c r="AD22" s="303"/>
      <c r="AE22" s="945"/>
    </row>
    <row r="23" spans="1:31" ht="15" customHeight="1" x14ac:dyDescent="0.25">
      <c r="C23" s="881">
        <v>4</v>
      </c>
      <c r="D23" s="924" t="s">
        <v>1606</v>
      </c>
      <c r="E23" s="927"/>
      <c r="F23" s="950">
        <v>41579</v>
      </c>
      <c r="G23" s="950">
        <v>42005</v>
      </c>
      <c r="H23" s="942">
        <v>5622.2</v>
      </c>
      <c r="I23" s="930" t="s">
        <v>1611</v>
      </c>
      <c r="J23" s="931">
        <v>1</v>
      </c>
      <c r="K23" s="854" t="s">
        <v>1616</v>
      </c>
      <c r="L23" s="846" t="s">
        <v>1626</v>
      </c>
      <c r="M23" s="923"/>
      <c r="N23" s="861" t="s">
        <v>1618</v>
      </c>
      <c r="O23" s="861" t="s">
        <v>1619</v>
      </c>
      <c r="P23" s="898">
        <f t="shared" ref="P23" si="8">+IF(O23="CUMPLEN CON LO SOLICITADO",J23*H23,0)</f>
        <v>5622.2</v>
      </c>
      <c r="Q23" s="880"/>
      <c r="U23" s="43"/>
      <c r="V23" s="44"/>
      <c r="W23" s="45"/>
      <c r="X23" s="46"/>
      <c r="Z23" s="44"/>
      <c r="AA23" s="47"/>
      <c r="AB23" s="53"/>
      <c r="AC23" s="302"/>
      <c r="AD23" s="303"/>
      <c r="AE23" s="945"/>
    </row>
    <row r="24" spans="1:31" ht="15" customHeight="1" x14ac:dyDescent="0.25">
      <c r="C24" s="881"/>
      <c r="D24" s="925"/>
      <c r="E24" s="818"/>
      <c r="F24" s="818"/>
      <c r="G24" s="818"/>
      <c r="H24" s="818"/>
      <c r="I24" s="818"/>
      <c r="J24" s="818"/>
      <c r="K24" s="818"/>
      <c r="L24" s="818"/>
      <c r="M24" s="818"/>
      <c r="N24" s="818"/>
      <c r="O24" s="818"/>
      <c r="P24" s="898"/>
      <c r="Q24" s="880"/>
      <c r="U24" s="43"/>
      <c r="V24" s="44"/>
      <c r="W24" s="45"/>
      <c r="X24" s="46"/>
      <c r="Z24" s="44"/>
      <c r="AA24" s="47"/>
      <c r="AB24" s="53"/>
      <c r="AC24" s="302"/>
      <c r="AD24" s="303"/>
      <c r="AE24" s="945"/>
    </row>
    <row r="25" spans="1:31" ht="15" customHeight="1" x14ac:dyDescent="0.25">
      <c r="C25" s="881"/>
      <c r="D25" s="926"/>
      <c r="E25" s="847"/>
      <c r="F25" s="847"/>
      <c r="G25" s="847"/>
      <c r="H25" s="847"/>
      <c r="I25" s="847"/>
      <c r="J25" s="847"/>
      <c r="K25" s="847"/>
      <c r="L25" s="847"/>
      <c r="M25" s="847"/>
      <c r="N25" s="847"/>
      <c r="O25" s="847"/>
      <c r="P25" s="898"/>
      <c r="Q25" s="880"/>
      <c r="U25" s="43"/>
      <c r="V25" s="44"/>
      <c r="W25" s="45"/>
      <c r="X25" s="46"/>
      <c r="Z25" s="44"/>
      <c r="AA25" s="47"/>
      <c r="AB25" s="53"/>
      <c r="AC25" s="302"/>
      <c r="AD25" s="303"/>
      <c r="AE25" s="945"/>
    </row>
    <row r="26" spans="1:31" ht="15" customHeight="1" x14ac:dyDescent="0.25">
      <c r="C26" s="881">
        <v>5</v>
      </c>
      <c r="D26" s="924" t="s">
        <v>1606</v>
      </c>
      <c r="E26" s="927"/>
      <c r="F26" s="950">
        <v>41580</v>
      </c>
      <c r="G26" s="950">
        <v>42767</v>
      </c>
      <c r="H26" s="942">
        <v>4575.1000000000004</v>
      </c>
      <c r="I26" s="930" t="s">
        <v>1607</v>
      </c>
      <c r="J26" s="931">
        <v>0.5</v>
      </c>
      <c r="K26" s="854" t="s">
        <v>1616</v>
      </c>
      <c r="L26" s="846" t="s">
        <v>1626</v>
      </c>
      <c r="M26" s="923"/>
      <c r="N26" s="861" t="s">
        <v>1618</v>
      </c>
      <c r="O26" s="861" t="s">
        <v>1619</v>
      </c>
      <c r="P26" s="898">
        <f t="shared" ref="P26" si="9">+IF(O26="CUMPLEN CON LO SOLICITADO",J26*H26,0)</f>
        <v>2287.5500000000002</v>
      </c>
      <c r="Q26" s="880"/>
      <c r="U26" s="43">
        <v>9</v>
      </c>
      <c r="V26" s="44">
        <f t="shared" si="3"/>
        <v>0</v>
      </c>
      <c r="W26" s="45" t="str">
        <f t="shared" ca="1" si="4"/>
        <v>NO CUMPLE</v>
      </c>
      <c r="X26" s="46" t="str">
        <f t="shared" ca="1" si="5"/>
        <v>NH</v>
      </c>
      <c r="Z26" s="44">
        <f t="shared" si="0"/>
        <v>0</v>
      </c>
      <c r="AA26" s="47">
        <f t="shared" ca="1" si="1"/>
        <v>0</v>
      </c>
      <c r="AB26" s="53"/>
      <c r="AC26" s="302" t="s">
        <v>275</v>
      </c>
      <c r="AD26" s="303">
        <f>AD19+AE$13</f>
        <v>413</v>
      </c>
      <c r="AE26" s="945"/>
    </row>
    <row r="27" spans="1:31" ht="15" customHeight="1" x14ac:dyDescent="0.25">
      <c r="C27" s="881"/>
      <c r="D27" s="925"/>
      <c r="E27" s="818"/>
      <c r="F27" s="818"/>
      <c r="G27" s="818"/>
      <c r="H27" s="818"/>
      <c r="I27" s="818"/>
      <c r="J27" s="818"/>
      <c r="K27" s="818"/>
      <c r="L27" s="818"/>
      <c r="M27" s="818"/>
      <c r="N27" s="818"/>
      <c r="O27" s="818"/>
      <c r="P27" s="898"/>
      <c r="Q27" s="880"/>
      <c r="U27" s="43">
        <v>10</v>
      </c>
      <c r="V27" s="44">
        <f t="shared" si="3"/>
        <v>0</v>
      </c>
      <c r="W27" s="45" t="str">
        <f t="shared" ca="1" si="4"/>
        <v>NO CUMPLE</v>
      </c>
      <c r="X27" s="46" t="str">
        <f t="shared" ca="1" si="5"/>
        <v>NH</v>
      </c>
      <c r="Z27" s="44">
        <f t="shared" si="0"/>
        <v>0</v>
      </c>
      <c r="AA27" s="47">
        <f t="shared" ca="1" si="1"/>
        <v>0</v>
      </c>
      <c r="AB27" s="53"/>
      <c r="AC27" s="302" t="s">
        <v>275</v>
      </c>
      <c r="AD27" s="303">
        <f t="shared" si="2"/>
        <v>458</v>
      </c>
      <c r="AE27" s="945"/>
    </row>
    <row r="28" spans="1:31" ht="15" customHeight="1" thickBot="1" x14ac:dyDescent="0.3">
      <c r="C28" s="909"/>
      <c r="D28" s="926"/>
      <c r="E28" s="949"/>
      <c r="F28" s="847"/>
      <c r="G28" s="847"/>
      <c r="H28" s="847"/>
      <c r="I28" s="847"/>
      <c r="J28" s="847"/>
      <c r="K28" s="847"/>
      <c r="L28" s="847"/>
      <c r="M28" s="847"/>
      <c r="N28" s="847"/>
      <c r="O28" s="847"/>
      <c r="P28" s="898"/>
      <c r="Q28" s="880"/>
    </row>
    <row r="29" spans="1:31" ht="43.5" customHeight="1" thickBot="1" x14ac:dyDescent="0.3">
      <c r="C29" s="298"/>
      <c r="D29" s="293"/>
      <c r="E29" s="899" t="str">
        <f>IF(Q14="SI","CUMPLE CON LA EXPERIENCIA","NO CUMPLE")</f>
        <v>CUMPLE CON LA EXPERIENCIA</v>
      </c>
      <c r="F29" s="900"/>
      <c r="G29" s="900"/>
      <c r="H29" s="900"/>
      <c r="I29" s="900"/>
      <c r="J29" s="900"/>
      <c r="K29" s="900"/>
      <c r="L29" s="900"/>
      <c r="M29" s="900"/>
      <c r="N29" s="901"/>
      <c r="O29" s="294" t="s">
        <v>272</v>
      </c>
      <c r="P29" s="424">
        <f>SUM(P14:P28)</f>
        <v>68597.41</v>
      </c>
      <c r="Q29" s="295" t="str">
        <f>IF(E29=" "," ",IF(E29="CUMPLE CON LA EXPERIENCIA","H","NH"))</f>
        <v>H</v>
      </c>
    </row>
    <row r="30" spans="1:31" ht="90.75" customHeight="1" x14ac:dyDescent="0.25">
      <c r="A30" s="289">
        <v>1440</v>
      </c>
      <c r="C30" s="902" t="s">
        <v>33</v>
      </c>
      <c r="D30" s="951"/>
      <c r="E30" s="906" t="s">
        <v>262</v>
      </c>
      <c r="F30" s="908" t="s">
        <v>263</v>
      </c>
      <c r="G30" s="908" t="s">
        <v>264</v>
      </c>
      <c r="H30" s="908" t="s">
        <v>273</v>
      </c>
      <c r="I30" s="908" t="s">
        <v>266</v>
      </c>
      <c r="J30" s="908" t="s">
        <v>267</v>
      </c>
      <c r="K30" s="907" t="s">
        <v>1560</v>
      </c>
      <c r="L30" s="908" t="s">
        <v>268</v>
      </c>
      <c r="M30" s="296" t="s">
        <v>269</v>
      </c>
      <c r="N30" s="296"/>
      <c r="O30" s="908" t="s">
        <v>270</v>
      </c>
      <c r="P30" s="908" t="s">
        <v>271</v>
      </c>
      <c r="Q30" s="878" t="s">
        <v>1562</v>
      </c>
    </row>
    <row r="31" spans="1:31" ht="99" customHeight="1" x14ac:dyDescent="0.25">
      <c r="A31" s="289">
        <f>+A30+620</f>
        <v>2060</v>
      </c>
      <c r="C31" s="903"/>
      <c r="D31" s="904"/>
      <c r="E31" s="907"/>
      <c r="F31" s="892"/>
      <c r="G31" s="892"/>
      <c r="H31" s="892"/>
      <c r="I31" s="892"/>
      <c r="J31" s="892"/>
      <c r="K31" s="892"/>
      <c r="L31" s="892"/>
      <c r="M31" s="292" t="s">
        <v>13</v>
      </c>
      <c r="N31" s="292" t="s">
        <v>48</v>
      </c>
      <c r="O31" s="892"/>
      <c r="P31" s="892"/>
      <c r="Q31" s="879"/>
    </row>
    <row r="32" spans="1:31" ht="15" customHeight="1" x14ac:dyDescent="0.25">
      <c r="C32" s="881">
        <v>1</v>
      </c>
      <c r="D32" s="924" t="s">
        <v>1612</v>
      </c>
      <c r="E32" s="927"/>
      <c r="F32" s="928">
        <v>42005</v>
      </c>
      <c r="G32" s="928">
        <v>43070</v>
      </c>
      <c r="H32" s="929">
        <v>1832.81</v>
      </c>
      <c r="I32" s="930" t="s">
        <v>1611</v>
      </c>
      <c r="J32" s="931">
        <v>1</v>
      </c>
      <c r="K32" s="854" t="s">
        <v>1616</v>
      </c>
      <c r="L32" s="846" t="s">
        <v>1642</v>
      </c>
      <c r="M32" s="923"/>
      <c r="N32" s="861" t="s">
        <v>1618</v>
      </c>
      <c r="O32" s="861" t="s">
        <v>1619</v>
      </c>
      <c r="P32" s="898">
        <f t="shared" ref="P32" si="10">+IF(O32="CUMPLEN CON LO SOLICITADO",J32*H32,0)</f>
        <v>1832.81</v>
      </c>
      <c r="Q32" s="880" t="s">
        <v>1620</v>
      </c>
    </row>
    <row r="33" spans="2:17" ht="26.25" customHeight="1" x14ac:dyDescent="0.25">
      <c r="B33" s="721" t="s">
        <v>1633</v>
      </c>
      <c r="C33" s="881"/>
      <c r="D33" s="925"/>
      <c r="E33" s="818"/>
      <c r="F33" s="818"/>
      <c r="G33" s="818"/>
      <c r="H33" s="818"/>
      <c r="I33" s="818"/>
      <c r="J33" s="818"/>
      <c r="K33" s="818"/>
      <c r="L33" s="818"/>
      <c r="M33" s="818"/>
      <c r="N33" s="818"/>
      <c r="O33" s="818"/>
      <c r="P33" s="898"/>
      <c r="Q33" s="880"/>
    </row>
    <row r="34" spans="2:17" ht="15" customHeight="1" x14ac:dyDescent="0.25">
      <c r="C34" s="881"/>
      <c r="D34" s="926"/>
      <c r="E34" s="847"/>
      <c r="F34" s="847"/>
      <c r="G34" s="847"/>
      <c r="H34" s="847"/>
      <c r="I34" s="847"/>
      <c r="J34" s="847"/>
      <c r="K34" s="847"/>
      <c r="L34" s="847"/>
      <c r="M34" s="847"/>
      <c r="N34" s="847"/>
      <c r="O34" s="847"/>
      <c r="P34" s="898"/>
      <c r="Q34" s="880"/>
    </row>
    <row r="35" spans="2:17" ht="15" customHeight="1" x14ac:dyDescent="0.25">
      <c r="C35" s="881">
        <v>2</v>
      </c>
      <c r="D35" s="924" t="s">
        <v>1631</v>
      </c>
      <c r="E35" s="927"/>
      <c r="F35" s="928">
        <v>41426</v>
      </c>
      <c r="G35" s="928">
        <v>42339</v>
      </c>
      <c r="H35" s="929">
        <v>1850.8</v>
      </c>
      <c r="I35" s="930" t="s">
        <v>1607</v>
      </c>
      <c r="J35" s="931">
        <v>0.5</v>
      </c>
      <c r="K35" s="854" t="s">
        <v>1616</v>
      </c>
      <c r="L35" s="846" t="s">
        <v>1642</v>
      </c>
      <c r="M35" s="932" t="s">
        <v>1643</v>
      </c>
      <c r="N35" s="861" t="s">
        <v>1618</v>
      </c>
      <c r="O35" s="861" t="s">
        <v>1619</v>
      </c>
      <c r="P35" s="898">
        <f t="shared" ref="P35" si="11">+IF(O35="CUMPLEN CON LO SOLICITADO",J35*H35,0)</f>
        <v>925.4</v>
      </c>
      <c r="Q35" s="880"/>
    </row>
    <row r="36" spans="2:17" ht="15" customHeight="1" x14ac:dyDescent="0.25">
      <c r="C36" s="881"/>
      <c r="D36" s="925"/>
      <c r="E36" s="818"/>
      <c r="F36" s="818"/>
      <c r="G36" s="818"/>
      <c r="H36" s="818"/>
      <c r="I36" s="818"/>
      <c r="J36" s="818"/>
      <c r="K36" s="818"/>
      <c r="L36" s="818"/>
      <c r="M36" s="933"/>
      <c r="N36" s="818"/>
      <c r="O36" s="818"/>
      <c r="P36" s="898"/>
      <c r="Q36" s="880"/>
    </row>
    <row r="37" spans="2:17" ht="15" customHeight="1" x14ac:dyDescent="0.25">
      <c r="C37" s="881"/>
      <c r="D37" s="926"/>
      <c r="E37" s="847"/>
      <c r="F37" s="847"/>
      <c r="G37" s="847"/>
      <c r="H37" s="847"/>
      <c r="I37" s="847"/>
      <c r="J37" s="847"/>
      <c r="K37" s="847"/>
      <c r="L37" s="847"/>
      <c r="M37" s="934"/>
      <c r="N37" s="847"/>
      <c r="O37" s="847"/>
      <c r="P37" s="898"/>
      <c r="Q37" s="880"/>
    </row>
    <row r="38" spans="2:17" ht="15" customHeight="1" x14ac:dyDescent="0.25">
      <c r="C38" s="881">
        <v>3</v>
      </c>
      <c r="D38" s="924" t="s">
        <v>1606</v>
      </c>
      <c r="E38" s="927"/>
      <c r="F38" s="928">
        <v>41579</v>
      </c>
      <c r="G38" s="928">
        <v>42767</v>
      </c>
      <c r="H38" s="929">
        <v>760.01</v>
      </c>
      <c r="I38" s="930" t="s">
        <v>1607</v>
      </c>
      <c r="J38" s="931">
        <v>0.5</v>
      </c>
      <c r="K38" s="854" t="s">
        <v>1616</v>
      </c>
      <c r="L38" s="846" t="s">
        <v>1642</v>
      </c>
      <c r="M38" s="932"/>
      <c r="N38" s="861" t="s">
        <v>1618</v>
      </c>
      <c r="O38" s="861" t="s">
        <v>1619</v>
      </c>
      <c r="P38" s="898">
        <f t="shared" ref="P38" si="12">+IF(O38="CUMPLEN CON LO SOLICITADO",J38*H38,0)</f>
        <v>380.005</v>
      </c>
      <c r="Q38" s="880"/>
    </row>
    <row r="39" spans="2:17" ht="15" customHeight="1" x14ac:dyDescent="0.25">
      <c r="C39" s="881"/>
      <c r="D39" s="925"/>
      <c r="E39" s="818"/>
      <c r="F39" s="818"/>
      <c r="G39" s="818"/>
      <c r="H39" s="818"/>
      <c r="I39" s="818"/>
      <c r="J39" s="818"/>
      <c r="K39" s="818"/>
      <c r="L39" s="818"/>
      <c r="M39" s="933"/>
      <c r="N39" s="818"/>
      <c r="O39" s="818"/>
      <c r="P39" s="898"/>
      <c r="Q39" s="880"/>
    </row>
    <row r="40" spans="2:17" ht="15" customHeight="1" x14ac:dyDescent="0.25">
      <c r="C40" s="881"/>
      <c r="D40" s="926"/>
      <c r="E40" s="847"/>
      <c r="F40" s="847"/>
      <c r="G40" s="847"/>
      <c r="H40" s="847"/>
      <c r="I40" s="847"/>
      <c r="J40" s="847"/>
      <c r="K40" s="847"/>
      <c r="L40" s="847"/>
      <c r="M40" s="934"/>
      <c r="N40" s="847"/>
      <c r="O40" s="847"/>
      <c r="P40" s="898"/>
      <c r="Q40" s="880"/>
    </row>
    <row r="41" spans="2:17" ht="15" customHeight="1" x14ac:dyDescent="0.25">
      <c r="C41" s="881">
        <v>4</v>
      </c>
      <c r="D41" s="924" t="s">
        <v>1606</v>
      </c>
      <c r="E41" s="927"/>
      <c r="F41" s="928">
        <v>41605</v>
      </c>
      <c r="G41" s="928">
        <v>42021</v>
      </c>
      <c r="H41" s="929">
        <v>655.12</v>
      </c>
      <c r="I41" s="930" t="s">
        <v>1611</v>
      </c>
      <c r="J41" s="931">
        <v>1</v>
      </c>
      <c r="K41" s="854" t="s">
        <v>1616</v>
      </c>
      <c r="L41" s="846" t="s">
        <v>1629</v>
      </c>
      <c r="M41" s="932"/>
      <c r="N41" s="861" t="s">
        <v>1618</v>
      </c>
      <c r="O41" s="861" t="s">
        <v>1619</v>
      </c>
      <c r="P41" s="898">
        <f t="shared" ref="P41" si="13">+IF(O41="CUMPLEN CON LO SOLICITADO",J41*H41,0)</f>
        <v>655.12</v>
      </c>
      <c r="Q41" s="880"/>
    </row>
    <row r="42" spans="2:17" ht="15" customHeight="1" x14ac:dyDescent="0.25">
      <c r="C42" s="881"/>
      <c r="D42" s="925"/>
      <c r="E42" s="818"/>
      <c r="F42" s="818"/>
      <c r="G42" s="818"/>
      <c r="H42" s="818"/>
      <c r="I42" s="818"/>
      <c r="J42" s="818"/>
      <c r="K42" s="818"/>
      <c r="L42" s="818"/>
      <c r="M42" s="933"/>
      <c r="N42" s="818"/>
      <c r="O42" s="818"/>
      <c r="P42" s="898"/>
      <c r="Q42" s="880"/>
    </row>
    <row r="43" spans="2:17" ht="15" customHeight="1" thickBot="1" x14ac:dyDescent="0.3">
      <c r="C43" s="881"/>
      <c r="D43" s="926"/>
      <c r="E43" s="847"/>
      <c r="F43" s="847"/>
      <c r="G43" s="847"/>
      <c r="H43" s="847"/>
      <c r="I43" s="847"/>
      <c r="J43" s="847"/>
      <c r="K43" s="847"/>
      <c r="L43" s="847"/>
      <c r="M43" s="934"/>
      <c r="N43" s="847"/>
      <c r="O43" s="847"/>
      <c r="P43" s="898"/>
      <c r="Q43" s="880"/>
    </row>
    <row r="44" spans="2:17" hidden="1" x14ac:dyDescent="0.25">
      <c r="C44" s="881">
        <v>5</v>
      </c>
      <c r="D44" s="963"/>
      <c r="E44" s="927"/>
      <c r="F44" s="928"/>
      <c r="G44" s="928"/>
      <c r="H44" s="942"/>
      <c r="I44" s="930"/>
      <c r="J44" s="931"/>
      <c r="K44" s="854"/>
      <c r="L44" s="859"/>
      <c r="M44" s="923"/>
      <c r="N44" s="861"/>
      <c r="O44" s="861"/>
      <c r="P44" s="898"/>
      <c r="Q44" s="880"/>
    </row>
    <row r="45" spans="2:17" hidden="1" x14ac:dyDescent="0.25">
      <c r="C45" s="881"/>
      <c r="D45" s="936"/>
      <c r="E45" s="938"/>
      <c r="F45" s="940"/>
      <c r="G45" s="940"/>
      <c r="H45" s="940"/>
      <c r="I45" s="940"/>
      <c r="J45" s="940"/>
      <c r="K45" s="818"/>
      <c r="L45" s="844"/>
      <c r="M45" s="943"/>
      <c r="N45" s="818"/>
      <c r="O45" s="818"/>
      <c r="P45" s="898"/>
      <c r="Q45" s="880"/>
    </row>
    <row r="46" spans="2:17" ht="15.75" hidden="1" customHeight="1" thickBot="1" x14ac:dyDescent="0.3">
      <c r="C46" s="909"/>
      <c r="D46" s="937"/>
      <c r="E46" s="964"/>
      <c r="F46" s="941"/>
      <c r="G46" s="941"/>
      <c r="H46" s="941"/>
      <c r="I46" s="941"/>
      <c r="J46" s="941"/>
      <c r="K46" s="847"/>
      <c r="L46" s="860"/>
      <c r="M46" s="944"/>
      <c r="N46" s="847"/>
      <c r="O46" s="847"/>
      <c r="P46" s="898"/>
      <c r="Q46" s="880"/>
    </row>
    <row r="47" spans="2:17" ht="50.25" customHeight="1" thickBot="1" x14ac:dyDescent="0.3">
      <c r="C47" s="298"/>
      <c r="D47" s="297"/>
      <c r="E47" s="899" t="str">
        <f>IF(Q32="SI","CUMPLE CON LA EXPERIENCIA","NO CUMPLE")</f>
        <v>CUMPLE CON LA EXPERIENCIA</v>
      </c>
      <c r="F47" s="900"/>
      <c r="G47" s="900"/>
      <c r="H47" s="900"/>
      <c r="I47" s="900"/>
      <c r="J47" s="900"/>
      <c r="K47" s="900"/>
      <c r="L47" s="900"/>
      <c r="M47" s="900"/>
      <c r="N47" s="901"/>
      <c r="O47" s="294" t="s">
        <v>274</v>
      </c>
      <c r="P47" s="423">
        <f>SUM(P32:P46)</f>
        <v>3793.335</v>
      </c>
      <c r="Q47" s="295" t="str">
        <f>IF(E47=" "," ",IF(E47="CUMPLE CON LA EXPERIENCIA","H","NH"))</f>
        <v>H</v>
      </c>
    </row>
    <row r="49" spans="3:17" ht="15.75" thickBot="1" x14ac:dyDescent="0.3"/>
    <row r="50" spans="3:17" ht="34.5" thickBot="1" x14ac:dyDescent="0.3">
      <c r="C50" s="299">
        <v>2</v>
      </c>
      <c r="D50" s="946" t="s">
        <v>260</v>
      </c>
      <c r="E50" s="915"/>
      <c r="F50" s="915"/>
      <c r="G50" s="947" t="str">
        <f>IFERROR(VLOOKUP(C50,LISTA_OFERENTES,2,FALSE)," ")</f>
        <v xml:space="preserve"> ANDINA DE CONSTRUCCIONES Y ASOCIADOS S.A.S</v>
      </c>
      <c r="H50" s="915"/>
      <c r="I50" s="915"/>
      <c r="J50" s="915"/>
      <c r="K50" s="915"/>
      <c r="L50" s="915"/>
      <c r="M50" s="914" t="s">
        <v>32</v>
      </c>
      <c r="N50" s="915"/>
      <c r="O50" s="915"/>
      <c r="P50" s="300">
        <f>+COUNTIF(D53:D86,"*")</f>
        <v>4</v>
      </c>
      <c r="Q50" s="916" t="s">
        <v>1561</v>
      </c>
    </row>
    <row r="51" spans="3:17" ht="66.75" customHeight="1" x14ac:dyDescent="0.25">
      <c r="C51" s="919" t="s">
        <v>33</v>
      </c>
      <c r="D51" s="904" t="s">
        <v>261</v>
      </c>
      <c r="E51" s="906" t="s">
        <v>262</v>
      </c>
      <c r="F51" s="907" t="s">
        <v>263</v>
      </c>
      <c r="G51" s="907" t="s">
        <v>264</v>
      </c>
      <c r="H51" s="907" t="s">
        <v>265</v>
      </c>
      <c r="I51" s="907" t="s">
        <v>266</v>
      </c>
      <c r="J51" s="907" t="s">
        <v>267</v>
      </c>
      <c r="K51" s="907" t="s">
        <v>1560</v>
      </c>
      <c r="L51" s="907" t="s">
        <v>268</v>
      </c>
      <c r="M51" s="432" t="s">
        <v>269</v>
      </c>
      <c r="N51" s="432"/>
      <c r="O51" s="907" t="s">
        <v>270</v>
      </c>
      <c r="P51" s="907" t="s">
        <v>271</v>
      </c>
      <c r="Q51" s="917"/>
    </row>
    <row r="52" spans="3:17" ht="69.75" customHeight="1" x14ac:dyDescent="0.25">
      <c r="C52" s="903"/>
      <c r="D52" s="905"/>
      <c r="E52" s="907"/>
      <c r="F52" s="892"/>
      <c r="G52" s="892"/>
      <c r="H52" s="892"/>
      <c r="I52" s="892"/>
      <c r="J52" s="892"/>
      <c r="K52" s="892"/>
      <c r="L52" s="892"/>
      <c r="M52" s="292" t="s">
        <v>13</v>
      </c>
      <c r="N52" s="292" t="s">
        <v>48</v>
      </c>
      <c r="O52" s="892"/>
      <c r="P52" s="892"/>
      <c r="Q52" s="918"/>
    </row>
    <row r="53" spans="3:17" ht="41.25" customHeight="1" x14ac:dyDescent="0.25">
      <c r="C53" s="881">
        <v>1</v>
      </c>
      <c r="D53" s="922" t="s">
        <v>0</v>
      </c>
      <c r="E53" s="882"/>
      <c r="F53" s="920">
        <v>40798</v>
      </c>
      <c r="G53" s="920">
        <v>42368</v>
      </c>
      <c r="H53" s="887">
        <v>15805</v>
      </c>
      <c r="I53" s="888" t="s">
        <v>1607</v>
      </c>
      <c r="J53" s="890">
        <v>0.6</v>
      </c>
      <c r="K53" s="891" t="s">
        <v>1616</v>
      </c>
      <c r="L53" s="893" t="s">
        <v>1626</v>
      </c>
      <c r="M53" s="961" t="s">
        <v>1645</v>
      </c>
      <c r="N53" s="897" t="s">
        <v>1618</v>
      </c>
      <c r="O53" s="897" t="s">
        <v>1619</v>
      </c>
      <c r="P53" s="898">
        <f>+IF(O53="NINGUNO",J53*H53,0)</f>
        <v>0</v>
      </c>
      <c r="Q53" s="880"/>
    </row>
    <row r="54" spans="3:17" ht="31.5" customHeight="1" x14ac:dyDescent="0.25">
      <c r="C54" s="881"/>
      <c r="D54" s="922"/>
      <c r="E54" s="883"/>
      <c r="F54" s="921"/>
      <c r="G54" s="921"/>
      <c r="H54" s="887"/>
      <c r="I54" s="889"/>
      <c r="J54" s="890"/>
      <c r="K54" s="892"/>
      <c r="L54" s="894"/>
      <c r="M54" s="962"/>
      <c r="N54" s="892"/>
      <c r="O54" s="892"/>
      <c r="P54" s="898"/>
      <c r="Q54" s="880"/>
    </row>
    <row r="55" spans="3:17" ht="43.5" customHeight="1" x14ac:dyDescent="0.25">
      <c r="C55" s="881"/>
      <c r="D55" s="922"/>
      <c r="E55" s="884"/>
      <c r="F55" s="921"/>
      <c r="G55" s="921"/>
      <c r="H55" s="887"/>
      <c r="I55" s="889"/>
      <c r="J55" s="890"/>
      <c r="K55" s="892"/>
      <c r="L55" s="894"/>
      <c r="M55" s="962"/>
      <c r="N55" s="892"/>
      <c r="O55" s="892"/>
      <c r="P55" s="898"/>
      <c r="Q55" s="880"/>
    </row>
    <row r="56" spans="3:17" ht="69.75" customHeight="1" x14ac:dyDescent="0.25">
      <c r="C56" s="881">
        <v>2</v>
      </c>
      <c r="D56" s="922" t="s">
        <v>1646</v>
      </c>
      <c r="E56" s="882"/>
      <c r="F56" s="920">
        <v>42510</v>
      </c>
      <c r="G56" s="920">
        <v>43393</v>
      </c>
      <c r="H56" s="887">
        <f>(1040+138)*7+1976.72+284.42+4594.67+66</f>
        <v>15167.81</v>
      </c>
      <c r="I56" s="888" t="s">
        <v>1607</v>
      </c>
      <c r="J56" s="890">
        <v>0.7</v>
      </c>
      <c r="K56" s="891" t="s">
        <v>1616</v>
      </c>
      <c r="L56" s="893" t="s">
        <v>1626</v>
      </c>
      <c r="M56" s="961" t="s">
        <v>1647</v>
      </c>
      <c r="N56" s="897" t="s">
        <v>1618</v>
      </c>
      <c r="O56" s="897" t="s">
        <v>1619</v>
      </c>
      <c r="P56" s="898">
        <f>+IF(O56="NINGUNO",J56*H56,0)</f>
        <v>0</v>
      </c>
      <c r="Q56" s="880"/>
    </row>
    <row r="57" spans="3:17" ht="57.75" customHeight="1" x14ac:dyDescent="0.25">
      <c r="C57" s="881"/>
      <c r="D57" s="922"/>
      <c r="E57" s="883"/>
      <c r="F57" s="921"/>
      <c r="G57" s="921"/>
      <c r="H57" s="887"/>
      <c r="I57" s="889"/>
      <c r="J57" s="890"/>
      <c r="K57" s="892"/>
      <c r="L57" s="894"/>
      <c r="M57" s="962"/>
      <c r="N57" s="892"/>
      <c r="O57" s="892"/>
      <c r="P57" s="898"/>
      <c r="Q57" s="880"/>
    </row>
    <row r="58" spans="3:17" ht="15" customHeight="1" thickBot="1" x14ac:dyDescent="0.3">
      <c r="C58" s="881"/>
      <c r="D58" s="922"/>
      <c r="E58" s="884"/>
      <c r="F58" s="921"/>
      <c r="G58" s="921"/>
      <c r="H58" s="887"/>
      <c r="I58" s="889"/>
      <c r="J58" s="890"/>
      <c r="K58" s="892"/>
      <c r="L58" s="894"/>
      <c r="M58" s="962"/>
      <c r="N58" s="892"/>
      <c r="O58" s="892"/>
      <c r="P58" s="898"/>
      <c r="Q58" s="880"/>
    </row>
    <row r="59" spans="3:17" hidden="1" x14ac:dyDescent="0.25">
      <c r="C59" s="881">
        <v>3</v>
      </c>
      <c r="D59" s="910"/>
      <c r="E59" s="882"/>
      <c r="F59" s="920"/>
      <c r="G59" s="920"/>
      <c r="H59" s="887"/>
      <c r="I59" s="888"/>
      <c r="J59" s="890"/>
      <c r="K59" s="891"/>
      <c r="L59" s="893"/>
      <c r="M59" s="895"/>
      <c r="N59" s="897"/>
      <c r="O59" s="897"/>
      <c r="P59" s="898">
        <f>+IF(O59="NINGUNO",J59*H59,0)</f>
        <v>0</v>
      </c>
      <c r="Q59" s="880"/>
    </row>
    <row r="60" spans="3:17" hidden="1" x14ac:dyDescent="0.25">
      <c r="C60" s="881"/>
      <c r="D60" s="910"/>
      <c r="E60" s="883"/>
      <c r="F60" s="921"/>
      <c r="G60" s="921"/>
      <c r="H60" s="887"/>
      <c r="I60" s="889"/>
      <c r="J60" s="890"/>
      <c r="K60" s="892"/>
      <c r="L60" s="894"/>
      <c r="M60" s="896"/>
      <c r="N60" s="892"/>
      <c r="O60" s="892"/>
      <c r="P60" s="898"/>
      <c r="Q60" s="880"/>
    </row>
    <row r="61" spans="3:17" hidden="1" x14ac:dyDescent="0.25">
      <c r="C61" s="881"/>
      <c r="D61" s="910"/>
      <c r="E61" s="884"/>
      <c r="F61" s="921"/>
      <c r="G61" s="921"/>
      <c r="H61" s="887"/>
      <c r="I61" s="889"/>
      <c r="J61" s="890"/>
      <c r="K61" s="892"/>
      <c r="L61" s="894"/>
      <c r="M61" s="896"/>
      <c r="N61" s="892"/>
      <c r="O61" s="892"/>
      <c r="P61" s="898"/>
      <c r="Q61" s="880"/>
    </row>
    <row r="62" spans="3:17" hidden="1" x14ac:dyDescent="0.25">
      <c r="C62" s="881">
        <v>4</v>
      </c>
      <c r="D62" s="922"/>
      <c r="E62" s="882"/>
      <c r="F62" s="885"/>
      <c r="G62" s="885"/>
      <c r="H62" s="887"/>
      <c r="I62" s="888"/>
      <c r="J62" s="890"/>
      <c r="K62" s="891"/>
      <c r="L62" s="893"/>
      <c r="M62" s="895"/>
      <c r="N62" s="897"/>
      <c r="O62" s="897"/>
      <c r="P62" s="898">
        <f>+IF(O62="NINGUNO",J62*H62,0)</f>
        <v>0</v>
      </c>
      <c r="Q62" s="880"/>
    </row>
    <row r="63" spans="3:17" hidden="1" x14ac:dyDescent="0.25">
      <c r="C63" s="881"/>
      <c r="D63" s="922"/>
      <c r="E63" s="883"/>
      <c r="F63" s="886"/>
      <c r="G63" s="886"/>
      <c r="H63" s="887"/>
      <c r="I63" s="889"/>
      <c r="J63" s="890"/>
      <c r="K63" s="892"/>
      <c r="L63" s="894"/>
      <c r="M63" s="896"/>
      <c r="N63" s="892"/>
      <c r="O63" s="892"/>
      <c r="P63" s="898"/>
      <c r="Q63" s="880"/>
    </row>
    <row r="64" spans="3:17" hidden="1" x14ac:dyDescent="0.25">
      <c r="C64" s="881"/>
      <c r="D64" s="922"/>
      <c r="E64" s="884"/>
      <c r="F64" s="886"/>
      <c r="G64" s="886"/>
      <c r="H64" s="887"/>
      <c r="I64" s="889"/>
      <c r="J64" s="890"/>
      <c r="K64" s="892"/>
      <c r="L64" s="894"/>
      <c r="M64" s="896"/>
      <c r="N64" s="892"/>
      <c r="O64" s="892"/>
      <c r="P64" s="898"/>
      <c r="Q64" s="880"/>
    </row>
    <row r="65" spans="3:17" hidden="1" x14ac:dyDescent="0.25">
      <c r="C65" s="881">
        <v>5</v>
      </c>
      <c r="D65" s="910"/>
      <c r="E65" s="882"/>
      <c r="F65" s="885"/>
      <c r="G65" s="885"/>
      <c r="H65" s="887"/>
      <c r="I65" s="888"/>
      <c r="J65" s="890"/>
      <c r="K65" s="891"/>
      <c r="L65" s="893"/>
      <c r="M65" s="895"/>
      <c r="N65" s="897"/>
      <c r="O65" s="897"/>
      <c r="P65" s="898">
        <f>+IF(O65="NINGUNO",J65*H65,0)</f>
        <v>0</v>
      </c>
      <c r="Q65" s="880"/>
    </row>
    <row r="66" spans="3:17" hidden="1" x14ac:dyDescent="0.25">
      <c r="C66" s="881"/>
      <c r="D66" s="910"/>
      <c r="E66" s="883"/>
      <c r="F66" s="886"/>
      <c r="G66" s="886"/>
      <c r="H66" s="887"/>
      <c r="I66" s="889"/>
      <c r="J66" s="890"/>
      <c r="K66" s="892"/>
      <c r="L66" s="894"/>
      <c r="M66" s="896"/>
      <c r="N66" s="892"/>
      <c r="O66" s="892"/>
      <c r="P66" s="898"/>
      <c r="Q66" s="880"/>
    </row>
    <row r="67" spans="3:17" ht="15.75" hidden="1" thickBot="1" x14ac:dyDescent="0.3">
      <c r="C67" s="909"/>
      <c r="D67" s="910"/>
      <c r="E67" s="911"/>
      <c r="F67" s="912"/>
      <c r="G67" s="912"/>
      <c r="H67" s="913"/>
      <c r="I67" s="889"/>
      <c r="J67" s="890"/>
      <c r="K67" s="892"/>
      <c r="L67" s="894"/>
      <c r="M67" s="896"/>
      <c r="N67" s="892"/>
      <c r="O67" s="892"/>
      <c r="P67" s="898"/>
      <c r="Q67" s="880"/>
    </row>
    <row r="68" spans="3:17" ht="36" customHeight="1" thickBot="1" x14ac:dyDescent="0.3">
      <c r="C68" s="298"/>
      <c r="D68" s="293"/>
      <c r="E68" s="899" t="str">
        <f>IF(Q53="SI","CUMPLE CON LA EXPERIENCIA","NO CUMPLE")</f>
        <v>NO CUMPLE</v>
      </c>
      <c r="F68" s="900"/>
      <c r="G68" s="900"/>
      <c r="H68" s="900"/>
      <c r="I68" s="900"/>
      <c r="J68" s="900"/>
      <c r="K68" s="900"/>
      <c r="L68" s="900"/>
      <c r="M68" s="900"/>
      <c r="N68" s="901"/>
      <c r="O68" s="294" t="s">
        <v>272</v>
      </c>
      <c r="P68" s="424">
        <f>SUM(P53:P67)</f>
        <v>0</v>
      </c>
      <c r="Q68" s="295" t="str">
        <f>IF(E68=" "," ",IF(E68="CUMPLE CON LA EXPERIENCIA","H","NH"))</f>
        <v>NH</v>
      </c>
    </row>
    <row r="69" spans="3:17" ht="108.75" customHeight="1" x14ac:dyDescent="0.25">
      <c r="C69" s="902" t="s">
        <v>33</v>
      </c>
      <c r="D69" s="951"/>
      <c r="E69" s="906" t="s">
        <v>262</v>
      </c>
      <c r="F69" s="908" t="s">
        <v>263</v>
      </c>
      <c r="G69" s="908" t="s">
        <v>264</v>
      </c>
      <c r="H69" s="908" t="s">
        <v>273</v>
      </c>
      <c r="I69" s="908" t="s">
        <v>266</v>
      </c>
      <c r="J69" s="908" t="s">
        <v>267</v>
      </c>
      <c r="K69" s="907" t="s">
        <v>1560</v>
      </c>
      <c r="L69" s="908" t="s">
        <v>268</v>
      </c>
      <c r="M69" s="431" t="s">
        <v>269</v>
      </c>
      <c r="N69" s="431"/>
      <c r="O69" s="908" t="s">
        <v>270</v>
      </c>
      <c r="P69" s="908" t="s">
        <v>271</v>
      </c>
      <c r="Q69" s="878" t="s">
        <v>1562</v>
      </c>
    </row>
    <row r="70" spans="3:17" ht="100.5" customHeight="1" x14ac:dyDescent="0.25">
      <c r="C70" s="903"/>
      <c r="D70" s="904"/>
      <c r="E70" s="907"/>
      <c r="F70" s="892"/>
      <c r="G70" s="892"/>
      <c r="H70" s="892"/>
      <c r="I70" s="892"/>
      <c r="J70" s="892"/>
      <c r="K70" s="892"/>
      <c r="L70" s="892"/>
      <c r="M70" s="292" t="s">
        <v>13</v>
      </c>
      <c r="N70" s="292" t="s">
        <v>48</v>
      </c>
      <c r="O70" s="892"/>
      <c r="P70" s="892"/>
      <c r="Q70" s="879"/>
    </row>
    <row r="71" spans="3:17" ht="114" customHeight="1" x14ac:dyDescent="0.25">
      <c r="C71" s="881">
        <v>1</v>
      </c>
      <c r="D71" s="922" t="s">
        <v>0</v>
      </c>
      <c r="E71" s="882"/>
      <c r="F71" s="920">
        <v>40798</v>
      </c>
      <c r="G71" s="920">
        <v>42368</v>
      </c>
      <c r="H71" s="942"/>
      <c r="I71" s="930" t="s">
        <v>1607</v>
      </c>
      <c r="J71" s="931">
        <v>0.6</v>
      </c>
      <c r="K71" s="854" t="s">
        <v>1616</v>
      </c>
      <c r="L71" s="859" t="s">
        <v>1648</v>
      </c>
      <c r="M71" s="932" t="s">
        <v>1649</v>
      </c>
      <c r="N71" s="861" t="s">
        <v>1630</v>
      </c>
      <c r="O71" s="861" t="s">
        <v>1632</v>
      </c>
      <c r="P71" s="898">
        <f>+IF(O71="CUMPLEN CON LO SOLICITADO",J71*H71,0)</f>
        <v>0</v>
      </c>
      <c r="Q71" s="880" t="s">
        <v>1620</v>
      </c>
    </row>
    <row r="72" spans="3:17" ht="90" customHeight="1" x14ac:dyDescent="0.25">
      <c r="C72" s="881"/>
      <c r="D72" s="922"/>
      <c r="E72" s="883"/>
      <c r="F72" s="921"/>
      <c r="G72" s="921"/>
      <c r="H72" s="940"/>
      <c r="I72" s="940"/>
      <c r="J72" s="940"/>
      <c r="K72" s="818"/>
      <c r="L72" s="844"/>
      <c r="M72" s="965"/>
      <c r="N72" s="818"/>
      <c r="O72" s="818"/>
      <c r="P72" s="898"/>
      <c r="Q72" s="880"/>
    </row>
    <row r="73" spans="3:17" ht="15" customHeight="1" x14ac:dyDescent="0.25">
      <c r="C73" s="881"/>
      <c r="D73" s="922"/>
      <c r="E73" s="884"/>
      <c r="F73" s="921"/>
      <c r="G73" s="921"/>
      <c r="H73" s="941"/>
      <c r="I73" s="941"/>
      <c r="J73" s="941"/>
      <c r="K73" s="847"/>
      <c r="L73" s="860"/>
      <c r="M73" s="966"/>
      <c r="N73" s="847"/>
      <c r="O73" s="847"/>
      <c r="P73" s="898"/>
      <c r="Q73" s="880"/>
    </row>
    <row r="74" spans="3:17" ht="57" customHeight="1" x14ac:dyDescent="0.25">
      <c r="C74" s="881">
        <v>2</v>
      </c>
      <c r="D74" s="922" t="s">
        <v>1646</v>
      </c>
      <c r="E74" s="882"/>
      <c r="F74" s="920">
        <v>42510</v>
      </c>
      <c r="G74" s="920">
        <v>43393</v>
      </c>
      <c r="H74" s="967">
        <v>3880.6</v>
      </c>
      <c r="I74" s="930" t="s">
        <v>1607</v>
      </c>
      <c r="J74" s="931">
        <v>0.7</v>
      </c>
      <c r="K74" s="854" t="s">
        <v>1616</v>
      </c>
      <c r="L74" s="859" t="s">
        <v>1642</v>
      </c>
      <c r="M74" s="932" t="s">
        <v>1650</v>
      </c>
      <c r="N74" s="861" t="s">
        <v>1618</v>
      </c>
      <c r="O74" s="861" t="s">
        <v>1619</v>
      </c>
      <c r="P74" s="898">
        <f>+IF(O74="CUMPLEN CON LO SOLICITADO",J74*H74,0)</f>
        <v>2716.4199999999996</v>
      </c>
      <c r="Q74" s="880"/>
    </row>
    <row r="75" spans="3:17" ht="36.75" customHeight="1" x14ac:dyDescent="0.25">
      <c r="C75" s="881"/>
      <c r="D75" s="922"/>
      <c r="E75" s="883"/>
      <c r="F75" s="921"/>
      <c r="G75" s="921"/>
      <c r="H75" s="968"/>
      <c r="I75" s="940"/>
      <c r="J75" s="940"/>
      <c r="K75" s="818"/>
      <c r="L75" s="844"/>
      <c r="M75" s="965"/>
      <c r="N75" s="818"/>
      <c r="O75" s="818"/>
      <c r="P75" s="898"/>
      <c r="Q75" s="880"/>
    </row>
    <row r="76" spans="3:17" ht="15" customHeight="1" thickBot="1" x14ac:dyDescent="0.3">
      <c r="C76" s="881"/>
      <c r="D76" s="922"/>
      <c r="E76" s="884"/>
      <c r="F76" s="921"/>
      <c r="G76" s="921"/>
      <c r="H76" s="969"/>
      <c r="I76" s="941"/>
      <c r="J76" s="941"/>
      <c r="K76" s="847"/>
      <c r="L76" s="860"/>
      <c r="M76" s="966"/>
      <c r="N76" s="847"/>
      <c r="O76" s="847"/>
      <c r="P76" s="898"/>
      <c r="Q76" s="880"/>
    </row>
    <row r="77" spans="3:17" hidden="1" x14ac:dyDescent="0.25">
      <c r="C77" s="881">
        <v>3</v>
      </c>
      <c r="D77" s="935"/>
      <c r="E77" s="927"/>
      <c r="F77" s="928"/>
      <c r="G77" s="928"/>
      <c r="H77" s="942"/>
      <c r="I77" s="930"/>
      <c r="J77" s="931"/>
      <c r="K77" s="854"/>
      <c r="L77" s="859"/>
      <c r="M77" s="923"/>
      <c r="N77" s="861"/>
      <c r="O77" s="861"/>
      <c r="P77" s="898"/>
      <c r="Q77" s="880"/>
    </row>
    <row r="78" spans="3:17" hidden="1" x14ac:dyDescent="0.25">
      <c r="C78" s="881"/>
      <c r="D78" s="936"/>
      <c r="E78" s="938"/>
      <c r="F78" s="940"/>
      <c r="G78" s="940"/>
      <c r="H78" s="940"/>
      <c r="I78" s="940"/>
      <c r="J78" s="940"/>
      <c r="K78" s="818"/>
      <c r="L78" s="844"/>
      <c r="M78" s="943"/>
      <c r="N78" s="818"/>
      <c r="O78" s="818"/>
      <c r="P78" s="898"/>
      <c r="Q78" s="880"/>
    </row>
    <row r="79" spans="3:17" hidden="1" x14ac:dyDescent="0.25">
      <c r="C79" s="881"/>
      <c r="D79" s="937"/>
      <c r="E79" s="939"/>
      <c r="F79" s="941"/>
      <c r="G79" s="941"/>
      <c r="H79" s="941"/>
      <c r="I79" s="941"/>
      <c r="J79" s="941"/>
      <c r="K79" s="847"/>
      <c r="L79" s="860"/>
      <c r="M79" s="944"/>
      <c r="N79" s="847"/>
      <c r="O79" s="847"/>
      <c r="P79" s="898"/>
      <c r="Q79" s="880"/>
    </row>
    <row r="80" spans="3:17" hidden="1" x14ac:dyDescent="0.25">
      <c r="C80" s="881">
        <v>4</v>
      </c>
      <c r="D80" s="935"/>
      <c r="E80" s="927"/>
      <c r="F80" s="928"/>
      <c r="G80" s="928"/>
      <c r="H80" s="942"/>
      <c r="I80" s="930"/>
      <c r="J80" s="931"/>
      <c r="K80" s="854"/>
      <c r="L80" s="859"/>
      <c r="M80" s="923"/>
      <c r="N80" s="861"/>
      <c r="O80" s="861"/>
      <c r="P80" s="898"/>
      <c r="Q80" s="880"/>
    </row>
    <row r="81" spans="3:17" hidden="1" x14ac:dyDescent="0.25">
      <c r="C81" s="881"/>
      <c r="D81" s="936"/>
      <c r="E81" s="938"/>
      <c r="F81" s="940"/>
      <c r="G81" s="940"/>
      <c r="H81" s="940"/>
      <c r="I81" s="940"/>
      <c r="J81" s="940"/>
      <c r="K81" s="818"/>
      <c r="L81" s="844"/>
      <c r="M81" s="943"/>
      <c r="N81" s="818"/>
      <c r="O81" s="818"/>
      <c r="P81" s="898"/>
      <c r="Q81" s="880"/>
    </row>
    <row r="82" spans="3:17" hidden="1" x14ac:dyDescent="0.25">
      <c r="C82" s="881"/>
      <c r="D82" s="937"/>
      <c r="E82" s="939"/>
      <c r="F82" s="941"/>
      <c r="G82" s="941"/>
      <c r="H82" s="941"/>
      <c r="I82" s="941"/>
      <c r="J82" s="941"/>
      <c r="K82" s="847"/>
      <c r="L82" s="860"/>
      <c r="M82" s="944"/>
      <c r="N82" s="847"/>
      <c r="O82" s="847"/>
      <c r="P82" s="898"/>
      <c r="Q82" s="880"/>
    </row>
    <row r="83" spans="3:17" hidden="1" x14ac:dyDescent="0.25">
      <c r="C83" s="881">
        <v>5</v>
      </c>
      <c r="D83" s="963"/>
      <c r="E83" s="927"/>
      <c r="F83" s="928"/>
      <c r="G83" s="928"/>
      <c r="H83" s="942"/>
      <c r="I83" s="930"/>
      <c r="J83" s="931"/>
      <c r="K83" s="854"/>
      <c r="L83" s="859"/>
      <c r="M83" s="923"/>
      <c r="N83" s="861"/>
      <c r="O83" s="861"/>
      <c r="P83" s="898"/>
      <c r="Q83" s="880"/>
    </row>
    <row r="84" spans="3:17" hidden="1" x14ac:dyDescent="0.25">
      <c r="C84" s="881"/>
      <c r="D84" s="936"/>
      <c r="E84" s="938"/>
      <c r="F84" s="940"/>
      <c r="G84" s="940"/>
      <c r="H84" s="940"/>
      <c r="I84" s="940"/>
      <c r="J84" s="940"/>
      <c r="K84" s="818"/>
      <c r="L84" s="844"/>
      <c r="M84" s="943"/>
      <c r="N84" s="818"/>
      <c r="O84" s="818"/>
      <c r="P84" s="898"/>
      <c r="Q84" s="880"/>
    </row>
    <row r="85" spans="3:17" ht="15.75" hidden="1" thickBot="1" x14ac:dyDescent="0.3">
      <c r="C85" s="909"/>
      <c r="D85" s="937"/>
      <c r="E85" s="964"/>
      <c r="F85" s="941"/>
      <c r="G85" s="941"/>
      <c r="H85" s="941"/>
      <c r="I85" s="941"/>
      <c r="J85" s="941"/>
      <c r="K85" s="847"/>
      <c r="L85" s="860"/>
      <c r="M85" s="944"/>
      <c r="N85" s="847"/>
      <c r="O85" s="847"/>
      <c r="P85" s="898"/>
      <c r="Q85" s="880"/>
    </row>
    <row r="86" spans="3:17" ht="32.25" customHeight="1" thickBot="1" x14ac:dyDescent="0.3">
      <c r="C86" s="298"/>
      <c r="D86" s="297"/>
      <c r="E86" s="899" t="str">
        <f>IF(Q71="SI","CUMPLE CON LA EXPERIENCIA","NO CUMPLE")</f>
        <v>CUMPLE CON LA EXPERIENCIA</v>
      </c>
      <c r="F86" s="900"/>
      <c r="G86" s="900"/>
      <c r="H86" s="900"/>
      <c r="I86" s="900"/>
      <c r="J86" s="900"/>
      <c r="K86" s="900"/>
      <c r="L86" s="900"/>
      <c r="M86" s="900"/>
      <c r="N86" s="901"/>
      <c r="O86" s="294" t="s">
        <v>274</v>
      </c>
      <c r="P86" s="433">
        <f>SUM(P71:P85)</f>
        <v>2716.4199999999996</v>
      </c>
      <c r="Q86" s="295" t="str">
        <f>IF(E86=" "," ",IF(E86="CUMPLE CON LA EXPERIENCIA","H","NH"))</f>
        <v>H</v>
      </c>
    </row>
    <row r="88" spans="3:17" ht="15.75" thickBot="1" x14ac:dyDescent="0.3"/>
    <row r="89" spans="3:17" ht="74.25" customHeight="1" thickBot="1" x14ac:dyDescent="0.3">
      <c r="C89" s="299">
        <v>3</v>
      </c>
      <c r="D89" s="946" t="s">
        <v>260</v>
      </c>
      <c r="E89" s="915"/>
      <c r="F89" s="915"/>
      <c r="G89" s="947" t="str">
        <f>IFERROR(VLOOKUP(C89,LISTA_OFERENTES,2,FALSE)," ")</f>
        <v>CONSORCIO INFRAESTRUCTURA ANTIOQUIA 2021</v>
      </c>
      <c r="H89" s="915"/>
      <c r="I89" s="915"/>
      <c r="J89" s="915"/>
      <c r="K89" s="915"/>
      <c r="L89" s="915"/>
      <c r="M89" s="914" t="s">
        <v>32</v>
      </c>
      <c r="N89" s="915"/>
      <c r="O89" s="915"/>
      <c r="P89" s="300">
        <f>+COUNTIF(D92:D125,"*")</f>
        <v>5</v>
      </c>
      <c r="Q89" s="916" t="s">
        <v>1561</v>
      </c>
    </row>
    <row r="90" spans="3:17" ht="74.25" customHeight="1" x14ac:dyDescent="0.25">
      <c r="C90" s="919" t="s">
        <v>33</v>
      </c>
      <c r="D90" s="904" t="s">
        <v>261</v>
      </c>
      <c r="E90" s="906" t="s">
        <v>262</v>
      </c>
      <c r="F90" s="907" t="s">
        <v>263</v>
      </c>
      <c r="G90" s="907" t="s">
        <v>264</v>
      </c>
      <c r="H90" s="907" t="s">
        <v>265</v>
      </c>
      <c r="I90" s="907" t="s">
        <v>266</v>
      </c>
      <c r="J90" s="907" t="s">
        <v>267</v>
      </c>
      <c r="K90" s="907" t="s">
        <v>1560</v>
      </c>
      <c r="L90" s="907" t="s">
        <v>268</v>
      </c>
      <c r="M90" s="432" t="s">
        <v>269</v>
      </c>
      <c r="N90" s="432"/>
      <c r="O90" s="907" t="s">
        <v>270</v>
      </c>
      <c r="P90" s="907" t="s">
        <v>271</v>
      </c>
      <c r="Q90" s="917"/>
    </row>
    <row r="91" spans="3:17" ht="74.25" customHeight="1" x14ac:dyDescent="0.25">
      <c r="C91" s="903"/>
      <c r="D91" s="905"/>
      <c r="E91" s="907"/>
      <c r="F91" s="892"/>
      <c r="G91" s="892"/>
      <c r="H91" s="892"/>
      <c r="I91" s="892"/>
      <c r="J91" s="892"/>
      <c r="K91" s="892"/>
      <c r="L91" s="892"/>
      <c r="M91" s="292" t="s">
        <v>13</v>
      </c>
      <c r="N91" s="292" t="s">
        <v>48</v>
      </c>
      <c r="O91" s="892"/>
      <c r="P91" s="892"/>
      <c r="Q91" s="918"/>
    </row>
    <row r="92" spans="3:17" ht="15" customHeight="1" x14ac:dyDescent="0.25">
      <c r="C92" s="881">
        <v>1</v>
      </c>
      <c r="D92" s="948" t="s">
        <v>1622</v>
      </c>
      <c r="E92" s="927"/>
      <c r="F92" s="928">
        <v>43448</v>
      </c>
      <c r="G92" s="928">
        <v>44057</v>
      </c>
      <c r="H92" s="942">
        <v>14258.92</v>
      </c>
      <c r="I92" s="930" t="s">
        <v>1607</v>
      </c>
      <c r="J92" s="931">
        <v>0.55000000000000004</v>
      </c>
      <c r="K92" s="854" t="s">
        <v>1616</v>
      </c>
      <c r="L92" s="846" t="s">
        <v>1626</v>
      </c>
      <c r="M92" s="923"/>
      <c r="N92" s="861" t="s">
        <v>1618</v>
      </c>
      <c r="O92" s="861" t="s">
        <v>1619</v>
      </c>
      <c r="P92" s="898">
        <f>+IF(O92="CUMPLEN CON LO SOLICITADO",J92*H92,0)</f>
        <v>7842.4060000000009</v>
      </c>
      <c r="Q92" s="880" t="s">
        <v>1620</v>
      </c>
    </row>
    <row r="93" spans="3:17" ht="16.5" customHeight="1" x14ac:dyDescent="0.25">
      <c r="C93" s="881"/>
      <c r="D93" s="925"/>
      <c r="E93" s="818"/>
      <c r="F93" s="818"/>
      <c r="G93" s="818"/>
      <c r="H93" s="818"/>
      <c r="I93" s="818"/>
      <c r="J93" s="818"/>
      <c r="K93" s="818"/>
      <c r="L93" s="818"/>
      <c r="M93" s="818"/>
      <c r="N93" s="818"/>
      <c r="O93" s="818"/>
      <c r="P93" s="898"/>
      <c r="Q93" s="880"/>
    </row>
    <row r="94" spans="3:17" ht="18" customHeight="1" x14ac:dyDescent="0.25">
      <c r="C94" s="881"/>
      <c r="D94" s="926"/>
      <c r="E94" s="847"/>
      <c r="F94" s="847"/>
      <c r="G94" s="847"/>
      <c r="H94" s="847"/>
      <c r="I94" s="847"/>
      <c r="J94" s="847"/>
      <c r="K94" s="847"/>
      <c r="L94" s="847"/>
      <c r="M94" s="847"/>
      <c r="N94" s="847"/>
      <c r="O94" s="847"/>
      <c r="P94" s="898"/>
      <c r="Q94" s="880"/>
    </row>
    <row r="95" spans="3:17" ht="15" customHeight="1" x14ac:dyDescent="0.25">
      <c r="C95" s="881">
        <v>2</v>
      </c>
      <c r="D95" s="948" t="s">
        <v>1622</v>
      </c>
      <c r="E95" s="927"/>
      <c r="F95" s="928">
        <v>43453</v>
      </c>
      <c r="G95" s="928">
        <v>44147</v>
      </c>
      <c r="H95" s="942">
        <v>13920</v>
      </c>
      <c r="I95" s="930" t="s">
        <v>1607</v>
      </c>
      <c r="J95" s="931">
        <v>0.55000000000000004</v>
      </c>
      <c r="K95" s="854" t="s">
        <v>1616</v>
      </c>
      <c r="L95" s="846" t="s">
        <v>1626</v>
      </c>
      <c r="M95" s="923"/>
      <c r="N95" s="861" t="s">
        <v>1618</v>
      </c>
      <c r="O95" s="861" t="s">
        <v>1619</v>
      </c>
      <c r="P95" s="898">
        <f>+IF(O95="CUMPLEN CON LO SOLICITADO",J95*H95,0)</f>
        <v>7656.0000000000009</v>
      </c>
      <c r="Q95" s="880"/>
    </row>
    <row r="96" spans="3:17" ht="26.25" customHeight="1" x14ac:dyDescent="0.25">
      <c r="C96" s="881"/>
      <c r="D96" s="925"/>
      <c r="E96" s="818"/>
      <c r="F96" s="818"/>
      <c r="G96" s="818"/>
      <c r="H96" s="818"/>
      <c r="I96" s="818"/>
      <c r="J96" s="818"/>
      <c r="K96" s="818"/>
      <c r="L96" s="818"/>
      <c r="M96" s="818"/>
      <c r="N96" s="818"/>
      <c r="O96" s="818"/>
      <c r="P96" s="898"/>
      <c r="Q96" s="880"/>
    </row>
    <row r="97" spans="3:17" ht="21.75" customHeight="1" thickBot="1" x14ac:dyDescent="0.3">
      <c r="C97" s="881"/>
      <c r="D97" s="926"/>
      <c r="E97" s="847"/>
      <c r="F97" s="847"/>
      <c r="G97" s="847"/>
      <c r="H97" s="847"/>
      <c r="I97" s="847"/>
      <c r="J97" s="847"/>
      <c r="K97" s="847"/>
      <c r="L97" s="847"/>
      <c r="M97" s="847"/>
      <c r="N97" s="847"/>
      <c r="O97" s="847"/>
      <c r="P97" s="898"/>
      <c r="Q97" s="880"/>
    </row>
    <row r="98" spans="3:17" hidden="1" x14ac:dyDescent="0.25">
      <c r="C98" s="881">
        <v>3</v>
      </c>
      <c r="D98" s="910"/>
      <c r="E98" s="882"/>
      <c r="F98" s="920"/>
      <c r="G98" s="920"/>
      <c r="H98" s="887"/>
      <c r="I98" s="888"/>
      <c r="J98" s="890"/>
      <c r="K98" s="891"/>
      <c r="L98" s="893"/>
      <c r="M98" s="895"/>
      <c r="N98" s="897"/>
      <c r="O98" s="897"/>
      <c r="P98" s="898">
        <f>+IF(O98="NINGUNO",J98*H98,0)</f>
        <v>0</v>
      </c>
      <c r="Q98" s="880"/>
    </row>
    <row r="99" spans="3:17" hidden="1" x14ac:dyDescent="0.25">
      <c r="C99" s="881"/>
      <c r="D99" s="910"/>
      <c r="E99" s="883"/>
      <c r="F99" s="921"/>
      <c r="G99" s="921"/>
      <c r="H99" s="887"/>
      <c r="I99" s="889"/>
      <c r="J99" s="890"/>
      <c r="K99" s="892"/>
      <c r="L99" s="894"/>
      <c r="M99" s="896"/>
      <c r="N99" s="892"/>
      <c r="O99" s="892"/>
      <c r="P99" s="898"/>
      <c r="Q99" s="880"/>
    </row>
    <row r="100" spans="3:17" hidden="1" x14ac:dyDescent="0.25">
      <c r="C100" s="881"/>
      <c r="D100" s="910"/>
      <c r="E100" s="884"/>
      <c r="F100" s="921"/>
      <c r="G100" s="921"/>
      <c r="H100" s="887"/>
      <c r="I100" s="889"/>
      <c r="J100" s="890"/>
      <c r="K100" s="892"/>
      <c r="L100" s="894"/>
      <c r="M100" s="896"/>
      <c r="N100" s="892"/>
      <c r="O100" s="892"/>
      <c r="P100" s="898"/>
      <c r="Q100" s="880"/>
    </row>
    <row r="101" spans="3:17" hidden="1" x14ac:dyDescent="0.25">
      <c r="C101" s="881">
        <v>4</v>
      </c>
      <c r="D101" s="922"/>
      <c r="E101" s="882"/>
      <c r="F101" s="885"/>
      <c r="G101" s="885"/>
      <c r="H101" s="887"/>
      <c r="I101" s="888"/>
      <c r="J101" s="890"/>
      <c r="K101" s="891"/>
      <c r="L101" s="893"/>
      <c r="M101" s="895"/>
      <c r="N101" s="897"/>
      <c r="O101" s="897"/>
      <c r="P101" s="898">
        <f>+IF(O101="NINGUNO",J101*H101,0)</f>
        <v>0</v>
      </c>
      <c r="Q101" s="880"/>
    </row>
    <row r="102" spans="3:17" hidden="1" x14ac:dyDescent="0.25">
      <c r="C102" s="881"/>
      <c r="D102" s="922"/>
      <c r="E102" s="883"/>
      <c r="F102" s="886"/>
      <c r="G102" s="886"/>
      <c r="H102" s="887"/>
      <c r="I102" s="889"/>
      <c r="J102" s="890"/>
      <c r="K102" s="892"/>
      <c r="L102" s="894"/>
      <c r="M102" s="896"/>
      <c r="N102" s="892"/>
      <c r="O102" s="892"/>
      <c r="P102" s="898"/>
      <c r="Q102" s="880"/>
    </row>
    <row r="103" spans="3:17" hidden="1" x14ac:dyDescent="0.25">
      <c r="C103" s="881"/>
      <c r="D103" s="922"/>
      <c r="E103" s="884"/>
      <c r="F103" s="886"/>
      <c r="G103" s="886"/>
      <c r="H103" s="887"/>
      <c r="I103" s="889"/>
      <c r="J103" s="890"/>
      <c r="K103" s="892"/>
      <c r="L103" s="894"/>
      <c r="M103" s="896"/>
      <c r="N103" s="892"/>
      <c r="O103" s="892"/>
      <c r="P103" s="898"/>
      <c r="Q103" s="880"/>
    </row>
    <row r="104" spans="3:17" hidden="1" x14ac:dyDescent="0.25">
      <c r="C104" s="881">
        <v>5</v>
      </c>
      <c r="D104" s="910"/>
      <c r="E104" s="882"/>
      <c r="F104" s="885"/>
      <c r="G104" s="885"/>
      <c r="H104" s="887"/>
      <c r="I104" s="888"/>
      <c r="J104" s="890"/>
      <c r="K104" s="891"/>
      <c r="L104" s="893"/>
      <c r="M104" s="895"/>
      <c r="N104" s="897"/>
      <c r="O104" s="897"/>
      <c r="P104" s="898">
        <f>+IF(O104="NINGUNO",J104*H104,0)</f>
        <v>0</v>
      </c>
      <c r="Q104" s="880"/>
    </row>
    <row r="105" spans="3:17" hidden="1" x14ac:dyDescent="0.25">
      <c r="C105" s="881"/>
      <c r="D105" s="910"/>
      <c r="E105" s="883"/>
      <c r="F105" s="886"/>
      <c r="G105" s="886"/>
      <c r="H105" s="887"/>
      <c r="I105" s="889"/>
      <c r="J105" s="890"/>
      <c r="K105" s="892"/>
      <c r="L105" s="894"/>
      <c r="M105" s="896"/>
      <c r="N105" s="892"/>
      <c r="O105" s="892"/>
      <c r="P105" s="898"/>
      <c r="Q105" s="880"/>
    </row>
    <row r="106" spans="3:17" ht="15.75" hidden="1" thickBot="1" x14ac:dyDescent="0.3">
      <c r="C106" s="909"/>
      <c r="D106" s="910"/>
      <c r="E106" s="911"/>
      <c r="F106" s="912"/>
      <c r="G106" s="912"/>
      <c r="H106" s="913"/>
      <c r="I106" s="889"/>
      <c r="J106" s="890"/>
      <c r="K106" s="892"/>
      <c r="L106" s="894"/>
      <c r="M106" s="896"/>
      <c r="N106" s="892"/>
      <c r="O106" s="892"/>
      <c r="P106" s="898"/>
      <c r="Q106" s="880"/>
    </row>
    <row r="107" spans="3:17" ht="46.5" customHeight="1" thickBot="1" x14ac:dyDescent="0.3">
      <c r="C107" s="298"/>
      <c r="D107" s="293"/>
      <c r="E107" s="899" t="str">
        <f>IF(Q92="SI","CUMPLE CON LA EXPERIENCIA","NO CUMPLE")</f>
        <v>CUMPLE CON LA EXPERIENCIA</v>
      </c>
      <c r="F107" s="900"/>
      <c r="G107" s="900"/>
      <c r="H107" s="900"/>
      <c r="I107" s="900"/>
      <c r="J107" s="900"/>
      <c r="K107" s="900"/>
      <c r="L107" s="900"/>
      <c r="M107" s="900"/>
      <c r="N107" s="901"/>
      <c r="O107" s="294" t="s">
        <v>272</v>
      </c>
      <c r="P107" s="424">
        <f>SUM(P92:P106)</f>
        <v>15498.406000000003</v>
      </c>
      <c r="Q107" s="295" t="str">
        <f>IF(E107=" "," ",IF(E107="CUMPLE CON LA EXPERIENCIA","H","NH"))</f>
        <v>H</v>
      </c>
    </row>
    <row r="108" spans="3:17" ht="110.25" customHeight="1" x14ac:dyDescent="0.25">
      <c r="C108" s="902" t="s">
        <v>33</v>
      </c>
      <c r="D108" s="904" t="s">
        <v>261</v>
      </c>
      <c r="E108" s="906" t="s">
        <v>262</v>
      </c>
      <c r="F108" s="908" t="s">
        <v>263</v>
      </c>
      <c r="G108" s="908" t="s">
        <v>264</v>
      </c>
      <c r="H108" s="908" t="s">
        <v>273</v>
      </c>
      <c r="I108" s="908" t="s">
        <v>266</v>
      </c>
      <c r="J108" s="908" t="s">
        <v>267</v>
      </c>
      <c r="K108" s="907" t="s">
        <v>1560</v>
      </c>
      <c r="L108" s="908" t="s">
        <v>268</v>
      </c>
      <c r="M108" s="431" t="s">
        <v>269</v>
      </c>
      <c r="N108" s="431"/>
      <c r="O108" s="908" t="s">
        <v>270</v>
      </c>
      <c r="P108" s="908" t="s">
        <v>271</v>
      </c>
      <c r="Q108" s="878" t="s">
        <v>1562</v>
      </c>
    </row>
    <row r="109" spans="3:17" ht="110.25" customHeight="1" x14ac:dyDescent="0.25">
      <c r="C109" s="903"/>
      <c r="D109" s="905"/>
      <c r="E109" s="907"/>
      <c r="F109" s="892"/>
      <c r="G109" s="892"/>
      <c r="H109" s="892"/>
      <c r="I109" s="892"/>
      <c r="J109" s="892"/>
      <c r="K109" s="892"/>
      <c r="L109" s="892"/>
      <c r="M109" s="292" t="s">
        <v>13</v>
      </c>
      <c r="N109" s="292" t="s">
        <v>48</v>
      </c>
      <c r="O109" s="892"/>
      <c r="P109" s="892"/>
      <c r="Q109" s="879"/>
    </row>
    <row r="110" spans="3:17" ht="28.5" customHeight="1" x14ac:dyDescent="0.25">
      <c r="C110" s="881">
        <v>1</v>
      </c>
      <c r="D110" s="1020" t="s">
        <v>1622</v>
      </c>
      <c r="E110" s="1023"/>
      <c r="F110" s="1024">
        <v>43448</v>
      </c>
      <c r="G110" s="1024">
        <v>44057</v>
      </c>
      <c r="H110" s="1027">
        <v>4350.0839999999998</v>
      </c>
      <c r="I110" s="970" t="s">
        <v>1607</v>
      </c>
      <c r="J110" s="973">
        <v>0.55000000000000004</v>
      </c>
      <c r="K110" s="976" t="s">
        <v>1616</v>
      </c>
      <c r="L110" s="979" t="s">
        <v>1642</v>
      </c>
      <c r="M110" s="982" t="s">
        <v>1655</v>
      </c>
      <c r="N110" s="985" t="s">
        <v>1618</v>
      </c>
      <c r="O110" s="1019" t="s">
        <v>1619</v>
      </c>
      <c r="P110" s="1012">
        <v>2392.5462000000002</v>
      </c>
      <c r="Q110" s="880" t="s">
        <v>1620</v>
      </c>
    </row>
    <row r="111" spans="3:17" ht="18.75" customHeight="1" x14ac:dyDescent="0.25">
      <c r="C111" s="881"/>
      <c r="D111" s="1021"/>
      <c r="E111" s="989"/>
      <c r="F111" s="1025"/>
      <c r="G111" s="1025"/>
      <c r="H111" s="1028"/>
      <c r="I111" s="971"/>
      <c r="J111" s="974"/>
      <c r="K111" s="977"/>
      <c r="L111" s="980"/>
      <c r="M111" s="983"/>
      <c r="N111" s="986"/>
      <c r="O111" s="1017"/>
      <c r="P111" s="1012"/>
      <c r="Q111" s="880"/>
    </row>
    <row r="112" spans="3:17" ht="35.25" customHeight="1" x14ac:dyDescent="0.25">
      <c r="C112" s="881"/>
      <c r="D112" s="1022"/>
      <c r="E112" s="990"/>
      <c r="F112" s="1026"/>
      <c r="G112" s="1026"/>
      <c r="H112" s="1029"/>
      <c r="I112" s="972"/>
      <c r="J112" s="975"/>
      <c r="K112" s="978"/>
      <c r="L112" s="981"/>
      <c r="M112" s="984"/>
      <c r="N112" s="987"/>
      <c r="O112" s="1018"/>
      <c r="P112" s="1012"/>
      <c r="Q112" s="880"/>
    </row>
    <row r="113" spans="3:17" ht="28.5" customHeight="1" x14ac:dyDescent="0.25">
      <c r="C113" s="881">
        <v>2</v>
      </c>
      <c r="D113" s="1030" t="s">
        <v>1622</v>
      </c>
      <c r="E113" s="988"/>
      <c r="F113" s="991">
        <v>43453</v>
      </c>
      <c r="G113" s="991">
        <v>44147</v>
      </c>
      <c r="H113" s="1031">
        <v>520.05948301626404</v>
      </c>
      <c r="I113" s="995" t="s">
        <v>1607</v>
      </c>
      <c r="J113" s="996">
        <v>0.55000000000000004</v>
      </c>
      <c r="K113" s="997" t="s">
        <v>1616</v>
      </c>
      <c r="L113" s="1000" t="s">
        <v>1642</v>
      </c>
      <c r="M113" s="1013" t="s">
        <v>1656</v>
      </c>
      <c r="N113" s="1006" t="s">
        <v>1618</v>
      </c>
      <c r="O113" s="1016" t="s">
        <v>1619</v>
      </c>
      <c r="P113" s="1012">
        <v>286.03271565894522</v>
      </c>
      <c r="Q113" s="880"/>
    </row>
    <row r="114" spans="3:17" ht="23.25" customHeight="1" x14ac:dyDescent="0.25">
      <c r="C114" s="881"/>
      <c r="D114" s="1021"/>
      <c r="E114" s="989"/>
      <c r="F114" s="1025"/>
      <c r="G114" s="1025"/>
      <c r="H114" s="1028"/>
      <c r="I114" s="971"/>
      <c r="J114" s="974"/>
      <c r="K114" s="977"/>
      <c r="L114" s="980"/>
      <c r="M114" s="1014"/>
      <c r="N114" s="986"/>
      <c r="O114" s="1017"/>
      <c r="P114" s="1012"/>
      <c r="Q114" s="880"/>
    </row>
    <row r="115" spans="3:17" ht="36.75" customHeight="1" thickBot="1" x14ac:dyDescent="0.3">
      <c r="C115" s="881"/>
      <c r="D115" s="1022"/>
      <c r="E115" s="990"/>
      <c r="F115" s="1026"/>
      <c r="G115" s="1026"/>
      <c r="H115" s="1029"/>
      <c r="I115" s="972"/>
      <c r="J115" s="975"/>
      <c r="K115" s="978"/>
      <c r="L115" s="981"/>
      <c r="M115" s="1015"/>
      <c r="N115" s="987"/>
      <c r="O115" s="1018"/>
      <c r="P115" s="1012"/>
      <c r="Q115" s="880"/>
    </row>
    <row r="116" spans="3:17" ht="15" hidden="1" customHeight="1" x14ac:dyDescent="0.25">
      <c r="C116" s="881">
        <v>3</v>
      </c>
      <c r="D116" s="1011"/>
      <c r="E116" s="988"/>
      <c r="F116" s="991"/>
      <c r="G116" s="991"/>
      <c r="H116" s="994"/>
      <c r="I116" s="995"/>
      <c r="J116" s="996"/>
      <c r="K116" s="997"/>
      <c r="L116" s="1000"/>
      <c r="M116" s="1003"/>
      <c r="N116" s="1006"/>
      <c r="O116" s="1006"/>
      <c r="P116" s="898"/>
      <c r="Q116" s="880"/>
    </row>
    <row r="117" spans="3:17" ht="15" hidden="1" customHeight="1" x14ac:dyDescent="0.25">
      <c r="C117" s="881"/>
      <c r="D117" s="1008"/>
      <c r="E117" s="989"/>
      <c r="F117" s="992"/>
      <c r="G117" s="992"/>
      <c r="H117" s="992"/>
      <c r="I117" s="992"/>
      <c r="J117" s="992"/>
      <c r="K117" s="998"/>
      <c r="L117" s="1001"/>
      <c r="M117" s="1004"/>
      <c r="N117" s="998"/>
      <c r="O117" s="998"/>
      <c r="P117" s="898"/>
      <c r="Q117" s="880"/>
    </row>
    <row r="118" spans="3:17" ht="15" hidden="1" customHeight="1" x14ac:dyDescent="0.25">
      <c r="C118" s="881"/>
      <c r="D118" s="1009"/>
      <c r="E118" s="990"/>
      <c r="F118" s="993"/>
      <c r="G118" s="993"/>
      <c r="H118" s="993"/>
      <c r="I118" s="993"/>
      <c r="J118" s="993"/>
      <c r="K118" s="999"/>
      <c r="L118" s="1002"/>
      <c r="M118" s="1005"/>
      <c r="N118" s="999"/>
      <c r="O118" s="999"/>
      <c r="P118" s="898"/>
      <c r="Q118" s="880"/>
    </row>
    <row r="119" spans="3:17" ht="15" hidden="1" customHeight="1" x14ac:dyDescent="0.25">
      <c r="C119" s="881">
        <v>4</v>
      </c>
      <c r="D119" s="1011"/>
      <c r="E119" s="988"/>
      <c r="F119" s="991"/>
      <c r="G119" s="991"/>
      <c r="H119" s="994"/>
      <c r="I119" s="995"/>
      <c r="J119" s="996"/>
      <c r="K119" s="997"/>
      <c r="L119" s="1000"/>
      <c r="M119" s="1003"/>
      <c r="N119" s="1006"/>
      <c r="O119" s="1006"/>
      <c r="P119" s="898"/>
      <c r="Q119" s="880"/>
    </row>
    <row r="120" spans="3:17" ht="15" hidden="1" customHeight="1" x14ac:dyDescent="0.25">
      <c r="C120" s="881"/>
      <c r="D120" s="1008"/>
      <c r="E120" s="989"/>
      <c r="F120" s="992"/>
      <c r="G120" s="992"/>
      <c r="H120" s="992"/>
      <c r="I120" s="992"/>
      <c r="J120" s="992"/>
      <c r="K120" s="998"/>
      <c r="L120" s="1001"/>
      <c r="M120" s="1004"/>
      <c r="N120" s="998"/>
      <c r="O120" s="998"/>
      <c r="P120" s="898"/>
      <c r="Q120" s="880"/>
    </row>
    <row r="121" spans="3:17" ht="15" hidden="1" customHeight="1" x14ac:dyDescent="0.25">
      <c r="C121" s="881"/>
      <c r="D121" s="1009"/>
      <c r="E121" s="990"/>
      <c r="F121" s="993"/>
      <c r="G121" s="993"/>
      <c r="H121" s="993"/>
      <c r="I121" s="993"/>
      <c r="J121" s="993"/>
      <c r="K121" s="999"/>
      <c r="L121" s="1002"/>
      <c r="M121" s="1005"/>
      <c r="N121" s="999"/>
      <c r="O121" s="999"/>
      <c r="P121" s="898"/>
      <c r="Q121" s="880"/>
    </row>
    <row r="122" spans="3:17" ht="15" hidden="1" customHeight="1" x14ac:dyDescent="0.25">
      <c r="C122" s="881">
        <v>5</v>
      </c>
      <c r="D122" s="1007"/>
      <c r="E122" s="988"/>
      <c r="F122" s="991"/>
      <c r="G122" s="991"/>
      <c r="H122" s="994"/>
      <c r="I122" s="995"/>
      <c r="J122" s="996"/>
      <c r="K122" s="997"/>
      <c r="L122" s="1000"/>
      <c r="M122" s="1003"/>
      <c r="N122" s="1006"/>
      <c r="O122" s="1006"/>
      <c r="P122" s="898"/>
      <c r="Q122" s="880"/>
    </row>
    <row r="123" spans="3:17" ht="15" hidden="1" customHeight="1" x14ac:dyDescent="0.25">
      <c r="C123" s="881"/>
      <c r="D123" s="1008"/>
      <c r="E123" s="989"/>
      <c r="F123" s="992"/>
      <c r="G123" s="992"/>
      <c r="H123" s="992"/>
      <c r="I123" s="992"/>
      <c r="J123" s="992"/>
      <c r="K123" s="998"/>
      <c r="L123" s="1001"/>
      <c r="M123" s="1004"/>
      <c r="N123" s="998"/>
      <c r="O123" s="998"/>
      <c r="P123" s="898"/>
      <c r="Q123" s="880"/>
    </row>
    <row r="124" spans="3:17" ht="15.75" hidden="1" customHeight="1" thickBot="1" x14ac:dyDescent="0.3">
      <c r="C124" s="909"/>
      <c r="D124" s="1009"/>
      <c r="E124" s="1010"/>
      <c r="F124" s="993"/>
      <c r="G124" s="993"/>
      <c r="H124" s="993"/>
      <c r="I124" s="993"/>
      <c r="J124" s="993"/>
      <c r="K124" s="999"/>
      <c r="L124" s="1002"/>
      <c r="M124" s="1005"/>
      <c r="N124" s="999"/>
      <c r="O124" s="999"/>
      <c r="P124" s="898"/>
      <c r="Q124" s="880"/>
    </row>
    <row r="125" spans="3:17" ht="57" customHeight="1" thickBot="1" x14ac:dyDescent="0.3">
      <c r="C125" s="298"/>
      <c r="D125" s="297"/>
      <c r="E125" s="899" t="str">
        <f>IF(Q110="SI","CUMPLE CON LA EXPERIENCIA","NO CUMPLE")</f>
        <v>CUMPLE CON LA EXPERIENCIA</v>
      </c>
      <c r="F125" s="900"/>
      <c r="G125" s="900"/>
      <c r="H125" s="900"/>
      <c r="I125" s="900"/>
      <c r="J125" s="900"/>
      <c r="K125" s="900"/>
      <c r="L125" s="900"/>
      <c r="M125" s="900"/>
      <c r="N125" s="901"/>
      <c r="O125" s="294" t="s">
        <v>274</v>
      </c>
      <c r="P125" s="433">
        <f>SUM(P110:P124)</f>
        <v>2678.5789156589453</v>
      </c>
      <c r="Q125" s="295" t="str">
        <f>IF(E125=" "," ",IF(E125="CUMPLE CON LA EXPERIENCIA","H","NH"))</f>
        <v>H</v>
      </c>
    </row>
  </sheetData>
  <sheetProtection algorithmName="SHA-512" hashValue="l/Zyf1ADZIKq6YdSm2SnwVY2tI5JQl1tntzmW3rWx3ohSyaxZPEmpcUkAGr4nTMGc4Ww/4NuhBFAnyZVJKX1sg==" saltValue="LeB0hN6msKWwIfhgin7+xw==" spinCount="100000" sheet="1" objects="1" scenarios="1"/>
  <mergeCells count="522">
    <mergeCell ref="D116:D118"/>
    <mergeCell ref="E116:E118"/>
    <mergeCell ref="F116:F118"/>
    <mergeCell ref="G116:G118"/>
    <mergeCell ref="H116:H118"/>
    <mergeCell ref="P113:P115"/>
    <mergeCell ref="P110:P112"/>
    <mergeCell ref="M113:M115"/>
    <mergeCell ref="N113:N115"/>
    <mergeCell ref="O113:O115"/>
    <mergeCell ref="O110:O112"/>
    <mergeCell ref="D110:D112"/>
    <mergeCell ref="E110:E112"/>
    <mergeCell ref="F110:F112"/>
    <mergeCell ref="G110:G112"/>
    <mergeCell ref="H110:H112"/>
    <mergeCell ref="D113:D115"/>
    <mergeCell ref="E113:E115"/>
    <mergeCell ref="F113:F115"/>
    <mergeCell ref="G113:G115"/>
    <mergeCell ref="H113:H115"/>
    <mergeCell ref="I113:I115"/>
    <mergeCell ref="J113:J115"/>
    <mergeCell ref="K113:K115"/>
    <mergeCell ref="P20:P22"/>
    <mergeCell ref="P23:P25"/>
    <mergeCell ref="M20:M22"/>
    <mergeCell ref="N20:N22"/>
    <mergeCell ref="O20:O22"/>
    <mergeCell ref="C23:C25"/>
    <mergeCell ref="D23:D25"/>
    <mergeCell ref="E23:E25"/>
    <mergeCell ref="F23:F25"/>
    <mergeCell ref="G23:G25"/>
    <mergeCell ref="H23:H25"/>
    <mergeCell ref="I23:I25"/>
    <mergeCell ref="J23:J25"/>
    <mergeCell ref="K23:K25"/>
    <mergeCell ref="L23:L25"/>
    <mergeCell ref="M23:M25"/>
    <mergeCell ref="N23:N25"/>
    <mergeCell ref="O23:O25"/>
    <mergeCell ref="F20:F22"/>
    <mergeCell ref="G20:G22"/>
    <mergeCell ref="H20:H22"/>
    <mergeCell ref="I20:I22"/>
    <mergeCell ref="Q50:Q52"/>
    <mergeCell ref="C51:C52"/>
    <mergeCell ref="D51:D52"/>
    <mergeCell ref="E51:E52"/>
    <mergeCell ref="C35:C37"/>
    <mergeCell ref="D35:D37"/>
    <mergeCell ref="E35:E37"/>
    <mergeCell ref="F35:F37"/>
    <mergeCell ref="G35:G37"/>
    <mergeCell ref="H35:H37"/>
    <mergeCell ref="I35:I37"/>
    <mergeCell ref="J35:J37"/>
    <mergeCell ref="K35:K37"/>
    <mergeCell ref="L35:L37"/>
    <mergeCell ref="M35:M37"/>
    <mergeCell ref="N35:N37"/>
    <mergeCell ref="O35:O37"/>
    <mergeCell ref="P35:P37"/>
    <mergeCell ref="F44:F46"/>
    <mergeCell ref="G44:G46"/>
    <mergeCell ref="H44:H46"/>
    <mergeCell ref="C38:C40"/>
    <mergeCell ref="Q32:Q46"/>
    <mergeCell ref="P38:P40"/>
    <mergeCell ref="C122:C124"/>
    <mergeCell ref="L122:L124"/>
    <mergeCell ref="M122:M124"/>
    <mergeCell ref="P116:P118"/>
    <mergeCell ref="C119:C121"/>
    <mergeCell ref="C116:C118"/>
    <mergeCell ref="J119:J121"/>
    <mergeCell ref="K119:K121"/>
    <mergeCell ref="L119:L121"/>
    <mergeCell ref="N122:N124"/>
    <mergeCell ref="O122:O124"/>
    <mergeCell ref="D122:D124"/>
    <mergeCell ref="E122:E124"/>
    <mergeCell ref="F122:F124"/>
    <mergeCell ref="G122:G124"/>
    <mergeCell ref="H122:H124"/>
    <mergeCell ref="I122:I124"/>
    <mergeCell ref="J122:J124"/>
    <mergeCell ref="K122:K124"/>
    <mergeCell ref="M119:M121"/>
    <mergeCell ref="N119:N121"/>
    <mergeCell ref="O119:O121"/>
    <mergeCell ref="O116:O118"/>
    <mergeCell ref="D119:D121"/>
    <mergeCell ref="I110:I112"/>
    <mergeCell ref="J110:J112"/>
    <mergeCell ref="K110:K112"/>
    <mergeCell ref="L110:L112"/>
    <mergeCell ref="M110:M112"/>
    <mergeCell ref="N110:N112"/>
    <mergeCell ref="P122:P124"/>
    <mergeCell ref="E125:N125"/>
    <mergeCell ref="P119:P121"/>
    <mergeCell ref="E119:E121"/>
    <mergeCell ref="F119:F121"/>
    <mergeCell ref="G119:G121"/>
    <mergeCell ref="H119:H121"/>
    <mergeCell ref="I119:I121"/>
    <mergeCell ref="I116:I118"/>
    <mergeCell ref="J116:J118"/>
    <mergeCell ref="K116:K118"/>
    <mergeCell ref="L116:L118"/>
    <mergeCell ref="M116:M118"/>
    <mergeCell ref="N116:N118"/>
    <mergeCell ref="L113:L115"/>
    <mergeCell ref="D95:D97"/>
    <mergeCell ref="E95:E97"/>
    <mergeCell ref="F95:F97"/>
    <mergeCell ref="G95:G97"/>
    <mergeCell ref="H95:H97"/>
    <mergeCell ref="I95:I97"/>
    <mergeCell ref="J95:J97"/>
    <mergeCell ref="I92:I94"/>
    <mergeCell ref="J92:J94"/>
    <mergeCell ref="P92:P94"/>
    <mergeCell ref="K92:K94"/>
    <mergeCell ref="L92:L94"/>
    <mergeCell ref="M92:M94"/>
    <mergeCell ref="N92:N94"/>
    <mergeCell ref="C83:C85"/>
    <mergeCell ref="D83:D85"/>
    <mergeCell ref="E83:E85"/>
    <mergeCell ref="F83:F85"/>
    <mergeCell ref="G83:G85"/>
    <mergeCell ref="C92:C94"/>
    <mergeCell ref="D92:D94"/>
    <mergeCell ref="E92:E94"/>
    <mergeCell ref="F92:F94"/>
    <mergeCell ref="G92:G94"/>
    <mergeCell ref="H92:H94"/>
    <mergeCell ref="E86:N86"/>
    <mergeCell ref="D89:F89"/>
    <mergeCell ref="O92:O94"/>
    <mergeCell ref="H83:H85"/>
    <mergeCell ref="I83:I85"/>
    <mergeCell ref="J83:J85"/>
    <mergeCell ref="K83:K85"/>
    <mergeCell ref="G89:L89"/>
    <mergeCell ref="M77:M79"/>
    <mergeCell ref="N77:N79"/>
    <mergeCell ref="O77:O79"/>
    <mergeCell ref="P77:P79"/>
    <mergeCell ref="L83:L85"/>
    <mergeCell ref="M83:M85"/>
    <mergeCell ref="N83:N85"/>
    <mergeCell ref="O83:O85"/>
    <mergeCell ref="P83:P85"/>
    <mergeCell ref="P74:P76"/>
    <mergeCell ref="C77:C79"/>
    <mergeCell ref="D77:D79"/>
    <mergeCell ref="E77:E79"/>
    <mergeCell ref="F77:F79"/>
    <mergeCell ref="G77:G79"/>
    <mergeCell ref="H77:H79"/>
    <mergeCell ref="I77:I79"/>
    <mergeCell ref="J77:J79"/>
    <mergeCell ref="K77:K79"/>
    <mergeCell ref="J74:J76"/>
    <mergeCell ref="K74:K76"/>
    <mergeCell ref="L74:L76"/>
    <mergeCell ref="M74:M76"/>
    <mergeCell ref="N74:N76"/>
    <mergeCell ref="O74:O76"/>
    <mergeCell ref="C74:C76"/>
    <mergeCell ref="D74:D76"/>
    <mergeCell ref="E74:E76"/>
    <mergeCell ref="F74:F76"/>
    <mergeCell ref="G74:G76"/>
    <mergeCell ref="H74:H76"/>
    <mergeCell ref="I74:I76"/>
    <mergeCell ref="L77:L79"/>
    <mergeCell ref="I71:I73"/>
    <mergeCell ref="J71:J73"/>
    <mergeCell ref="C71:C73"/>
    <mergeCell ref="D71:D73"/>
    <mergeCell ref="E71:E73"/>
    <mergeCell ref="F71:F73"/>
    <mergeCell ref="G71:G73"/>
    <mergeCell ref="H71:H73"/>
    <mergeCell ref="N65:N67"/>
    <mergeCell ref="C65:C67"/>
    <mergeCell ref="D65:D67"/>
    <mergeCell ref="E65:E67"/>
    <mergeCell ref="F65:F67"/>
    <mergeCell ref="G65:G67"/>
    <mergeCell ref="H65:H67"/>
    <mergeCell ref="I69:I70"/>
    <mergeCell ref="I65:I67"/>
    <mergeCell ref="J65:J67"/>
    <mergeCell ref="K65:K67"/>
    <mergeCell ref="L65:L67"/>
    <mergeCell ref="M65:M67"/>
    <mergeCell ref="O71:O73"/>
    <mergeCell ref="P71:P73"/>
    <mergeCell ref="K71:K73"/>
    <mergeCell ref="L71:L73"/>
    <mergeCell ref="M71:M73"/>
    <mergeCell ref="N71:N73"/>
    <mergeCell ref="Q53:Q67"/>
    <mergeCell ref="G56:G58"/>
    <mergeCell ref="C62:C64"/>
    <mergeCell ref="J69:J70"/>
    <mergeCell ref="K69:K70"/>
    <mergeCell ref="L69:L70"/>
    <mergeCell ref="O69:O70"/>
    <mergeCell ref="P69:P70"/>
    <mergeCell ref="Q69:Q70"/>
    <mergeCell ref="O65:O67"/>
    <mergeCell ref="P65:P67"/>
    <mergeCell ref="E68:N68"/>
    <mergeCell ref="C69:C70"/>
    <mergeCell ref="D69:D70"/>
    <mergeCell ref="E69:E70"/>
    <mergeCell ref="F69:F70"/>
    <mergeCell ref="G69:G70"/>
    <mergeCell ref="H69:H70"/>
    <mergeCell ref="P53:P55"/>
    <mergeCell ref="C56:C58"/>
    <mergeCell ref="D56:D58"/>
    <mergeCell ref="E56:E58"/>
    <mergeCell ref="F56:F58"/>
    <mergeCell ref="L51:L52"/>
    <mergeCell ref="O51:O52"/>
    <mergeCell ref="P51:P52"/>
    <mergeCell ref="C53:C55"/>
    <mergeCell ref="D53:D55"/>
    <mergeCell ref="F51:F52"/>
    <mergeCell ref="G51:G52"/>
    <mergeCell ref="H51:H52"/>
    <mergeCell ref="I51:I52"/>
    <mergeCell ref="J51:J52"/>
    <mergeCell ref="K51:K52"/>
    <mergeCell ref="I53:I55"/>
    <mergeCell ref="J53:J55"/>
    <mergeCell ref="K53:K55"/>
    <mergeCell ref="E53:E55"/>
    <mergeCell ref="F53:F55"/>
    <mergeCell ref="G53:G55"/>
    <mergeCell ref="L56:L58"/>
    <mergeCell ref="M56:M58"/>
    <mergeCell ref="L53:L55"/>
    <mergeCell ref="M53:M55"/>
    <mergeCell ref="C44:C46"/>
    <mergeCell ref="D44:D46"/>
    <mergeCell ref="E44:E46"/>
    <mergeCell ref="N53:N55"/>
    <mergeCell ref="O53:O55"/>
    <mergeCell ref="M50:O50"/>
    <mergeCell ref="L32:L34"/>
    <mergeCell ref="M32:M34"/>
    <mergeCell ref="N32:N34"/>
    <mergeCell ref="O38:O40"/>
    <mergeCell ref="O44:O46"/>
    <mergeCell ref="H53:H55"/>
    <mergeCell ref="D50:F50"/>
    <mergeCell ref="G50:L50"/>
    <mergeCell ref="E47:N47"/>
    <mergeCell ref="I44:I46"/>
    <mergeCell ref="J44:J46"/>
    <mergeCell ref="K44:K46"/>
    <mergeCell ref="L44:L46"/>
    <mergeCell ref="M44:M46"/>
    <mergeCell ref="N44:N46"/>
    <mergeCell ref="D38:D40"/>
    <mergeCell ref="P44:P46"/>
    <mergeCell ref="C2:Q7"/>
    <mergeCell ref="J59:J61"/>
    <mergeCell ref="K59:K61"/>
    <mergeCell ref="N56:N58"/>
    <mergeCell ref="O56:O58"/>
    <mergeCell ref="P56:P58"/>
    <mergeCell ref="C59:C61"/>
    <mergeCell ref="D59:D61"/>
    <mergeCell ref="E59:E61"/>
    <mergeCell ref="F59:F61"/>
    <mergeCell ref="G59:G61"/>
    <mergeCell ref="H59:H61"/>
    <mergeCell ref="I59:I61"/>
    <mergeCell ref="H56:H58"/>
    <mergeCell ref="I56:I58"/>
    <mergeCell ref="J56:J58"/>
    <mergeCell ref="K56:K58"/>
    <mergeCell ref="I38:I40"/>
    <mergeCell ref="J38:J40"/>
    <mergeCell ref="K38:K40"/>
    <mergeCell ref="L38:L40"/>
    <mergeCell ref="M38:M40"/>
    <mergeCell ref="N38:N40"/>
    <mergeCell ref="E38:E40"/>
    <mergeCell ref="F38:F40"/>
    <mergeCell ref="G38:G40"/>
    <mergeCell ref="H38:H40"/>
    <mergeCell ref="Q30:Q31"/>
    <mergeCell ref="C32:C34"/>
    <mergeCell ref="D32:D34"/>
    <mergeCell ref="E32:E34"/>
    <mergeCell ref="F32:F34"/>
    <mergeCell ref="G32:G34"/>
    <mergeCell ref="H32:H34"/>
    <mergeCell ref="I32:I34"/>
    <mergeCell ref="J32:J34"/>
    <mergeCell ref="K32:K34"/>
    <mergeCell ref="I30:I31"/>
    <mergeCell ref="J30:J31"/>
    <mergeCell ref="K30:K31"/>
    <mergeCell ref="L30:L31"/>
    <mergeCell ref="O30:O31"/>
    <mergeCell ref="P30:P31"/>
    <mergeCell ref="C30:C31"/>
    <mergeCell ref="D30:D31"/>
    <mergeCell ref="E30:E31"/>
    <mergeCell ref="F30:F31"/>
    <mergeCell ref="G30:G31"/>
    <mergeCell ref="H30:H31"/>
    <mergeCell ref="O32:O34"/>
    <mergeCell ref="P32:P34"/>
    <mergeCell ref="E29:N29"/>
    <mergeCell ref="P17:P19"/>
    <mergeCell ref="C26:C28"/>
    <mergeCell ref="D26:D28"/>
    <mergeCell ref="E26:E28"/>
    <mergeCell ref="F26:F28"/>
    <mergeCell ref="G26:G28"/>
    <mergeCell ref="H26:H28"/>
    <mergeCell ref="I26:I28"/>
    <mergeCell ref="J26:J28"/>
    <mergeCell ref="K26:K28"/>
    <mergeCell ref="J17:J19"/>
    <mergeCell ref="K17:K19"/>
    <mergeCell ref="L17:L19"/>
    <mergeCell ref="M17:M19"/>
    <mergeCell ref="N17:N19"/>
    <mergeCell ref="O17:O19"/>
    <mergeCell ref="C20:C22"/>
    <mergeCell ref="D20:D22"/>
    <mergeCell ref="E20:E22"/>
    <mergeCell ref="C12:C13"/>
    <mergeCell ref="D12:D13"/>
    <mergeCell ref="E12:E13"/>
    <mergeCell ref="F12:F13"/>
    <mergeCell ref="G12:G13"/>
    <mergeCell ref="H12:H13"/>
    <mergeCell ref="U11:W11"/>
    <mergeCell ref="O14:O16"/>
    <mergeCell ref="P14:P16"/>
    <mergeCell ref="Q14:Q28"/>
    <mergeCell ref="C17:C19"/>
    <mergeCell ref="D17:D19"/>
    <mergeCell ref="E17:E19"/>
    <mergeCell ref="F17:F19"/>
    <mergeCell ref="G17:G19"/>
    <mergeCell ref="H17:H19"/>
    <mergeCell ref="I17:I19"/>
    <mergeCell ref="I14:I16"/>
    <mergeCell ref="J14:J16"/>
    <mergeCell ref="K14:K16"/>
    <mergeCell ref="L14:L16"/>
    <mergeCell ref="M14:M16"/>
    <mergeCell ref="N14:N16"/>
    <mergeCell ref="C14:C16"/>
    <mergeCell ref="AE13:AE27"/>
    <mergeCell ref="I12:I13"/>
    <mergeCell ref="J12:J13"/>
    <mergeCell ref="K12:K13"/>
    <mergeCell ref="L12:L13"/>
    <mergeCell ref="O12:O13"/>
    <mergeCell ref="P12:P13"/>
    <mergeCell ref="H14:H16"/>
    <mergeCell ref="D11:F11"/>
    <mergeCell ref="G11:L11"/>
    <mergeCell ref="M11:O11"/>
    <mergeCell ref="Q11:Q13"/>
    <mergeCell ref="D14:D16"/>
    <mergeCell ref="E14:E16"/>
    <mergeCell ref="F14:F16"/>
    <mergeCell ref="G14:G16"/>
    <mergeCell ref="L26:L28"/>
    <mergeCell ref="M26:M28"/>
    <mergeCell ref="N26:N28"/>
    <mergeCell ref="O26:O28"/>
    <mergeCell ref="P26:P28"/>
    <mergeCell ref="J20:J22"/>
    <mergeCell ref="K20:K22"/>
    <mergeCell ref="L20:L22"/>
    <mergeCell ref="P59:P61"/>
    <mergeCell ref="D62:D64"/>
    <mergeCell ref="E62:E64"/>
    <mergeCell ref="F62:F64"/>
    <mergeCell ref="G62:G64"/>
    <mergeCell ref="H62:H64"/>
    <mergeCell ref="I62:I64"/>
    <mergeCell ref="J62:J64"/>
    <mergeCell ref="K62:K64"/>
    <mergeCell ref="L62:L64"/>
    <mergeCell ref="M62:M64"/>
    <mergeCell ref="N62:N64"/>
    <mergeCell ref="O62:O64"/>
    <mergeCell ref="P62:P64"/>
    <mergeCell ref="L41:L43"/>
    <mergeCell ref="M41:M43"/>
    <mergeCell ref="N41:N43"/>
    <mergeCell ref="O41:O43"/>
    <mergeCell ref="P41:P43"/>
    <mergeCell ref="Q71:Q85"/>
    <mergeCell ref="C80:C82"/>
    <mergeCell ref="D80:D82"/>
    <mergeCell ref="E80:E82"/>
    <mergeCell ref="F80:F82"/>
    <mergeCell ref="G80:G82"/>
    <mergeCell ref="H80:H82"/>
    <mergeCell ref="I80:I82"/>
    <mergeCell ref="J80:J82"/>
    <mergeCell ref="K80:K82"/>
    <mergeCell ref="L80:L82"/>
    <mergeCell ref="M80:M82"/>
    <mergeCell ref="N80:N82"/>
    <mergeCell ref="O80:O82"/>
    <mergeCell ref="P80:P82"/>
    <mergeCell ref="L59:L61"/>
    <mergeCell ref="M59:M61"/>
    <mergeCell ref="N59:N61"/>
    <mergeCell ref="O59:O61"/>
    <mergeCell ref="C41:C43"/>
    <mergeCell ref="D41:D43"/>
    <mergeCell ref="E41:E43"/>
    <mergeCell ref="F41:F43"/>
    <mergeCell ref="G41:G43"/>
    <mergeCell ref="H41:H43"/>
    <mergeCell ref="I41:I43"/>
    <mergeCell ref="J41:J43"/>
    <mergeCell ref="K41:K43"/>
    <mergeCell ref="Q92:Q106"/>
    <mergeCell ref="C98:C100"/>
    <mergeCell ref="D98:D100"/>
    <mergeCell ref="E98:E100"/>
    <mergeCell ref="F98:F100"/>
    <mergeCell ref="G98:G100"/>
    <mergeCell ref="H98:H100"/>
    <mergeCell ref="I98:I100"/>
    <mergeCell ref="J98:J100"/>
    <mergeCell ref="K98:K100"/>
    <mergeCell ref="L98:L100"/>
    <mergeCell ref="M98:M100"/>
    <mergeCell ref="N98:N100"/>
    <mergeCell ref="O98:O100"/>
    <mergeCell ref="P98:P100"/>
    <mergeCell ref="C101:C103"/>
    <mergeCell ref="D101:D103"/>
    <mergeCell ref="K95:K97"/>
    <mergeCell ref="L95:L97"/>
    <mergeCell ref="M95:M97"/>
    <mergeCell ref="N95:N97"/>
    <mergeCell ref="O95:O97"/>
    <mergeCell ref="P95:P97"/>
    <mergeCell ref="C95:C97"/>
    <mergeCell ref="M89:O89"/>
    <mergeCell ref="Q89:Q91"/>
    <mergeCell ref="C90:C91"/>
    <mergeCell ref="D90:D91"/>
    <mergeCell ref="E90:E91"/>
    <mergeCell ref="F90:F91"/>
    <mergeCell ref="G90:G91"/>
    <mergeCell ref="H90:H91"/>
    <mergeCell ref="I90:I91"/>
    <mergeCell ref="J90:J91"/>
    <mergeCell ref="K90:K91"/>
    <mergeCell ref="L90:L91"/>
    <mergeCell ref="O90:O91"/>
    <mergeCell ref="P90:P91"/>
    <mergeCell ref="J108:J109"/>
    <mergeCell ref="K108:K109"/>
    <mergeCell ref="L108:L109"/>
    <mergeCell ref="O108:O109"/>
    <mergeCell ref="P108:P109"/>
    <mergeCell ref="C104:C106"/>
    <mergeCell ref="D104:D106"/>
    <mergeCell ref="E104:E106"/>
    <mergeCell ref="F104:F106"/>
    <mergeCell ref="G104:G106"/>
    <mergeCell ref="H104:H106"/>
    <mergeCell ref="I104:I106"/>
    <mergeCell ref="J104:J106"/>
    <mergeCell ref="K104:K106"/>
    <mergeCell ref="L104:L106"/>
    <mergeCell ref="M104:M106"/>
    <mergeCell ref="N104:N106"/>
    <mergeCell ref="O104:O106"/>
    <mergeCell ref="P104:P106"/>
    <mergeCell ref="Q108:Q109"/>
    <mergeCell ref="Q110:Q124"/>
    <mergeCell ref="C113:C115"/>
    <mergeCell ref="C110:C112"/>
    <mergeCell ref="E101:E103"/>
    <mergeCell ref="F101:F103"/>
    <mergeCell ref="G101:G103"/>
    <mergeCell ref="H101:H103"/>
    <mergeCell ref="I101:I103"/>
    <mergeCell ref="J101:J103"/>
    <mergeCell ref="K101:K103"/>
    <mergeCell ref="L101:L103"/>
    <mergeCell ref="M101:M103"/>
    <mergeCell ref="N101:N103"/>
    <mergeCell ref="O101:O103"/>
    <mergeCell ref="P101:P103"/>
    <mergeCell ref="E107:N107"/>
    <mergeCell ref="C108:C109"/>
    <mergeCell ref="D108:D109"/>
    <mergeCell ref="E108:E109"/>
    <mergeCell ref="F108:F109"/>
    <mergeCell ref="G108:G109"/>
    <mergeCell ref="H108:H109"/>
    <mergeCell ref="I108:I109"/>
  </mergeCells>
  <conditionalFormatting sqref="Q14">
    <cfRule type="cellIs" dxfId="1988" priority="6786" operator="equal">
      <formula>"NO"</formula>
    </cfRule>
    <cfRule type="cellIs" dxfId="1987" priority="6787" operator="equal">
      <formula>"SI"</formula>
    </cfRule>
  </conditionalFormatting>
  <conditionalFormatting sqref="E29">
    <cfRule type="cellIs" dxfId="1986" priority="6784" operator="equal">
      <formula>"NO CUMPLE"</formula>
    </cfRule>
    <cfRule type="cellIs" dxfId="1985" priority="6785" operator="equal">
      <formula>"CUMPLE CON LA EXPERIENCIA"</formula>
    </cfRule>
  </conditionalFormatting>
  <conditionalFormatting sqref="Q29">
    <cfRule type="cellIs" dxfId="1984" priority="6772" operator="equal">
      <formula>"NH"</formula>
    </cfRule>
    <cfRule type="cellIs" dxfId="1983" priority="6773" operator="equal">
      <formula>"H"</formula>
    </cfRule>
  </conditionalFormatting>
  <conditionalFormatting sqref="Q47">
    <cfRule type="cellIs" dxfId="1982" priority="6116" operator="equal">
      <formula>"NH"</formula>
    </cfRule>
    <cfRule type="cellIs" dxfId="1981" priority="6117" operator="equal">
      <formula>"H"</formula>
    </cfRule>
  </conditionalFormatting>
  <conditionalFormatting sqref="E47">
    <cfRule type="cellIs" dxfId="1980" priority="5872" operator="equal">
      <formula>"NO CUMPLE"</formula>
    </cfRule>
    <cfRule type="cellIs" dxfId="1979" priority="5873" operator="equal">
      <formula>"CUMPLE CON LA EXPERIENCIA"</formula>
    </cfRule>
  </conditionalFormatting>
  <conditionalFormatting sqref="Q32">
    <cfRule type="cellIs" dxfId="1978" priority="3726" operator="equal">
      <formula>"NO"</formula>
    </cfRule>
    <cfRule type="cellIs" dxfId="1977" priority="3727" operator="equal">
      <formula>"SI"</formula>
    </cfRule>
  </conditionalFormatting>
  <conditionalFormatting sqref="X12:X27">
    <cfRule type="cellIs" dxfId="1976" priority="2296" operator="equal">
      <formula>"NH"</formula>
    </cfRule>
  </conditionalFormatting>
  <conditionalFormatting sqref="X12:X27">
    <cfRule type="cellIs" dxfId="1975" priority="2297" operator="equal">
      <formula>"H"</formula>
    </cfRule>
  </conditionalFormatting>
  <conditionalFormatting sqref="K44">
    <cfRule type="expression" dxfId="1974" priority="885">
      <formula>K44=" "</formula>
    </cfRule>
  </conditionalFormatting>
  <conditionalFormatting sqref="K44">
    <cfRule type="expression" dxfId="1973" priority="886">
      <formula>K44="NO PRESENTÓ CERTIFICADO"</formula>
    </cfRule>
  </conditionalFormatting>
  <conditionalFormatting sqref="K44">
    <cfRule type="expression" dxfId="1972" priority="887">
      <formula>K44="PRESENTÓ CERTIFICADO"</formula>
    </cfRule>
  </conditionalFormatting>
  <conditionalFormatting sqref="N44">
    <cfRule type="containsBlanks" dxfId="1971" priority="905">
      <formula>LEN(TRIM(N44))=0</formula>
    </cfRule>
  </conditionalFormatting>
  <conditionalFormatting sqref="N44">
    <cfRule type="cellIs" dxfId="1970" priority="906" operator="equal">
      <formula>"REQUERIMIENTOS SUBSANADOS"</formula>
    </cfRule>
  </conditionalFormatting>
  <conditionalFormatting sqref="N44">
    <cfRule type="containsText" dxfId="1969" priority="907" operator="containsText" text="NO SUBSANABLE">
      <formula>NOT(ISERROR(SEARCH(("NO SUBSANABLE"),(N44))))</formula>
    </cfRule>
  </conditionalFormatting>
  <conditionalFormatting sqref="N44">
    <cfRule type="containsText" dxfId="1968" priority="908" operator="containsText" text="PENDIENTES POR SUBSANAR">
      <formula>NOT(ISERROR(SEARCH(("PENDIENTES POR SUBSANAR"),(N44))))</formula>
    </cfRule>
  </conditionalFormatting>
  <conditionalFormatting sqref="N44">
    <cfRule type="containsText" dxfId="1967" priority="909" operator="containsText" text="SIN OBSERVACIÓN">
      <formula>NOT(ISERROR(SEARCH(("SIN OBSERVACIÓN"),(N44))))</formula>
    </cfRule>
  </conditionalFormatting>
  <conditionalFormatting sqref="I44">
    <cfRule type="notContainsBlanks" dxfId="1966" priority="916">
      <formula>LEN(TRIM(I44))&gt;0</formula>
    </cfRule>
  </conditionalFormatting>
  <conditionalFormatting sqref="O44">
    <cfRule type="containsBlanks" dxfId="1965" priority="922">
      <formula>LEN(TRIM(O44))=0</formula>
    </cfRule>
  </conditionalFormatting>
  <conditionalFormatting sqref="O44">
    <cfRule type="cellIs" dxfId="1964" priority="923" operator="equal">
      <formula>"NO CUMPLEN CON LO SOLICITADO"</formula>
    </cfRule>
  </conditionalFormatting>
  <conditionalFormatting sqref="O44">
    <cfRule type="cellIs" dxfId="1963" priority="924" operator="equal">
      <formula>"CUMPLEN CON LO SOLICITADO"</formula>
    </cfRule>
  </conditionalFormatting>
  <conditionalFormatting sqref="O44">
    <cfRule type="cellIs" dxfId="1962" priority="925" operator="equal">
      <formula>"PENDIENTES"</formula>
    </cfRule>
  </conditionalFormatting>
  <conditionalFormatting sqref="O44">
    <cfRule type="cellIs" dxfId="1961" priority="926" operator="equal">
      <formula>"NINGUNO"</formula>
    </cfRule>
  </conditionalFormatting>
  <conditionalFormatting sqref="M44">
    <cfRule type="expression" dxfId="1960" priority="955">
      <formula>N44="NO SUBSANABLE"</formula>
    </cfRule>
  </conditionalFormatting>
  <conditionalFormatting sqref="M44">
    <cfRule type="expression" dxfId="1959" priority="956">
      <formula>N44="REQUERIMIENTOS SUBSANADOS"</formula>
    </cfRule>
  </conditionalFormatting>
  <conditionalFormatting sqref="M44">
    <cfRule type="expression" dxfId="1958" priority="957">
      <formula>N44="PENDIENTES POR SUBSANAR"</formula>
    </cfRule>
  </conditionalFormatting>
  <conditionalFormatting sqref="M44">
    <cfRule type="expression" dxfId="1957" priority="958">
      <formula>N44="SIN OBSERVACIÓN"</formula>
    </cfRule>
  </conditionalFormatting>
  <conditionalFormatting sqref="M44">
    <cfRule type="containsBlanks" dxfId="1956" priority="959">
      <formula>LEN(TRIM(M44))=0</formula>
    </cfRule>
  </conditionalFormatting>
  <conditionalFormatting sqref="L44">
    <cfRule type="expression" dxfId="1955" priority="810">
      <formula>L44=" "</formula>
    </cfRule>
  </conditionalFormatting>
  <conditionalFormatting sqref="L44">
    <cfRule type="expression" dxfId="1954" priority="811">
      <formula>L44="NO PRESENTÓ CERTIFICADO"</formula>
    </cfRule>
  </conditionalFormatting>
  <conditionalFormatting sqref="L44">
    <cfRule type="expression" dxfId="1953" priority="812">
      <formula>L44="PRESENTÓ CERTIFICADO"</formula>
    </cfRule>
  </conditionalFormatting>
  <conditionalFormatting sqref="Q53">
    <cfRule type="cellIs" dxfId="1952" priority="808" operator="equal">
      <formula>"NO"</formula>
    </cfRule>
    <cfRule type="cellIs" dxfId="1951" priority="809" operator="equal">
      <formula>"SI"</formula>
    </cfRule>
  </conditionalFormatting>
  <conditionalFormatting sqref="E68">
    <cfRule type="cellIs" dxfId="1950" priority="806" operator="equal">
      <formula>"NO CUMPLE"</formula>
    </cfRule>
    <cfRule type="cellIs" dxfId="1949" priority="807" operator="equal">
      <formula>"CUMPLE CON LA EXPERIENCIA"</formula>
    </cfRule>
  </conditionalFormatting>
  <conditionalFormatting sqref="Q68">
    <cfRule type="cellIs" dxfId="1948" priority="804" operator="equal">
      <formula>"NH"</formula>
    </cfRule>
    <cfRule type="cellIs" dxfId="1947" priority="805" operator="equal">
      <formula>"H"</formula>
    </cfRule>
  </conditionalFormatting>
  <conditionalFormatting sqref="Q86">
    <cfRule type="cellIs" dxfId="1946" priority="802" operator="equal">
      <formula>"NH"</formula>
    </cfRule>
    <cfRule type="cellIs" dxfId="1945" priority="803" operator="equal">
      <formula>"H"</formula>
    </cfRule>
  </conditionalFormatting>
  <conditionalFormatting sqref="E86">
    <cfRule type="cellIs" dxfId="1944" priority="800" operator="equal">
      <formula>"NO CUMPLE"</formula>
    </cfRule>
    <cfRule type="cellIs" dxfId="1943" priority="801" operator="equal">
      <formula>"CUMPLE CON LA EXPERIENCIA"</formula>
    </cfRule>
  </conditionalFormatting>
  <conditionalFormatting sqref="Q71">
    <cfRule type="cellIs" dxfId="1942" priority="798" operator="equal">
      <formula>"NO"</formula>
    </cfRule>
    <cfRule type="cellIs" dxfId="1941" priority="799" operator="equal">
      <formula>"SI"</formula>
    </cfRule>
  </conditionalFormatting>
  <conditionalFormatting sqref="I59">
    <cfRule type="notContainsBlanks" dxfId="1940" priority="758">
      <formula>LEN(TRIM(I59))&gt;0</formula>
    </cfRule>
  </conditionalFormatting>
  <conditionalFormatting sqref="I62">
    <cfRule type="notContainsBlanks" dxfId="1939" priority="757">
      <formula>LEN(TRIM(I62))&gt;0</formula>
    </cfRule>
  </conditionalFormatting>
  <conditionalFormatting sqref="N59">
    <cfRule type="containsBlanks" dxfId="1938" priority="749">
      <formula>LEN(TRIM(N59))=0</formula>
    </cfRule>
  </conditionalFormatting>
  <conditionalFormatting sqref="N59">
    <cfRule type="cellIs" dxfId="1937" priority="750" operator="equal">
      <formula>"REQUERIMIENTOS SUBSANADOS"</formula>
    </cfRule>
  </conditionalFormatting>
  <conditionalFormatting sqref="N59">
    <cfRule type="containsText" dxfId="1936" priority="751" operator="containsText" text="NO SUBSANABLE">
      <formula>NOT(ISERROR(SEARCH(("NO SUBSANABLE"),(N59))))</formula>
    </cfRule>
  </conditionalFormatting>
  <conditionalFormatting sqref="N59">
    <cfRule type="containsText" dxfId="1935" priority="752" operator="containsText" text="PENDIENTES POR SUBSANAR">
      <formula>NOT(ISERROR(SEARCH(("PENDIENTES POR SUBSANAR"),(N59))))</formula>
    </cfRule>
  </conditionalFormatting>
  <conditionalFormatting sqref="N59">
    <cfRule type="containsText" dxfId="1934" priority="753" operator="containsText" text="SIN OBSERVACIÓN">
      <formula>NOT(ISERROR(SEARCH(("SIN OBSERVACIÓN"),(N59))))</formula>
    </cfRule>
  </conditionalFormatting>
  <conditionalFormatting sqref="M59">
    <cfRule type="expression" dxfId="1933" priority="744">
      <formula>N59="NO SUBSANABLE"</formula>
    </cfRule>
  </conditionalFormatting>
  <conditionalFormatting sqref="M59">
    <cfRule type="expression" dxfId="1932" priority="745">
      <formula>N59="REQUERIMIENTOS SUBSANADOS"</formula>
    </cfRule>
  </conditionalFormatting>
  <conditionalFormatting sqref="M59">
    <cfRule type="expression" dxfId="1931" priority="746">
      <formula>N59="PENDIENTES POR SUBSANAR"</formula>
    </cfRule>
  </conditionalFormatting>
  <conditionalFormatting sqref="M59">
    <cfRule type="expression" dxfId="1930" priority="747">
      <formula>N59="SIN OBSERVACIÓN"</formula>
    </cfRule>
  </conditionalFormatting>
  <conditionalFormatting sqref="M59">
    <cfRule type="containsBlanks" dxfId="1929" priority="748">
      <formula>LEN(TRIM(M59))=0</formula>
    </cfRule>
  </conditionalFormatting>
  <conditionalFormatting sqref="O59">
    <cfRule type="containsBlanks" dxfId="1928" priority="739">
      <formula>LEN(TRIM(O59))=0</formula>
    </cfRule>
  </conditionalFormatting>
  <conditionalFormatting sqref="O59">
    <cfRule type="cellIs" dxfId="1927" priority="740" operator="equal">
      <formula>"NO CUMPLEN CON LO SOLICITADO"</formula>
    </cfRule>
  </conditionalFormatting>
  <conditionalFormatting sqref="O59">
    <cfRule type="cellIs" dxfId="1926" priority="741" operator="equal">
      <formula>"CUMPLEN CON LO SOLICITADO"</formula>
    </cfRule>
  </conditionalFormatting>
  <conditionalFormatting sqref="O59">
    <cfRule type="cellIs" dxfId="1925" priority="742" operator="equal">
      <formula>"PENDIENTES"</formula>
    </cfRule>
  </conditionalFormatting>
  <conditionalFormatting sqref="O59">
    <cfRule type="cellIs" dxfId="1924" priority="743" operator="equal">
      <formula>"NINGUNO"</formula>
    </cfRule>
  </conditionalFormatting>
  <conditionalFormatting sqref="K59">
    <cfRule type="expression" dxfId="1923" priority="736">
      <formula>K59=" "</formula>
    </cfRule>
  </conditionalFormatting>
  <conditionalFormatting sqref="K59">
    <cfRule type="expression" dxfId="1922" priority="737">
      <formula>K59="NO PRESENTÓ CERTIFICADO"</formula>
    </cfRule>
  </conditionalFormatting>
  <conditionalFormatting sqref="K59">
    <cfRule type="expression" dxfId="1921" priority="738">
      <formula>K59="PRESENTÓ CERTIFICADO"</formula>
    </cfRule>
  </conditionalFormatting>
  <conditionalFormatting sqref="N62">
    <cfRule type="containsBlanks" dxfId="1920" priority="731">
      <formula>LEN(TRIM(N62))=0</formula>
    </cfRule>
  </conditionalFormatting>
  <conditionalFormatting sqref="N62">
    <cfRule type="cellIs" dxfId="1919" priority="732" operator="equal">
      <formula>"REQUERIMIENTOS SUBSANADOS"</formula>
    </cfRule>
  </conditionalFormatting>
  <conditionalFormatting sqref="N62">
    <cfRule type="containsText" dxfId="1918" priority="733" operator="containsText" text="NO SUBSANABLE">
      <formula>NOT(ISERROR(SEARCH(("NO SUBSANABLE"),(N62))))</formula>
    </cfRule>
  </conditionalFormatting>
  <conditionalFormatting sqref="N62">
    <cfRule type="containsText" dxfId="1917" priority="734" operator="containsText" text="PENDIENTES POR SUBSANAR">
      <formula>NOT(ISERROR(SEARCH(("PENDIENTES POR SUBSANAR"),(N62))))</formula>
    </cfRule>
  </conditionalFormatting>
  <conditionalFormatting sqref="N62">
    <cfRule type="containsText" dxfId="1916" priority="735" operator="containsText" text="SIN OBSERVACIÓN">
      <formula>NOT(ISERROR(SEARCH(("SIN OBSERVACIÓN"),(N62))))</formula>
    </cfRule>
  </conditionalFormatting>
  <conditionalFormatting sqref="M62">
    <cfRule type="expression" dxfId="1915" priority="726">
      <formula>N62="NO SUBSANABLE"</formula>
    </cfRule>
  </conditionalFormatting>
  <conditionalFormatting sqref="M62">
    <cfRule type="expression" dxfId="1914" priority="727">
      <formula>N62="REQUERIMIENTOS SUBSANADOS"</formula>
    </cfRule>
  </conditionalFormatting>
  <conditionalFormatting sqref="M62">
    <cfRule type="expression" dxfId="1913" priority="728">
      <formula>N62="PENDIENTES POR SUBSANAR"</formula>
    </cfRule>
  </conditionalFormatting>
  <conditionalFormatting sqref="M62">
    <cfRule type="expression" dxfId="1912" priority="729">
      <formula>N62="SIN OBSERVACIÓN"</formula>
    </cfRule>
  </conditionalFormatting>
  <conditionalFormatting sqref="M62">
    <cfRule type="containsBlanks" dxfId="1911" priority="730">
      <formula>LEN(TRIM(M62))=0</formula>
    </cfRule>
  </conditionalFormatting>
  <conditionalFormatting sqref="O62">
    <cfRule type="containsBlanks" dxfId="1910" priority="721">
      <formula>LEN(TRIM(O62))=0</formula>
    </cfRule>
  </conditionalFormatting>
  <conditionalFormatting sqref="O62">
    <cfRule type="cellIs" dxfId="1909" priority="722" operator="equal">
      <formula>"NO CUMPLEN CON LO SOLICITADO"</formula>
    </cfRule>
  </conditionalFormatting>
  <conditionalFormatting sqref="O62">
    <cfRule type="cellIs" dxfId="1908" priority="723" operator="equal">
      <formula>"CUMPLEN CON LO SOLICITADO"</formula>
    </cfRule>
  </conditionalFormatting>
  <conditionalFormatting sqref="O62">
    <cfRule type="cellIs" dxfId="1907" priority="724" operator="equal">
      <formula>"PENDIENTES"</formula>
    </cfRule>
  </conditionalFormatting>
  <conditionalFormatting sqref="O62">
    <cfRule type="cellIs" dxfId="1906" priority="725" operator="equal">
      <formula>"NINGUNO"</formula>
    </cfRule>
  </conditionalFormatting>
  <conditionalFormatting sqref="K62">
    <cfRule type="expression" dxfId="1905" priority="718">
      <formula>K62=" "</formula>
    </cfRule>
  </conditionalFormatting>
  <conditionalFormatting sqref="K62">
    <cfRule type="expression" dxfId="1904" priority="719">
      <formula>K62="NO PRESENTÓ CERTIFICADO"</formula>
    </cfRule>
  </conditionalFormatting>
  <conditionalFormatting sqref="K62">
    <cfRule type="expression" dxfId="1903" priority="720">
      <formula>K62="PRESENTÓ CERTIFICADO"</formula>
    </cfRule>
  </conditionalFormatting>
  <conditionalFormatting sqref="I65">
    <cfRule type="notContainsBlanks" dxfId="1902" priority="717">
      <formula>LEN(TRIM(I65))&gt;0</formula>
    </cfRule>
  </conditionalFormatting>
  <conditionalFormatting sqref="N65">
    <cfRule type="containsBlanks" dxfId="1901" priority="712">
      <formula>LEN(TRIM(N65))=0</formula>
    </cfRule>
  </conditionalFormatting>
  <conditionalFormatting sqref="N65">
    <cfRule type="cellIs" dxfId="1900" priority="713" operator="equal">
      <formula>"REQUERIMIENTOS SUBSANADOS"</formula>
    </cfRule>
  </conditionalFormatting>
  <conditionalFormatting sqref="N65">
    <cfRule type="containsText" dxfId="1899" priority="714" operator="containsText" text="NO SUBSANABLE">
      <formula>NOT(ISERROR(SEARCH(("NO SUBSANABLE"),(N65))))</formula>
    </cfRule>
  </conditionalFormatting>
  <conditionalFormatting sqref="N65">
    <cfRule type="containsText" dxfId="1898" priority="715" operator="containsText" text="PENDIENTES POR SUBSANAR">
      <formula>NOT(ISERROR(SEARCH(("PENDIENTES POR SUBSANAR"),(N65))))</formula>
    </cfRule>
  </conditionalFormatting>
  <conditionalFormatting sqref="N65">
    <cfRule type="containsText" dxfId="1897" priority="716" operator="containsText" text="SIN OBSERVACIÓN">
      <formula>NOT(ISERROR(SEARCH(("SIN OBSERVACIÓN"),(N65))))</formula>
    </cfRule>
  </conditionalFormatting>
  <conditionalFormatting sqref="O65">
    <cfRule type="containsBlanks" dxfId="1896" priority="707">
      <formula>LEN(TRIM(O65))=0</formula>
    </cfRule>
  </conditionalFormatting>
  <conditionalFormatting sqref="O65">
    <cfRule type="cellIs" dxfId="1895" priority="708" operator="equal">
      <formula>"NO CUMPLEN CON LO SOLICITADO"</formula>
    </cfRule>
  </conditionalFormatting>
  <conditionalFormatting sqref="O65">
    <cfRule type="cellIs" dxfId="1894" priority="709" operator="equal">
      <formula>"CUMPLEN CON LO SOLICITADO"</formula>
    </cfRule>
  </conditionalFormatting>
  <conditionalFormatting sqref="O65">
    <cfRule type="cellIs" dxfId="1893" priority="710" operator="equal">
      <formula>"PENDIENTES"</formula>
    </cfRule>
  </conditionalFormatting>
  <conditionalFormatting sqref="O65">
    <cfRule type="cellIs" dxfId="1892" priority="711" operator="equal">
      <formula>"NINGUNO"</formula>
    </cfRule>
  </conditionalFormatting>
  <conditionalFormatting sqref="K65">
    <cfRule type="expression" dxfId="1891" priority="704">
      <formula>K65=" "</formula>
    </cfRule>
  </conditionalFormatting>
  <conditionalFormatting sqref="K65">
    <cfRule type="expression" dxfId="1890" priority="705">
      <formula>K65="NO PRESENTÓ CERTIFICADO"</formula>
    </cfRule>
  </conditionalFormatting>
  <conditionalFormatting sqref="K65">
    <cfRule type="expression" dxfId="1889" priority="706">
      <formula>K65="PRESENTÓ CERTIFICADO"</formula>
    </cfRule>
  </conditionalFormatting>
  <conditionalFormatting sqref="M65">
    <cfRule type="expression" dxfId="1888" priority="699">
      <formula>N65="NO SUBSANABLE"</formula>
    </cfRule>
  </conditionalFormatting>
  <conditionalFormatting sqref="M65">
    <cfRule type="expression" dxfId="1887" priority="700">
      <formula>N65="REQUERIMIENTOS SUBSANADOS"</formula>
    </cfRule>
  </conditionalFormatting>
  <conditionalFormatting sqref="M65">
    <cfRule type="expression" dxfId="1886" priority="701">
      <formula>N65="PENDIENTES POR SUBSANAR"</formula>
    </cfRule>
  </conditionalFormatting>
  <conditionalFormatting sqref="M65">
    <cfRule type="expression" dxfId="1885" priority="702">
      <formula>N65="SIN OBSERVACIÓN"</formula>
    </cfRule>
  </conditionalFormatting>
  <conditionalFormatting sqref="M65">
    <cfRule type="containsBlanks" dxfId="1884" priority="703">
      <formula>LEN(TRIM(M65))=0</formula>
    </cfRule>
  </conditionalFormatting>
  <conditionalFormatting sqref="K83">
    <cfRule type="expression" dxfId="1883" priority="640">
      <formula>K83=" "</formula>
    </cfRule>
  </conditionalFormatting>
  <conditionalFormatting sqref="K83">
    <cfRule type="expression" dxfId="1882" priority="641">
      <formula>K83="NO PRESENTÓ CERTIFICADO"</formula>
    </cfRule>
  </conditionalFormatting>
  <conditionalFormatting sqref="K83">
    <cfRule type="expression" dxfId="1881" priority="642">
      <formula>K83="PRESENTÓ CERTIFICADO"</formula>
    </cfRule>
  </conditionalFormatting>
  <conditionalFormatting sqref="N83">
    <cfRule type="containsBlanks" dxfId="1880" priority="648">
      <formula>LEN(TRIM(N83))=0</formula>
    </cfRule>
  </conditionalFormatting>
  <conditionalFormatting sqref="N83">
    <cfRule type="cellIs" dxfId="1879" priority="649" operator="equal">
      <formula>"REQUERIMIENTOS SUBSANADOS"</formula>
    </cfRule>
  </conditionalFormatting>
  <conditionalFormatting sqref="N83">
    <cfRule type="containsText" dxfId="1878" priority="650" operator="containsText" text="NO SUBSANABLE">
      <formula>NOT(ISERROR(SEARCH(("NO SUBSANABLE"),(N83))))</formula>
    </cfRule>
  </conditionalFormatting>
  <conditionalFormatting sqref="N83">
    <cfRule type="containsText" dxfId="1877" priority="651" operator="containsText" text="PENDIENTES POR SUBSANAR">
      <formula>NOT(ISERROR(SEARCH(("PENDIENTES POR SUBSANAR"),(N83))))</formula>
    </cfRule>
  </conditionalFormatting>
  <conditionalFormatting sqref="N83">
    <cfRule type="containsText" dxfId="1876" priority="652" operator="containsText" text="SIN OBSERVACIÓN">
      <formula>NOT(ISERROR(SEARCH(("SIN OBSERVACIÓN"),(N83))))</formula>
    </cfRule>
  </conditionalFormatting>
  <conditionalFormatting sqref="I83">
    <cfRule type="notContainsBlanks" dxfId="1875" priority="659">
      <formula>LEN(TRIM(I83))&gt;0</formula>
    </cfRule>
  </conditionalFormatting>
  <conditionalFormatting sqref="O83">
    <cfRule type="containsBlanks" dxfId="1874" priority="665">
      <formula>LEN(TRIM(O83))=0</formula>
    </cfRule>
  </conditionalFormatting>
  <conditionalFormatting sqref="O83">
    <cfRule type="cellIs" dxfId="1873" priority="666" operator="equal">
      <formula>"NO CUMPLEN CON LO SOLICITADO"</formula>
    </cfRule>
  </conditionalFormatting>
  <conditionalFormatting sqref="O83">
    <cfRule type="cellIs" dxfId="1872" priority="667" operator="equal">
      <formula>"CUMPLEN CON LO SOLICITADO"</formula>
    </cfRule>
  </conditionalFormatting>
  <conditionalFormatting sqref="O83">
    <cfRule type="cellIs" dxfId="1871" priority="668" operator="equal">
      <formula>"PENDIENTES"</formula>
    </cfRule>
  </conditionalFormatting>
  <conditionalFormatting sqref="O83">
    <cfRule type="cellIs" dxfId="1870" priority="669" operator="equal">
      <formula>"NINGUNO"</formula>
    </cfRule>
  </conditionalFormatting>
  <conditionalFormatting sqref="K77">
    <cfRule type="expression" dxfId="1869" priority="670">
      <formula>K77=" "</formula>
    </cfRule>
  </conditionalFormatting>
  <conditionalFormatting sqref="K77">
    <cfRule type="expression" dxfId="1868" priority="671">
      <formula>K77="NO PRESENTÓ CERTIFICADO"</formula>
    </cfRule>
  </conditionalFormatting>
  <conditionalFormatting sqref="K77">
    <cfRule type="expression" dxfId="1867" priority="672">
      <formula>K77="PRESENTÓ CERTIFICADO"</formula>
    </cfRule>
  </conditionalFormatting>
  <conditionalFormatting sqref="N77">
    <cfRule type="containsBlanks" dxfId="1866" priority="673">
      <formula>LEN(TRIM(N77))=0</formula>
    </cfRule>
  </conditionalFormatting>
  <conditionalFormatting sqref="N77">
    <cfRule type="cellIs" dxfId="1865" priority="674" operator="equal">
      <formula>"REQUERIMIENTOS SUBSANADOS"</formula>
    </cfRule>
  </conditionalFormatting>
  <conditionalFormatting sqref="N77">
    <cfRule type="containsText" dxfId="1864" priority="675" operator="containsText" text="NO SUBSANABLE">
      <formula>NOT(ISERROR(SEARCH(("NO SUBSANABLE"),(N77))))</formula>
    </cfRule>
  </conditionalFormatting>
  <conditionalFormatting sqref="N77">
    <cfRule type="containsText" dxfId="1863" priority="676" operator="containsText" text="PENDIENTES POR SUBSANAR">
      <formula>NOT(ISERROR(SEARCH(("PENDIENTES POR SUBSANAR"),(N77))))</formula>
    </cfRule>
  </conditionalFormatting>
  <conditionalFormatting sqref="N77">
    <cfRule type="containsText" dxfId="1862" priority="677" operator="containsText" text="SIN OBSERVACIÓN">
      <formula>NOT(ISERROR(SEARCH(("SIN OBSERVACIÓN"),(N77))))</formula>
    </cfRule>
  </conditionalFormatting>
  <conditionalFormatting sqref="I77">
    <cfRule type="notContainsBlanks" dxfId="1861" priority="678">
      <formula>LEN(TRIM(I77))&gt;0</formula>
    </cfRule>
  </conditionalFormatting>
  <conditionalFormatting sqref="O77">
    <cfRule type="containsBlanks" dxfId="1860" priority="679">
      <formula>LEN(TRIM(O77))=0</formula>
    </cfRule>
  </conditionalFormatting>
  <conditionalFormatting sqref="O77">
    <cfRule type="cellIs" dxfId="1859" priority="680" operator="equal">
      <formula>"NO CUMPLEN CON LO SOLICITADO"</formula>
    </cfRule>
  </conditionalFormatting>
  <conditionalFormatting sqref="O77">
    <cfRule type="cellIs" dxfId="1858" priority="681" operator="equal">
      <formula>"CUMPLEN CON LO SOLICITADO"</formula>
    </cfRule>
  </conditionalFormatting>
  <conditionalFormatting sqref="O77">
    <cfRule type="cellIs" dxfId="1857" priority="682" operator="equal">
      <formula>"PENDIENTES"</formula>
    </cfRule>
  </conditionalFormatting>
  <conditionalFormatting sqref="O77">
    <cfRule type="cellIs" dxfId="1856" priority="683" operator="equal">
      <formula>"NINGUNO"</formula>
    </cfRule>
  </conditionalFormatting>
  <conditionalFormatting sqref="M77">
    <cfRule type="expression" dxfId="1855" priority="689">
      <formula>N77="NO SUBSANABLE"</formula>
    </cfRule>
  </conditionalFormatting>
  <conditionalFormatting sqref="M77">
    <cfRule type="expression" dxfId="1854" priority="690">
      <formula>N77="REQUERIMIENTOS SUBSANADOS"</formula>
    </cfRule>
  </conditionalFormatting>
  <conditionalFormatting sqref="M77">
    <cfRule type="expression" dxfId="1853" priority="691">
      <formula>N77="PENDIENTES POR SUBSANAR"</formula>
    </cfRule>
  </conditionalFormatting>
  <conditionalFormatting sqref="M77">
    <cfRule type="expression" dxfId="1852" priority="692">
      <formula>N77="SIN OBSERVACIÓN"</formula>
    </cfRule>
  </conditionalFormatting>
  <conditionalFormatting sqref="M77">
    <cfRule type="containsBlanks" dxfId="1851" priority="693">
      <formula>LEN(TRIM(M77))=0</formula>
    </cfRule>
  </conditionalFormatting>
  <conditionalFormatting sqref="M83">
    <cfRule type="expression" dxfId="1850" priority="694">
      <formula>N83="NO SUBSANABLE"</formula>
    </cfRule>
  </conditionalFormatting>
  <conditionalFormatting sqref="M83">
    <cfRule type="expression" dxfId="1849" priority="695">
      <formula>N83="REQUERIMIENTOS SUBSANADOS"</formula>
    </cfRule>
  </conditionalFormatting>
  <conditionalFormatting sqref="M83">
    <cfRule type="expression" dxfId="1848" priority="696">
      <formula>N83="PENDIENTES POR SUBSANAR"</formula>
    </cfRule>
  </conditionalFormatting>
  <conditionalFormatting sqref="M83">
    <cfRule type="expression" dxfId="1847" priority="697">
      <formula>N83="SIN OBSERVACIÓN"</formula>
    </cfRule>
  </conditionalFormatting>
  <conditionalFormatting sqref="M83">
    <cfRule type="containsBlanks" dxfId="1846" priority="698">
      <formula>LEN(TRIM(M83))=0</formula>
    </cfRule>
  </conditionalFormatting>
  <conditionalFormatting sqref="K80">
    <cfRule type="expression" dxfId="1845" priority="612">
      <formula>K80=" "</formula>
    </cfRule>
  </conditionalFormatting>
  <conditionalFormatting sqref="K80">
    <cfRule type="expression" dxfId="1844" priority="613">
      <formula>K80="NO PRESENTÓ CERTIFICADO"</formula>
    </cfRule>
  </conditionalFormatting>
  <conditionalFormatting sqref="K80">
    <cfRule type="expression" dxfId="1843" priority="614">
      <formula>K80="PRESENTÓ CERTIFICADO"</formula>
    </cfRule>
  </conditionalFormatting>
  <conditionalFormatting sqref="N80">
    <cfRule type="containsBlanks" dxfId="1842" priority="615">
      <formula>LEN(TRIM(N80))=0</formula>
    </cfRule>
  </conditionalFormatting>
  <conditionalFormatting sqref="N80">
    <cfRule type="cellIs" dxfId="1841" priority="616" operator="equal">
      <formula>"REQUERIMIENTOS SUBSANADOS"</formula>
    </cfRule>
  </conditionalFormatting>
  <conditionalFormatting sqref="N80">
    <cfRule type="containsText" dxfId="1840" priority="617" operator="containsText" text="NO SUBSANABLE">
      <formula>NOT(ISERROR(SEARCH(("NO SUBSANABLE"),(N80))))</formula>
    </cfRule>
  </conditionalFormatting>
  <conditionalFormatting sqref="N80">
    <cfRule type="containsText" dxfId="1839" priority="618" operator="containsText" text="PENDIENTES POR SUBSANAR">
      <formula>NOT(ISERROR(SEARCH(("PENDIENTES POR SUBSANAR"),(N80))))</formula>
    </cfRule>
  </conditionalFormatting>
  <conditionalFormatting sqref="N80">
    <cfRule type="containsText" dxfId="1838" priority="619" operator="containsText" text="SIN OBSERVACIÓN">
      <formula>NOT(ISERROR(SEARCH(("SIN OBSERVACIÓN"),(N80))))</formula>
    </cfRule>
  </conditionalFormatting>
  <conditionalFormatting sqref="I80">
    <cfRule type="notContainsBlanks" dxfId="1837" priority="620">
      <formula>LEN(TRIM(I80))&gt;0</formula>
    </cfRule>
  </conditionalFormatting>
  <conditionalFormatting sqref="O80">
    <cfRule type="containsBlanks" dxfId="1836" priority="621">
      <formula>LEN(TRIM(O80))=0</formula>
    </cfRule>
  </conditionalFormatting>
  <conditionalFormatting sqref="O80">
    <cfRule type="cellIs" dxfId="1835" priority="622" operator="equal">
      <formula>"NO CUMPLEN CON LO SOLICITADO"</formula>
    </cfRule>
  </conditionalFormatting>
  <conditionalFormatting sqref="O80">
    <cfRule type="cellIs" dxfId="1834" priority="623" operator="equal">
      <formula>"CUMPLEN CON LO SOLICITADO"</formula>
    </cfRule>
  </conditionalFormatting>
  <conditionalFormatting sqref="O80">
    <cfRule type="cellIs" dxfId="1833" priority="624" operator="equal">
      <formula>"PENDIENTES"</formula>
    </cfRule>
  </conditionalFormatting>
  <conditionalFormatting sqref="O80">
    <cfRule type="cellIs" dxfId="1832" priority="625" operator="equal">
      <formula>"NINGUNO"</formula>
    </cfRule>
  </conditionalFormatting>
  <conditionalFormatting sqref="M80">
    <cfRule type="expression" dxfId="1831" priority="626">
      <formula>N80="NO SUBSANABLE"</formula>
    </cfRule>
  </conditionalFormatting>
  <conditionalFormatting sqref="M80">
    <cfRule type="expression" dxfId="1830" priority="627">
      <formula>N80="REQUERIMIENTOS SUBSANADOS"</formula>
    </cfRule>
  </conditionalFormatting>
  <conditionalFormatting sqref="M80">
    <cfRule type="expression" dxfId="1829" priority="628">
      <formula>N80="PENDIENTES POR SUBSANAR"</formula>
    </cfRule>
  </conditionalFormatting>
  <conditionalFormatting sqref="M80">
    <cfRule type="expression" dxfId="1828" priority="629">
      <formula>N80="SIN OBSERVACIÓN"</formula>
    </cfRule>
  </conditionalFormatting>
  <conditionalFormatting sqref="M80">
    <cfRule type="containsBlanks" dxfId="1827" priority="630">
      <formula>LEN(TRIM(M80))=0</formula>
    </cfRule>
  </conditionalFormatting>
  <conditionalFormatting sqref="L59:L67">
    <cfRule type="cellIs" dxfId="1826" priority="608" operator="equal">
      <formula>"PENDIENTE POR DESCRIPCIÓN"</formula>
    </cfRule>
    <cfRule type="cellIs" dxfId="1825" priority="609" operator="equal">
      <formula>"DESCRIPCIÓN INSUFICIENTE"</formula>
    </cfRule>
    <cfRule type="cellIs" dxfId="1824" priority="610" operator="equal">
      <formula>"NO ESTÁ ACORDE A ITEM 6.2.2.1 (T.R.)"</formula>
    </cfRule>
    <cfRule type="cellIs" dxfId="1823" priority="611" operator="equal">
      <formula>"ACORDE A ITEM 6.2.2.1 (T.R.)"</formula>
    </cfRule>
  </conditionalFormatting>
  <conditionalFormatting sqref="L77 L80 L83">
    <cfRule type="expression" dxfId="1822" priority="605">
      <formula>L77=" "</formula>
    </cfRule>
  </conditionalFormatting>
  <conditionalFormatting sqref="L77 L80 L83">
    <cfRule type="expression" dxfId="1821" priority="606">
      <formula>L77="NO PRESENTÓ CERTIFICADO"</formula>
    </cfRule>
  </conditionalFormatting>
  <conditionalFormatting sqref="L77 L80 L83">
    <cfRule type="expression" dxfId="1820" priority="607">
      <formula>L77="PRESENTÓ CERTIFICADO"</formula>
    </cfRule>
  </conditionalFormatting>
  <conditionalFormatting sqref="Q92">
    <cfRule type="cellIs" dxfId="1819" priority="603" operator="equal">
      <formula>"NO"</formula>
    </cfRule>
    <cfRule type="cellIs" dxfId="1818" priority="604" operator="equal">
      <formula>"SI"</formula>
    </cfRule>
  </conditionalFormatting>
  <conditionalFormatting sqref="E107">
    <cfRule type="cellIs" dxfId="1817" priority="601" operator="equal">
      <formula>"NO CUMPLE"</formula>
    </cfRule>
    <cfRule type="cellIs" dxfId="1816" priority="602" operator="equal">
      <formula>"CUMPLE CON LA EXPERIENCIA"</formula>
    </cfRule>
  </conditionalFormatting>
  <conditionalFormatting sqref="Q107">
    <cfRule type="cellIs" dxfId="1815" priority="599" operator="equal">
      <formula>"NH"</formula>
    </cfRule>
    <cfRule type="cellIs" dxfId="1814" priority="600" operator="equal">
      <formula>"H"</formula>
    </cfRule>
  </conditionalFormatting>
  <conditionalFormatting sqref="Q125">
    <cfRule type="cellIs" dxfId="1813" priority="597" operator="equal">
      <formula>"NH"</formula>
    </cfRule>
    <cfRule type="cellIs" dxfId="1812" priority="598" operator="equal">
      <formula>"H"</formula>
    </cfRule>
  </conditionalFormatting>
  <conditionalFormatting sqref="E125">
    <cfRule type="cellIs" dxfId="1811" priority="595" operator="equal">
      <formula>"NO CUMPLE"</formula>
    </cfRule>
    <cfRule type="cellIs" dxfId="1810" priority="596" operator="equal">
      <formula>"CUMPLE CON LA EXPERIENCIA"</formula>
    </cfRule>
  </conditionalFormatting>
  <conditionalFormatting sqref="Q110">
    <cfRule type="cellIs" dxfId="1809" priority="593" operator="equal">
      <formula>"NO"</formula>
    </cfRule>
    <cfRule type="cellIs" dxfId="1808" priority="594" operator="equal">
      <formula>"SI"</formula>
    </cfRule>
  </conditionalFormatting>
  <conditionalFormatting sqref="I98">
    <cfRule type="notContainsBlanks" dxfId="1807" priority="553">
      <formula>LEN(TRIM(I98))&gt;0</formula>
    </cfRule>
  </conditionalFormatting>
  <conditionalFormatting sqref="I101">
    <cfRule type="notContainsBlanks" dxfId="1806" priority="552">
      <formula>LEN(TRIM(I101))&gt;0</formula>
    </cfRule>
  </conditionalFormatting>
  <conditionalFormatting sqref="N98">
    <cfRule type="containsBlanks" dxfId="1805" priority="544">
      <formula>LEN(TRIM(N98))=0</formula>
    </cfRule>
  </conditionalFormatting>
  <conditionalFormatting sqref="N98">
    <cfRule type="cellIs" dxfId="1804" priority="545" operator="equal">
      <formula>"REQUERIMIENTOS SUBSANADOS"</formula>
    </cfRule>
  </conditionalFormatting>
  <conditionalFormatting sqref="N98">
    <cfRule type="containsText" dxfId="1803" priority="546" operator="containsText" text="NO SUBSANABLE">
      <formula>NOT(ISERROR(SEARCH(("NO SUBSANABLE"),(N98))))</formula>
    </cfRule>
  </conditionalFormatting>
  <conditionalFormatting sqref="N98">
    <cfRule type="containsText" dxfId="1802" priority="547" operator="containsText" text="PENDIENTES POR SUBSANAR">
      <formula>NOT(ISERROR(SEARCH(("PENDIENTES POR SUBSANAR"),(N98))))</formula>
    </cfRule>
  </conditionalFormatting>
  <conditionalFormatting sqref="N98">
    <cfRule type="containsText" dxfId="1801" priority="548" operator="containsText" text="SIN OBSERVACIÓN">
      <formula>NOT(ISERROR(SEARCH(("SIN OBSERVACIÓN"),(N98))))</formula>
    </cfRule>
  </conditionalFormatting>
  <conditionalFormatting sqref="M98">
    <cfRule type="expression" dxfId="1800" priority="539">
      <formula>N98="NO SUBSANABLE"</formula>
    </cfRule>
  </conditionalFormatting>
  <conditionalFormatting sqref="M98">
    <cfRule type="expression" dxfId="1799" priority="540">
      <formula>N98="REQUERIMIENTOS SUBSANADOS"</formula>
    </cfRule>
  </conditionalFormatting>
  <conditionalFormatting sqref="M98">
    <cfRule type="expression" dxfId="1798" priority="541">
      <formula>N98="PENDIENTES POR SUBSANAR"</formula>
    </cfRule>
  </conditionalFormatting>
  <conditionalFormatting sqref="M98">
    <cfRule type="expression" dxfId="1797" priority="542">
      <formula>N98="SIN OBSERVACIÓN"</formula>
    </cfRule>
  </conditionalFormatting>
  <conditionalFormatting sqref="M98">
    <cfRule type="containsBlanks" dxfId="1796" priority="543">
      <formula>LEN(TRIM(M98))=0</formula>
    </cfRule>
  </conditionalFormatting>
  <conditionalFormatting sqref="O98">
    <cfRule type="containsBlanks" dxfId="1795" priority="534">
      <formula>LEN(TRIM(O98))=0</formula>
    </cfRule>
  </conditionalFormatting>
  <conditionalFormatting sqref="O98">
    <cfRule type="cellIs" dxfId="1794" priority="535" operator="equal">
      <formula>"NO CUMPLEN CON LO SOLICITADO"</formula>
    </cfRule>
  </conditionalFormatting>
  <conditionalFormatting sqref="O98">
    <cfRule type="cellIs" dxfId="1793" priority="536" operator="equal">
      <formula>"CUMPLEN CON LO SOLICITADO"</formula>
    </cfRule>
  </conditionalFormatting>
  <conditionalFormatting sqref="O98">
    <cfRule type="cellIs" dxfId="1792" priority="537" operator="equal">
      <formula>"PENDIENTES"</formula>
    </cfRule>
  </conditionalFormatting>
  <conditionalFormatting sqref="O98">
    <cfRule type="cellIs" dxfId="1791" priority="538" operator="equal">
      <formula>"NINGUNO"</formula>
    </cfRule>
  </conditionalFormatting>
  <conditionalFormatting sqref="K98">
    <cfRule type="expression" dxfId="1790" priority="531">
      <formula>K98=" "</formula>
    </cfRule>
  </conditionalFormatting>
  <conditionalFormatting sqref="K98">
    <cfRule type="expression" dxfId="1789" priority="532">
      <formula>K98="NO PRESENTÓ CERTIFICADO"</formula>
    </cfRule>
  </conditionalFormatting>
  <conditionalFormatting sqref="K98">
    <cfRule type="expression" dxfId="1788" priority="533">
      <formula>K98="PRESENTÓ CERTIFICADO"</formula>
    </cfRule>
  </conditionalFormatting>
  <conditionalFormatting sqref="N101">
    <cfRule type="containsBlanks" dxfId="1787" priority="526">
      <formula>LEN(TRIM(N101))=0</formula>
    </cfRule>
  </conditionalFormatting>
  <conditionalFormatting sqref="N101">
    <cfRule type="cellIs" dxfId="1786" priority="527" operator="equal">
      <formula>"REQUERIMIENTOS SUBSANADOS"</formula>
    </cfRule>
  </conditionalFormatting>
  <conditionalFormatting sqref="N101">
    <cfRule type="containsText" dxfId="1785" priority="528" operator="containsText" text="NO SUBSANABLE">
      <formula>NOT(ISERROR(SEARCH(("NO SUBSANABLE"),(N101))))</formula>
    </cfRule>
  </conditionalFormatting>
  <conditionalFormatting sqref="N101">
    <cfRule type="containsText" dxfId="1784" priority="529" operator="containsText" text="PENDIENTES POR SUBSANAR">
      <formula>NOT(ISERROR(SEARCH(("PENDIENTES POR SUBSANAR"),(N101))))</formula>
    </cfRule>
  </conditionalFormatting>
  <conditionalFormatting sqref="N101">
    <cfRule type="containsText" dxfId="1783" priority="530" operator="containsText" text="SIN OBSERVACIÓN">
      <formula>NOT(ISERROR(SEARCH(("SIN OBSERVACIÓN"),(N101))))</formula>
    </cfRule>
  </conditionalFormatting>
  <conditionalFormatting sqref="M101">
    <cfRule type="expression" dxfId="1782" priority="521">
      <formula>N101="NO SUBSANABLE"</formula>
    </cfRule>
  </conditionalFormatting>
  <conditionalFormatting sqref="M101">
    <cfRule type="expression" dxfId="1781" priority="522">
      <formula>N101="REQUERIMIENTOS SUBSANADOS"</formula>
    </cfRule>
  </conditionalFormatting>
  <conditionalFormatting sqref="M101">
    <cfRule type="expression" dxfId="1780" priority="523">
      <formula>N101="PENDIENTES POR SUBSANAR"</formula>
    </cfRule>
  </conditionalFormatting>
  <conditionalFormatting sqref="M101">
    <cfRule type="expression" dxfId="1779" priority="524">
      <formula>N101="SIN OBSERVACIÓN"</formula>
    </cfRule>
  </conditionalFormatting>
  <conditionalFormatting sqref="M101">
    <cfRule type="containsBlanks" dxfId="1778" priority="525">
      <formula>LEN(TRIM(M101))=0</formula>
    </cfRule>
  </conditionalFormatting>
  <conditionalFormatting sqref="O101">
    <cfRule type="containsBlanks" dxfId="1777" priority="516">
      <formula>LEN(TRIM(O101))=0</formula>
    </cfRule>
  </conditionalFormatting>
  <conditionalFormatting sqref="O101">
    <cfRule type="cellIs" dxfId="1776" priority="517" operator="equal">
      <formula>"NO CUMPLEN CON LO SOLICITADO"</formula>
    </cfRule>
  </conditionalFormatting>
  <conditionalFormatting sqref="O101">
    <cfRule type="cellIs" dxfId="1775" priority="518" operator="equal">
      <formula>"CUMPLEN CON LO SOLICITADO"</formula>
    </cfRule>
  </conditionalFormatting>
  <conditionalFormatting sqref="O101">
    <cfRule type="cellIs" dxfId="1774" priority="519" operator="equal">
      <formula>"PENDIENTES"</formula>
    </cfRule>
  </conditionalFormatting>
  <conditionalFormatting sqref="O101">
    <cfRule type="cellIs" dxfId="1773" priority="520" operator="equal">
      <formula>"NINGUNO"</formula>
    </cfRule>
  </conditionalFormatting>
  <conditionalFormatting sqref="K101">
    <cfRule type="expression" dxfId="1772" priority="513">
      <formula>K101=" "</formula>
    </cfRule>
  </conditionalFormatting>
  <conditionalFormatting sqref="K101">
    <cfRule type="expression" dxfId="1771" priority="514">
      <formula>K101="NO PRESENTÓ CERTIFICADO"</formula>
    </cfRule>
  </conditionalFormatting>
  <conditionalFormatting sqref="K101">
    <cfRule type="expression" dxfId="1770" priority="515">
      <formula>K101="PRESENTÓ CERTIFICADO"</formula>
    </cfRule>
  </conditionalFormatting>
  <conditionalFormatting sqref="I104">
    <cfRule type="notContainsBlanks" dxfId="1769" priority="512">
      <formula>LEN(TRIM(I104))&gt;0</formula>
    </cfRule>
  </conditionalFormatting>
  <conditionalFormatting sqref="N104">
    <cfRule type="containsBlanks" dxfId="1768" priority="507">
      <formula>LEN(TRIM(N104))=0</formula>
    </cfRule>
  </conditionalFormatting>
  <conditionalFormatting sqref="N104">
    <cfRule type="cellIs" dxfId="1767" priority="508" operator="equal">
      <formula>"REQUERIMIENTOS SUBSANADOS"</formula>
    </cfRule>
  </conditionalFormatting>
  <conditionalFormatting sqref="N104">
    <cfRule type="containsText" dxfId="1766" priority="509" operator="containsText" text="NO SUBSANABLE">
      <formula>NOT(ISERROR(SEARCH(("NO SUBSANABLE"),(N104))))</formula>
    </cfRule>
  </conditionalFormatting>
  <conditionalFormatting sqref="N104">
    <cfRule type="containsText" dxfId="1765" priority="510" operator="containsText" text="PENDIENTES POR SUBSANAR">
      <formula>NOT(ISERROR(SEARCH(("PENDIENTES POR SUBSANAR"),(N104))))</formula>
    </cfRule>
  </conditionalFormatting>
  <conditionalFormatting sqref="N104">
    <cfRule type="containsText" dxfId="1764" priority="511" operator="containsText" text="SIN OBSERVACIÓN">
      <formula>NOT(ISERROR(SEARCH(("SIN OBSERVACIÓN"),(N104))))</formula>
    </cfRule>
  </conditionalFormatting>
  <conditionalFormatting sqref="O104">
    <cfRule type="containsBlanks" dxfId="1763" priority="502">
      <formula>LEN(TRIM(O104))=0</formula>
    </cfRule>
  </conditionalFormatting>
  <conditionalFormatting sqref="O104">
    <cfRule type="cellIs" dxfId="1762" priority="503" operator="equal">
      <formula>"NO CUMPLEN CON LO SOLICITADO"</formula>
    </cfRule>
  </conditionalFormatting>
  <conditionalFormatting sqref="O104">
    <cfRule type="cellIs" dxfId="1761" priority="504" operator="equal">
      <formula>"CUMPLEN CON LO SOLICITADO"</formula>
    </cfRule>
  </conditionalFormatting>
  <conditionalFormatting sqref="O104">
    <cfRule type="cellIs" dxfId="1760" priority="505" operator="equal">
      <formula>"PENDIENTES"</formula>
    </cfRule>
  </conditionalFormatting>
  <conditionalFormatting sqref="O104">
    <cfRule type="cellIs" dxfId="1759" priority="506" operator="equal">
      <formula>"NINGUNO"</formula>
    </cfRule>
  </conditionalFormatting>
  <conditionalFormatting sqref="K104">
    <cfRule type="expression" dxfId="1758" priority="499">
      <formula>K104=" "</formula>
    </cfRule>
  </conditionalFormatting>
  <conditionalFormatting sqref="K104">
    <cfRule type="expression" dxfId="1757" priority="500">
      <formula>K104="NO PRESENTÓ CERTIFICADO"</formula>
    </cfRule>
  </conditionalFormatting>
  <conditionalFormatting sqref="K104">
    <cfRule type="expression" dxfId="1756" priority="501">
      <formula>K104="PRESENTÓ CERTIFICADO"</formula>
    </cfRule>
  </conditionalFormatting>
  <conditionalFormatting sqref="M104">
    <cfRule type="expression" dxfId="1755" priority="494">
      <formula>N104="NO SUBSANABLE"</formula>
    </cfRule>
  </conditionalFormatting>
  <conditionalFormatting sqref="M104">
    <cfRule type="expression" dxfId="1754" priority="495">
      <formula>N104="REQUERIMIENTOS SUBSANADOS"</formula>
    </cfRule>
  </conditionalFormatting>
  <conditionalFormatting sqref="M104">
    <cfRule type="expression" dxfId="1753" priority="496">
      <formula>N104="PENDIENTES POR SUBSANAR"</formula>
    </cfRule>
  </conditionalFormatting>
  <conditionalFormatting sqref="M104">
    <cfRule type="expression" dxfId="1752" priority="497">
      <formula>N104="SIN OBSERVACIÓN"</formula>
    </cfRule>
  </conditionalFormatting>
  <conditionalFormatting sqref="M104">
    <cfRule type="containsBlanks" dxfId="1751" priority="498">
      <formula>LEN(TRIM(M104))=0</formula>
    </cfRule>
  </conditionalFormatting>
  <conditionalFormatting sqref="K110">
    <cfRule type="expression" dxfId="1750" priority="429">
      <formula>K110=" "</formula>
    </cfRule>
  </conditionalFormatting>
  <conditionalFormatting sqref="K110">
    <cfRule type="expression" dxfId="1749" priority="430">
      <formula>K110="NO PRESENTÓ CERTIFICADO"</formula>
    </cfRule>
  </conditionalFormatting>
  <conditionalFormatting sqref="K110">
    <cfRule type="expression" dxfId="1748" priority="431">
      <formula>K110="PRESENTÓ CERTIFICADO"</formula>
    </cfRule>
  </conditionalFormatting>
  <conditionalFormatting sqref="K122">
    <cfRule type="expression" dxfId="1747" priority="435">
      <formula>K122=" "</formula>
    </cfRule>
  </conditionalFormatting>
  <conditionalFormatting sqref="K122">
    <cfRule type="expression" dxfId="1746" priority="436">
      <formula>K122="NO PRESENTÓ CERTIFICADO"</formula>
    </cfRule>
  </conditionalFormatting>
  <conditionalFormatting sqref="K122">
    <cfRule type="expression" dxfId="1745" priority="437">
      <formula>K122="PRESENTÓ CERTIFICADO"</formula>
    </cfRule>
  </conditionalFormatting>
  <conditionalFormatting sqref="N110">
    <cfRule type="containsBlanks" dxfId="1744" priority="438">
      <formula>LEN(TRIM(N110))=0</formula>
    </cfRule>
  </conditionalFormatting>
  <conditionalFormatting sqref="N110">
    <cfRule type="cellIs" dxfId="1743" priority="439" operator="equal">
      <formula>"REQUERIMIENTOS SUBSANADOS"</formula>
    </cfRule>
  </conditionalFormatting>
  <conditionalFormatting sqref="N110">
    <cfRule type="containsText" dxfId="1742" priority="440" operator="containsText" text="NO SUBSANABLE">
      <formula>NOT(ISERROR(SEARCH(("NO SUBSANABLE"),(N110))))</formula>
    </cfRule>
  </conditionalFormatting>
  <conditionalFormatting sqref="N110">
    <cfRule type="containsText" dxfId="1741" priority="441" operator="containsText" text="PENDIENTES POR SUBSANAR">
      <formula>NOT(ISERROR(SEARCH(("PENDIENTES POR SUBSANAR"),(N110))))</formula>
    </cfRule>
  </conditionalFormatting>
  <conditionalFormatting sqref="N110">
    <cfRule type="containsText" dxfId="1740" priority="442" operator="containsText" text="SIN OBSERVACIÓN">
      <formula>NOT(ISERROR(SEARCH(("SIN OBSERVACIÓN"),(N110))))</formula>
    </cfRule>
  </conditionalFormatting>
  <conditionalFormatting sqref="N122">
    <cfRule type="containsBlanks" dxfId="1739" priority="443">
      <formula>LEN(TRIM(N122))=0</formula>
    </cfRule>
  </conditionalFormatting>
  <conditionalFormatting sqref="N122">
    <cfRule type="cellIs" dxfId="1738" priority="444" operator="equal">
      <formula>"REQUERIMIENTOS SUBSANADOS"</formula>
    </cfRule>
  </conditionalFormatting>
  <conditionalFormatting sqref="N122">
    <cfRule type="containsText" dxfId="1737" priority="445" operator="containsText" text="NO SUBSANABLE">
      <formula>NOT(ISERROR(SEARCH(("NO SUBSANABLE"),(N122))))</formula>
    </cfRule>
  </conditionalFormatting>
  <conditionalFormatting sqref="N122">
    <cfRule type="containsText" dxfId="1736" priority="446" operator="containsText" text="PENDIENTES POR SUBSANAR">
      <formula>NOT(ISERROR(SEARCH(("PENDIENTES POR SUBSANAR"),(N122))))</formula>
    </cfRule>
  </conditionalFormatting>
  <conditionalFormatting sqref="N122">
    <cfRule type="containsText" dxfId="1735" priority="447" operator="containsText" text="SIN OBSERVACIÓN">
      <formula>NOT(ISERROR(SEARCH(("SIN OBSERVACIÓN"),(N122))))</formula>
    </cfRule>
  </conditionalFormatting>
  <conditionalFormatting sqref="O110">
    <cfRule type="containsBlanks" dxfId="1734" priority="448">
      <formula>LEN(TRIM(O110))=0</formula>
    </cfRule>
  </conditionalFormatting>
  <conditionalFormatting sqref="O110">
    <cfRule type="cellIs" dxfId="1733" priority="449" operator="equal">
      <formula>"NO CUMPLEN CON LO SOLICITADO"</formula>
    </cfRule>
  </conditionalFormatting>
  <conditionalFormatting sqref="O110">
    <cfRule type="cellIs" dxfId="1732" priority="450" operator="equal">
      <formula>"CUMPLEN CON LO SOLICITADO"</formula>
    </cfRule>
  </conditionalFormatting>
  <conditionalFormatting sqref="O110">
    <cfRule type="cellIs" dxfId="1731" priority="451" operator="equal">
      <formula>"PENDIENTES"</formula>
    </cfRule>
  </conditionalFormatting>
  <conditionalFormatting sqref="O110">
    <cfRule type="cellIs" dxfId="1730" priority="452" operator="equal">
      <formula>"NINGUNO"</formula>
    </cfRule>
  </conditionalFormatting>
  <conditionalFormatting sqref="I122">
    <cfRule type="notContainsBlanks" dxfId="1729" priority="454">
      <formula>LEN(TRIM(I122))&gt;0</formula>
    </cfRule>
  </conditionalFormatting>
  <conditionalFormatting sqref="O113">
    <cfRule type="containsBlanks" dxfId="1728" priority="455">
      <formula>LEN(TRIM(O113))=0</formula>
    </cfRule>
  </conditionalFormatting>
  <conditionalFormatting sqref="O113">
    <cfRule type="cellIs" dxfId="1727" priority="456" operator="equal">
      <formula>"NO CUMPLEN CON LO SOLICITADO"</formula>
    </cfRule>
  </conditionalFormatting>
  <conditionalFormatting sqref="O113">
    <cfRule type="cellIs" dxfId="1726" priority="457" operator="equal">
      <formula>"CUMPLEN CON LO SOLICITADO"</formula>
    </cfRule>
  </conditionalFormatting>
  <conditionalFormatting sqref="O113">
    <cfRule type="cellIs" dxfId="1725" priority="458" operator="equal">
      <formula>"PENDIENTES"</formula>
    </cfRule>
  </conditionalFormatting>
  <conditionalFormatting sqref="O113">
    <cfRule type="cellIs" dxfId="1724" priority="459" operator="equal">
      <formula>"NINGUNO"</formula>
    </cfRule>
  </conditionalFormatting>
  <conditionalFormatting sqref="O122">
    <cfRule type="containsBlanks" dxfId="1723" priority="460">
      <formula>LEN(TRIM(O122))=0</formula>
    </cfRule>
  </conditionalFormatting>
  <conditionalFormatting sqref="O122">
    <cfRule type="cellIs" dxfId="1722" priority="461" operator="equal">
      <formula>"NO CUMPLEN CON LO SOLICITADO"</formula>
    </cfRule>
  </conditionalFormatting>
  <conditionalFormatting sqref="O122">
    <cfRule type="cellIs" dxfId="1721" priority="462" operator="equal">
      <formula>"CUMPLEN CON LO SOLICITADO"</formula>
    </cfRule>
  </conditionalFormatting>
  <conditionalFormatting sqref="O122">
    <cfRule type="cellIs" dxfId="1720" priority="463" operator="equal">
      <formula>"PENDIENTES"</formula>
    </cfRule>
  </conditionalFormatting>
  <conditionalFormatting sqref="O122">
    <cfRule type="cellIs" dxfId="1719" priority="464" operator="equal">
      <formula>"NINGUNO"</formula>
    </cfRule>
  </conditionalFormatting>
  <conditionalFormatting sqref="K116">
    <cfRule type="expression" dxfId="1718" priority="465">
      <formula>K116=" "</formula>
    </cfRule>
  </conditionalFormatting>
  <conditionalFormatting sqref="K116">
    <cfRule type="expression" dxfId="1717" priority="466">
      <formula>K116="NO PRESENTÓ CERTIFICADO"</formula>
    </cfRule>
  </conditionalFormatting>
  <conditionalFormatting sqref="K116">
    <cfRule type="expression" dxfId="1716" priority="467">
      <formula>K116="PRESENTÓ CERTIFICADO"</formula>
    </cfRule>
  </conditionalFormatting>
  <conditionalFormatting sqref="N116">
    <cfRule type="containsBlanks" dxfId="1715" priority="468">
      <formula>LEN(TRIM(N116))=0</formula>
    </cfRule>
  </conditionalFormatting>
  <conditionalFormatting sqref="N116">
    <cfRule type="cellIs" dxfId="1714" priority="469" operator="equal">
      <formula>"REQUERIMIENTOS SUBSANADOS"</formula>
    </cfRule>
  </conditionalFormatting>
  <conditionalFormatting sqref="N116">
    <cfRule type="containsText" dxfId="1713" priority="470" operator="containsText" text="NO SUBSANABLE">
      <formula>NOT(ISERROR(SEARCH(("NO SUBSANABLE"),(N116))))</formula>
    </cfRule>
  </conditionalFormatting>
  <conditionalFormatting sqref="N116">
    <cfRule type="containsText" dxfId="1712" priority="471" operator="containsText" text="PENDIENTES POR SUBSANAR">
      <formula>NOT(ISERROR(SEARCH(("PENDIENTES POR SUBSANAR"),(N116))))</formula>
    </cfRule>
  </conditionalFormatting>
  <conditionalFormatting sqref="N116">
    <cfRule type="containsText" dxfId="1711" priority="472" operator="containsText" text="SIN OBSERVACIÓN">
      <formula>NOT(ISERROR(SEARCH(("SIN OBSERVACIÓN"),(N116))))</formula>
    </cfRule>
  </conditionalFormatting>
  <conditionalFormatting sqref="I116">
    <cfRule type="notContainsBlanks" dxfId="1710" priority="473">
      <formula>LEN(TRIM(I116))&gt;0</formula>
    </cfRule>
  </conditionalFormatting>
  <conditionalFormatting sqref="O116">
    <cfRule type="containsBlanks" dxfId="1709" priority="474">
      <formula>LEN(TRIM(O116))=0</formula>
    </cfRule>
  </conditionalFormatting>
  <conditionalFormatting sqref="O116">
    <cfRule type="cellIs" dxfId="1708" priority="475" operator="equal">
      <formula>"NO CUMPLEN CON LO SOLICITADO"</formula>
    </cfRule>
  </conditionalFormatting>
  <conditionalFormatting sqref="O116">
    <cfRule type="cellIs" dxfId="1707" priority="476" operator="equal">
      <formula>"CUMPLEN CON LO SOLICITADO"</formula>
    </cfRule>
  </conditionalFormatting>
  <conditionalFormatting sqref="O116">
    <cfRule type="cellIs" dxfId="1706" priority="477" operator="equal">
      <formula>"PENDIENTES"</formula>
    </cfRule>
  </conditionalFormatting>
  <conditionalFormatting sqref="O116">
    <cfRule type="cellIs" dxfId="1705" priority="478" operator="equal">
      <formula>"NINGUNO"</formula>
    </cfRule>
  </conditionalFormatting>
  <conditionalFormatting sqref="M110">
    <cfRule type="expression" dxfId="1704" priority="479">
      <formula>N110="NO SUBSANABLE"</formula>
    </cfRule>
  </conditionalFormatting>
  <conditionalFormatting sqref="M110">
    <cfRule type="expression" dxfId="1703" priority="480">
      <formula>N110="REQUERIMIENTOS SUBSANADOS"</formula>
    </cfRule>
  </conditionalFormatting>
  <conditionalFormatting sqref="M110">
    <cfRule type="expression" dxfId="1702" priority="481">
      <formula>N110="PENDIENTES POR SUBSANAR"</formula>
    </cfRule>
  </conditionalFormatting>
  <conditionalFormatting sqref="M110">
    <cfRule type="expression" dxfId="1701" priority="482">
      <formula>N110="SIN OBSERVACIÓN"</formula>
    </cfRule>
  </conditionalFormatting>
  <conditionalFormatting sqref="M110">
    <cfRule type="containsBlanks" dxfId="1700" priority="483">
      <formula>LEN(TRIM(M110))=0</formula>
    </cfRule>
  </conditionalFormatting>
  <conditionalFormatting sqref="M113 M116">
    <cfRule type="expression" dxfId="1699" priority="484">
      <formula>N113="NO SUBSANABLE"</formula>
    </cfRule>
  </conditionalFormatting>
  <conditionalFormatting sqref="M113 M116">
    <cfRule type="expression" dxfId="1698" priority="485">
      <formula>N113="REQUERIMIENTOS SUBSANADOS"</formula>
    </cfRule>
  </conditionalFormatting>
  <conditionalFormatting sqref="M113 M116">
    <cfRule type="expression" dxfId="1697" priority="486">
      <formula>N113="PENDIENTES POR SUBSANAR"</formula>
    </cfRule>
  </conditionalFormatting>
  <conditionalFormatting sqref="M113 M116">
    <cfRule type="expression" dxfId="1696" priority="487">
      <formula>N113="SIN OBSERVACIÓN"</formula>
    </cfRule>
  </conditionalFormatting>
  <conditionalFormatting sqref="M113 M116">
    <cfRule type="containsBlanks" dxfId="1695" priority="488">
      <formula>LEN(TRIM(M113))=0</formula>
    </cfRule>
  </conditionalFormatting>
  <conditionalFormatting sqref="M122">
    <cfRule type="expression" dxfId="1694" priority="489">
      <formula>N122="NO SUBSANABLE"</formula>
    </cfRule>
  </conditionalFormatting>
  <conditionalFormatting sqref="M122">
    <cfRule type="expression" dxfId="1693" priority="490">
      <formula>N122="REQUERIMIENTOS SUBSANADOS"</formula>
    </cfRule>
  </conditionalFormatting>
  <conditionalFormatting sqref="M122">
    <cfRule type="expression" dxfId="1692" priority="491">
      <formula>N122="PENDIENTES POR SUBSANAR"</formula>
    </cfRule>
  </conditionalFormatting>
  <conditionalFormatting sqref="M122">
    <cfRule type="expression" dxfId="1691" priority="492">
      <formula>N122="SIN OBSERVACIÓN"</formula>
    </cfRule>
  </conditionalFormatting>
  <conditionalFormatting sqref="M122">
    <cfRule type="containsBlanks" dxfId="1690" priority="493">
      <formula>LEN(TRIM(M122))=0</formula>
    </cfRule>
  </conditionalFormatting>
  <conditionalFormatting sqref="L110">
    <cfRule type="expression" dxfId="1689" priority="426">
      <formula>L110=" "</formula>
    </cfRule>
  </conditionalFormatting>
  <conditionalFormatting sqref="L110">
    <cfRule type="expression" dxfId="1688" priority="427">
      <formula>L110="NO PRESENTÓ CERTIFICADO"</formula>
    </cfRule>
  </conditionalFormatting>
  <conditionalFormatting sqref="L110">
    <cfRule type="expression" dxfId="1687" priority="428">
      <formula>L110="PRESENTÓ CERTIFICADO"</formula>
    </cfRule>
  </conditionalFormatting>
  <conditionalFormatting sqref="K119">
    <cfRule type="expression" dxfId="1686" priority="407">
      <formula>K119=" "</formula>
    </cfRule>
  </conditionalFormatting>
  <conditionalFormatting sqref="K119">
    <cfRule type="expression" dxfId="1685" priority="408">
      <formula>K119="NO PRESENTÓ CERTIFICADO"</formula>
    </cfRule>
  </conditionalFormatting>
  <conditionalFormatting sqref="K119">
    <cfRule type="expression" dxfId="1684" priority="409">
      <formula>K119="PRESENTÓ CERTIFICADO"</formula>
    </cfRule>
  </conditionalFormatting>
  <conditionalFormatting sqref="N119">
    <cfRule type="containsBlanks" dxfId="1683" priority="410">
      <formula>LEN(TRIM(N119))=0</formula>
    </cfRule>
  </conditionalFormatting>
  <conditionalFormatting sqref="N119">
    <cfRule type="cellIs" dxfId="1682" priority="411" operator="equal">
      <formula>"REQUERIMIENTOS SUBSANADOS"</formula>
    </cfRule>
  </conditionalFormatting>
  <conditionalFormatting sqref="N119">
    <cfRule type="containsText" dxfId="1681" priority="412" operator="containsText" text="NO SUBSANABLE">
      <formula>NOT(ISERROR(SEARCH(("NO SUBSANABLE"),(N119))))</formula>
    </cfRule>
  </conditionalFormatting>
  <conditionalFormatting sqref="N119">
    <cfRule type="containsText" dxfId="1680" priority="413" operator="containsText" text="PENDIENTES POR SUBSANAR">
      <formula>NOT(ISERROR(SEARCH(("PENDIENTES POR SUBSANAR"),(N119))))</formula>
    </cfRule>
  </conditionalFormatting>
  <conditionalFormatting sqref="N119">
    <cfRule type="containsText" dxfId="1679" priority="414" operator="containsText" text="SIN OBSERVACIÓN">
      <formula>NOT(ISERROR(SEARCH(("SIN OBSERVACIÓN"),(N119))))</formula>
    </cfRule>
  </conditionalFormatting>
  <conditionalFormatting sqref="I119">
    <cfRule type="notContainsBlanks" dxfId="1678" priority="415">
      <formula>LEN(TRIM(I119))&gt;0</formula>
    </cfRule>
  </conditionalFormatting>
  <conditionalFormatting sqref="O119">
    <cfRule type="containsBlanks" dxfId="1677" priority="416">
      <formula>LEN(TRIM(O119))=0</formula>
    </cfRule>
  </conditionalFormatting>
  <conditionalFormatting sqref="O119">
    <cfRule type="cellIs" dxfId="1676" priority="417" operator="equal">
      <formula>"NO CUMPLEN CON LO SOLICITADO"</formula>
    </cfRule>
  </conditionalFormatting>
  <conditionalFormatting sqref="O119">
    <cfRule type="cellIs" dxfId="1675" priority="418" operator="equal">
      <formula>"CUMPLEN CON LO SOLICITADO"</formula>
    </cfRule>
  </conditionalFormatting>
  <conditionalFormatting sqref="O119">
    <cfRule type="cellIs" dxfId="1674" priority="419" operator="equal">
      <formula>"PENDIENTES"</formula>
    </cfRule>
  </conditionalFormatting>
  <conditionalFormatting sqref="O119">
    <cfRule type="cellIs" dxfId="1673" priority="420" operator="equal">
      <formula>"NINGUNO"</formula>
    </cfRule>
  </conditionalFormatting>
  <conditionalFormatting sqref="M119">
    <cfRule type="expression" dxfId="1672" priority="421">
      <formula>N119="NO SUBSANABLE"</formula>
    </cfRule>
  </conditionalFormatting>
  <conditionalFormatting sqref="M119">
    <cfRule type="expression" dxfId="1671" priority="422">
      <formula>N119="REQUERIMIENTOS SUBSANADOS"</formula>
    </cfRule>
  </conditionalFormatting>
  <conditionalFormatting sqref="M119">
    <cfRule type="expression" dxfId="1670" priority="423">
      <formula>N119="PENDIENTES POR SUBSANAR"</formula>
    </cfRule>
  </conditionalFormatting>
  <conditionalFormatting sqref="M119">
    <cfRule type="expression" dxfId="1669" priority="424">
      <formula>N119="SIN OBSERVACIÓN"</formula>
    </cfRule>
  </conditionalFormatting>
  <conditionalFormatting sqref="M119">
    <cfRule type="containsBlanks" dxfId="1668" priority="425">
      <formula>LEN(TRIM(M119))=0</formula>
    </cfRule>
  </conditionalFormatting>
  <conditionalFormatting sqref="L98:L106">
    <cfRule type="cellIs" dxfId="1667" priority="403" operator="equal">
      <formula>"PENDIENTE POR DESCRIPCIÓN"</formula>
    </cfRule>
    <cfRule type="cellIs" dxfId="1666" priority="404" operator="equal">
      <formula>"DESCRIPCIÓN INSUFICIENTE"</formula>
    </cfRule>
    <cfRule type="cellIs" dxfId="1665" priority="405" operator="equal">
      <formula>"NO ESTÁ ACORDE A ITEM 6.2.2.1 (T.R.)"</formula>
    </cfRule>
    <cfRule type="cellIs" dxfId="1664" priority="406" operator="equal">
      <formula>"ACORDE A ITEM 6.2.2.1 (T.R.)"</formula>
    </cfRule>
  </conditionalFormatting>
  <conditionalFormatting sqref="L113 L116 L119 L122">
    <cfRule type="expression" dxfId="1663" priority="400">
      <formula>L113=" "</formula>
    </cfRule>
  </conditionalFormatting>
  <conditionalFormatting sqref="L113 L116 L119 L122">
    <cfRule type="expression" dxfId="1662" priority="401">
      <formula>L113="NO PRESENTÓ CERTIFICADO"</formula>
    </cfRule>
  </conditionalFormatting>
  <conditionalFormatting sqref="L113 L116 L119 L122">
    <cfRule type="expression" dxfId="1661" priority="402">
      <formula>L113="PRESENTÓ CERTIFICADO"</formula>
    </cfRule>
  </conditionalFormatting>
  <conditionalFormatting sqref="K14">
    <cfRule type="expression" dxfId="1660" priority="297">
      <formula>K14=" "</formula>
    </cfRule>
  </conditionalFormatting>
  <conditionalFormatting sqref="K14">
    <cfRule type="expression" dxfId="1659" priority="298">
      <formula>K14="NO PRESENTÓ CERTIFICADO"</formula>
    </cfRule>
  </conditionalFormatting>
  <conditionalFormatting sqref="K14">
    <cfRule type="expression" dxfId="1658" priority="299">
      <formula>K14="PRESENTÓ CERTIFICADO"</formula>
    </cfRule>
  </conditionalFormatting>
  <conditionalFormatting sqref="L14:L16">
    <cfRule type="cellIs" dxfId="1657" priority="300" operator="equal">
      <formula>"PENDIENTE POR DESCRIPCIÓN"</formula>
    </cfRule>
  </conditionalFormatting>
  <conditionalFormatting sqref="L14:L16">
    <cfRule type="cellIs" dxfId="1656" priority="301" operator="equal">
      <formula>"DESCRIPCIÓN INSUFICIENTE"</formula>
    </cfRule>
  </conditionalFormatting>
  <conditionalFormatting sqref="L14:L16">
    <cfRule type="cellIs" dxfId="1655" priority="302" operator="equal">
      <formula>"NO ESTÁ ACORDE A ITEM 6.2.2.1 (T.R.)"</formula>
    </cfRule>
  </conditionalFormatting>
  <conditionalFormatting sqref="L14:L16">
    <cfRule type="cellIs" dxfId="1654" priority="303" operator="equal">
      <formula>"ACORDE A ITEM 6.2.2.1 (T.R.)"</formula>
    </cfRule>
  </conditionalFormatting>
  <conditionalFormatting sqref="N14">
    <cfRule type="containsBlanks" dxfId="1653" priority="304">
      <formula>LEN(TRIM(N14))=0</formula>
    </cfRule>
  </conditionalFormatting>
  <conditionalFormatting sqref="N14">
    <cfRule type="cellIs" dxfId="1652" priority="305" operator="equal">
      <formula>"REQUERIMIENTOS SUBSANADOS"</formula>
    </cfRule>
  </conditionalFormatting>
  <conditionalFormatting sqref="N14">
    <cfRule type="containsText" dxfId="1651" priority="306" operator="containsText" text="NO SUBSANABLE">
      <formula>NOT(ISERROR(SEARCH(("NO SUBSANABLE"),(N14))))</formula>
    </cfRule>
  </conditionalFormatting>
  <conditionalFormatting sqref="N14">
    <cfRule type="containsText" dxfId="1650" priority="307" operator="containsText" text="PENDIENTES POR SUBSANAR">
      <formula>NOT(ISERROR(SEARCH(("PENDIENTES POR SUBSANAR"),(N14))))</formula>
    </cfRule>
  </conditionalFormatting>
  <conditionalFormatting sqref="N14">
    <cfRule type="containsText" dxfId="1649" priority="308" operator="containsText" text="SIN OBSERVACIÓN">
      <formula>NOT(ISERROR(SEARCH(("SIN OBSERVACIÓN"),(N14))))</formula>
    </cfRule>
  </conditionalFormatting>
  <conditionalFormatting sqref="N17">
    <cfRule type="containsBlanks" dxfId="1648" priority="309">
      <formula>LEN(TRIM(N17))=0</formula>
    </cfRule>
  </conditionalFormatting>
  <conditionalFormatting sqref="N17">
    <cfRule type="cellIs" dxfId="1647" priority="310" operator="equal">
      <formula>"REQUERIMIENTOS SUBSANADOS"</formula>
    </cfRule>
  </conditionalFormatting>
  <conditionalFormatting sqref="N17">
    <cfRule type="containsText" dxfId="1646" priority="311" operator="containsText" text="NO SUBSANABLE">
      <formula>NOT(ISERROR(SEARCH(("NO SUBSANABLE"),(N17))))</formula>
    </cfRule>
  </conditionalFormatting>
  <conditionalFormatting sqref="N17">
    <cfRule type="containsText" dxfId="1645" priority="312" operator="containsText" text="PENDIENTES POR SUBSANAR">
      <formula>NOT(ISERROR(SEARCH(("PENDIENTES POR SUBSANAR"),(N17))))</formula>
    </cfRule>
  </conditionalFormatting>
  <conditionalFormatting sqref="N17">
    <cfRule type="containsText" dxfId="1644" priority="313" operator="containsText" text="SIN OBSERVACIÓN">
      <formula>NOT(ISERROR(SEARCH(("SIN OBSERVACIÓN"),(N17))))</formula>
    </cfRule>
  </conditionalFormatting>
  <conditionalFormatting sqref="M14">
    <cfRule type="expression" dxfId="1643" priority="314">
      <formula>N14="NO SUBSANABLE"</formula>
    </cfRule>
  </conditionalFormatting>
  <conditionalFormatting sqref="M14">
    <cfRule type="expression" dxfId="1642" priority="315">
      <formula>N14="REQUERIMIENTOS SUBSANADOS"</formula>
    </cfRule>
  </conditionalFormatting>
  <conditionalFormatting sqref="M14">
    <cfRule type="expression" dxfId="1641" priority="316">
      <formula>N14="PENDIENTES POR SUBSANAR"</formula>
    </cfRule>
  </conditionalFormatting>
  <conditionalFormatting sqref="M14">
    <cfRule type="expression" dxfId="1640" priority="317">
      <formula>N14="SIN OBSERVACIÓN"</formula>
    </cfRule>
  </conditionalFormatting>
  <conditionalFormatting sqref="M14">
    <cfRule type="containsBlanks" dxfId="1639" priority="318">
      <formula>LEN(TRIM(M14))=0</formula>
    </cfRule>
  </conditionalFormatting>
  <conditionalFormatting sqref="M17">
    <cfRule type="expression" dxfId="1638" priority="319">
      <formula>N17="NO SUBSANABLE"</formula>
    </cfRule>
  </conditionalFormatting>
  <conditionalFormatting sqref="M17">
    <cfRule type="expression" dxfId="1637" priority="320">
      <formula>N17="REQUERIMIENTOS SUBSANADOS"</formula>
    </cfRule>
  </conditionalFormatting>
  <conditionalFormatting sqref="M17">
    <cfRule type="expression" dxfId="1636" priority="321">
      <formula>N17="PENDIENTES POR SUBSANAR"</formula>
    </cfRule>
  </conditionalFormatting>
  <conditionalFormatting sqref="M17">
    <cfRule type="expression" dxfId="1635" priority="322">
      <formula>N17="SIN OBSERVACIÓN"</formula>
    </cfRule>
  </conditionalFormatting>
  <conditionalFormatting sqref="M17">
    <cfRule type="containsBlanks" dxfId="1634" priority="323">
      <formula>LEN(TRIM(M17))=0</formula>
    </cfRule>
  </conditionalFormatting>
  <conditionalFormatting sqref="O14">
    <cfRule type="containsBlanks" dxfId="1633" priority="324">
      <formula>LEN(TRIM(O14))=0</formula>
    </cfRule>
  </conditionalFormatting>
  <conditionalFormatting sqref="O14">
    <cfRule type="cellIs" dxfId="1632" priority="325" operator="equal">
      <formula>"NO CUMPLEN CON LO SOLICITADO"</formula>
    </cfRule>
  </conditionalFormatting>
  <conditionalFormatting sqref="O14">
    <cfRule type="cellIs" dxfId="1631" priority="326" operator="equal">
      <formula>"CUMPLEN CON LO SOLICITADO"</formula>
    </cfRule>
  </conditionalFormatting>
  <conditionalFormatting sqref="O14">
    <cfRule type="cellIs" dxfId="1630" priority="327" operator="equal">
      <formula>"PENDIENTES"</formula>
    </cfRule>
  </conditionalFormatting>
  <conditionalFormatting sqref="O14">
    <cfRule type="cellIs" dxfId="1629" priority="328" operator="equal">
      <formula>"NINGUNO"</formula>
    </cfRule>
  </conditionalFormatting>
  <conditionalFormatting sqref="I14">
    <cfRule type="notContainsBlanks" dxfId="1628" priority="329">
      <formula>LEN(TRIM(I14))&gt;0</formula>
    </cfRule>
  </conditionalFormatting>
  <conditionalFormatting sqref="I17">
    <cfRule type="notContainsBlanks" dxfId="1627" priority="330">
      <formula>LEN(TRIM(I17))&gt;0</formula>
    </cfRule>
  </conditionalFormatting>
  <conditionalFormatting sqref="O17">
    <cfRule type="containsBlanks" dxfId="1626" priority="331">
      <formula>LEN(TRIM(O17))=0</formula>
    </cfRule>
  </conditionalFormatting>
  <conditionalFormatting sqref="O17">
    <cfRule type="cellIs" dxfId="1625" priority="332" operator="equal">
      <formula>"NO CUMPLEN CON LO SOLICITADO"</formula>
    </cfRule>
  </conditionalFormatting>
  <conditionalFormatting sqref="O17">
    <cfRule type="cellIs" dxfId="1624" priority="333" operator="equal">
      <formula>"CUMPLEN CON LO SOLICITADO"</formula>
    </cfRule>
  </conditionalFormatting>
  <conditionalFormatting sqref="O17">
    <cfRule type="cellIs" dxfId="1623" priority="334" operator="equal">
      <formula>"PENDIENTES"</formula>
    </cfRule>
  </conditionalFormatting>
  <conditionalFormatting sqref="O17">
    <cfRule type="cellIs" dxfId="1622" priority="335" operator="equal">
      <formula>"NINGUNO"</formula>
    </cfRule>
  </conditionalFormatting>
  <conditionalFormatting sqref="I20">
    <cfRule type="notContainsBlanks" dxfId="1621" priority="336">
      <formula>LEN(TRIM(I20))&gt;0</formula>
    </cfRule>
  </conditionalFormatting>
  <conditionalFormatting sqref="I23">
    <cfRule type="notContainsBlanks" dxfId="1620" priority="337">
      <formula>LEN(TRIM(I23))&gt;0</formula>
    </cfRule>
  </conditionalFormatting>
  <conditionalFormatting sqref="K17">
    <cfRule type="expression" dxfId="1619" priority="338">
      <formula>K17=" "</formula>
    </cfRule>
  </conditionalFormatting>
  <conditionalFormatting sqref="K17">
    <cfRule type="expression" dxfId="1618" priority="339">
      <formula>K17="NO PRESENTÓ CERTIFICADO"</formula>
    </cfRule>
  </conditionalFormatting>
  <conditionalFormatting sqref="K17">
    <cfRule type="expression" dxfId="1617" priority="340">
      <formula>K17="PRESENTÓ CERTIFICADO"</formula>
    </cfRule>
  </conditionalFormatting>
  <conditionalFormatting sqref="N20">
    <cfRule type="containsBlanks" dxfId="1616" priority="341">
      <formula>LEN(TRIM(N20))=0</formula>
    </cfRule>
  </conditionalFormatting>
  <conditionalFormatting sqref="N20">
    <cfRule type="cellIs" dxfId="1615" priority="342" operator="equal">
      <formula>"REQUERIMIENTOS SUBSANADOS"</formula>
    </cfRule>
  </conditionalFormatting>
  <conditionalFormatting sqref="N20">
    <cfRule type="containsText" dxfId="1614" priority="343" operator="containsText" text="NO SUBSANABLE">
      <formula>NOT(ISERROR(SEARCH(("NO SUBSANABLE"),(N20))))</formula>
    </cfRule>
  </conditionalFormatting>
  <conditionalFormatting sqref="N20">
    <cfRule type="containsText" dxfId="1613" priority="344" operator="containsText" text="PENDIENTES POR SUBSANAR">
      <formula>NOT(ISERROR(SEARCH(("PENDIENTES POR SUBSANAR"),(N20))))</formula>
    </cfRule>
  </conditionalFormatting>
  <conditionalFormatting sqref="N20">
    <cfRule type="containsText" dxfId="1612" priority="345" operator="containsText" text="SIN OBSERVACIÓN">
      <formula>NOT(ISERROR(SEARCH(("SIN OBSERVACIÓN"),(N20))))</formula>
    </cfRule>
  </conditionalFormatting>
  <conditionalFormatting sqref="M20">
    <cfRule type="expression" dxfId="1611" priority="346">
      <formula>N20="NO SUBSANABLE"</formula>
    </cfRule>
  </conditionalFormatting>
  <conditionalFormatting sqref="M20">
    <cfRule type="expression" dxfId="1610" priority="347">
      <formula>N20="REQUERIMIENTOS SUBSANADOS"</formula>
    </cfRule>
  </conditionalFormatting>
  <conditionalFormatting sqref="M20">
    <cfRule type="expression" dxfId="1609" priority="348">
      <formula>N20="PENDIENTES POR SUBSANAR"</formula>
    </cfRule>
  </conditionalFormatting>
  <conditionalFormatting sqref="M20">
    <cfRule type="expression" dxfId="1608" priority="349">
      <formula>N20="SIN OBSERVACIÓN"</formula>
    </cfRule>
  </conditionalFormatting>
  <conditionalFormatting sqref="M20">
    <cfRule type="containsBlanks" dxfId="1607" priority="350">
      <formula>LEN(TRIM(M20))=0</formula>
    </cfRule>
  </conditionalFormatting>
  <conditionalFormatting sqref="O20">
    <cfRule type="containsBlanks" dxfId="1606" priority="351">
      <formula>LEN(TRIM(O20))=0</formula>
    </cfRule>
  </conditionalFormatting>
  <conditionalFormatting sqref="O20">
    <cfRule type="cellIs" dxfId="1605" priority="352" operator="equal">
      <formula>"NO CUMPLEN CON LO SOLICITADO"</formula>
    </cfRule>
  </conditionalFormatting>
  <conditionalFormatting sqref="O20">
    <cfRule type="cellIs" dxfId="1604" priority="353" operator="equal">
      <formula>"CUMPLEN CON LO SOLICITADO"</formula>
    </cfRule>
  </conditionalFormatting>
  <conditionalFormatting sqref="O20">
    <cfRule type="cellIs" dxfId="1603" priority="354" operator="equal">
      <formula>"PENDIENTES"</formula>
    </cfRule>
  </conditionalFormatting>
  <conditionalFormatting sqref="O20">
    <cfRule type="cellIs" dxfId="1602" priority="355" operator="equal">
      <formula>"NINGUNO"</formula>
    </cfRule>
  </conditionalFormatting>
  <conditionalFormatting sqref="K20">
    <cfRule type="expression" dxfId="1601" priority="356">
      <formula>K20=" "</formula>
    </cfRule>
  </conditionalFormatting>
  <conditionalFormatting sqref="K20">
    <cfRule type="expression" dxfId="1600" priority="357">
      <formula>K20="NO PRESENTÓ CERTIFICADO"</formula>
    </cfRule>
  </conditionalFormatting>
  <conditionalFormatting sqref="K20">
    <cfRule type="expression" dxfId="1599" priority="358">
      <formula>K20="PRESENTÓ CERTIFICADO"</formula>
    </cfRule>
  </conditionalFormatting>
  <conditionalFormatting sqref="N23">
    <cfRule type="containsBlanks" dxfId="1598" priority="359">
      <formula>LEN(TRIM(N23))=0</formula>
    </cfRule>
  </conditionalFormatting>
  <conditionalFormatting sqref="N23">
    <cfRule type="cellIs" dxfId="1597" priority="360" operator="equal">
      <formula>"REQUERIMIENTOS SUBSANADOS"</formula>
    </cfRule>
  </conditionalFormatting>
  <conditionalFormatting sqref="N23">
    <cfRule type="containsText" dxfId="1596" priority="361" operator="containsText" text="NO SUBSANABLE">
      <formula>NOT(ISERROR(SEARCH(("NO SUBSANABLE"),(N23))))</formula>
    </cfRule>
  </conditionalFormatting>
  <conditionalFormatting sqref="N23">
    <cfRule type="containsText" dxfId="1595" priority="362" operator="containsText" text="PENDIENTES POR SUBSANAR">
      <formula>NOT(ISERROR(SEARCH(("PENDIENTES POR SUBSANAR"),(N23))))</formula>
    </cfRule>
  </conditionalFormatting>
  <conditionalFormatting sqref="N23">
    <cfRule type="containsText" dxfId="1594" priority="363" operator="containsText" text="SIN OBSERVACIÓN">
      <formula>NOT(ISERROR(SEARCH(("SIN OBSERVACIÓN"),(N23))))</formula>
    </cfRule>
  </conditionalFormatting>
  <conditionalFormatting sqref="M23">
    <cfRule type="expression" dxfId="1593" priority="364">
      <formula>N23="NO SUBSANABLE"</formula>
    </cfRule>
  </conditionalFormatting>
  <conditionalFormatting sqref="M23">
    <cfRule type="expression" dxfId="1592" priority="365">
      <formula>N23="REQUERIMIENTOS SUBSANADOS"</formula>
    </cfRule>
  </conditionalFormatting>
  <conditionalFormatting sqref="M23">
    <cfRule type="expression" dxfId="1591" priority="366">
      <formula>N23="PENDIENTES POR SUBSANAR"</formula>
    </cfRule>
  </conditionalFormatting>
  <conditionalFormatting sqref="M23">
    <cfRule type="expression" dxfId="1590" priority="367">
      <formula>N23="SIN OBSERVACIÓN"</formula>
    </cfRule>
  </conditionalFormatting>
  <conditionalFormatting sqref="M23">
    <cfRule type="containsBlanks" dxfId="1589" priority="368">
      <formula>LEN(TRIM(M23))=0</formula>
    </cfRule>
  </conditionalFormatting>
  <conditionalFormatting sqref="O23">
    <cfRule type="containsBlanks" dxfId="1588" priority="369">
      <formula>LEN(TRIM(O23))=0</formula>
    </cfRule>
  </conditionalFormatting>
  <conditionalFormatting sqref="O23">
    <cfRule type="cellIs" dxfId="1587" priority="370" operator="equal">
      <formula>"NO CUMPLEN CON LO SOLICITADO"</formula>
    </cfRule>
  </conditionalFormatting>
  <conditionalFormatting sqref="O23">
    <cfRule type="cellIs" dxfId="1586" priority="371" operator="equal">
      <formula>"CUMPLEN CON LO SOLICITADO"</formula>
    </cfRule>
  </conditionalFormatting>
  <conditionalFormatting sqref="O23">
    <cfRule type="cellIs" dxfId="1585" priority="372" operator="equal">
      <formula>"PENDIENTES"</formula>
    </cfRule>
  </conditionalFormatting>
  <conditionalFormatting sqref="O23">
    <cfRule type="cellIs" dxfId="1584" priority="373" operator="equal">
      <formula>"NINGUNO"</formula>
    </cfRule>
  </conditionalFormatting>
  <conditionalFormatting sqref="K23">
    <cfRule type="expression" dxfId="1583" priority="374">
      <formula>K23=" "</formula>
    </cfRule>
  </conditionalFormatting>
  <conditionalFormatting sqref="K23">
    <cfRule type="expression" dxfId="1582" priority="375">
      <formula>K23="NO PRESENTÓ CERTIFICADO"</formula>
    </cfRule>
  </conditionalFormatting>
  <conditionalFormatting sqref="K23">
    <cfRule type="expression" dxfId="1581" priority="376">
      <formula>K23="PRESENTÓ CERTIFICADO"</formula>
    </cfRule>
  </conditionalFormatting>
  <conditionalFormatting sqref="I26">
    <cfRule type="notContainsBlanks" dxfId="1580" priority="377">
      <formula>LEN(TRIM(I26))&gt;0</formula>
    </cfRule>
  </conditionalFormatting>
  <conditionalFormatting sqref="N26">
    <cfRule type="containsBlanks" dxfId="1579" priority="378">
      <formula>LEN(TRIM(N26))=0</formula>
    </cfRule>
  </conditionalFormatting>
  <conditionalFormatting sqref="N26">
    <cfRule type="cellIs" dxfId="1578" priority="379" operator="equal">
      <formula>"REQUERIMIENTOS SUBSANADOS"</formula>
    </cfRule>
  </conditionalFormatting>
  <conditionalFormatting sqref="N26">
    <cfRule type="containsText" dxfId="1577" priority="380" operator="containsText" text="NO SUBSANABLE">
      <formula>NOT(ISERROR(SEARCH(("NO SUBSANABLE"),(N26))))</formula>
    </cfRule>
  </conditionalFormatting>
  <conditionalFormatting sqref="N26">
    <cfRule type="containsText" dxfId="1576" priority="381" operator="containsText" text="PENDIENTES POR SUBSANAR">
      <formula>NOT(ISERROR(SEARCH(("PENDIENTES POR SUBSANAR"),(N26))))</formula>
    </cfRule>
  </conditionalFormatting>
  <conditionalFormatting sqref="N26">
    <cfRule type="containsText" dxfId="1575" priority="382" operator="containsText" text="SIN OBSERVACIÓN">
      <formula>NOT(ISERROR(SEARCH(("SIN OBSERVACIÓN"),(N26))))</formula>
    </cfRule>
  </conditionalFormatting>
  <conditionalFormatting sqref="O26">
    <cfRule type="containsBlanks" dxfId="1574" priority="383">
      <formula>LEN(TRIM(O26))=0</formula>
    </cfRule>
  </conditionalFormatting>
  <conditionalFormatting sqref="O26">
    <cfRule type="cellIs" dxfId="1573" priority="384" operator="equal">
      <formula>"NO CUMPLEN CON LO SOLICITADO"</formula>
    </cfRule>
  </conditionalFormatting>
  <conditionalFormatting sqref="O26">
    <cfRule type="cellIs" dxfId="1572" priority="385" operator="equal">
      <formula>"CUMPLEN CON LO SOLICITADO"</formula>
    </cfRule>
  </conditionalFormatting>
  <conditionalFormatting sqref="O26">
    <cfRule type="cellIs" dxfId="1571" priority="386" operator="equal">
      <formula>"PENDIENTES"</formula>
    </cfRule>
  </conditionalFormatting>
  <conditionalFormatting sqref="O26">
    <cfRule type="cellIs" dxfId="1570" priority="387" operator="equal">
      <formula>"NINGUNO"</formula>
    </cfRule>
  </conditionalFormatting>
  <conditionalFormatting sqref="K26">
    <cfRule type="expression" dxfId="1569" priority="388">
      <formula>K26=" "</formula>
    </cfRule>
  </conditionalFormatting>
  <conditionalFormatting sqref="K26">
    <cfRule type="expression" dxfId="1568" priority="389">
      <formula>K26="NO PRESENTÓ CERTIFICADO"</formula>
    </cfRule>
  </conditionalFormatting>
  <conditionalFormatting sqref="K26">
    <cfRule type="expression" dxfId="1567" priority="390">
      <formula>K26="PRESENTÓ CERTIFICADO"</formula>
    </cfRule>
  </conditionalFormatting>
  <conditionalFormatting sqref="M26">
    <cfRule type="expression" dxfId="1566" priority="391">
      <formula>N26="NO SUBSANABLE"</formula>
    </cfRule>
  </conditionalFormatting>
  <conditionalFormatting sqref="M26">
    <cfRule type="expression" dxfId="1565" priority="392">
      <formula>N26="REQUERIMIENTOS SUBSANADOS"</formula>
    </cfRule>
  </conditionalFormatting>
  <conditionalFormatting sqref="M26">
    <cfRule type="expression" dxfId="1564" priority="393">
      <formula>N26="PENDIENTES POR SUBSANAR"</formula>
    </cfRule>
  </conditionalFormatting>
  <conditionalFormatting sqref="M26">
    <cfRule type="expression" dxfId="1563" priority="394">
      <formula>N26="SIN OBSERVACIÓN"</formula>
    </cfRule>
  </conditionalFormatting>
  <conditionalFormatting sqref="M26">
    <cfRule type="containsBlanks" dxfId="1562" priority="395">
      <formula>LEN(TRIM(M26))=0</formula>
    </cfRule>
  </conditionalFormatting>
  <conditionalFormatting sqref="L17:L28">
    <cfRule type="cellIs" dxfId="1561" priority="396" operator="equal">
      <formula>"PENDIENTE POR DESCRIPCIÓN"</formula>
    </cfRule>
  </conditionalFormatting>
  <conditionalFormatting sqref="L17:L28">
    <cfRule type="cellIs" dxfId="1560" priority="397" operator="equal">
      <formula>"DESCRIPCIÓN INSUFICIENTE"</formula>
    </cfRule>
  </conditionalFormatting>
  <conditionalFormatting sqref="L17:L28">
    <cfRule type="cellIs" dxfId="1559" priority="398" operator="equal">
      <formula>"NO ESTÁ ACORDE A ITEM 6.2.2.1 (T.R.)"</formula>
    </cfRule>
  </conditionalFormatting>
  <conditionalFormatting sqref="L17:L28">
    <cfRule type="cellIs" dxfId="1558" priority="399" operator="equal">
      <formula>"ACORDE A ITEM 6.2.2.1 (T.R.)"</formula>
    </cfRule>
  </conditionalFormatting>
  <conditionalFormatting sqref="I32">
    <cfRule type="notContainsBlanks" dxfId="1557" priority="241">
      <formula>LEN(TRIM(I32))&gt;0</formula>
    </cfRule>
  </conditionalFormatting>
  <conditionalFormatting sqref="I35">
    <cfRule type="notContainsBlanks" dxfId="1556" priority="242">
      <formula>LEN(TRIM(I35))&gt;0</formula>
    </cfRule>
  </conditionalFormatting>
  <conditionalFormatting sqref="I38">
    <cfRule type="notContainsBlanks" dxfId="1555" priority="256">
      <formula>LEN(TRIM(I38))&gt;0</formula>
    </cfRule>
  </conditionalFormatting>
  <conditionalFormatting sqref="I41">
    <cfRule type="notContainsBlanks" dxfId="1554" priority="283">
      <formula>LEN(TRIM(I41))&gt;0</formula>
    </cfRule>
  </conditionalFormatting>
  <conditionalFormatting sqref="K92">
    <cfRule type="expression" dxfId="1553" priority="204">
      <formula>K92=" "</formula>
    </cfRule>
  </conditionalFormatting>
  <conditionalFormatting sqref="K92">
    <cfRule type="expression" dxfId="1552" priority="205">
      <formula>K92="NO PRESENTÓ CERTIFICADO"</formula>
    </cfRule>
  </conditionalFormatting>
  <conditionalFormatting sqref="K92">
    <cfRule type="expression" dxfId="1551" priority="206">
      <formula>K92="PRESENTÓ CERTIFICADO"</formula>
    </cfRule>
  </conditionalFormatting>
  <conditionalFormatting sqref="L92:L94">
    <cfRule type="cellIs" dxfId="1550" priority="207" operator="equal">
      <formula>"PENDIENTE POR DESCRIPCIÓN"</formula>
    </cfRule>
  </conditionalFormatting>
  <conditionalFormatting sqref="L92:L94">
    <cfRule type="cellIs" dxfId="1549" priority="208" operator="equal">
      <formula>"DESCRIPCIÓN INSUFICIENTE"</formula>
    </cfRule>
  </conditionalFormatting>
  <conditionalFormatting sqref="L92:L94">
    <cfRule type="cellIs" dxfId="1548" priority="209" operator="equal">
      <formula>"NO ESTÁ ACORDE A ITEM 6.2.2.1 (T.R.)"</formula>
    </cfRule>
  </conditionalFormatting>
  <conditionalFormatting sqref="L92:L94">
    <cfRule type="cellIs" dxfId="1547" priority="210" operator="equal">
      <formula>"ACORDE A ITEM 6.2.2.1 (T.R.)"</formula>
    </cfRule>
  </conditionalFormatting>
  <conditionalFormatting sqref="I92">
    <cfRule type="notContainsBlanks" dxfId="1546" priority="211">
      <formula>LEN(TRIM(I92))&gt;0</formula>
    </cfRule>
  </conditionalFormatting>
  <conditionalFormatting sqref="I95">
    <cfRule type="notContainsBlanks" dxfId="1545" priority="212">
      <formula>LEN(TRIM(I95))&gt;0</formula>
    </cfRule>
  </conditionalFormatting>
  <conditionalFormatting sqref="K95">
    <cfRule type="expression" dxfId="1544" priority="213">
      <formula>K95=" "</formula>
    </cfRule>
  </conditionalFormatting>
  <conditionalFormatting sqref="K95">
    <cfRule type="expression" dxfId="1543" priority="214">
      <formula>K95="NO PRESENTÓ CERTIFICADO"</formula>
    </cfRule>
  </conditionalFormatting>
  <conditionalFormatting sqref="K95">
    <cfRule type="expression" dxfId="1542" priority="215">
      <formula>K95="PRESENTÓ CERTIFICADO"</formula>
    </cfRule>
  </conditionalFormatting>
  <conditionalFormatting sqref="L95:L97">
    <cfRule type="cellIs" dxfId="1541" priority="216" operator="equal">
      <formula>"PENDIENTE POR DESCRIPCIÓN"</formula>
    </cfRule>
  </conditionalFormatting>
  <conditionalFormatting sqref="L95:L97">
    <cfRule type="cellIs" dxfId="1540" priority="217" operator="equal">
      <formula>"DESCRIPCIÓN INSUFICIENTE"</formula>
    </cfRule>
  </conditionalFormatting>
  <conditionalFormatting sqref="L95:L97">
    <cfRule type="cellIs" dxfId="1539" priority="218" operator="equal">
      <formula>"NO ESTÁ ACORDE A ITEM 6.2.2.1 (T.R.)"</formula>
    </cfRule>
  </conditionalFormatting>
  <conditionalFormatting sqref="L95:L97">
    <cfRule type="cellIs" dxfId="1538" priority="219" operator="equal">
      <formula>"ACORDE A ITEM 6.2.2.1 (T.R.)"</formula>
    </cfRule>
  </conditionalFormatting>
  <conditionalFormatting sqref="N92">
    <cfRule type="containsBlanks" dxfId="1537" priority="174">
      <formula>LEN(TRIM(N92))=0</formula>
    </cfRule>
  </conditionalFormatting>
  <conditionalFormatting sqref="N92">
    <cfRule type="cellIs" dxfId="1536" priority="175" operator="equal">
      <formula>"REQUERIMIENTOS SUBSANADOS"</formula>
    </cfRule>
  </conditionalFormatting>
  <conditionalFormatting sqref="N92">
    <cfRule type="containsText" dxfId="1535" priority="176" operator="containsText" text="NO SUBSANABLE">
      <formula>NOT(ISERROR(SEARCH(("NO SUBSANABLE"),(N92))))</formula>
    </cfRule>
  </conditionalFormatting>
  <conditionalFormatting sqref="N92">
    <cfRule type="containsText" dxfId="1534" priority="177" operator="containsText" text="PENDIENTES POR SUBSANAR">
      <formula>NOT(ISERROR(SEARCH(("PENDIENTES POR SUBSANAR"),(N92))))</formula>
    </cfRule>
  </conditionalFormatting>
  <conditionalFormatting sqref="N92">
    <cfRule type="containsText" dxfId="1533" priority="178" operator="containsText" text="SIN OBSERVACIÓN">
      <formula>NOT(ISERROR(SEARCH(("SIN OBSERVACIÓN"),(N92))))</formula>
    </cfRule>
  </conditionalFormatting>
  <conditionalFormatting sqref="N95">
    <cfRule type="containsBlanks" dxfId="1532" priority="179">
      <formula>LEN(TRIM(N95))=0</formula>
    </cfRule>
  </conditionalFormatting>
  <conditionalFormatting sqref="N95">
    <cfRule type="cellIs" dxfId="1531" priority="180" operator="equal">
      <formula>"REQUERIMIENTOS SUBSANADOS"</formula>
    </cfRule>
  </conditionalFormatting>
  <conditionalFormatting sqref="N95">
    <cfRule type="containsText" dxfId="1530" priority="181" operator="containsText" text="NO SUBSANABLE">
      <formula>NOT(ISERROR(SEARCH(("NO SUBSANABLE"),(N95))))</formula>
    </cfRule>
  </conditionalFormatting>
  <conditionalFormatting sqref="N95">
    <cfRule type="containsText" dxfId="1529" priority="182" operator="containsText" text="PENDIENTES POR SUBSANAR">
      <formula>NOT(ISERROR(SEARCH(("PENDIENTES POR SUBSANAR"),(N95))))</formula>
    </cfRule>
  </conditionalFormatting>
  <conditionalFormatting sqref="N95">
    <cfRule type="containsText" dxfId="1528" priority="183" operator="containsText" text="SIN OBSERVACIÓN">
      <formula>NOT(ISERROR(SEARCH(("SIN OBSERVACIÓN"),(N95))))</formula>
    </cfRule>
  </conditionalFormatting>
  <conditionalFormatting sqref="M92">
    <cfRule type="expression" dxfId="1527" priority="184">
      <formula>N92="NO SUBSANABLE"</formula>
    </cfRule>
  </conditionalFormatting>
  <conditionalFormatting sqref="M92">
    <cfRule type="expression" dxfId="1526" priority="185">
      <formula>N92="REQUERIMIENTOS SUBSANADOS"</formula>
    </cfRule>
  </conditionalFormatting>
  <conditionalFormatting sqref="M92">
    <cfRule type="expression" dxfId="1525" priority="186">
      <formula>N92="PENDIENTES POR SUBSANAR"</formula>
    </cfRule>
  </conditionalFormatting>
  <conditionalFormatting sqref="M92">
    <cfRule type="expression" dxfId="1524" priority="187">
      <formula>N92="SIN OBSERVACIÓN"</formula>
    </cfRule>
  </conditionalFormatting>
  <conditionalFormatting sqref="M92">
    <cfRule type="containsBlanks" dxfId="1523" priority="188">
      <formula>LEN(TRIM(M92))=0</formula>
    </cfRule>
  </conditionalFormatting>
  <conditionalFormatting sqref="M95">
    <cfRule type="expression" dxfId="1522" priority="189">
      <formula>N95="NO SUBSANABLE"</formula>
    </cfRule>
  </conditionalFormatting>
  <conditionalFormatting sqref="M95">
    <cfRule type="expression" dxfId="1521" priority="190">
      <formula>N95="REQUERIMIENTOS SUBSANADOS"</formula>
    </cfRule>
  </conditionalFormatting>
  <conditionalFormatting sqref="M95">
    <cfRule type="expression" dxfId="1520" priority="191">
      <formula>N95="PENDIENTES POR SUBSANAR"</formula>
    </cfRule>
  </conditionalFormatting>
  <conditionalFormatting sqref="M95">
    <cfRule type="expression" dxfId="1519" priority="192">
      <formula>N95="SIN OBSERVACIÓN"</formula>
    </cfRule>
  </conditionalFormatting>
  <conditionalFormatting sqref="M95">
    <cfRule type="containsBlanks" dxfId="1518" priority="193">
      <formula>LEN(TRIM(M95))=0</formula>
    </cfRule>
  </conditionalFormatting>
  <conditionalFormatting sqref="O92">
    <cfRule type="containsBlanks" dxfId="1517" priority="194">
      <formula>LEN(TRIM(O92))=0</formula>
    </cfRule>
  </conditionalFormatting>
  <conditionalFormatting sqref="O92">
    <cfRule type="cellIs" dxfId="1516" priority="195" operator="equal">
      <formula>"NO CUMPLEN CON LO SOLICITADO"</formula>
    </cfRule>
  </conditionalFormatting>
  <conditionalFormatting sqref="O92">
    <cfRule type="cellIs" dxfId="1515" priority="196" operator="equal">
      <formula>"CUMPLEN CON LO SOLICITADO"</formula>
    </cfRule>
  </conditionalFormatting>
  <conditionalFormatting sqref="O92">
    <cfRule type="cellIs" dxfId="1514" priority="197" operator="equal">
      <formula>"PENDIENTES"</formula>
    </cfRule>
  </conditionalFormatting>
  <conditionalFormatting sqref="O92">
    <cfRule type="cellIs" dxfId="1513" priority="198" operator="equal">
      <formula>"NINGUNO"</formula>
    </cfRule>
  </conditionalFormatting>
  <conditionalFormatting sqref="O95">
    <cfRule type="containsBlanks" dxfId="1512" priority="199">
      <formula>LEN(TRIM(O95))=0</formula>
    </cfRule>
  </conditionalFormatting>
  <conditionalFormatting sqref="O95">
    <cfRule type="cellIs" dxfId="1511" priority="200" operator="equal">
      <formula>"NO CUMPLEN CON LO SOLICITADO"</formula>
    </cfRule>
  </conditionalFormatting>
  <conditionalFormatting sqref="O95">
    <cfRule type="cellIs" dxfId="1510" priority="201" operator="equal">
      <formula>"CUMPLEN CON LO SOLICITADO"</formula>
    </cfRule>
  </conditionalFormatting>
  <conditionalFormatting sqref="O95">
    <cfRule type="cellIs" dxfId="1509" priority="202" operator="equal">
      <formula>"PENDIENTES"</formula>
    </cfRule>
  </conditionalFormatting>
  <conditionalFormatting sqref="O95">
    <cfRule type="cellIs" dxfId="1508" priority="203" operator="equal">
      <formula>"NINGUNO"</formula>
    </cfRule>
  </conditionalFormatting>
  <conditionalFormatting sqref="I110">
    <cfRule type="notContainsBlanks" dxfId="1507" priority="172">
      <formula>LEN(TRIM(I110))&gt;0</formula>
    </cfRule>
  </conditionalFormatting>
  <conditionalFormatting sqref="I113">
    <cfRule type="notContainsBlanks" dxfId="1506" priority="173">
      <formula>LEN(TRIM(I113))&gt;0</formula>
    </cfRule>
  </conditionalFormatting>
  <conditionalFormatting sqref="K113">
    <cfRule type="expression" dxfId="1505" priority="169">
      <formula>K113=" "</formula>
    </cfRule>
  </conditionalFormatting>
  <conditionalFormatting sqref="K113">
    <cfRule type="expression" dxfId="1504" priority="170">
      <formula>K113="NO PRESENTÓ CERTIFICADO"</formula>
    </cfRule>
  </conditionalFormatting>
  <conditionalFormatting sqref="K113">
    <cfRule type="expression" dxfId="1503" priority="171">
      <formula>K113="PRESENTÓ CERTIFICADO"</formula>
    </cfRule>
  </conditionalFormatting>
  <conditionalFormatting sqref="N113">
    <cfRule type="containsBlanks" dxfId="1502" priority="164">
      <formula>LEN(TRIM(N113))=0</formula>
    </cfRule>
  </conditionalFormatting>
  <conditionalFormatting sqref="N113">
    <cfRule type="cellIs" dxfId="1501" priority="165" operator="equal">
      <formula>"REQUERIMIENTOS SUBSANADOS"</formula>
    </cfRule>
  </conditionalFormatting>
  <conditionalFormatting sqref="N113">
    <cfRule type="containsText" dxfId="1500" priority="166" operator="containsText" text="NO SUBSANABLE">
      <formula>NOT(ISERROR(SEARCH(("NO SUBSANABLE"),(N113))))</formula>
    </cfRule>
  </conditionalFormatting>
  <conditionalFormatting sqref="N113">
    <cfRule type="containsText" dxfId="1499" priority="167" operator="containsText" text="PENDIENTES POR SUBSANAR">
      <formula>NOT(ISERROR(SEARCH(("PENDIENTES POR SUBSANAR"),(N113))))</formula>
    </cfRule>
  </conditionalFormatting>
  <conditionalFormatting sqref="N113">
    <cfRule type="containsText" dxfId="1498" priority="168" operator="containsText" text="SIN OBSERVACIÓN">
      <formula>NOT(ISERROR(SEARCH(("SIN OBSERVACIÓN"),(N113))))</formula>
    </cfRule>
  </conditionalFormatting>
  <conditionalFormatting sqref="K32">
    <cfRule type="expression" dxfId="1497" priority="96">
      <formula>K32=" "</formula>
    </cfRule>
  </conditionalFormatting>
  <conditionalFormatting sqref="K32">
    <cfRule type="expression" dxfId="1496" priority="97">
      <formula>K32="NO PRESENTÓ CERTIFICADO"</formula>
    </cfRule>
  </conditionalFormatting>
  <conditionalFormatting sqref="K32">
    <cfRule type="expression" dxfId="1495" priority="98">
      <formula>K32="PRESENTÓ CERTIFICADO"</formula>
    </cfRule>
  </conditionalFormatting>
  <conditionalFormatting sqref="K35">
    <cfRule type="expression" dxfId="1494" priority="99">
      <formula>K35=" "</formula>
    </cfRule>
  </conditionalFormatting>
  <conditionalFormatting sqref="K35">
    <cfRule type="expression" dxfId="1493" priority="100">
      <formula>K35="NO PRESENTÓ CERTIFICADO"</formula>
    </cfRule>
  </conditionalFormatting>
  <conditionalFormatting sqref="K35">
    <cfRule type="expression" dxfId="1492" priority="101">
      <formula>K35="PRESENTÓ CERTIFICADO"</formula>
    </cfRule>
  </conditionalFormatting>
  <conditionalFormatting sqref="N32">
    <cfRule type="containsBlanks" dxfId="1491" priority="102">
      <formula>LEN(TRIM(N32))=0</formula>
    </cfRule>
  </conditionalFormatting>
  <conditionalFormatting sqref="N32">
    <cfRule type="cellIs" dxfId="1490" priority="103" operator="equal">
      <formula>"REQUERIMIENTOS SUBSANADOS"</formula>
    </cfRule>
  </conditionalFormatting>
  <conditionalFormatting sqref="N32">
    <cfRule type="containsText" dxfId="1489" priority="104" operator="containsText" text="NO SUBSANABLE">
      <formula>NOT(ISERROR(SEARCH(("NO SUBSANABLE"),(N32))))</formula>
    </cfRule>
  </conditionalFormatting>
  <conditionalFormatting sqref="N32">
    <cfRule type="containsText" dxfId="1488" priority="105" operator="containsText" text="PENDIENTES POR SUBSANAR">
      <formula>NOT(ISERROR(SEARCH(("PENDIENTES POR SUBSANAR"),(N32))))</formula>
    </cfRule>
  </conditionalFormatting>
  <conditionalFormatting sqref="N32">
    <cfRule type="containsText" dxfId="1487" priority="106" operator="containsText" text="SIN OBSERVACIÓN">
      <formula>NOT(ISERROR(SEARCH(("SIN OBSERVACIÓN"),(N32))))</formula>
    </cfRule>
  </conditionalFormatting>
  <conditionalFormatting sqref="N35">
    <cfRule type="containsBlanks" dxfId="1486" priority="107">
      <formula>LEN(TRIM(N35))=0</formula>
    </cfRule>
  </conditionalFormatting>
  <conditionalFormatting sqref="N35">
    <cfRule type="cellIs" dxfId="1485" priority="108" operator="equal">
      <formula>"REQUERIMIENTOS SUBSANADOS"</formula>
    </cfRule>
  </conditionalFormatting>
  <conditionalFormatting sqref="N35">
    <cfRule type="containsText" dxfId="1484" priority="109" operator="containsText" text="NO SUBSANABLE">
      <formula>NOT(ISERROR(SEARCH(("NO SUBSANABLE"),(N35))))</formula>
    </cfRule>
  </conditionalFormatting>
  <conditionalFormatting sqref="N35">
    <cfRule type="containsText" dxfId="1483" priority="110" operator="containsText" text="PENDIENTES POR SUBSANAR">
      <formula>NOT(ISERROR(SEARCH(("PENDIENTES POR SUBSANAR"),(N35))))</formula>
    </cfRule>
  </conditionalFormatting>
  <conditionalFormatting sqref="N35">
    <cfRule type="containsText" dxfId="1482" priority="111" operator="containsText" text="SIN OBSERVACIÓN">
      <formula>NOT(ISERROR(SEARCH(("SIN OBSERVACIÓN"),(N35))))</formula>
    </cfRule>
  </conditionalFormatting>
  <conditionalFormatting sqref="O32">
    <cfRule type="containsBlanks" dxfId="1481" priority="112">
      <formula>LEN(TRIM(O32))=0</formula>
    </cfRule>
  </conditionalFormatting>
  <conditionalFormatting sqref="O32">
    <cfRule type="cellIs" dxfId="1480" priority="113" operator="equal">
      <formula>"NO CUMPLEN CON LO SOLICITADO"</formula>
    </cfRule>
  </conditionalFormatting>
  <conditionalFormatting sqref="O32">
    <cfRule type="cellIs" dxfId="1479" priority="114" operator="equal">
      <formula>"CUMPLEN CON LO SOLICITADO"</formula>
    </cfRule>
  </conditionalFormatting>
  <conditionalFormatting sqref="O32">
    <cfRule type="cellIs" dxfId="1478" priority="115" operator="equal">
      <formula>"PENDIENTES"</formula>
    </cfRule>
  </conditionalFormatting>
  <conditionalFormatting sqref="O32">
    <cfRule type="cellIs" dxfId="1477" priority="116" operator="equal">
      <formula>"NINGUNO"</formula>
    </cfRule>
  </conditionalFormatting>
  <conditionalFormatting sqref="O35">
    <cfRule type="containsBlanks" dxfId="1476" priority="117">
      <formula>LEN(TRIM(O35))=0</formula>
    </cfRule>
  </conditionalFormatting>
  <conditionalFormatting sqref="O35">
    <cfRule type="cellIs" dxfId="1475" priority="118" operator="equal">
      <formula>"NO CUMPLEN CON LO SOLICITADO"</formula>
    </cfRule>
  </conditionalFormatting>
  <conditionalFormatting sqref="O35">
    <cfRule type="cellIs" dxfId="1474" priority="119" operator="equal">
      <formula>"CUMPLEN CON LO SOLICITADO"</formula>
    </cfRule>
  </conditionalFormatting>
  <conditionalFormatting sqref="O35">
    <cfRule type="cellIs" dxfId="1473" priority="120" operator="equal">
      <formula>"PENDIENTES"</formula>
    </cfRule>
  </conditionalFormatting>
  <conditionalFormatting sqref="O35">
    <cfRule type="cellIs" dxfId="1472" priority="121" operator="equal">
      <formula>"NINGUNO"</formula>
    </cfRule>
  </conditionalFormatting>
  <conditionalFormatting sqref="K38">
    <cfRule type="expression" dxfId="1471" priority="122">
      <formula>K38=" "</formula>
    </cfRule>
  </conditionalFormatting>
  <conditionalFormatting sqref="K38">
    <cfRule type="expression" dxfId="1470" priority="123">
      <formula>K38="NO PRESENTÓ CERTIFICADO"</formula>
    </cfRule>
  </conditionalFormatting>
  <conditionalFormatting sqref="K38">
    <cfRule type="expression" dxfId="1469" priority="124">
      <formula>K38="PRESENTÓ CERTIFICADO"</formula>
    </cfRule>
  </conditionalFormatting>
  <conditionalFormatting sqref="N38">
    <cfRule type="containsBlanks" dxfId="1468" priority="125">
      <formula>LEN(TRIM(N38))=0</formula>
    </cfRule>
  </conditionalFormatting>
  <conditionalFormatting sqref="N38">
    <cfRule type="cellIs" dxfId="1467" priority="126" operator="equal">
      <formula>"REQUERIMIENTOS SUBSANADOS"</formula>
    </cfRule>
  </conditionalFormatting>
  <conditionalFormatting sqref="N38">
    <cfRule type="containsText" dxfId="1466" priority="127" operator="containsText" text="NO SUBSANABLE">
      <formula>NOT(ISERROR(SEARCH(("NO SUBSANABLE"),(N38))))</formula>
    </cfRule>
  </conditionalFormatting>
  <conditionalFormatting sqref="N38">
    <cfRule type="containsText" dxfId="1465" priority="128" operator="containsText" text="PENDIENTES POR SUBSANAR">
      <formula>NOT(ISERROR(SEARCH(("PENDIENTES POR SUBSANAR"),(N38))))</formula>
    </cfRule>
  </conditionalFormatting>
  <conditionalFormatting sqref="N38">
    <cfRule type="containsText" dxfId="1464" priority="129" operator="containsText" text="SIN OBSERVACIÓN">
      <formula>NOT(ISERROR(SEARCH(("SIN OBSERVACIÓN"),(N38))))</formula>
    </cfRule>
  </conditionalFormatting>
  <conditionalFormatting sqref="O38">
    <cfRule type="containsBlanks" dxfId="1463" priority="130">
      <formula>LEN(TRIM(O38))=0</formula>
    </cfRule>
  </conditionalFormatting>
  <conditionalFormatting sqref="O38">
    <cfRule type="cellIs" dxfId="1462" priority="131" operator="equal">
      <formula>"NO CUMPLEN CON LO SOLICITADO"</formula>
    </cfRule>
  </conditionalFormatting>
  <conditionalFormatting sqref="O38">
    <cfRule type="cellIs" dxfId="1461" priority="132" operator="equal">
      <formula>"CUMPLEN CON LO SOLICITADO"</formula>
    </cfRule>
  </conditionalFormatting>
  <conditionalFormatting sqref="O38">
    <cfRule type="cellIs" dxfId="1460" priority="133" operator="equal">
      <formula>"PENDIENTES"</formula>
    </cfRule>
  </conditionalFormatting>
  <conditionalFormatting sqref="O38">
    <cfRule type="cellIs" dxfId="1459" priority="134" operator="equal">
      <formula>"NINGUNO"</formula>
    </cfRule>
  </conditionalFormatting>
  <conditionalFormatting sqref="M32">
    <cfRule type="expression" dxfId="1458" priority="135">
      <formula>N32="NO SUBSANABLE"</formula>
    </cfRule>
  </conditionalFormatting>
  <conditionalFormatting sqref="M32">
    <cfRule type="expression" dxfId="1457" priority="136">
      <formula>N32="REQUERIMIENTOS SUBSANADOS"</formula>
    </cfRule>
  </conditionalFormatting>
  <conditionalFormatting sqref="M32">
    <cfRule type="expression" dxfId="1456" priority="137">
      <formula>N32="PENDIENTES POR SUBSANAR"</formula>
    </cfRule>
  </conditionalFormatting>
  <conditionalFormatting sqref="M32">
    <cfRule type="expression" dxfId="1455" priority="138">
      <formula>N32="SIN OBSERVACIÓN"</formula>
    </cfRule>
  </conditionalFormatting>
  <conditionalFormatting sqref="M32">
    <cfRule type="containsBlanks" dxfId="1454" priority="139">
      <formula>LEN(TRIM(M32))=0</formula>
    </cfRule>
  </conditionalFormatting>
  <conditionalFormatting sqref="M35 M38">
    <cfRule type="expression" dxfId="1453" priority="140">
      <formula>N35="NO SUBSANABLE"</formula>
    </cfRule>
  </conditionalFormatting>
  <conditionalFormatting sqref="M35 M38">
    <cfRule type="expression" dxfId="1452" priority="141">
      <formula>N35="REQUERIMIENTOS SUBSANADOS"</formula>
    </cfRule>
  </conditionalFormatting>
  <conditionalFormatting sqref="M35 M38">
    <cfRule type="expression" dxfId="1451" priority="142">
      <formula>N35="PENDIENTES POR SUBSANAR"</formula>
    </cfRule>
  </conditionalFormatting>
  <conditionalFormatting sqref="M35 M38">
    <cfRule type="expression" dxfId="1450" priority="143">
      <formula>N35="SIN OBSERVACIÓN"</formula>
    </cfRule>
  </conditionalFormatting>
  <conditionalFormatting sqref="M35 M38">
    <cfRule type="containsBlanks" dxfId="1449" priority="144">
      <formula>LEN(TRIM(M35))=0</formula>
    </cfRule>
  </conditionalFormatting>
  <conditionalFormatting sqref="L32">
    <cfRule type="expression" dxfId="1448" priority="145">
      <formula>L32=" "</formula>
    </cfRule>
  </conditionalFormatting>
  <conditionalFormatting sqref="L32">
    <cfRule type="expression" dxfId="1447" priority="146">
      <formula>L32="NO PRESENTÓ CERTIFICADO"</formula>
    </cfRule>
  </conditionalFormatting>
  <conditionalFormatting sqref="L32">
    <cfRule type="expression" dxfId="1446" priority="147">
      <formula>L32="PRESENTÓ CERTIFICADO"</formula>
    </cfRule>
  </conditionalFormatting>
  <conditionalFormatting sqref="K41">
    <cfRule type="expression" dxfId="1445" priority="148">
      <formula>K41=" "</formula>
    </cfRule>
  </conditionalFormatting>
  <conditionalFormatting sqref="K41">
    <cfRule type="expression" dxfId="1444" priority="149">
      <formula>K41="NO PRESENTÓ CERTIFICADO"</formula>
    </cfRule>
  </conditionalFormatting>
  <conditionalFormatting sqref="K41">
    <cfRule type="expression" dxfId="1443" priority="150">
      <formula>K41="PRESENTÓ CERTIFICADO"</formula>
    </cfRule>
  </conditionalFormatting>
  <conditionalFormatting sqref="N41">
    <cfRule type="containsBlanks" dxfId="1442" priority="151">
      <formula>LEN(TRIM(N41))=0</formula>
    </cfRule>
  </conditionalFormatting>
  <conditionalFormatting sqref="N41">
    <cfRule type="cellIs" dxfId="1441" priority="152" operator="equal">
      <formula>"REQUERIMIENTOS SUBSANADOS"</formula>
    </cfRule>
  </conditionalFormatting>
  <conditionalFormatting sqref="N41">
    <cfRule type="containsText" dxfId="1440" priority="153" operator="containsText" text="NO SUBSANABLE">
      <formula>NOT(ISERROR(SEARCH(("NO SUBSANABLE"),(N41))))</formula>
    </cfRule>
  </conditionalFormatting>
  <conditionalFormatting sqref="N41">
    <cfRule type="containsText" dxfId="1439" priority="154" operator="containsText" text="PENDIENTES POR SUBSANAR">
      <formula>NOT(ISERROR(SEARCH(("PENDIENTES POR SUBSANAR"),(N41))))</formula>
    </cfRule>
  </conditionalFormatting>
  <conditionalFormatting sqref="N41">
    <cfRule type="containsText" dxfId="1438" priority="155" operator="containsText" text="SIN OBSERVACIÓN">
      <formula>NOT(ISERROR(SEARCH(("SIN OBSERVACIÓN"),(N41))))</formula>
    </cfRule>
  </conditionalFormatting>
  <conditionalFormatting sqref="O41">
    <cfRule type="containsBlanks" dxfId="1437" priority="156">
      <formula>LEN(TRIM(O41))=0</formula>
    </cfRule>
  </conditionalFormatting>
  <conditionalFormatting sqref="O41">
    <cfRule type="cellIs" dxfId="1436" priority="157" operator="equal">
      <formula>"NO CUMPLEN CON LO SOLICITADO"</formula>
    </cfRule>
  </conditionalFormatting>
  <conditionalFormatting sqref="O41">
    <cfRule type="cellIs" dxfId="1435" priority="158" operator="equal">
      <formula>"CUMPLEN CON LO SOLICITADO"</formula>
    </cfRule>
  </conditionalFormatting>
  <conditionalFormatting sqref="O41">
    <cfRule type="cellIs" dxfId="1434" priority="159" operator="equal">
      <formula>"PENDIENTES"</formula>
    </cfRule>
  </conditionalFormatting>
  <conditionalFormatting sqref="O41">
    <cfRule type="cellIs" dxfId="1433" priority="160" operator="equal">
      <formula>"NINGUNO"</formula>
    </cfRule>
  </conditionalFormatting>
  <conditionalFormatting sqref="L35 L38 L41">
    <cfRule type="expression" dxfId="1432" priority="161">
      <formula>L35=" "</formula>
    </cfRule>
  </conditionalFormatting>
  <conditionalFormatting sqref="L35 L38 L41">
    <cfRule type="expression" dxfId="1431" priority="162">
      <formula>L35="NO PRESENTÓ CERTIFICADO"</formula>
    </cfRule>
  </conditionalFormatting>
  <conditionalFormatting sqref="L35 L38 L41">
    <cfRule type="expression" dxfId="1430" priority="163">
      <formula>L35="PRESENTÓ CERTIFICADO"</formula>
    </cfRule>
  </conditionalFormatting>
  <conditionalFormatting sqref="M41">
    <cfRule type="expression" dxfId="1429" priority="91">
      <formula>N41="NO SUBSANABLE"</formula>
    </cfRule>
  </conditionalFormatting>
  <conditionalFormatting sqref="M41">
    <cfRule type="expression" dxfId="1428" priority="92">
      <formula>N41="REQUERIMIENTOS SUBSANADOS"</formula>
    </cfRule>
  </conditionalFormatting>
  <conditionalFormatting sqref="M41">
    <cfRule type="expression" dxfId="1427" priority="93">
      <formula>N41="PENDIENTES POR SUBSANAR"</formula>
    </cfRule>
  </conditionalFormatting>
  <conditionalFormatting sqref="M41">
    <cfRule type="expression" dxfId="1426" priority="94">
      <formula>N41="SIN OBSERVACIÓN"</formula>
    </cfRule>
  </conditionalFormatting>
  <conditionalFormatting sqref="M41">
    <cfRule type="containsBlanks" dxfId="1425" priority="95">
      <formula>LEN(TRIM(M41))=0</formula>
    </cfRule>
  </conditionalFormatting>
  <conditionalFormatting sqref="K53">
    <cfRule type="expression" dxfId="1424" priority="88">
      <formula>K53=" "</formula>
    </cfRule>
  </conditionalFormatting>
  <conditionalFormatting sqref="K53">
    <cfRule type="expression" dxfId="1423" priority="89">
      <formula>K53="NO PRESENTÓ CERTIFICADO"</formula>
    </cfRule>
  </conditionalFormatting>
  <conditionalFormatting sqref="K53">
    <cfRule type="expression" dxfId="1422" priority="90">
      <formula>K53="PRESENTÓ CERTIFICADO"</formula>
    </cfRule>
  </conditionalFormatting>
  <conditionalFormatting sqref="L53:L55">
    <cfRule type="cellIs" dxfId="1421" priority="84" operator="equal">
      <formula>"PENDIENTE POR DESCRIPCIÓN"</formula>
    </cfRule>
    <cfRule type="cellIs" dxfId="1420" priority="85" operator="equal">
      <formula>"DESCRIPCIÓN INSUFICIENTE"</formula>
    </cfRule>
    <cfRule type="cellIs" dxfId="1419" priority="86" operator="equal">
      <formula>"NO ESTÁ ACORDE A ITEM 6.2.2.1 (T.R.)"</formula>
    </cfRule>
    <cfRule type="cellIs" dxfId="1418" priority="87" operator="equal">
      <formula>"ACORDE A ITEM 6.2.2.1 (T.R.)"</formula>
    </cfRule>
  </conditionalFormatting>
  <conditionalFormatting sqref="N53">
    <cfRule type="containsBlanks" dxfId="1417" priority="79">
      <formula>LEN(TRIM(N53))=0</formula>
    </cfRule>
  </conditionalFormatting>
  <conditionalFormatting sqref="N53">
    <cfRule type="cellIs" dxfId="1416" priority="80" operator="equal">
      <formula>"REQUERIMIENTOS SUBSANADOS"</formula>
    </cfRule>
  </conditionalFormatting>
  <conditionalFormatting sqref="N53">
    <cfRule type="containsText" dxfId="1415" priority="81" operator="containsText" text="NO SUBSANABLE">
      <formula>NOT(ISERROR(SEARCH(("NO SUBSANABLE"),(N53))))</formula>
    </cfRule>
  </conditionalFormatting>
  <conditionalFormatting sqref="N53">
    <cfRule type="containsText" dxfId="1414" priority="82" operator="containsText" text="PENDIENTES POR SUBSANAR">
      <formula>NOT(ISERROR(SEARCH(("PENDIENTES POR SUBSANAR"),(N53))))</formula>
    </cfRule>
  </conditionalFormatting>
  <conditionalFormatting sqref="N53">
    <cfRule type="containsText" dxfId="1413" priority="83" operator="containsText" text="SIN OBSERVACIÓN">
      <formula>NOT(ISERROR(SEARCH(("SIN OBSERVACIÓN"),(N53))))</formula>
    </cfRule>
  </conditionalFormatting>
  <conditionalFormatting sqref="N56">
    <cfRule type="containsBlanks" dxfId="1412" priority="74">
      <formula>LEN(TRIM(N56))=0</formula>
    </cfRule>
  </conditionalFormatting>
  <conditionalFormatting sqref="N56">
    <cfRule type="cellIs" dxfId="1411" priority="75" operator="equal">
      <formula>"REQUERIMIENTOS SUBSANADOS"</formula>
    </cfRule>
  </conditionalFormatting>
  <conditionalFormatting sqref="N56">
    <cfRule type="containsText" dxfId="1410" priority="76" operator="containsText" text="NO SUBSANABLE">
      <formula>NOT(ISERROR(SEARCH(("NO SUBSANABLE"),(N56))))</formula>
    </cfRule>
  </conditionalFormatting>
  <conditionalFormatting sqref="N56">
    <cfRule type="containsText" dxfId="1409" priority="77" operator="containsText" text="PENDIENTES POR SUBSANAR">
      <formula>NOT(ISERROR(SEARCH(("PENDIENTES POR SUBSANAR"),(N56))))</formula>
    </cfRule>
  </conditionalFormatting>
  <conditionalFormatting sqref="N56">
    <cfRule type="containsText" dxfId="1408" priority="78" operator="containsText" text="SIN OBSERVACIÓN">
      <formula>NOT(ISERROR(SEARCH(("SIN OBSERVACIÓN"),(N56))))</formula>
    </cfRule>
  </conditionalFormatting>
  <conditionalFormatting sqref="M53">
    <cfRule type="expression" dxfId="1407" priority="69">
      <formula>N53="NO SUBSANABLE"</formula>
    </cfRule>
  </conditionalFormatting>
  <conditionalFormatting sqref="M53">
    <cfRule type="expression" dxfId="1406" priority="70">
      <formula>N53="REQUERIMIENTOS SUBSANADOS"</formula>
    </cfRule>
  </conditionalFormatting>
  <conditionalFormatting sqref="M53">
    <cfRule type="expression" dxfId="1405" priority="71">
      <formula>N53="PENDIENTES POR SUBSANAR"</formula>
    </cfRule>
  </conditionalFormatting>
  <conditionalFormatting sqref="M53">
    <cfRule type="expression" dxfId="1404" priority="72">
      <formula>N53="SIN OBSERVACIÓN"</formula>
    </cfRule>
  </conditionalFormatting>
  <conditionalFormatting sqref="M53">
    <cfRule type="containsBlanks" dxfId="1403" priority="73">
      <formula>LEN(TRIM(M53))=0</formula>
    </cfRule>
  </conditionalFormatting>
  <conditionalFormatting sqref="M56">
    <cfRule type="expression" dxfId="1402" priority="64">
      <formula>N56="NO SUBSANABLE"</formula>
    </cfRule>
  </conditionalFormatting>
  <conditionalFormatting sqref="M56">
    <cfRule type="expression" dxfId="1401" priority="65">
      <formula>N56="REQUERIMIENTOS SUBSANADOS"</formula>
    </cfRule>
  </conditionalFormatting>
  <conditionalFormatting sqref="M56">
    <cfRule type="expression" dxfId="1400" priority="66">
      <formula>N56="PENDIENTES POR SUBSANAR"</formula>
    </cfRule>
  </conditionalFormatting>
  <conditionalFormatting sqref="M56">
    <cfRule type="expression" dxfId="1399" priority="67">
      <formula>N56="SIN OBSERVACIÓN"</formula>
    </cfRule>
  </conditionalFormatting>
  <conditionalFormatting sqref="M56">
    <cfRule type="containsBlanks" dxfId="1398" priority="68">
      <formula>LEN(TRIM(M56))=0</formula>
    </cfRule>
  </conditionalFormatting>
  <conditionalFormatting sqref="O53">
    <cfRule type="containsBlanks" dxfId="1397" priority="59">
      <formula>LEN(TRIM(O53))=0</formula>
    </cfRule>
  </conditionalFormatting>
  <conditionalFormatting sqref="O53">
    <cfRule type="cellIs" dxfId="1396" priority="60" operator="equal">
      <formula>"NO CUMPLEN CON LO SOLICITADO"</formula>
    </cfRule>
  </conditionalFormatting>
  <conditionalFormatting sqref="O53">
    <cfRule type="cellIs" dxfId="1395" priority="61" operator="equal">
      <formula>"CUMPLEN CON LO SOLICITADO"</formula>
    </cfRule>
  </conditionalFormatting>
  <conditionalFormatting sqref="O53">
    <cfRule type="cellIs" dxfId="1394" priority="62" operator="equal">
      <formula>"PENDIENTES"</formula>
    </cfRule>
  </conditionalFormatting>
  <conditionalFormatting sqref="O53">
    <cfRule type="cellIs" dxfId="1393" priority="63" operator="equal">
      <formula>"NINGUNO"</formula>
    </cfRule>
  </conditionalFormatting>
  <conditionalFormatting sqref="I53">
    <cfRule type="notContainsBlanks" dxfId="1392" priority="58">
      <formula>LEN(TRIM(I53))&gt;0</formula>
    </cfRule>
  </conditionalFormatting>
  <conditionalFormatting sqref="I56">
    <cfRule type="notContainsBlanks" dxfId="1391" priority="57">
      <formula>LEN(TRIM(I56))&gt;0</formula>
    </cfRule>
  </conditionalFormatting>
  <conditionalFormatting sqref="O56">
    <cfRule type="containsBlanks" dxfId="1390" priority="52">
      <formula>LEN(TRIM(O56))=0</formula>
    </cfRule>
  </conditionalFormatting>
  <conditionalFormatting sqref="O56">
    <cfRule type="cellIs" dxfId="1389" priority="53" operator="equal">
      <formula>"NO CUMPLEN CON LO SOLICITADO"</formula>
    </cfRule>
  </conditionalFormatting>
  <conditionalFormatting sqref="O56">
    <cfRule type="cellIs" dxfId="1388" priority="54" operator="equal">
      <formula>"CUMPLEN CON LO SOLICITADO"</formula>
    </cfRule>
  </conditionalFormatting>
  <conditionalFormatting sqref="O56">
    <cfRule type="cellIs" dxfId="1387" priority="55" operator="equal">
      <formula>"PENDIENTES"</formula>
    </cfRule>
  </conditionalFormatting>
  <conditionalFormatting sqref="O56">
    <cfRule type="cellIs" dxfId="1386" priority="56" operator="equal">
      <formula>"NINGUNO"</formula>
    </cfRule>
  </conditionalFormatting>
  <conditionalFormatting sqref="K56">
    <cfRule type="expression" dxfId="1385" priority="49">
      <formula>K56=" "</formula>
    </cfRule>
  </conditionalFormatting>
  <conditionalFormatting sqref="K56">
    <cfRule type="expression" dxfId="1384" priority="50">
      <formula>K56="NO PRESENTÓ CERTIFICADO"</formula>
    </cfRule>
  </conditionalFormatting>
  <conditionalFormatting sqref="K56">
    <cfRule type="expression" dxfId="1383" priority="51">
      <formula>K56="PRESENTÓ CERTIFICADO"</formula>
    </cfRule>
  </conditionalFormatting>
  <conditionalFormatting sqref="L56:L58">
    <cfRule type="cellIs" dxfId="1382" priority="45" operator="equal">
      <formula>"PENDIENTE POR DESCRIPCIÓN"</formula>
    </cfRule>
    <cfRule type="cellIs" dxfId="1381" priority="46" operator="equal">
      <formula>"DESCRIPCIÓN INSUFICIENTE"</formula>
    </cfRule>
    <cfRule type="cellIs" dxfId="1380" priority="47" operator="equal">
      <formula>"NO ESTÁ ACORDE A ITEM 6.2.2.1 (T.R.)"</formula>
    </cfRule>
    <cfRule type="cellIs" dxfId="1379" priority="48" operator="equal">
      <formula>"ACORDE A ITEM 6.2.2.1 (T.R.)"</formula>
    </cfRule>
  </conditionalFormatting>
  <conditionalFormatting sqref="K71">
    <cfRule type="expression" dxfId="1378" priority="7">
      <formula>K71=" "</formula>
    </cfRule>
  </conditionalFormatting>
  <conditionalFormatting sqref="K71">
    <cfRule type="expression" dxfId="1377" priority="8">
      <formula>K71="NO PRESENTÓ CERTIFICADO"</formula>
    </cfRule>
  </conditionalFormatting>
  <conditionalFormatting sqref="K71">
    <cfRule type="expression" dxfId="1376" priority="9">
      <formula>K71="PRESENTÓ CERTIFICADO"</formula>
    </cfRule>
  </conditionalFormatting>
  <conditionalFormatting sqref="K74">
    <cfRule type="expression" dxfId="1375" priority="10">
      <formula>K74=" "</formula>
    </cfRule>
  </conditionalFormatting>
  <conditionalFormatting sqref="K74">
    <cfRule type="expression" dxfId="1374" priority="11">
      <formula>K74="NO PRESENTÓ CERTIFICADO"</formula>
    </cfRule>
  </conditionalFormatting>
  <conditionalFormatting sqref="K74">
    <cfRule type="expression" dxfId="1373" priority="12">
      <formula>K74="PRESENTÓ CERTIFICADO"</formula>
    </cfRule>
  </conditionalFormatting>
  <conditionalFormatting sqref="N71">
    <cfRule type="containsBlanks" dxfId="1372" priority="13">
      <formula>LEN(TRIM(N71))=0</formula>
    </cfRule>
  </conditionalFormatting>
  <conditionalFormatting sqref="N71">
    <cfRule type="cellIs" dxfId="1371" priority="14" operator="equal">
      <formula>"REQUERIMIENTOS SUBSANADOS"</formula>
    </cfRule>
  </conditionalFormatting>
  <conditionalFormatting sqref="N71">
    <cfRule type="containsText" dxfId="1370" priority="15" operator="containsText" text="NO SUBSANABLE">
      <formula>NOT(ISERROR(SEARCH(("NO SUBSANABLE"),(N71))))</formula>
    </cfRule>
  </conditionalFormatting>
  <conditionalFormatting sqref="N71">
    <cfRule type="containsText" dxfId="1369" priority="16" operator="containsText" text="PENDIENTES POR SUBSANAR">
      <formula>NOT(ISERROR(SEARCH(("PENDIENTES POR SUBSANAR"),(N71))))</formula>
    </cfRule>
  </conditionalFormatting>
  <conditionalFormatting sqref="N71">
    <cfRule type="containsText" dxfId="1368" priority="17" operator="containsText" text="SIN OBSERVACIÓN">
      <formula>NOT(ISERROR(SEARCH(("SIN OBSERVACIÓN"),(N71))))</formula>
    </cfRule>
  </conditionalFormatting>
  <conditionalFormatting sqref="N74">
    <cfRule type="containsBlanks" dxfId="1367" priority="18">
      <formula>LEN(TRIM(N74))=0</formula>
    </cfRule>
  </conditionalFormatting>
  <conditionalFormatting sqref="N74">
    <cfRule type="cellIs" dxfId="1366" priority="19" operator="equal">
      <formula>"REQUERIMIENTOS SUBSANADOS"</formula>
    </cfRule>
  </conditionalFormatting>
  <conditionalFormatting sqref="N74">
    <cfRule type="containsText" dxfId="1365" priority="20" operator="containsText" text="NO SUBSANABLE">
      <formula>NOT(ISERROR(SEARCH(("NO SUBSANABLE"),(N74))))</formula>
    </cfRule>
  </conditionalFormatting>
  <conditionalFormatting sqref="N74">
    <cfRule type="containsText" dxfId="1364" priority="21" operator="containsText" text="PENDIENTES POR SUBSANAR">
      <formula>NOT(ISERROR(SEARCH(("PENDIENTES POR SUBSANAR"),(N74))))</formula>
    </cfRule>
  </conditionalFormatting>
  <conditionalFormatting sqref="N74">
    <cfRule type="containsText" dxfId="1363" priority="22" operator="containsText" text="SIN OBSERVACIÓN">
      <formula>NOT(ISERROR(SEARCH(("SIN OBSERVACIÓN"),(N74))))</formula>
    </cfRule>
  </conditionalFormatting>
  <conditionalFormatting sqref="O71">
    <cfRule type="containsBlanks" dxfId="1362" priority="23">
      <formula>LEN(TRIM(O71))=0</formula>
    </cfRule>
  </conditionalFormatting>
  <conditionalFormatting sqref="O71">
    <cfRule type="cellIs" dxfId="1361" priority="24" operator="equal">
      <formula>"NO CUMPLEN CON LO SOLICITADO"</formula>
    </cfRule>
  </conditionalFormatting>
  <conditionalFormatting sqref="O71">
    <cfRule type="cellIs" dxfId="1360" priority="25" operator="equal">
      <formula>"CUMPLEN CON LO SOLICITADO"</formula>
    </cfRule>
  </conditionalFormatting>
  <conditionalFormatting sqref="O71">
    <cfRule type="cellIs" dxfId="1359" priority="26" operator="equal">
      <formula>"PENDIENTES"</formula>
    </cfRule>
  </conditionalFormatting>
  <conditionalFormatting sqref="O71">
    <cfRule type="cellIs" dxfId="1358" priority="27" operator="equal">
      <formula>"NINGUNO"</formula>
    </cfRule>
  </conditionalFormatting>
  <conditionalFormatting sqref="I71">
    <cfRule type="notContainsBlanks" dxfId="1357" priority="28">
      <formula>LEN(TRIM(I71))&gt;0</formula>
    </cfRule>
  </conditionalFormatting>
  <conditionalFormatting sqref="I74">
    <cfRule type="notContainsBlanks" dxfId="1356" priority="29">
      <formula>LEN(TRIM(I74))&gt;0</formula>
    </cfRule>
  </conditionalFormatting>
  <conditionalFormatting sqref="O74">
    <cfRule type="containsBlanks" dxfId="1355" priority="30">
      <formula>LEN(TRIM(O74))=0</formula>
    </cfRule>
  </conditionalFormatting>
  <conditionalFormatting sqref="O74">
    <cfRule type="cellIs" dxfId="1354" priority="31" operator="equal">
      <formula>"NO CUMPLEN CON LO SOLICITADO"</formula>
    </cfRule>
  </conditionalFormatting>
  <conditionalFormatting sqref="O74">
    <cfRule type="cellIs" dxfId="1353" priority="32" operator="equal">
      <formula>"CUMPLEN CON LO SOLICITADO"</formula>
    </cfRule>
  </conditionalFormatting>
  <conditionalFormatting sqref="O74">
    <cfRule type="cellIs" dxfId="1352" priority="33" operator="equal">
      <formula>"PENDIENTES"</formula>
    </cfRule>
  </conditionalFormatting>
  <conditionalFormatting sqref="O74">
    <cfRule type="cellIs" dxfId="1351" priority="34" operator="equal">
      <formula>"NINGUNO"</formula>
    </cfRule>
  </conditionalFormatting>
  <conditionalFormatting sqref="M71">
    <cfRule type="expression" dxfId="1350" priority="35">
      <formula>N71="NO SUBSANABLE"</formula>
    </cfRule>
  </conditionalFormatting>
  <conditionalFormatting sqref="M71">
    <cfRule type="expression" dxfId="1349" priority="36">
      <formula>N71="REQUERIMIENTOS SUBSANADOS"</formula>
    </cfRule>
  </conditionalFormatting>
  <conditionalFormatting sqref="M71">
    <cfRule type="expression" dxfId="1348" priority="37">
      <formula>N71="PENDIENTES POR SUBSANAR"</formula>
    </cfRule>
  </conditionalFormatting>
  <conditionalFormatting sqref="M71">
    <cfRule type="expression" dxfId="1347" priority="38">
      <formula>N71="SIN OBSERVACIÓN"</formula>
    </cfRule>
  </conditionalFormatting>
  <conditionalFormatting sqref="M71">
    <cfRule type="containsBlanks" dxfId="1346" priority="39">
      <formula>LEN(TRIM(M71))=0</formula>
    </cfRule>
  </conditionalFormatting>
  <conditionalFormatting sqref="M74">
    <cfRule type="expression" dxfId="1345" priority="40">
      <formula>N74="NO SUBSANABLE"</formula>
    </cfRule>
  </conditionalFormatting>
  <conditionalFormatting sqref="M74">
    <cfRule type="expression" dxfId="1344" priority="41">
      <formula>N74="REQUERIMIENTOS SUBSANADOS"</formula>
    </cfRule>
  </conditionalFormatting>
  <conditionalFormatting sqref="M74">
    <cfRule type="expression" dxfId="1343" priority="42">
      <formula>N74="PENDIENTES POR SUBSANAR"</formula>
    </cfRule>
  </conditionalFormatting>
  <conditionalFormatting sqref="M74">
    <cfRule type="expression" dxfId="1342" priority="43">
      <formula>N74="SIN OBSERVACIÓN"</formula>
    </cfRule>
  </conditionalFormatting>
  <conditionalFormatting sqref="M74">
    <cfRule type="containsBlanks" dxfId="1341" priority="44">
      <formula>LEN(TRIM(M74))=0</formula>
    </cfRule>
  </conditionalFormatting>
  <conditionalFormatting sqref="L71">
    <cfRule type="expression" dxfId="1340" priority="4">
      <formula>L71=" "</formula>
    </cfRule>
  </conditionalFormatting>
  <conditionalFormatting sqref="L71">
    <cfRule type="expression" dxfId="1339" priority="5">
      <formula>L71="NO PRESENTÓ CERTIFICADO"</formula>
    </cfRule>
  </conditionalFormatting>
  <conditionalFormatting sqref="L71">
    <cfRule type="expression" dxfId="1338" priority="6">
      <formula>L71="PRESENTÓ CERTIFICADO"</formula>
    </cfRule>
  </conditionalFormatting>
  <conditionalFormatting sqref="L74">
    <cfRule type="expression" dxfId="1337" priority="1">
      <formula>L74=" "</formula>
    </cfRule>
  </conditionalFormatting>
  <conditionalFormatting sqref="L74">
    <cfRule type="expression" dxfId="1336" priority="2">
      <formula>L74="NO PRESENTÓ CERTIFICADO"</formula>
    </cfRule>
  </conditionalFormatting>
  <conditionalFormatting sqref="L74">
    <cfRule type="expression" dxfId="1335" priority="3">
      <formula>L74="PRESENTÓ CERTIFICADO"</formula>
    </cfRule>
  </conditionalFormatting>
  <dataValidations disablePrompts="1" count="8">
    <dataValidation type="list" allowBlank="1" showInputMessage="1" showErrorMessage="1" sqref="Q14 Q32 Q53 Q71 Q92 Q110" xr:uid="{00000000-0002-0000-0400-000000000000}">
      <formula1>"SI,NO"</formula1>
    </dataValidation>
    <dataValidation type="list" allowBlank="1" showErrorMessage="1" sqref="I104 I92 I44 I95 I116 I119 I17 I20 I23 I26 I110 I113 I83 I62 I59 I65 I53 I56 I77 I80 I38 I41 I122 I101 I98 I14 I32 I35 I71 I74" xr:uid="{00000000-0002-0000-0400-000001000000}">
      <formula1>"I,C,UT"</formula1>
    </dataValidation>
    <dataValidation type="list" allowBlank="1" showErrorMessage="1" sqref="O104 O110 O113 O44 O116 O119 O17 O20 O23 O26 O32 O35 O62 O83 O59 O65 O53 O56 O77 O80 O92 O95 O101 O122 O98 O14 O38 O41 O71 O74" xr:uid="{00000000-0002-0000-0400-000002000000}">
      <formula1>"NINGUNO,PENDIENTES,CUMPLEN CON LO SOLICITADO,NO CUMPLEN CON LO SOLICITADO"</formula1>
    </dataValidation>
    <dataValidation type="list" allowBlank="1" showErrorMessage="1" sqref="N104 N110 N95 N44 N116 N119 N17 N20 N23 N26 N32 N35 N62 N83 N59 N65 N53 N56 N77 N80 N92 N113 N101 N122 N98 N14 N38 N41 N71 N74" xr:uid="{00000000-0002-0000-0400-000003000000}">
      <formula1>"SIN OBSERVACIÓN,PENDIENTES POR SUBSANAR,REQUERIMIENTOS SUBSANADOS,NO SUBSANABLE"</formula1>
    </dataValidation>
    <dataValidation type="list" allowBlank="1" showErrorMessage="1" sqref="K104 K110 K44 K95 K116 K119 K17 K20 K23 K26 K32 K59 K83 K62 K35 K65 K53 K56 K77 K80 K92 K98 K122 K101 K113 K14 K38 K41 K71 K74" xr:uid="{00000000-0002-0000-0400-000004000000}">
      <formula1>"PRESENTÓ CERTIFICADO,NO PRESENTÓ CERTIFICADO"</formula1>
    </dataValidation>
    <dataValidation type="list" allowBlank="1" showErrorMessage="1" sqref="C11 C50 C89" xr:uid="{00000000-0002-0000-0400-000005000000}">
      <formula1>"1,2,3,4,5,6,7,8,9,10"</formula1>
    </dataValidation>
    <dataValidation type="list" allowBlank="1" showErrorMessage="1" sqref="L26 L95 L14 L17 L20 L23 L98:L106 L92 L53:L67" xr:uid="{00000000-0002-0000-0400-000006000000}">
      <formula1>"ACORDE A ITEM 5.3.2.1 (T.R.),NO ESTÁ ACORDE A ITEM 5.3.2.1 (T.R.),DESCRIPCIÓN INSUFICIENTE,PENDIENTE POR DESCRIPCIÓN"</formula1>
    </dataValidation>
    <dataValidation type="list" allowBlank="1" showErrorMessage="1" sqref="L110:L124 L41 L44:L46 L32 L35 L38 L71:L85" xr:uid="{00000000-0002-0000-0400-000007000000}">
      <formula1>"ACORDE A ITEM 5.3.2.2 (T.R.),NO ESTÁ ACORDE A ITEM 5.3.2.2 (T.R.),DESCRIPCIÓN INSUFICIENTE,PENDIENTE POR DESCRIPCIÓN"</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000"/>
  <sheetViews>
    <sheetView zoomScale="70" zoomScaleNormal="70" workbookViewId="0">
      <selection activeCell="H47" sqref="H47"/>
    </sheetView>
  </sheetViews>
  <sheetFormatPr baseColWidth="10" defaultColWidth="14.42578125" defaultRowHeight="15" customHeight="1" x14ac:dyDescent="0.2"/>
  <cols>
    <col min="1" max="1" width="6.42578125" customWidth="1"/>
    <col min="2" max="2" width="30.42578125" customWidth="1"/>
    <col min="3" max="3" width="21.85546875" customWidth="1"/>
    <col min="4" max="4" width="21.140625" customWidth="1"/>
    <col min="5" max="5" width="7.42578125" bestFit="1" customWidth="1"/>
    <col min="6" max="6" width="22.85546875" customWidth="1"/>
    <col min="7" max="7" width="25.85546875" style="411" customWidth="1"/>
    <col min="8" max="8" width="20" style="411" customWidth="1"/>
    <col min="9" max="9" width="18.140625" style="411" customWidth="1"/>
    <col min="10" max="10" width="21" style="411" customWidth="1"/>
    <col min="11" max="11" width="24.5703125" customWidth="1"/>
    <col min="12" max="12" width="23.5703125" customWidth="1"/>
    <col min="13" max="14" width="20.7109375" customWidth="1"/>
    <col min="15" max="15" width="16" customWidth="1"/>
    <col min="16" max="17" width="11.42578125" customWidth="1"/>
    <col min="18" max="18" width="38" customWidth="1"/>
    <col min="19" max="19" width="14.85546875" customWidth="1"/>
    <col min="20" max="30" width="11.42578125" customWidth="1"/>
  </cols>
  <sheetData>
    <row r="1" spans="1:30" ht="24" customHeight="1" x14ac:dyDescent="0.2">
      <c r="A1" s="1033" t="s">
        <v>53</v>
      </c>
      <c r="B1" s="827"/>
      <c r="C1" s="827"/>
      <c r="D1" s="827"/>
      <c r="E1" s="827"/>
      <c r="F1" s="827"/>
      <c r="G1" s="1034"/>
      <c r="H1" s="1034"/>
      <c r="I1" s="1034"/>
      <c r="J1" s="1034"/>
      <c r="K1" s="827"/>
      <c r="L1" s="827"/>
      <c r="M1" s="827"/>
      <c r="N1" s="795"/>
      <c r="O1" s="22"/>
      <c r="P1" s="22"/>
      <c r="Q1" s="57"/>
      <c r="R1" s="22"/>
      <c r="S1" s="57"/>
      <c r="T1" s="22"/>
      <c r="U1" s="22"/>
      <c r="V1" s="22"/>
      <c r="W1" s="22"/>
      <c r="X1" s="22"/>
      <c r="Y1" s="22"/>
      <c r="Z1" s="22"/>
      <c r="AA1" s="22"/>
      <c r="AB1" s="22"/>
      <c r="AC1" s="22"/>
      <c r="AD1" s="22"/>
    </row>
    <row r="2" spans="1:30" ht="15.75" customHeight="1" x14ac:dyDescent="0.2">
      <c r="A2" s="58"/>
      <c r="B2" s="58"/>
      <c r="C2" s="58"/>
      <c r="D2" s="58"/>
      <c r="E2" s="58"/>
      <c r="F2" s="58"/>
      <c r="G2" s="412"/>
      <c r="H2" s="412"/>
      <c r="I2" s="412"/>
      <c r="J2" s="412"/>
      <c r="K2" s="58"/>
      <c r="L2" s="58"/>
      <c r="M2" s="58"/>
      <c r="N2" s="58"/>
      <c r="O2" s="59"/>
      <c r="P2" s="59"/>
      <c r="Q2" s="60"/>
      <c r="R2" s="59"/>
      <c r="S2" s="60"/>
      <c r="T2" s="59"/>
      <c r="U2" s="59"/>
      <c r="V2" s="59"/>
      <c r="W2" s="59"/>
      <c r="X2" s="59"/>
      <c r="Y2" s="59"/>
      <c r="Z2" s="59"/>
      <c r="AA2" s="59"/>
      <c r="AB2" s="59"/>
      <c r="AC2" s="59"/>
      <c r="AD2" s="59"/>
    </row>
    <row r="3" spans="1:30" ht="15.75" customHeight="1" x14ac:dyDescent="0.2">
      <c r="A3" s="816" t="s">
        <v>3</v>
      </c>
      <c r="B3" s="816" t="s">
        <v>54</v>
      </c>
      <c r="C3" s="1035" t="s">
        <v>55</v>
      </c>
      <c r="D3" s="827"/>
      <c r="E3" s="827"/>
      <c r="F3" s="795"/>
      <c r="G3" s="1041" t="s">
        <v>56</v>
      </c>
      <c r="H3" s="827"/>
      <c r="I3" s="827"/>
      <c r="J3" s="795"/>
      <c r="K3" s="1036" t="s">
        <v>734</v>
      </c>
      <c r="L3" s="1037"/>
      <c r="M3" s="1037"/>
      <c r="N3" s="1038"/>
      <c r="O3" s="22"/>
      <c r="P3" s="22"/>
      <c r="Q3" s="57"/>
      <c r="R3" s="22"/>
      <c r="S3" s="57"/>
      <c r="T3" s="22"/>
      <c r="U3" s="22"/>
      <c r="V3" s="22"/>
      <c r="W3" s="22"/>
      <c r="X3" s="22"/>
      <c r="Y3" s="22"/>
      <c r="Z3" s="22"/>
      <c r="AA3" s="22"/>
      <c r="AB3" s="22"/>
      <c r="AC3" s="22"/>
      <c r="AD3" s="22"/>
    </row>
    <row r="4" spans="1:30" ht="35.25" customHeight="1" x14ac:dyDescent="0.2">
      <c r="A4" s="801"/>
      <c r="B4" s="801"/>
      <c r="C4" s="61" t="s">
        <v>57</v>
      </c>
      <c r="D4" s="1039" t="s">
        <v>58</v>
      </c>
      <c r="E4" s="795"/>
      <c r="F4" s="196">
        <v>0.7</v>
      </c>
      <c r="G4" s="62" t="s">
        <v>59</v>
      </c>
      <c r="H4" s="1042" t="s">
        <v>60</v>
      </c>
      <c r="I4" s="795"/>
      <c r="J4" s="195">
        <f>+'5.3.1 EXPERIENCIA GRAL'!N6*0.7</f>
        <v>6310726858.7999992</v>
      </c>
      <c r="K4" s="413" t="s">
        <v>735</v>
      </c>
      <c r="L4" s="1040" t="s">
        <v>736</v>
      </c>
      <c r="M4" s="1038"/>
      <c r="N4" s="196">
        <v>0.01</v>
      </c>
      <c r="O4" s="410"/>
      <c r="P4" s="22"/>
      <c r="Q4" s="57"/>
      <c r="R4" s="22"/>
      <c r="S4" s="57"/>
      <c r="T4" s="22"/>
      <c r="U4" s="22"/>
      <c r="V4" s="22"/>
      <c r="W4" s="22"/>
      <c r="X4" s="22"/>
      <c r="Y4" s="22"/>
      <c r="Z4" s="22"/>
      <c r="AA4" s="22"/>
      <c r="AB4" s="22"/>
      <c r="AC4" s="22"/>
      <c r="AD4" s="22"/>
    </row>
    <row r="5" spans="1:30" ht="27.75" customHeight="1" x14ac:dyDescent="0.2">
      <c r="A5" s="793"/>
      <c r="B5" s="793"/>
      <c r="C5" s="61" t="s">
        <v>61</v>
      </c>
      <c r="D5" s="61" t="s">
        <v>62</v>
      </c>
      <c r="E5" s="61" t="s">
        <v>63</v>
      </c>
      <c r="F5" s="61" t="s">
        <v>64</v>
      </c>
      <c r="G5" s="62" t="s">
        <v>65</v>
      </c>
      <c r="H5" s="62" t="s">
        <v>66</v>
      </c>
      <c r="I5" s="62" t="s">
        <v>63</v>
      </c>
      <c r="J5" s="62" t="s">
        <v>64</v>
      </c>
      <c r="K5" s="413" t="s">
        <v>737</v>
      </c>
      <c r="L5" s="413" t="s">
        <v>738</v>
      </c>
      <c r="M5" s="413" t="s">
        <v>63</v>
      </c>
      <c r="N5" s="413" t="s">
        <v>64</v>
      </c>
      <c r="O5" s="25"/>
      <c r="P5" s="25"/>
      <c r="Q5" s="1032" t="s">
        <v>67</v>
      </c>
      <c r="R5" s="795"/>
      <c r="S5" s="63" t="s">
        <v>47</v>
      </c>
      <c r="T5" s="25"/>
      <c r="U5" s="25"/>
      <c r="V5" s="25"/>
      <c r="W5" s="25"/>
      <c r="X5" s="25"/>
      <c r="Y5" s="25"/>
      <c r="Z5" s="25"/>
      <c r="AA5" s="25"/>
      <c r="AB5" s="25"/>
      <c r="AC5" s="25"/>
      <c r="AD5" s="25"/>
    </row>
    <row r="6" spans="1:30" ht="28.5" customHeight="1" x14ac:dyDescent="0.2">
      <c r="A6" s="64">
        <f>IF('1_ENTREGA'!A8="","",'1_ENTREGA'!A8)</f>
        <v>1</v>
      </c>
      <c r="B6" s="65" t="str">
        <f t="shared" ref="B6:B35" si="0">IF(A6="","",VLOOKUP(A6,LISTA_OFERENTES,2,FALSE))</f>
        <v>CNV CONSTRUCCIONES S.A.S.</v>
      </c>
      <c r="C6" s="72">
        <v>56625363000</v>
      </c>
      <c r="D6" s="72">
        <v>81875999000</v>
      </c>
      <c r="E6" s="429">
        <f>C6/D6</f>
        <v>0.69159904845863318</v>
      </c>
      <c r="F6" s="68" t="str">
        <f>IF(B6="","",IF(E6&lt;=$F$4,"CUMPLE","NO CUMPLE"))</f>
        <v>CUMPLE</v>
      </c>
      <c r="G6" s="194">
        <v>55101166000</v>
      </c>
      <c r="H6" s="194">
        <v>23989975000</v>
      </c>
      <c r="I6" s="69">
        <f t="shared" ref="I6:I15" si="1">G6-H6</f>
        <v>31111191000</v>
      </c>
      <c r="J6" s="68" t="str">
        <f>IF(B6="","",IF(I6="","NO CUMPLE",IF(I6&gt;=$J$4,"CUMPLE","NO CUMPLE")))</f>
        <v>CUMPLE</v>
      </c>
      <c r="K6" s="73">
        <v>2039751000</v>
      </c>
      <c r="L6" s="73">
        <v>25250636000</v>
      </c>
      <c r="M6" s="422">
        <f t="shared" ref="M6:M35" si="2">+K6/L6</f>
        <v>8.0780183120932089E-2</v>
      </c>
      <c r="N6" s="68" t="str">
        <f t="shared" ref="N6:N35" si="3">IF(B6="","",IF(M6="","NO CUMPLE",IF(M6&gt;=$N$4,"CUMPLE","NO CUMPLE")))</f>
        <v>CUMPLE</v>
      </c>
      <c r="O6" s="25"/>
      <c r="P6" s="25"/>
      <c r="Q6" s="20">
        <v>1</v>
      </c>
      <c r="R6" s="70" t="str">
        <f t="shared" ref="R6:R35" si="4">VLOOKUP(Q6,LISTA_OFERENTES,2,FALSE)</f>
        <v>CNV CONSTRUCCIONES S.A.S.</v>
      </c>
      <c r="S6" s="71" t="str">
        <f>IF(OR(F6="NO CUMPLE",N6="NO CUMPLE",J6="NO CUMPLE"),"NH","H")</f>
        <v>H</v>
      </c>
      <c r="T6" s="25"/>
      <c r="U6" s="25"/>
      <c r="V6" s="25"/>
      <c r="W6" s="25"/>
      <c r="X6" s="25"/>
      <c r="Y6" s="25"/>
      <c r="Z6" s="25"/>
      <c r="AA6" s="25"/>
      <c r="AB6" s="25"/>
      <c r="AC6" s="25"/>
      <c r="AD6" s="25"/>
    </row>
    <row r="7" spans="1:30" ht="40.5" customHeight="1" x14ac:dyDescent="0.2">
      <c r="A7" s="64">
        <v>2</v>
      </c>
      <c r="B7" s="65" t="str">
        <f t="shared" si="0"/>
        <v xml:space="preserve"> ANDINA DE CONSTRUCCIONES Y ASOCIADOS S.A.S</v>
      </c>
      <c r="C7" s="72">
        <v>8578583000</v>
      </c>
      <c r="D7" s="72">
        <v>26150359000</v>
      </c>
      <c r="E7" s="429">
        <f>C7/D7</f>
        <v>0.32804838358050842</v>
      </c>
      <c r="F7" s="68" t="str">
        <f>IF(B7="","",IF(E7&lt;=$F$4,"CUMPLE","NO CUMPLE"))</f>
        <v>CUMPLE</v>
      </c>
      <c r="G7" s="194">
        <v>15300337000</v>
      </c>
      <c r="H7" s="194">
        <v>6988822000</v>
      </c>
      <c r="I7" s="69">
        <f t="shared" ref="I7" si="5">G7-H7</f>
        <v>8311515000</v>
      </c>
      <c r="J7" s="68" t="str">
        <f>IF(B7="","",IF(I7="","NO CUMPLE",IF(I7&gt;=$J$4,"CUMPLE","NO CUMPLE")))</f>
        <v>CUMPLE</v>
      </c>
      <c r="K7" s="73">
        <v>2230067000</v>
      </c>
      <c r="L7" s="73">
        <v>17571776000</v>
      </c>
      <c r="M7" s="422">
        <f t="shared" si="2"/>
        <v>0.12691187276687343</v>
      </c>
      <c r="N7" s="68" t="str">
        <f t="shared" si="3"/>
        <v>CUMPLE</v>
      </c>
      <c r="O7" s="25"/>
      <c r="P7" s="25"/>
      <c r="Q7" s="20">
        <v>2</v>
      </c>
      <c r="R7" s="70" t="str">
        <f t="shared" si="4"/>
        <v xml:space="preserve"> ANDINA DE CONSTRUCCIONES Y ASOCIADOS S.A.S</v>
      </c>
      <c r="S7" s="71" t="str">
        <f t="shared" ref="S7:S35" si="6">IF(OR(F7="NO CUMPLE",N7="NO CUMPLE",J7="NO CUMPLE"),"NH","H")</f>
        <v>H</v>
      </c>
      <c r="T7" s="25"/>
      <c r="U7" s="25"/>
      <c r="V7" s="25"/>
      <c r="W7" s="25"/>
      <c r="X7" s="25"/>
      <c r="Y7" s="25"/>
      <c r="Z7" s="25"/>
      <c r="AA7" s="25"/>
      <c r="AB7" s="25"/>
      <c r="AC7" s="25"/>
      <c r="AD7" s="25"/>
    </row>
    <row r="8" spans="1:30" ht="47.25" x14ac:dyDescent="0.2">
      <c r="A8" s="64">
        <f>IF('1_ENTREGA'!A10="","",'1_ENTREGA'!A10)</f>
        <v>3</v>
      </c>
      <c r="B8" s="65" t="str">
        <f t="shared" si="0"/>
        <v>CONSORCIO INFRAESTRUCTURA ANTIOQUIA 2021</v>
      </c>
      <c r="C8" s="72">
        <v>53374375040</v>
      </c>
      <c r="D8" s="72">
        <v>83665990237</v>
      </c>
      <c r="E8" s="67">
        <f t="shared" ref="E8:E35" si="7">C8/D8</f>
        <v>0.6379458952055288</v>
      </c>
      <c r="F8" s="68" t="str">
        <f t="shared" ref="F8:F35" si="8">IF(B8="","",IF(E8&lt;=$F$4,"CUMPLE","NO CUMPLE"))</f>
        <v>CUMPLE</v>
      </c>
      <c r="G8" s="194">
        <v>80968535066</v>
      </c>
      <c r="H8" s="194">
        <v>42474202772</v>
      </c>
      <c r="I8" s="69">
        <f t="shared" si="1"/>
        <v>38494332294</v>
      </c>
      <c r="J8" s="68" t="str">
        <f t="shared" ref="J8:J15" si="9">IF(B8="","",IF(I8="","NO CUMPLE",IF(I8&gt;=$J$4,"CUMPLE","NO CUMPLE")))</f>
        <v>CUMPLE</v>
      </c>
      <c r="K8" s="194">
        <v>8641867004</v>
      </c>
      <c r="L8" s="194">
        <v>30291615197</v>
      </c>
      <c r="M8" s="69">
        <f t="shared" si="2"/>
        <v>0.285289079099878</v>
      </c>
      <c r="N8" s="68" t="str">
        <f t="shared" si="3"/>
        <v>CUMPLE</v>
      </c>
      <c r="O8" s="25"/>
      <c r="P8" s="25"/>
      <c r="Q8" s="20">
        <v>3</v>
      </c>
      <c r="R8" s="70" t="str">
        <f t="shared" si="4"/>
        <v>CONSORCIO INFRAESTRUCTURA ANTIOQUIA 2021</v>
      </c>
      <c r="S8" s="71" t="str">
        <f t="shared" si="6"/>
        <v>H</v>
      </c>
      <c r="T8" s="25"/>
      <c r="U8" s="25"/>
      <c r="V8" s="25"/>
      <c r="W8" s="25"/>
      <c r="X8" s="25"/>
      <c r="Y8" s="25"/>
      <c r="Z8" s="25"/>
      <c r="AA8" s="25"/>
      <c r="AB8" s="25"/>
      <c r="AC8" s="25"/>
      <c r="AD8" s="25"/>
    </row>
    <row r="9" spans="1:30" ht="30.75" hidden="1" customHeight="1" x14ac:dyDescent="0.2">
      <c r="A9" s="64">
        <f>IF('1_ENTREGA'!A11="","",'1_ENTREGA'!A11)</f>
        <v>4</v>
      </c>
      <c r="B9" s="65">
        <f t="shared" si="0"/>
        <v>0</v>
      </c>
      <c r="C9" s="72"/>
      <c r="D9" s="72"/>
      <c r="E9" s="67" t="e">
        <f t="shared" si="7"/>
        <v>#DIV/0!</v>
      </c>
      <c r="F9" s="68" t="e">
        <f t="shared" si="8"/>
        <v>#DIV/0!</v>
      </c>
      <c r="G9" s="194"/>
      <c r="H9" s="194"/>
      <c r="I9" s="69">
        <f t="shared" si="1"/>
        <v>0</v>
      </c>
      <c r="J9" s="68" t="str">
        <f t="shared" si="9"/>
        <v>NO CUMPLE</v>
      </c>
      <c r="K9" s="194"/>
      <c r="L9" s="194"/>
      <c r="M9" s="69" t="e">
        <f t="shared" si="2"/>
        <v>#DIV/0!</v>
      </c>
      <c r="N9" s="68" t="e">
        <f t="shared" si="3"/>
        <v>#DIV/0!</v>
      </c>
      <c r="O9" s="25"/>
      <c r="P9" s="25"/>
      <c r="Q9" s="20">
        <v>4</v>
      </c>
      <c r="R9" s="70">
        <f t="shared" si="4"/>
        <v>0</v>
      </c>
      <c r="S9" s="71" t="e">
        <f t="shared" si="6"/>
        <v>#DIV/0!</v>
      </c>
      <c r="T9" s="25"/>
      <c r="U9" s="25"/>
      <c r="V9" s="25"/>
      <c r="W9" s="25"/>
      <c r="X9" s="25"/>
      <c r="Y9" s="25"/>
      <c r="Z9" s="25"/>
      <c r="AA9" s="25"/>
      <c r="AB9" s="25"/>
      <c r="AC9" s="25"/>
      <c r="AD9" s="25"/>
    </row>
    <row r="10" spans="1:30" ht="25.5" hidden="1" customHeight="1" x14ac:dyDescent="0.2">
      <c r="A10" s="64">
        <f>IF('1_ENTREGA'!A12="","",'1_ENTREGA'!A12)</f>
        <v>5</v>
      </c>
      <c r="B10" s="65">
        <f t="shared" si="0"/>
        <v>0</v>
      </c>
      <c r="C10" s="72"/>
      <c r="D10" s="72"/>
      <c r="E10" s="67" t="e">
        <f t="shared" si="7"/>
        <v>#DIV/0!</v>
      </c>
      <c r="F10" s="68" t="e">
        <f t="shared" si="8"/>
        <v>#DIV/0!</v>
      </c>
      <c r="G10" s="194"/>
      <c r="H10" s="194"/>
      <c r="I10" s="69">
        <f t="shared" si="1"/>
        <v>0</v>
      </c>
      <c r="J10" s="68" t="str">
        <f t="shared" si="9"/>
        <v>NO CUMPLE</v>
      </c>
      <c r="K10" s="194"/>
      <c r="L10" s="194"/>
      <c r="M10" s="69" t="e">
        <f t="shared" si="2"/>
        <v>#DIV/0!</v>
      </c>
      <c r="N10" s="68" t="e">
        <f t="shared" si="3"/>
        <v>#DIV/0!</v>
      </c>
      <c r="O10" s="25"/>
      <c r="P10" s="25"/>
      <c r="Q10" s="20">
        <v>5</v>
      </c>
      <c r="R10" s="70">
        <f t="shared" si="4"/>
        <v>0</v>
      </c>
      <c r="S10" s="71" t="e">
        <f t="shared" si="6"/>
        <v>#DIV/0!</v>
      </c>
      <c r="T10" s="25"/>
      <c r="U10" s="25"/>
      <c r="V10" s="25"/>
      <c r="W10" s="25"/>
      <c r="X10" s="25"/>
      <c r="Y10" s="25"/>
      <c r="Z10" s="25"/>
      <c r="AA10" s="25"/>
      <c r="AB10" s="25"/>
      <c r="AC10" s="25"/>
      <c r="AD10" s="25"/>
    </row>
    <row r="11" spans="1:30" ht="25.5" hidden="1" customHeight="1" x14ac:dyDescent="0.2">
      <c r="A11" s="64">
        <f>IF('1_ENTREGA'!A13="","",'1_ENTREGA'!A13)</f>
        <v>6</v>
      </c>
      <c r="B11" s="65">
        <f t="shared" si="0"/>
        <v>0</v>
      </c>
      <c r="C11" s="72"/>
      <c r="D11" s="72"/>
      <c r="E11" s="67" t="e">
        <f t="shared" si="7"/>
        <v>#DIV/0!</v>
      </c>
      <c r="F11" s="68" t="e">
        <f t="shared" si="8"/>
        <v>#DIV/0!</v>
      </c>
      <c r="G11" s="194"/>
      <c r="H11" s="194"/>
      <c r="I11" s="69">
        <f t="shared" si="1"/>
        <v>0</v>
      </c>
      <c r="J11" s="68" t="str">
        <f t="shared" si="9"/>
        <v>NO CUMPLE</v>
      </c>
      <c r="K11" s="194"/>
      <c r="L11" s="194"/>
      <c r="M11" s="69" t="e">
        <f t="shared" si="2"/>
        <v>#DIV/0!</v>
      </c>
      <c r="N11" s="68" t="e">
        <f t="shared" si="3"/>
        <v>#DIV/0!</v>
      </c>
      <c r="O11" s="25"/>
      <c r="P11" s="25"/>
      <c r="Q11" s="20">
        <v>6</v>
      </c>
      <c r="R11" s="70">
        <f t="shared" si="4"/>
        <v>0</v>
      </c>
      <c r="S11" s="71" t="e">
        <f t="shared" si="6"/>
        <v>#DIV/0!</v>
      </c>
      <c r="T11" s="25"/>
      <c r="U11" s="25"/>
      <c r="V11" s="25"/>
      <c r="W11" s="25"/>
      <c r="X11" s="25"/>
      <c r="Y11" s="25"/>
      <c r="Z11" s="25"/>
      <c r="AA11" s="25"/>
      <c r="AB11" s="25"/>
      <c r="AC11" s="25"/>
      <c r="AD11" s="25"/>
    </row>
    <row r="12" spans="1:30" ht="32.25" hidden="1" customHeight="1" x14ac:dyDescent="0.2">
      <c r="A12" s="64">
        <f>IF('1_ENTREGA'!A14="","",'1_ENTREGA'!A14)</f>
        <v>7</v>
      </c>
      <c r="B12" s="65">
        <f t="shared" si="0"/>
        <v>0</v>
      </c>
      <c r="C12" s="72"/>
      <c r="D12" s="72"/>
      <c r="E12" s="67" t="e">
        <f t="shared" si="7"/>
        <v>#DIV/0!</v>
      </c>
      <c r="F12" s="68" t="e">
        <f t="shared" si="8"/>
        <v>#DIV/0!</v>
      </c>
      <c r="G12" s="194"/>
      <c r="H12" s="194"/>
      <c r="I12" s="69">
        <f t="shared" si="1"/>
        <v>0</v>
      </c>
      <c r="J12" s="68" t="str">
        <f t="shared" si="9"/>
        <v>NO CUMPLE</v>
      </c>
      <c r="K12" s="194"/>
      <c r="L12" s="194"/>
      <c r="M12" s="69" t="e">
        <f t="shared" si="2"/>
        <v>#DIV/0!</v>
      </c>
      <c r="N12" s="68" t="e">
        <f t="shared" si="3"/>
        <v>#DIV/0!</v>
      </c>
      <c r="O12" s="25"/>
      <c r="P12" s="25"/>
      <c r="Q12" s="20">
        <v>7</v>
      </c>
      <c r="R12" s="70">
        <f t="shared" si="4"/>
        <v>0</v>
      </c>
      <c r="S12" s="71" t="e">
        <f t="shared" si="6"/>
        <v>#DIV/0!</v>
      </c>
      <c r="T12" s="25"/>
      <c r="U12" s="25"/>
      <c r="V12" s="25"/>
      <c r="W12" s="25"/>
      <c r="X12" s="25"/>
      <c r="Y12" s="25"/>
      <c r="Z12" s="25"/>
      <c r="AA12" s="25"/>
      <c r="AB12" s="25"/>
      <c r="AC12" s="25"/>
      <c r="AD12" s="25"/>
    </row>
    <row r="13" spans="1:30" ht="25.5" hidden="1" customHeight="1" x14ac:dyDescent="0.2">
      <c r="A13" s="64">
        <f>IF('1_ENTREGA'!A15="","",'1_ENTREGA'!A15)</f>
        <v>8</v>
      </c>
      <c r="B13" s="65">
        <f t="shared" si="0"/>
        <v>0</v>
      </c>
      <c r="C13" s="72"/>
      <c r="D13" s="72"/>
      <c r="E13" s="67" t="e">
        <f t="shared" si="7"/>
        <v>#DIV/0!</v>
      </c>
      <c r="F13" s="68" t="e">
        <f t="shared" si="8"/>
        <v>#DIV/0!</v>
      </c>
      <c r="G13" s="194"/>
      <c r="H13" s="194"/>
      <c r="I13" s="69">
        <f t="shared" si="1"/>
        <v>0</v>
      </c>
      <c r="J13" s="68" t="str">
        <f t="shared" si="9"/>
        <v>NO CUMPLE</v>
      </c>
      <c r="K13" s="194"/>
      <c r="L13" s="194"/>
      <c r="M13" s="69" t="e">
        <f t="shared" si="2"/>
        <v>#DIV/0!</v>
      </c>
      <c r="N13" s="68" t="e">
        <f t="shared" si="3"/>
        <v>#DIV/0!</v>
      </c>
      <c r="O13" s="25"/>
      <c r="P13" s="25"/>
      <c r="Q13" s="20">
        <v>8</v>
      </c>
      <c r="R13" s="70">
        <f t="shared" si="4"/>
        <v>0</v>
      </c>
      <c r="S13" s="71" t="e">
        <f t="shared" si="6"/>
        <v>#DIV/0!</v>
      </c>
      <c r="T13" s="25"/>
      <c r="U13" s="25"/>
      <c r="V13" s="25"/>
      <c r="W13" s="25"/>
      <c r="X13" s="25"/>
      <c r="Y13" s="25"/>
      <c r="Z13" s="25"/>
      <c r="AA13" s="25"/>
      <c r="AB13" s="25"/>
      <c r="AC13" s="25"/>
      <c r="AD13" s="25"/>
    </row>
    <row r="14" spans="1:30" ht="25.5" hidden="1" customHeight="1" x14ac:dyDescent="0.2">
      <c r="A14" s="64">
        <f>IF('1_ENTREGA'!A16="","",'1_ENTREGA'!A16)</f>
        <v>9</v>
      </c>
      <c r="B14" s="65">
        <f t="shared" si="0"/>
        <v>0</v>
      </c>
      <c r="C14" s="72"/>
      <c r="D14" s="72"/>
      <c r="E14" s="67" t="e">
        <f t="shared" si="7"/>
        <v>#DIV/0!</v>
      </c>
      <c r="F14" s="68" t="e">
        <f t="shared" si="8"/>
        <v>#DIV/0!</v>
      </c>
      <c r="G14" s="194"/>
      <c r="H14" s="194"/>
      <c r="I14" s="69">
        <f t="shared" si="1"/>
        <v>0</v>
      </c>
      <c r="J14" s="68" t="str">
        <f t="shared" si="9"/>
        <v>NO CUMPLE</v>
      </c>
      <c r="K14" s="194"/>
      <c r="L14" s="194"/>
      <c r="M14" s="69" t="e">
        <f t="shared" si="2"/>
        <v>#DIV/0!</v>
      </c>
      <c r="N14" s="68" t="e">
        <f t="shared" si="3"/>
        <v>#DIV/0!</v>
      </c>
      <c r="O14" s="25"/>
      <c r="P14" s="25"/>
      <c r="Q14" s="20">
        <v>9</v>
      </c>
      <c r="R14" s="70">
        <f t="shared" si="4"/>
        <v>0</v>
      </c>
      <c r="S14" s="71" t="e">
        <f t="shared" si="6"/>
        <v>#DIV/0!</v>
      </c>
      <c r="T14" s="25"/>
      <c r="U14" s="25"/>
      <c r="V14" s="25"/>
      <c r="W14" s="25"/>
      <c r="X14" s="25"/>
      <c r="Y14" s="25"/>
      <c r="Z14" s="25"/>
      <c r="AA14" s="25"/>
      <c r="AB14" s="25"/>
      <c r="AC14" s="25"/>
      <c r="AD14" s="25"/>
    </row>
    <row r="15" spans="1:30" ht="25.5" hidden="1" customHeight="1" x14ac:dyDescent="0.2">
      <c r="A15" s="64">
        <f>IF('1_ENTREGA'!A17="","",'1_ENTREGA'!A17)</f>
        <v>10</v>
      </c>
      <c r="B15" s="65">
        <f t="shared" si="0"/>
        <v>0</v>
      </c>
      <c r="C15" s="72"/>
      <c r="D15" s="72"/>
      <c r="E15" s="67" t="e">
        <f t="shared" si="7"/>
        <v>#DIV/0!</v>
      </c>
      <c r="F15" s="68" t="e">
        <f t="shared" si="8"/>
        <v>#DIV/0!</v>
      </c>
      <c r="G15" s="194"/>
      <c r="H15" s="194"/>
      <c r="I15" s="69">
        <f t="shared" si="1"/>
        <v>0</v>
      </c>
      <c r="J15" s="68" t="str">
        <f t="shared" si="9"/>
        <v>NO CUMPLE</v>
      </c>
      <c r="K15" s="194"/>
      <c r="L15" s="194"/>
      <c r="M15" s="69" t="e">
        <f t="shared" si="2"/>
        <v>#DIV/0!</v>
      </c>
      <c r="N15" s="68" t="e">
        <f t="shared" si="3"/>
        <v>#DIV/0!</v>
      </c>
      <c r="O15" s="25"/>
      <c r="P15" s="25"/>
      <c r="Q15" s="20">
        <v>10</v>
      </c>
      <c r="R15" s="70">
        <f t="shared" si="4"/>
        <v>0</v>
      </c>
      <c r="S15" s="71" t="e">
        <f t="shared" si="6"/>
        <v>#DIV/0!</v>
      </c>
      <c r="T15" s="25"/>
      <c r="U15" s="25"/>
      <c r="V15" s="25"/>
      <c r="W15" s="25"/>
      <c r="X15" s="25"/>
      <c r="Y15" s="25"/>
      <c r="Z15" s="25"/>
      <c r="AA15" s="25"/>
      <c r="AB15" s="25"/>
      <c r="AC15" s="25"/>
      <c r="AD15" s="25"/>
    </row>
    <row r="16" spans="1:30" ht="32.25" hidden="1" customHeight="1" x14ac:dyDescent="0.2">
      <c r="A16" s="64">
        <f>IF('1_ENTREGA'!A18="","",'1_ENTREGA'!A18)</f>
        <v>11</v>
      </c>
      <c r="B16" s="65">
        <f t="shared" si="0"/>
        <v>0</v>
      </c>
      <c r="C16" s="72"/>
      <c r="D16" s="72"/>
      <c r="E16" s="67" t="e">
        <f t="shared" si="7"/>
        <v>#DIV/0!</v>
      </c>
      <c r="F16" s="68" t="e">
        <f t="shared" si="8"/>
        <v>#DIV/0!</v>
      </c>
      <c r="G16" s="194"/>
      <c r="H16" s="194"/>
      <c r="I16" s="69">
        <f t="shared" ref="I16:I35" si="10">G16-H16</f>
        <v>0</v>
      </c>
      <c r="J16" s="68" t="str">
        <f t="shared" ref="J16:J35" si="11">IF(B16="","",IF(I16="","NO CUMPLE",IF(I16&gt;=$J$4,"CUMPLE","NO CUMPLE")))</f>
        <v>NO CUMPLE</v>
      </c>
      <c r="K16" s="194"/>
      <c r="L16" s="194"/>
      <c r="M16" s="69" t="e">
        <f t="shared" si="2"/>
        <v>#DIV/0!</v>
      </c>
      <c r="N16" s="68" t="e">
        <f t="shared" si="3"/>
        <v>#DIV/0!</v>
      </c>
      <c r="O16" s="25"/>
      <c r="P16" s="25"/>
      <c r="Q16" s="20">
        <v>11</v>
      </c>
      <c r="R16" s="70">
        <f t="shared" si="4"/>
        <v>0</v>
      </c>
      <c r="S16" s="71" t="e">
        <f t="shared" si="6"/>
        <v>#DIV/0!</v>
      </c>
      <c r="T16" s="25"/>
      <c r="U16" s="25"/>
      <c r="V16" s="25"/>
      <c r="W16" s="25"/>
      <c r="X16" s="25"/>
      <c r="Y16" s="25"/>
      <c r="Z16" s="25"/>
      <c r="AA16" s="25"/>
      <c r="AB16" s="25"/>
      <c r="AC16" s="25"/>
      <c r="AD16" s="25"/>
    </row>
    <row r="17" spans="1:30" ht="28.5" hidden="1" customHeight="1" x14ac:dyDescent="0.2">
      <c r="A17" s="64">
        <f>IF('1_ENTREGA'!A19="","",'1_ENTREGA'!A19)</f>
        <v>12</v>
      </c>
      <c r="B17" s="65">
        <f t="shared" si="0"/>
        <v>0</v>
      </c>
      <c r="C17" s="72"/>
      <c r="D17" s="72"/>
      <c r="E17" s="67" t="e">
        <f t="shared" si="7"/>
        <v>#DIV/0!</v>
      </c>
      <c r="F17" s="68" t="e">
        <f t="shared" si="8"/>
        <v>#DIV/0!</v>
      </c>
      <c r="G17" s="194"/>
      <c r="H17" s="194"/>
      <c r="I17" s="69">
        <f t="shared" si="10"/>
        <v>0</v>
      </c>
      <c r="J17" s="68" t="str">
        <f t="shared" si="11"/>
        <v>NO CUMPLE</v>
      </c>
      <c r="K17" s="194"/>
      <c r="L17" s="194"/>
      <c r="M17" s="69" t="e">
        <f t="shared" si="2"/>
        <v>#DIV/0!</v>
      </c>
      <c r="N17" s="68" t="e">
        <f t="shared" si="3"/>
        <v>#DIV/0!</v>
      </c>
      <c r="O17" s="25"/>
      <c r="P17" s="25"/>
      <c r="Q17" s="20">
        <v>12</v>
      </c>
      <c r="R17" s="70">
        <f t="shared" si="4"/>
        <v>0</v>
      </c>
      <c r="S17" s="71" t="e">
        <f t="shared" si="6"/>
        <v>#DIV/0!</v>
      </c>
      <c r="T17" s="25"/>
      <c r="U17" s="25"/>
      <c r="V17" s="25"/>
      <c r="W17" s="25"/>
      <c r="X17" s="25"/>
      <c r="Y17" s="25"/>
      <c r="Z17" s="25"/>
      <c r="AA17" s="25"/>
      <c r="AB17" s="25"/>
      <c r="AC17" s="25"/>
      <c r="AD17" s="25"/>
    </row>
    <row r="18" spans="1:30" ht="30.75" hidden="1" customHeight="1" x14ac:dyDescent="0.2">
      <c r="A18" s="64">
        <f>IF('1_ENTREGA'!A20="","",'1_ENTREGA'!A20)</f>
        <v>13</v>
      </c>
      <c r="B18" s="65">
        <f t="shared" si="0"/>
        <v>0</v>
      </c>
      <c r="C18" s="72"/>
      <c r="D18" s="72"/>
      <c r="E18" s="67" t="e">
        <f t="shared" si="7"/>
        <v>#DIV/0!</v>
      </c>
      <c r="F18" s="68" t="e">
        <f t="shared" si="8"/>
        <v>#DIV/0!</v>
      </c>
      <c r="G18" s="194"/>
      <c r="H18" s="194"/>
      <c r="I18" s="69">
        <f t="shared" si="10"/>
        <v>0</v>
      </c>
      <c r="J18" s="68" t="str">
        <f t="shared" si="11"/>
        <v>NO CUMPLE</v>
      </c>
      <c r="K18" s="194"/>
      <c r="L18" s="194"/>
      <c r="M18" s="69" t="e">
        <f t="shared" si="2"/>
        <v>#DIV/0!</v>
      </c>
      <c r="N18" s="68" t="e">
        <f t="shared" si="3"/>
        <v>#DIV/0!</v>
      </c>
      <c r="O18" s="25"/>
      <c r="P18" s="25"/>
      <c r="Q18" s="20">
        <v>13</v>
      </c>
      <c r="R18" s="70">
        <f t="shared" si="4"/>
        <v>0</v>
      </c>
      <c r="S18" s="71" t="e">
        <f t="shared" si="6"/>
        <v>#DIV/0!</v>
      </c>
      <c r="T18" s="25"/>
      <c r="U18" s="25"/>
      <c r="V18" s="25"/>
      <c r="W18" s="25"/>
      <c r="X18" s="25"/>
      <c r="Y18" s="25"/>
      <c r="Z18" s="25"/>
      <c r="AA18" s="25"/>
      <c r="AB18" s="25"/>
      <c r="AC18" s="25"/>
      <c r="AD18" s="25"/>
    </row>
    <row r="19" spans="1:30" ht="30" hidden="1" customHeight="1" x14ac:dyDescent="0.2">
      <c r="A19" s="64">
        <f>IF('1_ENTREGA'!A21="","",'1_ENTREGA'!A21)</f>
        <v>14</v>
      </c>
      <c r="B19" s="65">
        <f t="shared" si="0"/>
        <v>0</v>
      </c>
      <c r="C19" s="72"/>
      <c r="D19" s="72"/>
      <c r="E19" s="67" t="e">
        <f t="shared" si="7"/>
        <v>#DIV/0!</v>
      </c>
      <c r="F19" s="68" t="e">
        <f t="shared" si="8"/>
        <v>#DIV/0!</v>
      </c>
      <c r="G19" s="194"/>
      <c r="H19" s="194"/>
      <c r="I19" s="69">
        <f t="shared" si="10"/>
        <v>0</v>
      </c>
      <c r="J19" s="68" t="str">
        <f t="shared" si="11"/>
        <v>NO CUMPLE</v>
      </c>
      <c r="K19" s="72"/>
      <c r="L19" s="72"/>
      <c r="M19" s="69" t="e">
        <f t="shared" si="2"/>
        <v>#DIV/0!</v>
      </c>
      <c r="N19" s="68" t="e">
        <f t="shared" si="3"/>
        <v>#DIV/0!</v>
      </c>
      <c r="O19" s="25"/>
      <c r="P19" s="25"/>
      <c r="Q19" s="20">
        <v>14</v>
      </c>
      <c r="R19" s="70">
        <f t="shared" si="4"/>
        <v>0</v>
      </c>
      <c r="S19" s="71" t="e">
        <f t="shared" si="6"/>
        <v>#DIV/0!</v>
      </c>
      <c r="T19" s="25"/>
      <c r="U19" s="25"/>
      <c r="V19" s="25"/>
      <c r="W19" s="25"/>
      <c r="X19" s="25"/>
      <c r="Y19" s="25"/>
      <c r="Z19" s="25"/>
      <c r="AA19" s="25"/>
      <c r="AB19" s="25"/>
      <c r="AC19" s="25"/>
      <c r="AD19" s="25"/>
    </row>
    <row r="20" spans="1:30" ht="25.5" hidden="1" customHeight="1" x14ac:dyDescent="0.2">
      <c r="A20" s="64">
        <f>IF('1_ENTREGA'!A22="","",'1_ENTREGA'!A22)</f>
        <v>15</v>
      </c>
      <c r="B20" s="65">
        <f t="shared" si="0"/>
        <v>0</v>
      </c>
      <c r="C20" s="72"/>
      <c r="D20" s="72"/>
      <c r="E20" s="67" t="e">
        <f t="shared" si="7"/>
        <v>#DIV/0!</v>
      </c>
      <c r="F20" s="68" t="e">
        <f t="shared" si="8"/>
        <v>#DIV/0!</v>
      </c>
      <c r="G20" s="194"/>
      <c r="H20" s="194"/>
      <c r="I20" s="69">
        <f t="shared" si="10"/>
        <v>0</v>
      </c>
      <c r="J20" s="68" t="str">
        <f t="shared" si="11"/>
        <v>NO CUMPLE</v>
      </c>
      <c r="K20" s="194"/>
      <c r="L20" s="194"/>
      <c r="M20" s="69" t="e">
        <f t="shared" si="2"/>
        <v>#DIV/0!</v>
      </c>
      <c r="N20" s="68" t="e">
        <f t="shared" si="3"/>
        <v>#DIV/0!</v>
      </c>
      <c r="O20" s="25"/>
      <c r="P20" s="25"/>
      <c r="Q20" s="20">
        <v>15</v>
      </c>
      <c r="R20" s="70">
        <f t="shared" si="4"/>
        <v>0</v>
      </c>
      <c r="S20" s="71" t="e">
        <f t="shared" si="6"/>
        <v>#DIV/0!</v>
      </c>
      <c r="T20" s="25"/>
      <c r="U20" s="25"/>
      <c r="V20" s="25"/>
      <c r="W20" s="25"/>
      <c r="X20" s="25"/>
      <c r="Y20" s="25"/>
      <c r="Z20" s="25"/>
      <c r="AA20" s="25"/>
      <c r="AB20" s="25"/>
      <c r="AC20" s="25"/>
      <c r="AD20" s="25"/>
    </row>
    <row r="21" spans="1:30" ht="36" hidden="1" customHeight="1" x14ac:dyDescent="0.2">
      <c r="A21" s="64">
        <f>IF('1_ENTREGA'!A23="","",'1_ENTREGA'!A23)</f>
        <v>16</v>
      </c>
      <c r="B21" s="65">
        <f t="shared" si="0"/>
        <v>0</v>
      </c>
      <c r="C21" s="72"/>
      <c r="D21" s="72"/>
      <c r="E21" s="67" t="e">
        <f t="shared" si="7"/>
        <v>#DIV/0!</v>
      </c>
      <c r="F21" s="68" t="e">
        <f t="shared" si="8"/>
        <v>#DIV/0!</v>
      </c>
      <c r="G21" s="194"/>
      <c r="H21" s="194"/>
      <c r="I21" s="69">
        <f t="shared" si="10"/>
        <v>0</v>
      </c>
      <c r="J21" s="68" t="str">
        <f t="shared" si="11"/>
        <v>NO CUMPLE</v>
      </c>
      <c r="K21" s="194"/>
      <c r="L21" s="194"/>
      <c r="M21" s="69" t="e">
        <f t="shared" si="2"/>
        <v>#DIV/0!</v>
      </c>
      <c r="N21" s="68" t="e">
        <f t="shared" si="3"/>
        <v>#DIV/0!</v>
      </c>
      <c r="O21" s="25"/>
      <c r="P21" s="25"/>
      <c r="Q21" s="20">
        <v>16</v>
      </c>
      <c r="R21" s="70">
        <f t="shared" si="4"/>
        <v>0</v>
      </c>
      <c r="S21" s="71" t="e">
        <f t="shared" si="6"/>
        <v>#DIV/0!</v>
      </c>
      <c r="T21" s="25"/>
      <c r="U21" s="25"/>
      <c r="V21" s="25"/>
      <c r="W21" s="25"/>
      <c r="X21" s="25"/>
      <c r="Y21" s="25"/>
      <c r="Z21" s="25"/>
      <c r="AA21" s="25"/>
      <c r="AB21" s="25"/>
      <c r="AC21" s="25"/>
      <c r="AD21" s="25"/>
    </row>
    <row r="22" spans="1:30" ht="31.5" hidden="1" customHeight="1" x14ac:dyDescent="0.2">
      <c r="A22" s="64">
        <f>IF('1_ENTREGA'!A24="","",'1_ENTREGA'!A24)</f>
        <v>17</v>
      </c>
      <c r="B22" s="65">
        <f t="shared" si="0"/>
        <v>0</v>
      </c>
      <c r="C22" s="72"/>
      <c r="D22" s="72"/>
      <c r="E22" s="67" t="e">
        <f t="shared" si="7"/>
        <v>#DIV/0!</v>
      </c>
      <c r="F22" s="68" t="e">
        <f t="shared" si="8"/>
        <v>#DIV/0!</v>
      </c>
      <c r="G22" s="194"/>
      <c r="H22" s="194"/>
      <c r="I22" s="69">
        <f t="shared" si="10"/>
        <v>0</v>
      </c>
      <c r="J22" s="68" t="str">
        <f t="shared" si="11"/>
        <v>NO CUMPLE</v>
      </c>
      <c r="K22" s="194"/>
      <c r="L22" s="194"/>
      <c r="M22" s="69" t="e">
        <f t="shared" si="2"/>
        <v>#DIV/0!</v>
      </c>
      <c r="N22" s="68" t="e">
        <f t="shared" si="3"/>
        <v>#DIV/0!</v>
      </c>
      <c r="O22" s="25"/>
      <c r="P22" s="25"/>
      <c r="Q22" s="20">
        <v>17</v>
      </c>
      <c r="R22" s="70">
        <f t="shared" si="4"/>
        <v>0</v>
      </c>
      <c r="S22" s="71" t="e">
        <f t="shared" si="6"/>
        <v>#DIV/0!</v>
      </c>
      <c r="T22" s="25"/>
      <c r="U22" s="25"/>
      <c r="V22" s="25"/>
      <c r="W22" s="25"/>
      <c r="X22" s="25"/>
      <c r="Y22" s="25"/>
      <c r="Z22" s="25"/>
      <c r="AA22" s="25"/>
      <c r="AB22" s="25"/>
      <c r="AC22" s="25"/>
      <c r="AD22" s="25"/>
    </row>
    <row r="23" spans="1:30" ht="25.5" hidden="1" customHeight="1" x14ac:dyDescent="0.2">
      <c r="A23" s="64">
        <f>IF('1_ENTREGA'!A25="","",'1_ENTREGA'!A25)</f>
        <v>18</v>
      </c>
      <c r="B23" s="65">
        <f t="shared" si="0"/>
        <v>0</v>
      </c>
      <c r="C23" s="72"/>
      <c r="D23" s="72"/>
      <c r="E23" s="67" t="e">
        <f t="shared" si="7"/>
        <v>#DIV/0!</v>
      </c>
      <c r="F23" s="68" t="e">
        <f t="shared" si="8"/>
        <v>#DIV/0!</v>
      </c>
      <c r="G23" s="194"/>
      <c r="H23" s="194"/>
      <c r="I23" s="69">
        <f t="shared" si="10"/>
        <v>0</v>
      </c>
      <c r="J23" s="68" t="str">
        <f t="shared" si="11"/>
        <v>NO CUMPLE</v>
      </c>
      <c r="K23" s="194"/>
      <c r="L23" s="194"/>
      <c r="M23" s="69" t="e">
        <f t="shared" si="2"/>
        <v>#DIV/0!</v>
      </c>
      <c r="N23" s="68" t="e">
        <f t="shared" si="3"/>
        <v>#DIV/0!</v>
      </c>
      <c r="O23" s="25"/>
      <c r="P23" s="25"/>
      <c r="Q23" s="20">
        <v>18</v>
      </c>
      <c r="R23" s="70">
        <f t="shared" si="4"/>
        <v>0</v>
      </c>
      <c r="S23" s="71" t="e">
        <f t="shared" si="6"/>
        <v>#DIV/0!</v>
      </c>
      <c r="T23" s="25"/>
      <c r="U23" s="25"/>
      <c r="V23" s="25"/>
      <c r="W23" s="25"/>
      <c r="X23" s="25"/>
      <c r="Y23" s="25"/>
      <c r="Z23" s="25"/>
      <c r="AA23" s="25"/>
      <c r="AB23" s="25"/>
      <c r="AC23" s="25"/>
      <c r="AD23" s="25"/>
    </row>
    <row r="24" spans="1:30" ht="25.5" hidden="1" customHeight="1" x14ac:dyDescent="0.2">
      <c r="A24" s="64">
        <f>IF('1_ENTREGA'!A26="","",'1_ENTREGA'!A26)</f>
        <v>19</v>
      </c>
      <c r="B24" s="65">
        <f t="shared" si="0"/>
        <v>0</v>
      </c>
      <c r="C24" s="72"/>
      <c r="D24" s="72"/>
      <c r="E24" s="67" t="e">
        <f t="shared" si="7"/>
        <v>#DIV/0!</v>
      </c>
      <c r="F24" s="68" t="e">
        <f t="shared" si="8"/>
        <v>#DIV/0!</v>
      </c>
      <c r="G24" s="194"/>
      <c r="H24" s="194"/>
      <c r="I24" s="69">
        <f t="shared" si="10"/>
        <v>0</v>
      </c>
      <c r="J24" s="68" t="str">
        <f t="shared" si="11"/>
        <v>NO CUMPLE</v>
      </c>
      <c r="K24" s="194"/>
      <c r="L24" s="194"/>
      <c r="M24" s="69" t="e">
        <f t="shared" si="2"/>
        <v>#DIV/0!</v>
      </c>
      <c r="N24" s="68" t="e">
        <f t="shared" si="3"/>
        <v>#DIV/0!</v>
      </c>
      <c r="O24" s="25"/>
      <c r="P24" s="25"/>
      <c r="Q24" s="20">
        <v>19</v>
      </c>
      <c r="R24" s="70">
        <f t="shared" si="4"/>
        <v>0</v>
      </c>
      <c r="S24" s="71" t="e">
        <f t="shared" si="6"/>
        <v>#DIV/0!</v>
      </c>
      <c r="T24" s="25"/>
      <c r="U24" s="25"/>
      <c r="V24" s="25"/>
      <c r="W24" s="25"/>
      <c r="X24" s="25"/>
      <c r="Y24" s="25"/>
      <c r="Z24" s="25"/>
      <c r="AA24" s="25"/>
      <c r="AB24" s="25"/>
      <c r="AC24" s="25"/>
      <c r="AD24" s="25"/>
    </row>
    <row r="25" spans="1:30" ht="15.75" hidden="1" customHeight="1" x14ac:dyDescent="0.2">
      <c r="A25" s="64">
        <f>IF('1_ENTREGA'!A27="","",'1_ENTREGA'!A27)</f>
        <v>20</v>
      </c>
      <c r="B25" s="65">
        <f t="shared" si="0"/>
        <v>0</v>
      </c>
      <c r="C25" s="72"/>
      <c r="D25" s="72"/>
      <c r="E25" s="67" t="e">
        <f t="shared" si="7"/>
        <v>#DIV/0!</v>
      </c>
      <c r="F25" s="68" t="e">
        <f t="shared" si="8"/>
        <v>#DIV/0!</v>
      </c>
      <c r="G25" s="194"/>
      <c r="H25" s="194"/>
      <c r="I25" s="69">
        <f t="shared" si="10"/>
        <v>0</v>
      </c>
      <c r="J25" s="68" t="str">
        <f t="shared" si="11"/>
        <v>NO CUMPLE</v>
      </c>
      <c r="K25" s="194"/>
      <c r="L25" s="194"/>
      <c r="M25" s="69" t="e">
        <f t="shared" si="2"/>
        <v>#DIV/0!</v>
      </c>
      <c r="N25" s="68" t="e">
        <f t="shared" si="3"/>
        <v>#DIV/0!</v>
      </c>
      <c r="O25" s="25"/>
      <c r="P25" s="25"/>
      <c r="Q25" s="20">
        <v>20</v>
      </c>
      <c r="R25" s="70">
        <f t="shared" si="4"/>
        <v>0</v>
      </c>
      <c r="S25" s="71" t="e">
        <f t="shared" si="6"/>
        <v>#DIV/0!</v>
      </c>
      <c r="T25" s="25"/>
      <c r="U25" s="25"/>
      <c r="V25" s="25"/>
      <c r="W25" s="25"/>
      <c r="X25" s="25"/>
      <c r="Y25" s="25"/>
      <c r="Z25" s="25"/>
      <c r="AA25" s="25"/>
      <c r="AB25" s="25"/>
      <c r="AC25" s="25"/>
      <c r="AD25" s="25"/>
    </row>
    <row r="26" spans="1:30" ht="57.75" hidden="1" customHeight="1" x14ac:dyDescent="0.2">
      <c r="A26" s="64">
        <f>IF('1_ENTREGA'!A28="","",'1_ENTREGA'!A28)</f>
        <v>21</v>
      </c>
      <c r="B26" s="65">
        <f t="shared" si="0"/>
        <v>0</v>
      </c>
      <c r="C26" s="72"/>
      <c r="D26" s="72"/>
      <c r="E26" s="67" t="e">
        <f t="shared" si="7"/>
        <v>#DIV/0!</v>
      </c>
      <c r="F26" s="68" t="e">
        <f t="shared" si="8"/>
        <v>#DIV/0!</v>
      </c>
      <c r="G26" s="194"/>
      <c r="H26" s="194"/>
      <c r="I26" s="69">
        <f t="shared" si="10"/>
        <v>0</v>
      </c>
      <c r="J26" s="68" t="str">
        <f t="shared" si="11"/>
        <v>NO CUMPLE</v>
      </c>
      <c r="K26" s="194"/>
      <c r="L26" s="194"/>
      <c r="M26" s="69" t="e">
        <f t="shared" si="2"/>
        <v>#DIV/0!</v>
      </c>
      <c r="N26" s="68" t="e">
        <f t="shared" si="3"/>
        <v>#DIV/0!</v>
      </c>
      <c r="O26" s="25"/>
      <c r="P26" s="25"/>
      <c r="Q26" s="20">
        <v>21</v>
      </c>
      <c r="R26" s="70">
        <f t="shared" si="4"/>
        <v>0</v>
      </c>
      <c r="S26" s="71" t="e">
        <f t="shared" si="6"/>
        <v>#DIV/0!</v>
      </c>
      <c r="T26" s="25"/>
      <c r="U26" s="25"/>
      <c r="V26" s="25"/>
      <c r="W26" s="25"/>
      <c r="X26" s="25"/>
      <c r="Y26" s="25"/>
      <c r="Z26" s="25"/>
      <c r="AA26" s="25"/>
      <c r="AB26" s="25"/>
      <c r="AC26" s="25"/>
      <c r="AD26" s="25"/>
    </row>
    <row r="27" spans="1:30" ht="15.75" hidden="1" customHeight="1" x14ac:dyDescent="0.2">
      <c r="A27" s="64">
        <f>IF('1_ENTREGA'!A29="","",'1_ENTREGA'!A29)</f>
        <v>22</v>
      </c>
      <c r="B27" s="65">
        <f t="shared" si="0"/>
        <v>0</v>
      </c>
      <c r="C27" s="66"/>
      <c r="D27" s="66"/>
      <c r="E27" s="67" t="e">
        <f t="shared" si="7"/>
        <v>#DIV/0!</v>
      </c>
      <c r="F27" s="68" t="e">
        <f t="shared" si="8"/>
        <v>#DIV/0!</v>
      </c>
      <c r="G27" s="194"/>
      <c r="H27" s="194"/>
      <c r="I27" s="69">
        <f t="shared" si="10"/>
        <v>0</v>
      </c>
      <c r="J27" s="68" t="str">
        <f t="shared" si="11"/>
        <v>NO CUMPLE</v>
      </c>
      <c r="K27" s="73"/>
      <c r="L27" s="73"/>
      <c r="M27" s="69" t="e">
        <f t="shared" si="2"/>
        <v>#DIV/0!</v>
      </c>
      <c r="N27" s="68" t="e">
        <f t="shared" si="3"/>
        <v>#DIV/0!</v>
      </c>
      <c r="O27" s="25"/>
      <c r="P27" s="25"/>
      <c r="Q27" s="20">
        <v>22</v>
      </c>
      <c r="R27" s="70">
        <f t="shared" si="4"/>
        <v>0</v>
      </c>
      <c r="S27" s="71" t="e">
        <f t="shared" si="6"/>
        <v>#DIV/0!</v>
      </c>
      <c r="T27" s="25"/>
      <c r="U27" s="25"/>
      <c r="V27" s="25"/>
      <c r="W27" s="25"/>
      <c r="X27" s="25"/>
      <c r="Y27" s="25"/>
      <c r="Z27" s="25"/>
      <c r="AA27" s="25"/>
      <c r="AB27" s="25"/>
      <c r="AC27" s="25"/>
      <c r="AD27" s="25"/>
    </row>
    <row r="28" spans="1:30" ht="15.75" hidden="1" customHeight="1" x14ac:dyDescent="0.2">
      <c r="A28" s="64">
        <f>IF('1_ENTREGA'!A30="","",'1_ENTREGA'!A30)</f>
        <v>23</v>
      </c>
      <c r="B28" s="65">
        <f t="shared" si="0"/>
        <v>0</v>
      </c>
      <c r="C28" s="66"/>
      <c r="D28" s="66"/>
      <c r="E28" s="67" t="e">
        <f t="shared" si="7"/>
        <v>#DIV/0!</v>
      </c>
      <c r="F28" s="68" t="e">
        <f t="shared" si="8"/>
        <v>#DIV/0!</v>
      </c>
      <c r="G28" s="194"/>
      <c r="H28" s="194"/>
      <c r="I28" s="69">
        <f t="shared" si="10"/>
        <v>0</v>
      </c>
      <c r="J28" s="68" t="str">
        <f t="shared" si="11"/>
        <v>NO CUMPLE</v>
      </c>
      <c r="K28" s="73"/>
      <c r="L28" s="73"/>
      <c r="M28" s="69" t="e">
        <f t="shared" si="2"/>
        <v>#DIV/0!</v>
      </c>
      <c r="N28" s="68" t="e">
        <f t="shared" si="3"/>
        <v>#DIV/0!</v>
      </c>
      <c r="O28" s="25"/>
      <c r="P28" s="25"/>
      <c r="Q28" s="20">
        <v>23</v>
      </c>
      <c r="R28" s="70">
        <f t="shared" si="4"/>
        <v>0</v>
      </c>
      <c r="S28" s="71" t="e">
        <f t="shared" si="6"/>
        <v>#DIV/0!</v>
      </c>
      <c r="T28" s="25"/>
      <c r="U28" s="25"/>
      <c r="V28" s="25"/>
      <c r="W28" s="25"/>
      <c r="X28" s="25"/>
      <c r="Y28" s="25"/>
      <c r="Z28" s="25"/>
      <c r="AA28" s="25"/>
      <c r="AB28" s="25"/>
      <c r="AC28" s="25"/>
      <c r="AD28" s="25"/>
    </row>
    <row r="29" spans="1:30" ht="15.75" hidden="1" customHeight="1" x14ac:dyDescent="0.2">
      <c r="A29" s="64">
        <f>IF('1_ENTREGA'!A31="","",'1_ENTREGA'!A31)</f>
        <v>24</v>
      </c>
      <c r="B29" s="65">
        <f t="shared" si="0"/>
        <v>0</v>
      </c>
      <c r="C29" s="66"/>
      <c r="D29" s="66"/>
      <c r="E29" s="67" t="e">
        <f t="shared" si="7"/>
        <v>#DIV/0!</v>
      </c>
      <c r="F29" s="68" t="e">
        <f t="shared" si="8"/>
        <v>#DIV/0!</v>
      </c>
      <c r="G29" s="194"/>
      <c r="H29" s="194"/>
      <c r="I29" s="69">
        <f t="shared" si="10"/>
        <v>0</v>
      </c>
      <c r="J29" s="68" t="str">
        <f t="shared" si="11"/>
        <v>NO CUMPLE</v>
      </c>
      <c r="K29" s="73"/>
      <c r="L29" s="73"/>
      <c r="M29" s="69" t="e">
        <f t="shared" si="2"/>
        <v>#DIV/0!</v>
      </c>
      <c r="N29" s="68" t="e">
        <f t="shared" si="3"/>
        <v>#DIV/0!</v>
      </c>
      <c r="O29" s="25"/>
      <c r="P29" s="25"/>
      <c r="Q29" s="20">
        <v>24</v>
      </c>
      <c r="R29" s="70">
        <f t="shared" si="4"/>
        <v>0</v>
      </c>
      <c r="S29" s="71" t="e">
        <f t="shared" si="6"/>
        <v>#DIV/0!</v>
      </c>
      <c r="T29" s="25"/>
      <c r="U29" s="25"/>
      <c r="V29" s="25"/>
      <c r="W29" s="25"/>
      <c r="X29" s="25"/>
      <c r="Y29" s="25"/>
      <c r="Z29" s="25"/>
      <c r="AA29" s="25"/>
      <c r="AB29" s="25"/>
      <c r="AC29" s="25"/>
      <c r="AD29" s="25"/>
    </row>
    <row r="30" spans="1:30" ht="15.75" hidden="1" customHeight="1" x14ac:dyDescent="0.2">
      <c r="A30" s="64">
        <f>IF('1_ENTREGA'!A32="","",'1_ENTREGA'!A32)</f>
        <v>25</v>
      </c>
      <c r="B30" s="65">
        <f t="shared" si="0"/>
        <v>0</v>
      </c>
      <c r="C30" s="66"/>
      <c r="D30" s="66"/>
      <c r="E30" s="67" t="e">
        <f t="shared" si="7"/>
        <v>#DIV/0!</v>
      </c>
      <c r="F30" s="68" t="e">
        <f t="shared" si="8"/>
        <v>#DIV/0!</v>
      </c>
      <c r="G30" s="194"/>
      <c r="H30" s="194"/>
      <c r="I30" s="69">
        <f t="shared" si="10"/>
        <v>0</v>
      </c>
      <c r="J30" s="68" t="str">
        <f t="shared" si="11"/>
        <v>NO CUMPLE</v>
      </c>
      <c r="K30" s="73"/>
      <c r="L30" s="73"/>
      <c r="M30" s="69" t="e">
        <f t="shared" si="2"/>
        <v>#DIV/0!</v>
      </c>
      <c r="N30" s="68" t="e">
        <f t="shared" si="3"/>
        <v>#DIV/0!</v>
      </c>
      <c r="O30" s="25"/>
      <c r="P30" s="25"/>
      <c r="Q30" s="20">
        <v>25</v>
      </c>
      <c r="R30" s="70">
        <f t="shared" si="4"/>
        <v>0</v>
      </c>
      <c r="S30" s="71" t="e">
        <f t="shared" si="6"/>
        <v>#DIV/0!</v>
      </c>
      <c r="T30" s="25"/>
      <c r="U30" s="25"/>
      <c r="V30" s="25"/>
      <c r="W30" s="25"/>
      <c r="X30" s="25"/>
      <c r="Y30" s="25"/>
      <c r="Z30" s="25"/>
      <c r="AA30" s="25"/>
      <c r="AB30" s="25"/>
      <c r="AC30" s="25"/>
      <c r="AD30" s="25"/>
    </row>
    <row r="31" spans="1:30" ht="15.75" hidden="1" customHeight="1" x14ac:dyDescent="0.2">
      <c r="A31" s="64">
        <f>IF('1_ENTREGA'!A33="","",'1_ENTREGA'!A33)</f>
        <v>26</v>
      </c>
      <c r="B31" s="65">
        <f t="shared" si="0"/>
        <v>0</v>
      </c>
      <c r="C31" s="66"/>
      <c r="D31" s="66"/>
      <c r="E31" s="67" t="e">
        <f t="shared" si="7"/>
        <v>#DIV/0!</v>
      </c>
      <c r="F31" s="68" t="e">
        <f t="shared" si="8"/>
        <v>#DIV/0!</v>
      </c>
      <c r="G31" s="194"/>
      <c r="H31" s="194"/>
      <c r="I31" s="69">
        <f t="shared" si="10"/>
        <v>0</v>
      </c>
      <c r="J31" s="68" t="str">
        <f t="shared" si="11"/>
        <v>NO CUMPLE</v>
      </c>
      <c r="K31" s="73"/>
      <c r="L31" s="73"/>
      <c r="M31" s="69" t="e">
        <f t="shared" si="2"/>
        <v>#DIV/0!</v>
      </c>
      <c r="N31" s="68" t="e">
        <f t="shared" si="3"/>
        <v>#DIV/0!</v>
      </c>
      <c r="O31" s="25"/>
      <c r="P31" s="25"/>
      <c r="Q31" s="20">
        <v>26</v>
      </c>
      <c r="R31" s="70">
        <f t="shared" si="4"/>
        <v>0</v>
      </c>
      <c r="S31" s="71" t="e">
        <f t="shared" si="6"/>
        <v>#DIV/0!</v>
      </c>
      <c r="T31" s="25"/>
      <c r="U31" s="25"/>
      <c r="V31" s="25"/>
      <c r="W31" s="25"/>
      <c r="X31" s="25"/>
      <c r="Y31" s="25"/>
      <c r="Z31" s="25"/>
      <c r="AA31" s="25"/>
      <c r="AB31" s="25"/>
      <c r="AC31" s="25"/>
      <c r="AD31" s="25"/>
    </row>
    <row r="32" spans="1:30" ht="15.75" hidden="1" customHeight="1" x14ac:dyDescent="0.2">
      <c r="A32" s="64">
        <f>IF('1_ENTREGA'!A34="","",'1_ENTREGA'!A34)</f>
        <v>27</v>
      </c>
      <c r="B32" s="65">
        <f t="shared" si="0"/>
        <v>0</v>
      </c>
      <c r="C32" s="66"/>
      <c r="D32" s="66"/>
      <c r="E32" s="67" t="e">
        <f t="shared" si="7"/>
        <v>#DIV/0!</v>
      </c>
      <c r="F32" s="68" t="e">
        <f t="shared" si="8"/>
        <v>#DIV/0!</v>
      </c>
      <c r="G32" s="194"/>
      <c r="H32" s="194"/>
      <c r="I32" s="69">
        <f t="shared" si="10"/>
        <v>0</v>
      </c>
      <c r="J32" s="68" t="str">
        <f t="shared" si="11"/>
        <v>NO CUMPLE</v>
      </c>
      <c r="K32" s="73"/>
      <c r="L32" s="73"/>
      <c r="M32" s="69" t="e">
        <f t="shared" si="2"/>
        <v>#DIV/0!</v>
      </c>
      <c r="N32" s="68" t="e">
        <f t="shared" si="3"/>
        <v>#DIV/0!</v>
      </c>
      <c r="O32" s="25"/>
      <c r="P32" s="25"/>
      <c r="Q32" s="20">
        <v>27</v>
      </c>
      <c r="R32" s="70">
        <f t="shared" si="4"/>
        <v>0</v>
      </c>
      <c r="S32" s="71" t="e">
        <f t="shared" si="6"/>
        <v>#DIV/0!</v>
      </c>
      <c r="T32" s="25"/>
      <c r="U32" s="25"/>
      <c r="V32" s="25"/>
      <c r="W32" s="25"/>
      <c r="X32" s="25"/>
      <c r="Y32" s="25"/>
      <c r="Z32" s="25"/>
      <c r="AA32" s="25"/>
      <c r="AB32" s="25"/>
      <c r="AC32" s="25"/>
      <c r="AD32" s="25"/>
    </row>
    <row r="33" spans="1:30" ht="15.75" hidden="1" customHeight="1" x14ac:dyDescent="0.2">
      <c r="A33" s="64">
        <f>IF('1_ENTREGA'!A35="","",'1_ENTREGA'!A35)</f>
        <v>28</v>
      </c>
      <c r="B33" s="65">
        <f t="shared" si="0"/>
        <v>0</v>
      </c>
      <c r="C33" s="66"/>
      <c r="D33" s="66"/>
      <c r="E33" s="67" t="e">
        <f t="shared" si="7"/>
        <v>#DIV/0!</v>
      </c>
      <c r="F33" s="68" t="e">
        <f t="shared" si="8"/>
        <v>#DIV/0!</v>
      </c>
      <c r="G33" s="194"/>
      <c r="H33" s="194"/>
      <c r="I33" s="69">
        <f t="shared" si="10"/>
        <v>0</v>
      </c>
      <c r="J33" s="68" t="str">
        <f t="shared" si="11"/>
        <v>NO CUMPLE</v>
      </c>
      <c r="K33" s="73"/>
      <c r="L33" s="73"/>
      <c r="M33" s="69" t="e">
        <f t="shared" si="2"/>
        <v>#DIV/0!</v>
      </c>
      <c r="N33" s="68" t="e">
        <f t="shared" si="3"/>
        <v>#DIV/0!</v>
      </c>
      <c r="O33" s="25"/>
      <c r="P33" s="25"/>
      <c r="Q33" s="20">
        <v>28</v>
      </c>
      <c r="R33" s="70">
        <f t="shared" si="4"/>
        <v>0</v>
      </c>
      <c r="S33" s="71" t="e">
        <f t="shared" si="6"/>
        <v>#DIV/0!</v>
      </c>
      <c r="T33" s="25"/>
      <c r="U33" s="25"/>
      <c r="V33" s="25"/>
      <c r="W33" s="25"/>
      <c r="X33" s="25"/>
      <c r="Y33" s="25"/>
      <c r="Z33" s="25"/>
      <c r="AA33" s="25"/>
      <c r="AB33" s="25"/>
      <c r="AC33" s="25"/>
      <c r="AD33" s="25"/>
    </row>
    <row r="34" spans="1:30" ht="15.75" hidden="1" customHeight="1" x14ac:dyDescent="0.2">
      <c r="A34" s="64">
        <f>IF('1_ENTREGA'!A36="","",'1_ENTREGA'!A36)</f>
        <v>29</v>
      </c>
      <c r="B34" s="65">
        <f t="shared" si="0"/>
        <v>0</v>
      </c>
      <c r="C34" s="66"/>
      <c r="D34" s="66"/>
      <c r="E34" s="67" t="e">
        <f t="shared" si="7"/>
        <v>#DIV/0!</v>
      </c>
      <c r="F34" s="68" t="e">
        <f t="shared" si="8"/>
        <v>#DIV/0!</v>
      </c>
      <c r="G34" s="194"/>
      <c r="H34" s="194"/>
      <c r="I34" s="69">
        <f t="shared" si="10"/>
        <v>0</v>
      </c>
      <c r="J34" s="68" t="str">
        <f t="shared" si="11"/>
        <v>NO CUMPLE</v>
      </c>
      <c r="K34" s="73"/>
      <c r="L34" s="73"/>
      <c r="M34" s="69" t="e">
        <f t="shared" si="2"/>
        <v>#DIV/0!</v>
      </c>
      <c r="N34" s="68" t="e">
        <f t="shared" si="3"/>
        <v>#DIV/0!</v>
      </c>
      <c r="O34" s="25"/>
      <c r="P34" s="25"/>
      <c r="Q34" s="20">
        <v>29</v>
      </c>
      <c r="R34" s="70">
        <f t="shared" si="4"/>
        <v>0</v>
      </c>
      <c r="S34" s="71" t="e">
        <f t="shared" si="6"/>
        <v>#DIV/0!</v>
      </c>
      <c r="T34" s="25"/>
      <c r="U34" s="25"/>
      <c r="V34" s="25"/>
      <c r="W34" s="25"/>
      <c r="X34" s="25"/>
      <c r="Y34" s="25"/>
      <c r="Z34" s="25"/>
      <c r="AA34" s="25"/>
      <c r="AB34" s="25"/>
      <c r="AC34" s="25"/>
      <c r="AD34" s="25"/>
    </row>
    <row r="35" spans="1:30" ht="15.75" hidden="1" customHeight="1" x14ac:dyDescent="0.2">
      <c r="A35" s="64">
        <f>IF('1_ENTREGA'!A37="","",'1_ENTREGA'!A37)</f>
        <v>30</v>
      </c>
      <c r="B35" s="65">
        <f t="shared" si="0"/>
        <v>0</v>
      </c>
      <c r="C35" s="66"/>
      <c r="D35" s="66"/>
      <c r="E35" s="67" t="e">
        <f t="shared" si="7"/>
        <v>#DIV/0!</v>
      </c>
      <c r="F35" s="68" t="e">
        <f t="shared" si="8"/>
        <v>#DIV/0!</v>
      </c>
      <c r="G35" s="194"/>
      <c r="H35" s="194"/>
      <c r="I35" s="69">
        <f t="shared" si="10"/>
        <v>0</v>
      </c>
      <c r="J35" s="68" t="str">
        <f t="shared" si="11"/>
        <v>NO CUMPLE</v>
      </c>
      <c r="K35" s="73"/>
      <c r="L35" s="73"/>
      <c r="M35" s="69" t="e">
        <f t="shared" si="2"/>
        <v>#DIV/0!</v>
      </c>
      <c r="N35" s="68" t="e">
        <f t="shared" si="3"/>
        <v>#DIV/0!</v>
      </c>
      <c r="O35" s="25"/>
      <c r="P35" s="25"/>
      <c r="Q35" s="20">
        <v>30</v>
      </c>
      <c r="R35" s="70">
        <f t="shared" si="4"/>
        <v>0</v>
      </c>
      <c r="S35" s="71" t="e">
        <f t="shared" si="6"/>
        <v>#DIV/0!</v>
      </c>
      <c r="T35" s="25"/>
      <c r="U35" s="25"/>
      <c r="V35" s="25"/>
      <c r="W35" s="25"/>
      <c r="X35" s="25"/>
      <c r="Y35" s="25"/>
      <c r="Z35" s="25"/>
      <c r="AA35" s="25"/>
      <c r="AB35" s="25"/>
      <c r="AC35" s="25"/>
      <c r="AD35" s="25"/>
    </row>
    <row r="36" spans="1:30" ht="15.75" customHeight="1" x14ac:dyDescent="0.2">
      <c r="A36" s="22"/>
      <c r="B36" s="22"/>
      <c r="C36" s="22"/>
      <c r="D36" s="22"/>
      <c r="E36" s="21"/>
      <c r="F36" s="21"/>
      <c r="G36" s="21"/>
      <c r="H36" s="21"/>
      <c r="I36" s="21"/>
      <c r="J36" s="21"/>
      <c r="K36" s="21"/>
      <c r="L36" s="21"/>
      <c r="M36" s="21"/>
      <c r="N36" s="21"/>
      <c r="O36" s="22"/>
      <c r="P36" s="22"/>
      <c r="Q36" s="57"/>
      <c r="R36" s="22"/>
      <c r="S36" s="57"/>
      <c r="T36" s="22"/>
      <c r="U36" s="22"/>
      <c r="V36" s="22"/>
      <c r="W36" s="22"/>
      <c r="X36" s="22"/>
      <c r="Y36" s="22"/>
      <c r="Z36" s="22"/>
      <c r="AA36" s="22"/>
      <c r="AB36" s="22"/>
      <c r="AC36" s="22"/>
      <c r="AD36" s="22"/>
    </row>
    <row r="37" spans="1:30" ht="15.75" customHeight="1" x14ac:dyDescent="0.2">
      <c r="A37" s="22"/>
      <c r="B37" s="22"/>
      <c r="C37" s="22"/>
      <c r="D37" s="22"/>
      <c r="E37" s="21"/>
      <c r="F37" s="21"/>
      <c r="G37" s="21"/>
      <c r="H37" s="21"/>
      <c r="I37" s="21"/>
      <c r="J37" s="21"/>
      <c r="K37" s="21"/>
      <c r="L37" s="21"/>
      <c r="M37" s="21"/>
      <c r="N37" s="21"/>
      <c r="O37" s="22"/>
      <c r="P37" s="22"/>
      <c r="Q37" s="57"/>
      <c r="R37" s="22"/>
      <c r="S37" s="57"/>
      <c r="T37" s="22"/>
      <c r="U37" s="22"/>
      <c r="V37" s="22"/>
      <c r="W37" s="22"/>
      <c r="X37" s="22"/>
      <c r="Y37" s="22"/>
      <c r="Z37" s="22"/>
      <c r="AA37" s="22"/>
      <c r="AB37" s="22"/>
      <c r="AC37" s="22"/>
      <c r="AD37" s="22"/>
    </row>
    <row r="38" spans="1:30" ht="15.75" customHeight="1" x14ac:dyDescent="0.2">
      <c r="A38" s="22"/>
      <c r="B38" s="22"/>
      <c r="C38" s="22"/>
      <c r="D38" s="22"/>
      <c r="E38" s="21"/>
      <c r="F38" s="21"/>
      <c r="G38" s="21"/>
      <c r="H38" s="21"/>
      <c r="I38" s="21"/>
      <c r="J38" s="21"/>
      <c r="K38" s="21"/>
      <c r="L38" s="21"/>
      <c r="M38" s="21"/>
      <c r="N38" s="21"/>
      <c r="O38" s="22"/>
      <c r="P38" s="22"/>
      <c r="Q38" s="57"/>
      <c r="R38" s="22"/>
      <c r="S38" s="57"/>
      <c r="T38" s="22"/>
      <c r="U38" s="22"/>
      <c r="V38" s="22"/>
      <c r="W38" s="22"/>
      <c r="X38" s="22"/>
      <c r="Y38" s="22"/>
      <c r="Z38" s="22"/>
      <c r="AA38" s="22"/>
      <c r="AB38" s="22"/>
      <c r="AC38" s="22"/>
      <c r="AD38" s="22"/>
    </row>
    <row r="39" spans="1:30" ht="15.75" customHeight="1" x14ac:dyDescent="0.2">
      <c r="A39" s="22"/>
      <c r="B39" s="22"/>
      <c r="C39" s="22"/>
      <c r="D39" s="57"/>
      <c r="E39" s="425"/>
      <c r="F39" s="21"/>
      <c r="G39" s="21"/>
      <c r="H39" s="21"/>
      <c r="I39" s="21"/>
      <c r="J39" s="21"/>
      <c r="K39" s="21"/>
      <c r="L39" s="21"/>
      <c r="M39" s="21"/>
      <c r="N39" s="21"/>
      <c r="O39" s="22"/>
      <c r="P39" s="22"/>
      <c r="Q39" s="57"/>
      <c r="R39" s="22"/>
      <c r="S39" s="57"/>
      <c r="T39" s="22"/>
      <c r="U39" s="22"/>
      <c r="V39" s="22"/>
      <c r="W39" s="22"/>
      <c r="X39" s="22"/>
      <c r="Y39" s="22"/>
      <c r="Z39" s="22"/>
      <c r="AA39" s="22"/>
      <c r="AB39" s="22"/>
      <c r="AC39" s="22"/>
      <c r="AD39" s="22"/>
    </row>
    <row r="40" spans="1:30" ht="15.75" customHeight="1" x14ac:dyDescent="0.2">
      <c r="A40" s="22"/>
      <c r="B40" s="22"/>
      <c r="C40" s="22"/>
      <c r="D40" s="417"/>
      <c r="E40" s="417"/>
      <c r="F40" s="21"/>
      <c r="G40" s="21"/>
      <c r="H40" s="21"/>
      <c r="I40" s="21"/>
      <c r="J40" s="21"/>
      <c r="K40" s="21"/>
      <c r="L40" s="21"/>
      <c r="M40" s="21"/>
      <c r="N40" s="21"/>
      <c r="O40" s="22"/>
      <c r="P40" s="22"/>
      <c r="Q40" s="57"/>
      <c r="R40" s="22"/>
      <c r="S40" s="57"/>
      <c r="T40" s="22"/>
      <c r="U40" s="22"/>
      <c r="V40" s="22"/>
      <c r="W40" s="22"/>
      <c r="X40" s="22"/>
      <c r="Y40" s="22"/>
      <c r="Z40" s="22"/>
      <c r="AA40" s="22"/>
      <c r="AB40" s="22"/>
      <c r="AC40" s="22"/>
      <c r="AD40" s="22"/>
    </row>
    <row r="41" spans="1:30" ht="15.75" customHeight="1" x14ac:dyDescent="0.2">
      <c r="A41" s="22"/>
      <c r="B41" s="22"/>
      <c r="C41" s="22"/>
      <c r="D41" s="419"/>
      <c r="E41" s="420"/>
      <c r="F41" s="420"/>
      <c r="G41" s="421"/>
      <c r="H41" s="418"/>
      <c r="I41" s="418"/>
      <c r="J41" s="21"/>
      <c r="K41" s="21"/>
      <c r="L41" s="21"/>
      <c r="M41" s="21"/>
      <c r="N41" s="21"/>
      <c r="O41" s="22"/>
      <c r="P41" s="22"/>
      <c r="Q41" s="57"/>
      <c r="R41" s="22"/>
      <c r="S41" s="57"/>
      <c r="T41" s="22"/>
      <c r="U41" s="22"/>
      <c r="V41" s="22"/>
      <c r="W41" s="22"/>
      <c r="X41" s="22"/>
      <c r="Y41" s="22"/>
      <c r="Z41" s="22"/>
      <c r="AA41" s="22"/>
      <c r="AB41" s="22"/>
      <c r="AC41" s="22"/>
      <c r="AD41" s="22"/>
    </row>
    <row r="42" spans="1:30" ht="15.75" customHeight="1" x14ac:dyDescent="0.2">
      <c r="A42" s="22"/>
      <c r="B42" s="22"/>
      <c r="C42" s="22"/>
      <c r="D42" s="419"/>
      <c r="E42" s="418"/>
      <c r="F42" s="420"/>
      <c r="G42" s="421"/>
      <c r="H42" s="21"/>
      <c r="I42" s="21"/>
      <c r="J42" s="21"/>
      <c r="K42" s="21"/>
      <c r="L42" s="21"/>
      <c r="M42" s="21"/>
      <c r="N42" s="21"/>
      <c r="O42" s="22"/>
      <c r="P42" s="22"/>
      <c r="Q42" s="57"/>
      <c r="R42" s="22"/>
      <c r="S42" s="57"/>
      <c r="T42" s="22"/>
      <c r="U42" s="22"/>
      <c r="V42" s="22"/>
      <c r="W42" s="22"/>
      <c r="X42" s="22"/>
      <c r="Y42" s="22"/>
      <c r="Z42" s="22"/>
      <c r="AA42" s="22"/>
      <c r="AB42" s="22"/>
      <c r="AC42" s="22"/>
      <c r="AD42" s="22"/>
    </row>
    <row r="43" spans="1:30" ht="15.75" customHeight="1" x14ac:dyDescent="0.2">
      <c r="A43" s="22"/>
      <c r="B43" s="22"/>
      <c r="C43" s="22"/>
      <c r="D43" s="419"/>
      <c r="E43" s="418"/>
      <c r="F43" s="420"/>
      <c r="G43" s="421"/>
      <c r="H43" s="21"/>
      <c r="I43" s="21"/>
      <c r="J43" s="21"/>
      <c r="K43" s="21"/>
      <c r="L43" s="21"/>
      <c r="M43" s="21"/>
      <c r="N43" s="21"/>
      <c r="O43" s="22"/>
      <c r="P43" s="22"/>
      <c r="Q43" s="57"/>
      <c r="R43" s="22"/>
      <c r="S43" s="57"/>
      <c r="T43" s="22"/>
      <c r="U43" s="22"/>
      <c r="V43" s="22"/>
      <c r="W43" s="22"/>
      <c r="X43" s="22"/>
      <c r="Y43" s="22"/>
      <c r="Z43" s="22"/>
      <c r="AA43" s="22"/>
      <c r="AB43" s="22"/>
      <c r="AC43" s="22"/>
      <c r="AD43" s="22"/>
    </row>
    <row r="44" spans="1:30" ht="15.75" customHeight="1" x14ac:dyDescent="0.2">
      <c r="A44" s="22"/>
      <c r="B44" s="22"/>
      <c r="C44" s="22"/>
      <c r="D44" s="419"/>
      <c r="E44" s="418"/>
      <c r="F44" s="420"/>
      <c r="G44" s="421"/>
      <c r="H44" s="21"/>
      <c r="I44" s="21"/>
      <c r="J44" s="21"/>
      <c r="K44" s="21"/>
      <c r="L44" s="21"/>
      <c r="M44" s="21"/>
      <c r="N44" s="21"/>
      <c r="O44" s="22"/>
      <c r="P44" s="22"/>
      <c r="Q44" s="57"/>
      <c r="R44" s="22"/>
      <c r="S44" s="57"/>
      <c r="T44" s="22"/>
      <c r="U44" s="22"/>
      <c r="V44" s="22"/>
      <c r="W44" s="22"/>
      <c r="X44" s="22"/>
      <c r="Y44" s="22"/>
      <c r="Z44" s="22"/>
      <c r="AA44" s="22"/>
      <c r="AB44" s="22"/>
      <c r="AC44" s="22"/>
      <c r="AD44" s="22"/>
    </row>
    <row r="45" spans="1:30" ht="15.75" customHeight="1" x14ac:dyDescent="0.2">
      <c r="A45" s="22"/>
      <c r="B45" s="22"/>
      <c r="C45" s="22"/>
      <c r="D45" s="419"/>
      <c r="E45" s="418"/>
      <c r="F45" s="420"/>
      <c r="G45" s="421"/>
      <c r="H45" s="21"/>
      <c r="I45" s="21"/>
      <c r="J45" s="21"/>
      <c r="K45" s="21"/>
      <c r="L45" s="21"/>
      <c r="M45" s="21"/>
      <c r="N45" s="21"/>
      <c r="O45" s="22"/>
      <c r="P45" s="22"/>
      <c r="Q45" s="57"/>
      <c r="R45" s="22"/>
      <c r="S45" s="57"/>
      <c r="T45" s="22"/>
      <c r="U45" s="22"/>
      <c r="V45" s="22"/>
      <c r="W45" s="22"/>
      <c r="X45" s="22"/>
      <c r="Y45" s="22"/>
      <c r="Z45" s="22"/>
      <c r="AA45" s="22"/>
      <c r="AB45" s="22"/>
      <c r="AC45" s="22"/>
      <c r="AD45" s="22"/>
    </row>
    <row r="46" spans="1:30" ht="15.75" customHeight="1" x14ac:dyDescent="0.2">
      <c r="A46" s="22"/>
      <c r="B46" s="22"/>
      <c r="C46" s="22"/>
      <c r="D46" s="419"/>
      <c r="E46" s="418"/>
      <c r="F46" s="420"/>
      <c r="G46" s="421"/>
      <c r="H46" s="21"/>
      <c r="I46" s="21"/>
      <c r="J46" s="21"/>
      <c r="K46" s="21"/>
      <c r="L46" s="21"/>
      <c r="M46" s="21"/>
      <c r="N46" s="21"/>
      <c r="O46" s="22"/>
      <c r="P46" s="22"/>
      <c r="Q46" s="57"/>
      <c r="R46" s="22"/>
      <c r="S46" s="57"/>
      <c r="T46" s="22"/>
      <c r="U46" s="22"/>
      <c r="V46" s="22"/>
      <c r="W46" s="22"/>
      <c r="X46" s="22"/>
      <c r="Y46" s="22"/>
      <c r="Z46" s="22"/>
      <c r="AA46" s="22"/>
      <c r="AB46" s="22"/>
      <c r="AC46" s="22"/>
      <c r="AD46" s="22"/>
    </row>
    <row r="47" spans="1:30" ht="15.75" customHeight="1" x14ac:dyDescent="0.2">
      <c r="A47" s="22"/>
      <c r="B47" s="22"/>
      <c r="D47" s="22"/>
      <c r="E47" s="21"/>
      <c r="F47" s="21"/>
      <c r="G47" s="21"/>
      <c r="H47" s="21"/>
      <c r="I47" s="21"/>
      <c r="J47" s="21"/>
      <c r="K47" s="21"/>
      <c r="L47" s="21"/>
      <c r="M47" s="21"/>
      <c r="N47" s="21"/>
      <c r="O47" s="22"/>
      <c r="P47" s="22"/>
      <c r="Q47" s="57"/>
      <c r="R47" s="22"/>
      <c r="S47" s="57"/>
      <c r="T47" s="22"/>
      <c r="U47" s="22"/>
      <c r="V47" s="22"/>
      <c r="W47" s="22"/>
      <c r="X47" s="22"/>
      <c r="Y47" s="22"/>
      <c r="Z47" s="22"/>
      <c r="AA47" s="22"/>
      <c r="AB47" s="22"/>
      <c r="AC47" s="22"/>
      <c r="AD47" s="22"/>
    </row>
    <row r="48" spans="1:30" ht="15.75" customHeight="1" x14ac:dyDescent="0.2">
      <c r="A48" s="22"/>
      <c r="B48" s="22"/>
      <c r="D48" s="22"/>
      <c r="E48" s="21"/>
      <c r="F48" s="21"/>
      <c r="G48" s="21"/>
      <c r="H48" s="21"/>
      <c r="I48" s="21"/>
      <c r="J48" s="21"/>
      <c r="K48" s="21"/>
      <c r="L48" s="21"/>
      <c r="M48" s="21"/>
      <c r="N48" s="21"/>
      <c r="O48" s="22"/>
      <c r="P48" s="22"/>
      <c r="Q48" s="57"/>
      <c r="R48" s="22"/>
      <c r="S48" s="57"/>
      <c r="T48" s="22"/>
      <c r="U48" s="22"/>
      <c r="V48" s="22"/>
      <c r="W48" s="22"/>
      <c r="X48" s="22"/>
      <c r="Y48" s="22"/>
      <c r="Z48" s="22"/>
      <c r="AA48" s="22"/>
      <c r="AB48" s="22"/>
      <c r="AC48" s="22"/>
      <c r="AD48" s="22"/>
    </row>
    <row r="49" spans="1:30" ht="15.75" customHeight="1" x14ac:dyDescent="0.2">
      <c r="A49" s="22"/>
      <c r="B49" s="22"/>
      <c r="D49" s="22"/>
      <c r="E49" s="21"/>
      <c r="F49" s="21"/>
      <c r="G49" s="21"/>
      <c r="H49" s="21"/>
      <c r="I49" s="21"/>
      <c r="J49" s="21"/>
      <c r="K49" s="21"/>
      <c r="L49" s="21"/>
      <c r="M49" s="21"/>
      <c r="N49" s="21"/>
      <c r="O49" s="22"/>
      <c r="P49" s="22"/>
      <c r="Q49" s="57"/>
      <c r="R49" s="22"/>
      <c r="S49" s="57"/>
      <c r="T49" s="22"/>
      <c r="U49" s="22"/>
      <c r="V49" s="22"/>
      <c r="W49" s="22"/>
      <c r="X49" s="22"/>
      <c r="Y49" s="22"/>
      <c r="Z49" s="22"/>
      <c r="AA49" s="22"/>
      <c r="AB49" s="22"/>
      <c r="AC49" s="22"/>
      <c r="AD49" s="22"/>
    </row>
    <row r="50" spans="1:30" ht="15.75" customHeight="1" x14ac:dyDescent="0.2">
      <c r="A50" s="22"/>
      <c r="B50" s="22"/>
      <c r="C50" s="22"/>
      <c r="D50" s="22"/>
      <c r="E50" s="21"/>
      <c r="F50" s="21"/>
      <c r="G50" s="21"/>
      <c r="H50" s="21"/>
      <c r="I50" s="21"/>
      <c r="J50" s="21"/>
      <c r="K50" s="21"/>
      <c r="L50" s="21"/>
      <c r="M50" s="21"/>
      <c r="N50" s="21"/>
      <c r="O50" s="22"/>
      <c r="P50" s="22"/>
      <c r="Q50" s="57"/>
      <c r="R50" s="22"/>
      <c r="S50" s="57"/>
      <c r="T50" s="22"/>
      <c r="U50" s="22"/>
      <c r="V50" s="22"/>
      <c r="W50" s="22"/>
      <c r="X50" s="22"/>
      <c r="Y50" s="22"/>
      <c r="Z50" s="22"/>
      <c r="AA50" s="22"/>
      <c r="AB50" s="22"/>
      <c r="AC50" s="22"/>
      <c r="AD50" s="22"/>
    </row>
    <row r="51" spans="1:30" ht="15.75" customHeight="1" x14ac:dyDescent="0.2">
      <c r="A51" s="22"/>
      <c r="B51" s="22"/>
      <c r="C51" s="22"/>
      <c r="D51" s="22"/>
      <c r="E51" s="21"/>
      <c r="F51" s="21"/>
      <c r="G51" s="21"/>
      <c r="H51" s="21"/>
      <c r="I51" s="21"/>
      <c r="J51" s="21"/>
      <c r="K51" s="21"/>
      <c r="L51" s="21"/>
      <c r="M51" s="21"/>
      <c r="N51" s="21"/>
      <c r="O51" s="22"/>
      <c r="P51" s="22"/>
      <c r="Q51" s="57"/>
      <c r="R51" s="22"/>
      <c r="S51" s="57"/>
      <c r="T51" s="22"/>
      <c r="U51" s="22"/>
      <c r="V51" s="22"/>
      <c r="W51" s="22"/>
      <c r="X51" s="22"/>
      <c r="Y51" s="22"/>
      <c r="Z51" s="22"/>
      <c r="AA51" s="22"/>
      <c r="AB51" s="22"/>
      <c r="AC51" s="22"/>
      <c r="AD51" s="22"/>
    </row>
    <row r="52" spans="1:30" ht="15.75" customHeight="1" x14ac:dyDescent="0.2">
      <c r="A52" s="22"/>
      <c r="B52" s="22"/>
      <c r="C52" s="22"/>
      <c r="D52" s="22"/>
      <c r="E52" s="21"/>
      <c r="F52" s="21"/>
      <c r="G52" s="21"/>
      <c r="H52" s="21"/>
      <c r="I52" s="21"/>
      <c r="J52" s="21"/>
      <c r="K52" s="21"/>
      <c r="L52" s="21"/>
      <c r="M52" s="21"/>
      <c r="N52" s="21"/>
      <c r="O52" s="22"/>
      <c r="P52" s="22"/>
      <c r="Q52" s="57"/>
      <c r="R52" s="22"/>
      <c r="S52" s="57"/>
      <c r="T52" s="22"/>
      <c r="U52" s="22"/>
      <c r="V52" s="22"/>
      <c r="W52" s="22"/>
      <c r="X52" s="22"/>
      <c r="Y52" s="22"/>
      <c r="Z52" s="22"/>
      <c r="AA52" s="22"/>
      <c r="AB52" s="22"/>
      <c r="AC52" s="22"/>
      <c r="AD52" s="22"/>
    </row>
    <row r="53" spans="1:30" ht="15.75" customHeight="1" x14ac:dyDescent="0.2">
      <c r="A53" s="22"/>
      <c r="B53" s="22"/>
      <c r="C53" s="22"/>
      <c r="D53" s="22"/>
      <c r="E53" s="21"/>
      <c r="F53" s="21"/>
      <c r="G53" s="21"/>
      <c r="H53" s="21"/>
      <c r="I53" s="21"/>
      <c r="J53" s="21"/>
      <c r="K53" s="21"/>
      <c r="L53" s="21"/>
      <c r="M53" s="21"/>
      <c r="N53" s="21"/>
      <c r="O53" s="22"/>
      <c r="P53" s="22"/>
      <c r="Q53" s="57"/>
      <c r="R53" s="22"/>
      <c r="S53" s="57"/>
      <c r="T53" s="22"/>
      <c r="U53" s="22"/>
      <c r="V53" s="22"/>
      <c r="W53" s="22"/>
      <c r="X53" s="22"/>
      <c r="Y53" s="22"/>
      <c r="Z53" s="22"/>
      <c r="AA53" s="22"/>
      <c r="AB53" s="22"/>
      <c r="AC53" s="22"/>
      <c r="AD53" s="22"/>
    </row>
    <row r="54" spans="1:30" ht="15.75" customHeight="1" x14ac:dyDescent="0.2">
      <c r="A54" s="22"/>
      <c r="B54" s="22"/>
      <c r="C54" s="22"/>
      <c r="D54" s="22"/>
      <c r="E54" s="21"/>
      <c r="F54" s="21"/>
      <c r="G54" s="21"/>
      <c r="H54" s="21"/>
      <c r="I54" s="21"/>
      <c r="J54" s="21"/>
      <c r="K54" s="21"/>
      <c r="L54" s="21"/>
      <c r="M54" s="21"/>
      <c r="N54" s="21"/>
      <c r="O54" s="22"/>
      <c r="P54" s="22"/>
      <c r="Q54" s="57"/>
      <c r="R54" s="22"/>
      <c r="S54" s="57"/>
      <c r="T54" s="22"/>
      <c r="U54" s="22"/>
      <c r="V54" s="22"/>
      <c r="W54" s="22"/>
      <c r="X54" s="22"/>
      <c r="Y54" s="22"/>
      <c r="Z54" s="22"/>
      <c r="AA54" s="22"/>
      <c r="AB54" s="22"/>
      <c r="AC54" s="22"/>
      <c r="AD54" s="22"/>
    </row>
    <row r="55" spans="1:30" ht="15.75" customHeight="1" x14ac:dyDescent="0.2">
      <c r="A55" s="22"/>
      <c r="B55" s="22"/>
      <c r="C55" s="22"/>
      <c r="D55" s="22"/>
      <c r="E55" s="21"/>
      <c r="F55" s="21"/>
      <c r="G55" s="21"/>
      <c r="H55" s="21"/>
      <c r="I55" s="21"/>
      <c r="J55" s="21"/>
      <c r="K55" s="21"/>
      <c r="L55" s="21"/>
      <c r="M55" s="21"/>
      <c r="N55" s="21"/>
      <c r="O55" s="22"/>
      <c r="P55" s="22"/>
      <c r="Q55" s="57"/>
      <c r="R55" s="22"/>
      <c r="S55" s="57"/>
      <c r="T55" s="22"/>
      <c r="U55" s="22"/>
      <c r="V55" s="22"/>
      <c r="W55" s="22"/>
      <c r="X55" s="22"/>
      <c r="Y55" s="22"/>
      <c r="Z55" s="22"/>
      <c r="AA55" s="22"/>
      <c r="AB55" s="22"/>
      <c r="AC55" s="22"/>
      <c r="AD55" s="22"/>
    </row>
    <row r="56" spans="1:30" ht="15.75" customHeight="1" x14ac:dyDescent="0.2">
      <c r="A56" s="22"/>
      <c r="B56" s="22"/>
      <c r="C56" s="22"/>
      <c r="D56" s="22"/>
      <c r="E56" s="21"/>
      <c r="F56" s="21"/>
      <c r="G56" s="21"/>
      <c r="H56" s="21"/>
      <c r="I56" s="21"/>
      <c r="J56" s="21"/>
      <c r="K56" s="21"/>
      <c r="L56" s="21"/>
      <c r="M56" s="21"/>
      <c r="N56" s="21"/>
      <c r="O56" s="22"/>
      <c r="P56" s="22"/>
      <c r="Q56" s="57"/>
      <c r="R56" s="22"/>
      <c r="S56" s="57"/>
      <c r="T56" s="22"/>
      <c r="U56" s="22"/>
      <c r="V56" s="22"/>
      <c r="W56" s="22"/>
      <c r="X56" s="22"/>
      <c r="Y56" s="22"/>
      <c r="Z56" s="22"/>
      <c r="AA56" s="22"/>
      <c r="AB56" s="22"/>
      <c r="AC56" s="22"/>
      <c r="AD56" s="22"/>
    </row>
    <row r="57" spans="1:30" ht="15.75" customHeight="1" x14ac:dyDescent="0.2">
      <c r="A57" s="22"/>
      <c r="B57" s="22"/>
      <c r="C57" s="22"/>
      <c r="D57" s="22"/>
      <c r="E57" s="21"/>
      <c r="F57" s="21"/>
      <c r="G57" s="21"/>
      <c r="H57" s="21"/>
      <c r="I57" s="21"/>
      <c r="J57" s="21"/>
      <c r="K57" s="21"/>
      <c r="L57" s="21"/>
      <c r="M57" s="21"/>
      <c r="N57" s="21"/>
      <c r="O57" s="22"/>
      <c r="P57" s="22"/>
      <c r="Q57" s="57"/>
      <c r="R57" s="22"/>
      <c r="S57" s="57"/>
      <c r="T57" s="22"/>
      <c r="U57" s="22"/>
      <c r="V57" s="22"/>
      <c r="W57" s="22"/>
      <c r="X57" s="22"/>
      <c r="Y57" s="22"/>
      <c r="Z57" s="22"/>
      <c r="AA57" s="22"/>
      <c r="AB57" s="22"/>
      <c r="AC57" s="22"/>
      <c r="AD57" s="22"/>
    </row>
    <row r="58" spans="1:30" ht="15.75" customHeight="1" x14ac:dyDescent="0.2">
      <c r="A58" s="22"/>
      <c r="B58" s="22"/>
      <c r="C58" s="22"/>
      <c r="D58" s="22"/>
      <c r="E58" s="21"/>
      <c r="F58" s="21"/>
      <c r="G58" s="21"/>
      <c r="H58" s="21"/>
      <c r="I58" s="21"/>
      <c r="J58" s="21"/>
      <c r="K58" s="21"/>
      <c r="L58" s="21"/>
      <c r="M58" s="21"/>
      <c r="N58" s="21"/>
      <c r="O58" s="22"/>
      <c r="P58" s="22"/>
      <c r="Q58" s="57"/>
      <c r="R58" s="22"/>
      <c r="S58" s="57"/>
      <c r="T58" s="22"/>
      <c r="U58" s="22"/>
      <c r="V58" s="22"/>
      <c r="W58" s="22"/>
      <c r="X58" s="22"/>
      <c r="Y58" s="22"/>
      <c r="Z58" s="22"/>
      <c r="AA58" s="22"/>
      <c r="AB58" s="22"/>
      <c r="AC58" s="22"/>
      <c r="AD58" s="22"/>
    </row>
    <row r="59" spans="1:30" ht="15.75" customHeight="1" x14ac:dyDescent="0.2">
      <c r="A59" s="22"/>
      <c r="B59" s="22"/>
      <c r="C59" s="22"/>
      <c r="D59" s="22"/>
      <c r="E59" s="21"/>
      <c r="F59" s="21"/>
      <c r="G59" s="21"/>
      <c r="H59" s="21"/>
      <c r="I59" s="21"/>
      <c r="J59" s="21"/>
      <c r="K59" s="21"/>
      <c r="L59" s="21"/>
      <c r="M59" s="21"/>
      <c r="N59" s="21"/>
      <c r="O59" s="22"/>
      <c r="P59" s="22"/>
      <c r="Q59" s="57"/>
      <c r="R59" s="22"/>
      <c r="S59" s="57"/>
      <c r="T59" s="22"/>
      <c r="U59" s="22"/>
      <c r="V59" s="22"/>
      <c r="W59" s="22"/>
      <c r="X59" s="22"/>
      <c r="Y59" s="22"/>
      <c r="Z59" s="22"/>
      <c r="AA59" s="22"/>
      <c r="AB59" s="22"/>
      <c r="AC59" s="22"/>
      <c r="AD59" s="22"/>
    </row>
    <row r="60" spans="1:30" ht="15.75" customHeight="1" x14ac:dyDescent="0.2">
      <c r="A60" s="22"/>
      <c r="B60" s="22"/>
      <c r="C60" s="22"/>
      <c r="D60" s="22"/>
      <c r="E60" s="21"/>
      <c r="F60" s="21"/>
      <c r="G60" s="21"/>
      <c r="H60" s="21"/>
      <c r="I60" s="21"/>
      <c r="J60" s="21"/>
      <c r="K60" s="21"/>
      <c r="L60" s="21"/>
      <c r="M60" s="21"/>
      <c r="N60" s="21"/>
      <c r="O60" s="22"/>
      <c r="P60" s="22"/>
      <c r="Q60" s="57"/>
      <c r="R60" s="22"/>
      <c r="S60" s="57"/>
      <c r="T60" s="22"/>
      <c r="U60" s="22"/>
      <c r="V60" s="22"/>
      <c r="W60" s="22"/>
      <c r="X60" s="22"/>
      <c r="Y60" s="22"/>
      <c r="Z60" s="22"/>
      <c r="AA60" s="22"/>
      <c r="AB60" s="22"/>
      <c r="AC60" s="22"/>
      <c r="AD60" s="22"/>
    </row>
    <row r="61" spans="1:30" ht="15.75" customHeight="1" x14ac:dyDescent="0.2">
      <c r="A61" s="22"/>
      <c r="B61" s="22"/>
      <c r="C61" s="22"/>
      <c r="D61" s="22"/>
      <c r="E61" s="21"/>
      <c r="F61" s="21"/>
      <c r="G61" s="21"/>
      <c r="H61" s="21"/>
      <c r="I61" s="21"/>
      <c r="J61" s="21"/>
      <c r="K61" s="21"/>
      <c r="L61" s="21"/>
      <c r="M61" s="21"/>
      <c r="N61" s="21"/>
      <c r="O61" s="22"/>
      <c r="P61" s="22"/>
      <c r="Q61" s="57"/>
      <c r="R61" s="22"/>
      <c r="S61" s="57"/>
      <c r="T61" s="22"/>
      <c r="U61" s="22"/>
      <c r="V61" s="22"/>
      <c r="W61" s="22"/>
      <c r="X61" s="22"/>
      <c r="Y61" s="22"/>
      <c r="Z61" s="22"/>
      <c r="AA61" s="22"/>
      <c r="AB61" s="22"/>
      <c r="AC61" s="22"/>
      <c r="AD61" s="22"/>
    </row>
    <row r="62" spans="1:30" ht="15.75" customHeight="1" x14ac:dyDescent="0.2">
      <c r="A62" s="22"/>
      <c r="B62" s="22"/>
      <c r="C62" s="22"/>
      <c r="D62" s="22"/>
      <c r="E62" s="21"/>
      <c r="F62" s="21"/>
      <c r="G62" s="21"/>
      <c r="H62" s="21"/>
      <c r="I62" s="21"/>
      <c r="J62" s="21"/>
      <c r="K62" s="21"/>
      <c r="L62" s="21"/>
      <c r="M62" s="21"/>
      <c r="N62" s="21"/>
      <c r="O62" s="22"/>
      <c r="P62" s="22"/>
      <c r="Q62" s="57"/>
      <c r="R62" s="22"/>
      <c r="S62" s="57"/>
      <c r="T62" s="22"/>
      <c r="U62" s="22"/>
      <c r="V62" s="22"/>
      <c r="W62" s="22"/>
      <c r="X62" s="22"/>
      <c r="Y62" s="22"/>
      <c r="Z62" s="22"/>
      <c r="AA62" s="22"/>
      <c r="AB62" s="22"/>
      <c r="AC62" s="22"/>
      <c r="AD62" s="22"/>
    </row>
    <row r="63" spans="1:30" ht="15.75" customHeight="1" x14ac:dyDescent="0.2">
      <c r="A63" s="22"/>
      <c r="B63" s="22"/>
      <c r="C63" s="22"/>
      <c r="D63" s="22"/>
      <c r="E63" s="21"/>
      <c r="F63" s="21"/>
      <c r="G63" s="21"/>
      <c r="H63" s="21"/>
      <c r="I63" s="21"/>
      <c r="J63" s="21"/>
      <c r="K63" s="21"/>
      <c r="L63" s="21"/>
      <c r="M63" s="21"/>
      <c r="N63" s="21"/>
      <c r="O63" s="22"/>
      <c r="P63" s="22"/>
      <c r="Q63" s="57"/>
      <c r="R63" s="22"/>
      <c r="S63" s="57"/>
      <c r="T63" s="22"/>
      <c r="U63" s="22"/>
      <c r="V63" s="22"/>
      <c r="W63" s="22"/>
      <c r="X63" s="22"/>
      <c r="Y63" s="22"/>
      <c r="Z63" s="22"/>
      <c r="AA63" s="22"/>
      <c r="AB63" s="22"/>
      <c r="AC63" s="22"/>
      <c r="AD63" s="22"/>
    </row>
    <row r="64" spans="1:30" ht="15.75" customHeight="1" x14ac:dyDescent="0.2">
      <c r="A64" s="22"/>
      <c r="B64" s="22"/>
      <c r="C64" s="22"/>
      <c r="D64" s="22"/>
      <c r="E64" s="21"/>
      <c r="F64" s="21"/>
      <c r="G64" s="21"/>
      <c r="H64" s="21"/>
      <c r="I64" s="21"/>
      <c r="J64" s="21"/>
      <c r="K64" s="21"/>
      <c r="L64" s="21"/>
      <c r="M64" s="21"/>
      <c r="N64" s="21"/>
      <c r="O64" s="22"/>
      <c r="P64" s="22"/>
      <c r="Q64" s="57"/>
      <c r="R64" s="22"/>
      <c r="S64" s="57"/>
      <c r="T64" s="22"/>
      <c r="U64" s="22"/>
      <c r="V64" s="22"/>
      <c r="W64" s="22"/>
      <c r="X64" s="22"/>
      <c r="Y64" s="22"/>
      <c r="Z64" s="22"/>
      <c r="AA64" s="22"/>
      <c r="AB64" s="22"/>
      <c r="AC64" s="22"/>
      <c r="AD64" s="22"/>
    </row>
    <row r="65" spans="1:30" ht="15.75" customHeight="1" x14ac:dyDescent="0.2">
      <c r="A65" s="22"/>
      <c r="B65" s="22"/>
      <c r="C65" s="22"/>
      <c r="D65" s="22"/>
      <c r="E65" s="21"/>
      <c r="F65" s="21"/>
      <c r="G65" s="21"/>
      <c r="H65" s="21"/>
      <c r="I65" s="21"/>
      <c r="J65" s="21"/>
      <c r="K65" s="21"/>
      <c r="L65" s="21"/>
      <c r="M65" s="21"/>
      <c r="N65" s="21"/>
      <c r="O65" s="22"/>
      <c r="P65" s="22"/>
      <c r="Q65" s="57"/>
      <c r="R65" s="22"/>
      <c r="S65" s="57"/>
      <c r="T65" s="22"/>
      <c r="U65" s="22"/>
      <c r="V65" s="22"/>
      <c r="W65" s="22"/>
      <c r="X65" s="22"/>
      <c r="Y65" s="22"/>
      <c r="Z65" s="22"/>
      <c r="AA65" s="22"/>
      <c r="AB65" s="22"/>
      <c r="AC65" s="22"/>
      <c r="AD65" s="22"/>
    </row>
    <row r="66" spans="1:30" ht="15.75" customHeight="1" x14ac:dyDescent="0.2">
      <c r="A66" s="22"/>
      <c r="B66" s="22"/>
      <c r="C66" s="22"/>
      <c r="D66" s="22"/>
      <c r="E66" s="21"/>
      <c r="F66" s="21"/>
      <c r="G66" s="21"/>
      <c r="H66" s="21"/>
      <c r="I66" s="21"/>
      <c r="J66" s="21"/>
      <c r="K66" s="21"/>
      <c r="L66" s="21"/>
      <c r="M66" s="21"/>
      <c r="N66" s="21"/>
      <c r="O66" s="22"/>
      <c r="P66" s="22"/>
      <c r="Q66" s="57"/>
      <c r="R66" s="22"/>
      <c r="S66" s="57"/>
      <c r="T66" s="22"/>
      <c r="U66" s="22"/>
      <c r="V66" s="22"/>
      <c r="W66" s="22"/>
      <c r="X66" s="22"/>
      <c r="Y66" s="22"/>
      <c r="Z66" s="22"/>
      <c r="AA66" s="22"/>
      <c r="AB66" s="22"/>
      <c r="AC66" s="22"/>
      <c r="AD66" s="22"/>
    </row>
    <row r="67" spans="1:30" ht="15.75" customHeight="1" x14ac:dyDescent="0.2">
      <c r="A67" s="22"/>
      <c r="B67" s="22"/>
      <c r="C67" s="22"/>
      <c r="D67" s="22"/>
      <c r="E67" s="21"/>
      <c r="F67" s="21"/>
      <c r="G67" s="21"/>
      <c r="H67" s="21"/>
      <c r="I67" s="21"/>
      <c r="J67" s="21"/>
      <c r="K67" s="21"/>
      <c r="L67" s="21"/>
      <c r="M67" s="21"/>
      <c r="N67" s="21"/>
      <c r="O67" s="22"/>
      <c r="P67" s="22"/>
      <c r="Q67" s="57"/>
      <c r="R67" s="22"/>
      <c r="S67" s="57"/>
      <c r="T67" s="22"/>
      <c r="U67" s="22"/>
      <c r="V67" s="22"/>
      <c r="W67" s="22"/>
      <c r="X67" s="22"/>
      <c r="Y67" s="22"/>
      <c r="Z67" s="22"/>
      <c r="AA67" s="22"/>
      <c r="AB67" s="22"/>
      <c r="AC67" s="22"/>
      <c r="AD67" s="22"/>
    </row>
    <row r="68" spans="1:30" ht="15.75" customHeight="1" x14ac:dyDescent="0.2">
      <c r="A68" s="22"/>
      <c r="B68" s="22"/>
      <c r="C68" s="22"/>
      <c r="D68" s="22"/>
      <c r="E68" s="21"/>
      <c r="F68" s="21"/>
      <c r="G68" s="21"/>
      <c r="H68" s="21"/>
      <c r="I68" s="21"/>
      <c r="J68" s="21"/>
      <c r="K68" s="21"/>
      <c r="L68" s="21"/>
      <c r="M68" s="21"/>
      <c r="N68" s="21"/>
      <c r="O68" s="22"/>
      <c r="P68" s="22"/>
      <c r="Q68" s="57"/>
      <c r="R68" s="22"/>
      <c r="S68" s="57"/>
      <c r="T68" s="22"/>
      <c r="U68" s="22"/>
      <c r="V68" s="22"/>
      <c r="W68" s="22"/>
      <c r="X68" s="22"/>
      <c r="Y68" s="22"/>
      <c r="Z68" s="22"/>
      <c r="AA68" s="22"/>
      <c r="AB68" s="22"/>
      <c r="AC68" s="22"/>
      <c r="AD68" s="22"/>
    </row>
    <row r="69" spans="1:30" ht="15.75" customHeight="1" x14ac:dyDescent="0.2">
      <c r="A69" s="22"/>
      <c r="B69" s="22"/>
      <c r="C69" s="22"/>
      <c r="D69" s="22"/>
      <c r="E69" s="21"/>
      <c r="F69" s="21"/>
      <c r="G69" s="21"/>
      <c r="H69" s="21"/>
      <c r="I69" s="21"/>
      <c r="J69" s="21"/>
      <c r="K69" s="21"/>
      <c r="L69" s="21"/>
      <c r="M69" s="21"/>
      <c r="N69" s="21"/>
      <c r="O69" s="22"/>
      <c r="P69" s="22"/>
      <c r="Q69" s="57"/>
      <c r="R69" s="22"/>
      <c r="S69" s="57"/>
      <c r="T69" s="22"/>
      <c r="U69" s="22"/>
      <c r="V69" s="22"/>
      <c r="W69" s="22"/>
      <c r="X69" s="22"/>
      <c r="Y69" s="22"/>
      <c r="Z69" s="22"/>
      <c r="AA69" s="22"/>
      <c r="AB69" s="22"/>
      <c r="AC69" s="22"/>
      <c r="AD69" s="22"/>
    </row>
    <row r="70" spans="1:30" ht="15.75" customHeight="1" x14ac:dyDescent="0.2">
      <c r="A70" s="22"/>
      <c r="B70" s="22"/>
      <c r="C70" s="22"/>
      <c r="D70" s="22"/>
      <c r="E70" s="21"/>
      <c r="F70" s="21"/>
      <c r="G70" s="21"/>
      <c r="H70" s="21"/>
      <c r="I70" s="21"/>
      <c r="J70" s="21"/>
      <c r="K70" s="21"/>
      <c r="L70" s="21"/>
      <c r="M70" s="21"/>
      <c r="N70" s="21"/>
      <c r="O70" s="22"/>
      <c r="P70" s="22"/>
      <c r="Q70" s="57"/>
      <c r="R70" s="22"/>
      <c r="S70" s="57"/>
      <c r="T70" s="22"/>
      <c r="U70" s="22"/>
      <c r="V70" s="22"/>
      <c r="W70" s="22"/>
      <c r="X70" s="22"/>
      <c r="Y70" s="22"/>
      <c r="Z70" s="22"/>
      <c r="AA70" s="22"/>
      <c r="AB70" s="22"/>
      <c r="AC70" s="22"/>
      <c r="AD70" s="22"/>
    </row>
    <row r="71" spans="1:30" ht="15.75" customHeight="1" x14ac:dyDescent="0.2">
      <c r="A71" s="22"/>
      <c r="B71" s="22"/>
      <c r="C71" s="22"/>
      <c r="D71" s="22"/>
      <c r="E71" s="21"/>
      <c r="F71" s="21"/>
      <c r="G71" s="21"/>
      <c r="H71" s="21"/>
      <c r="I71" s="21"/>
      <c r="J71" s="21"/>
      <c r="K71" s="21"/>
      <c r="L71" s="21"/>
      <c r="M71" s="21"/>
      <c r="N71" s="21"/>
      <c r="O71" s="22"/>
      <c r="P71" s="22"/>
      <c r="Q71" s="57"/>
      <c r="R71" s="22"/>
      <c r="S71" s="57"/>
      <c r="T71" s="22"/>
      <c r="U71" s="22"/>
      <c r="V71" s="22"/>
      <c r="W71" s="22"/>
      <c r="X71" s="22"/>
      <c r="Y71" s="22"/>
      <c r="Z71" s="22"/>
      <c r="AA71" s="22"/>
      <c r="AB71" s="22"/>
      <c r="AC71" s="22"/>
      <c r="AD71" s="22"/>
    </row>
    <row r="72" spans="1:30" ht="15.75" customHeight="1" x14ac:dyDescent="0.2">
      <c r="A72" s="22"/>
      <c r="B72" s="22"/>
      <c r="C72" s="22"/>
      <c r="D72" s="22"/>
      <c r="E72" s="21"/>
      <c r="F72" s="21"/>
      <c r="G72" s="21"/>
      <c r="H72" s="21"/>
      <c r="I72" s="21"/>
      <c r="J72" s="21"/>
      <c r="K72" s="21"/>
      <c r="L72" s="21"/>
      <c r="M72" s="21"/>
      <c r="N72" s="21"/>
      <c r="O72" s="22"/>
      <c r="P72" s="22"/>
      <c r="Q72" s="57"/>
      <c r="R72" s="22"/>
      <c r="S72" s="57"/>
      <c r="T72" s="22"/>
      <c r="U72" s="22"/>
      <c r="V72" s="22"/>
      <c r="W72" s="22"/>
      <c r="X72" s="22"/>
      <c r="Y72" s="22"/>
      <c r="Z72" s="22"/>
      <c r="AA72" s="22"/>
      <c r="AB72" s="22"/>
      <c r="AC72" s="22"/>
      <c r="AD72" s="22"/>
    </row>
    <row r="73" spans="1:30" ht="15.75" customHeight="1" x14ac:dyDescent="0.2">
      <c r="A73" s="22"/>
      <c r="B73" s="22"/>
      <c r="C73" s="22"/>
      <c r="D73" s="22"/>
      <c r="E73" s="21"/>
      <c r="F73" s="21"/>
      <c r="G73" s="21"/>
      <c r="H73" s="21"/>
      <c r="I73" s="21"/>
      <c r="J73" s="21"/>
      <c r="K73" s="21"/>
      <c r="L73" s="21"/>
      <c r="M73" s="21"/>
      <c r="N73" s="21"/>
      <c r="O73" s="22"/>
      <c r="P73" s="22"/>
      <c r="Q73" s="57"/>
      <c r="R73" s="22"/>
      <c r="S73" s="57"/>
      <c r="T73" s="22"/>
      <c r="U73" s="22"/>
      <c r="V73" s="22"/>
      <c r="W73" s="22"/>
      <c r="X73" s="22"/>
      <c r="Y73" s="22"/>
      <c r="Z73" s="22"/>
      <c r="AA73" s="22"/>
      <c r="AB73" s="22"/>
      <c r="AC73" s="22"/>
      <c r="AD73" s="22"/>
    </row>
    <row r="74" spans="1:30" ht="15.75" customHeight="1" x14ac:dyDescent="0.2">
      <c r="A74" s="22"/>
      <c r="B74" s="22"/>
      <c r="C74" s="22"/>
      <c r="D74" s="22"/>
      <c r="E74" s="21"/>
      <c r="F74" s="21"/>
      <c r="G74" s="21"/>
      <c r="H74" s="21"/>
      <c r="I74" s="21"/>
      <c r="J74" s="21"/>
      <c r="K74" s="21"/>
      <c r="L74" s="21"/>
      <c r="M74" s="21"/>
      <c r="N74" s="21"/>
      <c r="O74" s="22"/>
      <c r="P74" s="22"/>
      <c r="Q74" s="57"/>
      <c r="R74" s="22"/>
      <c r="S74" s="57"/>
      <c r="T74" s="22"/>
      <c r="U74" s="22"/>
      <c r="V74" s="22"/>
      <c r="W74" s="22"/>
      <c r="X74" s="22"/>
      <c r="Y74" s="22"/>
      <c r="Z74" s="22"/>
      <c r="AA74" s="22"/>
      <c r="AB74" s="22"/>
      <c r="AC74" s="22"/>
      <c r="AD74" s="22"/>
    </row>
    <row r="75" spans="1:30" ht="15.75" customHeight="1" x14ac:dyDescent="0.2">
      <c r="A75" s="22"/>
      <c r="B75" s="22"/>
      <c r="C75" s="22"/>
      <c r="D75" s="22"/>
      <c r="E75" s="21"/>
      <c r="F75" s="21"/>
      <c r="G75" s="21"/>
      <c r="H75" s="21"/>
      <c r="I75" s="21"/>
      <c r="J75" s="21"/>
      <c r="K75" s="21"/>
      <c r="L75" s="21"/>
      <c r="M75" s="21"/>
      <c r="N75" s="21"/>
      <c r="O75" s="22"/>
      <c r="P75" s="22"/>
      <c r="Q75" s="57"/>
      <c r="R75" s="22"/>
      <c r="S75" s="57"/>
      <c r="T75" s="22"/>
      <c r="U75" s="22"/>
      <c r="V75" s="22"/>
      <c r="W75" s="22"/>
      <c r="X75" s="22"/>
      <c r="Y75" s="22"/>
      <c r="Z75" s="22"/>
      <c r="AA75" s="22"/>
      <c r="AB75" s="22"/>
      <c r="AC75" s="22"/>
      <c r="AD75" s="22"/>
    </row>
    <row r="76" spans="1:30" ht="15.75" customHeight="1" x14ac:dyDescent="0.2">
      <c r="A76" s="22"/>
      <c r="B76" s="22"/>
      <c r="C76" s="22"/>
      <c r="D76" s="22"/>
      <c r="E76" s="21"/>
      <c r="F76" s="21"/>
      <c r="G76" s="21"/>
      <c r="H76" s="21"/>
      <c r="I76" s="21"/>
      <c r="J76" s="21"/>
      <c r="K76" s="21"/>
      <c r="L76" s="21"/>
      <c r="M76" s="21"/>
      <c r="N76" s="21"/>
      <c r="O76" s="22"/>
      <c r="P76" s="22"/>
      <c r="Q76" s="57"/>
      <c r="R76" s="22"/>
      <c r="S76" s="57"/>
      <c r="T76" s="22"/>
      <c r="U76" s="22"/>
      <c r="V76" s="22"/>
      <c r="W76" s="22"/>
      <c r="X76" s="22"/>
      <c r="Y76" s="22"/>
      <c r="Z76" s="22"/>
      <c r="AA76" s="22"/>
      <c r="AB76" s="22"/>
      <c r="AC76" s="22"/>
      <c r="AD76" s="22"/>
    </row>
    <row r="77" spans="1:30" ht="15.75" customHeight="1" x14ac:dyDescent="0.2">
      <c r="A77" s="22"/>
      <c r="B77" s="22"/>
      <c r="C77" s="22"/>
      <c r="D77" s="22"/>
      <c r="E77" s="21"/>
      <c r="F77" s="21"/>
      <c r="G77" s="21"/>
      <c r="H77" s="21"/>
      <c r="I77" s="21"/>
      <c r="J77" s="21"/>
      <c r="K77" s="21"/>
      <c r="L77" s="21"/>
      <c r="M77" s="21"/>
      <c r="N77" s="21"/>
      <c r="O77" s="22"/>
      <c r="P77" s="22"/>
      <c r="Q77" s="57"/>
      <c r="R77" s="22"/>
      <c r="S77" s="57"/>
      <c r="T77" s="22"/>
      <c r="U77" s="22"/>
      <c r="V77" s="22"/>
      <c r="W77" s="22"/>
      <c r="X77" s="22"/>
      <c r="Y77" s="22"/>
      <c r="Z77" s="22"/>
      <c r="AA77" s="22"/>
      <c r="AB77" s="22"/>
      <c r="AC77" s="22"/>
      <c r="AD77" s="22"/>
    </row>
    <row r="78" spans="1:30" ht="15.75" customHeight="1" x14ac:dyDescent="0.2">
      <c r="A78" s="22"/>
      <c r="B78" s="22"/>
      <c r="C78" s="22"/>
      <c r="D78" s="22"/>
      <c r="E78" s="21"/>
      <c r="F78" s="21"/>
      <c r="G78" s="21"/>
      <c r="H78" s="21"/>
      <c r="I78" s="21"/>
      <c r="J78" s="21"/>
      <c r="K78" s="21"/>
      <c r="L78" s="21"/>
      <c r="M78" s="21"/>
      <c r="N78" s="21"/>
      <c r="O78" s="22"/>
      <c r="P78" s="22"/>
      <c r="Q78" s="57"/>
      <c r="R78" s="22"/>
      <c r="S78" s="57"/>
      <c r="T78" s="22"/>
      <c r="U78" s="22"/>
      <c r="V78" s="22"/>
      <c r="W78" s="22"/>
      <c r="X78" s="22"/>
      <c r="Y78" s="22"/>
      <c r="Z78" s="22"/>
      <c r="AA78" s="22"/>
      <c r="AB78" s="22"/>
      <c r="AC78" s="22"/>
      <c r="AD78" s="22"/>
    </row>
    <row r="79" spans="1:30" ht="15.75" customHeight="1" x14ac:dyDescent="0.2">
      <c r="A79" s="22"/>
      <c r="B79" s="22"/>
      <c r="C79" s="22"/>
      <c r="D79" s="22"/>
      <c r="E79" s="21"/>
      <c r="F79" s="21"/>
      <c r="G79" s="21"/>
      <c r="H79" s="21"/>
      <c r="I79" s="21"/>
      <c r="J79" s="21"/>
      <c r="K79" s="21"/>
      <c r="L79" s="21"/>
      <c r="M79" s="21"/>
      <c r="N79" s="21"/>
      <c r="O79" s="22"/>
      <c r="P79" s="22"/>
      <c r="Q79" s="57"/>
      <c r="R79" s="22"/>
      <c r="S79" s="57"/>
      <c r="T79" s="22"/>
      <c r="U79" s="22"/>
      <c r="V79" s="22"/>
      <c r="W79" s="22"/>
      <c r="X79" s="22"/>
      <c r="Y79" s="22"/>
      <c r="Z79" s="22"/>
      <c r="AA79" s="22"/>
      <c r="AB79" s="22"/>
      <c r="AC79" s="22"/>
      <c r="AD79" s="22"/>
    </row>
    <row r="80" spans="1:30" ht="15.75" customHeight="1" x14ac:dyDescent="0.2">
      <c r="A80" s="22"/>
      <c r="B80" s="22"/>
      <c r="C80" s="22"/>
      <c r="D80" s="22"/>
      <c r="E80" s="21"/>
      <c r="F80" s="21"/>
      <c r="G80" s="21"/>
      <c r="H80" s="21"/>
      <c r="I80" s="21"/>
      <c r="J80" s="21"/>
      <c r="K80" s="21"/>
      <c r="L80" s="21"/>
      <c r="M80" s="21"/>
      <c r="N80" s="21"/>
      <c r="O80" s="22"/>
      <c r="P80" s="22"/>
      <c r="Q80" s="57"/>
      <c r="R80" s="22"/>
      <c r="S80" s="57"/>
      <c r="T80" s="22"/>
      <c r="U80" s="22"/>
      <c r="V80" s="22"/>
      <c r="W80" s="22"/>
      <c r="X80" s="22"/>
      <c r="Y80" s="22"/>
      <c r="Z80" s="22"/>
      <c r="AA80" s="22"/>
      <c r="AB80" s="22"/>
      <c r="AC80" s="22"/>
      <c r="AD80" s="22"/>
    </row>
    <row r="81" spans="1:30" ht="15.75" customHeight="1" x14ac:dyDescent="0.2">
      <c r="A81" s="22"/>
      <c r="B81" s="22"/>
      <c r="C81" s="22"/>
      <c r="D81" s="22"/>
      <c r="E81" s="21"/>
      <c r="F81" s="21"/>
      <c r="G81" s="21"/>
      <c r="H81" s="21"/>
      <c r="I81" s="21"/>
      <c r="J81" s="21"/>
      <c r="K81" s="21"/>
      <c r="L81" s="21"/>
      <c r="M81" s="21"/>
      <c r="N81" s="21"/>
      <c r="O81" s="22"/>
      <c r="P81" s="22"/>
      <c r="Q81" s="57"/>
      <c r="R81" s="22"/>
      <c r="S81" s="57"/>
      <c r="T81" s="22"/>
      <c r="U81" s="22"/>
      <c r="V81" s="22"/>
      <c r="W81" s="22"/>
      <c r="X81" s="22"/>
      <c r="Y81" s="22"/>
      <c r="Z81" s="22"/>
      <c r="AA81" s="22"/>
      <c r="AB81" s="22"/>
      <c r="AC81" s="22"/>
      <c r="AD81" s="22"/>
    </row>
    <row r="82" spans="1:30" ht="15.75" customHeight="1" x14ac:dyDescent="0.2">
      <c r="A82" s="22"/>
      <c r="B82" s="22"/>
      <c r="C82" s="22"/>
      <c r="D82" s="22"/>
      <c r="E82" s="21"/>
      <c r="F82" s="21"/>
      <c r="G82" s="21"/>
      <c r="H82" s="21"/>
      <c r="I82" s="21"/>
      <c r="J82" s="21"/>
      <c r="K82" s="21"/>
      <c r="L82" s="21"/>
      <c r="M82" s="21"/>
      <c r="N82" s="21"/>
      <c r="O82" s="22"/>
      <c r="P82" s="22"/>
      <c r="Q82" s="57"/>
      <c r="R82" s="22"/>
      <c r="S82" s="57"/>
      <c r="T82" s="22"/>
      <c r="U82" s="22"/>
      <c r="V82" s="22"/>
      <c r="W82" s="22"/>
      <c r="X82" s="22"/>
      <c r="Y82" s="22"/>
      <c r="Z82" s="22"/>
      <c r="AA82" s="22"/>
      <c r="AB82" s="22"/>
      <c r="AC82" s="22"/>
      <c r="AD82" s="22"/>
    </row>
    <row r="83" spans="1:30" ht="15.75" customHeight="1" x14ac:dyDescent="0.2">
      <c r="A83" s="22"/>
      <c r="B83" s="22"/>
      <c r="C83" s="22"/>
      <c r="D83" s="22"/>
      <c r="E83" s="21"/>
      <c r="F83" s="21"/>
      <c r="G83" s="21"/>
      <c r="H83" s="21"/>
      <c r="I83" s="21"/>
      <c r="J83" s="21"/>
      <c r="K83" s="21"/>
      <c r="L83" s="21"/>
      <c r="M83" s="21"/>
      <c r="N83" s="21"/>
      <c r="O83" s="22"/>
      <c r="P83" s="22"/>
      <c r="Q83" s="57"/>
      <c r="R83" s="22"/>
      <c r="S83" s="57"/>
      <c r="T83" s="22"/>
      <c r="U83" s="22"/>
      <c r="V83" s="22"/>
      <c r="W83" s="22"/>
      <c r="X83" s="22"/>
      <c r="Y83" s="22"/>
      <c r="Z83" s="22"/>
      <c r="AA83" s="22"/>
      <c r="AB83" s="22"/>
      <c r="AC83" s="22"/>
      <c r="AD83" s="22"/>
    </row>
    <row r="84" spans="1:30" ht="15.75" customHeight="1" x14ac:dyDescent="0.2">
      <c r="A84" s="22"/>
      <c r="B84" s="22"/>
      <c r="C84" s="22"/>
      <c r="D84" s="22"/>
      <c r="E84" s="21"/>
      <c r="F84" s="21"/>
      <c r="G84" s="21"/>
      <c r="H84" s="21"/>
      <c r="I84" s="21"/>
      <c r="J84" s="21"/>
      <c r="K84" s="21"/>
      <c r="L84" s="21"/>
      <c r="M84" s="21"/>
      <c r="N84" s="21"/>
      <c r="O84" s="22"/>
      <c r="P84" s="22"/>
      <c r="Q84" s="57"/>
      <c r="R84" s="22"/>
      <c r="S84" s="57"/>
      <c r="T84" s="22"/>
      <c r="U84" s="22"/>
      <c r="V84" s="22"/>
      <c r="W84" s="22"/>
      <c r="X84" s="22"/>
      <c r="Y84" s="22"/>
      <c r="Z84" s="22"/>
      <c r="AA84" s="22"/>
      <c r="AB84" s="22"/>
      <c r="AC84" s="22"/>
      <c r="AD84" s="22"/>
    </row>
    <row r="85" spans="1:30" ht="15.75" customHeight="1" x14ac:dyDescent="0.2">
      <c r="A85" s="22"/>
      <c r="B85" s="22"/>
      <c r="C85" s="22"/>
      <c r="D85" s="22"/>
      <c r="E85" s="21"/>
      <c r="F85" s="21"/>
      <c r="G85" s="21"/>
      <c r="H85" s="21"/>
      <c r="I85" s="21"/>
      <c r="J85" s="21"/>
      <c r="K85" s="21"/>
      <c r="L85" s="21"/>
      <c r="M85" s="21"/>
      <c r="N85" s="21"/>
      <c r="O85" s="22"/>
      <c r="P85" s="22"/>
      <c r="Q85" s="57"/>
      <c r="R85" s="22"/>
      <c r="S85" s="57"/>
      <c r="T85" s="22"/>
      <c r="U85" s="22"/>
      <c r="V85" s="22"/>
      <c r="W85" s="22"/>
      <c r="X85" s="22"/>
      <c r="Y85" s="22"/>
      <c r="Z85" s="22"/>
      <c r="AA85" s="22"/>
      <c r="AB85" s="22"/>
      <c r="AC85" s="22"/>
      <c r="AD85" s="22"/>
    </row>
    <row r="86" spans="1:30" ht="15.75" customHeight="1" x14ac:dyDescent="0.2">
      <c r="A86" s="22"/>
      <c r="B86" s="22"/>
      <c r="C86" s="22"/>
      <c r="D86" s="22"/>
      <c r="E86" s="21"/>
      <c r="F86" s="21"/>
      <c r="G86" s="21"/>
      <c r="H86" s="21"/>
      <c r="I86" s="21"/>
      <c r="J86" s="21"/>
      <c r="K86" s="21"/>
      <c r="L86" s="21"/>
      <c r="M86" s="21"/>
      <c r="N86" s="21"/>
      <c r="O86" s="22"/>
      <c r="P86" s="22"/>
      <c r="Q86" s="57"/>
      <c r="R86" s="22"/>
      <c r="S86" s="57"/>
      <c r="T86" s="22"/>
      <c r="U86" s="22"/>
      <c r="V86" s="22"/>
      <c r="W86" s="22"/>
      <c r="X86" s="22"/>
      <c r="Y86" s="22"/>
      <c r="Z86" s="22"/>
      <c r="AA86" s="22"/>
      <c r="AB86" s="22"/>
      <c r="AC86" s="22"/>
      <c r="AD86" s="22"/>
    </row>
    <row r="87" spans="1:30" ht="15.75" customHeight="1" x14ac:dyDescent="0.2">
      <c r="A87" s="22"/>
      <c r="B87" s="22"/>
      <c r="C87" s="22"/>
      <c r="D87" s="22"/>
      <c r="E87" s="21"/>
      <c r="F87" s="21"/>
      <c r="G87" s="21"/>
      <c r="H87" s="21"/>
      <c r="I87" s="21"/>
      <c r="J87" s="21"/>
      <c r="K87" s="21"/>
      <c r="L87" s="21"/>
      <c r="M87" s="21"/>
      <c r="N87" s="21"/>
      <c r="O87" s="22"/>
      <c r="P87" s="22"/>
      <c r="Q87" s="57"/>
      <c r="R87" s="22"/>
      <c r="S87" s="57"/>
      <c r="T87" s="22"/>
      <c r="U87" s="22"/>
      <c r="V87" s="22"/>
      <c r="W87" s="22"/>
      <c r="X87" s="22"/>
      <c r="Y87" s="22"/>
      <c r="Z87" s="22"/>
      <c r="AA87" s="22"/>
      <c r="AB87" s="22"/>
      <c r="AC87" s="22"/>
      <c r="AD87" s="22"/>
    </row>
    <row r="88" spans="1:30" ht="15.75" customHeight="1" x14ac:dyDescent="0.2">
      <c r="A88" s="22"/>
      <c r="B88" s="22"/>
      <c r="C88" s="22"/>
      <c r="D88" s="22"/>
      <c r="E88" s="21"/>
      <c r="F88" s="21"/>
      <c r="G88" s="21"/>
      <c r="H88" s="21"/>
      <c r="I88" s="21"/>
      <c r="J88" s="21"/>
      <c r="K88" s="21"/>
      <c r="L88" s="21"/>
      <c r="M88" s="21"/>
      <c r="N88" s="21"/>
      <c r="O88" s="22"/>
      <c r="P88" s="22"/>
      <c r="Q88" s="57"/>
      <c r="R88" s="22"/>
      <c r="S88" s="57"/>
      <c r="T88" s="22"/>
      <c r="U88" s="22"/>
      <c r="V88" s="22"/>
      <c r="W88" s="22"/>
      <c r="X88" s="22"/>
      <c r="Y88" s="22"/>
      <c r="Z88" s="22"/>
      <c r="AA88" s="22"/>
      <c r="AB88" s="22"/>
      <c r="AC88" s="22"/>
      <c r="AD88" s="22"/>
    </row>
    <row r="89" spans="1:30" ht="15.75" customHeight="1" x14ac:dyDescent="0.2">
      <c r="A89" s="22"/>
      <c r="B89" s="22"/>
      <c r="C89" s="22"/>
      <c r="D89" s="22"/>
      <c r="E89" s="21"/>
      <c r="F89" s="21"/>
      <c r="G89" s="21"/>
      <c r="H89" s="21"/>
      <c r="I89" s="21"/>
      <c r="J89" s="21"/>
      <c r="K89" s="21"/>
      <c r="L89" s="21"/>
      <c r="M89" s="21"/>
      <c r="N89" s="21"/>
      <c r="O89" s="22"/>
      <c r="P89" s="22"/>
      <c r="Q89" s="57"/>
      <c r="R89" s="22"/>
      <c r="S89" s="57"/>
      <c r="T89" s="22"/>
      <c r="U89" s="22"/>
      <c r="V89" s="22"/>
      <c r="W89" s="22"/>
      <c r="X89" s="22"/>
      <c r="Y89" s="22"/>
      <c r="Z89" s="22"/>
      <c r="AA89" s="22"/>
      <c r="AB89" s="22"/>
      <c r="AC89" s="22"/>
      <c r="AD89" s="22"/>
    </row>
    <row r="90" spans="1:30" ht="15.75" customHeight="1" x14ac:dyDescent="0.2">
      <c r="A90" s="22"/>
      <c r="B90" s="22"/>
      <c r="C90" s="22"/>
      <c r="D90" s="22"/>
      <c r="E90" s="21"/>
      <c r="F90" s="21"/>
      <c r="G90" s="21"/>
      <c r="H90" s="21"/>
      <c r="I90" s="21"/>
      <c r="J90" s="21"/>
      <c r="K90" s="21"/>
      <c r="L90" s="21"/>
      <c r="M90" s="21"/>
      <c r="N90" s="21"/>
      <c r="O90" s="22"/>
      <c r="P90" s="22"/>
      <c r="Q90" s="57"/>
      <c r="R90" s="22"/>
      <c r="S90" s="57"/>
      <c r="T90" s="22"/>
      <c r="U90" s="22"/>
      <c r="V90" s="22"/>
      <c r="W90" s="22"/>
      <c r="X90" s="22"/>
      <c r="Y90" s="22"/>
      <c r="Z90" s="22"/>
      <c r="AA90" s="22"/>
      <c r="AB90" s="22"/>
      <c r="AC90" s="22"/>
      <c r="AD90" s="22"/>
    </row>
    <row r="91" spans="1:30" ht="15.75" customHeight="1" x14ac:dyDescent="0.2">
      <c r="A91" s="22"/>
      <c r="B91" s="22"/>
      <c r="C91" s="22"/>
      <c r="D91" s="22"/>
      <c r="E91" s="21"/>
      <c r="F91" s="21"/>
      <c r="G91" s="21"/>
      <c r="H91" s="21"/>
      <c r="I91" s="21"/>
      <c r="J91" s="21"/>
      <c r="K91" s="21"/>
      <c r="L91" s="21"/>
      <c r="M91" s="21"/>
      <c r="N91" s="21"/>
      <c r="O91" s="22"/>
      <c r="P91" s="22"/>
      <c r="Q91" s="57"/>
      <c r="R91" s="22"/>
      <c r="S91" s="57"/>
      <c r="T91" s="22"/>
      <c r="U91" s="22"/>
      <c r="V91" s="22"/>
      <c r="W91" s="22"/>
      <c r="X91" s="22"/>
      <c r="Y91" s="22"/>
      <c r="Z91" s="22"/>
      <c r="AA91" s="22"/>
      <c r="AB91" s="22"/>
      <c r="AC91" s="22"/>
      <c r="AD91" s="22"/>
    </row>
    <row r="92" spans="1:30" ht="15.75" customHeight="1" x14ac:dyDescent="0.2">
      <c r="A92" s="22"/>
      <c r="B92" s="22"/>
      <c r="C92" s="22"/>
      <c r="D92" s="22"/>
      <c r="E92" s="21"/>
      <c r="F92" s="21"/>
      <c r="G92" s="21"/>
      <c r="H92" s="21"/>
      <c r="I92" s="21"/>
      <c r="J92" s="21"/>
      <c r="K92" s="21"/>
      <c r="L92" s="21"/>
      <c r="M92" s="21"/>
      <c r="N92" s="21"/>
      <c r="O92" s="22"/>
      <c r="P92" s="22"/>
      <c r="Q92" s="57"/>
      <c r="R92" s="22"/>
      <c r="S92" s="57"/>
      <c r="T92" s="22"/>
      <c r="U92" s="22"/>
      <c r="V92" s="22"/>
      <c r="W92" s="22"/>
      <c r="X92" s="22"/>
      <c r="Y92" s="22"/>
      <c r="Z92" s="22"/>
      <c r="AA92" s="22"/>
      <c r="AB92" s="22"/>
      <c r="AC92" s="22"/>
      <c r="AD92" s="22"/>
    </row>
    <row r="93" spans="1:30" ht="15.75" customHeight="1" x14ac:dyDescent="0.2">
      <c r="A93" s="22"/>
      <c r="B93" s="22"/>
      <c r="C93" s="22"/>
      <c r="D93" s="22"/>
      <c r="E93" s="21"/>
      <c r="F93" s="21"/>
      <c r="G93" s="21"/>
      <c r="H93" s="21"/>
      <c r="I93" s="21"/>
      <c r="J93" s="21"/>
      <c r="K93" s="21"/>
      <c r="L93" s="21"/>
      <c r="M93" s="21"/>
      <c r="N93" s="21"/>
      <c r="O93" s="22"/>
      <c r="P93" s="22"/>
      <c r="Q93" s="57"/>
      <c r="R93" s="22"/>
      <c r="S93" s="57"/>
      <c r="T93" s="22"/>
      <c r="U93" s="22"/>
      <c r="V93" s="22"/>
      <c r="W93" s="22"/>
      <c r="X93" s="22"/>
      <c r="Y93" s="22"/>
      <c r="Z93" s="22"/>
      <c r="AA93" s="22"/>
      <c r="AB93" s="22"/>
      <c r="AC93" s="22"/>
      <c r="AD93" s="22"/>
    </row>
    <row r="94" spans="1:30" ht="15.75" customHeight="1" x14ac:dyDescent="0.2">
      <c r="A94" s="22"/>
      <c r="B94" s="22"/>
      <c r="C94" s="22"/>
      <c r="D94" s="22"/>
      <c r="E94" s="21"/>
      <c r="F94" s="21"/>
      <c r="G94" s="21"/>
      <c r="H94" s="21"/>
      <c r="I94" s="21"/>
      <c r="J94" s="21"/>
      <c r="K94" s="21"/>
      <c r="L94" s="21"/>
      <c r="M94" s="21"/>
      <c r="N94" s="21"/>
      <c r="O94" s="22"/>
      <c r="P94" s="22"/>
      <c r="Q94" s="57"/>
      <c r="R94" s="22"/>
      <c r="S94" s="57"/>
      <c r="T94" s="22"/>
      <c r="U94" s="22"/>
      <c r="V94" s="22"/>
      <c r="W94" s="22"/>
      <c r="X94" s="22"/>
      <c r="Y94" s="22"/>
      <c r="Z94" s="22"/>
      <c r="AA94" s="22"/>
      <c r="AB94" s="22"/>
      <c r="AC94" s="22"/>
      <c r="AD94" s="22"/>
    </row>
    <row r="95" spans="1:30" ht="15.75" customHeight="1" x14ac:dyDescent="0.2">
      <c r="A95" s="22"/>
      <c r="B95" s="22"/>
      <c r="C95" s="22"/>
      <c r="D95" s="22"/>
      <c r="E95" s="21"/>
      <c r="F95" s="21"/>
      <c r="G95" s="21"/>
      <c r="H95" s="21"/>
      <c r="I95" s="21"/>
      <c r="J95" s="21"/>
      <c r="K95" s="21"/>
      <c r="L95" s="21"/>
      <c r="M95" s="21"/>
      <c r="N95" s="21"/>
      <c r="O95" s="22"/>
      <c r="P95" s="22"/>
      <c r="Q95" s="57"/>
      <c r="R95" s="22"/>
      <c r="S95" s="57"/>
      <c r="T95" s="22"/>
      <c r="U95" s="22"/>
      <c r="V95" s="22"/>
      <c r="W95" s="22"/>
      <c r="X95" s="22"/>
      <c r="Y95" s="22"/>
      <c r="Z95" s="22"/>
      <c r="AA95" s="22"/>
      <c r="AB95" s="22"/>
      <c r="AC95" s="22"/>
      <c r="AD95" s="22"/>
    </row>
    <row r="96" spans="1:30" ht="15.75" customHeight="1" x14ac:dyDescent="0.2">
      <c r="A96" s="22"/>
      <c r="B96" s="22"/>
      <c r="C96" s="22"/>
      <c r="D96" s="22"/>
      <c r="E96" s="21"/>
      <c r="F96" s="21"/>
      <c r="G96" s="21"/>
      <c r="H96" s="21"/>
      <c r="I96" s="21"/>
      <c r="J96" s="21"/>
      <c r="K96" s="21"/>
      <c r="L96" s="21"/>
      <c r="M96" s="21"/>
      <c r="N96" s="21"/>
      <c r="O96" s="22"/>
      <c r="P96" s="22"/>
      <c r="Q96" s="57"/>
      <c r="R96" s="22"/>
      <c r="S96" s="57"/>
      <c r="T96" s="22"/>
      <c r="U96" s="22"/>
      <c r="V96" s="22"/>
      <c r="W96" s="22"/>
      <c r="X96" s="22"/>
      <c r="Y96" s="22"/>
      <c r="Z96" s="22"/>
      <c r="AA96" s="22"/>
      <c r="AB96" s="22"/>
      <c r="AC96" s="22"/>
      <c r="AD96" s="22"/>
    </row>
    <row r="97" spans="1:30" ht="15.75" customHeight="1" x14ac:dyDescent="0.2">
      <c r="A97" s="22"/>
      <c r="B97" s="22"/>
      <c r="C97" s="22"/>
      <c r="D97" s="22"/>
      <c r="E97" s="21"/>
      <c r="F97" s="21"/>
      <c r="G97" s="21"/>
      <c r="H97" s="21"/>
      <c r="I97" s="21"/>
      <c r="J97" s="21"/>
      <c r="K97" s="21"/>
      <c r="L97" s="21"/>
      <c r="M97" s="21"/>
      <c r="N97" s="21"/>
      <c r="O97" s="22"/>
      <c r="P97" s="22"/>
      <c r="Q97" s="57"/>
      <c r="R97" s="22"/>
      <c r="S97" s="57"/>
      <c r="T97" s="22"/>
      <c r="U97" s="22"/>
      <c r="V97" s="22"/>
      <c r="W97" s="22"/>
      <c r="X97" s="22"/>
      <c r="Y97" s="22"/>
      <c r="Z97" s="22"/>
      <c r="AA97" s="22"/>
      <c r="AB97" s="22"/>
      <c r="AC97" s="22"/>
      <c r="AD97" s="22"/>
    </row>
    <row r="98" spans="1:30" ht="15.75" customHeight="1" x14ac:dyDescent="0.2">
      <c r="A98" s="22"/>
      <c r="B98" s="22"/>
      <c r="C98" s="22"/>
      <c r="D98" s="22"/>
      <c r="E98" s="21"/>
      <c r="F98" s="21"/>
      <c r="G98" s="21"/>
      <c r="H98" s="21"/>
      <c r="I98" s="21"/>
      <c r="J98" s="21"/>
      <c r="K98" s="21"/>
      <c r="L98" s="21"/>
      <c r="M98" s="21"/>
      <c r="N98" s="21"/>
      <c r="O98" s="22"/>
      <c r="P98" s="22"/>
      <c r="Q98" s="57"/>
      <c r="R98" s="22"/>
      <c r="S98" s="57"/>
      <c r="T98" s="22"/>
      <c r="U98" s="22"/>
      <c r="V98" s="22"/>
      <c r="W98" s="22"/>
      <c r="X98" s="22"/>
      <c r="Y98" s="22"/>
      <c r="Z98" s="22"/>
      <c r="AA98" s="22"/>
      <c r="AB98" s="22"/>
      <c r="AC98" s="22"/>
      <c r="AD98" s="22"/>
    </row>
    <row r="99" spans="1:30" ht="15.75" customHeight="1" x14ac:dyDescent="0.2">
      <c r="A99" s="22"/>
      <c r="B99" s="22"/>
      <c r="C99" s="22"/>
      <c r="D99" s="22"/>
      <c r="E99" s="21"/>
      <c r="F99" s="21"/>
      <c r="G99" s="21"/>
      <c r="H99" s="21"/>
      <c r="I99" s="21"/>
      <c r="J99" s="21"/>
      <c r="K99" s="21"/>
      <c r="L99" s="21"/>
      <c r="M99" s="21"/>
      <c r="N99" s="21"/>
      <c r="O99" s="22"/>
      <c r="P99" s="22"/>
      <c r="Q99" s="57"/>
      <c r="R99" s="22"/>
      <c r="S99" s="57"/>
      <c r="T99" s="22"/>
      <c r="U99" s="22"/>
      <c r="V99" s="22"/>
      <c r="W99" s="22"/>
      <c r="X99" s="22"/>
      <c r="Y99" s="22"/>
      <c r="Z99" s="22"/>
      <c r="AA99" s="22"/>
      <c r="AB99" s="22"/>
      <c r="AC99" s="22"/>
      <c r="AD99" s="22"/>
    </row>
    <row r="100" spans="1:30" ht="15.75" customHeight="1" x14ac:dyDescent="0.2">
      <c r="A100" s="22"/>
      <c r="B100" s="22"/>
      <c r="C100" s="22"/>
      <c r="D100" s="22"/>
      <c r="E100" s="21"/>
      <c r="F100" s="21"/>
      <c r="G100" s="21"/>
      <c r="H100" s="21"/>
      <c r="I100" s="21"/>
      <c r="J100" s="21"/>
      <c r="K100" s="21"/>
      <c r="L100" s="21"/>
      <c r="M100" s="21"/>
      <c r="N100" s="21"/>
      <c r="O100" s="22"/>
      <c r="P100" s="22"/>
      <c r="Q100" s="57"/>
      <c r="R100" s="22"/>
      <c r="S100" s="57"/>
      <c r="T100" s="22"/>
      <c r="U100" s="22"/>
      <c r="V100" s="22"/>
      <c r="W100" s="22"/>
      <c r="X100" s="22"/>
      <c r="Y100" s="22"/>
      <c r="Z100" s="22"/>
      <c r="AA100" s="22"/>
      <c r="AB100" s="22"/>
      <c r="AC100" s="22"/>
      <c r="AD100" s="22"/>
    </row>
    <row r="101" spans="1:30" ht="15.75" customHeight="1" x14ac:dyDescent="0.2">
      <c r="A101" s="22"/>
      <c r="B101" s="22"/>
      <c r="C101" s="22"/>
      <c r="D101" s="22"/>
      <c r="E101" s="21"/>
      <c r="F101" s="21"/>
      <c r="G101" s="21"/>
      <c r="H101" s="21"/>
      <c r="I101" s="21"/>
      <c r="J101" s="21"/>
      <c r="K101" s="21"/>
      <c r="L101" s="21"/>
      <c r="M101" s="21"/>
      <c r="N101" s="21"/>
      <c r="O101" s="22"/>
      <c r="P101" s="22"/>
      <c r="Q101" s="57"/>
      <c r="R101" s="22"/>
      <c r="S101" s="57"/>
      <c r="T101" s="22"/>
      <c r="U101" s="22"/>
      <c r="V101" s="22"/>
      <c r="W101" s="22"/>
      <c r="X101" s="22"/>
      <c r="Y101" s="22"/>
      <c r="Z101" s="22"/>
      <c r="AA101" s="22"/>
      <c r="AB101" s="22"/>
      <c r="AC101" s="22"/>
      <c r="AD101" s="22"/>
    </row>
    <row r="102" spans="1:30" ht="15.75" customHeight="1" x14ac:dyDescent="0.2">
      <c r="A102" s="22"/>
      <c r="B102" s="22"/>
      <c r="C102" s="22"/>
      <c r="D102" s="22"/>
      <c r="E102" s="21"/>
      <c r="F102" s="21"/>
      <c r="G102" s="21"/>
      <c r="H102" s="21"/>
      <c r="I102" s="21"/>
      <c r="J102" s="21"/>
      <c r="K102" s="21"/>
      <c r="L102" s="21"/>
      <c r="M102" s="21"/>
      <c r="N102" s="21"/>
      <c r="O102" s="22"/>
      <c r="P102" s="22"/>
      <c r="Q102" s="57"/>
      <c r="R102" s="22"/>
      <c r="S102" s="57"/>
      <c r="T102" s="22"/>
      <c r="U102" s="22"/>
      <c r="V102" s="22"/>
      <c r="W102" s="22"/>
      <c r="X102" s="22"/>
      <c r="Y102" s="22"/>
      <c r="Z102" s="22"/>
      <c r="AA102" s="22"/>
      <c r="AB102" s="22"/>
      <c r="AC102" s="22"/>
      <c r="AD102" s="22"/>
    </row>
    <row r="103" spans="1:30" ht="15.75" customHeight="1" x14ac:dyDescent="0.2">
      <c r="A103" s="22"/>
      <c r="B103" s="22"/>
      <c r="C103" s="22"/>
      <c r="D103" s="22"/>
      <c r="E103" s="21"/>
      <c r="F103" s="21"/>
      <c r="G103" s="21"/>
      <c r="H103" s="21"/>
      <c r="I103" s="21"/>
      <c r="J103" s="21"/>
      <c r="K103" s="21"/>
      <c r="L103" s="21"/>
      <c r="M103" s="21"/>
      <c r="N103" s="21"/>
      <c r="O103" s="22"/>
      <c r="P103" s="22"/>
      <c r="Q103" s="57"/>
      <c r="R103" s="22"/>
      <c r="S103" s="57"/>
      <c r="T103" s="22"/>
      <c r="U103" s="22"/>
      <c r="V103" s="22"/>
      <c r="W103" s="22"/>
      <c r="X103" s="22"/>
      <c r="Y103" s="22"/>
      <c r="Z103" s="22"/>
      <c r="AA103" s="22"/>
      <c r="AB103" s="22"/>
      <c r="AC103" s="22"/>
      <c r="AD103" s="22"/>
    </row>
    <row r="104" spans="1:30" ht="15.75" customHeight="1" x14ac:dyDescent="0.2">
      <c r="A104" s="22"/>
      <c r="B104" s="22"/>
      <c r="C104" s="22"/>
      <c r="D104" s="22"/>
      <c r="E104" s="21"/>
      <c r="F104" s="21"/>
      <c r="G104" s="21"/>
      <c r="H104" s="21"/>
      <c r="I104" s="21"/>
      <c r="J104" s="21"/>
      <c r="K104" s="21"/>
      <c r="L104" s="21"/>
      <c r="M104" s="21"/>
      <c r="N104" s="21"/>
      <c r="O104" s="22"/>
      <c r="P104" s="22"/>
      <c r="Q104" s="57"/>
      <c r="R104" s="22"/>
      <c r="S104" s="57"/>
      <c r="T104" s="22"/>
      <c r="U104" s="22"/>
      <c r="V104" s="22"/>
      <c r="W104" s="22"/>
      <c r="X104" s="22"/>
      <c r="Y104" s="22"/>
      <c r="Z104" s="22"/>
      <c r="AA104" s="22"/>
      <c r="AB104" s="22"/>
      <c r="AC104" s="22"/>
      <c r="AD104" s="22"/>
    </row>
    <row r="105" spans="1:30" ht="15.75" customHeight="1" x14ac:dyDescent="0.2">
      <c r="A105" s="22"/>
      <c r="B105" s="22"/>
      <c r="C105" s="22"/>
      <c r="D105" s="22"/>
      <c r="E105" s="21"/>
      <c r="F105" s="21"/>
      <c r="G105" s="21"/>
      <c r="H105" s="21"/>
      <c r="I105" s="21"/>
      <c r="J105" s="21"/>
      <c r="K105" s="21"/>
      <c r="L105" s="21"/>
      <c r="M105" s="21"/>
      <c r="N105" s="21"/>
      <c r="O105" s="22"/>
      <c r="P105" s="22"/>
      <c r="Q105" s="57"/>
      <c r="R105" s="22"/>
      <c r="S105" s="57"/>
      <c r="T105" s="22"/>
      <c r="U105" s="22"/>
      <c r="V105" s="22"/>
      <c r="W105" s="22"/>
      <c r="X105" s="22"/>
      <c r="Y105" s="22"/>
      <c r="Z105" s="22"/>
      <c r="AA105" s="22"/>
      <c r="AB105" s="22"/>
      <c r="AC105" s="22"/>
      <c r="AD105" s="22"/>
    </row>
    <row r="106" spans="1:30" ht="15.75" customHeight="1" x14ac:dyDescent="0.2">
      <c r="A106" s="22"/>
      <c r="B106" s="22"/>
      <c r="C106" s="22"/>
      <c r="D106" s="22"/>
      <c r="E106" s="21"/>
      <c r="F106" s="21"/>
      <c r="G106" s="21"/>
      <c r="H106" s="21"/>
      <c r="I106" s="21"/>
      <c r="J106" s="21"/>
      <c r="K106" s="21"/>
      <c r="L106" s="21"/>
      <c r="M106" s="21"/>
      <c r="N106" s="21"/>
      <c r="O106" s="22"/>
      <c r="P106" s="22"/>
      <c r="Q106" s="57"/>
      <c r="R106" s="22"/>
      <c r="S106" s="57"/>
      <c r="T106" s="22"/>
      <c r="U106" s="22"/>
      <c r="V106" s="22"/>
      <c r="W106" s="22"/>
      <c r="X106" s="22"/>
      <c r="Y106" s="22"/>
      <c r="Z106" s="22"/>
      <c r="AA106" s="22"/>
      <c r="AB106" s="22"/>
      <c r="AC106" s="22"/>
      <c r="AD106" s="22"/>
    </row>
    <row r="107" spans="1:30" ht="15.75" customHeight="1" x14ac:dyDescent="0.2">
      <c r="A107" s="22"/>
      <c r="B107" s="22"/>
      <c r="C107" s="22"/>
      <c r="D107" s="22"/>
      <c r="E107" s="21"/>
      <c r="F107" s="21"/>
      <c r="G107" s="21"/>
      <c r="H107" s="21"/>
      <c r="I107" s="21"/>
      <c r="J107" s="21"/>
      <c r="K107" s="21"/>
      <c r="L107" s="21"/>
      <c r="M107" s="21"/>
      <c r="N107" s="21"/>
      <c r="O107" s="22"/>
      <c r="P107" s="22"/>
      <c r="Q107" s="57"/>
      <c r="R107" s="22"/>
      <c r="S107" s="57"/>
      <c r="T107" s="22"/>
      <c r="U107" s="22"/>
      <c r="V107" s="22"/>
      <c r="W107" s="22"/>
      <c r="X107" s="22"/>
      <c r="Y107" s="22"/>
      <c r="Z107" s="22"/>
      <c r="AA107" s="22"/>
      <c r="AB107" s="22"/>
      <c r="AC107" s="22"/>
      <c r="AD107" s="22"/>
    </row>
    <row r="108" spans="1:30" ht="15.75" customHeight="1" x14ac:dyDescent="0.2">
      <c r="A108" s="22"/>
      <c r="B108" s="22"/>
      <c r="C108" s="22"/>
      <c r="D108" s="22"/>
      <c r="E108" s="21"/>
      <c r="F108" s="21"/>
      <c r="G108" s="21"/>
      <c r="H108" s="21"/>
      <c r="I108" s="21"/>
      <c r="J108" s="21"/>
      <c r="K108" s="21"/>
      <c r="L108" s="21"/>
      <c r="M108" s="21"/>
      <c r="N108" s="21"/>
      <c r="O108" s="22"/>
      <c r="P108" s="22"/>
      <c r="Q108" s="57"/>
      <c r="R108" s="22"/>
      <c r="S108" s="57"/>
      <c r="T108" s="22"/>
      <c r="U108" s="22"/>
      <c r="V108" s="22"/>
      <c r="W108" s="22"/>
      <c r="X108" s="22"/>
      <c r="Y108" s="22"/>
      <c r="Z108" s="22"/>
      <c r="AA108" s="22"/>
      <c r="AB108" s="22"/>
      <c r="AC108" s="22"/>
      <c r="AD108" s="22"/>
    </row>
    <row r="109" spans="1:30" ht="15.75" customHeight="1" x14ac:dyDescent="0.2">
      <c r="A109" s="22"/>
      <c r="B109" s="22"/>
      <c r="C109" s="22"/>
      <c r="D109" s="22"/>
      <c r="E109" s="21"/>
      <c r="F109" s="21"/>
      <c r="G109" s="21"/>
      <c r="H109" s="21"/>
      <c r="I109" s="21"/>
      <c r="J109" s="21"/>
      <c r="K109" s="21"/>
      <c r="L109" s="21"/>
      <c r="M109" s="21"/>
      <c r="N109" s="21"/>
      <c r="O109" s="22"/>
      <c r="P109" s="22"/>
      <c r="Q109" s="57"/>
      <c r="R109" s="22"/>
      <c r="S109" s="57"/>
      <c r="T109" s="22"/>
      <c r="U109" s="22"/>
      <c r="V109" s="22"/>
      <c r="W109" s="22"/>
      <c r="X109" s="22"/>
      <c r="Y109" s="22"/>
      <c r="Z109" s="22"/>
      <c r="AA109" s="22"/>
      <c r="AB109" s="22"/>
      <c r="AC109" s="22"/>
      <c r="AD109" s="22"/>
    </row>
    <row r="110" spans="1:30" ht="15.75" customHeight="1" x14ac:dyDescent="0.2">
      <c r="A110" s="22"/>
      <c r="B110" s="22"/>
      <c r="C110" s="22"/>
      <c r="D110" s="22"/>
      <c r="E110" s="21"/>
      <c r="F110" s="21"/>
      <c r="G110" s="21"/>
      <c r="H110" s="21"/>
      <c r="I110" s="21"/>
      <c r="J110" s="21"/>
      <c r="K110" s="21"/>
      <c r="L110" s="21"/>
      <c r="M110" s="21"/>
      <c r="N110" s="21"/>
      <c r="O110" s="22"/>
      <c r="P110" s="22"/>
      <c r="Q110" s="57"/>
      <c r="R110" s="22"/>
      <c r="S110" s="57"/>
      <c r="T110" s="22"/>
      <c r="U110" s="22"/>
      <c r="V110" s="22"/>
      <c r="W110" s="22"/>
      <c r="X110" s="22"/>
      <c r="Y110" s="22"/>
      <c r="Z110" s="22"/>
      <c r="AA110" s="22"/>
      <c r="AB110" s="22"/>
      <c r="AC110" s="22"/>
      <c r="AD110" s="22"/>
    </row>
    <row r="111" spans="1:30" ht="15.75" customHeight="1" x14ac:dyDescent="0.2">
      <c r="A111" s="22"/>
      <c r="B111" s="22"/>
      <c r="C111" s="22"/>
      <c r="D111" s="22"/>
      <c r="E111" s="21"/>
      <c r="F111" s="21"/>
      <c r="G111" s="21"/>
      <c r="H111" s="21"/>
      <c r="I111" s="21"/>
      <c r="J111" s="21"/>
      <c r="K111" s="21"/>
      <c r="L111" s="21"/>
      <c r="M111" s="21"/>
      <c r="N111" s="21"/>
      <c r="O111" s="22"/>
      <c r="P111" s="22"/>
      <c r="Q111" s="57"/>
      <c r="R111" s="22"/>
      <c r="S111" s="57"/>
      <c r="T111" s="22"/>
      <c r="U111" s="22"/>
      <c r="V111" s="22"/>
      <c r="W111" s="22"/>
      <c r="X111" s="22"/>
      <c r="Y111" s="22"/>
      <c r="Z111" s="22"/>
      <c r="AA111" s="22"/>
      <c r="AB111" s="22"/>
      <c r="AC111" s="22"/>
      <c r="AD111" s="22"/>
    </row>
    <row r="112" spans="1:30" ht="15.75" customHeight="1" x14ac:dyDescent="0.2">
      <c r="A112" s="22"/>
      <c r="B112" s="22"/>
      <c r="C112" s="22"/>
      <c r="D112" s="22"/>
      <c r="E112" s="21"/>
      <c r="F112" s="21"/>
      <c r="G112" s="21"/>
      <c r="H112" s="21"/>
      <c r="I112" s="21"/>
      <c r="J112" s="21"/>
      <c r="K112" s="21"/>
      <c r="L112" s="21"/>
      <c r="M112" s="21"/>
      <c r="N112" s="21"/>
      <c r="O112" s="22"/>
      <c r="P112" s="22"/>
      <c r="Q112" s="57"/>
      <c r="R112" s="22"/>
      <c r="S112" s="57"/>
      <c r="T112" s="22"/>
      <c r="U112" s="22"/>
      <c r="V112" s="22"/>
      <c r="W112" s="22"/>
      <c r="X112" s="22"/>
      <c r="Y112" s="22"/>
      <c r="Z112" s="22"/>
      <c r="AA112" s="22"/>
      <c r="AB112" s="22"/>
      <c r="AC112" s="22"/>
      <c r="AD112" s="22"/>
    </row>
    <row r="113" spans="1:30" ht="15.75" customHeight="1" x14ac:dyDescent="0.2">
      <c r="A113" s="22"/>
      <c r="B113" s="22"/>
      <c r="C113" s="22"/>
      <c r="D113" s="22"/>
      <c r="E113" s="21"/>
      <c r="F113" s="21"/>
      <c r="G113" s="21"/>
      <c r="H113" s="21"/>
      <c r="I113" s="21"/>
      <c r="J113" s="21"/>
      <c r="K113" s="21"/>
      <c r="L113" s="21"/>
      <c r="M113" s="21"/>
      <c r="N113" s="21"/>
      <c r="O113" s="22"/>
      <c r="P113" s="22"/>
      <c r="Q113" s="57"/>
      <c r="R113" s="22"/>
      <c r="S113" s="57"/>
      <c r="T113" s="22"/>
      <c r="U113" s="22"/>
      <c r="V113" s="22"/>
      <c r="W113" s="22"/>
      <c r="X113" s="22"/>
      <c r="Y113" s="22"/>
      <c r="Z113" s="22"/>
      <c r="AA113" s="22"/>
      <c r="AB113" s="22"/>
      <c r="AC113" s="22"/>
      <c r="AD113" s="22"/>
    </row>
    <row r="114" spans="1:30" ht="15.75" customHeight="1" x14ac:dyDescent="0.2">
      <c r="A114" s="22"/>
      <c r="B114" s="22"/>
      <c r="C114" s="22"/>
      <c r="D114" s="22"/>
      <c r="E114" s="21"/>
      <c r="F114" s="21"/>
      <c r="G114" s="21"/>
      <c r="H114" s="21"/>
      <c r="I114" s="21"/>
      <c r="J114" s="21"/>
      <c r="K114" s="21"/>
      <c r="L114" s="21"/>
      <c r="M114" s="21"/>
      <c r="N114" s="21"/>
      <c r="O114" s="22"/>
      <c r="P114" s="22"/>
      <c r="Q114" s="57"/>
      <c r="R114" s="22"/>
      <c r="S114" s="57"/>
      <c r="T114" s="22"/>
      <c r="U114" s="22"/>
      <c r="V114" s="22"/>
      <c r="W114" s="22"/>
      <c r="X114" s="22"/>
      <c r="Y114" s="22"/>
      <c r="Z114" s="22"/>
      <c r="AA114" s="22"/>
      <c r="AB114" s="22"/>
      <c r="AC114" s="22"/>
      <c r="AD114" s="22"/>
    </row>
    <row r="115" spans="1:30" ht="15.75" customHeight="1" x14ac:dyDescent="0.2">
      <c r="A115" s="22"/>
      <c r="B115" s="22"/>
      <c r="C115" s="22"/>
      <c r="D115" s="22"/>
      <c r="E115" s="21"/>
      <c r="F115" s="21"/>
      <c r="G115" s="21"/>
      <c r="H115" s="21"/>
      <c r="I115" s="21"/>
      <c r="J115" s="21"/>
      <c r="K115" s="21"/>
      <c r="L115" s="21"/>
      <c r="M115" s="21"/>
      <c r="N115" s="21"/>
      <c r="O115" s="22"/>
      <c r="P115" s="22"/>
      <c r="Q115" s="57"/>
      <c r="R115" s="22"/>
      <c r="S115" s="57"/>
      <c r="T115" s="22"/>
      <c r="U115" s="22"/>
      <c r="V115" s="22"/>
      <c r="W115" s="22"/>
      <c r="X115" s="22"/>
      <c r="Y115" s="22"/>
      <c r="Z115" s="22"/>
      <c r="AA115" s="22"/>
      <c r="AB115" s="22"/>
      <c r="AC115" s="22"/>
      <c r="AD115" s="22"/>
    </row>
    <row r="116" spans="1:30" ht="15.75" customHeight="1" x14ac:dyDescent="0.2">
      <c r="A116" s="22"/>
      <c r="B116" s="22"/>
      <c r="C116" s="22"/>
      <c r="D116" s="22"/>
      <c r="E116" s="21"/>
      <c r="F116" s="21"/>
      <c r="G116" s="21"/>
      <c r="H116" s="21"/>
      <c r="I116" s="21"/>
      <c r="J116" s="21"/>
      <c r="K116" s="21"/>
      <c r="L116" s="21"/>
      <c r="M116" s="21"/>
      <c r="N116" s="21"/>
      <c r="O116" s="22"/>
      <c r="P116" s="22"/>
      <c r="Q116" s="57"/>
      <c r="R116" s="22"/>
      <c r="S116" s="57"/>
      <c r="T116" s="22"/>
      <c r="U116" s="22"/>
      <c r="V116" s="22"/>
      <c r="W116" s="22"/>
      <c r="X116" s="22"/>
      <c r="Y116" s="22"/>
      <c r="Z116" s="22"/>
      <c r="AA116" s="22"/>
      <c r="AB116" s="22"/>
      <c r="AC116" s="22"/>
      <c r="AD116" s="22"/>
    </row>
    <row r="117" spans="1:30" ht="15.75" customHeight="1" x14ac:dyDescent="0.2">
      <c r="A117" s="22"/>
      <c r="B117" s="22"/>
      <c r="C117" s="22"/>
      <c r="D117" s="22"/>
      <c r="E117" s="21"/>
      <c r="F117" s="21"/>
      <c r="G117" s="21"/>
      <c r="H117" s="21"/>
      <c r="I117" s="21"/>
      <c r="J117" s="21"/>
      <c r="K117" s="21"/>
      <c r="L117" s="21"/>
      <c r="M117" s="21"/>
      <c r="N117" s="21"/>
      <c r="O117" s="22"/>
      <c r="P117" s="22"/>
      <c r="Q117" s="57"/>
      <c r="R117" s="22"/>
      <c r="S117" s="57"/>
      <c r="T117" s="22"/>
      <c r="U117" s="22"/>
      <c r="V117" s="22"/>
      <c r="W117" s="22"/>
      <c r="X117" s="22"/>
      <c r="Y117" s="22"/>
      <c r="Z117" s="22"/>
      <c r="AA117" s="22"/>
      <c r="AB117" s="22"/>
      <c r="AC117" s="22"/>
      <c r="AD117" s="22"/>
    </row>
    <row r="118" spans="1:30" ht="15.75" customHeight="1" x14ac:dyDescent="0.2">
      <c r="A118" s="22"/>
      <c r="B118" s="22"/>
      <c r="C118" s="22"/>
      <c r="D118" s="22"/>
      <c r="E118" s="21"/>
      <c r="F118" s="21"/>
      <c r="G118" s="21"/>
      <c r="H118" s="21"/>
      <c r="I118" s="21"/>
      <c r="J118" s="21"/>
      <c r="K118" s="21"/>
      <c r="L118" s="21"/>
      <c r="M118" s="21"/>
      <c r="N118" s="21"/>
      <c r="O118" s="22"/>
      <c r="P118" s="22"/>
      <c r="Q118" s="57"/>
      <c r="R118" s="22"/>
      <c r="S118" s="57"/>
      <c r="T118" s="22"/>
      <c r="U118" s="22"/>
      <c r="V118" s="22"/>
      <c r="W118" s="22"/>
      <c r="X118" s="22"/>
      <c r="Y118" s="22"/>
      <c r="Z118" s="22"/>
      <c r="AA118" s="22"/>
      <c r="AB118" s="22"/>
      <c r="AC118" s="22"/>
      <c r="AD118" s="22"/>
    </row>
    <row r="119" spans="1:30" ht="15.75" customHeight="1" x14ac:dyDescent="0.2">
      <c r="A119" s="22"/>
      <c r="B119" s="22"/>
      <c r="C119" s="22"/>
      <c r="D119" s="22"/>
      <c r="E119" s="21"/>
      <c r="F119" s="21"/>
      <c r="G119" s="21"/>
      <c r="H119" s="21"/>
      <c r="I119" s="21"/>
      <c r="J119" s="21"/>
      <c r="K119" s="21"/>
      <c r="L119" s="21"/>
      <c r="M119" s="21"/>
      <c r="N119" s="21"/>
      <c r="O119" s="22"/>
      <c r="P119" s="22"/>
      <c r="Q119" s="57"/>
      <c r="R119" s="22"/>
      <c r="S119" s="57"/>
      <c r="T119" s="22"/>
      <c r="U119" s="22"/>
      <c r="V119" s="22"/>
      <c r="W119" s="22"/>
      <c r="X119" s="22"/>
      <c r="Y119" s="22"/>
      <c r="Z119" s="22"/>
      <c r="AA119" s="22"/>
      <c r="AB119" s="22"/>
      <c r="AC119" s="22"/>
      <c r="AD119" s="22"/>
    </row>
    <row r="120" spans="1:30" ht="15.75" customHeight="1" x14ac:dyDescent="0.2">
      <c r="A120" s="22"/>
      <c r="B120" s="22"/>
      <c r="C120" s="22"/>
      <c r="D120" s="22"/>
      <c r="E120" s="21"/>
      <c r="F120" s="21"/>
      <c r="G120" s="21"/>
      <c r="H120" s="21"/>
      <c r="I120" s="21"/>
      <c r="J120" s="21"/>
      <c r="K120" s="21"/>
      <c r="L120" s="21"/>
      <c r="M120" s="21"/>
      <c r="N120" s="21"/>
      <c r="O120" s="22"/>
      <c r="P120" s="22"/>
      <c r="Q120" s="57"/>
      <c r="R120" s="22"/>
      <c r="S120" s="57"/>
      <c r="T120" s="22"/>
      <c r="U120" s="22"/>
      <c r="V120" s="22"/>
      <c r="W120" s="22"/>
      <c r="X120" s="22"/>
      <c r="Y120" s="22"/>
      <c r="Z120" s="22"/>
      <c r="AA120" s="22"/>
      <c r="AB120" s="22"/>
      <c r="AC120" s="22"/>
      <c r="AD120" s="22"/>
    </row>
    <row r="121" spans="1:30" ht="15.75" customHeight="1" x14ac:dyDescent="0.2">
      <c r="A121" s="22"/>
      <c r="B121" s="22"/>
      <c r="C121" s="22"/>
      <c r="D121" s="22"/>
      <c r="E121" s="21"/>
      <c r="F121" s="21"/>
      <c r="G121" s="21"/>
      <c r="H121" s="21"/>
      <c r="I121" s="21"/>
      <c r="J121" s="21"/>
      <c r="K121" s="21"/>
      <c r="L121" s="21"/>
      <c r="M121" s="21"/>
      <c r="N121" s="21"/>
      <c r="O121" s="22"/>
      <c r="P121" s="22"/>
      <c r="Q121" s="57"/>
      <c r="R121" s="22"/>
      <c r="S121" s="57"/>
      <c r="T121" s="22"/>
      <c r="U121" s="22"/>
      <c r="V121" s="22"/>
      <c r="W121" s="22"/>
      <c r="X121" s="22"/>
      <c r="Y121" s="22"/>
      <c r="Z121" s="22"/>
      <c r="AA121" s="22"/>
      <c r="AB121" s="22"/>
      <c r="AC121" s="22"/>
      <c r="AD121" s="22"/>
    </row>
    <row r="122" spans="1:30" ht="15.75" customHeight="1" x14ac:dyDescent="0.2">
      <c r="A122" s="22"/>
      <c r="B122" s="22"/>
      <c r="C122" s="22"/>
      <c r="D122" s="22"/>
      <c r="E122" s="21"/>
      <c r="F122" s="21"/>
      <c r="G122" s="21"/>
      <c r="H122" s="21"/>
      <c r="I122" s="21"/>
      <c r="J122" s="21"/>
      <c r="K122" s="21"/>
      <c r="L122" s="21"/>
      <c r="M122" s="21"/>
      <c r="N122" s="21"/>
      <c r="O122" s="22"/>
      <c r="P122" s="22"/>
      <c r="Q122" s="57"/>
      <c r="R122" s="22"/>
      <c r="S122" s="57"/>
      <c r="T122" s="22"/>
      <c r="U122" s="22"/>
      <c r="V122" s="22"/>
      <c r="W122" s="22"/>
      <c r="X122" s="22"/>
      <c r="Y122" s="22"/>
      <c r="Z122" s="22"/>
      <c r="AA122" s="22"/>
      <c r="AB122" s="22"/>
      <c r="AC122" s="22"/>
      <c r="AD122" s="22"/>
    </row>
    <row r="123" spans="1:30" ht="15.75" customHeight="1" x14ac:dyDescent="0.2">
      <c r="A123" s="22"/>
      <c r="B123" s="22"/>
      <c r="C123" s="22"/>
      <c r="D123" s="22"/>
      <c r="E123" s="21"/>
      <c r="F123" s="21"/>
      <c r="G123" s="21"/>
      <c r="H123" s="21"/>
      <c r="I123" s="21"/>
      <c r="J123" s="21"/>
      <c r="K123" s="21"/>
      <c r="L123" s="21"/>
      <c r="M123" s="21"/>
      <c r="N123" s="21"/>
      <c r="O123" s="22"/>
      <c r="P123" s="22"/>
      <c r="Q123" s="57"/>
      <c r="R123" s="22"/>
      <c r="S123" s="57"/>
      <c r="T123" s="22"/>
      <c r="U123" s="22"/>
      <c r="V123" s="22"/>
      <c r="W123" s="22"/>
      <c r="X123" s="22"/>
      <c r="Y123" s="22"/>
      <c r="Z123" s="22"/>
      <c r="AA123" s="22"/>
      <c r="AB123" s="22"/>
      <c r="AC123" s="22"/>
      <c r="AD123" s="22"/>
    </row>
    <row r="124" spans="1:30" ht="15.75" customHeight="1" x14ac:dyDescent="0.2">
      <c r="A124" s="22"/>
      <c r="B124" s="22"/>
      <c r="C124" s="22"/>
      <c r="D124" s="22"/>
      <c r="E124" s="21"/>
      <c r="F124" s="21"/>
      <c r="G124" s="21"/>
      <c r="H124" s="21"/>
      <c r="I124" s="21"/>
      <c r="J124" s="21"/>
      <c r="K124" s="21"/>
      <c r="L124" s="21"/>
      <c r="M124" s="21"/>
      <c r="N124" s="21"/>
      <c r="O124" s="22"/>
      <c r="P124" s="22"/>
      <c r="Q124" s="57"/>
      <c r="R124" s="22"/>
      <c r="S124" s="57"/>
      <c r="T124" s="22"/>
      <c r="U124" s="22"/>
      <c r="V124" s="22"/>
      <c r="W124" s="22"/>
      <c r="X124" s="22"/>
      <c r="Y124" s="22"/>
      <c r="Z124" s="22"/>
      <c r="AA124" s="22"/>
      <c r="AB124" s="22"/>
      <c r="AC124" s="22"/>
      <c r="AD124" s="22"/>
    </row>
    <row r="125" spans="1:30" ht="15.75" customHeight="1" x14ac:dyDescent="0.2">
      <c r="A125" s="22"/>
      <c r="B125" s="22"/>
      <c r="C125" s="22"/>
      <c r="D125" s="22"/>
      <c r="E125" s="21"/>
      <c r="F125" s="21"/>
      <c r="G125" s="21"/>
      <c r="H125" s="21"/>
      <c r="I125" s="21"/>
      <c r="J125" s="21"/>
      <c r="K125" s="21"/>
      <c r="L125" s="21"/>
      <c r="M125" s="21"/>
      <c r="N125" s="21"/>
      <c r="O125" s="22"/>
      <c r="P125" s="22"/>
      <c r="Q125" s="57"/>
      <c r="R125" s="22"/>
      <c r="S125" s="57"/>
      <c r="T125" s="22"/>
      <c r="U125" s="22"/>
      <c r="V125" s="22"/>
      <c r="W125" s="22"/>
      <c r="X125" s="22"/>
      <c r="Y125" s="22"/>
      <c r="Z125" s="22"/>
      <c r="AA125" s="22"/>
      <c r="AB125" s="22"/>
      <c r="AC125" s="22"/>
      <c r="AD125" s="22"/>
    </row>
    <row r="126" spans="1:30" ht="15.75" customHeight="1" x14ac:dyDescent="0.2">
      <c r="A126" s="22"/>
      <c r="B126" s="22"/>
      <c r="C126" s="22"/>
      <c r="D126" s="22"/>
      <c r="E126" s="21"/>
      <c r="F126" s="21"/>
      <c r="G126" s="21"/>
      <c r="H126" s="21"/>
      <c r="I126" s="21"/>
      <c r="J126" s="21"/>
      <c r="K126" s="21"/>
      <c r="L126" s="21"/>
      <c r="M126" s="21"/>
      <c r="N126" s="21"/>
      <c r="O126" s="22"/>
      <c r="P126" s="22"/>
      <c r="Q126" s="57"/>
      <c r="R126" s="22"/>
      <c r="S126" s="57"/>
      <c r="T126" s="22"/>
      <c r="U126" s="22"/>
      <c r="V126" s="22"/>
      <c r="W126" s="22"/>
      <c r="X126" s="22"/>
      <c r="Y126" s="22"/>
      <c r="Z126" s="22"/>
      <c r="AA126" s="22"/>
      <c r="AB126" s="22"/>
      <c r="AC126" s="22"/>
      <c r="AD126" s="22"/>
    </row>
    <row r="127" spans="1:30" ht="15.75" customHeight="1" x14ac:dyDescent="0.2">
      <c r="A127" s="22"/>
      <c r="B127" s="22"/>
      <c r="C127" s="22"/>
      <c r="D127" s="22"/>
      <c r="E127" s="21"/>
      <c r="F127" s="21"/>
      <c r="G127" s="21"/>
      <c r="H127" s="21"/>
      <c r="I127" s="21"/>
      <c r="J127" s="21"/>
      <c r="K127" s="21"/>
      <c r="L127" s="21"/>
      <c r="M127" s="21"/>
      <c r="N127" s="21"/>
      <c r="O127" s="22"/>
      <c r="P127" s="22"/>
      <c r="Q127" s="57"/>
      <c r="R127" s="22"/>
      <c r="S127" s="57"/>
      <c r="T127" s="22"/>
      <c r="U127" s="22"/>
      <c r="V127" s="22"/>
      <c r="W127" s="22"/>
      <c r="X127" s="22"/>
      <c r="Y127" s="22"/>
      <c r="Z127" s="22"/>
      <c r="AA127" s="22"/>
      <c r="AB127" s="22"/>
      <c r="AC127" s="22"/>
      <c r="AD127" s="22"/>
    </row>
    <row r="128" spans="1:30" ht="15.75" customHeight="1" x14ac:dyDescent="0.2">
      <c r="A128" s="22"/>
      <c r="B128" s="22"/>
      <c r="C128" s="22"/>
      <c r="D128" s="22"/>
      <c r="E128" s="21"/>
      <c r="F128" s="21"/>
      <c r="G128" s="21"/>
      <c r="H128" s="21"/>
      <c r="I128" s="21"/>
      <c r="J128" s="21"/>
      <c r="K128" s="21"/>
      <c r="L128" s="21"/>
      <c r="M128" s="21"/>
      <c r="N128" s="21"/>
      <c r="O128" s="22"/>
      <c r="P128" s="22"/>
      <c r="Q128" s="57"/>
      <c r="R128" s="22"/>
      <c r="S128" s="57"/>
      <c r="T128" s="22"/>
      <c r="U128" s="22"/>
      <c r="V128" s="22"/>
      <c r="W128" s="22"/>
      <c r="X128" s="22"/>
      <c r="Y128" s="22"/>
      <c r="Z128" s="22"/>
      <c r="AA128" s="22"/>
      <c r="AB128" s="22"/>
      <c r="AC128" s="22"/>
      <c r="AD128" s="22"/>
    </row>
    <row r="129" spans="1:30" ht="15.75" customHeight="1" x14ac:dyDescent="0.2">
      <c r="A129" s="22"/>
      <c r="B129" s="22"/>
      <c r="C129" s="22"/>
      <c r="D129" s="22"/>
      <c r="E129" s="21"/>
      <c r="F129" s="21"/>
      <c r="G129" s="21"/>
      <c r="H129" s="21"/>
      <c r="I129" s="21"/>
      <c r="J129" s="21"/>
      <c r="K129" s="21"/>
      <c r="L129" s="21"/>
      <c r="M129" s="21"/>
      <c r="N129" s="21"/>
      <c r="O129" s="22"/>
      <c r="P129" s="22"/>
      <c r="Q129" s="57"/>
      <c r="R129" s="22"/>
      <c r="S129" s="57"/>
      <c r="T129" s="22"/>
      <c r="U129" s="22"/>
      <c r="V129" s="22"/>
      <c r="W129" s="22"/>
      <c r="X129" s="22"/>
      <c r="Y129" s="22"/>
      <c r="Z129" s="22"/>
      <c r="AA129" s="22"/>
      <c r="AB129" s="22"/>
      <c r="AC129" s="22"/>
      <c r="AD129" s="22"/>
    </row>
    <row r="130" spans="1:30" ht="15.75" customHeight="1" x14ac:dyDescent="0.2">
      <c r="A130" s="22"/>
      <c r="B130" s="22"/>
      <c r="C130" s="22"/>
      <c r="D130" s="22"/>
      <c r="E130" s="21"/>
      <c r="F130" s="21"/>
      <c r="G130" s="21"/>
      <c r="H130" s="21"/>
      <c r="I130" s="21"/>
      <c r="J130" s="21"/>
      <c r="K130" s="21"/>
      <c r="L130" s="21"/>
      <c r="M130" s="21"/>
      <c r="N130" s="21"/>
      <c r="O130" s="22"/>
      <c r="P130" s="22"/>
      <c r="Q130" s="57"/>
      <c r="R130" s="22"/>
      <c r="S130" s="57"/>
      <c r="T130" s="22"/>
      <c r="U130" s="22"/>
      <c r="V130" s="22"/>
      <c r="W130" s="22"/>
      <c r="X130" s="22"/>
      <c r="Y130" s="22"/>
      <c r="Z130" s="22"/>
      <c r="AA130" s="22"/>
      <c r="AB130" s="22"/>
      <c r="AC130" s="22"/>
      <c r="AD130" s="22"/>
    </row>
    <row r="131" spans="1:30" ht="15.75" customHeight="1" x14ac:dyDescent="0.2">
      <c r="A131" s="22"/>
      <c r="B131" s="22"/>
      <c r="C131" s="22"/>
      <c r="D131" s="22"/>
      <c r="E131" s="21"/>
      <c r="F131" s="21"/>
      <c r="G131" s="21"/>
      <c r="H131" s="21"/>
      <c r="I131" s="21"/>
      <c r="J131" s="21"/>
      <c r="K131" s="21"/>
      <c r="L131" s="21"/>
      <c r="M131" s="21"/>
      <c r="N131" s="21"/>
      <c r="O131" s="22"/>
      <c r="P131" s="22"/>
      <c r="Q131" s="57"/>
      <c r="R131" s="22"/>
      <c r="S131" s="57"/>
      <c r="T131" s="22"/>
      <c r="U131" s="22"/>
      <c r="V131" s="22"/>
      <c r="W131" s="22"/>
      <c r="X131" s="22"/>
      <c r="Y131" s="22"/>
      <c r="Z131" s="22"/>
      <c r="AA131" s="22"/>
      <c r="AB131" s="22"/>
      <c r="AC131" s="22"/>
      <c r="AD131" s="22"/>
    </row>
    <row r="132" spans="1:30" ht="15.75" customHeight="1" x14ac:dyDescent="0.2">
      <c r="A132" s="22"/>
      <c r="B132" s="22"/>
      <c r="C132" s="22"/>
      <c r="D132" s="22"/>
      <c r="E132" s="21"/>
      <c r="F132" s="21"/>
      <c r="G132" s="21"/>
      <c r="H132" s="21"/>
      <c r="I132" s="21"/>
      <c r="J132" s="21"/>
      <c r="K132" s="21"/>
      <c r="L132" s="21"/>
      <c r="M132" s="21"/>
      <c r="N132" s="21"/>
      <c r="O132" s="22"/>
      <c r="P132" s="22"/>
      <c r="Q132" s="57"/>
      <c r="R132" s="22"/>
      <c r="S132" s="57"/>
      <c r="T132" s="22"/>
      <c r="U132" s="22"/>
      <c r="V132" s="22"/>
      <c r="W132" s="22"/>
      <c r="X132" s="22"/>
      <c r="Y132" s="22"/>
      <c r="Z132" s="22"/>
      <c r="AA132" s="22"/>
      <c r="AB132" s="22"/>
      <c r="AC132" s="22"/>
      <c r="AD132" s="22"/>
    </row>
    <row r="133" spans="1:30" ht="15.75" customHeight="1" x14ac:dyDescent="0.2">
      <c r="A133" s="22"/>
      <c r="B133" s="22"/>
      <c r="C133" s="22"/>
      <c r="D133" s="22"/>
      <c r="E133" s="21"/>
      <c r="F133" s="21"/>
      <c r="G133" s="21"/>
      <c r="H133" s="21"/>
      <c r="I133" s="21"/>
      <c r="J133" s="21"/>
      <c r="K133" s="21"/>
      <c r="L133" s="21"/>
      <c r="M133" s="21"/>
      <c r="N133" s="21"/>
      <c r="O133" s="22"/>
      <c r="P133" s="22"/>
      <c r="Q133" s="57"/>
      <c r="R133" s="22"/>
      <c r="S133" s="57"/>
      <c r="T133" s="22"/>
      <c r="U133" s="22"/>
      <c r="V133" s="22"/>
      <c r="W133" s="22"/>
      <c r="X133" s="22"/>
      <c r="Y133" s="22"/>
      <c r="Z133" s="22"/>
      <c r="AA133" s="22"/>
      <c r="AB133" s="22"/>
      <c r="AC133" s="22"/>
      <c r="AD133" s="22"/>
    </row>
    <row r="134" spans="1:30" ht="15.75" customHeight="1" x14ac:dyDescent="0.2">
      <c r="A134" s="22"/>
      <c r="B134" s="22"/>
      <c r="C134" s="22"/>
      <c r="D134" s="22"/>
      <c r="E134" s="21"/>
      <c r="F134" s="21"/>
      <c r="G134" s="21"/>
      <c r="H134" s="21"/>
      <c r="I134" s="21"/>
      <c r="J134" s="21"/>
      <c r="K134" s="21"/>
      <c r="L134" s="21"/>
      <c r="M134" s="21"/>
      <c r="N134" s="21"/>
      <c r="O134" s="22"/>
      <c r="P134" s="22"/>
      <c r="Q134" s="57"/>
      <c r="R134" s="22"/>
      <c r="S134" s="57"/>
      <c r="T134" s="22"/>
      <c r="U134" s="22"/>
      <c r="V134" s="22"/>
      <c r="W134" s="22"/>
      <c r="X134" s="22"/>
      <c r="Y134" s="22"/>
      <c r="Z134" s="22"/>
      <c r="AA134" s="22"/>
      <c r="AB134" s="22"/>
      <c r="AC134" s="22"/>
      <c r="AD134" s="22"/>
    </row>
    <row r="135" spans="1:30" ht="15.75" customHeight="1" x14ac:dyDescent="0.2">
      <c r="A135" s="22"/>
      <c r="B135" s="22"/>
      <c r="C135" s="22"/>
      <c r="D135" s="22"/>
      <c r="E135" s="21"/>
      <c r="F135" s="21"/>
      <c r="G135" s="21"/>
      <c r="H135" s="21"/>
      <c r="I135" s="21"/>
      <c r="J135" s="21"/>
      <c r="K135" s="21"/>
      <c r="L135" s="21"/>
      <c r="M135" s="21"/>
      <c r="N135" s="21"/>
      <c r="O135" s="22"/>
      <c r="P135" s="22"/>
      <c r="Q135" s="57"/>
      <c r="R135" s="22"/>
      <c r="S135" s="57"/>
      <c r="T135" s="22"/>
      <c r="U135" s="22"/>
      <c r="V135" s="22"/>
      <c r="W135" s="22"/>
      <c r="X135" s="22"/>
      <c r="Y135" s="22"/>
      <c r="Z135" s="22"/>
      <c r="AA135" s="22"/>
      <c r="AB135" s="22"/>
      <c r="AC135" s="22"/>
      <c r="AD135" s="22"/>
    </row>
    <row r="136" spans="1:30" ht="15.75" customHeight="1" x14ac:dyDescent="0.2">
      <c r="A136" s="22"/>
      <c r="B136" s="22"/>
      <c r="C136" s="22"/>
      <c r="D136" s="22"/>
      <c r="E136" s="21"/>
      <c r="F136" s="21"/>
      <c r="G136" s="21"/>
      <c r="H136" s="21"/>
      <c r="I136" s="21"/>
      <c r="J136" s="21"/>
      <c r="K136" s="21"/>
      <c r="L136" s="21"/>
      <c r="M136" s="21"/>
      <c r="N136" s="21"/>
      <c r="O136" s="22"/>
      <c r="P136" s="22"/>
      <c r="Q136" s="57"/>
      <c r="R136" s="22"/>
      <c r="S136" s="57"/>
      <c r="T136" s="22"/>
      <c r="U136" s="22"/>
      <c r="V136" s="22"/>
      <c r="W136" s="22"/>
      <c r="X136" s="22"/>
      <c r="Y136" s="22"/>
      <c r="Z136" s="22"/>
      <c r="AA136" s="22"/>
      <c r="AB136" s="22"/>
      <c r="AC136" s="22"/>
      <c r="AD136" s="22"/>
    </row>
    <row r="137" spans="1:30" ht="15.75" customHeight="1" x14ac:dyDescent="0.2">
      <c r="A137" s="22"/>
      <c r="B137" s="22"/>
      <c r="C137" s="22"/>
      <c r="D137" s="22"/>
      <c r="E137" s="21"/>
      <c r="F137" s="21"/>
      <c r="G137" s="21"/>
      <c r="H137" s="21"/>
      <c r="I137" s="21"/>
      <c r="J137" s="21"/>
      <c r="K137" s="21"/>
      <c r="L137" s="21"/>
      <c r="M137" s="21"/>
      <c r="N137" s="21"/>
      <c r="O137" s="22"/>
      <c r="P137" s="22"/>
      <c r="Q137" s="57"/>
      <c r="R137" s="22"/>
      <c r="S137" s="57"/>
      <c r="T137" s="22"/>
      <c r="U137" s="22"/>
      <c r="V137" s="22"/>
      <c r="W137" s="22"/>
      <c r="X137" s="22"/>
      <c r="Y137" s="22"/>
      <c r="Z137" s="22"/>
      <c r="AA137" s="22"/>
      <c r="AB137" s="22"/>
      <c r="AC137" s="22"/>
      <c r="AD137" s="22"/>
    </row>
    <row r="138" spans="1:30" ht="15.75" customHeight="1" x14ac:dyDescent="0.2">
      <c r="A138" s="22"/>
      <c r="B138" s="22"/>
      <c r="C138" s="22"/>
      <c r="D138" s="22"/>
      <c r="E138" s="21"/>
      <c r="F138" s="21"/>
      <c r="G138" s="21"/>
      <c r="H138" s="21"/>
      <c r="I138" s="21"/>
      <c r="J138" s="21"/>
      <c r="K138" s="21"/>
      <c r="L138" s="21"/>
      <c r="M138" s="21"/>
      <c r="N138" s="21"/>
      <c r="O138" s="22"/>
      <c r="P138" s="22"/>
      <c r="Q138" s="57"/>
      <c r="R138" s="22"/>
      <c r="S138" s="57"/>
      <c r="T138" s="22"/>
      <c r="U138" s="22"/>
      <c r="V138" s="22"/>
      <c r="W138" s="22"/>
      <c r="X138" s="22"/>
      <c r="Y138" s="22"/>
      <c r="Z138" s="22"/>
      <c r="AA138" s="22"/>
      <c r="AB138" s="22"/>
      <c r="AC138" s="22"/>
      <c r="AD138" s="22"/>
    </row>
    <row r="139" spans="1:30" ht="15.75" customHeight="1" x14ac:dyDescent="0.2">
      <c r="A139" s="22"/>
      <c r="B139" s="22"/>
      <c r="C139" s="22"/>
      <c r="D139" s="22"/>
      <c r="E139" s="21"/>
      <c r="F139" s="21"/>
      <c r="G139" s="21"/>
      <c r="H139" s="21"/>
      <c r="I139" s="21"/>
      <c r="J139" s="21"/>
      <c r="K139" s="21"/>
      <c r="L139" s="21"/>
      <c r="M139" s="21"/>
      <c r="N139" s="21"/>
      <c r="O139" s="22"/>
      <c r="P139" s="22"/>
      <c r="Q139" s="57"/>
      <c r="R139" s="22"/>
      <c r="S139" s="57"/>
      <c r="T139" s="22"/>
      <c r="U139" s="22"/>
      <c r="V139" s="22"/>
      <c r="W139" s="22"/>
      <c r="X139" s="22"/>
      <c r="Y139" s="22"/>
      <c r="Z139" s="22"/>
      <c r="AA139" s="22"/>
      <c r="AB139" s="22"/>
      <c r="AC139" s="22"/>
      <c r="AD139" s="22"/>
    </row>
    <row r="140" spans="1:30" ht="15.75" customHeight="1" x14ac:dyDescent="0.2">
      <c r="A140" s="22"/>
      <c r="B140" s="22"/>
      <c r="C140" s="22"/>
      <c r="D140" s="22"/>
      <c r="E140" s="21"/>
      <c r="F140" s="21"/>
      <c r="G140" s="21"/>
      <c r="H140" s="21"/>
      <c r="I140" s="21"/>
      <c r="J140" s="21"/>
      <c r="K140" s="21"/>
      <c r="L140" s="21"/>
      <c r="M140" s="21"/>
      <c r="N140" s="21"/>
      <c r="O140" s="22"/>
      <c r="P140" s="22"/>
      <c r="Q140" s="57"/>
      <c r="R140" s="22"/>
      <c r="S140" s="57"/>
      <c r="T140" s="22"/>
      <c r="U140" s="22"/>
      <c r="V140" s="22"/>
      <c r="W140" s="22"/>
      <c r="X140" s="22"/>
      <c r="Y140" s="22"/>
      <c r="Z140" s="22"/>
      <c r="AA140" s="22"/>
      <c r="AB140" s="22"/>
      <c r="AC140" s="22"/>
      <c r="AD140" s="22"/>
    </row>
    <row r="141" spans="1:30" ht="15.75" customHeight="1" x14ac:dyDescent="0.2">
      <c r="A141" s="22"/>
      <c r="B141" s="22"/>
      <c r="C141" s="22"/>
      <c r="D141" s="22"/>
      <c r="E141" s="21"/>
      <c r="F141" s="21"/>
      <c r="G141" s="21"/>
      <c r="H141" s="21"/>
      <c r="I141" s="21"/>
      <c r="J141" s="21"/>
      <c r="K141" s="21"/>
      <c r="L141" s="21"/>
      <c r="M141" s="21"/>
      <c r="N141" s="21"/>
      <c r="O141" s="22"/>
      <c r="P141" s="22"/>
      <c r="Q141" s="57"/>
      <c r="R141" s="22"/>
      <c r="S141" s="57"/>
      <c r="T141" s="22"/>
      <c r="U141" s="22"/>
      <c r="V141" s="22"/>
      <c r="W141" s="22"/>
      <c r="X141" s="22"/>
      <c r="Y141" s="22"/>
      <c r="Z141" s="22"/>
      <c r="AA141" s="22"/>
      <c r="AB141" s="22"/>
      <c r="AC141" s="22"/>
      <c r="AD141" s="22"/>
    </row>
    <row r="142" spans="1:30" ht="15.75" customHeight="1" x14ac:dyDescent="0.2">
      <c r="A142" s="22"/>
      <c r="B142" s="22"/>
      <c r="C142" s="22"/>
      <c r="D142" s="22"/>
      <c r="E142" s="21"/>
      <c r="F142" s="21"/>
      <c r="G142" s="21"/>
      <c r="H142" s="21"/>
      <c r="I142" s="21"/>
      <c r="J142" s="21"/>
      <c r="K142" s="21"/>
      <c r="L142" s="21"/>
      <c r="M142" s="21"/>
      <c r="N142" s="21"/>
      <c r="O142" s="22"/>
      <c r="P142" s="22"/>
      <c r="Q142" s="57"/>
      <c r="R142" s="22"/>
      <c r="S142" s="57"/>
      <c r="T142" s="22"/>
      <c r="U142" s="22"/>
      <c r="V142" s="22"/>
      <c r="W142" s="22"/>
      <c r="X142" s="22"/>
      <c r="Y142" s="22"/>
      <c r="Z142" s="22"/>
      <c r="AA142" s="22"/>
      <c r="AB142" s="22"/>
      <c r="AC142" s="22"/>
      <c r="AD142" s="22"/>
    </row>
    <row r="143" spans="1:30" ht="15.75" customHeight="1" x14ac:dyDescent="0.2">
      <c r="A143" s="22"/>
      <c r="B143" s="22"/>
      <c r="C143" s="22"/>
      <c r="D143" s="22"/>
      <c r="E143" s="21"/>
      <c r="F143" s="21"/>
      <c r="G143" s="21"/>
      <c r="H143" s="21"/>
      <c r="I143" s="21"/>
      <c r="J143" s="21"/>
      <c r="K143" s="21"/>
      <c r="L143" s="21"/>
      <c r="M143" s="21"/>
      <c r="N143" s="21"/>
      <c r="O143" s="22"/>
      <c r="P143" s="22"/>
      <c r="Q143" s="57"/>
      <c r="R143" s="22"/>
      <c r="S143" s="57"/>
      <c r="T143" s="22"/>
      <c r="U143" s="22"/>
      <c r="V143" s="22"/>
      <c r="W143" s="22"/>
      <c r="X143" s="22"/>
      <c r="Y143" s="22"/>
      <c r="Z143" s="22"/>
      <c r="AA143" s="22"/>
      <c r="AB143" s="22"/>
      <c r="AC143" s="22"/>
      <c r="AD143" s="22"/>
    </row>
    <row r="144" spans="1:30" ht="15.75" customHeight="1" x14ac:dyDescent="0.2">
      <c r="A144" s="22"/>
      <c r="B144" s="22"/>
      <c r="C144" s="22"/>
      <c r="D144" s="22"/>
      <c r="E144" s="21"/>
      <c r="F144" s="21"/>
      <c r="G144" s="21"/>
      <c r="H144" s="21"/>
      <c r="I144" s="21"/>
      <c r="J144" s="21"/>
      <c r="K144" s="21"/>
      <c r="L144" s="21"/>
      <c r="M144" s="21"/>
      <c r="N144" s="21"/>
      <c r="O144" s="22"/>
      <c r="P144" s="22"/>
      <c r="Q144" s="57"/>
      <c r="R144" s="22"/>
      <c r="S144" s="57"/>
      <c r="T144" s="22"/>
      <c r="U144" s="22"/>
      <c r="V144" s="22"/>
      <c r="W144" s="22"/>
      <c r="X144" s="22"/>
      <c r="Y144" s="22"/>
      <c r="Z144" s="22"/>
      <c r="AA144" s="22"/>
      <c r="AB144" s="22"/>
      <c r="AC144" s="22"/>
      <c r="AD144" s="22"/>
    </row>
    <row r="145" spans="1:30" ht="15.75" customHeight="1" x14ac:dyDescent="0.2">
      <c r="A145" s="22"/>
      <c r="B145" s="22"/>
      <c r="C145" s="22"/>
      <c r="D145" s="22"/>
      <c r="E145" s="21"/>
      <c r="F145" s="21"/>
      <c r="G145" s="21"/>
      <c r="H145" s="21"/>
      <c r="I145" s="21"/>
      <c r="J145" s="21"/>
      <c r="K145" s="21"/>
      <c r="L145" s="21"/>
      <c r="M145" s="21"/>
      <c r="N145" s="21"/>
      <c r="O145" s="22"/>
      <c r="P145" s="22"/>
      <c r="Q145" s="57"/>
      <c r="R145" s="22"/>
      <c r="S145" s="57"/>
      <c r="T145" s="22"/>
      <c r="U145" s="22"/>
      <c r="V145" s="22"/>
      <c r="W145" s="22"/>
      <c r="X145" s="22"/>
      <c r="Y145" s="22"/>
      <c r="Z145" s="22"/>
      <c r="AA145" s="22"/>
      <c r="AB145" s="22"/>
      <c r="AC145" s="22"/>
      <c r="AD145" s="22"/>
    </row>
    <row r="146" spans="1:30" ht="15.75" customHeight="1" x14ac:dyDescent="0.2">
      <c r="A146" s="22"/>
      <c r="B146" s="22"/>
      <c r="C146" s="22"/>
      <c r="D146" s="22"/>
      <c r="E146" s="21"/>
      <c r="F146" s="21"/>
      <c r="G146" s="21"/>
      <c r="H146" s="21"/>
      <c r="I146" s="21"/>
      <c r="J146" s="21"/>
      <c r="K146" s="21"/>
      <c r="L146" s="21"/>
      <c r="M146" s="21"/>
      <c r="N146" s="21"/>
      <c r="O146" s="22"/>
      <c r="P146" s="22"/>
      <c r="Q146" s="57"/>
      <c r="R146" s="22"/>
      <c r="S146" s="57"/>
      <c r="T146" s="22"/>
      <c r="U146" s="22"/>
      <c r="V146" s="22"/>
      <c r="W146" s="22"/>
      <c r="X146" s="22"/>
      <c r="Y146" s="22"/>
      <c r="Z146" s="22"/>
      <c r="AA146" s="22"/>
      <c r="AB146" s="22"/>
      <c r="AC146" s="22"/>
      <c r="AD146" s="22"/>
    </row>
    <row r="147" spans="1:30" ht="15.75" customHeight="1" x14ac:dyDescent="0.2">
      <c r="A147" s="22"/>
      <c r="B147" s="22"/>
      <c r="C147" s="22"/>
      <c r="D147" s="22"/>
      <c r="E147" s="21"/>
      <c r="F147" s="21"/>
      <c r="G147" s="21"/>
      <c r="H147" s="21"/>
      <c r="I147" s="21"/>
      <c r="J147" s="21"/>
      <c r="K147" s="21"/>
      <c r="L147" s="21"/>
      <c r="M147" s="21"/>
      <c r="N147" s="21"/>
      <c r="O147" s="22"/>
      <c r="P147" s="22"/>
      <c r="Q147" s="57"/>
      <c r="R147" s="22"/>
      <c r="S147" s="57"/>
      <c r="T147" s="22"/>
      <c r="U147" s="22"/>
      <c r="V147" s="22"/>
      <c r="W147" s="22"/>
      <c r="X147" s="22"/>
      <c r="Y147" s="22"/>
      <c r="Z147" s="22"/>
      <c r="AA147" s="22"/>
      <c r="AB147" s="22"/>
      <c r="AC147" s="22"/>
      <c r="AD147" s="22"/>
    </row>
    <row r="148" spans="1:30" ht="15.75" customHeight="1" x14ac:dyDescent="0.2">
      <c r="A148" s="22"/>
      <c r="B148" s="22"/>
      <c r="C148" s="22"/>
      <c r="D148" s="22"/>
      <c r="E148" s="21"/>
      <c r="F148" s="21"/>
      <c r="G148" s="21"/>
      <c r="H148" s="21"/>
      <c r="I148" s="21"/>
      <c r="J148" s="21"/>
      <c r="K148" s="21"/>
      <c r="L148" s="21"/>
      <c r="M148" s="21"/>
      <c r="N148" s="21"/>
      <c r="O148" s="22"/>
      <c r="P148" s="22"/>
      <c r="Q148" s="57"/>
      <c r="R148" s="22"/>
      <c r="S148" s="57"/>
      <c r="T148" s="22"/>
      <c r="U148" s="22"/>
      <c r="V148" s="22"/>
      <c r="W148" s="22"/>
      <c r="X148" s="22"/>
      <c r="Y148" s="22"/>
      <c r="Z148" s="22"/>
      <c r="AA148" s="22"/>
      <c r="AB148" s="22"/>
      <c r="AC148" s="22"/>
      <c r="AD148" s="22"/>
    </row>
    <row r="149" spans="1:30" ht="15.75" customHeight="1" x14ac:dyDescent="0.2">
      <c r="A149" s="22"/>
      <c r="B149" s="22"/>
      <c r="C149" s="22"/>
      <c r="D149" s="22"/>
      <c r="E149" s="21"/>
      <c r="F149" s="21"/>
      <c r="G149" s="21"/>
      <c r="H149" s="21"/>
      <c r="I149" s="21"/>
      <c r="J149" s="21"/>
      <c r="K149" s="21"/>
      <c r="L149" s="21"/>
      <c r="M149" s="21"/>
      <c r="N149" s="21"/>
      <c r="O149" s="22"/>
      <c r="P149" s="22"/>
      <c r="Q149" s="57"/>
      <c r="R149" s="22"/>
      <c r="S149" s="57"/>
      <c r="T149" s="22"/>
      <c r="U149" s="22"/>
      <c r="V149" s="22"/>
      <c r="W149" s="22"/>
      <c r="X149" s="22"/>
      <c r="Y149" s="22"/>
      <c r="Z149" s="22"/>
      <c r="AA149" s="22"/>
      <c r="AB149" s="22"/>
      <c r="AC149" s="22"/>
      <c r="AD149" s="22"/>
    </row>
    <row r="150" spans="1:30" ht="15.75" customHeight="1" x14ac:dyDescent="0.2">
      <c r="A150" s="22"/>
      <c r="B150" s="22"/>
      <c r="C150" s="22"/>
      <c r="D150" s="22"/>
      <c r="E150" s="21"/>
      <c r="F150" s="21"/>
      <c r="G150" s="21"/>
      <c r="H150" s="21"/>
      <c r="I150" s="21"/>
      <c r="J150" s="21"/>
      <c r="K150" s="21"/>
      <c r="L150" s="21"/>
      <c r="M150" s="21"/>
      <c r="N150" s="21"/>
      <c r="O150" s="22"/>
      <c r="P150" s="22"/>
      <c r="Q150" s="57"/>
      <c r="R150" s="22"/>
      <c r="S150" s="57"/>
      <c r="T150" s="22"/>
      <c r="U150" s="22"/>
      <c r="V150" s="22"/>
      <c r="W150" s="22"/>
      <c r="X150" s="22"/>
      <c r="Y150" s="22"/>
      <c r="Z150" s="22"/>
      <c r="AA150" s="22"/>
      <c r="AB150" s="22"/>
      <c r="AC150" s="22"/>
      <c r="AD150" s="22"/>
    </row>
    <row r="151" spans="1:30" ht="15.75" customHeight="1" x14ac:dyDescent="0.2">
      <c r="A151" s="22"/>
      <c r="B151" s="22"/>
      <c r="C151" s="22"/>
      <c r="D151" s="22"/>
      <c r="E151" s="21"/>
      <c r="F151" s="21"/>
      <c r="G151" s="21"/>
      <c r="H151" s="21"/>
      <c r="I151" s="21"/>
      <c r="J151" s="21"/>
      <c r="K151" s="21"/>
      <c r="L151" s="21"/>
      <c r="M151" s="21"/>
      <c r="N151" s="21"/>
      <c r="O151" s="22"/>
      <c r="P151" s="22"/>
      <c r="Q151" s="57"/>
      <c r="R151" s="22"/>
      <c r="S151" s="57"/>
      <c r="T151" s="22"/>
      <c r="U151" s="22"/>
      <c r="V151" s="22"/>
      <c r="W151" s="22"/>
      <c r="X151" s="22"/>
      <c r="Y151" s="22"/>
      <c r="Z151" s="22"/>
      <c r="AA151" s="22"/>
      <c r="AB151" s="22"/>
      <c r="AC151" s="22"/>
      <c r="AD151" s="22"/>
    </row>
    <row r="152" spans="1:30" ht="15.75" customHeight="1" x14ac:dyDescent="0.2">
      <c r="A152" s="22"/>
      <c r="B152" s="22"/>
      <c r="C152" s="22"/>
      <c r="D152" s="22"/>
      <c r="E152" s="21"/>
      <c r="F152" s="21"/>
      <c r="G152" s="21"/>
      <c r="H152" s="21"/>
      <c r="I152" s="21"/>
      <c r="J152" s="21"/>
      <c r="K152" s="21"/>
      <c r="L152" s="21"/>
      <c r="M152" s="21"/>
      <c r="N152" s="21"/>
      <c r="O152" s="22"/>
      <c r="P152" s="22"/>
      <c r="Q152" s="57"/>
      <c r="R152" s="22"/>
      <c r="S152" s="57"/>
      <c r="T152" s="22"/>
      <c r="U152" s="22"/>
      <c r="V152" s="22"/>
      <c r="W152" s="22"/>
      <c r="X152" s="22"/>
      <c r="Y152" s="22"/>
      <c r="Z152" s="22"/>
      <c r="AA152" s="22"/>
      <c r="AB152" s="22"/>
      <c r="AC152" s="22"/>
      <c r="AD152" s="22"/>
    </row>
    <row r="153" spans="1:30" ht="15.75" customHeight="1" x14ac:dyDescent="0.2">
      <c r="A153" s="22"/>
      <c r="B153" s="22"/>
      <c r="C153" s="22"/>
      <c r="D153" s="22"/>
      <c r="E153" s="21"/>
      <c r="F153" s="21"/>
      <c r="G153" s="21"/>
      <c r="H153" s="21"/>
      <c r="I153" s="21"/>
      <c r="J153" s="21"/>
      <c r="K153" s="21"/>
      <c r="L153" s="21"/>
      <c r="M153" s="21"/>
      <c r="N153" s="21"/>
      <c r="O153" s="22"/>
      <c r="P153" s="22"/>
      <c r="Q153" s="57"/>
      <c r="R153" s="22"/>
      <c r="S153" s="57"/>
      <c r="T153" s="22"/>
      <c r="U153" s="22"/>
      <c r="V153" s="22"/>
      <c r="W153" s="22"/>
      <c r="X153" s="22"/>
      <c r="Y153" s="22"/>
      <c r="Z153" s="22"/>
      <c r="AA153" s="22"/>
      <c r="AB153" s="22"/>
      <c r="AC153" s="22"/>
      <c r="AD153" s="22"/>
    </row>
    <row r="154" spans="1:30" ht="15.75" customHeight="1" x14ac:dyDescent="0.2">
      <c r="A154" s="22"/>
      <c r="B154" s="22"/>
      <c r="C154" s="22"/>
      <c r="D154" s="22"/>
      <c r="E154" s="21"/>
      <c r="F154" s="21"/>
      <c r="G154" s="21"/>
      <c r="H154" s="21"/>
      <c r="I154" s="21"/>
      <c r="J154" s="21"/>
      <c r="K154" s="21"/>
      <c r="L154" s="21"/>
      <c r="M154" s="21"/>
      <c r="N154" s="21"/>
      <c r="O154" s="22"/>
      <c r="P154" s="22"/>
      <c r="Q154" s="57"/>
      <c r="R154" s="22"/>
      <c r="S154" s="57"/>
      <c r="T154" s="22"/>
      <c r="U154" s="22"/>
      <c r="V154" s="22"/>
      <c r="W154" s="22"/>
      <c r="X154" s="22"/>
      <c r="Y154" s="22"/>
      <c r="Z154" s="22"/>
      <c r="AA154" s="22"/>
      <c r="AB154" s="22"/>
      <c r="AC154" s="22"/>
      <c r="AD154" s="22"/>
    </row>
    <row r="155" spans="1:30" ht="15.75" customHeight="1" x14ac:dyDescent="0.2">
      <c r="A155" s="22"/>
      <c r="B155" s="22"/>
      <c r="C155" s="22"/>
      <c r="D155" s="22"/>
      <c r="E155" s="21"/>
      <c r="F155" s="21"/>
      <c r="G155" s="21"/>
      <c r="H155" s="21"/>
      <c r="I155" s="21"/>
      <c r="J155" s="21"/>
      <c r="K155" s="21"/>
      <c r="L155" s="21"/>
      <c r="M155" s="21"/>
      <c r="N155" s="21"/>
      <c r="O155" s="22"/>
      <c r="P155" s="22"/>
      <c r="Q155" s="57"/>
      <c r="R155" s="22"/>
      <c r="S155" s="57"/>
      <c r="T155" s="22"/>
      <c r="U155" s="22"/>
      <c r="V155" s="22"/>
      <c r="W155" s="22"/>
      <c r="X155" s="22"/>
      <c r="Y155" s="22"/>
      <c r="Z155" s="22"/>
      <c r="AA155" s="22"/>
      <c r="AB155" s="22"/>
      <c r="AC155" s="22"/>
      <c r="AD155" s="22"/>
    </row>
    <row r="156" spans="1:30" ht="15.75" customHeight="1" x14ac:dyDescent="0.2">
      <c r="A156" s="22"/>
      <c r="B156" s="22"/>
      <c r="C156" s="22"/>
      <c r="D156" s="22"/>
      <c r="E156" s="21"/>
      <c r="F156" s="21"/>
      <c r="G156" s="21"/>
      <c r="H156" s="21"/>
      <c r="I156" s="21"/>
      <c r="J156" s="21"/>
      <c r="K156" s="21"/>
      <c r="L156" s="21"/>
      <c r="M156" s="21"/>
      <c r="N156" s="21"/>
      <c r="O156" s="22"/>
      <c r="P156" s="22"/>
      <c r="Q156" s="57"/>
      <c r="R156" s="22"/>
      <c r="S156" s="57"/>
      <c r="T156" s="22"/>
      <c r="U156" s="22"/>
      <c r="V156" s="22"/>
      <c r="W156" s="22"/>
      <c r="X156" s="22"/>
      <c r="Y156" s="22"/>
      <c r="Z156" s="22"/>
      <c r="AA156" s="22"/>
      <c r="AB156" s="22"/>
      <c r="AC156" s="22"/>
      <c r="AD156" s="22"/>
    </row>
    <row r="157" spans="1:30" ht="15.75" customHeight="1" x14ac:dyDescent="0.2">
      <c r="A157" s="22"/>
      <c r="B157" s="22"/>
      <c r="C157" s="22"/>
      <c r="D157" s="22"/>
      <c r="E157" s="21"/>
      <c r="F157" s="21"/>
      <c r="G157" s="21"/>
      <c r="H157" s="21"/>
      <c r="I157" s="21"/>
      <c r="J157" s="21"/>
      <c r="K157" s="21"/>
      <c r="L157" s="21"/>
      <c r="M157" s="21"/>
      <c r="N157" s="21"/>
      <c r="O157" s="22"/>
      <c r="P157" s="22"/>
      <c r="Q157" s="57"/>
      <c r="R157" s="22"/>
      <c r="S157" s="57"/>
      <c r="T157" s="22"/>
      <c r="U157" s="22"/>
      <c r="V157" s="22"/>
      <c r="W157" s="22"/>
      <c r="X157" s="22"/>
      <c r="Y157" s="22"/>
      <c r="Z157" s="22"/>
      <c r="AA157" s="22"/>
      <c r="AB157" s="22"/>
      <c r="AC157" s="22"/>
      <c r="AD157" s="22"/>
    </row>
    <row r="158" spans="1:30" ht="15.75" customHeight="1" x14ac:dyDescent="0.2">
      <c r="A158" s="22"/>
      <c r="B158" s="22"/>
      <c r="C158" s="22"/>
      <c r="D158" s="22"/>
      <c r="E158" s="21"/>
      <c r="F158" s="21"/>
      <c r="G158" s="21"/>
      <c r="H158" s="21"/>
      <c r="I158" s="21"/>
      <c r="J158" s="21"/>
      <c r="K158" s="21"/>
      <c r="L158" s="21"/>
      <c r="M158" s="21"/>
      <c r="N158" s="21"/>
      <c r="O158" s="22"/>
      <c r="P158" s="22"/>
      <c r="Q158" s="57"/>
      <c r="R158" s="22"/>
      <c r="S158" s="57"/>
      <c r="T158" s="22"/>
      <c r="U158" s="22"/>
      <c r="V158" s="22"/>
      <c r="W158" s="22"/>
      <c r="X158" s="22"/>
      <c r="Y158" s="22"/>
      <c r="Z158" s="22"/>
      <c r="AA158" s="22"/>
      <c r="AB158" s="22"/>
      <c r="AC158" s="22"/>
      <c r="AD158" s="22"/>
    </row>
    <row r="159" spans="1:30" ht="15.75" customHeight="1" x14ac:dyDescent="0.2">
      <c r="A159" s="22"/>
      <c r="B159" s="22"/>
      <c r="C159" s="22"/>
      <c r="D159" s="22"/>
      <c r="E159" s="21"/>
      <c r="F159" s="21"/>
      <c r="G159" s="21"/>
      <c r="H159" s="21"/>
      <c r="I159" s="21"/>
      <c r="J159" s="21"/>
      <c r="K159" s="21"/>
      <c r="L159" s="21"/>
      <c r="M159" s="21"/>
      <c r="N159" s="21"/>
      <c r="O159" s="22"/>
      <c r="P159" s="22"/>
      <c r="Q159" s="57"/>
      <c r="R159" s="22"/>
      <c r="S159" s="57"/>
      <c r="T159" s="22"/>
      <c r="U159" s="22"/>
      <c r="V159" s="22"/>
      <c r="W159" s="22"/>
      <c r="X159" s="22"/>
      <c r="Y159" s="22"/>
      <c r="Z159" s="22"/>
      <c r="AA159" s="22"/>
      <c r="AB159" s="22"/>
      <c r="AC159" s="22"/>
      <c r="AD159" s="22"/>
    </row>
    <row r="160" spans="1:30" ht="15.75" customHeight="1" x14ac:dyDescent="0.2">
      <c r="A160" s="22"/>
      <c r="B160" s="22"/>
      <c r="C160" s="22"/>
      <c r="D160" s="22"/>
      <c r="E160" s="21"/>
      <c r="F160" s="21"/>
      <c r="G160" s="21"/>
      <c r="H160" s="21"/>
      <c r="I160" s="21"/>
      <c r="J160" s="21"/>
      <c r="K160" s="21"/>
      <c r="L160" s="21"/>
      <c r="M160" s="21"/>
      <c r="N160" s="21"/>
      <c r="O160" s="22"/>
      <c r="P160" s="22"/>
      <c r="Q160" s="57"/>
      <c r="R160" s="22"/>
      <c r="S160" s="57"/>
      <c r="T160" s="22"/>
      <c r="U160" s="22"/>
      <c r="V160" s="22"/>
      <c r="W160" s="22"/>
      <c r="X160" s="22"/>
      <c r="Y160" s="22"/>
      <c r="Z160" s="22"/>
      <c r="AA160" s="22"/>
      <c r="AB160" s="22"/>
      <c r="AC160" s="22"/>
      <c r="AD160" s="22"/>
    </row>
    <row r="161" spans="1:30" ht="15.75" customHeight="1" x14ac:dyDescent="0.2">
      <c r="A161" s="22"/>
      <c r="B161" s="22"/>
      <c r="C161" s="22"/>
      <c r="D161" s="22"/>
      <c r="E161" s="21"/>
      <c r="F161" s="21"/>
      <c r="G161" s="21"/>
      <c r="H161" s="21"/>
      <c r="I161" s="21"/>
      <c r="J161" s="21"/>
      <c r="K161" s="21"/>
      <c r="L161" s="21"/>
      <c r="M161" s="21"/>
      <c r="N161" s="21"/>
      <c r="O161" s="22"/>
      <c r="P161" s="22"/>
      <c r="Q161" s="57"/>
      <c r="R161" s="22"/>
      <c r="S161" s="57"/>
      <c r="T161" s="22"/>
      <c r="U161" s="22"/>
      <c r="V161" s="22"/>
      <c r="W161" s="22"/>
      <c r="X161" s="22"/>
      <c r="Y161" s="22"/>
      <c r="Z161" s="22"/>
      <c r="AA161" s="22"/>
      <c r="AB161" s="22"/>
      <c r="AC161" s="22"/>
      <c r="AD161" s="22"/>
    </row>
    <row r="162" spans="1:30" ht="15.75" customHeight="1" x14ac:dyDescent="0.2">
      <c r="A162" s="22"/>
      <c r="B162" s="22"/>
      <c r="C162" s="22"/>
      <c r="D162" s="22"/>
      <c r="E162" s="21"/>
      <c r="F162" s="21"/>
      <c r="G162" s="21"/>
      <c r="H162" s="21"/>
      <c r="I162" s="21"/>
      <c r="J162" s="21"/>
      <c r="K162" s="21"/>
      <c r="L162" s="21"/>
      <c r="M162" s="21"/>
      <c r="N162" s="21"/>
      <c r="O162" s="22"/>
      <c r="P162" s="22"/>
      <c r="Q162" s="57"/>
      <c r="R162" s="22"/>
      <c r="S162" s="57"/>
      <c r="T162" s="22"/>
      <c r="U162" s="22"/>
      <c r="V162" s="22"/>
      <c r="W162" s="22"/>
      <c r="X162" s="22"/>
      <c r="Y162" s="22"/>
      <c r="Z162" s="22"/>
      <c r="AA162" s="22"/>
      <c r="AB162" s="22"/>
      <c r="AC162" s="22"/>
      <c r="AD162" s="22"/>
    </row>
    <row r="163" spans="1:30" ht="15.75" customHeight="1" x14ac:dyDescent="0.2">
      <c r="A163" s="22"/>
      <c r="B163" s="22"/>
      <c r="C163" s="22"/>
      <c r="D163" s="22"/>
      <c r="E163" s="21"/>
      <c r="F163" s="21"/>
      <c r="G163" s="21"/>
      <c r="H163" s="21"/>
      <c r="I163" s="21"/>
      <c r="J163" s="21"/>
      <c r="K163" s="21"/>
      <c r="L163" s="21"/>
      <c r="M163" s="21"/>
      <c r="N163" s="21"/>
      <c r="O163" s="22"/>
      <c r="P163" s="22"/>
      <c r="Q163" s="57"/>
      <c r="R163" s="22"/>
      <c r="S163" s="57"/>
      <c r="T163" s="22"/>
      <c r="U163" s="22"/>
      <c r="V163" s="22"/>
      <c r="W163" s="22"/>
      <c r="X163" s="22"/>
      <c r="Y163" s="22"/>
      <c r="Z163" s="22"/>
      <c r="AA163" s="22"/>
      <c r="AB163" s="22"/>
      <c r="AC163" s="22"/>
      <c r="AD163" s="22"/>
    </row>
    <row r="164" spans="1:30" ht="15.75" customHeight="1" x14ac:dyDescent="0.2">
      <c r="A164" s="22"/>
      <c r="B164" s="22"/>
      <c r="C164" s="22"/>
      <c r="D164" s="22"/>
      <c r="E164" s="21"/>
      <c r="F164" s="21"/>
      <c r="G164" s="21"/>
      <c r="H164" s="21"/>
      <c r="I164" s="21"/>
      <c r="J164" s="21"/>
      <c r="K164" s="21"/>
      <c r="L164" s="21"/>
      <c r="M164" s="21"/>
      <c r="N164" s="21"/>
      <c r="O164" s="22"/>
      <c r="P164" s="22"/>
      <c r="Q164" s="57"/>
      <c r="R164" s="22"/>
      <c r="S164" s="57"/>
      <c r="T164" s="22"/>
      <c r="U164" s="22"/>
      <c r="V164" s="22"/>
      <c r="W164" s="22"/>
      <c r="X164" s="22"/>
      <c r="Y164" s="22"/>
      <c r="Z164" s="22"/>
      <c r="AA164" s="22"/>
      <c r="AB164" s="22"/>
      <c r="AC164" s="22"/>
      <c r="AD164" s="22"/>
    </row>
    <row r="165" spans="1:30" ht="15.75" customHeight="1" x14ac:dyDescent="0.2">
      <c r="A165" s="22"/>
      <c r="B165" s="22"/>
      <c r="C165" s="22"/>
      <c r="D165" s="22"/>
      <c r="E165" s="21"/>
      <c r="F165" s="21"/>
      <c r="G165" s="21"/>
      <c r="H165" s="21"/>
      <c r="I165" s="21"/>
      <c r="J165" s="21"/>
      <c r="K165" s="21"/>
      <c r="L165" s="21"/>
      <c r="M165" s="21"/>
      <c r="N165" s="21"/>
      <c r="O165" s="22"/>
      <c r="P165" s="22"/>
      <c r="Q165" s="57"/>
      <c r="R165" s="22"/>
      <c r="S165" s="57"/>
      <c r="T165" s="22"/>
      <c r="U165" s="22"/>
      <c r="V165" s="22"/>
      <c r="W165" s="22"/>
      <c r="X165" s="22"/>
      <c r="Y165" s="22"/>
      <c r="Z165" s="22"/>
      <c r="AA165" s="22"/>
      <c r="AB165" s="22"/>
      <c r="AC165" s="22"/>
      <c r="AD165" s="22"/>
    </row>
    <row r="166" spans="1:30" ht="15.75" customHeight="1" x14ac:dyDescent="0.2">
      <c r="A166" s="22"/>
      <c r="B166" s="22"/>
      <c r="C166" s="22"/>
      <c r="D166" s="22"/>
      <c r="E166" s="21"/>
      <c r="F166" s="21"/>
      <c r="G166" s="21"/>
      <c r="H166" s="21"/>
      <c r="I166" s="21"/>
      <c r="J166" s="21"/>
      <c r="K166" s="21"/>
      <c r="L166" s="21"/>
      <c r="M166" s="21"/>
      <c r="N166" s="21"/>
      <c r="O166" s="22"/>
      <c r="P166" s="22"/>
      <c r="Q166" s="57"/>
      <c r="R166" s="22"/>
      <c r="S166" s="57"/>
      <c r="T166" s="22"/>
      <c r="U166" s="22"/>
      <c r="V166" s="22"/>
      <c r="W166" s="22"/>
      <c r="X166" s="22"/>
      <c r="Y166" s="22"/>
      <c r="Z166" s="22"/>
      <c r="AA166" s="22"/>
      <c r="AB166" s="22"/>
      <c r="AC166" s="22"/>
      <c r="AD166" s="22"/>
    </row>
    <row r="167" spans="1:30" ht="15.75" customHeight="1" x14ac:dyDescent="0.2">
      <c r="A167" s="22"/>
      <c r="B167" s="22"/>
      <c r="C167" s="22"/>
      <c r="D167" s="22"/>
      <c r="E167" s="21"/>
      <c r="F167" s="21"/>
      <c r="G167" s="21"/>
      <c r="H167" s="21"/>
      <c r="I167" s="21"/>
      <c r="J167" s="21"/>
      <c r="K167" s="21"/>
      <c r="L167" s="21"/>
      <c r="M167" s="21"/>
      <c r="N167" s="21"/>
      <c r="O167" s="22"/>
      <c r="P167" s="22"/>
      <c r="Q167" s="57"/>
      <c r="R167" s="22"/>
      <c r="S167" s="57"/>
      <c r="T167" s="22"/>
      <c r="U167" s="22"/>
      <c r="V167" s="22"/>
      <c r="W167" s="22"/>
      <c r="X167" s="22"/>
      <c r="Y167" s="22"/>
      <c r="Z167" s="22"/>
      <c r="AA167" s="22"/>
      <c r="AB167" s="22"/>
      <c r="AC167" s="22"/>
      <c r="AD167" s="22"/>
    </row>
    <row r="168" spans="1:30" ht="15.75" customHeight="1" x14ac:dyDescent="0.2">
      <c r="A168" s="22"/>
      <c r="B168" s="22"/>
      <c r="C168" s="22"/>
      <c r="D168" s="22"/>
      <c r="E168" s="21"/>
      <c r="F168" s="21"/>
      <c r="G168" s="21"/>
      <c r="H168" s="21"/>
      <c r="I168" s="21"/>
      <c r="J168" s="21"/>
      <c r="K168" s="21"/>
      <c r="L168" s="21"/>
      <c r="M168" s="21"/>
      <c r="N168" s="21"/>
      <c r="O168" s="22"/>
      <c r="P168" s="22"/>
      <c r="Q168" s="57"/>
      <c r="R168" s="22"/>
      <c r="S168" s="57"/>
      <c r="T168" s="22"/>
      <c r="U168" s="22"/>
      <c r="V168" s="22"/>
      <c r="W168" s="22"/>
      <c r="X168" s="22"/>
      <c r="Y168" s="22"/>
      <c r="Z168" s="22"/>
      <c r="AA168" s="22"/>
      <c r="AB168" s="22"/>
      <c r="AC168" s="22"/>
      <c r="AD168" s="22"/>
    </row>
    <row r="169" spans="1:30" ht="15.75" customHeight="1" x14ac:dyDescent="0.2">
      <c r="A169" s="22"/>
      <c r="B169" s="22"/>
      <c r="C169" s="22"/>
      <c r="D169" s="22"/>
      <c r="E169" s="21"/>
      <c r="F169" s="21"/>
      <c r="G169" s="21"/>
      <c r="H169" s="21"/>
      <c r="I169" s="21"/>
      <c r="J169" s="21"/>
      <c r="K169" s="21"/>
      <c r="L169" s="21"/>
      <c r="M169" s="21"/>
      <c r="N169" s="21"/>
      <c r="O169" s="22"/>
      <c r="P169" s="22"/>
      <c r="Q169" s="57"/>
      <c r="R169" s="22"/>
      <c r="S169" s="57"/>
      <c r="T169" s="22"/>
      <c r="U169" s="22"/>
      <c r="V169" s="22"/>
      <c r="W169" s="22"/>
      <c r="X169" s="22"/>
      <c r="Y169" s="22"/>
      <c r="Z169" s="22"/>
      <c r="AA169" s="22"/>
      <c r="AB169" s="22"/>
      <c r="AC169" s="22"/>
      <c r="AD169" s="22"/>
    </row>
    <row r="170" spans="1:30" ht="15.75" customHeight="1" x14ac:dyDescent="0.2">
      <c r="A170" s="22"/>
      <c r="B170" s="22"/>
      <c r="C170" s="22"/>
      <c r="D170" s="22"/>
      <c r="E170" s="21"/>
      <c r="F170" s="21"/>
      <c r="G170" s="21"/>
      <c r="H170" s="21"/>
      <c r="I170" s="21"/>
      <c r="J170" s="21"/>
      <c r="K170" s="21"/>
      <c r="L170" s="21"/>
      <c r="M170" s="21"/>
      <c r="N170" s="21"/>
      <c r="O170" s="22"/>
      <c r="P170" s="22"/>
      <c r="Q170" s="57"/>
      <c r="R170" s="22"/>
      <c r="S170" s="57"/>
      <c r="T170" s="22"/>
      <c r="U170" s="22"/>
      <c r="V170" s="22"/>
      <c r="W170" s="22"/>
      <c r="X170" s="22"/>
      <c r="Y170" s="22"/>
      <c r="Z170" s="22"/>
      <c r="AA170" s="22"/>
      <c r="AB170" s="22"/>
      <c r="AC170" s="22"/>
      <c r="AD170" s="22"/>
    </row>
    <row r="171" spans="1:30" ht="15.75" customHeight="1" x14ac:dyDescent="0.2">
      <c r="A171" s="22"/>
      <c r="B171" s="22"/>
      <c r="C171" s="22"/>
      <c r="D171" s="22"/>
      <c r="E171" s="21"/>
      <c r="F171" s="21"/>
      <c r="G171" s="21"/>
      <c r="H171" s="21"/>
      <c r="I171" s="21"/>
      <c r="J171" s="21"/>
      <c r="K171" s="21"/>
      <c r="L171" s="21"/>
      <c r="M171" s="21"/>
      <c r="N171" s="21"/>
      <c r="O171" s="22"/>
      <c r="P171" s="22"/>
      <c r="Q171" s="57"/>
      <c r="R171" s="22"/>
      <c r="S171" s="57"/>
      <c r="T171" s="22"/>
      <c r="U171" s="22"/>
      <c r="V171" s="22"/>
      <c r="W171" s="22"/>
      <c r="X171" s="22"/>
      <c r="Y171" s="22"/>
      <c r="Z171" s="22"/>
      <c r="AA171" s="22"/>
      <c r="AB171" s="22"/>
      <c r="AC171" s="22"/>
      <c r="AD171" s="22"/>
    </row>
    <row r="172" spans="1:30" ht="15.75" customHeight="1" x14ac:dyDescent="0.2">
      <c r="A172" s="22"/>
      <c r="B172" s="22"/>
      <c r="C172" s="22"/>
      <c r="D172" s="22"/>
      <c r="E172" s="21"/>
      <c r="F172" s="21"/>
      <c r="G172" s="21"/>
      <c r="H172" s="21"/>
      <c r="I172" s="21"/>
      <c r="J172" s="21"/>
      <c r="K172" s="21"/>
      <c r="L172" s="21"/>
      <c r="M172" s="21"/>
      <c r="N172" s="21"/>
      <c r="O172" s="22"/>
      <c r="P172" s="22"/>
      <c r="Q172" s="57"/>
      <c r="R172" s="22"/>
      <c r="S172" s="57"/>
      <c r="T172" s="22"/>
      <c r="U172" s="22"/>
      <c r="V172" s="22"/>
      <c r="W172" s="22"/>
      <c r="X172" s="22"/>
      <c r="Y172" s="22"/>
      <c r="Z172" s="22"/>
      <c r="AA172" s="22"/>
      <c r="AB172" s="22"/>
      <c r="AC172" s="22"/>
      <c r="AD172" s="22"/>
    </row>
    <row r="173" spans="1:30" ht="15.75" customHeight="1" x14ac:dyDescent="0.2">
      <c r="A173" s="22"/>
      <c r="B173" s="22"/>
      <c r="C173" s="22"/>
      <c r="D173" s="22"/>
      <c r="E173" s="21"/>
      <c r="F173" s="21"/>
      <c r="G173" s="21"/>
      <c r="H173" s="21"/>
      <c r="I173" s="21"/>
      <c r="J173" s="21"/>
      <c r="K173" s="21"/>
      <c r="L173" s="21"/>
      <c r="M173" s="21"/>
      <c r="N173" s="21"/>
      <c r="O173" s="22"/>
      <c r="P173" s="22"/>
      <c r="Q173" s="57"/>
      <c r="R173" s="22"/>
      <c r="S173" s="57"/>
      <c r="T173" s="22"/>
      <c r="U173" s="22"/>
      <c r="V173" s="22"/>
      <c r="W173" s="22"/>
      <c r="X173" s="22"/>
      <c r="Y173" s="22"/>
      <c r="Z173" s="22"/>
      <c r="AA173" s="22"/>
      <c r="AB173" s="22"/>
      <c r="AC173" s="22"/>
      <c r="AD173" s="22"/>
    </row>
    <row r="174" spans="1:30" ht="15.75" customHeight="1" x14ac:dyDescent="0.2">
      <c r="A174" s="22"/>
      <c r="B174" s="22"/>
      <c r="C174" s="22"/>
      <c r="D174" s="22"/>
      <c r="E174" s="21"/>
      <c r="F174" s="21"/>
      <c r="G174" s="21"/>
      <c r="H174" s="21"/>
      <c r="I174" s="21"/>
      <c r="J174" s="21"/>
      <c r="K174" s="21"/>
      <c r="L174" s="21"/>
      <c r="M174" s="21"/>
      <c r="N174" s="21"/>
      <c r="O174" s="22"/>
      <c r="P174" s="22"/>
      <c r="Q174" s="57"/>
      <c r="R174" s="22"/>
      <c r="S174" s="57"/>
      <c r="T174" s="22"/>
      <c r="U174" s="22"/>
      <c r="V174" s="22"/>
      <c r="W174" s="22"/>
      <c r="X174" s="22"/>
      <c r="Y174" s="22"/>
      <c r="Z174" s="22"/>
      <c r="AA174" s="22"/>
      <c r="AB174" s="22"/>
      <c r="AC174" s="22"/>
      <c r="AD174" s="22"/>
    </row>
    <row r="175" spans="1:30" ht="15.75" customHeight="1" x14ac:dyDescent="0.2">
      <c r="A175" s="22"/>
      <c r="B175" s="22"/>
      <c r="C175" s="22"/>
      <c r="D175" s="22"/>
      <c r="E175" s="21"/>
      <c r="F175" s="21"/>
      <c r="G175" s="21"/>
      <c r="H175" s="21"/>
      <c r="I175" s="21"/>
      <c r="J175" s="21"/>
      <c r="K175" s="21"/>
      <c r="L175" s="21"/>
      <c r="M175" s="21"/>
      <c r="N175" s="21"/>
      <c r="O175" s="22"/>
      <c r="P175" s="22"/>
      <c r="Q175" s="57"/>
      <c r="R175" s="22"/>
      <c r="S175" s="57"/>
      <c r="T175" s="22"/>
      <c r="U175" s="22"/>
      <c r="V175" s="22"/>
      <c r="W175" s="22"/>
      <c r="X175" s="22"/>
      <c r="Y175" s="22"/>
      <c r="Z175" s="22"/>
      <c r="AA175" s="22"/>
      <c r="AB175" s="22"/>
      <c r="AC175" s="22"/>
      <c r="AD175" s="22"/>
    </row>
    <row r="176" spans="1:30" ht="15.75" customHeight="1" x14ac:dyDescent="0.2">
      <c r="A176" s="22"/>
      <c r="B176" s="22"/>
      <c r="C176" s="22"/>
      <c r="D176" s="22"/>
      <c r="E176" s="21"/>
      <c r="F176" s="21"/>
      <c r="G176" s="21"/>
      <c r="H176" s="21"/>
      <c r="I176" s="21"/>
      <c r="J176" s="21"/>
      <c r="K176" s="21"/>
      <c r="L176" s="21"/>
      <c r="M176" s="21"/>
      <c r="N176" s="21"/>
      <c r="O176" s="22"/>
      <c r="P176" s="22"/>
      <c r="Q176" s="57"/>
      <c r="R176" s="22"/>
      <c r="S176" s="57"/>
      <c r="T176" s="22"/>
      <c r="U176" s="22"/>
      <c r="V176" s="22"/>
      <c r="W176" s="22"/>
      <c r="X176" s="22"/>
      <c r="Y176" s="22"/>
      <c r="Z176" s="22"/>
      <c r="AA176" s="22"/>
      <c r="AB176" s="22"/>
      <c r="AC176" s="22"/>
      <c r="AD176" s="22"/>
    </row>
    <row r="177" spans="1:30" ht="15.75" customHeight="1" x14ac:dyDescent="0.2">
      <c r="A177" s="22"/>
      <c r="B177" s="22"/>
      <c r="C177" s="22"/>
      <c r="D177" s="22"/>
      <c r="E177" s="21"/>
      <c r="F177" s="21"/>
      <c r="G177" s="21"/>
      <c r="H177" s="21"/>
      <c r="I177" s="21"/>
      <c r="J177" s="21"/>
      <c r="K177" s="21"/>
      <c r="L177" s="21"/>
      <c r="M177" s="21"/>
      <c r="N177" s="21"/>
      <c r="O177" s="22"/>
      <c r="P177" s="22"/>
      <c r="Q177" s="57"/>
      <c r="R177" s="22"/>
      <c r="S177" s="57"/>
      <c r="T177" s="22"/>
      <c r="U177" s="22"/>
      <c r="V177" s="22"/>
      <c r="W177" s="22"/>
      <c r="X177" s="22"/>
      <c r="Y177" s="22"/>
      <c r="Z177" s="22"/>
      <c r="AA177" s="22"/>
      <c r="AB177" s="22"/>
      <c r="AC177" s="22"/>
      <c r="AD177" s="22"/>
    </row>
    <row r="178" spans="1:30" ht="15.75" customHeight="1" x14ac:dyDescent="0.2">
      <c r="A178" s="22"/>
      <c r="B178" s="22"/>
      <c r="C178" s="22"/>
      <c r="D178" s="22"/>
      <c r="E178" s="21"/>
      <c r="F178" s="21"/>
      <c r="G178" s="21"/>
      <c r="H178" s="21"/>
      <c r="I178" s="21"/>
      <c r="J178" s="21"/>
      <c r="K178" s="21"/>
      <c r="L178" s="21"/>
      <c r="M178" s="21"/>
      <c r="N178" s="21"/>
      <c r="O178" s="22"/>
      <c r="P178" s="22"/>
      <c r="Q178" s="57"/>
      <c r="R178" s="22"/>
      <c r="S178" s="57"/>
      <c r="T178" s="22"/>
      <c r="U178" s="22"/>
      <c r="V178" s="22"/>
      <c r="W178" s="22"/>
      <c r="X178" s="22"/>
      <c r="Y178" s="22"/>
      <c r="Z178" s="22"/>
      <c r="AA178" s="22"/>
      <c r="AB178" s="22"/>
      <c r="AC178" s="22"/>
      <c r="AD178" s="22"/>
    </row>
    <row r="179" spans="1:30" ht="15.75" customHeight="1" x14ac:dyDescent="0.2">
      <c r="A179" s="22"/>
      <c r="B179" s="22"/>
      <c r="C179" s="22"/>
      <c r="D179" s="22"/>
      <c r="E179" s="21"/>
      <c r="F179" s="21"/>
      <c r="G179" s="21"/>
      <c r="H179" s="21"/>
      <c r="I179" s="21"/>
      <c r="J179" s="21"/>
      <c r="K179" s="21"/>
      <c r="L179" s="21"/>
      <c r="M179" s="21"/>
      <c r="N179" s="21"/>
      <c r="O179" s="22"/>
      <c r="P179" s="22"/>
      <c r="Q179" s="57"/>
      <c r="R179" s="22"/>
      <c r="S179" s="57"/>
      <c r="T179" s="22"/>
      <c r="U179" s="22"/>
      <c r="V179" s="22"/>
      <c r="W179" s="22"/>
      <c r="X179" s="22"/>
      <c r="Y179" s="22"/>
      <c r="Z179" s="22"/>
      <c r="AA179" s="22"/>
      <c r="AB179" s="22"/>
      <c r="AC179" s="22"/>
      <c r="AD179" s="22"/>
    </row>
    <row r="180" spans="1:30" ht="15.75" customHeight="1" x14ac:dyDescent="0.2">
      <c r="A180" s="22"/>
      <c r="B180" s="22"/>
      <c r="C180" s="22"/>
      <c r="D180" s="22"/>
      <c r="E180" s="21"/>
      <c r="F180" s="21"/>
      <c r="G180" s="21"/>
      <c r="H180" s="21"/>
      <c r="I180" s="21"/>
      <c r="J180" s="21"/>
      <c r="K180" s="21"/>
      <c r="L180" s="21"/>
      <c r="M180" s="21"/>
      <c r="N180" s="21"/>
      <c r="O180" s="22"/>
      <c r="P180" s="22"/>
      <c r="Q180" s="57"/>
      <c r="R180" s="22"/>
      <c r="S180" s="57"/>
      <c r="T180" s="22"/>
      <c r="U180" s="22"/>
      <c r="V180" s="22"/>
      <c r="W180" s="22"/>
      <c r="X180" s="22"/>
      <c r="Y180" s="22"/>
      <c r="Z180" s="22"/>
      <c r="AA180" s="22"/>
      <c r="AB180" s="22"/>
      <c r="AC180" s="22"/>
      <c r="AD180" s="22"/>
    </row>
    <row r="181" spans="1:30" ht="15.75" customHeight="1" x14ac:dyDescent="0.2">
      <c r="A181" s="22"/>
      <c r="B181" s="22"/>
      <c r="C181" s="22"/>
      <c r="D181" s="22"/>
      <c r="E181" s="21"/>
      <c r="F181" s="21"/>
      <c r="G181" s="21"/>
      <c r="H181" s="21"/>
      <c r="I181" s="21"/>
      <c r="J181" s="21"/>
      <c r="K181" s="21"/>
      <c r="L181" s="21"/>
      <c r="M181" s="21"/>
      <c r="N181" s="21"/>
      <c r="O181" s="22"/>
      <c r="P181" s="22"/>
      <c r="Q181" s="57"/>
      <c r="R181" s="22"/>
      <c r="S181" s="57"/>
      <c r="T181" s="22"/>
      <c r="U181" s="22"/>
      <c r="V181" s="22"/>
      <c r="W181" s="22"/>
      <c r="X181" s="22"/>
      <c r="Y181" s="22"/>
      <c r="Z181" s="22"/>
      <c r="AA181" s="22"/>
      <c r="AB181" s="22"/>
      <c r="AC181" s="22"/>
      <c r="AD181" s="22"/>
    </row>
    <row r="182" spans="1:30" ht="15.75" customHeight="1" x14ac:dyDescent="0.2">
      <c r="A182" s="22"/>
      <c r="B182" s="22"/>
      <c r="C182" s="22"/>
      <c r="D182" s="22"/>
      <c r="E182" s="21"/>
      <c r="F182" s="21"/>
      <c r="G182" s="21"/>
      <c r="H182" s="21"/>
      <c r="I182" s="21"/>
      <c r="J182" s="21"/>
      <c r="K182" s="21"/>
      <c r="L182" s="21"/>
      <c r="M182" s="21"/>
      <c r="N182" s="21"/>
      <c r="O182" s="22"/>
      <c r="P182" s="22"/>
      <c r="Q182" s="57"/>
      <c r="R182" s="22"/>
      <c r="S182" s="57"/>
      <c r="T182" s="22"/>
      <c r="U182" s="22"/>
      <c r="V182" s="22"/>
      <c r="W182" s="22"/>
      <c r="X182" s="22"/>
      <c r="Y182" s="22"/>
      <c r="Z182" s="22"/>
      <c r="AA182" s="22"/>
      <c r="AB182" s="22"/>
      <c r="AC182" s="22"/>
      <c r="AD182" s="22"/>
    </row>
    <row r="183" spans="1:30" ht="15.75" customHeight="1" x14ac:dyDescent="0.2">
      <c r="A183" s="22"/>
      <c r="B183" s="22"/>
      <c r="C183" s="22"/>
      <c r="D183" s="22"/>
      <c r="E183" s="21"/>
      <c r="F183" s="21"/>
      <c r="G183" s="21"/>
      <c r="H183" s="21"/>
      <c r="I183" s="21"/>
      <c r="J183" s="21"/>
      <c r="K183" s="21"/>
      <c r="L183" s="21"/>
      <c r="M183" s="21"/>
      <c r="N183" s="21"/>
      <c r="O183" s="22"/>
      <c r="P183" s="22"/>
      <c r="Q183" s="57"/>
      <c r="R183" s="22"/>
      <c r="S183" s="57"/>
      <c r="T183" s="22"/>
      <c r="U183" s="22"/>
      <c r="V183" s="22"/>
      <c r="W183" s="22"/>
      <c r="X183" s="22"/>
      <c r="Y183" s="22"/>
      <c r="Z183" s="22"/>
      <c r="AA183" s="22"/>
      <c r="AB183" s="22"/>
      <c r="AC183" s="22"/>
      <c r="AD183" s="22"/>
    </row>
    <row r="184" spans="1:30" ht="15.75" customHeight="1" x14ac:dyDescent="0.2">
      <c r="A184" s="22"/>
      <c r="B184" s="22"/>
      <c r="C184" s="22"/>
      <c r="D184" s="22"/>
      <c r="E184" s="21"/>
      <c r="F184" s="21"/>
      <c r="G184" s="21"/>
      <c r="H184" s="21"/>
      <c r="I184" s="21"/>
      <c r="J184" s="21"/>
      <c r="K184" s="21"/>
      <c r="L184" s="21"/>
      <c r="M184" s="21"/>
      <c r="N184" s="21"/>
      <c r="O184" s="22"/>
      <c r="P184" s="22"/>
      <c r="Q184" s="57"/>
      <c r="R184" s="22"/>
      <c r="S184" s="57"/>
      <c r="T184" s="22"/>
      <c r="U184" s="22"/>
      <c r="V184" s="22"/>
      <c r="W184" s="22"/>
      <c r="X184" s="22"/>
      <c r="Y184" s="22"/>
      <c r="Z184" s="22"/>
      <c r="AA184" s="22"/>
      <c r="AB184" s="22"/>
      <c r="AC184" s="22"/>
      <c r="AD184" s="22"/>
    </row>
    <row r="185" spans="1:30" ht="15.75" customHeight="1" x14ac:dyDescent="0.2">
      <c r="A185" s="22"/>
      <c r="B185" s="22"/>
      <c r="C185" s="22"/>
      <c r="D185" s="22"/>
      <c r="E185" s="21"/>
      <c r="F185" s="21"/>
      <c r="G185" s="21"/>
      <c r="H185" s="21"/>
      <c r="I185" s="21"/>
      <c r="J185" s="21"/>
      <c r="K185" s="21"/>
      <c r="L185" s="21"/>
      <c r="M185" s="21"/>
      <c r="N185" s="21"/>
      <c r="O185" s="22"/>
      <c r="P185" s="22"/>
      <c r="Q185" s="57"/>
      <c r="R185" s="22"/>
      <c r="S185" s="57"/>
      <c r="T185" s="22"/>
      <c r="U185" s="22"/>
      <c r="V185" s="22"/>
      <c r="W185" s="22"/>
      <c r="X185" s="22"/>
      <c r="Y185" s="22"/>
      <c r="Z185" s="22"/>
      <c r="AA185" s="22"/>
      <c r="AB185" s="22"/>
      <c r="AC185" s="22"/>
      <c r="AD185" s="22"/>
    </row>
    <row r="186" spans="1:30" ht="15.75" customHeight="1" x14ac:dyDescent="0.2">
      <c r="A186" s="22"/>
      <c r="B186" s="22"/>
      <c r="C186" s="22"/>
      <c r="D186" s="22"/>
      <c r="E186" s="21"/>
      <c r="F186" s="21"/>
      <c r="G186" s="21"/>
      <c r="H186" s="21"/>
      <c r="I186" s="21"/>
      <c r="J186" s="21"/>
      <c r="K186" s="21"/>
      <c r="L186" s="21"/>
      <c r="M186" s="21"/>
      <c r="N186" s="21"/>
      <c r="O186" s="22"/>
      <c r="P186" s="22"/>
      <c r="Q186" s="57"/>
      <c r="R186" s="22"/>
      <c r="S186" s="57"/>
      <c r="T186" s="22"/>
      <c r="U186" s="22"/>
      <c r="V186" s="22"/>
      <c r="W186" s="22"/>
      <c r="X186" s="22"/>
      <c r="Y186" s="22"/>
      <c r="Z186" s="22"/>
      <c r="AA186" s="22"/>
      <c r="AB186" s="22"/>
      <c r="AC186" s="22"/>
      <c r="AD186" s="22"/>
    </row>
    <row r="187" spans="1:30" ht="15.75" customHeight="1" x14ac:dyDescent="0.2">
      <c r="A187" s="22"/>
      <c r="B187" s="22"/>
      <c r="C187" s="22"/>
      <c r="D187" s="22"/>
      <c r="E187" s="21"/>
      <c r="F187" s="21"/>
      <c r="G187" s="21"/>
      <c r="H187" s="21"/>
      <c r="I187" s="21"/>
      <c r="J187" s="21"/>
      <c r="K187" s="21"/>
      <c r="L187" s="21"/>
      <c r="M187" s="21"/>
      <c r="N187" s="21"/>
      <c r="O187" s="22"/>
      <c r="P187" s="22"/>
      <c r="Q187" s="57"/>
      <c r="R187" s="22"/>
      <c r="S187" s="57"/>
      <c r="T187" s="22"/>
      <c r="U187" s="22"/>
      <c r="V187" s="22"/>
      <c r="W187" s="22"/>
      <c r="X187" s="22"/>
      <c r="Y187" s="22"/>
      <c r="Z187" s="22"/>
      <c r="AA187" s="22"/>
      <c r="AB187" s="22"/>
      <c r="AC187" s="22"/>
      <c r="AD187" s="22"/>
    </row>
    <row r="188" spans="1:30" ht="15.75" customHeight="1" x14ac:dyDescent="0.2">
      <c r="A188" s="22"/>
      <c r="B188" s="22"/>
      <c r="C188" s="22"/>
      <c r="D188" s="22"/>
      <c r="E188" s="21"/>
      <c r="F188" s="21"/>
      <c r="G188" s="21"/>
      <c r="H188" s="21"/>
      <c r="I188" s="21"/>
      <c r="J188" s="21"/>
      <c r="K188" s="21"/>
      <c r="L188" s="21"/>
      <c r="M188" s="21"/>
      <c r="N188" s="21"/>
      <c r="O188" s="22"/>
      <c r="P188" s="22"/>
      <c r="Q188" s="57"/>
      <c r="R188" s="22"/>
      <c r="S188" s="57"/>
      <c r="T188" s="22"/>
      <c r="U188" s="22"/>
      <c r="V188" s="22"/>
      <c r="W188" s="22"/>
      <c r="X188" s="22"/>
      <c r="Y188" s="22"/>
      <c r="Z188" s="22"/>
      <c r="AA188" s="22"/>
      <c r="AB188" s="22"/>
      <c r="AC188" s="22"/>
      <c r="AD188" s="22"/>
    </row>
    <row r="189" spans="1:30" ht="15.75" customHeight="1" x14ac:dyDescent="0.2">
      <c r="A189" s="22"/>
      <c r="B189" s="22"/>
      <c r="C189" s="22"/>
      <c r="D189" s="22"/>
      <c r="E189" s="21"/>
      <c r="F189" s="21"/>
      <c r="G189" s="21"/>
      <c r="H189" s="21"/>
      <c r="I189" s="21"/>
      <c r="J189" s="21"/>
      <c r="K189" s="21"/>
      <c r="L189" s="21"/>
      <c r="M189" s="21"/>
      <c r="N189" s="21"/>
      <c r="O189" s="22"/>
      <c r="P189" s="22"/>
      <c r="Q189" s="57"/>
      <c r="R189" s="22"/>
      <c r="S189" s="57"/>
      <c r="T189" s="22"/>
      <c r="U189" s="22"/>
      <c r="V189" s="22"/>
      <c r="W189" s="22"/>
      <c r="X189" s="22"/>
      <c r="Y189" s="22"/>
      <c r="Z189" s="22"/>
      <c r="AA189" s="22"/>
      <c r="AB189" s="22"/>
      <c r="AC189" s="22"/>
      <c r="AD189" s="22"/>
    </row>
    <row r="190" spans="1:30" ht="15.75" customHeight="1" x14ac:dyDescent="0.2">
      <c r="A190" s="22"/>
      <c r="B190" s="22"/>
      <c r="C190" s="22"/>
      <c r="D190" s="22"/>
      <c r="E190" s="21"/>
      <c r="F190" s="21"/>
      <c r="G190" s="21"/>
      <c r="H190" s="21"/>
      <c r="I190" s="21"/>
      <c r="J190" s="21"/>
      <c r="K190" s="21"/>
      <c r="L190" s="21"/>
      <c r="M190" s="21"/>
      <c r="N190" s="21"/>
      <c r="O190" s="22"/>
      <c r="P190" s="22"/>
      <c r="Q190" s="57"/>
      <c r="R190" s="22"/>
      <c r="S190" s="57"/>
      <c r="T190" s="22"/>
      <c r="U190" s="22"/>
      <c r="V190" s="22"/>
      <c r="W190" s="22"/>
      <c r="X190" s="22"/>
      <c r="Y190" s="22"/>
      <c r="Z190" s="22"/>
      <c r="AA190" s="22"/>
      <c r="AB190" s="22"/>
      <c r="AC190" s="22"/>
      <c r="AD190" s="22"/>
    </row>
    <row r="191" spans="1:30" ht="15.75" customHeight="1" x14ac:dyDescent="0.2">
      <c r="A191" s="22"/>
      <c r="B191" s="22"/>
      <c r="C191" s="22"/>
      <c r="D191" s="22"/>
      <c r="E191" s="21"/>
      <c r="F191" s="21"/>
      <c r="G191" s="21"/>
      <c r="H191" s="21"/>
      <c r="I191" s="21"/>
      <c r="J191" s="21"/>
      <c r="K191" s="21"/>
      <c r="L191" s="21"/>
      <c r="M191" s="21"/>
      <c r="N191" s="21"/>
      <c r="O191" s="22"/>
      <c r="P191" s="22"/>
      <c r="Q191" s="57"/>
      <c r="R191" s="22"/>
      <c r="S191" s="57"/>
      <c r="T191" s="22"/>
      <c r="U191" s="22"/>
      <c r="V191" s="22"/>
      <c r="W191" s="22"/>
      <c r="X191" s="22"/>
      <c r="Y191" s="22"/>
      <c r="Z191" s="22"/>
      <c r="AA191" s="22"/>
      <c r="AB191" s="22"/>
      <c r="AC191" s="22"/>
      <c r="AD191" s="22"/>
    </row>
    <row r="192" spans="1:30" ht="15.75" customHeight="1" x14ac:dyDescent="0.2">
      <c r="A192" s="22"/>
      <c r="B192" s="22"/>
      <c r="C192" s="22"/>
      <c r="D192" s="22"/>
      <c r="E192" s="21"/>
      <c r="F192" s="21"/>
      <c r="G192" s="21"/>
      <c r="H192" s="21"/>
      <c r="I192" s="21"/>
      <c r="J192" s="21"/>
      <c r="K192" s="21"/>
      <c r="L192" s="21"/>
      <c r="M192" s="21"/>
      <c r="N192" s="21"/>
      <c r="O192" s="22"/>
      <c r="P192" s="22"/>
      <c r="Q192" s="57"/>
      <c r="R192" s="22"/>
      <c r="S192" s="57"/>
      <c r="T192" s="22"/>
      <c r="U192" s="22"/>
      <c r="V192" s="22"/>
      <c r="W192" s="22"/>
      <c r="X192" s="22"/>
      <c r="Y192" s="22"/>
      <c r="Z192" s="22"/>
      <c r="AA192" s="22"/>
      <c r="AB192" s="22"/>
      <c r="AC192" s="22"/>
      <c r="AD192" s="22"/>
    </row>
    <row r="193" spans="1:30" ht="15.75" customHeight="1" x14ac:dyDescent="0.2">
      <c r="A193" s="22"/>
      <c r="B193" s="22"/>
      <c r="C193" s="22"/>
      <c r="D193" s="22"/>
      <c r="E193" s="21"/>
      <c r="F193" s="21"/>
      <c r="G193" s="21"/>
      <c r="H193" s="21"/>
      <c r="I193" s="21"/>
      <c r="J193" s="21"/>
      <c r="K193" s="21"/>
      <c r="L193" s="21"/>
      <c r="M193" s="21"/>
      <c r="N193" s="21"/>
      <c r="O193" s="22"/>
      <c r="P193" s="22"/>
      <c r="Q193" s="57"/>
      <c r="R193" s="22"/>
      <c r="S193" s="57"/>
      <c r="T193" s="22"/>
      <c r="U193" s="22"/>
      <c r="V193" s="22"/>
      <c r="W193" s="22"/>
      <c r="X193" s="22"/>
      <c r="Y193" s="22"/>
      <c r="Z193" s="22"/>
      <c r="AA193" s="22"/>
      <c r="AB193" s="22"/>
      <c r="AC193" s="22"/>
      <c r="AD193" s="22"/>
    </row>
    <row r="194" spans="1:30" ht="15.75" customHeight="1" x14ac:dyDescent="0.2">
      <c r="A194" s="22"/>
      <c r="B194" s="22"/>
      <c r="C194" s="22"/>
      <c r="D194" s="22"/>
      <c r="E194" s="21"/>
      <c r="F194" s="21"/>
      <c r="G194" s="21"/>
      <c r="H194" s="21"/>
      <c r="I194" s="21"/>
      <c r="J194" s="21"/>
      <c r="K194" s="21"/>
      <c r="L194" s="21"/>
      <c r="M194" s="21"/>
      <c r="N194" s="21"/>
      <c r="O194" s="22"/>
      <c r="P194" s="22"/>
      <c r="Q194" s="57"/>
      <c r="R194" s="22"/>
      <c r="S194" s="57"/>
      <c r="T194" s="22"/>
      <c r="U194" s="22"/>
      <c r="V194" s="22"/>
      <c r="W194" s="22"/>
      <c r="X194" s="22"/>
      <c r="Y194" s="22"/>
      <c r="Z194" s="22"/>
      <c r="AA194" s="22"/>
      <c r="AB194" s="22"/>
      <c r="AC194" s="22"/>
      <c r="AD194" s="22"/>
    </row>
    <row r="195" spans="1:30" ht="15.75" customHeight="1" x14ac:dyDescent="0.2">
      <c r="A195" s="22"/>
      <c r="B195" s="22"/>
      <c r="C195" s="22"/>
      <c r="D195" s="22"/>
      <c r="E195" s="21"/>
      <c r="F195" s="21"/>
      <c r="G195" s="21"/>
      <c r="H195" s="21"/>
      <c r="I195" s="21"/>
      <c r="J195" s="21"/>
      <c r="K195" s="21"/>
      <c r="L195" s="21"/>
      <c r="M195" s="21"/>
      <c r="N195" s="21"/>
      <c r="O195" s="22"/>
      <c r="P195" s="22"/>
      <c r="Q195" s="57"/>
      <c r="R195" s="22"/>
      <c r="S195" s="57"/>
      <c r="T195" s="22"/>
      <c r="U195" s="22"/>
      <c r="V195" s="22"/>
      <c r="W195" s="22"/>
      <c r="X195" s="22"/>
      <c r="Y195" s="22"/>
      <c r="Z195" s="22"/>
      <c r="AA195" s="22"/>
      <c r="AB195" s="22"/>
      <c r="AC195" s="22"/>
      <c r="AD195" s="22"/>
    </row>
    <row r="196" spans="1:30" ht="15.75" customHeight="1" x14ac:dyDescent="0.2">
      <c r="A196" s="22"/>
      <c r="B196" s="22"/>
      <c r="C196" s="22"/>
      <c r="D196" s="22"/>
      <c r="E196" s="21"/>
      <c r="F196" s="21"/>
      <c r="G196" s="21"/>
      <c r="H196" s="21"/>
      <c r="I196" s="21"/>
      <c r="J196" s="21"/>
      <c r="K196" s="21"/>
      <c r="L196" s="21"/>
      <c r="M196" s="21"/>
      <c r="N196" s="21"/>
      <c r="O196" s="22"/>
      <c r="P196" s="22"/>
      <c r="Q196" s="57"/>
      <c r="R196" s="22"/>
      <c r="S196" s="57"/>
      <c r="T196" s="22"/>
      <c r="U196" s="22"/>
      <c r="V196" s="22"/>
      <c r="W196" s="22"/>
      <c r="X196" s="22"/>
      <c r="Y196" s="22"/>
      <c r="Z196" s="22"/>
      <c r="AA196" s="22"/>
      <c r="AB196" s="22"/>
      <c r="AC196" s="22"/>
      <c r="AD196" s="22"/>
    </row>
    <row r="197" spans="1:30" ht="15.75" customHeight="1" x14ac:dyDescent="0.2">
      <c r="A197" s="22"/>
      <c r="B197" s="22"/>
      <c r="C197" s="22"/>
      <c r="D197" s="22"/>
      <c r="E197" s="21"/>
      <c r="F197" s="21"/>
      <c r="G197" s="21"/>
      <c r="H197" s="21"/>
      <c r="I197" s="21"/>
      <c r="J197" s="21"/>
      <c r="K197" s="21"/>
      <c r="L197" s="21"/>
      <c r="M197" s="21"/>
      <c r="N197" s="21"/>
      <c r="O197" s="22"/>
      <c r="P197" s="22"/>
      <c r="Q197" s="57"/>
      <c r="R197" s="22"/>
      <c r="S197" s="57"/>
      <c r="T197" s="22"/>
      <c r="U197" s="22"/>
      <c r="V197" s="22"/>
      <c r="W197" s="22"/>
      <c r="X197" s="22"/>
      <c r="Y197" s="22"/>
      <c r="Z197" s="22"/>
      <c r="AA197" s="22"/>
      <c r="AB197" s="22"/>
      <c r="AC197" s="22"/>
      <c r="AD197" s="22"/>
    </row>
    <row r="198" spans="1:30" ht="15.75" customHeight="1" x14ac:dyDescent="0.2">
      <c r="A198" s="22"/>
      <c r="B198" s="22"/>
      <c r="C198" s="22"/>
      <c r="D198" s="22"/>
      <c r="E198" s="21"/>
      <c r="F198" s="21"/>
      <c r="G198" s="21"/>
      <c r="H198" s="21"/>
      <c r="I198" s="21"/>
      <c r="J198" s="21"/>
      <c r="K198" s="21"/>
      <c r="L198" s="21"/>
      <c r="M198" s="21"/>
      <c r="N198" s="21"/>
      <c r="O198" s="22"/>
      <c r="P198" s="22"/>
      <c r="Q198" s="57"/>
      <c r="R198" s="22"/>
      <c r="S198" s="57"/>
      <c r="T198" s="22"/>
      <c r="U198" s="22"/>
      <c r="V198" s="22"/>
      <c r="W198" s="22"/>
      <c r="X198" s="22"/>
      <c r="Y198" s="22"/>
      <c r="Z198" s="22"/>
      <c r="AA198" s="22"/>
      <c r="AB198" s="22"/>
      <c r="AC198" s="22"/>
      <c r="AD198" s="22"/>
    </row>
    <row r="199" spans="1:30" ht="15.75" customHeight="1" x14ac:dyDescent="0.2">
      <c r="A199" s="22"/>
      <c r="B199" s="22"/>
      <c r="C199" s="22"/>
      <c r="D199" s="22"/>
      <c r="E199" s="21"/>
      <c r="F199" s="21"/>
      <c r="G199" s="21"/>
      <c r="H199" s="21"/>
      <c r="I199" s="21"/>
      <c r="J199" s="21"/>
      <c r="K199" s="21"/>
      <c r="L199" s="21"/>
      <c r="M199" s="21"/>
      <c r="N199" s="21"/>
      <c r="O199" s="22"/>
      <c r="P199" s="22"/>
      <c r="Q199" s="57"/>
      <c r="R199" s="22"/>
      <c r="S199" s="57"/>
      <c r="T199" s="22"/>
      <c r="U199" s="22"/>
      <c r="V199" s="22"/>
      <c r="W199" s="22"/>
      <c r="X199" s="22"/>
      <c r="Y199" s="22"/>
      <c r="Z199" s="22"/>
      <c r="AA199" s="22"/>
      <c r="AB199" s="22"/>
      <c r="AC199" s="22"/>
      <c r="AD199" s="22"/>
    </row>
    <row r="200" spans="1:30" ht="15.75" customHeight="1" x14ac:dyDescent="0.2">
      <c r="A200" s="22"/>
      <c r="B200" s="22"/>
      <c r="C200" s="22"/>
      <c r="D200" s="22"/>
      <c r="E200" s="21"/>
      <c r="F200" s="21"/>
      <c r="G200" s="21"/>
      <c r="H200" s="21"/>
      <c r="I200" s="21"/>
      <c r="J200" s="21"/>
      <c r="K200" s="21"/>
      <c r="L200" s="21"/>
      <c r="M200" s="21"/>
      <c r="N200" s="21"/>
      <c r="O200" s="22"/>
      <c r="P200" s="22"/>
      <c r="Q200" s="57"/>
      <c r="R200" s="22"/>
      <c r="S200" s="57"/>
      <c r="T200" s="22"/>
      <c r="U200" s="22"/>
      <c r="V200" s="22"/>
      <c r="W200" s="22"/>
      <c r="X200" s="22"/>
      <c r="Y200" s="22"/>
      <c r="Z200" s="22"/>
      <c r="AA200" s="22"/>
      <c r="AB200" s="22"/>
      <c r="AC200" s="22"/>
      <c r="AD200" s="22"/>
    </row>
    <row r="201" spans="1:30" ht="15.75" customHeight="1" x14ac:dyDescent="0.2">
      <c r="A201" s="22"/>
      <c r="B201" s="22"/>
      <c r="C201" s="22"/>
      <c r="D201" s="22"/>
      <c r="E201" s="21"/>
      <c r="F201" s="21"/>
      <c r="G201" s="21"/>
      <c r="H201" s="21"/>
      <c r="I201" s="21"/>
      <c r="J201" s="21"/>
      <c r="K201" s="21"/>
      <c r="L201" s="21"/>
      <c r="M201" s="21"/>
      <c r="N201" s="21"/>
      <c r="O201" s="22"/>
      <c r="P201" s="22"/>
      <c r="Q201" s="57"/>
      <c r="R201" s="22"/>
      <c r="S201" s="57"/>
      <c r="T201" s="22"/>
      <c r="U201" s="22"/>
      <c r="V201" s="22"/>
      <c r="W201" s="22"/>
      <c r="X201" s="22"/>
      <c r="Y201" s="22"/>
      <c r="Z201" s="22"/>
      <c r="AA201" s="22"/>
      <c r="AB201" s="22"/>
      <c r="AC201" s="22"/>
      <c r="AD201" s="22"/>
    </row>
    <row r="202" spans="1:30" ht="15.75" customHeight="1" x14ac:dyDescent="0.2">
      <c r="A202" s="22"/>
      <c r="B202" s="22"/>
      <c r="C202" s="22"/>
      <c r="D202" s="22"/>
      <c r="E202" s="21"/>
      <c r="F202" s="21"/>
      <c r="G202" s="21"/>
      <c r="H202" s="21"/>
      <c r="I202" s="21"/>
      <c r="J202" s="21"/>
      <c r="K202" s="21"/>
      <c r="L202" s="21"/>
      <c r="M202" s="21"/>
      <c r="N202" s="21"/>
      <c r="O202" s="22"/>
      <c r="P202" s="22"/>
      <c r="Q202" s="57"/>
      <c r="R202" s="22"/>
      <c r="S202" s="57"/>
      <c r="T202" s="22"/>
      <c r="U202" s="22"/>
      <c r="V202" s="22"/>
      <c r="W202" s="22"/>
      <c r="X202" s="22"/>
      <c r="Y202" s="22"/>
      <c r="Z202" s="22"/>
      <c r="AA202" s="22"/>
      <c r="AB202" s="22"/>
      <c r="AC202" s="22"/>
      <c r="AD202" s="22"/>
    </row>
    <row r="203" spans="1:30" ht="15.75" customHeight="1" x14ac:dyDescent="0.2">
      <c r="A203" s="22"/>
      <c r="B203" s="22"/>
      <c r="C203" s="22"/>
      <c r="D203" s="22"/>
      <c r="E203" s="21"/>
      <c r="F203" s="21"/>
      <c r="G203" s="21"/>
      <c r="H203" s="21"/>
      <c r="I203" s="21"/>
      <c r="J203" s="21"/>
      <c r="K203" s="21"/>
      <c r="L203" s="21"/>
      <c r="M203" s="21"/>
      <c r="N203" s="21"/>
      <c r="O203" s="22"/>
      <c r="P203" s="22"/>
      <c r="Q203" s="57"/>
      <c r="R203" s="22"/>
      <c r="S203" s="57"/>
      <c r="T203" s="22"/>
      <c r="U203" s="22"/>
      <c r="V203" s="22"/>
      <c r="W203" s="22"/>
      <c r="X203" s="22"/>
      <c r="Y203" s="22"/>
      <c r="Z203" s="22"/>
      <c r="AA203" s="22"/>
      <c r="AB203" s="22"/>
      <c r="AC203" s="22"/>
      <c r="AD203" s="22"/>
    </row>
    <row r="204" spans="1:30" ht="15.75" customHeight="1" x14ac:dyDescent="0.2">
      <c r="A204" s="22"/>
      <c r="B204" s="22"/>
      <c r="C204" s="22"/>
      <c r="D204" s="22"/>
      <c r="E204" s="21"/>
      <c r="F204" s="21"/>
      <c r="G204" s="21"/>
      <c r="H204" s="21"/>
      <c r="I204" s="21"/>
      <c r="J204" s="21"/>
      <c r="K204" s="21"/>
      <c r="L204" s="21"/>
      <c r="M204" s="21"/>
      <c r="N204" s="21"/>
      <c r="O204" s="22"/>
      <c r="P204" s="22"/>
      <c r="Q204" s="57"/>
      <c r="R204" s="22"/>
      <c r="S204" s="57"/>
      <c r="T204" s="22"/>
      <c r="U204" s="22"/>
      <c r="V204" s="22"/>
      <c r="W204" s="22"/>
      <c r="X204" s="22"/>
      <c r="Y204" s="22"/>
      <c r="Z204" s="22"/>
      <c r="AA204" s="22"/>
      <c r="AB204" s="22"/>
      <c r="AC204" s="22"/>
      <c r="AD204" s="22"/>
    </row>
    <row r="205" spans="1:30" ht="15.75" customHeight="1" x14ac:dyDescent="0.2">
      <c r="A205" s="22"/>
      <c r="B205" s="22"/>
      <c r="C205" s="22"/>
      <c r="D205" s="22"/>
      <c r="E205" s="21"/>
      <c r="F205" s="21"/>
      <c r="G205" s="21"/>
      <c r="H205" s="21"/>
      <c r="I205" s="21"/>
      <c r="J205" s="21"/>
      <c r="K205" s="21"/>
      <c r="L205" s="21"/>
      <c r="M205" s="21"/>
      <c r="N205" s="21"/>
      <c r="O205" s="22"/>
      <c r="P205" s="22"/>
      <c r="Q205" s="57"/>
      <c r="R205" s="22"/>
      <c r="S205" s="57"/>
      <c r="T205" s="22"/>
      <c r="U205" s="22"/>
      <c r="V205" s="22"/>
      <c r="W205" s="22"/>
      <c r="X205" s="22"/>
      <c r="Y205" s="22"/>
      <c r="Z205" s="22"/>
      <c r="AA205" s="22"/>
      <c r="AB205" s="22"/>
      <c r="AC205" s="22"/>
      <c r="AD205" s="22"/>
    </row>
    <row r="206" spans="1:30" ht="15.75" customHeight="1" x14ac:dyDescent="0.2">
      <c r="A206" s="22"/>
      <c r="B206" s="22"/>
      <c r="C206" s="22"/>
      <c r="D206" s="22"/>
      <c r="E206" s="21"/>
      <c r="F206" s="21"/>
      <c r="G206" s="21"/>
      <c r="H206" s="21"/>
      <c r="I206" s="21"/>
      <c r="J206" s="21"/>
      <c r="K206" s="21"/>
      <c r="L206" s="21"/>
      <c r="M206" s="21"/>
      <c r="N206" s="21"/>
      <c r="O206" s="22"/>
      <c r="P206" s="22"/>
      <c r="Q206" s="57"/>
      <c r="R206" s="22"/>
      <c r="S206" s="57"/>
      <c r="T206" s="22"/>
      <c r="U206" s="22"/>
      <c r="V206" s="22"/>
      <c r="W206" s="22"/>
      <c r="X206" s="22"/>
      <c r="Y206" s="22"/>
      <c r="Z206" s="22"/>
      <c r="AA206" s="22"/>
      <c r="AB206" s="22"/>
      <c r="AC206" s="22"/>
      <c r="AD206" s="22"/>
    </row>
    <row r="207" spans="1:30" ht="15.75" customHeight="1" x14ac:dyDescent="0.2">
      <c r="A207" s="22"/>
      <c r="B207" s="22"/>
      <c r="C207" s="22"/>
      <c r="D207" s="22"/>
      <c r="E207" s="21"/>
      <c r="F207" s="21"/>
      <c r="G207" s="21"/>
      <c r="H207" s="21"/>
      <c r="I207" s="21"/>
      <c r="J207" s="21"/>
      <c r="K207" s="21"/>
      <c r="L207" s="21"/>
      <c r="M207" s="21"/>
      <c r="N207" s="21"/>
      <c r="O207" s="22"/>
      <c r="P207" s="22"/>
      <c r="Q207" s="57"/>
      <c r="R207" s="22"/>
      <c r="S207" s="57"/>
      <c r="T207" s="22"/>
      <c r="U207" s="22"/>
      <c r="V207" s="22"/>
      <c r="W207" s="22"/>
      <c r="X207" s="22"/>
      <c r="Y207" s="22"/>
      <c r="Z207" s="22"/>
      <c r="AA207" s="22"/>
      <c r="AB207" s="22"/>
      <c r="AC207" s="22"/>
      <c r="AD207" s="22"/>
    </row>
    <row r="208" spans="1:30" ht="15.75" customHeight="1" x14ac:dyDescent="0.2">
      <c r="A208" s="22"/>
      <c r="B208" s="22"/>
      <c r="C208" s="22"/>
      <c r="D208" s="22"/>
      <c r="E208" s="21"/>
      <c r="F208" s="21"/>
      <c r="G208" s="21"/>
      <c r="H208" s="21"/>
      <c r="I208" s="21"/>
      <c r="J208" s="21"/>
      <c r="K208" s="21"/>
      <c r="L208" s="21"/>
      <c r="M208" s="21"/>
      <c r="N208" s="21"/>
      <c r="O208" s="22"/>
      <c r="P208" s="22"/>
      <c r="Q208" s="57"/>
      <c r="R208" s="22"/>
      <c r="S208" s="57"/>
      <c r="T208" s="22"/>
      <c r="U208" s="22"/>
      <c r="V208" s="22"/>
      <c r="W208" s="22"/>
      <c r="X208" s="22"/>
      <c r="Y208" s="22"/>
      <c r="Z208" s="22"/>
      <c r="AA208" s="22"/>
      <c r="AB208" s="22"/>
      <c r="AC208" s="22"/>
      <c r="AD208" s="22"/>
    </row>
    <row r="209" spans="1:30" ht="15.75" customHeight="1" x14ac:dyDescent="0.2">
      <c r="A209" s="22"/>
      <c r="B209" s="22"/>
      <c r="C209" s="22"/>
      <c r="D209" s="22"/>
      <c r="E209" s="21"/>
      <c r="F209" s="21"/>
      <c r="G209" s="21"/>
      <c r="H209" s="21"/>
      <c r="I209" s="21"/>
      <c r="J209" s="21"/>
      <c r="K209" s="21"/>
      <c r="L209" s="21"/>
      <c r="M209" s="21"/>
      <c r="N209" s="21"/>
      <c r="O209" s="22"/>
      <c r="P209" s="22"/>
      <c r="Q209" s="57"/>
      <c r="R209" s="22"/>
      <c r="S209" s="57"/>
      <c r="T209" s="22"/>
      <c r="U209" s="22"/>
      <c r="V209" s="22"/>
      <c r="W209" s="22"/>
      <c r="X209" s="22"/>
      <c r="Y209" s="22"/>
      <c r="Z209" s="22"/>
      <c r="AA209" s="22"/>
      <c r="AB209" s="22"/>
      <c r="AC209" s="22"/>
      <c r="AD209" s="22"/>
    </row>
    <row r="210" spans="1:30" ht="15.75" customHeight="1" x14ac:dyDescent="0.2">
      <c r="A210" s="22"/>
      <c r="B210" s="22"/>
      <c r="C210" s="22"/>
      <c r="D210" s="22"/>
      <c r="E210" s="21"/>
      <c r="F210" s="21"/>
      <c r="G210" s="21"/>
      <c r="H210" s="21"/>
      <c r="I210" s="21"/>
      <c r="J210" s="21"/>
      <c r="K210" s="21"/>
      <c r="L210" s="21"/>
      <c r="M210" s="21"/>
      <c r="N210" s="21"/>
      <c r="O210" s="22"/>
      <c r="P210" s="22"/>
      <c r="Q210" s="57"/>
      <c r="R210" s="22"/>
      <c r="S210" s="57"/>
      <c r="T210" s="22"/>
      <c r="U210" s="22"/>
      <c r="V210" s="22"/>
      <c r="W210" s="22"/>
      <c r="X210" s="22"/>
      <c r="Y210" s="22"/>
      <c r="Z210" s="22"/>
      <c r="AA210" s="22"/>
      <c r="AB210" s="22"/>
      <c r="AC210" s="22"/>
      <c r="AD210" s="22"/>
    </row>
    <row r="211" spans="1:30" ht="15.75" customHeight="1" x14ac:dyDescent="0.2">
      <c r="A211" s="22"/>
      <c r="B211" s="22"/>
      <c r="C211" s="22"/>
      <c r="D211" s="22"/>
      <c r="E211" s="21"/>
      <c r="F211" s="21"/>
      <c r="G211" s="21"/>
      <c r="H211" s="21"/>
      <c r="I211" s="21"/>
      <c r="J211" s="21"/>
      <c r="K211" s="21"/>
      <c r="L211" s="21"/>
      <c r="M211" s="21"/>
      <c r="N211" s="21"/>
      <c r="O211" s="22"/>
      <c r="P211" s="22"/>
      <c r="Q211" s="57"/>
      <c r="R211" s="22"/>
      <c r="S211" s="57"/>
      <c r="T211" s="22"/>
      <c r="U211" s="22"/>
      <c r="V211" s="22"/>
      <c r="W211" s="22"/>
      <c r="X211" s="22"/>
      <c r="Y211" s="22"/>
      <c r="Z211" s="22"/>
      <c r="AA211" s="22"/>
      <c r="AB211" s="22"/>
      <c r="AC211" s="22"/>
      <c r="AD211" s="22"/>
    </row>
    <row r="212" spans="1:30" ht="15.75" customHeight="1" x14ac:dyDescent="0.2">
      <c r="A212" s="22"/>
      <c r="B212" s="22"/>
      <c r="C212" s="22"/>
      <c r="D212" s="22"/>
      <c r="E212" s="21"/>
      <c r="F212" s="21"/>
      <c r="G212" s="21"/>
      <c r="H212" s="21"/>
      <c r="I212" s="21"/>
      <c r="J212" s="21"/>
      <c r="K212" s="21"/>
      <c r="L212" s="21"/>
      <c r="M212" s="21"/>
      <c r="N212" s="21"/>
      <c r="O212" s="22"/>
      <c r="P212" s="22"/>
      <c r="Q212" s="57"/>
      <c r="R212" s="22"/>
      <c r="S212" s="57"/>
      <c r="T212" s="22"/>
      <c r="U212" s="22"/>
      <c r="V212" s="22"/>
      <c r="W212" s="22"/>
      <c r="X212" s="22"/>
      <c r="Y212" s="22"/>
      <c r="Z212" s="22"/>
      <c r="AA212" s="22"/>
      <c r="AB212" s="22"/>
      <c r="AC212" s="22"/>
      <c r="AD212" s="22"/>
    </row>
    <row r="213" spans="1:30" ht="15.75" customHeight="1" x14ac:dyDescent="0.2">
      <c r="A213" s="22"/>
      <c r="B213" s="22"/>
      <c r="C213" s="22"/>
      <c r="D213" s="22"/>
      <c r="E213" s="21"/>
      <c r="F213" s="21"/>
      <c r="G213" s="21"/>
      <c r="H213" s="21"/>
      <c r="I213" s="21"/>
      <c r="J213" s="21"/>
      <c r="K213" s="21"/>
      <c r="L213" s="21"/>
      <c r="M213" s="21"/>
      <c r="N213" s="21"/>
      <c r="O213" s="22"/>
      <c r="P213" s="22"/>
      <c r="Q213" s="57"/>
      <c r="R213" s="22"/>
      <c r="S213" s="57"/>
      <c r="T213" s="22"/>
      <c r="U213" s="22"/>
      <c r="V213" s="22"/>
      <c r="W213" s="22"/>
      <c r="X213" s="22"/>
      <c r="Y213" s="22"/>
      <c r="Z213" s="22"/>
      <c r="AA213" s="22"/>
      <c r="AB213" s="22"/>
      <c r="AC213" s="22"/>
      <c r="AD213" s="22"/>
    </row>
    <row r="214" spans="1:30" ht="15.75" customHeight="1" x14ac:dyDescent="0.2">
      <c r="A214" s="22"/>
      <c r="B214" s="22"/>
      <c r="C214" s="22"/>
      <c r="D214" s="22"/>
      <c r="E214" s="21"/>
      <c r="F214" s="21"/>
      <c r="G214" s="21"/>
      <c r="H214" s="21"/>
      <c r="I214" s="21"/>
      <c r="J214" s="21"/>
      <c r="K214" s="21"/>
      <c r="L214" s="21"/>
      <c r="M214" s="21"/>
      <c r="N214" s="21"/>
      <c r="O214" s="22"/>
      <c r="P214" s="22"/>
      <c r="Q214" s="57"/>
      <c r="R214" s="22"/>
      <c r="S214" s="57"/>
      <c r="T214" s="22"/>
      <c r="U214" s="22"/>
      <c r="V214" s="22"/>
      <c r="W214" s="22"/>
      <c r="X214" s="22"/>
      <c r="Y214" s="22"/>
      <c r="Z214" s="22"/>
      <c r="AA214" s="22"/>
      <c r="AB214" s="22"/>
      <c r="AC214" s="22"/>
      <c r="AD214" s="22"/>
    </row>
    <row r="215" spans="1:30" ht="15.75" customHeight="1" x14ac:dyDescent="0.2">
      <c r="A215" s="22"/>
      <c r="B215" s="22"/>
      <c r="C215" s="22"/>
      <c r="D215" s="22"/>
      <c r="E215" s="21"/>
      <c r="F215" s="21"/>
      <c r="G215" s="21"/>
      <c r="H215" s="21"/>
      <c r="I215" s="21"/>
      <c r="J215" s="21"/>
      <c r="K215" s="21"/>
      <c r="L215" s="21"/>
      <c r="M215" s="21"/>
      <c r="N215" s="21"/>
      <c r="O215" s="22"/>
      <c r="P215" s="22"/>
      <c r="Q215" s="57"/>
      <c r="R215" s="22"/>
      <c r="S215" s="57"/>
      <c r="T215" s="22"/>
      <c r="U215" s="22"/>
      <c r="V215" s="22"/>
      <c r="W215" s="22"/>
      <c r="X215" s="22"/>
      <c r="Y215" s="22"/>
      <c r="Z215" s="22"/>
      <c r="AA215" s="22"/>
      <c r="AB215" s="22"/>
      <c r="AC215" s="22"/>
      <c r="AD215" s="22"/>
    </row>
    <row r="216" spans="1:30" ht="15.75" customHeight="1" x14ac:dyDescent="0.2">
      <c r="A216" s="22"/>
      <c r="B216" s="22"/>
      <c r="C216" s="22"/>
      <c r="D216" s="22"/>
      <c r="E216" s="21"/>
      <c r="F216" s="21"/>
      <c r="G216" s="21"/>
      <c r="H216" s="21"/>
      <c r="I216" s="21"/>
      <c r="J216" s="21"/>
      <c r="K216" s="21"/>
      <c r="L216" s="21"/>
      <c r="M216" s="21"/>
      <c r="N216" s="21"/>
      <c r="O216" s="22"/>
      <c r="P216" s="22"/>
      <c r="Q216" s="57"/>
      <c r="R216" s="22"/>
      <c r="S216" s="57"/>
      <c r="T216" s="22"/>
      <c r="U216" s="22"/>
      <c r="V216" s="22"/>
      <c r="W216" s="22"/>
      <c r="X216" s="22"/>
      <c r="Y216" s="22"/>
      <c r="Z216" s="22"/>
      <c r="AA216" s="22"/>
      <c r="AB216" s="22"/>
      <c r="AC216" s="22"/>
      <c r="AD216" s="22"/>
    </row>
    <row r="217" spans="1:30" ht="15.75" customHeight="1" x14ac:dyDescent="0.2">
      <c r="A217" s="22"/>
      <c r="B217" s="22"/>
      <c r="C217" s="22"/>
      <c r="D217" s="22"/>
      <c r="E217" s="21"/>
      <c r="F217" s="21"/>
      <c r="G217" s="21"/>
      <c r="H217" s="21"/>
      <c r="I217" s="21"/>
      <c r="J217" s="21"/>
      <c r="K217" s="21"/>
      <c r="L217" s="21"/>
      <c r="M217" s="21"/>
      <c r="N217" s="21"/>
      <c r="O217" s="22"/>
      <c r="P217" s="22"/>
      <c r="Q217" s="57"/>
      <c r="R217" s="22"/>
      <c r="S217" s="57"/>
      <c r="T217" s="22"/>
      <c r="U217" s="22"/>
      <c r="V217" s="22"/>
      <c r="W217" s="22"/>
      <c r="X217" s="22"/>
      <c r="Y217" s="22"/>
      <c r="Z217" s="22"/>
      <c r="AA217" s="22"/>
      <c r="AB217" s="22"/>
      <c r="AC217" s="22"/>
      <c r="AD217" s="22"/>
    </row>
    <row r="218" spans="1:30" ht="15.75" customHeight="1" x14ac:dyDescent="0.2">
      <c r="A218" s="22"/>
      <c r="B218" s="22"/>
      <c r="C218" s="22"/>
      <c r="D218" s="22"/>
      <c r="E218" s="21"/>
      <c r="F218" s="21"/>
      <c r="G218" s="21"/>
      <c r="H218" s="21"/>
      <c r="I218" s="21"/>
      <c r="J218" s="21"/>
      <c r="K218" s="21"/>
      <c r="L218" s="21"/>
      <c r="M218" s="21"/>
      <c r="N218" s="21"/>
      <c r="O218" s="22"/>
      <c r="P218" s="22"/>
      <c r="Q218" s="57"/>
      <c r="R218" s="22"/>
      <c r="S218" s="57"/>
      <c r="T218" s="22"/>
      <c r="U218" s="22"/>
      <c r="V218" s="22"/>
      <c r="W218" s="22"/>
      <c r="X218" s="22"/>
      <c r="Y218" s="22"/>
      <c r="Z218" s="22"/>
      <c r="AA218" s="22"/>
      <c r="AB218" s="22"/>
      <c r="AC218" s="22"/>
      <c r="AD218" s="22"/>
    </row>
    <row r="219" spans="1:30" ht="15.75" customHeight="1" x14ac:dyDescent="0.2">
      <c r="A219" s="22"/>
      <c r="B219" s="22"/>
      <c r="C219" s="22"/>
      <c r="D219" s="22"/>
      <c r="E219" s="21"/>
      <c r="F219" s="21"/>
      <c r="G219" s="21"/>
      <c r="H219" s="21"/>
      <c r="I219" s="21"/>
      <c r="J219" s="21"/>
      <c r="K219" s="21"/>
      <c r="L219" s="21"/>
      <c r="M219" s="21"/>
      <c r="N219" s="21"/>
      <c r="O219" s="22"/>
      <c r="P219" s="22"/>
      <c r="Q219" s="57"/>
      <c r="R219" s="22"/>
      <c r="S219" s="57"/>
      <c r="T219" s="22"/>
      <c r="U219" s="22"/>
      <c r="V219" s="22"/>
      <c r="W219" s="22"/>
      <c r="X219" s="22"/>
      <c r="Y219" s="22"/>
      <c r="Z219" s="22"/>
      <c r="AA219" s="22"/>
      <c r="AB219" s="22"/>
      <c r="AC219" s="22"/>
      <c r="AD219" s="22"/>
    </row>
    <row r="220" spans="1:30" ht="15.75" customHeight="1" x14ac:dyDescent="0.2">
      <c r="A220" s="22"/>
      <c r="B220" s="22"/>
      <c r="C220" s="22"/>
      <c r="D220" s="22"/>
      <c r="E220" s="21"/>
      <c r="F220" s="21"/>
      <c r="G220" s="21"/>
      <c r="H220" s="21"/>
      <c r="I220" s="21"/>
      <c r="J220" s="21"/>
      <c r="K220" s="21"/>
      <c r="L220" s="21"/>
      <c r="M220" s="21"/>
      <c r="N220" s="21"/>
      <c r="O220" s="22"/>
      <c r="P220" s="22"/>
      <c r="Q220" s="57"/>
      <c r="R220" s="22"/>
      <c r="S220" s="57"/>
      <c r="T220" s="22"/>
      <c r="U220" s="22"/>
      <c r="V220" s="22"/>
      <c r="W220" s="22"/>
      <c r="X220" s="22"/>
      <c r="Y220" s="22"/>
      <c r="Z220" s="22"/>
      <c r="AA220" s="22"/>
      <c r="AB220" s="22"/>
      <c r="AC220" s="22"/>
      <c r="AD220" s="22"/>
    </row>
    <row r="221" spans="1:30" ht="15.75" customHeight="1" x14ac:dyDescent="0.2">
      <c r="A221" s="22"/>
      <c r="B221" s="22"/>
      <c r="C221" s="22"/>
      <c r="D221" s="22"/>
      <c r="E221" s="21"/>
      <c r="F221" s="21"/>
      <c r="G221" s="21"/>
      <c r="H221" s="21"/>
      <c r="I221" s="21"/>
      <c r="J221" s="21"/>
      <c r="K221" s="21"/>
      <c r="L221" s="21"/>
      <c r="M221" s="21"/>
      <c r="N221" s="21"/>
      <c r="O221" s="22"/>
      <c r="P221" s="22"/>
      <c r="Q221" s="57"/>
      <c r="R221" s="22"/>
      <c r="S221" s="57"/>
      <c r="T221" s="22"/>
      <c r="U221" s="22"/>
      <c r="V221" s="22"/>
      <c r="W221" s="22"/>
      <c r="X221" s="22"/>
      <c r="Y221" s="22"/>
      <c r="Z221" s="22"/>
      <c r="AA221" s="22"/>
      <c r="AB221" s="22"/>
      <c r="AC221" s="22"/>
      <c r="AD221" s="22"/>
    </row>
    <row r="222" spans="1:30" ht="15.75" customHeight="1" x14ac:dyDescent="0.2">
      <c r="A222" s="22"/>
      <c r="B222" s="22"/>
      <c r="C222" s="22"/>
      <c r="D222" s="22"/>
      <c r="E222" s="21"/>
      <c r="F222" s="21"/>
      <c r="G222" s="21"/>
      <c r="H222" s="21"/>
      <c r="I222" s="21"/>
      <c r="J222" s="21"/>
      <c r="K222" s="21"/>
      <c r="L222" s="21"/>
      <c r="M222" s="21"/>
      <c r="N222" s="21"/>
      <c r="O222" s="22"/>
      <c r="P222" s="22"/>
      <c r="Q222" s="57"/>
      <c r="R222" s="22"/>
      <c r="S222" s="57"/>
      <c r="T222" s="22"/>
      <c r="U222" s="22"/>
      <c r="V222" s="22"/>
      <c r="W222" s="22"/>
      <c r="X222" s="22"/>
      <c r="Y222" s="22"/>
      <c r="Z222" s="22"/>
      <c r="AA222" s="22"/>
      <c r="AB222" s="22"/>
      <c r="AC222" s="22"/>
      <c r="AD222" s="22"/>
    </row>
    <row r="223" spans="1:30" ht="15.75" customHeight="1" x14ac:dyDescent="0.2">
      <c r="A223" s="22"/>
      <c r="B223" s="22"/>
      <c r="C223" s="22"/>
      <c r="D223" s="22"/>
      <c r="E223" s="21"/>
      <c r="F223" s="21"/>
      <c r="G223" s="21"/>
      <c r="H223" s="21"/>
      <c r="I223" s="21"/>
      <c r="J223" s="21"/>
      <c r="K223" s="21"/>
      <c r="L223" s="21"/>
      <c r="M223" s="21"/>
      <c r="N223" s="21"/>
      <c r="O223" s="22"/>
      <c r="P223" s="22"/>
      <c r="Q223" s="57"/>
      <c r="R223" s="22"/>
      <c r="S223" s="57"/>
      <c r="T223" s="22"/>
      <c r="U223" s="22"/>
      <c r="V223" s="22"/>
      <c r="W223" s="22"/>
      <c r="X223" s="22"/>
      <c r="Y223" s="22"/>
      <c r="Z223" s="22"/>
      <c r="AA223" s="22"/>
      <c r="AB223" s="22"/>
      <c r="AC223" s="22"/>
      <c r="AD223" s="22"/>
    </row>
    <row r="224" spans="1:30" ht="15.75" customHeight="1" x14ac:dyDescent="0.2">
      <c r="A224" s="22"/>
      <c r="B224" s="22"/>
      <c r="C224" s="22"/>
      <c r="D224" s="22"/>
      <c r="E224" s="21"/>
      <c r="F224" s="21"/>
      <c r="G224" s="21"/>
      <c r="H224" s="21"/>
      <c r="I224" s="21"/>
      <c r="J224" s="21"/>
      <c r="K224" s="21"/>
      <c r="L224" s="21"/>
      <c r="M224" s="21"/>
      <c r="N224" s="21"/>
      <c r="O224" s="22"/>
      <c r="P224" s="22"/>
      <c r="Q224" s="57"/>
      <c r="R224" s="22"/>
      <c r="S224" s="57"/>
      <c r="T224" s="22"/>
      <c r="U224" s="22"/>
      <c r="V224" s="22"/>
      <c r="W224" s="22"/>
      <c r="X224" s="22"/>
      <c r="Y224" s="22"/>
      <c r="Z224" s="22"/>
      <c r="AA224" s="22"/>
      <c r="AB224" s="22"/>
      <c r="AC224" s="22"/>
      <c r="AD224" s="22"/>
    </row>
    <row r="225" spans="1:30" ht="15.75" customHeight="1" x14ac:dyDescent="0.2">
      <c r="A225" s="22"/>
      <c r="B225" s="22"/>
      <c r="C225" s="22"/>
      <c r="D225" s="22"/>
      <c r="E225" s="21"/>
      <c r="F225" s="21"/>
      <c r="G225" s="21"/>
      <c r="H225" s="21"/>
      <c r="I225" s="21"/>
      <c r="J225" s="21"/>
      <c r="K225" s="21"/>
      <c r="L225" s="21"/>
      <c r="M225" s="21"/>
      <c r="N225" s="21"/>
      <c r="O225" s="22"/>
      <c r="P225" s="22"/>
      <c r="Q225" s="57"/>
      <c r="R225" s="22"/>
      <c r="S225" s="57"/>
      <c r="T225" s="22"/>
      <c r="U225" s="22"/>
      <c r="V225" s="22"/>
      <c r="W225" s="22"/>
      <c r="X225" s="22"/>
      <c r="Y225" s="22"/>
      <c r="Z225" s="22"/>
      <c r="AA225" s="22"/>
      <c r="AB225" s="22"/>
      <c r="AC225" s="22"/>
      <c r="AD225" s="22"/>
    </row>
    <row r="226" spans="1:30" ht="15.75" customHeight="1" x14ac:dyDescent="0.2">
      <c r="A226" s="22"/>
      <c r="B226" s="22"/>
      <c r="C226" s="22"/>
      <c r="D226" s="22"/>
      <c r="E226" s="21"/>
      <c r="F226" s="21"/>
      <c r="G226" s="21"/>
      <c r="H226" s="21"/>
      <c r="I226" s="21"/>
      <c r="J226" s="21"/>
      <c r="K226" s="21"/>
      <c r="L226" s="21"/>
      <c r="M226" s="21"/>
      <c r="N226" s="21"/>
      <c r="O226" s="22"/>
      <c r="P226" s="22"/>
      <c r="Q226" s="57"/>
      <c r="R226" s="22"/>
      <c r="S226" s="57"/>
      <c r="T226" s="22"/>
      <c r="U226" s="22"/>
      <c r="V226" s="22"/>
      <c r="W226" s="22"/>
      <c r="X226" s="22"/>
      <c r="Y226" s="22"/>
      <c r="Z226" s="22"/>
      <c r="AA226" s="22"/>
      <c r="AB226" s="22"/>
      <c r="AC226" s="22"/>
      <c r="AD226" s="22"/>
    </row>
    <row r="227" spans="1:30" ht="15.75" customHeight="1" x14ac:dyDescent="0.2">
      <c r="A227" s="22"/>
      <c r="B227" s="22"/>
      <c r="C227" s="22"/>
      <c r="D227" s="22"/>
      <c r="E227" s="21"/>
      <c r="F227" s="21"/>
      <c r="G227" s="21"/>
      <c r="H227" s="21"/>
      <c r="I227" s="21"/>
      <c r="J227" s="21"/>
      <c r="K227" s="21"/>
      <c r="L227" s="21"/>
      <c r="M227" s="21"/>
      <c r="N227" s="21"/>
      <c r="O227" s="22"/>
      <c r="P227" s="22"/>
      <c r="Q227" s="57"/>
      <c r="R227" s="22"/>
      <c r="S227" s="57"/>
      <c r="T227" s="22"/>
      <c r="U227" s="22"/>
      <c r="V227" s="22"/>
      <c r="W227" s="22"/>
      <c r="X227" s="22"/>
      <c r="Y227" s="22"/>
      <c r="Z227" s="22"/>
      <c r="AA227" s="22"/>
      <c r="AB227" s="22"/>
      <c r="AC227" s="22"/>
      <c r="AD227" s="22"/>
    </row>
    <row r="228" spans="1:30" ht="15.75" customHeight="1" x14ac:dyDescent="0.2">
      <c r="A228" s="22"/>
      <c r="B228" s="22"/>
      <c r="C228" s="22"/>
      <c r="D228" s="22"/>
      <c r="E228" s="21"/>
      <c r="F228" s="21"/>
      <c r="G228" s="21"/>
      <c r="H228" s="21"/>
      <c r="I228" s="21"/>
      <c r="J228" s="21"/>
      <c r="K228" s="21"/>
      <c r="L228" s="21"/>
      <c r="M228" s="21"/>
      <c r="N228" s="21"/>
      <c r="O228" s="22"/>
      <c r="P228" s="22"/>
      <c r="Q228" s="57"/>
      <c r="R228" s="22"/>
      <c r="S228" s="57"/>
      <c r="T228" s="22"/>
      <c r="U228" s="22"/>
      <c r="V228" s="22"/>
      <c r="W228" s="22"/>
      <c r="X228" s="22"/>
      <c r="Y228" s="22"/>
      <c r="Z228" s="22"/>
      <c r="AA228" s="22"/>
      <c r="AB228" s="22"/>
      <c r="AC228" s="22"/>
      <c r="AD228" s="22"/>
    </row>
    <row r="229" spans="1:30" ht="15.75" customHeight="1" x14ac:dyDescent="0.2">
      <c r="A229" s="22"/>
      <c r="B229" s="22"/>
      <c r="C229" s="22"/>
      <c r="D229" s="22"/>
      <c r="E229" s="21"/>
      <c r="F229" s="21"/>
      <c r="G229" s="21"/>
      <c r="H229" s="21"/>
      <c r="I229" s="21"/>
      <c r="J229" s="21"/>
      <c r="K229" s="21"/>
      <c r="L229" s="21"/>
      <c r="M229" s="21"/>
      <c r="N229" s="21"/>
      <c r="O229" s="22"/>
      <c r="P229" s="22"/>
      <c r="Q229" s="57"/>
      <c r="R229" s="22"/>
      <c r="S229" s="57"/>
      <c r="T229" s="22"/>
      <c r="U229" s="22"/>
      <c r="V229" s="22"/>
      <c r="W229" s="22"/>
      <c r="X229" s="22"/>
      <c r="Y229" s="22"/>
      <c r="Z229" s="22"/>
      <c r="AA229" s="22"/>
      <c r="AB229" s="22"/>
      <c r="AC229" s="22"/>
      <c r="AD229" s="22"/>
    </row>
    <row r="230" spans="1:30" ht="15.75" customHeight="1" x14ac:dyDescent="0.2">
      <c r="A230" s="22"/>
      <c r="B230" s="22"/>
      <c r="C230" s="22"/>
      <c r="D230" s="22"/>
      <c r="E230" s="21"/>
      <c r="F230" s="21"/>
      <c r="G230" s="21"/>
      <c r="H230" s="21"/>
      <c r="I230" s="21"/>
      <c r="J230" s="21"/>
      <c r="K230" s="21"/>
      <c r="L230" s="21"/>
      <c r="M230" s="21"/>
      <c r="N230" s="21"/>
      <c r="O230" s="22"/>
      <c r="P230" s="22"/>
      <c r="Q230" s="57"/>
      <c r="R230" s="22"/>
      <c r="S230" s="57"/>
      <c r="T230" s="22"/>
      <c r="U230" s="22"/>
      <c r="V230" s="22"/>
      <c r="W230" s="22"/>
      <c r="X230" s="22"/>
      <c r="Y230" s="22"/>
      <c r="Z230" s="22"/>
      <c r="AA230" s="22"/>
      <c r="AB230" s="22"/>
      <c r="AC230" s="22"/>
      <c r="AD230" s="22"/>
    </row>
    <row r="231" spans="1:30" ht="15.75" customHeight="1" x14ac:dyDescent="0.2">
      <c r="A231" s="22"/>
      <c r="B231" s="22"/>
      <c r="C231" s="22"/>
      <c r="D231" s="22"/>
      <c r="E231" s="21"/>
      <c r="F231" s="21"/>
      <c r="G231" s="21"/>
      <c r="H231" s="21"/>
      <c r="I231" s="21"/>
      <c r="J231" s="21"/>
      <c r="K231" s="21"/>
      <c r="L231" s="21"/>
      <c r="M231" s="21"/>
      <c r="N231" s="21"/>
      <c r="O231" s="22"/>
      <c r="P231" s="22"/>
      <c r="Q231" s="57"/>
      <c r="R231" s="22"/>
      <c r="S231" s="57"/>
      <c r="T231" s="22"/>
      <c r="U231" s="22"/>
      <c r="V231" s="22"/>
      <c r="W231" s="22"/>
      <c r="X231" s="22"/>
      <c r="Y231" s="22"/>
      <c r="Z231" s="22"/>
      <c r="AA231" s="22"/>
      <c r="AB231" s="22"/>
      <c r="AC231" s="22"/>
      <c r="AD231" s="22"/>
    </row>
    <row r="232" spans="1:30" ht="15.75" customHeight="1" x14ac:dyDescent="0.2">
      <c r="A232" s="22"/>
      <c r="B232" s="22"/>
      <c r="C232" s="22"/>
      <c r="D232" s="22"/>
      <c r="E232" s="21"/>
      <c r="F232" s="21"/>
      <c r="G232" s="21"/>
      <c r="H232" s="21"/>
      <c r="I232" s="21"/>
      <c r="J232" s="21"/>
      <c r="K232" s="21"/>
      <c r="L232" s="21"/>
      <c r="M232" s="21"/>
      <c r="N232" s="21"/>
      <c r="O232" s="22"/>
      <c r="P232" s="22"/>
      <c r="Q232" s="57"/>
      <c r="R232" s="22"/>
      <c r="S232" s="57"/>
      <c r="T232" s="22"/>
      <c r="U232" s="22"/>
      <c r="V232" s="22"/>
      <c r="W232" s="22"/>
      <c r="X232" s="22"/>
      <c r="Y232" s="22"/>
      <c r="Z232" s="22"/>
      <c r="AA232" s="22"/>
      <c r="AB232" s="22"/>
      <c r="AC232" s="22"/>
      <c r="AD232" s="22"/>
    </row>
    <row r="233" spans="1:30" ht="15.75" customHeight="1" x14ac:dyDescent="0.2">
      <c r="A233" s="22"/>
      <c r="B233" s="22"/>
      <c r="C233" s="22"/>
      <c r="D233" s="22"/>
      <c r="E233" s="21"/>
      <c r="F233" s="21"/>
      <c r="G233" s="21"/>
      <c r="H233" s="21"/>
      <c r="I233" s="21"/>
      <c r="J233" s="21"/>
      <c r="K233" s="21"/>
      <c r="L233" s="21"/>
      <c r="M233" s="21"/>
      <c r="N233" s="21"/>
      <c r="O233" s="22"/>
      <c r="P233" s="22"/>
      <c r="Q233" s="57"/>
      <c r="R233" s="22"/>
      <c r="S233" s="57"/>
      <c r="T233" s="22"/>
      <c r="U233" s="22"/>
      <c r="V233" s="22"/>
      <c r="W233" s="22"/>
      <c r="X233" s="22"/>
      <c r="Y233" s="22"/>
      <c r="Z233" s="22"/>
      <c r="AA233" s="22"/>
      <c r="AB233" s="22"/>
      <c r="AC233" s="22"/>
      <c r="AD233" s="22"/>
    </row>
    <row r="234" spans="1:30" ht="15.75" customHeight="1" x14ac:dyDescent="0.2">
      <c r="A234" s="22"/>
      <c r="B234" s="22"/>
      <c r="C234" s="22"/>
      <c r="D234" s="22"/>
      <c r="E234" s="21"/>
      <c r="F234" s="21"/>
      <c r="G234" s="21"/>
      <c r="H234" s="21"/>
      <c r="I234" s="21"/>
      <c r="J234" s="21"/>
      <c r="K234" s="21"/>
      <c r="L234" s="21"/>
      <c r="M234" s="21"/>
      <c r="N234" s="21"/>
      <c r="O234" s="22"/>
      <c r="P234" s="22"/>
      <c r="Q234" s="57"/>
      <c r="R234" s="22"/>
      <c r="S234" s="57"/>
      <c r="T234" s="22"/>
      <c r="U234" s="22"/>
      <c r="V234" s="22"/>
      <c r="W234" s="22"/>
      <c r="X234" s="22"/>
      <c r="Y234" s="22"/>
      <c r="Z234" s="22"/>
      <c r="AA234" s="22"/>
      <c r="AB234" s="22"/>
      <c r="AC234" s="22"/>
      <c r="AD234" s="22"/>
    </row>
    <row r="235" spans="1:30" ht="15.75" customHeight="1" x14ac:dyDescent="0.2">
      <c r="A235" s="22"/>
      <c r="B235" s="22"/>
      <c r="C235" s="22"/>
      <c r="D235" s="22"/>
      <c r="E235" s="21"/>
      <c r="F235" s="21"/>
      <c r="G235" s="21"/>
      <c r="H235" s="21"/>
      <c r="I235" s="21"/>
      <c r="J235" s="21"/>
      <c r="K235" s="21"/>
      <c r="L235" s="21"/>
      <c r="M235" s="21"/>
      <c r="N235" s="21"/>
      <c r="O235" s="22"/>
      <c r="P235" s="22"/>
      <c r="Q235" s="57"/>
      <c r="R235" s="22"/>
      <c r="S235" s="57"/>
      <c r="T235" s="22"/>
      <c r="U235" s="22"/>
      <c r="V235" s="22"/>
      <c r="W235" s="22"/>
      <c r="X235" s="22"/>
      <c r="Y235" s="22"/>
      <c r="Z235" s="22"/>
      <c r="AA235" s="22"/>
      <c r="AB235" s="22"/>
      <c r="AC235" s="22"/>
      <c r="AD235" s="22"/>
    </row>
    <row r="236" spans="1:30" ht="15.75" customHeight="1" x14ac:dyDescent="0.2">
      <c r="A236" s="22"/>
      <c r="B236" s="22"/>
      <c r="C236" s="22"/>
      <c r="D236" s="22"/>
      <c r="E236" s="21"/>
      <c r="F236" s="21"/>
      <c r="G236" s="21"/>
      <c r="H236" s="21"/>
      <c r="I236" s="21"/>
      <c r="J236" s="21"/>
      <c r="K236" s="21"/>
      <c r="L236" s="21"/>
      <c r="M236" s="21"/>
      <c r="N236" s="21"/>
      <c r="O236" s="22"/>
      <c r="P236" s="22"/>
      <c r="Q236" s="57"/>
      <c r="R236" s="22"/>
      <c r="S236" s="57"/>
      <c r="T236" s="22"/>
      <c r="U236" s="22"/>
      <c r="V236" s="22"/>
      <c r="W236" s="22"/>
      <c r="X236" s="22"/>
      <c r="Y236" s="22"/>
      <c r="Z236" s="22"/>
      <c r="AA236" s="22"/>
      <c r="AB236" s="22"/>
      <c r="AC236" s="22"/>
      <c r="AD236" s="22"/>
    </row>
    <row r="237" spans="1:30" ht="15.75" customHeight="1" x14ac:dyDescent="0.2">
      <c r="A237" s="22"/>
      <c r="B237" s="22"/>
      <c r="C237" s="22"/>
      <c r="D237" s="22"/>
      <c r="E237" s="21"/>
      <c r="F237" s="21"/>
      <c r="G237" s="21"/>
      <c r="H237" s="21"/>
      <c r="I237" s="21"/>
      <c r="J237" s="21"/>
      <c r="K237" s="21"/>
      <c r="L237" s="21"/>
      <c r="M237" s="21"/>
      <c r="N237" s="21"/>
      <c r="O237" s="22"/>
      <c r="P237" s="22"/>
      <c r="Q237" s="57"/>
      <c r="R237" s="22"/>
      <c r="S237" s="57"/>
      <c r="T237" s="22"/>
      <c r="U237" s="22"/>
      <c r="V237" s="22"/>
      <c r="W237" s="22"/>
      <c r="X237" s="22"/>
      <c r="Y237" s="22"/>
      <c r="Z237" s="22"/>
      <c r="AA237" s="22"/>
      <c r="AB237" s="22"/>
      <c r="AC237" s="22"/>
      <c r="AD237" s="22"/>
    </row>
    <row r="238" spans="1:30" ht="15.75" customHeight="1" x14ac:dyDescent="0.2">
      <c r="A238" s="22"/>
      <c r="B238" s="22"/>
      <c r="C238" s="22"/>
      <c r="D238" s="22"/>
      <c r="E238" s="21"/>
      <c r="F238" s="21"/>
      <c r="G238" s="21"/>
      <c r="H238" s="21"/>
      <c r="I238" s="21"/>
      <c r="J238" s="21"/>
      <c r="K238" s="21"/>
      <c r="L238" s="21"/>
      <c r="M238" s="21"/>
      <c r="N238" s="21"/>
      <c r="O238" s="22"/>
      <c r="P238" s="22"/>
      <c r="Q238" s="57"/>
      <c r="R238" s="22"/>
      <c r="S238" s="57"/>
      <c r="T238" s="22"/>
      <c r="U238" s="22"/>
      <c r="V238" s="22"/>
      <c r="W238" s="22"/>
      <c r="X238" s="22"/>
      <c r="Y238" s="22"/>
      <c r="Z238" s="22"/>
      <c r="AA238" s="22"/>
      <c r="AB238" s="22"/>
      <c r="AC238" s="22"/>
      <c r="AD238" s="22"/>
    </row>
    <row r="239" spans="1:30" ht="15.75" customHeight="1" x14ac:dyDescent="0.2">
      <c r="A239" s="22"/>
      <c r="B239" s="22"/>
      <c r="C239" s="22"/>
      <c r="D239" s="22"/>
      <c r="E239" s="21"/>
      <c r="F239" s="21"/>
      <c r="G239" s="21"/>
      <c r="H239" s="21"/>
      <c r="I239" s="21"/>
      <c r="J239" s="21"/>
      <c r="K239" s="21"/>
      <c r="L239" s="21"/>
      <c r="M239" s="21"/>
      <c r="N239" s="21"/>
      <c r="O239" s="22"/>
      <c r="P239" s="22"/>
      <c r="Q239" s="57"/>
      <c r="R239" s="22"/>
      <c r="S239" s="57"/>
      <c r="T239" s="22"/>
      <c r="U239" s="22"/>
      <c r="V239" s="22"/>
      <c r="W239" s="22"/>
      <c r="X239" s="22"/>
      <c r="Y239" s="22"/>
      <c r="Z239" s="22"/>
      <c r="AA239" s="22"/>
      <c r="AB239" s="22"/>
      <c r="AC239" s="22"/>
      <c r="AD239" s="22"/>
    </row>
    <row r="240" spans="1:30" ht="15.75" customHeight="1" x14ac:dyDescent="0.2">
      <c r="A240" s="22"/>
      <c r="B240" s="22"/>
      <c r="C240" s="22"/>
      <c r="D240" s="22"/>
      <c r="E240" s="21"/>
      <c r="F240" s="21"/>
      <c r="G240" s="21"/>
      <c r="H240" s="21"/>
      <c r="I240" s="21"/>
      <c r="J240" s="21"/>
      <c r="K240" s="21"/>
      <c r="L240" s="21"/>
      <c r="M240" s="21"/>
      <c r="N240" s="21"/>
      <c r="O240" s="22"/>
      <c r="P240" s="22"/>
      <c r="Q240" s="57"/>
      <c r="R240" s="22"/>
      <c r="S240" s="57"/>
      <c r="T240" s="22"/>
      <c r="U240" s="22"/>
      <c r="V240" s="22"/>
      <c r="W240" s="22"/>
      <c r="X240" s="22"/>
      <c r="Y240" s="22"/>
      <c r="Z240" s="22"/>
      <c r="AA240" s="22"/>
      <c r="AB240" s="22"/>
      <c r="AC240" s="22"/>
      <c r="AD240" s="22"/>
    </row>
    <row r="241" spans="1:30" ht="15.75" customHeight="1" x14ac:dyDescent="0.2">
      <c r="A241" s="22"/>
      <c r="B241" s="22"/>
      <c r="C241" s="22"/>
      <c r="D241" s="22"/>
      <c r="E241" s="21"/>
      <c r="F241" s="21"/>
      <c r="G241" s="21"/>
      <c r="H241" s="21"/>
      <c r="I241" s="21"/>
      <c r="J241" s="21"/>
      <c r="K241" s="21"/>
      <c r="L241" s="21"/>
      <c r="M241" s="21"/>
      <c r="N241" s="21"/>
      <c r="O241" s="22"/>
      <c r="P241" s="22"/>
      <c r="Q241" s="57"/>
      <c r="R241" s="22"/>
      <c r="S241" s="57"/>
      <c r="T241" s="22"/>
      <c r="U241" s="22"/>
      <c r="V241" s="22"/>
      <c r="W241" s="22"/>
      <c r="X241" s="22"/>
      <c r="Y241" s="22"/>
      <c r="Z241" s="22"/>
      <c r="AA241" s="22"/>
      <c r="AB241" s="22"/>
      <c r="AC241" s="22"/>
      <c r="AD241" s="22"/>
    </row>
    <row r="242" spans="1:30" ht="15.75" customHeight="1" x14ac:dyDescent="0.2">
      <c r="A242" s="22"/>
      <c r="B242" s="22"/>
      <c r="C242" s="22"/>
      <c r="D242" s="22"/>
      <c r="E242" s="21"/>
      <c r="F242" s="21"/>
      <c r="G242" s="21"/>
      <c r="H242" s="21"/>
      <c r="I242" s="21"/>
      <c r="J242" s="21"/>
      <c r="K242" s="21"/>
      <c r="L242" s="21"/>
      <c r="M242" s="21"/>
      <c r="N242" s="21"/>
      <c r="O242" s="22"/>
      <c r="P242" s="22"/>
      <c r="Q242" s="57"/>
      <c r="R242" s="22"/>
      <c r="S242" s="57"/>
      <c r="T242" s="22"/>
      <c r="U242" s="22"/>
      <c r="V242" s="22"/>
      <c r="W242" s="22"/>
      <c r="X242" s="22"/>
      <c r="Y242" s="22"/>
      <c r="Z242" s="22"/>
      <c r="AA242" s="22"/>
      <c r="AB242" s="22"/>
      <c r="AC242" s="22"/>
      <c r="AD242" s="22"/>
    </row>
    <row r="243" spans="1:30" ht="15.75" customHeight="1" x14ac:dyDescent="0.2">
      <c r="A243" s="22"/>
      <c r="B243" s="22"/>
      <c r="C243" s="22"/>
      <c r="D243" s="22"/>
      <c r="E243" s="21"/>
      <c r="F243" s="21"/>
      <c r="G243" s="21"/>
      <c r="H243" s="21"/>
      <c r="I243" s="21"/>
      <c r="J243" s="21"/>
      <c r="K243" s="21"/>
      <c r="L243" s="21"/>
      <c r="M243" s="21"/>
      <c r="N243" s="21"/>
      <c r="O243" s="22"/>
      <c r="P243" s="22"/>
      <c r="Q243" s="57"/>
      <c r="R243" s="22"/>
      <c r="S243" s="57"/>
      <c r="T243" s="22"/>
      <c r="U243" s="22"/>
      <c r="V243" s="22"/>
      <c r="W243" s="22"/>
      <c r="X243" s="22"/>
      <c r="Y243" s="22"/>
      <c r="Z243" s="22"/>
      <c r="AA243" s="22"/>
      <c r="AB243" s="22"/>
      <c r="AC243" s="22"/>
      <c r="AD243" s="22"/>
    </row>
    <row r="244" spans="1:30" ht="15.75" customHeight="1" x14ac:dyDescent="0.2">
      <c r="A244" s="22"/>
      <c r="B244" s="22"/>
      <c r="C244" s="22"/>
      <c r="D244" s="22"/>
      <c r="E244" s="21"/>
      <c r="F244" s="21"/>
      <c r="G244" s="21"/>
      <c r="H244" s="21"/>
      <c r="I244" s="21"/>
      <c r="J244" s="21"/>
      <c r="K244" s="21"/>
      <c r="L244" s="21"/>
      <c r="M244" s="21"/>
      <c r="N244" s="21"/>
      <c r="O244" s="22"/>
      <c r="P244" s="22"/>
      <c r="Q244" s="57"/>
      <c r="R244" s="22"/>
      <c r="S244" s="57"/>
      <c r="T244" s="22"/>
      <c r="U244" s="22"/>
      <c r="V244" s="22"/>
      <c r="W244" s="22"/>
      <c r="X244" s="22"/>
      <c r="Y244" s="22"/>
      <c r="Z244" s="22"/>
      <c r="AA244" s="22"/>
      <c r="AB244" s="22"/>
      <c r="AC244" s="22"/>
      <c r="AD244" s="22"/>
    </row>
    <row r="245" spans="1:30" ht="15.75" customHeight="1" x14ac:dyDescent="0.2">
      <c r="A245" s="22"/>
      <c r="B245" s="22"/>
      <c r="C245" s="22"/>
      <c r="D245" s="22"/>
      <c r="E245" s="21"/>
      <c r="F245" s="21"/>
      <c r="G245" s="21"/>
      <c r="H245" s="21"/>
      <c r="I245" s="21"/>
      <c r="J245" s="21"/>
      <c r="K245" s="21"/>
      <c r="L245" s="21"/>
      <c r="M245" s="21"/>
      <c r="N245" s="21"/>
      <c r="O245" s="22"/>
      <c r="P245" s="22"/>
      <c r="Q245" s="57"/>
      <c r="R245" s="22"/>
      <c r="S245" s="57"/>
      <c r="T245" s="22"/>
      <c r="U245" s="22"/>
      <c r="V245" s="22"/>
      <c r="W245" s="22"/>
      <c r="X245" s="22"/>
      <c r="Y245" s="22"/>
      <c r="Z245" s="22"/>
      <c r="AA245" s="22"/>
      <c r="AB245" s="22"/>
      <c r="AC245" s="22"/>
      <c r="AD245" s="22"/>
    </row>
    <row r="246" spans="1:30" ht="15.75" customHeight="1" x14ac:dyDescent="0.2">
      <c r="A246" s="22"/>
      <c r="B246" s="22"/>
      <c r="C246" s="22"/>
      <c r="D246" s="22"/>
      <c r="E246" s="21"/>
      <c r="F246" s="21"/>
      <c r="G246" s="21"/>
      <c r="H246" s="21"/>
      <c r="I246" s="21"/>
      <c r="J246" s="21"/>
      <c r="K246" s="21"/>
      <c r="L246" s="21"/>
      <c r="M246" s="21"/>
      <c r="N246" s="21"/>
      <c r="O246" s="22"/>
      <c r="P246" s="22"/>
      <c r="Q246" s="57"/>
      <c r="R246" s="22"/>
      <c r="S246" s="57"/>
      <c r="T246" s="22"/>
      <c r="U246" s="22"/>
      <c r="V246" s="22"/>
      <c r="W246" s="22"/>
      <c r="X246" s="22"/>
      <c r="Y246" s="22"/>
      <c r="Z246" s="22"/>
      <c r="AA246" s="22"/>
      <c r="AB246" s="22"/>
      <c r="AC246" s="22"/>
      <c r="AD246" s="22"/>
    </row>
    <row r="247" spans="1:30" ht="15.75" customHeight="1" x14ac:dyDescent="0.2">
      <c r="A247" s="22"/>
      <c r="B247" s="22"/>
      <c r="C247" s="22"/>
      <c r="D247" s="22"/>
      <c r="E247" s="21"/>
      <c r="F247" s="21"/>
      <c r="G247" s="21"/>
      <c r="H247" s="21"/>
      <c r="I247" s="21"/>
      <c r="J247" s="21"/>
      <c r="K247" s="21"/>
      <c r="L247" s="21"/>
      <c r="M247" s="21"/>
      <c r="N247" s="21"/>
      <c r="O247" s="22"/>
      <c r="P247" s="22"/>
      <c r="Q247" s="57"/>
      <c r="R247" s="22"/>
      <c r="S247" s="57"/>
      <c r="T247" s="22"/>
      <c r="U247" s="22"/>
      <c r="V247" s="22"/>
      <c r="W247" s="22"/>
      <c r="X247" s="22"/>
      <c r="Y247" s="22"/>
      <c r="Z247" s="22"/>
      <c r="AA247" s="22"/>
      <c r="AB247" s="22"/>
      <c r="AC247" s="22"/>
      <c r="AD247" s="22"/>
    </row>
    <row r="248" spans="1:30" ht="15.75" customHeight="1" x14ac:dyDescent="0.2">
      <c r="A248" s="22"/>
      <c r="B248" s="22"/>
      <c r="C248" s="22"/>
      <c r="D248" s="22"/>
      <c r="E248" s="21"/>
      <c r="F248" s="21"/>
      <c r="G248" s="21"/>
      <c r="H248" s="21"/>
      <c r="I248" s="21"/>
      <c r="J248" s="21"/>
      <c r="K248" s="21"/>
      <c r="L248" s="21"/>
      <c r="M248" s="21"/>
      <c r="N248" s="21"/>
      <c r="O248" s="22"/>
      <c r="P248" s="22"/>
      <c r="Q248" s="57"/>
      <c r="R248" s="22"/>
      <c r="S248" s="57"/>
      <c r="T248" s="22"/>
      <c r="U248" s="22"/>
      <c r="V248" s="22"/>
      <c r="W248" s="22"/>
      <c r="X248" s="22"/>
      <c r="Y248" s="22"/>
      <c r="Z248" s="22"/>
      <c r="AA248" s="22"/>
      <c r="AB248" s="22"/>
      <c r="AC248" s="22"/>
      <c r="AD248" s="22"/>
    </row>
    <row r="249" spans="1:30" ht="15.75" customHeight="1" x14ac:dyDescent="0.2">
      <c r="A249" s="22"/>
      <c r="B249" s="22"/>
      <c r="C249" s="22"/>
      <c r="D249" s="22"/>
      <c r="E249" s="21"/>
      <c r="F249" s="21"/>
      <c r="G249" s="21"/>
      <c r="H249" s="21"/>
      <c r="I249" s="21"/>
      <c r="J249" s="21"/>
      <c r="K249" s="21"/>
      <c r="L249" s="21"/>
      <c r="M249" s="21"/>
      <c r="N249" s="21"/>
      <c r="O249" s="22"/>
      <c r="P249" s="22"/>
      <c r="Q249" s="57"/>
      <c r="R249" s="22"/>
      <c r="S249" s="57"/>
      <c r="T249" s="22"/>
      <c r="U249" s="22"/>
      <c r="V249" s="22"/>
      <c r="W249" s="22"/>
      <c r="X249" s="22"/>
      <c r="Y249" s="22"/>
      <c r="Z249" s="22"/>
      <c r="AA249" s="22"/>
      <c r="AB249" s="22"/>
      <c r="AC249" s="22"/>
      <c r="AD249" s="22"/>
    </row>
    <row r="250" spans="1:30" ht="15.75" customHeight="1" x14ac:dyDescent="0.2">
      <c r="A250" s="22"/>
      <c r="B250" s="22"/>
      <c r="C250" s="22"/>
      <c r="D250" s="22"/>
      <c r="E250" s="21"/>
      <c r="F250" s="21"/>
      <c r="G250" s="21"/>
      <c r="H250" s="21"/>
      <c r="I250" s="21"/>
      <c r="J250" s="21"/>
      <c r="K250" s="21"/>
      <c r="L250" s="21"/>
      <c r="M250" s="21"/>
      <c r="N250" s="21"/>
      <c r="O250" s="22"/>
      <c r="P250" s="22"/>
      <c r="Q250" s="57"/>
      <c r="R250" s="22"/>
      <c r="S250" s="57"/>
      <c r="T250" s="22"/>
      <c r="U250" s="22"/>
      <c r="V250" s="22"/>
      <c r="W250" s="22"/>
      <c r="X250" s="22"/>
      <c r="Y250" s="22"/>
      <c r="Z250" s="22"/>
      <c r="AA250" s="22"/>
      <c r="AB250" s="22"/>
      <c r="AC250" s="22"/>
      <c r="AD250" s="22"/>
    </row>
    <row r="251" spans="1:30" ht="15.75" customHeight="1" x14ac:dyDescent="0.2">
      <c r="A251" s="22"/>
      <c r="B251" s="22"/>
      <c r="C251" s="22"/>
      <c r="D251" s="22"/>
      <c r="E251" s="21"/>
      <c r="F251" s="21"/>
      <c r="G251" s="21"/>
      <c r="H251" s="21"/>
      <c r="I251" s="21"/>
      <c r="J251" s="21"/>
      <c r="K251" s="21"/>
      <c r="L251" s="21"/>
      <c r="M251" s="21"/>
      <c r="N251" s="21"/>
      <c r="O251" s="22"/>
      <c r="P251" s="22"/>
      <c r="Q251" s="57"/>
      <c r="R251" s="22"/>
      <c r="S251" s="57"/>
      <c r="T251" s="22"/>
      <c r="U251" s="22"/>
      <c r="V251" s="22"/>
      <c r="W251" s="22"/>
      <c r="X251" s="22"/>
      <c r="Y251" s="22"/>
      <c r="Z251" s="22"/>
      <c r="AA251" s="22"/>
      <c r="AB251" s="22"/>
      <c r="AC251" s="22"/>
      <c r="AD251" s="22"/>
    </row>
    <row r="252" spans="1:30" ht="15.75" customHeight="1" x14ac:dyDescent="0.2">
      <c r="A252" s="22"/>
      <c r="B252" s="22"/>
      <c r="C252" s="22"/>
      <c r="D252" s="22"/>
      <c r="E252" s="21"/>
      <c r="F252" s="21"/>
      <c r="G252" s="21"/>
      <c r="H252" s="21"/>
      <c r="I252" s="21"/>
      <c r="J252" s="21"/>
      <c r="K252" s="21"/>
      <c r="L252" s="21"/>
      <c r="M252" s="21"/>
      <c r="N252" s="21"/>
      <c r="O252" s="22"/>
      <c r="P252" s="22"/>
      <c r="Q252" s="57"/>
      <c r="R252" s="22"/>
      <c r="S252" s="57"/>
      <c r="T252" s="22"/>
      <c r="U252" s="22"/>
      <c r="V252" s="22"/>
      <c r="W252" s="22"/>
      <c r="X252" s="22"/>
      <c r="Y252" s="22"/>
      <c r="Z252" s="22"/>
      <c r="AA252" s="22"/>
      <c r="AB252" s="22"/>
      <c r="AC252" s="22"/>
      <c r="AD252" s="22"/>
    </row>
    <row r="253" spans="1:30" ht="15.75" customHeight="1" x14ac:dyDescent="0.2">
      <c r="A253" s="22"/>
      <c r="B253" s="22"/>
      <c r="C253" s="22"/>
      <c r="D253" s="22"/>
      <c r="E253" s="21"/>
      <c r="F253" s="21"/>
      <c r="G253" s="21"/>
      <c r="H253" s="21"/>
      <c r="I253" s="21"/>
      <c r="J253" s="21"/>
      <c r="K253" s="21"/>
      <c r="L253" s="21"/>
      <c r="M253" s="21"/>
      <c r="N253" s="21"/>
      <c r="O253" s="22"/>
      <c r="P253" s="22"/>
      <c r="Q253" s="57"/>
      <c r="R253" s="22"/>
      <c r="S253" s="57"/>
      <c r="T253" s="22"/>
      <c r="U253" s="22"/>
      <c r="V253" s="22"/>
      <c r="W253" s="22"/>
      <c r="X253" s="22"/>
      <c r="Y253" s="22"/>
      <c r="Z253" s="22"/>
      <c r="AA253" s="22"/>
      <c r="AB253" s="22"/>
      <c r="AC253" s="22"/>
      <c r="AD253" s="22"/>
    </row>
    <row r="254" spans="1:30" ht="15.75" customHeight="1" x14ac:dyDescent="0.2">
      <c r="A254" s="22"/>
      <c r="B254" s="22"/>
      <c r="C254" s="22"/>
      <c r="D254" s="22"/>
      <c r="E254" s="21"/>
      <c r="F254" s="21"/>
      <c r="G254" s="21"/>
      <c r="H254" s="21"/>
      <c r="I254" s="21"/>
      <c r="J254" s="21"/>
      <c r="K254" s="21"/>
      <c r="L254" s="21"/>
      <c r="M254" s="21"/>
      <c r="N254" s="21"/>
      <c r="O254" s="22"/>
      <c r="P254" s="22"/>
      <c r="Q254" s="57"/>
      <c r="R254" s="22"/>
      <c r="S254" s="57"/>
      <c r="T254" s="22"/>
      <c r="U254" s="22"/>
      <c r="V254" s="22"/>
      <c r="W254" s="22"/>
      <c r="X254" s="22"/>
      <c r="Y254" s="22"/>
      <c r="Z254" s="22"/>
      <c r="AA254" s="22"/>
      <c r="AB254" s="22"/>
      <c r="AC254" s="22"/>
      <c r="AD254" s="22"/>
    </row>
    <row r="255" spans="1:30" ht="15.75" customHeight="1" x14ac:dyDescent="0.2">
      <c r="A255" s="22"/>
      <c r="B255" s="22"/>
      <c r="C255" s="22"/>
      <c r="D255" s="22"/>
      <c r="E255" s="21"/>
      <c r="F255" s="21"/>
      <c r="G255" s="21"/>
      <c r="H255" s="21"/>
      <c r="I255" s="21"/>
      <c r="J255" s="21"/>
      <c r="K255" s="21"/>
      <c r="L255" s="21"/>
      <c r="M255" s="21"/>
      <c r="N255" s="21"/>
      <c r="O255" s="22"/>
      <c r="P255" s="22"/>
      <c r="Q255" s="57"/>
      <c r="R255" s="22"/>
      <c r="S255" s="57"/>
      <c r="T255" s="22"/>
      <c r="U255" s="22"/>
      <c r="V255" s="22"/>
      <c r="W255" s="22"/>
      <c r="X255" s="22"/>
      <c r="Y255" s="22"/>
      <c r="Z255" s="22"/>
      <c r="AA255" s="22"/>
      <c r="AB255" s="22"/>
      <c r="AC255" s="22"/>
      <c r="AD255" s="22"/>
    </row>
    <row r="256" spans="1:30" ht="15.75" customHeight="1" x14ac:dyDescent="0.2">
      <c r="A256" s="22"/>
      <c r="B256" s="22"/>
      <c r="C256" s="22"/>
      <c r="D256" s="22"/>
      <c r="E256" s="21"/>
      <c r="F256" s="21"/>
      <c r="G256" s="21"/>
      <c r="H256" s="21"/>
      <c r="I256" s="21"/>
      <c r="J256" s="21"/>
      <c r="K256" s="21"/>
      <c r="L256" s="21"/>
      <c r="M256" s="21"/>
      <c r="N256" s="21"/>
      <c r="O256" s="22"/>
      <c r="P256" s="22"/>
      <c r="Q256" s="57"/>
      <c r="R256" s="22"/>
      <c r="S256" s="57"/>
      <c r="T256" s="22"/>
      <c r="U256" s="22"/>
      <c r="V256" s="22"/>
      <c r="W256" s="22"/>
      <c r="X256" s="22"/>
      <c r="Y256" s="22"/>
      <c r="Z256" s="22"/>
      <c r="AA256" s="22"/>
      <c r="AB256" s="22"/>
      <c r="AC256" s="22"/>
      <c r="AD256" s="22"/>
    </row>
    <row r="257" spans="1:30" ht="15.75" customHeight="1" x14ac:dyDescent="0.2">
      <c r="A257" s="22"/>
      <c r="B257" s="22"/>
      <c r="C257" s="22"/>
      <c r="D257" s="22"/>
      <c r="E257" s="21"/>
      <c r="F257" s="21"/>
      <c r="G257" s="21"/>
      <c r="H257" s="21"/>
      <c r="I257" s="21"/>
      <c r="J257" s="21"/>
      <c r="K257" s="21"/>
      <c r="L257" s="21"/>
      <c r="M257" s="21"/>
      <c r="N257" s="21"/>
      <c r="O257" s="22"/>
      <c r="P257" s="22"/>
      <c r="Q257" s="57"/>
      <c r="R257" s="22"/>
      <c r="S257" s="57"/>
      <c r="T257" s="22"/>
      <c r="U257" s="22"/>
      <c r="V257" s="22"/>
      <c r="W257" s="22"/>
      <c r="X257" s="22"/>
      <c r="Y257" s="22"/>
      <c r="Z257" s="22"/>
      <c r="AA257" s="22"/>
      <c r="AB257" s="22"/>
      <c r="AC257" s="22"/>
      <c r="AD257" s="22"/>
    </row>
    <row r="258" spans="1:30" ht="15.75" customHeight="1" x14ac:dyDescent="0.2">
      <c r="A258" s="22"/>
      <c r="B258" s="22"/>
      <c r="C258" s="22"/>
      <c r="D258" s="22"/>
      <c r="E258" s="21"/>
      <c r="F258" s="21"/>
      <c r="G258" s="21"/>
      <c r="H258" s="21"/>
      <c r="I258" s="21"/>
      <c r="J258" s="21"/>
      <c r="K258" s="21"/>
      <c r="L258" s="21"/>
      <c r="M258" s="21"/>
      <c r="N258" s="21"/>
      <c r="O258" s="22"/>
      <c r="P258" s="22"/>
      <c r="Q258" s="57"/>
      <c r="R258" s="22"/>
      <c r="S258" s="57"/>
      <c r="T258" s="22"/>
      <c r="U258" s="22"/>
      <c r="V258" s="22"/>
      <c r="W258" s="22"/>
      <c r="X258" s="22"/>
      <c r="Y258" s="22"/>
      <c r="Z258" s="22"/>
      <c r="AA258" s="22"/>
      <c r="AB258" s="22"/>
      <c r="AC258" s="22"/>
      <c r="AD258" s="22"/>
    </row>
    <row r="259" spans="1:30" ht="15.75" customHeight="1" x14ac:dyDescent="0.2">
      <c r="A259" s="22"/>
      <c r="B259" s="22"/>
      <c r="C259" s="22"/>
      <c r="D259" s="22"/>
      <c r="E259" s="21"/>
      <c r="F259" s="21"/>
      <c r="G259" s="21"/>
      <c r="H259" s="21"/>
      <c r="I259" s="21"/>
      <c r="J259" s="21"/>
      <c r="K259" s="21"/>
      <c r="L259" s="21"/>
      <c r="M259" s="21"/>
      <c r="N259" s="21"/>
      <c r="O259" s="22"/>
      <c r="P259" s="22"/>
      <c r="Q259" s="57"/>
      <c r="R259" s="22"/>
      <c r="S259" s="57"/>
      <c r="T259" s="22"/>
      <c r="U259" s="22"/>
      <c r="V259" s="22"/>
      <c r="W259" s="22"/>
      <c r="X259" s="22"/>
      <c r="Y259" s="22"/>
      <c r="Z259" s="22"/>
      <c r="AA259" s="22"/>
      <c r="AB259" s="22"/>
      <c r="AC259" s="22"/>
      <c r="AD259" s="22"/>
    </row>
    <row r="260" spans="1:30" ht="15.75" customHeight="1" x14ac:dyDescent="0.2">
      <c r="A260" s="22"/>
      <c r="B260" s="22"/>
      <c r="C260" s="22"/>
      <c r="D260" s="22"/>
      <c r="E260" s="21"/>
      <c r="F260" s="21"/>
      <c r="G260" s="21"/>
      <c r="H260" s="21"/>
      <c r="I260" s="21"/>
      <c r="J260" s="21"/>
      <c r="K260" s="21"/>
      <c r="L260" s="21"/>
      <c r="M260" s="21"/>
      <c r="N260" s="21"/>
      <c r="O260" s="22"/>
      <c r="P260" s="22"/>
      <c r="Q260" s="57"/>
      <c r="R260" s="22"/>
      <c r="S260" s="57"/>
      <c r="T260" s="22"/>
      <c r="U260" s="22"/>
      <c r="V260" s="22"/>
      <c r="W260" s="22"/>
      <c r="X260" s="22"/>
      <c r="Y260" s="22"/>
      <c r="Z260" s="22"/>
      <c r="AA260" s="22"/>
      <c r="AB260" s="22"/>
      <c r="AC260" s="22"/>
      <c r="AD260" s="22"/>
    </row>
    <row r="261" spans="1:30" ht="15.75" customHeight="1" x14ac:dyDescent="0.2">
      <c r="A261" s="22"/>
      <c r="B261" s="22"/>
      <c r="C261" s="22"/>
      <c r="D261" s="22"/>
      <c r="E261" s="21"/>
      <c r="F261" s="21"/>
      <c r="G261" s="21"/>
      <c r="H261" s="21"/>
      <c r="I261" s="21"/>
      <c r="J261" s="21"/>
      <c r="K261" s="21"/>
      <c r="L261" s="21"/>
      <c r="M261" s="21"/>
      <c r="N261" s="21"/>
      <c r="O261" s="22"/>
      <c r="P261" s="22"/>
      <c r="Q261" s="57"/>
      <c r="R261" s="22"/>
      <c r="S261" s="57"/>
      <c r="T261" s="22"/>
      <c r="U261" s="22"/>
      <c r="V261" s="22"/>
      <c r="W261" s="22"/>
      <c r="X261" s="22"/>
      <c r="Y261" s="22"/>
      <c r="Z261" s="22"/>
      <c r="AA261" s="22"/>
      <c r="AB261" s="22"/>
      <c r="AC261" s="22"/>
      <c r="AD261" s="22"/>
    </row>
    <row r="262" spans="1:30" ht="15.75" customHeight="1" x14ac:dyDescent="0.2">
      <c r="A262" s="22"/>
      <c r="B262" s="22"/>
      <c r="C262" s="22"/>
      <c r="D262" s="22"/>
      <c r="E262" s="21"/>
      <c r="F262" s="21"/>
      <c r="G262" s="21"/>
      <c r="H262" s="21"/>
      <c r="I262" s="21"/>
      <c r="J262" s="21"/>
      <c r="K262" s="21"/>
      <c r="L262" s="21"/>
      <c r="M262" s="21"/>
      <c r="N262" s="21"/>
      <c r="O262" s="22"/>
      <c r="P262" s="22"/>
      <c r="Q262" s="57"/>
      <c r="R262" s="22"/>
      <c r="S262" s="57"/>
      <c r="T262" s="22"/>
      <c r="U262" s="22"/>
      <c r="V262" s="22"/>
      <c r="W262" s="22"/>
      <c r="X262" s="22"/>
      <c r="Y262" s="22"/>
      <c r="Z262" s="22"/>
      <c r="AA262" s="22"/>
      <c r="AB262" s="22"/>
      <c r="AC262" s="22"/>
      <c r="AD262" s="22"/>
    </row>
    <row r="263" spans="1:30" ht="15.75" customHeight="1" x14ac:dyDescent="0.2">
      <c r="A263" s="22"/>
      <c r="B263" s="22"/>
      <c r="C263" s="22"/>
      <c r="D263" s="22"/>
      <c r="E263" s="21"/>
      <c r="F263" s="21"/>
      <c r="G263" s="21"/>
      <c r="H263" s="21"/>
      <c r="I263" s="21"/>
      <c r="J263" s="21"/>
      <c r="K263" s="21"/>
      <c r="L263" s="21"/>
      <c r="M263" s="21"/>
      <c r="N263" s="21"/>
      <c r="O263" s="22"/>
      <c r="P263" s="22"/>
      <c r="Q263" s="57"/>
      <c r="R263" s="22"/>
      <c r="S263" s="57"/>
      <c r="T263" s="22"/>
      <c r="U263" s="22"/>
      <c r="V263" s="22"/>
      <c r="W263" s="22"/>
      <c r="X263" s="22"/>
      <c r="Y263" s="22"/>
      <c r="Z263" s="22"/>
      <c r="AA263" s="22"/>
      <c r="AB263" s="22"/>
      <c r="AC263" s="22"/>
      <c r="AD263" s="22"/>
    </row>
    <row r="264" spans="1:30" ht="15.75" customHeight="1" x14ac:dyDescent="0.2">
      <c r="A264" s="22"/>
      <c r="B264" s="22"/>
      <c r="C264" s="22"/>
      <c r="D264" s="22"/>
      <c r="E264" s="21"/>
      <c r="F264" s="21"/>
      <c r="G264" s="21"/>
      <c r="H264" s="21"/>
      <c r="I264" s="21"/>
      <c r="J264" s="21"/>
      <c r="K264" s="21"/>
      <c r="L264" s="21"/>
      <c r="M264" s="21"/>
      <c r="N264" s="21"/>
      <c r="O264" s="22"/>
      <c r="P264" s="22"/>
      <c r="Q264" s="57"/>
      <c r="R264" s="22"/>
      <c r="S264" s="57"/>
      <c r="T264" s="22"/>
      <c r="U264" s="22"/>
      <c r="V264" s="22"/>
      <c r="W264" s="22"/>
      <c r="X264" s="22"/>
      <c r="Y264" s="22"/>
      <c r="Z264" s="22"/>
      <c r="AA264" s="22"/>
      <c r="AB264" s="22"/>
      <c r="AC264" s="22"/>
      <c r="AD264" s="22"/>
    </row>
    <row r="265" spans="1:30" ht="15.75" customHeight="1" x14ac:dyDescent="0.2">
      <c r="A265" s="22"/>
      <c r="B265" s="22"/>
      <c r="C265" s="22"/>
      <c r="D265" s="22"/>
      <c r="E265" s="21"/>
      <c r="F265" s="21"/>
      <c r="G265" s="21"/>
      <c r="H265" s="21"/>
      <c r="I265" s="21"/>
      <c r="J265" s="21"/>
      <c r="K265" s="21"/>
      <c r="L265" s="21"/>
      <c r="M265" s="21"/>
      <c r="N265" s="21"/>
      <c r="O265" s="22"/>
      <c r="P265" s="22"/>
      <c r="Q265" s="57"/>
      <c r="R265" s="22"/>
      <c r="S265" s="57"/>
      <c r="T265" s="22"/>
      <c r="U265" s="22"/>
      <c r="V265" s="22"/>
      <c r="W265" s="22"/>
      <c r="X265" s="22"/>
      <c r="Y265" s="22"/>
      <c r="Z265" s="22"/>
      <c r="AA265" s="22"/>
      <c r="AB265" s="22"/>
      <c r="AC265" s="22"/>
      <c r="AD265" s="22"/>
    </row>
    <row r="266" spans="1:30" ht="15.75" customHeight="1" x14ac:dyDescent="0.2">
      <c r="A266" s="22"/>
      <c r="B266" s="22"/>
      <c r="C266" s="22"/>
      <c r="D266" s="22"/>
      <c r="E266" s="21"/>
      <c r="F266" s="21"/>
      <c r="G266" s="21"/>
      <c r="H266" s="21"/>
      <c r="I266" s="21"/>
      <c r="J266" s="21"/>
      <c r="K266" s="21"/>
      <c r="L266" s="21"/>
      <c r="M266" s="21"/>
      <c r="N266" s="21"/>
      <c r="O266" s="22"/>
      <c r="P266" s="22"/>
      <c r="Q266" s="57"/>
      <c r="R266" s="22"/>
      <c r="S266" s="57"/>
      <c r="T266" s="22"/>
      <c r="U266" s="22"/>
      <c r="V266" s="22"/>
      <c r="W266" s="22"/>
      <c r="X266" s="22"/>
      <c r="Y266" s="22"/>
      <c r="Z266" s="22"/>
      <c r="AA266" s="22"/>
      <c r="AB266" s="22"/>
      <c r="AC266" s="22"/>
      <c r="AD266" s="22"/>
    </row>
    <row r="267" spans="1:30" ht="15.75" customHeight="1" x14ac:dyDescent="0.2">
      <c r="A267" s="22"/>
      <c r="B267" s="22"/>
      <c r="C267" s="22"/>
      <c r="D267" s="22"/>
      <c r="E267" s="21"/>
      <c r="F267" s="21"/>
      <c r="G267" s="21"/>
      <c r="H267" s="21"/>
      <c r="I267" s="21"/>
      <c r="J267" s="21"/>
      <c r="K267" s="21"/>
      <c r="L267" s="21"/>
      <c r="M267" s="21"/>
      <c r="N267" s="21"/>
      <c r="O267" s="22"/>
      <c r="P267" s="22"/>
      <c r="Q267" s="57"/>
      <c r="R267" s="22"/>
      <c r="S267" s="57"/>
      <c r="T267" s="22"/>
      <c r="U267" s="22"/>
      <c r="V267" s="22"/>
      <c r="W267" s="22"/>
      <c r="X267" s="22"/>
      <c r="Y267" s="22"/>
      <c r="Z267" s="22"/>
      <c r="AA267" s="22"/>
      <c r="AB267" s="22"/>
      <c r="AC267" s="22"/>
      <c r="AD267" s="22"/>
    </row>
    <row r="268" spans="1:30" ht="15.75" customHeight="1" x14ac:dyDescent="0.2">
      <c r="A268" s="22"/>
      <c r="B268" s="22"/>
      <c r="C268" s="22"/>
      <c r="D268" s="22"/>
      <c r="E268" s="21"/>
      <c r="F268" s="21"/>
      <c r="G268" s="21"/>
      <c r="H268" s="21"/>
      <c r="I268" s="21"/>
      <c r="J268" s="21"/>
      <c r="K268" s="21"/>
      <c r="L268" s="21"/>
      <c r="M268" s="21"/>
      <c r="N268" s="21"/>
      <c r="O268" s="22"/>
      <c r="P268" s="22"/>
      <c r="Q268" s="57"/>
      <c r="R268" s="22"/>
      <c r="S268" s="57"/>
      <c r="T268" s="22"/>
      <c r="U268" s="22"/>
      <c r="V268" s="22"/>
      <c r="W268" s="22"/>
      <c r="X268" s="22"/>
      <c r="Y268" s="22"/>
      <c r="Z268" s="22"/>
      <c r="AA268" s="22"/>
      <c r="AB268" s="22"/>
      <c r="AC268" s="22"/>
      <c r="AD268" s="22"/>
    </row>
    <row r="269" spans="1:30" ht="15.75" customHeight="1" x14ac:dyDescent="0.2">
      <c r="A269" s="22"/>
      <c r="B269" s="22"/>
      <c r="C269" s="22"/>
      <c r="D269" s="22"/>
      <c r="E269" s="21"/>
      <c r="F269" s="21"/>
      <c r="G269" s="21"/>
      <c r="H269" s="21"/>
      <c r="I269" s="21"/>
      <c r="J269" s="21"/>
      <c r="K269" s="21"/>
      <c r="L269" s="21"/>
      <c r="M269" s="21"/>
      <c r="N269" s="21"/>
      <c r="O269" s="22"/>
      <c r="P269" s="22"/>
      <c r="Q269" s="57"/>
      <c r="R269" s="22"/>
      <c r="S269" s="57"/>
      <c r="T269" s="22"/>
      <c r="U269" s="22"/>
      <c r="V269" s="22"/>
      <c r="W269" s="22"/>
      <c r="X269" s="22"/>
      <c r="Y269" s="22"/>
      <c r="Z269" s="22"/>
      <c r="AA269" s="22"/>
      <c r="AB269" s="22"/>
      <c r="AC269" s="22"/>
      <c r="AD269" s="22"/>
    </row>
    <row r="270" spans="1:30" ht="15.75" customHeight="1" x14ac:dyDescent="0.2">
      <c r="A270" s="22"/>
      <c r="B270" s="22"/>
      <c r="C270" s="22"/>
      <c r="D270" s="22"/>
      <c r="E270" s="21"/>
      <c r="F270" s="21"/>
      <c r="G270" s="21"/>
      <c r="H270" s="21"/>
      <c r="I270" s="21"/>
      <c r="J270" s="21"/>
      <c r="K270" s="21"/>
      <c r="L270" s="21"/>
      <c r="M270" s="21"/>
      <c r="N270" s="21"/>
      <c r="O270" s="22"/>
      <c r="P270" s="22"/>
      <c r="Q270" s="57"/>
      <c r="R270" s="22"/>
      <c r="S270" s="57"/>
      <c r="T270" s="22"/>
      <c r="U270" s="22"/>
      <c r="V270" s="22"/>
      <c r="W270" s="22"/>
      <c r="X270" s="22"/>
      <c r="Y270" s="22"/>
      <c r="Z270" s="22"/>
      <c r="AA270" s="22"/>
      <c r="AB270" s="22"/>
      <c r="AC270" s="22"/>
      <c r="AD270" s="22"/>
    </row>
    <row r="271" spans="1:30" ht="15.75" customHeight="1" x14ac:dyDescent="0.2">
      <c r="A271" s="22"/>
      <c r="B271" s="22"/>
      <c r="C271" s="22"/>
      <c r="D271" s="22"/>
      <c r="E271" s="21"/>
      <c r="F271" s="21"/>
      <c r="G271" s="21"/>
      <c r="H271" s="21"/>
      <c r="I271" s="21"/>
      <c r="J271" s="21"/>
      <c r="K271" s="21"/>
      <c r="L271" s="21"/>
      <c r="M271" s="21"/>
      <c r="N271" s="21"/>
      <c r="O271" s="22"/>
      <c r="P271" s="22"/>
      <c r="Q271" s="57"/>
      <c r="R271" s="22"/>
      <c r="S271" s="57"/>
      <c r="T271" s="22"/>
      <c r="U271" s="22"/>
      <c r="V271" s="22"/>
      <c r="W271" s="22"/>
      <c r="X271" s="22"/>
      <c r="Y271" s="22"/>
      <c r="Z271" s="22"/>
      <c r="AA271" s="22"/>
      <c r="AB271" s="22"/>
      <c r="AC271" s="22"/>
      <c r="AD271" s="22"/>
    </row>
    <row r="272" spans="1:30" ht="15.75" customHeight="1" x14ac:dyDescent="0.2">
      <c r="A272" s="22"/>
      <c r="B272" s="22"/>
      <c r="C272" s="22"/>
      <c r="D272" s="22"/>
      <c r="E272" s="21"/>
      <c r="F272" s="21"/>
      <c r="G272" s="21"/>
      <c r="H272" s="21"/>
      <c r="I272" s="21"/>
      <c r="J272" s="21"/>
      <c r="K272" s="21"/>
      <c r="L272" s="21"/>
      <c r="M272" s="21"/>
      <c r="N272" s="21"/>
      <c r="O272" s="22"/>
      <c r="P272" s="22"/>
      <c r="Q272" s="57"/>
      <c r="R272" s="22"/>
      <c r="S272" s="57"/>
      <c r="T272" s="22"/>
      <c r="U272" s="22"/>
      <c r="V272" s="22"/>
      <c r="W272" s="22"/>
      <c r="X272" s="22"/>
      <c r="Y272" s="22"/>
      <c r="Z272" s="22"/>
      <c r="AA272" s="22"/>
      <c r="AB272" s="22"/>
      <c r="AC272" s="22"/>
      <c r="AD272" s="22"/>
    </row>
    <row r="273" spans="1:30" ht="15.75" customHeight="1" x14ac:dyDescent="0.2">
      <c r="A273" s="22"/>
      <c r="B273" s="22"/>
      <c r="C273" s="22"/>
      <c r="D273" s="22"/>
      <c r="E273" s="21"/>
      <c r="F273" s="21"/>
      <c r="G273" s="21"/>
      <c r="H273" s="21"/>
      <c r="I273" s="21"/>
      <c r="J273" s="21"/>
      <c r="K273" s="21"/>
      <c r="L273" s="21"/>
      <c r="M273" s="21"/>
      <c r="N273" s="21"/>
      <c r="O273" s="22"/>
      <c r="P273" s="22"/>
      <c r="Q273" s="57"/>
      <c r="R273" s="22"/>
      <c r="S273" s="57"/>
      <c r="T273" s="22"/>
      <c r="U273" s="22"/>
      <c r="V273" s="22"/>
      <c r="W273" s="22"/>
      <c r="X273" s="22"/>
      <c r="Y273" s="22"/>
      <c r="Z273" s="22"/>
      <c r="AA273" s="22"/>
      <c r="AB273" s="22"/>
      <c r="AC273" s="22"/>
      <c r="AD273" s="22"/>
    </row>
    <row r="274" spans="1:30" ht="15.75" customHeight="1" x14ac:dyDescent="0.2">
      <c r="A274" s="22"/>
      <c r="B274" s="22"/>
      <c r="C274" s="22"/>
      <c r="D274" s="22"/>
      <c r="E274" s="21"/>
      <c r="F274" s="21"/>
      <c r="G274" s="21"/>
      <c r="H274" s="21"/>
      <c r="I274" s="21"/>
      <c r="J274" s="21"/>
      <c r="K274" s="21"/>
      <c r="L274" s="21"/>
      <c r="M274" s="21"/>
      <c r="N274" s="21"/>
      <c r="O274" s="22"/>
      <c r="P274" s="22"/>
      <c r="Q274" s="57"/>
      <c r="R274" s="22"/>
      <c r="S274" s="57"/>
      <c r="T274" s="22"/>
      <c r="U274" s="22"/>
      <c r="V274" s="22"/>
      <c r="W274" s="22"/>
      <c r="X274" s="22"/>
      <c r="Y274" s="22"/>
      <c r="Z274" s="22"/>
      <c r="AA274" s="22"/>
      <c r="AB274" s="22"/>
      <c r="AC274" s="22"/>
      <c r="AD274" s="22"/>
    </row>
    <row r="275" spans="1:30" ht="15.75" customHeight="1" x14ac:dyDescent="0.2">
      <c r="A275" s="22"/>
      <c r="B275" s="22"/>
      <c r="C275" s="22"/>
      <c r="D275" s="22"/>
      <c r="E275" s="21"/>
      <c r="F275" s="21"/>
      <c r="G275" s="21"/>
      <c r="H275" s="21"/>
      <c r="I275" s="21"/>
      <c r="J275" s="21"/>
      <c r="K275" s="21"/>
      <c r="L275" s="21"/>
      <c r="M275" s="21"/>
      <c r="N275" s="21"/>
      <c r="O275" s="22"/>
      <c r="P275" s="22"/>
      <c r="Q275" s="57"/>
      <c r="R275" s="22"/>
      <c r="S275" s="57"/>
      <c r="T275" s="22"/>
      <c r="U275" s="22"/>
      <c r="V275" s="22"/>
      <c r="W275" s="22"/>
      <c r="X275" s="22"/>
      <c r="Y275" s="22"/>
      <c r="Z275" s="22"/>
      <c r="AA275" s="22"/>
      <c r="AB275" s="22"/>
      <c r="AC275" s="22"/>
      <c r="AD275" s="22"/>
    </row>
    <row r="276" spans="1:30" ht="15.75" customHeight="1" x14ac:dyDescent="0.2">
      <c r="A276" s="22"/>
      <c r="B276" s="22"/>
      <c r="C276" s="22"/>
      <c r="D276" s="22"/>
      <c r="E276" s="21"/>
      <c r="F276" s="21"/>
      <c r="G276" s="21"/>
      <c r="H276" s="21"/>
      <c r="I276" s="21"/>
      <c r="J276" s="21"/>
      <c r="K276" s="21"/>
      <c r="L276" s="21"/>
      <c r="M276" s="21"/>
      <c r="N276" s="21"/>
      <c r="O276" s="22"/>
      <c r="P276" s="22"/>
      <c r="Q276" s="57"/>
      <c r="R276" s="22"/>
      <c r="S276" s="57"/>
      <c r="T276" s="22"/>
      <c r="U276" s="22"/>
      <c r="V276" s="22"/>
      <c r="W276" s="22"/>
      <c r="X276" s="22"/>
      <c r="Y276" s="22"/>
      <c r="Z276" s="22"/>
      <c r="AA276" s="22"/>
      <c r="AB276" s="22"/>
      <c r="AC276" s="22"/>
      <c r="AD276" s="22"/>
    </row>
    <row r="277" spans="1:30" ht="15.75" customHeight="1" x14ac:dyDescent="0.2">
      <c r="A277" s="22"/>
      <c r="B277" s="22"/>
      <c r="C277" s="22"/>
      <c r="D277" s="22"/>
      <c r="E277" s="21"/>
      <c r="F277" s="21"/>
      <c r="G277" s="21"/>
      <c r="H277" s="21"/>
      <c r="I277" s="21"/>
      <c r="J277" s="21"/>
      <c r="K277" s="21"/>
      <c r="L277" s="21"/>
      <c r="M277" s="21"/>
      <c r="N277" s="21"/>
      <c r="O277" s="22"/>
      <c r="P277" s="22"/>
      <c r="Q277" s="57"/>
      <c r="R277" s="22"/>
      <c r="S277" s="57"/>
      <c r="T277" s="22"/>
      <c r="U277" s="22"/>
      <c r="V277" s="22"/>
      <c r="W277" s="22"/>
      <c r="X277" s="22"/>
      <c r="Y277" s="22"/>
      <c r="Z277" s="22"/>
      <c r="AA277" s="22"/>
      <c r="AB277" s="22"/>
      <c r="AC277" s="22"/>
      <c r="AD277" s="22"/>
    </row>
    <row r="278" spans="1:30" ht="15.75" customHeight="1" x14ac:dyDescent="0.2">
      <c r="A278" s="22"/>
      <c r="B278" s="22"/>
      <c r="C278" s="22"/>
      <c r="D278" s="22"/>
      <c r="E278" s="21"/>
      <c r="F278" s="21"/>
      <c r="G278" s="21"/>
      <c r="H278" s="21"/>
      <c r="I278" s="21"/>
      <c r="J278" s="21"/>
      <c r="K278" s="21"/>
      <c r="L278" s="21"/>
      <c r="M278" s="21"/>
      <c r="N278" s="21"/>
      <c r="O278" s="22"/>
      <c r="P278" s="22"/>
      <c r="Q278" s="57"/>
      <c r="R278" s="22"/>
      <c r="S278" s="57"/>
      <c r="T278" s="22"/>
      <c r="U278" s="22"/>
      <c r="V278" s="22"/>
      <c r="W278" s="22"/>
      <c r="X278" s="22"/>
      <c r="Y278" s="22"/>
      <c r="Z278" s="22"/>
      <c r="AA278" s="22"/>
      <c r="AB278" s="22"/>
      <c r="AC278" s="22"/>
      <c r="AD278" s="22"/>
    </row>
    <row r="279" spans="1:30" ht="15.75" customHeight="1" x14ac:dyDescent="0.2">
      <c r="A279" s="22"/>
      <c r="B279" s="22"/>
      <c r="C279" s="22"/>
      <c r="D279" s="22"/>
      <c r="E279" s="21"/>
      <c r="F279" s="21"/>
      <c r="G279" s="21"/>
      <c r="H279" s="21"/>
      <c r="I279" s="21"/>
      <c r="J279" s="21"/>
      <c r="K279" s="21"/>
      <c r="L279" s="21"/>
      <c r="M279" s="21"/>
      <c r="N279" s="21"/>
      <c r="O279" s="22"/>
      <c r="P279" s="22"/>
      <c r="Q279" s="57"/>
      <c r="R279" s="22"/>
      <c r="S279" s="57"/>
      <c r="T279" s="22"/>
      <c r="U279" s="22"/>
      <c r="V279" s="22"/>
      <c r="W279" s="22"/>
      <c r="X279" s="22"/>
      <c r="Y279" s="22"/>
      <c r="Z279" s="22"/>
      <c r="AA279" s="22"/>
      <c r="AB279" s="22"/>
      <c r="AC279" s="22"/>
      <c r="AD279" s="22"/>
    </row>
    <row r="280" spans="1:30" ht="15.75" customHeight="1" x14ac:dyDescent="0.2">
      <c r="A280" s="22"/>
      <c r="B280" s="22"/>
      <c r="C280" s="22"/>
      <c r="D280" s="22"/>
      <c r="E280" s="21"/>
      <c r="F280" s="21"/>
      <c r="G280" s="21"/>
      <c r="H280" s="21"/>
      <c r="I280" s="21"/>
      <c r="J280" s="21"/>
      <c r="K280" s="21"/>
      <c r="L280" s="21"/>
      <c r="M280" s="21"/>
      <c r="N280" s="21"/>
      <c r="O280" s="22"/>
      <c r="P280" s="22"/>
      <c r="Q280" s="57"/>
      <c r="R280" s="22"/>
      <c r="S280" s="57"/>
      <c r="T280" s="22"/>
      <c r="U280" s="22"/>
      <c r="V280" s="22"/>
      <c r="W280" s="22"/>
      <c r="X280" s="22"/>
      <c r="Y280" s="22"/>
      <c r="Z280" s="22"/>
      <c r="AA280" s="22"/>
      <c r="AB280" s="22"/>
      <c r="AC280" s="22"/>
      <c r="AD280" s="22"/>
    </row>
    <row r="281" spans="1:30" ht="15.75" customHeight="1" x14ac:dyDescent="0.2">
      <c r="A281" s="22"/>
      <c r="B281" s="22"/>
      <c r="C281" s="22"/>
      <c r="D281" s="22"/>
      <c r="E281" s="21"/>
      <c r="F281" s="21"/>
      <c r="G281" s="21"/>
      <c r="H281" s="21"/>
      <c r="I281" s="21"/>
      <c r="J281" s="21"/>
      <c r="K281" s="21"/>
      <c r="L281" s="21"/>
      <c r="M281" s="21"/>
      <c r="N281" s="21"/>
      <c r="O281" s="22"/>
      <c r="P281" s="22"/>
      <c r="Q281" s="57"/>
      <c r="R281" s="22"/>
      <c r="S281" s="57"/>
      <c r="T281" s="22"/>
      <c r="U281" s="22"/>
      <c r="V281" s="22"/>
      <c r="W281" s="22"/>
      <c r="X281" s="22"/>
      <c r="Y281" s="22"/>
      <c r="Z281" s="22"/>
      <c r="AA281" s="22"/>
      <c r="AB281" s="22"/>
      <c r="AC281" s="22"/>
      <c r="AD281" s="22"/>
    </row>
    <row r="282" spans="1:30" ht="15.75" customHeight="1" x14ac:dyDescent="0.2">
      <c r="A282" s="22"/>
      <c r="B282" s="22"/>
      <c r="C282" s="22"/>
      <c r="D282" s="22"/>
      <c r="E282" s="21"/>
      <c r="F282" s="21"/>
      <c r="G282" s="21"/>
      <c r="H282" s="21"/>
      <c r="I282" s="21"/>
      <c r="J282" s="21"/>
      <c r="K282" s="21"/>
      <c r="L282" s="21"/>
      <c r="M282" s="21"/>
      <c r="N282" s="21"/>
      <c r="O282" s="22"/>
      <c r="P282" s="22"/>
      <c r="Q282" s="57"/>
      <c r="R282" s="22"/>
      <c r="S282" s="57"/>
      <c r="T282" s="22"/>
      <c r="U282" s="22"/>
      <c r="V282" s="22"/>
      <c r="W282" s="22"/>
      <c r="X282" s="22"/>
      <c r="Y282" s="22"/>
      <c r="Z282" s="22"/>
      <c r="AA282" s="22"/>
      <c r="AB282" s="22"/>
      <c r="AC282" s="22"/>
      <c r="AD282" s="22"/>
    </row>
    <row r="283" spans="1:30" ht="15.75" customHeight="1" x14ac:dyDescent="0.2">
      <c r="A283" s="22"/>
      <c r="B283" s="22"/>
      <c r="C283" s="22"/>
      <c r="D283" s="22"/>
      <c r="E283" s="21"/>
      <c r="F283" s="21"/>
      <c r="G283" s="21"/>
      <c r="H283" s="21"/>
      <c r="I283" s="21"/>
      <c r="J283" s="21"/>
      <c r="K283" s="21"/>
      <c r="L283" s="21"/>
      <c r="M283" s="21"/>
      <c r="N283" s="21"/>
      <c r="O283" s="22"/>
      <c r="P283" s="22"/>
      <c r="Q283" s="57"/>
      <c r="R283" s="22"/>
      <c r="S283" s="57"/>
      <c r="T283" s="22"/>
      <c r="U283" s="22"/>
      <c r="V283" s="22"/>
      <c r="W283" s="22"/>
      <c r="X283" s="22"/>
      <c r="Y283" s="22"/>
      <c r="Z283" s="22"/>
      <c r="AA283" s="22"/>
      <c r="AB283" s="22"/>
      <c r="AC283" s="22"/>
      <c r="AD283" s="22"/>
    </row>
    <row r="284" spans="1:30" ht="15.75" customHeight="1" x14ac:dyDescent="0.2">
      <c r="A284" s="22"/>
      <c r="B284" s="22"/>
      <c r="C284" s="22"/>
      <c r="D284" s="22"/>
      <c r="E284" s="21"/>
      <c r="F284" s="21"/>
      <c r="G284" s="21"/>
      <c r="H284" s="21"/>
      <c r="I284" s="21"/>
      <c r="J284" s="21"/>
      <c r="K284" s="21"/>
      <c r="L284" s="21"/>
      <c r="M284" s="21"/>
      <c r="N284" s="21"/>
      <c r="O284" s="22"/>
      <c r="P284" s="22"/>
      <c r="Q284" s="57"/>
      <c r="R284" s="22"/>
      <c r="S284" s="57"/>
      <c r="T284" s="22"/>
      <c r="U284" s="22"/>
      <c r="V284" s="22"/>
      <c r="W284" s="22"/>
      <c r="X284" s="22"/>
      <c r="Y284" s="22"/>
      <c r="Z284" s="22"/>
      <c r="AA284" s="22"/>
      <c r="AB284" s="22"/>
      <c r="AC284" s="22"/>
      <c r="AD284" s="22"/>
    </row>
    <row r="285" spans="1:30" ht="15.75" customHeight="1" x14ac:dyDescent="0.2">
      <c r="A285" s="22"/>
      <c r="B285" s="22"/>
      <c r="C285" s="22"/>
      <c r="D285" s="22"/>
      <c r="E285" s="21"/>
      <c r="F285" s="21"/>
      <c r="G285" s="21"/>
      <c r="H285" s="21"/>
      <c r="I285" s="21"/>
      <c r="J285" s="21"/>
      <c r="K285" s="21"/>
      <c r="L285" s="21"/>
      <c r="M285" s="21"/>
      <c r="N285" s="21"/>
      <c r="O285" s="22"/>
      <c r="P285" s="22"/>
      <c r="Q285" s="57"/>
      <c r="R285" s="22"/>
      <c r="S285" s="57"/>
      <c r="T285" s="22"/>
      <c r="U285" s="22"/>
      <c r="V285" s="22"/>
      <c r="W285" s="22"/>
      <c r="X285" s="22"/>
      <c r="Y285" s="22"/>
      <c r="Z285" s="22"/>
      <c r="AA285" s="22"/>
      <c r="AB285" s="22"/>
      <c r="AC285" s="22"/>
      <c r="AD285" s="22"/>
    </row>
    <row r="286" spans="1:30" ht="15.75" customHeight="1" x14ac:dyDescent="0.2">
      <c r="A286" s="22"/>
      <c r="B286" s="22"/>
      <c r="C286" s="22"/>
      <c r="D286" s="22"/>
      <c r="E286" s="21"/>
      <c r="F286" s="21"/>
      <c r="G286" s="21"/>
      <c r="H286" s="21"/>
      <c r="I286" s="21"/>
      <c r="J286" s="21"/>
      <c r="K286" s="21"/>
      <c r="L286" s="21"/>
      <c r="M286" s="21"/>
      <c r="N286" s="21"/>
      <c r="O286" s="22"/>
      <c r="P286" s="22"/>
      <c r="Q286" s="57"/>
      <c r="R286" s="22"/>
      <c r="S286" s="57"/>
      <c r="T286" s="22"/>
      <c r="U286" s="22"/>
      <c r="V286" s="22"/>
      <c r="W286" s="22"/>
      <c r="X286" s="22"/>
      <c r="Y286" s="22"/>
      <c r="Z286" s="22"/>
      <c r="AA286" s="22"/>
      <c r="AB286" s="22"/>
      <c r="AC286" s="22"/>
      <c r="AD286" s="22"/>
    </row>
    <row r="287" spans="1:30" ht="15.75" customHeight="1" x14ac:dyDescent="0.2">
      <c r="A287" s="22"/>
      <c r="B287" s="22"/>
      <c r="C287" s="22"/>
      <c r="D287" s="22"/>
      <c r="E287" s="21"/>
      <c r="F287" s="21"/>
      <c r="G287" s="21"/>
      <c r="H287" s="21"/>
      <c r="I287" s="21"/>
      <c r="J287" s="21"/>
      <c r="K287" s="21"/>
      <c r="L287" s="21"/>
      <c r="M287" s="21"/>
      <c r="N287" s="21"/>
      <c r="O287" s="22"/>
      <c r="P287" s="22"/>
      <c r="Q287" s="57"/>
      <c r="R287" s="22"/>
      <c r="S287" s="57"/>
      <c r="T287" s="22"/>
      <c r="U287" s="22"/>
      <c r="V287" s="22"/>
      <c r="W287" s="22"/>
      <c r="X287" s="22"/>
      <c r="Y287" s="22"/>
      <c r="Z287" s="22"/>
      <c r="AA287" s="22"/>
      <c r="AB287" s="22"/>
      <c r="AC287" s="22"/>
      <c r="AD287" s="22"/>
    </row>
    <row r="288" spans="1:30" ht="15.75" customHeight="1" x14ac:dyDescent="0.2">
      <c r="A288" s="22"/>
      <c r="B288" s="22"/>
      <c r="C288" s="22"/>
      <c r="D288" s="22"/>
      <c r="E288" s="21"/>
      <c r="F288" s="21"/>
      <c r="G288" s="21"/>
      <c r="H288" s="21"/>
      <c r="I288" s="21"/>
      <c r="J288" s="21"/>
      <c r="K288" s="21"/>
      <c r="L288" s="21"/>
      <c r="M288" s="21"/>
      <c r="N288" s="21"/>
      <c r="O288" s="22"/>
      <c r="P288" s="22"/>
      <c r="Q288" s="57"/>
      <c r="R288" s="22"/>
      <c r="S288" s="57"/>
      <c r="T288" s="22"/>
      <c r="U288" s="22"/>
      <c r="V288" s="22"/>
      <c r="W288" s="22"/>
      <c r="X288" s="22"/>
      <c r="Y288" s="22"/>
      <c r="Z288" s="22"/>
      <c r="AA288" s="22"/>
      <c r="AB288" s="22"/>
      <c r="AC288" s="22"/>
      <c r="AD288" s="22"/>
    </row>
    <row r="289" spans="1:30" ht="15.75" customHeight="1" x14ac:dyDescent="0.2">
      <c r="A289" s="22"/>
      <c r="B289" s="22"/>
      <c r="C289" s="22"/>
      <c r="D289" s="22"/>
      <c r="E289" s="21"/>
      <c r="F289" s="21"/>
      <c r="G289" s="21"/>
      <c r="H289" s="21"/>
      <c r="I289" s="21"/>
      <c r="J289" s="21"/>
      <c r="K289" s="21"/>
      <c r="L289" s="21"/>
      <c r="M289" s="21"/>
      <c r="N289" s="21"/>
      <c r="O289" s="22"/>
      <c r="P289" s="22"/>
      <c r="Q289" s="57"/>
      <c r="R289" s="22"/>
      <c r="S289" s="57"/>
      <c r="T289" s="22"/>
      <c r="U289" s="22"/>
      <c r="V289" s="22"/>
      <c r="W289" s="22"/>
      <c r="X289" s="22"/>
      <c r="Y289" s="22"/>
      <c r="Z289" s="22"/>
      <c r="AA289" s="22"/>
      <c r="AB289" s="22"/>
      <c r="AC289" s="22"/>
      <c r="AD289" s="22"/>
    </row>
    <row r="290" spans="1:30" ht="15.75" customHeight="1" x14ac:dyDescent="0.2">
      <c r="A290" s="22"/>
      <c r="B290" s="22"/>
      <c r="C290" s="22"/>
      <c r="D290" s="22"/>
      <c r="E290" s="21"/>
      <c r="F290" s="21"/>
      <c r="G290" s="21"/>
      <c r="H290" s="21"/>
      <c r="I290" s="21"/>
      <c r="J290" s="21"/>
      <c r="K290" s="21"/>
      <c r="L290" s="21"/>
      <c r="M290" s="21"/>
      <c r="N290" s="21"/>
      <c r="O290" s="22"/>
      <c r="P290" s="22"/>
      <c r="Q290" s="57"/>
      <c r="R290" s="22"/>
      <c r="S290" s="57"/>
      <c r="T290" s="22"/>
      <c r="U290" s="22"/>
      <c r="V290" s="22"/>
      <c r="W290" s="22"/>
      <c r="X290" s="22"/>
      <c r="Y290" s="22"/>
      <c r="Z290" s="22"/>
      <c r="AA290" s="22"/>
      <c r="AB290" s="22"/>
      <c r="AC290" s="22"/>
      <c r="AD290" s="22"/>
    </row>
    <row r="291" spans="1:30" ht="15.75" customHeight="1" x14ac:dyDescent="0.2">
      <c r="A291" s="22"/>
      <c r="B291" s="22"/>
      <c r="C291" s="22"/>
      <c r="D291" s="22"/>
      <c r="E291" s="21"/>
      <c r="F291" s="21"/>
      <c r="G291" s="21"/>
      <c r="H291" s="21"/>
      <c r="I291" s="21"/>
      <c r="J291" s="21"/>
      <c r="K291" s="21"/>
      <c r="L291" s="21"/>
      <c r="M291" s="21"/>
      <c r="N291" s="21"/>
      <c r="O291" s="22"/>
      <c r="P291" s="22"/>
      <c r="Q291" s="57"/>
      <c r="R291" s="22"/>
      <c r="S291" s="57"/>
      <c r="T291" s="22"/>
      <c r="U291" s="22"/>
      <c r="V291" s="22"/>
      <c r="W291" s="22"/>
      <c r="X291" s="22"/>
      <c r="Y291" s="22"/>
      <c r="Z291" s="22"/>
      <c r="AA291" s="22"/>
      <c r="AB291" s="22"/>
      <c r="AC291" s="22"/>
      <c r="AD291" s="22"/>
    </row>
    <row r="292" spans="1:30" ht="15.75" customHeight="1" x14ac:dyDescent="0.2">
      <c r="A292" s="22"/>
      <c r="B292" s="22"/>
      <c r="C292" s="22"/>
      <c r="D292" s="22"/>
      <c r="E292" s="21"/>
      <c r="F292" s="21"/>
      <c r="G292" s="21"/>
      <c r="H292" s="21"/>
      <c r="I292" s="21"/>
      <c r="J292" s="21"/>
      <c r="K292" s="21"/>
      <c r="L292" s="21"/>
      <c r="M292" s="21"/>
      <c r="N292" s="21"/>
      <c r="O292" s="22"/>
      <c r="P292" s="22"/>
      <c r="Q292" s="57"/>
      <c r="R292" s="22"/>
      <c r="S292" s="57"/>
      <c r="T292" s="22"/>
      <c r="U292" s="22"/>
      <c r="V292" s="22"/>
      <c r="W292" s="22"/>
      <c r="X292" s="22"/>
      <c r="Y292" s="22"/>
      <c r="Z292" s="22"/>
      <c r="AA292" s="22"/>
      <c r="AB292" s="22"/>
      <c r="AC292" s="22"/>
      <c r="AD292" s="22"/>
    </row>
    <row r="293" spans="1:30" ht="15.75" customHeight="1" x14ac:dyDescent="0.2">
      <c r="A293" s="22"/>
      <c r="B293" s="22"/>
      <c r="C293" s="22"/>
      <c r="D293" s="22"/>
      <c r="E293" s="21"/>
      <c r="F293" s="21"/>
      <c r="G293" s="21"/>
      <c r="H293" s="21"/>
      <c r="I293" s="21"/>
      <c r="J293" s="21"/>
      <c r="K293" s="21"/>
      <c r="L293" s="21"/>
      <c r="M293" s="21"/>
      <c r="N293" s="21"/>
      <c r="O293" s="22"/>
      <c r="P293" s="22"/>
      <c r="Q293" s="57"/>
      <c r="R293" s="22"/>
      <c r="S293" s="57"/>
      <c r="T293" s="22"/>
      <c r="U293" s="22"/>
      <c r="V293" s="22"/>
      <c r="W293" s="22"/>
      <c r="X293" s="22"/>
      <c r="Y293" s="22"/>
      <c r="Z293" s="22"/>
      <c r="AA293" s="22"/>
      <c r="AB293" s="22"/>
      <c r="AC293" s="22"/>
      <c r="AD293" s="22"/>
    </row>
    <row r="294" spans="1:30" ht="15.75" customHeight="1" x14ac:dyDescent="0.2">
      <c r="A294" s="22"/>
      <c r="B294" s="22"/>
      <c r="C294" s="22"/>
      <c r="D294" s="22"/>
      <c r="E294" s="21"/>
      <c r="F294" s="21"/>
      <c r="G294" s="21"/>
      <c r="H294" s="21"/>
      <c r="I294" s="21"/>
      <c r="J294" s="21"/>
      <c r="K294" s="21"/>
      <c r="L294" s="21"/>
      <c r="M294" s="21"/>
      <c r="N294" s="21"/>
      <c r="O294" s="22"/>
      <c r="P294" s="22"/>
      <c r="Q294" s="57"/>
      <c r="R294" s="22"/>
      <c r="S294" s="57"/>
      <c r="T294" s="22"/>
      <c r="U294" s="22"/>
      <c r="V294" s="22"/>
      <c r="W294" s="22"/>
      <c r="X294" s="22"/>
      <c r="Y294" s="22"/>
      <c r="Z294" s="22"/>
      <c r="AA294" s="22"/>
      <c r="AB294" s="22"/>
      <c r="AC294" s="22"/>
      <c r="AD294" s="22"/>
    </row>
    <row r="295" spans="1:30" ht="15.75" customHeight="1" x14ac:dyDescent="0.2">
      <c r="A295" s="22"/>
      <c r="B295" s="22"/>
      <c r="C295" s="22"/>
      <c r="D295" s="22"/>
      <c r="E295" s="21"/>
      <c r="F295" s="21"/>
      <c r="G295" s="21"/>
      <c r="H295" s="21"/>
      <c r="I295" s="21"/>
      <c r="J295" s="21"/>
      <c r="K295" s="21"/>
      <c r="L295" s="21"/>
      <c r="M295" s="21"/>
      <c r="N295" s="21"/>
      <c r="O295" s="22"/>
      <c r="P295" s="22"/>
      <c r="Q295" s="57"/>
      <c r="R295" s="22"/>
      <c r="S295" s="57"/>
      <c r="T295" s="22"/>
      <c r="U295" s="22"/>
      <c r="V295" s="22"/>
      <c r="W295" s="22"/>
      <c r="X295" s="22"/>
      <c r="Y295" s="22"/>
      <c r="Z295" s="22"/>
      <c r="AA295" s="22"/>
      <c r="AB295" s="22"/>
      <c r="AC295" s="22"/>
      <c r="AD295" s="22"/>
    </row>
    <row r="296" spans="1:30" ht="15.75" customHeight="1" x14ac:dyDescent="0.2">
      <c r="A296" s="22"/>
      <c r="B296" s="22"/>
      <c r="C296" s="22"/>
      <c r="D296" s="22"/>
      <c r="E296" s="21"/>
      <c r="F296" s="21"/>
      <c r="G296" s="21"/>
      <c r="H296" s="21"/>
      <c r="I296" s="21"/>
      <c r="J296" s="21"/>
      <c r="K296" s="21"/>
      <c r="L296" s="21"/>
      <c r="M296" s="21"/>
      <c r="N296" s="21"/>
      <c r="O296" s="22"/>
      <c r="P296" s="22"/>
      <c r="Q296" s="57"/>
      <c r="R296" s="22"/>
      <c r="S296" s="57"/>
      <c r="T296" s="22"/>
      <c r="U296" s="22"/>
      <c r="V296" s="22"/>
      <c r="W296" s="22"/>
      <c r="X296" s="22"/>
      <c r="Y296" s="22"/>
      <c r="Z296" s="22"/>
      <c r="AA296" s="22"/>
      <c r="AB296" s="22"/>
      <c r="AC296" s="22"/>
      <c r="AD296" s="22"/>
    </row>
    <row r="297" spans="1:30" ht="15.75" customHeight="1" x14ac:dyDescent="0.2">
      <c r="A297" s="22"/>
      <c r="B297" s="22"/>
      <c r="C297" s="22"/>
      <c r="D297" s="22"/>
      <c r="E297" s="21"/>
      <c r="F297" s="21"/>
      <c r="G297" s="21"/>
      <c r="H297" s="21"/>
      <c r="I297" s="21"/>
      <c r="J297" s="21"/>
      <c r="K297" s="21"/>
      <c r="L297" s="21"/>
      <c r="M297" s="21"/>
      <c r="N297" s="21"/>
      <c r="O297" s="22"/>
      <c r="P297" s="22"/>
      <c r="Q297" s="57"/>
      <c r="R297" s="22"/>
      <c r="S297" s="57"/>
      <c r="T297" s="22"/>
      <c r="U297" s="22"/>
      <c r="V297" s="22"/>
      <c r="W297" s="22"/>
      <c r="X297" s="22"/>
      <c r="Y297" s="22"/>
      <c r="Z297" s="22"/>
      <c r="AA297" s="22"/>
      <c r="AB297" s="22"/>
      <c r="AC297" s="22"/>
      <c r="AD297" s="22"/>
    </row>
    <row r="298" spans="1:30" ht="15.75" customHeight="1" x14ac:dyDescent="0.2">
      <c r="A298" s="22"/>
      <c r="B298" s="22"/>
      <c r="C298" s="22"/>
      <c r="D298" s="22"/>
      <c r="E298" s="21"/>
      <c r="F298" s="21"/>
      <c r="G298" s="21"/>
      <c r="H298" s="21"/>
      <c r="I298" s="21"/>
      <c r="J298" s="21"/>
      <c r="K298" s="21"/>
      <c r="L298" s="21"/>
      <c r="M298" s="21"/>
      <c r="N298" s="21"/>
      <c r="O298" s="22"/>
      <c r="P298" s="22"/>
      <c r="Q298" s="57"/>
      <c r="R298" s="22"/>
      <c r="S298" s="57"/>
      <c r="T298" s="22"/>
      <c r="U298" s="22"/>
      <c r="V298" s="22"/>
      <c r="W298" s="22"/>
      <c r="X298" s="22"/>
      <c r="Y298" s="22"/>
      <c r="Z298" s="22"/>
      <c r="AA298" s="22"/>
      <c r="AB298" s="22"/>
      <c r="AC298" s="22"/>
      <c r="AD298" s="22"/>
    </row>
    <row r="299" spans="1:30" ht="15.75" customHeight="1" x14ac:dyDescent="0.2">
      <c r="A299" s="22"/>
      <c r="B299" s="22"/>
      <c r="C299" s="22"/>
      <c r="D299" s="22"/>
      <c r="E299" s="21"/>
      <c r="F299" s="21"/>
      <c r="G299" s="21"/>
      <c r="H299" s="21"/>
      <c r="I299" s="21"/>
      <c r="J299" s="21"/>
      <c r="K299" s="21"/>
      <c r="L299" s="21"/>
      <c r="M299" s="21"/>
      <c r="N299" s="21"/>
      <c r="O299" s="22"/>
      <c r="P299" s="22"/>
      <c r="Q299" s="57"/>
      <c r="R299" s="22"/>
      <c r="S299" s="57"/>
      <c r="T299" s="22"/>
      <c r="U299" s="22"/>
      <c r="V299" s="22"/>
      <c r="W299" s="22"/>
      <c r="X299" s="22"/>
      <c r="Y299" s="22"/>
      <c r="Z299" s="22"/>
      <c r="AA299" s="22"/>
      <c r="AB299" s="22"/>
      <c r="AC299" s="22"/>
      <c r="AD299" s="22"/>
    </row>
    <row r="300" spans="1:30" ht="15.75" customHeight="1" x14ac:dyDescent="0.2">
      <c r="A300" s="22"/>
      <c r="B300" s="22"/>
      <c r="C300" s="22"/>
      <c r="D300" s="22"/>
      <c r="E300" s="21"/>
      <c r="F300" s="21"/>
      <c r="G300" s="21"/>
      <c r="H300" s="21"/>
      <c r="I300" s="21"/>
      <c r="J300" s="21"/>
      <c r="K300" s="21"/>
      <c r="L300" s="21"/>
      <c r="M300" s="21"/>
      <c r="N300" s="21"/>
      <c r="O300" s="22"/>
      <c r="P300" s="22"/>
      <c r="Q300" s="57"/>
      <c r="R300" s="22"/>
      <c r="S300" s="57"/>
      <c r="T300" s="22"/>
      <c r="U300" s="22"/>
      <c r="V300" s="22"/>
      <c r="W300" s="22"/>
      <c r="X300" s="22"/>
      <c r="Y300" s="22"/>
      <c r="Z300" s="22"/>
      <c r="AA300" s="22"/>
      <c r="AB300" s="22"/>
      <c r="AC300" s="22"/>
      <c r="AD300" s="22"/>
    </row>
    <row r="301" spans="1:30" ht="15.75" customHeight="1" x14ac:dyDescent="0.2">
      <c r="A301" s="22"/>
      <c r="B301" s="22"/>
      <c r="C301" s="22"/>
      <c r="D301" s="22"/>
      <c r="E301" s="21"/>
      <c r="F301" s="21"/>
      <c r="G301" s="21"/>
      <c r="H301" s="21"/>
      <c r="I301" s="21"/>
      <c r="J301" s="21"/>
      <c r="K301" s="21"/>
      <c r="L301" s="21"/>
      <c r="M301" s="21"/>
      <c r="N301" s="21"/>
      <c r="O301" s="22"/>
      <c r="P301" s="22"/>
      <c r="Q301" s="57"/>
      <c r="R301" s="22"/>
      <c r="S301" s="57"/>
      <c r="T301" s="22"/>
      <c r="U301" s="22"/>
      <c r="V301" s="22"/>
      <c r="W301" s="22"/>
      <c r="X301" s="22"/>
      <c r="Y301" s="22"/>
      <c r="Z301" s="22"/>
      <c r="AA301" s="22"/>
      <c r="AB301" s="22"/>
      <c r="AC301" s="22"/>
      <c r="AD301" s="22"/>
    </row>
    <row r="302" spans="1:30" ht="15.75" customHeight="1" x14ac:dyDescent="0.2">
      <c r="A302" s="22"/>
      <c r="B302" s="22"/>
      <c r="C302" s="22"/>
      <c r="D302" s="22"/>
      <c r="E302" s="21"/>
      <c r="F302" s="21"/>
      <c r="G302" s="21"/>
      <c r="H302" s="21"/>
      <c r="I302" s="21"/>
      <c r="J302" s="21"/>
      <c r="K302" s="21"/>
      <c r="L302" s="21"/>
      <c r="M302" s="21"/>
      <c r="N302" s="21"/>
      <c r="O302" s="22"/>
      <c r="P302" s="22"/>
      <c r="Q302" s="57"/>
      <c r="R302" s="22"/>
      <c r="S302" s="57"/>
      <c r="T302" s="22"/>
      <c r="U302" s="22"/>
      <c r="V302" s="22"/>
      <c r="W302" s="22"/>
      <c r="X302" s="22"/>
      <c r="Y302" s="22"/>
      <c r="Z302" s="22"/>
      <c r="AA302" s="22"/>
      <c r="AB302" s="22"/>
      <c r="AC302" s="22"/>
      <c r="AD302" s="22"/>
    </row>
    <row r="303" spans="1:30" ht="15.75" customHeight="1" x14ac:dyDescent="0.2">
      <c r="A303" s="22"/>
      <c r="B303" s="22"/>
      <c r="C303" s="22"/>
      <c r="D303" s="22"/>
      <c r="E303" s="21"/>
      <c r="F303" s="21"/>
      <c r="G303" s="21"/>
      <c r="H303" s="21"/>
      <c r="I303" s="21"/>
      <c r="J303" s="21"/>
      <c r="K303" s="21"/>
      <c r="L303" s="21"/>
      <c r="M303" s="21"/>
      <c r="N303" s="21"/>
      <c r="O303" s="22"/>
      <c r="P303" s="22"/>
      <c r="Q303" s="57"/>
      <c r="R303" s="22"/>
      <c r="S303" s="57"/>
      <c r="T303" s="22"/>
      <c r="U303" s="22"/>
      <c r="V303" s="22"/>
      <c r="W303" s="22"/>
      <c r="X303" s="22"/>
      <c r="Y303" s="22"/>
      <c r="Z303" s="22"/>
      <c r="AA303" s="22"/>
      <c r="AB303" s="22"/>
      <c r="AC303" s="22"/>
      <c r="AD303" s="22"/>
    </row>
    <row r="304" spans="1:30" ht="15.75" customHeight="1" x14ac:dyDescent="0.2">
      <c r="A304" s="22"/>
      <c r="B304" s="22"/>
      <c r="C304" s="22"/>
      <c r="D304" s="22"/>
      <c r="E304" s="21"/>
      <c r="F304" s="21"/>
      <c r="G304" s="21"/>
      <c r="H304" s="21"/>
      <c r="I304" s="21"/>
      <c r="J304" s="21"/>
      <c r="K304" s="21"/>
      <c r="L304" s="21"/>
      <c r="M304" s="21"/>
      <c r="N304" s="21"/>
      <c r="O304" s="22"/>
      <c r="P304" s="22"/>
      <c r="Q304" s="57"/>
      <c r="R304" s="22"/>
      <c r="S304" s="57"/>
      <c r="T304" s="22"/>
      <c r="U304" s="22"/>
      <c r="V304" s="22"/>
      <c r="W304" s="22"/>
      <c r="X304" s="22"/>
      <c r="Y304" s="22"/>
      <c r="Z304" s="22"/>
      <c r="AA304" s="22"/>
      <c r="AB304" s="22"/>
      <c r="AC304" s="22"/>
      <c r="AD304" s="22"/>
    </row>
    <row r="305" spans="1:30" ht="15.75" customHeight="1" x14ac:dyDescent="0.2">
      <c r="A305" s="22"/>
      <c r="B305" s="22"/>
      <c r="C305" s="22"/>
      <c r="D305" s="22"/>
      <c r="E305" s="21"/>
      <c r="F305" s="21"/>
      <c r="G305" s="21"/>
      <c r="H305" s="21"/>
      <c r="I305" s="21"/>
      <c r="J305" s="21"/>
      <c r="K305" s="21"/>
      <c r="L305" s="21"/>
      <c r="M305" s="21"/>
      <c r="N305" s="21"/>
      <c r="O305" s="22"/>
      <c r="P305" s="22"/>
      <c r="Q305" s="57"/>
      <c r="R305" s="22"/>
      <c r="S305" s="57"/>
      <c r="T305" s="22"/>
      <c r="U305" s="22"/>
      <c r="V305" s="22"/>
      <c r="W305" s="22"/>
      <c r="X305" s="22"/>
      <c r="Y305" s="22"/>
      <c r="Z305" s="22"/>
      <c r="AA305" s="22"/>
      <c r="AB305" s="22"/>
      <c r="AC305" s="22"/>
      <c r="AD305" s="22"/>
    </row>
    <row r="306" spans="1:30" ht="15.75" customHeight="1" x14ac:dyDescent="0.2">
      <c r="A306" s="22"/>
      <c r="B306" s="22"/>
      <c r="C306" s="22"/>
      <c r="D306" s="22"/>
      <c r="E306" s="21"/>
      <c r="F306" s="21"/>
      <c r="G306" s="21"/>
      <c r="H306" s="21"/>
      <c r="I306" s="21"/>
      <c r="J306" s="21"/>
      <c r="K306" s="21"/>
      <c r="L306" s="21"/>
      <c r="M306" s="21"/>
      <c r="N306" s="21"/>
      <c r="O306" s="22"/>
      <c r="P306" s="22"/>
      <c r="Q306" s="57"/>
      <c r="R306" s="22"/>
      <c r="S306" s="57"/>
      <c r="T306" s="22"/>
      <c r="U306" s="22"/>
      <c r="V306" s="22"/>
      <c r="W306" s="22"/>
      <c r="X306" s="22"/>
      <c r="Y306" s="22"/>
      <c r="Z306" s="22"/>
      <c r="AA306" s="22"/>
      <c r="AB306" s="22"/>
      <c r="AC306" s="22"/>
      <c r="AD306" s="22"/>
    </row>
    <row r="307" spans="1:30" ht="15.75" customHeight="1" x14ac:dyDescent="0.2">
      <c r="A307" s="22"/>
      <c r="B307" s="22"/>
      <c r="C307" s="22"/>
      <c r="D307" s="22"/>
      <c r="E307" s="21"/>
      <c r="F307" s="21"/>
      <c r="G307" s="21"/>
      <c r="H307" s="21"/>
      <c r="I307" s="21"/>
      <c r="J307" s="21"/>
      <c r="K307" s="21"/>
      <c r="L307" s="21"/>
      <c r="M307" s="21"/>
      <c r="N307" s="21"/>
      <c r="O307" s="22"/>
      <c r="P307" s="22"/>
      <c r="Q307" s="57"/>
      <c r="R307" s="22"/>
      <c r="S307" s="57"/>
      <c r="T307" s="22"/>
      <c r="U307" s="22"/>
      <c r="V307" s="22"/>
      <c r="W307" s="22"/>
      <c r="X307" s="22"/>
      <c r="Y307" s="22"/>
      <c r="Z307" s="22"/>
      <c r="AA307" s="22"/>
      <c r="AB307" s="22"/>
      <c r="AC307" s="22"/>
      <c r="AD307" s="22"/>
    </row>
    <row r="308" spans="1:30" ht="15.75" customHeight="1" x14ac:dyDescent="0.2">
      <c r="A308" s="22"/>
      <c r="B308" s="22"/>
      <c r="C308" s="22"/>
      <c r="D308" s="22"/>
      <c r="E308" s="21"/>
      <c r="F308" s="21"/>
      <c r="G308" s="21"/>
      <c r="H308" s="21"/>
      <c r="I308" s="21"/>
      <c r="J308" s="21"/>
      <c r="K308" s="21"/>
      <c r="L308" s="21"/>
      <c r="M308" s="21"/>
      <c r="N308" s="21"/>
      <c r="O308" s="22"/>
      <c r="P308" s="22"/>
      <c r="Q308" s="57"/>
      <c r="R308" s="22"/>
      <c r="S308" s="57"/>
      <c r="T308" s="22"/>
      <c r="U308" s="22"/>
      <c r="V308" s="22"/>
      <c r="W308" s="22"/>
      <c r="X308" s="22"/>
      <c r="Y308" s="22"/>
      <c r="Z308" s="22"/>
      <c r="AA308" s="22"/>
      <c r="AB308" s="22"/>
      <c r="AC308" s="22"/>
      <c r="AD308" s="22"/>
    </row>
    <row r="309" spans="1:30" ht="15.75" customHeight="1" x14ac:dyDescent="0.2">
      <c r="A309" s="22"/>
      <c r="B309" s="22"/>
      <c r="C309" s="22"/>
      <c r="D309" s="22"/>
      <c r="E309" s="21"/>
      <c r="F309" s="21"/>
      <c r="G309" s="21"/>
      <c r="H309" s="21"/>
      <c r="I309" s="21"/>
      <c r="J309" s="21"/>
      <c r="K309" s="21"/>
      <c r="L309" s="21"/>
      <c r="M309" s="21"/>
      <c r="N309" s="21"/>
      <c r="O309" s="22"/>
      <c r="P309" s="22"/>
      <c r="Q309" s="57"/>
      <c r="R309" s="22"/>
      <c r="S309" s="57"/>
      <c r="T309" s="22"/>
      <c r="U309" s="22"/>
      <c r="V309" s="22"/>
      <c r="W309" s="22"/>
      <c r="X309" s="22"/>
      <c r="Y309" s="22"/>
      <c r="Z309" s="22"/>
      <c r="AA309" s="22"/>
      <c r="AB309" s="22"/>
      <c r="AC309" s="22"/>
      <c r="AD309" s="22"/>
    </row>
    <row r="310" spans="1:30" ht="15.75" customHeight="1" x14ac:dyDescent="0.2">
      <c r="A310" s="22"/>
      <c r="B310" s="22"/>
      <c r="C310" s="22"/>
      <c r="D310" s="22"/>
      <c r="E310" s="21"/>
      <c r="F310" s="21"/>
      <c r="G310" s="21"/>
      <c r="H310" s="21"/>
      <c r="I310" s="21"/>
      <c r="J310" s="21"/>
      <c r="K310" s="21"/>
      <c r="L310" s="21"/>
      <c r="M310" s="21"/>
      <c r="N310" s="21"/>
      <c r="O310" s="22"/>
      <c r="P310" s="22"/>
      <c r="Q310" s="57"/>
      <c r="R310" s="22"/>
      <c r="S310" s="57"/>
      <c r="T310" s="22"/>
      <c r="U310" s="22"/>
      <c r="V310" s="22"/>
      <c r="W310" s="22"/>
      <c r="X310" s="22"/>
      <c r="Y310" s="22"/>
      <c r="Z310" s="22"/>
      <c r="AA310" s="22"/>
      <c r="AB310" s="22"/>
      <c r="AC310" s="22"/>
      <c r="AD310" s="22"/>
    </row>
    <row r="311" spans="1:30" ht="15.75" customHeight="1" x14ac:dyDescent="0.2">
      <c r="A311" s="22"/>
      <c r="B311" s="22"/>
      <c r="C311" s="22"/>
      <c r="D311" s="22"/>
      <c r="E311" s="21"/>
      <c r="F311" s="21"/>
      <c r="G311" s="21"/>
      <c r="H311" s="21"/>
      <c r="I311" s="21"/>
      <c r="J311" s="21"/>
      <c r="K311" s="21"/>
      <c r="L311" s="21"/>
      <c r="M311" s="21"/>
      <c r="N311" s="21"/>
      <c r="O311" s="22"/>
      <c r="P311" s="22"/>
      <c r="Q311" s="57"/>
      <c r="R311" s="22"/>
      <c r="S311" s="57"/>
      <c r="T311" s="22"/>
      <c r="U311" s="22"/>
      <c r="V311" s="22"/>
      <c r="W311" s="22"/>
      <c r="X311" s="22"/>
      <c r="Y311" s="22"/>
      <c r="Z311" s="22"/>
      <c r="AA311" s="22"/>
      <c r="AB311" s="22"/>
      <c r="AC311" s="22"/>
      <c r="AD311" s="22"/>
    </row>
    <row r="312" spans="1:30" ht="15.75" customHeight="1" x14ac:dyDescent="0.2">
      <c r="A312" s="22"/>
      <c r="B312" s="22"/>
      <c r="C312" s="22"/>
      <c r="D312" s="22"/>
      <c r="E312" s="21"/>
      <c r="F312" s="21"/>
      <c r="G312" s="21"/>
      <c r="H312" s="21"/>
      <c r="I312" s="21"/>
      <c r="J312" s="21"/>
      <c r="K312" s="21"/>
      <c r="L312" s="21"/>
      <c r="M312" s="21"/>
      <c r="N312" s="21"/>
      <c r="O312" s="22"/>
      <c r="P312" s="22"/>
      <c r="Q312" s="57"/>
      <c r="R312" s="22"/>
      <c r="S312" s="57"/>
      <c r="T312" s="22"/>
      <c r="U312" s="22"/>
      <c r="V312" s="22"/>
      <c r="W312" s="22"/>
      <c r="X312" s="22"/>
      <c r="Y312" s="22"/>
      <c r="Z312" s="22"/>
      <c r="AA312" s="22"/>
      <c r="AB312" s="22"/>
      <c r="AC312" s="22"/>
      <c r="AD312" s="22"/>
    </row>
    <row r="313" spans="1:30" ht="15.75" customHeight="1" x14ac:dyDescent="0.2">
      <c r="A313" s="22"/>
      <c r="B313" s="22"/>
      <c r="C313" s="22"/>
      <c r="D313" s="22"/>
      <c r="E313" s="21"/>
      <c r="F313" s="21"/>
      <c r="G313" s="21"/>
      <c r="H313" s="21"/>
      <c r="I313" s="21"/>
      <c r="J313" s="21"/>
      <c r="K313" s="21"/>
      <c r="L313" s="21"/>
      <c r="M313" s="21"/>
      <c r="N313" s="21"/>
      <c r="O313" s="22"/>
      <c r="P313" s="22"/>
      <c r="Q313" s="57"/>
      <c r="R313" s="22"/>
      <c r="S313" s="57"/>
      <c r="T313" s="22"/>
      <c r="U313" s="22"/>
      <c r="V313" s="22"/>
      <c r="W313" s="22"/>
      <c r="X313" s="22"/>
      <c r="Y313" s="22"/>
      <c r="Z313" s="22"/>
      <c r="AA313" s="22"/>
      <c r="AB313" s="22"/>
      <c r="AC313" s="22"/>
      <c r="AD313" s="22"/>
    </row>
    <row r="314" spans="1:30" ht="15.75" customHeight="1" x14ac:dyDescent="0.2">
      <c r="A314" s="22"/>
      <c r="B314" s="22"/>
      <c r="C314" s="22"/>
      <c r="D314" s="22"/>
      <c r="E314" s="21"/>
      <c r="F314" s="21"/>
      <c r="G314" s="21"/>
      <c r="H314" s="21"/>
      <c r="I314" s="21"/>
      <c r="J314" s="21"/>
      <c r="K314" s="21"/>
      <c r="L314" s="21"/>
      <c r="M314" s="21"/>
      <c r="N314" s="21"/>
      <c r="O314" s="22"/>
      <c r="P314" s="22"/>
      <c r="Q314" s="57"/>
      <c r="R314" s="22"/>
      <c r="S314" s="57"/>
      <c r="T314" s="22"/>
      <c r="U314" s="22"/>
      <c r="V314" s="22"/>
      <c r="W314" s="22"/>
      <c r="X314" s="22"/>
      <c r="Y314" s="22"/>
      <c r="Z314" s="22"/>
      <c r="AA314" s="22"/>
      <c r="AB314" s="22"/>
      <c r="AC314" s="22"/>
      <c r="AD314" s="22"/>
    </row>
    <row r="315" spans="1:30" ht="15.75" customHeight="1" x14ac:dyDescent="0.2">
      <c r="A315" s="22"/>
      <c r="B315" s="22"/>
      <c r="C315" s="22"/>
      <c r="D315" s="22"/>
      <c r="E315" s="21"/>
      <c r="F315" s="21"/>
      <c r="G315" s="21"/>
      <c r="H315" s="21"/>
      <c r="I315" s="21"/>
      <c r="J315" s="21"/>
      <c r="K315" s="21"/>
      <c r="L315" s="21"/>
      <c r="M315" s="21"/>
      <c r="N315" s="21"/>
      <c r="O315" s="22"/>
      <c r="P315" s="22"/>
      <c r="Q315" s="57"/>
      <c r="R315" s="22"/>
      <c r="S315" s="57"/>
      <c r="T315" s="22"/>
      <c r="U315" s="22"/>
      <c r="V315" s="22"/>
      <c r="W315" s="22"/>
      <c r="X315" s="22"/>
      <c r="Y315" s="22"/>
      <c r="Z315" s="22"/>
      <c r="AA315" s="22"/>
      <c r="AB315" s="22"/>
      <c r="AC315" s="22"/>
      <c r="AD315" s="22"/>
    </row>
    <row r="316" spans="1:30" ht="15.75" customHeight="1" x14ac:dyDescent="0.2">
      <c r="A316" s="22"/>
      <c r="B316" s="22"/>
      <c r="C316" s="22"/>
      <c r="D316" s="22"/>
      <c r="E316" s="21"/>
      <c r="F316" s="21"/>
      <c r="G316" s="21"/>
      <c r="H316" s="21"/>
      <c r="I316" s="21"/>
      <c r="J316" s="21"/>
      <c r="K316" s="21"/>
      <c r="L316" s="21"/>
      <c r="M316" s="21"/>
      <c r="N316" s="21"/>
      <c r="O316" s="22"/>
      <c r="P316" s="22"/>
      <c r="Q316" s="57"/>
      <c r="R316" s="22"/>
      <c r="S316" s="57"/>
      <c r="T316" s="22"/>
      <c r="U316" s="22"/>
      <c r="V316" s="22"/>
      <c r="W316" s="22"/>
      <c r="X316" s="22"/>
      <c r="Y316" s="22"/>
      <c r="Z316" s="22"/>
      <c r="AA316" s="22"/>
      <c r="AB316" s="22"/>
      <c r="AC316" s="22"/>
      <c r="AD316" s="22"/>
    </row>
    <row r="317" spans="1:30" ht="15.75" customHeight="1" x14ac:dyDescent="0.2">
      <c r="A317" s="22"/>
      <c r="B317" s="22"/>
      <c r="C317" s="22"/>
      <c r="D317" s="22"/>
      <c r="E317" s="21"/>
      <c r="F317" s="21"/>
      <c r="G317" s="21"/>
      <c r="H317" s="21"/>
      <c r="I317" s="21"/>
      <c r="J317" s="21"/>
      <c r="K317" s="21"/>
      <c r="L317" s="21"/>
      <c r="M317" s="21"/>
      <c r="N317" s="21"/>
      <c r="O317" s="22"/>
      <c r="P317" s="22"/>
      <c r="Q317" s="57"/>
      <c r="R317" s="22"/>
      <c r="S317" s="57"/>
      <c r="T317" s="22"/>
      <c r="U317" s="22"/>
      <c r="V317" s="22"/>
      <c r="W317" s="22"/>
      <c r="X317" s="22"/>
      <c r="Y317" s="22"/>
      <c r="Z317" s="22"/>
      <c r="AA317" s="22"/>
      <c r="AB317" s="22"/>
      <c r="AC317" s="22"/>
      <c r="AD317" s="22"/>
    </row>
    <row r="318" spans="1:30" ht="15.75" customHeight="1" x14ac:dyDescent="0.2">
      <c r="A318" s="22"/>
      <c r="B318" s="22"/>
      <c r="C318" s="22"/>
      <c r="D318" s="22"/>
      <c r="E318" s="21"/>
      <c r="F318" s="21"/>
      <c r="G318" s="21"/>
      <c r="H318" s="21"/>
      <c r="I318" s="21"/>
      <c r="J318" s="21"/>
      <c r="K318" s="21"/>
      <c r="L318" s="21"/>
      <c r="M318" s="21"/>
      <c r="N318" s="21"/>
      <c r="O318" s="22"/>
      <c r="P318" s="22"/>
      <c r="Q318" s="57"/>
      <c r="R318" s="22"/>
      <c r="S318" s="57"/>
      <c r="T318" s="22"/>
      <c r="U318" s="22"/>
      <c r="V318" s="22"/>
      <c r="W318" s="22"/>
      <c r="X318" s="22"/>
      <c r="Y318" s="22"/>
      <c r="Z318" s="22"/>
      <c r="AA318" s="22"/>
      <c r="AB318" s="22"/>
      <c r="AC318" s="22"/>
      <c r="AD318" s="22"/>
    </row>
    <row r="319" spans="1:30" ht="15.75" customHeight="1" x14ac:dyDescent="0.2">
      <c r="A319" s="22"/>
      <c r="B319" s="22"/>
      <c r="C319" s="22"/>
      <c r="D319" s="22"/>
      <c r="E319" s="21"/>
      <c r="F319" s="21"/>
      <c r="G319" s="21"/>
      <c r="H319" s="21"/>
      <c r="I319" s="21"/>
      <c r="J319" s="21"/>
      <c r="K319" s="21"/>
      <c r="L319" s="21"/>
      <c r="M319" s="21"/>
      <c r="N319" s="21"/>
      <c r="O319" s="22"/>
      <c r="P319" s="22"/>
      <c r="Q319" s="57"/>
      <c r="R319" s="22"/>
      <c r="S319" s="57"/>
      <c r="T319" s="22"/>
      <c r="U319" s="22"/>
      <c r="V319" s="22"/>
      <c r="W319" s="22"/>
      <c r="X319" s="22"/>
      <c r="Y319" s="22"/>
      <c r="Z319" s="22"/>
      <c r="AA319" s="22"/>
      <c r="AB319" s="22"/>
      <c r="AC319" s="22"/>
      <c r="AD319" s="22"/>
    </row>
    <row r="320" spans="1:30" ht="15.75" customHeight="1" x14ac:dyDescent="0.2">
      <c r="A320" s="22"/>
      <c r="B320" s="22"/>
      <c r="C320" s="22"/>
      <c r="D320" s="22"/>
      <c r="E320" s="21"/>
      <c r="F320" s="21"/>
      <c r="G320" s="21"/>
      <c r="H320" s="21"/>
      <c r="I320" s="21"/>
      <c r="J320" s="21"/>
      <c r="K320" s="21"/>
      <c r="L320" s="21"/>
      <c r="M320" s="21"/>
      <c r="N320" s="21"/>
      <c r="O320" s="22"/>
      <c r="P320" s="22"/>
      <c r="Q320" s="57"/>
      <c r="R320" s="22"/>
      <c r="S320" s="57"/>
      <c r="T320" s="22"/>
      <c r="U320" s="22"/>
      <c r="V320" s="22"/>
      <c r="W320" s="22"/>
      <c r="X320" s="22"/>
      <c r="Y320" s="22"/>
      <c r="Z320" s="22"/>
      <c r="AA320" s="22"/>
      <c r="AB320" s="22"/>
      <c r="AC320" s="22"/>
      <c r="AD320" s="22"/>
    </row>
    <row r="321" spans="1:30" ht="15.75" customHeight="1" x14ac:dyDescent="0.2">
      <c r="A321" s="22"/>
      <c r="B321" s="22"/>
      <c r="C321" s="22"/>
      <c r="D321" s="22"/>
      <c r="E321" s="21"/>
      <c r="F321" s="21"/>
      <c r="G321" s="21"/>
      <c r="H321" s="21"/>
      <c r="I321" s="21"/>
      <c r="J321" s="21"/>
      <c r="K321" s="21"/>
      <c r="L321" s="21"/>
      <c r="M321" s="21"/>
      <c r="N321" s="21"/>
      <c r="O321" s="22"/>
      <c r="P321" s="22"/>
      <c r="Q321" s="57"/>
      <c r="R321" s="22"/>
      <c r="S321" s="57"/>
      <c r="T321" s="22"/>
      <c r="U321" s="22"/>
      <c r="V321" s="22"/>
      <c r="W321" s="22"/>
      <c r="X321" s="22"/>
      <c r="Y321" s="22"/>
      <c r="Z321" s="22"/>
      <c r="AA321" s="22"/>
      <c r="AB321" s="22"/>
      <c r="AC321" s="22"/>
      <c r="AD321" s="22"/>
    </row>
    <row r="322" spans="1:30" ht="15.75" customHeight="1" x14ac:dyDescent="0.2">
      <c r="A322" s="22"/>
      <c r="B322" s="22"/>
      <c r="C322" s="22"/>
      <c r="D322" s="22"/>
      <c r="E322" s="21"/>
      <c r="F322" s="21"/>
      <c r="G322" s="21"/>
      <c r="H322" s="21"/>
      <c r="I322" s="21"/>
      <c r="J322" s="21"/>
      <c r="K322" s="21"/>
      <c r="L322" s="21"/>
      <c r="M322" s="21"/>
      <c r="N322" s="21"/>
      <c r="O322" s="22"/>
      <c r="P322" s="22"/>
      <c r="Q322" s="57"/>
      <c r="R322" s="22"/>
      <c r="S322" s="57"/>
      <c r="T322" s="22"/>
      <c r="U322" s="22"/>
      <c r="V322" s="22"/>
      <c r="W322" s="22"/>
      <c r="X322" s="22"/>
      <c r="Y322" s="22"/>
      <c r="Z322" s="22"/>
      <c r="AA322" s="22"/>
      <c r="AB322" s="22"/>
      <c r="AC322" s="22"/>
      <c r="AD322" s="22"/>
    </row>
    <row r="323" spans="1:30" ht="15.75" customHeight="1" x14ac:dyDescent="0.2">
      <c r="A323" s="22"/>
      <c r="B323" s="22"/>
      <c r="C323" s="22"/>
      <c r="D323" s="22"/>
      <c r="E323" s="21"/>
      <c r="F323" s="21"/>
      <c r="G323" s="21"/>
      <c r="H323" s="21"/>
      <c r="I323" s="21"/>
      <c r="J323" s="21"/>
      <c r="K323" s="21"/>
      <c r="L323" s="21"/>
      <c r="M323" s="21"/>
      <c r="N323" s="21"/>
      <c r="O323" s="22"/>
      <c r="P323" s="22"/>
      <c r="Q323" s="57"/>
      <c r="R323" s="22"/>
      <c r="S323" s="57"/>
      <c r="T323" s="22"/>
      <c r="U323" s="22"/>
      <c r="V323" s="22"/>
      <c r="W323" s="22"/>
      <c r="X323" s="22"/>
      <c r="Y323" s="22"/>
      <c r="Z323" s="22"/>
      <c r="AA323" s="22"/>
      <c r="AB323" s="22"/>
      <c r="AC323" s="22"/>
      <c r="AD323" s="22"/>
    </row>
    <row r="324" spans="1:30" ht="15.75" customHeight="1" x14ac:dyDescent="0.2">
      <c r="A324" s="22"/>
      <c r="B324" s="22"/>
      <c r="C324" s="22"/>
      <c r="D324" s="22"/>
      <c r="E324" s="21"/>
      <c r="F324" s="21"/>
      <c r="G324" s="21"/>
      <c r="H324" s="21"/>
      <c r="I324" s="21"/>
      <c r="J324" s="21"/>
      <c r="K324" s="21"/>
      <c r="L324" s="21"/>
      <c r="M324" s="21"/>
      <c r="N324" s="21"/>
      <c r="O324" s="22"/>
      <c r="P324" s="22"/>
      <c r="Q324" s="57"/>
      <c r="R324" s="22"/>
      <c r="S324" s="57"/>
      <c r="T324" s="22"/>
      <c r="U324" s="22"/>
      <c r="V324" s="22"/>
      <c r="W324" s="22"/>
      <c r="X324" s="22"/>
      <c r="Y324" s="22"/>
      <c r="Z324" s="22"/>
      <c r="AA324" s="22"/>
      <c r="AB324" s="22"/>
      <c r="AC324" s="22"/>
      <c r="AD324" s="22"/>
    </row>
    <row r="325" spans="1:30" ht="15.75" customHeight="1" x14ac:dyDescent="0.2">
      <c r="A325" s="22"/>
      <c r="B325" s="22"/>
      <c r="C325" s="22"/>
      <c r="D325" s="22"/>
      <c r="E325" s="21"/>
      <c r="F325" s="21"/>
      <c r="G325" s="21"/>
      <c r="H325" s="21"/>
      <c r="I325" s="21"/>
      <c r="J325" s="21"/>
      <c r="K325" s="21"/>
      <c r="L325" s="21"/>
      <c r="M325" s="21"/>
      <c r="N325" s="21"/>
      <c r="O325" s="22"/>
      <c r="P325" s="22"/>
      <c r="Q325" s="57"/>
      <c r="R325" s="22"/>
      <c r="S325" s="57"/>
      <c r="T325" s="22"/>
      <c r="U325" s="22"/>
      <c r="V325" s="22"/>
      <c r="W325" s="22"/>
      <c r="X325" s="22"/>
      <c r="Y325" s="22"/>
      <c r="Z325" s="22"/>
      <c r="AA325" s="22"/>
      <c r="AB325" s="22"/>
      <c r="AC325" s="22"/>
      <c r="AD325" s="22"/>
    </row>
    <row r="326" spans="1:30" ht="15.75" customHeight="1" x14ac:dyDescent="0.2">
      <c r="A326" s="22"/>
      <c r="B326" s="22"/>
      <c r="C326" s="22"/>
      <c r="D326" s="22"/>
      <c r="E326" s="21"/>
      <c r="F326" s="21"/>
      <c r="G326" s="21"/>
      <c r="H326" s="21"/>
      <c r="I326" s="21"/>
      <c r="J326" s="21"/>
      <c r="K326" s="21"/>
      <c r="L326" s="21"/>
      <c r="M326" s="21"/>
      <c r="N326" s="21"/>
      <c r="O326" s="22"/>
      <c r="P326" s="22"/>
      <c r="Q326" s="57"/>
      <c r="R326" s="22"/>
      <c r="S326" s="57"/>
      <c r="T326" s="22"/>
      <c r="U326" s="22"/>
      <c r="V326" s="22"/>
      <c r="W326" s="22"/>
      <c r="X326" s="22"/>
      <c r="Y326" s="22"/>
      <c r="Z326" s="22"/>
      <c r="AA326" s="22"/>
      <c r="AB326" s="22"/>
      <c r="AC326" s="22"/>
      <c r="AD326" s="22"/>
    </row>
    <row r="327" spans="1:30" ht="15.75" customHeight="1" x14ac:dyDescent="0.2">
      <c r="A327" s="22"/>
      <c r="B327" s="22"/>
      <c r="C327" s="22"/>
      <c r="D327" s="22"/>
      <c r="E327" s="21"/>
      <c r="F327" s="21"/>
      <c r="G327" s="21"/>
      <c r="H327" s="21"/>
      <c r="I327" s="21"/>
      <c r="J327" s="21"/>
      <c r="K327" s="21"/>
      <c r="L327" s="21"/>
      <c r="M327" s="21"/>
      <c r="N327" s="21"/>
      <c r="O327" s="22"/>
      <c r="P327" s="22"/>
      <c r="Q327" s="57"/>
      <c r="R327" s="22"/>
      <c r="S327" s="57"/>
      <c r="T327" s="22"/>
      <c r="U327" s="22"/>
      <c r="V327" s="22"/>
      <c r="W327" s="22"/>
      <c r="X327" s="22"/>
      <c r="Y327" s="22"/>
      <c r="Z327" s="22"/>
      <c r="AA327" s="22"/>
      <c r="AB327" s="22"/>
      <c r="AC327" s="22"/>
      <c r="AD327" s="22"/>
    </row>
    <row r="328" spans="1:30" ht="15.75" customHeight="1" x14ac:dyDescent="0.2">
      <c r="A328" s="22"/>
      <c r="B328" s="22"/>
      <c r="C328" s="22"/>
      <c r="D328" s="22"/>
      <c r="E328" s="21"/>
      <c r="F328" s="21"/>
      <c r="G328" s="21"/>
      <c r="H328" s="21"/>
      <c r="I328" s="21"/>
      <c r="J328" s="21"/>
      <c r="K328" s="21"/>
      <c r="L328" s="21"/>
      <c r="M328" s="21"/>
      <c r="N328" s="21"/>
      <c r="O328" s="22"/>
      <c r="P328" s="22"/>
      <c r="Q328" s="57"/>
      <c r="R328" s="22"/>
      <c r="S328" s="57"/>
      <c r="T328" s="22"/>
      <c r="U328" s="22"/>
      <c r="V328" s="22"/>
      <c r="W328" s="22"/>
      <c r="X328" s="22"/>
      <c r="Y328" s="22"/>
      <c r="Z328" s="22"/>
      <c r="AA328" s="22"/>
      <c r="AB328" s="22"/>
      <c r="AC328" s="22"/>
      <c r="AD328" s="22"/>
    </row>
    <row r="329" spans="1:30" ht="15.75" customHeight="1" x14ac:dyDescent="0.2">
      <c r="A329" s="22"/>
      <c r="B329" s="22"/>
      <c r="C329" s="22"/>
      <c r="D329" s="22"/>
      <c r="E329" s="21"/>
      <c r="F329" s="21"/>
      <c r="G329" s="21"/>
      <c r="H329" s="21"/>
      <c r="I329" s="21"/>
      <c r="J329" s="21"/>
      <c r="K329" s="21"/>
      <c r="L329" s="21"/>
      <c r="M329" s="21"/>
      <c r="N329" s="21"/>
      <c r="O329" s="22"/>
      <c r="P329" s="22"/>
      <c r="Q329" s="57"/>
      <c r="R329" s="22"/>
      <c r="S329" s="57"/>
      <c r="T329" s="22"/>
      <c r="U329" s="22"/>
      <c r="V329" s="22"/>
      <c r="W329" s="22"/>
      <c r="X329" s="22"/>
      <c r="Y329" s="22"/>
      <c r="Z329" s="22"/>
      <c r="AA329" s="22"/>
      <c r="AB329" s="22"/>
      <c r="AC329" s="22"/>
      <c r="AD329" s="22"/>
    </row>
    <row r="330" spans="1:30" ht="15.75" customHeight="1" x14ac:dyDescent="0.2">
      <c r="A330" s="22"/>
      <c r="B330" s="22"/>
      <c r="C330" s="22"/>
      <c r="D330" s="22"/>
      <c r="E330" s="21"/>
      <c r="F330" s="21"/>
      <c r="G330" s="21"/>
      <c r="H330" s="21"/>
      <c r="I330" s="21"/>
      <c r="J330" s="21"/>
      <c r="K330" s="21"/>
      <c r="L330" s="21"/>
      <c r="M330" s="21"/>
      <c r="N330" s="21"/>
      <c r="O330" s="22"/>
      <c r="P330" s="22"/>
      <c r="Q330" s="57"/>
      <c r="R330" s="22"/>
      <c r="S330" s="57"/>
      <c r="T330" s="22"/>
      <c r="U330" s="22"/>
      <c r="V330" s="22"/>
      <c r="W330" s="22"/>
      <c r="X330" s="22"/>
      <c r="Y330" s="22"/>
      <c r="Z330" s="22"/>
      <c r="AA330" s="22"/>
      <c r="AB330" s="22"/>
      <c r="AC330" s="22"/>
      <c r="AD330" s="22"/>
    </row>
    <row r="331" spans="1:30" ht="15.75" customHeight="1" x14ac:dyDescent="0.2">
      <c r="A331" s="22"/>
      <c r="B331" s="22"/>
      <c r="C331" s="22"/>
      <c r="D331" s="22"/>
      <c r="E331" s="21"/>
      <c r="F331" s="21"/>
      <c r="G331" s="21"/>
      <c r="H331" s="21"/>
      <c r="I331" s="21"/>
      <c r="J331" s="21"/>
      <c r="K331" s="21"/>
      <c r="L331" s="21"/>
      <c r="M331" s="21"/>
      <c r="N331" s="21"/>
      <c r="O331" s="22"/>
      <c r="P331" s="22"/>
      <c r="Q331" s="57"/>
      <c r="R331" s="22"/>
      <c r="S331" s="57"/>
      <c r="T331" s="22"/>
      <c r="U331" s="22"/>
      <c r="V331" s="22"/>
      <c r="W331" s="22"/>
      <c r="X331" s="22"/>
      <c r="Y331" s="22"/>
      <c r="Z331" s="22"/>
      <c r="AA331" s="22"/>
      <c r="AB331" s="22"/>
      <c r="AC331" s="22"/>
      <c r="AD331" s="22"/>
    </row>
    <row r="332" spans="1:30" ht="15.75" customHeight="1" x14ac:dyDescent="0.2">
      <c r="A332" s="22"/>
      <c r="B332" s="22"/>
      <c r="C332" s="22"/>
      <c r="D332" s="22"/>
      <c r="E332" s="21"/>
      <c r="F332" s="21"/>
      <c r="G332" s="21"/>
      <c r="H332" s="21"/>
      <c r="I332" s="21"/>
      <c r="J332" s="21"/>
      <c r="K332" s="21"/>
      <c r="L332" s="21"/>
      <c r="M332" s="21"/>
      <c r="N332" s="21"/>
      <c r="O332" s="22"/>
      <c r="P332" s="22"/>
      <c r="Q332" s="57"/>
      <c r="R332" s="22"/>
      <c r="S332" s="57"/>
      <c r="T332" s="22"/>
      <c r="U332" s="22"/>
      <c r="V332" s="22"/>
      <c r="W332" s="22"/>
      <c r="X332" s="22"/>
      <c r="Y332" s="22"/>
      <c r="Z332" s="22"/>
      <c r="AA332" s="22"/>
      <c r="AB332" s="22"/>
      <c r="AC332" s="22"/>
      <c r="AD332" s="22"/>
    </row>
    <row r="333" spans="1:30" ht="15.75" customHeight="1" x14ac:dyDescent="0.2">
      <c r="A333" s="22"/>
      <c r="B333" s="22"/>
      <c r="C333" s="22"/>
      <c r="D333" s="22"/>
      <c r="E333" s="21"/>
      <c r="F333" s="21"/>
      <c r="G333" s="21"/>
      <c r="H333" s="21"/>
      <c r="I333" s="21"/>
      <c r="J333" s="21"/>
      <c r="K333" s="21"/>
      <c r="L333" s="21"/>
      <c r="M333" s="21"/>
      <c r="N333" s="21"/>
      <c r="O333" s="22"/>
      <c r="P333" s="22"/>
      <c r="Q333" s="57"/>
      <c r="R333" s="22"/>
      <c r="S333" s="57"/>
      <c r="T333" s="22"/>
      <c r="U333" s="22"/>
      <c r="V333" s="22"/>
      <c r="W333" s="22"/>
      <c r="X333" s="22"/>
      <c r="Y333" s="22"/>
      <c r="Z333" s="22"/>
      <c r="AA333" s="22"/>
      <c r="AB333" s="22"/>
      <c r="AC333" s="22"/>
      <c r="AD333" s="22"/>
    </row>
    <row r="334" spans="1:30" ht="15.75" customHeight="1" x14ac:dyDescent="0.2">
      <c r="A334" s="22"/>
      <c r="B334" s="22"/>
      <c r="C334" s="22"/>
      <c r="D334" s="22"/>
      <c r="E334" s="21"/>
      <c r="F334" s="21"/>
      <c r="G334" s="21"/>
      <c r="H334" s="21"/>
      <c r="I334" s="21"/>
      <c r="J334" s="21"/>
      <c r="K334" s="21"/>
      <c r="L334" s="21"/>
      <c r="M334" s="21"/>
      <c r="N334" s="21"/>
      <c r="O334" s="22"/>
      <c r="P334" s="22"/>
      <c r="Q334" s="57"/>
      <c r="R334" s="22"/>
      <c r="S334" s="57"/>
      <c r="T334" s="22"/>
      <c r="U334" s="22"/>
      <c r="V334" s="22"/>
      <c r="W334" s="22"/>
      <c r="X334" s="22"/>
      <c r="Y334" s="22"/>
      <c r="Z334" s="22"/>
      <c r="AA334" s="22"/>
      <c r="AB334" s="22"/>
      <c r="AC334" s="22"/>
      <c r="AD334" s="22"/>
    </row>
    <row r="335" spans="1:30" ht="15.75" customHeight="1" x14ac:dyDescent="0.2">
      <c r="A335" s="22"/>
      <c r="B335" s="22"/>
      <c r="C335" s="22"/>
      <c r="D335" s="22"/>
      <c r="E335" s="21"/>
      <c r="F335" s="21"/>
      <c r="G335" s="21"/>
      <c r="H335" s="21"/>
      <c r="I335" s="21"/>
      <c r="J335" s="21"/>
      <c r="K335" s="21"/>
      <c r="L335" s="21"/>
      <c r="M335" s="21"/>
      <c r="N335" s="21"/>
      <c r="O335" s="22"/>
      <c r="P335" s="22"/>
      <c r="Q335" s="57"/>
      <c r="R335" s="22"/>
      <c r="S335" s="57"/>
      <c r="T335" s="22"/>
      <c r="U335" s="22"/>
      <c r="V335" s="22"/>
      <c r="W335" s="22"/>
      <c r="X335" s="22"/>
      <c r="Y335" s="22"/>
      <c r="Z335" s="22"/>
      <c r="AA335" s="22"/>
      <c r="AB335" s="22"/>
      <c r="AC335" s="22"/>
      <c r="AD335" s="22"/>
    </row>
    <row r="336" spans="1:30" ht="15.75" customHeight="1" x14ac:dyDescent="0.2">
      <c r="A336" s="22"/>
      <c r="B336" s="22"/>
      <c r="C336" s="22"/>
      <c r="D336" s="22"/>
      <c r="E336" s="21"/>
      <c r="F336" s="21"/>
      <c r="G336" s="21"/>
      <c r="H336" s="21"/>
      <c r="I336" s="21"/>
      <c r="J336" s="21"/>
      <c r="K336" s="21"/>
      <c r="L336" s="21"/>
      <c r="M336" s="21"/>
      <c r="N336" s="21"/>
      <c r="O336" s="22"/>
      <c r="P336" s="22"/>
      <c r="Q336" s="57"/>
      <c r="R336" s="22"/>
      <c r="S336" s="57"/>
      <c r="T336" s="22"/>
      <c r="U336" s="22"/>
      <c r="V336" s="22"/>
      <c r="W336" s="22"/>
      <c r="X336" s="22"/>
      <c r="Y336" s="22"/>
      <c r="Z336" s="22"/>
      <c r="AA336" s="22"/>
      <c r="AB336" s="22"/>
      <c r="AC336" s="22"/>
      <c r="AD336" s="22"/>
    </row>
    <row r="337" spans="1:30" ht="15.75" customHeight="1" x14ac:dyDescent="0.2">
      <c r="A337" s="22"/>
      <c r="B337" s="22"/>
      <c r="C337" s="22"/>
      <c r="D337" s="22"/>
      <c r="E337" s="21"/>
      <c r="F337" s="21"/>
      <c r="G337" s="21"/>
      <c r="H337" s="21"/>
      <c r="I337" s="21"/>
      <c r="J337" s="21"/>
      <c r="K337" s="21"/>
      <c r="L337" s="21"/>
      <c r="M337" s="21"/>
      <c r="N337" s="21"/>
      <c r="O337" s="22"/>
      <c r="P337" s="22"/>
      <c r="Q337" s="57"/>
      <c r="R337" s="22"/>
      <c r="S337" s="57"/>
      <c r="T337" s="22"/>
      <c r="U337" s="22"/>
      <c r="V337" s="22"/>
      <c r="W337" s="22"/>
      <c r="X337" s="22"/>
      <c r="Y337" s="22"/>
      <c r="Z337" s="22"/>
      <c r="AA337" s="22"/>
      <c r="AB337" s="22"/>
      <c r="AC337" s="22"/>
      <c r="AD337" s="22"/>
    </row>
    <row r="338" spans="1:30" ht="15.75" customHeight="1" x14ac:dyDescent="0.2">
      <c r="A338" s="22"/>
      <c r="B338" s="22"/>
      <c r="C338" s="22"/>
      <c r="D338" s="22"/>
      <c r="E338" s="21"/>
      <c r="F338" s="21"/>
      <c r="G338" s="21"/>
      <c r="H338" s="21"/>
      <c r="I338" s="21"/>
      <c r="J338" s="21"/>
      <c r="K338" s="21"/>
      <c r="L338" s="21"/>
      <c r="M338" s="21"/>
      <c r="N338" s="21"/>
      <c r="O338" s="22"/>
      <c r="P338" s="22"/>
      <c r="Q338" s="57"/>
      <c r="R338" s="22"/>
      <c r="S338" s="57"/>
      <c r="T338" s="22"/>
      <c r="U338" s="22"/>
      <c r="V338" s="22"/>
      <c r="W338" s="22"/>
      <c r="X338" s="22"/>
      <c r="Y338" s="22"/>
      <c r="Z338" s="22"/>
      <c r="AA338" s="22"/>
      <c r="AB338" s="22"/>
      <c r="AC338" s="22"/>
      <c r="AD338" s="22"/>
    </row>
    <row r="339" spans="1:30" ht="15.75" customHeight="1" x14ac:dyDescent="0.2">
      <c r="A339" s="22"/>
      <c r="B339" s="22"/>
      <c r="C339" s="22"/>
      <c r="D339" s="22"/>
      <c r="E339" s="21"/>
      <c r="F339" s="21"/>
      <c r="G339" s="21"/>
      <c r="H339" s="21"/>
      <c r="I339" s="21"/>
      <c r="J339" s="21"/>
      <c r="K339" s="21"/>
      <c r="L339" s="21"/>
      <c r="M339" s="21"/>
      <c r="N339" s="21"/>
      <c r="O339" s="22"/>
      <c r="P339" s="22"/>
      <c r="Q339" s="57"/>
      <c r="R339" s="22"/>
      <c r="S339" s="57"/>
      <c r="T339" s="22"/>
      <c r="U339" s="22"/>
      <c r="V339" s="22"/>
      <c r="W339" s="22"/>
      <c r="X339" s="22"/>
      <c r="Y339" s="22"/>
      <c r="Z339" s="22"/>
      <c r="AA339" s="22"/>
      <c r="AB339" s="22"/>
      <c r="AC339" s="22"/>
      <c r="AD339" s="22"/>
    </row>
    <row r="340" spans="1:30" ht="15.75" customHeight="1" x14ac:dyDescent="0.2">
      <c r="A340" s="22"/>
      <c r="B340" s="22"/>
      <c r="C340" s="22"/>
      <c r="D340" s="22"/>
      <c r="E340" s="21"/>
      <c r="F340" s="21"/>
      <c r="G340" s="21"/>
      <c r="H340" s="21"/>
      <c r="I340" s="21"/>
      <c r="J340" s="21"/>
      <c r="K340" s="21"/>
      <c r="L340" s="21"/>
      <c r="M340" s="21"/>
      <c r="N340" s="21"/>
      <c r="O340" s="22"/>
      <c r="P340" s="22"/>
      <c r="Q340" s="57"/>
      <c r="R340" s="22"/>
      <c r="S340" s="57"/>
      <c r="T340" s="22"/>
      <c r="U340" s="22"/>
      <c r="V340" s="22"/>
      <c r="W340" s="22"/>
      <c r="X340" s="22"/>
      <c r="Y340" s="22"/>
      <c r="Z340" s="22"/>
      <c r="AA340" s="22"/>
      <c r="AB340" s="22"/>
      <c r="AC340" s="22"/>
      <c r="AD340" s="22"/>
    </row>
    <row r="341" spans="1:30" ht="15.75" customHeight="1" x14ac:dyDescent="0.2">
      <c r="A341" s="22"/>
      <c r="B341" s="22"/>
      <c r="C341" s="22"/>
      <c r="D341" s="22"/>
      <c r="E341" s="21"/>
      <c r="F341" s="21"/>
      <c r="G341" s="21"/>
      <c r="H341" s="21"/>
      <c r="I341" s="21"/>
      <c r="J341" s="21"/>
      <c r="K341" s="21"/>
      <c r="L341" s="21"/>
      <c r="M341" s="21"/>
      <c r="N341" s="21"/>
      <c r="O341" s="22"/>
      <c r="P341" s="22"/>
      <c r="Q341" s="57"/>
      <c r="R341" s="22"/>
      <c r="S341" s="57"/>
      <c r="T341" s="22"/>
      <c r="U341" s="22"/>
      <c r="V341" s="22"/>
      <c r="W341" s="22"/>
      <c r="X341" s="22"/>
      <c r="Y341" s="22"/>
      <c r="Z341" s="22"/>
      <c r="AA341" s="22"/>
      <c r="AB341" s="22"/>
      <c r="AC341" s="22"/>
      <c r="AD341" s="22"/>
    </row>
    <row r="342" spans="1:30" ht="15.75" customHeight="1" x14ac:dyDescent="0.2">
      <c r="A342" s="22"/>
      <c r="B342" s="22"/>
      <c r="C342" s="22"/>
      <c r="D342" s="22"/>
      <c r="E342" s="21"/>
      <c r="F342" s="21"/>
      <c r="G342" s="21"/>
      <c r="H342" s="21"/>
      <c r="I342" s="21"/>
      <c r="J342" s="21"/>
      <c r="K342" s="21"/>
      <c r="L342" s="21"/>
      <c r="M342" s="21"/>
      <c r="N342" s="21"/>
      <c r="O342" s="22"/>
      <c r="P342" s="22"/>
      <c r="Q342" s="57"/>
      <c r="R342" s="22"/>
      <c r="S342" s="57"/>
      <c r="T342" s="22"/>
      <c r="U342" s="22"/>
      <c r="V342" s="22"/>
      <c r="W342" s="22"/>
      <c r="X342" s="22"/>
      <c r="Y342" s="22"/>
      <c r="Z342" s="22"/>
      <c r="AA342" s="22"/>
      <c r="AB342" s="22"/>
      <c r="AC342" s="22"/>
      <c r="AD342" s="22"/>
    </row>
    <row r="343" spans="1:30" ht="15.75" customHeight="1" x14ac:dyDescent="0.2">
      <c r="A343" s="22"/>
      <c r="B343" s="22"/>
      <c r="C343" s="22"/>
      <c r="D343" s="22"/>
      <c r="E343" s="21"/>
      <c r="F343" s="21"/>
      <c r="G343" s="21"/>
      <c r="H343" s="21"/>
      <c r="I343" s="21"/>
      <c r="J343" s="21"/>
      <c r="K343" s="21"/>
      <c r="L343" s="21"/>
      <c r="M343" s="21"/>
      <c r="N343" s="21"/>
      <c r="O343" s="22"/>
      <c r="P343" s="22"/>
      <c r="Q343" s="57"/>
      <c r="R343" s="22"/>
      <c r="S343" s="57"/>
      <c r="T343" s="22"/>
      <c r="U343" s="22"/>
      <c r="V343" s="22"/>
      <c r="W343" s="22"/>
      <c r="X343" s="22"/>
      <c r="Y343" s="22"/>
      <c r="Z343" s="22"/>
      <c r="AA343" s="22"/>
      <c r="AB343" s="22"/>
      <c r="AC343" s="22"/>
      <c r="AD343" s="22"/>
    </row>
    <row r="344" spans="1:30" ht="15.75" customHeight="1" x14ac:dyDescent="0.2">
      <c r="A344" s="22"/>
      <c r="B344" s="22"/>
      <c r="C344" s="22"/>
      <c r="D344" s="22"/>
      <c r="E344" s="21"/>
      <c r="F344" s="21"/>
      <c r="G344" s="21"/>
      <c r="H344" s="21"/>
      <c r="I344" s="21"/>
      <c r="J344" s="21"/>
      <c r="K344" s="21"/>
      <c r="L344" s="21"/>
      <c r="M344" s="21"/>
      <c r="N344" s="21"/>
      <c r="O344" s="22"/>
      <c r="P344" s="22"/>
      <c r="Q344" s="57"/>
      <c r="R344" s="22"/>
      <c r="S344" s="57"/>
      <c r="T344" s="22"/>
      <c r="U344" s="22"/>
      <c r="V344" s="22"/>
      <c r="W344" s="22"/>
      <c r="X344" s="22"/>
      <c r="Y344" s="22"/>
      <c r="Z344" s="22"/>
      <c r="AA344" s="22"/>
      <c r="AB344" s="22"/>
      <c r="AC344" s="22"/>
      <c r="AD344" s="22"/>
    </row>
    <row r="345" spans="1:30" ht="15.75" customHeight="1" x14ac:dyDescent="0.2">
      <c r="A345" s="22"/>
      <c r="B345" s="22"/>
      <c r="C345" s="22"/>
      <c r="D345" s="22"/>
      <c r="E345" s="21"/>
      <c r="F345" s="21"/>
      <c r="G345" s="21"/>
      <c r="H345" s="21"/>
      <c r="I345" s="21"/>
      <c r="J345" s="21"/>
      <c r="K345" s="21"/>
      <c r="L345" s="21"/>
      <c r="M345" s="21"/>
      <c r="N345" s="21"/>
      <c r="O345" s="22"/>
      <c r="P345" s="22"/>
      <c r="Q345" s="57"/>
      <c r="R345" s="22"/>
      <c r="S345" s="57"/>
      <c r="T345" s="22"/>
      <c r="U345" s="22"/>
      <c r="V345" s="22"/>
      <c r="W345" s="22"/>
      <c r="X345" s="22"/>
      <c r="Y345" s="22"/>
      <c r="Z345" s="22"/>
      <c r="AA345" s="22"/>
      <c r="AB345" s="22"/>
      <c r="AC345" s="22"/>
      <c r="AD345" s="22"/>
    </row>
    <row r="346" spans="1:30" ht="15.75" customHeight="1" x14ac:dyDescent="0.2">
      <c r="A346" s="22"/>
      <c r="B346" s="22"/>
      <c r="C346" s="22"/>
      <c r="D346" s="22"/>
      <c r="E346" s="21"/>
      <c r="F346" s="21"/>
      <c r="G346" s="21"/>
      <c r="H346" s="21"/>
      <c r="I346" s="21"/>
      <c r="J346" s="21"/>
      <c r="K346" s="21"/>
      <c r="L346" s="21"/>
      <c r="M346" s="21"/>
      <c r="N346" s="21"/>
      <c r="O346" s="22"/>
      <c r="P346" s="22"/>
      <c r="Q346" s="57"/>
      <c r="R346" s="22"/>
      <c r="S346" s="57"/>
      <c r="T346" s="22"/>
      <c r="U346" s="22"/>
      <c r="V346" s="22"/>
      <c r="W346" s="22"/>
      <c r="X346" s="22"/>
      <c r="Y346" s="22"/>
      <c r="Z346" s="22"/>
      <c r="AA346" s="22"/>
      <c r="AB346" s="22"/>
      <c r="AC346" s="22"/>
      <c r="AD346" s="22"/>
    </row>
    <row r="347" spans="1:30" ht="15.75" customHeight="1" x14ac:dyDescent="0.2">
      <c r="A347" s="22"/>
      <c r="B347" s="22"/>
      <c r="C347" s="22"/>
      <c r="D347" s="22"/>
      <c r="E347" s="21"/>
      <c r="F347" s="21"/>
      <c r="G347" s="21"/>
      <c r="H347" s="21"/>
      <c r="I347" s="21"/>
      <c r="J347" s="21"/>
      <c r="K347" s="21"/>
      <c r="L347" s="21"/>
      <c r="M347" s="21"/>
      <c r="N347" s="21"/>
      <c r="O347" s="22"/>
      <c r="P347" s="22"/>
      <c r="Q347" s="57"/>
      <c r="R347" s="22"/>
      <c r="S347" s="57"/>
      <c r="T347" s="22"/>
      <c r="U347" s="22"/>
      <c r="V347" s="22"/>
      <c r="W347" s="22"/>
      <c r="X347" s="22"/>
      <c r="Y347" s="22"/>
      <c r="Z347" s="22"/>
      <c r="AA347" s="22"/>
      <c r="AB347" s="22"/>
      <c r="AC347" s="22"/>
      <c r="AD347" s="22"/>
    </row>
    <row r="348" spans="1:30" ht="15.75" customHeight="1" x14ac:dyDescent="0.2">
      <c r="A348" s="22"/>
      <c r="B348" s="22"/>
      <c r="C348" s="22"/>
      <c r="D348" s="22"/>
      <c r="E348" s="21"/>
      <c r="F348" s="21"/>
      <c r="G348" s="21"/>
      <c r="H348" s="21"/>
      <c r="I348" s="21"/>
      <c r="J348" s="21"/>
      <c r="K348" s="21"/>
      <c r="L348" s="21"/>
      <c r="M348" s="21"/>
      <c r="N348" s="21"/>
      <c r="O348" s="22"/>
      <c r="P348" s="22"/>
      <c r="Q348" s="57"/>
      <c r="R348" s="22"/>
      <c r="S348" s="57"/>
      <c r="T348" s="22"/>
      <c r="U348" s="22"/>
      <c r="V348" s="22"/>
      <c r="W348" s="22"/>
      <c r="X348" s="22"/>
      <c r="Y348" s="22"/>
      <c r="Z348" s="22"/>
      <c r="AA348" s="22"/>
      <c r="AB348" s="22"/>
      <c r="AC348" s="22"/>
      <c r="AD348" s="22"/>
    </row>
    <row r="349" spans="1:30" ht="15.75" customHeight="1" x14ac:dyDescent="0.2">
      <c r="A349" s="22"/>
      <c r="B349" s="22"/>
      <c r="C349" s="22"/>
      <c r="D349" s="22"/>
      <c r="E349" s="21"/>
      <c r="F349" s="21"/>
      <c r="G349" s="21"/>
      <c r="H349" s="21"/>
      <c r="I349" s="21"/>
      <c r="J349" s="21"/>
      <c r="K349" s="21"/>
      <c r="L349" s="21"/>
      <c r="M349" s="21"/>
      <c r="N349" s="21"/>
      <c r="O349" s="22"/>
      <c r="P349" s="22"/>
      <c r="Q349" s="57"/>
      <c r="R349" s="22"/>
      <c r="S349" s="57"/>
      <c r="T349" s="22"/>
      <c r="U349" s="22"/>
      <c r="V349" s="22"/>
      <c r="W349" s="22"/>
      <c r="X349" s="22"/>
      <c r="Y349" s="22"/>
      <c r="Z349" s="22"/>
      <c r="AA349" s="22"/>
      <c r="AB349" s="22"/>
      <c r="AC349" s="22"/>
      <c r="AD349" s="22"/>
    </row>
    <row r="350" spans="1:30" ht="15.75" customHeight="1" x14ac:dyDescent="0.2">
      <c r="A350" s="22"/>
      <c r="B350" s="22"/>
      <c r="C350" s="22"/>
      <c r="D350" s="22"/>
      <c r="E350" s="21"/>
      <c r="F350" s="21"/>
      <c r="G350" s="21"/>
      <c r="H350" s="21"/>
      <c r="I350" s="21"/>
      <c r="J350" s="21"/>
      <c r="K350" s="21"/>
      <c r="L350" s="21"/>
      <c r="M350" s="21"/>
      <c r="N350" s="21"/>
      <c r="O350" s="22"/>
      <c r="P350" s="22"/>
      <c r="Q350" s="57"/>
      <c r="R350" s="22"/>
      <c r="S350" s="57"/>
      <c r="T350" s="22"/>
      <c r="U350" s="22"/>
      <c r="V350" s="22"/>
      <c r="W350" s="22"/>
      <c r="X350" s="22"/>
      <c r="Y350" s="22"/>
      <c r="Z350" s="22"/>
      <c r="AA350" s="22"/>
      <c r="AB350" s="22"/>
      <c r="AC350" s="22"/>
      <c r="AD350" s="22"/>
    </row>
    <row r="351" spans="1:30" ht="15.75" customHeight="1" x14ac:dyDescent="0.2">
      <c r="A351" s="22"/>
      <c r="B351" s="22"/>
      <c r="C351" s="22"/>
      <c r="D351" s="22"/>
      <c r="E351" s="21"/>
      <c r="F351" s="21"/>
      <c r="G351" s="21"/>
      <c r="H351" s="21"/>
      <c r="I351" s="21"/>
      <c r="J351" s="21"/>
      <c r="K351" s="21"/>
      <c r="L351" s="21"/>
      <c r="M351" s="21"/>
      <c r="N351" s="21"/>
      <c r="O351" s="22"/>
      <c r="P351" s="22"/>
      <c r="Q351" s="57"/>
      <c r="R351" s="22"/>
      <c r="S351" s="57"/>
      <c r="T351" s="22"/>
      <c r="U351" s="22"/>
      <c r="V351" s="22"/>
      <c r="W351" s="22"/>
      <c r="X351" s="22"/>
      <c r="Y351" s="22"/>
      <c r="Z351" s="22"/>
      <c r="AA351" s="22"/>
      <c r="AB351" s="22"/>
      <c r="AC351" s="22"/>
      <c r="AD351" s="22"/>
    </row>
    <row r="352" spans="1:30" ht="15.75" customHeight="1" x14ac:dyDescent="0.2">
      <c r="A352" s="22"/>
      <c r="B352" s="22"/>
      <c r="C352" s="22"/>
      <c r="D352" s="22"/>
      <c r="E352" s="21"/>
      <c r="F352" s="21"/>
      <c r="G352" s="21"/>
      <c r="H352" s="21"/>
      <c r="I352" s="21"/>
      <c r="J352" s="21"/>
      <c r="K352" s="21"/>
      <c r="L352" s="21"/>
      <c r="M352" s="21"/>
      <c r="N352" s="21"/>
      <c r="O352" s="22"/>
      <c r="P352" s="22"/>
      <c r="Q352" s="57"/>
      <c r="R352" s="22"/>
      <c r="S352" s="57"/>
      <c r="T352" s="22"/>
      <c r="U352" s="22"/>
      <c r="V352" s="22"/>
      <c r="W352" s="22"/>
      <c r="X352" s="22"/>
      <c r="Y352" s="22"/>
      <c r="Z352" s="22"/>
      <c r="AA352" s="22"/>
      <c r="AB352" s="22"/>
      <c r="AC352" s="22"/>
      <c r="AD352" s="22"/>
    </row>
    <row r="353" spans="1:30" ht="15.75" customHeight="1" x14ac:dyDescent="0.2">
      <c r="A353" s="22"/>
      <c r="B353" s="22"/>
      <c r="C353" s="22"/>
      <c r="D353" s="22"/>
      <c r="E353" s="21"/>
      <c r="F353" s="21"/>
      <c r="G353" s="21"/>
      <c r="H353" s="21"/>
      <c r="I353" s="21"/>
      <c r="J353" s="21"/>
      <c r="K353" s="21"/>
      <c r="L353" s="21"/>
      <c r="M353" s="21"/>
      <c r="N353" s="21"/>
      <c r="O353" s="22"/>
      <c r="P353" s="22"/>
      <c r="Q353" s="57"/>
      <c r="R353" s="22"/>
      <c r="S353" s="57"/>
      <c r="T353" s="22"/>
      <c r="U353" s="22"/>
      <c r="V353" s="22"/>
      <c r="W353" s="22"/>
      <c r="X353" s="22"/>
      <c r="Y353" s="22"/>
      <c r="Z353" s="22"/>
      <c r="AA353" s="22"/>
      <c r="AB353" s="22"/>
      <c r="AC353" s="22"/>
      <c r="AD353" s="22"/>
    </row>
    <row r="354" spans="1:30" ht="15.75" customHeight="1" x14ac:dyDescent="0.2">
      <c r="A354" s="22"/>
      <c r="B354" s="22"/>
      <c r="C354" s="22"/>
      <c r="D354" s="22"/>
      <c r="E354" s="21"/>
      <c r="F354" s="21"/>
      <c r="G354" s="21"/>
      <c r="H354" s="21"/>
      <c r="I354" s="21"/>
      <c r="J354" s="21"/>
      <c r="K354" s="21"/>
      <c r="L354" s="21"/>
      <c r="M354" s="21"/>
      <c r="N354" s="21"/>
      <c r="O354" s="22"/>
      <c r="P354" s="22"/>
      <c r="Q354" s="57"/>
      <c r="R354" s="22"/>
      <c r="S354" s="57"/>
      <c r="T354" s="22"/>
      <c r="U354" s="22"/>
      <c r="V354" s="22"/>
      <c r="W354" s="22"/>
      <c r="X354" s="22"/>
      <c r="Y354" s="22"/>
      <c r="Z354" s="22"/>
      <c r="AA354" s="22"/>
      <c r="AB354" s="22"/>
      <c r="AC354" s="22"/>
      <c r="AD354" s="22"/>
    </row>
    <row r="355" spans="1:30" ht="15.75" customHeight="1" x14ac:dyDescent="0.2">
      <c r="A355" s="22"/>
      <c r="B355" s="22"/>
      <c r="C355" s="22"/>
      <c r="D355" s="22"/>
      <c r="E355" s="21"/>
      <c r="F355" s="21"/>
      <c r="G355" s="21"/>
      <c r="H355" s="21"/>
      <c r="I355" s="21"/>
      <c r="J355" s="21"/>
      <c r="K355" s="21"/>
      <c r="L355" s="21"/>
      <c r="M355" s="21"/>
      <c r="N355" s="21"/>
      <c r="O355" s="22"/>
      <c r="P355" s="22"/>
      <c r="Q355" s="57"/>
      <c r="R355" s="22"/>
      <c r="S355" s="57"/>
      <c r="T355" s="22"/>
      <c r="U355" s="22"/>
      <c r="V355" s="22"/>
      <c r="W355" s="22"/>
      <c r="X355" s="22"/>
      <c r="Y355" s="22"/>
      <c r="Z355" s="22"/>
      <c r="AA355" s="22"/>
      <c r="AB355" s="22"/>
      <c r="AC355" s="22"/>
      <c r="AD355" s="22"/>
    </row>
    <row r="356" spans="1:30" ht="15.75" customHeight="1" x14ac:dyDescent="0.2">
      <c r="A356" s="22"/>
      <c r="B356" s="22"/>
      <c r="C356" s="22"/>
      <c r="D356" s="22"/>
      <c r="E356" s="21"/>
      <c r="F356" s="21"/>
      <c r="G356" s="21"/>
      <c r="H356" s="21"/>
      <c r="I356" s="21"/>
      <c r="J356" s="21"/>
      <c r="K356" s="21"/>
      <c r="L356" s="21"/>
      <c r="M356" s="21"/>
      <c r="N356" s="21"/>
      <c r="O356" s="22"/>
      <c r="P356" s="22"/>
      <c r="Q356" s="57"/>
      <c r="R356" s="22"/>
      <c r="S356" s="57"/>
      <c r="T356" s="22"/>
      <c r="U356" s="22"/>
      <c r="V356" s="22"/>
      <c r="W356" s="22"/>
      <c r="X356" s="22"/>
      <c r="Y356" s="22"/>
      <c r="Z356" s="22"/>
      <c r="AA356" s="22"/>
      <c r="AB356" s="22"/>
      <c r="AC356" s="22"/>
      <c r="AD356" s="22"/>
    </row>
    <row r="357" spans="1:30" ht="15.75" customHeight="1" x14ac:dyDescent="0.2">
      <c r="A357" s="22"/>
      <c r="B357" s="22"/>
      <c r="C357" s="22"/>
      <c r="D357" s="22"/>
      <c r="E357" s="21"/>
      <c r="F357" s="21"/>
      <c r="G357" s="21"/>
      <c r="H357" s="21"/>
      <c r="I357" s="21"/>
      <c r="J357" s="21"/>
      <c r="K357" s="21"/>
      <c r="L357" s="21"/>
      <c r="M357" s="21"/>
      <c r="N357" s="21"/>
      <c r="O357" s="22"/>
      <c r="P357" s="22"/>
      <c r="Q357" s="57"/>
      <c r="R357" s="22"/>
      <c r="S357" s="57"/>
      <c r="T357" s="22"/>
      <c r="U357" s="22"/>
      <c r="V357" s="22"/>
      <c r="W357" s="22"/>
      <c r="X357" s="22"/>
      <c r="Y357" s="22"/>
      <c r="Z357" s="22"/>
      <c r="AA357" s="22"/>
      <c r="AB357" s="22"/>
      <c r="AC357" s="22"/>
      <c r="AD357" s="22"/>
    </row>
    <row r="358" spans="1:30" ht="15.75" customHeight="1" x14ac:dyDescent="0.2">
      <c r="A358" s="22"/>
      <c r="B358" s="22"/>
      <c r="C358" s="22"/>
      <c r="D358" s="22"/>
      <c r="E358" s="21"/>
      <c r="F358" s="21"/>
      <c r="G358" s="21"/>
      <c r="H358" s="21"/>
      <c r="I358" s="21"/>
      <c r="J358" s="21"/>
      <c r="K358" s="21"/>
      <c r="L358" s="21"/>
      <c r="M358" s="21"/>
      <c r="N358" s="21"/>
      <c r="O358" s="22"/>
      <c r="P358" s="22"/>
      <c r="Q358" s="57"/>
      <c r="R358" s="22"/>
      <c r="S358" s="57"/>
      <c r="T358" s="22"/>
      <c r="U358" s="22"/>
      <c r="V358" s="22"/>
      <c r="W358" s="22"/>
      <c r="X358" s="22"/>
      <c r="Y358" s="22"/>
      <c r="Z358" s="22"/>
      <c r="AA358" s="22"/>
      <c r="AB358" s="22"/>
      <c r="AC358" s="22"/>
      <c r="AD358" s="22"/>
    </row>
    <row r="359" spans="1:30" ht="15.75" customHeight="1" x14ac:dyDescent="0.2">
      <c r="A359" s="22"/>
      <c r="B359" s="22"/>
      <c r="C359" s="22"/>
      <c r="D359" s="22"/>
      <c r="E359" s="21"/>
      <c r="F359" s="21"/>
      <c r="G359" s="21"/>
      <c r="H359" s="21"/>
      <c r="I359" s="21"/>
      <c r="J359" s="21"/>
      <c r="K359" s="21"/>
      <c r="L359" s="21"/>
      <c r="M359" s="21"/>
      <c r="N359" s="21"/>
      <c r="O359" s="22"/>
      <c r="P359" s="22"/>
      <c r="Q359" s="57"/>
      <c r="R359" s="22"/>
      <c r="S359" s="57"/>
      <c r="T359" s="22"/>
      <c r="U359" s="22"/>
      <c r="V359" s="22"/>
      <c r="W359" s="22"/>
      <c r="X359" s="22"/>
      <c r="Y359" s="22"/>
      <c r="Z359" s="22"/>
      <c r="AA359" s="22"/>
      <c r="AB359" s="22"/>
      <c r="AC359" s="22"/>
      <c r="AD359" s="22"/>
    </row>
    <row r="360" spans="1:30" ht="15.75" customHeight="1" x14ac:dyDescent="0.2">
      <c r="A360" s="22"/>
      <c r="B360" s="22"/>
      <c r="C360" s="22"/>
      <c r="D360" s="22"/>
      <c r="E360" s="21"/>
      <c r="F360" s="21"/>
      <c r="G360" s="21"/>
      <c r="H360" s="21"/>
      <c r="I360" s="21"/>
      <c r="J360" s="21"/>
      <c r="K360" s="21"/>
      <c r="L360" s="21"/>
      <c r="M360" s="21"/>
      <c r="N360" s="21"/>
      <c r="O360" s="22"/>
      <c r="P360" s="22"/>
      <c r="Q360" s="57"/>
      <c r="R360" s="22"/>
      <c r="S360" s="57"/>
      <c r="T360" s="22"/>
      <c r="U360" s="22"/>
      <c r="V360" s="22"/>
      <c r="W360" s="22"/>
      <c r="X360" s="22"/>
      <c r="Y360" s="22"/>
      <c r="Z360" s="22"/>
      <c r="AA360" s="22"/>
      <c r="AB360" s="22"/>
      <c r="AC360" s="22"/>
      <c r="AD360" s="22"/>
    </row>
    <row r="361" spans="1:30" ht="15.75" customHeight="1" x14ac:dyDescent="0.2">
      <c r="A361" s="22"/>
      <c r="B361" s="22"/>
      <c r="C361" s="22"/>
      <c r="D361" s="22"/>
      <c r="E361" s="21"/>
      <c r="F361" s="21"/>
      <c r="G361" s="21"/>
      <c r="H361" s="21"/>
      <c r="I361" s="21"/>
      <c r="J361" s="21"/>
      <c r="K361" s="21"/>
      <c r="L361" s="21"/>
      <c r="M361" s="21"/>
      <c r="N361" s="21"/>
      <c r="O361" s="22"/>
      <c r="P361" s="22"/>
      <c r="Q361" s="57"/>
      <c r="R361" s="22"/>
      <c r="S361" s="57"/>
      <c r="T361" s="22"/>
      <c r="U361" s="22"/>
      <c r="V361" s="22"/>
      <c r="W361" s="22"/>
      <c r="X361" s="22"/>
      <c r="Y361" s="22"/>
      <c r="Z361" s="22"/>
      <c r="AA361" s="22"/>
      <c r="AB361" s="22"/>
      <c r="AC361" s="22"/>
      <c r="AD361" s="22"/>
    </row>
    <row r="362" spans="1:30" ht="15.75" customHeight="1" x14ac:dyDescent="0.2">
      <c r="A362" s="22"/>
      <c r="B362" s="22"/>
      <c r="C362" s="22"/>
      <c r="D362" s="22"/>
      <c r="E362" s="21"/>
      <c r="F362" s="21"/>
      <c r="G362" s="21"/>
      <c r="H362" s="21"/>
      <c r="I362" s="21"/>
      <c r="J362" s="21"/>
      <c r="K362" s="21"/>
      <c r="L362" s="21"/>
      <c r="M362" s="21"/>
      <c r="N362" s="21"/>
      <c r="O362" s="22"/>
      <c r="P362" s="22"/>
      <c r="Q362" s="57"/>
      <c r="R362" s="22"/>
      <c r="S362" s="57"/>
      <c r="T362" s="22"/>
      <c r="U362" s="22"/>
      <c r="V362" s="22"/>
      <c r="W362" s="22"/>
      <c r="X362" s="22"/>
      <c r="Y362" s="22"/>
      <c r="Z362" s="22"/>
      <c r="AA362" s="22"/>
      <c r="AB362" s="22"/>
      <c r="AC362" s="22"/>
      <c r="AD362" s="22"/>
    </row>
    <row r="363" spans="1:30" ht="15.75" customHeight="1" x14ac:dyDescent="0.2">
      <c r="A363" s="22"/>
      <c r="B363" s="22"/>
      <c r="C363" s="22"/>
      <c r="D363" s="22"/>
      <c r="E363" s="21"/>
      <c r="F363" s="21"/>
      <c r="G363" s="21"/>
      <c r="H363" s="21"/>
      <c r="I363" s="21"/>
      <c r="J363" s="21"/>
      <c r="K363" s="21"/>
      <c r="L363" s="21"/>
      <c r="M363" s="21"/>
      <c r="N363" s="21"/>
      <c r="O363" s="22"/>
      <c r="P363" s="22"/>
      <c r="Q363" s="57"/>
      <c r="R363" s="22"/>
      <c r="S363" s="57"/>
      <c r="T363" s="22"/>
      <c r="U363" s="22"/>
      <c r="V363" s="22"/>
      <c r="W363" s="22"/>
      <c r="X363" s="22"/>
      <c r="Y363" s="22"/>
      <c r="Z363" s="22"/>
      <c r="AA363" s="22"/>
      <c r="AB363" s="22"/>
      <c r="AC363" s="22"/>
      <c r="AD363" s="22"/>
    </row>
    <row r="364" spans="1:30" ht="15.75" customHeight="1" x14ac:dyDescent="0.2">
      <c r="A364" s="22"/>
      <c r="B364" s="22"/>
      <c r="C364" s="22"/>
      <c r="D364" s="22"/>
      <c r="E364" s="21"/>
      <c r="F364" s="21"/>
      <c r="G364" s="21"/>
      <c r="H364" s="21"/>
      <c r="I364" s="21"/>
      <c r="J364" s="21"/>
      <c r="K364" s="21"/>
      <c r="L364" s="21"/>
      <c r="M364" s="21"/>
      <c r="N364" s="21"/>
      <c r="O364" s="22"/>
      <c r="P364" s="22"/>
      <c r="Q364" s="57"/>
      <c r="R364" s="22"/>
      <c r="S364" s="57"/>
      <c r="T364" s="22"/>
      <c r="U364" s="22"/>
      <c r="V364" s="22"/>
      <c r="W364" s="22"/>
      <c r="X364" s="22"/>
      <c r="Y364" s="22"/>
      <c r="Z364" s="22"/>
      <c r="AA364" s="22"/>
      <c r="AB364" s="22"/>
      <c r="AC364" s="22"/>
      <c r="AD364" s="22"/>
    </row>
    <row r="365" spans="1:30" ht="15.75" customHeight="1" x14ac:dyDescent="0.2">
      <c r="A365" s="22"/>
      <c r="B365" s="22"/>
      <c r="C365" s="22"/>
      <c r="D365" s="22"/>
      <c r="E365" s="21"/>
      <c r="F365" s="21"/>
      <c r="G365" s="21"/>
      <c r="H365" s="21"/>
      <c r="I365" s="21"/>
      <c r="J365" s="21"/>
      <c r="K365" s="21"/>
      <c r="L365" s="21"/>
      <c r="M365" s="21"/>
      <c r="N365" s="21"/>
      <c r="O365" s="22"/>
      <c r="P365" s="22"/>
      <c r="Q365" s="57"/>
      <c r="R365" s="22"/>
      <c r="S365" s="57"/>
      <c r="T365" s="22"/>
      <c r="U365" s="22"/>
      <c r="V365" s="22"/>
      <c r="W365" s="22"/>
      <c r="X365" s="22"/>
      <c r="Y365" s="22"/>
      <c r="Z365" s="22"/>
      <c r="AA365" s="22"/>
      <c r="AB365" s="22"/>
      <c r="AC365" s="22"/>
      <c r="AD365" s="22"/>
    </row>
    <row r="366" spans="1:30" ht="15.75" customHeight="1" x14ac:dyDescent="0.2">
      <c r="A366" s="22"/>
      <c r="B366" s="22"/>
      <c r="C366" s="22"/>
      <c r="D366" s="22"/>
      <c r="E366" s="21"/>
      <c r="F366" s="21"/>
      <c r="G366" s="21"/>
      <c r="H366" s="21"/>
      <c r="I366" s="21"/>
      <c r="J366" s="21"/>
      <c r="K366" s="21"/>
      <c r="L366" s="21"/>
      <c r="M366" s="21"/>
      <c r="N366" s="21"/>
      <c r="O366" s="22"/>
      <c r="P366" s="22"/>
      <c r="Q366" s="57"/>
      <c r="R366" s="22"/>
      <c r="S366" s="57"/>
      <c r="T366" s="22"/>
      <c r="U366" s="22"/>
      <c r="V366" s="22"/>
      <c r="W366" s="22"/>
      <c r="X366" s="22"/>
      <c r="Y366" s="22"/>
      <c r="Z366" s="22"/>
      <c r="AA366" s="22"/>
      <c r="AB366" s="22"/>
      <c r="AC366" s="22"/>
      <c r="AD366" s="22"/>
    </row>
    <row r="367" spans="1:30" ht="15.75" customHeight="1" x14ac:dyDescent="0.2">
      <c r="A367" s="22"/>
      <c r="B367" s="22"/>
      <c r="C367" s="22"/>
      <c r="D367" s="22"/>
      <c r="E367" s="21"/>
      <c r="F367" s="21"/>
      <c r="G367" s="21"/>
      <c r="H367" s="21"/>
      <c r="I367" s="21"/>
      <c r="J367" s="21"/>
      <c r="K367" s="21"/>
      <c r="L367" s="21"/>
      <c r="M367" s="21"/>
      <c r="N367" s="21"/>
      <c r="O367" s="22"/>
      <c r="P367" s="22"/>
      <c r="Q367" s="57"/>
      <c r="R367" s="22"/>
      <c r="S367" s="57"/>
      <c r="T367" s="22"/>
      <c r="U367" s="22"/>
      <c r="V367" s="22"/>
      <c r="W367" s="22"/>
      <c r="X367" s="22"/>
      <c r="Y367" s="22"/>
      <c r="Z367" s="22"/>
      <c r="AA367" s="22"/>
      <c r="AB367" s="22"/>
      <c r="AC367" s="22"/>
      <c r="AD367" s="22"/>
    </row>
    <row r="368" spans="1:30" ht="15.75" customHeight="1" x14ac:dyDescent="0.2">
      <c r="A368" s="22"/>
      <c r="B368" s="22"/>
      <c r="C368" s="22"/>
      <c r="D368" s="22"/>
      <c r="E368" s="21"/>
      <c r="F368" s="21"/>
      <c r="G368" s="21"/>
      <c r="H368" s="21"/>
      <c r="I368" s="21"/>
      <c r="J368" s="21"/>
      <c r="K368" s="21"/>
      <c r="L368" s="21"/>
      <c r="M368" s="21"/>
      <c r="N368" s="21"/>
      <c r="O368" s="22"/>
      <c r="P368" s="22"/>
      <c r="Q368" s="57"/>
      <c r="R368" s="22"/>
      <c r="S368" s="57"/>
      <c r="T368" s="22"/>
      <c r="U368" s="22"/>
      <c r="V368" s="22"/>
      <c r="W368" s="22"/>
      <c r="X368" s="22"/>
      <c r="Y368" s="22"/>
      <c r="Z368" s="22"/>
      <c r="AA368" s="22"/>
      <c r="AB368" s="22"/>
      <c r="AC368" s="22"/>
      <c r="AD368" s="22"/>
    </row>
    <row r="369" spans="1:30" ht="15.75" customHeight="1" x14ac:dyDescent="0.2">
      <c r="A369" s="22"/>
      <c r="B369" s="22"/>
      <c r="C369" s="22"/>
      <c r="D369" s="22"/>
      <c r="E369" s="21"/>
      <c r="F369" s="21"/>
      <c r="G369" s="21"/>
      <c r="H369" s="21"/>
      <c r="I369" s="21"/>
      <c r="J369" s="21"/>
      <c r="K369" s="21"/>
      <c r="L369" s="21"/>
      <c r="M369" s="21"/>
      <c r="N369" s="21"/>
      <c r="O369" s="22"/>
      <c r="P369" s="22"/>
      <c r="Q369" s="57"/>
      <c r="R369" s="22"/>
      <c r="S369" s="57"/>
      <c r="T369" s="22"/>
      <c r="U369" s="22"/>
      <c r="V369" s="22"/>
      <c r="W369" s="22"/>
      <c r="X369" s="22"/>
      <c r="Y369" s="22"/>
      <c r="Z369" s="22"/>
      <c r="AA369" s="22"/>
      <c r="AB369" s="22"/>
      <c r="AC369" s="22"/>
      <c r="AD369" s="22"/>
    </row>
    <row r="370" spans="1:30" ht="15.75" customHeight="1" x14ac:dyDescent="0.2">
      <c r="A370" s="22"/>
      <c r="B370" s="22"/>
      <c r="C370" s="22"/>
      <c r="D370" s="22"/>
      <c r="E370" s="21"/>
      <c r="F370" s="21"/>
      <c r="G370" s="21"/>
      <c r="H370" s="21"/>
      <c r="I370" s="21"/>
      <c r="J370" s="21"/>
      <c r="K370" s="21"/>
      <c r="L370" s="21"/>
      <c r="M370" s="21"/>
      <c r="N370" s="21"/>
      <c r="O370" s="22"/>
      <c r="P370" s="22"/>
      <c r="Q370" s="57"/>
      <c r="R370" s="22"/>
      <c r="S370" s="57"/>
      <c r="T370" s="22"/>
      <c r="U370" s="22"/>
      <c r="V370" s="22"/>
      <c r="W370" s="22"/>
      <c r="X370" s="22"/>
      <c r="Y370" s="22"/>
      <c r="Z370" s="22"/>
      <c r="AA370" s="22"/>
      <c r="AB370" s="22"/>
      <c r="AC370" s="22"/>
      <c r="AD370" s="22"/>
    </row>
    <row r="371" spans="1:30" ht="15.75" customHeight="1" x14ac:dyDescent="0.2">
      <c r="A371" s="22"/>
      <c r="B371" s="22"/>
      <c r="C371" s="22"/>
      <c r="D371" s="22"/>
      <c r="E371" s="21"/>
      <c r="F371" s="21"/>
      <c r="G371" s="21"/>
      <c r="H371" s="21"/>
      <c r="I371" s="21"/>
      <c r="J371" s="21"/>
      <c r="K371" s="21"/>
      <c r="L371" s="21"/>
      <c r="M371" s="21"/>
      <c r="N371" s="21"/>
      <c r="O371" s="22"/>
      <c r="P371" s="22"/>
      <c r="Q371" s="57"/>
      <c r="R371" s="22"/>
      <c r="S371" s="57"/>
      <c r="T371" s="22"/>
      <c r="U371" s="22"/>
      <c r="V371" s="22"/>
      <c r="W371" s="22"/>
      <c r="X371" s="22"/>
      <c r="Y371" s="22"/>
      <c r="Z371" s="22"/>
      <c r="AA371" s="22"/>
      <c r="AB371" s="22"/>
      <c r="AC371" s="22"/>
      <c r="AD371" s="22"/>
    </row>
    <row r="372" spans="1:30" ht="15.75" customHeight="1" x14ac:dyDescent="0.2">
      <c r="A372" s="22"/>
      <c r="B372" s="22"/>
      <c r="C372" s="22"/>
      <c r="D372" s="22"/>
      <c r="E372" s="21"/>
      <c r="F372" s="21"/>
      <c r="G372" s="21"/>
      <c r="H372" s="21"/>
      <c r="I372" s="21"/>
      <c r="J372" s="21"/>
      <c r="K372" s="21"/>
      <c r="L372" s="21"/>
      <c r="M372" s="21"/>
      <c r="N372" s="21"/>
      <c r="O372" s="22"/>
      <c r="P372" s="22"/>
      <c r="Q372" s="57"/>
      <c r="R372" s="22"/>
      <c r="S372" s="57"/>
      <c r="T372" s="22"/>
      <c r="U372" s="22"/>
      <c r="V372" s="22"/>
      <c r="W372" s="22"/>
      <c r="X372" s="22"/>
      <c r="Y372" s="22"/>
      <c r="Z372" s="22"/>
      <c r="AA372" s="22"/>
      <c r="AB372" s="22"/>
      <c r="AC372" s="22"/>
      <c r="AD372" s="22"/>
    </row>
    <row r="373" spans="1:30" ht="15.75" customHeight="1" x14ac:dyDescent="0.2">
      <c r="A373" s="22"/>
      <c r="B373" s="22"/>
      <c r="C373" s="22"/>
      <c r="D373" s="22"/>
      <c r="E373" s="21"/>
      <c r="F373" s="21"/>
      <c r="G373" s="21"/>
      <c r="H373" s="21"/>
      <c r="I373" s="21"/>
      <c r="J373" s="21"/>
      <c r="K373" s="21"/>
      <c r="L373" s="21"/>
      <c r="M373" s="21"/>
      <c r="N373" s="21"/>
      <c r="O373" s="22"/>
      <c r="P373" s="22"/>
      <c r="Q373" s="57"/>
      <c r="R373" s="22"/>
      <c r="S373" s="57"/>
      <c r="T373" s="22"/>
      <c r="U373" s="22"/>
      <c r="V373" s="22"/>
      <c r="W373" s="22"/>
      <c r="X373" s="22"/>
      <c r="Y373" s="22"/>
      <c r="Z373" s="22"/>
      <c r="AA373" s="22"/>
      <c r="AB373" s="22"/>
      <c r="AC373" s="22"/>
      <c r="AD373" s="22"/>
    </row>
    <row r="374" spans="1:30" ht="15.75" customHeight="1" x14ac:dyDescent="0.2">
      <c r="A374" s="22"/>
      <c r="B374" s="22"/>
      <c r="C374" s="22"/>
      <c r="D374" s="22"/>
      <c r="E374" s="21"/>
      <c r="F374" s="21"/>
      <c r="G374" s="21"/>
      <c r="H374" s="21"/>
      <c r="I374" s="21"/>
      <c r="J374" s="21"/>
      <c r="K374" s="21"/>
      <c r="L374" s="21"/>
      <c r="M374" s="21"/>
      <c r="N374" s="21"/>
      <c r="O374" s="22"/>
      <c r="P374" s="22"/>
      <c r="Q374" s="57"/>
      <c r="R374" s="22"/>
      <c r="S374" s="57"/>
      <c r="T374" s="22"/>
      <c r="U374" s="22"/>
      <c r="V374" s="22"/>
      <c r="W374" s="22"/>
      <c r="X374" s="22"/>
      <c r="Y374" s="22"/>
      <c r="Z374" s="22"/>
      <c r="AA374" s="22"/>
      <c r="AB374" s="22"/>
      <c r="AC374" s="22"/>
      <c r="AD374" s="22"/>
    </row>
    <row r="375" spans="1:30" ht="15.75" customHeight="1" x14ac:dyDescent="0.2">
      <c r="A375" s="22"/>
      <c r="B375" s="22"/>
      <c r="C375" s="22"/>
      <c r="D375" s="22"/>
      <c r="E375" s="21"/>
      <c r="F375" s="21"/>
      <c r="G375" s="21"/>
      <c r="H375" s="21"/>
      <c r="I375" s="21"/>
      <c r="J375" s="21"/>
      <c r="K375" s="21"/>
      <c r="L375" s="21"/>
      <c r="M375" s="21"/>
      <c r="N375" s="21"/>
      <c r="O375" s="22"/>
      <c r="P375" s="22"/>
      <c r="Q375" s="57"/>
      <c r="R375" s="22"/>
      <c r="S375" s="57"/>
      <c r="T375" s="22"/>
      <c r="U375" s="22"/>
      <c r="V375" s="22"/>
      <c r="W375" s="22"/>
      <c r="X375" s="22"/>
      <c r="Y375" s="22"/>
      <c r="Z375" s="22"/>
      <c r="AA375" s="22"/>
      <c r="AB375" s="22"/>
      <c r="AC375" s="22"/>
      <c r="AD375" s="22"/>
    </row>
    <row r="376" spans="1:30" ht="15.75" customHeight="1" x14ac:dyDescent="0.2">
      <c r="A376" s="22"/>
      <c r="B376" s="22"/>
      <c r="C376" s="22"/>
      <c r="D376" s="22"/>
      <c r="E376" s="21"/>
      <c r="F376" s="21"/>
      <c r="G376" s="21"/>
      <c r="H376" s="21"/>
      <c r="I376" s="21"/>
      <c r="J376" s="21"/>
      <c r="K376" s="21"/>
      <c r="L376" s="21"/>
      <c r="M376" s="21"/>
      <c r="N376" s="21"/>
      <c r="O376" s="22"/>
      <c r="P376" s="22"/>
      <c r="Q376" s="57"/>
      <c r="R376" s="22"/>
      <c r="S376" s="57"/>
      <c r="T376" s="22"/>
      <c r="U376" s="22"/>
      <c r="V376" s="22"/>
      <c r="W376" s="22"/>
      <c r="X376" s="22"/>
      <c r="Y376" s="22"/>
      <c r="Z376" s="22"/>
      <c r="AA376" s="22"/>
      <c r="AB376" s="22"/>
      <c r="AC376" s="22"/>
      <c r="AD376" s="22"/>
    </row>
    <row r="377" spans="1:30" ht="15.75" customHeight="1" x14ac:dyDescent="0.2">
      <c r="A377" s="22"/>
      <c r="B377" s="22"/>
      <c r="C377" s="22"/>
      <c r="D377" s="22"/>
      <c r="E377" s="21"/>
      <c r="F377" s="21"/>
      <c r="G377" s="21"/>
      <c r="H377" s="21"/>
      <c r="I377" s="21"/>
      <c r="J377" s="21"/>
      <c r="K377" s="21"/>
      <c r="L377" s="21"/>
      <c r="M377" s="21"/>
      <c r="N377" s="21"/>
      <c r="O377" s="22"/>
      <c r="P377" s="22"/>
      <c r="Q377" s="57"/>
      <c r="R377" s="22"/>
      <c r="S377" s="57"/>
      <c r="T377" s="22"/>
      <c r="U377" s="22"/>
      <c r="V377" s="22"/>
      <c r="W377" s="22"/>
      <c r="X377" s="22"/>
      <c r="Y377" s="22"/>
      <c r="Z377" s="22"/>
      <c r="AA377" s="22"/>
      <c r="AB377" s="22"/>
      <c r="AC377" s="22"/>
      <c r="AD377" s="22"/>
    </row>
    <row r="378" spans="1:30" ht="15.75" customHeight="1" x14ac:dyDescent="0.2">
      <c r="A378" s="22"/>
      <c r="B378" s="22"/>
      <c r="C378" s="22"/>
      <c r="D378" s="22"/>
      <c r="E378" s="21"/>
      <c r="F378" s="21"/>
      <c r="G378" s="21"/>
      <c r="H378" s="21"/>
      <c r="I378" s="21"/>
      <c r="J378" s="21"/>
      <c r="K378" s="21"/>
      <c r="L378" s="21"/>
      <c r="M378" s="21"/>
      <c r="N378" s="21"/>
      <c r="O378" s="22"/>
      <c r="P378" s="22"/>
      <c r="Q378" s="57"/>
      <c r="R378" s="22"/>
      <c r="S378" s="57"/>
      <c r="T378" s="22"/>
      <c r="U378" s="22"/>
      <c r="V378" s="22"/>
      <c r="W378" s="22"/>
      <c r="X378" s="22"/>
      <c r="Y378" s="22"/>
      <c r="Z378" s="22"/>
      <c r="AA378" s="22"/>
      <c r="AB378" s="22"/>
      <c r="AC378" s="22"/>
      <c r="AD378" s="22"/>
    </row>
    <row r="379" spans="1:30" ht="15.75" customHeight="1" x14ac:dyDescent="0.2">
      <c r="A379" s="22"/>
      <c r="B379" s="22"/>
      <c r="C379" s="22"/>
      <c r="D379" s="22"/>
      <c r="E379" s="21"/>
      <c r="F379" s="21"/>
      <c r="G379" s="21"/>
      <c r="H379" s="21"/>
      <c r="I379" s="21"/>
      <c r="J379" s="21"/>
      <c r="K379" s="21"/>
      <c r="L379" s="21"/>
      <c r="M379" s="21"/>
      <c r="N379" s="21"/>
      <c r="O379" s="22"/>
      <c r="P379" s="22"/>
      <c r="Q379" s="57"/>
      <c r="R379" s="22"/>
      <c r="S379" s="57"/>
      <c r="T379" s="22"/>
      <c r="U379" s="22"/>
      <c r="V379" s="22"/>
      <c r="W379" s="22"/>
      <c r="X379" s="22"/>
      <c r="Y379" s="22"/>
      <c r="Z379" s="22"/>
      <c r="AA379" s="22"/>
      <c r="AB379" s="22"/>
      <c r="AC379" s="22"/>
      <c r="AD379" s="22"/>
    </row>
    <row r="380" spans="1:30" ht="15.75" customHeight="1" x14ac:dyDescent="0.2">
      <c r="A380" s="22"/>
      <c r="B380" s="22"/>
      <c r="C380" s="22"/>
      <c r="D380" s="22"/>
      <c r="E380" s="21"/>
      <c r="F380" s="21"/>
      <c r="G380" s="21"/>
      <c r="H380" s="21"/>
      <c r="I380" s="21"/>
      <c r="J380" s="21"/>
      <c r="K380" s="21"/>
      <c r="L380" s="21"/>
      <c r="M380" s="21"/>
      <c r="N380" s="21"/>
      <c r="O380" s="22"/>
      <c r="P380" s="22"/>
      <c r="Q380" s="57"/>
      <c r="R380" s="22"/>
      <c r="S380" s="57"/>
      <c r="T380" s="22"/>
      <c r="U380" s="22"/>
      <c r="V380" s="22"/>
      <c r="W380" s="22"/>
      <c r="X380" s="22"/>
      <c r="Y380" s="22"/>
      <c r="Z380" s="22"/>
      <c r="AA380" s="22"/>
      <c r="AB380" s="22"/>
      <c r="AC380" s="22"/>
      <c r="AD380" s="22"/>
    </row>
    <row r="381" spans="1:30" ht="15.75" customHeight="1" x14ac:dyDescent="0.2">
      <c r="A381" s="22"/>
      <c r="B381" s="22"/>
      <c r="C381" s="22"/>
      <c r="D381" s="22"/>
      <c r="E381" s="21"/>
      <c r="F381" s="21"/>
      <c r="G381" s="21"/>
      <c r="H381" s="21"/>
      <c r="I381" s="21"/>
      <c r="J381" s="21"/>
      <c r="K381" s="21"/>
      <c r="L381" s="21"/>
      <c r="M381" s="21"/>
      <c r="N381" s="21"/>
      <c r="O381" s="22"/>
      <c r="P381" s="22"/>
      <c r="Q381" s="57"/>
      <c r="R381" s="22"/>
      <c r="S381" s="57"/>
      <c r="T381" s="22"/>
      <c r="U381" s="22"/>
      <c r="V381" s="22"/>
      <c r="W381" s="22"/>
      <c r="X381" s="22"/>
      <c r="Y381" s="22"/>
      <c r="Z381" s="22"/>
      <c r="AA381" s="22"/>
      <c r="AB381" s="22"/>
      <c r="AC381" s="22"/>
      <c r="AD381" s="22"/>
    </row>
    <row r="382" spans="1:30" ht="15.75" customHeight="1" x14ac:dyDescent="0.2">
      <c r="A382" s="22"/>
      <c r="B382" s="22"/>
      <c r="C382" s="22"/>
      <c r="D382" s="22"/>
      <c r="E382" s="21"/>
      <c r="F382" s="21"/>
      <c r="G382" s="21"/>
      <c r="H382" s="21"/>
      <c r="I382" s="21"/>
      <c r="J382" s="21"/>
      <c r="K382" s="21"/>
      <c r="L382" s="21"/>
      <c r="M382" s="21"/>
      <c r="N382" s="21"/>
      <c r="O382" s="22"/>
      <c r="P382" s="22"/>
      <c r="Q382" s="57"/>
      <c r="R382" s="22"/>
      <c r="S382" s="57"/>
      <c r="T382" s="22"/>
      <c r="U382" s="22"/>
      <c r="V382" s="22"/>
      <c r="W382" s="22"/>
      <c r="X382" s="22"/>
      <c r="Y382" s="22"/>
      <c r="Z382" s="22"/>
      <c r="AA382" s="22"/>
      <c r="AB382" s="22"/>
      <c r="AC382" s="22"/>
      <c r="AD382" s="22"/>
    </row>
    <row r="383" spans="1:30" ht="15.75" customHeight="1" x14ac:dyDescent="0.2">
      <c r="A383" s="22"/>
      <c r="B383" s="22"/>
      <c r="C383" s="22"/>
      <c r="D383" s="22"/>
      <c r="E383" s="21"/>
      <c r="F383" s="21"/>
      <c r="G383" s="21"/>
      <c r="H383" s="21"/>
      <c r="I383" s="21"/>
      <c r="J383" s="21"/>
      <c r="K383" s="21"/>
      <c r="L383" s="21"/>
      <c r="M383" s="21"/>
      <c r="N383" s="21"/>
      <c r="O383" s="22"/>
      <c r="P383" s="22"/>
      <c r="Q383" s="57"/>
      <c r="R383" s="22"/>
      <c r="S383" s="57"/>
      <c r="T383" s="22"/>
      <c r="U383" s="22"/>
      <c r="V383" s="22"/>
      <c r="W383" s="22"/>
      <c r="X383" s="22"/>
      <c r="Y383" s="22"/>
      <c r="Z383" s="22"/>
      <c r="AA383" s="22"/>
      <c r="AB383" s="22"/>
      <c r="AC383" s="22"/>
      <c r="AD383" s="22"/>
    </row>
    <row r="384" spans="1:30" ht="15.75" customHeight="1" x14ac:dyDescent="0.2">
      <c r="A384" s="22"/>
      <c r="B384" s="22"/>
      <c r="C384" s="22"/>
      <c r="D384" s="22"/>
      <c r="E384" s="21"/>
      <c r="F384" s="21"/>
      <c r="G384" s="21"/>
      <c r="H384" s="21"/>
      <c r="I384" s="21"/>
      <c r="J384" s="21"/>
      <c r="K384" s="21"/>
      <c r="L384" s="21"/>
      <c r="M384" s="21"/>
      <c r="N384" s="21"/>
      <c r="O384" s="22"/>
      <c r="P384" s="22"/>
      <c r="Q384" s="57"/>
      <c r="R384" s="22"/>
      <c r="S384" s="57"/>
      <c r="T384" s="22"/>
      <c r="U384" s="22"/>
      <c r="V384" s="22"/>
      <c r="W384" s="22"/>
      <c r="X384" s="22"/>
      <c r="Y384" s="22"/>
      <c r="Z384" s="22"/>
      <c r="AA384" s="22"/>
      <c r="AB384" s="22"/>
      <c r="AC384" s="22"/>
      <c r="AD384" s="22"/>
    </row>
    <row r="385" spans="1:30" ht="15.75" customHeight="1" x14ac:dyDescent="0.2">
      <c r="A385" s="22"/>
      <c r="B385" s="22"/>
      <c r="C385" s="22"/>
      <c r="D385" s="22"/>
      <c r="E385" s="21"/>
      <c r="F385" s="21"/>
      <c r="G385" s="21"/>
      <c r="H385" s="21"/>
      <c r="I385" s="21"/>
      <c r="J385" s="21"/>
      <c r="K385" s="21"/>
      <c r="L385" s="21"/>
      <c r="M385" s="21"/>
      <c r="N385" s="21"/>
      <c r="O385" s="22"/>
      <c r="P385" s="22"/>
      <c r="Q385" s="57"/>
      <c r="R385" s="22"/>
      <c r="S385" s="57"/>
      <c r="T385" s="22"/>
      <c r="U385" s="22"/>
      <c r="V385" s="22"/>
      <c r="W385" s="22"/>
      <c r="X385" s="22"/>
      <c r="Y385" s="22"/>
      <c r="Z385" s="22"/>
      <c r="AA385" s="22"/>
      <c r="AB385" s="22"/>
      <c r="AC385" s="22"/>
      <c r="AD385" s="22"/>
    </row>
    <row r="386" spans="1:30" ht="15.75" customHeight="1" x14ac:dyDescent="0.2">
      <c r="A386" s="22"/>
      <c r="B386" s="22"/>
      <c r="C386" s="22"/>
      <c r="D386" s="22"/>
      <c r="E386" s="21"/>
      <c r="F386" s="21"/>
      <c r="G386" s="21"/>
      <c r="H386" s="21"/>
      <c r="I386" s="21"/>
      <c r="J386" s="21"/>
      <c r="K386" s="21"/>
      <c r="L386" s="21"/>
      <c r="M386" s="21"/>
      <c r="N386" s="21"/>
      <c r="O386" s="22"/>
      <c r="P386" s="22"/>
      <c r="Q386" s="57"/>
      <c r="R386" s="22"/>
      <c r="S386" s="57"/>
      <c r="T386" s="22"/>
      <c r="U386" s="22"/>
      <c r="V386" s="22"/>
      <c r="W386" s="22"/>
      <c r="X386" s="22"/>
      <c r="Y386" s="22"/>
      <c r="Z386" s="22"/>
      <c r="AA386" s="22"/>
      <c r="AB386" s="22"/>
      <c r="AC386" s="22"/>
      <c r="AD386" s="22"/>
    </row>
    <row r="387" spans="1:30" ht="15.75" customHeight="1" x14ac:dyDescent="0.2">
      <c r="A387" s="22"/>
      <c r="B387" s="22"/>
      <c r="C387" s="22"/>
      <c r="D387" s="22"/>
      <c r="E387" s="21"/>
      <c r="F387" s="21"/>
      <c r="G387" s="21"/>
      <c r="H387" s="21"/>
      <c r="I387" s="21"/>
      <c r="J387" s="21"/>
      <c r="K387" s="21"/>
      <c r="L387" s="21"/>
      <c r="M387" s="21"/>
      <c r="N387" s="21"/>
      <c r="O387" s="22"/>
      <c r="P387" s="22"/>
      <c r="Q387" s="57"/>
      <c r="R387" s="22"/>
      <c r="S387" s="57"/>
      <c r="T387" s="22"/>
      <c r="U387" s="22"/>
      <c r="V387" s="22"/>
      <c r="W387" s="22"/>
      <c r="X387" s="22"/>
      <c r="Y387" s="22"/>
      <c r="Z387" s="22"/>
      <c r="AA387" s="22"/>
      <c r="AB387" s="22"/>
      <c r="AC387" s="22"/>
      <c r="AD387" s="22"/>
    </row>
    <row r="388" spans="1:30" ht="15.75" customHeight="1" x14ac:dyDescent="0.2">
      <c r="A388" s="22"/>
      <c r="B388" s="22"/>
      <c r="C388" s="22"/>
      <c r="D388" s="22"/>
      <c r="E388" s="21"/>
      <c r="F388" s="21"/>
      <c r="G388" s="21"/>
      <c r="H388" s="21"/>
      <c r="I388" s="21"/>
      <c r="J388" s="21"/>
      <c r="K388" s="21"/>
      <c r="L388" s="21"/>
      <c r="M388" s="21"/>
      <c r="N388" s="21"/>
      <c r="O388" s="22"/>
      <c r="P388" s="22"/>
      <c r="Q388" s="57"/>
      <c r="R388" s="22"/>
      <c r="S388" s="57"/>
      <c r="T388" s="22"/>
      <c r="U388" s="22"/>
      <c r="V388" s="22"/>
      <c r="W388" s="22"/>
      <c r="X388" s="22"/>
      <c r="Y388" s="22"/>
      <c r="Z388" s="22"/>
      <c r="AA388" s="22"/>
      <c r="AB388" s="22"/>
      <c r="AC388" s="22"/>
      <c r="AD388" s="22"/>
    </row>
    <row r="389" spans="1:30" ht="15.75" customHeight="1" x14ac:dyDescent="0.2">
      <c r="A389" s="22"/>
      <c r="B389" s="22"/>
      <c r="C389" s="22"/>
      <c r="D389" s="22"/>
      <c r="E389" s="21"/>
      <c r="F389" s="21"/>
      <c r="G389" s="21"/>
      <c r="H389" s="21"/>
      <c r="I389" s="21"/>
      <c r="J389" s="21"/>
      <c r="K389" s="21"/>
      <c r="L389" s="21"/>
      <c r="M389" s="21"/>
      <c r="N389" s="21"/>
      <c r="O389" s="22"/>
      <c r="P389" s="22"/>
      <c r="Q389" s="57"/>
      <c r="R389" s="22"/>
      <c r="S389" s="57"/>
      <c r="T389" s="22"/>
      <c r="U389" s="22"/>
      <c r="V389" s="22"/>
      <c r="W389" s="22"/>
      <c r="X389" s="22"/>
      <c r="Y389" s="22"/>
      <c r="Z389" s="22"/>
      <c r="AA389" s="22"/>
      <c r="AB389" s="22"/>
      <c r="AC389" s="22"/>
      <c r="AD389" s="22"/>
    </row>
    <row r="390" spans="1:30" ht="15.75" customHeight="1" x14ac:dyDescent="0.2">
      <c r="A390" s="22"/>
      <c r="B390" s="22"/>
      <c r="C390" s="22"/>
      <c r="D390" s="22"/>
      <c r="E390" s="21"/>
      <c r="F390" s="21"/>
      <c r="G390" s="21"/>
      <c r="H390" s="21"/>
      <c r="I390" s="21"/>
      <c r="J390" s="21"/>
      <c r="K390" s="21"/>
      <c r="L390" s="21"/>
      <c r="M390" s="21"/>
      <c r="N390" s="21"/>
      <c r="O390" s="22"/>
      <c r="P390" s="22"/>
      <c r="Q390" s="57"/>
      <c r="R390" s="22"/>
      <c r="S390" s="57"/>
      <c r="T390" s="22"/>
      <c r="U390" s="22"/>
      <c r="V390" s="22"/>
      <c r="W390" s="22"/>
      <c r="X390" s="22"/>
      <c r="Y390" s="22"/>
      <c r="Z390" s="22"/>
      <c r="AA390" s="22"/>
      <c r="AB390" s="22"/>
      <c r="AC390" s="22"/>
      <c r="AD390" s="22"/>
    </row>
    <row r="391" spans="1:30" ht="15.75" customHeight="1" x14ac:dyDescent="0.2">
      <c r="A391" s="22"/>
      <c r="B391" s="22"/>
      <c r="C391" s="22"/>
      <c r="D391" s="22"/>
      <c r="E391" s="21"/>
      <c r="F391" s="21"/>
      <c r="G391" s="21"/>
      <c r="H391" s="21"/>
      <c r="I391" s="21"/>
      <c r="J391" s="21"/>
      <c r="K391" s="21"/>
      <c r="L391" s="21"/>
      <c r="M391" s="21"/>
      <c r="N391" s="21"/>
      <c r="O391" s="22"/>
      <c r="P391" s="22"/>
      <c r="Q391" s="57"/>
      <c r="R391" s="22"/>
      <c r="S391" s="57"/>
      <c r="T391" s="22"/>
      <c r="U391" s="22"/>
      <c r="V391" s="22"/>
      <c r="W391" s="22"/>
      <c r="X391" s="22"/>
      <c r="Y391" s="22"/>
      <c r="Z391" s="22"/>
      <c r="AA391" s="22"/>
      <c r="AB391" s="22"/>
      <c r="AC391" s="22"/>
      <c r="AD391" s="22"/>
    </row>
    <row r="392" spans="1:30" ht="15.75" customHeight="1" x14ac:dyDescent="0.2">
      <c r="A392" s="22"/>
      <c r="B392" s="22"/>
      <c r="C392" s="22"/>
      <c r="D392" s="22"/>
      <c r="E392" s="21"/>
      <c r="F392" s="21"/>
      <c r="G392" s="21"/>
      <c r="H392" s="21"/>
      <c r="I392" s="21"/>
      <c r="J392" s="21"/>
      <c r="K392" s="21"/>
      <c r="L392" s="21"/>
      <c r="M392" s="21"/>
      <c r="N392" s="21"/>
      <c r="O392" s="22"/>
      <c r="P392" s="22"/>
      <c r="Q392" s="57"/>
      <c r="R392" s="22"/>
      <c r="S392" s="57"/>
      <c r="T392" s="22"/>
      <c r="U392" s="22"/>
      <c r="V392" s="22"/>
      <c r="W392" s="22"/>
      <c r="X392" s="22"/>
      <c r="Y392" s="22"/>
      <c r="Z392" s="22"/>
      <c r="AA392" s="22"/>
      <c r="AB392" s="22"/>
      <c r="AC392" s="22"/>
      <c r="AD392" s="22"/>
    </row>
    <row r="393" spans="1:30" ht="15.75" customHeight="1" x14ac:dyDescent="0.2">
      <c r="A393" s="22"/>
      <c r="B393" s="22"/>
      <c r="C393" s="22"/>
      <c r="D393" s="22"/>
      <c r="E393" s="21"/>
      <c r="F393" s="21"/>
      <c r="G393" s="21"/>
      <c r="H393" s="21"/>
      <c r="I393" s="21"/>
      <c r="J393" s="21"/>
      <c r="K393" s="21"/>
      <c r="L393" s="21"/>
      <c r="M393" s="21"/>
      <c r="N393" s="21"/>
      <c r="O393" s="22"/>
      <c r="P393" s="22"/>
      <c r="Q393" s="57"/>
      <c r="R393" s="22"/>
      <c r="S393" s="57"/>
      <c r="T393" s="22"/>
      <c r="U393" s="22"/>
      <c r="V393" s="22"/>
      <c r="W393" s="22"/>
      <c r="X393" s="22"/>
      <c r="Y393" s="22"/>
      <c r="Z393" s="22"/>
      <c r="AA393" s="22"/>
      <c r="AB393" s="22"/>
      <c r="AC393" s="22"/>
      <c r="AD393" s="22"/>
    </row>
    <row r="394" spans="1:30" ht="15.75" customHeight="1" x14ac:dyDescent="0.2">
      <c r="A394" s="22"/>
      <c r="B394" s="22"/>
      <c r="C394" s="22"/>
      <c r="D394" s="22"/>
      <c r="E394" s="21"/>
      <c r="F394" s="21"/>
      <c r="G394" s="21"/>
      <c r="H394" s="21"/>
      <c r="I394" s="21"/>
      <c r="J394" s="21"/>
      <c r="K394" s="21"/>
      <c r="L394" s="21"/>
      <c r="M394" s="21"/>
      <c r="N394" s="21"/>
      <c r="O394" s="22"/>
      <c r="P394" s="22"/>
      <c r="Q394" s="57"/>
      <c r="R394" s="22"/>
      <c r="S394" s="57"/>
      <c r="T394" s="22"/>
      <c r="U394" s="22"/>
      <c r="V394" s="22"/>
      <c r="W394" s="22"/>
      <c r="X394" s="22"/>
      <c r="Y394" s="22"/>
      <c r="Z394" s="22"/>
      <c r="AA394" s="22"/>
      <c r="AB394" s="22"/>
      <c r="AC394" s="22"/>
      <c r="AD394" s="22"/>
    </row>
    <row r="395" spans="1:30" ht="15.75" customHeight="1" x14ac:dyDescent="0.2">
      <c r="A395" s="22"/>
      <c r="B395" s="22"/>
      <c r="C395" s="22"/>
      <c r="D395" s="22"/>
      <c r="E395" s="21"/>
      <c r="F395" s="21"/>
      <c r="G395" s="21"/>
      <c r="H395" s="21"/>
      <c r="I395" s="21"/>
      <c r="J395" s="21"/>
      <c r="K395" s="21"/>
      <c r="L395" s="21"/>
      <c r="M395" s="21"/>
      <c r="N395" s="21"/>
      <c r="O395" s="22"/>
      <c r="P395" s="22"/>
      <c r="Q395" s="57"/>
      <c r="R395" s="22"/>
      <c r="S395" s="57"/>
      <c r="T395" s="22"/>
      <c r="U395" s="22"/>
      <c r="V395" s="22"/>
      <c r="W395" s="22"/>
      <c r="X395" s="22"/>
      <c r="Y395" s="22"/>
      <c r="Z395" s="22"/>
      <c r="AA395" s="22"/>
      <c r="AB395" s="22"/>
      <c r="AC395" s="22"/>
      <c r="AD395" s="22"/>
    </row>
    <row r="396" spans="1:30" ht="15.75" customHeight="1" x14ac:dyDescent="0.2">
      <c r="A396" s="22"/>
      <c r="B396" s="22"/>
      <c r="C396" s="22"/>
      <c r="D396" s="22"/>
      <c r="E396" s="21"/>
      <c r="F396" s="21"/>
      <c r="G396" s="21"/>
      <c r="H396" s="21"/>
      <c r="I396" s="21"/>
      <c r="J396" s="21"/>
      <c r="K396" s="21"/>
      <c r="L396" s="21"/>
      <c r="M396" s="21"/>
      <c r="N396" s="21"/>
      <c r="O396" s="22"/>
      <c r="P396" s="22"/>
      <c r="Q396" s="57"/>
      <c r="R396" s="22"/>
      <c r="S396" s="57"/>
      <c r="T396" s="22"/>
      <c r="U396" s="22"/>
      <c r="V396" s="22"/>
      <c r="W396" s="22"/>
      <c r="X396" s="22"/>
      <c r="Y396" s="22"/>
      <c r="Z396" s="22"/>
      <c r="AA396" s="22"/>
      <c r="AB396" s="22"/>
      <c r="AC396" s="22"/>
      <c r="AD396" s="22"/>
    </row>
    <row r="397" spans="1:30" ht="15.75" customHeight="1" x14ac:dyDescent="0.2">
      <c r="A397" s="22"/>
      <c r="B397" s="22"/>
      <c r="C397" s="22"/>
      <c r="D397" s="22"/>
      <c r="E397" s="21"/>
      <c r="F397" s="21"/>
      <c r="G397" s="21"/>
      <c r="H397" s="21"/>
      <c r="I397" s="21"/>
      <c r="J397" s="21"/>
      <c r="K397" s="21"/>
      <c r="L397" s="21"/>
      <c r="M397" s="21"/>
      <c r="N397" s="21"/>
      <c r="O397" s="22"/>
      <c r="P397" s="22"/>
      <c r="Q397" s="57"/>
      <c r="R397" s="22"/>
      <c r="S397" s="57"/>
      <c r="T397" s="22"/>
      <c r="U397" s="22"/>
      <c r="V397" s="22"/>
      <c r="W397" s="22"/>
      <c r="X397" s="22"/>
      <c r="Y397" s="22"/>
      <c r="Z397" s="22"/>
      <c r="AA397" s="22"/>
      <c r="AB397" s="22"/>
      <c r="AC397" s="22"/>
      <c r="AD397" s="22"/>
    </row>
    <row r="398" spans="1:30" ht="15.75" customHeight="1" x14ac:dyDescent="0.2">
      <c r="A398" s="22"/>
      <c r="B398" s="22"/>
      <c r="C398" s="22"/>
      <c r="D398" s="22"/>
      <c r="E398" s="21"/>
      <c r="F398" s="21"/>
      <c r="G398" s="21"/>
      <c r="H398" s="21"/>
      <c r="I398" s="21"/>
      <c r="J398" s="21"/>
      <c r="K398" s="21"/>
      <c r="L398" s="21"/>
      <c r="M398" s="21"/>
      <c r="N398" s="21"/>
      <c r="O398" s="22"/>
      <c r="P398" s="22"/>
      <c r="Q398" s="57"/>
      <c r="R398" s="22"/>
      <c r="S398" s="57"/>
      <c r="T398" s="22"/>
      <c r="U398" s="22"/>
      <c r="V398" s="22"/>
      <c r="W398" s="22"/>
      <c r="X398" s="22"/>
      <c r="Y398" s="22"/>
      <c r="Z398" s="22"/>
      <c r="AA398" s="22"/>
      <c r="AB398" s="22"/>
      <c r="AC398" s="22"/>
      <c r="AD398" s="22"/>
    </row>
    <row r="399" spans="1:30" ht="15.75" customHeight="1" x14ac:dyDescent="0.2">
      <c r="A399" s="22"/>
      <c r="B399" s="22"/>
      <c r="C399" s="22"/>
      <c r="D399" s="22"/>
      <c r="E399" s="21"/>
      <c r="F399" s="21"/>
      <c r="G399" s="21"/>
      <c r="H399" s="21"/>
      <c r="I399" s="21"/>
      <c r="J399" s="21"/>
      <c r="K399" s="21"/>
      <c r="L399" s="21"/>
      <c r="M399" s="21"/>
      <c r="N399" s="21"/>
      <c r="O399" s="22"/>
      <c r="P399" s="22"/>
      <c r="Q399" s="57"/>
      <c r="R399" s="22"/>
      <c r="S399" s="57"/>
      <c r="T399" s="22"/>
      <c r="U399" s="22"/>
      <c r="V399" s="22"/>
      <c r="W399" s="22"/>
      <c r="X399" s="22"/>
      <c r="Y399" s="22"/>
      <c r="Z399" s="22"/>
      <c r="AA399" s="22"/>
      <c r="AB399" s="22"/>
      <c r="AC399" s="22"/>
      <c r="AD399" s="22"/>
    </row>
    <row r="400" spans="1:30" ht="15.75" customHeight="1" x14ac:dyDescent="0.2">
      <c r="A400" s="22"/>
      <c r="B400" s="22"/>
      <c r="C400" s="22"/>
      <c r="D400" s="22"/>
      <c r="E400" s="21"/>
      <c r="F400" s="21"/>
      <c r="G400" s="21"/>
      <c r="H400" s="21"/>
      <c r="I400" s="21"/>
      <c r="J400" s="21"/>
      <c r="K400" s="21"/>
      <c r="L400" s="21"/>
      <c r="M400" s="21"/>
      <c r="N400" s="21"/>
      <c r="O400" s="22"/>
      <c r="P400" s="22"/>
      <c r="Q400" s="57"/>
      <c r="R400" s="22"/>
      <c r="S400" s="57"/>
      <c r="T400" s="22"/>
      <c r="U400" s="22"/>
      <c r="V400" s="22"/>
      <c r="W400" s="22"/>
      <c r="X400" s="22"/>
      <c r="Y400" s="22"/>
      <c r="Z400" s="22"/>
      <c r="AA400" s="22"/>
      <c r="AB400" s="22"/>
      <c r="AC400" s="22"/>
      <c r="AD400" s="22"/>
    </row>
    <row r="401" spans="1:30" ht="15.75" customHeight="1" x14ac:dyDescent="0.2">
      <c r="A401" s="22"/>
      <c r="B401" s="22"/>
      <c r="C401" s="22"/>
      <c r="D401" s="22"/>
      <c r="E401" s="21"/>
      <c r="F401" s="21"/>
      <c r="G401" s="21"/>
      <c r="H401" s="21"/>
      <c r="I401" s="21"/>
      <c r="J401" s="21"/>
      <c r="K401" s="21"/>
      <c r="L401" s="21"/>
      <c r="M401" s="21"/>
      <c r="N401" s="21"/>
      <c r="O401" s="22"/>
      <c r="P401" s="22"/>
      <c r="Q401" s="57"/>
      <c r="R401" s="22"/>
      <c r="S401" s="57"/>
      <c r="T401" s="22"/>
      <c r="U401" s="22"/>
      <c r="V401" s="22"/>
      <c r="W401" s="22"/>
      <c r="X401" s="22"/>
      <c r="Y401" s="22"/>
      <c r="Z401" s="22"/>
      <c r="AA401" s="22"/>
      <c r="AB401" s="22"/>
      <c r="AC401" s="22"/>
      <c r="AD401" s="22"/>
    </row>
    <row r="402" spans="1:30" ht="15.75" customHeight="1" x14ac:dyDescent="0.2">
      <c r="A402" s="22"/>
      <c r="B402" s="22"/>
      <c r="C402" s="22"/>
      <c r="D402" s="22"/>
      <c r="E402" s="21"/>
      <c r="F402" s="21"/>
      <c r="G402" s="21"/>
      <c r="H402" s="21"/>
      <c r="I402" s="21"/>
      <c r="J402" s="21"/>
      <c r="K402" s="21"/>
      <c r="L402" s="21"/>
      <c r="M402" s="21"/>
      <c r="N402" s="21"/>
      <c r="O402" s="22"/>
      <c r="P402" s="22"/>
      <c r="Q402" s="57"/>
      <c r="R402" s="22"/>
      <c r="S402" s="57"/>
      <c r="T402" s="22"/>
      <c r="U402" s="22"/>
      <c r="V402" s="22"/>
      <c r="W402" s="22"/>
      <c r="X402" s="22"/>
      <c r="Y402" s="22"/>
      <c r="Z402" s="22"/>
      <c r="AA402" s="22"/>
      <c r="AB402" s="22"/>
      <c r="AC402" s="22"/>
      <c r="AD402" s="22"/>
    </row>
    <row r="403" spans="1:30" ht="15.75" customHeight="1" x14ac:dyDescent="0.2">
      <c r="A403" s="22"/>
      <c r="B403" s="22"/>
      <c r="C403" s="22"/>
      <c r="D403" s="22"/>
      <c r="E403" s="21"/>
      <c r="F403" s="21"/>
      <c r="G403" s="21"/>
      <c r="H403" s="21"/>
      <c r="I403" s="21"/>
      <c r="J403" s="21"/>
      <c r="K403" s="21"/>
      <c r="L403" s="21"/>
      <c r="M403" s="21"/>
      <c r="N403" s="21"/>
      <c r="O403" s="22"/>
      <c r="P403" s="22"/>
      <c r="Q403" s="57"/>
      <c r="R403" s="22"/>
      <c r="S403" s="57"/>
      <c r="T403" s="22"/>
      <c r="U403" s="22"/>
      <c r="V403" s="22"/>
      <c r="W403" s="22"/>
      <c r="X403" s="22"/>
      <c r="Y403" s="22"/>
      <c r="Z403" s="22"/>
      <c r="AA403" s="22"/>
      <c r="AB403" s="22"/>
      <c r="AC403" s="22"/>
      <c r="AD403" s="22"/>
    </row>
    <row r="404" spans="1:30" ht="15.75" customHeight="1" x14ac:dyDescent="0.2">
      <c r="A404" s="22"/>
      <c r="B404" s="22"/>
      <c r="C404" s="22"/>
      <c r="D404" s="22"/>
      <c r="E404" s="21"/>
      <c r="F404" s="21"/>
      <c r="G404" s="21"/>
      <c r="H404" s="21"/>
      <c r="I404" s="21"/>
      <c r="J404" s="21"/>
      <c r="K404" s="21"/>
      <c r="L404" s="21"/>
      <c r="M404" s="21"/>
      <c r="N404" s="21"/>
      <c r="O404" s="22"/>
      <c r="P404" s="22"/>
      <c r="Q404" s="57"/>
      <c r="R404" s="22"/>
      <c r="S404" s="57"/>
      <c r="T404" s="22"/>
      <c r="U404" s="22"/>
      <c r="V404" s="22"/>
      <c r="W404" s="22"/>
      <c r="X404" s="22"/>
      <c r="Y404" s="22"/>
      <c r="Z404" s="22"/>
      <c r="AA404" s="22"/>
      <c r="AB404" s="22"/>
      <c r="AC404" s="22"/>
      <c r="AD404" s="22"/>
    </row>
    <row r="405" spans="1:30" ht="15.75" customHeight="1" x14ac:dyDescent="0.2">
      <c r="A405" s="22"/>
      <c r="B405" s="22"/>
      <c r="C405" s="22"/>
      <c r="D405" s="22"/>
      <c r="E405" s="21"/>
      <c r="F405" s="21"/>
      <c r="G405" s="21"/>
      <c r="H405" s="21"/>
      <c r="I405" s="21"/>
      <c r="J405" s="21"/>
      <c r="K405" s="21"/>
      <c r="L405" s="21"/>
      <c r="M405" s="21"/>
      <c r="N405" s="21"/>
      <c r="O405" s="22"/>
      <c r="P405" s="22"/>
      <c r="Q405" s="57"/>
      <c r="R405" s="22"/>
      <c r="S405" s="57"/>
      <c r="T405" s="22"/>
      <c r="U405" s="22"/>
      <c r="V405" s="22"/>
      <c r="W405" s="22"/>
      <c r="X405" s="22"/>
      <c r="Y405" s="22"/>
      <c r="Z405" s="22"/>
      <c r="AA405" s="22"/>
      <c r="AB405" s="22"/>
      <c r="AC405" s="22"/>
      <c r="AD405" s="22"/>
    </row>
    <row r="406" spans="1:30" ht="15.75" customHeight="1" x14ac:dyDescent="0.2">
      <c r="A406" s="22"/>
      <c r="B406" s="22"/>
      <c r="C406" s="22"/>
      <c r="D406" s="22"/>
      <c r="E406" s="21"/>
      <c r="F406" s="21"/>
      <c r="G406" s="21"/>
      <c r="H406" s="21"/>
      <c r="I406" s="21"/>
      <c r="J406" s="21"/>
      <c r="K406" s="21"/>
      <c r="L406" s="21"/>
      <c r="M406" s="21"/>
      <c r="N406" s="21"/>
      <c r="O406" s="22"/>
      <c r="P406" s="22"/>
      <c r="Q406" s="57"/>
      <c r="R406" s="22"/>
      <c r="S406" s="57"/>
      <c r="T406" s="22"/>
      <c r="U406" s="22"/>
      <c r="V406" s="22"/>
      <c r="W406" s="22"/>
      <c r="X406" s="22"/>
      <c r="Y406" s="22"/>
      <c r="Z406" s="22"/>
      <c r="AA406" s="22"/>
      <c r="AB406" s="22"/>
      <c r="AC406" s="22"/>
      <c r="AD406" s="22"/>
    </row>
    <row r="407" spans="1:30" ht="15.75" customHeight="1" x14ac:dyDescent="0.2">
      <c r="A407" s="22"/>
      <c r="B407" s="22"/>
      <c r="C407" s="22"/>
      <c r="D407" s="22"/>
      <c r="E407" s="21"/>
      <c r="F407" s="21"/>
      <c r="G407" s="21"/>
      <c r="H407" s="21"/>
      <c r="I407" s="21"/>
      <c r="J407" s="21"/>
      <c r="K407" s="21"/>
      <c r="L407" s="21"/>
      <c r="M407" s="21"/>
      <c r="N407" s="21"/>
      <c r="O407" s="22"/>
      <c r="P407" s="22"/>
      <c r="Q407" s="57"/>
      <c r="R407" s="22"/>
      <c r="S407" s="57"/>
      <c r="T407" s="22"/>
      <c r="U407" s="22"/>
      <c r="V407" s="22"/>
      <c r="W407" s="22"/>
      <c r="X407" s="22"/>
      <c r="Y407" s="22"/>
      <c r="Z407" s="22"/>
      <c r="AA407" s="22"/>
      <c r="AB407" s="22"/>
      <c r="AC407" s="22"/>
      <c r="AD407" s="22"/>
    </row>
    <row r="408" spans="1:30" ht="15.75" customHeight="1" x14ac:dyDescent="0.2">
      <c r="A408" s="22"/>
      <c r="B408" s="22"/>
      <c r="C408" s="22"/>
      <c r="D408" s="22"/>
      <c r="E408" s="21"/>
      <c r="F408" s="21"/>
      <c r="G408" s="21"/>
      <c r="H408" s="21"/>
      <c r="I408" s="21"/>
      <c r="J408" s="21"/>
      <c r="K408" s="21"/>
      <c r="L408" s="21"/>
      <c r="M408" s="21"/>
      <c r="N408" s="21"/>
      <c r="O408" s="22"/>
      <c r="P408" s="22"/>
      <c r="Q408" s="57"/>
      <c r="R408" s="22"/>
      <c r="S408" s="57"/>
      <c r="T408" s="22"/>
      <c r="U408" s="22"/>
      <c r="V408" s="22"/>
      <c r="W408" s="22"/>
      <c r="X408" s="22"/>
      <c r="Y408" s="22"/>
      <c r="Z408" s="22"/>
      <c r="AA408" s="22"/>
      <c r="AB408" s="22"/>
      <c r="AC408" s="22"/>
      <c r="AD408" s="22"/>
    </row>
    <row r="409" spans="1:30" ht="15.75" customHeight="1" x14ac:dyDescent="0.2">
      <c r="A409" s="22"/>
      <c r="B409" s="22"/>
      <c r="C409" s="22"/>
      <c r="D409" s="22"/>
      <c r="E409" s="21"/>
      <c r="F409" s="21"/>
      <c r="G409" s="21"/>
      <c r="H409" s="21"/>
      <c r="I409" s="21"/>
      <c r="J409" s="21"/>
      <c r="K409" s="21"/>
      <c r="L409" s="21"/>
      <c r="M409" s="21"/>
      <c r="N409" s="21"/>
      <c r="O409" s="22"/>
      <c r="P409" s="22"/>
      <c r="Q409" s="57"/>
      <c r="R409" s="22"/>
      <c r="S409" s="57"/>
      <c r="T409" s="22"/>
      <c r="U409" s="22"/>
      <c r="V409" s="22"/>
      <c r="W409" s="22"/>
      <c r="X409" s="22"/>
      <c r="Y409" s="22"/>
      <c r="Z409" s="22"/>
      <c r="AA409" s="22"/>
      <c r="AB409" s="22"/>
      <c r="AC409" s="22"/>
      <c r="AD409" s="22"/>
    </row>
    <row r="410" spans="1:30" ht="15.75" customHeight="1" x14ac:dyDescent="0.2">
      <c r="A410" s="22"/>
      <c r="B410" s="22"/>
      <c r="C410" s="22"/>
      <c r="D410" s="22"/>
      <c r="E410" s="21"/>
      <c r="F410" s="21"/>
      <c r="G410" s="21"/>
      <c r="H410" s="21"/>
      <c r="I410" s="21"/>
      <c r="J410" s="21"/>
      <c r="K410" s="21"/>
      <c r="L410" s="21"/>
      <c r="M410" s="21"/>
      <c r="N410" s="21"/>
      <c r="O410" s="22"/>
      <c r="P410" s="22"/>
      <c r="Q410" s="57"/>
      <c r="R410" s="22"/>
      <c r="S410" s="57"/>
      <c r="T410" s="22"/>
      <c r="U410" s="22"/>
      <c r="V410" s="22"/>
      <c r="W410" s="22"/>
      <c r="X410" s="22"/>
      <c r="Y410" s="22"/>
      <c r="Z410" s="22"/>
      <c r="AA410" s="22"/>
      <c r="AB410" s="22"/>
      <c r="AC410" s="22"/>
      <c r="AD410" s="22"/>
    </row>
    <row r="411" spans="1:30" ht="15.75" customHeight="1" x14ac:dyDescent="0.2">
      <c r="A411" s="22"/>
      <c r="B411" s="22"/>
      <c r="C411" s="22"/>
      <c r="D411" s="22"/>
      <c r="E411" s="21"/>
      <c r="F411" s="21"/>
      <c r="G411" s="21"/>
      <c r="H411" s="21"/>
      <c r="I411" s="21"/>
      <c r="J411" s="21"/>
      <c r="K411" s="21"/>
      <c r="L411" s="21"/>
      <c r="M411" s="21"/>
      <c r="N411" s="21"/>
      <c r="O411" s="22"/>
      <c r="P411" s="22"/>
      <c r="Q411" s="57"/>
      <c r="R411" s="22"/>
      <c r="S411" s="57"/>
      <c r="T411" s="22"/>
      <c r="U411" s="22"/>
      <c r="V411" s="22"/>
      <c r="W411" s="22"/>
      <c r="X411" s="22"/>
      <c r="Y411" s="22"/>
      <c r="Z411" s="22"/>
      <c r="AA411" s="22"/>
      <c r="AB411" s="22"/>
      <c r="AC411" s="22"/>
      <c r="AD411" s="22"/>
    </row>
    <row r="412" spans="1:30" ht="15.75" customHeight="1" x14ac:dyDescent="0.2">
      <c r="A412" s="22"/>
      <c r="B412" s="22"/>
      <c r="C412" s="22"/>
      <c r="D412" s="22"/>
      <c r="E412" s="21"/>
      <c r="F412" s="21"/>
      <c r="G412" s="21"/>
      <c r="H412" s="21"/>
      <c r="I412" s="21"/>
      <c r="J412" s="21"/>
      <c r="K412" s="21"/>
      <c r="L412" s="21"/>
      <c r="M412" s="21"/>
      <c r="N412" s="21"/>
      <c r="O412" s="22"/>
      <c r="P412" s="22"/>
      <c r="Q412" s="57"/>
      <c r="R412" s="22"/>
      <c r="S412" s="57"/>
      <c r="T412" s="22"/>
      <c r="U412" s="22"/>
      <c r="V412" s="22"/>
      <c r="W412" s="22"/>
      <c r="X412" s="22"/>
      <c r="Y412" s="22"/>
      <c r="Z412" s="22"/>
      <c r="AA412" s="22"/>
      <c r="AB412" s="22"/>
      <c r="AC412" s="22"/>
      <c r="AD412" s="22"/>
    </row>
    <row r="413" spans="1:30" ht="15.75" customHeight="1" x14ac:dyDescent="0.2">
      <c r="A413" s="22"/>
      <c r="B413" s="22"/>
      <c r="C413" s="22"/>
      <c r="D413" s="22"/>
      <c r="E413" s="21"/>
      <c r="F413" s="21"/>
      <c r="G413" s="21"/>
      <c r="H413" s="21"/>
      <c r="I413" s="21"/>
      <c r="J413" s="21"/>
      <c r="K413" s="21"/>
      <c r="L413" s="21"/>
      <c r="M413" s="21"/>
      <c r="N413" s="21"/>
      <c r="O413" s="22"/>
      <c r="P413" s="22"/>
      <c r="Q413" s="57"/>
      <c r="R413" s="22"/>
      <c r="S413" s="57"/>
      <c r="T413" s="22"/>
      <c r="U413" s="22"/>
      <c r="V413" s="22"/>
      <c r="W413" s="22"/>
      <c r="X413" s="22"/>
      <c r="Y413" s="22"/>
      <c r="Z413" s="22"/>
      <c r="AA413" s="22"/>
      <c r="AB413" s="22"/>
      <c r="AC413" s="22"/>
      <c r="AD413" s="22"/>
    </row>
    <row r="414" spans="1:30" ht="15.75" customHeight="1" x14ac:dyDescent="0.2">
      <c r="A414" s="22"/>
      <c r="B414" s="22"/>
      <c r="C414" s="22"/>
      <c r="D414" s="22"/>
      <c r="E414" s="21"/>
      <c r="F414" s="21"/>
      <c r="G414" s="21"/>
      <c r="H414" s="21"/>
      <c r="I414" s="21"/>
      <c r="J414" s="21"/>
      <c r="K414" s="21"/>
      <c r="L414" s="21"/>
      <c r="M414" s="21"/>
      <c r="N414" s="21"/>
      <c r="O414" s="22"/>
      <c r="P414" s="22"/>
      <c r="Q414" s="57"/>
      <c r="R414" s="22"/>
      <c r="S414" s="57"/>
      <c r="T414" s="22"/>
      <c r="U414" s="22"/>
      <c r="V414" s="22"/>
      <c r="W414" s="22"/>
      <c r="X414" s="22"/>
      <c r="Y414" s="22"/>
      <c r="Z414" s="22"/>
      <c r="AA414" s="22"/>
      <c r="AB414" s="22"/>
      <c r="AC414" s="22"/>
      <c r="AD414" s="22"/>
    </row>
    <row r="415" spans="1:30" ht="15.75" customHeight="1" x14ac:dyDescent="0.2">
      <c r="A415" s="22"/>
      <c r="B415" s="22"/>
      <c r="C415" s="22"/>
      <c r="D415" s="22"/>
      <c r="E415" s="21"/>
      <c r="F415" s="21"/>
      <c r="G415" s="21"/>
      <c r="H415" s="21"/>
      <c r="I415" s="21"/>
      <c r="J415" s="21"/>
      <c r="K415" s="21"/>
      <c r="L415" s="21"/>
      <c r="M415" s="21"/>
      <c r="N415" s="21"/>
      <c r="O415" s="22"/>
      <c r="P415" s="22"/>
      <c r="Q415" s="57"/>
      <c r="R415" s="22"/>
      <c r="S415" s="57"/>
      <c r="T415" s="22"/>
      <c r="U415" s="22"/>
      <c r="V415" s="22"/>
      <c r="W415" s="22"/>
      <c r="X415" s="22"/>
      <c r="Y415" s="22"/>
      <c r="Z415" s="22"/>
      <c r="AA415" s="22"/>
      <c r="AB415" s="22"/>
      <c r="AC415" s="22"/>
      <c r="AD415" s="22"/>
    </row>
    <row r="416" spans="1:30" ht="15.75" customHeight="1" x14ac:dyDescent="0.2">
      <c r="A416" s="22"/>
      <c r="B416" s="22"/>
      <c r="C416" s="22"/>
      <c r="D416" s="22"/>
      <c r="E416" s="21"/>
      <c r="F416" s="21"/>
      <c r="G416" s="21"/>
      <c r="H416" s="21"/>
      <c r="I416" s="21"/>
      <c r="J416" s="21"/>
      <c r="K416" s="21"/>
      <c r="L416" s="21"/>
      <c r="M416" s="21"/>
      <c r="N416" s="21"/>
      <c r="O416" s="22"/>
      <c r="P416" s="22"/>
      <c r="Q416" s="57"/>
      <c r="R416" s="22"/>
      <c r="S416" s="57"/>
      <c r="T416" s="22"/>
      <c r="U416" s="22"/>
      <c r="V416" s="22"/>
      <c r="W416" s="22"/>
      <c r="X416" s="22"/>
      <c r="Y416" s="22"/>
      <c r="Z416" s="22"/>
      <c r="AA416" s="22"/>
      <c r="AB416" s="22"/>
      <c r="AC416" s="22"/>
      <c r="AD416" s="22"/>
    </row>
    <row r="417" spans="1:30" ht="15.75" customHeight="1" x14ac:dyDescent="0.2">
      <c r="A417" s="22"/>
      <c r="B417" s="22"/>
      <c r="C417" s="22"/>
      <c r="D417" s="22"/>
      <c r="E417" s="21"/>
      <c r="F417" s="21"/>
      <c r="G417" s="21"/>
      <c r="H417" s="21"/>
      <c r="I417" s="21"/>
      <c r="J417" s="21"/>
      <c r="K417" s="21"/>
      <c r="L417" s="21"/>
      <c r="M417" s="21"/>
      <c r="N417" s="21"/>
      <c r="O417" s="22"/>
      <c r="P417" s="22"/>
      <c r="Q417" s="57"/>
      <c r="R417" s="22"/>
      <c r="S417" s="57"/>
      <c r="T417" s="22"/>
      <c r="U417" s="22"/>
      <c r="V417" s="22"/>
      <c r="W417" s="22"/>
      <c r="X417" s="22"/>
      <c r="Y417" s="22"/>
      <c r="Z417" s="22"/>
      <c r="AA417" s="22"/>
      <c r="AB417" s="22"/>
      <c r="AC417" s="22"/>
      <c r="AD417" s="22"/>
    </row>
    <row r="418" spans="1:30" ht="15.75" customHeight="1" x14ac:dyDescent="0.2">
      <c r="A418" s="22"/>
      <c r="B418" s="22"/>
      <c r="C418" s="22"/>
      <c r="D418" s="22"/>
      <c r="E418" s="21"/>
      <c r="F418" s="21"/>
      <c r="G418" s="21"/>
      <c r="H418" s="21"/>
      <c r="I418" s="21"/>
      <c r="J418" s="21"/>
      <c r="K418" s="21"/>
      <c r="L418" s="21"/>
      <c r="M418" s="21"/>
      <c r="N418" s="21"/>
      <c r="O418" s="22"/>
      <c r="P418" s="22"/>
      <c r="Q418" s="57"/>
      <c r="R418" s="22"/>
      <c r="S418" s="57"/>
      <c r="T418" s="22"/>
      <c r="U418" s="22"/>
      <c r="V418" s="22"/>
      <c r="W418" s="22"/>
      <c r="X418" s="22"/>
      <c r="Y418" s="22"/>
      <c r="Z418" s="22"/>
      <c r="AA418" s="22"/>
      <c r="AB418" s="22"/>
      <c r="AC418" s="22"/>
      <c r="AD418" s="22"/>
    </row>
    <row r="419" spans="1:30" ht="15.75" customHeight="1" x14ac:dyDescent="0.2">
      <c r="A419" s="22"/>
      <c r="B419" s="22"/>
      <c r="C419" s="22"/>
      <c r="D419" s="22"/>
      <c r="E419" s="21"/>
      <c r="F419" s="21"/>
      <c r="G419" s="21"/>
      <c r="H419" s="21"/>
      <c r="I419" s="21"/>
      <c r="J419" s="21"/>
      <c r="K419" s="21"/>
      <c r="L419" s="21"/>
      <c r="M419" s="21"/>
      <c r="N419" s="21"/>
      <c r="O419" s="22"/>
      <c r="P419" s="22"/>
      <c r="Q419" s="57"/>
      <c r="R419" s="22"/>
      <c r="S419" s="57"/>
      <c r="T419" s="22"/>
      <c r="U419" s="22"/>
      <c r="V419" s="22"/>
      <c r="W419" s="22"/>
      <c r="X419" s="22"/>
      <c r="Y419" s="22"/>
      <c r="Z419" s="22"/>
      <c r="AA419" s="22"/>
      <c r="AB419" s="22"/>
      <c r="AC419" s="22"/>
      <c r="AD419" s="22"/>
    </row>
    <row r="420" spans="1:30" ht="15.75" customHeight="1" x14ac:dyDescent="0.2">
      <c r="A420" s="22"/>
      <c r="B420" s="22"/>
      <c r="C420" s="22"/>
      <c r="D420" s="22"/>
      <c r="E420" s="21"/>
      <c r="F420" s="21"/>
      <c r="G420" s="21"/>
      <c r="H420" s="21"/>
      <c r="I420" s="21"/>
      <c r="J420" s="21"/>
      <c r="K420" s="21"/>
      <c r="L420" s="21"/>
      <c r="M420" s="21"/>
      <c r="N420" s="21"/>
      <c r="O420" s="22"/>
      <c r="P420" s="22"/>
      <c r="Q420" s="57"/>
      <c r="R420" s="22"/>
      <c r="S420" s="57"/>
      <c r="T420" s="22"/>
      <c r="U420" s="22"/>
      <c r="V420" s="22"/>
      <c r="W420" s="22"/>
      <c r="X420" s="22"/>
      <c r="Y420" s="22"/>
      <c r="Z420" s="22"/>
      <c r="AA420" s="22"/>
      <c r="AB420" s="22"/>
      <c r="AC420" s="22"/>
      <c r="AD420" s="22"/>
    </row>
    <row r="421" spans="1:30" ht="15.75" customHeight="1" x14ac:dyDescent="0.2">
      <c r="A421" s="22"/>
      <c r="B421" s="22"/>
      <c r="C421" s="22"/>
      <c r="D421" s="22"/>
      <c r="E421" s="21"/>
      <c r="F421" s="21"/>
      <c r="G421" s="21"/>
      <c r="H421" s="21"/>
      <c r="I421" s="21"/>
      <c r="J421" s="21"/>
      <c r="K421" s="21"/>
      <c r="L421" s="21"/>
      <c r="M421" s="21"/>
      <c r="N421" s="21"/>
      <c r="O421" s="22"/>
      <c r="P421" s="22"/>
      <c r="Q421" s="57"/>
      <c r="R421" s="22"/>
      <c r="S421" s="57"/>
      <c r="T421" s="22"/>
      <c r="U421" s="22"/>
      <c r="V421" s="22"/>
      <c r="W421" s="22"/>
      <c r="X421" s="22"/>
      <c r="Y421" s="22"/>
      <c r="Z421" s="22"/>
      <c r="AA421" s="22"/>
      <c r="AB421" s="22"/>
      <c r="AC421" s="22"/>
      <c r="AD421" s="22"/>
    </row>
    <row r="422" spans="1:30" ht="15.75" customHeight="1" x14ac:dyDescent="0.2">
      <c r="A422" s="22"/>
      <c r="B422" s="22"/>
      <c r="C422" s="22"/>
      <c r="D422" s="22"/>
      <c r="E422" s="21"/>
      <c r="F422" s="21"/>
      <c r="G422" s="21"/>
      <c r="H422" s="21"/>
      <c r="I422" s="21"/>
      <c r="J422" s="21"/>
      <c r="K422" s="21"/>
      <c r="L422" s="21"/>
      <c r="M422" s="21"/>
      <c r="N422" s="21"/>
      <c r="O422" s="22"/>
      <c r="P422" s="22"/>
      <c r="Q422" s="57"/>
      <c r="R422" s="22"/>
      <c r="S422" s="57"/>
      <c r="T422" s="22"/>
      <c r="U422" s="22"/>
      <c r="V422" s="22"/>
      <c r="W422" s="22"/>
      <c r="X422" s="22"/>
      <c r="Y422" s="22"/>
      <c r="Z422" s="22"/>
      <c r="AA422" s="22"/>
      <c r="AB422" s="22"/>
      <c r="AC422" s="22"/>
      <c r="AD422" s="22"/>
    </row>
    <row r="423" spans="1:30" ht="15.75" customHeight="1" x14ac:dyDescent="0.2">
      <c r="A423" s="22"/>
      <c r="B423" s="22"/>
      <c r="C423" s="22"/>
      <c r="D423" s="22"/>
      <c r="E423" s="21"/>
      <c r="F423" s="21"/>
      <c r="G423" s="21"/>
      <c r="H423" s="21"/>
      <c r="I423" s="21"/>
      <c r="J423" s="21"/>
      <c r="K423" s="21"/>
      <c r="L423" s="21"/>
      <c r="M423" s="21"/>
      <c r="N423" s="21"/>
      <c r="O423" s="22"/>
      <c r="P423" s="22"/>
      <c r="Q423" s="57"/>
      <c r="R423" s="22"/>
      <c r="S423" s="57"/>
      <c r="T423" s="22"/>
      <c r="U423" s="22"/>
      <c r="V423" s="22"/>
      <c r="W423" s="22"/>
      <c r="X423" s="22"/>
      <c r="Y423" s="22"/>
      <c r="Z423" s="22"/>
      <c r="AA423" s="22"/>
      <c r="AB423" s="22"/>
      <c r="AC423" s="22"/>
      <c r="AD423" s="22"/>
    </row>
    <row r="424" spans="1:30" ht="15.75" customHeight="1" x14ac:dyDescent="0.2">
      <c r="A424" s="22"/>
      <c r="B424" s="22"/>
      <c r="C424" s="22"/>
      <c r="D424" s="22"/>
      <c r="E424" s="21"/>
      <c r="F424" s="21"/>
      <c r="G424" s="21"/>
      <c r="H424" s="21"/>
      <c r="I424" s="21"/>
      <c r="J424" s="21"/>
      <c r="K424" s="21"/>
      <c r="L424" s="21"/>
      <c r="M424" s="21"/>
      <c r="N424" s="21"/>
      <c r="O424" s="22"/>
      <c r="P424" s="22"/>
      <c r="Q424" s="57"/>
      <c r="R424" s="22"/>
      <c r="S424" s="57"/>
      <c r="T424" s="22"/>
      <c r="U424" s="22"/>
      <c r="V424" s="22"/>
      <c r="W424" s="22"/>
      <c r="X424" s="22"/>
      <c r="Y424" s="22"/>
      <c r="Z424" s="22"/>
      <c r="AA424" s="22"/>
      <c r="AB424" s="22"/>
      <c r="AC424" s="22"/>
      <c r="AD424" s="22"/>
    </row>
    <row r="425" spans="1:30" ht="15.75" customHeight="1" x14ac:dyDescent="0.2">
      <c r="A425" s="22"/>
      <c r="B425" s="22"/>
      <c r="C425" s="22"/>
      <c r="D425" s="22"/>
      <c r="E425" s="21"/>
      <c r="F425" s="21"/>
      <c r="G425" s="21"/>
      <c r="H425" s="21"/>
      <c r="I425" s="21"/>
      <c r="J425" s="21"/>
      <c r="K425" s="21"/>
      <c r="L425" s="21"/>
      <c r="M425" s="21"/>
      <c r="N425" s="21"/>
      <c r="O425" s="22"/>
      <c r="P425" s="22"/>
      <c r="Q425" s="57"/>
      <c r="R425" s="22"/>
      <c r="S425" s="57"/>
      <c r="T425" s="22"/>
      <c r="U425" s="22"/>
      <c r="V425" s="22"/>
      <c r="W425" s="22"/>
      <c r="X425" s="22"/>
      <c r="Y425" s="22"/>
      <c r="Z425" s="22"/>
      <c r="AA425" s="22"/>
      <c r="AB425" s="22"/>
      <c r="AC425" s="22"/>
      <c r="AD425" s="22"/>
    </row>
    <row r="426" spans="1:30" ht="15.75" customHeight="1" x14ac:dyDescent="0.2">
      <c r="A426" s="22"/>
      <c r="B426" s="22"/>
      <c r="C426" s="22"/>
      <c r="D426" s="22"/>
      <c r="E426" s="21"/>
      <c r="F426" s="21"/>
      <c r="G426" s="21"/>
      <c r="H426" s="21"/>
      <c r="I426" s="21"/>
      <c r="J426" s="21"/>
      <c r="K426" s="21"/>
      <c r="L426" s="21"/>
      <c r="M426" s="21"/>
      <c r="N426" s="21"/>
      <c r="O426" s="22"/>
      <c r="P426" s="22"/>
      <c r="Q426" s="57"/>
      <c r="R426" s="22"/>
      <c r="S426" s="57"/>
      <c r="T426" s="22"/>
      <c r="U426" s="22"/>
      <c r="V426" s="22"/>
      <c r="W426" s="22"/>
      <c r="X426" s="22"/>
      <c r="Y426" s="22"/>
      <c r="Z426" s="22"/>
      <c r="AA426" s="22"/>
      <c r="AB426" s="22"/>
      <c r="AC426" s="22"/>
      <c r="AD426" s="22"/>
    </row>
    <row r="427" spans="1:30" ht="15.75" customHeight="1" x14ac:dyDescent="0.2">
      <c r="A427" s="22"/>
      <c r="B427" s="22"/>
      <c r="C427" s="22"/>
      <c r="D427" s="22"/>
      <c r="E427" s="21"/>
      <c r="F427" s="21"/>
      <c r="G427" s="21"/>
      <c r="H427" s="21"/>
      <c r="I427" s="21"/>
      <c r="J427" s="21"/>
      <c r="K427" s="21"/>
      <c r="L427" s="21"/>
      <c r="M427" s="21"/>
      <c r="N427" s="21"/>
      <c r="O427" s="22"/>
      <c r="P427" s="22"/>
      <c r="Q427" s="57"/>
      <c r="R427" s="22"/>
      <c r="S427" s="57"/>
      <c r="T427" s="22"/>
      <c r="U427" s="22"/>
      <c r="V427" s="22"/>
      <c r="W427" s="22"/>
      <c r="X427" s="22"/>
      <c r="Y427" s="22"/>
      <c r="Z427" s="22"/>
      <c r="AA427" s="22"/>
      <c r="AB427" s="22"/>
      <c r="AC427" s="22"/>
      <c r="AD427" s="22"/>
    </row>
    <row r="428" spans="1:30" ht="15.75" customHeight="1" x14ac:dyDescent="0.2">
      <c r="A428" s="22"/>
      <c r="B428" s="22"/>
      <c r="C428" s="22"/>
      <c r="D428" s="22"/>
      <c r="E428" s="21"/>
      <c r="F428" s="21"/>
      <c r="G428" s="21"/>
      <c r="H428" s="21"/>
      <c r="I428" s="21"/>
      <c r="J428" s="21"/>
      <c r="K428" s="21"/>
      <c r="L428" s="21"/>
      <c r="M428" s="21"/>
      <c r="N428" s="21"/>
      <c r="O428" s="22"/>
      <c r="P428" s="22"/>
      <c r="Q428" s="57"/>
      <c r="R428" s="22"/>
      <c r="S428" s="57"/>
      <c r="T428" s="22"/>
      <c r="U428" s="22"/>
      <c r="V428" s="22"/>
      <c r="W428" s="22"/>
      <c r="X428" s="22"/>
      <c r="Y428" s="22"/>
      <c r="Z428" s="22"/>
      <c r="AA428" s="22"/>
      <c r="AB428" s="22"/>
      <c r="AC428" s="22"/>
      <c r="AD428" s="22"/>
    </row>
    <row r="429" spans="1:30" ht="15.75" customHeight="1" x14ac:dyDescent="0.2">
      <c r="A429" s="22"/>
      <c r="B429" s="22"/>
      <c r="C429" s="22"/>
      <c r="D429" s="22"/>
      <c r="E429" s="21"/>
      <c r="F429" s="21"/>
      <c r="G429" s="21"/>
      <c r="H429" s="21"/>
      <c r="I429" s="21"/>
      <c r="J429" s="21"/>
      <c r="K429" s="21"/>
      <c r="L429" s="21"/>
      <c r="M429" s="21"/>
      <c r="N429" s="21"/>
      <c r="O429" s="22"/>
      <c r="P429" s="22"/>
      <c r="Q429" s="57"/>
      <c r="R429" s="22"/>
      <c r="S429" s="57"/>
      <c r="T429" s="22"/>
      <c r="U429" s="22"/>
      <c r="V429" s="22"/>
      <c r="W429" s="22"/>
      <c r="X429" s="22"/>
      <c r="Y429" s="22"/>
      <c r="Z429" s="22"/>
      <c r="AA429" s="22"/>
      <c r="AB429" s="22"/>
      <c r="AC429" s="22"/>
      <c r="AD429" s="22"/>
    </row>
    <row r="430" spans="1:30" ht="15.75" customHeight="1" x14ac:dyDescent="0.2">
      <c r="A430" s="22"/>
      <c r="B430" s="22"/>
      <c r="C430" s="22"/>
      <c r="D430" s="22"/>
      <c r="E430" s="21"/>
      <c r="F430" s="21"/>
      <c r="G430" s="21"/>
      <c r="H430" s="21"/>
      <c r="I430" s="21"/>
      <c r="J430" s="21"/>
      <c r="K430" s="21"/>
      <c r="L430" s="21"/>
      <c r="M430" s="21"/>
      <c r="N430" s="21"/>
      <c r="O430" s="22"/>
      <c r="P430" s="22"/>
      <c r="Q430" s="57"/>
      <c r="R430" s="22"/>
      <c r="S430" s="57"/>
      <c r="T430" s="22"/>
      <c r="U430" s="22"/>
      <c r="V430" s="22"/>
      <c r="W430" s="22"/>
      <c r="X430" s="22"/>
      <c r="Y430" s="22"/>
      <c r="Z430" s="22"/>
      <c r="AA430" s="22"/>
      <c r="AB430" s="22"/>
      <c r="AC430" s="22"/>
      <c r="AD430" s="22"/>
    </row>
    <row r="431" spans="1:30" ht="15.75" customHeight="1" x14ac:dyDescent="0.2">
      <c r="A431" s="22"/>
      <c r="B431" s="22"/>
      <c r="C431" s="22"/>
      <c r="D431" s="22"/>
      <c r="E431" s="21"/>
      <c r="F431" s="21"/>
      <c r="G431" s="21"/>
      <c r="H431" s="21"/>
      <c r="I431" s="21"/>
      <c r="J431" s="21"/>
      <c r="K431" s="21"/>
      <c r="L431" s="21"/>
      <c r="M431" s="21"/>
      <c r="N431" s="21"/>
      <c r="O431" s="22"/>
      <c r="P431" s="22"/>
      <c r="Q431" s="57"/>
      <c r="R431" s="22"/>
      <c r="S431" s="57"/>
      <c r="T431" s="22"/>
      <c r="U431" s="22"/>
      <c r="V431" s="22"/>
      <c r="W431" s="22"/>
      <c r="X431" s="22"/>
      <c r="Y431" s="22"/>
      <c r="Z431" s="22"/>
      <c r="AA431" s="22"/>
      <c r="AB431" s="22"/>
      <c r="AC431" s="22"/>
      <c r="AD431" s="22"/>
    </row>
    <row r="432" spans="1:30" ht="15.75" customHeight="1" x14ac:dyDescent="0.2">
      <c r="A432" s="22"/>
      <c r="B432" s="22"/>
      <c r="C432" s="22"/>
      <c r="D432" s="22"/>
      <c r="E432" s="21"/>
      <c r="F432" s="21"/>
      <c r="G432" s="21"/>
      <c r="H432" s="21"/>
      <c r="I432" s="21"/>
      <c r="J432" s="21"/>
      <c r="K432" s="21"/>
      <c r="L432" s="21"/>
      <c r="M432" s="21"/>
      <c r="N432" s="21"/>
      <c r="O432" s="22"/>
      <c r="P432" s="22"/>
      <c r="Q432" s="57"/>
      <c r="R432" s="22"/>
      <c r="S432" s="57"/>
      <c r="T432" s="22"/>
      <c r="U432" s="22"/>
      <c r="V432" s="22"/>
      <c r="W432" s="22"/>
      <c r="X432" s="22"/>
      <c r="Y432" s="22"/>
      <c r="Z432" s="22"/>
      <c r="AA432" s="22"/>
      <c r="AB432" s="22"/>
      <c r="AC432" s="22"/>
      <c r="AD432" s="22"/>
    </row>
    <row r="433" spans="1:30" ht="15.75" customHeight="1" x14ac:dyDescent="0.2">
      <c r="A433" s="22"/>
      <c r="B433" s="22"/>
      <c r="C433" s="22"/>
      <c r="D433" s="22"/>
      <c r="E433" s="21"/>
      <c r="F433" s="21"/>
      <c r="G433" s="21"/>
      <c r="H433" s="21"/>
      <c r="I433" s="21"/>
      <c r="J433" s="21"/>
      <c r="K433" s="21"/>
      <c r="L433" s="21"/>
      <c r="M433" s="21"/>
      <c r="N433" s="21"/>
      <c r="O433" s="22"/>
      <c r="P433" s="22"/>
      <c r="Q433" s="57"/>
      <c r="R433" s="22"/>
      <c r="S433" s="57"/>
      <c r="T433" s="22"/>
      <c r="U433" s="22"/>
      <c r="V433" s="22"/>
      <c r="W433" s="22"/>
      <c r="X433" s="22"/>
      <c r="Y433" s="22"/>
      <c r="Z433" s="22"/>
      <c r="AA433" s="22"/>
      <c r="AB433" s="22"/>
      <c r="AC433" s="22"/>
      <c r="AD433" s="22"/>
    </row>
    <row r="434" spans="1:30" ht="15.75" customHeight="1" x14ac:dyDescent="0.2">
      <c r="A434" s="22"/>
      <c r="B434" s="22"/>
      <c r="C434" s="22"/>
      <c r="D434" s="22"/>
      <c r="E434" s="21"/>
      <c r="F434" s="21"/>
      <c r="G434" s="21"/>
      <c r="H434" s="21"/>
      <c r="I434" s="21"/>
      <c r="J434" s="21"/>
      <c r="K434" s="21"/>
      <c r="L434" s="21"/>
      <c r="M434" s="21"/>
      <c r="N434" s="21"/>
      <c r="O434" s="22"/>
      <c r="P434" s="22"/>
      <c r="Q434" s="57"/>
      <c r="R434" s="22"/>
      <c r="S434" s="57"/>
      <c r="T434" s="22"/>
      <c r="U434" s="22"/>
      <c r="V434" s="22"/>
      <c r="W434" s="22"/>
      <c r="X434" s="22"/>
      <c r="Y434" s="22"/>
      <c r="Z434" s="22"/>
      <c r="AA434" s="22"/>
      <c r="AB434" s="22"/>
      <c r="AC434" s="22"/>
      <c r="AD434" s="22"/>
    </row>
    <row r="435" spans="1:30" ht="15.75" customHeight="1" x14ac:dyDescent="0.2">
      <c r="A435" s="22"/>
      <c r="B435" s="22"/>
      <c r="C435" s="22"/>
      <c r="D435" s="22"/>
      <c r="E435" s="21"/>
      <c r="F435" s="21"/>
      <c r="G435" s="21"/>
      <c r="H435" s="21"/>
      <c r="I435" s="21"/>
      <c r="J435" s="21"/>
      <c r="K435" s="21"/>
      <c r="L435" s="21"/>
      <c r="M435" s="21"/>
      <c r="N435" s="21"/>
      <c r="O435" s="22"/>
      <c r="P435" s="22"/>
      <c r="Q435" s="57"/>
      <c r="R435" s="22"/>
      <c r="S435" s="57"/>
      <c r="T435" s="22"/>
      <c r="U435" s="22"/>
      <c r="V435" s="22"/>
      <c r="W435" s="22"/>
      <c r="X435" s="22"/>
      <c r="Y435" s="22"/>
      <c r="Z435" s="22"/>
      <c r="AA435" s="22"/>
      <c r="AB435" s="22"/>
      <c r="AC435" s="22"/>
      <c r="AD435" s="22"/>
    </row>
    <row r="436" spans="1:30" ht="15.75" customHeight="1" x14ac:dyDescent="0.2">
      <c r="A436" s="22"/>
      <c r="B436" s="22"/>
      <c r="C436" s="22"/>
      <c r="D436" s="22"/>
      <c r="E436" s="21"/>
      <c r="F436" s="21"/>
      <c r="G436" s="21"/>
      <c r="H436" s="21"/>
      <c r="I436" s="21"/>
      <c r="J436" s="21"/>
      <c r="K436" s="21"/>
      <c r="L436" s="21"/>
      <c r="M436" s="21"/>
      <c r="N436" s="21"/>
      <c r="O436" s="22"/>
      <c r="P436" s="22"/>
      <c r="Q436" s="57"/>
      <c r="R436" s="22"/>
      <c r="S436" s="57"/>
      <c r="T436" s="22"/>
      <c r="U436" s="22"/>
      <c r="V436" s="22"/>
      <c r="W436" s="22"/>
      <c r="X436" s="22"/>
      <c r="Y436" s="22"/>
      <c r="Z436" s="22"/>
      <c r="AA436" s="22"/>
      <c r="AB436" s="22"/>
      <c r="AC436" s="22"/>
      <c r="AD436" s="22"/>
    </row>
    <row r="437" spans="1:30" ht="15.75" customHeight="1" x14ac:dyDescent="0.2">
      <c r="A437" s="22"/>
      <c r="B437" s="22"/>
      <c r="C437" s="22"/>
      <c r="D437" s="22"/>
      <c r="E437" s="21"/>
      <c r="F437" s="21"/>
      <c r="G437" s="21"/>
      <c r="H437" s="21"/>
      <c r="I437" s="21"/>
      <c r="J437" s="21"/>
      <c r="K437" s="21"/>
      <c r="L437" s="21"/>
      <c r="M437" s="21"/>
      <c r="N437" s="21"/>
      <c r="O437" s="22"/>
      <c r="P437" s="22"/>
      <c r="Q437" s="57"/>
      <c r="R437" s="22"/>
      <c r="S437" s="57"/>
      <c r="T437" s="22"/>
      <c r="U437" s="22"/>
      <c r="V437" s="22"/>
      <c r="W437" s="22"/>
      <c r="X437" s="22"/>
      <c r="Y437" s="22"/>
      <c r="Z437" s="22"/>
      <c r="AA437" s="22"/>
      <c r="AB437" s="22"/>
      <c r="AC437" s="22"/>
      <c r="AD437" s="22"/>
    </row>
    <row r="438" spans="1:30" ht="15.75" customHeight="1" x14ac:dyDescent="0.2">
      <c r="A438" s="22"/>
      <c r="B438" s="22"/>
      <c r="C438" s="22"/>
      <c r="D438" s="22"/>
      <c r="E438" s="21"/>
      <c r="F438" s="21"/>
      <c r="G438" s="21"/>
      <c r="H438" s="21"/>
      <c r="I438" s="21"/>
      <c r="J438" s="21"/>
      <c r="K438" s="21"/>
      <c r="L438" s="21"/>
      <c r="M438" s="21"/>
      <c r="N438" s="21"/>
      <c r="O438" s="22"/>
      <c r="P438" s="22"/>
      <c r="Q438" s="57"/>
      <c r="R438" s="22"/>
      <c r="S438" s="57"/>
      <c r="T438" s="22"/>
      <c r="U438" s="22"/>
      <c r="V438" s="22"/>
      <c r="W438" s="22"/>
      <c r="X438" s="22"/>
      <c r="Y438" s="22"/>
      <c r="Z438" s="22"/>
      <c r="AA438" s="22"/>
      <c r="AB438" s="22"/>
      <c r="AC438" s="22"/>
      <c r="AD438" s="22"/>
    </row>
    <row r="439" spans="1:30" ht="15.75" customHeight="1" x14ac:dyDescent="0.2">
      <c r="A439" s="22"/>
      <c r="B439" s="22"/>
      <c r="C439" s="22"/>
      <c r="D439" s="22"/>
      <c r="E439" s="21"/>
      <c r="F439" s="21"/>
      <c r="G439" s="21"/>
      <c r="H439" s="21"/>
      <c r="I439" s="21"/>
      <c r="J439" s="21"/>
      <c r="K439" s="21"/>
      <c r="L439" s="21"/>
      <c r="M439" s="21"/>
      <c r="N439" s="21"/>
      <c r="O439" s="22"/>
      <c r="P439" s="22"/>
      <c r="Q439" s="57"/>
      <c r="R439" s="22"/>
      <c r="S439" s="57"/>
      <c r="T439" s="22"/>
      <c r="U439" s="22"/>
      <c r="V439" s="22"/>
      <c r="W439" s="22"/>
      <c r="X439" s="22"/>
      <c r="Y439" s="22"/>
      <c r="Z439" s="22"/>
      <c r="AA439" s="22"/>
      <c r="AB439" s="22"/>
      <c r="AC439" s="22"/>
      <c r="AD439" s="22"/>
    </row>
    <row r="440" spans="1:30" ht="15.75" customHeight="1" x14ac:dyDescent="0.2">
      <c r="A440" s="22"/>
      <c r="B440" s="22"/>
      <c r="C440" s="22"/>
      <c r="D440" s="22"/>
      <c r="E440" s="21"/>
      <c r="F440" s="21"/>
      <c r="G440" s="21"/>
      <c r="H440" s="21"/>
      <c r="I440" s="21"/>
      <c r="J440" s="21"/>
      <c r="K440" s="21"/>
      <c r="L440" s="21"/>
      <c r="M440" s="21"/>
      <c r="N440" s="21"/>
      <c r="O440" s="22"/>
      <c r="P440" s="22"/>
      <c r="Q440" s="57"/>
      <c r="R440" s="22"/>
      <c r="S440" s="57"/>
      <c r="T440" s="22"/>
      <c r="U440" s="22"/>
      <c r="V440" s="22"/>
      <c r="W440" s="22"/>
      <c r="X440" s="22"/>
      <c r="Y440" s="22"/>
      <c r="Z440" s="22"/>
      <c r="AA440" s="22"/>
      <c r="AB440" s="22"/>
      <c r="AC440" s="22"/>
      <c r="AD440" s="22"/>
    </row>
    <row r="441" spans="1:30" ht="15.75" customHeight="1" x14ac:dyDescent="0.2">
      <c r="A441" s="22"/>
      <c r="B441" s="22"/>
      <c r="C441" s="22"/>
      <c r="D441" s="22"/>
      <c r="E441" s="21"/>
      <c r="F441" s="21"/>
      <c r="G441" s="21"/>
      <c r="H441" s="21"/>
      <c r="I441" s="21"/>
      <c r="J441" s="21"/>
      <c r="K441" s="21"/>
      <c r="L441" s="21"/>
      <c r="M441" s="21"/>
      <c r="N441" s="21"/>
      <c r="O441" s="22"/>
      <c r="P441" s="22"/>
      <c r="Q441" s="57"/>
      <c r="R441" s="22"/>
      <c r="S441" s="57"/>
      <c r="T441" s="22"/>
      <c r="U441" s="22"/>
      <c r="V441" s="22"/>
      <c r="W441" s="22"/>
      <c r="X441" s="22"/>
      <c r="Y441" s="22"/>
      <c r="Z441" s="22"/>
      <c r="AA441" s="22"/>
      <c r="AB441" s="22"/>
      <c r="AC441" s="22"/>
      <c r="AD441" s="22"/>
    </row>
    <row r="442" spans="1:30" ht="15.75" customHeight="1" x14ac:dyDescent="0.2">
      <c r="A442" s="22"/>
      <c r="B442" s="22"/>
      <c r="C442" s="22"/>
      <c r="D442" s="22"/>
      <c r="E442" s="21"/>
      <c r="F442" s="21"/>
      <c r="G442" s="21"/>
      <c r="H442" s="21"/>
      <c r="I442" s="21"/>
      <c r="J442" s="21"/>
      <c r="K442" s="21"/>
      <c r="L442" s="21"/>
      <c r="M442" s="21"/>
      <c r="N442" s="21"/>
      <c r="O442" s="22"/>
      <c r="P442" s="22"/>
      <c r="Q442" s="57"/>
      <c r="R442" s="22"/>
      <c r="S442" s="57"/>
      <c r="T442" s="22"/>
      <c r="U442" s="22"/>
      <c r="V442" s="22"/>
      <c r="W442" s="22"/>
      <c r="X442" s="22"/>
      <c r="Y442" s="22"/>
      <c r="Z442" s="22"/>
      <c r="AA442" s="22"/>
      <c r="AB442" s="22"/>
      <c r="AC442" s="22"/>
      <c r="AD442" s="22"/>
    </row>
    <row r="443" spans="1:30" ht="15.75" customHeight="1" x14ac:dyDescent="0.2">
      <c r="A443" s="22"/>
      <c r="B443" s="22"/>
      <c r="C443" s="22"/>
      <c r="D443" s="22"/>
      <c r="E443" s="21"/>
      <c r="F443" s="21"/>
      <c r="G443" s="21"/>
      <c r="H443" s="21"/>
      <c r="I443" s="21"/>
      <c r="J443" s="21"/>
      <c r="K443" s="21"/>
      <c r="L443" s="21"/>
      <c r="M443" s="21"/>
      <c r="N443" s="21"/>
      <c r="O443" s="22"/>
      <c r="P443" s="22"/>
      <c r="Q443" s="57"/>
      <c r="R443" s="22"/>
      <c r="S443" s="57"/>
      <c r="T443" s="22"/>
      <c r="U443" s="22"/>
      <c r="V443" s="22"/>
      <c r="W443" s="22"/>
      <c r="X443" s="22"/>
      <c r="Y443" s="22"/>
      <c r="Z443" s="22"/>
      <c r="AA443" s="22"/>
      <c r="AB443" s="22"/>
      <c r="AC443" s="22"/>
      <c r="AD443" s="22"/>
    </row>
    <row r="444" spans="1:30" ht="15.75" customHeight="1" x14ac:dyDescent="0.2">
      <c r="A444" s="22"/>
      <c r="B444" s="22"/>
      <c r="C444" s="22"/>
      <c r="D444" s="22"/>
      <c r="E444" s="21"/>
      <c r="F444" s="21"/>
      <c r="G444" s="21"/>
      <c r="H444" s="21"/>
      <c r="I444" s="21"/>
      <c r="J444" s="21"/>
      <c r="K444" s="21"/>
      <c r="L444" s="21"/>
      <c r="M444" s="21"/>
      <c r="N444" s="21"/>
      <c r="O444" s="22"/>
      <c r="P444" s="22"/>
      <c r="Q444" s="57"/>
      <c r="R444" s="22"/>
      <c r="S444" s="57"/>
      <c r="T444" s="22"/>
      <c r="U444" s="22"/>
      <c r="V444" s="22"/>
      <c r="W444" s="22"/>
      <c r="X444" s="22"/>
      <c r="Y444" s="22"/>
      <c r="Z444" s="22"/>
      <c r="AA444" s="22"/>
      <c r="AB444" s="22"/>
      <c r="AC444" s="22"/>
      <c r="AD444" s="22"/>
    </row>
    <row r="445" spans="1:30" ht="15.75" customHeight="1" x14ac:dyDescent="0.2">
      <c r="A445" s="22"/>
      <c r="B445" s="22"/>
      <c r="C445" s="22"/>
      <c r="D445" s="22"/>
      <c r="E445" s="21"/>
      <c r="F445" s="21"/>
      <c r="G445" s="21"/>
      <c r="H445" s="21"/>
      <c r="I445" s="21"/>
      <c r="J445" s="21"/>
      <c r="K445" s="21"/>
      <c r="L445" s="21"/>
      <c r="M445" s="21"/>
      <c r="N445" s="21"/>
      <c r="O445" s="22"/>
      <c r="P445" s="22"/>
      <c r="Q445" s="57"/>
      <c r="R445" s="22"/>
      <c r="S445" s="57"/>
      <c r="T445" s="22"/>
      <c r="U445" s="22"/>
      <c r="V445" s="22"/>
      <c r="W445" s="22"/>
      <c r="X445" s="22"/>
      <c r="Y445" s="22"/>
      <c r="Z445" s="22"/>
      <c r="AA445" s="22"/>
      <c r="AB445" s="22"/>
      <c r="AC445" s="22"/>
      <c r="AD445" s="22"/>
    </row>
    <row r="446" spans="1:30" ht="15.75" customHeight="1" x14ac:dyDescent="0.2">
      <c r="A446" s="22"/>
      <c r="B446" s="22"/>
      <c r="C446" s="22"/>
      <c r="D446" s="22"/>
      <c r="E446" s="21"/>
      <c r="F446" s="21"/>
      <c r="G446" s="21"/>
      <c r="H446" s="21"/>
      <c r="I446" s="21"/>
      <c r="J446" s="21"/>
      <c r="K446" s="21"/>
      <c r="L446" s="21"/>
      <c r="M446" s="21"/>
      <c r="N446" s="21"/>
      <c r="O446" s="22"/>
      <c r="P446" s="22"/>
      <c r="Q446" s="57"/>
      <c r="R446" s="22"/>
      <c r="S446" s="57"/>
      <c r="T446" s="22"/>
      <c r="U446" s="22"/>
      <c r="V446" s="22"/>
      <c r="W446" s="22"/>
      <c r="X446" s="22"/>
      <c r="Y446" s="22"/>
      <c r="Z446" s="22"/>
      <c r="AA446" s="22"/>
      <c r="AB446" s="22"/>
      <c r="AC446" s="22"/>
      <c r="AD446" s="22"/>
    </row>
    <row r="447" spans="1:30" ht="15.75" customHeight="1" x14ac:dyDescent="0.2">
      <c r="A447" s="22"/>
      <c r="B447" s="22"/>
      <c r="C447" s="22"/>
      <c r="D447" s="22"/>
      <c r="E447" s="21"/>
      <c r="F447" s="21"/>
      <c r="G447" s="21"/>
      <c r="H447" s="21"/>
      <c r="I447" s="21"/>
      <c r="J447" s="21"/>
      <c r="K447" s="21"/>
      <c r="L447" s="21"/>
      <c r="M447" s="21"/>
      <c r="N447" s="21"/>
      <c r="O447" s="22"/>
      <c r="P447" s="22"/>
      <c r="Q447" s="57"/>
      <c r="R447" s="22"/>
      <c r="S447" s="57"/>
      <c r="T447" s="22"/>
      <c r="U447" s="22"/>
      <c r="V447" s="22"/>
      <c r="W447" s="22"/>
      <c r="X447" s="22"/>
      <c r="Y447" s="22"/>
      <c r="Z447" s="22"/>
      <c r="AA447" s="22"/>
      <c r="AB447" s="22"/>
      <c r="AC447" s="22"/>
      <c r="AD447" s="22"/>
    </row>
    <row r="448" spans="1:30" ht="15.75" customHeight="1" x14ac:dyDescent="0.2">
      <c r="A448" s="22"/>
      <c r="B448" s="22"/>
      <c r="C448" s="22"/>
      <c r="D448" s="22"/>
      <c r="E448" s="21"/>
      <c r="F448" s="21"/>
      <c r="G448" s="21"/>
      <c r="H448" s="21"/>
      <c r="I448" s="21"/>
      <c r="J448" s="21"/>
      <c r="K448" s="21"/>
      <c r="L448" s="21"/>
      <c r="M448" s="21"/>
      <c r="N448" s="21"/>
      <c r="O448" s="22"/>
      <c r="P448" s="22"/>
      <c r="Q448" s="57"/>
      <c r="R448" s="22"/>
      <c r="S448" s="57"/>
      <c r="T448" s="22"/>
      <c r="U448" s="22"/>
      <c r="V448" s="22"/>
      <c r="W448" s="22"/>
      <c r="X448" s="22"/>
      <c r="Y448" s="22"/>
      <c r="Z448" s="22"/>
      <c r="AA448" s="22"/>
      <c r="AB448" s="22"/>
      <c r="AC448" s="22"/>
      <c r="AD448" s="22"/>
    </row>
    <row r="449" spans="1:30" ht="15.75" customHeight="1" x14ac:dyDescent="0.2">
      <c r="A449" s="22"/>
      <c r="B449" s="22"/>
      <c r="C449" s="22"/>
      <c r="D449" s="22"/>
      <c r="E449" s="21"/>
      <c r="F449" s="21"/>
      <c r="G449" s="21"/>
      <c r="H449" s="21"/>
      <c r="I449" s="21"/>
      <c r="J449" s="21"/>
      <c r="K449" s="21"/>
      <c r="L449" s="21"/>
      <c r="M449" s="21"/>
      <c r="N449" s="21"/>
      <c r="O449" s="22"/>
      <c r="P449" s="22"/>
      <c r="Q449" s="57"/>
      <c r="R449" s="22"/>
      <c r="S449" s="57"/>
      <c r="T449" s="22"/>
      <c r="U449" s="22"/>
      <c r="V449" s="22"/>
      <c r="W449" s="22"/>
      <c r="X449" s="22"/>
      <c r="Y449" s="22"/>
      <c r="Z449" s="22"/>
      <c r="AA449" s="22"/>
      <c r="AB449" s="22"/>
      <c r="AC449" s="22"/>
      <c r="AD449" s="22"/>
    </row>
    <row r="450" spans="1:30" ht="15.75" customHeight="1" x14ac:dyDescent="0.2">
      <c r="A450" s="22"/>
      <c r="B450" s="22"/>
      <c r="C450" s="22"/>
      <c r="D450" s="22"/>
      <c r="E450" s="21"/>
      <c r="F450" s="21"/>
      <c r="G450" s="21"/>
      <c r="H450" s="21"/>
      <c r="I450" s="21"/>
      <c r="J450" s="21"/>
      <c r="K450" s="21"/>
      <c r="L450" s="21"/>
      <c r="M450" s="21"/>
      <c r="N450" s="21"/>
      <c r="O450" s="22"/>
      <c r="P450" s="22"/>
      <c r="Q450" s="57"/>
      <c r="R450" s="22"/>
      <c r="S450" s="57"/>
      <c r="T450" s="22"/>
      <c r="U450" s="22"/>
      <c r="V450" s="22"/>
      <c r="W450" s="22"/>
      <c r="X450" s="22"/>
      <c r="Y450" s="22"/>
      <c r="Z450" s="22"/>
      <c r="AA450" s="22"/>
      <c r="AB450" s="22"/>
      <c r="AC450" s="22"/>
      <c r="AD450" s="22"/>
    </row>
    <row r="451" spans="1:30" ht="15.75" customHeight="1" x14ac:dyDescent="0.2">
      <c r="A451" s="22"/>
      <c r="B451" s="22"/>
      <c r="C451" s="22"/>
      <c r="D451" s="22"/>
      <c r="E451" s="21"/>
      <c r="F451" s="21"/>
      <c r="G451" s="21"/>
      <c r="H451" s="21"/>
      <c r="I451" s="21"/>
      <c r="J451" s="21"/>
      <c r="K451" s="21"/>
      <c r="L451" s="21"/>
      <c r="M451" s="21"/>
      <c r="N451" s="21"/>
      <c r="O451" s="22"/>
      <c r="P451" s="22"/>
      <c r="Q451" s="57"/>
      <c r="R451" s="22"/>
      <c r="S451" s="57"/>
      <c r="T451" s="22"/>
      <c r="U451" s="22"/>
      <c r="V451" s="22"/>
      <c r="W451" s="22"/>
      <c r="X451" s="22"/>
      <c r="Y451" s="22"/>
      <c r="Z451" s="22"/>
      <c r="AA451" s="22"/>
      <c r="AB451" s="22"/>
      <c r="AC451" s="22"/>
      <c r="AD451" s="22"/>
    </row>
    <row r="452" spans="1:30" ht="15.75" customHeight="1" x14ac:dyDescent="0.2">
      <c r="A452" s="22"/>
      <c r="B452" s="22"/>
      <c r="C452" s="22"/>
      <c r="D452" s="22"/>
      <c r="E452" s="21"/>
      <c r="F452" s="21"/>
      <c r="G452" s="21"/>
      <c r="H452" s="21"/>
      <c r="I452" s="21"/>
      <c r="J452" s="21"/>
      <c r="K452" s="21"/>
      <c r="L452" s="21"/>
      <c r="M452" s="21"/>
      <c r="N452" s="21"/>
      <c r="O452" s="22"/>
      <c r="P452" s="22"/>
      <c r="Q452" s="57"/>
      <c r="R452" s="22"/>
      <c r="S452" s="57"/>
      <c r="T452" s="22"/>
      <c r="U452" s="22"/>
      <c r="V452" s="22"/>
      <c r="W452" s="22"/>
      <c r="X452" s="22"/>
      <c r="Y452" s="22"/>
      <c r="Z452" s="22"/>
      <c r="AA452" s="22"/>
      <c r="AB452" s="22"/>
      <c r="AC452" s="22"/>
      <c r="AD452" s="22"/>
    </row>
    <row r="453" spans="1:30" ht="15.75" customHeight="1" x14ac:dyDescent="0.2">
      <c r="A453" s="22"/>
      <c r="B453" s="22"/>
      <c r="C453" s="22"/>
      <c r="D453" s="22"/>
      <c r="E453" s="21"/>
      <c r="F453" s="21"/>
      <c r="G453" s="21"/>
      <c r="H453" s="21"/>
      <c r="I453" s="21"/>
      <c r="J453" s="21"/>
      <c r="K453" s="21"/>
      <c r="L453" s="21"/>
      <c r="M453" s="21"/>
      <c r="N453" s="21"/>
      <c r="O453" s="22"/>
      <c r="P453" s="22"/>
      <c r="Q453" s="57"/>
      <c r="R453" s="22"/>
      <c r="S453" s="57"/>
      <c r="T453" s="22"/>
      <c r="U453" s="22"/>
      <c r="V453" s="22"/>
      <c r="W453" s="22"/>
      <c r="X453" s="22"/>
      <c r="Y453" s="22"/>
      <c r="Z453" s="22"/>
      <c r="AA453" s="22"/>
      <c r="AB453" s="22"/>
      <c r="AC453" s="22"/>
      <c r="AD453" s="22"/>
    </row>
    <row r="454" spans="1:30" ht="15.75" customHeight="1" x14ac:dyDescent="0.2">
      <c r="A454" s="22"/>
      <c r="B454" s="22"/>
      <c r="C454" s="22"/>
      <c r="D454" s="22"/>
      <c r="E454" s="21"/>
      <c r="F454" s="21"/>
      <c r="G454" s="21"/>
      <c r="H454" s="21"/>
      <c r="I454" s="21"/>
      <c r="J454" s="21"/>
      <c r="K454" s="21"/>
      <c r="L454" s="21"/>
      <c r="M454" s="21"/>
      <c r="N454" s="21"/>
      <c r="O454" s="22"/>
      <c r="P454" s="22"/>
      <c r="Q454" s="57"/>
      <c r="R454" s="22"/>
      <c r="S454" s="57"/>
      <c r="T454" s="22"/>
      <c r="U454" s="22"/>
      <c r="V454" s="22"/>
      <c r="W454" s="22"/>
      <c r="X454" s="22"/>
      <c r="Y454" s="22"/>
      <c r="Z454" s="22"/>
      <c r="AA454" s="22"/>
      <c r="AB454" s="22"/>
      <c r="AC454" s="22"/>
      <c r="AD454" s="22"/>
    </row>
    <row r="455" spans="1:30" ht="15.75" customHeight="1" x14ac:dyDescent="0.2">
      <c r="A455" s="22"/>
      <c r="B455" s="22"/>
      <c r="C455" s="22"/>
      <c r="D455" s="22"/>
      <c r="E455" s="21"/>
      <c r="F455" s="21"/>
      <c r="G455" s="21"/>
      <c r="H455" s="21"/>
      <c r="I455" s="21"/>
      <c r="J455" s="21"/>
      <c r="K455" s="21"/>
      <c r="L455" s="21"/>
      <c r="M455" s="21"/>
      <c r="N455" s="21"/>
      <c r="O455" s="22"/>
      <c r="P455" s="22"/>
      <c r="Q455" s="57"/>
      <c r="R455" s="22"/>
      <c r="S455" s="57"/>
      <c r="T455" s="22"/>
      <c r="U455" s="22"/>
      <c r="V455" s="22"/>
      <c r="W455" s="22"/>
      <c r="X455" s="22"/>
      <c r="Y455" s="22"/>
      <c r="Z455" s="22"/>
      <c r="AA455" s="22"/>
      <c r="AB455" s="22"/>
      <c r="AC455" s="22"/>
      <c r="AD455" s="22"/>
    </row>
    <row r="456" spans="1:30" ht="15.75" customHeight="1" x14ac:dyDescent="0.2">
      <c r="A456" s="22"/>
      <c r="B456" s="22"/>
      <c r="C456" s="22"/>
      <c r="D456" s="22"/>
      <c r="E456" s="21"/>
      <c r="F456" s="21"/>
      <c r="G456" s="21"/>
      <c r="H456" s="21"/>
      <c r="I456" s="21"/>
      <c r="J456" s="21"/>
      <c r="K456" s="21"/>
      <c r="L456" s="21"/>
      <c r="M456" s="21"/>
      <c r="N456" s="21"/>
      <c r="O456" s="22"/>
      <c r="P456" s="22"/>
      <c r="Q456" s="57"/>
      <c r="R456" s="22"/>
      <c r="S456" s="57"/>
      <c r="T456" s="22"/>
      <c r="U456" s="22"/>
      <c r="V456" s="22"/>
      <c r="W456" s="22"/>
      <c r="X456" s="22"/>
      <c r="Y456" s="22"/>
      <c r="Z456" s="22"/>
      <c r="AA456" s="22"/>
      <c r="AB456" s="22"/>
      <c r="AC456" s="22"/>
      <c r="AD456" s="22"/>
    </row>
    <row r="457" spans="1:30" ht="15.75" customHeight="1" x14ac:dyDescent="0.2">
      <c r="A457" s="22"/>
      <c r="B457" s="22"/>
      <c r="C457" s="22"/>
      <c r="D457" s="22"/>
      <c r="E457" s="21"/>
      <c r="F457" s="21"/>
      <c r="G457" s="21"/>
      <c r="H457" s="21"/>
      <c r="I457" s="21"/>
      <c r="J457" s="21"/>
      <c r="K457" s="21"/>
      <c r="L457" s="21"/>
      <c r="M457" s="21"/>
      <c r="N457" s="21"/>
      <c r="O457" s="22"/>
      <c r="P457" s="22"/>
      <c r="Q457" s="57"/>
      <c r="R457" s="22"/>
      <c r="S457" s="57"/>
      <c r="T457" s="22"/>
      <c r="U457" s="22"/>
      <c r="V457" s="22"/>
      <c r="W457" s="22"/>
      <c r="X457" s="22"/>
      <c r="Y457" s="22"/>
      <c r="Z457" s="22"/>
      <c r="AA457" s="22"/>
      <c r="AB457" s="22"/>
      <c r="AC457" s="22"/>
      <c r="AD457" s="22"/>
    </row>
    <row r="458" spans="1:30" ht="15.75" customHeight="1" x14ac:dyDescent="0.2">
      <c r="A458" s="22"/>
      <c r="B458" s="22"/>
      <c r="C458" s="22"/>
      <c r="D458" s="22"/>
      <c r="E458" s="21"/>
      <c r="F458" s="21"/>
      <c r="G458" s="21"/>
      <c r="H458" s="21"/>
      <c r="I458" s="21"/>
      <c r="J458" s="21"/>
      <c r="K458" s="21"/>
      <c r="L458" s="21"/>
      <c r="M458" s="21"/>
      <c r="N458" s="21"/>
      <c r="O458" s="22"/>
      <c r="P458" s="22"/>
      <c r="Q458" s="57"/>
      <c r="R458" s="22"/>
      <c r="S458" s="57"/>
      <c r="T458" s="22"/>
      <c r="U458" s="22"/>
      <c r="V458" s="22"/>
      <c r="W458" s="22"/>
      <c r="X458" s="22"/>
      <c r="Y458" s="22"/>
      <c r="Z458" s="22"/>
      <c r="AA458" s="22"/>
      <c r="AB458" s="22"/>
      <c r="AC458" s="22"/>
      <c r="AD458" s="22"/>
    </row>
    <row r="459" spans="1:30" ht="15.75" customHeight="1" x14ac:dyDescent="0.2">
      <c r="A459" s="22"/>
      <c r="B459" s="22"/>
      <c r="C459" s="22"/>
      <c r="D459" s="22"/>
      <c r="E459" s="21"/>
      <c r="F459" s="21"/>
      <c r="G459" s="21"/>
      <c r="H459" s="21"/>
      <c r="I459" s="21"/>
      <c r="J459" s="21"/>
      <c r="K459" s="21"/>
      <c r="L459" s="21"/>
      <c r="M459" s="21"/>
      <c r="N459" s="21"/>
      <c r="O459" s="22"/>
      <c r="P459" s="22"/>
      <c r="Q459" s="57"/>
      <c r="R459" s="22"/>
      <c r="S459" s="57"/>
      <c r="T459" s="22"/>
      <c r="U459" s="22"/>
      <c r="V459" s="22"/>
      <c r="W459" s="22"/>
      <c r="X459" s="22"/>
      <c r="Y459" s="22"/>
      <c r="Z459" s="22"/>
      <c r="AA459" s="22"/>
      <c r="AB459" s="22"/>
      <c r="AC459" s="22"/>
      <c r="AD459" s="22"/>
    </row>
    <row r="460" spans="1:30" ht="15.75" customHeight="1" x14ac:dyDescent="0.2">
      <c r="A460" s="22"/>
      <c r="B460" s="22"/>
      <c r="C460" s="22"/>
      <c r="D460" s="22"/>
      <c r="E460" s="21"/>
      <c r="F460" s="21"/>
      <c r="G460" s="21"/>
      <c r="H460" s="21"/>
      <c r="I460" s="21"/>
      <c r="J460" s="21"/>
      <c r="K460" s="21"/>
      <c r="L460" s="21"/>
      <c r="M460" s="21"/>
      <c r="N460" s="21"/>
      <c r="O460" s="22"/>
      <c r="P460" s="22"/>
      <c r="Q460" s="57"/>
      <c r="R460" s="22"/>
      <c r="S460" s="57"/>
      <c r="T460" s="22"/>
      <c r="U460" s="22"/>
      <c r="V460" s="22"/>
      <c r="W460" s="22"/>
      <c r="X460" s="22"/>
      <c r="Y460" s="22"/>
      <c r="Z460" s="22"/>
      <c r="AA460" s="22"/>
      <c r="AB460" s="22"/>
      <c r="AC460" s="22"/>
      <c r="AD460" s="22"/>
    </row>
    <row r="461" spans="1:30" ht="15.75" customHeight="1" x14ac:dyDescent="0.2">
      <c r="A461" s="22"/>
      <c r="B461" s="22"/>
      <c r="C461" s="22"/>
      <c r="D461" s="22"/>
      <c r="E461" s="21"/>
      <c r="F461" s="21"/>
      <c r="G461" s="21"/>
      <c r="H461" s="21"/>
      <c r="I461" s="21"/>
      <c r="J461" s="21"/>
      <c r="K461" s="21"/>
      <c r="L461" s="21"/>
      <c r="M461" s="21"/>
      <c r="N461" s="21"/>
      <c r="O461" s="22"/>
      <c r="P461" s="22"/>
      <c r="Q461" s="57"/>
      <c r="R461" s="22"/>
      <c r="S461" s="57"/>
      <c r="T461" s="22"/>
      <c r="U461" s="22"/>
      <c r="V461" s="22"/>
      <c r="W461" s="22"/>
      <c r="X461" s="22"/>
      <c r="Y461" s="22"/>
      <c r="Z461" s="22"/>
      <c r="AA461" s="22"/>
      <c r="AB461" s="22"/>
      <c r="AC461" s="22"/>
      <c r="AD461" s="22"/>
    </row>
    <row r="462" spans="1:30" ht="15.75" customHeight="1" x14ac:dyDescent="0.2">
      <c r="A462" s="22"/>
      <c r="B462" s="22"/>
      <c r="C462" s="22"/>
      <c r="D462" s="22"/>
      <c r="E462" s="21"/>
      <c r="F462" s="21"/>
      <c r="G462" s="21"/>
      <c r="H462" s="21"/>
      <c r="I462" s="21"/>
      <c r="J462" s="21"/>
      <c r="K462" s="21"/>
      <c r="L462" s="21"/>
      <c r="M462" s="21"/>
      <c r="N462" s="21"/>
      <c r="O462" s="22"/>
      <c r="P462" s="22"/>
      <c r="Q462" s="57"/>
      <c r="R462" s="22"/>
      <c r="S462" s="57"/>
      <c r="T462" s="22"/>
      <c r="U462" s="22"/>
      <c r="V462" s="22"/>
      <c r="W462" s="22"/>
      <c r="X462" s="22"/>
      <c r="Y462" s="22"/>
      <c r="Z462" s="22"/>
      <c r="AA462" s="22"/>
      <c r="AB462" s="22"/>
      <c r="AC462" s="22"/>
      <c r="AD462" s="22"/>
    </row>
    <row r="463" spans="1:30" ht="15.75" customHeight="1" x14ac:dyDescent="0.2">
      <c r="A463" s="22"/>
      <c r="B463" s="22"/>
      <c r="C463" s="22"/>
      <c r="D463" s="22"/>
      <c r="E463" s="21"/>
      <c r="F463" s="21"/>
      <c r="G463" s="21"/>
      <c r="H463" s="21"/>
      <c r="I463" s="21"/>
      <c r="J463" s="21"/>
      <c r="K463" s="21"/>
      <c r="L463" s="21"/>
      <c r="M463" s="21"/>
      <c r="N463" s="21"/>
      <c r="O463" s="22"/>
      <c r="P463" s="22"/>
      <c r="Q463" s="57"/>
      <c r="R463" s="22"/>
      <c r="S463" s="57"/>
      <c r="T463" s="22"/>
      <c r="U463" s="22"/>
      <c r="V463" s="22"/>
      <c r="W463" s="22"/>
      <c r="X463" s="22"/>
      <c r="Y463" s="22"/>
      <c r="Z463" s="22"/>
      <c r="AA463" s="22"/>
      <c r="AB463" s="22"/>
      <c r="AC463" s="22"/>
      <c r="AD463" s="22"/>
    </row>
    <row r="464" spans="1:30" ht="15.75" customHeight="1" x14ac:dyDescent="0.2">
      <c r="A464" s="22"/>
      <c r="B464" s="22"/>
      <c r="C464" s="22"/>
      <c r="D464" s="22"/>
      <c r="E464" s="21"/>
      <c r="F464" s="21"/>
      <c r="G464" s="21"/>
      <c r="H464" s="21"/>
      <c r="I464" s="21"/>
      <c r="J464" s="21"/>
      <c r="K464" s="21"/>
      <c r="L464" s="21"/>
      <c r="M464" s="21"/>
      <c r="N464" s="21"/>
      <c r="O464" s="22"/>
      <c r="P464" s="22"/>
      <c r="Q464" s="57"/>
      <c r="R464" s="22"/>
      <c r="S464" s="57"/>
      <c r="T464" s="22"/>
      <c r="U464" s="22"/>
      <c r="V464" s="22"/>
      <c r="W464" s="22"/>
      <c r="X464" s="22"/>
      <c r="Y464" s="22"/>
      <c r="Z464" s="22"/>
      <c r="AA464" s="22"/>
      <c r="AB464" s="22"/>
      <c r="AC464" s="22"/>
      <c r="AD464" s="22"/>
    </row>
    <row r="465" spans="1:30" ht="15.75" customHeight="1" x14ac:dyDescent="0.2">
      <c r="A465" s="22"/>
      <c r="B465" s="22"/>
      <c r="C465" s="22"/>
      <c r="D465" s="22"/>
      <c r="E465" s="21"/>
      <c r="F465" s="21"/>
      <c r="G465" s="21"/>
      <c r="H465" s="21"/>
      <c r="I465" s="21"/>
      <c r="J465" s="21"/>
      <c r="K465" s="21"/>
      <c r="L465" s="21"/>
      <c r="M465" s="21"/>
      <c r="N465" s="21"/>
      <c r="O465" s="22"/>
      <c r="P465" s="22"/>
      <c r="Q465" s="57"/>
      <c r="R465" s="22"/>
      <c r="S465" s="57"/>
      <c r="T465" s="22"/>
      <c r="U465" s="22"/>
      <c r="V465" s="22"/>
      <c r="W465" s="22"/>
      <c r="X465" s="22"/>
      <c r="Y465" s="22"/>
      <c r="Z465" s="22"/>
      <c r="AA465" s="22"/>
      <c r="AB465" s="22"/>
      <c r="AC465" s="22"/>
      <c r="AD465" s="22"/>
    </row>
    <row r="466" spans="1:30" ht="15.75" customHeight="1" x14ac:dyDescent="0.2">
      <c r="A466" s="22"/>
      <c r="B466" s="22"/>
      <c r="C466" s="22"/>
      <c r="D466" s="22"/>
      <c r="E466" s="21"/>
      <c r="F466" s="21"/>
      <c r="G466" s="21"/>
      <c r="H466" s="21"/>
      <c r="I466" s="21"/>
      <c r="J466" s="21"/>
      <c r="K466" s="21"/>
      <c r="L466" s="21"/>
      <c r="M466" s="21"/>
      <c r="N466" s="21"/>
      <c r="O466" s="22"/>
      <c r="P466" s="22"/>
      <c r="Q466" s="57"/>
      <c r="R466" s="22"/>
      <c r="S466" s="57"/>
      <c r="T466" s="22"/>
      <c r="U466" s="22"/>
      <c r="V466" s="22"/>
      <c r="W466" s="22"/>
      <c r="X466" s="22"/>
      <c r="Y466" s="22"/>
      <c r="Z466" s="22"/>
      <c r="AA466" s="22"/>
      <c r="AB466" s="22"/>
      <c r="AC466" s="22"/>
      <c r="AD466" s="22"/>
    </row>
    <row r="467" spans="1:30" ht="15.75" customHeight="1" x14ac:dyDescent="0.2">
      <c r="A467" s="22"/>
      <c r="B467" s="22"/>
      <c r="C467" s="22"/>
      <c r="D467" s="22"/>
      <c r="E467" s="21"/>
      <c r="F467" s="21"/>
      <c r="G467" s="21"/>
      <c r="H467" s="21"/>
      <c r="I467" s="21"/>
      <c r="J467" s="21"/>
      <c r="K467" s="21"/>
      <c r="L467" s="21"/>
      <c r="M467" s="21"/>
      <c r="N467" s="21"/>
      <c r="O467" s="22"/>
      <c r="P467" s="22"/>
      <c r="Q467" s="57"/>
      <c r="R467" s="22"/>
      <c r="S467" s="57"/>
      <c r="T467" s="22"/>
      <c r="U467" s="22"/>
      <c r="V467" s="22"/>
      <c r="W467" s="22"/>
      <c r="X467" s="22"/>
      <c r="Y467" s="22"/>
      <c r="Z467" s="22"/>
      <c r="AA467" s="22"/>
      <c r="AB467" s="22"/>
      <c r="AC467" s="22"/>
      <c r="AD467" s="22"/>
    </row>
    <row r="468" spans="1:30" ht="15.75" customHeight="1" x14ac:dyDescent="0.2">
      <c r="A468" s="22"/>
      <c r="B468" s="22"/>
      <c r="C468" s="22"/>
      <c r="D468" s="22"/>
      <c r="E468" s="21"/>
      <c r="F468" s="21"/>
      <c r="G468" s="21"/>
      <c r="H468" s="21"/>
      <c r="I468" s="21"/>
      <c r="J468" s="21"/>
      <c r="K468" s="21"/>
      <c r="L468" s="21"/>
      <c r="M468" s="21"/>
      <c r="N468" s="21"/>
      <c r="O468" s="22"/>
      <c r="P468" s="22"/>
      <c r="Q468" s="57"/>
      <c r="R468" s="22"/>
      <c r="S468" s="57"/>
      <c r="T468" s="22"/>
      <c r="U468" s="22"/>
      <c r="V468" s="22"/>
      <c r="W468" s="22"/>
      <c r="X468" s="22"/>
      <c r="Y468" s="22"/>
      <c r="Z468" s="22"/>
      <c r="AA468" s="22"/>
      <c r="AB468" s="22"/>
      <c r="AC468" s="22"/>
      <c r="AD468" s="22"/>
    </row>
    <row r="469" spans="1:30" ht="15.75" customHeight="1" x14ac:dyDescent="0.2">
      <c r="A469" s="22"/>
      <c r="B469" s="22"/>
      <c r="C469" s="22"/>
      <c r="D469" s="22"/>
      <c r="E469" s="21"/>
      <c r="F469" s="21"/>
      <c r="G469" s="21"/>
      <c r="H469" s="21"/>
      <c r="I469" s="21"/>
      <c r="J469" s="21"/>
      <c r="K469" s="21"/>
      <c r="L469" s="21"/>
      <c r="M469" s="21"/>
      <c r="N469" s="21"/>
      <c r="O469" s="22"/>
      <c r="P469" s="22"/>
      <c r="Q469" s="57"/>
      <c r="R469" s="22"/>
      <c r="S469" s="57"/>
      <c r="T469" s="22"/>
      <c r="U469" s="22"/>
      <c r="V469" s="22"/>
      <c r="W469" s="22"/>
      <c r="X469" s="22"/>
      <c r="Y469" s="22"/>
      <c r="Z469" s="22"/>
      <c r="AA469" s="22"/>
      <c r="AB469" s="22"/>
      <c r="AC469" s="22"/>
      <c r="AD469" s="22"/>
    </row>
    <row r="470" spans="1:30" ht="15.75" customHeight="1" x14ac:dyDescent="0.2">
      <c r="A470" s="22"/>
      <c r="B470" s="22"/>
      <c r="C470" s="22"/>
      <c r="D470" s="22"/>
      <c r="E470" s="21"/>
      <c r="F470" s="21"/>
      <c r="G470" s="21"/>
      <c r="H470" s="21"/>
      <c r="I470" s="21"/>
      <c r="J470" s="21"/>
      <c r="K470" s="21"/>
      <c r="L470" s="21"/>
      <c r="M470" s="21"/>
      <c r="N470" s="21"/>
      <c r="O470" s="22"/>
      <c r="P470" s="22"/>
      <c r="Q470" s="57"/>
      <c r="R470" s="22"/>
      <c r="S470" s="57"/>
      <c r="T470" s="22"/>
      <c r="U470" s="22"/>
      <c r="V470" s="22"/>
      <c r="W470" s="22"/>
      <c r="X470" s="22"/>
      <c r="Y470" s="22"/>
      <c r="Z470" s="22"/>
      <c r="AA470" s="22"/>
      <c r="AB470" s="22"/>
      <c r="AC470" s="22"/>
      <c r="AD470" s="22"/>
    </row>
    <row r="471" spans="1:30" ht="15.75" customHeight="1" x14ac:dyDescent="0.2">
      <c r="A471" s="22"/>
      <c r="B471" s="22"/>
      <c r="C471" s="22"/>
      <c r="D471" s="22"/>
      <c r="E471" s="21"/>
      <c r="F471" s="21"/>
      <c r="G471" s="21"/>
      <c r="H471" s="21"/>
      <c r="I471" s="21"/>
      <c r="J471" s="21"/>
      <c r="K471" s="21"/>
      <c r="L471" s="21"/>
      <c r="M471" s="21"/>
      <c r="N471" s="21"/>
      <c r="O471" s="22"/>
      <c r="P471" s="22"/>
      <c r="Q471" s="57"/>
      <c r="R471" s="22"/>
      <c r="S471" s="57"/>
      <c r="T471" s="22"/>
      <c r="U471" s="22"/>
      <c r="V471" s="22"/>
      <c r="W471" s="22"/>
      <c r="X471" s="22"/>
      <c r="Y471" s="22"/>
      <c r="Z471" s="22"/>
      <c r="AA471" s="22"/>
      <c r="AB471" s="22"/>
      <c r="AC471" s="22"/>
      <c r="AD471" s="22"/>
    </row>
    <row r="472" spans="1:30" ht="15.75" customHeight="1" x14ac:dyDescent="0.2">
      <c r="A472" s="22"/>
      <c r="B472" s="22"/>
      <c r="C472" s="22"/>
      <c r="D472" s="22"/>
      <c r="E472" s="21"/>
      <c r="F472" s="21"/>
      <c r="G472" s="21"/>
      <c r="H472" s="21"/>
      <c r="I472" s="21"/>
      <c r="J472" s="21"/>
      <c r="K472" s="21"/>
      <c r="L472" s="21"/>
      <c r="M472" s="21"/>
      <c r="N472" s="21"/>
      <c r="O472" s="22"/>
      <c r="P472" s="22"/>
      <c r="Q472" s="57"/>
      <c r="R472" s="22"/>
      <c r="S472" s="57"/>
      <c r="T472" s="22"/>
      <c r="U472" s="22"/>
      <c r="V472" s="22"/>
      <c r="W472" s="22"/>
      <c r="X472" s="22"/>
      <c r="Y472" s="22"/>
      <c r="Z472" s="22"/>
      <c r="AA472" s="22"/>
      <c r="AB472" s="22"/>
      <c r="AC472" s="22"/>
      <c r="AD472" s="22"/>
    </row>
    <row r="473" spans="1:30" ht="15.75" customHeight="1" x14ac:dyDescent="0.2">
      <c r="A473" s="22"/>
      <c r="B473" s="22"/>
      <c r="C473" s="22"/>
      <c r="D473" s="22"/>
      <c r="E473" s="21"/>
      <c r="F473" s="21"/>
      <c r="G473" s="21"/>
      <c r="H473" s="21"/>
      <c r="I473" s="21"/>
      <c r="J473" s="21"/>
      <c r="K473" s="21"/>
      <c r="L473" s="21"/>
      <c r="M473" s="21"/>
      <c r="N473" s="21"/>
      <c r="O473" s="22"/>
      <c r="P473" s="22"/>
      <c r="Q473" s="57"/>
      <c r="R473" s="22"/>
      <c r="S473" s="57"/>
      <c r="T473" s="22"/>
      <c r="U473" s="22"/>
      <c r="V473" s="22"/>
      <c r="W473" s="22"/>
      <c r="X473" s="22"/>
      <c r="Y473" s="22"/>
      <c r="Z473" s="22"/>
      <c r="AA473" s="22"/>
      <c r="AB473" s="22"/>
      <c r="AC473" s="22"/>
      <c r="AD473" s="22"/>
    </row>
    <row r="474" spans="1:30" ht="15.75" customHeight="1" x14ac:dyDescent="0.2">
      <c r="A474" s="22"/>
      <c r="B474" s="22"/>
      <c r="C474" s="22"/>
      <c r="D474" s="22"/>
      <c r="E474" s="21"/>
      <c r="F474" s="21"/>
      <c r="G474" s="21"/>
      <c r="H474" s="21"/>
      <c r="I474" s="21"/>
      <c r="J474" s="21"/>
      <c r="K474" s="21"/>
      <c r="L474" s="21"/>
      <c r="M474" s="21"/>
      <c r="N474" s="21"/>
      <c r="O474" s="22"/>
      <c r="P474" s="22"/>
      <c r="Q474" s="57"/>
      <c r="R474" s="22"/>
      <c r="S474" s="57"/>
      <c r="T474" s="22"/>
      <c r="U474" s="22"/>
      <c r="V474" s="22"/>
      <c r="W474" s="22"/>
      <c r="X474" s="22"/>
      <c r="Y474" s="22"/>
      <c r="Z474" s="22"/>
      <c r="AA474" s="22"/>
      <c r="AB474" s="22"/>
      <c r="AC474" s="22"/>
      <c r="AD474" s="22"/>
    </row>
    <row r="475" spans="1:30" ht="15.75" customHeight="1" x14ac:dyDescent="0.2">
      <c r="A475" s="22"/>
      <c r="B475" s="22"/>
      <c r="C475" s="22"/>
      <c r="D475" s="22"/>
      <c r="E475" s="21"/>
      <c r="F475" s="21"/>
      <c r="G475" s="21"/>
      <c r="H475" s="21"/>
      <c r="I475" s="21"/>
      <c r="J475" s="21"/>
      <c r="K475" s="21"/>
      <c r="L475" s="21"/>
      <c r="M475" s="21"/>
      <c r="N475" s="21"/>
      <c r="O475" s="22"/>
      <c r="P475" s="22"/>
      <c r="Q475" s="57"/>
      <c r="R475" s="22"/>
      <c r="S475" s="57"/>
      <c r="T475" s="22"/>
      <c r="U475" s="22"/>
      <c r="V475" s="22"/>
      <c r="W475" s="22"/>
      <c r="X475" s="22"/>
      <c r="Y475" s="22"/>
      <c r="Z475" s="22"/>
      <c r="AA475" s="22"/>
      <c r="AB475" s="22"/>
      <c r="AC475" s="22"/>
      <c r="AD475" s="22"/>
    </row>
    <row r="476" spans="1:30" ht="15.75" customHeight="1" x14ac:dyDescent="0.2">
      <c r="A476" s="22"/>
      <c r="B476" s="22"/>
      <c r="C476" s="22"/>
      <c r="D476" s="22"/>
      <c r="E476" s="21"/>
      <c r="F476" s="21"/>
      <c r="G476" s="21"/>
      <c r="H476" s="21"/>
      <c r="I476" s="21"/>
      <c r="J476" s="21"/>
      <c r="K476" s="21"/>
      <c r="L476" s="21"/>
      <c r="M476" s="21"/>
      <c r="N476" s="21"/>
      <c r="O476" s="22"/>
      <c r="P476" s="22"/>
      <c r="Q476" s="57"/>
      <c r="R476" s="22"/>
      <c r="S476" s="57"/>
      <c r="T476" s="22"/>
      <c r="U476" s="22"/>
      <c r="V476" s="22"/>
      <c r="W476" s="22"/>
      <c r="X476" s="22"/>
      <c r="Y476" s="22"/>
      <c r="Z476" s="22"/>
      <c r="AA476" s="22"/>
      <c r="AB476" s="22"/>
      <c r="AC476" s="22"/>
      <c r="AD476" s="22"/>
    </row>
    <row r="477" spans="1:30" ht="15.75" customHeight="1" x14ac:dyDescent="0.2">
      <c r="A477" s="22"/>
      <c r="B477" s="22"/>
      <c r="C477" s="22"/>
      <c r="D477" s="22"/>
      <c r="E477" s="21"/>
      <c r="F477" s="21"/>
      <c r="G477" s="21"/>
      <c r="H477" s="21"/>
      <c r="I477" s="21"/>
      <c r="J477" s="21"/>
      <c r="K477" s="21"/>
      <c r="L477" s="21"/>
      <c r="M477" s="21"/>
      <c r="N477" s="21"/>
      <c r="O477" s="22"/>
      <c r="P477" s="22"/>
      <c r="Q477" s="57"/>
      <c r="R477" s="22"/>
      <c r="S477" s="57"/>
      <c r="T477" s="22"/>
      <c r="U477" s="22"/>
      <c r="V477" s="22"/>
      <c r="W477" s="22"/>
      <c r="X477" s="22"/>
      <c r="Y477" s="22"/>
      <c r="Z477" s="22"/>
      <c r="AA477" s="22"/>
      <c r="AB477" s="22"/>
      <c r="AC477" s="22"/>
      <c r="AD477" s="22"/>
    </row>
    <row r="478" spans="1:30" ht="15.75" customHeight="1" x14ac:dyDescent="0.2">
      <c r="A478" s="22"/>
      <c r="B478" s="22"/>
      <c r="C478" s="22"/>
      <c r="D478" s="22"/>
      <c r="E478" s="21"/>
      <c r="F478" s="21"/>
      <c r="G478" s="21"/>
      <c r="H478" s="21"/>
      <c r="I478" s="21"/>
      <c r="J478" s="21"/>
      <c r="K478" s="21"/>
      <c r="L478" s="21"/>
      <c r="M478" s="21"/>
      <c r="N478" s="21"/>
      <c r="O478" s="22"/>
      <c r="P478" s="22"/>
      <c r="Q478" s="57"/>
      <c r="R478" s="22"/>
      <c r="S478" s="57"/>
      <c r="T478" s="22"/>
      <c r="U478" s="22"/>
      <c r="V478" s="22"/>
      <c r="W478" s="22"/>
      <c r="X478" s="22"/>
      <c r="Y478" s="22"/>
      <c r="Z478" s="22"/>
      <c r="AA478" s="22"/>
      <c r="AB478" s="22"/>
      <c r="AC478" s="22"/>
      <c r="AD478" s="22"/>
    </row>
    <row r="479" spans="1:30" ht="15.75" customHeight="1" x14ac:dyDescent="0.2">
      <c r="A479" s="22"/>
      <c r="B479" s="22"/>
      <c r="C479" s="22"/>
      <c r="D479" s="22"/>
      <c r="E479" s="21"/>
      <c r="F479" s="21"/>
      <c r="G479" s="21"/>
      <c r="H479" s="21"/>
      <c r="I479" s="21"/>
      <c r="J479" s="21"/>
      <c r="K479" s="21"/>
      <c r="L479" s="21"/>
      <c r="M479" s="21"/>
      <c r="N479" s="21"/>
      <c r="O479" s="22"/>
      <c r="P479" s="22"/>
      <c r="Q479" s="57"/>
      <c r="R479" s="22"/>
      <c r="S479" s="57"/>
      <c r="T479" s="22"/>
      <c r="U479" s="22"/>
      <c r="V479" s="22"/>
      <c r="W479" s="22"/>
      <c r="X479" s="22"/>
      <c r="Y479" s="22"/>
      <c r="Z479" s="22"/>
      <c r="AA479" s="22"/>
      <c r="AB479" s="22"/>
      <c r="AC479" s="22"/>
      <c r="AD479" s="22"/>
    </row>
    <row r="480" spans="1:30" ht="15.75" customHeight="1" x14ac:dyDescent="0.2">
      <c r="A480" s="22"/>
      <c r="B480" s="22"/>
      <c r="C480" s="22"/>
      <c r="D480" s="22"/>
      <c r="E480" s="21"/>
      <c r="F480" s="21"/>
      <c r="G480" s="21"/>
      <c r="H480" s="21"/>
      <c r="I480" s="21"/>
      <c r="J480" s="21"/>
      <c r="K480" s="21"/>
      <c r="L480" s="21"/>
      <c r="M480" s="21"/>
      <c r="N480" s="21"/>
      <c r="O480" s="22"/>
      <c r="P480" s="22"/>
      <c r="Q480" s="57"/>
      <c r="R480" s="22"/>
      <c r="S480" s="57"/>
      <c r="T480" s="22"/>
      <c r="U480" s="22"/>
      <c r="V480" s="22"/>
      <c r="W480" s="22"/>
      <c r="X480" s="22"/>
      <c r="Y480" s="22"/>
      <c r="Z480" s="22"/>
      <c r="AA480" s="22"/>
      <c r="AB480" s="22"/>
      <c r="AC480" s="22"/>
      <c r="AD480" s="22"/>
    </row>
    <row r="481" spans="1:30" ht="15.75" customHeight="1" x14ac:dyDescent="0.2">
      <c r="A481" s="22"/>
      <c r="B481" s="22"/>
      <c r="C481" s="22"/>
      <c r="D481" s="22"/>
      <c r="E481" s="21"/>
      <c r="F481" s="21"/>
      <c r="G481" s="21"/>
      <c r="H481" s="21"/>
      <c r="I481" s="21"/>
      <c r="J481" s="21"/>
      <c r="K481" s="21"/>
      <c r="L481" s="21"/>
      <c r="M481" s="21"/>
      <c r="N481" s="21"/>
      <c r="O481" s="22"/>
      <c r="P481" s="22"/>
      <c r="Q481" s="57"/>
      <c r="R481" s="22"/>
      <c r="S481" s="57"/>
      <c r="T481" s="22"/>
      <c r="U481" s="22"/>
      <c r="V481" s="22"/>
      <c r="W481" s="22"/>
      <c r="X481" s="22"/>
      <c r="Y481" s="22"/>
      <c r="Z481" s="22"/>
      <c r="AA481" s="22"/>
      <c r="AB481" s="22"/>
      <c r="AC481" s="22"/>
      <c r="AD481" s="22"/>
    </row>
    <row r="482" spans="1:30" ht="15.75" customHeight="1" x14ac:dyDescent="0.2">
      <c r="A482" s="22"/>
      <c r="B482" s="22"/>
      <c r="C482" s="22"/>
      <c r="D482" s="22"/>
      <c r="E482" s="21"/>
      <c r="F482" s="21"/>
      <c r="G482" s="21"/>
      <c r="H482" s="21"/>
      <c r="I482" s="21"/>
      <c r="J482" s="21"/>
      <c r="K482" s="21"/>
      <c r="L482" s="21"/>
      <c r="M482" s="21"/>
      <c r="N482" s="21"/>
      <c r="O482" s="22"/>
      <c r="P482" s="22"/>
      <c r="Q482" s="57"/>
      <c r="R482" s="22"/>
      <c r="S482" s="57"/>
      <c r="T482" s="22"/>
      <c r="U482" s="22"/>
      <c r="V482" s="22"/>
      <c r="W482" s="22"/>
      <c r="X482" s="22"/>
      <c r="Y482" s="22"/>
      <c r="Z482" s="22"/>
      <c r="AA482" s="22"/>
      <c r="AB482" s="22"/>
      <c r="AC482" s="22"/>
      <c r="AD482" s="22"/>
    </row>
    <row r="483" spans="1:30" ht="15.75" customHeight="1" x14ac:dyDescent="0.2">
      <c r="A483" s="22"/>
      <c r="B483" s="22"/>
      <c r="C483" s="22"/>
      <c r="D483" s="22"/>
      <c r="E483" s="21"/>
      <c r="F483" s="21"/>
      <c r="G483" s="21"/>
      <c r="H483" s="21"/>
      <c r="I483" s="21"/>
      <c r="J483" s="21"/>
      <c r="K483" s="21"/>
      <c r="L483" s="21"/>
      <c r="M483" s="21"/>
      <c r="N483" s="21"/>
      <c r="O483" s="22"/>
      <c r="P483" s="22"/>
      <c r="Q483" s="57"/>
      <c r="R483" s="22"/>
      <c r="S483" s="57"/>
      <c r="T483" s="22"/>
      <c r="U483" s="22"/>
      <c r="V483" s="22"/>
      <c r="W483" s="22"/>
      <c r="X483" s="22"/>
      <c r="Y483" s="22"/>
      <c r="Z483" s="22"/>
      <c r="AA483" s="22"/>
      <c r="AB483" s="22"/>
      <c r="AC483" s="22"/>
      <c r="AD483" s="22"/>
    </row>
    <row r="484" spans="1:30" ht="15.75" customHeight="1" x14ac:dyDescent="0.2">
      <c r="A484" s="22"/>
      <c r="B484" s="22"/>
      <c r="C484" s="22"/>
      <c r="D484" s="22"/>
      <c r="E484" s="21"/>
      <c r="F484" s="21"/>
      <c r="G484" s="21"/>
      <c r="H484" s="21"/>
      <c r="I484" s="21"/>
      <c r="J484" s="21"/>
      <c r="K484" s="21"/>
      <c r="L484" s="21"/>
      <c r="M484" s="21"/>
      <c r="N484" s="21"/>
      <c r="O484" s="22"/>
      <c r="P484" s="22"/>
      <c r="Q484" s="57"/>
      <c r="R484" s="22"/>
      <c r="S484" s="57"/>
      <c r="T484" s="22"/>
      <c r="U484" s="22"/>
      <c r="V484" s="22"/>
      <c r="W484" s="22"/>
      <c r="X484" s="22"/>
      <c r="Y484" s="22"/>
      <c r="Z484" s="22"/>
      <c r="AA484" s="22"/>
      <c r="AB484" s="22"/>
      <c r="AC484" s="22"/>
      <c r="AD484" s="22"/>
    </row>
    <row r="485" spans="1:30" ht="15.75" customHeight="1" x14ac:dyDescent="0.2">
      <c r="A485" s="22"/>
      <c r="B485" s="22"/>
      <c r="C485" s="22"/>
      <c r="D485" s="22"/>
      <c r="E485" s="21"/>
      <c r="F485" s="21"/>
      <c r="G485" s="21"/>
      <c r="H485" s="21"/>
      <c r="I485" s="21"/>
      <c r="J485" s="21"/>
      <c r="K485" s="21"/>
      <c r="L485" s="21"/>
      <c r="M485" s="21"/>
      <c r="N485" s="21"/>
      <c r="O485" s="22"/>
      <c r="P485" s="22"/>
      <c r="Q485" s="57"/>
      <c r="R485" s="22"/>
      <c r="S485" s="57"/>
      <c r="T485" s="22"/>
      <c r="U485" s="22"/>
      <c r="V485" s="22"/>
      <c r="W485" s="22"/>
      <c r="X485" s="22"/>
      <c r="Y485" s="22"/>
      <c r="Z485" s="22"/>
      <c r="AA485" s="22"/>
      <c r="AB485" s="22"/>
      <c r="AC485" s="22"/>
      <c r="AD485" s="22"/>
    </row>
    <row r="486" spans="1:30" ht="15.75" customHeight="1" x14ac:dyDescent="0.2">
      <c r="A486" s="22"/>
      <c r="B486" s="22"/>
      <c r="C486" s="22"/>
      <c r="D486" s="22"/>
      <c r="E486" s="21"/>
      <c r="F486" s="21"/>
      <c r="G486" s="21"/>
      <c r="H486" s="21"/>
      <c r="I486" s="21"/>
      <c r="J486" s="21"/>
      <c r="K486" s="21"/>
      <c r="L486" s="21"/>
      <c r="M486" s="21"/>
      <c r="N486" s="21"/>
      <c r="O486" s="22"/>
      <c r="P486" s="22"/>
      <c r="Q486" s="57"/>
      <c r="R486" s="22"/>
      <c r="S486" s="57"/>
      <c r="T486" s="22"/>
      <c r="U486" s="22"/>
      <c r="V486" s="22"/>
      <c r="W486" s="22"/>
      <c r="X486" s="22"/>
      <c r="Y486" s="22"/>
      <c r="Z486" s="22"/>
      <c r="AA486" s="22"/>
      <c r="AB486" s="22"/>
      <c r="AC486" s="22"/>
      <c r="AD486" s="22"/>
    </row>
    <row r="487" spans="1:30" ht="15.75" customHeight="1" x14ac:dyDescent="0.2">
      <c r="A487" s="22"/>
      <c r="B487" s="22"/>
      <c r="C487" s="22"/>
      <c r="D487" s="22"/>
      <c r="E487" s="21"/>
      <c r="F487" s="21"/>
      <c r="G487" s="21"/>
      <c r="H487" s="21"/>
      <c r="I487" s="21"/>
      <c r="J487" s="21"/>
      <c r="K487" s="21"/>
      <c r="L487" s="21"/>
      <c r="M487" s="21"/>
      <c r="N487" s="21"/>
      <c r="O487" s="22"/>
      <c r="P487" s="22"/>
      <c r="Q487" s="57"/>
      <c r="R487" s="22"/>
      <c r="S487" s="57"/>
      <c r="T487" s="22"/>
      <c r="U487" s="22"/>
      <c r="V487" s="22"/>
      <c r="W487" s="22"/>
      <c r="X487" s="22"/>
      <c r="Y487" s="22"/>
      <c r="Z487" s="22"/>
      <c r="AA487" s="22"/>
      <c r="AB487" s="22"/>
      <c r="AC487" s="22"/>
      <c r="AD487" s="22"/>
    </row>
    <row r="488" spans="1:30" ht="15.75" customHeight="1" x14ac:dyDescent="0.2">
      <c r="A488" s="22"/>
      <c r="B488" s="22"/>
      <c r="C488" s="22"/>
      <c r="D488" s="22"/>
      <c r="E488" s="21"/>
      <c r="F488" s="21"/>
      <c r="G488" s="21"/>
      <c r="H488" s="21"/>
      <c r="I488" s="21"/>
      <c r="J488" s="21"/>
      <c r="K488" s="21"/>
      <c r="L488" s="21"/>
      <c r="M488" s="21"/>
      <c r="N488" s="21"/>
      <c r="O488" s="22"/>
      <c r="P488" s="22"/>
      <c r="Q488" s="57"/>
      <c r="R488" s="22"/>
      <c r="S488" s="57"/>
      <c r="T488" s="22"/>
      <c r="U488" s="22"/>
      <c r="V488" s="22"/>
      <c r="W488" s="22"/>
      <c r="X488" s="22"/>
      <c r="Y488" s="22"/>
      <c r="Z488" s="22"/>
      <c r="AA488" s="22"/>
      <c r="AB488" s="22"/>
      <c r="AC488" s="22"/>
      <c r="AD488" s="22"/>
    </row>
    <row r="489" spans="1:30" ht="15.75" customHeight="1" x14ac:dyDescent="0.2">
      <c r="A489" s="22"/>
      <c r="B489" s="22"/>
      <c r="C489" s="22"/>
      <c r="D489" s="22"/>
      <c r="E489" s="21"/>
      <c r="F489" s="21"/>
      <c r="G489" s="21"/>
      <c r="H489" s="21"/>
      <c r="I489" s="21"/>
      <c r="J489" s="21"/>
      <c r="K489" s="21"/>
      <c r="L489" s="21"/>
      <c r="M489" s="21"/>
      <c r="N489" s="21"/>
      <c r="O489" s="22"/>
      <c r="P489" s="22"/>
      <c r="Q489" s="57"/>
      <c r="R489" s="22"/>
      <c r="S489" s="57"/>
      <c r="T489" s="22"/>
      <c r="U489" s="22"/>
      <c r="V489" s="22"/>
      <c r="W489" s="22"/>
      <c r="X489" s="22"/>
      <c r="Y489" s="22"/>
      <c r="Z489" s="22"/>
      <c r="AA489" s="22"/>
      <c r="AB489" s="22"/>
      <c r="AC489" s="22"/>
      <c r="AD489" s="22"/>
    </row>
    <row r="490" spans="1:30" ht="15.75" customHeight="1" x14ac:dyDescent="0.2">
      <c r="A490" s="22"/>
      <c r="B490" s="22"/>
      <c r="C490" s="22"/>
      <c r="D490" s="22"/>
      <c r="E490" s="21"/>
      <c r="F490" s="21"/>
      <c r="G490" s="21"/>
      <c r="H490" s="21"/>
      <c r="I490" s="21"/>
      <c r="J490" s="21"/>
      <c r="K490" s="21"/>
      <c r="L490" s="21"/>
      <c r="M490" s="21"/>
      <c r="N490" s="21"/>
      <c r="O490" s="22"/>
      <c r="P490" s="22"/>
      <c r="Q490" s="57"/>
      <c r="R490" s="22"/>
      <c r="S490" s="57"/>
      <c r="T490" s="22"/>
      <c r="U490" s="22"/>
      <c r="V490" s="22"/>
      <c r="W490" s="22"/>
      <c r="X490" s="22"/>
      <c r="Y490" s="22"/>
      <c r="Z490" s="22"/>
      <c r="AA490" s="22"/>
      <c r="AB490" s="22"/>
      <c r="AC490" s="22"/>
      <c r="AD490" s="22"/>
    </row>
    <row r="491" spans="1:30" ht="15.75" customHeight="1" x14ac:dyDescent="0.2">
      <c r="A491" s="22"/>
      <c r="B491" s="22"/>
      <c r="C491" s="22"/>
      <c r="D491" s="22"/>
      <c r="E491" s="21"/>
      <c r="F491" s="21"/>
      <c r="G491" s="21"/>
      <c r="H491" s="21"/>
      <c r="I491" s="21"/>
      <c r="J491" s="21"/>
      <c r="K491" s="21"/>
      <c r="L491" s="21"/>
      <c r="M491" s="21"/>
      <c r="N491" s="21"/>
      <c r="O491" s="22"/>
      <c r="P491" s="22"/>
      <c r="Q491" s="57"/>
      <c r="R491" s="22"/>
      <c r="S491" s="57"/>
      <c r="T491" s="22"/>
      <c r="U491" s="22"/>
      <c r="V491" s="22"/>
      <c r="W491" s="22"/>
      <c r="X491" s="22"/>
      <c r="Y491" s="22"/>
      <c r="Z491" s="22"/>
      <c r="AA491" s="22"/>
      <c r="AB491" s="22"/>
      <c r="AC491" s="22"/>
      <c r="AD491" s="22"/>
    </row>
    <row r="492" spans="1:30" ht="15.75" customHeight="1" x14ac:dyDescent="0.2">
      <c r="A492" s="22"/>
      <c r="B492" s="22"/>
      <c r="C492" s="22"/>
      <c r="D492" s="22"/>
      <c r="E492" s="21"/>
      <c r="F492" s="21"/>
      <c r="G492" s="21"/>
      <c r="H492" s="21"/>
      <c r="I492" s="21"/>
      <c r="J492" s="21"/>
      <c r="K492" s="21"/>
      <c r="L492" s="21"/>
      <c r="M492" s="21"/>
      <c r="N492" s="21"/>
      <c r="O492" s="22"/>
      <c r="P492" s="22"/>
      <c r="Q492" s="57"/>
      <c r="R492" s="22"/>
      <c r="S492" s="57"/>
      <c r="T492" s="22"/>
      <c r="U492" s="22"/>
      <c r="V492" s="22"/>
      <c r="W492" s="22"/>
      <c r="X492" s="22"/>
      <c r="Y492" s="22"/>
      <c r="Z492" s="22"/>
      <c r="AA492" s="22"/>
      <c r="AB492" s="22"/>
      <c r="AC492" s="22"/>
      <c r="AD492" s="22"/>
    </row>
    <row r="493" spans="1:30" ht="15.75" customHeight="1" x14ac:dyDescent="0.2">
      <c r="A493" s="22"/>
      <c r="B493" s="22"/>
      <c r="C493" s="22"/>
      <c r="D493" s="22"/>
      <c r="E493" s="21"/>
      <c r="F493" s="21"/>
      <c r="G493" s="21"/>
      <c r="H493" s="21"/>
      <c r="I493" s="21"/>
      <c r="J493" s="21"/>
      <c r="K493" s="21"/>
      <c r="L493" s="21"/>
      <c r="M493" s="21"/>
      <c r="N493" s="21"/>
      <c r="O493" s="22"/>
      <c r="P493" s="22"/>
      <c r="Q493" s="57"/>
      <c r="R493" s="22"/>
      <c r="S493" s="57"/>
      <c r="T493" s="22"/>
      <c r="U493" s="22"/>
      <c r="V493" s="22"/>
      <c r="W493" s="22"/>
      <c r="X493" s="22"/>
      <c r="Y493" s="22"/>
      <c r="Z493" s="22"/>
      <c r="AA493" s="22"/>
      <c r="AB493" s="22"/>
      <c r="AC493" s="22"/>
      <c r="AD493" s="22"/>
    </row>
    <row r="494" spans="1:30" ht="15.75" customHeight="1" x14ac:dyDescent="0.2">
      <c r="A494" s="22"/>
      <c r="B494" s="22"/>
      <c r="C494" s="22"/>
      <c r="D494" s="22"/>
      <c r="E494" s="21"/>
      <c r="F494" s="21"/>
      <c r="G494" s="21"/>
      <c r="H494" s="21"/>
      <c r="I494" s="21"/>
      <c r="J494" s="21"/>
      <c r="K494" s="21"/>
      <c r="L494" s="21"/>
      <c r="M494" s="21"/>
      <c r="N494" s="21"/>
      <c r="O494" s="22"/>
      <c r="P494" s="22"/>
      <c r="Q494" s="57"/>
      <c r="R494" s="22"/>
      <c r="S494" s="57"/>
      <c r="T494" s="22"/>
      <c r="U494" s="22"/>
      <c r="V494" s="22"/>
      <c r="W494" s="22"/>
      <c r="X494" s="22"/>
      <c r="Y494" s="22"/>
      <c r="Z494" s="22"/>
      <c r="AA494" s="22"/>
      <c r="AB494" s="22"/>
      <c r="AC494" s="22"/>
      <c r="AD494" s="22"/>
    </row>
    <row r="495" spans="1:30" ht="15.75" customHeight="1" x14ac:dyDescent="0.2">
      <c r="A495" s="22"/>
      <c r="B495" s="22"/>
      <c r="C495" s="22"/>
      <c r="D495" s="22"/>
      <c r="E495" s="21"/>
      <c r="F495" s="21"/>
      <c r="G495" s="21"/>
      <c r="H495" s="21"/>
      <c r="I495" s="21"/>
      <c r="J495" s="21"/>
      <c r="K495" s="21"/>
      <c r="L495" s="21"/>
      <c r="M495" s="21"/>
      <c r="N495" s="21"/>
      <c r="O495" s="22"/>
      <c r="P495" s="22"/>
      <c r="Q495" s="57"/>
      <c r="R495" s="22"/>
      <c r="S495" s="57"/>
      <c r="T495" s="22"/>
      <c r="U495" s="22"/>
      <c r="V495" s="22"/>
      <c r="W495" s="22"/>
      <c r="X495" s="22"/>
      <c r="Y495" s="22"/>
      <c r="Z495" s="22"/>
      <c r="AA495" s="22"/>
      <c r="AB495" s="22"/>
      <c r="AC495" s="22"/>
      <c r="AD495" s="22"/>
    </row>
    <row r="496" spans="1:30" ht="15.75" customHeight="1" x14ac:dyDescent="0.2">
      <c r="A496" s="22"/>
      <c r="B496" s="22"/>
      <c r="C496" s="22"/>
      <c r="D496" s="22"/>
      <c r="E496" s="21"/>
      <c r="F496" s="21"/>
      <c r="G496" s="21"/>
      <c r="H496" s="21"/>
      <c r="I496" s="21"/>
      <c r="J496" s="21"/>
      <c r="K496" s="21"/>
      <c r="L496" s="21"/>
      <c r="M496" s="21"/>
      <c r="N496" s="21"/>
      <c r="O496" s="22"/>
      <c r="P496" s="22"/>
      <c r="Q496" s="57"/>
      <c r="R496" s="22"/>
      <c r="S496" s="57"/>
      <c r="T496" s="22"/>
      <c r="U496" s="22"/>
      <c r="V496" s="22"/>
      <c r="W496" s="22"/>
      <c r="X496" s="22"/>
      <c r="Y496" s="22"/>
      <c r="Z496" s="22"/>
      <c r="AA496" s="22"/>
      <c r="AB496" s="22"/>
      <c r="AC496" s="22"/>
      <c r="AD496" s="22"/>
    </row>
    <row r="497" spans="1:30" ht="15.75" customHeight="1" x14ac:dyDescent="0.2">
      <c r="A497" s="22"/>
      <c r="B497" s="22"/>
      <c r="C497" s="22"/>
      <c r="D497" s="22"/>
      <c r="E497" s="21"/>
      <c r="F497" s="21"/>
      <c r="G497" s="21"/>
      <c r="H497" s="21"/>
      <c r="I497" s="21"/>
      <c r="J497" s="21"/>
      <c r="K497" s="21"/>
      <c r="L497" s="21"/>
      <c r="M497" s="21"/>
      <c r="N497" s="21"/>
      <c r="O497" s="22"/>
      <c r="P497" s="22"/>
      <c r="Q497" s="57"/>
      <c r="R497" s="22"/>
      <c r="S497" s="57"/>
      <c r="T497" s="22"/>
      <c r="U497" s="22"/>
      <c r="V497" s="22"/>
      <c r="W497" s="22"/>
      <c r="X497" s="22"/>
      <c r="Y497" s="22"/>
      <c r="Z497" s="22"/>
      <c r="AA497" s="22"/>
      <c r="AB497" s="22"/>
      <c r="AC497" s="22"/>
      <c r="AD497" s="22"/>
    </row>
    <row r="498" spans="1:30" ht="15.75" customHeight="1" x14ac:dyDescent="0.2">
      <c r="A498" s="22"/>
      <c r="B498" s="22"/>
      <c r="C498" s="22"/>
      <c r="D498" s="22"/>
      <c r="E498" s="21"/>
      <c r="F498" s="21"/>
      <c r="G498" s="21"/>
      <c r="H498" s="21"/>
      <c r="I498" s="21"/>
      <c r="J498" s="21"/>
      <c r="K498" s="21"/>
      <c r="L498" s="21"/>
      <c r="M498" s="21"/>
      <c r="N498" s="21"/>
      <c r="O498" s="22"/>
      <c r="P498" s="22"/>
      <c r="Q498" s="57"/>
      <c r="R498" s="22"/>
      <c r="S498" s="57"/>
      <c r="T498" s="22"/>
      <c r="U498" s="22"/>
      <c r="V498" s="22"/>
      <c r="W498" s="22"/>
      <c r="X498" s="22"/>
      <c r="Y498" s="22"/>
      <c r="Z498" s="22"/>
      <c r="AA498" s="22"/>
      <c r="AB498" s="22"/>
      <c r="AC498" s="22"/>
      <c r="AD498" s="22"/>
    </row>
    <row r="499" spans="1:30" ht="15.75" customHeight="1" x14ac:dyDescent="0.2">
      <c r="A499" s="22"/>
      <c r="B499" s="22"/>
      <c r="C499" s="22"/>
      <c r="D499" s="22"/>
      <c r="E499" s="21"/>
      <c r="F499" s="21"/>
      <c r="G499" s="21"/>
      <c r="H499" s="21"/>
      <c r="I499" s="21"/>
      <c r="J499" s="21"/>
      <c r="K499" s="21"/>
      <c r="L499" s="21"/>
      <c r="M499" s="21"/>
      <c r="N499" s="21"/>
      <c r="O499" s="22"/>
      <c r="P499" s="22"/>
      <c r="Q499" s="57"/>
      <c r="R499" s="22"/>
      <c r="S499" s="57"/>
      <c r="T499" s="22"/>
      <c r="U499" s="22"/>
      <c r="V499" s="22"/>
      <c r="W499" s="22"/>
      <c r="X499" s="22"/>
      <c r="Y499" s="22"/>
      <c r="Z499" s="22"/>
      <c r="AA499" s="22"/>
      <c r="AB499" s="22"/>
      <c r="AC499" s="22"/>
      <c r="AD499" s="22"/>
    </row>
    <row r="500" spans="1:30" ht="15.75" customHeight="1" x14ac:dyDescent="0.2">
      <c r="A500" s="22"/>
      <c r="B500" s="22"/>
      <c r="C500" s="22"/>
      <c r="D500" s="22"/>
      <c r="E500" s="21"/>
      <c r="F500" s="21"/>
      <c r="G500" s="21"/>
      <c r="H500" s="21"/>
      <c r="I500" s="21"/>
      <c r="J500" s="21"/>
      <c r="K500" s="21"/>
      <c r="L500" s="21"/>
      <c r="M500" s="21"/>
      <c r="N500" s="21"/>
      <c r="O500" s="22"/>
      <c r="P500" s="22"/>
      <c r="Q500" s="57"/>
      <c r="R500" s="22"/>
      <c r="S500" s="57"/>
      <c r="T500" s="22"/>
      <c r="U500" s="22"/>
      <c r="V500" s="22"/>
      <c r="W500" s="22"/>
      <c r="X500" s="22"/>
      <c r="Y500" s="22"/>
      <c r="Z500" s="22"/>
      <c r="AA500" s="22"/>
      <c r="AB500" s="22"/>
      <c r="AC500" s="22"/>
      <c r="AD500" s="22"/>
    </row>
    <row r="501" spans="1:30" ht="15.75" customHeight="1" x14ac:dyDescent="0.2">
      <c r="A501" s="22"/>
      <c r="B501" s="22"/>
      <c r="C501" s="22"/>
      <c r="D501" s="22"/>
      <c r="E501" s="21"/>
      <c r="F501" s="21"/>
      <c r="G501" s="21"/>
      <c r="H501" s="21"/>
      <c r="I501" s="21"/>
      <c r="J501" s="21"/>
      <c r="K501" s="21"/>
      <c r="L501" s="21"/>
      <c r="M501" s="21"/>
      <c r="N501" s="21"/>
      <c r="O501" s="22"/>
      <c r="P501" s="22"/>
      <c r="Q501" s="57"/>
      <c r="R501" s="22"/>
      <c r="S501" s="57"/>
      <c r="T501" s="22"/>
      <c r="U501" s="22"/>
      <c r="V501" s="22"/>
      <c r="W501" s="22"/>
      <c r="X501" s="22"/>
      <c r="Y501" s="22"/>
      <c r="Z501" s="22"/>
      <c r="AA501" s="22"/>
      <c r="AB501" s="22"/>
      <c r="AC501" s="22"/>
      <c r="AD501" s="22"/>
    </row>
    <row r="502" spans="1:30" ht="15.75" customHeight="1" x14ac:dyDescent="0.2">
      <c r="A502" s="22"/>
      <c r="B502" s="22"/>
      <c r="C502" s="22"/>
      <c r="D502" s="22"/>
      <c r="E502" s="21"/>
      <c r="F502" s="21"/>
      <c r="G502" s="21"/>
      <c r="H502" s="21"/>
      <c r="I502" s="21"/>
      <c r="J502" s="21"/>
      <c r="K502" s="21"/>
      <c r="L502" s="21"/>
      <c r="M502" s="21"/>
      <c r="N502" s="21"/>
      <c r="O502" s="22"/>
      <c r="P502" s="22"/>
      <c r="Q502" s="57"/>
      <c r="R502" s="22"/>
      <c r="S502" s="57"/>
      <c r="T502" s="22"/>
      <c r="U502" s="22"/>
      <c r="V502" s="22"/>
      <c r="W502" s="22"/>
      <c r="X502" s="22"/>
      <c r="Y502" s="22"/>
      <c r="Z502" s="22"/>
      <c r="AA502" s="22"/>
      <c r="AB502" s="22"/>
      <c r="AC502" s="22"/>
      <c r="AD502" s="22"/>
    </row>
    <row r="503" spans="1:30" ht="15.75" customHeight="1" x14ac:dyDescent="0.2">
      <c r="A503" s="22"/>
      <c r="B503" s="22"/>
      <c r="C503" s="22"/>
      <c r="D503" s="22"/>
      <c r="E503" s="21"/>
      <c r="F503" s="21"/>
      <c r="G503" s="21"/>
      <c r="H503" s="21"/>
      <c r="I503" s="21"/>
      <c r="J503" s="21"/>
      <c r="K503" s="21"/>
      <c r="L503" s="21"/>
      <c r="M503" s="21"/>
      <c r="N503" s="21"/>
      <c r="O503" s="22"/>
      <c r="P503" s="22"/>
      <c r="Q503" s="57"/>
      <c r="R503" s="22"/>
      <c r="S503" s="57"/>
      <c r="T503" s="22"/>
      <c r="U503" s="22"/>
      <c r="V503" s="22"/>
      <c r="W503" s="22"/>
      <c r="X503" s="22"/>
      <c r="Y503" s="22"/>
      <c r="Z503" s="22"/>
      <c r="AA503" s="22"/>
      <c r="AB503" s="22"/>
      <c r="AC503" s="22"/>
      <c r="AD503" s="22"/>
    </row>
    <row r="504" spans="1:30" ht="15.75" customHeight="1" x14ac:dyDescent="0.2">
      <c r="A504" s="22"/>
      <c r="B504" s="22"/>
      <c r="C504" s="22"/>
      <c r="D504" s="22"/>
      <c r="E504" s="21"/>
      <c r="F504" s="21"/>
      <c r="G504" s="21"/>
      <c r="H504" s="21"/>
      <c r="I504" s="21"/>
      <c r="J504" s="21"/>
      <c r="K504" s="21"/>
      <c r="L504" s="21"/>
      <c r="M504" s="21"/>
      <c r="N504" s="21"/>
      <c r="O504" s="22"/>
      <c r="P504" s="22"/>
      <c r="Q504" s="57"/>
      <c r="R504" s="22"/>
      <c r="S504" s="57"/>
      <c r="T504" s="22"/>
      <c r="U504" s="22"/>
      <c r="V504" s="22"/>
      <c r="W504" s="22"/>
      <c r="X504" s="22"/>
      <c r="Y504" s="22"/>
      <c r="Z504" s="22"/>
      <c r="AA504" s="22"/>
      <c r="AB504" s="22"/>
      <c r="AC504" s="22"/>
      <c r="AD504" s="22"/>
    </row>
    <row r="505" spans="1:30" ht="15.75" customHeight="1" x14ac:dyDescent="0.2">
      <c r="A505" s="22"/>
      <c r="B505" s="22"/>
      <c r="C505" s="22"/>
      <c r="D505" s="22"/>
      <c r="E505" s="21"/>
      <c r="F505" s="21"/>
      <c r="G505" s="21"/>
      <c r="H505" s="21"/>
      <c r="I505" s="21"/>
      <c r="J505" s="21"/>
      <c r="K505" s="21"/>
      <c r="L505" s="21"/>
      <c r="M505" s="21"/>
      <c r="N505" s="21"/>
      <c r="O505" s="22"/>
      <c r="P505" s="22"/>
      <c r="Q505" s="57"/>
      <c r="R505" s="22"/>
      <c r="S505" s="57"/>
      <c r="T505" s="22"/>
      <c r="U505" s="22"/>
      <c r="V505" s="22"/>
      <c r="W505" s="22"/>
      <c r="X505" s="22"/>
      <c r="Y505" s="22"/>
      <c r="Z505" s="22"/>
      <c r="AA505" s="22"/>
      <c r="AB505" s="22"/>
      <c r="AC505" s="22"/>
      <c r="AD505" s="22"/>
    </row>
    <row r="506" spans="1:30" ht="15.75" customHeight="1" x14ac:dyDescent="0.2">
      <c r="A506" s="22"/>
      <c r="B506" s="22"/>
      <c r="C506" s="22"/>
      <c r="D506" s="22"/>
      <c r="E506" s="21"/>
      <c r="F506" s="21"/>
      <c r="G506" s="21"/>
      <c r="H506" s="21"/>
      <c r="I506" s="21"/>
      <c r="J506" s="21"/>
      <c r="K506" s="21"/>
      <c r="L506" s="21"/>
      <c r="M506" s="21"/>
      <c r="N506" s="21"/>
      <c r="O506" s="22"/>
      <c r="P506" s="22"/>
      <c r="Q506" s="57"/>
      <c r="R506" s="22"/>
      <c r="S506" s="57"/>
      <c r="T506" s="22"/>
      <c r="U506" s="22"/>
      <c r="V506" s="22"/>
      <c r="W506" s="22"/>
      <c r="X506" s="22"/>
      <c r="Y506" s="22"/>
      <c r="Z506" s="22"/>
      <c r="AA506" s="22"/>
      <c r="AB506" s="22"/>
      <c r="AC506" s="22"/>
      <c r="AD506" s="22"/>
    </row>
    <row r="507" spans="1:30" ht="15.75" customHeight="1" x14ac:dyDescent="0.2">
      <c r="A507" s="22"/>
      <c r="B507" s="22"/>
      <c r="C507" s="22"/>
      <c r="D507" s="22"/>
      <c r="E507" s="21"/>
      <c r="F507" s="21"/>
      <c r="G507" s="21"/>
      <c r="H507" s="21"/>
      <c r="I507" s="21"/>
      <c r="J507" s="21"/>
      <c r="K507" s="21"/>
      <c r="L507" s="21"/>
      <c r="M507" s="21"/>
      <c r="N507" s="21"/>
      <c r="O507" s="22"/>
      <c r="P507" s="22"/>
      <c r="Q507" s="57"/>
      <c r="R507" s="22"/>
      <c r="S507" s="57"/>
      <c r="T507" s="22"/>
      <c r="U507" s="22"/>
      <c r="V507" s="22"/>
      <c r="W507" s="22"/>
      <c r="X507" s="22"/>
      <c r="Y507" s="22"/>
      <c r="Z507" s="22"/>
      <c r="AA507" s="22"/>
      <c r="AB507" s="22"/>
      <c r="AC507" s="22"/>
      <c r="AD507" s="22"/>
    </row>
    <row r="508" spans="1:30" ht="15.75" customHeight="1" x14ac:dyDescent="0.2">
      <c r="A508" s="22"/>
      <c r="B508" s="22"/>
      <c r="C508" s="22"/>
      <c r="D508" s="22"/>
      <c r="E508" s="21"/>
      <c r="F508" s="21"/>
      <c r="G508" s="21"/>
      <c r="H508" s="21"/>
      <c r="I508" s="21"/>
      <c r="J508" s="21"/>
      <c r="K508" s="21"/>
      <c r="L508" s="21"/>
      <c r="M508" s="21"/>
      <c r="N508" s="21"/>
      <c r="O508" s="22"/>
      <c r="P508" s="22"/>
      <c r="Q508" s="57"/>
      <c r="R508" s="22"/>
      <c r="S508" s="57"/>
      <c r="T508" s="22"/>
      <c r="U508" s="22"/>
      <c r="V508" s="22"/>
      <c r="W508" s="22"/>
      <c r="X508" s="22"/>
      <c r="Y508" s="22"/>
      <c r="Z508" s="22"/>
      <c r="AA508" s="22"/>
      <c r="AB508" s="22"/>
      <c r="AC508" s="22"/>
      <c r="AD508" s="22"/>
    </row>
    <row r="509" spans="1:30" ht="15.75" customHeight="1" x14ac:dyDescent="0.2">
      <c r="A509" s="22"/>
      <c r="B509" s="22"/>
      <c r="C509" s="22"/>
      <c r="D509" s="22"/>
      <c r="E509" s="21"/>
      <c r="F509" s="21"/>
      <c r="G509" s="21"/>
      <c r="H509" s="21"/>
      <c r="I509" s="21"/>
      <c r="J509" s="21"/>
      <c r="K509" s="21"/>
      <c r="L509" s="21"/>
      <c r="M509" s="21"/>
      <c r="N509" s="21"/>
      <c r="O509" s="22"/>
      <c r="P509" s="22"/>
      <c r="Q509" s="57"/>
      <c r="R509" s="22"/>
      <c r="S509" s="57"/>
      <c r="T509" s="22"/>
      <c r="U509" s="22"/>
      <c r="V509" s="22"/>
      <c r="W509" s="22"/>
      <c r="X509" s="22"/>
      <c r="Y509" s="22"/>
      <c r="Z509" s="22"/>
      <c r="AA509" s="22"/>
      <c r="AB509" s="22"/>
      <c r="AC509" s="22"/>
      <c r="AD509" s="22"/>
    </row>
    <row r="510" spans="1:30" ht="15.75" customHeight="1" x14ac:dyDescent="0.2">
      <c r="A510" s="22"/>
      <c r="B510" s="22"/>
      <c r="C510" s="22"/>
      <c r="D510" s="22"/>
      <c r="E510" s="21"/>
      <c r="F510" s="21"/>
      <c r="G510" s="21"/>
      <c r="H510" s="21"/>
      <c r="I510" s="21"/>
      <c r="J510" s="21"/>
      <c r="K510" s="21"/>
      <c r="L510" s="21"/>
      <c r="M510" s="21"/>
      <c r="N510" s="21"/>
      <c r="O510" s="22"/>
      <c r="P510" s="22"/>
      <c r="Q510" s="57"/>
      <c r="R510" s="22"/>
      <c r="S510" s="57"/>
      <c r="T510" s="22"/>
      <c r="U510" s="22"/>
      <c r="V510" s="22"/>
      <c r="W510" s="22"/>
      <c r="X510" s="22"/>
      <c r="Y510" s="22"/>
      <c r="Z510" s="22"/>
      <c r="AA510" s="22"/>
      <c r="AB510" s="22"/>
      <c r="AC510" s="22"/>
      <c r="AD510" s="22"/>
    </row>
    <row r="511" spans="1:30" ht="15.75" customHeight="1" x14ac:dyDescent="0.2">
      <c r="A511" s="22"/>
      <c r="B511" s="22"/>
      <c r="C511" s="22"/>
      <c r="D511" s="22"/>
      <c r="E511" s="21"/>
      <c r="F511" s="21"/>
      <c r="G511" s="21"/>
      <c r="H511" s="21"/>
      <c r="I511" s="21"/>
      <c r="J511" s="21"/>
      <c r="K511" s="21"/>
      <c r="L511" s="21"/>
      <c r="M511" s="21"/>
      <c r="N511" s="21"/>
      <c r="O511" s="22"/>
      <c r="P511" s="22"/>
      <c r="Q511" s="57"/>
      <c r="R511" s="22"/>
      <c r="S511" s="57"/>
      <c r="T511" s="22"/>
      <c r="U511" s="22"/>
      <c r="V511" s="22"/>
      <c r="W511" s="22"/>
      <c r="X511" s="22"/>
      <c r="Y511" s="22"/>
      <c r="Z511" s="22"/>
      <c r="AA511" s="22"/>
      <c r="AB511" s="22"/>
      <c r="AC511" s="22"/>
      <c r="AD511" s="22"/>
    </row>
    <row r="512" spans="1:30" ht="15.75" customHeight="1" x14ac:dyDescent="0.2">
      <c r="A512" s="22"/>
      <c r="B512" s="22"/>
      <c r="C512" s="22"/>
      <c r="D512" s="22"/>
      <c r="E512" s="21"/>
      <c r="F512" s="21"/>
      <c r="G512" s="21"/>
      <c r="H512" s="21"/>
      <c r="I512" s="21"/>
      <c r="J512" s="21"/>
      <c r="K512" s="21"/>
      <c r="L512" s="21"/>
      <c r="M512" s="21"/>
      <c r="N512" s="21"/>
      <c r="O512" s="22"/>
      <c r="P512" s="22"/>
      <c r="Q512" s="57"/>
      <c r="R512" s="22"/>
      <c r="S512" s="57"/>
      <c r="T512" s="22"/>
      <c r="U512" s="22"/>
      <c r="V512" s="22"/>
      <c r="W512" s="22"/>
      <c r="X512" s="22"/>
      <c r="Y512" s="22"/>
      <c r="Z512" s="22"/>
      <c r="AA512" s="22"/>
      <c r="AB512" s="22"/>
      <c r="AC512" s="22"/>
      <c r="AD512" s="22"/>
    </row>
    <row r="513" spans="1:30" ht="15.75" customHeight="1" x14ac:dyDescent="0.2">
      <c r="A513" s="22"/>
      <c r="B513" s="22"/>
      <c r="C513" s="22"/>
      <c r="D513" s="22"/>
      <c r="E513" s="21"/>
      <c r="F513" s="21"/>
      <c r="G513" s="21"/>
      <c r="H513" s="21"/>
      <c r="I513" s="21"/>
      <c r="J513" s="21"/>
      <c r="K513" s="21"/>
      <c r="L513" s="21"/>
      <c r="M513" s="21"/>
      <c r="N513" s="21"/>
      <c r="O513" s="22"/>
      <c r="P513" s="22"/>
      <c r="Q513" s="57"/>
      <c r="R513" s="22"/>
      <c r="S513" s="57"/>
      <c r="T513" s="22"/>
      <c r="U513" s="22"/>
      <c r="V513" s="22"/>
      <c r="W513" s="22"/>
      <c r="X513" s="22"/>
      <c r="Y513" s="22"/>
      <c r="Z513" s="22"/>
      <c r="AA513" s="22"/>
      <c r="AB513" s="22"/>
      <c r="AC513" s="22"/>
      <c r="AD513" s="22"/>
    </row>
    <row r="514" spans="1:30" ht="15.75" customHeight="1" x14ac:dyDescent="0.2">
      <c r="A514" s="22"/>
      <c r="B514" s="22"/>
      <c r="C514" s="22"/>
      <c r="D514" s="22"/>
      <c r="E514" s="21"/>
      <c r="F514" s="21"/>
      <c r="G514" s="21"/>
      <c r="H514" s="21"/>
      <c r="I514" s="21"/>
      <c r="J514" s="21"/>
      <c r="K514" s="21"/>
      <c r="L514" s="21"/>
      <c r="M514" s="21"/>
      <c r="N514" s="21"/>
      <c r="O514" s="22"/>
      <c r="P514" s="22"/>
      <c r="Q514" s="57"/>
      <c r="R514" s="22"/>
      <c r="S514" s="57"/>
      <c r="T514" s="22"/>
      <c r="U514" s="22"/>
      <c r="V514" s="22"/>
      <c r="W514" s="22"/>
      <c r="X514" s="22"/>
      <c r="Y514" s="22"/>
      <c r="Z514" s="22"/>
      <c r="AA514" s="22"/>
      <c r="AB514" s="22"/>
      <c r="AC514" s="22"/>
      <c r="AD514" s="22"/>
    </row>
    <row r="515" spans="1:30" ht="15.75" customHeight="1" x14ac:dyDescent="0.2">
      <c r="A515" s="22"/>
      <c r="B515" s="22"/>
      <c r="C515" s="22"/>
      <c r="D515" s="22"/>
      <c r="E515" s="21"/>
      <c r="F515" s="21"/>
      <c r="G515" s="21"/>
      <c r="H515" s="21"/>
      <c r="I515" s="21"/>
      <c r="J515" s="21"/>
      <c r="K515" s="21"/>
      <c r="L515" s="21"/>
      <c r="M515" s="21"/>
      <c r="N515" s="21"/>
      <c r="O515" s="22"/>
      <c r="P515" s="22"/>
      <c r="Q515" s="57"/>
      <c r="R515" s="22"/>
      <c r="S515" s="57"/>
      <c r="T515" s="22"/>
      <c r="U515" s="22"/>
      <c r="V515" s="22"/>
      <c r="W515" s="22"/>
      <c r="X515" s="22"/>
      <c r="Y515" s="22"/>
      <c r="Z515" s="22"/>
      <c r="AA515" s="22"/>
      <c r="AB515" s="22"/>
      <c r="AC515" s="22"/>
      <c r="AD515" s="22"/>
    </row>
    <row r="516" spans="1:30" ht="15.75" customHeight="1" x14ac:dyDescent="0.2">
      <c r="A516" s="22"/>
      <c r="B516" s="22"/>
      <c r="C516" s="22"/>
      <c r="D516" s="22"/>
      <c r="E516" s="21"/>
      <c r="F516" s="21"/>
      <c r="G516" s="21"/>
      <c r="H516" s="21"/>
      <c r="I516" s="21"/>
      <c r="J516" s="21"/>
      <c r="K516" s="21"/>
      <c r="L516" s="21"/>
      <c r="M516" s="21"/>
      <c r="N516" s="21"/>
      <c r="O516" s="22"/>
      <c r="P516" s="22"/>
      <c r="Q516" s="57"/>
      <c r="R516" s="22"/>
      <c r="S516" s="57"/>
      <c r="T516" s="22"/>
      <c r="U516" s="22"/>
      <c r="V516" s="22"/>
      <c r="W516" s="22"/>
      <c r="X516" s="22"/>
      <c r="Y516" s="22"/>
      <c r="Z516" s="22"/>
      <c r="AA516" s="22"/>
      <c r="AB516" s="22"/>
      <c r="AC516" s="22"/>
      <c r="AD516" s="22"/>
    </row>
    <row r="517" spans="1:30" ht="15.75" customHeight="1" x14ac:dyDescent="0.2">
      <c r="A517" s="22"/>
      <c r="B517" s="22"/>
      <c r="C517" s="22"/>
      <c r="D517" s="22"/>
      <c r="E517" s="21"/>
      <c r="F517" s="21"/>
      <c r="G517" s="21"/>
      <c r="H517" s="21"/>
      <c r="I517" s="21"/>
      <c r="J517" s="21"/>
      <c r="K517" s="21"/>
      <c r="L517" s="21"/>
      <c r="M517" s="21"/>
      <c r="N517" s="21"/>
      <c r="O517" s="22"/>
      <c r="P517" s="22"/>
      <c r="Q517" s="57"/>
      <c r="R517" s="22"/>
      <c r="S517" s="57"/>
      <c r="T517" s="22"/>
      <c r="U517" s="22"/>
      <c r="V517" s="22"/>
      <c r="W517" s="22"/>
      <c r="X517" s="22"/>
      <c r="Y517" s="22"/>
      <c r="Z517" s="22"/>
      <c r="AA517" s="22"/>
      <c r="AB517" s="22"/>
      <c r="AC517" s="22"/>
      <c r="AD517" s="22"/>
    </row>
    <row r="518" spans="1:30" ht="15.75" customHeight="1" x14ac:dyDescent="0.2">
      <c r="A518" s="22"/>
      <c r="B518" s="22"/>
      <c r="C518" s="22"/>
      <c r="D518" s="22"/>
      <c r="E518" s="21"/>
      <c r="F518" s="21"/>
      <c r="G518" s="21"/>
      <c r="H518" s="21"/>
      <c r="I518" s="21"/>
      <c r="J518" s="21"/>
      <c r="K518" s="21"/>
      <c r="L518" s="21"/>
      <c r="M518" s="21"/>
      <c r="N518" s="21"/>
      <c r="O518" s="22"/>
      <c r="P518" s="22"/>
      <c r="Q518" s="57"/>
      <c r="R518" s="22"/>
      <c r="S518" s="57"/>
      <c r="T518" s="22"/>
      <c r="U518" s="22"/>
      <c r="V518" s="22"/>
      <c r="W518" s="22"/>
      <c r="X518" s="22"/>
      <c r="Y518" s="22"/>
      <c r="Z518" s="22"/>
      <c r="AA518" s="22"/>
      <c r="AB518" s="22"/>
      <c r="AC518" s="22"/>
      <c r="AD518" s="22"/>
    </row>
    <row r="519" spans="1:30" ht="15.75" customHeight="1" x14ac:dyDescent="0.2">
      <c r="A519" s="22"/>
      <c r="B519" s="22"/>
      <c r="C519" s="22"/>
      <c r="D519" s="22"/>
      <c r="E519" s="21"/>
      <c r="F519" s="21"/>
      <c r="G519" s="21"/>
      <c r="H519" s="21"/>
      <c r="I519" s="21"/>
      <c r="J519" s="21"/>
      <c r="K519" s="21"/>
      <c r="L519" s="21"/>
      <c r="M519" s="21"/>
      <c r="N519" s="21"/>
      <c r="O519" s="22"/>
      <c r="P519" s="22"/>
      <c r="Q519" s="57"/>
      <c r="R519" s="22"/>
      <c r="S519" s="57"/>
      <c r="T519" s="22"/>
      <c r="U519" s="22"/>
      <c r="V519" s="22"/>
      <c r="W519" s="22"/>
      <c r="X519" s="22"/>
      <c r="Y519" s="22"/>
      <c r="Z519" s="22"/>
      <c r="AA519" s="22"/>
      <c r="AB519" s="22"/>
      <c r="AC519" s="22"/>
      <c r="AD519" s="22"/>
    </row>
    <row r="520" spans="1:30" ht="15.75" customHeight="1" x14ac:dyDescent="0.2">
      <c r="A520" s="22"/>
      <c r="B520" s="22"/>
      <c r="C520" s="22"/>
      <c r="D520" s="22"/>
      <c r="E520" s="21"/>
      <c r="F520" s="21"/>
      <c r="G520" s="21"/>
      <c r="H520" s="21"/>
      <c r="I520" s="21"/>
      <c r="J520" s="21"/>
      <c r="K520" s="21"/>
      <c r="L520" s="21"/>
      <c r="M520" s="21"/>
      <c r="N520" s="21"/>
      <c r="O520" s="22"/>
      <c r="P520" s="22"/>
      <c r="Q520" s="57"/>
      <c r="R520" s="22"/>
      <c r="S520" s="57"/>
      <c r="T520" s="22"/>
      <c r="U520" s="22"/>
      <c r="V520" s="22"/>
      <c r="W520" s="22"/>
      <c r="X520" s="22"/>
      <c r="Y520" s="22"/>
      <c r="Z520" s="22"/>
      <c r="AA520" s="22"/>
      <c r="AB520" s="22"/>
      <c r="AC520" s="22"/>
      <c r="AD520" s="22"/>
    </row>
    <row r="521" spans="1:30" ht="15.75" customHeight="1" x14ac:dyDescent="0.2">
      <c r="A521" s="22"/>
      <c r="B521" s="22"/>
      <c r="C521" s="22"/>
      <c r="D521" s="22"/>
      <c r="E521" s="21"/>
      <c r="F521" s="21"/>
      <c r="G521" s="21"/>
      <c r="H521" s="21"/>
      <c r="I521" s="21"/>
      <c r="J521" s="21"/>
      <c r="K521" s="21"/>
      <c r="L521" s="21"/>
      <c r="M521" s="21"/>
      <c r="N521" s="21"/>
      <c r="O521" s="22"/>
      <c r="P521" s="22"/>
      <c r="Q521" s="57"/>
      <c r="R521" s="22"/>
      <c r="S521" s="57"/>
      <c r="T521" s="22"/>
      <c r="U521" s="22"/>
      <c r="V521" s="22"/>
      <c r="W521" s="22"/>
      <c r="X521" s="22"/>
      <c r="Y521" s="22"/>
      <c r="Z521" s="22"/>
      <c r="AA521" s="22"/>
      <c r="AB521" s="22"/>
      <c r="AC521" s="22"/>
      <c r="AD521" s="22"/>
    </row>
    <row r="522" spans="1:30" ht="15.75" customHeight="1" x14ac:dyDescent="0.2">
      <c r="A522" s="22"/>
      <c r="B522" s="22"/>
      <c r="C522" s="22"/>
      <c r="D522" s="22"/>
      <c r="E522" s="21"/>
      <c r="F522" s="21"/>
      <c r="G522" s="21"/>
      <c r="H522" s="21"/>
      <c r="I522" s="21"/>
      <c r="J522" s="21"/>
      <c r="K522" s="21"/>
      <c r="L522" s="21"/>
      <c r="M522" s="21"/>
      <c r="N522" s="21"/>
      <c r="O522" s="22"/>
      <c r="P522" s="22"/>
      <c r="Q522" s="57"/>
      <c r="R522" s="22"/>
      <c r="S522" s="57"/>
      <c r="T522" s="22"/>
      <c r="U522" s="22"/>
      <c r="V522" s="22"/>
      <c r="W522" s="22"/>
      <c r="X522" s="22"/>
      <c r="Y522" s="22"/>
      <c r="Z522" s="22"/>
      <c r="AA522" s="22"/>
      <c r="AB522" s="22"/>
      <c r="AC522" s="22"/>
      <c r="AD522" s="22"/>
    </row>
    <row r="523" spans="1:30" ht="15.75" customHeight="1" x14ac:dyDescent="0.2">
      <c r="A523" s="22"/>
      <c r="B523" s="22"/>
      <c r="C523" s="22"/>
      <c r="D523" s="22"/>
      <c r="E523" s="21"/>
      <c r="F523" s="21"/>
      <c r="G523" s="21"/>
      <c r="H523" s="21"/>
      <c r="I523" s="21"/>
      <c r="J523" s="21"/>
      <c r="K523" s="21"/>
      <c r="L523" s="21"/>
      <c r="M523" s="21"/>
      <c r="N523" s="21"/>
      <c r="O523" s="22"/>
      <c r="P523" s="22"/>
      <c r="Q523" s="57"/>
      <c r="R523" s="22"/>
      <c r="S523" s="57"/>
      <c r="T523" s="22"/>
      <c r="U523" s="22"/>
      <c r="V523" s="22"/>
      <c r="W523" s="22"/>
      <c r="X523" s="22"/>
      <c r="Y523" s="22"/>
      <c r="Z523" s="22"/>
      <c r="AA523" s="22"/>
      <c r="AB523" s="22"/>
      <c r="AC523" s="22"/>
      <c r="AD523" s="22"/>
    </row>
    <row r="524" spans="1:30" ht="15.75" customHeight="1" x14ac:dyDescent="0.2">
      <c r="A524" s="22"/>
      <c r="B524" s="22"/>
      <c r="C524" s="22"/>
      <c r="D524" s="22"/>
      <c r="E524" s="21"/>
      <c r="F524" s="21"/>
      <c r="G524" s="21"/>
      <c r="H524" s="21"/>
      <c r="I524" s="21"/>
      <c r="J524" s="21"/>
      <c r="K524" s="21"/>
      <c r="L524" s="21"/>
      <c r="M524" s="21"/>
      <c r="N524" s="21"/>
      <c r="O524" s="22"/>
      <c r="P524" s="22"/>
      <c r="Q524" s="57"/>
      <c r="R524" s="22"/>
      <c r="S524" s="57"/>
      <c r="T524" s="22"/>
      <c r="U524" s="22"/>
      <c r="V524" s="22"/>
      <c r="W524" s="22"/>
      <c r="X524" s="22"/>
      <c r="Y524" s="22"/>
      <c r="Z524" s="22"/>
      <c r="AA524" s="22"/>
      <c r="AB524" s="22"/>
      <c r="AC524" s="22"/>
      <c r="AD524" s="22"/>
    </row>
    <row r="525" spans="1:30" ht="15.75" customHeight="1" x14ac:dyDescent="0.2">
      <c r="A525" s="22"/>
      <c r="B525" s="22"/>
      <c r="C525" s="22"/>
      <c r="D525" s="22"/>
      <c r="E525" s="21"/>
      <c r="F525" s="21"/>
      <c r="G525" s="21"/>
      <c r="H525" s="21"/>
      <c r="I525" s="21"/>
      <c r="J525" s="21"/>
      <c r="K525" s="21"/>
      <c r="L525" s="21"/>
      <c r="M525" s="21"/>
      <c r="N525" s="21"/>
      <c r="O525" s="22"/>
      <c r="P525" s="22"/>
      <c r="Q525" s="57"/>
      <c r="R525" s="22"/>
      <c r="S525" s="57"/>
      <c r="T525" s="22"/>
      <c r="U525" s="22"/>
      <c r="V525" s="22"/>
      <c r="W525" s="22"/>
      <c r="X525" s="22"/>
      <c r="Y525" s="22"/>
      <c r="Z525" s="22"/>
      <c r="AA525" s="22"/>
      <c r="AB525" s="22"/>
      <c r="AC525" s="22"/>
      <c r="AD525" s="22"/>
    </row>
    <row r="526" spans="1:30" ht="15.75" customHeight="1" x14ac:dyDescent="0.2">
      <c r="A526" s="22"/>
      <c r="B526" s="22"/>
      <c r="C526" s="22"/>
      <c r="D526" s="22"/>
      <c r="E526" s="21"/>
      <c r="F526" s="21"/>
      <c r="G526" s="21"/>
      <c r="H526" s="21"/>
      <c r="I526" s="21"/>
      <c r="J526" s="21"/>
      <c r="K526" s="21"/>
      <c r="L526" s="21"/>
      <c r="M526" s="21"/>
      <c r="N526" s="21"/>
      <c r="O526" s="22"/>
      <c r="P526" s="22"/>
      <c r="Q526" s="57"/>
      <c r="R526" s="22"/>
      <c r="S526" s="57"/>
      <c r="T526" s="22"/>
      <c r="U526" s="22"/>
      <c r="V526" s="22"/>
      <c r="W526" s="22"/>
      <c r="X526" s="22"/>
      <c r="Y526" s="22"/>
      <c r="Z526" s="22"/>
      <c r="AA526" s="22"/>
      <c r="AB526" s="22"/>
      <c r="AC526" s="22"/>
      <c r="AD526" s="22"/>
    </row>
    <row r="527" spans="1:30" ht="15.75" customHeight="1" x14ac:dyDescent="0.2">
      <c r="A527" s="22"/>
      <c r="B527" s="22"/>
      <c r="C527" s="22"/>
      <c r="D527" s="22"/>
      <c r="E527" s="21"/>
      <c r="F527" s="21"/>
      <c r="G527" s="21"/>
      <c r="H527" s="21"/>
      <c r="I527" s="21"/>
      <c r="J527" s="21"/>
      <c r="K527" s="21"/>
      <c r="L527" s="21"/>
      <c r="M527" s="21"/>
      <c r="N527" s="21"/>
      <c r="O527" s="22"/>
      <c r="P527" s="22"/>
      <c r="Q527" s="57"/>
      <c r="R527" s="22"/>
      <c r="S527" s="57"/>
      <c r="T527" s="22"/>
      <c r="U527" s="22"/>
      <c r="V527" s="22"/>
      <c r="W527" s="22"/>
      <c r="X527" s="22"/>
      <c r="Y527" s="22"/>
      <c r="Z527" s="22"/>
      <c r="AA527" s="22"/>
      <c r="AB527" s="22"/>
      <c r="AC527" s="22"/>
      <c r="AD527" s="22"/>
    </row>
    <row r="528" spans="1:30" ht="15.75" customHeight="1" x14ac:dyDescent="0.2">
      <c r="A528" s="22"/>
      <c r="B528" s="22"/>
      <c r="C528" s="22"/>
      <c r="D528" s="22"/>
      <c r="E528" s="21"/>
      <c r="F528" s="21"/>
      <c r="G528" s="21"/>
      <c r="H528" s="21"/>
      <c r="I528" s="21"/>
      <c r="J528" s="21"/>
      <c r="K528" s="21"/>
      <c r="L528" s="21"/>
      <c r="M528" s="21"/>
      <c r="N528" s="21"/>
      <c r="O528" s="22"/>
      <c r="P528" s="22"/>
      <c r="Q528" s="57"/>
      <c r="R528" s="22"/>
      <c r="S528" s="57"/>
      <c r="T528" s="22"/>
      <c r="U528" s="22"/>
      <c r="V528" s="22"/>
      <c r="W528" s="22"/>
      <c r="X528" s="22"/>
      <c r="Y528" s="22"/>
      <c r="Z528" s="22"/>
      <c r="AA528" s="22"/>
      <c r="AB528" s="22"/>
      <c r="AC528" s="22"/>
      <c r="AD528" s="22"/>
    </row>
    <row r="529" spans="1:30" ht="15.75" customHeight="1" x14ac:dyDescent="0.2">
      <c r="A529" s="22"/>
      <c r="B529" s="22"/>
      <c r="C529" s="22"/>
      <c r="D529" s="22"/>
      <c r="E529" s="21"/>
      <c r="F529" s="21"/>
      <c r="G529" s="21"/>
      <c r="H529" s="21"/>
      <c r="I529" s="21"/>
      <c r="J529" s="21"/>
      <c r="K529" s="21"/>
      <c r="L529" s="21"/>
      <c r="M529" s="21"/>
      <c r="N529" s="21"/>
      <c r="O529" s="22"/>
      <c r="P529" s="22"/>
      <c r="Q529" s="57"/>
      <c r="R529" s="22"/>
      <c r="S529" s="57"/>
      <c r="T529" s="22"/>
      <c r="U529" s="22"/>
      <c r="V529" s="22"/>
      <c r="W529" s="22"/>
      <c r="X529" s="22"/>
      <c r="Y529" s="22"/>
      <c r="Z529" s="22"/>
      <c r="AA529" s="22"/>
      <c r="AB529" s="22"/>
      <c r="AC529" s="22"/>
      <c r="AD529" s="22"/>
    </row>
    <row r="530" spans="1:30" ht="15.75" customHeight="1" x14ac:dyDescent="0.2">
      <c r="A530" s="22"/>
      <c r="B530" s="22"/>
      <c r="C530" s="22"/>
      <c r="D530" s="22"/>
      <c r="E530" s="21"/>
      <c r="F530" s="21"/>
      <c r="G530" s="21"/>
      <c r="H530" s="21"/>
      <c r="I530" s="21"/>
      <c r="J530" s="21"/>
      <c r="K530" s="21"/>
      <c r="L530" s="21"/>
      <c r="M530" s="21"/>
      <c r="N530" s="21"/>
      <c r="O530" s="22"/>
      <c r="P530" s="22"/>
      <c r="Q530" s="57"/>
      <c r="R530" s="22"/>
      <c r="S530" s="57"/>
      <c r="T530" s="22"/>
      <c r="U530" s="22"/>
      <c r="V530" s="22"/>
      <c r="W530" s="22"/>
      <c r="X530" s="22"/>
      <c r="Y530" s="22"/>
      <c r="Z530" s="22"/>
      <c r="AA530" s="22"/>
      <c r="AB530" s="22"/>
      <c r="AC530" s="22"/>
      <c r="AD530" s="22"/>
    </row>
    <row r="531" spans="1:30" ht="15.75" customHeight="1" x14ac:dyDescent="0.2">
      <c r="A531" s="22"/>
      <c r="B531" s="22"/>
      <c r="C531" s="22"/>
      <c r="D531" s="22"/>
      <c r="E531" s="21"/>
      <c r="F531" s="21"/>
      <c r="G531" s="21"/>
      <c r="H531" s="21"/>
      <c r="I531" s="21"/>
      <c r="J531" s="21"/>
      <c r="K531" s="21"/>
      <c r="L531" s="21"/>
      <c r="M531" s="21"/>
      <c r="N531" s="21"/>
      <c r="O531" s="22"/>
      <c r="P531" s="22"/>
      <c r="Q531" s="57"/>
      <c r="R531" s="22"/>
      <c r="S531" s="57"/>
      <c r="T531" s="22"/>
      <c r="U531" s="22"/>
      <c r="V531" s="22"/>
      <c r="W531" s="22"/>
      <c r="X531" s="22"/>
      <c r="Y531" s="22"/>
      <c r="Z531" s="22"/>
      <c r="AA531" s="22"/>
      <c r="AB531" s="22"/>
      <c r="AC531" s="22"/>
      <c r="AD531" s="22"/>
    </row>
    <row r="532" spans="1:30" ht="15.75" customHeight="1" x14ac:dyDescent="0.2">
      <c r="A532" s="22"/>
      <c r="B532" s="22"/>
      <c r="C532" s="22"/>
      <c r="D532" s="22"/>
      <c r="E532" s="21"/>
      <c r="F532" s="21"/>
      <c r="G532" s="21"/>
      <c r="H532" s="21"/>
      <c r="I532" s="21"/>
      <c r="J532" s="21"/>
      <c r="K532" s="21"/>
      <c r="L532" s="21"/>
      <c r="M532" s="21"/>
      <c r="N532" s="21"/>
      <c r="O532" s="22"/>
      <c r="P532" s="22"/>
      <c r="Q532" s="57"/>
      <c r="R532" s="22"/>
      <c r="S532" s="57"/>
      <c r="T532" s="22"/>
      <c r="U532" s="22"/>
      <c r="V532" s="22"/>
      <c r="W532" s="22"/>
      <c r="X532" s="22"/>
      <c r="Y532" s="22"/>
      <c r="Z532" s="22"/>
      <c r="AA532" s="22"/>
      <c r="AB532" s="22"/>
      <c r="AC532" s="22"/>
      <c r="AD532" s="22"/>
    </row>
    <row r="533" spans="1:30" ht="15.75" customHeight="1" x14ac:dyDescent="0.2">
      <c r="A533" s="22"/>
      <c r="B533" s="22"/>
      <c r="C533" s="22"/>
      <c r="D533" s="22"/>
      <c r="E533" s="21"/>
      <c r="F533" s="21"/>
      <c r="G533" s="21"/>
      <c r="H533" s="21"/>
      <c r="I533" s="21"/>
      <c r="J533" s="21"/>
      <c r="K533" s="21"/>
      <c r="L533" s="21"/>
      <c r="M533" s="21"/>
      <c r="N533" s="21"/>
      <c r="O533" s="22"/>
      <c r="P533" s="22"/>
      <c r="Q533" s="57"/>
      <c r="R533" s="22"/>
      <c r="S533" s="57"/>
      <c r="T533" s="22"/>
      <c r="U533" s="22"/>
      <c r="V533" s="22"/>
      <c r="W533" s="22"/>
      <c r="X533" s="22"/>
      <c r="Y533" s="22"/>
      <c r="Z533" s="22"/>
      <c r="AA533" s="22"/>
      <c r="AB533" s="22"/>
      <c r="AC533" s="22"/>
      <c r="AD533" s="22"/>
    </row>
    <row r="534" spans="1:30" ht="15.75" customHeight="1" x14ac:dyDescent="0.2">
      <c r="A534" s="22"/>
      <c r="B534" s="22"/>
      <c r="C534" s="22"/>
      <c r="D534" s="22"/>
      <c r="E534" s="21"/>
      <c r="F534" s="21"/>
      <c r="G534" s="21"/>
      <c r="H534" s="21"/>
      <c r="I534" s="21"/>
      <c r="J534" s="21"/>
      <c r="K534" s="21"/>
      <c r="L534" s="21"/>
      <c r="M534" s="21"/>
      <c r="N534" s="21"/>
      <c r="O534" s="22"/>
      <c r="P534" s="22"/>
      <c r="Q534" s="57"/>
      <c r="R534" s="22"/>
      <c r="S534" s="57"/>
      <c r="T534" s="22"/>
      <c r="U534" s="22"/>
      <c r="V534" s="22"/>
      <c r="W534" s="22"/>
      <c r="X534" s="22"/>
      <c r="Y534" s="22"/>
      <c r="Z534" s="22"/>
      <c r="AA534" s="22"/>
      <c r="AB534" s="22"/>
      <c r="AC534" s="22"/>
      <c r="AD534" s="22"/>
    </row>
    <row r="535" spans="1:30" ht="15.75" customHeight="1" x14ac:dyDescent="0.2">
      <c r="A535" s="22"/>
      <c r="B535" s="22"/>
      <c r="C535" s="22"/>
      <c r="D535" s="22"/>
      <c r="E535" s="21"/>
      <c r="F535" s="21"/>
      <c r="G535" s="21"/>
      <c r="H535" s="21"/>
      <c r="I535" s="21"/>
      <c r="J535" s="21"/>
      <c r="K535" s="21"/>
      <c r="L535" s="21"/>
      <c r="M535" s="21"/>
      <c r="N535" s="21"/>
      <c r="O535" s="22"/>
      <c r="P535" s="22"/>
      <c r="Q535" s="57"/>
      <c r="R535" s="22"/>
      <c r="S535" s="57"/>
      <c r="T535" s="22"/>
      <c r="U535" s="22"/>
      <c r="V535" s="22"/>
      <c r="W535" s="22"/>
      <c r="X535" s="22"/>
      <c r="Y535" s="22"/>
      <c r="Z535" s="22"/>
      <c r="AA535" s="22"/>
      <c r="AB535" s="22"/>
      <c r="AC535" s="22"/>
      <c r="AD535" s="22"/>
    </row>
    <row r="536" spans="1:30" ht="15.75" customHeight="1" x14ac:dyDescent="0.2">
      <c r="A536" s="22"/>
      <c r="B536" s="22"/>
      <c r="C536" s="22"/>
      <c r="D536" s="22"/>
      <c r="E536" s="21"/>
      <c r="F536" s="21"/>
      <c r="G536" s="21"/>
      <c r="H536" s="21"/>
      <c r="I536" s="21"/>
      <c r="J536" s="21"/>
      <c r="K536" s="21"/>
      <c r="L536" s="21"/>
      <c r="M536" s="21"/>
      <c r="N536" s="21"/>
      <c r="O536" s="22"/>
      <c r="P536" s="22"/>
      <c r="Q536" s="57"/>
      <c r="R536" s="22"/>
      <c r="S536" s="57"/>
      <c r="T536" s="22"/>
      <c r="U536" s="22"/>
      <c r="V536" s="22"/>
      <c r="W536" s="22"/>
      <c r="X536" s="22"/>
      <c r="Y536" s="22"/>
      <c r="Z536" s="22"/>
      <c r="AA536" s="22"/>
      <c r="AB536" s="22"/>
      <c r="AC536" s="22"/>
      <c r="AD536" s="22"/>
    </row>
    <row r="537" spans="1:30" ht="15.75" customHeight="1" x14ac:dyDescent="0.2">
      <c r="A537" s="22"/>
      <c r="B537" s="22"/>
      <c r="C537" s="22"/>
      <c r="D537" s="22"/>
      <c r="E537" s="21"/>
      <c r="F537" s="21"/>
      <c r="G537" s="21"/>
      <c r="H537" s="21"/>
      <c r="I537" s="21"/>
      <c r="J537" s="21"/>
      <c r="K537" s="21"/>
      <c r="L537" s="21"/>
      <c r="M537" s="21"/>
      <c r="N537" s="21"/>
      <c r="O537" s="22"/>
      <c r="P537" s="22"/>
      <c r="Q537" s="57"/>
      <c r="R537" s="22"/>
      <c r="S537" s="57"/>
      <c r="T537" s="22"/>
      <c r="U537" s="22"/>
      <c r="V537" s="22"/>
      <c r="W537" s="22"/>
      <c r="X537" s="22"/>
      <c r="Y537" s="22"/>
      <c r="Z537" s="22"/>
      <c r="AA537" s="22"/>
      <c r="AB537" s="22"/>
      <c r="AC537" s="22"/>
      <c r="AD537" s="22"/>
    </row>
    <row r="538" spans="1:30" ht="15.75" customHeight="1" x14ac:dyDescent="0.2">
      <c r="A538" s="22"/>
      <c r="B538" s="22"/>
      <c r="C538" s="22"/>
      <c r="D538" s="22"/>
      <c r="E538" s="21"/>
      <c r="F538" s="21"/>
      <c r="G538" s="21"/>
      <c r="H538" s="21"/>
      <c r="I538" s="21"/>
      <c r="J538" s="21"/>
      <c r="K538" s="21"/>
      <c r="L538" s="21"/>
      <c r="M538" s="21"/>
      <c r="N538" s="21"/>
      <c r="O538" s="22"/>
      <c r="P538" s="22"/>
      <c r="Q538" s="57"/>
      <c r="R538" s="22"/>
      <c r="S538" s="57"/>
      <c r="T538" s="22"/>
      <c r="U538" s="22"/>
      <c r="V538" s="22"/>
      <c r="W538" s="22"/>
      <c r="X538" s="22"/>
      <c r="Y538" s="22"/>
      <c r="Z538" s="22"/>
      <c r="AA538" s="22"/>
      <c r="AB538" s="22"/>
      <c r="AC538" s="22"/>
      <c r="AD538" s="22"/>
    </row>
    <row r="539" spans="1:30" ht="15.75" customHeight="1" x14ac:dyDescent="0.2">
      <c r="A539" s="22"/>
      <c r="B539" s="22"/>
      <c r="C539" s="22"/>
      <c r="D539" s="22"/>
      <c r="E539" s="21"/>
      <c r="F539" s="21"/>
      <c r="G539" s="21"/>
      <c r="H539" s="21"/>
      <c r="I539" s="21"/>
      <c r="J539" s="21"/>
      <c r="K539" s="21"/>
      <c r="L539" s="21"/>
      <c r="M539" s="21"/>
      <c r="N539" s="21"/>
      <c r="O539" s="22"/>
      <c r="P539" s="22"/>
      <c r="Q539" s="57"/>
      <c r="R539" s="22"/>
      <c r="S539" s="57"/>
      <c r="T539" s="22"/>
      <c r="U539" s="22"/>
      <c r="V539" s="22"/>
      <c r="W539" s="22"/>
      <c r="X539" s="22"/>
      <c r="Y539" s="22"/>
      <c r="Z539" s="22"/>
      <c r="AA539" s="22"/>
      <c r="AB539" s="22"/>
      <c r="AC539" s="22"/>
      <c r="AD539" s="22"/>
    </row>
    <row r="540" spans="1:30" ht="15.75" customHeight="1" x14ac:dyDescent="0.2">
      <c r="A540" s="22"/>
      <c r="B540" s="22"/>
      <c r="C540" s="22"/>
      <c r="D540" s="22"/>
      <c r="E540" s="21"/>
      <c r="F540" s="21"/>
      <c r="G540" s="21"/>
      <c r="H540" s="21"/>
      <c r="I540" s="21"/>
      <c r="J540" s="21"/>
      <c r="K540" s="21"/>
      <c r="L540" s="21"/>
      <c r="M540" s="21"/>
      <c r="N540" s="21"/>
      <c r="O540" s="22"/>
      <c r="P540" s="22"/>
      <c r="Q540" s="57"/>
      <c r="R540" s="22"/>
      <c r="S540" s="57"/>
      <c r="T540" s="22"/>
      <c r="U540" s="22"/>
      <c r="V540" s="22"/>
      <c r="W540" s="22"/>
      <c r="X540" s="22"/>
      <c r="Y540" s="22"/>
      <c r="Z540" s="22"/>
      <c r="AA540" s="22"/>
      <c r="AB540" s="22"/>
      <c r="AC540" s="22"/>
      <c r="AD540" s="22"/>
    </row>
    <row r="541" spans="1:30" ht="15.75" customHeight="1" x14ac:dyDescent="0.2">
      <c r="A541" s="22"/>
      <c r="B541" s="22"/>
      <c r="C541" s="22"/>
      <c r="D541" s="22"/>
      <c r="E541" s="21"/>
      <c r="F541" s="21"/>
      <c r="G541" s="21"/>
      <c r="H541" s="21"/>
      <c r="I541" s="21"/>
      <c r="J541" s="21"/>
      <c r="K541" s="21"/>
      <c r="L541" s="21"/>
      <c r="M541" s="21"/>
      <c r="N541" s="21"/>
      <c r="O541" s="22"/>
      <c r="P541" s="22"/>
      <c r="Q541" s="57"/>
      <c r="R541" s="22"/>
      <c r="S541" s="57"/>
      <c r="T541" s="22"/>
      <c r="U541" s="22"/>
      <c r="V541" s="22"/>
      <c r="W541" s="22"/>
      <c r="X541" s="22"/>
      <c r="Y541" s="22"/>
      <c r="Z541" s="22"/>
      <c r="AA541" s="22"/>
      <c r="AB541" s="22"/>
      <c r="AC541" s="22"/>
      <c r="AD541" s="22"/>
    </row>
    <row r="542" spans="1:30" ht="15.75" customHeight="1" x14ac:dyDescent="0.2">
      <c r="A542" s="22"/>
      <c r="B542" s="22"/>
      <c r="C542" s="22"/>
      <c r="D542" s="22"/>
      <c r="E542" s="21"/>
      <c r="F542" s="21"/>
      <c r="G542" s="21"/>
      <c r="H542" s="21"/>
      <c r="I542" s="21"/>
      <c r="J542" s="21"/>
      <c r="K542" s="21"/>
      <c r="L542" s="21"/>
      <c r="M542" s="21"/>
      <c r="N542" s="21"/>
      <c r="O542" s="22"/>
      <c r="P542" s="22"/>
      <c r="Q542" s="57"/>
      <c r="R542" s="22"/>
      <c r="S542" s="57"/>
      <c r="T542" s="22"/>
      <c r="U542" s="22"/>
      <c r="V542" s="22"/>
      <c r="W542" s="22"/>
      <c r="X542" s="22"/>
      <c r="Y542" s="22"/>
      <c r="Z542" s="22"/>
      <c r="AA542" s="22"/>
      <c r="AB542" s="22"/>
      <c r="AC542" s="22"/>
      <c r="AD542" s="22"/>
    </row>
    <row r="543" spans="1:30" ht="15.75" customHeight="1" x14ac:dyDescent="0.2">
      <c r="A543" s="22"/>
      <c r="B543" s="22"/>
      <c r="C543" s="22"/>
      <c r="D543" s="22"/>
      <c r="E543" s="21"/>
      <c r="F543" s="21"/>
      <c r="G543" s="21"/>
      <c r="H543" s="21"/>
      <c r="I543" s="21"/>
      <c r="J543" s="21"/>
      <c r="K543" s="21"/>
      <c r="L543" s="21"/>
      <c r="M543" s="21"/>
      <c r="N543" s="21"/>
      <c r="O543" s="22"/>
      <c r="P543" s="22"/>
      <c r="Q543" s="57"/>
      <c r="R543" s="22"/>
      <c r="S543" s="57"/>
      <c r="T543" s="22"/>
      <c r="U543" s="22"/>
      <c r="V543" s="22"/>
      <c r="W543" s="22"/>
      <c r="X543" s="22"/>
      <c r="Y543" s="22"/>
      <c r="Z543" s="22"/>
      <c r="AA543" s="22"/>
      <c r="AB543" s="22"/>
      <c r="AC543" s="22"/>
      <c r="AD543" s="22"/>
    </row>
    <row r="544" spans="1:30" ht="15.75" customHeight="1" x14ac:dyDescent="0.2">
      <c r="A544" s="22"/>
      <c r="B544" s="22"/>
      <c r="C544" s="22"/>
      <c r="D544" s="22"/>
      <c r="E544" s="21"/>
      <c r="F544" s="21"/>
      <c r="G544" s="21"/>
      <c r="H544" s="21"/>
      <c r="I544" s="21"/>
      <c r="J544" s="21"/>
      <c r="K544" s="21"/>
      <c r="L544" s="21"/>
      <c r="M544" s="21"/>
      <c r="N544" s="21"/>
      <c r="O544" s="22"/>
      <c r="P544" s="22"/>
      <c r="Q544" s="57"/>
      <c r="R544" s="22"/>
      <c r="S544" s="57"/>
      <c r="T544" s="22"/>
      <c r="U544" s="22"/>
      <c r="V544" s="22"/>
      <c r="W544" s="22"/>
      <c r="X544" s="22"/>
      <c r="Y544" s="22"/>
      <c r="Z544" s="22"/>
      <c r="AA544" s="22"/>
      <c r="AB544" s="22"/>
      <c r="AC544" s="22"/>
      <c r="AD544" s="22"/>
    </row>
    <row r="545" spans="1:30" ht="15.75" customHeight="1" x14ac:dyDescent="0.2">
      <c r="A545" s="22"/>
      <c r="B545" s="22"/>
      <c r="C545" s="22"/>
      <c r="D545" s="22"/>
      <c r="E545" s="21"/>
      <c r="F545" s="21"/>
      <c r="G545" s="21"/>
      <c r="H545" s="21"/>
      <c r="I545" s="21"/>
      <c r="J545" s="21"/>
      <c r="K545" s="21"/>
      <c r="L545" s="21"/>
      <c r="M545" s="21"/>
      <c r="N545" s="21"/>
      <c r="O545" s="22"/>
      <c r="P545" s="22"/>
      <c r="Q545" s="57"/>
      <c r="R545" s="22"/>
      <c r="S545" s="57"/>
      <c r="T545" s="22"/>
      <c r="U545" s="22"/>
      <c r="V545" s="22"/>
      <c r="W545" s="22"/>
      <c r="X545" s="22"/>
      <c r="Y545" s="22"/>
      <c r="Z545" s="22"/>
      <c r="AA545" s="22"/>
      <c r="AB545" s="22"/>
      <c r="AC545" s="22"/>
      <c r="AD545" s="22"/>
    </row>
    <row r="546" spans="1:30" ht="15.75" customHeight="1" x14ac:dyDescent="0.2">
      <c r="A546" s="22"/>
      <c r="B546" s="22"/>
      <c r="C546" s="22"/>
      <c r="D546" s="22"/>
      <c r="E546" s="21"/>
      <c r="F546" s="21"/>
      <c r="G546" s="21"/>
      <c r="H546" s="21"/>
      <c r="I546" s="21"/>
      <c r="J546" s="21"/>
      <c r="K546" s="21"/>
      <c r="L546" s="21"/>
      <c r="M546" s="21"/>
      <c r="N546" s="21"/>
      <c r="O546" s="22"/>
      <c r="P546" s="22"/>
      <c r="Q546" s="57"/>
      <c r="R546" s="22"/>
      <c r="S546" s="57"/>
      <c r="T546" s="22"/>
      <c r="U546" s="22"/>
      <c r="V546" s="22"/>
      <c r="W546" s="22"/>
      <c r="X546" s="22"/>
      <c r="Y546" s="22"/>
      <c r="Z546" s="22"/>
      <c r="AA546" s="22"/>
      <c r="AB546" s="22"/>
      <c r="AC546" s="22"/>
      <c r="AD546" s="22"/>
    </row>
    <row r="547" spans="1:30" ht="15.75" customHeight="1" x14ac:dyDescent="0.2">
      <c r="A547" s="22"/>
      <c r="B547" s="22"/>
      <c r="C547" s="22"/>
      <c r="D547" s="22"/>
      <c r="E547" s="21"/>
      <c r="F547" s="21"/>
      <c r="G547" s="21"/>
      <c r="H547" s="21"/>
      <c r="I547" s="21"/>
      <c r="J547" s="21"/>
      <c r="K547" s="21"/>
      <c r="L547" s="21"/>
      <c r="M547" s="21"/>
      <c r="N547" s="21"/>
      <c r="O547" s="22"/>
      <c r="P547" s="22"/>
      <c r="Q547" s="57"/>
      <c r="R547" s="22"/>
      <c r="S547" s="57"/>
      <c r="T547" s="22"/>
      <c r="U547" s="22"/>
      <c r="V547" s="22"/>
      <c r="W547" s="22"/>
      <c r="X547" s="22"/>
      <c r="Y547" s="22"/>
      <c r="Z547" s="22"/>
      <c r="AA547" s="22"/>
      <c r="AB547" s="22"/>
      <c r="AC547" s="22"/>
      <c r="AD547" s="22"/>
    </row>
    <row r="548" spans="1:30" ht="15.75" customHeight="1" x14ac:dyDescent="0.2">
      <c r="A548" s="22"/>
      <c r="B548" s="22"/>
      <c r="C548" s="22"/>
      <c r="D548" s="22"/>
      <c r="E548" s="21"/>
      <c r="F548" s="21"/>
      <c r="G548" s="21"/>
      <c r="H548" s="21"/>
      <c r="I548" s="21"/>
      <c r="J548" s="21"/>
      <c r="K548" s="21"/>
      <c r="L548" s="21"/>
      <c r="M548" s="21"/>
      <c r="N548" s="21"/>
      <c r="O548" s="22"/>
      <c r="P548" s="22"/>
      <c r="Q548" s="57"/>
      <c r="R548" s="22"/>
      <c r="S548" s="57"/>
      <c r="T548" s="22"/>
      <c r="U548" s="22"/>
      <c r="V548" s="22"/>
      <c r="W548" s="22"/>
      <c r="X548" s="22"/>
      <c r="Y548" s="22"/>
      <c r="Z548" s="22"/>
      <c r="AA548" s="22"/>
      <c r="AB548" s="22"/>
      <c r="AC548" s="22"/>
      <c r="AD548" s="22"/>
    </row>
    <row r="549" spans="1:30" ht="15.75" customHeight="1" x14ac:dyDescent="0.2">
      <c r="A549" s="22"/>
      <c r="B549" s="22"/>
      <c r="C549" s="22"/>
      <c r="D549" s="22"/>
      <c r="E549" s="21"/>
      <c r="F549" s="21"/>
      <c r="G549" s="21"/>
      <c r="H549" s="21"/>
      <c r="I549" s="21"/>
      <c r="J549" s="21"/>
      <c r="K549" s="21"/>
      <c r="L549" s="21"/>
      <c r="M549" s="21"/>
      <c r="N549" s="21"/>
      <c r="O549" s="22"/>
      <c r="P549" s="22"/>
      <c r="Q549" s="57"/>
      <c r="R549" s="22"/>
      <c r="S549" s="57"/>
      <c r="T549" s="22"/>
      <c r="U549" s="22"/>
      <c r="V549" s="22"/>
      <c r="W549" s="22"/>
      <c r="X549" s="22"/>
      <c r="Y549" s="22"/>
      <c r="Z549" s="22"/>
      <c r="AA549" s="22"/>
      <c r="AB549" s="22"/>
      <c r="AC549" s="22"/>
      <c r="AD549" s="22"/>
    </row>
    <row r="550" spans="1:30" ht="15.75" customHeight="1" x14ac:dyDescent="0.2">
      <c r="A550" s="22"/>
      <c r="B550" s="22"/>
      <c r="C550" s="22"/>
      <c r="D550" s="22"/>
      <c r="E550" s="21"/>
      <c r="F550" s="21"/>
      <c r="G550" s="21"/>
      <c r="H550" s="21"/>
      <c r="I550" s="21"/>
      <c r="J550" s="21"/>
      <c r="K550" s="21"/>
      <c r="L550" s="21"/>
      <c r="M550" s="21"/>
      <c r="N550" s="21"/>
      <c r="O550" s="22"/>
      <c r="P550" s="22"/>
      <c r="Q550" s="57"/>
      <c r="R550" s="22"/>
      <c r="S550" s="57"/>
      <c r="T550" s="22"/>
      <c r="U550" s="22"/>
      <c r="V550" s="22"/>
      <c r="W550" s="22"/>
      <c r="X550" s="22"/>
      <c r="Y550" s="22"/>
      <c r="Z550" s="22"/>
      <c r="AA550" s="22"/>
      <c r="AB550" s="22"/>
      <c r="AC550" s="22"/>
      <c r="AD550" s="22"/>
    </row>
    <row r="551" spans="1:30" ht="15.75" customHeight="1" x14ac:dyDescent="0.2">
      <c r="A551" s="22"/>
      <c r="B551" s="22"/>
      <c r="C551" s="22"/>
      <c r="D551" s="22"/>
      <c r="E551" s="21"/>
      <c r="F551" s="21"/>
      <c r="G551" s="21"/>
      <c r="H551" s="21"/>
      <c r="I551" s="21"/>
      <c r="J551" s="21"/>
      <c r="K551" s="21"/>
      <c r="L551" s="21"/>
      <c r="M551" s="21"/>
      <c r="N551" s="21"/>
      <c r="O551" s="22"/>
      <c r="P551" s="22"/>
      <c r="Q551" s="57"/>
      <c r="R551" s="22"/>
      <c r="S551" s="57"/>
      <c r="T551" s="22"/>
      <c r="U551" s="22"/>
      <c r="V551" s="22"/>
      <c r="W551" s="22"/>
      <c r="X551" s="22"/>
      <c r="Y551" s="22"/>
      <c r="Z551" s="22"/>
      <c r="AA551" s="22"/>
      <c r="AB551" s="22"/>
      <c r="AC551" s="22"/>
      <c r="AD551" s="22"/>
    </row>
    <row r="552" spans="1:30" ht="15.75" customHeight="1" x14ac:dyDescent="0.2">
      <c r="A552" s="22"/>
      <c r="B552" s="22"/>
      <c r="C552" s="22"/>
      <c r="D552" s="22"/>
      <c r="E552" s="21"/>
      <c r="F552" s="21"/>
      <c r="G552" s="21"/>
      <c r="H552" s="21"/>
      <c r="I552" s="21"/>
      <c r="J552" s="21"/>
      <c r="K552" s="21"/>
      <c r="L552" s="21"/>
      <c r="M552" s="21"/>
      <c r="N552" s="21"/>
      <c r="O552" s="22"/>
      <c r="P552" s="22"/>
      <c r="Q552" s="57"/>
      <c r="R552" s="22"/>
      <c r="S552" s="57"/>
      <c r="T552" s="22"/>
      <c r="U552" s="22"/>
      <c r="V552" s="22"/>
      <c r="W552" s="22"/>
      <c r="X552" s="22"/>
      <c r="Y552" s="22"/>
      <c r="Z552" s="22"/>
      <c r="AA552" s="22"/>
      <c r="AB552" s="22"/>
      <c r="AC552" s="22"/>
      <c r="AD552" s="22"/>
    </row>
    <row r="553" spans="1:30" ht="15.75" customHeight="1" x14ac:dyDescent="0.2">
      <c r="A553" s="22"/>
      <c r="B553" s="22"/>
      <c r="C553" s="22"/>
      <c r="D553" s="22"/>
      <c r="E553" s="21"/>
      <c r="F553" s="21"/>
      <c r="G553" s="21"/>
      <c r="H553" s="21"/>
      <c r="I553" s="21"/>
      <c r="J553" s="21"/>
      <c r="K553" s="21"/>
      <c r="L553" s="21"/>
      <c r="M553" s="21"/>
      <c r="N553" s="21"/>
      <c r="O553" s="22"/>
      <c r="P553" s="22"/>
      <c r="Q553" s="57"/>
      <c r="R553" s="22"/>
      <c r="S553" s="57"/>
      <c r="T553" s="22"/>
      <c r="U553" s="22"/>
      <c r="V553" s="22"/>
      <c r="W553" s="22"/>
      <c r="X553" s="22"/>
      <c r="Y553" s="22"/>
      <c r="Z553" s="22"/>
      <c r="AA553" s="22"/>
      <c r="AB553" s="22"/>
      <c r="AC553" s="22"/>
      <c r="AD553" s="22"/>
    </row>
    <row r="554" spans="1:30" ht="15.75" customHeight="1" x14ac:dyDescent="0.2">
      <c r="A554" s="22"/>
      <c r="B554" s="22"/>
      <c r="C554" s="22"/>
      <c r="D554" s="22"/>
      <c r="E554" s="21"/>
      <c r="F554" s="21"/>
      <c r="G554" s="21"/>
      <c r="H554" s="21"/>
      <c r="I554" s="21"/>
      <c r="J554" s="21"/>
      <c r="K554" s="21"/>
      <c r="L554" s="21"/>
      <c r="M554" s="21"/>
      <c r="N554" s="21"/>
      <c r="O554" s="22"/>
      <c r="P554" s="22"/>
      <c r="Q554" s="57"/>
      <c r="R554" s="22"/>
      <c r="S554" s="57"/>
      <c r="T554" s="22"/>
      <c r="U554" s="22"/>
      <c r="V554" s="22"/>
      <c r="W554" s="22"/>
      <c r="X554" s="22"/>
      <c r="Y554" s="22"/>
      <c r="Z554" s="22"/>
      <c r="AA554" s="22"/>
      <c r="AB554" s="22"/>
      <c r="AC554" s="22"/>
      <c r="AD554" s="22"/>
    </row>
    <row r="555" spans="1:30" ht="15.75" customHeight="1" x14ac:dyDescent="0.2">
      <c r="A555" s="22"/>
      <c r="B555" s="22"/>
      <c r="C555" s="22"/>
      <c r="D555" s="22"/>
      <c r="E555" s="21"/>
      <c r="F555" s="21"/>
      <c r="G555" s="21"/>
      <c r="H555" s="21"/>
      <c r="I555" s="21"/>
      <c r="J555" s="21"/>
      <c r="K555" s="21"/>
      <c r="L555" s="21"/>
      <c r="M555" s="21"/>
      <c r="N555" s="21"/>
      <c r="O555" s="22"/>
      <c r="P555" s="22"/>
      <c r="Q555" s="57"/>
      <c r="R555" s="22"/>
      <c r="S555" s="57"/>
      <c r="T555" s="22"/>
      <c r="U555" s="22"/>
      <c r="V555" s="22"/>
      <c r="W555" s="22"/>
      <c r="X555" s="22"/>
      <c r="Y555" s="22"/>
      <c r="Z555" s="22"/>
      <c r="AA555" s="22"/>
      <c r="AB555" s="22"/>
      <c r="AC555" s="22"/>
      <c r="AD555" s="22"/>
    </row>
    <row r="556" spans="1:30" ht="15.75" customHeight="1" x14ac:dyDescent="0.2">
      <c r="A556" s="22"/>
      <c r="B556" s="22"/>
      <c r="C556" s="22"/>
      <c r="D556" s="22"/>
      <c r="E556" s="21"/>
      <c r="F556" s="21"/>
      <c r="G556" s="21"/>
      <c r="H556" s="21"/>
      <c r="I556" s="21"/>
      <c r="J556" s="21"/>
      <c r="K556" s="21"/>
      <c r="L556" s="21"/>
      <c r="M556" s="21"/>
      <c r="N556" s="21"/>
      <c r="O556" s="22"/>
      <c r="P556" s="22"/>
      <c r="Q556" s="57"/>
      <c r="R556" s="22"/>
      <c r="S556" s="57"/>
      <c r="T556" s="22"/>
      <c r="U556" s="22"/>
      <c r="V556" s="22"/>
      <c r="W556" s="22"/>
      <c r="X556" s="22"/>
      <c r="Y556" s="22"/>
      <c r="Z556" s="22"/>
      <c r="AA556" s="22"/>
      <c r="AB556" s="22"/>
      <c r="AC556" s="22"/>
      <c r="AD556" s="22"/>
    </row>
    <row r="557" spans="1:30" ht="15.75" customHeight="1" x14ac:dyDescent="0.2">
      <c r="A557" s="22"/>
      <c r="B557" s="22"/>
      <c r="C557" s="22"/>
      <c r="D557" s="22"/>
      <c r="E557" s="21"/>
      <c r="F557" s="21"/>
      <c r="G557" s="21"/>
      <c r="H557" s="21"/>
      <c r="I557" s="21"/>
      <c r="J557" s="21"/>
      <c r="K557" s="21"/>
      <c r="L557" s="21"/>
      <c r="M557" s="21"/>
      <c r="N557" s="21"/>
      <c r="O557" s="22"/>
      <c r="P557" s="22"/>
      <c r="Q557" s="57"/>
      <c r="R557" s="22"/>
      <c r="S557" s="57"/>
      <c r="T557" s="22"/>
      <c r="U557" s="22"/>
      <c r="V557" s="22"/>
      <c r="W557" s="22"/>
      <c r="X557" s="22"/>
      <c r="Y557" s="22"/>
      <c r="Z557" s="22"/>
      <c r="AA557" s="22"/>
      <c r="AB557" s="22"/>
      <c r="AC557" s="22"/>
      <c r="AD557" s="22"/>
    </row>
    <row r="558" spans="1:30" ht="15.75" customHeight="1" x14ac:dyDescent="0.2">
      <c r="A558" s="22"/>
      <c r="B558" s="22"/>
      <c r="C558" s="22"/>
      <c r="D558" s="22"/>
      <c r="E558" s="21"/>
      <c r="F558" s="21"/>
      <c r="G558" s="21"/>
      <c r="H558" s="21"/>
      <c r="I558" s="21"/>
      <c r="J558" s="21"/>
      <c r="K558" s="21"/>
      <c r="L558" s="21"/>
      <c r="M558" s="21"/>
      <c r="N558" s="21"/>
      <c r="O558" s="22"/>
      <c r="P558" s="22"/>
      <c r="Q558" s="57"/>
      <c r="R558" s="22"/>
      <c r="S558" s="57"/>
      <c r="T558" s="22"/>
      <c r="U558" s="22"/>
      <c r="V558" s="22"/>
      <c r="W558" s="22"/>
      <c r="X558" s="22"/>
      <c r="Y558" s="22"/>
      <c r="Z558" s="22"/>
      <c r="AA558" s="22"/>
      <c r="AB558" s="22"/>
      <c r="AC558" s="22"/>
      <c r="AD558" s="22"/>
    </row>
    <row r="559" spans="1:30" ht="15.75" customHeight="1" x14ac:dyDescent="0.2">
      <c r="A559" s="22"/>
      <c r="B559" s="22"/>
      <c r="C559" s="22"/>
      <c r="D559" s="22"/>
      <c r="E559" s="21"/>
      <c r="F559" s="21"/>
      <c r="G559" s="21"/>
      <c r="H559" s="21"/>
      <c r="I559" s="21"/>
      <c r="J559" s="21"/>
      <c r="K559" s="21"/>
      <c r="L559" s="21"/>
      <c r="M559" s="21"/>
      <c r="N559" s="21"/>
      <c r="O559" s="22"/>
      <c r="P559" s="22"/>
      <c r="Q559" s="57"/>
      <c r="R559" s="22"/>
      <c r="S559" s="57"/>
      <c r="T559" s="22"/>
      <c r="U559" s="22"/>
      <c r="V559" s="22"/>
      <c r="W559" s="22"/>
      <c r="X559" s="22"/>
      <c r="Y559" s="22"/>
      <c r="Z559" s="22"/>
      <c r="AA559" s="22"/>
      <c r="AB559" s="22"/>
      <c r="AC559" s="22"/>
      <c r="AD559" s="22"/>
    </row>
    <row r="560" spans="1:30" ht="15.75" customHeight="1" x14ac:dyDescent="0.2">
      <c r="A560" s="22"/>
      <c r="B560" s="22"/>
      <c r="C560" s="22"/>
      <c r="D560" s="22"/>
      <c r="E560" s="21"/>
      <c r="F560" s="21"/>
      <c r="G560" s="21"/>
      <c r="H560" s="21"/>
      <c r="I560" s="21"/>
      <c r="J560" s="21"/>
      <c r="K560" s="21"/>
      <c r="L560" s="21"/>
      <c r="M560" s="21"/>
      <c r="N560" s="21"/>
      <c r="O560" s="22"/>
      <c r="P560" s="22"/>
      <c r="Q560" s="57"/>
      <c r="R560" s="22"/>
      <c r="S560" s="57"/>
      <c r="T560" s="22"/>
      <c r="U560" s="22"/>
      <c r="V560" s="22"/>
      <c r="W560" s="22"/>
      <c r="X560" s="22"/>
      <c r="Y560" s="22"/>
      <c r="Z560" s="22"/>
      <c r="AA560" s="22"/>
      <c r="AB560" s="22"/>
      <c r="AC560" s="22"/>
      <c r="AD560" s="22"/>
    </row>
    <row r="561" spans="1:30" ht="15.75" customHeight="1" x14ac:dyDescent="0.2">
      <c r="A561" s="22"/>
      <c r="B561" s="22"/>
      <c r="C561" s="22"/>
      <c r="D561" s="22"/>
      <c r="E561" s="21"/>
      <c r="F561" s="21"/>
      <c r="G561" s="21"/>
      <c r="H561" s="21"/>
      <c r="I561" s="21"/>
      <c r="J561" s="21"/>
      <c r="K561" s="21"/>
      <c r="L561" s="21"/>
      <c r="M561" s="21"/>
      <c r="N561" s="21"/>
      <c r="O561" s="22"/>
      <c r="P561" s="22"/>
      <c r="Q561" s="57"/>
      <c r="R561" s="22"/>
      <c r="S561" s="57"/>
      <c r="T561" s="22"/>
      <c r="U561" s="22"/>
      <c r="V561" s="22"/>
      <c r="W561" s="22"/>
      <c r="X561" s="22"/>
      <c r="Y561" s="22"/>
      <c r="Z561" s="22"/>
      <c r="AA561" s="22"/>
      <c r="AB561" s="22"/>
      <c r="AC561" s="22"/>
      <c r="AD561" s="22"/>
    </row>
    <row r="562" spans="1:30" ht="15.75" customHeight="1" x14ac:dyDescent="0.2">
      <c r="A562" s="22"/>
      <c r="B562" s="22"/>
      <c r="C562" s="22"/>
      <c r="D562" s="22"/>
      <c r="E562" s="21"/>
      <c r="F562" s="21"/>
      <c r="G562" s="21"/>
      <c r="H562" s="21"/>
      <c r="I562" s="21"/>
      <c r="J562" s="21"/>
      <c r="K562" s="21"/>
      <c r="L562" s="21"/>
      <c r="M562" s="21"/>
      <c r="N562" s="21"/>
      <c r="O562" s="22"/>
      <c r="P562" s="22"/>
      <c r="Q562" s="57"/>
      <c r="R562" s="22"/>
      <c r="S562" s="57"/>
      <c r="T562" s="22"/>
      <c r="U562" s="22"/>
      <c r="V562" s="22"/>
      <c r="W562" s="22"/>
      <c r="X562" s="22"/>
      <c r="Y562" s="22"/>
      <c r="Z562" s="22"/>
      <c r="AA562" s="22"/>
      <c r="AB562" s="22"/>
      <c r="AC562" s="22"/>
      <c r="AD562" s="22"/>
    </row>
    <row r="563" spans="1:30" ht="15.75" customHeight="1" x14ac:dyDescent="0.2">
      <c r="A563" s="22"/>
      <c r="B563" s="22"/>
      <c r="C563" s="22"/>
      <c r="D563" s="22"/>
      <c r="E563" s="21"/>
      <c r="F563" s="21"/>
      <c r="G563" s="21"/>
      <c r="H563" s="21"/>
      <c r="I563" s="21"/>
      <c r="J563" s="21"/>
      <c r="K563" s="21"/>
      <c r="L563" s="21"/>
      <c r="M563" s="21"/>
      <c r="N563" s="21"/>
      <c r="O563" s="22"/>
      <c r="P563" s="22"/>
      <c r="Q563" s="57"/>
      <c r="R563" s="22"/>
      <c r="S563" s="57"/>
      <c r="T563" s="22"/>
      <c r="U563" s="22"/>
      <c r="V563" s="22"/>
      <c r="W563" s="22"/>
      <c r="X563" s="22"/>
      <c r="Y563" s="22"/>
      <c r="Z563" s="22"/>
      <c r="AA563" s="22"/>
      <c r="AB563" s="22"/>
      <c r="AC563" s="22"/>
      <c r="AD563" s="22"/>
    </row>
    <row r="564" spans="1:30" ht="15.75" customHeight="1" x14ac:dyDescent="0.2">
      <c r="A564" s="22"/>
      <c r="B564" s="22"/>
      <c r="C564" s="22"/>
      <c r="D564" s="22"/>
      <c r="E564" s="21"/>
      <c r="F564" s="21"/>
      <c r="G564" s="21"/>
      <c r="H564" s="21"/>
      <c r="I564" s="21"/>
      <c r="J564" s="21"/>
      <c r="K564" s="21"/>
      <c r="L564" s="21"/>
      <c r="M564" s="21"/>
      <c r="N564" s="21"/>
      <c r="O564" s="22"/>
      <c r="P564" s="22"/>
      <c r="Q564" s="57"/>
      <c r="R564" s="22"/>
      <c r="S564" s="57"/>
      <c r="T564" s="22"/>
      <c r="U564" s="22"/>
      <c r="V564" s="22"/>
      <c r="W564" s="22"/>
      <c r="X564" s="22"/>
      <c r="Y564" s="22"/>
      <c r="Z564" s="22"/>
      <c r="AA564" s="22"/>
      <c r="AB564" s="22"/>
      <c r="AC564" s="22"/>
      <c r="AD564" s="22"/>
    </row>
    <row r="565" spans="1:30" ht="15.75" customHeight="1" x14ac:dyDescent="0.2">
      <c r="A565" s="22"/>
      <c r="B565" s="22"/>
      <c r="C565" s="22"/>
      <c r="D565" s="22"/>
      <c r="E565" s="21"/>
      <c r="F565" s="21"/>
      <c r="G565" s="21"/>
      <c r="H565" s="21"/>
      <c r="I565" s="21"/>
      <c r="J565" s="21"/>
      <c r="K565" s="21"/>
      <c r="L565" s="21"/>
      <c r="M565" s="21"/>
      <c r="N565" s="21"/>
      <c r="O565" s="22"/>
      <c r="P565" s="22"/>
      <c r="Q565" s="57"/>
      <c r="R565" s="22"/>
      <c r="S565" s="57"/>
      <c r="T565" s="22"/>
      <c r="U565" s="22"/>
      <c r="V565" s="22"/>
      <c r="W565" s="22"/>
      <c r="X565" s="22"/>
      <c r="Y565" s="22"/>
      <c r="Z565" s="22"/>
      <c r="AA565" s="22"/>
      <c r="AB565" s="22"/>
      <c r="AC565" s="22"/>
      <c r="AD565" s="22"/>
    </row>
    <row r="566" spans="1:30" ht="15.75" customHeight="1" x14ac:dyDescent="0.2">
      <c r="A566" s="22"/>
      <c r="B566" s="22"/>
      <c r="C566" s="22"/>
      <c r="D566" s="22"/>
      <c r="E566" s="21"/>
      <c r="F566" s="21"/>
      <c r="G566" s="21"/>
      <c r="H566" s="21"/>
      <c r="I566" s="21"/>
      <c r="J566" s="21"/>
      <c r="K566" s="21"/>
      <c r="L566" s="21"/>
      <c r="M566" s="21"/>
      <c r="N566" s="21"/>
      <c r="O566" s="22"/>
      <c r="P566" s="22"/>
      <c r="Q566" s="57"/>
      <c r="R566" s="22"/>
      <c r="S566" s="57"/>
      <c r="T566" s="22"/>
      <c r="U566" s="22"/>
      <c r="V566" s="22"/>
      <c r="W566" s="22"/>
      <c r="X566" s="22"/>
      <c r="Y566" s="22"/>
      <c r="Z566" s="22"/>
      <c r="AA566" s="22"/>
      <c r="AB566" s="22"/>
      <c r="AC566" s="22"/>
      <c r="AD566" s="22"/>
    </row>
    <row r="567" spans="1:30" ht="15.75" customHeight="1" x14ac:dyDescent="0.2">
      <c r="A567" s="22"/>
      <c r="B567" s="22"/>
      <c r="C567" s="22"/>
      <c r="D567" s="22"/>
      <c r="E567" s="21"/>
      <c r="F567" s="21"/>
      <c r="G567" s="21"/>
      <c r="H567" s="21"/>
      <c r="I567" s="21"/>
      <c r="J567" s="21"/>
      <c r="K567" s="21"/>
      <c r="L567" s="21"/>
      <c r="M567" s="21"/>
      <c r="N567" s="21"/>
      <c r="O567" s="22"/>
      <c r="P567" s="22"/>
      <c r="Q567" s="57"/>
      <c r="R567" s="22"/>
      <c r="S567" s="57"/>
      <c r="T567" s="22"/>
      <c r="U567" s="22"/>
      <c r="V567" s="22"/>
      <c r="W567" s="22"/>
      <c r="X567" s="22"/>
      <c r="Y567" s="22"/>
      <c r="Z567" s="22"/>
      <c r="AA567" s="22"/>
      <c r="AB567" s="22"/>
      <c r="AC567" s="22"/>
      <c r="AD567" s="22"/>
    </row>
    <row r="568" spans="1:30" ht="15.75" customHeight="1" x14ac:dyDescent="0.2">
      <c r="A568" s="22"/>
      <c r="B568" s="22"/>
      <c r="C568" s="22"/>
      <c r="D568" s="22"/>
      <c r="E568" s="21"/>
      <c r="F568" s="21"/>
      <c r="G568" s="21"/>
      <c r="H568" s="21"/>
      <c r="I568" s="21"/>
      <c r="J568" s="21"/>
      <c r="K568" s="21"/>
      <c r="L568" s="21"/>
      <c r="M568" s="21"/>
      <c r="N568" s="21"/>
      <c r="O568" s="22"/>
      <c r="P568" s="22"/>
      <c r="Q568" s="57"/>
      <c r="R568" s="22"/>
      <c r="S568" s="57"/>
      <c r="T568" s="22"/>
      <c r="U568" s="22"/>
      <c r="V568" s="22"/>
      <c r="W568" s="22"/>
      <c r="X568" s="22"/>
      <c r="Y568" s="22"/>
      <c r="Z568" s="22"/>
      <c r="AA568" s="22"/>
      <c r="AB568" s="22"/>
      <c r="AC568" s="22"/>
      <c r="AD568" s="22"/>
    </row>
    <row r="569" spans="1:30" ht="15.75" customHeight="1" x14ac:dyDescent="0.2">
      <c r="A569" s="22"/>
      <c r="B569" s="22"/>
      <c r="C569" s="22"/>
      <c r="D569" s="22"/>
      <c r="E569" s="21"/>
      <c r="F569" s="21"/>
      <c r="G569" s="21"/>
      <c r="H569" s="21"/>
      <c r="I569" s="21"/>
      <c r="J569" s="21"/>
      <c r="K569" s="21"/>
      <c r="L569" s="21"/>
      <c r="M569" s="21"/>
      <c r="N569" s="21"/>
      <c r="O569" s="22"/>
      <c r="P569" s="22"/>
      <c r="Q569" s="57"/>
      <c r="R569" s="22"/>
      <c r="S569" s="57"/>
      <c r="T569" s="22"/>
      <c r="U569" s="22"/>
      <c r="V569" s="22"/>
      <c r="W569" s="22"/>
      <c r="X569" s="22"/>
      <c r="Y569" s="22"/>
      <c r="Z569" s="22"/>
      <c r="AA569" s="22"/>
      <c r="AB569" s="22"/>
      <c r="AC569" s="22"/>
      <c r="AD569" s="22"/>
    </row>
    <row r="570" spans="1:30" ht="15.75" customHeight="1" x14ac:dyDescent="0.2">
      <c r="A570" s="22"/>
      <c r="B570" s="22"/>
      <c r="C570" s="22"/>
      <c r="D570" s="22"/>
      <c r="E570" s="21"/>
      <c r="F570" s="21"/>
      <c r="G570" s="21"/>
      <c r="H570" s="21"/>
      <c r="I570" s="21"/>
      <c r="J570" s="21"/>
      <c r="K570" s="21"/>
      <c r="L570" s="21"/>
      <c r="M570" s="21"/>
      <c r="N570" s="21"/>
      <c r="O570" s="22"/>
      <c r="P570" s="22"/>
      <c r="Q570" s="57"/>
      <c r="R570" s="22"/>
      <c r="S570" s="57"/>
      <c r="T570" s="22"/>
      <c r="U570" s="22"/>
      <c r="V570" s="22"/>
      <c r="W570" s="22"/>
      <c r="X570" s="22"/>
      <c r="Y570" s="22"/>
      <c r="Z570" s="22"/>
      <c r="AA570" s="22"/>
      <c r="AB570" s="22"/>
      <c r="AC570" s="22"/>
      <c r="AD570" s="22"/>
    </row>
    <row r="571" spans="1:30" ht="15.75" customHeight="1" x14ac:dyDescent="0.2">
      <c r="A571" s="22"/>
      <c r="B571" s="22"/>
      <c r="C571" s="22"/>
      <c r="D571" s="22"/>
      <c r="E571" s="21"/>
      <c r="F571" s="21"/>
      <c r="G571" s="21"/>
      <c r="H571" s="21"/>
      <c r="I571" s="21"/>
      <c r="J571" s="21"/>
      <c r="K571" s="21"/>
      <c r="L571" s="21"/>
      <c r="M571" s="21"/>
      <c r="N571" s="21"/>
      <c r="O571" s="22"/>
      <c r="P571" s="22"/>
      <c r="Q571" s="57"/>
      <c r="R571" s="22"/>
      <c r="S571" s="57"/>
      <c r="T571" s="22"/>
      <c r="U571" s="22"/>
      <c r="V571" s="22"/>
      <c r="W571" s="22"/>
      <c r="X571" s="22"/>
      <c r="Y571" s="22"/>
      <c r="Z571" s="22"/>
      <c r="AA571" s="22"/>
      <c r="AB571" s="22"/>
      <c r="AC571" s="22"/>
      <c r="AD571" s="22"/>
    </row>
    <row r="572" spans="1:30" ht="15.75" customHeight="1" x14ac:dyDescent="0.2">
      <c r="A572" s="22"/>
      <c r="B572" s="22"/>
      <c r="C572" s="22"/>
      <c r="D572" s="22"/>
      <c r="E572" s="21"/>
      <c r="F572" s="21"/>
      <c r="G572" s="21"/>
      <c r="H572" s="21"/>
      <c r="I572" s="21"/>
      <c r="J572" s="21"/>
      <c r="K572" s="21"/>
      <c r="L572" s="21"/>
      <c r="M572" s="21"/>
      <c r="N572" s="21"/>
      <c r="O572" s="22"/>
      <c r="P572" s="22"/>
      <c r="Q572" s="57"/>
      <c r="R572" s="22"/>
      <c r="S572" s="57"/>
      <c r="T572" s="22"/>
      <c r="U572" s="22"/>
      <c r="V572" s="22"/>
      <c r="W572" s="22"/>
      <c r="X572" s="22"/>
      <c r="Y572" s="22"/>
      <c r="Z572" s="22"/>
      <c r="AA572" s="22"/>
      <c r="AB572" s="22"/>
      <c r="AC572" s="22"/>
      <c r="AD572" s="22"/>
    </row>
    <row r="573" spans="1:30" ht="15.75" customHeight="1" x14ac:dyDescent="0.2">
      <c r="A573" s="22"/>
      <c r="B573" s="22"/>
      <c r="C573" s="22"/>
      <c r="D573" s="22"/>
      <c r="E573" s="21"/>
      <c r="F573" s="21"/>
      <c r="G573" s="21"/>
      <c r="H573" s="21"/>
      <c r="I573" s="21"/>
      <c r="J573" s="21"/>
      <c r="K573" s="21"/>
      <c r="L573" s="21"/>
      <c r="M573" s="21"/>
      <c r="N573" s="21"/>
      <c r="O573" s="22"/>
      <c r="P573" s="22"/>
      <c r="Q573" s="57"/>
      <c r="R573" s="22"/>
      <c r="S573" s="57"/>
      <c r="T573" s="22"/>
      <c r="U573" s="22"/>
      <c r="V573" s="22"/>
      <c r="W573" s="22"/>
      <c r="X573" s="22"/>
      <c r="Y573" s="22"/>
      <c r="Z573" s="22"/>
      <c r="AA573" s="22"/>
      <c r="AB573" s="22"/>
      <c r="AC573" s="22"/>
      <c r="AD573" s="22"/>
    </row>
    <row r="574" spans="1:30" ht="15.75" customHeight="1" x14ac:dyDescent="0.2">
      <c r="A574" s="22"/>
      <c r="B574" s="22"/>
      <c r="C574" s="22"/>
      <c r="D574" s="22"/>
      <c r="E574" s="21"/>
      <c r="F574" s="21"/>
      <c r="G574" s="21"/>
      <c r="H574" s="21"/>
      <c r="I574" s="21"/>
      <c r="J574" s="21"/>
      <c r="K574" s="21"/>
      <c r="L574" s="21"/>
      <c r="M574" s="21"/>
      <c r="N574" s="21"/>
      <c r="O574" s="22"/>
      <c r="P574" s="22"/>
      <c r="Q574" s="57"/>
      <c r="R574" s="22"/>
      <c r="S574" s="57"/>
      <c r="T574" s="22"/>
      <c r="U574" s="22"/>
      <c r="V574" s="22"/>
      <c r="W574" s="22"/>
      <c r="X574" s="22"/>
      <c r="Y574" s="22"/>
      <c r="Z574" s="22"/>
      <c r="AA574" s="22"/>
      <c r="AB574" s="22"/>
      <c r="AC574" s="22"/>
      <c r="AD574" s="22"/>
    </row>
    <row r="575" spans="1:30" ht="15.75" customHeight="1" x14ac:dyDescent="0.2">
      <c r="A575" s="22"/>
      <c r="B575" s="22"/>
      <c r="C575" s="22"/>
      <c r="D575" s="22"/>
      <c r="E575" s="21"/>
      <c r="F575" s="21"/>
      <c r="G575" s="21"/>
      <c r="H575" s="21"/>
      <c r="I575" s="21"/>
      <c r="J575" s="21"/>
      <c r="K575" s="21"/>
      <c r="L575" s="21"/>
      <c r="M575" s="21"/>
      <c r="N575" s="21"/>
      <c r="O575" s="22"/>
      <c r="P575" s="22"/>
      <c r="Q575" s="57"/>
      <c r="R575" s="22"/>
      <c r="S575" s="57"/>
      <c r="T575" s="22"/>
      <c r="U575" s="22"/>
      <c r="V575" s="22"/>
      <c r="W575" s="22"/>
      <c r="X575" s="22"/>
      <c r="Y575" s="22"/>
      <c r="Z575" s="22"/>
      <c r="AA575" s="22"/>
      <c r="AB575" s="22"/>
      <c r="AC575" s="22"/>
      <c r="AD575" s="22"/>
    </row>
    <row r="576" spans="1:30" ht="15.75" customHeight="1" x14ac:dyDescent="0.2">
      <c r="A576" s="22"/>
      <c r="B576" s="22"/>
      <c r="C576" s="22"/>
      <c r="D576" s="22"/>
      <c r="E576" s="21"/>
      <c r="F576" s="21"/>
      <c r="G576" s="21"/>
      <c r="H576" s="21"/>
      <c r="I576" s="21"/>
      <c r="J576" s="21"/>
      <c r="K576" s="21"/>
      <c r="L576" s="21"/>
      <c r="M576" s="21"/>
      <c r="N576" s="21"/>
      <c r="O576" s="22"/>
      <c r="P576" s="22"/>
      <c r="Q576" s="57"/>
      <c r="R576" s="22"/>
      <c r="S576" s="57"/>
      <c r="T576" s="22"/>
      <c r="U576" s="22"/>
      <c r="V576" s="22"/>
      <c r="W576" s="22"/>
      <c r="X576" s="22"/>
      <c r="Y576" s="22"/>
      <c r="Z576" s="22"/>
      <c r="AA576" s="22"/>
      <c r="AB576" s="22"/>
      <c r="AC576" s="22"/>
      <c r="AD576" s="22"/>
    </row>
    <row r="577" spans="1:30" ht="15.75" customHeight="1" x14ac:dyDescent="0.2">
      <c r="A577" s="22"/>
      <c r="B577" s="22"/>
      <c r="C577" s="22"/>
      <c r="D577" s="22"/>
      <c r="E577" s="21"/>
      <c r="F577" s="21"/>
      <c r="G577" s="21"/>
      <c r="H577" s="21"/>
      <c r="I577" s="21"/>
      <c r="J577" s="21"/>
      <c r="K577" s="21"/>
      <c r="L577" s="21"/>
      <c r="M577" s="21"/>
      <c r="N577" s="21"/>
      <c r="O577" s="22"/>
      <c r="P577" s="22"/>
      <c r="Q577" s="57"/>
      <c r="R577" s="22"/>
      <c r="S577" s="57"/>
      <c r="T577" s="22"/>
      <c r="U577" s="22"/>
      <c r="V577" s="22"/>
      <c r="W577" s="22"/>
      <c r="X577" s="22"/>
      <c r="Y577" s="22"/>
      <c r="Z577" s="22"/>
      <c r="AA577" s="22"/>
      <c r="AB577" s="22"/>
      <c r="AC577" s="22"/>
      <c r="AD577" s="22"/>
    </row>
    <row r="578" spans="1:30" ht="15.75" customHeight="1" x14ac:dyDescent="0.2">
      <c r="A578" s="22"/>
      <c r="B578" s="22"/>
      <c r="C578" s="22"/>
      <c r="D578" s="22"/>
      <c r="E578" s="21"/>
      <c r="F578" s="21"/>
      <c r="G578" s="21"/>
      <c r="H578" s="21"/>
      <c r="I578" s="21"/>
      <c r="J578" s="21"/>
      <c r="K578" s="21"/>
      <c r="L578" s="21"/>
      <c r="M578" s="21"/>
      <c r="N578" s="21"/>
      <c r="O578" s="22"/>
      <c r="P578" s="22"/>
      <c r="Q578" s="57"/>
      <c r="R578" s="22"/>
      <c r="S578" s="57"/>
      <c r="T578" s="22"/>
      <c r="U578" s="22"/>
      <c r="V578" s="22"/>
      <c r="W578" s="22"/>
      <c r="X578" s="22"/>
      <c r="Y578" s="22"/>
      <c r="Z578" s="22"/>
      <c r="AA578" s="22"/>
      <c r="AB578" s="22"/>
      <c r="AC578" s="22"/>
      <c r="AD578" s="22"/>
    </row>
    <row r="579" spans="1:30" ht="15.75" customHeight="1" x14ac:dyDescent="0.2">
      <c r="A579" s="22"/>
      <c r="B579" s="22"/>
      <c r="C579" s="22"/>
      <c r="D579" s="22"/>
      <c r="E579" s="21"/>
      <c r="F579" s="21"/>
      <c r="G579" s="21"/>
      <c r="H579" s="21"/>
      <c r="I579" s="21"/>
      <c r="J579" s="21"/>
      <c r="K579" s="21"/>
      <c r="L579" s="21"/>
      <c r="M579" s="21"/>
      <c r="N579" s="21"/>
      <c r="O579" s="22"/>
      <c r="P579" s="22"/>
      <c r="Q579" s="57"/>
      <c r="R579" s="22"/>
      <c r="S579" s="57"/>
      <c r="T579" s="22"/>
      <c r="U579" s="22"/>
      <c r="V579" s="22"/>
      <c r="W579" s="22"/>
      <c r="X579" s="22"/>
      <c r="Y579" s="22"/>
      <c r="Z579" s="22"/>
      <c r="AA579" s="22"/>
      <c r="AB579" s="22"/>
      <c r="AC579" s="22"/>
      <c r="AD579" s="22"/>
    </row>
    <row r="580" spans="1:30" ht="15.75" customHeight="1" x14ac:dyDescent="0.2">
      <c r="A580" s="22"/>
      <c r="B580" s="22"/>
      <c r="C580" s="22"/>
      <c r="D580" s="22"/>
      <c r="E580" s="21"/>
      <c r="F580" s="21"/>
      <c r="G580" s="21"/>
      <c r="H580" s="21"/>
      <c r="I580" s="21"/>
      <c r="J580" s="21"/>
      <c r="K580" s="21"/>
      <c r="L580" s="21"/>
      <c r="M580" s="21"/>
      <c r="N580" s="21"/>
      <c r="O580" s="22"/>
      <c r="P580" s="22"/>
      <c r="Q580" s="57"/>
      <c r="R580" s="22"/>
      <c r="S580" s="57"/>
      <c r="T580" s="22"/>
      <c r="U580" s="22"/>
      <c r="V580" s="22"/>
      <c r="W580" s="22"/>
      <c r="X580" s="22"/>
      <c r="Y580" s="22"/>
      <c r="Z580" s="22"/>
      <c r="AA580" s="22"/>
      <c r="AB580" s="22"/>
      <c r="AC580" s="22"/>
      <c r="AD580" s="22"/>
    </row>
    <row r="581" spans="1:30" ht="15.75" customHeight="1" x14ac:dyDescent="0.2">
      <c r="A581" s="22"/>
      <c r="B581" s="22"/>
      <c r="C581" s="22"/>
      <c r="D581" s="22"/>
      <c r="E581" s="21"/>
      <c r="F581" s="21"/>
      <c r="G581" s="21"/>
      <c r="H581" s="21"/>
      <c r="I581" s="21"/>
      <c r="J581" s="21"/>
      <c r="K581" s="21"/>
      <c r="L581" s="21"/>
      <c r="M581" s="21"/>
      <c r="N581" s="21"/>
      <c r="O581" s="22"/>
      <c r="P581" s="22"/>
      <c r="Q581" s="57"/>
      <c r="R581" s="22"/>
      <c r="S581" s="57"/>
      <c r="T581" s="22"/>
      <c r="U581" s="22"/>
      <c r="V581" s="22"/>
      <c r="W581" s="22"/>
      <c r="X581" s="22"/>
      <c r="Y581" s="22"/>
      <c r="Z581" s="22"/>
      <c r="AA581" s="22"/>
      <c r="AB581" s="22"/>
      <c r="AC581" s="22"/>
      <c r="AD581" s="22"/>
    </row>
    <row r="582" spans="1:30" ht="15.75" customHeight="1" x14ac:dyDescent="0.2">
      <c r="A582" s="22"/>
      <c r="B582" s="22"/>
      <c r="C582" s="22"/>
      <c r="D582" s="22"/>
      <c r="E582" s="21"/>
      <c r="F582" s="21"/>
      <c r="G582" s="21"/>
      <c r="H582" s="21"/>
      <c r="I582" s="21"/>
      <c r="J582" s="21"/>
      <c r="K582" s="21"/>
      <c r="L582" s="21"/>
      <c r="M582" s="21"/>
      <c r="N582" s="21"/>
      <c r="O582" s="22"/>
      <c r="P582" s="22"/>
      <c r="Q582" s="57"/>
      <c r="R582" s="22"/>
      <c r="S582" s="57"/>
      <c r="T582" s="22"/>
      <c r="U582" s="22"/>
      <c r="V582" s="22"/>
      <c r="W582" s="22"/>
      <c r="X582" s="22"/>
      <c r="Y582" s="22"/>
      <c r="Z582" s="22"/>
      <c r="AA582" s="22"/>
      <c r="AB582" s="22"/>
      <c r="AC582" s="22"/>
      <c r="AD582" s="22"/>
    </row>
    <row r="583" spans="1:30" ht="15.75" customHeight="1" x14ac:dyDescent="0.2">
      <c r="A583" s="22"/>
      <c r="B583" s="22"/>
      <c r="C583" s="22"/>
      <c r="D583" s="22"/>
      <c r="E583" s="21"/>
      <c r="F583" s="21"/>
      <c r="G583" s="21"/>
      <c r="H583" s="21"/>
      <c r="I583" s="21"/>
      <c r="J583" s="21"/>
      <c r="K583" s="21"/>
      <c r="L583" s="21"/>
      <c r="M583" s="21"/>
      <c r="N583" s="21"/>
      <c r="O583" s="22"/>
      <c r="P583" s="22"/>
      <c r="Q583" s="57"/>
      <c r="R583" s="22"/>
      <c r="S583" s="57"/>
      <c r="T583" s="22"/>
      <c r="U583" s="22"/>
      <c r="V583" s="22"/>
      <c r="W583" s="22"/>
      <c r="X583" s="22"/>
      <c r="Y583" s="22"/>
      <c r="Z583" s="22"/>
      <c r="AA583" s="22"/>
      <c r="AB583" s="22"/>
      <c r="AC583" s="22"/>
      <c r="AD583" s="22"/>
    </row>
    <row r="584" spans="1:30" ht="15.75" customHeight="1" x14ac:dyDescent="0.2">
      <c r="A584" s="22"/>
      <c r="B584" s="22"/>
      <c r="C584" s="22"/>
      <c r="D584" s="22"/>
      <c r="E584" s="21"/>
      <c r="F584" s="21"/>
      <c r="G584" s="21"/>
      <c r="H584" s="21"/>
      <c r="I584" s="21"/>
      <c r="J584" s="21"/>
      <c r="K584" s="21"/>
      <c r="L584" s="21"/>
      <c r="M584" s="21"/>
      <c r="N584" s="21"/>
      <c r="O584" s="22"/>
      <c r="P584" s="22"/>
      <c r="Q584" s="57"/>
      <c r="R584" s="22"/>
      <c r="S584" s="57"/>
      <c r="T584" s="22"/>
      <c r="U584" s="22"/>
      <c r="V584" s="22"/>
      <c r="W584" s="22"/>
      <c r="X584" s="22"/>
      <c r="Y584" s="22"/>
      <c r="Z584" s="22"/>
      <c r="AA584" s="22"/>
      <c r="AB584" s="22"/>
      <c r="AC584" s="22"/>
      <c r="AD584" s="22"/>
    </row>
    <row r="585" spans="1:30" ht="15.75" customHeight="1" x14ac:dyDescent="0.2">
      <c r="A585" s="22"/>
      <c r="B585" s="22"/>
      <c r="C585" s="22"/>
      <c r="D585" s="22"/>
      <c r="E585" s="21"/>
      <c r="F585" s="21"/>
      <c r="G585" s="21"/>
      <c r="H585" s="21"/>
      <c r="I585" s="21"/>
      <c r="J585" s="21"/>
      <c r="K585" s="21"/>
      <c r="L585" s="21"/>
      <c r="M585" s="21"/>
      <c r="N585" s="21"/>
      <c r="O585" s="22"/>
      <c r="P585" s="22"/>
      <c r="Q585" s="57"/>
      <c r="R585" s="22"/>
      <c r="S585" s="57"/>
      <c r="T585" s="22"/>
      <c r="U585" s="22"/>
      <c r="V585" s="22"/>
      <c r="W585" s="22"/>
      <c r="X585" s="22"/>
      <c r="Y585" s="22"/>
      <c r="Z585" s="22"/>
      <c r="AA585" s="22"/>
      <c r="AB585" s="22"/>
      <c r="AC585" s="22"/>
      <c r="AD585" s="22"/>
    </row>
    <row r="586" spans="1:30" ht="15.75" customHeight="1" x14ac:dyDescent="0.2">
      <c r="A586" s="22"/>
      <c r="B586" s="22"/>
      <c r="C586" s="22"/>
      <c r="D586" s="22"/>
      <c r="E586" s="21"/>
      <c r="F586" s="21"/>
      <c r="G586" s="21"/>
      <c r="H586" s="21"/>
      <c r="I586" s="21"/>
      <c r="J586" s="21"/>
      <c r="K586" s="21"/>
      <c r="L586" s="21"/>
      <c r="M586" s="21"/>
      <c r="N586" s="21"/>
      <c r="O586" s="22"/>
      <c r="P586" s="22"/>
      <c r="Q586" s="57"/>
      <c r="R586" s="22"/>
      <c r="S586" s="57"/>
      <c r="T586" s="22"/>
      <c r="U586" s="22"/>
      <c r="V586" s="22"/>
      <c r="W586" s="22"/>
      <c r="X586" s="22"/>
      <c r="Y586" s="22"/>
      <c r="Z586" s="22"/>
      <c r="AA586" s="22"/>
      <c r="AB586" s="22"/>
      <c r="AC586" s="22"/>
      <c r="AD586" s="22"/>
    </row>
    <row r="587" spans="1:30" ht="15.75" customHeight="1" x14ac:dyDescent="0.2">
      <c r="A587" s="22"/>
      <c r="B587" s="22"/>
      <c r="C587" s="22"/>
      <c r="D587" s="22"/>
      <c r="E587" s="21"/>
      <c r="F587" s="21"/>
      <c r="G587" s="21"/>
      <c r="H587" s="21"/>
      <c r="I587" s="21"/>
      <c r="J587" s="21"/>
      <c r="K587" s="21"/>
      <c r="L587" s="21"/>
      <c r="M587" s="21"/>
      <c r="N587" s="21"/>
      <c r="O587" s="22"/>
      <c r="P587" s="22"/>
      <c r="Q587" s="57"/>
      <c r="R587" s="22"/>
      <c r="S587" s="57"/>
      <c r="T587" s="22"/>
      <c r="U587" s="22"/>
      <c r="V587" s="22"/>
      <c r="W587" s="22"/>
      <c r="X587" s="22"/>
      <c r="Y587" s="22"/>
      <c r="Z587" s="22"/>
      <c r="AA587" s="22"/>
      <c r="AB587" s="22"/>
      <c r="AC587" s="22"/>
      <c r="AD587" s="22"/>
    </row>
    <row r="588" spans="1:30" ht="15.75" customHeight="1" x14ac:dyDescent="0.2">
      <c r="A588" s="22"/>
      <c r="B588" s="22"/>
      <c r="C588" s="22"/>
      <c r="D588" s="22"/>
      <c r="E588" s="21"/>
      <c r="F588" s="21"/>
      <c r="G588" s="21"/>
      <c r="H588" s="21"/>
      <c r="I588" s="21"/>
      <c r="J588" s="21"/>
      <c r="K588" s="21"/>
      <c r="L588" s="21"/>
      <c r="M588" s="21"/>
      <c r="N588" s="21"/>
      <c r="O588" s="22"/>
      <c r="P588" s="22"/>
      <c r="Q588" s="57"/>
      <c r="R588" s="22"/>
      <c r="S588" s="57"/>
      <c r="T588" s="22"/>
      <c r="U588" s="22"/>
      <c r="V588" s="22"/>
      <c r="W588" s="22"/>
      <c r="X588" s="22"/>
      <c r="Y588" s="22"/>
      <c r="Z588" s="22"/>
      <c r="AA588" s="22"/>
      <c r="AB588" s="22"/>
      <c r="AC588" s="22"/>
      <c r="AD588" s="22"/>
    </row>
    <row r="589" spans="1:30" ht="15.75" customHeight="1" x14ac:dyDescent="0.2">
      <c r="A589" s="22"/>
      <c r="B589" s="22"/>
      <c r="C589" s="22"/>
      <c r="D589" s="22"/>
      <c r="E589" s="21"/>
      <c r="F589" s="21"/>
      <c r="G589" s="21"/>
      <c r="H589" s="21"/>
      <c r="I589" s="21"/>
      <c r="J589" s="21"/>
      <c r="K589" s="21"/>
      <c r="L589" s="21"/>
      <c r="M589" s="21"/>
      <c r="N589" s="21"/>
      <c r="O589" s="22"/>
      <c r="P589" s="22"/>
      <c r="Q589" s="57"/>
      <c r="R589" s="22"/>
      <c r="S589" s="57"/>
      <c r="T589" s="22"/>
      <c r="U589" s="22"/>
      <c r="V589" s="22"/>
      <c r="W589" s="22"/>
      <c r="X589" s="22"/>
      <c r="Y589" s="22"/>
      <c r="Z589" s="22"/>
      <c r="AA589" s="22"/>
      <c r="AB589" s="22"/>
      <c r="AC589" s="22"/>
      <c r="AD589" s="22"/>
    </row>
    <row r="590" spans="1:30" ht="15.75" customHeight="1" x14ac:dyDescent="0.2">
      <c r="A590" s="22"/>
      <c r="B590" s="22"/>
      <c r="C590" s="22"/>
      <c r="D590" s="22"/>
      <c r="E590" s="21"/>
      <c r="F590" s="21"/>
      <c r="G590" s="21"/>
      <c r="H590" s="21"/>
      <c r="I590" s="21"/>
      <c r="J590" s="21"/>
      <c r="K590" s="21"/>
      <c r="L590" s="21"/>
      <c r="M590" s="21"/>
      <c r="N590" s="21"/>
      <c r="O590" s="22"/>
      <c r="P590" s="22"/>
      <c r="Q590" s="57"/>
      <c r="R590" s="22"/>
      <c r="S590" s="57"/>
      <c r="T590" s="22"/>
      <c r="U590" s="22"/>
      <c r="V590" s="22"/>
      <c r="W590" s="22"/>
      <c r="X590" s="22"/>
      <c r="Y590" s="22"/>
      <c r="Z590" s="22"/>
      <c r="AA590" s="22"/>
      <c r="AB590" s="22"/>
      <c r="AC590" s="22"/>
      <c r="AD590" s="22"/>
    </row>
    <row r="591" spans="1:30" ht="15.75" customHeight="1" x14ac:dyDescent="0.2">
      <c r="A591" s="22"/>
      <c r="B591" s="22"/>
      <c r="C591" s="22"/>
      <c r="D591" s="22"/>
      <c r="E591" s="21"/>
      <c r="F591" s="21"/>
      <c r="G591" s="21"/>
      <c r="H591" s="21"/>
      <c r="I591" s="21"/>
      <c r="J591" s="21"/>
      <c r="K591" s="21"/>
      <c r="L591" s="21"/>
      <c r="M591" s="21"/>
      <c r="N591" s="21"/>
      <c r="O591" s="22"/>
      <c r="P591" s="22"/>
      <c r="Q591" s="57"/>
      <c r="R591" s="22"/>
      <c r="S591" s="57"/>
      <c r="T591" s="22"/>
      <c r="U591" s="22"/>
      <c r="V591" s="22"/>
      <c r="W591" s="22"/>
      <c r="X591" s="22"/>
      <c r="Y591" s="22"/>
      <c r="Z591" s="22"/>
      <c r="AA591" s="22"/>
      <c r="AB591" s="22"/>
      <c r="AC591" s="22"/>
      <c r="AD591" s="22"/>
    </row>
    <row r="592" spans="1:30" ht="15.75" customHeight="1" x14ac:dyDescent="0.2">
      <c r="A592" s="22"/>
      <c r="B592" s="22"/>
      <c r="C592" s="22"/>
      <c r="D592" s="22"/>
      <c r="E592" s="21"/>
      <c r="F592" s="21"/>
      <c r="G592" s="21"/>
      <c r="H592" s="21"/>
      <c r="I592" s="21"/>
      <c r="J592" s="21"/>
      <c r="K592" s="21"/>
      <c r="L592" s="21"/>
      <c r="M592" s="21"/>
      <c r="N592" s="21"/>
      <c r="O592" s="22"/>
      <c r="P592" s="22"/>
      <c r="Q592" s="57"/>
      <c r="R592" s="22"/>
      <c r="S592" s="57"/>
      <c r="T592" s="22"/>
      <c r="U592" s="22"/>
      <c r="V592" s="22"/>
      <c r="W592" s="22"/>
      <c r="X592" s="22"/>
      <c r="Y592" s="22"/>
      <c r="Z592" s="22"/>
      <c r="AA592" s="22"/>
      <c r="AB592" s="22"/>
      <c r="AC592" s="22"/>
      <c r="AD592" s="22"/>
    </row>
    <row r="593" spans="1:30" ht="15.75" customHeight="1" x14ac:dyDescent="0.2">
      <c r="A593" s="22"/>
      <c r="B593" s="22"/>
      <c r="C593" s="22"/>
      <c r="D593" s="22"/>
      <c r="E593" s="21"/>
      <c r="F593" s="21"/>
      <c r="G593" s="21"/>
      <c r="H593" s="21"/>
      <c r="I593" s="21"/>
      <c r="J593" s="21"/>
      <c r="K593" s="21"/>
      <c r="L593" s="21"/>
      <c r="M593" s="21"/>
      <c r="N593" s="21"/>
      <c r="O593" s="22"/>
      <c r="P593" s="22"/>
      <c r="Q593" s="57"/>
      <c r="R593" s="22"/>
      <c r="S593" s="57"/>
      <c r="T593" s="22"/>
      <c r="U593" s="22"/>
      <c r="V593" s="22"/>
      <c r="W593" s="22"/>
      <c r="X593" s="22"/>
      <c r="Y593" s="22"/>
      <c r="Z593" s="22"/>
      <c r="AA593" s="22"/>
      <c r="AB593" s="22"/>
      <c r="AC593" s="22"/>
      <c r="AD593" s="22"/>
    </row>
    <row r="594" spans="1:30" ht="15.75" customHeight="1" x14ac:dyDescent="0.2">
      <c r="A594" s="22"/>
      <c r="B594" s="22"/>
      <c r="C594" s="22"/>
      <c r="D594" s="22"/>
      <c r="E594" s="21"/>
      <c r="F594" s="21"/>
      <c r="G594" s="21"/>
      <c r="H594" s="21"/>
      <c r="I594" s="21"/>
      <c r="J594" s="21"/>
      <c r="K594" s="21"/>
      <c r="L594" s="21"/>
      <c r="M594" s="21"/>
      <c r="N594" s="21"/>
      <c r="O594" s="22"/>
      <c r="P594" s="22"/>
      <c r="Q594" s="57"/>
      <c r="R594" s="22"/>
      <c r="S594" s="57"/>
      <c r="T594" s="22"/>
      <c r="U594" s="22"/>
      <c r="V594" s="22"/>
      <c r="W594" s="22"/>
      <c r="X594" s="22"/>
      <c r="Y594" s="22"/>
      <c r="Z594" s="22"/>
      <c r="AA594" s="22"/>
      <c r="AB594" s="22"/>
      <c r="AC594" s="22"/>
      <c r="AD594" s="22"/>
    </row>
    <row r="595" spans="1:30" ht="15.75" customHeight="1" x14ac:dyDescent="0.2">
      <c r="A595" s="22"/>
      <c r="B595" s="22"/>
      <c r="C595" s="22"/>
      <c r="D595" s="22"/>
      <c r="E595" s="21"/>
      <c r="F595" s="21"/>
      <c r="G595" s="21"/>
      <c r="H595" s="21"/>
      <c r="I595" s="21"/>
      <c r="J595" s="21"/>
      <c r="K595" s="21"/>
      <c r="L595" s="21"/>
      <c r="M595" s="21"/>
      <c r="N595" s="21"/>
      <c r="O595" s="22"/>
      <c r="P595" s="22"/>
      <c r="Q595" s="57"/>
      <c r="R595" s="22"/>
      <c r="S595" s="57"/>
      <c r="T595" s="22"/>
      <c r="U595" s="22"/>
      <c r="V595" s="22"/>
      <c r="W595" s="22"/>
      <c r="X595" s="22"/>
      <c r="Y595" s="22"/>
      <c r="Z595" s="22"/>
      <c r="AA595" s="22"/>
      <c r="AB595" s="22"/>
      <c r="AC595" s="22"/>
      <c r="AD595" s="22"/>
    </row>
    <row r="596" spans="1:30" ht="15.75" customHeight="1" x14ac:dyDescent="0.2">
      <c r="A596" s="22"/>
      <c r="B596" s="22"/>
      <c r="C596" s="22"/>
      <c r="D596" s="22"/>
      <c r="E596" s="21"/>
      <c r="F596" s="21"/>
      <c r="G596" s="21"/>
      <c r="H596" s="21"/>
      <c r="I596" s="21"/>
      <c r="J596" s="21"/>
      <c r="K596" s="21"/>
      <c r="L596" s="21"/>
      <c r="M596" s="21"/>
      <c r="N596" s="21"/>
      <c r="O596" s="22"/>
      <c r="P596" s="22"/>
      <c r="Q596" s="57"/>
      <c r="R596" s="22"/>
      <c r="S596" s="57"/>
      <c r="T596" s="22"/>
      <c r="U596" s="22"/>
      <c r="V596" s="22"/>
      <c r="W596" s="22"/>
      <c r="X596" s="22"/>
      <c r="Y596" s="22"/>
      <c r="Z596" s="22"/>
      <c r="AA596" s="22"/>
      <c r="AB596" s="22"/>
      <c r="AC596" s="22"/>
      <c r="AD596" s="22"/>
    </row>
    <row r="597" spans="1:30" ht="15.75" customHeight="1" x14ac:dyDescent="0.2">
      <c r="A597" s="22"/>
      <c r="B597" s="22"/>
      <c r="C597" s="22"/>
      <c r="D597" s="22"/>
      <c r="E597" s="21"/>
      <c r="F597" s="21"/>
      <c r="G597" s="21"/>
      <c r="H597" s="21"/>
      <c r="I597" s="21"/>
      <c r="J597" s="21"/>
      <c r="K597" s="21"/>
      <c r="L597" s="21"/>
      <c r="M597" s="21"/>
      <c r="N597" s="21"/>
      <c r="O597" s="22"/>
      <c r="P597" s="22"/>
      <c r="Q597" s="57"/>
      <c r="R597" s="22"/>
      <c r="S597" s="57"/>
      <c r="T597" s="22"/>
      <c r="U597" s="22"/>
      <c r="V597" s="22"/>
      <c r="W597" s="22"/>
      <c r="X597" s="22"/>
      <c r="Y597" s="22"/>
      <c r="Z597" s="22"/>
      <c r="AA597" s="22"/>
      <c r="AB597" s="22"/>
      <c r="AC597" s="22"/>
      <c r="AD597" s="22"/>
    </row>
    <row r="598" spans="1:30" ht="15.75" customHeight="1" x14ac:dyDescent="0.2">
      <c r="A598" s="22"/>
      <c r="B598" s="22"/>
      <c r="C598" s="22"/>
      <c r="D598" s="22"/>
      <c r="E598" s="21"/>
      <c r="F598" s="21"/>
      <c r="G598" s="21"/>
      <c r="H598" s="21"/>
      <c r="I598" s="21"/>
      <c r="J598" s="21"/>
      <c r="K598" s="21"/>
      <c r="L598" s="21"/>
      <c r="M598" s="21"/>
      <c r="N598" s="21"/>
      <c r="O598" s="22"/>
      <c r="P598" s="22"/>
      <c r="Q598" s="57"/>
      <c r="R598" s="22"/>
      <c r="S598" s="57"/>
      <c r="T598" s="22"/>
      <c r="U598" s="22"/>
      <c r="V598" s="22"/>
      <c r="W598" s="22"/>
      <c r="X598" s="22"/>
      <c r="Y598" s="22"/>
      <c r="Z598" s="22"/>
      <c r="AA598" s="22"/>
      <c r="AB598" s="22"/>
      <c r="AC598" s="22"/>
      <c r="AD598" s="22"/>
    </row>
    <row r="599" spans="1:30" ht="15.75" customHeight="1" x14ac:dyDescent="0.2">
      <c r="A599" s="22"/>
      <c r="B599" s="22"/>
      <c r="C599" s="22"/>
      <c r="D599" s="22"/>
      <c r="E599" s="21"/>
      <c r="F599" s="21"/>
      <c r="G599" s="21"/>
      <c r="H599" s="21"/>
      <c r="I599" s="21"/>
      <c r="J599" s="21"/>
      <c r="K599" s="21"/>
      <c r="L599" s="21"/>
      <c r="M599" s="21"/>
      <c r="N599" s="21"/>
      <c r="O599" s="22"/>
      <c r="P599" s="22"/>
      <c r="Q599" s="57"/>
      <c r="R599" s="22"/>
      <c r="S599" s="57"/>
      <c r="T599" s="22"/>
      <c r="U599" s="22"/>
      <c r="V599" s="22"/>
      <c r="W599" s="22"/>
      <c r="X599" s="22"/>
      <c r="Y599" s="22"/>
      <c r="Z599" s="22"/>
      <c r="AA599" s="22"/>
      <c r="AB599" s="22"/>
      <c r="AC599" s="22"/>
      <c r="AD599" s="22"/>
    </row>
    <row r="600" spans="1:30" ht="15.75" customHeight="1" x14ac:dyDescent="0.2">
      <c r="A600" s="22"/>
      <c r="B600" s="22"/>
      <c r="C600" s="22"/>
      <c r="D600" s="22"/>
      <c r="E600" s="21"/>
      <c r="F600" s="21"/>
      <c r="G600" s="21"/>
      <c r="H600" s="21"/>
      <c r="I600" s="21"/>
      <c r="J600" s="21"/>
      <c r="K600" s="21"/>
      <c r="L600" s="21"/>
      <c r="M600" s="21"/>
      <c r="N600" s="21"/>
      <c r="O600" s="22"/>
      <c r="P600" s="22"/>
      <c r="Q600" s="57"/>
      <c r="R600" s="22"/>
      <c r="S600" s="57"/>
      <c r="T600" s="22"/>
      <c r="U600" s="22"/>
      <c r="V600" s="22"/>
      <c r="W600" s="22"/>
      <c r="X600" s="22"/>
      <c r="Y600" s="22"/>
      <c r="Z600" s="22"/>
      <c r="AA600" s="22"/>
      <c r="AB600" s="22"/>
      <c r="AC600" s="22"/>
      <c r="AD600" s="22"/>
    </row>
    <row r="601" spans="1:30" ht="15.75" customHeight="1" x14ac:dyDescent="0.2">
      <c r="A601" s="22"/>
      <c r="B601" s="22"/>
      <c r="C601" s="22"/>
      <c r="D601" s="22"/>
      <c r="E601" s="21"/>
      <c r="F601" s="21"/>
      <c r="G601" s="21"/>
      <c r="H601" s="21"/>
      <c r="I601" s="21"/>
      <c r="J601" s="21"/>
      <c r="K601" s="21"/>
      <c r="L601" s="21"/>
      <c r="M601" s="21"/>
      <c r="N601" s="21"/>
      <c r="O601" s="22"/>
      <c r="P601" s="22"/>
      <c r="Q601" s="57"/>
      <c r="R601" s="22"/>
      <c r="S601" s="57"/>
      <c r="T601" s="22"/>
      <c r="U601" s="22"/>
      <c r="V601" s="22"/>
      <c r="W601" s="22"/>
      <c r="X601" s="22"/>
      <c r="Y601" s="22"/>
      <c r="Z601" s="22"/>
      <c r="AA601" s="22"/>
      <c r="AB601" s="22"/>
      <c r="AC601" s="22"/>
      <c r="AD601" s="22"/>
    </row>
    <row r="602" spans="1:30" ht="15.75" customHeight="1" x14ac:dyDescent="0.2">
      <c r="A602" s="22"/>
      <c r="B602" s="22"/>
      <c r="C602" s="22"/>
      <c r="D602" s="22"/>
      <c r="E602" s="21"/>
      <c r="F602" s="21"/>
      <c r="G602" s="21"/>
      <c r="H602" s="21"/>
      <c r="I602" s="21"/>
      <c r="J602" s="21"/>
      <c r="K602" s="21"/>
      <c r="L602" s="21"/>
      <c r="M602" s="21"/>
      <c r="N602" s="21"/>
      <c r="O602" s="22"/>
      <c r="P602" s="22"/>
      <c r="Q602" s="57"/>
      <c r="R602" s="22"/>
      <c r="S602" s="57"/>
      <c r="T602" s="22"/>
      <c r="U602" s="22"/>
      <c r="V602" s="22"/>
      <c r="W602" s="22"/>
      <c r="X602" s="22"/>
      <c r="Y602" s="22"/>
      <c r="Z602" s="22"/>
      <c r="AA602" s="22"/>
      <c r="AB602" s="22"/>
      <c r="AC602" s="22"/>
      <c r="AD602" s="22"/>
    </row>
    <row r="603" spans="1:30" ht="15.75" customHeight="1" x14ac:dyDescent="0.2">
      <c r="A603" s="22"/>
      <c r="B603" s="22"/>
      <c r="C603" s="22"/>
      <c r="D603" s="22"/>
      <c r="E603" s="21"/>
      <c r="F603" s="21"/>
      <c r="G603" s="21"/>
      <c r="H603" s="21"/>
      <c r="I603" s="21"/>
      <c r="J603" s="21"/>
      <c r="K603" s="21"/>
      <c r="L603" s="21"/>
      <c r="M603" s="21"/>
      <c r="N603" s="21"/>
      <c r="O603" s="22"/>
      <c r="P603" s="22"/>
      <c r="Q603" s="57"/>
      <c r="R603" s="22"/>
      <c r="S603" s="57"/>
      <c r="T603" s="22"/>
      <c r="U603" s="22"/>
      <c r="V603" s="22"/>
      <c r="W603" s="22"/>
      <c r="X603" s="22"/>
      <c r="Y603" s="22"/>
      <c r="Z603" s="22"/>
      <c r="AA603" s="22"/>
      <c r="AB603" s="22"/>
      <c r="AC603" s="22"/>
      <c r="AD603" s="22"/>
    </row>
    <row r="604" spans="1:30" ht="15.75" customHeight="1" x14ac:dyDescent="0.2">
      <c r="A604" s="22"/>
      <c r="B604" s="22"/>
      <c r="C604" s="22"/>
      <c r="D604" s="22"/>
      <c r="E604" s="21"/>
      <c r="F604" s="21"/>
      <c r="G604" s="21"/>
      <c r="H604" s="21"/>
      <c r="I604" s="21"/>
      <c r="J604" s="21"/>
      <c r="K604" s="21"/>
      <c r="L604" s="21"/>
      <c r="M604" s="21"/>
      <c r="N604" s="21"/>
      <c r="O604" s="22"/>
      <c r="P604" s="22"/>
      <c r="Q604" s="57"/>
      <c r="R604" s="22"/>
      <c r="S604" s="57"/>
      <c r="T604" s="22"/>
      <c r="U604" s="22"/>
      <c r="V604" s="22"/>
      <c r="W604" s="22"/>
      <c r="X604" s="22"/>
      <c r="Y604" s="22"/>
      <c r="Z604" s="22"/>
      <c r="AA604" s="22"/>
      <c r="AB604" s="22"/>
      <c r="AC604" s="22"/>
      <c r="AD604" s="22"/>
    </row>
    <row r="605" spans="1:30" ht="15.75" customHeight="1" x14ac:dyDescent="0.2">
      <c r="A605" s="22"/>
      <c r="B605" s="22"/>
      <c r="C605" s="22"/>
      <c r="D605" s="22"/>
      <c r="E605" s="21"/>
      <c r="F605" s="21"/>
      <c r="G605" s="21"/>
      <c r="H605" s="21"/>
      <c r="I605" s="21"/>
      <c r="J605" s="21"/>
      <c r="K605" s="21"/>
      <c r="L605" s="21"/>
      <c r="M605" s="21"/>
      <c r="N605" s="21"/>
      <c r="O605" s="22"/>
      <c r="P605" s="22"/>
      <c r="Q605" s="57"/>
      <c r="R605" s="22"/>
      <c r="S605" s="57"/>
      <c r="T605" s="22"/>
      <c r="U605" s="22"/>
      <c r="V605" s="22"/>
      <c r="W605" s="22"/>
      <c r="X605" s="22"/>
      <c r="Y605" s="22"/>
      <c r="Z605" s="22"/>
      <c r="AA605" s="22"/>
      <c r="AB605" s="22"/>
      <c r="AC605" s="22"/>
      <c r="AD605" s="22"/>
    </row>
    <row r="606" spans="1:30" ht="15.75" customHeight="1" x14ac:dyDescent="0.2">
      <c r="A606" s="22"/>
      <c r="B606" s="22"/>
      <c r="C606" s="22"/>
      <c r="D606" s="22"/>
      <c r="E606" s="21"/>
      <c r="F606" s="21"/>
      <c r="G606" s="21"/>
      <c r="H606" s="21"/>
      <c r="I606" s="21"/>
      <c r="J606" s="21"/>
      <c r="K606" s="21"/>
      <c r="L606" s="21"/>
      <c r="M606" s="21"/>
      <c r="N606" s="21"/>
      <c r="O606" s="22"/>
      <c r="P606" s="22"/>
      <c r="Q606" s="57"/>
      <c r="R606" s="22"/>
      <c r="S606" s="57"/>
      <c r="T606" s="22"/>
      <c r="U606" s="22"/>
      <c r="V606" s="22"/>
      <c r="W606" s="22"/>
      <c r="X606" s="22"/>
      <c r="Y606" s="22"/>
      <c r="Z606" s="22"/>
      <c r="AA606" s="22"/>
      <c r="AB606" s="22"/>
      <c r="AC606" s="22"/>
      <c r="AD606" s="22"/>
    </row>
    <row r="607" spans="1:30" ht="15.75" customHeight="1" x14ac:dyDescent="0.2">
      <c r="A607" s="22"/>
      <c r="B607" s="22"/>
      <c r="C607" s="22"/>
      <c r="D607" s="22"/>
      <c r="E607" s="21"/>
      <c r="F607" s="21"/>
      <c r="G607" s="21"/>
      <c r="H607" s="21"/>
      <c r="I607" s="21"/>
      <c r="J607" s="21"/>
      <c r="K607" s="21"/>
      <c r="L607" s="21"/>
      <c r="M607" s="21"/>
      <c r="N607" s="21"/>
      <c r="O607" s="22"/>
      <c r="P607" s="22"/>
      <c r="Q607" s="57"/>
      <c r="R607" s="22"/>
      <c r="S607" s="57"/>
      <c r="T607" s="22"/>
      <c r="U607" s="22"/>
      <c r="V607" s="22"/>
      <c r="W607" s="22"/>
      <c r="X607" s="22"/>
      <c r="Y607" s="22"/>
      <c r="Z607" s="22"/>
      <c r="AA607" s="22"/>
      <c r="AB607" s="22"/>
      <c r="AC607" s="22"/>
      <c r="AD607" s="22"/>
    </row>
    <row r="608" spans="1:30" ht="15.75" customHeight="1" x14ac:dyDescent="0.2">
      <c r="A608" s="22"/>
      <c r="B608" s="22"/>
      <c r="C608" s="22"/>
      <c r="D608" s="22"/>
      <c r="E608" s="21"/>
      <c r="F608" s="21"/>
      <c r="G608" s="21"/>
      <c r="H608" s="21"/>
      <c r="I608" s="21"/>
      <c r="J608" s="21"/>
      <c r="K608" s="21"/>
      <c r="L608" s="21"/>
      <c r="M608" s="21"/>
      <c r="N608" s="21"/>
      <c r="O608" s="22"/>
      <c r="P608" s="22"/>
      <c r="Q608" s="57"/>
      <c r="R608" s="22"/>
      <c r="S608" s="57"/>
      <c r="T608" s="22"/>
      <c r="U608" s="22"/>
      <c r="V608" s="22"/>
      <c r="W608" s="22"/>
      <c r="X608" s="22"/>
      <c r="Y608" s="22"/>
      <c r="Z608" s="22"/>
      <c r="AA608" s="22"/>
      <c r="AB608" s="22"/>
      <c r="AC608" s="22"/>
      <c r="AD608" s="22"/>
    </row>
    <row r="609" spans="1:30" ht="15.75" customHeight="1" x14ac:dyDescent="0.2">
      <c r="A609" s="22"/>
      <c r="B609" s="22"/>
      <c r="C609" s="22"/>
      <c r="D609" s="22"/>
      <c r="E609" s="21"/>
      <c r="F609" s="21"/>
      <c r="G609" s="21"/>
      <c r="H609" s="21"/>
      <c r="I609" s="21"/>
      <c r="J609" s="21"/>
      <c r="K609" s="21"/>
      <c r="L609" s="21"/>
      <c r="M609" s="21"/>
      <c r="N609" s="21"/>
      <c r="O609" s="22"/>
      <c r="P609" s="22"/>
      <c r="Q609" s="57"/>
      <c r="R609" s="22"/>
      <c r="S609" s="57"/>
      <c r="T609" s="22"/>
      <c r="U609" s="22"/>
      <c r="V609" s="22"/>
      <c r="W609" s="22"/>
      <c r="X609" s="22"/>
      <c r="Y609" s="22"/>
      <c r="Z609" s="22"/>
      <c r="AA609" s="22"/>
      <c r="AB609" s="22"/>
      <c r="AC609" s="22"/>
      <c r="AD609" s="22"/>
    </row>
    <row r="610" spans="1:30" ht="15.75" customHeight="1" x14ac:dyDescent="0.2">
      <c r="A610" s="22"/>
      <c r="B610" s="22"/>
      <c r="C610" s="22"/>
      <c r="D610" s="22"/>
      <c r="E610" s="21"/>
      <c r="F610" s="21"/>
      <c r="G610" s="21"/>
      <c r="H610" s="21"/>
      <c r="I610" s="21"/>
      <c r="J610" s="21"/>
      <c r="K610" s="21"/>
      <c r="L610" s="21"/>
      <c r="M610" s="21"/>
      <c r="N610" s="21"/>
      <c r="O610" s="22"/>
      <c r="P610" s="22"/>
      <c r="Q610" s="57"/>
      <c r="R610" s="22"/>
      <c r="S610" s="57"/>
      <c r="T610" s="22"/>
      <c r="U610" s="22"/>
      <c r="V610" s="22"/>
      <c r="W610" s="22"/>
      <c r="X610" s="22"/>
      <c r="Y610" s="22"/>
      <c r="Z610" s="22"/>
      <c r="AA610" s="22"/>
      <c r="AB610" s="22"/>
      <c r="AC610" s="22"/>
      <c r="AD610" s="22"/>
    </row>
    <row r="611" spans="1:30" ht="15.75" customHeight="1" x14ac:dyDescent="0.2">
      <c r="A611" s="22"/>
      <c r="B611" s="22"/>
      <c r="C611" s="22"/>
      <c r="D611" s="22"/>
      <c r="E611" s="21"/>
      <c r="F611" s="21"/>
      <c r="G611" s="21"/>
      <c r="H611" s="21"/>
      <c r="I611" s="21"/>
      <c r="J611" s="21"/>
      <c r="K611" s="21"/>
      <c r="L611" s="21"/>
      <c r="M611" s="21"/>
      <c r="N611" s="21"/>
      <c r="O611" s="22"/>
      <c r="P611" s="22"/>
      <c r="Q611" s="57"/>
      <c r="R611" s="22"/>
      <c r="S611" s="57"/>
      <c r="T611" s="22"/>
      <c r="U611" s="22"/>
      <c r="V611" s="22"/>
      <c r="W611" s="22"/>
      <c r="X611" s="22"/>
      <c r="Y611" s="22"/>
      <c r="Z611" s="22"/>
      <c r="AA611" s="22"/>
      <c r="AB611" s="22"/>
      <c r="AC611" s="22"/>
      <c r="AD611" s="22"/>
    </row>
    <row r="612" spans="1:30" ht="15.75" customHeight="1" x14ac:dyDescent="0.2">
      <c r="A612" s="22"/>
      <c r="B612" s="22"/>
      <c r="C612" s="22"/>
      <c r="D612" s="22"/>
      <c r="E612" s="21"/>
      <c r="F612" s="21"/>
      <c r="G612" s="21"/>
      <c r="H612" s="21"/>
      <c r="I612" s="21"/>
      <c r="J612" s="21"/>
      <c r="K612" s="21"/>
      <c r="L612" s="21"/>
      <c r="M612" s="21"/>
      <c r="N612" s="21"/>
      <c r="O612" s="22"/>
      <c r="P612" s="22"/>
      <c r="Q612" s="57"/>
      <c r="R612" s="22"/>
      <c r="S612" s="57"/>
      <c r="T612" s="22"/>
      <c r="U612" s="22"/>
      <c r="V612" s="22"/>
      <c r="W612" s="22"/>
      <c r="X612" s="22"/>
      <c r="Y612" s="22"/>
      <c r="Z612" s="22"/>
      <c r="AA612" s="22"/>
      <c r="AB612" s="22"/>
      <c r="AC612" s="22"/>
      <c r="AD612" s="22"/>
    </row>
    <row r="613" spans="1:30" ht="15.75" customHeight="1" x14ac:dyDescent="0.2">
      <c r="A613" s="22"/>
      <c r="B613" s="22"/>
      <c r="C613" s="22"/>
      <c r="D613" s="22"/>
      <c r="E613" s="21"/>
      <c r="F613" s="21"/>
      <c r="G613" s="21"/>
      <c r="H613" s="21"/>
      <c r="I613" s="21"/>
      <c r="J613" s="21"/>
      <c r="K613" s="21"/>
      <c r="L613" s="21"/>
      <c r="M613" s="21"/>
      <c r="N613" s="21"/>
      <c r="O613" s="22"/>
      <c r="P613" s="22"/>
      <c r="Q613" s="57"/>
      <c r="R613" s="22"/>
      <c r="S613" s="57"/>
      <c r="T613" s="22"/>
      <c r="U613" s="22"/>
      <c r="V613" s="22"/>
      <c r="W613" s="22"/>
      <c r="X613" s="22"/>
      <c r="Y613" s="22"/>
      <c r="Z613" s="22"/>
      <c r="AA613" s="22"/>
      <c r="AB613" s="22"/>
      <c r="AC613" s="22"/>
      <c r="AD613" s="22"/>
    </row>
    <row r="614" spans="1:30" ht="15.75" customHeight="1" x14ac:dyDescent="0.2">
      <c r="A614" s="22"/>
      <c r="B614" s="22"/>
      <c r="C614" s="22"/>
      <c r="D614" s="22"/>
      <c r="E614" s="21"/>
      <c r="F614" s="21"/>
      <c r="G614" s="21"/>
      <c r="H614" s="21"/>
      <c r="I614" s="21"/>
      <c r="J614" s="21"/>
      <c r="K614" s="21"/>
      <c r="L614" s="21"/>
      <c r="M614" s="21"/>
      <c r="N614" s="21"/>
      <c r="O614" s="22"/>
      <c r="P614" s="22"/>
      <c r="Q614" s="57"/>
      <c r="R614" s="22"/>
      <c r="S614" s="57"/>
      <c r="T614" s="22"/>
      <c r="U614" s="22"/>
      <c r="V614" s="22"/>
      <c r="W614" s="22"/>
      <c r="X614" s="22"/>
      <c r="Y614" s="22"/>
      <c r="Z614" s="22"/>
      <c r="AA614" s="22"/>
      <c r="AB614" s="22"/>
      <c r="AC614" s="22"/>
      <c r="AD614" s="22"/>
    </row>
    <row r="615" spans="1:30" ht="15.75" customHeight="1" x14ac:dyDescent="0.2">
      <c r="A615" s="22"/>
      <c r="B615" s="22"/>
      <c r="C615" s="22"/>
      <c r="D615" s="22"/>
      <c r="E615" s="21"/>
      <c r="F615" s="21"/>
      <c r="G615" s="21"/>
      <c r="H615" s="21"/>
      <c r="I615" s="21"/>
      <c r="J615" s="21"/>
      <c r="K615" s="21"/>
      <c r="L615" s="21"/>
      <c r="M615" s="21"/>
      <c r="N615" s="21"/>
      <c r="O615" s="22"/>
      <c r="P615" s="22"/>
      <c r="Q615" s="57"/>
      <c r="R615" s="22"/>
      <c r="S615" s="57"/>
      <c r="T615" s="22"/>
      <c r="U615" s="22"/>
      <c r="V615" s="22"/>
      <c r="W615" s="22"/>
      <c r="X615" s="22"/>
      <c r="Y615" s="22"/>
      <c r="Z615" s="22"/>
      <c r="AA615" s="22"/>
      <c r="AB615" s="22"/>
      <c r="AC615" s="22"/>
      <c r="AD615" s="22"/>
    </row>
    <row r="616" spans="1:30" ht="15.75" customHeight="1" x14ac:dyDescent="0.2">
      <c r="A616" s="22"/>
      <c r="B616" s="22"/>
      <c r="C616" s="22"/>
      <c r="D616" s="22"/>
      <c r="E616" s="21"/>
      <c r="F616" s="21"/>
      <c r="G616" s="21"/>
      <c r="H616" s="21"/>
      <c r="I616" s="21"/>
      <c r="J616" s="21"/>
      <c r="K616" s="21"/>
      <c r="L616" s="21"/>
      <c r="M616" s="21"/>
      <c r="N616" s="21"/>
      <c r="O616" s="22"/>
      <c r="P616" s="22"/>
      <c r="Q616" s="57"/>
      <c r="R616" s="22"/>
      <c r="S616" s="57"/>
      <c r="T616" s="22"/>
      <c r="U616" s="22"/>
      <c r="V616" s="22"/>
      <c r="W616" s="22"/>
      <c r="X616" s="22"/>
      <c r="Y616" s="22"/>
      <c r="Z616" s="22"/>
      <c r="AA616" s="22"/>
      <c r="AB616" s="22"/>
      <c r="AC616" s="22"/>
      <c r="AD616" s="22"/>
    </row>
    <row r="617" spans="1:30" ht="15.75" customHeight="1" x14ac:dyDescent="0.2">
      <c r="A617" s="22"/>
      <c r="B617" s="22"/>
      <c r="C617" s="22"/>
      <c r="D617" s="22"/>
      <c r="E617" s="21"/>
      <c r="F617" s="21"/>
      <c r="G617" s="21"/>
      <c r="H617" s="21"/>
      <c r="I617" s="21"/>
      <c r="J617" s="21"/>
      <c r="K617" s="21"/>
      <c r="L617" s="21"/>
      <c r="M617" s="21"/>
      <c r="N617" s="21"/>
      <c r="O617" s="22"/>
      <c r="P617" s="22"/>
      <c r="Q617" s="57"/>
      <c r="R617" s="22"/>
      <c r="S617" s="57"/>
      <c r="T617" s="22"/>
      <c r="U617" s="22"/>
      <c r="V617" s="22"/>
      <c r="W617" s="22"/>
      <c r="X617" s="22"/>
      <c r="Y617" s="22"/>
      <c r="Z617" s="22"/>
      <c r="AA617" s="22"/>
      <c r="AB617" s="22"/>
      <c r="AC617" s="22"/>
      <c r="AD617" s="22"/>
    </row>
    <row r="618" spans="1:30" ht="15.75" customHeight="1" x14ac:dyDescent="0.2">
      <c r="A618" s="22"/>
      <c r="B618" s="22"/>
      <c r="C618" s="22"/>
      <c r="D618" s="22"/>
      <c r="E618" s="21"/>
      <c r="F618" s="21"/>
      <c r="G618" s="21"/>
      <c r="H618" s="21"/>
      <c r="I618" s="21"/>
      <c r="J618" s="21"/>
      <c r="K618" s="21"/>
      <c r="L618" s="21"/>
      <c r="M618" s="21"/>
      <c r="N618" s="21"/>
      <c r="O618" s="22"/>
      <c r="P618" s="22"/>
      <c r="Q618" s="57"/>
      <c r="R618" s="22"/>
      <c r="S618" s="57"/>
      <c r="T618" s="22"/>
      <c r="U618" s="22"/>
      <c r="V618" s="22"/>
      <c r="W618" s="22"/>
      <c r="X618" s="22"/>
      <c r="Y618" s="22"/>
      <c r="Z618" s="22"/>
      <c r="AA618" s="22"/>
      <c r="AB618" s="22"/>
      <c r="AC618" s="22"/>
      <c r="AD618" s="22"/>
    </row>
    <row r="619" spans="1:30" ht="15.75" customHeight="1" x14ac:dyDescent="0.2">
      <c r="A619" s="22"/>
      <c r="B619" s="22"/>
      <c r="C619" s="22"/>
      <c r="D619" s="22"/>
      <c r="E619" s="21"/>
      <c r="F619" s="21"/>
      <c r="G619" s="21"/>
      <c r="H619" s="21"/>
      <c r="I619" s="21"/>
      <c r="J619" s="21"/>
      <c r="K619" s="21"/>
      <c r="L619" s="21"/>
      <c r="M619" s="21"/>
      <c r="N619" s="21"/>
      <c r="O619" s="22"/>
      <c r="P619" s="22"/>
      <c r="Q619" s="57"/>
      <c r="R619" s="22"/>
      <c r="S619" s="57"/>
      <c r="T619" s="22"/>
      <c r="U619" s="22"/>
      <c r="V619" s="22"/>
      <c r="W619" s="22"/>
      <c r="X619" s="22"/>
      <c r="Y619" s="22"/>
      <c r="Z619" s="22"/>
      <c r="AA619" s="22"/>
      <c r="AB619" s="22"/>
      <c r="AC619" s="22"/>
      <c r="AD619" s="22"/>
    </row>
    <row r="620" spans="1:30" ht="15.75" customHeight="1" x14ac:dyDescent="0.2">
      <c r="A620" s="22"/>
      <c r="B620" s="22"/>
      <c r="C620" s="22"/>
      <c r="D620" s="22"/>
      <c r="E620" s="21"/>
      <c r="F620" s="21"/>
      <c r="G620" s="21"/>
      <c r="H620" s="21"/>
      <c r="I620" s="21"/>
      <c r="J620" s="21"/>
      <c r="K620" s="21"/>
      <c r="L620" s="21"/>
      <c r="M620" s="21"/>
      <c r="N620" s="21"/>
      <c r="O620" s="22"/>
      <c r="P620" s="22"/>
      <c r="Q620" s="57"/>
      <c r="R620" s="22"/>
      <c r="S620" s="57"/>
      <c r="T620" s="22"/>
      <c r="U620" s="22"/>
      <c r="V620" s="22"/>
      <c r="W620" s="22"/>
      <c r="X620" s="22"/>
      <c r="Y620" s="22"/>
      <c r="Z620" s="22"/>
      <c r="AA620" s="22"/>
      <c r="AB620" s="22"/>
      <c r="AC620" s="22"/>
      <c r="AD620" s="22"/>
    </row>
    <row r="621" spans="1:30" ht="15.75" customHeight="1" x14ac:dyDescent="0.2">
      <c r="A621" s="22"/>
      <c r="B621" s="22"/>
      <c r="C621" s="22"/>
      <c r="D621" s="22"/>
      <c r="E621" s="21"/>
      <c r="F621" s="21"/>
      <c r="G621" s="21"/>
      <c r="H621" s="21"/>
      <c r="I621" s="21"/>
      <c r="J621" s="21"/>
      <c r="K621" s="21"/>
      <c r="L621" s="21"/>
      <c r="M621" s="21"/>
      <c r="N621" s="21"/>
      <c r="O621" s="22"/>
      <c r="P621" s="22"/>
      <c r="Q621" s="57"/>
      <c r="R621" s="22"/>
      <c r="S621" s="57"/>
      <c r="T621" s="22"/>
      <c r="U621" s="22"/>
      <c r="V621" s="22"/>
      <c r="W621" s="22"/>
      <c r="X621" s="22"/>
      <c r="Y621" s="22"/>
      <c r="Z621" s="22"/>
      <c r="AA621" s="22"/>
      <c r="AB621" s="22"/>
      <c r="AC621" s="22"/>
      <c r="AD621" s="22"/>
    </row>
    <row r="622" spans="1:30" ht="15.75" customHeight="1" x14ac:dyDescent="0.2">
      <c r="A622" s="22"/>
      <c r="B622" s="22"/>
      <c r="C622" s="22"/>
      <c r="D622" s="22"/>
      <c r="E622" s="21"/>
      <c r="F622" s="21"/>
      <c r="G622" s="21"/>
      <c r="H622" s="21"/>
      <c r="I622" s="21"/>
      <c r="J622" s="21"/>
      <c r="K622" s="21"/>
      <c r="L622" s="21"/>
      <c r="M622" s="21"/>
      <c r="N622" s="21"/>
      <c r="O622" s="22"/>
      <c r="P622" s="22"/>
      <c r="Q622" s="57"/>
      <c r="R622" s="22"/>
      <c r="S622" s="57"/>
      <c r="T622" s="22"/>
      <c r="U622" s="22"/>
      <c r="V622" s="22"/>
      <c r="W622" s="22"/>
      <c r="X622" s="22"/>
      <c r="Y622" s="22"/>
      <c r="Z622" s="22"/>
      <c r="AA622" s="22"/>
      <c r="AB622" s="22"/>
      <c r="AC622" s="22"/>
      <c r="AD622" s="22"/>
    </row>
    <row r="623" spans="1:30" ht="15.75" customHeight="1" x14ac:dyDescent="0.2">
      <c r="A623" s="22"/>
      <c r="B623" s="22"/>
      <c r="C623" s="22"/>
      <c r="D623" s="22"/>
      <c r="E623" s="21"/>
      <c r="F623" s="21"/>
      <c r="G623" s="21"/>
      <c r="H623" s="21"/>
      <c r="I623" s="21"/>
      <c r="J623" s="21"/>
      <c r="K623" s="21"/>
      <c r="L623" s="21"/>
      <c r="M623" s="21"/>
      <c r="N623" s="21"/>
      <c r="O623" s="22"/>
      <c r="P623" s="22"/>
      <c r="Q623" s="57"/>
      <c r="R623" s="22"/>
      <c r="S623" s="57"/>
      <c r="T623" s="22"/>
      <c r="U623" s="22"/>
      <c r="V623" s="22"/>
      <c r="W623" s="22"/>
      <c r="X623" s="22"/>
      <c r="Y623" s="22"/>
      <c r="Z623" s="22"/>
      <c r="AA623" s="22"/>
      <c r="AB623" s="22"/>
      <c r="AC623" s="22"/>
      <c r="AD623" s="22"/>
    </row>
    <row r="624" spans="1:30" ht="15.75" customHeight="1" x14ac:dyDescent="0.2">
      <c r="A624" s="22"/>
      <c r="B624" s="22"/>
      <c r="C624" s="22"/>
      <c r="D624" s="22"/>
      <c r="E624" s="21"/>
      <c r="F624" s="21"/>
      <c r="G624" s="21"/>
      <c r="H624" s="21"/>
      <c r="I624" s="21"/>
      <c r="J624" s="21"/>
      <c r="K624" s="21"/>
      <c r="L624" s="21"/>
      <c r="M624" s="21"/>
      <c r="N624" s="21"/>
      <c r="O624" s="22"/>
      <c r="P624" s="22"/>
      <c r="Q624" s="57"/>
      <c r="R624" s="22"/>
      <c r="S624" s="57"/>
      <c r="T624" s="22"/>
      <c r="U624" s="22"/>
      <c r="V624" s="22"/>
      <c r="W624" s="22"/>
      <c r="X624" s="22"/>
      <c r="Y624" s="22"/>
      <c r="Z624" s="22"/>
      <c r="AA624" s="22"/>
      <c r="AB624" s="22"/>
      <c r="AC624" s="22"/>
      <c r="AD624" s="22"/>
    </row>
    <row r="625" spans="1:30" ht="15.75" customHeight="1" x14ac:dyDescent="0.2">
      <c r="A625" s="22"/>
      <c r="B625" s="22"/>
      <c r="C625" s="22"/>
      <c r="D625" s="22"/>
      <c r="E625" s="21"/>
      <c r="F625" s="21"/>
      <c r="G625" s="21"/>
      <c r="H625" s="21"/>
      <c r="I625" s="21"/>
      <c r="J625" s="21"/>
      <c r="K625" s="21"/>
      <c r="L625" s="21"/>
      <c r="M625" s="21"/>
      <c r="N625" s="21"/>
      <c r="O625" s="22"/>
      <c r="P625" s="22"/>
      <c r="Q625" s="57"/>
      <c r="R625" s="22"/>
      <c r="S625" s="57"/>
      <c r="T625" s="22"/>
      <c r="U625" s="22"/>
      <c r="V625" s="22"/>
      <c r="W625" s="22"/>
      <c r="X625" s="22"/>
      <c r="Y625" s="22"/>
      <c r="Z625" s="22"/>
      <c r="AA625" s="22"/>
      <c r="AB625" s="22"/>
      <c r="AC625" s="22"/>
      <c r="AD625" s="22"/>
    </row>
    <row r="626" spans="1:30" ht="15.75" customHeight="1" x14ac:dyDescent="0.2">
      <c r="A626" s="22"/>
      <c r="B626" s="22"/>
      <c r="C626" s="22"/>
      <c r="D626" s="22"/>
      <c r="E626" s="21"/>
      <c r="F626" s="21"/>
      <c r="G626" s="21"/>
      <c r="H626" s="21"/>
      <c r="I626" s="21"/>
      <c r="J626" s="21"/>
      <c r="K626" s="21"/>
      <c r="L626" s="21"/>
      <c r="M626" s="21"/>
      <c r="N626" s="21"/>
      <c r="O626" s="22"/>
      <c r="P626" s="22"/>
      <c r="Q626" s="57"/>
      <c r="R626" s="22"/>
      <c r="S626" s="57"/>
      <c r="T626" s="22"/>
      <c r="U626" s="22"/>
      <c r="V626" s="22"/>
      <c r="W626" s="22"/>
      <c r="X626" s="22"/>
      <c r="Y626" s="22"/>
      <c r="Z626" s="22"/>
      <c r="AA626" s="22"/>
      <c r="AB626" s="22"/>
      <c r="AC626" s="22"/>
      <c r="AD626" s="22"/>
    </row>
    <row r="627" spans="1:30" ht="15.75" customHeight="1" x14ac:dyDescent="0.2">
      <c r="A627" s="22"/>
      <c r="B627" s="22"/>
      <c r="C627" s="22"/>
      <c r="D627" s="22"/>
      <c r="E627" s="21"/>
      <c r="F627" s="21"/>
      <c r="G627" s="21"/>
      <c r="H627" s="21"/>
      <c r="I627" s="21"/>
      <c r="J627" s="21"/>
      <c r="K627" s="21"/>
      <c r="L627" s="21"/>
      <c r="M627" s="21"/>
      <c r="N627" s="21"/>
      <c r="O627" s="22"/>
      <c r="P627" s="22"/>
      <c r="Q627" s="57"/>
      <c r="R627" s="22"/>
      <c r="S627" s="57"/>
      <c r="T627" s="22"/>
      <c r="U627" s="22"/>
      <c r="V627" s="22"/>
      <c r="W627" s="22"/>
      <c r="X627" s="22"/>
      <c r="Y627" s="22"/>
      <c r="Z627" s="22"/>
      <c r="AA627" s="22"/>
      <c r="AB627" s="22"/>
      <c r="AC627" s="22"/>
      <c r="AD627" s="22"/>
    </row>
    <row r="628" spans="1:30" ht="15.75" customHeight="1" x14ac:dyDescent="0.2">
      <c r="A628" s="22"/>
      <c r="B628" s="22"/>
      <c r="C628" s="22"/>
      <c r="D628" s="22"/>
      <c r="E628" s="21"/>
      <c r="F628" s="21"/>
      <c r="G628" s="21"/>
      <c r="H628" s="21"/>
      <c r="I628" s="21"/>
      <c r="J628" s="21"/>
      <c r="K628" s="21"/>
      <c r="L628" s="21"/>
      <c r="M628" s="21"/>
      <c r="N628" s="21"/>
      <c r="O628" s="22"/>
      <c r="P628" s="22"/>
      <c r="Q628" s="57"/>
      <c r="R628" s="22"/>
      <c r="S628" s="57"/>
      <c r="T628" s="22"/>
      <c r="U628" s="22"/>
      <c r="V628" s="22"/>
      <c r="W628" s="22"/>
      <c r="X628" s="22"/>
      <c r="Y628" s="22"/>
      <c r="Z628" s="22"/>
      <c r="AA628" s="22"/>
      <c r="AB628" s="22"/>
      <c r="AC628" s="22"/>
      <c r="AD628" s="22"/>
    </row>
    <row r="629" spans="1:30" ht="15.75" customHeight="1" x14ac:dyDescent="0.2">
      <c r="A629" s="22"/>
      <c r="B629" s="22"/>
      <c r="C629" s="22"/>
      <c r="D629" s="22"/>
      <c r="E629" s="21"/>
      <c r="F629" s="21"/>
      <c r="G629" s="21"/>
      <c r="H629" s="21"/>
      <c r="I629" s="21"/>
      <c r="J629" s="21"/>
      <c r="K629" s="21"/>
      <c r="L629" s="21"/>
      <c r="M629" s="21"/>
      <c r="N629" s="21"/>
      <c r="O629" s="22"/>
      <c r="P629" s="22"/>
      <c r="Q629" s="57"/>
      <c r="R629" s="22"/>
      <c r="S629" s="57"/>
      <c r="T629" s="22"/>
      <c r="U629" s="22"/>
      <c r="V629" s="22"/>
      <c r="W629" s="22"/>
      <c r="X629" s="22"/>
      <c r="Y629" s="22"/>
      <c r="Z629" s="22"/>
      <c r="AA629" s="22"/>
      <c r="AB629" s="22"/>
      <c r="AC629" s="22"/>
      <c r="AD629" s="22"/>
    </row>
    <row r="630" spans="1:30" ht="15.75" customHeight="1" x14ac:dyDescent="0.2">
      <c r="A630" s="22"/>
      <c r="B630" s="22"/>
      <c r="C630" s="22"/>
      <c r="D630" s="22"/>
      <c r="E630" s="21"/>
      <c r="F630" s="21"/>
      <c r="G630" s="21"/>
      <c r="H630" s="21"/>
      <c r="I630" s="21"/>
      <c r="J630" s="21"/>
      <c r="K630" s="21"/>
      <c r="L630" s="21"/>
      <c r="M630" s="21"/>
      <c r="N630" s="21"/>
      <c r="O630" s="22"/>
      <c r="P630" s="22"/>
      <c r="Q630" s="57"/>
      <c r="R630" s="22"/>
      <c r="S630" s="57"/>
      <c r="T630" s="22"/>
      <c r="U630" s="22"/>
      <c r="V630" s="22"/>
      <c r="W630" s="22"/>
      <c r="X630" s="22"/>
      <c r="Y630" s="22"/>
      <c r="Z630" s="22"/>
      <c r="AA630" s="22"/>
      <c r="AB630" s="22"/>
      <c r="AC630" s="22"/>
      <c r="AD630" s="22"/>
    </row>
    <row r="631" spans="1:30" ht="15.75" customHeight="1" x14ac:dyDescent="0.2">
      <c r="A631" s="22"/>
      <c r="B631" s="22"/>
      <c r="C631" s="22"/>
      <c r="D631" s="22"/>
      <c r="E631" s="21"/>
      <c r="F631" s="21"/>
      <c r="G631" s="21"/>
      <c r="H631" s="21"/>
      <c r="I631" s="21"/>
      <c r="J631" s="21"/>
      <c r="K631" s="21"/>
      <c r="L631" s="21"/>
      <c r="M631" s="21"/>
      <c r="N631" s="21"/>
      <c r="O631" s="22"/>
      <c r="P631" s="22"/>
      <c r="Q631" s="57"/>
      <c r="R631" s="22"/>
      <c r="S631" s="57"/>
      <c r="T631" s="22"/>
      <c r="U631" s="22"/>
      <c r="V631" s="22"/>
      <c r="W631" s="22"/>
      <c r="X631" s="22"/>
      <c r="Y631" s="22"/>
      <c r="Z631" s="22"/>
      <c r="AA631" s="22"/>
      <c r="AB631" s="22"/>
      <c r="AC631" s="22"/>
      <c r="AD631" s="22"/>
    </row>
    <row r="632" spans="1:30" ht="15.75" customHeight="1" x14ac:dyDescent="0.2">
      <c r="A632" s="22"/>
      <c r="B632" s="22"/>
      <c r="C632" s="22"/>
      <c r="D632" s="22"/>
      <c r="E632" s="21"/>
      <c r="F632" s="21"/>
      <c r="G632" s="21"/>
      <c r="H632" s="21"/>
      <c r="I632" s="21"/>
      <c r="J632" s="21"/>
      <c r="K632" s="21"/>
      <c r="L632" s="21"/>
      <c r="M632" s="21"/>
      <c r="N632" s="21"/>
      <c r="O632" s="22"/>
      <c r="P632" s="22"/>
      <c r="Q632" s="57"/>
      <c r="R632" s="22"/>
      <c r="S632" s="57"/>
      <c r="T632" s="22"/>
      <c r="U632" s="22"/>
      <c r="V632" s="22"/>
      <c r="W632" s="22"/>
      <c r="X632" s="22"/>
      <c r="Y632" s="22"/>
      <c r="Z632" s="22"/>
      <c r="AA632" s="22"/>
      <c r="AB632" s="22"/>
      <c r="AC632" s="22"/>
      <c r="AD632" s="22"/>
    </row>
    <row r="633" spans="1:30" ht="15.75" customHeight="1" x14ac:dyDescent="0.2">
      <c r="A633" s="22"/>
      <c r="B633" s="22"/>
      <c r="C633" s="22"/>
      <c r="D633" s="22"/>
      <c r="E633" s="21"/>
      <c r="F633" s="21"/>
      <c r="G633" s="21"/>
      <c r="H633" s="21"/>
      <c r="I633" s="21"/>
      <c r="J633" s="21"/>
      <c r="K633" s="21"/>
      <c r="L633" s="21"/>
      <c r="M633" s="21"/>
      <c r="N633" s="21"/>
      <c r="O633" s="22"/>
      <c r="P633" s="22"/>
      <c r="Q633" s="57"/>
      <c r="R633" s="22"/>
      <c r="S633" s="57"/>
      <c r="T633" s="22"/>
      <c r="U633" s="22"/>
      <c r="V633" s="22"/>
      <c r="W633" s="22"/>
      <c r="X633" s="22"/>
      <c r="Y633" s="22"/>
      <c r="Z633" s="22"/>
      <c r="AA633" s="22"/>
      <c r="AB633" s="22"/>
      <c r="AC633" s="22"/>
      <c r="AD633" s="22"/>
    </row>
    <row r="634" spans="1:30" ht="15.75" customHeight="1" x14ac:dyDescent="0.2">
      <c r="A634" s="22"/>
      <c r="B634" s="22"/>
      <c r="C634" s="22"/>
      <c r="D634" s="22"/>
      <c r="E634" s="21"/>
      <c r="F634" s="21"/>
      <c r="G634" s="21"/>
      <c r="H634" s="21"/>
      <c r="I634" s="21"/>
      <c r="J634" s="21"/>
      <c r="K634" s="21"/>
      <c r="L634" s="21"/>
      <c r="M634" s="21"/>
      <c r="N634" s="21"/>
      <c r="O634" s="22"/>
      <c r="P634" s="22"/>
      <c r="Q634" s="57"/>
      <c r="R634" s="22"/>
      <c r="S634" s="57"/>
      <c r="T634" s="22"/>
      <c r="U634" s="22"/>
      <c r="V634" s="22"/>
      <c r="W634" s="22"/>
      <c r="X634" s="22"/>
      <c r="Y634" s="22"/>
      <c r="Z634" s="22"/>
      <c r="AA634" s="22"/>
      <c r="AB634" s="22"/>
      <c r="AC634" s="22"/>
      <c r="AD634" s="22"/>
    </row>
    <row r="635" spans="1:30" ht="15.75" customHeight="1" x14ac:dyDescent="0.2">
      <c r="A635" s="22"/>
      <c r="B635" s="22"/>
      <c r="C635" s="22"/>
      <c r="D635" s="22"/>
      <c r="E635" s="21"/>
      <c r="F635" s="21"/>
      <c r="G635" s="21"/>
      <c r="H635" s="21"/>
      <c r="I635" s="21"/>
      <c r="J635" s="21"/>
      <c r="K635" s="21"/>
      <c r="L635" s="21"/>
      <c r="M635" s="21"/>
      <c r="N635" s="21"/>
      <c r="O635" s="22"/>
      <c r="P635" s="22"/>
      <c r="Q635" s="57"/>
      <c r="R635" s="22"/>
      <c r="S635" s="57"/>
      <c r="T635" s="22"/>
      <c r="U635" s="22"/>
      <c r="V635" s="22"/>
      <c r="W635" s="22"/>
      <c r="X635" s="22"/>
      <c r="Y635" s="22"/>
      <c r="Z635" s="22"/>
      <c r="AA635" s="22"/>
      <c r="AB635" s="22"/>
      <c r="AC635" s="22"/>
      <c r="AD635" s="22"/>
    </row>
    <row r="636" spans="1:30" ht="15.75" customHeight="1" x14ac:dyDescent="0.2">
      <c r="A636" s="22"/>
      <c r="B636" s="22"/>
      <c r="C636" s="22"/>
      <c r="D636" s="22"/>
      <c r="E636" s="21"/>
      <c r="F636" s="21"/>
      <c r="G636" s="21"/>
      <c r="H636" s="21"/>
      <c r="I636" s="21"/>
      <c r="J636" s="21"/>
      <c r="K636" s="21"/>
      <c r="L636" s="21"/>
      <c r="M636" s="21"/>
      <c r="N636" s="21"/>
      <c r="O636" s="22"/>
      <c r="P636" s="22"/>
      <c r="Q636" s="57"/>
      <c r="R636" s="22"/>
      <c r="S636" s="57"/>
      <c r="T636" s="22"/>
      <c r="U636" s="22"/>
      <c r="V636" s="22"/>
      <c r="W636" s="22"/>
      <c r="X636" s="22"/>
      <c r="Y636" s="22"/>
      <c r="Z636" s="22"/>
      <c r="AA636" s="22"/>
      <c r="AB636" s="22"/>
      <c r="AC636" s="22"/>
      <c r="AD636" s="22"/>
    </row>
    <row r="637" spans="1:30" ht="15.75" customHeight="1" x14ac:dyDescent="0.2">
      <c r="A637" s="22"/>
      <c r="B637" s="22"/>
      <c r="C637" s="22"/>
      <c r="D637" s="22"/>
      <c r="E637" s="21"/>
      <c r="F637" s="21"/>
      <c r="G637" s="21"/>
      <c r="H637" s="21"/>
      <c r="I637" s="21"/>
      <c r="J637" s="21"/>
      <c r="K637" s="21"/>
      <c r="L637" s="21"/>
      <c r="M637" s="21"/>
      <c r="N637" s="21"/>
      <c r="O637" s="22"/>
      <c r="P637" s="22"/>
      <c r="Q637" s="57"/>
      <c r="R637" s="22"/>
      <c r="S637" s="57"/>
      <c r="T637" s="22"/>
      <c r="U637" s="22"/>
      <c r="V637" s="22"/>
      <c r="W637" s="22"/>
      <c r="X637" s="22"/>
      <c r="Y637" s="22"/>
      <c r="Z637" s="22"/>
      <c r="AA637" s="22"/>
      <c r="AB637" s="22"/>
      <c r="AC637" s="22"/>
      <c r="AD637" s="22"/>
    </row>
    <row r="638" spans="1:30" ht="15.75" customHeight="1" x14ac:dyDescent="0.2">
      <c r="A638" s="22"/>
      <c r="B638" s="22"/>
      <c r="C638" s="22"/>
      <c r="D638" s="22"/>
      <c r="E638" s="21"/>
      <c r="F638" s="21"/>
      <c r="G638" s="21"/>
      <c r="H638" s="21"/>
      <c r="I638" s="21"/>
      <c r="J638" s="21"/>
      <c r="K638" s="21"/>
      <c r="L638" s="21"/>
      <c r="M638" s="21"/>
      <c r="N638" s="21"/>
      <c r="O638" s="22"/>
      <c r="P638" s="22"/>
      <c r="Q638" s="57"/>
      <c r="R638" s="22"/>
      <c r="S638" s="57"/>
      <c r="T638" s="22"/>
      <c r="U638" s="22"/>
      <c r="V638" s="22"/>
      <c r="W638" s="22"/>
      <c r="X638" s="22"/>
      <c r="Y638" s="22"/>
      <c r="Z638" s="22"/>
      <c r="AA638" s="22"/>
      <c r="AB638" s="22"/>
      <c r="AC638" s="22"/>
      <c r="AD638" s="22"/>
    </row>
    <row r="639" spans="1:30" ht="15.75" customHeight="1" x14ac:dyDescent="0.2">
      <c r="A639" s="22"/>
      <c r="B639" s="22"/>
      <c r="C639" s="22"/>
      <c r="D639" s="22"/>
      <c r="E639" s="21"/>
      <c r="F639" s="21"/>
      <c r="G639" s="21"/>
      <c r="H639" s="21"/>
      <c r="I639" s="21"/>
      <c r="J639" s="21"/>
      <c r="K639" s="21"/>
      <c r="L639" s="21"/>
      <c r="M639" s="21"/>
      <c r="N639" s="21"/>
      <c r="O639" s="22"/>
      <c r="P639" s="22"/>
      <c r="Q639" s="57"/>
      <c r="R639" s="22"/>
      <c r="S639" s="57"/>
      <c r="T639" s="22"/>
      <c r="U639" s="22"/>
      <c r="V639" s="22"/>
      <c r="W639" s="22"/>
      <c r="X639" s="22"/>
      <c r="Y639" s="22"/>
      <c r="Z639" s="22"/>
      <c r="AA639" s="22"/>
      <c r="AB639" s="22"/>
      <c r="AC639" s="22"/>
      <c r="AD639" s="22"/>
    </row>
    <row r="640" spans="1:30" ht="15.75" customHeight="1" x14ac:dyDescent="0.2">
      <c r="A640" s="22"/>
      <c r="B640" s="22"/>
      <c r="C640" s="22"/>
      <c r="D640" s="22"/>
      <c r="E640" s="21"/>
      <c r="F640" s="21"/>
      <c r="G640" s="21"/>
      <c r="H640" s="21"/>
      <c r="I640" s="21"/>
      <c r="J640" s="21"/>
      <c r="K640" s="21"/>
      <c r="L640" s="21"/>
      <c r="M640" s="21"/>
      <c r="N640" s="21"/>
      <c r="O640" s="22"/>
      <c r="P640" s="22"/>
      <c r="Q640" s="57"/>
      <c r="R640" s="22"/>
      <c r="S640" s="57"/>
      <c r="T640" s="22"/>
      <c r="U640" s="22"/>
      <c r="V640" s="22"/>
      <c r="W640" s="22"/>
      <c r="X640" s="22"/>
      <c r="Y640" s="22"/>
      <c r="Z640" s="22"/>
      <c r="AA640" s="22"/>
      <c r="AB640" s="22"/>
      <c r="AC640" s="22"/>
      <c r="AD640" s="22"/>
    </row>
    <row r="641" spans="1:30" ht="15.75" customHeight="1" x14ac:dyDescent="0.2">
      <c r="A641" s="22"/>
      <c r="B641" s="22"/>
      <c r="C641" s="22"/>
      <c r="D641" s="22"/>
      <c r="E641" s="21"/>
      <c r="F641" s="21"/>
      <c r="G641" s="21"/>
      <c r="H641" s="21"/>
      <c r="I641" s="21"/>
      <c r="J641" s="21"/>
      <c r="K641" s="21"/>
      <c r="L641" s="21"/>
      <c r="M641" s="21"/>
      <c r="N641" s="21"/>
      <c r="O641" s="22"/>
      <c r="P641" s="22"/>
      <c r="Q641" s="57"/>
      <c r="R641" s="22"/>
      <c r="S641" s="57"/>
      <c r="T641" s="22"/>
      <c r="U641" s="22"/>
      <c r="V641" s="22"/>
      <c r="W641" s="22"/>
      <c r="X641" s="22"/>
      <c r="Y641" s="22"/>
      <c r="Z641" s="22"/>
      <c r="AA641" s="22"/>
      <c r="AB641" s="22"/>
      <c r="AC641" s="22"/>
      <c r="AD641" s="22"/>
    </row>
    <row r="642" spans="1:30" ht="15.75" customHeight="1" x14ac:dyDescent="0.2">
      <c r="A642" s="22"/>
      <c r="B642" s="22"/>
      <c r="C642" s="22"/>
      <c r="D642" s="22"/>
      <c r="E642" s="21"/>
      <c r="F642" s="21"/>
      <c r="G642" s="21"/>
      <c r="H642" s="21"/>
      <c r="I642" s="21"/>
      <c r="J642" s="21"/>
      <c r="K642" s="21"/>
      <c r="L642" s="21"/>
      <c r="M642" s="21"/>
      <c r="N642" s="21"/>
      <c r="O642" s="22"/>
      <c r="P642" s="22"/>
      <c r="Q642" s="57"/>
      <c r="R642" s="22"/>
      <c r="S642" s="57"/>
      <c r="T642" s="22"/>
      <c r="U642" s="22"/>
      <c r="V642" s="22"/>
      <c r="W642" s="22"/>
      <c r="X642" s="22"/>
      <c r="Y642" s="22"/>
      <c r="Z642" s="22"/>
      <c r="AA642" s="22"/>
      <c r="AB642" s="22"/>
      <c r="AC642" s="22"/>
      <c r="AD642" s="22"/>
    </row>
    <row r="643" spans="1:30" ht="15.75" customHeight="1" x14ac:dyDescent="0.2">
      <c r="A643" s="22"/>
      <c r="B643" s="22"/>
      <c r="C643" s="22"/>
      <c r="D643" s="22"/>
      <c r="E643" s="21"/>
      <c r="F643" s="21"/>
      <c r="G643" s="21"/>
      <c r="H643" s="21"/>
      <c r="I643" s="21"/>
      <c r="J643" s="21"/>
      <c r="K643" s="21"/>
      <c r="L643" s="21"/>
      <c r="M643" s="21"/>
      <c r="N643" s="21"/>
      <c r="O643" s="22"/>
      <c r="P643" s="22"/>
      <c r="Q643" s="57"/>
      <c r="R643" s="22"/>
      <c r="S643" s="57"/>
      <c r="T643" s="22"/>
      <c r="U643" s="22"/>
      <c r="V643" s="22"/>
      <c r="W643" s="22"/>
      <c r="X643" s="22"/>
      <c r="Y643" s="22"/>
      <c r="Z643" s="22"/>
      <c r="AA643" s="22"/>
      <c r="AB643" s="22"/>
      <c r="AC643" s="22"/>
      <c r="AD643" s="22"/>
    </row>
    <row r="644" spans="1:30" ht="15.75" customHeight="1" x14ac:dyDescent="0.2">
      <c r="A644" s="22"/>
      <c r="B644" s="22"/>
      <c r="C644" s="22"/>
      <c r="D644" s="22"/>
      <c r="E644" s="21"/>
      <c r="F644" s="21"/>
      <c r="G644" s="21"/>
      <c r="H644" s="21"/>
      <c r="I644" s="21"/>
      <c r="J644" s="21"/>
      <c r="K644" s="21"/>
      <c r="L644" s="21"/>
      <c r="M644" s="21"/>
      <c r="N644" s="21"/>
      <c r="O644" s="22"/>
      <c r="P644" s="22"/>
      <c r="Q644" s="57"/>
      <c r="R644" s="22"/>
      <c r="S644" s="57"/>
      <c r="T644" s="22"/>
      <c r="U644" s="22"/>
      <c r="V644" s="22"/>
      <c r="W644" s="22"/>
      <c r="X644" s="22"/>
      <c r="Y644" s="22"/>
      <c r="Z644" s="22"/>
      <c r="AA644" s="22"/>
      <c r="AB644" s="22"/>
      <c r="AC644" s="22"/>
      <c r="AD644" s="22"/>
    </row>
    <row r="645" spans="1:30" ht="15.75" customHeight="1" x14ac:dyDescent="0.2">
      <c r="A645" s="22"/>
      <c r="B645" s="22"/>
      <c r="C645" s="22"/>
      <c r="D645" s="22"/>
      <c r="E645" s="21"/>
      <c r="F645" s="21"/>
      <c r="G645" s="21"/>
      <c r="H645" s="21"/>
      <c r="I645" s="21"/>
      <c r="J645" s="21"/>
      <c r="K645" s="21"/>
      <c r="L645" s="21"/>
      <c r="M645" s="21"/>
      <c r="N645" s="21"/>
      <c r="O645" s="22"/>
      <c r="P645" s="22"/>
      <c r="Q645" s="57"/>
      <c r="R645" s="22"/>
      <c r="S645" s="57"/>
      <c r="T645" s="22"/>
      <c r="U645" s="22"/>
      <c r="V645" s="22"/>
      <c r="W645" s="22"/>
      <c r="X645" s="22"/>
      <c r="Y645" s="22"/>
      <c r="Z645" s="22"/>
      <c r="AA645" s="22"/>
      <c r="AB645" s="22"/>
      <c r="AC645" s="22"/>
      <c r="AD645" s="22"/>
    </row>
    <row r="646" spans="1:30" ht="15.75" customHeight="1" x14ac:dyDescent="0.2">
      <c r="A646" s="22"/>
      <c r="B646" s="22"/>
      <c r="C646" s="22"/>
      <c r="D646" s="22"/>
      <c r="E646" s="21"/>
      <c r="F646" s="21"/>
      <c r="G646" s="21"/>
      <c r="H646" s="21"/>
      <c r="I646" s="21"/>
      <c r="J646" s="21"/>
      <c r="K646" s="21"/>
      <c r="L646" s="21"/>
      <c r="M646" s="21"/>
      <c r="N646" s="21"/>
      <c r="O646" s="22"/>
      <c r="P646" s="22"/>
      <c r="Q646" s="57"/>
      <c r="R646" s="22"/>
      <c r="S646" s="57"/>
      <c r="T646" s="22"/>
      <c r="U646" s="22"/>
      <c r="V646" s="22"/>
      <c r="W646" s="22"/>
      <c r="X646" s="22"/>
      <c r="Y646" s="22"/>
      <c r="Z646" s="22"/>
      <c r="AA646" s="22"/>
      <c r="AB646" s="22"/>
      <c r="AC646" s="22"/>
      <c r="AD646" s="22"/>
    </row>
    <row r="647" spans="1:30" ht="15.75" customHeight="1" x14ac:dyDescent="0.2">
      <c r="A647" s="22"/>
      <c r="B647" s="22"/>
      <c r="C647" s="22"/>
      <c r="D647" s="22"/>
      <c r="E647" s="21"/>
      <c r="F647" s="21"/>
      <c r="G647" s="21"/>
      <c r="H647" s="21"/>
      <c r="I647" s="21"/>
      <c r="J647" s="21"/>
      <c r="K647" s="21"/>
      <c r="L647" s="21"/>
      <c r="M647" s="21"/>
      <c r="N647" s="21"/>
      <c r="O647" s="22"/>
      <c r="P647" s="22"/>
      <c r="Q647" s="57"/>
      <c r="R647" s="22"/>
      <c r="S647" s="57"/>
      <c r="T647" s="22"/>
      <c r="U647" s="22"/>
      <c r="V647" s="22"/>
      <c r="W647" s="22"/>
      <c r="X647" s="22"/>
      <c r="Y647" s="22"/>
      <c r="Z647" s="22"/>
      <c r="AA647" s="22"/>
      <c r="AB647" s="22"/>
      <c r="AC647" s="22"/>
      <c r="AD647" s="22"/>
    </row>
    <row r="648" spans="1:30" ht="15.75" customHeight="1" x14ac:dyDescent="0.2">
      <c r="A648" s="22"/>
      <c r="B648" s="22"/>
      <c r="C648" s="22"/>
      <c r="D648" s="22"/>
      <c r="E648" s="21"/>
      <c r="F648" s="21"/>
      <c r="G648" s="21"/>
      <c r="H648" s="21"/>
      <c r="I648" s="21"/>
      <c r="J648" s="21"/>
      <c r="K648" s="21"/>
      <c r="L648" s="21"/>
      <c r="M648" s="21"/>
      <c r="N648" s="21"/>
      <c r="O648" s="22"/>
      <c r="P648" s="22"/>
      <c r="Q648" s="57"/>
      <c r="R648" s="22"/>
      <c r="S648" s="57"/>
      <c r="T648" s="22"/>
      <c r="U648" s="22"/>
      <c r="V648" s="22"/>
      <c r="W648" s="22"/>
      <c r="X648" s="22"/>
      <c r="Y648" s="22"/>
      <c r="Z648" s="22"/>
      <c r="AA648" s="22"/>
      <c r="AB648" s="22"/>
      <c r="AC648" s="22"/>
      <c r="AD648" s="22"/>
    </row>
    <row r="649" spans="1:30" ht="15.75" customHeight="1" x14ac:dyDescent="0.2">
      <c r="A649" s="22"/>
      <c r="B649" s="22"/>
      <c r="C649" s="22"/>
      <c r="D649" s="22"/>
      <c r="E649" s="21"/>
      <c r="F649" s="21"/>
      <c r="G649" s="21"/>
      <c r="H649" s="21"/>
      <c r="I649" s="21"/>
      <c r="J649" s="21"/>
      <c r="K649" s="21"/>
      <c r="L649" s="21"/>
      <c r="M649" s="21"/>
      <c r="N649" s="21"/>
      <c r="O649" s="22"/>
      <c r="P649" s="22"/>
      <c r="Q649" s="57"/>
      <c r="R649" s="22"/>
      <c r="S649" s="57"/>
      <c r="T649" s="22"/>
      <c r="U649" s="22"/>
      <c r="V649" s="22"/>
      <c r="W649" s="22"/>
      <c r="X649" s="22"/>
      <c r="Y649" s="22"/>
      <c r="Z649" s="22"/>
      <c r="AA649" s="22"/>
      <c r="AB649" s="22"/>
      <c r="AC649" s="22"/>
      <c r="AD649" s="22"/>
    </row>
    <row r="650" spans="1:30" ht="15.75" customHeight="1" x14ac:dyDescent="0.2">
      <c r="A650" s="22"/>
      <c r="B650" s="22"/>
      <c r="C650" s="22"/>
      <c r="D650" s="22"/>
      <c r="E650" s="21"/>
      <c r="F650" s="21"/>
      <c r="G650" s="21"/>
      <c r="H650" s="21"/>
      <c r="I650" s="21"/>
      <c r="J650" s="21"/>
      <c r="K650" s="21"/>
      <c r="L650" s="21"/>
      <c r="M650" s="21"/>
      <c r="N650" s="21"/>
      <c r="O650" s="22"/>
      <c r="P650" s="22"/>
      <c r="Q650" s="57"/>
      <c r="R650" s="22"/>
      <c r="S650" s="57"/>
      <c r="T650" s="22"/>
      <c r="U650" s="22"/>
      <c r="V650" s="22"/>
      <c r="W650" s="22"/>
      <c r="X650" s="22"/>
      <c r="Y650" s="22"/>
      <c r="Z650" s="22"/>
      <c r="AA650" s="22"/>
      <c r="AB650" s="22"/>
      <c r="AC650" s="22"/>
      <c r="AD650" s="22"/>
    </row>
    <row r="651" spans="1:30" ht="15.75" customHeight="1" x14ac:dyDescent="0.2">
      <c r="A651" s="22"/>
      <c r="B651" s="22"/>
      <c r="C651" s="22"/>
      <c r="D651" s="22"/>
      <c r="E651" s="21"/>
      <c r="F651" s="21"/>
      <c r="G651" s="21"/>
      <c r="H651" s="21"/>
      <c r="I651" s="21"/>
      <c r="J651" s="21"/>
      <c r="K651" s="21"/>
      <c r="L651" s="21"/>
      <c r="M651" s="21"/>
      <c r="N651" s="21"/>
      <c r="O651" s="22"/>
      <c r="P651" s="22"/>
      <c r="Q651" s="57"/>
      <c r="R651" s="22"/>
      <c r="S651" s="57"/>
      <c r="T651" s="22"/>
      <c r="U651" s="22"/>
      <c r="V651" s="22"/>
      <c r="W651" s="22"/>
      <c r="X651" s="22"/>
      <c r="Y651" s="22"/>
      <c r="Z651" s="22"/>
      <c r="AA651" s="22"/>
      <c r="AB651" s="22"/>
      <c r="AC651" s="22"/>
      <c r="AD651" s="22"/>
    </row>
    <row r="652" spans="1:30" ht="15.75" customHeight="1" x14ac:dyDescent="0.2">
      <c r="A652" s="22"/>
      <c r="B652" s="22"/>
      <c r="C652" s="22"/>
      <c r="D652" s="22"/>
      <c r="E652" s="21"/>
      <c r="F652" s="21"/>
      <c r="G652" s="21"/>
      <c r="H652" s="21"/>
      <c r="I652" s="21"/>
      <c r="J652" s="21"/>
      <c r="K652" s="21"/>
      <c r="L652" s="21"/>
      <c r="M652" s="21"/>
      <c r="N652" s="21"/>
      <c r="O652" s="22"/>
      <c r="P652" s="22"/>
      <c r="Q652" s="57"/>
      <c r="R652" s="22"/>
      <c r="S652" s="57"/>
      <c r="T652" s="22"/>
      <c r="U652" s="22"/>
      <c r="V652" s="22"/>
      <c r="W652" s="22"/>
      <c r="X652" s="22"/>
      <c r="Y652" s="22"/>
      <c r="Z652" s="22"/>
      <c r="AA652" s="22"/>
      <c r="AB652" s="22"/>
      <c r="AC652" s="22"/>
      <c r="AD652" s="22"/>
    </row>
    <row r="653" spans="1:30" ht="15.75" customHeight="1" x14ac:dyDescent="0.2">
      <c r="A653" s="22"/>
      <c r="B653" s="22"/>
      <c r="C653" s="22"/>
      <c r="D653" s="22"/>
      <c r="E653" s="21"/>
      <c r="F653" s="21"/>
      <c r="G653" s="21"/>
      <c r="H653" s="21"/>
      <c r="I653" s="21"/>
      <c r="J653" s="21"/>
      <c r="K653" s="21"/>
      <c r="L653" s="21"/>
      <c r="M653" s="21"/>
      <c r="N653" s="21"/>
      <c r="O653" s="22"/>
      <c r="P653" s="22"/>
      <c r="Q653" s="57"/>
      <c r="R653" s="22"/>
      <c r="S653" s="57"/>
      <c r="T653" s="22"/>
      <c r="U653" s="22"/>
      <c r="V653" s="22"/>
      <c r="W653" s="22"/>
      <c r="X653" s="22"/>
      <c r="Y653" s="22"/>
      <c r="Z653" s="22"/>
      <c r="AA653" s="22"/>
      <c r="AB653" s="22"/>
      <c r="AC653" s="22"/>
      <c r="AD653" s="22"/>
    </row>
    <row r="654" spans="1:30" ht="15.75" customHeight="1" x14ac:dyDescent="0.2">
      <c r="A654" s="22"/>
      <c r="B654" s="22"/>
      <c r="C654" s="22"/>
      <c r="D654" s="22"/>
      <c r="E654" s="21"/>
      <c r="F654" s="21"/>
      <c r="G654" s="21"/>
      <c r="H654" s="21"/>
      <c r="I654" s="21"/>
      <c r="J654" s="21"/>
      <c r="K654" s="21"/>
      <c r="L654" s="21"/>
      <c r="M654" s="21"/>
      <c r="N654" s="21"/>
      <c r="O654" s="22"/>
      <c r="P654" s="22"/>
      <c r="Q654" s="57"/>
      <c r="R654" s="22"/>
      <c r="S654" s="57"/>
      <c r="T654" s="22"/>
      <c r="U654" s="22"/>
      <c r="V654" s="22"/>
      <c r="W654" s="22"/>
      <c r="X654" s="22"/>
      <c r="Y654" s="22"/>
      <c r="Z654" s="22"/>
      <c r="AA654" s="22"/>
      <c r="AB654" s="22"/>
      <c r="AC654" s="22"/>
      <c r="AD654" s="22"/>
    </row>
    <row r="655" spans="1:30" ht="15.75" customHeight="1" x14ac:dyDescent="0.2">
      <c r="A655" s="22"/>
      <c r="B655" s="22"/>
      <c r="C655" s="22"/>
      <c r="D655" s="22"/>
      <c r="E655" s="21"/>
      <c r="F655" s="21"/>
      <c r="G655" s="21"/>
      <c r="H655" s="21"/>
      <c r="I655" s="21"/>
      <c r="J655" s="21"/>
      <c r="K655" s="21"/>
      <c r="L655" s="21"/>
      <c r="M655" s="21"/>
      <c r="N655" s="21"/>
      <c r="O655" s="22"/>
      <c r="P655" s="22"/>
      <c r="Q655" s="57"/>
      <c r="R655" s="22"/>
      <c r="S655" s="57"/>
      <c r="T655" s="22"/>
      <c r="U655" s="22"/>
      <c r="V655" s="22"/>
      <c r="W655" s="22"/>
      <c r="X655" s="22"/>
      <c r="Y655" s="22"/>
      <c r="Z655" s="22"/>
      <c r="AA655" s="22"/>
      <c r="AB655" s="22"/>
      <c r="AC655" s="22"/>
      <c r="AD655" s="22"/>
    </row>
    <row r="656" spans="1:30" ht="15.75" customHeight="1" x14ac:dyDescent="0.2">
      <c r="A656" s="22"/>
      <c r="B656" s="22"/>
      <c r="C656" s="22"/>
      <c r="D656" s="22"/>
      <c r="E656" s="21"/>
      <c r="F656" s="21"/>
      <c r="G656" s="21"/>
      <c r="H656" s="21"/>
      <c r="I656" s="21"/>
      <c r="J656" s="21"/>
      <c r="K656" s="21"/>
      <c r="L656" s="21"/>
      <c r="M656" s="21"/>
      <c r="N656" s="21"/>
      <c r="O656" s="22"/>
      <c r="P656" s="22"/>
      <c r="Q656" s="57"/>
      <c r="R656" s="22"/>
      <c r="S656" s="57"/>
      <c r="T656" s="22"/>
      <c r="U656" s="22"/>
      <c r="V656" s="22"/>
      <c r="W656" s="22"/>
      <c r="X656" s="22"/>
      <c r="Y656" s="22"/>
      <c r="Z656" s="22"/>
      <c r="AA656" s="22"/>
      <c r="AB656" s="22"/>
      <c r="AC656" s="22"/>
      <c r="AD656" s="22"/>
    </row>
    <row r="657" spans="1:30" ht="15.75" customHeight="1" x14ac:dyDescent="0.2">
      <c r="A657" s="22"/>
      <c r="B657" s="22"/>
      <c r="C657" s="22"/>
      <c r="D657" s="22"/>
      <c r="E657" s="21"/>
      <c r="F657" s="21"/>
      <c r="G657" s="21"/>
      <c r="H657" s="21"/>
      <c r="I657" s="21"/>
      <c r="J657" s="21"/>
      <c r="K657" s="21"/>
      <c r="L657" s="21"/>
      <c r="M657" s="21"/>
      <c r="N657" s="21"/>
      <c r="O657" s="22"/>
      <c r="P657" s="22"/>
      <c r="Q657" s="57"/>
      <c r="R657" s="22"/>
      <c r="S657" s="57"/>
      <c r="T657" s="22"/>
      <c r="U657" s="22"/>
      <c r="V657" s="22"/>
      <c r="W657" s="22"/>
      <c r="X657" s="22"/>
      <c r="Y657" s="22"/>
      <c r="Z657" s="22"/>
      <c r="AA657" s="22"/>
      <c r="AB657" s="22"/>
      <c r="AC657" s="22"/>
      <c r="AD657" s="22"/>
    </row>
    <row r="658" spans="1:30" ht="15.75" customHeight="1" x14ac:dyDescent="0.2">
      <c r="A658" s="22"/>
      <c r="B658" s="22"/>
      <c r="C658" s="22"/>
      <c r="D658" s="22"/>
      <c r="E658" s="21"/>
      <c r="F658" s="21"/>
      <c r="G658" s="21"/>
      <c r="H658" s="21"/>
      <c r="I658" s="21"/>
      <c r="J658" s="21"/>
      <c r="K658" s="21"/>
      <c r="L658" s="21"/>
      <c r="M658" s="21"/>
      <c r="N658" s="21"/>
      <c r="O658" s="22"/>
      <c r="P658" s="22"/>
      <c r="Q658" s="57"/>
      <c r="R658" s="22"/>
      <c r="S658" s="57"/>
      <c r="T658" s="22"/>
      <c r="U658" s="22"/>
      <c r="V658" s="22"/>
      <c r="W658" s="22"/>
      <c r="X658" s="22"/>
      <c r="Y658" s="22"/>
      <c r="Z658" s="22"/>
      <c r="AA658" s="22"/>
      <c r="AB658" s="22"/>
      <c r="AC658" s="22"/>
      <c r="AD658" s="22"/>
    </row>
    <row r="659" spans="1:30" ht="15.75" customHeight="1" x14ac:dyDescent="0.2">
      <c r="A659" s="22"/>
      <c r="B659" s="22"/>
      <c r="C659" s="22"/>
      <c r="D659" s="22"/>
      <c r="E659" s="21"/>
      <c r="F659" s="21"/>
      <c r="G659" s="21"/>
      <c r="H659" s="21"/>
      <c r="I659" s="21"/>
      <c r="J659" s="21"/>
      <c r="K659" s="21"/>
      <c r="L659" s="21"/>
      <c r="M659" s="21"/>
      <c r="N659" s="21"/>
      <c r="O659" s="22"/>
      <c r="P659" s="22"/>
      <c r="Q659" s="57"/>
      <c r="R659" s="22"/>
      <c r="S659" s="57"/>
      <c r="T659" s="22"/>
      <c r="U659" s="22"/>
      <c r="V659" s="22"/>
      <c r="W659" s="22"/>
      <c r="X659" s="22"/>
      <c r="Y659" s="22"/>
      <c r="Z659" s="22"/>
      <c r="AA659" s="22"/>
      <c r="AB659" s="22"/>
      <c r="AC659" s="22"/>
      <c r="AD659" s="22"/>
    </row>
    <row r="660" spans="1:30" ht="15.75" customHeight="1" x14ac:dyDescent="0.2">
      <c r="A660" s="22"/>
      <c r="B660" s="22"/>
      <c r="C660" s="22"/>
      <c r="D660" s="22"/>
      <c r="E660" s="21"/>
      <c r="F660" s="21"/>
      <c r="G660" s="21"/>
      <c r="H660" s="21"/>
      <c r="I660" s="21"/>
      <c r="J660" s="21"/>
      <c r="K660" s="21"/>
      <c r="L660" s="21"/>
      <c r="M660" s="21"/>
      <c r="N660" s="21"/>
      <c r="O660" s="22"/>
      <c r="P660" s="22"/>
      <c r="Q660" s="57"/>
      <c r="R660" s="22"/>
      <c r="S660" s="57"/>
      <c r="T660" s="22"/>
      <c r="U660" s="22"/>
      <c r="V660" s="22"/>
      <c r="W660" s="22"/>
      <c r="X660" s="22"/>
      <c r="Y660" s="22"/>
      <c r="Z660" s="22"/>
      <c r="AA660" s="22"/>
      <c r="AB660" s="22"/>
      <c r="AC660" s="22"/>
      <c r="AD660" s="22"/>
    </row>
    <row r="661" spans="1:30" ht="15.75" customHeight="1" x14ac:dyDescent="0.2">
      <c r="A661" s="22"/>
      <c r="B661" s="22"/>
      <c r="C661" s="22"/>
      <c r="D661" s="22"/>
      <c r="E661" s="21"/>
      <c r="F661" s="21"/>
      <c r="G661" s="21"/>
      <c r="H661" s="21"/>
      <c r="I661" s="21"/>
      <c r="J661" s="21"/>
      <c r="K661" s="21"/>
      <c r="L661" s="21"/>
      <c r="M661" s="21"/>
      <c r="N661" s="21"/>
      <c r="O661" s="22"/>
      <c r="P661" s="22"/>
      <c r="Q661" s="57"/>
      <c r="R661" s="22"/>
      <c r="S661" s="57"/>
      <c r="T661" s="22"/>
      <c r="U661" s="22"/>
      <c r="V661" s="22"/>
      <c r="W661" s="22"/>
      <c r="X661" s="22"/>
      <c r="Y661" s="22"/>
      <c r="Z661" s="22"/>
      <c r="AA661" s="22"/>
      <c r="AB661" s="22"/>
      <c r="AC661" s="22"/>
      <c r="AD661" s="22"/>
    </row>
    <row r="662" spans="1:30" ht="15.75" customHeight="1" x14ac:dyDescent="0.2">
      <c r="A662" s="22"/>
      <c r="B662" s="22"/>
      <c r="C662" s="22"/>
      <c r="D662" s="22"/>
      <c r="E662" s="21"/>
      <c r="F662" s="21"/>
      <c r="G662" s="21"/>
      <c r="H662" s="21"/>
      <c r="I662" s="21"/>
      <c r="J662" s="21"/>
      <c r="K662" s="21"/>
      <c r="L662" s="21"/>
      <c r="M662" s="21"/>
      <c r="N662" s="21"/>
      <c r="O662" s="22"/>
      <c r="P662" s="22"/>
      <c r="Q662" s="57"/>
      <c r="R662" s="22"/>
      <c r="S662" s="57"/>
      <c r="T662" s="22"/>
      <c r="U662" s="22"/>
      <c r="V662" s="22"/>
      <c r="W662" s="22"/>
      <c r="X662" s="22"/>
      <c r="Y662" s="22"/>
      <c r="Z662" s="22"/>
      <c r="AA662" s="22"/>
      <c r="AB662" s="22"/>
      <c r="AC662" s="22"/>
      <c r="AD662" s="22"/>
    </row>
    <row r="663" spans="1:30" ht="15.75" customHeight="1" x14ac:dyDescent="0.2">
      <c r="A663" s="22"/>
      <c r="B663" s="22"/>
      <c r="C663" s="22"/>
      <c r="D663" s="22"/>
      <c r="E663" s="21"/>
      <c r="F663" s="21"/>
      <c r="G663" s="21"/>
      <c r="H663" s="21"/>
      <c r="I663" s="21"/>
      <c r="J663" s="21"/>
      <c r="K663" s="21"/>
      <c r="L663" s="21"/>
      <c r="M663" s="21"/>
      <c r="N663" s="21"/>
      <c r="O663" s="22"/>
      <c r="P663" s="22"/>
      <c r="Q663" s="57"/>
      <c r="R663" s="22"/>
      <c r="S663" s="57"/>
      <c r="T663" s="22"/>
      <c r="U663" s="22"/>
      <c r="V663" s="22"/>
      <c r="W663" s="22"/>
      <c r="X663" s="22"/>
      <c r="Y663" s="22"/>
      <c r="Z663" s="22"/>
      <c r="AA663" s="22"/>
      <c r="AB663" s="22"/>
      <c r="AC663" s="22"/>
      <c r="AD663" s="22"/>
    </row>
    <row r="664" spans="1:30" ht="15.75" customHeight="1" x14ac:dyDescent="0.2">
      <c r="A664" s="22"/>
      <c r="B664" s="22"/>
      <c r="C664" s="22"/>
      <c r="D664" s="22"/>
      <c r="E664" s="21"/>
      <c r="F664" s="21"/>
      <c r="G664" s="21"/>
      <c r="H664" s="21"/>
      <c r="I664" s="21"/>
      <c r="J664" s="21"/>
      <c r="K664" s="21"/>
      <c r="L664" s="21"/>
      <c r="M664" s="21"/>
      <c r="N664" s="21"/>
      <c r="O664" s="22"/>
      <c r="P664" s="22"/>
      <c r="Q664" s="57"/>
      <c r="R664" s="22"/>
      <c r="S664" s="57"/>
      <c r="T664" s="22"/>
      <c r="U664" s="22"/>
      <c r="V664" s="22"/>
      <c r="W664" s="22"/>
      <c r="X664" s="22"/>
      <c r="Y664" s="22"/>
      <c r="Z664" s="22"/>
      <c r="AA664" s="22"/>
      <c r="AB664" s="22"/>
      <c r="AC664" s="22"/>
      <c r="AD664" s="22"/>
    </row>
    <row r="665" spans="1:30" ht="15.75" customHeight="1" x14ac:dyDescent="0.2">
      <c r="A665" s="22"/>
      <c r="B665" s="22"/>
      <c r="C665" s="22"/>
      <c r="D665" s="22"/>
      <c r="E665" s="21"/>
      <c r="F665" s="21"/>
      <c r="G665" s="21"/>
      <c r="H665" s="21"/>
      <c r="I665" s="21"/>
      <c r="J665" s="21"/>
      <c r="K665" s="21"/>
      <c r="L665" s="21"/>
      <c r="M665" s="21"/>
      <c r="N665" s="21"/>
      <c r="O665" s="22"/>
      <c r="P665" s="22"/>
      <c r="Q665" s="57"/>
      <c r="R665" s="22"/>
      <c r="S665" s="57"/>
      <c r="T665" s="22"/>
      <c r="U665" s="22"/>
      <c r="V665" s="22"/>
      <c r="W665" s="22"/>
      <c r="X665" s="22"/>
      <c r="Y665" s="22"/>
      <c r="Z665" s="22"/>
      <c r="AA665" s="22"/>
      <c r="AB665" s="22"/>
      <c r="AC665" s="22"/>
      <c r="AD665" s="22"/>
    </row>
    <row r="666" spans="1:30" ht="15.75" customHeight="1" x14ac:dyDescent="0.2">
      <c r="A666" s="22"/>
      <c r="B666" s="22"/>
      <c r="C666" s="22"/>
      <c r="D666" s="22"/>
      <c r="E666" s="21"/>
      <c r="F666" s="21"/>
      <c r="G666" s="21"/>
      <c r="H666" s="21"/>
      <c r="I666" s="21"/>
      <c r="J666" s="21"/>
      <c r="K666" s="21"/>
      <c r="L666" s="21"/>
      <c r="M666" s="21"/>
      <c r="N666" s="21"/>
      <c r="O666" s="22"/>
      <c r="P666" s="22"/>
      <c r="Q666" s="57"/>
      <c r="R666" s="22"/>
      <c r="S666" s="57"/>
      <c r="T666" s="22"/>
      <c r="U666" s="22"/>
      <c r="V666" s="22"/>
      <c r="W666" s="22"/>
      <c r="X666" s="22"/>
      <c r="Y666" s="22"/>
      <c r="Z666" s="22"/>
      <c r="AA666" s="22"/>
      <c r="AB666" s="22"/>
      <c r="AC666" s="22"/>
      <c r="AD666" s="22"/>
    </row>
    <row r="667" spans="1:30" ht="15.75" customHeight="1" x14ac:dyDescent="0.2">
      <c r="A667" s="22"/>
      <c r="B667" s="22"/>
      <c r="C667" s="22"/>
      <c r="D667" s="22"/>
      <c r="E667" s="21"/>
      <c r="F667" s="21"/>
      <c r="G667" s="21"/>
      <c r="H667" s="21"/>
      <c r="I667" s="21"/>
      <c r="J667" s="21"/>
      <c r="K667" s="21"/>
      <c r="L667" s="21"/>
      <c r="M667" s="21"/>
      <c r="N667" s="21"/>
      <c r="O667" s="22"/>
      <c r="P667" s="22"/>
      <c r="Q667" s="57"/>
      <c r="R667" s="22"/>
      <c r="S667" s="57"/>
      <c r="T667" s="22"/>
      <c r="U667" s="22"/>
      <c r="V667" s="22"/>
      <c r="W667" s="22"/>
      <c r="X667" s="22"/>
      <c r="Y667" s="22"/>
      <c r="Z667" s="22"/>
      <c r="AA667" s="22"/>
      <c r="AB667" s="22"/>
      <c r="AC667" s="22"/>
      <c r="AD667" s="22"/>
    </row>
    <row r="668" spans="1:30" ht="15.75" customHeight="1" x14ac:dyDescent="0.2">
      <c r="A668" s="22"/>
      <c r="B668" s="22"/>
      <c r="C668" s="22"/>
      <c r="D668" s="22"/>
      <c r="E668" s="21"/>
      <c r="F668" s="21"/>
      <c r="G668" s="21"/>
      <c r="H668" s="21"/>
      <c r="I668" s="21"/>
      <c r="J668" s="21"/>
      <c r="K668" s="21"/>
      <c r="L668" s="21"/>
      <c r="M668" s="21"/>
      <c r="N668" s="21"/>
      <c r="O668" s="22"/>
      <c r="P668" s="22"/>
      <c r="Q668" s="57"/>
      <c r="R668" s="22"/>
      <c r="S668" s="57"/>
      <c r="T668" s="22"/>
      <c r="U668" s="22"/>
      <c r="V668" s="22"/>
      <c r="W668" s="22"/>
      <c r="X668" s="22"/>
      <c r="Y668" s="22"/>
      <c r="Z668" s="22"/>
      <c r="AA668" s="22"/>
      <c r="AB668" s="22"/>
      <c r="AC668" s="22"/>
      <c r="AD668" s="22"/>
    </row>
    <row r="669" spans="1:30" ht="15.75" customHeight="1" x14ac:dyDescent="0.2">
      <c r="A669" s="22"/>
      <c r="B669" s="22"/>
      <c r="C669" s="22"/>
      <c r="D669" s="22"/>
      <c r="E669" s="21"/>
      <c r="F669" s="21"/>
      <c r="G669" s="21"/>
      <c r="H669" s="21"/>
      <c r="I669" s="21"/>
      <c r="J669" s="21"/>
      <c r="K669" s="21"/>
      <c r="L669" s="21"/>
      <c r="M669" s="21"/>
      <c r="N669" s="21"/>
      <c r="O669" s="22"/>
      <c r="P669" s="22"/>
      <c r="Q669" s="57"/>
      <c r="R669" s="22"/>
      <c r="S669" s="57"/>
      <c r="T669" s="22"/>
      <c r="U669" s="22"/>
      <c r="V669" s="22"/>
      <c r="W669" s="22"/>
      <c r="X669" s="22"/>
      <c r="Y669" s="22"/>
      <c r="Z669" s="22"/>
      <c r="AA669" s="22"/>
      <c r="AB669" s="22"/>
      <c r="AC669" s="22"/>
      <c r="AD669" s="22"/>
    </row>
    <row r="670" spans="1:30" ht="15.75" customHeight="1" x14ac:dyDescent="0.2">
      <c r="A670" s="22"/>
      <c r="B670" s="22"/>
      <c r="C670" s="22"/>
      <c r="D670" s="22"/>
      <c r="E670" s="21"/>
      <c r="F670" s="21"/>
      <c r="G670" s="21"/>
      <c r="H670" s="21"/>
      <c r="I670" s="21"/>
      <c r="J670" s="21"/>
      <c r="K670" s="21"/>
      <c r="L670" s="21"/>
      <c r="M670" s="21"/>
      <c r="N670" s="21"/>
      <c r="O670" s="22"/>
      <c r="P670" s="22"/>
      <c r="Q670" s="57"/>
      <c r="R670" s="22"/>
      <c r="S670" s="57"/>
      <c r="T670" s="22"/>
      <c r="U670" s="22"/>
      <c r="V670" s="22"/>
      <c r="W670" s="22"/>
      <c r="X670" s="22"/>
      <c r="Y670" s="22"/>
      <c r="Z670" s="22"/>
      <c r="AA670" s="22"/>
      <c r="AB670" s="22"/>
      <c r="AC670" s="22"/>
      <c r="AD670" s="22"/>
    </row>
    <row r="671" spans="1:30" ht="15.75" customHeight="1" x14ac:dyDescent="0.2">
      <c r="A671" s="22"/>
      <c r="B671" s="22"/>
      <c r="C671" s="22"/>
      <c r="D671" s="22"/>
      <c r="E671" s="21"/>
      <c r="F671" s="21"/>
      <c r="G671" s="21"/>
      <c r="H671" s="21"/>
      <c r="I671" s="21"/>
      <c r="J671" s="21"/>
      <c r="K671" s="21"/>
      <c r="L671" s="21"/>
      <c r="M671" s="21"/>
      <c r="N671" s="21"/>
      <c r="O671" s="22"/>
      <c r="P671" s="22"/>
      <c r="Q671" s="57"/>
      <c r="R671" s="22"/>
      <c r="S671" s="57"/>
      <c r="T671" s="22"/>
      <c r="U671" s="22"/>
      <c r="V671" s="22"/>
      <c r="W671" s="22"/>
      <c r="X671" s="22"/>
      <c r="Y671" s="22"/>
      <c r="Z671" s="22"/>
      <c r="AA671" s="22"/>
      <c r="AB671" s="22"/>
      <c r="AC671" s="22"/>
      <c r="AD671" s="22"/>
    </row>
    <row r="672" spans="1:30" ht="15.75" customHeight="1" x14ac:dyDescent="0.2">
      <c r="A672" s="22"/>
      <c r="B672" s="22"/>
      <c r="C672" s="22"/>
      <c r="D672" s="22"/>
      <c r="E672" s="21"/>
      <c r="F672" s="21"/>
      <c r="G672" s="21"/>
      <c r="H672" s="21"/>
      <c r="I672" s="21"/>
      <c r="J672" s="21"/>
      <c r="K672" s="21"/>
      <c r="L672" s="21"/>
      <c r="M672" s="21"/>
      <c r="N672" s="21"/>
      <c r="O672" s="22"/>
      <c r="P672" s="22"/>
      <c r="Q672" s="57"/>
      <c r="R672" s="22"/>
      <c r="S672" s="57"/>
      <c r="T672" s="22"/>
      <c r="U672" s="22"/>
      <c r="V672" s="22"/>
      <c r="W672" s="22"/>
      <c r="X672" s="22"/>
      <c r="Y672" s="22"/>
      <c r="Z672" s="22"/>
      <c r="AA672" s="22"/>
      <c r="AB672" s="22"/>
      <c r="AC672" s="22"/>
      <c r="AD672" s="22"/>
    </row>
    <row r="673" spans="1:30" ht="15.75" customHeight="1" x14ac:dyDescent="0.2">
      <c r="A673" s="22"/>
      <c r="B673" s="22"/>
      <c r="C673" s="22"/>
      <c r="D673" s="22"/>
      <c r="E673" s="21"/>
      <c r="F673" s="21"/>
      <c r="G673" s="21"/>
      <c r="H673" s="21"/>
      <c r="I673" s="21"/>
      <c r="J673" s="21"/>
      <c r="K673" s="21"/>
      <c r="L673" s="21"/>
      <c r="M673" s="21"/>
      <c r="N673" s="21"/>
      <c r="O673" s="22"/>
      <c r="P673" s="22"/>
      <c r="Q673" s="57"/>
      <c r="R673" s="22"/>
      <c r="S673" s="57"/>
      <c r="T673" s="22"/>
      <c r="U673" s="22"/>
      <c r="V673" s="22"/>
      <c r="W673" s="22"/>
      <c r="X673" s="22"/>
      <c r="Y673" s="22"/>
      <c r="Z673" s="22"/>
      <c r="AA673" s="22"/>
      <c r="AB673" s="22"/>
      <c r="AC673" s="22"/>
      <c r="AD673" s="22"/>
    </row>
    <row r="674" spans="1:30" ht="15.75" customHeight="1" x14ac:dyDescent="0.2">
      <c r="A674" s="22"/>
      <c r="B674" s="22"/>
      <c r="C674" s="22"/>
      <c r="D674" s="22"/>
      <c r="E674" s="21"/>
      <c r="F674" s="21"/>
      <c r="G674" s="21"/>
      <c r="H674" s="21"/>
      <c r="I674" s="21"/>
      <c r="J674" s="21"/>
      <c r="K674" s="21"/>
      <c r="L674" s="21"/>
      <c r="M674" s="21"/>
      <c r="N674" s="21"/>
      <c r="O674" s="22"/>
      <c r="P674" s="22"/>
      <c r="Q674" s="57"/>
      <c r="R674" s="22"/>
      <c r="S674" s="57"/>
      <c r="T674" s="22"/>
      <c r="U674" s="22"/>
      <c r="V674" s="22"/>
      <c r="W674" s="22"/>
      <c r="X674" s="22"/>
      <c r="Y674" s="22"/>
      <c r="Z674" s="22"/>
      <c r="AA674" s="22"/>
      <c r="AB674" s="22"/>
      <c r="AC674" s="22"/>
      <c r="AD674" s="22"/>
    </row>
    <row r="675" spans="1:30" ht="15.75" customHeight="1" x14ac:dyDescent="0.2">
      <c r="A675" s="22"/>
      <c r="B675" s="22"/>
      <c r="C675" s="22"/>
      <c r="D675" s="22"/>
      <c r="E675" s="21"/>
      <c r="F675" s="21"/>
      <c r="G675" s="21"/>
      <c r="H675" s="21"/>
      <c r="I675" s="21"/>
      <c r="J675" s="21"/>
      <c r="K675" s="21"/>
      <c r="L675" s="21"/>
      <c r="M675" s="21"/>
      <c r="N675" s="21"/>
      <c r="O675" s="22"/>
      <c r="P675" s="22"/>
      <c r="Q675" s="57"/>
      <c r="R675" s="22"/>
      <c r="S675" s="57"/>
      <c r="T675" s="22"/>
      <c r="U675" s="22"/>
      <c r="V675" s="22"/>
      <c r="W675" s="22"/>
      <c r="X675" s="22"/>
      <c r="Y675" s="22"/>
      <c r="Z675" s="22"/>
      <c r="AA675" s="22"/>
      <c r="AB675" s="22"/>
      <c r="AC675" s="22"/>
      <c r="AD675" s="22"/>
    </row>
    <row r="676" spans="1:30" ht="15.75" customHeight="1" x14ac:dyDescent="0.2">
      <c r="A676" s="22"/>
      <c r="B676" s="22"/>
      <c r="C676" s="22"/>
      <c r="D676" s="22"/>
      <c r="E676" s="21"/>
      <c r="F676" s="21"/>
      <c r="G676" s="21"/>
      <c r="H676" s="21"/>
      <c r="I676" s="21"/>
      <c r="J676" s="21"/>
      <c r="K676" s="21"/>
      <c r="L676" s="21"/>
      <c r="M676" s="21"/>
      <c r="N676" s="21"/>
      <c r="O676" s="22"/>
      <c r="P676" s="22"/>
      <c r="Q676" s="57"/>
      <c r="R676" s="22"/>
      <c r="S676" s="57"/>
      <c r="T676" s="22"/>
      <c r="U676" s="22"/>
      <c r="V676" s="22"/>
      <c r="W676" s="22"/>
      <c r="X676" s="22"/>
      <c r="Y676" s="22"/>
      <c r="Z676" s="22"/>
      <c r="AA676" s="22"/>
      <c r="AB676" s="22"/>
      <c r="AC676" s="22"/>
      <c r="AD676" s="22"/>
    </row>
    <row r="677" spans="1:30" ht="15.75" customHeight="1" x14ac:dyDescent="0.2">
      <c r="A677" s="22"/>
      <c r="B677" s="22"/>
      <c r="C677" s="22"/>
      <c r="D677" s="22"/>
      <c r="E677" s="21"/>
      <c r="F677" s="21"/>
      <c r="G677" s="21"/>
      <c r="H677" s="21"/>
      <c r="I677" s="21"/>
      <c r="J677" s="21"/>
      <c r="K677" s="21"/>
      <c r="L677" s="21"/>
      <c r="M677" s="21"/>
      <c r="N677" s="21"/>
      <c r="O677" s="22"/>
      <c r="P677" s="22"/>
      <c r="Q677" s="57"/>
      <c r="R677" s="22"/>
      <c r="S677" s="57"/>
      <c r="T677" s="22"/>
      <c r="U677" s="22"/>
      <c r="V677" s="22"/>
      <c r="W677" s="22"/>
      <c r="X677" s="22"/>
      <c r="Y677" s="22"/>
      <c r="Z677" s="22"/>
      <c r="AA677" s="22"/>
      <c r="AB677" s="22"/>
      <c r="AC677" s="22"/>
      <c r="AD677" s="22"/>
    </row>
    <row r="678" spans="1:30" ht="15.75" customHeight="1" x14ac:dyDescent="0.2">
      <c r="A678" s="22"/>
      <c r="B678" s="22"/>
      <c r="C678" s="22"/>
      <c r="D678" s="22"/>
      <c r="E678" s="21"/>
      <c r="F678" s="21"/>
      <c r="G678" s="21"/>
      <c r="H678" s="21"/>
      <c r="I678" s="21"/>
      <c r="J678" s="21"/>
      <c r="K678" s="21"/>
      <c r="L678" s="21"/>
      <c r="M678" s="21"/>
      <c r="N678" s="21"/>
      <c r="O678" s="22"/>
      <c r="P678" s="22"/>
      <c r="Q678" s="57"/>
      <c r="R678" s="22"/>
      <c r="S678" s="57"/>
      <c r="T678" s="22"/>
      <c r="U678" s="22"/>
      <c r="V678" s="22"/>
      <c r="W678" s="22"/>
      <c r="X678" s="22"/>
      <c r="Y678" s="22"/>
      <c r="Z678" s="22"/>
      <c r="AA678" s="22"/>
      <c r="AB678" s="22"/>
      <c r="AC678" s="22"/>
      <c r="AD678" s="22"/>
    </row>
    <row r="679" spans="1:30" ht="15.75" customHeight="1" x14ac:dyDescent="0.2">
      <c r="A679" s="22"/>
      <c r="B679" s="22"/>
      <c r="C679" s="22"/>
      <c r="D679" s="22"/>
      <c r="E679" s="21"/>
      <c r="F679" s="21"/>
      <c r="G679" s="21"/>
      <c r="H679" s="21"/>
      <c r="I679" s="21"/>
      <c r="J679" s="21"/>
      <c r="K679" s="21"/>
      <c r="L679" s="21"/>
      <c r="M679" s="21"/>
      <c r="N679" s="21"/>
      <c r="O679" s="22"/>
      <c r="P679" s="22"/>
      <c r="Q679" s="57"/>
      <c r="R679" s="22"/>
      <c r="S679" s="57"/>
      <c r="T679" s="22"/>
      <c r="U679" s="22"/>
      <c r="V679" s="22"/>
      <c r="W679" s="22"/>
      <c r="X679" s="22"/>
      <c r="Y679" s="22"/>
      <c r="Z679" s="22"/>
      <c r="AA679" s="22"/>
      <c r="AB679" s="22"/>
      <c r="AC679" s="22"/>
      <c r="AD679" s="22"/>
    </row>
    <row r="680" spans="1:30" ht="15.75" customHeight="1" x14ac:dyDescent="0.2">
      <c r="A680" s="22"/>
      <c r="B680" s="22"/>
      <c r="C680" s="22"/>
      <c r="D680" s="22"/>
      <c r="E680" s="21"/>
      <c r="F680" s="21"/>
      <c r="G680" s="21"/>
      <c r="H680" s="21"/>
      <c r="I680" s="21"/>
      <c r="J680" s="21"/>
      <c r="K680" s="21"/>
      <c r="L680" s="21"/>
      <c r="M680" s="21"/>
      <c r="N680" s="21"/>
      <c r="O680" s="22"/>
      <c r="P680" s="22"/>
      <c r="Q680" s="57"/>
      <c r="R680" s="22"/>
      <c r="S680" s="57"/>
      <c r="T680" s="22"/>
      <c r="U680" s="22"/>
      <c r="V680" s="22"/>
      <c r="W680" s="22"/>
      <c r="X680" s="22"/>
      <c r="Y680" s="22"/>
      <c r="Z680" s="22"/>
      <c r="AA680" s="22"/>
      <c r="AB680" s="22"/>
      <c r="AC680" s="22"/>
      <c r="AD680" s="22"/>
    </row>
    <row r="681" spans="1:30" ht="15.75" customHeight="1" x14ac:dyDescent="0.2">
      <c r="A681" s="22"/>
      <c r="B681" s="22"/>
      <c r="C681" s="22"/>
      <c r="D681" s="22"/>
      <c r="E681" s="21"/>
      <c r="F681" s="21"/>
      <c r="G681" s="21"/>
      <c r="H681" s="21"/>
      <c r="I681" s="21"/>
      <c r="J681" s="21"/>
      <c r="K681" s="21"/>
      <c r="L681" s="21"/>
      <c r="M681" s="21"/>
      <c r="N681" s="21"/>
      <c r="O681" s="22"/>
      <c r="P681" s="22"/>
      <c r="Q681" s="57"/>
      <c r="R681" s="22"/>
      <c r="S681" s="57"/>
      <c r="T681" s="22"/>
      <c r="U681" s="22"/>
      <c r="V681" s="22"/>
      <c r="W681" s="22"/>
      <c r="X681" s="22"/>
      <c r="Y681" s="22"/>
      <c r="Z681" s="22"/>
      <c r="AA681" s="22"/>
      <c r="AB681" s="22"/>
      <c r="AC681" s="22"/>
      <c r="AD681" s="22"/>
    </row>
    <row r="682" spans="1:30" ht="15.75" customHeight="1" x14ac:dyDescent="0.2">
      <c r="A682" s="22"/>
      <c r="B682" s="22"/>
      <c r="C682" s="22"/>
      <c r="D682" s="22"/>
      <c r="E682" s="21"/>
      <c r="F682" s="21"/>
      <c r="G682" s="21"/>
      <c r="H682" s="21"/>
      <c r="I682" s="21"/>
      <c r="J682" s="21"/>
      <c r="K682" s="21"/>
      <c r="L682" s="21"/>
      <c r="M682" s="21"/>
      <c r="N682" s="21"/>
      <c r="O682" s="22"/>
      <c r="P682" s="22"/>
      <c r="Q682" s="57"/>
      <c r="R682" s="22"/>
      <c r="S682" s="57"/>
      <c r="T682" s="22"/>
      <c r="U682" s="22"/>
      <c r="V682" s="22"/>
      <c r="W682" s="22"/>
      <c r="X682" s="22"/>
      <c r="Y682" s="22"/>
      <c r="Z682" s="22"/>
      <c r="AA682" s="22"/>
      <c r="AB682" s="22"/>
      <c r="AC682" s="22"/>
      <c r="AD682" s="22"/>
    </row>
    <row r="683" spans="1:30" ht="15.75" customHeight="1" x14ac:dyDescent="0.2">
      <c r="A683" s="22"/>
      <c r="B683" s="22"/>
      <c r="C683" s="22"/>
      <c r="D683" s="22"/>
      <c r="E683" s="21"/>
      <c r="F683" s="21"/>
      <c r="G683" s="21"/>
      <c r="H683" s="21"/>
      <c r="I683" s="21"/>
      <c r="J683" s="21"/>
      <c r="K683" s="21"/>
      <c r="L683" s="21"/>
      <c r="M683" s="21"/>
      <c r="N683" s="21"/>
      <c r="O683" s="22"/>
      <c r="P683" s="22"/>
      <c r="Q683" s="57"/>
      <c r="R683" s="22"/>
      <c r="S683" s="57"/>
      <c r="T683" s="22"/>
      <c r="U683" s="22"/>
      <c r="V683" s="22"/>
      <c r="W683" s="22"/>
      <c r="X683" s="22"/>
      <c r="Y683" s="22"/>
      <c r="Z683" s="22"/>
      <c r="AA683" s="22"/>
      <c r="AB683" s="22"/>
      <c r="AC683" s="22"/>
      <c r="AD683" s="22"/>
    </row>
    <row r="684" spans="1:30" ht="15.75" customHeight="1" x14ac:dyDescent="0.2">
      <c r="A684" s="22"/>
      <c r="B684" s="22"/>
      <c r="C684" s="22"/>
      <c r="D684" s="22"/>
      <c r="E684" s="21"/>
      <c r="F684" s="21"/>
      <c r="G684" s="21"/>
      <c r="H684" s="21"/>
      <c r="I684" s="21"/>
      <c r="J684" s="21"/>
      <c r="K684" s="21"/>
      <c r="L684" s="21"/>
      <c r="M684" s="21"/>
      <c r="N684" s="21"/>
      <c r="O684" s="22"/>
      <c r="P684" s="22"/>
      <c r="Q684" s="57"/>
      <c r="R684" s="22"/>
      <c r="S684" s="57"/>
      <c r="T684" s="22"/>
      <c r="U684" s="22"/>
      <c r="V684" s="22"/>
      <c r="W684" s="22"/>
      <c r="X684" s="22"/>
      <c r="Y684" s="22"/>
      <c r="Z684" s="22"/>
      <c r="AA684" s="22"/>
      <c r="AB684" s="22"/>
      <c r="AC684" s="22"/>
      <c r="AD684" s="22"/>
    </row>
    <row r="685" spans="1:30" ht="15.75" customHeight="1" x14ac:dyDescent="0.2">
      <c r="A685" s="22"/>
      <c r="B685" s="22"/>
      <c r="C685" s="22"/>
      <c r="D685" s="22"/>
      <c r="E685" s="21"/>
      <c r="F685" s="21"/>
      <c r="G685" s="21"/>
      <c r="H685" s="21"/>
      <c r="I685" s="21"/>
      <c r="J685" s="21"/>
      <c r="K685" s="21"/>
      <c r="L685" s="21"/>
      <c r="M685" s="21"/>
      <c r="N685" s="21"/>
      <c r="O685" s="22"/>
      <c r="P685" s="22"/>
      <c r="Q685" s="57"/>
      <c r="R685" s="22"/>
      <c r="S685" s="57"/>
      <c r="T685" s="22"/>
      <c r="U685" s="22"/>
      <c r="V685" s="22"/>
      <c r="W685" s="22"/>
      <c r="X685" s="22"/>
      <c r="Y685" s="22"/>
      <c r="Z685" s="22"/>
      <c r="AA685" s="22"/>
      <c r="AB685" s="22"/>
      <c r="AC685" s="22"/>
      <c r="AD685" s="22"/>
    </row>
    <row r="686" spans="1:30" ht="15.75" customHeight="1" x14ac:dyDescent="0.2">
      <c r="A686" s="22"/>
      <c r="B686" s="22"/>
      <c r="C686" s="22"/>
      <c r="D686" s="22"/>
      <c r="E686" s="21"/>
      <c r="F686" s="21"/>
      <c r="G686" s="21"/>
      <c r="H686" s="21"/>
      <c r="I686" s="21"/>
      <c r="J686" s="21"/>
      <c r="K686" s="21"/>
      <c r="L686" s="21"/>
      <c r="M686" s="21"/>
      <c r="N686" s="21"/>
      <c r="O686" s="22"/>
      <c r="P686" s="22"/>
      <c r="Q686" s="57"/>
      <c r="R686" s="22"/>
      <c r="S686" s="57"/>
      <c r="T686" s="22"/>
      <c r="U686" s="22"/>
      <c r="V686" s="22"/>
      <c r="W686" s="22"/>
      <c r="X686" s="22"/>
      <c r="Y686" s="22"/>
      <c r="Z686" s="22"/>
      <c r="AA686" s="22"/>
      <c r="AB686" s="22"/>
      <c r="AC686" s="22"/>
      <c r="AD686" s="22"/>
    </row>
    <row r="687" spans="1:30" ht="15.75" customHeight="1" x14ac:dyDescent="0.2">
      <c r="A687" s="22"/>
      <c r="B687" s="22"/>
      <c r="C687" s="22"/>
      <c r="D687" s="22"/>
      <c r="E687" s="21"/>
      <c r="F687" s="21"/>
      <c r="G687" s="21"/>
      <c r="H687" s="21"/>
      <c r="I687" s="21"/>
      <c r="J687" s="21"/>
      <c r="K687" s="21"/>
      <c r="L687" s="21"/>
      <c r="M687" s="21"/>
      <c r="N687" s="21"/>
      <c r="O687" s="22"/>
      <c r="P687" s="22"/>
      <c r="Q687" s="57"/>
      <c r="R687" s="22"/>
      <c r="S687" s="57"/>
      <c r="T687" s="22"/>
      <c r="U687" s="22"/>
      <c r="V687" s="22"/>
      <c r="W687" s="22"/>
      <c r="X687" s="22"/>
      <c r="Y687" s="22"/>
      <c r="Z687" s="22"/>
      <c r="AA687" s="22"/>
      <c r="AB687" s="22"/>
      <c r="AC687" s="22"/>
      <c r="AD687" s="22"/>
    </row>
    <row r="688" spans="1:30" ht="15.75" customHeight="1" x14ac:dyDescent="0.2">
      <c r="A688" s="22"/>
      <c r="B688" s="22"/>
      <c r="C688" s="22"/>
      <c r="D688" s="22"/>
      <c r="E688" s="21"/>
      <c r="F688" s="21"/>
      <c r="G688" s="21"/>
      <c r="H688" s="21"/>
      <c r="I688" s="21"/>
      <c r="J688" s="21"/>
      <c r="K688" s="21"/>
      <c r="L688" s="21"/>
      <c r="M688" s="21"/>
      <c r="N688" s="21"/>
      <c r="O688" s="22"/>
      <c r="P688" s="22"/>
      <c r="Q688" s="57"/>
      <c r="R688" s="22"/>
      <c r="S688" s="57"/>
      <c r="T688" s="22"/>
      <c r="U688" s="22"/>
      <c r="V688" s="22"/>
      <c r="W688" s="22"/>
      <c r="X688" s="22"/>
      <c r="Y688" s="22"/>
      <c r="Z688" s="22"/>
      <c r="AA688" s="22"/>
      <c r="AB688" s="22"/>
      <c r="AC688" s="22"/>
      <c r="AD688" s="22"/>
    </row>
    <row r="689" spans="1:30" ht="15.75" customHeight="1" x14ac:dyDescent="0.2">
      <c r="A689" s="22"/>
      <c r="B689" s="22"/>
      <c r="C689" s="22"/>
      <c r="D689" s="22"/>
      <c r="E689" s="21"/>
      <c r="F689" s="21"/>
      <c r="G689" s="21"/>
      <c r="H689" s="21"/>
      <c r="I689" s="21"/>
      <c r="J689" s="21"/>
      <c r="K689" s="21"/>
      <c r="L689" s="21"/>
      <c r="M689" s="21"/>
      <c r="N689" s="21"/>
      <c r="O689" s="22"/>
      <c r="P689" s="22"/>
      <c r="Q689" s="57"/>
      <c r="R689" s="22"/>
      <c r="S689" s="57"/>
      <c r="T689" s="22"/>
      <c r="U689" s="22"/>
      <c r="V689" s="22"/>
      <c r="W689" s="22"/>
      <c r="X689" s="22"/>
      <c r="Y689" s="22"/>
      <c r="Z689" s="22"/>
      <c r="AA689" s="22"/>
      <c r="AB689" s="22"/>
      <c r="AC689" s="22"/>
      <c r="AD689" s="22"/>
    </row>
    <row r="690" spans="1:30" ht="15.75" customHeight="1" x14ac:dyDescent="0.2">
      <c r="A690" s="22"/>
      <c r="B690" s="22"/>
      <c r="C690" s="22"/>
      <c r="D690" s="22"/>
      <c r="E690" s="21"/>
      <c r="F690" s="21"/>
      <c r="G690" s="21"/>
      <c r="H690" s="21"/>
      <c r="I690" s="21"/>
      <c r="J690" s="21"/>
      <c r="K690" s="21"/>
      <c r="L690" s="21"/>
      <c r="M690" s="21"/>
      <c r="N690" s="21"/>
      <c r="O690" s="22"/>
      <c r="P690" s="22"/>
      <c r="Q690" s="57"/>
      <c r="R690" s="22"/>
      <c r="S690" s="57"/>
      <c r="T690" s="22"/>
      <c r="U690" s="22"/>
      <c r="V690" s="22"/>
      <c r="W690" s="22"/>
      <c r="X690" s="22"/>
      <c r="Y690" s="22"/>
      <c r="Z690" s="22"/>
      <c r="AA690" s="22"/>
      <c r="AB690" s="22"/>
      <c r="AC690" s="22"/>
      <c r="AD690" s="22"/>
    </row>
    <row r="691" spans="1:30" ht="15.75" customHeight="1" x14ac:dyDescent="0.2">
      <c r="A691" s="22"/>
      <c r="B691" s="22"/>
      <c r="C691" s="22"/>
      <c r="D691" s="22"/>
      <c r="E691" s="21"/>
      <c r="F691" s="21"/>
      <c r="G691" s="21"/>
      <c r="H691" s="21"/>
      <c r="I691" s="21"/>
      <c r="J691" s="21"/>
      <c r="K691" s="21"/>
      <c r="L691" s="21"/>
      <c r="M691" s="21"/>
      <c r="N691" s="21"/>
      <c r="O691" s="22"/>
      <c r="P691" s="22"/>
      <c r="Q691" s="57"/>
      <c r="R691" s="22"/>
      <c r="S691" s="57"/>
      <c r="T691" s="22"/>
      <c r="U691" s="22"/>
      <c r="V691" s="22"/>
      <c r="W691" s="22"/>
      <c r="X691" s="22"/>
      <c r="Y691" s="22"/>
      <c r="Z691" s="22"/>
      <c r="AA691" s="22"/>
      <c r="AB691" s="22"/>
      <c r="AC691" s="22"/>
      <c r="AD691" s="22"/>
    </row>
    <row r="692" spans="1:30" ht="15.75" customHeight="1" x14ac:dyDescent="0.2">
      <c r="A692" s="22"/>
      <c r="B692" s="22"/>
      <c r="C692" s="22"/>
      <c r="D692" s="22"/>
      <c r="E692" s="21"/>
      <c r="F692" s="21"/>
      <c r="G692" s="21"/>
      <c r="H692" s="21"/>
      <c r="I692" s="21"/>
      <c r="J692" s="21"/>
      <c r="K692" s="21"/>
      <c r="L692" s="21"/>
      <c r="M692" s="21"/>
      <c r="N692" s="21"/>
      <c r="O692" s="22"/>
      <c r="P692" s="22"/>
      <c r="Q692" s="57"/>
      <c r="R692" s="22"/>
      <c r="S692" s="57"/>
      <c r="T692" s="22"/>
      <c r="U692" s="22"/>
      <c r="V692" s="22"/>
      <c r="W692" s="22"/>
      <c r="X692" s="22"/>
      <c r="Y692" s="22"/>
      <c r="Z692" s="22"/>
      <c r="AA692" s="22"/>
      <c r="AB692" s="22"/>
      <c r="AC692" s="22"/>
      <c r="AD692" s="22"/>
    </row>
    <row r="693" spans="1:30" ht="15.75" customHeight="1" x14ac:dyDescent="0.2">
      <c r="A693" s="22"/>
      <c r="B693" s="22"/>
      <c r="C693" s="22"/>
      <c r="D693" s="22"/>
      <c r="E693" s="21"/>
      <c r="F693" s="21"/>
      <c r="G693" s="21"/>
      <c r="H693" s="21"/>
      <c r="I693" s="21"/>
      <c r="J693" s="21"/>
      <c r="K693" s="21"/>
      <c r="L693" s="21"/>
      <c r="M693" s="21"/>
      <c r="N693" s="21"/>
      <c r="O693" s="22"/>
      <c r="P693" s="22"/>
      <c r="Q693" s="57"/>
      <c r="R693" s="22"/>
      <c r="S693" s="57"/>
      <c r="T693" s="22"/>
      <c r="U693" s="22"/>
      <c r="V693" s="22"/>
      <c r="W693" s="22"/>
      <c r="X693" s="22"/>
      <c r="Y693" s="22"/>
      <c r="Z693" s="22"/>
      <c r="AA693" s="22"/>
      <c r="AB693" s="22"/>
      <c r="AC693" s="22"/>
      <c r="AD693" s="22"/>
    </row>
    <row r="694" spans="1:30" ht="15.75" customHeight="1" x14ac:dyDescent="0.2">
      <c r="A694" s="22"/>
      <c r="B694" s="22"/>
      <c r="C694" s="22"/>
      <c r="D694" s="22"/>
      <c r="E694" s="21"/>
      <c r="F694" s="21"/>
      <c r="G694" s="21"/>
      <c r="H694" s="21"/>
      <c r="I694" s="21"/>
      <c r="J694" s="21"/>
      <c r="K694" s="21"/>
      <c r="L694" s="21"/>
      <c r="M694" s="21"/>
      <c r="N694" s="21"/>
      <c r="O694" s="22"/>
      <c r="P694" s="22"/>
      <c r="Q694" s="57"/>
      <c r="R694" s="22"/>
      <c r="S694" s="57"/>
      <c r="T694" s="22"/>
      <c r="U694" s="22"/>
      <c r="V694" s="22"/>
      <c r="W694" s="22"/>
      <c r="X694" s="22"/>
      <c r="Y694" s="22"/>
      <c r="Z694" s="22"/>
      <c r="AA694" s="22"/>
      <c r="AB694" s="22"/>
      <c r="AC694" s="22"/>
      <c r="AD694" s="22"/>
    </row>
    <row r="695" spans="1:30" ht="15.75" customHeight="1" x14ac:dyDescent="0.2">
      <c r="A695" s="22"/>
      <c r="B695" s="22"/>
      <c r="C695" s="22"/>
      <c r="D695" s="22"/>
      <c r="E695" s="21"/>
      <c r="F695" s="21"/>
      <c r="G695" s="21"/>
      <c r="H695" s="21"/>
      <c r="I695" s="21"/>
      <c r="J695" s="21"/>
      <c r="K695" s="21"/>
      <c r="L695" s="21"/>
      <c r="M695" s="21"/>
      <c r="N695" s="21"/>
      <c r="O695" s="22"/>
      <c r="P695" s="22"/>
      <c r="Q695" s="57"/>
      <c r="R695" s="22"/>
      <c r="S695" s="57"/>
      <c r="T695" s="22"/>
      <c r="U695" s="22"/>
      <c r="V695" s="22"/>
      <c r="W695" s="22"/>
      <c r="X695" s="22"/>
      <c r="Y695" s="22"/>
      <c r="Z695" s="22"/>
      <c r="AA695" s="22"/>
      <c r="AB695" s="22"/>
      <c r="AC695" s="22"/>
      <c r="AD695" s="22"/>
    </row>
    <row r="696" spans="1:30" ht="15.75" customHeight="1" x14ac:dyDescent="0.2">
      <c r="A696" s="22"/>
      <c r="B696" s="22"/>
      <c r="C696" s="22"/>
      <c r="D696" s="22"/>
      <c r="E696" s="21"/>
      <c r="F696" s="21"/>
      <c r="G696" s="21"/>
      <c r="H696" s="21"/>
      <c r="I696" s="21"/>
      <c r="J696" s="21"/>
      <c r="K696" s="21"/>
      <c r="L696" s="21"/>
      <c r="M696" s="21"/>
      <c r="N696" s="21"/>
      <c r="O696" s="22"/>
      <c r="P696" s="22"/>
      <c r="Q696" s="57"/>
      <c r="R696" s="22"/>
      <c r="S696" s="57"/>
      <c r="T696" s="22"/>
      <c r="U696" s="22"/>
      <c r="V696" s="22"/>
      <c r="W696" s="22"/>
      <c r="X696" s="22"/>
      <c r="Y696" s="22"/>
      <c r="Z696" s="22"/>
      <c r="AA696" s="22"/>
      <c r="AB696" s="22"/>
      <c r="AC696" s="22"/>
      <c r="AD696" s="22"/>
    </row>
    <row r="697" spans="1:30" ht="15.75" customHeight="1" x14ac:dyDescent="0.2">
      <c r="A697" s="22"/>
      <c r="B697" s="22"/>
      <c r="C697" s="22"/>
      <c r="D697" s="22"/>
      <c r="E697" s="21"/>
      <c r="F697" s="21"/>
      <c r="G697" s="21"/>
      <c r="H697" s="21"/>
      <c r="I697" s="21"/>
      <c r="J697" s="21"/>
      <c r="K697" s="21"/>
      <c r="L697" s="21"/>
      <c r="M697" s="21"/>
      <c r="N697" s="21"/>
      <c r="O697" s="22"/>
      <c r="P697" s="22"/>
      <c r="Q697" s="57"/>
      <c r="R697" s="22"/>
      <c r="S697" s="57"/>
      <c r="T697" s="22"/>
      <c r="U697" s="22"/>
      <c r="V697" s="22"/>
      <c r="W697" s="22"/>
      <c r="X697" s="22"/>
      <c r="Y697" s="22"/>
      <c r="Z697" s="22"/>
      <c r="AA697" s="22"/>
      <c r="AB697" s="22"/>
      <c r="AC697" s="22"/>
      <c r="AD697" s="22"/>
    </row>
    <row r="698" spans="1:30" ht="15.75" customHeight="1" x14ac:dyDescent="0.2">
      <c r="A698" s="22"/>
      <c r="B698" s="22"/>
      <c r="C698" s="22"/>
      <c r="D698" s="22"/>
      <c r="E698" s="21"/>
      <c r="F698" s="21"/>
      <c r="G698" s="21"/>
      <c r="H698" s="21"/>
      <c r="I698" s="21"/>
      <c r="J698" s="21"/>
      <c r="K698" s="21"/>
      <c r="L698" s="21"/>
      <c r="M698" s="21"/>
      <c r="N698" s="21"/>
      <c r="O698" s="22"/>
      <c r="P698" s="22"/>
      <c r="Q698" s="57"/>
      <c r="R698" s="22"/>
      <c r="S698" s="57"/>
      <c r="T698" s="22"/>
      <c r="U698" s="22"/>
      <c r="V698" s="22"/>
      <c r="W698" s="22"/>
      <c r="X698" s="22"/>
      <c r="Y698" s="22"/>
      <c r="Z698" s="22"/>
      <c r="AA698" s="22"/>
      <c r="AB698" s="22"/>
      <c r="AC698" s="22"/>
      <c r="AD698" s="22"/>
    </row>
    <row r="699" spans="1:30" ht="15.75" customHeight="1" x14ac:dyDescent="0.2">
      <c r="A699" s="22"/>
      <c r="B699" s="22"/>
      <c r="C699" s="22"/>
      <c r="D699" s="22"/>
      <c r="E699" s="21"/>
      <c r="F699" s="21"/>
      <c r="G699" s="21"/>
      <c r="H699" s="21"/>
      <c r="I699" s="21"/>
      <c r="J699" s="21"/>
      <c r="K699" s="21"/>
      <c r="L699" s="21"/>
      <c r="M699" s="21"/>
      <c r="N699" s="21"/>
      <c r="O699" s="22"/>
      <c r="P699" s="22"/>
      <c r="Q699" s="57"/>
      <c r="R699" s="22"/>
      <c r="S699" s="57"/>
      <c r="T699" s="22"/>
      <c r="U699" s="22"/>
      <c r="V699" s="22"/>
      <c r="W699" s="22"/>
      <c r="X699" s="22"/>
      <c r="Y699" s="22"/>
      <c r="Z699" s="22"/>
      <c r="AA699" s="22"/>
      <c r="AB699" s="22"/>
      <c r="AC699" s="22"/>
      <c r="AD699" s="22"/>
    </row>
    <row r="700" spans="1:30" ht="15.75" customHeight="1" x14ac:dyDescent="0.2">
      <c r="A700" s="22"/>
      <c r="B700" s="22"/>
      <c r="C700" s="22"/>
      <c r="D700" s="22"/>
      <c r="E700" s="21"/>
      <c r="F700" s="21"/>
      <c r="G700" s="21"/>
      <c r="H700" s="21"/>
      <c r="I700" s="21"/>
      <c r="J700" s="21"/>
      <c r="K700" s="21"/>
      <c r="L700" s="21"/>
      <c r="M700" s="21"/>
      <c r="N700" s="21"/>
      <c r="O700" s="22"/>
      <c r="P700" s="22"/>
      <c r="Q700" s="57"/>
      <c r="R700" s="22"/>
      <c r="S700" s="57"/>
      <c r="T700" s="22"/>
      <c r="U700" s="22"/>
      <c r="V700" s="22"/>
      <c r="W700" s="22"/>
      <c r="X700" s="22"/>
      <c r="Y700" s="22"/>
      <c r="Z700" s="22"/>
      <c r="AA700" s="22"/>
      <c r="AB700" s="22"/>
      <c r="AC700" s="22"/>
      <c r="AD700" s="22"/>
    </row>
    <row r="701" spans="1:30" ht="15.75" customHeight="1" x14ac:dyDescent="0.2">
      <c r="A701" s="22"/>
      <c r="B701" s="22"/>
      <c r="C701" s="22"/>
      <c r="D701" s="22"/>
      <c r="E701" s="21"/>
      <c r="F701" s="21"/>
      <c r="G701" s="21"/>
      <c r="H701" s="21"/>
      <c r="I701" s="21"/>
      <c r="J701" s="21"/>
      <c r="K701" s="21"/>
      <c r="L701" s="21"/>
      <c r="M701" s="21"/>
      <c r="N701" s="21"/>
      <c r="O701" s="22"/>
      <c r="P701" s="22"/>
      <c r="Q701" s="57"/>
      <c r="R701" s="22"/>
      <c r="S701" s="57"/>
      <c r="T701" s="22"/>
      <c r="U701" s="22"/>
      <c r="V701" s="22"/>
      <c r="W701" s="22"/>
      <c r="X701" s="22"/>
      <c r="Y701" s="22"/>
      <c r="Z701" s="22"/>
      <c r="AA701" s="22"/>
      <c r="AB701" s="22"/>
      <c r="AC701" s="22"/>
      <c r="AD701" s="22"/>
    </row>
    <row r="702" spans="1:30" ht="15.75" customHeight="1" x14ac:dyDescent="0.2">
      <c r="A702" s="22"/>
      <c r="B702" s="22"/>
      <c r="C702" s="22"/>
      <c r="D702" s="22"/>
      <c r="E702" s="21"/>
      <c r="F702" s="21"/>
      <c r="G702" s="21"/>
      <c r="H702" s="21"/>
      <c r="I702" s="21"/>
      <c r="J702" s="21"/>
      <c r="K702" s="21"/>
      <c r="L702" s="21"/>
      <c r="M702" s="21"/>
      <c r="N702" s="21"/>
      <c r="O702" s="22"/>
      <c r="P702" s="22"/>
      <c r="Q702" s="57"/>
      <c r="R702" s="22"/>
      <c r="S702" s="57"/>
      <c r="T702" s="22"/>
      <c r="U702" s="22"/>
      <c r="V702" s="22"/>
      <c r="W702" s="22"/>
      <c r="X702" s="22"/>
      <c r="Y702" s="22"/>
      <c r="Z702" s="22"/>
      <c r="AA702" s="22"/>
      <c r="AB702" s="22"/>
      <c r="AC702" s="22"/>
      <c r="AD702" s="22"/>
    </row>
    <row r="703" spans="1:30" ht="15.75" customHeight="1" x14ac:dyDescent="0.2">
      <c r="A703" s="22"/>
      <c r="B703" s="22"/>
      <c r="C703" s="22"/>
      <c r="D703" s="22"/>
      <c r="E703" s="21"/>
      <c r="F703" s="21"/>
      <c r="G703" s="21"/>
      <c r="H703" s="21"/>
      <c r="I703" s="21"/>
      <c r="J703" s="21"/>
      <c r="K703" s="21"/>
      <c r="L703" s="21"/>
      <c r="M703" s="21"/>
      <c r="N703" s="21"/>
      <c r="O703" s="22"/>
      <c r="P703" s="22"/>
      <c r="Q703" s="57"/>
      <c r="R703" s="22"/>
      <c r="S703" s="57"/>
      <c r="T703" s="22"/>
      <c r="U703" s="22"/>
      <c r="V703" s="22"/>
      <c r="W703" s="22"/>
      <c r="X703" s="22"/>
      <c r="Y703" s="22"/>
      <c r="Z703" s="22"/>
      <c r="AA703" s="22"/>
      <c r="AB703" s="22"/>
      <c r="AC703" s="22"/>
      <c r="AD703" s="22"/>
    </row>
    <row r="704" spans="1:30" ht="15.75" customHeight="1" x14ac:dyDescent="0.2">
      <c r="A704" s="22"/>
      <c r="B704" s="22"/>
      <c r="C704" s="22"/>
      <c r="D704" s="22"/>
      <c r="E704" s="21"/>
      <c r="F704" s="21"/>
      <c r="G704" s="21"/>
      <c r="H704" s="21"/>
      <c r="I704" s="21"/>
      <c r="J704" s="21"/>
      <c r="K704" s="21"/>
      <c r="L704" s="21"/>
      <c r="M704" s="21"/>
      <c r="N704" s="21"/>
      <c r="O704" s="22"/>
      <c r="P704" s="22"/>
      <c r="Q704" s="57"/>
      <c r="R704" s="22"/>
      <c r="S704" s="57"/>
      <c r="T704" s="22"/>
      <c r="U704" s="22"/>
      <c r="V704" s="22"/>
      <c r="W704" s="22"/>
      <c r="X704" s="22"/>
      <c r="Y704" s="22"/>
      <c r="Z704" s="22"/>
      <c r="AA704" s="22"/>
      <c r="AB704" s="22"/>
      <c r="AC704" s="22"/>
      <c r="AD704" s="22"/>
    </row>
    <row r="705" spans="1:30" ht="15.75" customHeight="1" x14ac:dyDescent="0.2">
      <c r="A705" s="22"/>
      <c r="B705" s="22"/>
      <c r="C705" s="22"/>
      <c r="D705" s="22"/>
      <c r="E705" s="21"/>
      <c r="F705" s="21"/>
      <c r="G705" s="21"/>
      <c r="H705" s="21"/>
      <c r="I705" s="21"/>
      <c r="J705" s="21"/>
      <c r="K705" s="21"/>
      <c r="L705" s="21"/>
      <c r="M705" s="21"/>
      <c r="N705" s="21"/>
      <c r="O705" s="22"/>
      <c r="P705" s="22"/>
      <c r="Q705" s="57"/>
      <c r="R705" s="22"/>
      <c r="S705" s="57"/>
      <c r="T705" s="22"/>
      <c r="U705" s="22"/>
      <c r="V705" s="22"/>
      <c r="W705" s="22"/>
      <c r="X705" s="22"/>
      <c r="Y705" s="22"/>
      <c r="Z705" s="22"/>
      <c r="AA705" s="22"/>
      <c r="AB705" s="22"/>
      <c r="AC705" s="22"/>
      <c r="AD705" s="22"/>
    </row>
    <row r="706" spans="1:30" ht="15.75" customHeight="1" x14ac:dyDescent="0.2">
      <c r="A706" s="22"/>
      <c r="B706" s="22"/>
      <c r="C706" s="22"/>
      <c r="D706" s="22"/>
      <c r="E706" s="21"/>
      <c r="F706" s="21"/>
      <c r="G706" s="21"/>
      <c r="H706" s="21"/>
      <c r="I706" s="21"/>
      <c r="J706" s="21"/>
      <c r="K706" s="21"/>
      <c r="L706" s="21"/>
      <c r="M706" s="21"/>
      <c r="N706" s="21"/>
      <c r="O706" s="22"/>
      <c r="P706" s="22"/>
      <c r="Q706" s="57"/>
      <c r="R706" s="22"/>
      <c r="S706" s="57"/>
      <c r="T706" s="22"/>
      <c r="U706" s="22"/>
      <c r="V706" s="22"/>
      <c r="W706" s="22"/>
      <c r="X706" s="22"/>
      <c r="Y706" s="22"/>
      <c r="Z706" s="22"/>
      <c r="AA706" s="22"/>
      <c r="AB706" s="22"/>
      <c r="AC706" s="22"/>
      <c r="AD706" s="22"/>
    </row>
    <row r="707" spans="1:30" ht="15.75" customHeight="1" x14ac:dyDescent="0.2">
      <c r="A707" s="22"/>
      <c r="B707" s="22"/>
      <c r="C707" s="22"/>
      <c r="D707" s="22"/>
      <c r="E707" s="21"/>
      <c r="F707" s="21"/>
      <c r="G707" s="21"/>
      <c r="H707" s="21"/>
      <c r="I707" s="21"/>
      <c r="J707" s="21"/>
      <c r="K707" s="21"/>
      <c r="L707" s="21"/>
      <c r="M707" s="21"/>
      <c r="N707" s="21"/>
      <c r="O707" s="22"/>
      <c r="P707" s="22"/>
      <c r="Q707" s="57"/>
      <c r="R707" s="22"/>
      <c r="S707" s="57"/>
      <c r="T707" s="22"/>
      <c r="U707" s="22"/>
      <c r="V707" s="22"/>
      <c r="W707" s="22"/>
      <c r="X707" s="22"/>
      <c r="Y707" s="22"/>
      <c r="Z707" s="22"/>
      <c r="AA707" s="22"/>
      <c r="AB707" s="22"/>
      <c r="AC707" s="22"/>
      <c r="AD707" s="22"/>
    </row>
    <row r="708" spans="1:30" ht="15.75" customHeight="1" x14ac:dyDescent="0.2">
      <c r="A708" s="22"/>
      <c r="B708" s="22"/>
      <c r="C708" s="22"/>
      <c r="D708" s="22"/>
      <c r="E708" s="21"/>
      <c r="F708" s="21"/>
      <c r="G708" s="21"/>
      <c r="H708" s="21"/>
      <c r="I708" s="21"/>
      <c r="J708" s="21"/>
      <c r="K708" s="21"/>
      <c r="L708" s="21"/>
      <c r="M708" s="21"/>
      <c r="N708" s="21"/>
      <c r="O708" s="22"/>
      <c r="P708" s="22"/>
      <c r="Q708" s="57"/>
      <c r="R708" s="22"/>
      <c r="S708" s="57"/>
      <c r="T708" s="22"/>
      <c r="U708" s="22"/>
      <c r="V708" s="22"/>
      <c r="W708" s="22"/>
      <c r="X708" s="22"/>
      <c r="Y708" s="22"/>
      <c r="Z708" s="22"/>
      <c r="AA708" s="22"/>
      <c r="AB708" s="22"/>
      <c r="AC708" s="22"/>
      <c r="AD708" s="22"/>
    </row>
    <row r="709" spans="1:30" ht="15.75" customHeight="1" x14ac:dyDescent="0.2">
      <c r="A709" s="22"/>
      <c r="B709" s="22"/>
      <c r="C709" s="22"/>
      <c r="D709" s="22"/>
      <c r="E709" s="21"/>
      <c r="F709" s="21"/>
      <c r="G709" s="21"/>
      <c r="H709" s="21"/>
      <c r="I709" s="21"/>
      <c r="J709" s="21"/>
      <c r="K709" s="21"/>
      <c r="L709" s="21"/>
      <c r="M709" s="21"/>
      <c r="N709" s="21"/>
      <c r="O709" s="22"/>
      <c r="P709" s="22"/>
      <c r="Q709" s="57"/>
      <c r="R709" s="22"/>
      <c r="S709" s="57"/>
      <c r="T709" s="22"/>
      <c r="U709" s="22"/>
      <c r="V709" s="22"/>
      <c r="W709" s="22"/>
      <c r="X709" s="22"/>
      <c r="Y709" s="22"/>
      <c r="Z709" s="22"/>
      <c r="AA709" s="22"/>
      <c r="AB709" s="22"/>
      <c r="AC709" s="22"/>
      <c r="AD709" s="22"/>
    </row>
    <row r="710" spans="1:30" ht="15.75" customHeight="1" x14ac:dyDescent="0.2">
      <c r="A710" s="22"/>
      <c r="B710" s="22"/>
      <c r="C710" s="22"/>
      <c r="D710" s="22"/>
      <c r="E710" s="21"/>
      <c r="F710" s="21"/>
      <c r="G710" s="21"/>
      <c r="H710" s="21"/>
      <c r="I710" s="21"/>
      <c r="J710" s="21"/>
      <c r="K710" s="21"/>
      <c r="L710" s="21"/>
      <c r="M710" s="21"/>
      <c r="N710" s="21"/>
      <c r="O710" s="22"/>
      <c r="P710" s="22"/>
      <c r="Q710" s="57"/>
      <c r="R710" s="22"/>
      <c r="S710" s="57"/>
      <c r="T710" s="22"/>
      <c r="U710" s="22"/>
      <c r="V710" s="22"/>
      <c r="W710" s="22"/>
      <c r="X710" s="22"/>
      <c r="Y710" s="22"/>
      <c r="Z710" s="22"/>
      <c r="AA710" s="22"/>
      <c r="AB710" s="22"/>
      <c r="AC710" s="22"/>
      <c r="AD710" s="22"/>
    </row>
    <row r="711" spans="1:30" ht="15.75" customHeight="1" x14ac:dyDescent="0.2">
      <c r="A711" s="22"/>
      <c r="B711" s="22"/>
      <c r="C711" s="22"/>
      <c r="D711" s="22"/>
      <c r="E711" s="21"/>
      <c r="F711" s="21"/>
      <c r="G711" s="21"/>
      <c r="H711" s="21"/>
      <c r="I711" s="21"/>
      <c r="J711" s="21"/>
      <c r="K711" s="21"/>
      <c r="L711" s="21"/>
      <c r="M711" s="21"/>
      <c r="N711" s="21"/>
      <c r="O711" s="22"/>
      <c r="P711" s="22"/>
      <c r="Q711" s="57"/>
      <c r="R711" s="22"/>
      <c r="S711" s="57"/>
      <c r="T711" s="22"/>
      <c r="U711" s="22"/>
      <c r="V711" s="22"/>
      <c r="W711" s="22"/>
      <c r="X711" s="22"/>
      <c r="Y711" s="22"/>
      <c r="Z711" s="22"/>
      <c r="AA711" s="22"/>
      <c r="AB711" s="22"/>
      <c r="AC711" s="22"/>
      <c r="AD711" s="22"/>
    </row>
    <row r="712" spans="1:30" ht="15.75" customHeight="1" x14ac:dyDescent="0.2">
      <c r="A712" s="22"/>
      <c r="B712" s="22"/>
      <c r="C712" s="22"/>
      <c r="D712" s="22"/>
      <c r="E712" s="21"/>
      <c r="F712" s="21"/>
      <c r="G712" s="21"/>
      <c r="H712" s="21"/>
      <c r="I712" s="21"/>
      <c r="J712" s="21"/>
      <c r="K712" s="21"/>
      <c r="L712" s="21"/>
      <c r="M712" s="21"/>
      <c r="N712" s="21"/>
      <c r="O712" s="22"/>
      <c r="P712" s="22"/>
      <c r="Q712" s="57"/>
      <c r="R712" s="22"/>
      <c r="S712" s="57"/>
      <c r="T712" s="22"/>
      <c r="U712" s="22"/>
      <c r="V712" s="22"/>
      <c r="W712" s="22"/>
      <c r="X712" s="22"/>
      <c r="Y712" s="22"/>
      <c r="Z712" s="22"/>
      <c r="AA712" s="22"/>
      <c r="AB712" s="22"/>
      <c r="AC712" s="22"/>
      <c r="AD712" s="22"/>
    </row>
    <row r="713" spans="1:30" ht="15.75" customHeight="1" x14ac:dyDescent="0.2">
      <c r="A713" s="22"/>
      <c r="B713" s="22"/>
      <c r="C713" s="22"/>
      <c r="D713" s="22"/>
      <c r="E713" s="21"/>
      <c r="F713" s="21"/>
      <c r="G713" s="21"/>
      <c r="H713" s="21"/>
      <c r="I713" s="21"/>
      <c r="J713" s="21"/>
      <c r="K713" s="21"/>
      <c r="L713" s="21"/>
      <c r="M713" s="21"/>
      <c r="N713" s="21"/>
      <c r="O713" s="22"/>
      <c r="P713" s="22"/>
      <c r="Q713" s="57"/>
      <c r="R713" s="22"/>
      <c r="S713" s="57"/>
      <c r="T713" s="22"/>
      <c r="U713" s="22"/>
      <c r="V713" s="22"/>
      <c r="W713" s="22"/>
      <c r="X713" s="22"/>
      <c r="Y713" s="22"/>
      <c r="Z713" s="22"/>
      <c r="AA713" s="22"/>
      <c r="AB713" s="22"/>
      <c r="AC713" s="22"/>
      <c r="AD713" s="22"/>
    </row>
    <row r="714" spans="1:30" ht="15.75" customHeight="1" x14ac:dyDescent="0.2">
      <c r="A714" s="22"/>
      <c r="B714" s="22"/>
      <c r="C714" s="22"/>
      <c r="D714" s="22"/>
      <c r="E714" s="21"/>
      <c r="F714" s="21"/>
      <c r="G714" s="21"/>
      <c r="H714" s="21"/>
      <c r="I714" s="21"/>
      <c r="J714" s="21"/>
      <c r="K714" s="21"/>
      <c r="L714" s="21"/>
      <c r="M714" s="21"/>
      <c r="N714" s="21"/>
      <c r="O714" s="22"/>
      <c r="P714" s="22"/>
      <c r="Q714" s="57"/>
      <c r="R714" s="22"/>
      <c r="S714" s="57"/>
      <c r="T714" s="22"/>
      <c r="U714" s="22"/>
      <c r="V714" s="22"/>
      <c r="W714" s="22"/>
      <c r="X714" s="22"/>
      <c r="Y714" s="22"/>
      <c r="Z714" s="22"/>
      <c r="AA714" s="22"/>
      <c r="AB714" s="22"/>
      <c r="AC714" s="22"/>
      <c r="AD714" s="22"/>
    </row>
    <row r="715" spans="1:30" ht="15.75" customHeight="1" x14ac:dyDescent="0.2">
      <c r="A715" s="22"/>
      <c r="B715" s="22"/>
      <c r="C715" s="22"/>
      <c r="D715" s="22"/>
      <c r="E715" s="21"/>
      <c r="F715" s="21"/>
      <c r="G715" s="21"/>
      <c r="H715" s="21"/>
      <c r="I715" s="21"/>
      <c r="J715" s="21"/>
      <c r="K715" s="21"/>
      <c r="L715" s="21"/>
      <c r="M715" s="21"/>
      <c r="N715" s="21"/>
      <c r="O715" s="22"/>
      <c r="P715" s="22"/>
      <c r="Q715" s="57"/>
      <c r="R715" s="22"/>
      <c r="S715" s="57"/>
      <c r="T715" s="22"/>
      <c r="U715" s="22"/>
      <c r="V715" s="22"/>
      <c r="W715" s="22"/>
      <c r="X715" s="22"/>
      <c r="Y715" s="22"/>
      <c r="Z715" s="22"/>
      <c r="AA715" s="22"/>
      <c r="AB715" s="22"/>
      <c r="AC715" s="22"/>
      <c r="AD715" s="22"/>
    </row>
    <row r="716" spans="1:30" ht="15.75" customHeight="1" x14ac:dyDescent="0.2">
      <c r="A716" s="22"/>
      <c r="B716" s="22"/>
      <c r="C716" s="22"/>
      <c r="D716" s="22"/>
      <c r="E716" s="21"/>
      <c r="F716" s="21"/>
      <c r="G716" s="21"/>
      <c r="H716" s="21"/>
      <c r="I716" s="21"/>
      <c r="J716" s="21"/>
      <c r="K716" s="21"/>
      <c r="L716" s="21"/>
      <c r="M716" s="21"/>
      <c r="N716" s="21"/>
      <c r="O716" s="22"/>
      <c r="P716" s="22"/>
      <c r="Q716" s="57"/>
      <c r="R716" s="22"/>
      <c r="S716" s="57"/>
      <c r="T716" s="22"/>
      <c r="U716" s="22"/>
      <c r="V716" s="22"/>
      <c r="W716" s="22"/>
      <c r="X716" s="22"/>
      <c r="Y716" s="22"/>
      <c r="Z716" s="22"/>
      <c r="AA716" s="22"/>
      <c r="AB716" s="22"/>
      <c r="AC716" s="22"/>
      <c r="AD716" s="22"/>
    </row>
    <row r="717" spans="1:30" ht="15.75" customHeight="1" x14ac:dyDescent="0.2">
      <c r="A717" s="22"/>
      <c r="B717" s="22"/>
      <c r="C717" s="22"/>
      <c r="D717" s="22"/>
      <c r="E717" s="21"/>
      <c r="F717" s="21"/>
      <c r="G717" s="21"/>
      <c r="H717" s="21"/>
      <c r="I717" s="21"/>
      <c r="J717" s="21"/>
      <c r="K717" s="21"/>
      <c r="L717" s="21"/>
      <c r="M717" s="21"/>
      <c r="N717" s="21"/>
      <c r="O717" s="22"/>
      <c r="P717" s="22"/>
      <c r="Q717" s="57"/>
      <c r="R717" s="22"/>
      <c r="S717" s="57"/>
      <c r="T717" s="22"/>
      <c r="U717" s="22"/>
      <c r="V717" s="22"/>
      <c r="W717" s="22"/>
      <c r="X717" s="22"/>
      <c r="Y717" s="22"/>
      <c r="Z717" s="22"/>
      <c r="AA717" s="22"/>
      <c r="AB717" s="22"/>
      <c r="AC717" s="22"/>
      <c r="AD717" s="22"/>
    </row>
    <row r="718" spans="1:30" ht="15.75" customHeight="1" x14ac:dyDescent="0.2">
      <c r="A718" s="22"/>
      <c r="B718" s="22"/>
      <c r="C718" s="22"/>
      <c r="D718" s="22"/>
      <c r="E718" s="21"/>
      <c r="F718" s="21"/>
      <c r="G718" s="21"/>
      <c r="H718" s="21"/>
      <c r="I718" s="21"/>
      <c r="J718" s="21"/>
      <c r="K718" s="21"/>
      <c r="L718" s="21"/>
      <c r="M718" s="21"/>
      <c r="N718" s="21"/>
      <c r="O718" s="22"/>
      <c r="P718" s="22"/>
      <c r="Q718" s="57"/>
      <c r="R718" s="22"/>
      <c r="S718" s="57"/>
      <c r="T718" s="22"/>
      <c r="U718" s="22"/>
      <c r="V718" s="22"/>
      <c r="W718" s="22"/>
      <c r="X718" s="22"/>
      <c r="Y718" s="22"/>
      <c r="Z718" s="22"/>
      <c r="AA718" s="22"/>
      <c r="AB718" s="22"/>
      <c r="AC718" s="22"/>
      <c r="AD718" s="22"/>
    </row>
    <row r="719" spans="1:30" ht="15.75" customHeight="1" x14ac:dyDescent="0.2">
      <c r="A719" s="22"/>
      <c r="B719" s="22"/>
      <c r="C719" s="22"/>
      <c r="D719" s="22"/>
      <c r="E719" s="21"/>
      <c r="F719" s="21"/>
      <c r="G719" s="21"/>
      <c r="H719" s="21"/>
      <c r="I719" s="21"/>
      <c r="J719" s="21"/>
      <c r="K719" s="21"/>
      <c r="L719" s="21"/>
      <c r="M719" s="21"/>
      <c r="N719" s="21"/>
      <c r="O719" s="22"/>
      <c r="P719" s="22"/>
      <c r="Q719" s="57"/>
      <c r="R719" s="22"/>
      <c r="S719" s="57"/>
      <c r="T719" s="22"/>
      <c r="U719" s="22"/>
      <c r="V719" s="22"/>
      <c r="W719" s="22"/>
      <c r="X719" s="22"/>
      <c r="Y719" s="22"/>
      <c r="Z719" s="22"/>
      <c r="AA719" s="22"/>
      <c r="AB719" s="22"/>
      <c r="AC719" s="22"/>
      <c r="AD719" s="22"/>
    </row>
    <row r="720" spans="1:30" ht="15.75" customHeight="1" x14ac:dyDescent="0.2">
      <c r="A720" s="22"/>
      <c r="B720" s="22"/>
      <c r="C720" s="22"/>
      <c r="D720" s="22"/>
      <c r="E720" s="21"/>
      <c r="F720" s="21"/>
      <c r="G720" s="21"/>
      <c r="H720" s="21"/>
      <c r="I720" s="21"/>
      <c r="J720" s="21"/>
      <c r="K720" s="21"/>
      <c r="L720" s="21"/>
      <c r="M720" s="21"/>
      <c r="N720" s="21"/>
      <c r="O720" s="22"/>
      <c r="P720" s="22"/>
      <c r="Q720" s="57"/>
      <c r="R720" s="22"/>
      <c r="S720" s="57"/>
      <c r="T720" s="22"/>
      <c r="U720" s="22"/>
      <c r="V720" s="22"/>
      <c r="W720" s="22"/>
      <c r="X720" s="22"/>
      <c r="Y720" s="22"/>
      <c r="Z720" s="22"/>
      <c r="AA720" s="22"/>
      <c r="AB720" s="22"/>
      <c r="AC720" s="22"/>
      <c r="AD720" s="22"/>
    </row>
    <row r="721" spans="1:30" ht="15.75" customHeight="1" x14ac:dyDescent="0.2">
      <c r="A721" s="22"/>
      <c r="B721" s="22"/>
      <c r="C721" s="22"/>
      <c r="D721" s="22"/>
      <c r="E721" s="21"/>
      <c r="F721" s="21"/>
      <c r="G721" s="21"/>
      <c r="H721" s="21"/>
      <c r="I721" s="21"/>
      <c r="J721" s="21"/>
      <c r="K721" s="21"/>
      <c r="L721" s="21"/>
      <c r="M721" s="21"/>
      <c r="N721" s="21"/>
      <c r="O721" s="22"/>
      <c r="P721" s="22"/>
      <c r="Q721" s="57"/>
      <c r="R721" s="22"/>
      <c r="S721" s="57"/>
      <c r="T721" s="22"/>
      <c r="U721" s="22"/>
      <c r="V721" s="22"/>
      <c r="W721" s="22"/>
      <c r="X721" s="22"/>
      <c r="Y721" s="22"/>
      <c r="Z721" s="22"/>
      <c r="AA721" s="22"/>
      <c r="AB721" s="22"/>
      <c r="AC721" s="22"/>
      <c r="AD721" s="22"/>
    </row>
    <row r="722" spans="1:30" ht="15.75" customHeight="1" x14ac:dyDescent="0.2">
      <c r="A722" s="22"/>
      <c r="B722" s="22"/>
      <c r="C722" s="22"/>
      <c r="D722" s="22"/>
      <c r="E722" s="21"/>
      <c r="F722" s="21"/>
      <c r="G722" s="21"/>
      <c r="H722" s="21"/>
      <c r="I722" s="21"/>
      <c r="J722" s="21"/>
      <c r="K722" s="21"/>
      <c r="L722" s="21"/>
      <c r="M722" s="21"/>
      <c r="N722" s="21"/>
      <c r="O722" s="22"/>
      <c r="P722" s="22"/>
      <c r="Q722" s="57"/>
      <c r="R722" s="22"/>
      <c r="S722" s="57"/>
      <c r="T722" s="22"/>
      <c r="U722" s="22"/>
      <c r="V722" s="22"/>
      <c r="W722" s="22"/>
      <c r="X722" s="22"/>
      <c r="Y722" s="22"/>
      <c r="Z722" s="22"/>
      <c r="AA722" s="22"/>
      <c r="AB722" s="22"/>
      <c r="AC722" s="22"/>
      <c r="AD722" s="22"/>
    </row>
    <row r="723" spans="1:30" ht="15.75" customHeight="1" x14ac:dyDescent="0.2">
      <c r="A723" s="22"/>
      <c r="B723" s="22"/>
      <c r="C723" s="22"/>
      <c r="D723" s="22"/>
      <c r="E723" s="21"/>
      <c r="F723" s="21"/>
      <c r="G723" s="21"/>
      <c r="H723" s="21"/>
      <c r="I723" s="21"/>
      <c r="J723" s="21"/>
      <c r="K723" s="21"/>
      <c r="L723" s="21"/>
      <c r="M723" s="21"/>
      <c r="N723" s="21"/>
      <c r="O723" s="22"/>
      <c r="P723" s="22"/>
      <c r="Q723" s="57"/>
      <c r="R723" s="22"/>
      <c r="S723" s="57"/>
      <c r="T723" s="22"/>
      <c r="U723" s="22"/>
      <c r="V723" s="22"/>
      <c r="W723" s="22"/>
      <c r="X723" s="22"/>
      <c r="Y723" s="22"/>
      <c r="Z723" s="22"/>
      <c r="AA723" s="22"/>
      <c r="AB723" s="22"/>
      <c r="AC723" s="22"/>
      <c r="AD723" s="22"/>
    </row>
    <row r="724" spans="1:30" ht="15.75" customHeight="1" x14ac:dyDescent="0.2">
      <c r="A724" s="22"/>
      <c r="B724" s="22"/>
      <c r="C724" s="22"/>
      <c r="D724" s="22"/>
      <c r="E724" s="21"/>
      <c r="F724" s="21"/>
      <c r="G724" s="21"/>
      <c r="H724" s="21"/>
      <c r="I724" s="21"/>
      <c r="J724" s="21"/>
      <c r="K724" s="21"/>
      <c r="L724" s="21"/>
      <c r="M724" s="21"/>
      <c r="N724" s="21"/>
      <c r="O724" s="22"/>
      <c r="P724" s="22"/>
      <c r="Q724" s="57"/>
      <c r="R724" s="22"/>
      <c r="S724" s="57"/>
      <c r="T724" s="22"/>
      <c r="U724" s="22"/>
      <c r="V724" s="22"/>
      <c r="W724" s="22"/>
      <c r="X724" s="22"/>
      <c r="Y724" s="22"/>
      <c r="Z724" s="22"/>
      <c r="AA724" s="22"/>
      <c r="AB724" s="22"/>
      <c r="AC724" s="22"/>
      <c r="AD724" s="22"/>
    </row>
    <row r="725" spans="1:30" ht="15.75" customHeight="1" x14ac:dyDescent="0.2">
      <c r="A725" s="22"/>
      <c r="B725" s="22"/>
      <c r="C725" s="22"/>
      <c r="D725" s="22"/>
      <c r="E725" s="21"/>
      <c r="F725" s="21"/>
      <c r="G725" s="21"/>
      <c r="H725" s="21"/>
      <c r="I725" s="21"/>
      <c r="J725" s="21"/>
      <c r="K725" s="21"/>
      <c r="L725" s="21"/>
      <c r="M725" s="21"/>
      <c r="N725" s="21"/>
      <c r="O725" s="22"/>
      <c r="P725" s="22"/>
      <c r="Q725" s="57"/>
      <c r="R725" s="22"/>
      <c r="S725" s="57"/>
      <c r="T725" s="22"/>
      <c r="U725" s="22"/>
      <c r="V725" s="22"/>
      <c r="W725" s="22"/>
      <c r="X725" s="22"/>
      <c r="Y725" s="22"/>
      <c r="Z725" s="22"/>
      <c r="AA725" s="22"/>
      <c r="AB725" s="22"/>
      <c r="AC725" s="22"/>
      <c r="AD725" s="22"/>
    </row>
    <row r="726" spans="1:30" ht="15.75" customHeight="1" x14ac:dyDescent="0.2">
      <c r="A726" s="22"/>
      <c r="B726" s="22"/>
      <c r="C726" s="22"/>
      <c r="D726" s="22"/>
      <c r="E726" s="21"/>
      <c r="F726" s="21"/>
      <c r="G726" s="21"/>
      <c r="H726" s="21"/>
      <c r="I726" s="21"/>
      <c r="J726" s="21"/>
      <c r="K726" s="21"/>
      <c r="L726" s="21"/>
      <c r="M726" s="21"/>
      <c r="N726" s="21"/>
      <c r="O726" s="22"/>
      <c r="P726" s="22"/>
      <c r="Q726" s="57"/>
      <c r="R726" s="22"/>
      <c r="S726" s="57"/>
      <c r="T726" s="22"/>
      <c r="U726" s="22"/>
      <c r="V726" s="22"/>
      <c r="W726" s="22"/>
      <c r="X726" s="22"/>
      <c r="Y726" s="22"/>
      <c r="Z726" s="22"/>
      <c r="AA726" s="22"/>
      <c r="AB726" s="22"/>
      <c r="AC726" s="22"/>
      <c r="AD726" s="22"/>
    </row>
    <row r="727" spans="1:30" ht="15.75" customHeight="1" x14ac:dyDescent="0.2">
      <c r="A727" s="22"/>
      <c r="B727" s="22"/>
      <c r="C727" s="22"/>
      <c r="D727" s="22"/>
      <c r="E727" s="21"/>
      <c r="F727" s="21"/>
      <c r="G727" s="21"/>
      <c r="H727" s="21"/>
      <c r="I727" s="21"/>
      <c r="J727" s="21"/>
      <c r="K727" s="21"/>
      <c r="L727" s="21"/>
      <c r="M727" s="21"/>
      <c r="N727" s="21"/>
      <c r="O727" s="22"/>
      <c r="P727" s="22"/>
      <c r="Q727" s="57"/>
      <c r="R727" s="22"/>
      <c r="S727" s="57"/>
      <c r="T727" s="22"/>
      <c r="U727" s="22"/>
      <c r="V727" s="22"/>
      <c r="W727" s="22"/>
      <c r="X727" s="22"/>
      <c r="Y727" s="22"/>
      <c r="Z727" s="22"/>
      <c r="AA727" s="22"/>
      <c r="AB727" s="22"/>
      <c r="AC727" s="22"/>
      <c r="AD727" s="22"/>
    </row>
    <row r="728" spans="1:30" ht="15.75" customHeight="1" x14ac:dyDescent="0.2">
      <c r="A728" s="22"/>
      <c r="B728" s="22"/>
      <c r="C728" s="22"/>
      <c r="D728" s="22"/>
      <c r="E728" s="21"/>
      <c r="F728" s="21"/>
      <c r="G728" s="21"/>
      <c r="H728" s="21"/>
      <c r="I728" s="21"/>
      <c r="J728" s="21"/>
      <c r="K728" s="21"/>
      <c r="L728" s="21"/>
      <c r="M728" s="21"/>
      <c r="N728" s="21"/>
      <c r="O728" s="22"/>
      <c r="P728" s="22"/>
      <c r="Q728" s="57"/>
      <c r="R728" s="22"/>
      <c r="S728" s="57"/>
      <c r="T728" s="22"/>
      <c r="U728" s="22"/>
      <c r="V728" s="22"/>
      <c r="W728" s="22"/>
      <c r="X728" s="22"/>
      <c r="Y728" s="22"/>
      <c r="Z728" s="22"/>
      <c r="AA728" s="22"/>
      <c r="AB728" s="22"/>
      <c r="AC728" s="22"/>
      <c r="AD728" s="22"/>
    </row>
    <row r="729" spans="1:30" ht="15.75" customHeight="1" x14ac:dyDescent="0.2">
      <c r="A729" s="22"/>
      <c r="B729" s="22"/>
      <c r="C729" s="22"/>
      <c r="D729" s="22"/>
      <c r="E729" s="21"/>
      <c r="F729" s="21"/>
      <c r="G729" s="21"/>
      <c r="H729" s="21"/>
      <c r="I729" s="21"/>
      <c r="J729" s="21"/>
      <c r="K729" s="21"/>
      <c r="L729" s="21"/>
      <c r="M729" s="21"/>
      <c r="N729" s="21"/>
      <c r="O729" s="22"/>
      <c r="P729" s="22"/>
      <c r="Q729" s="57"/>
      <c r="R729" s="22"/>
      <c r="S729" s="57"/>
      <c r="T729" s="22"/>
      <c r="U729" s="22"/>
      <c r="V729" s="22"/>
      <c r="W729" s="22"/>
      <c r="X729" s="22"/>
      <c r="Y729" s="22"/>
      <c r="Z729" s="22"/>
      <c r="AA729" s="22"/>
      <c r="AB729" s="22"/>
      <c r="AC729" s="22"/>
      <c r="AD729" s="22"/>
    </row>
    <row r="730" spans="1:30" ht="15.75" customHeight="1" x14ac:dyDescent="0.2">
      <c r="A730" s="22"/>
      <c r="B730" s="22"/>
      <c r="C730" s="22"/>
      <c r="D730" s="22"/>
      <c r="E730" s="21"/>
      <c r="F730" s="21"/>
      <c r="G730" s="21"/>
      <c r="H730" s="21"/>
      <c r="I730" s="21"/>
      <c r="J730" s="21"/>
      <c r="K730" s="21"/>
      <c r="L730" s="21"/>
      <c r="M730" s="21"/>
      <c r="N730" s="21"/>
      <c r="O730" s="22"/>
      <c r="P730" s="22"/>
      <c r="Q730" s="57"/>
      <c r="R730" s="22"/>
      <c r="S730" s="57"/>
      <c r="T730" s="22"/>
      <c r="U730" s="22"/>
      <c r="V730" s="22"/>
      <c r="W730" s="22"/>
      <c r="X730" s="22"/>
      <c r="Y730" s="22"/>
      <c r="Z730" s="22"/>
      <c r="AA730" s="22"/>
      <c r="AB730" s="22"/>
      <c r="AC730" s="22"/>
      <c r="AD730" s="22"/>
    </row>
    <row r="731" spans="1:30" ht="15.75" customHeight="1" x14ac:dyDescent="0.2">
      <c r="A731" s="22"/>
      <c r="B731" s="22"/>
      <c r="C731" s="22"/>
      <c r="D731" s="22"/>
      <c r="E731" s="21"/>
      <c r="F731" s="21"/>
      <c r="G731" s="21"/>
      <c r="H731" s="21"/>
      <c r="I731" s="21"/>
      <c r="J731" s="21"/>
      <c r="K731" s="21"/>
      <c r="L731" s="21"/>
      <c r="M731" s="21"/>
      <c r="N731" s="21"/>
      <c r="O731" s="22"/>
      <c r="P731" s="22"/>
      <c r="Q731" s="57"/>
      <c r="R731" s="22"/>
      <c r="S731" s="57"/>
      <c r="T731" s="22"/>
      <c r="U731" s="22"/>
      <c r="V731" s="22"/>
      <c r="W731" s="22"/>
      <c r="X731" s="22"/>
      <c r="Y731" s="22"/>
      <c r="Z731" s="22"/>
      <c r="AA731" s="22"/>
      <c r="AB731" s="22"/>
      <c r="AC731" s="22"/>
      <c r="AD731" s="22"/>
    </row>
    <row r="732" spans="1:30" ht="15.75" customHeight="1" x14ac:dyDescent="0.2">
      <c r="A732" s="22"/>
      <c r="B732" s="22"/>
      <c r="C732" s="22"/>
      <c r="D732" s="22"/>
      <c r="E732" s="21"/>
      <c r="F732" s="21"/>
      <c r="G732" s="21"/>
      <c r="H732" s="21"/>
      <c r="I732" s="21"/>
      <c r="J732" s="21"/>
      <c r="K732" s="21"/>
      <c r="L732" s="21"/>
      <c r="M732" s="21"/>
      <c r="N732" s="21"/>
      <c r="O732" s="22"/>
      <c r="P732" s="22"/>
      <c r="Q732" s="57"/>
      <c r="R732" s="22"/>
      <c r="S732" s="57"/>
      <c r="T732" s="22"/>
      <c r="U732" s="22"/>
      <c r="V732" s="22"/>
      <c r="W732" s="22"/>
      <c r="X732" s="22"/>
      <c r="Y732" s="22"/>
      <c r="Z732" s="22"/>
      <c r="AA732" s="22"/>
      <c r="AB732" s="22"/>
      <c r="AC732" s="22"/>
      <c r="AD732" s="22"/>
    </row>
    <row r="733" spans="1:30" ht="15.75" customHeight="1" x14ac:dyDescent="0.2">
      <c r="A733" s="22"/>
      <c r="B733" s="22"/>
      <c r="C733" s="22"/>
      <c r="D733" s="22"/>
      <c r="E733" s="21"/>
      <c r="F733" s="21"/>
      <c r="G733" s="21"/>
      <c r="H733" s="21"/>
      <c r="I733" s="21"/>
      <c r="J733" s="21"/>
      <c r="K733" s="21"/>
      <c r="L733" s="21"/>
      <c r="M733" s="21"/>
      <c r="N733" s="21"/>
      <c r="O733" s="22"/>
      <c r="P733" s="22"/>
      <c r="Q733" s="57"/>
      <c r="R733" s="22"/>
      <c r="S733" s="57"/>
      <c r="T733" s="22"/>
      <c r="U733" s="22"/>
      <c r="V733" s="22"/>
      <c r="W733" s="22"/>
      <c r="X733" s="22"/>
      <c r="Y733" s="22"/>
      <c r="Z733" s="22"/>
      <c r="AA733" s="22"/>
      <c r="AB733" s="22"/>
      <c r="AC733" s="22"/>
      <c r="AD733" s="22"/>
    </row>
    <row r="734" spans="1:30" ht="15.75" customHeight="1" x14ac:dyDescent="0.2">
      <c r="A734" s="22"/>
      <c r="B734" s="22"/>
      <c r="C734" s="22"/>
      <c r="D734" s="22"/>
      <c r="E734" s="21"/>
      <c r="F734" s="21"/>
      <c r="G734" s="21"/>
      <c r="H734" s="21"/>
      <c r="I734" s="21"/>
      <c r="J734" s="21"/>
      <c r="K734" s="21"/>
      <c r="L734" s="21"/>
      <c r="M734" s="21"/>
      <c r="N734" s="21"/>
      <c r="O734" s="22"/>
      <c r="P734" s="22"/>
      <c r="Q734" s="57"/>
      <c r="R734" s="22"/>
      <c r="S734" s="57"/>
      <c r="T734" s="22"/>
      <c r="U734" s="22"/>
      <c r="V734" s="22"/>
      <c r="W734" s="22"/>
      <c r="X734" s="22"/>
      <c r="Y734" s="22"/>
      <c r="Z734" s="22"/>
      <c r="AA734" s="22"/>
      <c r="AB734" s="22"/>
      <c r="AC734" s="22"/>
      <c r="AD734" s="22"/>
    </row>
    <row r="735" spans="1:30" ht="15.75" customHeight="1" x14ac:dyDescent="0.2">
      <c r="A735" s="22"/>
      <c r="B735" s="22"/>
      <c r="C735" s="22"/>
      <c r="D735" s="22"/>
      <c r="E735" s="21"/>
      <c r="F735" s="21"/>
      <c r="G735" s="21"/>
      <c r="H735" s="21"/>
      <c r="I735" s="21"/>
      <c r="J735" s="21"/>
      <c r="K735" s="21"/>
      <c r="L735" s="21"/>
      <c r="M735" s="21"/>
      <c r="N735" s="21"/>
      <c r="O735" s="22"/>
      <c r="P735" s="22"/>
      <c r="Q735" s="57"/>
      <c r="R735" s="22"/>
      <c r="S735" s="57"/>
      <c r="T735" s="22"/>
      <c r="U735" s="22"/>
      <c r="V735" s="22"/>
      <c r="W735" s="22"/>
      <c r="X735" s="22"/>
      <c r="Y735" s="22"/>
      <c r="Z735" s="22"/>
      <c r="AA735" s="22"/>
      <c r="AB735" s="22"/>
      <c r="AC735" s="22"/>
      <c r="AD735" s="22"/>
    </row>
    <row r="736" spans="1:30" ht="15.75" customHeight="1" x14ac:dyDescent="0.2">
      <c r="A736" s="22"/>
      <c r="B736" s="22"/>
      <c r="C736" s="22"/>
      <c r="D736" s="22"/>
      <c r="E736" s="21"/>
      <c r="F736" s="21"/>
      <c r="G736" s="21"/>
      <c r="H736" s="21"/>
      <c r="I736" s="21"/>
      <c r="J736" s="21"/>
      <c r="K736" s="21"/>
      <c r="L736" s="21"/>
      <c r="M736" s="21"/>
      <c r="N736" s="21"/>
      <c r="O736" s="22"/>
      <c r="P736" s="22"/>
      <c r="Q736" s="57"/>
      <c r="R736" s="22"/>
      <c r="S736" s="57"/>
      <c r="T736" s="22"/>
      <c r="U736" s="22"/>
      <c r="V736" s="22"/>
      <c r="W736" s="22"/>
      <c r="X736" s="22"/>
      <c r="Y736" s="22"/>
      <c r="Z736" s="22"/>
      <c r="AA736" s="22"/>
      <c r="AB736" s="22"/>
      <c r="AC736" s="22"/>
      <c r="AD736" s="22"/>
    </row>
    <row r="737" spans="1:30" ht="15.75" customHeight="1" x14ac:dyDescent="0.2">
      <c r="A737" s="22"/>
      <c r="B737" s="22"/>
      <c r="C737" s="22"/>
      <c r="D737" s="22"/>
      <c r="E737" s="21"/>
      <c r="F737" s="21"/>
      <c r="G737" s="21"/>
      <c r="H737" s="21"/>
      <c r="I737" s="21"/>
      <c r="J737" s="21"/>
      <c r="K737" s="21"/>
      <c r="L737" s="21"/>
      <c r="M737" s="21"/>
      <c r="N737" s="21"/>
      <c r="O737" s="22"/>
      <c r="P737" s="22"/>
      <c r="Q737" s="57"/>
      <c r="R737" s="22"/>
      <c r="S737" s="57"/>
      <c r="T737" s="22"/>
      <c r="U737" s="22"/>
      <c r="V737" s="22"/>
      <c r="W737" s="22"/>
      <c r="X737" s="22"/>
      <c r="Y737" s="22"/>
      <c r="Z737" s="22"/>
      <c r="AA737" s="22"/>
      <c r="AB737" s="22"/>
      <c r="AC737" s="22"/>
      <c r="AD737" s="22"/>
    </row>
    <row r="738" spans="1:30" ht="15.75" customHeight="1" x14ac:dyDescent="0.2">
      <c r="A738" s="22"/>
      <c r="B738" s="22"/>
      <c r="C738" s="22"/>
      <c r="D738" s="22"/>
      <c r="E738" s="21"/>
      <c r="F738" s="21"/>
      <c r="G738" s="21"/>
      <c r="H738" s="21"/>
      <c r="I738" s="21"/>
      <c r="J738" s="21"/>
      <c r="K738" s="21"/>
      <c r="L738" s="21"/>
      <c r="M738" s="21"/>
      <c r="N738" s="21"/>
      <c r="O738" s="22"/>
      <c r="P738" s="22"/>
      <c r="Q738" s="57"/>
      <c r="R738" s="22"/>
      <c r="S738" s="57"/>
      <c r="T738" s="22"/>
      <c r="U738" s="22"/>
      <c r="V738" s="22"/>
      <c r="W738" s="22"/>
      <c r="X738" s="22"/>
      <c r="Y738" s="22"/>
      <c r="Z738" s="22"/>
      <c r="AA738" s="22"/>
      <c r="AB738" s="22"/>
      <c r="AC738" s="22"/>
      <c r="AD738" s="22"/>
    </row>
    <row r="739" spans="1:30" ht="15.75" customHeight="1" x14ac:dyDescent="0.2">
      <c r="A739" s="22"/>
      <c r="B739" s="22"/>
      <c r="C739" s="22"/>
      <c r="D739" s="22"/>
      <c r="E739" s="21"/>
      <c r="F739" s="21"/>
      <c r="G739" s="21"/>
      <c r="H739" s="21"/>
      <c r="I739" s="21"/>
      <c r="J739" s="21"/>
      <c r="K739" s="21"/>
      <c r="L739" s="21"/>
      <c r="M739" s="21"/>
      <c r="N739" s="21"/>
      <c r="O739" s="22"/>
      <c r="P739" s="22"/>
      <c r="Q739" s="57"/>
      <c r="R739" s="22"/>
      <c r="S739" s="57"/>
      <c r="T739" s="22"/>
      <c r="U739" s="22"/>
      <c r="V739" s="22"/>
      <c r="W739" s="22"/>
      <c r="X739" s="22"/>
      <c r="Y739" s="22"/>
      <c r="Z739" s="22"/>
      <c r="AA739" s="22"/>
      <c r="AB739" s="22"/>
      <c r="AC739" s="22"/>
      <c r="AD739" s="22"/>
    </row>
    <row r="740" spans="1:30" ht="15.75" customHeight="1" x14ac:dyDescent="0.2">
      <c r="A740" s="22"/>
      <c r="B740" s="22"/>
      <c r="C740" s="22"/>
      <c r="D740" s="22"/>
      <c r="E740" s="21"/>
      <c r="F740" s="21"/>
      <c r="G740" s="21"/>
      <c r="H740" s="21"/>
      <c r="I740" s="21"/>
      <c r="J740" s="21"/>
      <c r="K740" s="21"/>
      <c r="L740" s="21"/>
      <c r="M740" s="21"/>
      <c r="N740" s="21"/>
      <c r="O740" s="22"/>
      <c r="P740" s="22"/>
      <c r="Q740" s="57"/>
      <c r="R740" s="22"/>
      <c r="S740" s="57"/>
      <c r="T740" s="22"/>
      <c r="U740" s="22"/>
      <c r="V740" s="22"/>
      <c r="W740" s="22"/>
      <c r="X740" s="22"/>
      <c r="Y740" s="22"/>
      <c r="Z740" s="22"/>
      <c r="AA740" s="22"/>
      <c r="AB740" s="22"/>
      <c r="AC740" s="22"/>
      <c r="AD740" s="22"/>
    </row>
    <row r="741" spans="1:30" ht="15.75" customHeight="1" x14ac:dyDescent="0.2">
      <c r="A741" s="22"/>
      <c r="B741" s="22"/>
      <c r="C741" s="22"/>
      <c r="D741" s="22"/>
      <c r="E741" s="21"/>
      <c r="F741" s="21"/>
      <c r="G741" s="21"/>
      <c r="H741" s="21"/>
      <c r="I741" s="21"/>
      <c r="J741" s="21"/>
      <c r="K741" s="21"/>
      <c r="L741" s="21"/>
      <c r="M741" s="21"/>
      <c r="N741" s="21"/>
      <c r="O741" s="22"/>
      <c r="P741" s="22"/>
      <c r="Q741" s="57"/>
      <c r="R741" s="22"/>
      <c r="S741" s="57"/>
      <c r="T741" s="22"/>
      <c r="U741" s="22"/>
      <c r="V741" s="22"/>
      <c r="W741" s="22"/>
      <c r="X741" s="22"/>
      <c r="Y741" s="22"/>
      <c r="Z741" s="22"/>
      <c r="AA741" s="22"/>
      <c r="AB741" s="22"/>
      <c r="AC741" s="22"/>
      <c r="AD741" s="22"/>
    </row>
    <row r="742" spans="1:30" ht="15.75" customHeight="1" x14ac:dyDescent="0.2">
      <c r="A742" s="22"/>
      <c r="B742" s="22"/>
      <c r="C742" s="22"/>
      <c r="D742" s="22"/>
      <c r="E742" s="21"/>
      <c r="F742" s="21"/>
      <c r="G742" s="21"/>
      <c r="H742" s="21"/>
      <c r="I742" s="21"/>
      <c r="J742" s="21"/>
      <c r="K742" s="21"/>
      <c r="L742" s="21"/>
      <c r="M742" s="21"/>
      <c r="N742" s="21"/>
      <c r="O742" s="22"/>
      <c r="P742" s="22"/>
      <c r="Q742" s="57"/>
      <c r="R742" s="22"/>
      <c r="S742" s="57"/>
      <c r="T742" s="22"/>
      <c r="U742" s="22"/>
      <c r="V742" s="22"/>
      <c r="W742" s="22"/>
      <c r="X742" s="22"/>
      <c r="Y742" s="22"/>
      <c r="Z742" s="22"/>
      <c r="AA742" s="22"/>
      <c r="AB742" s="22"/>
      <c r="AC742" s="22"/>
      <c r="AD742" s="22"/>
    </row>
    <row r="743" spans="1:30" ht="15.75" customHeight="1" x14ac:dyDescent="0.2">
      <c r="A743" s="22"/>
      <c r="B743" s="22"/>
      <c r="C743" s="22"/>
      <c r="D743" s="22"/>
      <c r="E743" s="21"/>
      <c r="F743" s="21"/>
      <c r="G743" s="21"/>
      <c r="H743" s="21"/>
      <c r="I743" s="21"/>
      <c r="J743" s="21"/>
      <c r="K743" s="21"/>
      <c r="L743" s="21"/>
      <c r="M743" s="21"/>
      <c r="N743" s="21"/>
      <c r="O743" s="22"/>
      <c r="P743" s="22"/>
      <c r="Q743" s="57"/>
      <c r="R743" s="22"/>
      <c r="S743" s="57"/>
      <c r="T743" s="22"/>
      <c r="U743" s="22"/>
      <c r="V743" s="22"/>
      <c r="W743" s="22"/>
      <c r="X743" s="22"/>
      <c r="Y743" s="22"/>
      <c r="Z743" s="22"/>
      <c r="AA743" s="22"/>
      <c r="AB743" s="22"/>
      <c r="AC743" s="22"/>
      <c r="AD743" s="22"/>
    </row>
    <row r="744" spans="1:30" ht="15.75" customHeight="1" x14ac:dyDescent="0.2">
      <c r="A744" s="22"/>
      <c r="B744" s="22"/>
      <c r="C744" s="22"/>
      <c r="D744" s="22"/>
      <c r="E744" s="21"/>
      <c r="F744" s="21"/>
      <c r="G744" s="21"/>
      <c r="H744" s="21"/>
      <c r="I744" s="21"/>
      <c r="J744" s="21"/>
      <c r="K744" s="21"/>
      <c r="L744" s="21"/>
      <c r="M744" s="21"/>
      <c r="N744" s="21"/>
      <c r="O744" s="22"/>
      <c r="P744" s="22"/>
      <c r="Q744" s="57"/>
      <c r="R744" s="22"/>
      <c r="S744" s="57"/>
      <c r="T744" s="22"/>
      <c r="U744" s="22"/>
      <c r="V744" s="22"/>
      <c r="W744" s="22"/>
      <c r="X744" s="22"/>
      <c r="Y744" s="22"/>
      <c r="Z744" s="22"/>
      <c r="AA744" s="22"/>
      <c r="AB744" s="22"/>
      <c r="AC744" s="22"/>
      <c r="AD744" s="22"/>
    </row>
    <row r="745" spans="1:30" ht="15.75" customHeight="1" x14ac:dyDescent="0.2">
      <c r="A745" s="22"/>
      <c r="B745" s="22"/>
      <c r="C745" s="22"/>
      <c r="D745" s="22"/>
      <c r="E745" s="21"/>
      <c r="F745" s="21"/>
      <c r="G745" s="21"/>
      <c r="H745" s="21"/>
      <c r="I745" s="21"/>
      <c r="J745" s="21"/>
      <c r="K745" s="21"/>
      <c r="L745" s="21"/>
      <c r="M745" s="21"/>
      <c r="N745" s="21"/>
      <c r="O745" s="22"/>
      <c r="P745" s="22"/>
      <c r="Q745" s="57"/>
      <c r="R745" s="22"/>
      <c r="S745" s="57"/>
      <c r="T745" s="22"/>
      <c r="U745" s="22"/>
      <c r="V745" s="22"/>
      <c r="W745" s="22"/>
      <c r="X745" s="22"/>
      <c r="Y745" s="22"/>
      <c r="Z745" s="22"/>
      <c r="AA745" s="22"/>
      <c r="AB745" s="22"/>
      <c r="AC745" s="22"/>
      <c r="AD745" s="22"/>
    </row>
    <row r="746" spans="1:30" ht="15.75" customHeight="1" x14ac:dyDescent="0.2">
      <c r="A746" s="22"/>
      <c r="B746" s="22"/>
      <c r="C746" s="22"/>
      <c r="D746" s="22"/>
      <c r="E746" s="21"/>
      <c r="F746" s="21"/>
      <c r="G746" s="21"/>
      <c r="H746" s="21"/>
      <c r="I746" s="21"/>
      <c r="J746" s="21"/>
      <c r="K746" s="21"/>
      <c r="L746" s="21"/>
      <c r="M746" s="21"/>
      <c r="N746" s="21"/>
      <c r="O746" s="22"/>
      <c r="P746" s="22"/>
      <c r="Q746" s="57"/>
      <c r="R746" s="22"/>
      <c r="S746" s="57"/>
      <c r="T746" s="22"/>
      <c r="U746" s="22"/>
      <c r="V746" s="22"/>
      <c r="W746" s="22"/>
      <c r="X746" s="22"/>
      <c r="Y746" s="22"/>
      <c r="Z746" s="22"/>
      <c r="AA746" s="22"/>
      <c r="AB746" s="22"/>
      <c r="AC746" s="22"/>
      <c r="AD746" s="22"/>
    </row>
    <row r="747" spans="1:30" ht="15.75" customHeight="1" x14ac:dyDescent="0.2">
      <c r="A747" s="22"/>
      <c r="B747" s="22"/>
      <c r="C747" s="22"/>
      <c r="D747" s="22"/>
      <c r="E747" s="21"/>
      <c r="F747" s="21"/>
      <c r="G747" s="21"/>
      <c r="H747" s="21"/>
      <c r="I747" s="21"/>
      <c r="J747" s="21"/>
      <c r="K747" s="21"/>
      <c r="L747" s="21"/>
      <c r="M747" s="21"/>
      <c r="N747" s="21"/>
      <c r="O747" s="22"/>
      <c r="P747" s="22"/>
      <c r="Q747" s="57"/>
      <c r="R747" s="22"/>
      <c r="S747" s="57"/>
      <c r="T747" s="22"/>
      <c r="U747" s="22"/>
      <c r="V747" s="22"/>
      <c r="W747" s="22"/>
      <c r="X747" s="22"/>
      <c r="Y747" s="22"/>
      <c r="Z747" s="22"/>
      <c r="AA747" s="22"/>
      <c r="AB747" s="22"/>
      <c r="AC747" s="22"/>
      <c r="AD747" s="22"/>
    </row>
    <row r="748" spans="1:30" ht="15.75" customHeight="1" x14ac:dyDescent="0.2">
      <c r="A748" s="22"/>
      <c r="B748" s="22"/>
      <c r="C748" s="22"/>
      <c r="D748" s="22"/>
      <c r="E748" s="21"/>
      <c r="F748" s="21"/>
      <c r="G748" s="21"/>
      <c r="H748" s="21"/>
      <c r="I748" s="21"/>
      <c r="J748" s="21"/>
      <c r="K748" s="21"/>
      <c r="L748" s="21"/>
      <c r="M748" s="21"/>
      <c r="N748" s="21"/>
      <c r="O748" s="22"/>
      <c r="P748" s="22"/>
      <c r="Q748" s="57"/>
      <c r="R748" s="22"/>
      <c r="S748" s="57"/>
      <c r="T748" s="22"/>
      <c r="U748" s="22"/>
      <c r="V748" s="22"/>
      <c r="W748" s="22"/>
      <c r="X748" s="22"/>
      <c r="Y748" s="22"/>
      <c r="Z748" s="22"/>
      <c r="AA748" s="22"/>
      <c r="AB748" s="22"/>
      <c r="AC748" s="22"/>
      <c r="AD748" s="22"/>
    </row>
    <row r="749" spans="1:30" ht="15.75" customHeight="1" x14ac:dyDescent="0.2">
      <c r="A749" s="22"/>
      <c r="B749" s="22"/>
      <c r="C749" s="22"/>
      <c r="D749" s="22"/>
      <c r="E749" s="21"/>
      <c r="F749" s="21"/>
      <c r="G749" s="21"/>
      <c r="H749" s="21"/>
      <c r="I749" s="21"/>
      <c r="J749" s="21"/>
      <c r="K749" s="21"/>
      <c r="L749" s="21"/>
      <c r="M749" s="21"/>
      <c r="N749" s="21"/>
      <c r="O749" s="22"/>
      <c r="P749" s="22"/>
      <c r="Q749" s="57"/>
      <c r="R749" s="22"/>
      <c r="S749" s="57"/>
      <c r="T749" s="22"/>
      <c r="U749" s="22"/>
      <c r="V749" s="22"/>
      <c r="W749" s="22"/>
      <c r="X749" s="22"/>
      <c r="Y749" s="22"/>
      <c r="Z749" s="22"/>
      <c r="AA749" s="22"/>
      <c r="AB749" s="22"/>
      <c r="AC749" s="22"/>
      <c r="AD749" s="22"/>
    </row>
    <row r="750" spans="1:30" ht="15.75" customHeight="1" x14ac:dyDescent="0.2">
      <c r="A750" s="22"/>
      <c r="B750" s="22"/>
      <c r="C750" s="22"/>
      <c r="D750" s="22"/>
      <c r="E750" s="21"/>
      <c r="F750" s="21"/>
      <c r="G750" s="21"/>
      <c r="H750" s="21"/>
      <c r="I750" s="21"/>
      <c r="J750" s="21"/>
      <c r="K750" s="21"/>
      <c r="L750" s="21"/>
      <c r="M750" s="21"/>
      <c r="N750" s="21"/>
      <c r="O750" s="22"/>
      <c r="P750" s="22"/>
      <c r="Q750" s="57"/>
      <c r="R750" s="22"/>
      <c r="S750" s="57"/>
      <c r="T750" s="22"/>
      <c r="U750" s="22"/>
      <c r="V750" s="22"/>
      <c r="W750" s="22"/>
      <c r="X750" s="22"/>
      <c r="Y750" s="22"/>
      <c r="Z750" s="22"/>
      <c r="AA750" s="22"/>
      <c r="AB750" s="22"/>
      <c r="AC750" s="22"/>
      <c r="AD750" s="22"/>
    </row>
    <row r="751" spans="1:30" ht="15.75" customHeight="1" x14ac:dyDescent="0.2">
      <c r="A751" s="22"/>
      <c r="B751" s="22"/>
      <c r="C751" s="22"/>
      <c r="D751" s="22"/>
      <c r="E751" s="21"/>
      <c r="F751" s="21"/>
      <c r="G751" s="21"/>
      <c r="H751" s="21"/>
      <c r="I751" s="21"/>
      <c r="J751" s="21"/>
      <c r="K751" s="21"/>
      <c r="L751" s="21"/>
      <c r="M751" s="21"/>
      <c r="N751" s="21"/>
      <c r="O751" s="22"/>
      <c r="P751" s="22"/>
      <c r="Q751" s="57"/>
      <c r="R751" s="22"/>
      <c r="S751" s="57"/>
      <c r="T751" s="22"/>
      <c r="U751" s="22"/>
      <c r="V751" s="22"/>
      <c r="W751" s="22"/>
      <c r="X751" s="22"/>
      <c r="Y751" s="22"/>
      <c r="Z751" s="22"/>
      <c r="AA751" s="22"/>
      <c r="AB751" s="22"/>
      <c r="AC751" s="22"/>
      <c r="AD751" s="22"/>
    </row>
    <row r="752" spans="1:30" ht="15.75" customHeight="1" x14ac:dyDescent="0.2">
      <c r="A752" s="22"/>
      <c r="B752" s="22"/>
      <c r="C752" s="22"/>
      <c r="D752" s="22"/>
      <c r="E752" s="21"/>
      <c r="F752" s="21"/>
      <c r="G752" s="21"/>
      <c r="H752" s="21"/>
      <c r="I752" s="21"/>
      <c r="J752" s="21"/>
      <c r="K752" s="21"/>
      <c r="L752" s="21"/>
      <c r="M752" s="21"/>
      <c r="N752" s="21"/>
      <c r="O752" s="22"/>
      <c r="P752" s="22"/>
      <c r="Q752" s="57"/>
      <c r="R752" s="22"/>
      <c r="S752" s="57"/>
      <c r="T752" s="22"/>
      <c r="U752" s="22"/>
      <c r="V752" s="22"/>
      <c r="W752" s="22"/>
      <c r="X752" s="22"/>
      <c r="Y752" s="22"/>
      <c r="Z752" s="22"/>
      <c r="AA752" s="22"/>
      <c r="AB752" s="22"/>
      <c r="AC752" s="22"/>
      <c r="AD752" s="22"/>
    </row>
    <row r="753" spans="1:30" ht="15.75" customHeight="1" x14ac:dyDescent="0.2">
      <c r="A753" s="22"/>
      <c r="B753" s="22"/>
      <c r="C753" s="22"/>
      <c r="D753" s="22"/>
      <c r="E753" s="21"/>
      <c r="F753" s="21"/>
      <c r="G753" s="21"/>
      <c r="H753" s="21"/>
      <c r="I753" s="21"/>
      <c r="J753" s="21"/>
      <c r="K753" s="21"/>
      <c r="L753" s="21"/>
      <c r="M753" s="21"/>
      <c r="N753" s="21"/>
      <c r="O753" s="22"/>
      <c r="P753" s="22"/>
      <c r="Q753" s="57"/>
      <c r="R753" s="22"/>
      <c r="S753" s="57"/>
      <c r="T753" s="22"/>
      <c r="U753" s="22"/>
      <c r="V753" s="22"/>
      <c r="W753" s="22"/>
      <c r="X753" s="22"/>
      <c r="Y753" s="22"/>
      <c r="Z753" s="22"/>
      <c r="AA753" s="22"/>
      <c r="AB753" s="22"/>
      <c r="AC753" s="22"/>
      <c r="AD753" s="22"/>
    </row>
    <row r="754" spans="1:30" ht="15.75" customHeight="1" x14ac:dyDescent="0.2">
      <c r="A754" s="22"/>
      <c r="B754" s="22"/>
      <c r="C754" s="22"/>
      <c r="D754" s="22"/>
      <c r="E754" s="21"/>
      <c r="F754" s="21"/>
      <c r="G754" s="21"/>
      <c r="H754" s="21"/>
      <c r="I754" s="21"/>
      <c r="J754" s="21"/>
      <c r="K754" s="21"/>
      <c r="L754" s="21"/>
      <c r="M754" s="21"/>
      <c r="N754" s="21"/>
      <c r="O754" s="22"/>
      <c r="P754" s="22"/>
      <c r="Q754" s="57"/>
      <c r="R754" s="22"/>
      <c r="S754" s="57"/>
      <c r="T754" s="22"/>
      <c r="U754" s="22"/>
      <c r="V754" s="22"/>
      <c r="W754" s="22"/>
      <c r="X754" s="22"/>
      <c r="Y754" s="22"/>
      <c r="Z754" s="22"/>
      <c r="AA754" s="22"/>
      <c r="AB754" s="22"/>
      <c r="AC754" s="22"/>
      <c r="AD754" s="22"/>
    </row>
    <row r="755" spans="1:30" ht="15.75" customHeight="1" x14ac:dyDescent="0.2">
      <c r="A755" s="22"/>
      <c r="B755" s="22"/>
      <c r="C755" s="22"/>
      <c r="D755" s="22"/>
      <c r="E755" s="21"/>
      <c r="F755" s="21"/>
      <c r="G755" s="21"/>
      <c r="H755" s="21"/>
      <c r="I755" s="21"/>
      <c r="J755" s="21"/>
      <c r="K755" s="21"/>
      <c r="L755" s="21"/>
      <c r="M755" s="21"/>
      <c r="N755" s="21"/>
      <c r="O755" s="22"/>
      <c r="P755" s="22"/>
      <c r="Q755" s="57"/>
      <c r="R755" s="22"/>
      <c r="S755" s="57"/>
      <c r="T755" s="22"/>
      <c r="U755" s="22"/>
      <c r="V755" s="22"/>
      <c r="W755" s="22"/>
      <c r="X755" s="22"/>
      <c r="Y755" s="22"/>
      <c r="Z755" s="22"/>
      <c r="AA755" s="22"/>
      <c r="AB755" s="22"/>
      <c r="AC755" s="22"/>
      <c r="AD755" s="22"/>
    </row>
    <row r="756" spans="1:30" ht="15.75" customHeight="1" x14ac:dyDescent="0.2">
      <c r="A756" s="22"/>
      <c r="B756" s="22"/>
      <c r="C756" s="22"/>
      <c r="D756" s="22"/>
      <c r="E756" s="21"/>
      <c r="F756" s="21"/>
      <c r="G756" s="21"/>
      <c r="H756" s="21"/>
      <c r="I756" s="21"/>
      <c r="J756" s="21"/>
      <c r="K756" s="21"/>
      <c r="L756" s="21"/>
      <c r="M756" s="21"/>
      <c r="N756" s="21"/>
      <c r="O756" s="22"/>
      <c r="P756" s="22"/>
      <c r="Q756" s="57"/>
      <c r="R756" s="22"/>
      <c r="S756" s="57"/>
      <c r="T756" s="22"/>
      <c r="U756" s="22"/>
      <c r="V756" s="22"/>
      <c r="W756" s="22"/>
      <c r="X756" s="22"/>
      <c r="Y756" s="22"/>
      <c r="Z756" s="22"/>
      <c r="AA756" s="22"/>
      <c r="AB756" s="22"/>
      <c r="AC756" s="22"/>
      <c r="AD756" s="22"/>
    </row>
    <row r="757" spans="1:30" ht="15.75" customHeight="1" x14ac:dyDescent="0.2">
      <c r="A757" s="22"/>
      <c r="B757" s="22"/>
      <c r="C757" s="22"/>
      <c r="D757" s="22"/>
      <c r="E757" s="21"/>
      <c r="F757" s="21"/>
      <c r="G757" s="21"/>
      <c r="H757" s="21"/>
      <c r="I757" s="21"/>
      <c r="J757" s="21"/>
      <c r="K757" s="21"/>
      <c r="L757" s="21"/>
      <c r="M757" s="21"/>
      <c r="N757" s="21"/>
      <c r="O757" s="22"/>
      <c r="P757" s="22"/>
      <c r="Q757" s="57"/>
      <c r="R757" s="22"/>
      <c r="S757" s="57"/>
      <c r="T757" s="22"/>
      <c r="U757" s="22"/>
      <c r="V757" s="22"/>
      <c r="W757" s="22"/>
      <c r="X757" s="22"/>
      <c r="Y757" s="22"/>
      <c r="Z757" s="22"/>
      <c r="AA757" s="22"/>
      <c r="AB757" s="22"/>
      <c r="AC757" s="22"/>
      <c r="AD757" s="22"/>
    </row>
    <row r="758" spans="1:30" ht="15.75" customHeight="1" x14ac:dyDescent="0.2">
      <c r="A758" s="22"/>
      <c r="B758" s="22"/>
      <c r="C758" s="22"/>
      <c r="D758" s="22"/>
      <c r="E758" s="21"/>
      <c r="F758" s="21"/>
      <c r="G758" s="21"/>
      <c r="H758" s="21"/>
      <c r="I758" s="21"/>
      <c r="J758" s="21"/>
      <c r="K758" s="21"/>
      <c r="L758" s="21"/>
      <c r="M758" s="21"/>
      <c r="N758" s="21"/>
      <c r="O758" s="22"/>
      <c r="P758" s="22"/>
      <c r="Q758" s="57"/>
      <c r="R758" s="22"/>
      <c r="S758" s="57"/>
      <c r="T758" s="22"/>
      <c r="U758" s="22"/>
      <c r="V758" s="22"/>
      <c r="W758" s="22"/>
      <c r="X758" s="22"/>
      <c r="Y758" s="22"/>
      <c r="Z758" s="22"/>
      <c r="AA758" s="22"/>
      <c r="AB758" s="22"/>
      <c r="AC758" s="22"/>
      <c r="AD758" s="22"/>
    </row>
    <row r="759" spans="1:30" ht="15.75" customHeight="1" x14ac:dyDescent="0.2">
      <c r="A759" s="22"/>
      <c r="B759" s="22"/>
      <c r="C759" s="22"/>
      <c r="D759" s="22"/>
      <c r="E759" s="21"/>
      <c r="F759" s="21"/>
      <c r="G759" s="21"/>
      <c r="H759" s="21"/>
      <c r="I759" s="21"/>
      <c r="J759" s="21"/>
      <c r="K759" s="21"/>
      <c r="L759" s="21"/>
      <c r="M759" s="21"/>
      <c r="N759" s="21"/>
      <c r="O759" s="22"/>
      <c r="P759" s="22"/>
      <c r="Q759" s="57"/>
      <c r="R759" s="22"/>
      <c r="S759" s="57"/>
      <c r="T759" s="22"/>
      <c r="U759" s="22"/>
      <c r="V759" s="22"/>
      <c r="W759" s="22"/>
      <c r="X759" s="22"/>
      <c r="Y759" s="22"/>
      <c r="Z759" s="22"/>
      <c r="AA759" s="22"/>
      <c r="AB759" s="22"/>
      <c r="AC759" s="22"/>
      <c r="AD759" s="22"/>
    </row>
    <row r="760" spans="1:30" ht="15.75" customHeight="1" x14ac:dyDescent="0.2">
      <c r="A760" s="22"/>
      <c r="B760" s="22"/>
      <c r="C760" s="22"/>
      <c r="D760" s="22"/>
      <c r="E760" s="21"/>
      <c r="F760" s="21"/>
      <c r="G760" s="21"/>
      <c r="H760" s="21"/>
      <c r="I760" s="21"/>
      <c r="J760" s="21"/>
      <c r="K760" s="21"/>
      <c r="L760" s="21"/>
      <c r="M760" s="21"/>
      <c r="N760" s="21"/>
      <c r="O760" s="22"/>
      <c r="P760" s="22"/>
      <c r="Q760" s="57"/>
      <c r="R760" s="22"/>
      <c r="S760" s="57"/>
      <c r="T760" s="22"/>
      <c r="U760" s="22"/>
      <c r="V760" s="22"/>
      <c r="W760" s="22"/>
      <c r="X760" s="22"/>
      <c r="Y760" s="22"/>
      <c r="Z760" s="22"/>
      <c r="AA760" s="22"/>
      <c r="AB760" s="22"/>
      <c r="AC760" s="22"/>
      <c r="AD760" s="22"/>
    </row>
    <row r="761" spans="1:30" ht="15.75" customHeight="1" x14ac:dyDescent="0.2">
      <c r="A761" s="22"/>
      <c r="B761" s="22"/>
      <c r="C761" s="22"/>
      <c r="D761" s="22"/>
      <c r="E761" s="21"/>
      <c r="F761" s="21"/>
      <c r="G761" s="21"/>
      <c r="H761" s="21"/>
      <c r="I761" s="21"/>
      <c r="J761" s="21"/>
      <c r="K761" s="21"/>
      <c r="L761" s="21"/>
      <c r="M761" s="21"/>
      <c r="N761" s="21"/>
      <c r="O761" s="22"/>
      <c r="P761" s="22"/>
      <c r="Q761" s="57"/>
      <c r="R761" s="22"/>
      <c r="S761" s="57"/>
      <c r="T761" s="22"/>
      <c r="U761" s="22"/>
      <c r="V761" s="22"/>
      <c r="W761" s="22"/>
      <c r="X761" s="22"/>
      <c r="Y761" s="22"/>
      <c r="Z761" s="22"/>
      <c r="AA761" s="22"/>
      <c r="AB761" s="22"/>
      <c r="AC761" s="22"/>
      <c r="AD761" s="22"/>
    </row>
    <row r="762" spans="1:30" ht="15.75" customHeight="1" x14ac:dyDescent="0.2">
      <c r="A762" s="22"/>
      <c r="B762" s="22"/>
      <c r="C762" s="22"/>
      <c r="D762" s="22"/>
      <c r="E762" s="21"/>
      <c r="F762" s="21"/>
      <c r="G762" s="21"/>
      <c r="H762" s="21"/>
      <c r="I762" s="21"/>
      <c r="J762" s="21"/>
      <c r="K762" s="21"/>
      <c r="L762" s="21"/>
      <c r="M762" s="21"/>
      <c r="N762" s="21"/>
      <c r="O762" s="22"/>
      <c r="P762" s="22"/>
      <c r="Q762" s="57"/>
      <c r="R762" s="22"/>
      <c r="S762" s="57"/>
      <c r="T762" s="22"/>
      <c r="U762" s="22"/>
      <c r="V762" s="22"/>
      <c r="W762" s="22"/>
      <c r="X762" s="22"/>
      <c r="Y762" s="22"/>
      <c r="Z762" s="22"/>
      <c r="AA762" s="22"/>
      <c r="AB762" s="22"/>
      <c r="AC762" s="22"/>
      <c r="AD762" s="22"/>
    </row>
    <row r="763" spans="1:30" ht="15.75" customHeight="1" x14ac:dyDescent="0.2">
      <c r="A763" s="22"/>
      <c r="B763" s="22"/>
      <c r="C763" s="22"/>
      <c r="D763" s="22"/>
      <c r="E763" s="21"/>
      <c r="F763" s="21"/>
      <c r="G763" s="21"/>
      <c r="H763" s="21"/>
      <c r="I763" s="21"/>
      <c r="J763" s="21"/>
      <c r="K763" s="21"/>
      <c r="L763" s="21"/>
      <c r="M763" s="21"/>
      <c r="N763" s="21"/>
      <c r="O763" s="22"/>
      <c r="P763" s="22"/>
      <c r="Q763" s="57"/>
      <c r="R763" s="22"/>
      <c r="S763" s="57"/>
      <c r="T763" s="22"/>
      <c r="U763" s="22"/>
      <c r="V763" s="22"/>
      <c r="W763" s="22"/>
      <c r="X763" s="22"/>
      <c r="Y763" s="22"/>
      <c r="Z763" s="22"/>
      <c r="AA763" s="22"/>
      <c r="AB763" s="22"/>
      <c r="AC763" s="22"/>
      <c r="AD763" s="22"/>
    </row>
    <row r="764" spans="1:30" ht="15.75" customHeight="1" x14ac:dyDescent="0.2">
      <c r="A764" s="22"/>
      <c r="B764" s="22"/>
      <c r="C764" s="22"/>
      <c r="D764" s="22"/>
      <c r="E764" s="21"/>
      <c r="F764" s="21"/>
      <c r="G764" s="21"/>
      <c r="H764" s="21"/>
      <c r="I764" s="21"/>
      <c r="J764" s="21"/>
      <c r="K764" s="21"/>
      <c r="L764" s="21"/>
      <c r="M764" s="21"/>
      <c r="N764" s="21"/>
      <c r="O764" s="22"/>
      <c r="P764" s="22"/>
      <c r="Q764" s="57"/>
      <c r="R764" s="22"/>
      <c r="S764" s="57"/>
      <c r="T764" s="22"/>
      <c r="U764" s="22"/>
      <c r="V764" s="22"/>
      <c r="W764" s="22"/>
      <c r="X764" s="22"/>
      <c r="Y764" s="22"/>
      <c r="Z764" s="22"/>
      <c r="AA764" s="22"/>
      <c r="AB764" s="22"/>
      <c r="AC764" s="22"/>
      <c r="AD764" s="22"/>
    </row>
    <row r="765" spans="1:30" ht="15.75" customHeight="1" x14ac:dyDescent="0.2">
      <c r="A765" s="22"/>
      <c r="B765" s="22"/>
      <c r="C765" s="22"/>
      <c r="D765" s="22"/>
      <c r="E765" s="21"/>
      <c r="F765" s="21"/>
      <c r="G765" s="21"/>
      <c r="H765" s="21"/>
      <c r="I765" s="21"/>
      <c r="J765" s="21"/>
      <c r="K765" s="21"/>
      <c r="L765" s="21"/>
      <c r="M765" s="21"/>
      <c r="N765" s="21"/>
      <c r="O765" s="22"/>
      <c r="P765" s="22"/>
      <c r="Q765" s="57"/>
      <c r="R765" s="22"/>
      <c r="S765" s="57"/>
      <c r="T765" s="22"/>
      <c r="U765" s="22"/>
      <c r="V765" s="22"/>
      <c r="W765" s="22"/>
      <c r="X765" s="22"/>
      <c r="Y765" s="22"/>
      <c r="Z765" s="22"/>
      <c r="AA765" s="22"/>
      <c r="AB765" s="22"/>
      <c r="AC765" s="22"/>
      <c r="AD765" s="22"/>
    </row>
    <row r="766" spans="1:30" ht="15.75" customHeight="1" x14ac:dyDescent="0.2">
      <c r="A766" s="22"/>
      <c r="B766" s="22"/>
      <c r="C766" s="22"/>
      <c r="D766" s="22"/>
      <c r="E766" s="21"/>
      <c r="F766" s="21"/>
      <c r="G766" s="21"/>
      <c r="H766" s="21"/>
      <c r="I766" s="21"/>
      <c r="J766" s="21"/>
      <c r="K766" s="21"/>
      <c r="L766" s="21"/>
      <c r="M766" s="21"/>
      <c r="N766" s="21"/>
      <c r="O766" s="22"/>
      <c r="P766" s="22"/>
      <c r="Q766" s="57"/>
      <c r="R766" s="22"/>
      <c r="S766" s="57"/>
      <c r="T766" s="22"/>
      <c r="U766" s="22"/>
      <c r="V766" s="22"/>
      <c r="W766" s="22"/>
      <c r="X766" s="22"/>
      <c r="Y766" s="22"/>
      <c r="Z766" s="22"/>
      <c r="AA766" s="22"/>
      <c r="AB766" s="22"/>
      <c r="AC766" s="22"/>
      <c r="AD766" s="22"/>
    </row>
    <row r="767" spans="1:30" ht="15.75" customHeight="1" x14ac:dyDescent="0.2">
      <c r="A767" s="22"/>
      <c r="B767" s="22"/>
      <c r="C767" s="22"/>
      <c r="D767" s="22"/>
      <c r="E767" s="21"/>
      <c r="F767" s="21"/>
      <c r="G767" s="21"/>
      <c r="H767" s="21"/>
      <c r="I767" s="21"/>
      <c r="J767" s="21"/>
      <c r="K767" s="21"/>
      <c r="L767" s="21"/>
      <c r="M767" s="21"/>
      <c r="N767" s="21"/>
      <c r="O767" s="22"/>
      <c r="P767" s="22"/>
      <c r="Q767" s="57"/>
      <c r="R767" s="22"/>
      <c r="S767" s="57"/>
      <c r="T767" s="22"/>
      <c r="U767" s="22"/>
      <c r="V767" s="22"/>
      <c r="W767" s="22"/>
      <c r="X767" s="22"/>
      <c r="Y767" s="22"/>
      <c r="Z767" s="22"/>
      <c r="AA767" s="22"/>
      <c r="AB767" s="22"/>
      <c r="AC767" s="22"/>
      <c r="AD767" s="22"/>
    </row>
    <row r="768" spans="1:30" ht="15.75" customHeight="1" x14ac:dyDescent="0.2">
      <c r="A768" s="22"/>
      <c r="B768" s="22"/>
      <c r="C768" s="22"/>
      <c r="D768" s="22"/>
      <c r="E768" s="21"/>
      <c r="F768" s="21"/>
      <c r="G768" s="21"/>
      <c r="H768" s="21"/>
      <c r="I768" s="21"/>
      <c r="J768" s="21"/>
      <c r="K768" s="21"/>
      <c r="L768" s="21"/>
      <c r="M768" s="21"/>
      <c r="N768" s="21"/>
      <c r="O768" s="22"/>
      <c r="P768" s="22"/>
      <c r="Q768" s="57"/>
      <c r="R768" s="22"/>
      <c r="S768" s="57"/>
      <c r="T768" s="22"/>
      <c r="U768" s="22"/>
      <c r="V768" s="22"/>
      <c r="W768" s="22"/>
      <c r="X768" s="22"/>
      <c r="Y768" s="22"/>
      <c r="Z768" s="22"/>
      <c r="AA768" s="22"/>
      <c r="AB768" s="22"/>
      <c r="AC768" s="22"/>
      <c r="AD768" s="22"/>
    </row>
    <row r="769" spans="1:30" ht="15.75" customHeight="1" x14ac:dyDescent="0.2">
      <c r="A769" s="22"/>
      <c r="B769" s="22"/>
      <c r="C769" s="22"/>
      <c r="D769" s="22"/>
      <c r="E769" s="21"/>
      <c r="F769" s="21"/>
      <c r="G769" s="21"/>
      <c r="H769" s="21"/>
      <c r="I769" s="21"/>
      <c r="J769" s="21"/>
      <c r="K769" s="21"/>
      <c r="L769" s="21"/>
      <c r="M769" s="21"/>
      <c r="N769" s="21"/>
      <c r="O769" s="22"/>
      <c r="P769" s="22"/>
      <c r="Q769" s="57"/>
      <c r="R769" s="22"/>
      <c r="S769" s="57"/>
      <c r="T769" s="22"/>
      <c r="U769" s="22"/>
      <c r="V769" s="22"/>
      <c r="W769" s="22"/>
      <c r="X769" s="22"/>
      <c r="Y769" s="22"/>
      <c r="Z769" s="22"/>
      <c r="AA769" s="22"/>
      <c r="AB769" s="22"/>
      <c r="AC769" s="22"/>
      <c r="AD769" s="22"/>
    </row>
    <row r="770" spans="1:30" ht="15.75" customHeight="1" x14ac:dyDescent="0.2">
      <c r="A770" s="22"/>
      <c r="B770" s="22"/>
      <c r="C770" s="22"/>
      <c r="D770" s="22"/>
      <c r="E770" s="21"/>
      <c r="F770" s="21"/>
      <c r="G770" s="21"/>
      <c r="H770" s="21"/>
      <c r="I770" s="21"/>
      <c r="J770" s="21"/>
      <c r="K770" s="21"/>
      <c r="L770" s="21"/>
      <c r="M770" s="21"/>
      <c r="N770" s="21"/>
      <c r="O770" s="22"/>
      <c r="P770" s="22"/>
      <c r="Q770" s="57"/>
      <c r="R770" s="22"/>
      <c r="S770" s="57"/>
      <c r="T770" s="22"/>
      <c r="U770" s="22"/>
      <c r="V770" s="22"/>
      <c r="W770" s="22"/>
      <c r="X770" s="22"/>
      <c r="Y770" s="22"/>
      <c r="Z770" s="22"/>
      <c r="AA770" s="22"/>
      <c r="AB770" s="22"/>
      <c r="AC770" s="22"/>
      <c r="AD770" s="22"/>
    </row>
    <row r="771" spans="1:30" ht="15.75" customHeight="1" x14ac:dyDescent="0.2">
      <c r="A771" s="22"/>
      <c r="B771" s="22"/>
      <c r="C771" s="22"/>
      <c r="D771" s="22"/>
      <c r="E771" s="21"/>
      <c r="F771" s="21"/>
      <c r="G771" s="21"/>
      <c r="H771" s="21"/>
      <c r="I771" s="21"/>
      <c r="J771" s="21"/>
      <c r="K771" s="21"/>
      <c r="L771" s="21"/>
      <c r="M771" s="21"/>
      <c r="N771" s="21"/>
      <c r="O771" s="22"/>
      <c r="P771" s="22"/>
      <c r="Q771" s="57"/>
      <c r="R771" s="22"/>
      <c r="S771" s="57"/>
      <c r="T771" s="22"/>
      <c r="U771" s="22"/>
      <c r="V771" s="22"/>
      <c r="W771" s="22"/>
      <c r="X771" s="22"/>
      <c r="Y771" s="22"/>
      <c r="Z771" s="22"/>
      <c r="AA771" s="22"/>
      <c r="AB771" s="22"/>
      <c r="AC771" s="22"/>
      <c r="AD771" s="22"/>
    </row>
    <row r="772" spans="1:30" ht="15.75" customHeight="1" x14ac:dyDescent="0.2">
      <c r="A772" s="22"/>
      <c r="B772" s="22"/>
      <c r="C772" s="22"/>
      <c r="D772" s="22"/>
      <c r="E772" s="21"/>
      <c r="F772" s="21"/>
      <c r="G772" s="21"/>
      <c r="H772" s="21"/>
      <c r="I772" s="21"/>
      <c r="J772" s="21"/>
      <c r="K772" s="21"/>
      <c r="L772" s="21"/>
      <c r="M772" s="21"/>
      <c r="N772" s="21"/>
      <c r="O772" s="22"/>
      <c r="P772" s="22"/>
      <c r="Q772" s="57"/>
      <c r="R772" s="22"/>
      <c r="S772" s="57"/>
      <c r="T772" s="22"/>
      <c r="U772" s="22"/>
      <c r="V772" s="22"/>
      <c r="W772" s="22"/>
      <c r="X772" s="22"/>
      <c r="Y772" s="22"/>
      <c r="Z772" s="22"/>
      <c r="AA772" s="22"/>
      <c r="AB772" s="22"/>
      <c r="AC772" s="22"/>
      <c r="AD772" s="22"/>
    </row>
    <row r="773" spans="1:30" ht="15.75" customHeight="1" x14ac:dyDescent="0.2">
      <c r="A773" s="22"/>
      <c r="B773" s="22"/>
      <c r="C773" s="22"/>
      <c r="D773" s="22"/>
      <c r="E773" s="21"/>
      <c r="F773" s="21"/>
      <c r="G773" s="21"/>
      <c r="H773" s="21"/>
      <c r="I773" s="21"/>
      <c r="J773" s="21"/>
      <c r="K773" s="21"/>
      <c r="L773" s="21"/>
      <c r="M773" s="21"/>
      <c r="N773" s="21"/>
      <c r="O773" s="22"/>
      <c r="P773" s="22"/>
      <c r="Q773" s="57"/>
      <c r="R773" s="22"/>
      <c r="S773" s="57"/>
      <c r="T773" s="22"/>
      <c r="U773" s="22"/>
      <c r="V773" s="22"/>
      <c r="W773" s="22"/>
      <c r="X773" s="22"/>
      <c r="Y773" s="22"/>
      <c r="Z773" s="22"/>
      <c r="AA773" s="22"/>
      <c r="AB773" s="22"/>
      <c r="AC773" s="22"/>
      <c r="AD773" s="22"/>
    </row>
    <row r="774" spans="1:30" ht="15.75" customHeight="1" x14ac:dyDescent="0.2">
      <c r="A774" s="22"/>
      <c r="B774" s="22"/>
      <c r="C774" s="22"/>
      <c r="D774" s="22"/>
      <c r="E774" s="21"/>
      <c r="F774" s="21"/>
      <c r="G774" s="21"/>
      <c r="H774" s="21"/>
      <c r="I774" s="21"/>
      <c r="J774" s="21"/>
      <c r="K774" s="21"/>
      <c r="L774" s="21"/>
      <c r="M774" s="21"/>
      <c r="N774" s="21"/>
      <c r="O774" s="22"/>
      <c r="P774" s="22"/>
      <c r="Q774" s="57"/>
      <c r="R774" s="22"/>
      <c r="S774" s="57"/>
      <c r="T774" s="22"/>
      <c r="U774" s="22"/>
      <c r="V774" s="22"/>
      <c r="W774" s="22"/>
      <c r="X774" s="22"/>
      <c r="Y774" s="22"/>
      <c r="Z774" s="22"/>
      <c r="AA774" s="22"/>
      <c r="AB774" s="22"/>
      <c r="AC774" s="22"/>
      <c r="AD774" s="22"/>
    </row>
    <row r="775" spans="1:30" ht="15.75" customHeight="1" x14ac:dyDescent="0.2">
      <c r="A775" s="22"/>
      <c r="B775" s="22"/>
      <c r="C775" s="22"/>
      <c r="D775" s="22"/>
      <c r="E775" s="21"/>
      <c r="F775" s="21"/>
      <c r="G775" s="21"/>
      <c r="H775" s="21"/>
      <c r="I775" s="21"/>
      <c r="J775" s="21"/>
      <c r="K775" s="21"/>
      <c r="L775" s="21"/>
      <c r="M775" s="21"/>
      <c r="N775" s="21"/>
      <c r="O775" s="22"/>
      <c r="P775" s="22"/>
      <c r="Q775" s="57"/>
      <c r="R775" s="22"/>
      <c r="S775" s="57"/>
      <c r="T775" s="22"/>
      <c r="U775" s="22"/>
      <c r="V775" s="22"/>
      <c r="W775" s="22"/>
      <c r="X775" s="22"/>
      <c r="Y775" s="22"/>
      <c r="Z775" s="22"/>
      <c r="AA775" s="22"/>
      <c r="AB775" s="22"/>
      <c r="AC775" s="22"/>
      <c r="AD775" s="22"/>
    </row>
    <row r="776" spans="1:30" ht="15.75" customHeight="1" x14ac:dyDescent="0.2">
      <c r="A776" s="22"/>
      <c r="B776" s="22"/>
      <c r="C776" s="22"/>
      <c r="D776" s="22"/>
      <c r="E776" s="21"/>
      <c r="F776" s="21"/>
      <c r="G776" s="21"/>
      <c r="H776" s="21"/>
      <c r="I776" s="21"/>
      <c r="J776" s="21"/>
      <c r="K776" s="21"/>
      <c r="L776" s="21"/>
      <c r="M776" s="21"/>
      <c r="N776" s="21"/>
      <c r="O776" s="22"/>
      <c r="P776" s="22"/>
      <c r="Q776" s="57"/>
      <c r="R776" s="22"/>
      <c r="S776" s="57"/>
      <c r="T776" s="22"/>
      <c r="U776" s="22"/>
      <c r="V776" s="22"/>
      <c r="W776" s="22"/>
      <c r="X776" s="22"/>
      <c r="Y776" s="22"/>
      <c r="Z776" s="22"/>
      <c r="AA776" s="22"/>
      <c r="AB776" s="22"/>
      <c r="AC776" s="22"/>
      <c r="AD776" s="22"/>
    </row>
    <row r="777" spans="1:30" ht="15.75" customHeight="1" x14ac:dyDescent="0.2">
      <c r="A777" s="22"/>
      <c r="B777" s="22"/>
      <c r="C777" s="22"/>
      <c r="D777" s="22"/>
      <c r="E777" s="21"/>
      <c r="F777" s="21"/>
      <c r="G777" s="21"/>
      <c r="H777" s="21"/>
      <c r="I777" s="21"/>
      <c r="J777" s="21"/>
      <c r="K777" s="21"/>
      <c r="L777" s="21"/>
      <c r="M777" s="21"/>
      <c r="N777" s="21"/>
      <c r="O777" s="22"/>
      <c r="P777" s="22"/>
      <c r="Q777" s="57"/>
      <c r="R777" s="22"/>
      <c r="S777" s="57"/>
      <c r="T777" s="22"/>
      <c r="U777" s="22"/>
      <c r="V777" s="22"/>
      <c r="W777" s="22"/>
      <c r="X777" s="22"/>
      <c r="Y777" s="22"/>
      <c r="Z777" s="22"/>
      <c r="AA777" s="22"/>
      <c r="AB777" s="22"/>
      <c r="AC777" s="22"/>
      <c r="AD777" s="22"/>
    </row>
    <row r="778" spans="1:30" ht="15.75" customHeight="1" x14ac:dyDescent="0.2">
      <c r="A778" s="22"/>
      <c r="B778" s="22"/>
      <c r="C778" s="22"/>
      <c r="D778" s="22"/>
      <c r="E778" s="21"/>
      <c r="F778" s="21"/>
      <c r="G778" s="21"/>
      <c r="H778" s="21"/>
      <c r="I778" s="21"/>
      <c r="J778" s="21"/>
      <c r="K778" s="21"/>
      <c r="L778" s="21"/>
      <c r="M778" s="21"/>
      <c r="N778" s="21"/>
      <c r="O778" s="22"/>
      <c r="P778" s="22"/>
      <c r="Q778" s="57"/>
      <c r="R778" s="22"/>
      <c r="S778" s="57"/>
      <c r="T778" s="22"/>
      <c r="U778" s="22"/>
      <c r="V778" s="22"/>
      <c r="W778" s="22"/>
      <c r="X778" s="22"/>
      <c r="Y778" s="22"/>
      <c r="Z778" s="22"/>
      <c r="AA778" s="22"/>
      <c r="AB778" s="22"/>
      <c r="AC778" s="22"/>
      <c r="AD778" s="22"/>
    </row>
    <row r="779" spans="1:30" ht="15.75" customHeight="1" x14ac:dyDescent="0.2">
      <c r="A779" s="22"/>
      <c r="B779" s="22"/>
      <c r="C779" s="22"/>
      <c r="D779" s="22"/>
      <c r="E779" s="21"/>
      <c r="F779" s="21"/>
      <c r="G779" s="21"/>
      <c r="H779" s="21"/>
      <c r="I779" s="21"/>
      <c r="J779" s="21"/>
      <c r="K779" s="21"/>
      <c r="L779" s="21"/>
      <c r="M779" s="21"/>
      <c r="N779" s="21"/>
      <c r="O779" s="22"/>
      <c r="P779" s="22"/>
      <c r="Q779" s="57"/>
      <c r="R779" s="22"/>
      <c r="S779" s="57"/>
      <c r="T779" s="22"/>
      <c r="U779" s="22"/>
      <c r="V779" s="22"/>
      <c r="W779" s="22"/>
      <c r="X779" s="22"/>
      <c r="Y779" s="22"/>
      <c r="Z779" s="22"/>
      <c r="AA779" s="22"/>
      <c r="AB779" s="22"/>
      <c r="AC779" s="22"/>
      <c r="AD779" s="22"/>
    </row>
    <row r="780" spans="1:30" ht="15.75" customHeight="1" x14ac:dyDescent="0.2">
      <c r="A780" s="22"/>
      <c r="B780" s="22"/>
      <c r="C780" s="22"/>
      <c r="D780" s="22"/>
      <c r="E780" s="21"/>
      <c r="F780" s="21"/>
      <c r="G780" s="21"/>
      <c r="H780" s="21"/>
      <c r="I780" s="21"/>
      <c r="J780" s="21"/>
      <c r="K780" s="21"/>
      <c r="L780" s="21"/>
      <c r="M780" s="21"/>
      <c r="N780" s="21"/>
      <c r="O780" s="22"/>
      <c r="P780" s="22"/>
      <c r="Q780" s="57"/>
      <c r="R780" s="22"/>
      <c r="S780" s="57"/>
      <c r="T780" s="22"/>
      <c r="U780" s="22"/>
      <c r="V780" s="22"/>
      <c r="W780" s="22"/>
      <c r="X780" s="22"/>
      <c r="Y780" s="22"/>
      <c r="Z780" s="22"/>
      <c r="AA780" s="22"/>
      <c r="AB780" s="22"/>
      <c r="AC780" s="22"/>
      <c r="AD780" s="22"/>
    </row>
    <row r="781" spans="1:30" ht="15.75" customHeight="1" x14ac:dyDescent="0.2">
      <c r="A781" s="22"/>
      <c r="B781" s="22"/>
      <c r="C781" s="22"/>
      <c r="D781" s="22"/>
      <c r="E781" s="21"/>
      <c r="F781" s="21"/>
      <c r="G781" s="21"/>
      <c r="H781" s="21"/>
      <c r="I781" s="21"/>
      <c r="J781" s="21"/>
      <c r="K781" s="21"/>
      <c r="L781" s="21"/>
      <c r="M781" s="21"/>
      <c r="N781" s="21"/>
      <c r="O781" s="22"/>
      <c r="P781" s="22"/>
      <c r="Q781" s="57"/>
      <c r="R781" s="22"/>
      <c r="S781" s="57"/>
      <c r="T781" s="22"/>
      <c r="U781" s="22"/>
      <c r="V781" s="22"/>
      <c r="W781" s="22"/>
      <c r="X781" s="22"/>
      <c r="Y781" s="22"/>
      <c r="Z781" s="22"/>
      <c r="AA781" s="22"/>
      <c r="AB781" s="22"/>
      <c r="AC781" s="22"/>
      <c r="AD781" s="22"/>
    </row>
    <row r="782" spans="1:30" ht="15.75" customHeight="1" x14ac:dyDescent="0.2">
      <c r="A782" s="22"/>
      <c r="B782" s="22"/>
      <c r="C782" s="22"/>
      <c r="D782" s="22"/>
      <c r="E782" s="21"/>
      <c r="F782" s="21"/>
      <c r="G782" s="21"/>
      <c r="H782" s="21"/>
      <c r="I782" s="21"/>
      <c r="J782" s="21"/>
      <c r="K782" s="21"/>
      <c r="L782" s="21"/>
      <c r="M782" s="21"/>
      <c r="N782" s="21"/>
      <c r="O782" s="22"/>
      <c r="P782" s="22"/>
      <c r="Q782" s="57"/>
      <c r="R782" s="22"/>
      <c r="S782" s="57"/>
      <c r="T782" s="22"/>
      <c r="U782" s="22"/>
      <c r="V782" s="22"/>
      <c r="W782" s="22"/>
      <c r="X782" s="22"/>
      <c r="Y782" s="22"/>
      <c r="Z782" s="22"/>
      <c r="AA782" s="22"/>
      <c r="AB782" s="22"/>
      <c r="AC782" s="22"/>
      <c r="AD782" s="22"/>
    </row>
    <row r="783" spans="1:30" ht="15.75" customHeight="1" x14ac:dyDescent="0.2">
      <c r="A783" s="22"/>
      <c r="B783" s="22"/>
      <c r="C783" s="22"/>
      <c r="D783" s="22"/>
      <c r="E783" s="21"/>
      <c r="F783" s="21"/>
      <c r="G783" s="21"/>
      <c r="H783" s="21"/>
      <c r="I783" s="21"/>
      <c r="J783" s="21"/>
      <c r="K783" s="21"/>
      <c r="L783" s="21"/>
      <c r="M783" s="21"/>
      <c r="N783" s="21"/>
      <c r="O783" s="22"/>
      <c r="P783" s="22"/>
      <c r="Q783" s="57"/>
      <c r="R783" s="22"/>
      <c r="S783" s="57"/>
      <c r="T783" s="22"/>
      <c r="U783" s="22"/>
      <c r="V783" s="22"/>
      <c r="W783" s="22"/>
      <c r="X783" s="22"/>
      <c r="Y783" s="22"/>
      <c r="Z783" s="22"/>
      <c r="AA783" s="22"/>
      <c r="AB783" s="22"/>
      <c r="AC783" s="22"/>
      <c r="AD783" s="22"/>
    </row>
    <row r="784" spans="1:30" ht="15.75" customHeight="1" x14ac:dyDescent="0.2">
      <c r="A784" s="22"/>
      <c r="B784" s="22"/>
      <c r="C784" s="22"/>
      <c r="D784" s="22"/>
      <c r="E784" s="21"/>
      <c r="F784" s="21"/>
      <c r="G784" s="21"/>
      <c r="H784" s="21"/>
      <c r="I784" s="21"/>
      <c r="J784" s="21"/>
      <c r="K784" s="21"/>
      <c r="L784" s="21"/>
      <c r="M784" s="21"/>
      <c r="N784" s="21"/>
      <c r="O784" s="22"/>
      <c r="P784" s="22"/>
      <c r="Q784" s="57"/>
      <c r="R784" s="22"/>
      <c r="S784" s="57"/>
      <c r="T784" s="22"/>
      <c r="U784" s="22"/>
      <c r="V784" s="22"/>
      <c r="W784" s="22"/>
      <c r="X784" s="22"/>
      <c r="Y784" s="22"/>
      <c r="Z784" s="22"/>
      <c r="AA784" s="22"/>
      <c r="AB784" s="22"/>
      <c r="AC784" s="22"/>
      <c r="AD784" s="22"/>
    </row>
    <row r="785" spans="1:30" ht="15.75" customHeight="1" x14ac:dyDescent="0.2">
      <c r="A785" s="22"/>
      <c r="B785" s="22"/>
      <c r="C785" s="22"/>
      <c r="D785" s="22"/>
      <c r="E785" s="21"/>
      <c r="F785" s="21"/>
      <c r="G785" s="21"/>
      <c r="H785" s="21"/>
      <c r="I785" s="21"/>
      <c r="J785" s="21"/>
      <c r="K785" s="21"/>
      <c r="L785" s="21"/>
      <c r="M785" s="21"/>
      <c r="N785" s="21"/>
      <c r="O785" s="22"/>
      <c r="P785" s="22"/>
      <c r="Q785" s="57"/>
      <c r="R785" s="22"/>
      <c r="S785" s="57"/>
      <c r="T785" s="22"/>
      <c r="U785" s="22"/>
      <c r="V785" s="22"/>
      <c r="W785" s="22"/>
      <c r="X785" s="22"/>
      <c r="Y785" s="22"/>
      <c r="Z785" s="22"/>
      <c r="AA785" s="22"/>
      <c r="AB785" s="22"/>
      <c r="AC785" s="22"/>
      <c r="AD785" s="22"/>
    </row>
    <row r="786" spans="1:30" ht="15.75" customHeight="1" x14ac:dyDescent="0.2">
      <c r="A786" s="22"/>
      <c r="B786" s="22"/>
      <c r="C786" s="22"/>
      <c r="D786" s="22"/>
      <c r="E786" s="21"/>
      <c r="F786" s="21"/>
      <c r="G786" s="21"/>
      <c r="H786" s="21"/>
      <c r="I786" s="21"/>
      <c r="J786" s="21"/>
      <c r="K786" s="21"/>
      <c r="L786" s="21"/>
      <c r="M786" s="21"/>
      <c r="N786" s="21"/>
      <c r="O786" s="22"/>
      <c r="P786" s="22"/>
      <c r="Q786" s="57"/>
      <c r="R786" s="22"/>
      <c r="S786" s="57"/>
      <c r="T786" s="22"/>
      <c r="U786" s="22"/>
      <c r="V786" s="22"/>
      <c r="W786" s="22"/>
      <c r="X786" s="22"/>
      <c r="Y786" s="22"/>
      <c r="Z786" s="22"/>
      <c r="AA786" s="22"/>
      <c r="AB786" s="22"/>
      <c r="AC786" s="22"/>
      <c r="AD786" s="22"/>
    </row>
    <row r="787" spans="1:30" ht="15.75" customHeight="1" x14ac:dyDescent="0.2">
      <c r="A787" s="22"/>
      <c r="B787" s="22"/>
      <c r="C787" s="22"/>
      <c r="D787" s="22"/>
      <c r="E787" s="21"/>
      <c r="F787" s="21"/>
      <c r="G787" s="21"/>
      <c r="H787" s="21"/>
      <c r="I787" s="21"/>
      <c r="J787" s="21"/>
      <c r="K787" s="21"/>
      <c r="L787" s="21"/>
      <c r="M787" s="21"/>
      <c r="N787" s="21"/>
      <c r="O787" s="22"/>
      <c r="P787" s="22"/>
      <c r="Q787" s="57"/>
      <c r="R787" s="22"/>
      <c r="S787" s="57"/>
      <c r="T787" s="22"/>
      <c r="U787" s="22"/>
      <c r="V787" s="22"/>
      <c r="W787" s="22"/>
      <c r="X787" s="22"/>
      <c r="Y787" s="22"/>
      <c r="Z787" s="22"/>
      <c r="AA787" s="22"/>
      <c r="AB787" s="22"/>
      <c r="AC787" s="22"/>
      <c r="AD787" s="22"/>
    </row>
    <row r="788" spans="1:30" ht="15.75" customHeight="1" x14ac:dyDescent="0.2">
      <c r="A788" s="22"/>
      <c r="B788" s="22"/>
      <c r="C788" s="22"/>
      <c r="D788" s="22"/>
      <c r="E788" s="21"/>
      <c r="F788" s="21"/>
      <c r="G788" s="21"/>
      <c r="H788" s="21"/>
      <c r="I788" s="21"/>
      <c r="J788" s="21"/>
      <c r="K788" s="21"/>
      <c r="L788" s="21"/>
      <c r="M788" s="21"/>
      <c r="N788" s="21"/>
      <c r="O788" s="22"/>
      <c r="P788" s="22"/>
      <c r="Q788" s="57"/>
      <c r="R788" s="22"/>
      <c r="S788" s="57"/>
      <c r="T788" s="22"/>
      <c r="U788" s="22"/>
      <c r="V788" s="22"/>
      <c r="W788" s="22"/>
      <c r="X788" s="22"/>
      <c r="Y788" s="22"/>
      <c r="Z788" s="22"/>
      <c r="AA788" s="22"/>
      <c r="AB788" s="22"/>
      <c r="AC788" s="22"/>
      <c r="AD788" s="22"/>
    </row>
    <row r="789" spans="1:30" ht="15.75" customHeight="1" x14ac:dyDescent="0.2">
      <c r="A789" s="22"/>
      <c r="B789" s="22"/>
      <c r="C789" s="22"/>
      <c r="D789" s="22"/>
      <c r="E789" s="21"/>
      <c r="F789" s="21"/>
      <c r="G789" s="21"/>
      <c r="H789" s="21"/>
      <c r="I789" s="21"/>
      <c r="J789" s="21"/>
      <c r="K789" s="21"/>
      <c r="L789" s="21"/>
      <c r="M789" s="21"/>
      <c r="N789" s="21"/>
      <c r="O789" s="22"/>
      <c r="P789" s="22"/>
      <c r="Q789" s="57"/>
      <c r="R789" s="22"/>
      <c r="S789" s="57"/>
      <c r="T789" s="22"/>
      <c r="U789" s="22"/>
      <c r="V789" s="22"/>
      <c r="W789" s="22"/>
      <c r="X789" s="22"/>
      <c r="Y789" s="22"/>
      <c r="Z789" s="22"/>
      <c r="AA789" s="22"/>
      <c r="AB789" s="22"/>
      <c r="AC789" s="22"/>
      <c r="AD789" s="22"/>
    </row>
    <row r="790" spans="1:30" ht="15.75" customHeight="1" x14ac:dyDescent="0.2">
      <c r="A790" s="22"/>
      <c r="B790" s="22"/>
      <c r="C790" s="22"/>
      <c r="D790" s="22"/>
      <c r="E790" s="21"/>
      <c r="F790" s="21"/>
      <c r="G790" s="21"/>
      <c r="H790" s="21"/>
      <c r="I790" s="21"/>
      <c r="J790" s="21"/>
      <c r="K790" s="21"/>
      <c r="L790" s="21"/>
      <c r="M790" s="21"/>
      <c r="N790" s="21"/>
      <c r="O790" s="22"/>
      <c r="P790" s="22"/>
      <c r="Q790" s="57"/>
      <c r="R790" s="22"/>
      <c r="S790" s="57"/>
      <c r="T790" s="22"/>
      <c r="U790" s="22"/>
      <c r="V790" s="22"/>
      <c r="W790" s="22"/>
      <c r="X790" s="22"/>
      <c r="Y790" s="22"/>
      <c r="Z790" s="22"/>
      <c r="AA790" s="22"/>
      <c r="AB790" s="22"/>
      <c r="AC790" s="22"/>
      <c r="AD790" s="22"/>
    </row>
    <row r="791" spans="1:30" ht="15.75" customHeight="1" x14ac:dyDescent="0.2">
      <c r="A791" s="22"/>
      <c r="B791" s="22"/>
      <c r="C791" s="22"/>
      <c r="D791" s="22"/>
      <c r="E791" s="21"/>
      <c r="F791" s="21"/>
      <c r="G791" s="21"/>
      <c r="H791" s="21"/>
      <c r="I791" s="21"/>
      <c r="J791" s="21"/>
      <c r="K791" s="21"/>
      <c r="L791" s="21"/>
      <c r="M791" s="21"/>
      <c r="N791" s="21"/>
      <c r="O791" s="22"/>
      <c r="P791" s="22"/>
      <c r="Q791" s="57"/>
      <c r="R791" s="22"/>
      <c r="S791" s="57"/>
      <c r="T791" s="22"/>
      <c r="U791" s="22"/>
      <c r="V791" s="22"/>
      <c r="W791" s="22"/>
      <c r="X791" s="22"/>
      <c r="Y791" s="22"/>
      <c r="Z791" s="22"/>
      <c r="AA791" s="22"/>
      <c r="AB791" s="22"/>
      <c r="AC791" s="22"/>
      <c r="AD791" s="22"/>
    </row>
    <row r="792" spans="1:30" ht="15.75" customHeight="1" x14ac:dyDescent="0.2">
      <c r="A792" s="22"/>
      <c r="B792" s="22"/>
      <c r="C792" s="22"/>
      <c r="D792" s="22"/>
      <c r="E792" s="21"/>
      <c r="F792" s="21"/>
      <c r="G792" s="21"/>
      <c r="H792" s="21"/>
      <c r="I792" s="21"/>
      <c r="J792" s="21"/>
      <c r="K792" s="21"/>
      <c r="L792" s="21"/>
      <c r="M792" s="21"/>
      <c r="N792" s="21"/>
      <c r="O792" s="22"/>
      <c r="P792" s="22"/>
      <c r="Q792" s="57"/>
      <c r="R792" s="22"/>
      <c r="S792" s="57"/>
      <c r="T792" s="22"/>
      <c r="U792" s="22"/>
      <c r="V792" s="22"/>
      <c r="W792" s="22"/>
      <c r="X792" s="22"/>
      <c r="Y792" s="22"/>
      <c r="Z792" s="22"/>
      <c r="AA792" s="22"/>
      <c r="AB792" s="22"/>
      <c r="AC792" s="22"/>
      <c r="AD792" s="22"/>
    </row>
    <row r="793" spans="1:30" ht="15.75" customHeight="1" x14ac:dyDescent="0.2">
      <c r="A793" s="22"/>
      <c r="B793" s="22"/>
      <c r="C793" s="22"/>
      <c r="D793" s="22"/>
      <c r="E793" s="21"/>
      <c r="F793" s="21"/>
      <c r="G793" s="21"/>
      <c r="H793" s="21"/>
      <c r="I793" s="21"/>
      <c r="J793" s="21"/>
      <c r="K793" s="21"/>
      <c r="L793" s="21"/>
      <c r="M793" s="21"/>
      <c r="N793" s="21"/>
      <c r="O793" s="22"/>
      <c r="P793" s="22"/>
      <c r="Q793" s="57"/>
      <c r="R793" s="22"/>
      <c r="S793" s="57"/>
      <c r="T793" s="22"/>
      <c r="U793" s="22"/>
      <c r="V793" s="22"/>
      <c r="W793" s="22"/>
      <c r="X793" s="22"/>
      <c r="Y793" s="22"/>
      <c r="Z793" s="22"/>
      <c r="AA793" s="22"/>
      <c r="AB793" s="22"/>
      <c r="AC793" s="22"/>
      <c r="AD793" s="22"/>
    </row>
    <row r="794" spans="1:30" ht="15.75" customHeight="1" x14ac:dyDescent="0.2">
      <c r="A794" s="22"/>
      <c r="B794" s="22"/>
      <c r="C794" s="22"/>
      <c r="D794" s="22"/>
      <c r="E794" s="21"/>
      <c r="F794" s="21"/>
      <c r="G794" s="21"/>
      <c r="H794" s="21"/>
      <c r="I794" s="21"/>
      <c r="J794" s="21"/>
      <c r="K794" s="21"/>
      <c r="L794" s="21"/>
      <c r="M794" s="21"/>
      <c r="N794" s="21"/>
      <c r="O794" s="22"/>
      <c r="P794" s="22"/>
      <c r="Q794" s="57"/>
      <c r="R794" s="22"/>
      <c r="S794" s="57"/>
      <c r="T794" s="22"/>
      <c r="U794" s="22"/>
      <c r="V794" s="22"/>
      <c r="W794" s="22"/>
      <c r="X794" s="22"/>
      <c r="Y794" s="22"/>
      <c r="Z794" s="22"/>
      <c r="AA794" s="22"/>
      <c r="AB794" s="22"/>
      <c r="AC794" s="22"/>
      <c r="AD794" s="22"/>
    </row>
    <row r="795" spans="1:30" ht="15.75" customHeight="1" x14ac:dyDescent="0.2">
      <c r="A795" s="22"/>
      <c r="B795" s="22"/>
      <c r="C795" s="22"/>
      <c r="D795" s="22"/>
      <c r="E795" s="21"/>
      <c r="F795" s="21"/>
      <c r="G795" s="21"/>
      <c r="H795" s="21"/>
      <c r="I795" s="21"/>
      <c r="J795" s="21"/>
      <c r="K795" s="21"/>
      <c r="L795" s="21"/>
      <c r="M795" s="21"/>
      <c r="N795" s="21"/>
      <c r="O795" s="22"/>
      <c r="P795" s="22"/>
      <c r="Q795" s="57"/>
      <c r="R795" s="22"/>
      <c r="S795" s="57"/>
      <c r="T795" s="22"/>
      <c r="U795" s="22"/>
      <c r="V795" s="22"/>
      <c r="W795" s="22"/>
      <c r="X795" s="22"/>
      <c r="Y795" s="22"/>
      <c r="Z795" s="22"/>
      <c r="AA795" s="22"/>
      <c r="AB795" s="22"/>
      <c r="AC795" s="22"/>
      <c r="AD795" s="22"/>
    </row>
    <row r="796" spans="1:30" ht="15.75" customHeight="1" x14ac:dyDescent="0.2">
      <c r="A796" s="22"/>
      <c r="B796" s="22"/>
      <c r="C796" s="22"/>
      <c r="D796" s="22"/>
      <c r="E796" s="21"/>
      <c r="F796" s="21"/>
      <c r="G796" s="21"/>
      <c r="H796" s="21"/>
      <c r="I796" s="21"/>
      <c r="J796" s="21"/>
      <c r="K796" s="21"/>
      <c r="L796" s="21"/>
      <c r="M796" s="21"/>
      <c r="N796" s="21"/>
      <c r="O796" s="22"/>
      <c r="P796" s="22"/>
      <c r="Q796" s="57"/>
      <c r="R796" s="22"/>
      <c r="S796" s="57"/>
      <c r="T796" s="22"/>
      <c r="U796" s="22"/>
      <c r="V796" s="22"/>
      <c r="W796" s="22"/>
      <c r="X796" s="22"/>
      <c r="Y796" s="22"/>
      <c r="Z796" s="22"/>
      <c r="AA796" s="22"/>
      <c r="AB796" s="22"/>
      <c r="AC796" s="22"/>
      <c r="AD796" s="22"/>
    </row>
    <row r="797" spans="1:30" ht="15.75" customHeight="1" x14ac:dyDescent="0.2">
      <c r="A797" s="22"/>
      <c r="B797" s="22"/>
      <c r="C797" s="22"/>
      <c r="D797" s="22"/>
      <c r="E797" s="21"/>
      <c r="F797" s="21"/>
      <c r="G797" s="21"/>
      <c r="H797" s="21"/>
      <c r="I797" s="21"/>
      <c r="J797" s="21"/>
      <c r="K797" s="21"/>
      <c r="L797" s="21"/>
      <c r="M797" s="21"/>
      <c r="N797" s="21"/>
      <c r="O797" s="22"/>
      <c r="P797" s="22"/>
      <c r="Q797" s="57"/>
      <c r="R797" s="22"/>
      <c r="S797" s="57"/>
      <c r="T797" s="22"/>
      <c r="U797" s="22"/>
      <c r="V797" s="22"/>
      <c r="W797" s="22"/>
      <c r="X797" s="22"/>
      <c r="Y797" s="22"/>
      <c r="Z797" s="22"/>
      <c r="AA797" s="22"/>
      <c r="AB797" s="22"/>
      <c r="AC797" s="22"/>
      <c r="AD797" s="22"/>
    </row>
    <row r="798" spans="1:30" ht="15.75" customHeight="1" x14ac:dyDescent="0.2">
      <c r="A798" s="22"/>
      <c r="B798" s="22"/>
      <c r="C798" s="22"/>
      <c r="D798" s="22"/>
      <c r="E798" s="21"/>
      <c r="F798" s="21"/>
      <c r="G798" s="21"/>
      <c r="H798" s="21"/>
      <c r="I798" s="21"/>
      <c r="J798" s="21"/>
      <c r="K798" s="21"/>
      <c r="L798" s="21"/>
      <c r="M798" s="21"/>
      <c r="N798" s="21"/>
      <c r="O798" s="22"/>
      <c r="P798" s="22"/>
      <c r="Q798" s="57"/>
      <c r="R798" s="22"/>
      <c r="S798" s="57"/>
      <c r="T798" s="22"/>
      <c r="U798" s="22"/>
      <c r="V798" s="22"/>
      <c r="W798" s="22"/>
      <c r="X798" s="22"/>
      <c r="Y798" s="22"/>
      <c r="Z798" s="22"/>
      <c r="AA798" s="22"/>
      <c r="AB798" s="22"/>
      <c r="AC798" s="22"/>
      <c r="AD798" s="22"/>
    </row>
    <row r="799" spans="1:30" ht="15.75" customHeight="1" x14ac:dyDescent="0.2">
      <c r="A799" s="22"/>
      <c r="B799" s="22"/>
      <c r="C799" s="22"/>
      <c r="D799" s="22"/>
      <c r="E799" s="21"/>
      <c r="F799" s="21"/>
      <c r="G799" s="21"/>
      <c r="H799" s="21"/>
      <c r="I799" s="21"/>
      <c r="J799" s="21"/>
      <c r="K799" s="21"/>
      <c r="L799" s="21"/>
      <c r="M799" s="21"/>
      <c r="N799" s="21"/>
      <c r="O799" s="22"/>
      <c r="P799" s="22"/>
      <c r="Q799" s="57"/>
      <c r="R799" s="22"/>
      <c r="S799" s="57"/>
      <c r="T799" s="22"/>
      <c r="U799" s="22"/>
      <c r="V799" s="22"/>
      <c r="W799" s="22"/>
      <c r="X799" s="22"/>
      <c r="Y799" s="22"/>
      <c r="Z799" s="22"/>
      <c r="AA799" s="22"/>
      <c r="AB799" s="22"/>
      <c r="AC799" s="22"/>
      <c r="AD799" s="22"/>
    </row>
    <row r="800" spans="1:30" ht="15.75" customHeight="1" x14ac:dyDescent="0.2">
      <c r="A800" s="22"/>
      <c r="B800" s="22"/>
      <c r="C800" s="22"/>
      <c r="D800" s="22"/>
      <c r="E800" s="21"/>
      <c r="F800" s="21"/>
      <c r="G800" s="21"/>
      <c r="H800" s="21"/>
      <c r="I800" s="21"/>
      <c r="J800" s="21"/>
      <c r="K800" s="21"/>
      <c r="L800" s="21"/>
      <c r="M800" s="21"/>
      <c r="N800" s="21"/>
      <c r="O800" s="22"/>
      <c r="P800" s="22"/>
      <c r="Q800" s="57"/>
      <c r="R800" s="22"/>
      <c r="S800" s="57"/>
      <c r="T800" s="22"/>
      <c r="U800" s="22"/>
      <c r="V800" s="22"/>
      <c r="W800" s="22"/>
      <c r="X800" s="22"/>
      <c r="Y800" s="22"/>
      <c r="Z800" s="22"/>
      <c r="AA800" s="22"/>
      <c r="AB800" s="22"/>
      <c r="AC800" s="22"/>
      <c r="AD800" s="22"/>
    </row>
    <row r="801" spans="1:30" ht="15.75" customHeight="1" x14ac:dyDescent="0.2">
      <c r="A801" s="22"/>
      <c r="B801" s="22"/>
      <c r="C801" s="22"/>
      <c r="D801" s="22"/>
      <c r="E801" s="21"/>
      <c r="F801" s="21"/>
      <c r="G801" s="21"/>
      <c r="H801" s="21"/>
      <c r="I801" s="21"/>
      <c r="J801" s="21"/>
      <c r="K801" s="21"/>
      <c r="L801" s="21"/>
      <c r="M801" s="21"/>
      <c r="N801" s="21"/>
      <c r="O801" s="22"/>
      <c r="P801" s="22"/>
      <c r="Q801" s="57"/>
      <c r="R801" s="22"/>
      <c r="S801" s="57"/>
      <c r="T801" s="22"/>
      <c r="U801" s="22"/>
      <c r="V801" s="22"/>
      <c r="W801" s="22"/>
      <c r="X801" s="22"/>
      <c r="Y801" s="22"/>
      <c r="Z801" s="22"/>
      <c r="AA801" s="22"/>
      <c r="AB801" s="22"/>
      <c r="AC801" s="22"/>
      <c r="AD801" s="22"/>
    </row>
    <row r="802" spans="1:30" ht="15.75" customHeight="1" x14ac:dyDescent="0.2">
      <c r="A802" s="22"/>
      <c r="B802" s="22"/>
      <c r="C802" s="22"/>
      <c r="D802" s="22"/>
      <c r="E802" s="21"/>
      <c r="F802" s="21"/>
      <c r="G802" s="21"/>
      <c r="H802" s="21"/>
      <c r="I802" s="21"/>
      <c r="J802" s="21"/>
      <c r="K802" s="21"/>
      <c r="L802" s="21"/>
      <c r="M802" s="21"/>
      <c r="N802" s="21"/>
      <c r="O802" s="22"/>
      <c r="P802" s="22"/>
      <c r="Q802" s="57"/>
      <c r="R802" s="22"/>
      <c r="S802" s="57"/>
      <c r="T802" s="22"/>
      <c r="U802" s="22"/>
      <c r="V802" s="22"/>
      <c r="W802" s="22"/>
      <c r="X802" s="22"/>
      <c r="Y802" s="22"/>
      <c r="Z802" s="22"/>
      <c r="AA802" s="22"/>
      <c r="AB802" s="22"/>
      <c r="AC802" s="22"/>
      <c r="AD802" s="22"/>
    </row>
    <row r="803" spans="1:30" ht="15.75" customHeight="1" x14ac:dyDescent="0.2">
      <c r="A803" s="22"/>
      <c r="B803" s="22"/>
      <c r="C803" s="22"/>
      <c r="D803" s="22"/>
      <c r="E803" s="21"/>
      <c r="F803" s="21"/>
      <c r="G803" s="21"/>
      <c r="H803" s="21"/>
      <c r="I803" s="21"/>
      <c r="J803" s="21"/>
      <c r="K803" s="21"/>
      <c r="L803" s="21"/>
      <c r="M803" s="21"/>
      <c r="N803" s="21"/>
      <c r="O803" s="22"/>
      <c r="P803" s="22"/>
      <c r="Q803" s="57"/>
      <c r="R803" s="22"/>
      <c r="S803" s="57"/>
      <c r="T803" s="22"/>
      <c r="U803" s="22"/>
      <c r="V803" s="22"/>
      <c r="W803" s="22"/>
      <c r="X803" s="22"/>
      <c r="Y803" s="22"/>
      <c r="Z803" s="22"/>
      <c r="AA803" s="22"/>
      <c r="AB803" s="22"/>
      <c r="AC803" s="22"/>
      <c r="AD803" s="22"/>
    </row>
    <row r="804" spans="1:30" ht="15.75" customHeight="1" x14ac:dyDescent="0.2">
      <c r="A804" s="22"/>
      <c r="B804" s="22"/>
      <c r="C804" s="22"/>
      <c r="D804" s="22"/>
      <c r="E804" s="21"/>
      <c r="F804" s="21"/>
      <c r="G804" s="21"/>
      <c r="H804" s="21"/>
      <c r="I804" s="21"/>
      <c r="J804" s="21"/>
      <c r="K804" s="21"/>
      <c r="L804" s="21"/>
      <c r="M804" s="21"/>
      <c r="N804" s="21"/>
      <c r="O804" s="22"/>
      <c r="P804" s="22"/>
      <c r="Q804" s="57"/>
      <c r="R804" s="22"/>
      <c r="S804" s="57"/>
      <c r="T804" s="22"/>
      <c r="U804" s="22"/>
      <c r="V804" s="22"/>
      <c r="W804" s="22"/>
      <c r="X804" s="22"/>
      <c r="Y804" s="22"/>
      <c r="Z804" s="22"/>
      <c r="AA804" s="22"/>
      <c r="AB804" s="22"/>
      <c r="AC804" s="22"/>
      <c r="AD804" s="22"/>
    </row>
    <row r="805" spans="1:30" ht="15.75" customHeight="1" x14ac:dyDescent="0.2">
      <c r="A805" s="22"/>
      <c r="B805" s="22"/>
      <c r="C805" s="22"/>
      <c r="D805" s="22"/>
      <c r="E805" s="21"/>
      <c r="F805" s="21"/>
      <c r="G805" s="21"/>
      <c r="H805" s="21"/>
      <c r="I805" s="21"/>
      <c r="J805" s="21"/>
      <c r="K805" s="21"/>
      <c r="L805" s="21"/>
      <c r="M805" s="21"/>
      <c r="N805" s="21"/>
      <c r="O805" s="22"/>
      <c r="P805" s="22"/>
      <c r="Q805" s="57"/>
      <c r="R805" s="22"/>
      <c r="S805" s="57"/>
      <c r="T805" s="22"/>
      <c r="U805" s="22"/>
      <c r="V805" s="22"/>
      <c r="W805" s="22"/>
      <c r="X805" s="22"/>
      <c r="Y805" s="22"/>
      <c r="Z805" s="22"/>
      <c r="AA805" s="22"/>
      <c r="AB805" s="22"/>
      <c r="AC805" s="22"/>
      <c r="AD805" s="22"/>
    </row>
    <row r="806" spans="1:30" ht="15.75" customHeight="1" x14ac:dyDescent="0.2">
      <c r="A806" s="22"/>
      <c r="B806" s="22"/>
      <c r="C806" s="22"/>
      <c r="D806" s="22"/>
      <c r="E806" s="21"/>
      <c r="F806" s="21"/>
      <c r="G806" s="21"/>
      <c r="H806" s="21"/>
      <c r="I806" s="21"/>
      <c r="J806" s="21"/>
      <c r="K806" s="21"/>
      <c r="L806" s="21"/>
      <c r="M806" s="21"/>
      <c r="N806" s="21"/>
      <c r="O806" s="22"/>
      <c r="P806" s="22"/>
      <c r="Q806" s="57"/>
      <c r="R806" s="22"/>
      <c r="S806" s="57"/>
      <c r="T806" s="22"/>
      <c r="U806" s="22"/>
      <c r="V806" s="22"/>
      <c r="W806" s="22"/>
      <c r="X806" s="22"/>
      <c r="Y806" s="22"/>
      <c r="Z806" s="22"/>
      <c r="AA806" s="22"/>
      <c r="AB806" s="22"/>
      <c r="AC806" s="22"/>
      <c r="AD806" s="22"/>
    </row>
    <row r="807" spans="1:30" ht="15.75" customHeight="1" x14ac:dyDescent="0.2">
      <c r="A807" s="22"/>
      <c r="B807" s="22"/>
      <c r="C807" s="22"/>
      <c r="D807" s="22"/>
      <c r="E807" s="21"/>
      <c r="F807" s="21"/>
      <c r="G807" s="21"/>
      <c r="H807" s="21"/>
      <c r="I807" s="21"/>
      <c r="J807" s="21"/>
      <c r="K807" s="21"/>
      <c r="L807" s="21"/>
      <c r="M807" s="21"/>
      <c r="N807" s="21"/>
      <c r="O807" s="22"/>
      <c r="P807" s="22"/>
      <c r="Q807" s="57"/>
      <c r="R807" s="22"/>
      <c r="S807" s="57"/>
      <c r="T807" s="22"/>
      <c r="U807" s="22"/>
      <c r="V807" s="22"/>
      <c r="W807" s="22"/>
      <c r="X807" s="22"/>
      <c r="Y807" s="22"/>
      <c r="Z807" s="22"/>
      <c r="AA807" s="22"/>
      <c r="AB807" s="22"/>
      <c r="AC807" s="22"/>
      <c r="AD807" s="22"/>
    </row>
    <row r="808" spans="1:30" ht="15.75" customHeight="1" x14ac:dyDescent="0.2">
      <c r="A808" s="22"/>
      <c r="B808" s="22"/>
      <c r="C808" s="22"/>
      <c r="D808" s="22"/>
      <c r="E808" s="21"/>
      <c r="F808" s="21"/>
      <c r="G808" s="21"/>
      <c r="H808" s="21"/>
      <c r="I808" s="21"/>
      <c r="J808" s="21"/>
      <c r="K808" s="21"/>
      <c r="L808" s="21"/>
      <c r="M808" s="21"/>
      <c r="N808" s="21"/>
      <c r="O808" s="22"/>
      <c r="P808" s="22"/>
      <c r="Q808" s="57"/>
      <c r="R808" s="22"/>
      <c r="S808" s="57"/>
      <c r="T808" s="22"/>
      <c r="U808" s="22"/>
      <c r="V808" s="22"/>
      <c r="W808" s="22"/>
      <c r="X808" s="22"/>
      <c r="Y808" s="22"/>
      <c r="Z808" s="22"/>
      <c r="AA808" s="22"/>
      <c r="AB808" s="22"/>
      <c r="AC808" s="22"/>
      <c r="AD808" s="22"/>
    </row>
    <row r="809" spans="1:30" ht="15.75" customHeight="1" x14ac:dyDescent="0.2">
      <c r="A809" s="22"/>
      <c r="B809" s="22"/>
      <c r="C809" s="22"/>
      <c r="D809" s="22"/>
      <c r="E809" s="21"/>
      <c r="F809" s="21"/>
      <c r="G809" s="21"/>
      <c r="H809" s="21"/>
      <c r="I809" s="21"/>
      <c r="J809" s="21"/>
      <c r="K809" s="21"/>
      <c r="L809" s="21"/>
      <c r="M809" s="21"/>
      <c r="N809" s="21"/>
      <c r="O809" s="22"/>
      <c r="P809" s="22"/>
      <c r="Q809" s="57"/>
      <c r="R809" s="22"/>
      <c r="S809" s="57"/>
      <c r="T809" s="22"/>
      <c r="U809" s="22"/>
      <c r="V809" s="22"/>
      <c r="W809" s="22"/>
      <c r="X809" s="22"/>
      <c r="Y809" s="22"/>
      <c r="Z809" s="22"/>
      <c r="AA809" s="22"/>
      <c r="AB809" s="22"/>
      <c r="AC809" s="22"/>
      <c r="AD809" s="22"/>
    </row>
    <row r="810" spans="1:30" ht="15.75" customHeight="1" x14ac:dyDescent="0.2">
      <c r="A810" s="22"/>
      <c r="B810" s="22"/>
      <c r="C810" s="22"/>
      <c r="D810" s="22"/>
      <c r="E810" s="21"/>
      <c r="F810" s="21"/>
      <c r="G810" s="21"/>
      <c r="H810" s="21"/>
      <c r="I810" s="21"/>
      <c r="J810" s="21"/>
      <c r="K810" s="21"/>
      <c r="L810" s="21"/>
      <c r="M810" s="21"/>
      <c r="N810" s="21"/>
      <c r="O810" s="22"/>
      <c r="P810" s="22"/>
      <c r="Q810" s="57"/>
      <c r="R810" s="22"/>
      <c r="S810" s="57"/>
      <c r="T810" s="22"/>
      <c r="U810" s="22"/>
      <c r="V810" s="22"/>
      <c r="W810" s="22"/>
      <c r="X810" s="22"/>
      <c r="Y810" s="22"/>
      <c r="Z810" s="22"/>
      <c r="AA810" s="22"/>
      <c r="AB810" s="22"/>
      <c r="AC810" s="22"/>
      <c r="AD810" s="22"/>
    </row>
    <row r="811" spans="1:30" ht="15.75" customHeight="1" x14ac:dyDescent="0.2">
      <c r="A811" s="22"/>
      <c r="B811" s="22"/>
      <c r="C811" s="22"/>
      <c r="D811" s="22"/>
      <c r="E811" s="21"/>
      <c r="F811" s="21"/>
      <c r="G811" s="21"/>
      <c r="H811" s="21"/>
      <c r="I811" s="21"/>
      <c r="J811" s="21"/>
      <c r="K811" s="21"/>
      <c r="L811" s="21"/>
      <c r="M811" s="21"/>
      <c r="N811" s="21"/>
      <c r="O811" s="22"/>
      <c r="P811" s="22"/>
      <c r="Q811" s="57"/>
      <c r="R811" s="22"/>
      <c r="S811" s="57"/>
      <c r="T811" s="22"/>
      <c r="U811" s="22"/>
      <c r="V811" s="22"/>
      <c r="W811" s="22"/>
      <c r="X811" s="22"/>
      <c r="Y811" s="22"/>
      <c r="Z811" s="22"/>
      <c r="AA811" s="22"/>
      <c r="AB811" s="22"/>
      <c r="AC811" s="22"/>
      <c r="AD811" s="22"/>
    </row>
    <row r="812" spans="1:30" ht="15.75" customHeight="1" x14ac:dyDescent="0.2">
      <c r="A812" s="22"/>
      <c r="B812" s="22"/>
      <c r="C812" s="22"/>
      <c r="D812" s="22"/>
      <c r="E812" s="21"/>
      <c r="F812" s="21"/>
      <c r="G812" s="21"/>
      <c r="H812" s="21"/>
      <c r="I812" s="21"/>
      <c r="J812" s="21"/>
      <c r="K812" s="21"/>
      <c r="L812" s="21"/>
      <c r="M812" s="21"/>
      <c r="N812" s="21"/>
      <c r="O812" s="22"/>
      <c r="P812" s="22"/>
      <c r="Q812" s="57"/>
      <c r="R812" s="22"/>
      <c r="S812" s="57"/>
      <c r="T812" s="22"/>
      <c r="U812" s="22"/>
      <c r="V812" s="22"/>
      <c r="W812" s="22"/>
      <c r="X812" s="22"/>
      <c r="Y812" s="22"/>
      <c r="Z812" s="22"/>
      <c r="AA812" s="22"/>
      <c r="AB812" s="22"/>
      <c r="AC812" s="22"/>
      <c r="AD812" s="22"/>
    </row>
    <row r="813" spans="1:30" ht="15.75" customHeight="1" x14ac:dyDescent="0.2">
      <c r="A813" s="22"/>
      <c r="B813" s="22"/>
      <c r="C813" s="22"/>
      <c r="D813" s="22"/>
      <c r="E813" s="21"/>
      <c r="F813" s="21"/>
      <c r="G813" s="21"/>
      <c r="H813" s="21"/>
      <c r="I813" s="21"/>
      <c r="J813" s="21"/>
      <c r="K813" s="21"/>
      <c r="L813" s="21"/>
      <c r="M813" s="21"/>
      <c r="N813" s="21"/>
      <c r="O813" s="22"/>
      <c r="P813" s="22"/>
      <c r="Q813" s="57"/>
      <c r="R813" s="22"/>
      <c r="S813" s="57"/>
      <c r="T813" s="22"/>
      <c r="U813" s="22"/>
      <c r="V813" s="22"/>
      <c r="W813" s="22"/>
      <c r="X813" s="22"/>
      <c r="Y813" s="22"/>
      <c r="Z813" s="22"/>
      <c r="AA813" s="22"/>
      <c r="AB813" s="22"/>
      <c r="AC813" s="22"/>
      <c r="AD813" s="22"/>
    </row>
    <row r="814" spans="1:30" ht="15.75" customHeight="1" x14ac:dyDescent="0.2">
      <c r="A814" s="22"/>
      <c r="B814" s="22"/>
      <c r="C814" s="22"/>
      <c r="D814" s="22"/>
      <c r="E814" s="21"/>
      <c r="F814" s="21"/>
      <c r="G814" s="21"/>
      <c r="H814" s="21"/>
      <c r="I814" s="21"/>
      <c r="J814" s="21"/>
      <c r="K814" s="21"/>
      <c r="L814" s="21"/>
      <c r="M814" s="21"/>
      <c r="N814" s="21"/>
      <c r="O814" s="22"/>
      <c r="P814" s="22"/>
      <c r="Q814" s="57"/>
      <c r="R814" s="22"/>
      <c r="S814" s="57"/>
      <c r="T814" s="22"/>
      <c r="U814" s="22"/>
      <c r="V814" s="22"/>
      <c r="W814" s="22"/>
      <c r="X814" s="22"/>
      <c r="Y814" s="22"/>
      <c r="Z814" s="22"/>
      <c r="AA814" s="22"/>
      <c r="AB814" s="22"/>
      <c r="AC814" s="22"/>
      <c r="AD814" s="22"/>
    </row>
    <row r="815" spans="1:30" ht="15.75" customHeight="1" x14ac:dyDescent="0.2">
      <c r="A815" s="22"/>
      <c r="B815" s="22"/>
      <c r="C815" s="22"/>
      <c r="D815" s="22"/>
      <c r="E815" s="21"/>
      <c r="F815" s="21"/>
      <c r="G815" s="21"/>
      <c r="H815" s="21"/>
      <c r="I815" s="21"/>
      <c r="J815" s="21"/>
      <c r="K815" s="21"/>
      <c r="L815" s="21"/>
      <c r="M815" s="21"/>
      <c r="N815" s="21"/>
      <c r="O815" s="22"/>
      <c r="P815" s="22"/>
      <c r="Q815" s="57"/>
      <c r="R815" s="22"/>
      <c r="S815" s="57"/>
      <c r="T815" s="22"/>
      <c r="U815" s="22"/>
      <c r="V815" s="22"/>
      <c r="W815" s="22"/>
      <c r="X815" s="22"/>
      <c r="Y815" s="22"/>
      <c r="Z815" s="22"/>
      <c r="AA815" s="22"/>
      <c r="AB815" s="22"/>
      <c r="AC815" s="22"/>
      <c r="AD815" s="22"/>
    </row>
    <row r="816" spans="1:30" ht="15.75" customHeight="1" x14ac:dyDescent="0.2">
      <c r="A816" s="22"/>
      <c r="B816" s="22"/>
      <c r="C816" s="22"/>
      <c r="D816" s="22"/>
      <c r="E816" s="21"/>
      <c r="F816" s="21"/>
      <c r="G816" s="21"/>
      <c r="H816" s="21"/>
      <c r="I816" s="21"/>
      <c r="J816" s="21"/>
      <c r="K816" s="21"/>
      <c r="L816" s="21"/>
      <c r="M816" s="21"/>
      <c r="N816" s="21"/>
      <c r="O816" s="22"/>
      <c r="P816" s="22"/>
      <c r="Q816" s="57"/>
      <c r="R816" s="22"/>
      <c r="S816" s="57"/>
      <c r="T816" s="22"/>
      <c r="U816" s="22"/>
      <c r="V816" s="22"/>
      <c r="W816" s="22"/>
      <c r="X816" s="22"/>
      <c r="Y816" s="22"/>
      <c r="Z816" s="22"/>
      <c r="AA816" s="22"/>
      <c r="AB816" s="22"/>
      <c r="AC816" s="22"/>
      <c r="AD816" s="22"/>
    </row>
    <row r="817" spans="1:30" ht="15.75" customHeight="1" x14ac:dyDescent="0.2">
      <c r="A817" s="22"/>
      <c r="B817" s="22"/>
      <c r="C817" s="22"/>
      <c r="D817" s="22"/>
      <c r="E817" s="21"/>
      <c r="F817" s="21"/>
      <c r="G817" s="21"/>
      <c r="H817" s="21"/>
      <c r="I817" s="21"/>
      <c r="J817" s="21"/>
      <c r="K817" s="21"/>
      <c r="L817" s="21"/>
      <c r="M817" s="21"/>
      <c r="N817" s="21"/>
      <c r="O817" s="22"/>
      <c r="P817" s="22"/>
      <c r="Q817" s="57"/>
      <c r="R817" s="22"/>
      <c r="S817" s="57"/>
      <c r="T817" s="22"/>
      <c r="U817" s="22"/>
      <c r="V817" s="22"/>
      <c r="W817" s="22"/>
      <c r="X817" s="22"/>
      <c r="Y817" s="22"/>
      <c r="Z817" s="22"/>
      <c r="AA817" s="22"/>
      <c r="AB817" s="22"/>
      <c r="AC817" s="22"/>
      <c r="AD817" s="22"/>
    </row>
    <row r="818" spans="1:30" ht="15.75" customHeight="1" x14ac:dyDescent="0.2">
      <c r="A818" s="22"/>
      <c r="B818" s="22"/>
      <c r="C818" s="22"/>
      <c r="D818" s="22"/>
      <c r="E818" s="21"/>
      <c r="F818" s="21"/>
      <c r="G818" s="21"/>
      <c r="H818" s="21"/>
      <c r="I818" s="21"/>
      <c r="J818" s="21"/>
      <c r="K818" s="21"/>
      <c r="L818" s="21"/>
      <c r="M818" s="21"/>
      <c r="N818" s="21"/>
      <c r="O818" s="22"/>
      <c r="P818" s="22"/>
      <c r="Q818" s="57"/>
      <c r="R818" s="22"/>
      <c r="S818" s="57"/>
      <c r="T818" s="22"/>
      <c r="U818" s="22"/>
      <c r="V818" s="22"/>
      <c r="W818" s="22"/>
      <c r="X818" s="22"/>
      <c r="Y818" s="22"/>
      <c r="Z818" s="22"/>
      <c r="AA818" s="22"/>
      <c r="AB818" s="22"/>
      <c r="AC818" s="22"/>
      <c r="AD818" s="22"/>
    </row>
    <row r="819" spans="1:30" ht="15.75" customHeight="1" x14ac:dyDescent="0.2">
      <c r="A819" s="22"/>
      <c r="B819" s="22"/>
      <c r="C819" s="22"/>
      <c r="D819" s="22"/>
      <c r="E819" s="21"/>
      <c r="F819" s="21"/>
      <c r="G819" s="21"/>
      <c r="H819" s="21"/>
      <c r="I819" s="21"/>
      <c r="J819" s="21"/>
      <c r="K819" s="21"/>
      <c r="L819" s="21"/>
      <c r="M819" s="21"/>
      <c r="N819" s="21"/>
      <c r="O819" s="22"/>
      <c r="P819" s="22"/>
      <c r="Q819" s="57"/>
      <c r="R819" s="22"/>
      <c r="S819" s="57"/>
      <c r="T819" s="22"/>
      <c r="U819" s="22"/>
      <c r="V819" s="22"/>
      <c r="W819" s="22"/>
      <c r="X819" s="22"/>
      <c r="Y819" s="22"/>
      <c r="Z819" s="22"/>
      <c r="AA819" s="22"/>
      <c r="AB819" s="22"/>
      <c r="AC819" s="22"/>
      <c r="AD819" s="22"/>
    </row>
    <row r="820" spans="1:30" ht="15.75" customHeight="1" x14ac:dyDescent="0.2">
      <c r="A820" s="22"/>
      <c r="B820" s="22"/>
      <c r="C820" s="22"/>
      <c r="D820" s="22"/>
      <c r="E820" s="21"/>
      <c r="F820" s="21"/>
      <c r="G820" s="21"/>
      <c r="H820" s="21"/>
      <c r="I820" s="21"/>
      <c r="J820" s="21"/>
      <c r="K820" s="21"/>
      <c r="L820" s="21"/>
      <c r="M820" s="21"/>
      <c r="N820" s="21"/>
      <c r="O820" s="22"/>
      <c r="P820" s="22"/>
      <c r="Q820" s="57"/>
      <c r="R820" s="22"/>
      <c r="S820" s="57"/>
      <c r="T820" s="22"/>
      <c r="U820" s="22"/>
      <c r="V820" s="22"/>
      <c r="W820" s="22"/>
      <c r="X820" s="22"/>
      <c r="Y820" s="22"/>
      <c r="Z820" s="22"/>
      <c r="AA820" s="22"/>
      <c r="AB820" s="22"/>
      <c r="AC820" s="22"/>
      <c r="AD820" s="22"/>
    </row>
    <row r="821" spans="1:30" ht="15.75" customHeight="1" x14ac:dyDescent="0.2">
      <c r="A821" s="22"/>
      <c r="B821" s="22"/>
      <c r="C821" s="22"/>
      <c r="D821" s="22"/>
      <c r="E821" s="21"/>
      <c r="F821" s="21"/>
      <c r="G821" s="21"/>
      <c r="H821" s="21"/>
      <c r="I821" s="21"/>
      <c r="J821" s="21"/>
      <c r="K821" s="21"/>
      <c r="L821" s="21"/>
      <c r="M821" s="21"/>
      <c r="N821" s="21"/>
      <c r="O821" s="22"/>
      <c r="P821" s="22"/>
      <c r="Q821" s="57"/>
      <c r="R821" s="22"/>
      <c r="S821" s="57"/>
      <c r="T821" s="22"/>
      <c r="U821" s="22"/>
      <c r="V821" s="22"/>
      <c r="W821" s="22"/>
      <c r="X821" s="22"/>
      <c r="Y821" s="22"/>
      <c r="Z821" s="22"/>
      <c r="AA821" s="22"/>
      <c r="AB821" s="22"/>
      <c r="AC821" s="22"/>
      <c r="AD821" s="22"/>
    </row>
    <row r="822" spans="1:30" ht="15.75" customHeight="1" x14ac:dyDescent="0.2">
      <c r="A822" s="22"/>
      <c r="B822" s="22"/>
      <c r="C822" s="22"/>
      <c r="D822" s="22"/>
      <c r="E822" s="21"/>
      <c r="F822" s="21"/>
      <c r="G822" s="21"/>
      <c r="H822" s="21"/>
      <c r="I822" s="21"/>
      <c r="J822" s="21"/>
      <c r="K822" s="21"/>
      <c r="L822" s="21"/>
      <c r="M822" s="21"/>
      <c r="N822" s="21"/>
      <c r="O822" s="22"/>
      <c r="P822" s="22"/>
      <c r="Q822" s="57"/>
      <c r="R822" s="22"/>
      <c r="S822" s="57"/>
      <c r="T822" s="22"/>
      <c r="U822" s="22"/>
      <c r="V822" s="22"/>
      <c r="W822" s="22"/>
      <c r="X822" s="22"/>
      <c r="Y822" s="22"/>
      <c r="Z822" s="22"/>
      <c r="AA822" s="22"/>
      <c r="AB822" s="22"/>
      <c r="AC822" s="22"/>
      <c r="AD822" s="22"/>
    </row>
    <row r="823" spans="1:30" ht="15.75" customHeight="1" x14ac:dyDescent="0.2">
      <c r="A823" s="22"/>
      <c r="B823" s="22"/>
      <c r="C823" s="22"/>
      <c r="D823" s="22"/>
      <c r="E823" s="21"/>
      <c r="F823" s="21"/>
      <c r="G823" s="21"/>
      <c r="H823" s="21"/>
      <c r="I823" s="21"/>
      <c r="J823" s="21"/>
      <c r="K823" s="21"/>
      <c r="L823" s="21"/>
      <c r="M823" s="21"/>
      <c r="N823" s="21"/>
      <c r="O823" s="22"/>
      <c r="P823" s="22"/>
      <c r="Q823" s="57"/>
      <c r="R823" s="22"/>
      <c r="S823" s="57"/>
      <c r="T823" s="22"/>
      <c r="U823" s="22"/>
      <c r="V823" s="22"/>
      <c r="W823" s="22"/>
      <c r="X823" s="22"/>
      <c r="Y823" s="22"/>
      <c r="Z823" s="22"/>
      <c r="AA823" s="22"/>
      <c r="AB823" s="22"/>
      <c r="AC823" s="22"/>
      <c r="AD823" s="22"/>
    </row>
    <row r="824" spans="1:30" ht="15.75" customHeight="1" x14ac:dyDescent="0.2">
      <c r="A824" s="22"/>
      <c r="B824" s="22"/>
      <c r="C824" s="22"/>
      <c r="D824" s="22"/>
      <c r="E824" s="21"/>
      <c r="F824" s="21"/>
      <c r="G824" s="21"/>
      <c r="H824" s="21"/>
      <c r="I824" s="21"/>
      <c r="J824" s="21"/>
      <c r="K824" s="21"/>
      <c r="L824" s="21"/>
      <c r="M824" s="21"/>
      <c r="N824" s="21"/>
      <c r="O824" s="22"/>
      <c r="P824" s="22"/>
      <c r="Q824" s="57"/>
      <c r="R824" s="22"/>
      <c r="S824" s="57"/>
      <c r="T824" s="22"/>
      <c r="U824" s="22"/>
      <c r="V824" s="22"/>
      <c r="W824" s="22"/>
      <c r="X824" s="22"/>
      <c r="Y824" s="22"/>
      <c r="Z824" s="22"/>
      <c r="AA824" s="22"/>
      <c r="AB824" s="22"/>
      <c r="AC824" s="22"/>
      <c r="AD824" s="22"/>
    </row>
    <row r="825" spans="1:30" ht="15.75" customHeight="1" x14ac:dyDescent="0.2">
      <c r="A825" s="22"/>
      <c r="B825" s="22"/>
      <c r="C825" s="22"/>
      <c r="D825" s="22"/>
      <c r="E825" s="21"/>
      <c r="F825" s="21"/>
      <c r="G825" s="21"/>
      <c r="H825" s="21"/>
      <c r="I825" s="21"/>
      <c r="J825" s="21"/>
      <c r="K825" s="21"/>
      <c r="L825" s="21"/>
      <c r="M825" s="21"/>
      <c r="N825" s="21"/>
      <c r="O825" s="22"/>
      <c r="P825" s="22"/>
      <c r="Q825" s="57"/>
      <c r="R825" s="22"/>
      <c r="S825" s="57"/>
      <c r="T825" s="22"/>
      <c r="U825" s="22"/>
      <c r="V825" s="22"/>
      <c r="W825" s="22"/>
      <c r="X825" s="22"/>
      <c r="Y825" s="22"/>
      <c r="Z825" s="22"/>
      <c r="AA825" s="22"/>
      <c r="AB825" s="22"/>
      <c r="AC825" s="22"/>
      <c r="AD825" s="22"/>
    </row>
    <row r="826" spans="1:30" ht="15.75" customHeight="1" x14ac:dyDescent="0.2">
      <c r="A826" s="22"/>
      <c r="B826" s="22"/>
      <c r="C826" s="22"/>
      <c r="D826" s="22"/>
      <c r="E826" s="21"/>
      <c r="F826" s="21"/>
      <c r="G826" s="21"/>
      <c r="H826" s="21"/>
      <c r="I826" s="21"/>
      <c r="J826" s="21"/>
      <c r="K826" s="21"/>
      <c r="L826" s="21"/>
      <c r="M826" s="21"/>
      <c r="N826" s="21"/>
      <c r="O826" s="22"/>
      <c r="P826" s="22"/>
      <c r="Q826" s="57"/>
      <c r="R826" s="22"/>
      <c r="S826" s="57"/>
      <c r="T826" s="22"/>
      <c r="U826" s="22"/>
      <c r="V826" s="22"/>
      <c r="W826" s="22"/>
      <c r="X826" s="22"/>
      <c r="Y826" s="22"/>
      <c r="Z826" s="22"/>
      <c r="AA826" s="22"/>
      <c r="AB826" s="22"/>
      <c r="AC826" s="22"/>
      <c r="AD826" s="22"/>
    </row>
    <row r="827" spans="1:30" ht="15.75" customHeight="1" x14ac:dyDescent="0.2">
      <c r="A827" s="22"/>
      <c r="B827" s="22"/>
      <c r="C827" s="22"/>
      <c r="D827" s="22"/>
      <c r="E827" s="21"/>
      <c r="F827" s="21"/>
      <c r="G827" s="21"/>
      <c r="H827" s="21"/>
      <c r="I827" s="21"/>
      <c r="J827" s="21"/>
      <c r="K827" s="21"/>
      <c r="L827" s="21"/>
      <c r="M827" s="21"/>
      <c r="N827" s="21"/>
      <c r="O827" s="22"/>
      <c r="P827" s="22"/>
      <c r="Q827" s="57"/>
      <c r="R827" s="22"/>
      <c r="S827" s="57"/>
      <c r="T827" s="22"/>
      <c r="U827" s="22"/>
      <c r="V827" s="22"/>
      <c r="W827" s="22"/>
      <c r="X827" s="22"/>
      <c r="Y827" s="22"/>
      <c r="Z827" s="22"/>
      <c r="AA827" s="22"/>
      <c r="AB827" s="22"/>
      <c r="AC827" s="22"/>
      <c r="AD827" s="22"/>
    </row>
    <row r="828" spans="1:30" ht="15.75" customHeight="1" x14ac:dyDescent="0.2">
      <c r="A828" s="22"/>
      <c r="B828" s="22"/>
      <c r="C828" s="22"/>
      <c r="D828" s="22"/>
      <c r="E828" s="21"/>
      <c r="F828" s="21"/>
      <c r="G828" s="21"/>
      <c r="H828" s="21"/>
      <c r="I828" s="21"/>
      <c r="J828" s="21"/>
      <c r="K828" s="21"/>
      <c r="L828" s="21"/>
      <c r="M828" s="21"/>
      <c r="N828" s="21"/>
      <c r="O828" s="22"/>
      <c r="P828" s="22"/>
      <c r="Q828" s="57"/>
      <c r="R828" s="22"/>
      <c r="S828" s="57"/>
      <c r="T828" s="22"/>
      <c r="U828" s="22"/>
      <c r="V828" s="22"/>
      <c r="W828" s="22"/>
      <c r="X828" s="22"/>
      <c r="Y828" s="22"/>
      <c r="Z828" s="22"/>
      <c r="AA828" s="22"/>
      <c r="AB828" s="22"/>
      <c r="AC828" s="22"/>
      <c r="AD828" s="22"/>
    </row>
    <row r="829" spans="1:30" ht="15.75" customHeight="1" x14ac:dyDescent="0.2">
      <c r="A829" s="22"/>
      <c r="B829" s="22"/>
      <c r="C829" s="22"/>
      <c r="D829" s="22"/>
      <c r="E829" s="21"/>
      <c r="F829" s="21"/>
      <c r="G829" s="21"/>
      <c r="H829" s="21"/>
      <c r="I829" s="21"/>
      <c r="J829" s="21"/>
      <c r="K829" s="21"/>
      <c r="L829" s="21"/>
      <c r="M829" s="21"/>
      <c r="N829" s="21"/>
      <c r="O829" s="22"/>
      <c r="P829" s="22"/>
      <c r="Q829" s="57"/>
      <c r="R829" s="22"/>
      <c r="S829" s="57"/>
      <c r="T829" s="22"/>
      <c r="U829" s="22"/>
      <c r="V829" s="22"/>
      <c r="W829" s="22"/>
      <c r="X829" s="22"/>
      <c r="Y829" s="22"/>
      <c r="Z829" s="22"/>
      <c r="AA829" s="22"/>
      <c r="AB829" s="22"/>
      <c r="AC829" s="22"/>
      <c r="AD829" s="22"/>
    </row>
    <row r="830" spans="1:30" ht="15.75" customHeight="1" x14ac:dyDescent="0.2">
      <c r="A830" s="22"/>
      <c r="B830" s="22"/>
      <c r="C830" s="22"/>
      <c r="D830" s="22"/>
      <c r="E830" s="21"/>
      <c r="F830" s="21"/>
      <c r="G830" s="21"/>
      <c r="H830" s="21"/>
      <c r="I830" s="21"/>
      <c r="J830" s="21"/>
      <c r="K830" s="21"/>
      <c r="L830" s="21"/>
      <c r="M830" s="21"/>
      <c r="N830" s="21"/>
      <c r="O830" s="22"/>
      <c r="P830" s="22"/>
      <c r="Q830" s="57"/>
      <c r="R830" s="22"/>
      <c r="S830" s="57"/>
      <c r="T830" s="22"/>
      <c r="U830" s="22"/>
      <c r="V830" s="22"/>
      <c r="W830" s="22"/>
      <c r="X830" s="22"/>
      <c r="Y830" s="22"/>
      <c r="Z830" s="22"/>
      <c r="AA830" s="22"/>
      <c r="AB830" s="22"/>
      <c r="AC830" s="22"/>
      <c r="AD830" s="22"/>
    </row>
    <row r="831" spans="1:30" ht="15.75" customHeight="1" x14ac:dyDescent="0.2">
      <c r="A831" s="22"/>
      <c r="B831" s="22"/>
      <c r="C831" s="22"/>
      <c r="D831" s="22"/>
      <c r="E831" s="21"/>
      <c r="F831" s="21"/>
      <c r="G831" s="21"/>
      <c r="H831" s="21"/>
      <c r="I831" s="21"/>
      <c r="J831" s="21"/>
      <c r="K831" s="21"/>
      <c r="L831" s="21"/>
      <c r="M831" s="21"/>
      <c r="N831" s="21"/>
      <c r="O831" s="22"/>
      <c r="P831" s="22"/>
      <c r="Q831" s="57"/>
      <c r="R831" s="22"/>
      <c r="S831" s="57"/>
      <c r="T831" s="22"/>
      <c r="U831" s="22"/>
      <c r="V831" s="22"/>
      <c r="W831" s="22"/>
      <c r="X831" s="22"/>
      <c r="Y831" s="22"/>
      <c r="Z831" s="22"/>
      <c r="AA831" s="22"/>
      <c r="AB831" s="22"/>
      <c r="AC831" s="22"/>
      <c r="AD831" s="22"/>
    </row>
    <row r="832" spans="1:30" ht="15.75" customHeight="1" x14ac:dyDescent="0.2">
      <c r="A832" s="22"/>
      <c r="B832" s="22"/>
      <c r="C832" s="22"/>
      <c r="D832" s="22"/>
      <c r="E832" s="21"/>
      <c r="F832" s="21"/>
      <c r="G832" s="21"/>
      <c r="H832" s="21"/>
      <c r="I832" s="21"/>
      <c r="J832" s="21"/>
      <c r="K832" s="21"/>
      <c r="L832" s="21"/>
      <c r="M832" s="21"/>
      <c r="N832" s="21"/>
      <c r="O832" s="22"/>
      <c r="P832" s="22"/>
      <c r="Q832" s="57"/>
      <c r="R832" s="22"/>
      <c r="S832" s="57"/>
      <c r="T832" s="22"/>
      <c r="U832" s="22"/>
      <c r="V832" s="22"/>
      <c r="W832" s="22"/>
      <c r="X832" s="22"/>
      <c r="Y832" s="22"/>
      <c r="Z832" s="22"/>
      <c r="AA832" s="22"/>
      <c r="AB832" s="22"/>
      <c r="AC832" s="22"/>
      <c r="AD832" s="22"/>
    </row>
    <row r="833" spans="1:30" ht="15.75" customHeight="1" x14ac:dyDescent="0.2">
      <c r="A833" s="22"/>
      <c r="B833" s="22"/>
      <c r="C833" s="22"/>
      <c r="D833" s="22"/>
      <c r="E833" s="21"/>
      <c r="F833" s="21"/>
      <c r="G833" s="21"/>
      <c r="H833" s="21"/>
      <c r="I833" s="21"/>
      <c r="J833" s="21"/>
      <c r="K833" s="21"/>
      <c r="L833" s="21"/>
      <c r="M833" s="21"/>
      <c r="N833" s="21"/>
      <c r="O833" s="22"/>
      <c r="P833" s="22"/>
      <c r="Q833" s="57"/>
      <c r="R833" s="22"/>
      <c r="S833" s="57"/>
      <c r="T833" s="22"/>
      <c r="U833" s="22"/>
      <c r="V833" s="22"/>
      <c r="W833" s="22"/>
      <c r="X833" s="22"/>
      <c r="Y833" s="22"/>
      <c r="Z833" s="22"/>
      <c r="AA833" s="22"/>
      <c r="AB833" s="22"/>
      <c r="AC833" s="22"/>
      <c r="AD833" s="22"/>
    </row>
    <row r="834" spans="1:30" ht="15.75" customHeight="1" x14ac:dyDescent="0.2">
      <c r="A834" s="22"/>
      <c r="B834" s="22"/>
      <c r="C834" s="22"/>
      <c r="D834" s="22"/>
      <c r="E834" s="21"/>
      <c r="F834" s="21"/>
      <c r="G834" s="21"/>
      <c r="H834" s="21"/>
      <c r="I834" s="21"/>
      <c r="J834" s="21"/>
      <c r="K834" s="21"/>
      <c r="L834" s="21"/>
      <c r="M834" s="21"/>
      <c r="N834" s="21"/>
      <c r="O834" s="22"/>
      <c r="P834" s="22"/>
      <c r="Q834" s="57"/>
      <c r="R834" s="22"/>
      <c r="S834" s="57"/>
      <c r="T834" s="22"/>
      <c r="U834" s="22"/>
      <c r="V834" s="22"/>
      <c r="W834" s="22"/>
      <c r="X834" s="22"/>
      <c r="Y834" s="22"/>
      <c r="Z834" s="22"/>
      <c r="AA834" s="22"/>
      <c r="AB834" s="22"/>
      <c r="AC834" s="22"/>
      <c r="AD834" s="22"/>
    </row>
    <row r="835" spans="1:30" ht="15.75" customHeight="1" x14ac:dyDescent="0.2">
      <c r="A835" s="22"/>
      <c r="B835" s="22"/>
      <c r="C835" s="22"/>
      <c r="D835" s="22"/>
      <c r="E835" s="21"/>
      <c r="F835" s="21"/>
      <c r="G835" s="21"/>
      <c r="H835" s="21"/>
      <c r="I835" s="21"/>
      <c r="J835" s="21"/>
      <c r="K835" s="21"/>
      <c r="L835" s="21"/>
      <c r="M835" s="21"/>
      <c r="N835" s="21"/>
      <c r="O835" s="22"/>
      <c r="P835" s="22"/>
      <c r="Q835" s="57"/>
      <c r="R835" s="22"/>
      <c r="S835" s="57"/>
      <c r="T835" s="22"/>
      <c r="U835" s="22"/>
      <c r="V835" s="22"/>
      <c r="W835" s="22"/>
      <c r="X835" s="22"/>
      <c r="Y835" s="22"/>
      <c r="Z835" s="22"/>
      <c r="AA835" s="22"/>
      <c r="AB835" s="22"/>
      <c r="AC835" s="22"/>
      <c r="AD835" s="22"/>
    </row>
    <row r="836" spans="1:30" ht="15.75" customHeight="1" x14ac:dyDescent="0.2">
      <c r="A836" s="22"/>
      <c r="B836" s="22"/>
      <c r="C836" s="22"/>
      <c r="D836" s="22"/>
      <c r="E836" s="21"/>
      <c r="F836" s="21"/>
      <c r="G836" s="21"/>
      <c r="H836" s="21"/>
      <c r="I836" s="21"/>
      <c r="J836" s="21"/>
      <c r="K836" s="21"/>
      <c r="L836" s="21"/>
      <c r="M836" s="21"/>
      <c r="N836" s="21"/>
      <c r="O836" s="22"/>
      <c r="P836" s="22"/>
      <c r="Q836" s="57"/>
      <c r="R836" s="22"/>
      <c r="S836" s="57"/>
      <c r="T836" s="22"/>
      <c r="U836" s="22"/>
      <c r="V836" s="22"/>
      <c r="W836" s="22"/>
      <c r="X836" s="22"/>
      <c r="Y836" s="22"/>
      <c r="Z836" s="22"/>
      <c r="AA836" s="22"/>
      <c r="AB836" s="22"/>
      <c r="AC836" s="22"/>
      <c r="AD836" s="22"/>
    </row>
    <row r="837" spans="1:30" ht="15.75" customHeight="1" x14ac:dyDescent="0.2">
      <c r="A837" s="22"/>
      <c r="B837" s="22"/>
      <c r="C837" s="22"/>
      <c r="D837" s="22"/>
      <c r="E837" s="21"/>
      <c r="F837" s="21"/>
      <c r="G837" s="21"/>
      <c r="H837" s="21"/>
      <c r="I837" s="21"/>
      <c r="J837" s="21"/>
      <c r="K837" s="21"/>
      <c r="L837" s="21"/>
      <c r="M837" s="21"/>
      <c r="N837" s="21"/>
      <c r="O837" s="22"/>
      <c r="P837" s="22"/>
      <c r="Q837" s="57"/>
      <c r="R837" s="22"/>
      <c r="S837" s="57"/>
      <c r="T837" s="22"/>
      <c r="U837" s="22"/>
      <c r="V837" s="22"/>
      <c r="W837" s="22"/>
      <c r="X837" s="22"/>
      <c r="Y837" s="22"/>
      <c r="Z837" s="22"/>
      <c r="AA837" s="22"/>
      <c r="AB837" s="22"/>
      <c r="AC837" s="22"/>
      <c r="AD837" s="22"/>
    </row>
    <row r="838" spans="1:30" ht="15.75" customHeight="1" x14ac:dyDescent="0.2">
      <c r="A838" s="22"/>
      <c r="B838" s="22"/>
      <c r="C838" s="22"/>
      <c r="D838" s="22"/>
      <c r="E838" s="21"/>
      <c r="F838" s="21"/>
      <c r="G838" s="21"/>
      <c r="H838" s="21"/>
      <c r="I838" s="21"/>
      <c r="J838" s="21"/>
      <c r="K838" s="21"/>
      <c r="L838" s="21"/>
      <c r="M838" s="21"/>
      <c r="N838" s="21"/>
      <c r="O838" s="22"/>
      <c r="P838" s="22"/>
      <c r="Q838" s="57"/>
      <c r="R838" s="22"/>
      <c r="S838" s="57"/>
      <c r="T838" s="22"/>
      <c r="U838" s="22"/>
      <c r="V838" s="22"/>
      <c r="W838" s="22"/>
      <c r="X838" s="22"/>
      <c r="Y838" s="22"/>
      <c r="Z838" s="22"/>
      <c r="AA838" s="22"/>
      <c r="AB838" s="22"/>
      <c r="AC838" s="22"/>
      <c r="AD838" s="22"/>
    </row>
    <row r="839" spans="1:30" ht="15.75" customHeight="1" x14ac:dyDescent="0.2">
      <c r="A839" s="22"/>
      <c r="B839" s="22"/>
      <c r="C839" s="22"/>
      <c r="D839" s="22"/>
      <c r="E839" s="21"/>
      <c r="F839" s="21"/>
      <c r="G839" s="21"/>
      <c r="H839" s="21"/>
      <c r="I839" s="21"/>
      <c r="J839" s="21"/>
      <c r="K839" s="21"/>
      <c r="L839" s="21"/>
      <c r="M839" s="21"/>
      <c r="N839" s="21"/>
      <c r="O839" s="22"/>
      <c r="P839" s="22"/>
      <c r="Q839" s="57"/>
      <c r="R839" s="22"/>
      <c r="S839" s="57"/>
      <c r="T839" s="22"/>
      <c r="U839" s="22"/>
      <c r="V839" s="22"/>
      <c r="W839" s="22"/>
      <c r="X839" s="22"/>
      <c r="Y839" s="22"/>
      <c r="Z839" s="22"/>
      <c r="AA839" s="22"/>
      <c r="AB839" s="22"/>
      <c r="AC839" s="22"/>
      <c r="AD839" s="22"/>
    </row>
    <row r="840" spans="1:30" ht="15.75" customHeight="1" x14ac:dyDescent="0.2">
      <c r="A840" s="22"/>
      <c r="B840" s="22"/>
      <c r="C840" s="22"/>
      <c r="D840" s="22"/>
      <c r="E840" s="21"/>
      <c r="F840" s="21"/>
      <c r="G840" s="21"/>
      <c r="H840" s="21"/>
      <c r="I840" s="21"/>
      <c r="J840" s="21"/>
      <c r="K840" s="21"/>
      <c r="L840" s="21"/>
      <c r="M840" s="21"/>
      <c r="N840" s="21"/>
      <c r="O840" s="22"/>
      <c r="P840" s="22"/>
      <c r="Q840" s="57"/>
      <c r="R840" s="22"/>
      <c r="S840" s="57"/>
      <c r="T840" s="22"/>
      <c r="U840" s="22"/>
      <c r="V840" s="22"/>
      <c r="W840" s="22"/>
      <c r="X840" s="22"/>
      <c r="Y840" s="22"/>
      <c r="Z840" s="22"/>
      <c r="AA840" s="22"/>
      <c r="AB840" s="22"/>
      <c r="AC840" s="22"/>
      <c r="AD840" s="22"/>
    </row>
    <row r="841" spans="1:30" ht="15.75" customHeight="1" x14ac:dyDescent="0.2">
      <c r="A841" s="22"/>
      <c r="B841" s="22"/>
      <c r="C841" s="22"/>
      <c r="D841" s="22"/>
      <c r="E841" s="21"/>
      <c r="F841" s="21"/>
      <c r="G841" s="21"/>
      <c r="H841" s="21"/>
      <c r="I841" s="21"/>
      <c r="J841" s="21"/>
      <c r="K841" s="21"/>
      <c r="L841" s="21"/>
      <c r="M841" s="21"/>
      <c r="N841" s="21"/>
      <c r="O841" s="22"/>
      <c r="P841" s="22"/>
      <c r="Q841" s="57"/>
      <c r="R841" s="22"/>
      <c r="S841" s="57"/>
      <c r="T841" s="22"/>
      <c r="U841" s="22"/>
      <c r="V841" s="22"/>
      <c r="W841" s="22"/>
      <c r="X841" s="22"/>
      <c r="Y841" s="22"/>
      <c r="Z841" s="22"/>
      <c r="AA841" s="22"/>
      <c r="AB841" s="22"/>
      <c r="AC841" s="22"/>
      <c r="AD841" s="22"/>
    </row>
    <row r="842" spans="1:30" ht="15.75" customHeight="1" x14ac:dyDescent="0.2">
      <c r="A842" s="22"/>
      <c r="B842" s="22"/>
      <c r="C842" s="22"/>
      <c r="D842" s="22"/>
      <c r="E842" s="21"/>
      <c r="F842" s="21"/>
      <c r="G842" s="21"/>
      <c r="H842" s="21"/>
      <c r="I842" s="21"/>
      <c r="J842" s="21"/>
      <c r="K842" s="21"/>
      <c r="L842" s="21"/>
      <c r="M842" s="21"/>
      <c r="N842" s="21"/>
      <c r="O842" s="22"/>
      <c r="P842" s="22"/>
      <c r="Q842" s="57"/>
      <c r="R842" s="22"/>
      <c r="S842" s="57"/>
      <c r="T842" s="22"/>
      <c r="U842" s="22"/>
      <c r="V842" s="22"/>
      <c r="W842" s="22"/>
      <c r="X842" s="22"/>
      <c r="Y842" s="22"/>
      <c r="Z842" s="22"/>
      <c r="AA842" s="22"/>
      <c r="AB842" s="22"/>
      <c r="AC842" s="22"/>
      <c r="AD842" s="22"/>
    </row>
    <row r="843" spans="1:30" ht="15.75" customHeight="1" x14ac:dyDescent="0.2">
      <c r="A843" s="22"/>
      <c r="B843" s="22"/>
      <c r="C843" s="22"/>
      <c r="D843" s="22"/>
      <c r="E843" s="21"/>
      <c r="F843" s="21"/>
      <c r="G843" s="21"/>
      <c r="H843" s="21"/>
      <c r="I843" s="21"/>
      <c r="J843" s="21"/>
      <c r="K843" s="21"/>
      <c r="L843" s="21"/>
      <c r="M843" s="21"/>
      <c r="N843" s="21"/>
      <c r="O843" s="22"/>
      <c r="P843" s="22"/>
      <c r="Q843" s="57"/>
      <c r="R843" s="22"/>
      <c r="S843" s="57"/>
      <c r="T843" s="22"/>
      <c r="U843" s="22"/>
      <c r="V843" s="22"/>
      <c r="W843" s="22"/>
      <c r="X843" s="22"/>
      <c r="Y843" s="22"/>
      <c r="Z843" s="22"/>
      <c r="AA843" s="22"/>
      <c r="AB843" s="22"/>
      <c r="AC843" s="22"/>
      <c r="AD843" s="22"/>
    </row>
    <row r="844" spans="1:30" ht="15.75" customHeight="1" x14ac:dyDescent="0.2">
      <c r="A844" s="22"/>
      <c r="B844" s="22"/>
      <c r="C844" s="22"/>
      <c r="D844" s="22"/>
      <c r="E844" s="21"/>
      <c r="F844" s="21"/>
      <c r="G844" s="21"/>
      <c r="H844" s="21"/>
      <c r="I844" s="21"/>
      <c r="J844" s="21"/>
      <c r="K844" s="21"/>
      <c r="L844" s="21"/>
      <c r="M844" s="21"/>
      <c r="N844" s="21"/>
      <c r="O844" s="22"/>
      <c r="P844" s="22"/>
      <c r="Q844" s="57"/>
      <c r="R844" s="22"/>
      <c r="S844" s="57"/>
      <c r="T844" s="22"/>
      <c r="U844" s="22"/>
      <c r="V844" s="22"/>
      <c r="W844" s="22"/>
      <c r="X844" s="22"/>
      <c r="Y844" s="22"/>
      <c r="Z844" s="22"/>
      <c r="AA844" s="22"/>
      <c r="AB844" s="22"/>
      <c r="AC844" s="22"/>
      <c r="AD844" s="22"/>
    </row>
    <row r="845" spans="1:30" ht="15.75" customHeight="1" x14ac:dyDescent="0.2">
      <c r="A845" s="22"/>
      <c r="B845" s="22"/>
      <c r="C845" s="22"/>
      <c r="D845" s="22"/>
      <c r="E845" s="21"/>
      <c r="F845" s="21"/>
      <c r="G845" s="21"/>
      <c r="H845" s="21"/>
      <c r="I845" s="21"/>
      <c r="J845" s="21"/>
      <c r="K845" s="21"/>
      <c r="L845" s="21"/>
      <c r="M845" s="21"/>
      <c r="N845" s="21"/>
      <c r="O845" s="22"/>
      <c r="P845" s="22"/>
      <c r="Q845" s="57"/>
      <c r="R845" s="22"/>
      <c r="S845" s="57"/>
      <c r="T845" s="22"/>
      <c r="U845" s="22"/>
      <c r="V845" s="22"/>
      <c r="W845" s="22"/>
      <c r="X845" s="22"/>
      <c r="Y845" s="22"/>
      <c r="Z845" s="22"/>
      <c r="AA845" s="22"/>
      <c r="AB845" s="22"/>
      <c r="AC845" s="22"/>
      <c r="AD845" s="22"/>
    </row>
    <row r="846" spans="1:30" ht="15.75" customHeight="1" x14ac:dyDescent="0.2">
      <c r="A846" s="22"/>
      <c r="B846" s="22"/>
      <c r="C846" s="22"/>
      <c r="D846" s="22"/>
      <c r="E846" s="21"/>
      <c r="F846" s="21"/>
      <c r="G846" s="21"/>
      <c r="H846" s="21"/>
      <c r="I846" s="21"/>
      <c r="J846" s="21"/>
      <c r="K846" s="21"/>
      <c r="L846" s="21"/>
      <c r="M846" s="21"/>
      <c r="N846" s="21"/>
      <c r="O846" s="22"/>
      <c r="P846" s="22"/>
      <c r="Q846" s="57"/>
      <c r="R846" s="22"/>
      <c r="S846" s="57"/>
      <c r="T846" s="22"/>
      <c r="U846" s="22"/>
      <c r="V846" s="22"/>
      <c r="W846" s="22"/>
      <c r="X846" s="22"/>
      <c r="Y846" s="22"/>
      <c r="Z846" s="22"/>
      <c r="AA846" s="22"/>
      <c r="AB846" s="22"/>
      <c r="AC846" s="22"/>
      <c r="AD846" s="22"/>
    </row>
    <row r="847" spans="1:30" ht="15.75" customHeight="1" x14ac:dyDescent="0.2">
      <c r="A847" s="22"/>
      <c r="B847" s="22"/>
      <c r="C847" s="22"/>
      <c r="D847" s="22"/>
      <c r="E847" s="21"/>
      <c r="F847" s="21"/>
      <c r="G847" s="21"/>
      <c r="H847" s="21"/>
      <c r="I847" s="21"/>
      <c r="J847" s="21"/>
      <c r="K847" s="21"/>
      <c r="L847" s="21"/>
      <c r="M847" s="21"/>
      <c r="N847" s="21"/>
      <c r="O847" s="22"/>
      <c r="P847" s="22"/>
      <c r="Q847" s="57"/>
      <c r="R847" s="22"/>
      <c r="S847" s="57"/>
      <c r="T847" s="22"/>
      <c r="U847" s="22"/>
      <c r="V847" s="22"/>
      <c r="W847" s="22"/>
      <c r="X847" s="22"/>
      <c r="Y847" s="22"/>
      <c r="Z847" s="22"/>
      <c r="AA847" s="22"/>
      <c r="AB847" s="22"/>
      <c r="AC847" s="22"/>
      <c r="AD847" s="22"/>
    </row>
    <row r="848" spans="1:30" ht="15.75" customHeight="1" x14ac:dyDescent="0.2">
      <c r="A848" s="22"/>
      <c r="B848" s="22"/>
      <c r="C848" s="22"/>
      <c r="D848" s="22"/>
      <c r="E848" s="21"/>
      <c r="F848" s="21"/>
      <c r="G848" s="21"/>
      <c r="H848" s="21"/>
      <c r="I848" s="21"/>
      <c r="J848" s="21"/>
      <c r="K848" s="21"/>
      <c r="L848" s="21"/>
      <c r="M848" s="21"/>
      <c r="N848" s="21"/>
      <c r="O848" s="22"/>
      <c r="P848" s="22"/>
      <c r="Q848" s="57"/>
      <c r="R848" s="22"/>
      <c r="S848" s="57"/>
      <c r="T848" s="22"/>
      <c r="U848" s="22"/>
      <c r="V848" s="22"/>
      <c r="W848" s="22"/>
      <c r="X848" s="22"/>
      <c r="Y848" s="22"/>
      <c r="Z848" s="22"/>
      <c r="AA848" s="22"/>
      <c r="AB848" s="22"/>
      <c r="AC848" s="22"/>
      <c r="AD848" s="22"/>
    </row>
    <row r="849" spans="1:30" ht="15.75" customHeight="1" x14ac:dyDescent="0.2">
      <c r="A849" s="22"/>
      <c r="B849" s="22"/>
      <c r="C849" s="22"/>
      <c r="D849" s="22"/>
      <c r="E849" s="21"/>
      <c r="F849" s="21"/>
      <c r="G849" s="21"/>
      <c r="H849" s="21"/>
      <c r="I849" s="21"/>
      <c r="J849" s="21"/>
      <c r="K849" s="21"/>
      <c r="L849" s="21"/>
      <c r="M849" s="21"/>
      <c r="N849" s="21"/>
      <c r="O849" s="22"/>
      <c r="P849" s="22"/>
      <c r="Q849" s="57"/>
      <c r="R849" s="22"/>
      <c r="S849" s="57"/>
      <c r="T849" s="22"/>
      <c r="U849" s="22"/>
      <c r="V849" s="22"/>
      <c r="W849" s="22"/>
      <c r="X849" s="22"/>
      <c r="Y849" s="22"/>
      <c r="Z849" s="22"/>
      <c r="AA849" s="22"/>
      <c r="AB849" s="22"/>
      <c r="AC849" s="22"/>
      <c r="AD849" s="22"/>
    </row>
    <row r="850" spans="1:30" ht="15.75" customHeight="1" x14ac:dyDescent="0.2">
      <c r="A850" s="22"/>
      <c r="B850" s="22"/>
      <c r="C850" s="22"/>
      <c r="D850" s="22"/>
      <c r="E850" s="21"/>
      <c r="F850" s="21"/>
      <c r="G850" s="21"/>
      <c r="H850" s="21"/>
      <c r="I850" s="21"/>
      <c r="J850" s="21"/>
      <c r="K850" s="21"/>
      <c r="L850" s="21"/>
      <c r="M850" s="21"/>
      <c r="N850" s="21"/>
      <c r="O850" s="22"/>
      <c r="P850" s="22"/>
      <c r="Q850" s="57"/>
      <c r="R850" s="22"/>
      <c r="S850" s="57"/>
      <c r="T850" s="22"/>
      <c r="U850" s="22"/>
      <c r="V850" s="22"/>
      <c r="W850" s="22"/>
      <c r="X850" s="22"/>
      <c r="Y850" s="22"/>
      <c r="Z850" s="22"/>
      <c r="AA850" s="22"/>
      <c r="AB850" s="22"/>
      <c r="AC850" s="22"/>
      <c r="AD850" s="22"/>
    </row>
    <row r="851" spans="1:30" ht="15.75" customHeight="1" x14ac:dyDescent="0.2">
      <c r="A851" s="22"/>
      <c r="B851" s="22"/>
      <c r="C851" s="22"/>
      <c r="D851" s="22"/>
      <c r="E851" s="21"/>
      <c r="F851" s="21"/>
      <c r="G851" s="21"/>
      <c r="H851" s="21"/>
      <c r="I851" s="21"/>
      <c r="J851" s="21"/>
      <c r="K851" s="21"/>
      <c r="L851" s="21"/>
      <c r="M851" s="21"/>
      <c r="N851" s="21"/>
      <c r="O851" s="22"/>
      <c r="P851" s="22"/>
      <c r="Q851" s="57"/>
      <c r="R851" s="22"/>
      <c r="S851" s="57"/>
      <c r="T851" s="22"/>
      <c r="U851" s="22"/>
      <c r="V851" s="22"/>
      <c r="W851" s="22"/>
      <c r="X851" s="22"/>
      <c r="Y851" s="22"/>
      <c r="Z851" s="22"/>
      <c r="AA851" s="22"/>
      <c r="AB851" s="22"/>
      <c r="AC851" s="22"/>
      <c r="AD851" s="22"/>
    </row>
    <row r="852" spans="1:30" ht="15.75" customHeight="1" x14ac:dyDescent="0.2">
      <c r="A852" s="22"/>
      <c r="B852" s="22"/>
      <c r="C852" s="22"/>
      <c r="D852" s="22"/>
      <c r="E852" s="21"/>
      <c r="F852" s="21"/>
      <c r="G852" s="21"/>
      <c r="H852" s="21"/>
      <c r="I852" s="21"/>
      <c r="J852" s="21"/>
      <c r="K852" s="21"/>
      <c r="L852" s="21"/>
      <c r="M852" s="21"/>
      <c r="N852" s="21"/>
      <c r="O852" s="22"/>
      <c r="P852" s="22"/>
      <c r="Q852" s="57"/>
      <c r="R852" s="22"/>
      <c r="S852" s="57"/>
      <c r="T852" s="22"/>
      <c r="U852" s="22"/>
      <c r="V852" s="22"/>
      <c r="W852" s="22"/>
      <c r="X852" s="22"/>
      <c r="Y852" s="22"/>
      <c r="Z852" s="22"/>
      <c r="AA852" s="22"/>
      <c r="AB852" s="22"/>
      <c r="AC852" s="22"/>
      <c r="AD852" s="22"/>
    </row>
    <row r="853" spans="1:30" ht="15.75" customHeight="1" x14ac:dyDescent="0.2">
      <c r="A853" s="22"/>
      <c r="B853" s="22"/>
      <c r="C853" s="22"/>
      <c r="D853" s="22"/>
      <c r="E853" s="21"/>
      <c r="F853" s="21"/>
      <c r="G853" s="21"/>
      <c r="H853" s="21"/>
      <c r="I853" s="21"/>
      <c r="J853" s="21"/>
      <c r="K853" s="21"/>
      <c r="L853" s="21"/>
      <c r="M853" s="21"/>
      <c r="N853" s="21"/>
      <c r="O853" s="22"/>
      <c r="P853" s="22"/>
      <c r="Q853" s="57"/>
      <c r="R853" s="22"/>
      <c r="S853" s="57"/>
      <c r="T853" s="22"/>
      <c r="U853" s="22"/>
      <c r="V853" s="22"/>
      <c r="W853" s="22"/>
      <c r="X853" s="22"/>
      <c r="Y853" s="22"/>
      <c r="Z853" s="22"/>
      <c r="AA853" s="22"/>
      <c r="AB853" s="22"/>
      <c r="AC853" s="22"/>
      <c r="AD853" s="22"/>
    </row>
    <row r="854" spans="1:30" ht="15.75" customHeight="1" x14ac:dyDescent="0.2">
      <c r="A854" s="22"/>
      <c r="B854" s="22"/>
      <c r="C854" s="22"/>
      <c r="D854" s="22"/>
      <c r="E854" s="21"/>
      <c r="F854" s="21"/>
      <c r="G854" s="21"/>
      <c r="H854" s="21"/>
      <c r="I854" s="21"/>
      <c r="J854" s="21"/>
      <c r="K854" s="21"/>
      <c r="L854" s="21"/>
      <c r="M854" s="21"/>
      <c r="N854" s="21"/>
      <c r="O854" s="22"/>
      <c r="P854" s="22"/>
      <c r="Q854" s="57"/>
      <c r="R854" s="22"/>
      <c r="S854" s="57"/>
      <c r="T854" s="22"/>
      <c r="U854" s="22"/>
      <c r="V854" s="22"/>
      <c r="W854" s="22"/>
      <c r="X854" s="22"/>
      <c r="Y854" s="22"/>
      <c r="Z854" s="22"/>
      <c r="AA854" s="22"/>
      <c r="AB854" s="22"/>
      <c r="AC854" s="22"/>
      <c r="AD854" s="22"/>
    </row>
    <row r="855" spans="1:30" ht="15.75" customHeight="1" x14ac:dyDescent="0.2">
      <c r="A855" s="22"/>
      <c r="B855" s="22"/>
      <c r="C855" s="22"/>
      <c r="D855" s="22"/>
      <c r="E855" s="21"/>
      <c r="F855" s="21"/>
      <c r="G855" s="21"/>
      <c r="H855" s="21"/>
      <c r="I855" s="21"/>
      <c r="J855" s="21"/>
      <c r="K855" s="21"/>
      <c r="L855" s="21"/>
      <c r="M855" s="21"/>
      <c r="N855" s="21"/>
      <c r="O855" s="22"/>
      <c r="P855" s="22"/>
      <c r="Q855" s="57"/>
      <c r="R855" s="22"/>
      <c r="S855" s="57"/>
      <c r="T855" s="22"/>
      <c r="U855" s="22"/>
      <c r="V855" s="22"/>
      <c r="W855" s="22"/>
      <c r="X855" s="22"/>
      <c r="Y855" s="22"/>
      <c r="Z855" s="22"/>
      <c r="AA855" s="22"/>
      <c r="AB855" s="22"/>
      <c r="AC855" s="22"/>
      <c r="AD855" s="22"/>
    </row>
    <row r="856" spans="1:30" ht="15.75" customHeight="1" x14ac:dyDescent="0.2">
      <c r="A856" s="22"/>
      <c r="B856" s="22"/>
      <c r="C856" s="22"/>
      <c r="D856" s="22"/>
      <c r="E856" s="21"/>
      <c r="F856" s="21"/>
      <c r="G856" s="21"/>
      <c r="H856" s="21"/>
      <c r="I856" s="21"/>
      <c r="J856" s="21"/>
      <c r="K856" s="21"/>
      <c r="L856" s="21"/>
      <c r="M856" s="21"/>
      <c r="N856" s="21"/>
      <c r="O856" s="22"/>
      <c r="P856" s="22"/>
      <c r="Q856" s="57"/>
      <c r="R856" s="22"/>
      <c r="S856" s="57"/>
      <c r="T856" s="22"/>
      <c r="U856" s="22"/>
      <c r="V856" s="22"/>
      <c r="W856" s="22"/>
      <c r="X856" s="22"/>
      <c r="Y856" s="22"/>
      <c r="Z856" s="22"/>
      <c r="AA856" s="22"/>
      <c r="AB856" s="22"/>
      <c r="AC856" s="22"/>
      <c r="AD856" s="22"/>
    </row>
    <row r="857" spans="1:30" ht="15.75" customHeight="1" x14ac:dyDescent="0.2">
      <c r="A857" s="22"/>
      <c r="B857" s="22"/>
      <c r="C857" s="22"/>
      <c r="D857" s="22"/>
      <c r="E857" s="21"/>
      <c r="F857" s="21"/>
      <c r="G857" s="21"/>
      <c r="H857" s="21"/>
      <c r="I857" s="21"/>
      <c r="J857" s="21"/>
      <c r="K857" s="21"/>
      <c r="L857" s="21"/>
      <c r="M857" s="21"/>
      <c r="N857" s="21"/>
      <c r="O857" s="22"/>
      <c r="P857" s="22"/>
      <c r="Q857" s="57"/>
      <c r="R857" s="22"/>
      <c r="S857" s="57"/>
      <c r="T857" s="22"/>
      <c r="U857" s="22"/>
      <c r="V857" s="22"/>
      <c r="W857" s="22"/>
      <c r="X857" s="22"/>
      <c r="Y857" s="22"/>
      <c r="Z857" s="22"/>
      <c r="AA857" s="22"/>
      <c r="AB857" s="22"/>
      <c r="AC857" s="22"/>
      <c r="AD857" s="22"/>
    </row>
    <row r="858" spans="1:30" ht="15.75" customHeight="1" x14ac:dyDescent="0.2">
      <c r="A858" s="22"/>
      <c r="B858" s="22"/>
      <c r="C858" s="22"/>
      <c r="D858" s="22"/>
      <c r="E858" s="21"/>
      <c r="F858" s="21"/>
      <c r="G858" s="21"/>
      <c r="H858" s="21"/>
      <c r="I858" s="21"/>
      <c r="J858" s="21"/>
      <c r="K858" s="21"/>
      <c r="L858" s="21"/>
      <c r="M858" s="21"/>
      <c r="N858" s="21"/>
      <c r="O858" s="22"/>
      <c r="P858" s="22"/>
      <c r="Q858" s="57"/>
      <c r="R858" s="22"/>
      <c r="S858" s="57"/>
      <c r="T858" s="22"/>
      <c r="U858" s="22"/>
      <c r="V858" s="22"/>
      <c r="W858" s="22"/>
      <c r="X858" s="22"/>
      <c r="Y858" s="22"/>
      <c r="Z858" s="22"/>
      <c r="AA858" s="22"/>
      <c r="AB858" s="22"/>
      <c r="AC858" s="22"/>
      <c r="AD858" s="22"/>
    </row>
    <row r="859" spans="1:30" ht="15.75" customHeight="1" x14ac:dyDescent="0.2">
      <c r="A859" s="22"/>
      <c r="B859" s="22"/>
      <c r="C859" s="22"/>
      <c r="D859" s="22"/>
      <c r="E859" s="21"/>
      <c r="F859" s="21"/>
      <c r="G859" s="21"/>
      <c r="H859" s="21"/>
      <c r="I859" s="21"/>
      <c r="J859" s="21"/>
      <c r="K859" s="21"/>
      <c r="L859" s="21"/>
      <c r="M859" s="21"/>
      <c r="N859" s="21"/>
      <c r="O859" s="22"/>
      <c r="P859" s="22"/>
      <c r="Q859" s="57"/>
      <c r="R859" s="22"/>
      <c r="S859" s="57"/>
      <c r="T859" s="22"/>
      <c r="U859" s="22"/>
      <c r="V859" s="22"/>
      <c r="W859" s="22"/>
      <c r="X859" s="22"/>
      <c r="Y859" s="22"/>
      <c r="Z859" s="22"/>
      <c r="AA859" s="22"/>
      <c r="AB859" s="22"/>
      <c r="AC859" s="22"/>
      <c r="AD859" s="22"/>
    </row>
    <row r="860" spans="1:30" ht="15.75" customHeight="1" x14ac:dyDescent="0.2">
      <c r="A860" s="22"/>
      <c r="B860" s="22"/>
      <c r="C860" s="22"/>
      <c r="D860" s="22"/>
      <c r="E860" s="21"/>
      <c r="F860" s="21"/>
      <c r="G860" s="21"/>
      <c r="H860" s="21"/>
      <c r="I860" s="21"/>
      <c r="J860" s="21"/>
      <c r="K860" s="21"/>
      <c r="L860" s="21"/>
      <c r="M860" s="21"/>
      <c r="N860" s="21"/>
      <c r="O860" s="22"/>
      <c r="P860" s="22"/>
      <c r="Q860" s="57"/>
      <c r="R860" s="22"/>
      <c r="S860" s="57"/>
      <c r="T860" s="22"/>
      <c r="U860" s="22"/>
      <c r="V860" s="22"/>
      <c r="W860" s="22"/>
      <c r="X860" s="22"/>
      <c r="Y860" s="22"/>
      <c r="Z860" s="22"/>
      <c r="AA860" s="22"/>
      <c r="AB860" s="22"/>
      <c r="AC860" s="22"/>
      <c r="AD860" s="22"/>
    </row>
    <row r="861" spans="1:30" ht="15.75" customHeight="1" x14ac:dyDescent="0.2">
      <c r="A861" s="22"/>
      <c r="B861" s="22"/>
      <c r="C861" s="22"/>
      <c r="D861" s="22"/>
      <c r="E861" s="21"/>
      <c r="F861" s="21"/>
      <c r="G861" s="21"/>
      <c r="H861" s="21"/>
      <c r="I861" s="21"/>
      <c r="J861" s="21"/>
      <c r="K861" s="21"/>
      <c r="L861" s="21"/>
      <c r="M861" s="21"/>
      <c r="N861" s="21"/>
      <c r="O861" s="22"/>
      <c r="P861" s="22"/>
      <c r="Q861" s="57"/>
      <c r="R861" s="22"/>
      <c r="S861" s="57"/>
      <c r="T861" s="22"/>
      <c r="U861" s="22"/>
      <c r="V861" s="22"/>
      <c r="W861" s="22"/>
      <c r="X861" s="22"/>
      <c r="Y861" s="22"/>
      <c r="Z861" s="22"/>
      <c r="AA861" s="22"/>
      <c r="AB861" s="22"/>
      <c r="AC861" s="22"/>
      <c r="AD861" s="22"/>
    </row>
    <row r="862" spans="1:30" ht="15.75" customHeight="1" x14ac:dyDescent="0.2">
      <c r="A862" s="22"/>
      <c r="B862" s="22"/>
      <c r="C862" s="22"/>
      <c r="D862" s="22"/>
      <c r="E862" s="21"/>
      <c r="F862" s="21"/>
      <c r="G862" s="21"/>
      <c r="H862" s="21"/>
      <c r="I862" s="21"/>
      <c r="J862" s="21"/>
      <c r="K862" s="21"/>
      <c r="L862" s="21"/>
      <c r="M862" s="21"/>
      <c r="N862" s="21"/>
      <c r="O862" s="22"/>
      <c r="P862" s="22"/>
      <c r="Q862" s="57"/>
      <c r="R862" s="22"/>
      <c r="S862" s="57"/>
      <c r="T862" s="22"/>
      <c r="U862" s="22"/>
      <c r="V862" s="22"/>
      <c r="W862" s="22"/>
      <c r="X862" s="22"/>
      <c r="Y862" s="22"/>
      <c r="Z862" s="22"/>
      <c r="AA862" s="22"/>
      <c r="AB862" s="22"/>
      <c r="AC862" s="22"/>
      <c r="AD862" s="22"/>
    </row>
    <row r="863" spans="1:30" ht="15.75" customHeight="1" x14ac:dyDescent="0.2">
      <c r="A863" s="22"/>
      <c r="B863" s="22"/>
      <c r="C863" s="22"/>
      <c r="D863" s="22"/>
      <c r="E863" s="21"/>
      <c r="F863" s="21"/>
      <c r="G863" s="21"/>
      <c r="H863" s="21"/>
      <c r="I863" s="21"/>
      <c r="J863" s="21"/>
      <c r="K863" s="21"/>
      <c r="L863" s="21"/>
      <c r="M863" s="21"/>
      <c r="N863" s="21"/>
      <c r="O863" s="22"/>
      <c r="P863" s="22"/>
      <c r="Q863" s="57"/>
      <c r="R863" s="22"/>
      <c r="S863" s="57"/>
      <c r="T863" s="22"/>
      <c r="U863" s="22"/>
      <c r="V863" s="22"/>
      <c r="W863" s="22"/>
      <c r="X863" s="22"/>
      <c r="Y863" s="22"/>
      <c r="Z863" s="22"/>
      <c r="AA863" s="22"/>
      <c r="AB863" s="22"/>
      <c r="AC863" s="22"/>
      <c r="AD863" s="22"/>
    </row>
    <row r="864" spans="1:30" ht="15.75" customHeight="1" x14ac:dyDescent="0.2">
      <c r="A864" s="22"/>
      <c r="B864" s="22"/>
      <c r="C864" s="22"/>
      <c r="D864" s="22"/>
      <c r="E864" s="21"/>
      <c r="F864" s="21"/>
      <c r="G864" s="21"/>
      <c r="H864" s="21"/>
      <c r="I864" s="21"/>
      <c r="J864" s="21"/>
      <c r="K864" s="21"/>
      <c r="L864" s="21"/>
      <c r="M864" s="21"/>
      <c r="N864" s="21"/>
      <c r="O864" s="22"/>
      <c r="P864" s="22"/>
      <c r="Q864" s="57"/>
      <c r="R864" s="22"/>
      <c r="S864" s="57"/>
      <c r="T864" s="22"/>
      <c r="U864" s="22"/>
      <c r="V864" s="22"/>
      <c r="W864" s="22"/>
      <c r="X864" s="22"/>
      <c r="Y864" s="22"/>
      <c r="Z864" s="22"/>
      <c r="AA864" s="22"/>
      <c r="AB864" s="22"/>
      <c r="AC864" s="22"/>
      <c r="AD864" s="22"/>
    </row>
    <row r="865" spans="1:30" ht="15.75" customHeight="1" x14ac:dyDescent="0.2">
      <c r="A865" s="22"/>
      <c r="B865" s="22"/>
      <c r="C865" s="22"/>
      <c r="D865" s="22"/>
      <c r="E865" s="21"/>
      <c r="F865" s="21"/>
      <c r="G865" s="21"/>
      <c r="H865" s="21"/>
      <c r="I865" s="21"/>
      <c r="J865" s="21"/>
      <c r="K865" s="21"/>
      <c r="L865" s="21"/>
      <c r="M865" s="21"/>
      <c r="N865" s="21"/>
      <c r="O865" s="22"/>
      <c r="P865" s="22"/>
      <c r="Q865" s="57"/>
      <c r="R865" s="22"/>
      <c r="S865" s="57"/>
      <c r="T865" s="22"/>
      <c r="U865" s="22"/>
      <c r="V865" s="22"/>
      <c r="W865" s="22"/>
      <c r="X865" s="22"/>
      <c r="Y865" s="22"/>
      <c r="Z865" s="22"/>
      <c r="AA865" s="22"/>
      <c r="AB865" s="22"/>
      <c r="AC865" s="22"/>
      <c r="AD865" s="22"/>
    </row>
    <row r="866" spans="1:30" ht="15.75" customHeight="1" x14ac:dyDescent="0.2">
      <c r="A866" s="22"/>
      <c r="B866" s="22"/>
      <c r="C866" s="22"/>
      <c r="D866" s="22"/>
      <c r="E866" s="21"/>
      <c r="F866" s="21"/>
      <c r="G866" s="21"/>
      <c r="H866" s="21"/>
      <c r="I866" s="21"/>
      <c r="J866" s="21"/>
      <c r="K866" s="21"/>
      <c r="L866" s="21"/>
      <c r="M866" s="21"/>
      <c r="N866" s="21"/>
      <c r="O866" s="22"/>
      <c r="P866" s="22"/>
      <c r="Q866" s="57"/>
      <c r="R866" s="22"/>
      <c r="S866" s="57"/>
      <c r="T866" s="22"/>
      <c r="U866" s="22"/>
      <c r="V866" s="22"/>
      <c r="W866" s="22"/>
      <c r="X866" s="22"/>
      <c r="Y866" s="22"/>
      <c r="Z866" s="22"/>
      <c r="AA866" s="22"/>
      <c r="AB866" s="22"/>
      <c r="AC866" s="22"/>
      <c r="AD866" s="22"/>
    </row>
    <row r="867" spans="1:30" ht="15.75" customHeight="1" x14ac:dyDescent="0.2">
      <c r="A867" s="22"/>
      <c r="B867" s="22"/>
      <c r="C867" s="22"/>
      <c r="D867" s="22"/>
      <c r="E867" s="21"/>
      <c r="F867" s="21"/>
      <c r="G867" s="21"/>
      <c r="H867" s="21"/>
      <c r="I867" s="21"/>
      <c r="J867" s="21"/>
      <c r="K867" s="21"/>
      <c r="L867" s="21"/>
      <c r="M867" s="21"/>
      <c r="N867" s="21"/>
      <c r="O867" s="22"/>
      <c r="P867" s="22"/>
      <c r="Q867" s="57"/>
      <c r="R867" s="22"/>
      <c r="S867" s="57"/>
      <c r="T867" s="22"/>
      <c r="U867" s="22"/>
      <c r="V867" s="22"/>
      <c r="W867" s="22"/>
      <c r="X867" s="22"/>
      <c r="Y867" s="22"/>
      <c r="Z867" s="22"/>
      <c r="AA867" s="22"/>
      <c r="AB867" s="22"/>
      <c r="AC867" s="22"/>
      <c r="AD867" s="22"/>
    </row>
    <row r="868" spans="1:30" ht="15.75" customHeight="1" x14ac:dyDescent="0.2">
      <c r="A868" s="22"/>
      <c r="B868" s="22"/>
      <c r="C868" s="22"/>
      <c r="D868" s="22"/>
      <c r="E868" s="21"/>
      <c r="F868" s="21"/>
      <c r="G868" s="21"/>
      <c r="H868" s="21"/>
      <c r="I868" s="21"/>
      <c r="J868" s="21"/>
      <c r="K868" s="21"/>
      <c r="L868" s="21"/>
      <c r="M868" s="21"/>
      <c r="N868" s="21"/>
      <c r="O868" s="22"/>
      <c r="P868" s="22"/>
      <c r="Q868" s="57"/>
      <c r="R868" s="22"/>
      <c r="S868" s="57"/>
      <c r="T868" s="22"/>
      <c r="U868" s="22"/>
      <c r="V868" s="22"/>
      <c r="W868" s="22"/>
      <c r="X868" s="22"/>
      <c r="Y868" s="22"/>
      <c r="Z868" s="22"/>
      <c r="AA868" s="22"/>
      <c r="AB868" s="22"/>
      <c r="AC868" s="22"/>
      <c r="AD868" s="22"/>
    </row>
    <row r="869" spans="1:30" ht="15.75" customHeight="1" x14ac:dyDescent="0.2">
      <c r="A869" s="22"/>
      <c r="B869" s="22"/>
      <c r="C869" s="22"/>
      <c r="D869" s="22"/>
      <c r="E869" s="21"/>
      <c r="F869" s="21"/>
      <c r="G869" s="21"/>
      <c r="H869" s="21"/>
      <c r="I869" s="21"/>
      <c r="J869" s="21"/>
      <c r="K869" s="21"/>
      <c r="L869" s="21"/>
      <c r="M869" s="21"/>
      <c r="N869" s="21"/>
      <c r="O869" s="22"/>
      <c r="P869" s="22"/>
      <c r="Q869" s="57"/>
      <c r="R869" s="22"/>
      <c r="S869" s="57"/>
      <c r="T869" s="22"/>
      <c r="U869" s="22"/>
      <c r="V869" s="22"/>
      <c r="W869" s="22"/>
      <c r="X869" s="22"/>
      <c r="Y869" s="22"/>
      <c r="Z869" s="22"/>
      <c r="AA869" s="22"/>
      <c r="AB869" s="22"/>
      <c r="AC869" s="22"/>
      <c r="AD869" s="22"/>
    </row>
    <row r="870" spans="1:30" ht="15.75" customHeight="1" x14ac:dyDescent="0.2">
      <c r="A870" s="22"/>
      <c r="B870" s="22"/>
      <c r="C870" s="22"/>
      <c r="D870" s="22"/>
      <c r="E870" s="21"/>
      <c r="F870" s="21"/>
      <c r="G870" s="21"/>
      <c r="H870" s="21"/>
      <c r="I870" s="21"/>
      <c r="J870" s="21"/>
      <c r="K870" s="21"/>
      <c r="L870" s="21"/>
      <c r="M870" s="21"/>
      <c r="N870" s="21"/>
      <c r="O870" s="22"/>
      <c r="P870" s="22"/>
      <c r="Q870" s="57"/>
      <c r="R870" s="22"/>
      <c r="S870" s="57"/>
      <c r="T870" s="22"/>
      <c r="U870" s="22"/>
      <c r="V870" s="22"/>
      <c r="W870" s="22"/>
      <c r="X870" s="22"/>
      <c r="Y870" s="22"/>
      <c r="Z870" s="22"/>
      <c r="AA870" s="22"/>
      <c r="AB870" s="22"/>
      <c r="AC870" s="22"/>
      <c r="AD870" s="22"/>
    </row>
    <row r="871" spans="1:30" ht="15.75" customHeight="1" x14ac:dyDescent="0.2">
      <c r="A871" s="22"/>
      <c r="B871" s="22"/>
      <c r="C871" s="22"/>
      <c r="D871" s="22"/>
      <c r="E871" s="21"/>
      <c r="F871" s="21"/>
      <c r="G871" s="21"/>
      <c r="H871" s="21"/>
      <c r="I871" s="21"/>
      <c r="J871" s="21"/>
      <c r="K871" s="21"/>
      <c r="L871" s="21"/>
      <c r="M871" s="21"/>
      <c r="N871" s="21"/>
      <c r="O871" s="22"/>
      <c r="P871" s="22"/>
      <c r="Q871" s="57"/>
      <c r="R871" s="22"/>
      <c r="S871" s="57"/>
      <c r="T871" s="22"/>
      <c r="U871" s="22"/>
      <c r="V871" s="22"/>
      <c r="W871" s="22"/>
      <c r="X871" s="22"/>
      <c r="Y871" s="22"/>
      <c r="Z871" s="22"/>
      <c r="AA871" s="22"/>
      <c r="AB871" s="22"/>
      <c r="AC871" s="22"/>
      <c r="AD871" s="22"/>
    </row>
    <row r="872" spans="1:30" ht="15.75" customHeight="1" x14ac:dyDescent="0.2">
      <c r="A872" s="22"/>
      <c r="B872" s="22"/>
      <c r="C872" s="22"/>
      <c r="D872" s="22"/>
      <c r="E872" s="21"/>
      <c r="F872" s="21"/>
      <c r="G872" s="21"/>
      <c r="H872" s="21"/>
      <c r="I872" s="21"/>
      <c r="J872" s="21"/>
      <c r="K872" s="21"/>
      <c r="L872" s="21"/>
      <c r="M872" s="21"/>
      <c r="N872" s="21"/>
      <c r="O872" s="22"/>
      <c r="P872" s="22"/>
      <c r="Q872" s="57"/>
      <c r="R872" s="22"/>
      <c r="S872" s="57"/>
      <c r="T872" s="22"/>
      <c r="U872" s="22"/>
      <c r="V872" s="22"/>
      <c r="W872" s="22"/>
      <c r="X872" s="22"/>
      <c r="Y872" s="22"/>
      <c r="Z872" s="22"/>
      <c r="AA872" s="22"/>
      <c r="AB872" s="22"/>
      <c r="AC872" s="22"/>
      <c r="AD872" s="22"/>
    </row>
    <row r="873" spans="1:30" ht="15.75" customHeight="1" x14ac:dyDescent="0.2">
      <c r="A873" s="22"/>
      <c r="B873" s="22"/>
      <c r="C873" s="22"/>
      <c r="D873" s="22"/>
      <c r="E873" s="21"/>
      <c r="F873" s="21"/>
      <c r="G873" s="21"/>
      <c r="H873" s="21"/>
      <c r="I873" s="21"/>
      <c r="J873" s="21"/>
      <c r="K873" s="21"/>
      <c r="L873" s="21"/>
      <c r="M873" s="21"/>
      <c r="N873" s="21"/>
      <c r="O873" s="22"/>
      <c r="P873" s="22"/>
      <c r="Q873" s="57"/>
      <c r="R873" s="22"/>
      <c r="S873" s="57"/>
      <c r="T873" s="22"/>
      <c r="U873" s="22"/>
      <c r="V873" s="22"/>
      <c r="W873" s="22"/>
      <c r="X873" s="22"/>
      <c r="Y873" s="22"/>
      <c r="Z873" s="22"/>
      <c r="AA873" s="22"/>
      <c r="AB873" s="22"/>
      <c r="AC873" s="22"/>
      <c r="AD873" s="22"/>
    </row>
    <row r="874" spans="1:30" ht="15.75" customHeight="1" x14ac:dyDescent="0.2">
      <c r="A874" s="22"/>
      <c r="B874" s="22"/>
      <c r="C874" s="22"/>
      <c r="D874" s="22"/>
      <c r="E874" s="21"/>
      <c r="F874" s="21"/>
      <c r="G874" s="21"/>
      <c r="H874" s="21"/>
      <c r="I874" s="21"/>
      <c r="J874" s="21"/>
      <c r="K874" s="21"/>
      <c r="L874" s="21"/>
      <c r="M874" s="21"/>
      <c r="N874" s="21"/>
      <c r="O874" s="22"/>
      <c r="P874" s="22"/>
      <c r="Q874" s="57"/>
      <c r="R874" s="22"/>
      <c r="S874" s="57"/>
      <c r="T874" s="22"/>
      <c r="U874" s="22"/>
      <c r="V874" s="22"/>
      <c r="W874" s="22"/>
      <c r="X874" s="22"/>
      <c r="Y874" s="22"/>
      <c r="Z874" s="22"/>
      <c r="AA874" s="22"/>
      <c r="AB874" s="22"/>
      <c r="AC874" s="22"/>
      <c r="AD874" s="22"/>
    </row>
    <row r="875" spans="1:30" ht="15.75" customHeight="1" x14ac:dyDescent="0.2">
      <c r="A875" s="22"/>
      <c r="B875" s="22"/>
      <c r="C875" s="22"/>
      <c r="D875" s="22"/>
      <c r="E875" s="21"/>
      <c r="F875" s="21"/>
      <c r="G875" s="21"/>
      <c r="H875" s="21"/>
      <c r="I875" s="21"/>
      <c r="J875" s="21"/>
      <c r="K875" s="21"/>
      <c r="L875" s="21"/>
      <c r="M875" s="21"/>
      <c r="N875" s="21"/>
      <c r="O875" s="22"/>
      <c r="P875" s="22"/>
      <c r="Q875" s="57"/>
      <c r="R875" s="22"/>
      <c r="S875" s="57"/>
      <c r="T875" s="22"/>
      <c r="U875" s="22"/>
      <c r="V875" s="22"/>
      <c r="W875" s="22"/>
      <c r="X875" s="22"/>
      <c r="Y875" s="22"/>
      <c r="Z875" s="22"/>
      <c r="AA875" s="22"/>
      <c r="AB875" s="22"/>
      <c r="AC875" s="22"/>
      <c r="AD875" s="22"/>
    </row>
    <row r="876" spans="1:30" ht="15.75" customHeight="1" x14ac:dyDescent="0.2">
      <c r="A876" s="22"/>
      <c r="B876" s="22"/>
      <c r="C876" s="22"/>
      <c r="D876" s="22"/>
      <c r="E876" s="21"/>
      <c r="F876" s="21"/>
      <c r="G876" s="21"/>
      <c r="H876" s="21"/>
      <c r="I876" s="21"/>
      <c r="J876" s="21"/>
      <c r="K876" s="21"/>
      <c r="L876" s="21"/>
      <c r="M876" s="21"/>
      <c r="N876" s="21"/>
      <c r="O876" s="22"/>
      <c r="P876" s="22"/>
      <c r="Q876" s="57"/>
      <c r="R876" s="22"/>
      <c r="S876" s="57"/>
      <c r="T876" s="22"/>
      <c r="U876" s="22"/>
      <c r="V876" s="22"/>
      <c r="W876" s="22"/>
      <c r="X876" s="22"/>
      <c r="Y876" s="22"/>
      <c r="Z876" s="22"/>
      <c r="AA876" s="22"/>
      <c r="AB876" s="22"/>
      <c r="AC876" s="22"/>
      <c r="AD876" s="22"/>
    </row>
    <row r="877" spans="1:30" ht="15.75" customHeight="1" x14ac:dyDescent="0.2">
      <c r="A877" s="22"/>
      <c r="B877" s="22"/>
      <c r="C877" s="22"/>
      <c r="D877" s="22"/>
      <c r="E877" s="21"/>
      <c r="F877" s="21"/>
      <c r="G877" s="21"/>
      <c r="H877" s="21"/>
      <c r="I877" s="21"/>
      <c r="J877" s="21"/>
      <c r="K877" s="21"/>
      <c r="L877" s="21"/>
      <c r="M877" s="21"/>
      <c r="N877" s="21"/>
      <c r="O877" s="22"/>
      <c r="P877" s="22"/>
      <c r="Q877" s="57"/>
      <c r="R877" s="22"/>
      <c r="S877" s="57"/>
      <c r="T877" s="22"/>
      <c r="U877" s="22"/>
      <c r="V877" s="22"/>
      <c r="W877" s="22"/>
      <c r="X877" s="22"/>
      <c r="Y877" s="22"/>
      <c r="Z877" s="22"/>
      <c r="AA877" s="22"/>
      <c r="AB877" s="22"/>
      <c r="AC877" s="22"/>
      <c r="AD877" s="22"/>
    </row>
    <row r="878" spans="1:30" ht="15.75" customHeight="1" x14ac:dyDescent="0.2">
      <c r="A878" s="22"/>
      <c r="B878" s="22"/>
      <c r="C878" s="22"/>
      <c r="D878" s="22"/>
      <c r="E878" s="21"/>
      <c r="F878" s="21"/>
      <c r="G878" s="21"/>
      <c r="H878" s="21"/>
      <c r="I878" s="21"/>
      <c r="J878" s="21"/>
      <c r="K878" s="21"/>
      <c r="L878" s="21"/>
      <c r="M878" s="21"/>
      <c r="N878" s="21"/>
      <c r="O878" s="22"/>
      <c r="P878" s="22"/>
      <c r="Q878" s="57"/>
      <c r="R878" s="22"/>
      <c r="S878" s="57"/>
      <c r="T878" s="22"/>
      <c r="U878" s="22"/>
      <c r="V878" s="22"/>
      <c r="W878" s="22"/>
      <c r="X878" s="22"/>
      <c r="Y878" s="22"/>
      <c r="Z878" s="22"/>
      <c r="AA878" s="22"/>
      <c r="AB878" s="22"/>
      <c r="AC878" s="22"/>
      <c r="AD878" s="22"/>
    </row>
    <row r="879" spans="1:30" ht="15.75" customHeight="1" x14ac:dyDescent="0.2">
      <c r="A879" s="22"/>
      <c r="B879" s="22"/>
      <c r="C879" s="22"/>
      <c r="D879" s="22"/>
      <c r="E879" s="21"/>
      <c r="F879" s="21"/>
      <c r="G879" s="21"/>
      <c r="H879" s="21"/>
      <c r="I879" s="21"/>
      <c r="J879" s="21"/>
      <c r="K879" s="21"/>
      <c r="L879" s="21"/>
      <c r="M879" s="21"/>
      <c r="N879" s="21"/>
      <c r="O879" s="22"/>
      <c r="P879" s="22"/>
      <c r="Q879" s="57"/>
      <c r="R879" s="22"/>
      <c r="S879" s="57"/>
      <c r="T879" s="22"/>
      <c r="U879" s="22"/>
      <c r="V879" s="22"/>
      <c r="W879" s="22"/>
      <c r="X879" s="22"/>
      <c r="Y879" s="22"/>
      <c r="Z879" s="22"/>
      <c r="AA879" s="22"/>
      <c r="AB879" s="22"/>
      <c r="AC879" s="22"/>
      <c r="AD879" s="22"/>
    </row>
    <row r="880" spans="1:30" ht="15.75" customHeight="1" x14ac:dyDescent="0.2">
      <c r="A880" s="22"/>
      <c r="B880" s="22"/>
      <c r="C880" s="22"/>
      <c r="D880" s="22"/>
      <c r="E880" s="21"/>
      <c r="F880" s="21"/>
      <c r="G880" s="21"/>
      <c r="H880" s="21"/>
      <c r="I880" s="21"/>
      <c r="J880" s="21"/>
      <c r="K880" s="21"/>
      <c r="L880" s="21"/>
      <c r="M880" s="21"/>
      <c r="N880" s="21"/>
      <c r="O880" s="22"/>
      <c r="P880" s="22"/>
      <c r="Q880" s="57"/>
      <c r="R880" s="22"/>
      <c r="S880" s="57"/>
      <c r="T880" s="22"/>
      <c r="U880" s="22"/>
      <c r="V880" s="22"/>
      <c r="W880" s="22"/>
      <c r="X880" s="22"/>
      <c r="Y880" s="22"/>
      <c r="Z880" s="22"/>
      <c r="AA880" s="22"/>
      <c r="AB880" s="22"/>
      <c r="AC880" s="22"/>
      <c r="AD880" s="22"/>
    </row>
    <row r="881" spans="1:30" ht="15.75" customHeight="1" x14ac:dyDescent="0.2">
      <c r="A881" s="22"/>
      <c r="B881" s="22"/>
      <c r="C881" s="22"/>
      <c r="D881" s="22"/>
      <c r="E881" s="21"/>
      <c r="F881" s="21"/>
      <c r="G881" s="21"/>
      <c r="H881" s="21"/>
      <c r="I881" s="21"/>
      <c r="J881" s="21"/>
      <c r="K881" s="21"/>
      <c r="L881" s="21"/>
      <c r="M881" s="21"/>
      <c r="N881" s="21"/>
      <c r="O881" s="22"/>
      <c r="P881" s="22"/>
      <c r="Q881" s="57"/>
      <c r="R881" s="22"/>
      <c r="S881" s="57"/>
      <c r="T881" s="22"/>
      <c r="U881" s="22"/>
      <c r="V881" s="22"/>
      <c r="W881" s="22"/>
      <c r="X881" s="22"/>
      <c r="Y881" s="22"/>
      <c r="Z881" s="22"/>
      <c r="AA881" s="22"/>
      <c r="AB881" s="22"/>
      <c r="AC881" s="22"/>
      <c r="AD881" s="22"/>
    </row>
    <row r="882" spans="1:30" ht="15.75" customHeight="1" x14ac:dyDescent="0.2">
      <c r="A882" s="22"/>
      <c r="B882" s="22"/>
      <c r="C882" s="22"/>
      <c r="D882" s="22"/>
      <c r="E882" s="21"/>
      <c r="F882" s="21"/>
      <c r="G882" s="21"/>
      <c r="H882" s="21"/>
      <c r="I882" s="21"/>
      <c r="J882" s="21"/>
      <c r="K882" s="21"/>
      <c r="L882" s="21"/>
      <c r="M882" s="21"/>
      <c r="N882" s="21"/>
      <c r="O882" s="22"/>
      <c r="P882" s="22"/>
      <c r="Q882" s="57"/>
      <c r="R882" s="22"/>
      <c r="S882" s="57"/>
      <c r="T882" s="22"/>
      <c r="U882" s="22"/>
      <c r="V882" s="22"/>
      <c r="W882" s="22"/>
      <c r="X882" s="22"/>
      <c r="Y882" s="22"/>
      <c r="Z882" s="22"/>
      <c r="AA882" s="22"/>
      <c r="AB882" s="22"/>
      <c r="AC882" s="22"/>
      <c r="AD882" s="22"/>
    </row>
    <row r="883" spans="1:30" ht="15.75" customHeight="1" x14ac:dyDescent="0.2">
      <c r="A883" s="22"/>
      <c r="B883" s="22"/>
      <c r="C883" s="22"/>
      <c r="D883" s="22"/>
      <c r="E883" s="21"/>
      <c r="F883" s="21"/>
      <c r="G883" s="21"/>
      <c r="H883" s="21"/>
      <c r="I883" s="21"/>
      <c r="J883" s="21"/>
      <c r="K883" s="21"/>
      <c r="L883" s="21"/>
      <c r="M883" s="21"/>
      <c r="N883" s="21"/>
      <c r="O883" s="22"/>
      <c r="P883" s="22"/>
      <c r="Q883" s="57"/>
      <c r="R883" s="22"/>
      <c r="S883" s="57"/>
      <c r="T883" s="22"/>
      <c r="U883" s="22"/>
      <c r="V883" s="22"/>
      <c r="W883" s="22"/>
      <c r="X883" s="22"/>
      <c r="Y883" s="22"/>
      <c r="Z883" s="22"/>
      <c r="AA883" s="22"/>
      <c r="AB883" s="22"/>
      <c r="AC883" s="22"/>
      <c r="AD883" s="22"/>
    </row>
    <row r="884" spans="1:30" ht="15.75" customHeight="1" x14ac:dyDescent="0.2">
      <c r="A884" s="22"/>
      <c r="B884" s="22"/>
      <c r="C884" s="22"/>
      <c r="D884" s="22"/>
      <c r="E884" s="21"/>
      <c r="F884" s="21"/>
      <c r="G884" s="21"/>
      <c r="H884" s="21"/>
      <c r="I884" s="21"/>
      <c r="J884" s="21"/>
      <c r="K884" s="21"/>
      <c r="L884" s="21"/>
      <c r="M884" s="21"/>
      <c r="N884" s="21"/>
      <c r="O884" s="22"/>
      <c r="P884" s="22"/>
      <c r="Q884" s="57"/>
      <c r="R884" s="22"/>
      <c r="S884" s="57"/>
      <c r="T884" s="22"/>
      <c r="U884" s="22"/>
      <c r="V884" s="22"/>
      <c r="W884" s="22"/>
      <c r="X884" s="22"/>
      <c r="Y884" s="22"/>
      <c r="Z884" s="22"/>
      <c r="AA884" s="22"/>
      <c r="AB884" s="22"/>
      <c r="AC884" s="22"/>
      <c r="AD884" s="22"/>
    </row>
    <row r="885" spans="1:30" ht="15.75" customHeight="1" x14ac:dyDescent="0.2">
      <c r="A885" s="22"/>
      <c r="B885" s="22"/>
      <c r="C885" s="22"/>
      <c r="D885" s="22"/>
      <c r="E885" s="21"/>
      <c r="F885" s="21"/>
      <c r="G885" s="21"/>
      <c r="H885" s="21"/>
      <c r="I885" s="21"/>
      <c r="J885" s="21"/>
      <c r="K885" s="21"/>
      <c r="L885" s="21"/>
      <c r="M885" s="21"/>
      <c r="N885" s="21"/>
      <c r="O885" s="22"/>
      <c r="P885" s="22"/>
      <c r="Q885" s="57"/>
      <c r="R885" s="22"/>
      <c r="S885" s="57"/>
      <c r="T885" s="22"/>
      <c r="U885" s="22"/>
      <c r="V885" s="22"/>
      <c r="W885" s="22"/>
      <c r="X885" s="22"/>
      <c r="Y885" s="22"/>
      <c r="Z885" s="22"/>
      <c r="AA885" s="22"/>
      <c r="AB885" s="22"/>
      <c r="AC885" s="22"/>
      <c r="AD885" s="22"/>
    </row>
    <row r="886" spans="1:30" ht="15.75" customHeight="1" x14ac:dyDescent="0.2">
      <c r="A886" s="22"/>
      <c r="B886" s="22"/>
      <c r="C886" s="22"/>
      <c r="D886" s="22"/>
      <c r="E886" s="21"/>
      <c r="F886" s="21"/>
      <c r="G886" s="21"/>
      <c r="H886" s="21"/>
      <c r="I886" s="21"/>
      <c r="J886" s="21"/>
      <c r="K886" s="21"/>
      <c r="L886" s="21"/>
      <c r="M886" s="21"/>
      <c r="N886" s="21"/>
      <c r="O886" s="22"/>
      <c r="P886" s="22"/>
      <c r="Q886" s="57"/>
      <c r="R886" s="22"/>
      <c r="S886" s="57"/>
      <c r="T886" s="22"/>
      <c r="U886" s="22"/>
      <c r="V886" s="22"/>
      <c r="W886" s="22"/>
      <c r="X886" s="22"/>
      <c r="Y886" s="22"/>
      <c r="Z886" s="22"/>
      <c r="AA886" s="22"/>
      <c r="AB886" s="22"/>
      <c r="AC886" s="22"/>
      <c r="AD886" s="22"/>
    </row>
    <row r="887" spans="1:30" ht="15.75" customHeight="1" x14ac:dyDescent="0.2">
      <c r="A887" s="22"/>
      <c r="B887" s="22"/>
      <c r="C887" s="22"/>
      <c r="D887" s="22"/>
      <c r="E887" s="21"/>
      <c r="F887" s="21"/>
      <c r="G887" s="21"/>
      <c r="H887" s="21"/>
      <c r="I887" s="21"/>
      <c r="J887" s="21"/>
      <c r="K887" s="21"/>
      <c r="L887" s="21"/>
      <c r="M887" s="21"/>
      <c r="N887" s="21"/>
      <c r="O887" s="22"/>
      <c r="P887" s="22"/>
      <c r="Q887" s="57"/>
      <c r="R887" s="22"/>
      <c r="S887" s="57"/>
      <c r="T887" s="22"/>
      <c r="U887" s="22"/>
      <c r="V887" s="22"/>
      <c r="W887" s="22"/>
      <c r="X887" s="22"/>
      <c r="Y887" s="22"/>
      <c r="Z887" s="22"/>
      <c r="AA887" s="22"/>
      <c r="AB887" s="22"/>
      <c r="AC887" s="22"/>
      <c r="AD887" s="22"/>
    </row>
    <row r="888" spans="1:30" ht="15.75" customHeight="1" x14ac:dyDescent="0.2">
      <c r="A888" s="22"/>
      <c r="B888" s="22"/>
      <c r="C888" s="22"/>
      <c r="D888" s="22"/>
      <c r="E888" s="21"/>
      <c r="F888" s="21"/>
      <c r="G888" s="21"/>
      <c r="H888" s="21"/>
      <c r="I888" s="21"/>
      <c r="J888" s="21"/>
      <c r="K888" s="21"/>
      <c r="L888" s="21"/>
      <c r="M888" s="21"/>
      <c r="N888" s="21"/>
      <c r="O888" s="22"/>
      <c r="P888" s="22"/>
      <c r="Q888" s="57"/>
      <c r="R888" s="22"/>
      <c r="S888" s="57"/>
      <c r="T888" s="22"/>
      <c r="U888" s="22"/>
      <c r="V888" s="22"/>
      <c r="W888" s="22"/>
      <c r="X888" s="22"/>
      <c r="Y888" s="22"/>
      <c r="Z888" s="22"/>
      <c r="AA888" s="22"/>
      <c r="AB888" s="22"/>
      <c r="AC888" s="22"/>
      <c r="AD888" s="22"/>
    </row>
    <row r="889" spans="1:30" ht="15.75" customHeight="1" x14ac:dyDescent="0.2">
      <c r="A889" s="22"/>
      <c r="B889" s="22"/>
      <c r="C889" s="22"/>
      <c r="D889" s="22"/>
      <c r="E889" s="21"/>
      <c r="F889" s="21"/>
      <c r="G889" s="21"/>
      <c r="H889" s="21"/>
      <c r="I889" s="21"/>
      <c r="J889" s="21"/>
      <c r="K889" s="21"/>
      <c r="L889" s="21"/>
      <c r="M889" s="21"/>
      <c r="N889" s="21"/>
      <c r="O889" s="22"/>
      <c r="P889" s="22"/>
      <c r="Q889" s="57"/>
      <c r="R889" s="22"/>
      <c r="S889" s="57"/>
      <c r="T889" s="22"/>
      <c r="U889" s="22"/>
      <c r="V889" s="22"/>
      <c r="W889" s="22"/>
      <c r="X889" s="22"/>
      <c r="Y889" s="22"/>
      <c r="Z889" s="22"/>
      <c r="AA889" s="22"/>
      <c r="AB889" s="22"/>
      <c r="AC889" s="22"/>
      <c r="AD889" s="22"/>
    </row>
    <row r="890" spans="1:30" ht="15.75" customHeight="1" x14ac:dyDescent="0.2">
      <c r="A890" s="22"/>
      <c r="B890" s="22"/>
      <c r="C890" s="22"/>
      <c r="D890" s="22"/>
      <c r="E890" s="21"/>
      <c r="F890" s="21"/>
      <c r="G890" s="21"/>
      <c r="H890" s="21"/>
      <c r="I890" s="21"/>
      <c r="J890" s="21"/>
      <c r="K890" s="21"/>
      <c r="L890" s="21"/>
      <c r="M890" s="21"/>
      <c r="N890" s="21"/>
      <c r="O890" s="22"/>
      <c r="P890" s="22"/>
      <c r="Q890" s="57"/>
      <c r="R890" s="22"/>
      <c r="S890" s="57"/>
      <c r="T890" s="22"/>
      <c r="U890" s="22"/>
      <c r="V890" s="22"/>
      <c r="W890" s="22"/>
      <c r="X890" s="22"/>
      <c r="Y890" s="22"/>
      <c r="Z890" s="22"/>
      <c r="AA890" s="22"/>
      <c r="AB890" s="22"/>
      <c r="AC890" s="22"/>
      <c r="AD890" s="22"/>
    </row>
    <row r="891" spans="1:30" ht="15.75" customHeight="1" x14ac:dyDescent="0.2">
      <c r="A891" s="22"/>
      <c r="B891" s="22"/>
      <c r="C891" s="22"/>
      <c r="D891" s="22"/>
      <c r="E891" s="21"/>
      <c r="F891" s="21"/>
      <c r="G891" s="21"/>
      <c r="H891" s="21"/>
      <c r="I891" s="21"/>
      <c r="J891" s="21"/>
      <c r="K891" s="21"/>
      <c r="L891" s="21"/>
      <c r="M891" s="21"/>
      <c r="N891" s="21"/>
      <c r="O891" s="22"/>
      <c r="P891" s="22"/>
      <c r="Q891" s="57"/>
      <c r="R891" s="22"/>
      <c r="S891" s="57"/>
      <c r="T891" s="22"/>
      <c r="U891" s="22"/>
      <c r="V891" s="22"/>
      <c r="W891" s="22"/>
      <c r="X891" s="22"/>
      <c r="Y891" s="22"/>
      <c r="Z891" s="22"/>
      <c r="AA891" s="22"/>
      <c r="AB891" s="22"/>
      <c r="AC891" s="22"/>
      <c r="AD891" s="22"/>
    </row>
    <row r="892" spans="1:30" ht="15.75" customHeight="1" x14ac:dyDescent="0.2">
      <c r="A892" s="22"/>
      <c r="B892" s="22"/>
      <c r="C892" s="22"/>
      <c r="D892" s="22"/>
      <c r="E892" s="21"/>
      <c r="F892" s="21"/>
      <c r="G892" s="21"/>
      <c r="H892" s="21"/>
      <c r="I892" s="21"/>
      <c r="J892" s="21"/>
      <c r="K892" s="21"/>
      <c r="L892" s="21"/>
      <c r="M892" s="21"/>
      <c r="N892" s="21"/>
      <c r="O892" s="22"/>
      <c r="P892" s="22"/>
      <c r="Q892" s="57"/>
      <c r="R892" s="22"/>
      <c r="S892" s="57"/>
      <c r="T892" s="22"/>
      <c r="U892" s="22"/>
      <c r="V892" s="22"/>
      <c r="W892" s="22"/>
      <c r="X892" s="22"/>
      <c r="Y892" s="22"/>
      <c r="Z892" s="22"/>
      <c r="AA892" s="22"/>
      <c r="AB892" s="22"/>
      <c r="AC892" s="22"/>
      <c r="AD892" s="22"/>
    </row>
    <row r="893" spans="1:30" ht="15.75" customHeight="1" x14ac:dyDescent="0.2">
      <c r="A893" s="22"/>
      <c r="B893" s="22"/>
      <c r="C893" s="22"/>
      <c r="D893" s="22"/>
      <c r="E893" s="21"/>
      <c r="F893" s="21"/>
      <c r="G893" s="21"/>
      <c r="H893" s="21"/>
      <c r="I893" s="21"/>
      <c r="J893" s="21"/>
      <c r="K893" s="21"/>
      <c r="L893" s="21"/>
      <c r="M893" s="21"/>
      <c r="N893" s="21"/>
      <c r="O893" s="22"/>
      <c r="P893" s="22"/>
      <c r="Q893" s="57"/>
      <c r="R893" s="22"/>
      <c r="S893" s="57"/>
      <c r="T893" s="22"/>
      <c r="U893" s="22"/>
      <c r="V893" s="22"/>
      <c r="W893" s="22"/>
      <c r="X893" s="22"/>
      <c r="Y893" s="22"/>
      <c r="Z893" s="22"/>
      <c r="AA893" s="22"/>
      <c r="AB893" s="22"/>
      <c r="AC893" s="22"/>
      <c r="AD893" s="22"/>
    </row>
    <row r="894" spans="1:30" ht="15.75" customHeight="1" x14ac:dyDescent="0.2">
      <c r="A894" s="22"/>
      <c r="B894" s="22"/>
      <c r="C894" s="22"/>
      <c r="D894" s="22"/>
      <c r="E894" s="21"/>
      <c r="F894" s="21"/>
      <c r="G894" s="21"/>
      <c r="H894" s="21"/>
      <c r="I894" s="21"/>
      <c r="J894" s="21"/>
      <c r="K894" s="21"/>
      <c r="L894" s="21"/>
      <c r="M894" s="21"/>
      <c r="N894" s="21"/>
      <c r="O894" s="22"/>
      <c r="P894" s="22"/>
      <c r="Q894" s="57"/>
      <c r="R894" s="22"/>
      <c r="S894" s="57"/>
      <c r="T894" s="22"/>
      <c r="U894" s="22"/>
      <c r="V894" s="22"/>
      <c r="W894" s="22"/>
      <c r="X894" s="22"/>
      <c r="Y894" s="22"/>
      <c r="Z894" s="22"/>
      <c r="AA894" s="22"/>
      <c r="AB894" s="22"/>
      <c r="AC894" s="22"/>
      <c r="AD894" s="22"/>
    </row>
    <row r="895" spans="1:30" ht="15.75" customHeight="1" x14ac:dyDescent="0.2">
      <c r="A895" s="22"/>
      <c r="B895" s="22"/>
      <c r="C895" s="22"/>
      <c r="D895" s="22"/>
      <c r="E895" s="21"/>
      <c r="F895" s="21"/>
      <c r="G895" s="21"/>
      <c r="H895" s="21"/>
      <c r="I895" s="21"/>
      <c r="J895" s="21"/>
      <c r="K895" s="21"/>
      <c r="L895" s="21"/>
      <c r="M895" s="21"/>
      <c r="N895" s="21"/>
      <c r="O895" s="22"/>
      <c r="P895" s="22"/>
      <c r="Q895" s="57"/>
      <c r="R895" s="22"/>
      <c r="S895" s="57"/>
      <c r="T895" s="22"/>
      <c r="U895" s="22"/>
      <c r="V895" s="22"/>
      <c r="W895" s="22"/>
      <c r="X895" s="22"/>
      <c r="Y895" s="22"/>
      <c r="Z895" s="22"/>
      <c r="AA895" s="22"/>
      <c r="AB895" s="22"/>
      <c r="AC895" s="22"/>
      <c r="AD895" s="22"/>
    </row>
    <row r="896" spans="1:30" ht="15.75" customHeight="1" x14ac:dyDescent="0.2">
      <c r="A896" s="22"/>
      <c r="B896" s="22"/>
      <c r="C896" s="22"/>
      <c r="D896" s="22"/>
      <c r="E896" s="21"/>
      <c r="F896" s="21"/>
      <c r="G896" s="21"/>
      <c r="H896" s="21"/>
      <c r="I896" s="21"/>
      <c r="J896" s="21"/>
      <c r="K896" s="21"/>
      <c r="L896" s="21"/>
      <c r="M896" s="21"/>
      <c r="N896" s="21"/>
      <c r="O896" s="22"/>
      <c r="P896" s="22"/>
      <c r="Q896" s="57"/>
      <c r="R896" s="22"/>
      <c r="S896" s="57"/>
      <c r="T896" s="22"/>
      <c r="U896" s="22"/>
      <c r="V896" s="22"/>
      <c r="W896" s="22"/>
      <c r="X896" s="22"/>
      <c r="Y896" s="22"/>
      <c r="Z896" s="22"/>
      <c r="AA896" s="22"/>
      <c r="AB896" s="22"/>
      <c r="AC896" s="22"/>
      <c r="AD896" s="22"/>
    </row>
    <row r="897" spans="1:30" ht="15.75" customHeight="1" x14ac:dyDescent="0.2">
      <c r="A897" s="22"/>
      <c r="B897" s="22"/>
      <c r="C897" s="22"/>
      <c r="D897" s="22"/>
      <c r="E897" s="21"/>
      <c r="F897" s="21"/>
      <c r="G897" s="21"/>
      <c r="H897" s="21"/>
      <c r="I897" s="21"/>
      <c r="J897" s="21"/>
      <c r="K897" s="21"/>
      <c r="L897" s="21"/>
      <c r="M897" s="21"/>
      <c r="N897" s="21"/>
      <c r="O897" s="22"/>
      <c r="P897" s="22"/>
      <c r="Q897" s="57"/>
      <c r="R897" s="22"/>
      <c r="S897" s="57"/>
      <c r="T897" s="22"/>
      <c r="U897" s="22"/>
      <c r="V897" s="22"/>
      <c r="W897" s="22"/>
      <c r="X897" s="22"/>
      <c r="Y897" s="22"/>
      <c r="Z897" s="22"/>
      <c r="AA897" s="22"/>
      <c r="AB897" s="22"/>
      <c r="AC897" s="22"/>
      <c r="AD897" s="22"/>
    </row>
    <row r="898" spans="1:30" ht="15.75" customHeight="1" x14ac:dyDescent="0.2">
      <c r="A898" s="22"/>
      <c r="B898" s="22"/>
      <c r="C898" s="22"/>
      <c r="D898" s="22"/>
      <c r="E898" s="21"/>
      <c r="F898" s="21"/>
      <c r="G898" s="21"/>
      <c r="H898" s="21"/>
      <c r="I898" s="21"/>
      <c r="J898" s="21"/>
      <c r="K898" s="21"/>
      <c r="L898" s="21"/>
      <c r="M898" s="21"/>
      <c r="N898" s="21"/>
      <c r="O898" s="22"/>
      <c r="P898" s="22"/>
      <c r="Q898" s="57"/>
      <c r="R898" s="22"/>
      <c r="S898" s="57"/>
      <c r="T898" s="22"/>
      <c r="U898" s="22"/>
      <c r="V898" s="22"/>
      <c r="W898" s="22"/>
      <c r="X898" s="22"/>
      <c r="Y898" s="22"/>
      <c r="Z898" s="22"/>
      <c r="AA898" s="22"/>
      <c r="AB898" s="22"/>
      <c r="AC898" s="22"/>
      <c r="AD898" s="22"/>
    </row>
    <row r="899" spans="1:30" ht="15.75" customHeight="1" x14ac:dyDescent="0.2">
      <c r="A899" s="22"/>
      <c r="B899" s="22"/>
      <c r="C899" s="22"/>
      <c r="D899" s="22"/>
      <c r="E899" s="21"/>
      <c r="F899" s="21"/>
      <c r="G899" s="21"/>
      <c r="H899" s="21"/>
      <c r="I899" s="21"/>
      <c r="J899" s="21"/>
      <c r="K899" s="21"/>
      <c r="L899" s="21"/>
      <c r="M899" s="21"/>
      <c r="N899" s="21"/>
      <c r="O899" s="22"/>
      <c r="P899" s="22"/>
      <c r="Q899" s="57"/>
      <c r="R899" s="22"/>
      <c r="S899" s="57"/>
      <c r="T899" s="22"/>
      <c r="U899" s="22"/>
      <c r="V899" s="22"/>
      <c r="W899" s="22"/>
      <c r="X899" s="22"/>
      <c r="Y899" s="22"/>
      <c r="Z899" s="22"/>
      <c r="AA899" s="22"/>
      <c r="AB899" s="22"/>
      <c r="AC899" s="22"/>
      <c r="AD899" s="22"/>
    </row>
    <row r="900" spans="1:30" ht="15.75" customHeight="1" x14ac:dyDescent="0.2">
      <c r="A900" s="22"/>
      <c r="B900" s="22"/>
      <c r="C900" s="22"/>
      <c r="D900" s="22"/>
      <c r="E900" s="21"/>
      <c r="F900" s="21"/>
      <c r="G900" s="21"/>
      <c r="H900" s="21"/>
      <c r="I900" s="21"/>
      <c r="J900" s="21"/>
      <c r="K900" s="21"/>
      <c r="L900" s="21"/>
      <c r="M900" s="21"/>
      <c r="N900" s="21"/>
      <c r="O900" s="22"/>
      <c r="P900" s="22"/>
      <c r="Q900" s="57"/>
      <c r="R900" s="22"/>
      <c r="S900" s="57"/>
      <c r="T900" s="22"/>
      <c r="U900" s="22"/>
      <c r="V900" s="22"/>
      <c r="W900" s="22"/>
      <c r="X900" s="22"/>
      <c r="Y900" s="22"/>
      <c r="Z900" s="22"/>
      <c r="AA900" s="22"/>
      <c r="AB900" s="22"/>
      <c r="AC900" s="22"/>
      <c r="AD900" s="22"/>
    </row>
    <row r="901" spans="1:30" ht="15.75" customHeight="1" x14ac:dyDescent="0.2">
      <c r="A901" s="22"/>
      <c r="B901" s="22"/>
      <c r="C901" s="22"/>
      <c r="D901" s="22"/>
      <c r="E901" s="21"/>
      <c r="F901" s="21"/>
      <c r="G901" s="21"/>
      <c r="H901" s="21"/>
      <c r="I901" s="21"/>
      <c r="J901" s="21"/>
      <c r="K901" s="21"/>
      <c r="L901" s="21"/>
      <c r="M901" s="21"/>
      <c r="N901" s="21"/>
      <c r="O901" s="22"/>
      <c r="P901" s="22"/>
      <c r="Q901" s="57"/>
      <c r="R901" s="22"/>
      <c r="S901" s="57"/>
      <c r="T901" s="22"/>
      <c r="U901" s="22"/>
      <c r="V901" s="22"/>
      <c r="W901" s="22"/>
      <c r="X901" s="22"/>
      <c r="Y901" s="22"/>
      <c r="Z901" s="22"/>
      <c r="AA901" s="22"/>
      <c r="AB901" s="22"/>
      <c r="AC901" s="22"/>
      <c r="AD901" s="22"/>
    </row>
    <row r="902" spans="1:30" ht="15.75" customHeight="1" x14ac:dyDescent="0.2">
      <c r="A902" s="22"/>
      <c r="B902" s="22"/>
      <c r="C902" s="22"/>
      <c r="D902" s="22"/>
      <c r="E902" s="21"/>
      <c r="F902" s="21"/>
      <c r="G902" s="21"/>
      <c r="H902" s="21"/>
      <c r="I902" s="21"/>
      <c r="J902" s="21"/>
      <c r="K902" s="21"/>
      <c r="L902" s="21"/>
      <c r="M902" s="21"/>
      <c r="N902" s="21"/>
      <c r="O902" s="22"/>
      <c r="P902" s="22"/>
      <c r="Q902" s="57"/>
      <c r="R902" s="22"/>
      <c r="S902" s="57"/>
      <c r="T902" s="22"/>
      <c r="U902" s="22"/>
      <c r="V902" s="22"/>
      <c r="W902" s="22"/>
      <c r="X902" s="22"/>
      <c r="Y902" s="22"/>
      <c r="Z902" s="22"/>
      <c r="AA902" s="22"/>
      <c r="AB902" s="22"/>
      <c r="AC902" s="22"/>
      <c r="AD902" s="22"/>
    </row>
    <row r="903" spans="1:30" ht="15.75" customHeight="1" x14ac:dyDescent="0.2">
      <c r="A903" s="22"/>
      <c r="B903" s="22"/>
      <c r="C903" s="22"/>
      <c r="D903" s="22"/>
      <c r="E903" s="21"/>
      <c r="F903" s="21"/>
      <c r="G903" s="21"/>
      <c r="H903" s="21"/>
      <c r="I903" s="21"/>
      <c r="J903" s="21"/>
      <c r="K903" s="21"/>
      <c r="L903" s="21"/>
      <c r="M903" s="21"/>
      <c r="N903" s="21"/>
      <c r="O903" s="22"/>
      <c r="P903" s="22"/>
      <c r="Q903" s="57"/>
      <c r="R903" s="22"/>
      <c r="S903" s="57"/>
      <c r="T903" s="22"/>
      <c r="U903" s="22"/>
      <c r="V903" s="22"/>
      <c r="W903" s="22"/>
      <c r="X903" s="22"/>
      <c r="Y903" s="22"/>
      <c r="Z903" s="22"/>
      <c r="AA903" s="22"/>
      <c r="AB903" s="22"/>
      <c r="AC903" s="22"/>
      <c r="AD903" s="22"/>
    </row>
    <row r="904" spans="1:30" ht="15.75" customHeight="1" x14ac:dyDescent="0.2">
      <c r="A904" s="22"/>
      <c r="B904" s="22"/>
      <c r="C904" s="22"/>
      <c r="D904" s="22"/>
      <c r="E904" s="21"/>
      <c r="F904" s="21"/>
      <c r="G904" s="21"/>
      <c r="H904" s="21"/>
      <c r="I904" s="21"/>
      <c r="J904" s="21"/>
      <c r="K904" s="21"/>
      <c r="L904" s="21"/>
      <c r="M904" s="21"/>
      <c r="N904" s="21"/>
      <c r="O904" s="22"/>
      <c r="P904" s="22"/>
      <c r="Q904" s="57"/>
      <c r="R904" s="22"/>
      <c r="S904" s="57"/>
      <c r="T904" s="22"/>
      <c r="U904" s="22"/>
      <c r="V904" s="22"/>
      <c r="W904" s="22"/>
      <c r="X904" s="22"/>
      <c r="Y904" s="22"/>
      <c r="Z904" s="22"/>
      <c r="AA904" s="22"/>
      <c r="AB904" s="22"/>
      <c r="AC904" s="22"/>
      <c r="AD904" s="22"/>
    </row>
    <row r="905" spans="1:30" ht="15.75" customHeight="1" x14ac:dyDescent="0.2">
      <c r="A905" s="22"/>
      <c r="B905" s="22"/>
      <c r="C905" s="22"/>
      <c r="D905" s="22"/>
      <c r="E905" s="21"/>
      <c r="F905" s="21"/>
      <c r="G905" s="21"/>
      <c r="H905" s="21"/>
      <c r="I905" s="21"/>
      <c r="J905" s="21"/>
      <c r="K905" s="21"/>
      <c r="L905" s="21"/>
      <c r="M905" s="21"/>
      <c r="N905" s="21"/>
      <c r="O905" s="22"/>
      <c r="P905" s="22"/>
      <c r="Q905" s="57"/>
      <c r="R905" s="22"/>
      <c r="S905" s="57"/>
      <c r="T905" s="22"/>
      <c r="U905" s="22"/>
      <c r="V905" s="22"/>
      <c r="W905" s="22"/>
      <c r="X905" s="22"/>
      <c r="Y905" s="22"/>
      <c r="Z905" s="22"/>
      <c r="AA905" s="22"/>
      <c r="AB905" s="22"/>
      <c r="AC905" s="22"/>
      <c r="AD905" s="22"/>
    </row>
    <row r="906" spans="1:30" ht="15.75" customHeight="1" x14ac:dyDescent="0.2">
      <c r="A906" s="22"/>
      <c r="B906" s="22"/>
      <c r="C906" s="22"/>
      <c r="D906" s="22"/>
      <c r="E906" s="21"/>
      <c r="F906" s="21"/>
      <c r="G906" s="21"/>
      <c r="H906" s="21"/>
      <c r="I906" s="21"/>
      <c r="J906" s="21"/>
      <c r="K906" s="21"/>
      <c r="L906" s="21"/>
      <c r="M906" s="21"/>
      <c r="N906" s="21"/>
      <c r="O906" s="22"/>
      <c r="P906" s="22"/>
      <c r="Q906" s="57"/>
      <c r="R906" s="22"/>
      <c r="S906" s="57"/>
      <c r="T906" s="22"/>
      <c r="U906" s="22"/>
      <c r="V906" s="22"/>
      <c r="W906" s="22"/>
      <c r="X906" s="22"/>
      <c r="Y906" s="22"/>
      <c r="Z906" s="22"/>
      <c r="AA906" s="22"/>
      <c r="AB906" s="22"/>
      <c r="AC906" s="22"/>
      <c r="AD906" s="22"/>
    </row>
    <row r="907" spans="1:30" ht="15.75" customHeight="1" x14ac:dyDescent="0.2">
      <c r="A907" s="22"/>
      <c r="B907" s="22"/>
      <c r="C907" s="22"/>
      <c r="D907" s="22"/>
      <c r="E907" s="21"/>
      <c r="F907" s="21"/>
      <c r="G907" s="21"/>
      <c r="H907" s="21"/>
      <c r="I907" s="21"/>
      <c r="J907" s="21"/>
      <c r="K907" s="21"/>
      <c r="L907" s="21"/>
      <c r="M907" s="21"/>
      <c r="N907" s="21"/>
      <c r="O907" s="22"/>
      <c r="P907" s="22"/>
      <c r="Q907" s="57"/>
      <c r="R907" s="22"/>
      <c r="S907" s="57"/>
      <c r="T907" s="22"/>
      <c r="U907" s="22"/>
      <c r="V907" s="22"/>
      <c r="W907" s="22"/>
      <c r="X907" s="22"/>
      <c r="Y907" s="22"/>
      <c r="Z907" s="22"/>
      <c r="AA907" s="22"/>
      <c r="AB907" s="22"/>
      <c r="AC907" s="22"/>
      <c r="AD907" s="22"/>
    </row>
    <row r="908" spans="1:30" ht="15.75" customHeight="1" x14ac:dyDescent="0.2">
      <c r="A908" s="22"/>
      <c r="B908" s="22"/>
      <c r="C908" s="22"/>
      <c r="D908" s="22"/>
      <c r="E908" s="21"/>
      <c r="F908" s="21"/>
      <c r="G908" s="21"/>
      <c r="H908" s="21"/>
      <c r="I908" s="21"/>
      <c r="J908" s="21"/>
      <c r="K908" s="21"/>
      <c r="L908" s="21"/>
      <c r="M908" s="21"/>
      <c r="N908" s="21"/>
      <c r="O908" s="22"/>
      <c r="P908" s="22"/>
      <c r="Q908" s="57"/>
      <c r="R908" s="22"/>
      <c r="S908" s="57"/>
      <c r="T908" s="22"/>
      <c r="U908" s="22"/>
      <c r="V908" s="22"/>
      <c r="W908" s="22"/>
      <c r="X908" s="22"/>
      <c r="Y908" s="22"/>
      <c r="Z908" s="22"/>
      <c r="AA908" s="22"/>
      <c r="AB908" s="22"/>
      <c r="AC908" s="22"/>
      <c r="AD908" s="22"/>
    </row>
    <row r="909" spans="1:30" ht="15.75" customHeight="1" x14ac:dyDescent="0.2">
      <c r="A909" s="22"/>
      <c r="B909" s="22"/>
      <c r="C909" s="22"/>
      <c r="D909" s="22"/>
      <c r="E909" s="21"/>
      <c r="F909" s="21"/>
      <c r="G909" s="21"/>
      <c r="H909" s="21"/>
      <c r="I909" s="21"/>
      <c r="J909" s="21"/>
      <c r="K909" s="21"/>
      <c r="L909" s="21"/>
      <c r="M909" s="21"/>
      <c r="N909" s="21"/>
      <c r="O909" s="22"/>
      <c r="P909" s="22"/>
      <c r="Q909" s="57"/>
      <c r="R909" s="22"/>
      <c r="S909" s="57"/>
      <c r="T909" s="22"/>
      <c r="U909" s="22"/>
      <c r="V909" s="22"/>
      <c r="W909" s="22"/>
      <c r="X909" s="22"/>
      <c r="Y909" s="22"/>
      <c r="Z909" s="22"/>
      <c r="AA909" s="22"/>
      <c r="AB909" s="22"/>
      <c r="AC909" s="22"/>
      <c r="AD909" s="22"/>
    </row>
    <row r="910" spans="1:30" ht="15.75" customHeight="1" x14ac:dyDescent="0.2">
      <c r="A910" s="22"/>
      <c r="B910" s="22"/>
      <c r="C910" s="22"/>
      <c r="D910" s="22"/>
      <c r="E910" s="21"/>
      <c r="F910" s="21"/>
      <c r="G910" s="21"/>
      <c r="H910" s="21"/>
      <c r="I910" s="21"/>
      <c r="J910" s="21"/>
      <c r="K910" s="21"/>
      <c r="L910" s="21"/>
      <c r="M910" s="21"/>
      <c r="N910" s="21"/>
      <c r="O910" s="22"/>
      <c r="P910" s="22"/>
      <c r="Q910" s="57"/>
      <c r="R910" s="22"/>
      <c r="S910" s="57"/>
      <c r="T910" s="22"/>
      <c r="U910" s="22"/>
      <c r="V910" s="22"/>
      <c r="W910" s="22"/>
      <c r="X910" s="22"/>
      <c r="Y910" s="22"/>
      <c r="Z910" s="22"/>
      <c r="AA910" s="22"/>
      <c r="AB910" s="22"/>
      <c r="AC910" s="22"/>
      <c r="AD910" s="22"/>
    </row>
    <row r="911" spans="1:30" ht="15.75" customHeight="1" x14ac:dyDescent="0.2">
      <c r="A911" s="22"/>
      <c r="B911" s="22"/>
      <c r="C911" s="22"/>
      <c r="D911" s="22"/>
      <c r="E911" s="21"/>
      <c r="F911" s="21"/>
      <c r="G911" s="21"/>
      <c r="H911" s="21"/>
      <c r="I911" s="21"/>
      <c r="J911" s="21"/>
      <c r="K911" s="21"/>
      <c r="L911" s="21"/>
      <c r="M911" s="21"/>
      <c r="N911" s="21"/>
      <c r="O911" s="22"/>
      <c r="P911" s="22"/>
      <c r="Q911" s="57"/>
      <c r="R911" s="22"/>
      <c r="S911" s="57"/>
      <c r="T911" s="22"/>
      <c r="U911" s="22"/>
      <c r="V911" s="22"/>
      <c r="W911" s="22"/>
      <c r="X911" s="22"/>
      <c r="Y911" s="22"/>
      <c r="Z911" s="22"/>
      <c r="AA911" s="22"/>
      <c r="AB911" s="22"/>
      <c r="AC911" s="22"/>
      <c r="AD911" s="22"/>
    </row>
    <row r="912" spans="1:30" ht="15.75" customHeight="1" x14ac:dyDescent="0.2">
      <c r="A912" s="22"/>
      <c r="B912" s="22"/>
      <c r="C912" s="22"/>
      <c r="D912" s="22"/>
      <c r="E912" s="21"/>
      <c r="F912" s="21"/>
      <c r="G912" s="21"/>
      <c r="H912" s="21"/>
      <c r="I912" s="21"/>
      <c r="J912" s="21"/>
      <c r="K912" s="21"/>
      <c r="L912" s="21"/>
      <c r="M912" s="21"/>
      <c r="N912" s="21"/>
      <c r="O912" s="22"/>
      <c r="P912" s="22"/>
      <c r="Q912" s="57"/>
      <c r="R912" s="22"/>
      <c r="S912" s="57"/>
      <c r="T912" s="22"/>
      <c r="U912" s="22"/>
      <c r="V912" s="22"/>
      <c r="W912" s="22"/>
      <c r="X912" s="22"/>
      <c r="Y912" s="22"/>
      <c r="Z912" s="22"/>
      <c r="AA912" s="22"/>
      <c r="AB912" s="22"/>
      <c r="AC912" s="22"/>
      <c r="AD912" s="22"/>
    </row>
    <row r="913" spans="1:30" ht="15.75" customHeight="1" x14ac:dyDescent="0.2">
      <c r="A913" s="22"/>
      <c r="B913" s="22"/>
      <c r="C913" s="22"/>
      <c r="D913" s="22"/>
      <c r="E913" s="21"/>
      <c r="F913" s="21"/>
      <c r="G913" s="21"/>
      <c r="H913" s="21"/>
      <c r="I913" s="21"/>
      <c r="J913" s="21"/>
      <c r="K913" s="21"/>
      <c r="L913" s="21"/>
      <c r="M913" s="21"/>
      <c r="N913" s="21"/>
      <c r="O913" s="22"/>
      <c r="P913" s="22"/>
      <c r="Q913" s="57"/>
      <c r="R913" s="22"/>
      <c r="S913" s="57"/>
      <c r="T913" s="22"/>
      <c r="U913" s="22"/>
      <c r="V913" s="22"/>
      <c r="W913" s="22"/>
      <c r="X913" s="22"/>
      <c r="Y913" s="22"/>
      <c r="Z913" s="22"/>
      <c r="AA913" s="22"/>
      <c r="AB913" s="22"/>
      <c r="AC913" s="22"/>
      <c r="AD913" s="22"/>
    </row>
    <row r="914" spans="1:30" ht="15.75" customHeight="1" x14ac:dyDescent="0.2">
      <c r="A914" s="22"/>
      <c r="B914" s="22"/>
      <c r="C914" s="22"/>
      <c r="D914" s="22"/>
      <c r="E914" s="21"/>
      <c r="F914" s="21"/>
      <c r="G914" s="21"/>
      <c r="H914" s="21"/>
      <c r="I914" s="21"/>
      <c r="J914" s="21"/>
      <c r="K914" s="21"/>
      <c r="L914" s="21"/>
      <c r="M914" s="21"/>
      <c r="N914" s="21"/>
      <c r="O914" s="22"/>
      <c r="P914" s="22"/>
      <c r="Q914" s="57"/>
      <c r="R914" s="22"/>
      <c r="S914" s="57"/>
      <c r="T914" s="22"/>
      <c r="U914" s="22"/>
      <c r="V914" s="22"/>
      <c r="W914" s="22"/>
      <c r="X914" s="22"/>
      <c r="Y914" s="22"/>
      <c r="Z914" s="22"/>
      <c r="AA914" s="22"/>
      <c r="AB914" s="22"/>
      <c r="AC914" s="22"/>
      <c r="AD914" s="22"/>
    </row>
    <row r="915" spans="1:30" ht="15.75" customHeight="1" x14ac:dyDescent="0.2">
      <c r="A915" s="22"/>
      <c r="B915" s="22"/>
      <c r="C915" s="22"/>
      <c r="D915" s="22"/>
      <c r="E915" s="21"/>
      <c r="F915" s="21"/>
      <c r="G915" s="21"/>
      <c r="H915" s="21"/>
      <c r="I915" s="21"/>
      <c r="J915" s="21"/>
      <c r="K915" s="21"/>
      <c r="L915" s="21"/>
      <c r="M915" s="21"/>
      <c r="N915" s="21"/>
      <c r="O915" s="22"/>
      <c r="P915" s="22"/>
      <c r="Q915" s="57"/>
      <c r="R915" s="22"/>
      <c r="S915" s="57"/>
      <c r="T915" s="22"/>
      <c r="U915" s="22"/>
      <c r="V915" s="22"/>
      <c r="W915" s="22"/>
      <c r="X915" s="22"/>
      <c r="Y915" s="22"/>
      <c r="Z915" s="22"/>
      <c r="AA915" s="22"/>
      <c r="AB915" s="22"/>
      <c r="AC915" s="22"/>
      <c r="AD915" s="22"/>
    </row>
    <row r="916" spans="1:30" ht="15.75" customHeight="1" x14ac:dyDescent="0.2">
      <c r="A916" s="22"/>
      <c r="B916" s="22"/>
      <c r="C916" s="22"/>
      <c r="D916" s="22"/>
      <c r="E916" s="21"/>
      <c r="F916" s="21"/>
      <c r="G916" s="21"/>
      <c r="H916" s="21"/>
      <c r="I916" s="21"/>
      <c r="J916" s="21"/>
      <c r="K916" s="21"/>
      <c r="L916" s="21"/>
      <c r="M916" s="21"/>
      <c r="N916" s="21"/>
      <c r="O916" s="22"/>
      <c r="P916" s="22"/>
      <c r="Q916" s="57"/>
      <c r="R916" s="22"/>
      <c r="S916" s="57"/>
      <c r="T916" s="22"/>
      <c r="U916" s="22"/>
      <c r="V916" s="22"/>
      <c r="W916" s="22"/>
      <c r="X916" s="22"/>
      <c r="Y916" s="22"/>
      <c r="Z916" s="22"/>
      <c r="AA916" s="22"/>
      <c r="AB916" s="22"/>
      <c r="AC916" s="22"/>
      <c r="AD916" s="22"/>
    </row>
    <row r="917" spans="1:30" ht="15.75" customHeight="1" x14ac:dyDescent="0.2">
      <c r="A917" s="22"/>
      <c r="B917" s="22"/>
      <c r="C917" s="22"/>
      <c r="D917" s="22"/>
      <c r="E917" s="21"/>
      <c r="F917" s="21"/>
      <c r="G917" s="21"/>
      <c r="H917" s="21"/>
      <c r="I917" s="21"/>
      <c r="J917" s="21"/>
      <c r="K917" s="21"/>
      <c r="L917" s="21"/>
      <c r="M917" s="21"/>
      <c r="N917" s="21"/>
      <c r="O917" s="22"/>
      <c r="P917" s="22"/>
      <c r="Q917" s="57"/>
      <c r="R917" s="22"/>
      <c r="S917" s="57"/>
      <c r="T917" s="22"/>
      <c r="U917" s="22"/>
      <c r="V917" s="22"/>
      <c r="W917" s="22"/>
      <c r="X917" s="22"/>
      <c r="Y917" s="22"/>
      <c r="Z917" s="22"/>
      <c r="AA917" s="22"/>
      <c r="AB917" s="22"/>
      <c r="AC917" s="22"/>
      <c r="AD917" s="22"/>
    </row>
    <row r="918" spans="1:30" ht="15.75" customHeight="1" x14ac:dyDescent="0.2">
      <c r="A918" s="22"/>
      <c r="B918" s="22"/>
      <c r="C918" s="22"/>
      <c r="D918" s="22"/>
      <c r="E918" s="21"/>
      <c r="F918" s="21"/>
      <c r="G918" s="21"/>
      <c r="H918" s="21"/>
      <c r="I918" s="21"/>
      <c r="J918" s="21"/>
      <c r="K918" s="21"/>
      <c r="L918" s="21"/>
      <c r="M918" s="21"/>
      <c r="N918" s="21"/>
      <c r="O918" s="22"/>
      <c r="P918" s="22"/>
      <c r="Q918" s="57"/>
      <c r="R918" s="22"/>
      <c r="S918" s="57"/>
      <c r="T918" s="22"/>
      <c r="U918" s="22"/>
      <c r="V918" s="22"/>
      <c r="W918" s="22"/>
      <c r="X918" s="22"/>
      <c r="Y918" s="22"/>
      <c r="Z918" s="22"/>
      <c r="AA918" s="22"/>
      <c r="AB918" s="22"/>
      <c r="AC918" s="22"/>
      <c r="AD918" s="22"/>
    </row>
    <row r="919" spans="1:30" ht="15.75" customHeight="1" x14ac:dyDescent="0.2">
      <c r="A919" s="22"/>
      <c r="B919" s="22"/>
      <c r="C919" s="22"/>
      <c r="D919" s="22"/>
      <c r="E919" s="21"/>
      <c r="F919" s="21"/>
      <c r="G919" s="21"/>
      <c r="H919" s="21"/>
      <c r="I919" s="21"/>
      <c r="J919" s="21"/>
      <c r="K919" s="21"/>
      <c r="L919" s="21"/>
      <c r="M919" s="21"/>
      <c r="N919" s="21"/>
      <c r="O919" s="22"/>
      <c r="P919" s="22"/>
      <c r="Q919" s="57"/>
      <c r="R919" s="22"/>
      <c r="S919" s="57"/>
      <c r="T919" s="22"/>
      <c r="U919" s="22"/>
      <c r="V919" s="22"/>
      <c r="W919" s="22"/>
      <c r="X919" s="22"/>
      <c r="Y919" s="22"/>
      <c r="Z919" s="22"/>
      <c r="AA919" s="22"/>
      <c r="AB919" s="22"/>
      <c r="AC919" s="22"/>
      <c r="AD919" s="22"/>
    </row>
    <row r="920" spans="1:30" ht="15.75" customHeight="1" x14ac:dyDescent="0.2">
      <c r="A920" s="22"/>
      <c r="B920" s="22"/>
      <c r="C920" s="22"/>
      <c r="D920" s="22"/>
      <c r="E920" s="21"/>
      <c r="F920" s="21"/>
      <c r="G920" s="21"/>
      <c r="H920" s="21"/>
      <c r="I920" s="21"/>
      <c r="J920" s="21"/>
      <c r="K920" s="21"/>
      <c r="L920" s="21"/>
      <c r="M920" s="21"/>
      <c r="N920" s="21"/>
      <c r="O920" s="22"/>
      <c r="P920" s="22"/>
      <c r="Q920" s="57"/>
      <c r="R920" s="22"/>
      <c r="S920" s="57"/>
      <c r="T920" s="22"/>
      <c r="U920" s="22"/>
      <c r="V920" s="22"/>
      <c r="W920" s="22"/>
      <c r="X920" s="22"/>
      <c r="Y920" s="22"/>
      <c r="Z920" s="22"/>
      <c r="AA920" s="22"/>
      <c r="AB920" s="22"/>
      <c r="AC920" s="22"/>
      <c r="AD920" s="22"/>
    </row>
    <row r="921" spans="1:30" ht="15.75" customHeight="1" x14ac:dyDescent="0.2">
      <c r="A921" s="22"/>
      <c r="B921" s="22"/>
      <c r="C921" s="22"/>
      <c r="D921" s="22"/>
      <c r="E921" s="21"/>
      <c r="F921" s="21"/>
      <c r="G921" s="21"/>
      <c r="H921" s="21"/>
      <c r="I921" s="21"/>
      <c r="J921" s="21"/>
      <c r="K921" s="21"/>
      <c r="L921" s="21"/>
      <c r="M921" s="21"/>
      <c r="N921" s="21"/>
      <c r="O921" s="22"/>
      <c r="P921" s="22"/>
      <c r="Q921" s="57"/>
      <c r="R921" s="22"/>
      <c r="S921" s="57"/>
      <c r="T921" s="22"/>
      <c r="U921" s="22"/>
      <c r="V921" s="22"/>
      <c r="W921" s="22"/>
      <c r="X921" s="22"/>
      <c r="Y921" s="22"/>
      <c r="Z921" s="22"/>
      <c r="AA921" s="22"/>
      <c r="AB921" s="22"/>
      <c r="AC921" s="22"/>
      <c r="AD921" s="22"/>
    </row>
    <row r="922" spans="1:30" ht="15.75" customHeight="1" x14ac:dyDescent="0.2">
      <c r="A922" s="22"/>
      <c r="B922" s="22"/>
      <c r="C922" s="22"/>
      <c r="D922" s="22"/>
      <c r="E922" s="21"/>
      <c r="F922" s="21"/>
      <c r="G922" s="21"/>
      <c r="H922" s="21"/>
      <c r="I922" s="21"/>
      <c r="J922" s="21"/>
      <c r="K922" s="21"/>
      <c r="L922" s="21"/>
      <c r="M922" s="21"/>
      <c r="N922" s="21"/>
      <c r="O922" s="22"/>
      <c r="P922" s="22"/>
      <c r="Q922" s="57"/>
      <c r="R922" s="22"/>
      <c r="S922" s="57"/>
      <c r="T922" s="22"/>
      <c r="U922" s="22"/>
      <c r="V922" s="22"/>
      <c r="W922" s="22"/>
      <c r="X922" s="22"/>
      <c r="Y922" s="22"/>
      <c r="Z922" s="22"/>
      <c r="AA922" s="22"/>
      <c r="AB922" s="22"/>
      <c r="AC922" s="22"/>
      <c r="AD922" s="22"/>
    </row>
    <row r="923" spans="1:30" ht="15.75" customHeight="1" x14ac:dyDescent="0.2">
      <c r="A923" s="22"/>
      <c r="B923" s="22"/>
      <c r="C923" s="22"/>
      <c r="D923" s="22"/>
      <c r="E923" s="21"/>
      <c r="F923" s="21"/>
      <c r="G923" s="21"/>
      <c r="H923" s="21"/>
      <c r="I923" s="21"/>
      <c r="J923" s="21"/>
      <c r="K923" s="21"/>
      <c r="L923" s="21"/>
      <c r="M923" s="21"/>
      <c r="N923" s="21"/>
      <c r="O923" s="22"/>
      <c r="P923" s="22"/>
      <c r="Q923" s="57"/>
      <c r="R923" s="22"/>
      <c r="S923" s="57"/>
      <c r="T923" s="22"/>
      <c r="U923" s="22"/>
      <c r="V923" s="22"/>
      <c r="W923" s="22"/>
      <c r="X923" s="22"/>
      <c r="Y923" s="22"/>
      <c r="Z923" s="22"/>
      <c r="AA923" s="22"/>
      <c r="AB923" s="22"/>
      <c r="AC923" s="22"/>
      <c r="AD923" s="22"/>
    </row>
    <row r="924" spans="1:30" ht="15.75" customHeight="1" x14ac:dyDescent="0.2">
      <c r="A924" s="22"/>
      <c r="B924" s="22"/>
      <c r="C924" s="22"/>
      <c r="D924" s="22"/>
      <c r="E924" s="21"/>
      <c r="F924" s="21"/>
      <c r="G924" s="21"/>
      <c r="H924" s="21"/>
      <c r="I924" s="21"/>
      <c r="J924" s="21"/>
      <c r="K924" s="21"/>
      <c r="L924" s="21"/>
      <c r="M924" s="21"/>
      <c r="N924" s="21"/>
      <c r="O924" s="22"/>
      <c r="P924" s="22"/>
      <c r="Q924" s="57"/>
      <c r="R924" s="22"/>
      <c r="S924" s="57"/>
      <c r="T924" s="22"/>
      <c r="U924" s="22"/>
      <c r="V924" s="22"/>
      <c r="W924" s="22"/>
      <c r="X924" s="22"/>
      <c r="Y924" s="22"/>
      <c r="Z924" s="22"/>
      <c r="AA924" s="22"/>
      <c r="AB924" s="22"/>
      <c r="AC924" s="22"/>
      <c r="AD924" s="22"/>
    </row>
    <row r="925" spans="1:30" ht="15.75" customHeight="1" x14ac:dyDescent="0.2">
      <c r="A925" s="22"/>
      <c r="B925" s="22"/>
      <c r="C925" s="22"/>
      <c r="D925" s="22"/>
      <c r="E925" s="21"/>
      <c r="F925" s="21"/>
      <c r="G925" s="21"/>
      <c r="H925" s="21"/>
      <c r="I925" s="21"/>
      <c r="J925" s="21"/>
      <c r="K925" s="21"/>
      <c r="L925" s="21"/>
      <c r="M925" s="21"/>
      <c r="N925" s="21"/>
      <c r="O925" s="22"/>
      <c r="P925" s="22"/>
      <c r="Q925" s="57"/>
      <c r="R925" s="22"/>
      <c r="S925" s="57"/>
      <c r="T925" s="22"/>
      <c r="U925" s="22"/>
      <c r="V925" s="22"/>
      <c r="W925" s="22"/>
      <c r="X925" s="22"/>
      <c r="Y925" s="22"/>
      <c r="Z925" s="22"/>
      <c r="AA925" s="22"/>
      <c r="AB925" s="22"/>
      <c r="AC925" s="22"/>
      <c r="AD925" s="22"/>
    </row>
    <row r="926" spans="1:30" ht="15.75" customHeight="1" x14ac:dyDescent="0.2">
      <c r="A926" s="22"/>
      <c r="B926" s="22"/>
      <c r="C926" s="22"/>
      <c r="D926" s="22"/>
      <c r="E926" s="21"/>
      <c r="F926" s="21"/>
      <c r="G926" s="21"/>
      <c r="H926" s="21"/>
      <c r="I926" s="21"/>
      <c r="J926" s="21"/>
      <c r="K926" s="21"/>
      <c r="L926" s="21"/>
      <c r="M926" s="21"/>
      <c r="N926" s="21"/>
      <c r="O926" s="22"/>
      <c r="P926" s="22"/>
      <c r="Q926" s="57"/>
      <c r="R926" s="22"/>
      <c r="S926" s="57"/>
      <c r="T926" s="22"/>
      <c r="U926" s="22"/>
      <c r="V926" s="22"/>
      <c r="W926" s="22"/>
      <c r="X926" s="22"/>
      <c r="Y926" s="22"/>
      <c r="Z926" s="22"/>
      <c r="AA926" s="22"/>
      <c r="AB926" s="22"/>
      <c r="AC926" s="22"/>
      <c r="AD926" s="22"/>
    </row>
    <row r="927" spans="1:30" ht="15.75" customHeight="1" x14ac:dyDescent="0.2">
      <c r="A927" s="22"/>
      <c r="B927" s="22"/>
      <c r="C927" s="22"/>
      <c r="D927" s="22"/>
      <c r="E927" s="21"/>
      <c r="F927" s="21"/>
      <c r="G927" s="21"/>
      <c r="H927" s="21"/>
      <c r="I927" s="21"/>
      <c r="J927" s="21"/>
      <c r="K927" s="21"/>
      <c r="L927" s="21"/>
      <c r="M927" s="21"/>
      <c r="N927" s="21"/>
      <c r="O927" s="22"/>
      <c r="P927" s="22"/>
      <c r="Q927" s="57"/>
      <c r="R927" s="22"/>
      <c r="S927" s="57"/>
      <c r="T927" s="22"/>
      <c r="U927" s="22"/>
      <c r="V927" s="22"/>
      <c r="W927" s="22"/>
      <c r="X927" s="22"/>
      <c r="Y927" s="22"/>
      <c r="Z927" s="22"/>
      <c r="AA927" s="22"/>
      <c r="AB927" s="22"/>
      <c r="AC927" s="22"/>
      <c r="AD927" s="22"/>
    </row>
    <row r="928" spans="1:30" ht="15.75" customHeight="1" x14ac:dyDescent="0.2">
      <c r="A928" s="22"/>
      <c r="B928" s="22"/>
      <c r="C928" s="22"/>
      <c r="D928" s="22"/>
      <c r="E928" s="21"/>
      <c r="F928" s="21"/>
      <c r="G928" s="21"/>
      <c r="H928" s="21"/>
      <c r="I928" s="21"/>
      <c r="J928" s="21"/>
      <c r="K928" s="21"/>
      <c r="L928" s="21"/>
      <c r="M928" s="21"/>
      <c r="N928" s="21"/>
      <c r="O928" s="22"/>
      <c r="P928" s="22"/>
      <c r="Q928" s="57"/>
      <c r="R928" s="22"/>
      <c r="S928" s="57"/>
      <c r="T928" s="22"/>
      <c r="U928" s="22"/>
      <c r="V928" s="22"/>
      <c r="W928" s="22"/>
      <c r="X928" s="22"/>
      <c r="Y928" s="22"/>
      <c r="Z928" s="22"/>
      <c r="AA928" s="22"/>
      <c r="AB928" s="22"/>
      <c r="AC928" s="22"/>
      <c r="AD928" s="22"/>
    </row>
    <row r="929" spans="1:30" ht="15.75" customHeight="1" x14ac:dyDescent="0.2">
      <c r="A929" s="22"/>
      <c r="B929" s="22"/>
      <c r="C929" s="22"/>
      <c r="D929" s="22"/>
      <c r="E929" s="21"/>
      <c r="F929" s="21"/>
      <c r="G929" s="21"/>
      <c r="H929" s="21"/>
      <c r="I929" s="21"/>
      <c r="J929" s="21"/>
      <c r="K929" s="21"/>
      <c r="L929" s="21"/>
      <c r="M929" s="21"/>
      <c r="N929" s="21"/>
      <c r="O929" s="22"/>
      <c r="P929" s="22"/>
      <c r="Q929" s="57"/>
      <c r="R929" s="22"/>
      <c r="S929" s="57"/>
      <c r="T929" s="22"/>
      <c r="U929" s="22"/>
      <c r="V929" s="22"/>
      <c r="W929" s="22"/>
      <c r="X929" s="22"/>
      <c r="Y929" s="22"/>
      <c r="Z929" s="22"/>
      <c r="AA929" s="22"/>
      <c r="AB929" s="22"/>
      <c r="AC929" s="22"/>
      <c r="AD929" s="22"/>
    </row>
    <row r="930" spans="1:30" ht="15.75" customHeight="1" x14ac:dyDescent="0.2">
      <c r="A930" s="22"/>
      <c r="B930" s="22"/>
      <c r="C930" s="22"/>
      <c r="D930" s="22"/>
      <c r="E930" s="21"/>
      <c r="F930" s="21"/>
      <c r="G930" s="21"/>
      <c r="H930" s="21"/>
      <c r="I930" s="21"/>
      <c r="J930" s="21"/>
      <c r="K930" s="21"/>
      <c r="L930" s="21"/>
      <c r="M930" s="21"/>
      <c r="N930" s="21"/>
      <c r="O930" s="22"/>
      <c r="P930" s="22"/>
      <c r="Q930" s="57"/>
      <c r="R930" s="22"/>
      <c r="S930" s="57"/>
      <c r="T930" s="22"/>
      <c r="U930" s="22"/>
      <c r="V930" s="22"/>
      <c r="W930" s="22"/>
      <c r="X930" s="22"/>
      <c r="Y930" s="22"/>
      <c r="Z930" s="22"/>
      <c r="AA930" s="22"/>
      <c r="AB930" s="22"/>
      <c r="AC930" s="22"/>
      <c r="AD930" s="22"/>
    </row>
    <row r="931" spans="1:30" ht="15.75" customHeight="1" x14ac:dyDescent="0.2">
      <c r="A931" s="22"/>
      <c r="B931" s="22"/>
      <c r="C931" s="22"/>
      <c r="D931" s="22"/>
      <c r="E931" s="21"/>
      <c r="F931" s="21"/>
      <c r="G931" s="21"/>
      <c r="H931" s="21"/>
      <c r="I931" s="21"/>
      <c r="J931" s="21"/>
      <c r="K931" s="21"/>
      <c r="L931" s="21"/>
      <c r="M931" s="21"/>
      <c r="N931" s="21"/>
      <c r="O931" s="22"/>
      <c r="P931" s="22"/>
      <c r="Q931" s="57"/>
      <c r="R931" s="22"/>
      <c r="S931" s="57"/>
      <c r="T931" s="22"/>
      <c r="U931" s="22"/>
      <c r="V931" s="22"/>
      <c r="W931" s="22"/>
      <c r="X931" s="22"/>
      <c r="Y931" s="22"/>
      <c r="Z931" s="22"/>
      <c r="AA931" s="22"/>
      <c r="AB931" s="22"/>
      <c r="AC931" s="22"/>
      <c r="AD931" s="22"/>
    </row>
    <row r="932" spans="1:30" ht="15.75" customHeight="1" x14ac:dyDescent="0.2">
      <c r="A932" s="22"/>
      <c r="B932" s="22"/>
      <c r="C932" s="22"/>
      <c r="D932" s="22"/>
      <c r="E932" s="21"/>
      <c r="F932" s="21"/>
      <c r="G932" s="21"/>
      <c r="H932" s="21"/>
      <c r="I932" s="21"/>
      <c r="J932" s="21"/>
      <c r="K932" s="21"/>
      <c r="L932" s="21"/>
      <c r="M932" s="21"/>
      <c r="N932" s="21"/>
      <c r="O932" s="22"/>
      <c r="P932" s="22"/>
      <c r="Q932" s="57"/>
      <c r="R932" s="22"/>
      <c r="S932" s="57"/>
      <c r="T932" s="22"/>
      <c r="U932" s="22"/>
      <c r="V932" s="22"/>
      <c r="W932" s="22"/>
      <c r="X932" s="22"/>
      <c r="Y932" s="22"/>
      <c r="Z932" s="22"/>
      <c r="AA932" s="22"/>
      <c r="AB932" s="22"/>
      <c r="AC932" s="22"/>
      <c r="AD932" s="22"/>
    </row>
    <row r="933" spans="1:30" ht="15.75" customHeight="1" x14ac:dyDescent="0.2">
      <c r="A933" s="22"/>
      <c r="B933" s="22"/>
      <c r="C933" s="22"/>
      <c r="D933" s="22"/>
      <c r="E933" s="21"/>
      <c r="F933" s="21"/>
      <c r="G933" s="21"/>
      <c r="H933" s="21"/>
      <c r="I933" s="21"/>
      <c r="J933" s="21"/>
      <c r="K933" s="21"/>
      <c r="L933" s="21"/>
      <c r="M933" s="21"/>
      <c r="N933" s="21"/>
      <c r="O933" s="22"/>
      <c r="P933" s="22"/>
      <c r="Q933" s="57"/>
      <c r="R933" s="22"/>
      <c r="S933" s="57"/>
      <c r="T933" s="22"/>
      <c r="U933" s="22"/>
      <c r="V933" s="22"/>
      <c r="W933" s="22"/>
      <c r="X933" s="22"/>
      <c r="Y933" s="22"/>
      <c r="Z933" s="22"/>
      <c r="AA933" s="22"/>
      <c r="AB933" s="22"/>
      <c r="AC933" s="22"/>
      <c r="AD933" s="22"/>
    </row>
    <row r="934" spans="1:30" ht="15.75" customHeight="1" x14ac:dyDescent="0.2">
      <c r="A934" s="22"/>
      <c r="B934" s="22"/>
      <c r="C934" s="22"/>
      <c r="D934" s="22"/>
      <c r="E934" s="21"/>
      <c r="F934" s="21"/>
      <c r="G934" s="21"/>
      <c r="H934" s="21"/>
      <c r="I934" s="21"/>
      <c r="J934" s="21"/>
      <c r="K934" s="21"/>
      <c r="L934" s="21"/>
      <c r="M934" s="21"/>
      <c r="N934" s="21"/>
      <c r="O934" s="22"/>
      <c r="P934" s="22"/>
      <c r="Q934" s="57"/>
      <c r="R934" s="22"/>
      <c r="S934" s="57"/>
      <c r="T934" s="22"/>
      <c r="U934" s="22"/>
      <c r="V934" s="22"/>
      <c r="W934" s="22"/>
      <c r="X934" s="22"/>
      <c r="Y934" s="22"/>
      <c r="Z934" s="22"/>
      <c r="AA934" s="22"/>
      <c r="AB934" s="22"/>
      <c r="AC934" s="22"/>
      <c r="AD934" s="22"/>
    </row>
    <row r="935" spans="1:30" ht="15.75" customHeight="1" x14ac:dyDescent="0.2">
      <c r="A935" s="22"/>
      <c r="B935" s="22"/>
      <c r="C935" s="22"/>
      <c r="D935" s="22"/>
      <c r="E935" s="21"/>
      <c r="F935" s="21"/>
      <c r="G935" s="21"/>
      <c r="H935" s="21"/>
      <c r="I935" s="21"/>
      <c r="J935" s="21"/>
      <c r="K935" s="21"/>
      <c r="L935" s="21"/>
      <c r="M935" s="21"/>
      <c r="N935" s="21"/>
      <c r="O935" s="22"/>
      <c r="P935" s="22"/>
      <c r="Q935" s="57"/>
      <c r="R935" s="22"/>
      <c r="S935" s="57"/>
      <c r="T935" s="22"/>
      <c r="U935" s="22"/>
      <c r="V935" s="22"/>
      <c r="W935" s="22"/>
      <c r="X935" s="22"/>
      <c r="Y935" s="22"/>
      <c r="Z935" s="22"/>
      <c r="AA935" s="22"/>
      <c r="AB935" s="22"/>
      <c r="AC935" s="22"/>
      <c r="AD935" s="22"/>
    </row>
    <row r="936" spans="1:30" ht="15.75" customHeight="1" x14ac:dyDescent="0.2">
      <c r="A936" s="22"/>
      <c r="B936" s="22"/>
      <c r="C936" s="22"/>
      <c r="D936" s="22"/>
      <c r="E936" s="21"/>
      <c r="F936" s="21"/>
      <c r="G936" s="21"/>
      <c r="H936" s="21"/>
      <c r="I936" s="21"/>
      <c r="J936" s="21"/>
      <c r="K936" s="21"/>
      <c r="L936" s="21"/>
      <c r="M936" s="21"/>
      <c r="N936" s="21"/>
      <c r="O936" s="22"/>
      <c r="P936" s="22"/>
      <c r="Q936" s="57"/>
      <c r="R936" s="22"/>
      <c r="S936" s="57"/>
      <c r="T936" s="22"/>
      <c r="U936" s="22"/>
      <c r="V936" s="22"/>
      <c r="W936" s="22"/>
      <c r="X936" s="22"/>
      <c r="Y936" s="22"/>
      <c r="Z936" s="22"/>
      <c r="AA936" s="22"/>
      <c r="AB936" s="22"/>
      <c r="AC936" s="22"/>
      <c r="AD936" s="22"/>
    </row>
    <row r="937" spans="1:30" ht="15.75" customHeight="1" x14ac:dyDescent="0.2">
      <c r="A937" s="22"/>
      <c r="B937" s="22"/>
      <c r="C937" s="22"/>
      <c r="D937" s="22"/>
      <c r="E937" s="21"/>
      <c r="F937" s="21"/>
      <c r="G937" s="21"/>
      <c r="H937" s="21"/>
      <c r="I937" s="21"/>
      <c r="J937" s="21"/>
      <c r="K937" s="21"/>
      <c r="L937" s="21"/>
      <c r="M937" s="21"/>
      <c r="N937" s="21"/>
      <c r="O937" s="22"/>
      <c r="P937" s="22"/>
      <c r="Q937" s="57"/>
      <c r="R937" s="22"/>
      <c r="S937" s="57"/>
      <c r="T937" s="22"/>
      <c r="U937" s="22"/>
      <c r="V937" s="22"/>
      <c r="W937" s="22"/>
      <c r="X937" s="22"/>
      <c r="Y937" s="22"/>
      <c r="Z937" s="22"/>
      <c r="AA937" s="22"/>
      <c r="AB937" s="22"/>
      <c r="AC937" s="22"/>
      <c r="AD937" s="22"/>
    </row>
    <row r="938" spans="1:30" ht="15.75" customHeight="1" x14ac:dyDescent="0.2">
      <c r="A938" s="22"/>
      <c r="B938" s="22"/>
      <c r="C938" s="22"/>
      <c r="D938" s="22"/>
      <c r="E938" s="21"/>
      <c r="F938" s="21"/>
      <c r="G938" s="21"/>
      <c r="H938" s="21"/>
      <c r="I938" s="21"/>
      <c r="J938" s="21"/>
      <c r="K938" s="21"/>
      <c r="L938" s="21"/>
      <c r="M938" s="21"/>
      <c r="N938" s="21"/>
      <c r="O938" s="22"/>
      <c r="P938" s="22"/>
      <c r="Q938" s="57"/>
      <c r="R938" s="22"/>
      <c r="S938" s="57"/>
      <c r="T938" s="22"/>
      <c r="U938" s="22"/>
      <c r="V938" s="22"/>
      <c r="W938" s="22"/>
      <c r="X938" s="22"/>
      <c r="Y938" s="22"/>
      <c r="Z938" s="22"/>
      <c r="AA938" s="22"/>
      <c r="AB938" s="22"/>
      <c r="AC938" s="22"/>
      <c r="AD938" s="22"/>
    </row>
    <row r="939" spans="1:30" ht="15.75" customHeight="1" x14ac:dyDescent="0.2">
      <c r="A939" s="22"/>
      <c r="B939" s="22"/>
      <c r="C939" s="22"/>
      <c r="D939" s="22"/>
      <c r="E939" s="21"/>
      <c r="F939" s="21"/>
      <c r="G939" s="21"/>
      <c r="H939" s="21"/>
      <c r="I939" s="21"/>
      <c r="J939" s="21"/>
      <c r="K939" s="21"/>
      <c r="L939" s="21"/>
      <c r="M939" s="21"/>
      <c r="N939" s="21"/>
      <c r="O939" s="22"/>
      <c r="P939" s="22"/>
      <c r="Q939" s="57"/>
      <c r="R939" s="22"/>
      <c r="S939" s="57"/>
      <c r="T939" s="22"/>
      <c r="U939" s="22"/>
      <c r="V939" s="22"/>
      <c r="W939" s="22"/>
      <c r="X939" s="22"/>
      <c r="Y939" s="22"/>
      <c r="Z939" s="22"/>
      <c r="AA939" s="22"/>
      <c r="AB939" s="22"/>
      <c r="AC939" s="22"/>
      <c r="AD939" s="22"/>
    </row>
    <row r="940" spans="1:30" ht="15.75" customHeight="1" x14ac:dyDescent="0.2">
      <c r="A940" s="22"/>
      <c r="B940" s="22"/>
      <c r="C940" s="22"/>
      <c r="D940" s="22"/>
      <c r="E940" s="21"/>
      <c r="F940" s="21"/>
      <c r="G940" s="21"/>
      <c r="H940" s="21"/>
      <c r="I940" s="21"/>
      <c r="J940" s="21"/>
      <c r="K940" s="21"/>
      <c r="L940" s="21"/>
      <c r="M940" s="21"/>
      <c r="N940" s="21"/>
      <c r="O940" s="22"/>
      <c r="P940" s="22"/>
      <c r="Q940" s="57"/>
      <c r="R940" s="22"/>
      <c r="S940" s="57"/>
      <c r="T940" s="22"/>
      <c r="U940" s="22"/>
      <c r="V940" s="22"/>
      <c r="W940" s="22"/>
      <c r="X940" s="22"/>
      <c r="Y940" s="22"/>
      <c r="Z940" s="22"/>
      <c r="AA940" s="22"/>
      <c r="AB940" s="22"/>
      <c r="AC940" s="22"/>
      <c r="AD940" s="22"/>
    </row>
    <row r="941" spans="1:30" ht="15.75" customHeight="1" x14ac:dyDescent="0.2">
      <c r="A941" s="22"/>
      <c r="B941" s="22"/>
      <c r="C941" s="22"/>
      <c r="D941" s="22"/>
      <c r="E941" s="21"/>
      <c r="F941" s="21"/>
      <c r="G941" s="21"/>
      <c r="H941" s="21"/>
      <c r="I941" s="21"/>
      <c r="J941" s="21"/>
      <c r="K941" s="21"/>
      <c r="L941" s="21"/>
      <c r="M941" s="21"/>
      <c r="N941" s="21"/>
      <c r="O941" s="22"/>
      <c r="P941" s="22"/>
      <c r="Q941" s="57"/>
      <c r="R941" s="22"/>
      <c r="S941" s="57"/>
      <c r="T941" s="22"/>
      <c r="U941" s="22"/>
      <c r="V941" s="22"/>
      <c r="W941" s="22"/>
      <c r="X941" s="22"/>
      <c r="Y941" s="22"/>
      <c r="Z941" s="22"/>
      <c r="AA941" s="22"/>
      <c r="AB941" s="22"/>
      <c r="AC941" s="22"/>
      <c r="AD941" s="22"/>
    </row>
    <row r="942" spans="1:30" ht="15.75" customHeight="1" x14ac:dyDescent="0.2">
      <c r="A942" s="22"/>
      <c r="B942" s="22"/>
      <c r="C942" s="22"/>
      <c r="D942" s="22"/>
      <c r="E942" s="21"/>
      <c r="F942" s="21"/>
      <c r="G942" s="21"/>
      <c r="H942" s="21"/>
      <c r="I942" s="21"/>
      <c r="J942" s="21"/>
      <c r="K942" s="21"/>
      <c r="L942" s="21"/>
      <c r="M942" s="21"/>
      <c r="N942" s="21"/>
      <c r="O942" s="22"/>
      <c r="P942" s="22"/>
      <c r="Q942" s="57"/>
      <c r="R942" s="22"/>
      <c r="S942" s="57"/>
      <c r="T942" s="22"/>
      <c r="U942" s="22"/>
      <c r="V942" s="22"/>
      <c r="W942" s="22"/>
      <c r="X942" s="22"/>
      <c r="Y942" s="22"/>
      <c r="Z942" s="22"/>
      <c r="AA942" s="22"/>
      <c r="AB942" s="22"/>
      <c r="AC942" s="22"/>
      <c r="AD942" s="22"/>
    </row>
    <row r="943" spans="1:30" ht="15.75" customHeight="1" x14ac:dyDescent="0.2">
      <c r="A943" s="22"/>
      <c r="B943" s="22"/>
      <c r="C943" s="22"/>
      <c r="D943" s="22"/>
      <c r="E943" s="21"/>
      <c r="F943" s="21"/>
      <c r="G943" s="21"/>
      <c r="H943" s="21"/>
      <c r="I943" s="21"/>
      <c r="J943" s="21"/>
      <c r="K943" s="21"/>
      <c r="L943" s="21"/>
      <c r="M943" s="21"/>
      <c r="N943" s="21"/>
      <c r="O943" s="22"/>
      <c r="P943" s="22"/>
      <c r="Q943" s="57"/>
      <c r="R943" s="22"/>
      <c r="S943" s="57"/>
      <c r="T943" s="22"/>
      <c r="U943" s="22"/>
      <c r="V943" s="22"/>
      <c r="W943" s="22"/>
      <c r="X943" s="22"/>
      <c r="Y943" s="22"/>
      <c r="Z943" s="22"/>
      <c r="AA943" s="22"/>
      <c r="AB943" s="22"/>
      <c r="AC943" s="22"/>
      <c r="AD943" s="22"/>
    </row>
    <row r="944" spans="1:30" ht="15.75" customHeight="1" x14ac:dyDescent="0.2">
      <c r="A944" s="22"/>
      <c r="B944" s="22"/>
      <c r="C944" s="22"/>
      <c r="D944" s="22"/>
      <c r="E944" s="21"/>
      <c r="F944" s="21"/>
      <c r="G944" s="21"/>
      <c r="H944" s="21"/>
      <c r="I944" s="21"/>
      <c r="J944" s="21"/>
      <c r="K944" s="21"/>
      <c r="L944" s="21"/>
      <c r="M944" s="21"/>
      <c r="N944" s="21"/>
      <c r="O944" s="22"/>
      <c r="P944" s="22"/>
      <c r="Q944" s="57"/>
      <c r="R944" s="22"/>
      <c r="S944" s="57"/>
      <c r="T944" s="22"/>
      <c r="U944" s="22"/>
      <c r="V944" s="22"/>
      <c r="W944" s="22"/>
      <c r="X944" s="22"/>
      <c r="Y944" s="22"/>
      <c r="Z944" s="22"/>
      <c r="AA944" s="22"/>
      <c r="AB944" s="22"/>
      <c r="AC944" s="22"/>
      <c r="AD944" s="22"/>
    </row>
    <row r="945" spans="1:30" ht="15.75" customHeight="1" x14ac:dyDescent="0.2">
      <c r="A945" s="22"/>
      <c r="B945" s="22"/>
      <c r="C945" s="22"/>
      <c r="D945" s="22"/>
      <c r="E945" s="21"/>
      <c r="F945" s="21"/>
      <c r="G945" s="21"/>
      <c r="H945" s="21"/>
      <c r="I945" s="21"/>
      <c r="J945" s="21"/>
      <c r="K945" s="21"/>
      <c r="L945" s="21"/>
      <c r="M945" s="21"/>
      <c r="N945" s="21"/>
      <c r="O945" s="22"/>
      <c r="P945" s="22"/>
      <c r="Q945" s="57"/>
      <c r="R945" s="22"/>
      <c r="S945" s="57"/>
      <c r="T945" s="22"/>
      <c r="U945" s="22"/>
      <c r="V945" s="22"/>
      <c r="W945" s="22"/>
      <c r="X945" s="22"/>
      <c r="Y945" s="22"/>
      <c r="Z945" s="22"/>
      <c r="AA945" s="22"/>
      <c r="AB945" s="22"/>
      <c r="AC945" s="22"/>
      <c r="AD945" s="22"/>
    </row>
    <row r="946" spans="1:30" ht="15.75" customHeight="1" x14ac:dyDescent="0.2">
      <c r="A946" s="22"/>
      <c r="B946" s="22"/>
      <c r="C946" s="22"/>
      <c r="D946" s="22"/>
      <c r="E946" s="21"/>
      <c r="F946" s="21"/>
      <c r="G946" s="21"/>
      <c r="H946" s="21"/>
      <c r="I946" s="21"/>
      <c r="J946" s="21"/>
      <c r="K946" s="21"/>
      <c r="L946" s="21"/>
      <c r="M946" s="21"/>
      <c r="N946" s="21"/>
      <c r="O946" s="22"/>
      <c r="P946" s="22"/>
      <c r="Q946" s="57"/>
      <c r="R946" s="22"/>
      <c r="S946" s="57"/>
      <c r="T946" s="22"/>
      <c r="U946" s="22"/>
      <c r="V946" s="22"/>
      <c r="W946" s="22"/>
      <c r="X946" s="22"/>
      <c r="Y946" s="22"/>
      <c r="Z946" s="22"/>
      <c r="AA946" s="22"/>
      <c r="AB946" s="22"/>
      <c r="AC946" s="22"/>
      <c r="AD946" s="22"/>
    </row>
    <row r="947" spans="1:30" ht="15.75" customHeight="1" x14ac:dyDescent="0.2">
      <c r="A947" s="22"/>
      <c r="B947" s="22"/>
      <c r="C947" s="22"/>
      <c r="D947" s="22"/>
      <c r="E947" s="21"/>
      <c r="F947" s="21"/>
      <c r="G947" s="21"/>
      <c r="H947" s="21"/>
      <c r="I947" s="21"/>
      <c r="J947" s="21"/>
      <c r="K947" s="21"/>
      <c r="L947" s="21"/>
      <c r="M947" s="21"/>
      <c r="N947" s="21"/>
      <c r="O947" s="22"/>
      <c r="P947" s="22"/>
      <c r="Q947" s="57"/>
      <c r="R947" s="22"/>
      <c r="S947" s="57"/>
      <c r="T947" s="22"/>
      <c r="U947" s="22"/>
      <c r="V947" s="22"/>
      <c r="W947" s="22"/>
      <c r="X947" s="22"/>
      <c r="Y947" s="22"/>
      <c r="Z947" s="22"/>
      <c r="AA947" s="22"/>
      <c r="AB947" s="22"/>
      <c r="AC947" s="22"/>
      <c r="AD947" s="22"/>
    </row>
    <row r="948" spans="1:30" ht="15.75" customHeight="1" x14ac:dyDescent="0.2">
      <c r="A948" s="22"/>
      <c r="B948" s="22"/>
      <c r="C948" s="22"/>
      <c r="D948" s="22"/>
      <c r="E948" s="21"/>
      <c r="F948" s="21"/>
      <c r="G948" s="21"/>
      <c r="H948" s="21"/>
      <c r="I948" s="21"/>
      <c r="J948" s="21"/>
      <c r="K948" s="21"/>
      <c r="L948" s="21"/>
      <c r="M948" s="21"/>
      <c r="N948" s="21"/>
      <c r="O948" s="22"/>
      <c r="P948" s="22"/>
      <c r="Q948" s="57"/>
      <c r="R948" s="22"/>
      <c r="S948" s="57"/>
      <c r="T948" s="22"/>
      <c r="U948" s="22"/>
      <c r="V948" s="22"/>
      <c r="W948" s="22"/>
      <c r="X948" s="22"/>
      <c r="Y948" s="22"/>
      <c r="Z948" s="22"/>
      <c r="AA948" s="22"/>
      <c r="AB948" s="22"/>
      <c r="AC948" s="22"/>
      <c r="AD948" s="22"/>
    </row>
    <row r="949" spans="1:30" ht="15.75" customHeight="1" x14ac:dyDescent="0.2">
      <c r="A949" s="22"/>
      <c r="B949" s="22"/>
      <c r="C949" s="22"/>
      <c r="D949" s="22"/>
      <c r="E949" s="21"/>
      <c r="F949" s="21"/>
      <c r="G949" s="21"/>
      <c r="H949" s="21"/>
      <c r="I949" s="21"/>
      <c r="J949" s="21"/>
      <c r="K949" s="21"/>
      <c r="L949" s="21"/>
      <c r="M949" s="21"/>
      <c r="N949" s="21"/>
      <c r="O949" s="22"/>
      <c r="P949" s="22"/>
      <c r="Q949" s="57"/>
      <c r="R949" s="22"/>
      <c r="S949" s="57"/>
      <c r="T949" s="22"/>
      <c r="U949" s="22"/>
      <c r="V949" s="22"/>
      <c r="W949" s="22"/>
      <c r="X949" s="22"/>
      <c r="Y949" s="22"/>
      <c r="Z949" s="22"/>
      <c r="AA949" s="22"/>
      <c r="AB949" s="22"/>
      <c r="AC949" s="22"/>
      <c r="AD949" s="22"/>
    </row>
    <row r="950" spans="1:30" ht="15.75" customHeight="1" x14ac:dyDescent="0.2">
      <c r="A950" s="22"/>
      <c r="B950" s="22"/>
      <c r="C950" s="22"/>
      <c r="D950" s="22"/>
      <c r="E950" s="21"/>
      <c r="F950" s="21"/>
      <c r="G950" s="21"/>
      <c r="H950" s="21"/>
      <c r="I950" s="21"/>
      <c r="J950" s="21"/>
      <c r="K950" s="21"/>
      <c r="L950" s="21"/>
      <c r="M950" s="21"/>
      <c r="N950" s="21"/>
      <c r="O950" s="22"/>
      <c r="P950" s="22"/>
      <c r="Q950" s="57"/>
      <c r="R950" s="22"/>
      <c r="S950" s="57"/>
      <c r="T950" s="22"/>
      <c r="U950" s="22"/>
      <c r="V950" s="22"/>
      <c r="W950" s="22"/>
      <c r="X950" s="22"/>
      <c r="Y950" s="22"/>
      <c r="Z950" s="22"/>
      <c r="AA950" s="22"/>
      <c r="AB950" s="22"/>
      <c r="AC950" s="22"/>
      <c r="AD950" s="22"/>
    </row>
    <row r="951" spans="1:30" ht="15.75" customHeight="1" x14ac:dyDescent="0.2">
      <c r="A951" s="22"/>
      <c r="B951" s="22"/>
      <c r="C951" s="22"/>
      <c r="D951" s="22"/>
      <c r="E951" s="21"/>
      <c r="F951" s="21"/>
      <c r="G951" s="21"/>
      <c r="H951" s="21"/>
      <c r="I951" s="21"/>
      <c r="J951" s="21"/>
      <c r="K951" s="21"/>
      <c r="L951" s="21"/>
      <c r="M951" s="21"/>
      <c r="N951" s="21"/>
      <c r="O951" s="22"/>
      <c r="P951" s="22"/>
      <c r="Q951" s="57"/>
      <c r="R951" s="22"/>
      <c r="S951" s="57"/>
      <c r="T951" s="22"/>
      <c r="U951" s="22"/>
      <c r="V951" s="22"/>
      <c r="W951" s="22"/>
      <c r="X951" s="22"/>
      <c r="Y951" s="22"/>
      <c r="Z951" s="22"/>
      <c r="AA951" s="22"/>
      <c r="AB951" s="22"/>
      <c r="AC951" s="22"/>
      <c r="AD951" s="22"/>
    </row>
    <row r="952" spans="1:30" ht="15.75" customHeight="1" x14ac:dyDescent="0.2">
      <c r="A952" s="22"/>
      <c r="B952" s="22"/>
      <c r="C952" s="22"/>
      <c r="D952" s="22"/>
      <c r="E952" s="21"/>
      <c r="F952" s="21"/>
      <c r="G952" s="21"/>
      <c r="H952" s="21"/>
      <c r="I952" s="21"/>
      <c r="J952" s="21"/>
      <c r="K952" s="21"/>
      <c r="L952" s="21"/>
      <c r="M952" s="21"/>
      <c r="N952" s="21"/>
      <c r="O952" s="22"/>
      <c r="P952" s="22"/>
      <c r="Q952" s="57"/>
      <c r="R952" s="22"/>
      <c r="S952" s="57"/>
      <c r="T952" s="22"/>
      <c r="U952" s="22"/>
      <c r="V952" s="22"/>
      <c r="W952" s="22"/>
      <c r="X952" s="22"/>
      <c r="Y952" s="22"/>
      <c r="Z952" s="22"/>
      <c r="AA952" s="22"/>
      <c r="AB952" s="22"/>
      <c r="AC952" s="22"/>
      <c r="AD952" s="22"/>
    </row>
    <row r="953" spans="1:30" ht="15.75" customHeight="1" x14ac:dyDescent="0.2">
      <c r="A953" s="22"/>
      <c r="B953" s="22"/>
      <c r="C953" s="22"/>
      <c r="D953" s="22"/>
      <c r="E953" s="21"/>
      <c r="F953" s="21"/>
      <c r="G953" s="21"/>
      <c r="H953" s="21"/>
      <c r="I953" s="21"/>
      <c r="J953" s="21"/>
      <c r="K953" s="21"/>
      <c r="L953" s="21"/>
      <c r="M953" s="21"/>
      <c r="N953" s="21"/>
      <c r="O953" s="22"/>
      <c r="P953" s="22"/>
      <c r="Q953" s="57"/>
      <c r="R953" s="22"/>
      <c r="S953" s="57"/>
      <c r="T953" s="22"/>
      <c r="U953" s="22"/>
      <c r="V953" s="22"/>
      <c r="W953" s="22"/>
      <c r="X953" s="22"/>
      <c r="Y953" s="22"/>
      <c r="Z953" s="22"/>
      <c r="AA953" s="22"/>
      <c r="AB953" s="22"/>
      <c r="AC953" s="22"/>
      <c r="AD953" s="22"/>
    </row>
    <row r="954" spans="1:30" ht="15.75" customHeight="1" x14ac:dyDescent="0.2">
      <c r="A954" s="22"/>
      <c r="B954" s="22"/>
      <c r="C954" s="22"/>
      <c r="D954" s="22"/>
      <c r="E954" s="21"/>
      <c r="F954" s="21"/>
      <c r="G954" s="21"/>
      <c r="H954" s="21"/>
      <c r="I954" s="21"/>
      <c r="J954" s="21"/>
      <c r="K954" s="21"/>
      <c r="L954" s="21"/>
      <c r="M954" s="21"/>
      <c r="N954" s="21"/>
      <c r="O954" s="22"/>
      <c r="P954" s="22"/>
      <c r="Q954" s="57"/>
      <c r="R954" s="22"/>
      <c r="S954" s="57"/>
      <c r="T954" s="22"/>
      <c r="U954" s="22"/>
      <c r="V954" s="22"/>
      <c r="W954" s="22"/>
      <c r="X954" s="22"/>
      <c r="Y954" s="22"/>
      <c r="Z954" s="22"/>
      <c r="AA954" s="22"/>
      <c r="AB954" s="22"/>
      <c r="AC954" s="22"/>
      <c r="AD954" s="22"/>
    </row>
    <row r="955" spans="1:30" ht="15.75" customHeight="1" x14ac:dyDescent="0.2">
      <c r="A955" s="22"/>
      <c r="B955" s="22"/>
      <c r="C955" s="22"/>
      <c r="D955" s="22"/>
      <c r="E955" s="21"/>
      <c r="F955" s="21"/>
      <c r="G955" s="21"/>
      <c r="H955" s="21"/>
      <c r="I955" s="21"/>
      <c r="J955" s="21"/>
      <c r="K955" s="21"/>
      <c r="L955" s="21"/>
      <c r="M955" s="21"/>
      <c r="N955" s="21"/>
      <c r="O955" s="22"/>
      <c r="P955" s="22"/>
      <c r="Q955" s="57"/>
      <c r="R955" s="22"/>
      <c r="S955" s="57"/>
      <c r="T955" s="22"/>
      <c r="U955" s="22"/>
      <c r="V955" s="22"/>
      <c r="W955" s="22"/>
      <c r="X955" s="22"/>
      <c r="Y955" s="22"/>
      <c r="Z955" s="22"/>
      <c r="AA955" s="22"/>
      <c r="AB955" s="22"/>
      <c r="AC955" s="22"/>
      <c r="AD955" s="22"/>
    </row>
    <row r="956" spans="1:30" ht="15.75" customHeight="1" x14ac:dyDescent="0.2">
      <c r="A956" s="22"/>
      <c r="B956" s="22"/>
      <c r="C956" s="22"/>
      <c r="D956" s="22"/>
      <c r="E956" s="21"/>
      <c r="F956" s="21"/>
      <c r="G956" s="21"/>
      <c r="H956" s="21"/>
      <c r="I956" s="21"/>
      <c r="J956" s="21"/>
      <c r="K956" s="21"/>
      <c r="L956" s="21"/>
      <c r="M956" s="21"/>
      <c r="N956" s="21"/>
      <c r="O956" s="22"/>
      <c r="P956" s="22"/>
      <c r="Q956" s="57"/>
      <c r="R956" s="22"/>
      <c r="S956" s="57"/>
      <c r="T956" s="22"/>
      <c r="U956" s="22"/>
      <c r="V956" s="22"/>
      <c r="W956" s="22"/>
      <c r="X956" s="22"/>
      <c r="Y956" s="22"/>
      <c r="Z956" s="22"/>
      <c r="AA956" s="22"/>
      <c r="AB956" s="22"/>
      <c r="AC956" s="22"/>
      <c r="AD956" s="22"/>
    </row>
    <row r="957" spans="1:30" ht="15.75" customHeight="1" x14ac:dyDescent="0.2">
      <c r="A957" s="22"/>
      <c r="B957" s="22"/>
      <c r="C957" s="22"/>
      <c r="D957" s="22"/>
      <c r="E957" s="21"/>
      <c r="F957" s="21"/>
      <c r="G957" s="21"/>
      <c r="H957" s="21"/>
      <c r="I957" s="21"/>
      <c r="J957" s="21"/>
      <c r="K957" s="21"/>
      <c r="L957" s="21"/>
      <c r="M957" s="21"/>
      <c r="N957" s="21"/>
      <c r="O957" s="22"/>
      <c r="P957" s="22"/>
      <c r="Q957" s="57"/>
      <c r="R957" s="22"/>
      <c r="S957" s="57"/>
      <c r="T957" s="22"/>
      <c r="U957" s="22"/>
      <c r="V957" s="22"/>
      <c r="W957" s="22"/>
      <c r="X957" s="22"/>
      <c r="Y957" s="22"/>
      <c r="Z957" s="22"/>
      <c r="AA957" s="22"/>
      <c r="AB957" s="22"/>
      <c r="AC957" s="22"/>
      <c r="AD957" s="22"/>
    </row>
    <row r="958" spans="1:30" ht="15.75" customHeight="1" x14ac:dyDescent="0.2">
      <c r="A958" s="22"/>
      <c r="B958" s="22"/>
      <c r="C958" s="22"/>
      <c r="D958" s="22"/>
      <c r="E958" s="21"/>
      <c r="F958" s="21"/>
      <c r="G958" s="21"/>
      <c r="H958" s="21"/>
      <c r="I958" s="21"/>
      <c r="J958" s="21"/>
      <c r="K958" s="21"/>
      <c r="L958" s="21"/>
      <c r="M958" s="21"/>
      <c r="N958" s="21"/>
      <c r="O958" s="22"/>
      <c r="P958" s="22"/>
      <c r="Q958" s="57"/>
      <c r="R958" s="22"/>
      <c r="S958" s="57"/>
      <c r="T958" s="22"/>
      <c r="U958" s="22"/>
      <c r="V958" s="22"/>
      <c r="W958" s="22"/>
      <c r="X958" s="22"/>
      <c r="Y958" s="22"/>
      <c r="Z958" s="22"/>
      <c r="AA958" s="22"/>
      <c r="AB958" s="22"/>
      <c r="AC958" s="22"/>
      <c r="AD958" s="22"/>
    </row>
    <row r="959" spans="1:30" ht="15.75" customHeight="1" x14ac:dyDescent="0.2">
      <c r="A959" s="22"/>
      <c r="B959" s="22"/>
      <c r="C959" s="22"/>
      <c r="D959" s="22"/>
      <c r="E959" s="21"/>
      <c r="F959" s="21"/>
      <c r="G959" s="21"/>
      <c r="H959" s="21"/>
      <c r="I959" s="21"/>
      <c r="J959" s="21"/>
      <c r="K959" s="21"/>
      <c r="L959" s="21"/>
      <c r="M959" s="21"/>
      <c r="N959" s="21"/>
      <c r="O959" s="22"/>
      <c r="P959" s="22"/>
      <c r="Q959" s="57"/>
      <c r="R959" s="22"/>
      <c r="S959" s="57"/>
      <c r="T959" s="22"/>
      <c r="U959" s="22"/>
      <c r="V959" s="22"/>
      <c r="W959" s="22"/>
      <c r="X959" s="22"/>
      <c r="Y959" s="22"/>
      <c r="Z959" s="22"/>
      <c r="AA959" s="22"/>
      <c r="AB959" s="22"/>
      <c r="AC959" s="22"/>
      <c r="AD959" s="22"/>
    </row>
    <row r="960" spans="1:30" ht="15.75" customHeight="1" x14ac:dyDescent="0.2">
      <c r="A960" s="22"/>
      <c r="B960" s="22"/>
      <c r="C960" s="22"/>
      <c r="D960" s="22"/>
      <c r="E960" s="21"/>
      <c r="F960" s="21"/>
      <c r="G960" s="21"/>
      <c r="H960" s="21"/>
      <c r="I960" s="21"/>
      <c r="J960" s="21"/>
      <c r="K960" s="21"/>
      <c r="L960" s="21"/>
      <c r="M960" s="21"/>
      <c r="N960" s="21"/>
      <c r="O960" s="22"/>
      <c r="P960" s="22"/>
      <c r="Q960" s="57"/>
      <c r="R960" s="22"/>
      <c r="S960" s="57"/>
      <c r="T960" s="22"/>
      <c r="U960" s="22"/>
      <c r="V960" s="22"/>
      <c r="W960" s="22"/>
      <c r="X960" s="22"/>
      <c r="Y960" s="22"/>
      <c r="Z960" s="22"/>
      <c r="AA960" s="22"/>
      <c r="AB960" s="22"/>
      <c r="AC960" s="22"/>
      <c r="AD960" s="22"/>
    </row>
    <row r="961" spans="1:30" ht="15.75" customHeight="1" x14ac:dyDescent="0.2">
      <c r="A961" s="22"/>
      <c r="B961" s="22"/>
      <c r="C961" s="22"/>
      <c r="D961" s="22"/>
      <c r="E961" s="21"/>
      <c r="F961" s="21"/>
      <c r="G961" s="21"/>
      <c r="H961" s="21"/>
      <c r="I961" s="21"/>
      <c r="J961" s="21"/>
      <c r="K961" s="21"/>
      <c r="L961" s="21"/>
      <c r="M961" s="21"/>
      <c r="N961" s="21"/>
      <c r="O961" s="22"/>
      <c r="P961" s="22"/>
      <c r="Q961" s="57"/>
      <c r="R961" s="22"/>
      <c r="S961" s="57"/>
      <c r="T961" s="22"/>
      <c r="U961" s="22"/>
      <c r="V961" s="22"/>
      <c r="W961" s="22"/>
      <c r="X961" s="22"/>
      <c r="Y961" s="22"/>
      <c r="Z961" s="22"/>
      <c r="AA961" s="22"/>
      <c r="AB961" s="22"/>
      <c r="AC961" s="22"/>
      <c r="AD961" s="22"/>
    </row>
    <row r="962" spans="1:30" ht="15.75" customHeight="1" x14ac:dyDescent="0.2">
      <c r="A962" s="22"/>
      <c r="B962" s="22"/>
      <c r="C962" s="22"/>
      <c r="D962" s="22"/>
      <c r="E962" s="21"/>
      <c r="F962" s="21"/>
      <c r="G962" s="21"/>
      <c r="H962" s="21"/>
      <c r="I962" s="21"/>
      <c r="J962" s="21"/>
      <c r="K962" s="21"/>
      <c r="L962" s="21"/>
      <c r="M962" s="21"/>
      <c r="N962" s="21"/>
      <c r="O962" s="22"/>
      <c r="P962" s="22"/>
      <c r="Q962" s="57"/>
      <c r="R962" s="22"/>
      <c r="S962" s="57"/>
      <c r="T962" s="22"/>
      <c r="U962" s="22"/>
      <c r="V962" s="22"/>
      <c r="W962" s="22"/>
      <c r="X962" s="22"/>
      <c r="Y962" s="22"/>
      <c r="Z962" s="22"/>
      <c r="AA962" s="22"/>
      <c r="AB962" s="22"/>
      <c r="AC962" s="22"/>
      <c r="AD962" s="22"/>
    </row>
    <row r="963" spans="1:30" ht="15.75" customHeight="1" x14ac:dyDescent="0.2">
      <c r="A963" s="22"/>
      <c r="B963" s="22"/>
      <c r="C963" s="22"/>
      <c r="D963" s="22"/>
      <c r="E963" s="21"/>
      <c r="F963" s="21"/>
      <c r="G963" s="21"/>
      <c r="H963" s="21"/>
      <c r="I963" s="21"/>
      <c r="J963" s="21"/>
      <c r="K963" s="21"/>
      <c r="L963" s="21"/>
      <c r="M963" s="21"/>
      <c r="N963" s="21"/>
      <c r="O963" s="22"/>
      <c r="P963" s="22"/>
      <c r="Q963" s="57"/>
      <c r="R963" s="22"/>
      <c r="S963" s="57"/>
      <c r="T963" s="22"/>
      <c r="U963" s="22"/>
      <c r="V963" s="22"/>
      <c r="W963" s="22"/>
      <c r="X963" s="22"/>
      <c r="Y963" s="22"/>
      <c r="Z963" s="22"/>
      <c r="AA963" s="22"/>
      <c r="AB963" s="22"/>
      <c r="AC963" s="22"/>
      <c r="AD963" s="22"/>
    </row>
    <row r="964" spans="1:30" ht="15.75" customHeight="1" x14ac:dyDescent="0.2">
      <c r="A964" s="22"/>
      <c r="B964" s="22"/>
      <c r="C964" s="22"/>
      <c r="D964" s="22"/>
      <c r="E964" s="21"/>
      <c r="F964" s="21"/>
      <c r="G964" s="21"/>
      <c r="H964" s="21"/>
      <c r="I964" s="21"/>
      <c r="J964" s="21"/>
      <c r="K964" s="21"/>
      <c r="L964" s="21"/>
      <c r="M964" s="21"/>
      <c r="N964" s="21"/>
      <c r="O964" s="22"/>
      <c r="P964" s="22"/>
      <c r="Q964" s="57"/>
      <c r="R964" s="22"/>
      <c r="S964" s="57"/>
      <c r="T964" s="22"/>
      <c r="U964" s="22"/>
      <c r="V964" s="22"/>
      <c r="W964" s="22"/>
      <c r="X964" s="22"/>
      <c r="Y964" s="22"/>
      <c r="Z964" s="22"/>
      <c r="AA964" s="22"/>
      <c r="AB964" s="22"/>
      <c r="AC964" s="22"/>
      <c r="AD964" s="22"/>
    </row>
    <row r="965" spans="1:30" ht="15.75" customHeight="1" x14ac:dyDescent="0.2">
      <c r="A965" s="22"/>
      <c r="B965" s="22"/>
      <c r="C965" s="22"/>
      <c r="D965" s="22"/>
      <c r="E965" s="21"/>
      <c r="F965" s="21"/>
      <c r="G965" s="21"/>
      <c r="H965" s="21"/>
      <c r="I965" s="21"/>
      <c r="J965" s="21"/>
      <c r="K965" s="21"/>
      <c r="L965" s="21"/>
      <c r="M965" s="21"/>
      <c r="N965" s="21"/>
      <c r="O965" s="22"/>
      <c r="P965" s="22"/>
      <c r="Q965" s="57"/>
      <c r="R965" s="22"/>
      <c r="S965" s="57"/>
      <c r="T965" s="22"/>
      <c r="U965" s="22"/>
      <c r="V965" s="22"/>
      <c r="W965" s="22"/>
      <c r="X965" s="22"/>
      <c r="Y965" s="22"/>
      <c r="Z965" s="22"/>
      <c r="AA965" s="22"/>
      <c r="AB965" s="22"/>
      <c r="AC965" s="22"/>
      <c r="AD965" s="22"/>
    </row>
    <row r="966" spans="1:30" ht="15.75" customHeight="1" x14ac:dyDescent="0.2">
      <c r="A966" s="22"/>
      <c r="B966" s="22"/>
      <c r="C966" s="22"/>
      <c r="D966" s="22"/>
      <c r="E966" s="21"/>
      <c r="F966" s="21"/>
      <c r="G966" s="21"/>
      <c r="H966" s="21"/>
      <c r="I966" s="21"/>
      <c r="J966" s="21"/>
      <c r="K966" s="21"/>
      <c r="L966" s="21"/>
      <c r="M966" s="21"/>
      <c r="N966" s="21"/>
      <c r="O966" s="22"/>
      <c r="P966" s="22"/>
      <c r="Q966" s="57"/>
      <c r="R966" s="22"/>
      <c r="S966" s="57"/>
      <c r="T966" s="22"/>
      <c r="U966" s="22"/>
      <c r="V966" s="22"/>
      <c r="W966" s="22"/>
      <c r="X966" s="22"/>
      <c r="Y966" s="22"/>
      <c r="Z966" s="22"/>
      <c r="AA966" s="22"/>
      <c r="AB966" s="22"/>
      <c r="AC966" s="22"/>
      <c r="AD966" s="22"/>
    </row>
    <row r="967" spans="1:30" ht="15.75" customHeight="1" x14ac:dyDescent="0.2">
      <c r="A967" s="22"/>
      <c r="B967" s="22"/>
      <c r="C967" s="22"/>
      <c r="D967" s="22"/>
      <c r="E967" s="21"/>
      <c r="F967" s="21"/>
      <c r="G967" s="21"/>
      <c r="H967" s="21"/>
      <c r="I967" s="21"/>
      <c r="J967" s="21"/>
      <c r="K967" s="21"/>
      <c r="L967" s="21"/>
      <c r="M967" s="21"/>
      <c r="N967" s="21"/>
      <c r="O967" s="22"/>
      <c r="P967" s="22"/>
      <c r="Q967" s="57"/>
      <c r="R967" s="22"/>
      <c r="S967" s="57"/>
      <c r="T967" s="22"/>
      <c r="U967" s="22"/>
      <c r="V967" s="22"/>
      <c r="W967" s="22"/>
      <c r="X967" s="22"/>
      <c r="Y967" s="22"/>
      <c r="Z967" s="22"/>
      <c r="AA967" s="22"/>
      <c r="AB967" s="22"/>
      <c r="AC967" s="22"/>
      <c r="AD967" s="22"/>
    </row>
    <row r="968" spans="1:30" ht="15.75" customHeight="1" x14ac:dyDescent="0.2">
      <c r="A968" s="22"/>
      <c r="B968" s="22"/>
      <c r="C968" s="22"/>
      <c r="D968" s="22"/>
      <c r="E968" s="21"/>
      <c r="F968" s="21"/>
      <c r="G968" s="21"/>
      <c r="H968" s="21"/>
      <c r="I968" s="21"/>
      <c r="J968" s="21"/>
      <c r="K968" s="21"/>
      <c r="L968" s="21"/>
      <c r="M968" s="21"/>
      <c r="N968" s="21"/>
      <c r="O968" s="22"/>
      <c r="P968" s="22"/>
      <c r="Q968" s="57"/>
      <c r="R968" s="22"/>
      <c r="S968" s="57"/>
      <c r="T968" s="22"/>
      <c r="U968" s="22"/>
      <c r="V968" s="22"/>
      <c r="W968" s="22"/>
      <c r="X968" s="22"/>
      <c r="Y968" s="22"/>
      <c r="Z968" s="22"/>
      <c r="AA968" s="22"/>
      <c r="AB968" s="22"/>
      <c r="AC968" s="22"/>
      <c r="AD968" s="22"/>
    </row>
    <row r="969" spans="1:30" ht="15.75" customHeight="1" x14ac:dyDescent="0.2">
      <c r="A969" s="22"/>
      <c r="B969" s="22"/>
      <c r="C969" s="22"/>
      <c r="D969" s="22"/>
      <c r="E969" s="21"/>
      <c r="F969" s="21"/>
      <c r="G969" s="21"/>
      <c r="H969" s="21"/>
      <c r="I969" s="21"/>
      <c r="J969" s="21"/>
      <c r="K969" s="21"/>
      <c r="L969" s="21"/>
      <c r="M969" s="21"/>
      <c r="N969" s="21"/>
      <c r="O969" s="22"/>
      <c r="P969" s="22"/>
      <c r="Q969" s="57"/>
      <c r="R969" s="22"/>
      <c r="S969" s="57"/>
      <c r="T969" s="22"/>
      <c r="U969" s="22"/>
      <c r="V969" s="22"/>
      <c r="W969" s="22"/>
      <c r="X969" s="22"/>
      <c r="Y969" s="22"/>
      <c r="Z969" s="22"/>
      <c r="AA969" s="22"/>
      <c r="AB969" s="22"/>
      <c r="AC969" s="22"/>
      <c r="AD969" s="22"/>
    </row>
    <row r="970" spans="1:30" ht="15.75" customHeight="1" x14ac:dyDescent="0.2">
      <c r="A970" s="22"/>
      <c r="B970" s="22"/>
      <c r="C970" s="22"/>
      <c r="D970" s="22"/>
      <c r="E970" s="21"/>
      <c r="F970" s="21"/>
      <c r="G970" s="21"/>
      <c r="H970" s="21"/>
      <c r="I970" s="21"/>
      <c r="J970" s="21"/>
      <c r="K970" s="21"/>
      <c r="L970" s="21"/>
      <c r="M970" s="21"/>
      <c r="N970" s="21"/>
      <c r="O970" s="22"/>
      <c r="P970" s="22"/>
      <c r="Q970" s="57"/>
      <c r="R970" s="22"/>
      <c r="S970" s="57"/>
      <c r="T970" s="22"/>
      <c r="U970" s="22"/>
      <c r="V970" s="22"/>
      <c r="W970" s="22"/>
      <c r="X970" s="22"/>
      <c r="Y970" s="22"/>
      <c r="Z970" s="22"/>
      <c r="AA970" s="22"/>
      <c r="AB970" s="22"/>
      <c r="AC970" s="22"/>
      <c r="AD970" s="22"/>
    </row>
    <row r="971" spans="1:30" ht="15.75" customHeight="1" x14ac:dyDescent="0.2">
      <c r="A971" s="22"/>
      <c r="B971" s="22"/>
      <c r="C971" s="22"/>
      <c r="D971" s="22"/>
      <c r="E971" s="21"/>
      <c r="F971" s="21"/>
      <c r="G971" s="21"/>
      <c r="H971" s="21"/>
      <c r="I971" s="21"/>
      <c r="J971" s="21"/>
      <c r="K971" s="21"/>
      <c r="L971" s="21"/>
      <c r="M971" s="21"/>
      <c r="N971" s="21"/>
      <c r="O971" s="22"/>
      <c r="P971" s="22"/>
      <c r="Q971" s="57"/>
      <c r="R971" s="22"/>
      <c r="S971" s="57"/>
      <c r="T971" s="22"/>
      <c r="U971" s="22"/>
      <c r="V971" s="22"/>
      <c r="W971" s="22"/>
      <c r="X971" s="22"/>
      <c r="Y971" s="22"/>
      <c r="Z971" s="22"/>
      <c r="AA971" s="22"/>
      <c r="AB971" s="22"/>
      <c r="AC971" s="22"/>
      <c r="AD971" s="22"/>
    </row>
    <row r="972" spans="1:30" ht="15.75" customHeight="1" x14ac:dyDescent="0.2">
      <c r="A972" s="22"/>
      <c r="B972" s="22"/>
      <c r="C972" s="22"/>
      <c r="D972" s="22"/>
      <c r="E972" s="21"/>
      <c r="F972" s="21"/>
      <c r="G972" s="21"/>
      <c r="H972" s="21"/>
      <c r="I972" s="21"/>
      <c r="J972" s="21"/>
      <c r="K972" s="21"/>
      <c r="L972" s="21"/>
      <c r="M972" s="21"/>
      <c r="N972" s="21"/>
      <c r="O972" s="22"/>
      <c r="P972" s="22"/>
      <c r="Q972" s="57"/>
      <c r="R972" s="22"/>
      <c r="S972" s="57"/>
      <c r="T972" s="22"/>
      <c r="U972" s="22"/>
      <c r="V972" s="22"/>
      <c r="W972" s="22"/>
      <c r="X972" s="22"/>
      <c r="Y972" s="22"/>
      <c r="Z972" s="22"/>
      <c r="AA972" s="22"/>
      <c r="AB972" s="22"/>
      <c r="AC972" s="22"/>
      <c r="AD972" s="22"/>
    </row>
    <row r="973" spans="1:30" ht="15.75" customHeight="1" x14ac:dyDescent="0.2">
      <c r="A973" s="22"/>
      <c r="B973" s="22"/>
      <c r="C973" s="22"/>
      <c r="D973" s="22"/>
      <c r="E973" s="21"/>
      <c r="F973" s="21"/>
      <c r="G973" s="21"/>
      <c r="H973" s="21"/>
      <c r="I973" s="21"/>
      <c r="J973" s="21"/>
      <c r="K973" s="21"/>
      <c r="L973" s="21"/>
      <c r="M973" s="21"/>
      <c r="N973" s="21"/>
      <c r="O973" s="22"/>
      <c r="P973" s="22"/>
      <c r="Q973" s="57"/>
      <c r="R973" s="22"/>
      <c r="S973" s="57"/>
      <c r="T973" s="22"/>
      <c r="U973" s="22"/>
      <c r="V973" s="22"/>
      <c r="W973" s="22"/>
      <c r="X973" s="22"/>
      <c r="Y973" s="22"/>
      <c r="Z973" s="22"/>
      <c r="AA973" s="22"/>
      <c r="AB973" s="22"/>
      <c r="AC973" s="22"/>
      <c r="AD973" s="22"/>
    </row>
    <row r="974" spans="1:30" ht="15.75" customHeight="1" x14ac:dyDescent="0.2">
      <c r="A974" s="22"/>
      <c r="B974" s="22"/>
      <c r="C974" s="22"/>
      <c r="D974" s="22"/>
      <c r="E974" s="21"/>
      <c r="F974" s="21"/>
      <c r="G974" s="21"/>
      <c r="H974" s="21"/>
      <c r="I974" s="21"/>
      <c r="J974" s="21"/>
      <c r="K974" s="21"/>
      <c r="L974" s="21"/>
      <c r="M974" s="21"/>
      <c r="N974" s="21"/>
      <c r="O974" s="22"/>
      <c r="P974" s="22"/>
      <c r="Q974" s="57"/>
      <c r="R974" s="22"/>
      <c r="S974" s="57"/>
      <c r="T974" s="22"/>
      <c r="U974" s="22"/>
      <c r="V974" s="22"/>
      <c r="W974" s="22"/>
      <c r="X974" s="22"/>
      <c r="Y974" s="22"/>
      <c r="Z974" s="22"/>
      <c r="AA974" s="22"/>
      <c r="AB974" s="22"/>
      <c r="AC974" s="22"/>
      <c r="AD974" s="22"/>
    </row>
    <row r="975" spans="1:30" ht="15.75" customHeight="1" x14ac:dyDescent="0.2">
      <c r="A975" s="22"/>
      <c r="B975" s="22"/>
      <c r="C975" s="22"/>
      <c r="D975" s="22"/>
      <c r="E975" s="21"/>
      <c r="F975" s="21"/>
      <c r="G975" s="21"/>
      <c r="H975" s="21"/>
      <c r="I975" s="21"/>
      <c r="J975" s="21"/>
      <c r="K975" s="21"/>
      <c r="L975" s="21"/>
      <c r="M975" s="21"/>
      <c r="N975" s="21"/>
      <c r="O975" s="22"/>
      <c r="P975" s="22"/>
      <c r="Q975" s="57"/>
      <c r="R975" s="22"/>
      <c r="S975" s="57"/>
      <c r="T975" s="22"/>
      <c r="U975" s="22"/>
      <c r="V975" s="22"/>
      <c r="W975" s="22"/>
      <c r="X975" s="22"/>
      <c r="Y975" s="22"/>
      <c r="Z975" s="22"/>
      <c r="AA975" s="22"/>
      <c r="AB975" s="22"/>
      <c r="AC975" s="22"/>
      <c r="AD975" s="22"/>
    </row>
    <row r="976" spans="1:30" ht="15.75" customHeight="1" x14ac:dyDescent="0.2">
      <c r="A976" s="22"/>
      <c r="B976" s="22"/>
      <c r="C976" s="22"/>
      <c r="D976" s="22"/>
      <c r="E976" s="21"/>
      <c r="F976" s="21"/>
      <c r="G976" s="21"/>
      <c r="H976" s="21"/>
      <c r="I976" s="21"/>
      <c r="J976" s="21"/>
      <c r="K976" s="21"/>
      <c r="L976" s="21"/>
      <c r="M976" s="21"/>
      <c r="N976" s="21"/>
      <c r="O976" s="22"/>
      <c r="P976" s="22"/>
      <c r="Q976" s="57"/>
      <c r="R976" s="22"/>
      <c r="S976" s="57"/>
      <c r="T976" s="22"/>
      <c r="U976" s="22"/>
      <c r="V976" s="22"/>
      <c r="W976" s="22"/>
      <c r="X976" s="22"/>
      <c r="Y976" s="22"/>
      <c r="Z976" s="22"/>
      <c r="AA976" s="22"/>
      <c r="AB976" s="22"/>
      <c r="AC976" s="22"/>
      <c r="AD976" s="22"/>
    </row>
    <row r="977" spans="1:30" ht="15.75" customHeight="1" x14ac:dyDescent="0.2">
      <c r="A977" s="22"/>
      <c r="B977" s="22"/>
      <c r="C977" s="22"/>
      <c r="D977" s="22"/>
      <c r="E977" s="21"/>
      <c r="F977" s="21"/>
      <c r="G977" s="21"/>
      <c r="H977" s="21"/>
      <c r="I977" s="21"/>
      <c r="J977" s="21"/>
      <c r="K977" s="21"/>
      <c r="L977" s="21"/>
      <c r="M977" s="21"/>
      <c r="N977" s="21"/>
      <c r="O977" s="22"/>
      <c r="P977" s="22"/>
      <c r="Q977" s="57"/>
      <c r="R977" s="22"/>
      <c r="S977" s="57"/>
      <c r="T977" s="22"/>
      <c r="U977" s="22"/>
      <c r="V977" s="22"/>
      <c r="W977" s="22"/>
      <c r="X977" s="22"/>
      <c r="Y977" s="22"/>
      <c r="Z977" s="22"/>
      <c r="AA977" s="22"/>
      <c r="AB977" s="22"/>
      <c r="AC977" s="22"/>
      <c r="AD977" s="22"/>
    </row>
    <row r="978" spans="1:30" ht="15.75" customHeight="1" x14ac:dyDescent="0.2">
      <c r="A978" s="22"/>
      <c r="B978" s="22"/>
      <c r="C978" s="22"/>
      <c r="D978" s="22"/>
      <c r="E978" s="21"/>
      <c r="F978" s="21"/>
      <c r="G978" s="21"/>
      <c r="H978" s="21"/>
      <c r="I978" s="21"/>
      <c r="J978" s="21"/>
      <c r="K978" s="21"/>
      <c r="L978" s="21"/>
      <c r="M978" s="21"/>
      <c r="N978" s="21"/>
      <c r="O978" s="22"/>
      <c r="P978" s="22"/>
      <c r="Q978" s="57"/>
      <c r="R978" s="22"/>
      <c r="S978" s="57"/>
      <c r="T978" s="22"/>
      <c r="U978" s="22"/>
      <c r="V978" s="22"/>
      <c r="W978" s="22"/>
      <c r="X978" s="22"/>
      <c r="Y978" s="22"/>
      <c r="Z978" s="22"/>
      <c r="AA978" s="22"/>
      <c r="AB978" s="22"/>
      <c r="AC978" s="22"/>
      <c r="AD978" s="22"/>
    </row>
    <row r="979" spans="1:30" ht="15.75" customHeight="1" x14ac:dyDescent="0.2">
      <c r="A979" s="22"/>
      <c r="B979" s="22"/>
      <c r="C979" s="22"/>
      <c r="D979" s="22"/>
      <c r="E979" s="21"/>
      <c r="F979" s="21"/>
      <c r="G979" s="21"/>
      <c r="H979" s="21"/>
      <c r="I979" s="21"/>
      <c r="J979" s="21"/>
      <c r="K979" s="21"/>
      <c r="L979" s="21"/>
      <c r="M979" s="21"/>
      <c r="N979" s="21"/>
      <c r="O979" s="22"/>
      <c r="P979" s="22"/>
      <c r="Q979" s="57"/>
      <c r="R979" s="22"/>
      <c r="S979" s="57"/>
      <c r="T979" s="22"/>
      <c r="U979" s="22"/>
      <c r="V979" s="22"/>
      <c r="W979" s="22"/>
      <c r="X979" s="22"/>
      <c r="Y979" s="22"/>
      <c r="Z979" s="22"/>
      <c r="AA979" s="22"/>
      <c r="AB979" s="22"/>
      <c r="AC979" s="22"/>
      <c r="AD979" s="22"/>
    </row>
    <row r="980" spans="1:30" ht="15.75" customHeight="1" x14ac:dyDescent="0.2">
      <c r="A980" s="22"/>
      <c r="B980" s="22"/>
      <c r="C980" s="22"/>
      <c r="D980" s="22"/>
      <c r="E980" s="21"/>
      <c r="F980" s="21"/>
      <c r="G980" s="21"/>
      <c r="H980" s="21"/>
      <c r="I980" s="21"/>
      <c r="J980" s="21"/>
      <c r="K980" s="21"/>
      <c r="L980" s="21"/>
      <c r="M980" s="21"/>
      <c r="N980" s="21"/>
      <c r="O980" s="22"/>
      <c r="P980" s="22"/>
      <c r="Q980" s="57"/>
      <c r="R980" s="22"/>
      <c r="S980" s="57"/>
      <c r="T980" s="22"/>
      <c r="U980" s="22"/>
      <c r="V980" s="22"/>
      <c r="W980" s="22"/>
      <c r="X980" s="22"/>
      <c r="Y980" s="22"/>
      <c r="Z980" s="22"/>
      <c r="AA980" s="22"/>
      <c r="AB980" s="22"/>
      <c r="AC980" s="22"/>
      <c r="AD980" s="22"/>
    </row>
    <row r="981" spans="1:30" ht="15.75" customHeight="1" x14ac:dyDescent="0.2">
      <c r="A981" s="22"/>
      <c r="B981" s="22"/>
      <c r="C981" s="22"/>
      <c r="D981" s="22"/>
      <c r="E981" s="21"/>
      <c r="F981" s="21"/>
      <c r="G981" s="21"/>
      <c r="H981" s="21"/>
      <c r="I981" s="21"/>
      <c r="J981" s="21"/>
      <c r="K981" s="21"/>
      <c r="L981" s="21"/>
      <c r="M981" s="21"/>
      <c r="N981" s="21"/>
      <c r="O981" s="22"/>
      <c r="P981" s="22"/>
      <c r="Q981" s="57"/>
      <c r="R981" s="22"/>
      <c r="S981" s="57"/>
      <c r="T981" s="22"/>
      <c r="U981" s="22"/>
      <c r="V981" s="22"/>
      <c r="W981" s="22"/>
      <c r="X981" s="22"/>
      <c r="Y981" s="22"/>
      <c r="Z981" s="22"/>
      <c r="AA981" s="22"/>
      <c r="AB981" s="22"/>
      <c r="AC981" s="22"/>
      <c r="AD981" s="22"/>
    </row>
    <row r="982" spans="1:30" ht="15.75" customHeight="1" x14ac:dyDescent="0.2">
      <c r="A982" s="22"/>
      <c r="B982" s="22"/>
      <c r="C982" s="22"/>
      <c r="D982" s="22"/>
      <c r="E982" s="21"/>
      <c r="F982" s="21"/>
      <c r="G982" s="21"/>
      <c r="H982" s="21"/>
      <c r="I982" s="21"/>
      <c r="J982" s="21"/>
      <c r="K982" s="21"/>
      <c r="L982" s="21"/>
      <c r="M982" s="21"/>
      <c r="N982" s="21"/>
      <c r="O982" s="22"/>
      <c r="P982" s="22"/>
      <c r="Q982" s="57"/>
      <c r="R982" s="22"/>
      <c r="S982" s="57"/>
      <c r="T982" s="22"/>
      <c r="U982" s="22"/>
      <c r="V982" s="22"/>
      <c r="W982" s="22"/>
      <c r="X982" s="22"/>
      <c r="Y982" s="22"/>
      <c r="Z982" s="22"/>
      <c r="AA982" s="22"/>
      <c r="AB982" s="22"/>
      <c r="AC982" s="22"/>
      <c r="AD982" s="22"/>
    </row>
    <row r="983" spans="1:30" ht="15.75" customHeight="1" x14ac:dyDescent="0.2">
      <c r="A983" s="22"/>
      <c r="B983" s="22"/>
      <c r="C983" s="22"/>
      <c r="D983" s="22"/>
      <c r="E983" s="21"/>
      <c r="F983" s="21"/>
      <c r="G983" s="21"/>
      <c r="H983" s="21"/>
      <c r="I983" s="21"/>
      <c r="J983" s="21"/>
      <c r="K983" s="21"/>
      <c r="L983" s="21"/>
      <c r="M983" s="21"/>
      <c r="N983" s="21"/>
      <c r="O983" s="22"/>
      <c r="P983" s="22"/>
      <c r="Q983" s="57"/>
      <c r="R983" s="22"/>
      <c r="S983" s="57"/>
      <c r="T983" s="22"/>
      <c r="U983" s="22"/>
      <c r="V983" s="22"/>
      <c r="W983" s="22"/>
      <c r="X983" s="22"/>
      <c r="Y983" s="22"/>
      <c r="Z983" s="22"/>
      <c r="AA983" s="22"/>
      <c r="AB983" s="22"/>
      <c r="AC983" s="22"/>
      <c r="AD983" s="22"/>
    </row>
    <row r="984" spans="1:30" ht="15.75" customHeight="1" x14ac:dyDescent="0.2">
      <c r="A984" s="22"/>
      <c r="B984" s="22"/>
      <c r="C984" s="22"/>
      <c r="D984" s="22"/>
      <c r="E984" s="21"/>
      <c r="F984" s="21"/>
      <c r="G984" s="21"/>
      <c r="H984" s="21"/>
      <c r="I984" s="21"/>
      <c r="J984" s="21"/>
      <c r="K984" s="21"/>
      <c r="L984" s="21"/>
      <c r="M984" s="21"/>
      <c r="N984" s="21"/>
      <c r="O984" s="22"/>
      <c r="P984" s="22"/>
      <c r="Q984" s="57"/>
      <c r="R984" s="22"/>
      <c r="S984" s="57"/>
      <c r="T984" s="22"/>
      <c r="U984" s="22"/>
      <c r="V984" s="22"/>
      <c r="W984" s="22"/>
      <c r="X984" s="22"/>
      <c r="Y984" s="22"/>
      <c r="Z984" s="22"/>
      <c r="AA984" s="22"/>
      <c r="AB984" s="22"/>
      <c r="AC984" s="22"/>
      <c r="AD984" s="22"/>
    </row>
    <row r="985" spans="1:30" ht="15.75" customHeight="1" x14ac:dyDescent="0.2">
      <c r="A985" s="22"/>
      <c r="B985" s="22"/>
      <c r="C985" s="22"/>
      <c r="D985" s="22"/>
      <c r="E985" s="21"/>
      <c r="F985" s="21"/>
      <c r="G985" s="21"/>
      <c r="H985" s="21"/>
      <c r="I985" s="21"/>
      <c r="J985" s="21"/>
      <c r="K985" s="21"/>
      <c r="L985" s="21"/>
      <c r="M985" s="21"/>
      <c r="N985" s="21"/>
      <c r="O985" s="22"/>
      <c r="P985" s="22"/>
      <c r="Q985" s="57"/>
      <c r="R985" s="22"/>
      <c r="S985" s="57"/>
      <c r="T985" s="22"/>
      <c r="U985" s="22"/>
      <c r="V985" s="22"/>
      <c r="W985" s="22"/>
      <c r="X985" s="22"/>
      <c r="Y985" s="22"/>
      <c r="Z985" s="22"/>
      <c r="AA985" s="22"/>
      <c r="AB985" s="22"/>
      <c r="AC985" s="22"/>
      <c r="AD985" s="22"/>
    </row>
    <row r="986" spans="1:30" ht="15.75" customHeight="1" x14ac:dyDescent="0.2">
      <c r="A986" s="22"/>
      <c r="B986" s="22"/>
      <c r="C986" s="22"/>
      <c r="D986" s="22"/>
      <c r="E986" s="21"/>
      <c r="F986" s="21"/>
      <c r="G986" s="21"/>
      <c r="H986" s="21"/>
      <c r="I986" s="21"/>
      <c r="J986" s="21"/>
      <c r="K986" s="21"/>
      <c r="L986" s="21"/>
      <c r="M986" s="21"/>
      <c r="N986" s="21"/>
      <c r="O986" s="22"/>
      <c r="P986" s="22"/>
      <c r="Q986" s="57"/>
      <c r="R986" s="22"/>
      <c r="S986" s="57"/>
      <c r="T986" s="22"/>
      <c r="U986" s="22"/>
      <c r="V986" s="22"/>
      <c r="W986" s="22"/>
      <c r="X986" s="22"/>
      <c r="Y986" s="22"/>
      <c r="Z986" s="22"/>
      <c r="AA986" s="22"/>
      <c r="AB986" s="22"/>
      <c r="AC986" s="22"/>
      <c r="AD986" s="22"/>
    </row>
    <row r="987" spans="1:30" ht="15.75" customHeight="1" x14ac:dyDescent="0.2">
      <c r="A987" s="22"/>
      <c r="B987" s="22"/>
      <c r="C987" s="22"/>
      <c r="D987" s="22"/>
      <c r="E987" s="21"/>
      <c r="F987" s="21"/>
      <c r="G987" s="21"/>
      <c r="H987" s="21"/>
      <c r="I987" s="21"/>
      <c r="J987" s="21"/>
      <c r="K987" s="21"/>
      <c r="L987" s="21"/>
      <c r="M987" s="21"/>
      <c r="N987" s="21"/>
      <c r="O987" s="22"/>
      <c r="P987" s="22"/>
      <c r="Q987" s="57"/>
      <c r="R987" s="22"/>
      <c r="S987" s="57"/>
      <c r="T987" s="22"/>
      <c r="U987" s="22"/>
      <c r="V987" s="22"/>
      <c r="W987" s="22"/>
      <c r="X987" s="22"/>
      <c r="Y987" s="22"/>
      <c r="Z987" s="22"/>
      <c r="AA987" s="22"/>
      <c r="AB987" s="22"/>
      <c r="AC987" s="22"/>
      <c r="AD987" s="22"/>
    </row>
    <row r="988" spans="1:30" ht="15.75" customHeight="1" x14ac:dyDescent="0.2">
      <c r="A988" s="22"/>
      <c r="B988" s="22"/>
      <c r="C988" s="22"/>
      <c r="D988" s="22"/>
      <c r="E988" s="21"/>
      <c r="F988" s="21"/>
      <c r="G988" s="21"/>
      <c r="H988" s="21"/>
      <c r="I988" s="21"/>
      <c r="J988" s="21"/>
      <c r="K988" s="21"/>
      <c r="L988" s="21"/>
      <c r="M988" s="21"/>
      <c r="N988" s="21"/>
      <c r="O988" s="22"/>
      <c r="P988" s="22"/>
      <c r="Q988" s="57"/>
      <c r="R988" s="22"/>
      <c r="S988" s="57"/>
      <c r="T988" s="22"/>
      <c r="U988" s="22"/>
      <c r="V988" s="22"/>
      <c r="W988" s="22"/>
      <c r="X988" s="22"/>
      <c r="Y988" s="22"/>
      <c r="Z988" s="22"/>
      <c r="AA988" s="22"/>
      <c r="AB988" s="22"/>
      <c r="AC988" s="22"/>
      <c r="AD988" s="22"/>
    </row>
    <row r="989" spans="1:30" ht="15.75" customHeight="1" x14ac:dyDescent="0.2">
      <c r="A989" s="22"/>
      <c r="B989" s="22"/>
      <c r="C989" s="22"/>
      <c r="D989" s="22"/>
      <c r="E989" s="21"/>
      <c r="F989" s="21"/>
      <c r="G989" s="21"/>
      <c r="H989" s="21"/>
      <c r="I989" s="21"/>
      <c r="J989" s="21"/>
      <c r="K989" s="21"/>
      <c r="L989" s="21"/>
      <c r="M989" s="21"/>
      <c r="N989" s="21"/>
      <c r="O989" s="22"/>
      <c r="P989" s="22"/>
      <c r="Q989" s="57"/>
      <c r="R989" s="22"/>
      <c r="S989" s="57"/>
      <c r="T989" s="22"/>
      <c r="U989" s="22"/>
      <c r="V989" s="22"/>
      <c r="W989" s="22"/>
      <c r="X989" s="22"/>
      <c r="Y989" s="22"/>
      <c r="Z989" s="22"/>
      <c r="AA989" s="22"/>
      <c r="AB989" s="22"/>
      <c r="AC989" s="22"/>
      <c r="AD989" s="22"/>
    </row>
    <row r="990" spans="1:30" ht="15.75" customHeight="1" x14ac:dyDescent="0.2">
      <c r="A990" s="22"/>
      <c r="B990" s="22"/>
      <c r="C990" s="22"/>
      <c r="D990" s="22"/>
      <c r="E990" s="21"/>
      <c r="F990" s="21"/>
      <c r="G990" s="21"/>
      <c r="H990" s="21"/>
      <c r="I990" s="21"/>
      <c r="J990" s="21"/>
      <c r="K990" s="21"/>
      <c r="L990" s="21"/>
      <c r="M990" s="21"/>
      <c r="N990" s="21"/>
      <c r="O990" s="22"/>
      <c r="P990" s="22"/>
      <c r="Q990" s="57"/>
      <c r="R990" s="22"/>
      <c r="S990" s="57"/>
      <c r="T990" s="22"/>
      <c r="U990" s="22"/>
      <c r="V990" s="22"/>
      <c r="W990" s="22"/>
      <c r="X990" s="22"/>
      <c r="Y990" s="22"/>
      <c r="Z990" s="22"/>
      <c r="AA990" s="22"/>
      <c r="AB990" s="22"/>
      <c r="AC990" s="22"/>
      <c r="AD990" s="22"/>
    </row>
    <row r="991" spans="1:30" ht="15.75" customHeight="1" x14ac:dyDescent="0.2">
      <c r="A991" s="22"/>
      <c r="B991" s="22"/>
      <c r="C991" s="22"/>
      <c r="D991" s="22"/>
      <c r="E991" s="21"/>
      <c r="F991" s="21"/>
      <c r="G991" s="21"/>
      <c r="H991" s="21"/>
      <c r="I991" s="21"/>
      <c r="J991" s="21"/>
      <c r="K991" s="21"/>
      <c r="L991" s="21"/>
      <c r="M991" s="21"/>
      <c r="N991" s="21"/>
      <c r="O991" s="22"/>
      <c r="P991" s="22"/>
      <c r="Q991" s="57"/>
      <c r="R991" s="22"/>
      <c r="S991" s="57"/>
      <c r="T991" s="22"/>
      <c r="U991" s="22"/>
      <c r="V991" s="22"/>
      <c r="W991" s="22"/>
      <c r="X991" s="22"/>
      <c r="Y991" s="22"/>
      <c r="Z991" s="22"/>
      <c r="AA991" s="22"/>
      <c r="AB991" s="22"/>
      <c r="AC991" s="22"/>
      <c r="AD991" s="22"/>
    </row>
    <row r="992" spans="1:30" ht="15.75" customHeight="1" x14ac:dyDescent="0.2">
      <c r="A992" s="22"/>
      <c r="B992" s="22"/>
      <c r="C992" s="22"/>
      <c r="D992" s="22"/>
      <c r="E992" s="21"/>
      <c r="F992" s="21"/>
      <c r="G992" s="21"/>
      <c r="H992" s="21"/>
      <c r="I992" s="21"/>
      <c r="J992" s="21"/>
      <c r="K992" s="21"/>
      <c r="L992" s="21"/>
      <c r="M992" s="21"/>
      <c r="N992" s="21"/>
      <c r="O992" s="22"/>
      <c r="P992" s="22"/>
      <c r="Q992" s="57"/>
      <c r="R992" s="22"/>
      <c r="S992" s="57"/>
      <c r="T992" s="22"/>
      <c r="U992" s="22"/>
      <c r="V992" s="22"/>
      <c r="W992" s="22"/>
      <c r="X992" s="22"/>
      <c r="Y992" s="22"/>
      <c r="Z992" s="22"/>
      <c r="AA992" s="22"/>
      <c r="AB992" s="22"/>
      <c r="AC992" s="22"/>
      <c r="AD992" s="22"/>
    </row>
    <row r="993" spans="1:30" ht="15.75" customHeight="1" x14ac:dyDescent="0.2">
      <c r="A993" s="22"/>
      <c r="B993" s="22"/>
      <c r="C993" s="22"/>
      <c r="D993" s="22"/>
      <c r="E993" s="21"/>
      <c r="F993" s="21"/>
      <c r="G993" s="21"/>
      <c r="H993" s="21"/>
      <c r="I993" s="21"/>
      <c r="J993" s="21"/>
      <c r="K993" s="21"/>
      <c r="L993" s="21"/>
      <c r="M993" s="21"/>
      <c r="N993" s="21"/>
      <c r="O993" s="22"/>
      <c r="P993" s="22"/>
      <c r="Q993" s="57"/>
      <c r="R993" s="22"/>
      <c r="S993" s="57"/>
      <c r="T993" s="22"/>
      <c r="U993" s="22"/>
      <c r="V993" s="22"/>
      <c r="W993" s="22"/>
      <c r="X993" s="22"/>
      <c r="Y993" s="22"/>
      <c r="Z993" s="22"/>
      <c r="AA993" s="22"/>
      <c r="AB993" s="22"/>
      <c r="AC993" s="22"/>
      <c r="AD993" s="22"/>
    </row>
    <row r="994" spans="1:30" ht="15.75" customHeight="1" x14ac:dyDescent="0.2">
      <c r="A994" s="22"/>
      <c r="B994" s="22"/>
      <c r="C994" s="22"/>
      <c r="D994" s="22"/>
      <c r="E994" s="21"/>
      <c r="F994" s="21"/>
      <c r="G994" s="21"/>
      <c r="H994" s="21"/>
      <c r="I994" s="21"/>
      <c r="J994" s="21"/>
      <c r="K994" s="21"/>
      <c r="L994" s="21"/>
      <c r="M994" s="21"/>
      <c r="N994" s="21"/>
      <c r="O994" s="22"/>
      <c r="P994" s="22"/>
      <c r="Q994" s="57"/>
      <c r="R994" s="22"/>
      <c r="S994" s="57"/>
      <c r="T994" s="22"/>
      <c r="U994" s="22"/>
      <c r="V994" s="22"/>
      <c r="W994" s="22"/>
      <c r="X994" s="22"/>
      <c r="Y994" s="22"/>
      <c r="Z994" s="22"/>
      <c r="AA994" s="22"/>
      <c r="AB994" s="22"/>
      <c r="AC994" s="22"/>
      <c r="AD994" s="22"/>
    </row>
    <row r="995" spans="1:30" ht="15.75" customHeight="1" x14ac:dyDescent="0.2">
      <c r="A995" s="22"/>
      <c r="B995" s="22"/>
      <c r="C995" s="22"/>
      <c r="D995" s="22"/>
      <c r="E995" s="21"/>
      <c r="F995" s="21"/>
      <c r="G995" s="21"/>
      <c r="H995" s="21"/>
      <c r="I995" s="21"/>
      <c r="J995" s="21"/>
      <c r="K995" s="21"/>
      <c r="L995" s="21"/>
      <c r="M995" s="21"/>
      <c r="N995" s="21"/>
      <c r="O995" s="22"/>
      <c r="P995" s="22"/>
      <c r="Q995" s="57"/>
      <c r="R995" s="22"/>
      <c r="S995" s="57"/>
      <c r="T995" s="22"/>
      <c r="U995" s="22"/>
      <c r="V995" s="22"/>
      <c r="W995" s="22"/>
      <c r="X995" s="22"/>
      <c r="Y995" s="22"/>
      <c r="Z995" s="22"/>
      <c r="AA995" s="22"/>
      <c r="AB995" s="22"/>
      <c r="AC995" s="22"/>
      <c r="AD995" s="22"/>
    </row>
    <row r="996" spans="1:30" ht="15.75" customHeight="1" x14ac:dyDescent="0.2">
      <c r="A996" s="22"/>
      <c r="B996" s="22"/>
      <c r="C996" s="22"/>
      <c r="D996" s="22"/>
      <c r="E996" s="21"/>
      <c r="F996" s="21"/>
      <c r="G996" s="21"/>
      <c r="H996" s="21"/>
      <c r="I996" s="21"/>
      <c r="J996" s="21"/>
      <c r="K996" s="21"/>
      <c r="L996" s="21"/>
      <c r="M996" s="21"/>
      <c r="N996" s="21"/>
      <c r="O996" s="22"/>
      <c r="P996" s="22"/>
      <c r="Q996" s="57"/>
      <c r="R996" s="22"/>
      <c r="S996" s="57"/>
      <c r="T996" s="22"/>
      <c r="U996" s="22"/>
      <c r="V996" s="22"/>
      <c r="W996" s="22"/>
      <c r="X996" s="22"/>
      <c r="Y996" s="22"/>
      <c r="Z996" s="22"/>
      <c r="AA996" s="22"/>
      <c r="AB996" s="22"/>
      <c r="AC996" s="22"/>
      <c r="AD996" s="22"/>
    </row>
    <row r="997" spans="1:30" ht="15.75" customHeight="1" x14ac:dyDescent="0.2">
      <c r="A997" s="22"/>
      <c r="B997" s="22"/>
      <c r="C997" s="22"/>
      <c r="D997" s="22"/>
      <c r="E997" s="21"/>
      <c r="F997" s="21"/>
      <c r="G997" s="21"/>
      <c r="H997" s="21"/>
      <c r="I997" s="21"/>
      <c r="J997" s="21"/>
      <c r="K997" s="21"/>
      <c r="L997" s="21"/>
      <c r="M997" s="21"/>
      <c r="N997" s="21"/>
      <c r="O997" s="22"/>
      <c r="P997" s="22"/>
      <c r="Q997" s="57"/>
      <c r="R997" s="22"/>
      <c r="S997" s="57"/>
      <c r="T997" s="22"/>
      <c r="U997" s="22"/>
      <c r="V997" s="22"/>
      <c r="W997" s="22"/>
      <c r="X997" s="22"/>
      <c r="Y997" s="22"/>
      <c r="Z997" s="22"/>
      <c r="AA997" s="22"/>
      <c r="AB997" s="22"/>
      <c r="AC997" s="22"/>
      <c r="AD997" s="22"/>
    </row>
    <row r="998" spans="1:30" ht="15.75" customHeight="1" x14ac:dyDescent="0.2">
      <c r="A998" s="22"/>
      <c r="B998" s="22"/>
      <c r="C998" s="22"/>
      <c r="D998" s="22"/>
      <c r="E998" s="21"/>
      <c r="F998" s="21"/>
      <c r="G998" s="21"/>
      <c r="H998" s="21"/>
      <c r="I998" s="21"/>
      <c r="J998" s="21"/>
      <c r="K998" s="21"/>
      <c r="L998" s="21"/>
      <c r="M998" s="21"/>
      <c r="N998" s="21"/>
      <c r="O998" s="22"/>
      <c r="P998" s="22"/>
      <c r="Q998" s="57"/>
      <c r="R998" s="22"/>
      <c r="S998" s="57"/>
      <c r="T998" s="22"/>
      <c r="U998" s="22"/>
      <c r="V998" s="22"/>
      <c r="W998" s="22"/>
      <c r="X998" s="22"/>
      <c r="Y998" s="22"/>
      <c r="Z998" s="22"/>
      <c r="AA998" s="22"/>
      <c r="AB998" s="22"/>
      <c r="AC998" s="22"/>
      <c r="AD998" s="22"/>
    </row>
    <row r="999" spans="1:30" ht="15.75" customHeight="1" x14ac:dyDescent="0.2">
      <c r="A999" s="22"/>
      <c r="B999" s="22"/>
      <c r="C999" s="22"/>
      <c r="D999" s="22"/>
      <c r="E999" s="21"/>
      <c r="F999" s="21"/>
      <c r="G999" s="21"/>
      <c r="H999" s="21"/>
      <c r="I999" s="21"/>
      <c r="J999" s="21"/>
      <c r="K999" s="21"/>
      <c r="L999" s="21"/>
      <c r="M999" s="21"/>
      <c r="N999" s="21"/>
      <c r="O999" s="22"/>
      <c r="P999" s="22"/>
      <c r="Q999" s="57"/>
      <c r="R999" s="22"/>
      <c r="S999" s="57"/>
      <c r="T999" s="22"/>
      <c r="U999" s="22"/>
      <c r="V999" s="22"/>
      <c r="W999" s="22"/>
      <c r="X999" s="22"/>
      <c r="Y999" s="22"/>
      <c r="Z999" s="22"/>
      <c r="AA999" s="22"/>
      <c r="AB999" s="22"/>
      <c r="AC999" s="22"/>
      <c r="AD999" s="22"/>
    </row>
    <row r="1000" spans="1:30" ht="15.75" customHeight="1" x14ac:dyDescent="0.2">
      <c r="A1000" s="22"/>
      <c r="B1000" s="22"/>
      <c r="C1000" s="22"/>
      <c r="D1000" s="22"/>
      <c r="E1000" s="21"/>
      <c r="F1000" s="21"/>
      <c r="G1000" s="21"/>
      <c r="H1000" s="21"/>
      <c r="I1000" s="21"/>
      <c r="J1000" s="21"/>
      <c r="K1000" s="21"/>
      <c r="L1000" s="21"/>
      <c r="M1000" s="21"/>
      <c r="N1000" s="21"/>
      <c r="O1000" s="22"/>
      <c r="P1000" s="22"/>
      <c r="Q1000" s="57"/>
      <c r="R1000" s="22"/>
      <c r="S1000" s="57"/>
      <c r="T1000" s="22"/>
      <c r="U1000" s="22"/>
      <c r="V1000" s="22"/>
      <c r="W1000" s="22"/>
      <c r="X1000" s="22"/>
      <c r="Y1000" s="22"/>
      <c r="Z1000" s="22"/>
      <c r="AA1000" s="22"/>
      <c r="AB1000" s="22"/>
      <c r="AC1000" s="22"/>
      <c r="AD1000" s="22"/>
    </row>
  </sheetData>
  <sheetProtection algorithmName="SHA-512" hashValue="K5+rAXcg8bAvQi+0FeQ3x7z/bZ9stFQwec6oRhhaSsPmDPe1HT6VOpHm+BPsv+wrTzxWhhYRllFX84Q+RpVCmg==" saltValue="Pxy5/r/HJRlSPyoD6+h6kw==" spinCount="100000" sheet="1" objects="1" scenarios="1"/>
  <mergeCells count="10">
    <mergeCell ref="Q5:R5"/>
    <mergeCell ref="A1:N1"/>
    <mergeCell ref="A3:A5"/>
    <mergeCell ref="B3:B5"/>
    <mergeCell ref="C3:F3"/>
    <mergeCell ref="K3:N3"/>
    <mergeCell ref="D4:E4"/>
    <mergeCell ref="L4:M4"/>
    <mergeCell ref="G3:J3"/>
    <mergeCell ref="H4:I4"/>
  </mergeCells>
  <conditionalFormatting sqref="N6:N35">
    <cfRule type="cellIs" dxfId="1334" priority="3" operator="equal">
      <formula>"NO CUMPLE"</formula>
    </cfRule>
  </conditionalFormatting>
  <conditionalFormatting sqref="F6:F35">
    <cfRule type="cellIs" dxfId="1333" priority="4" operator="equal">
      <formula>"NO CUMPLE"</formula>
    </cfRule>
  </conditionalFormatting>
  <conditionalFormatting sqref="J6:J15">
    <cfRule type="cellIs" dxfId="1332" priority="2" operator="equal">
      <formula>"NO CUMPLE"</formula>
    </cfRule>
  </conditionalFormatting>
  <conditionalFormatting sqref="J16:J35">
    <cfRule type="cellIs" dxfId="1331" priority="1" operator="equal">
      <formula>"NO CUMPLE"</formula>
    </cfRule>
  </conditionalFormatting>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
  <sheetViews>
    <sheetView zoomScale="70" zoomScaleNormal="70" workbookViewId="0">
      <selection activeCell="E40" sqref="E39:E40"/>
    </sheetView>
  </sheetViews>
  <sheetFormatPr baseColWidth="10" defaultColWidth="11.42578125" defaultRowHeight="12.75" x14ac:dyDescent="0.2"/>
  <cols>
    <col min="1" max="1" width="8" style="722" customWidth="1"/>
    <col min="2" max="2" width="41" style="722" customWidth="1"/>
    <col min="3" max="3" width="34.42578125" style="722" customWidth="1"/>
    <col min="4" max="4" width="41.85546875" style="722" customWidth="1"/>
    <col min="5" max="6" width="49.28515625" style="722" customWidth="1"/>
    <col min="7" max="7" width="38.28515625" style="722" customWidth="1"/>
    <col min="8" max="9" width="11.42578125" style="722"/>
    <col min="10" max="10" width="11.42578125" style="722" customWidth="1"/>
    <col min="11" max="11" width="42.42578125" style="723" customWidth="1"/>
    <col min="12" max="12" width="12.7109375" style="722" customWidth="1"/>
    <col min="13" max="16384" width="11.42578125" style="722"/>
  </cols>
  <sheetData>
    <row r="1" spans="1:12" ht="23.25" x14ac:dyDescent="0.2">
      <c r="A1" s="1043" t="s">
        <v>1636</v>
      </c>
      <c r="B1" s="1044"/>
      <c r="C1" s="1044"/>
      <c r="D1" s="1044"/>
      <c r="E1" s="1044"/>
      <c r="F1" s="1044"/>
      <c r="G1" s="1044"/>
    </row>
    <row r="3" spans="1:12" ht="51" x14ac:dyDescent="0.2">
      <c r="A3" s="724" t="s">
        <v>7</v>
      </c>
      <c r="B3" s="725" t="s">
        <v>9</v>
      </c>
      <c r="C3" s="726" t="s">
        <v>1637</v>
      </c>
      <c r="D3" s="726" t="s">
        <v>1638</v>
      </c>
      <c r="E3" s="726" t="s">
        <v>1639</v>
      </c>
      <c r="F3" s="726" t="s">
        <v>1640</v>
      </c>
      <c r="G3" s="726" t="s">
        <v>1641</v>
      </c>
      <c r="J3" s="1045" t="s">
        <v>67</v>
      </c>
      <c r="K3" s="1045"/>
      <c r="L3" s="727" t="s">
        <v>47</v>
      </c>
    </row>
    <row r="4" spans="1:12" ht="15.75" x14ac:dyDescent="0.2">
      <c r="A4" s="728">
        <f>+IF('[2]1_ENTREGA'!A8="","",'[2]1_ENTREGA'!A8)</f>
        <v>1</v>
      </c>
      <c r="B4" s="729" t="str">
        <f>IF(A4="","",VLOOKUP(A4,LISTA_OFERENTES,2,FALSE))</f>
        <v>CNV CONSTRUCCIONES S.A.S.</v>
      </c>
      <c r="C4" s="730" t="s">
        <v>754</v>
      </c>
      <c r="D4" s="730" t="s">
        <v>754</v>
      </c>
      <c r="E4" s="730" t="s">
        <v>754</v>
      </c>
      <c r="F4" s="730" t="s">
        <v>754</v>
      </c>
      <c r="G4" s="730" t="s">
        <v>754</v>
      </c>
      <c r="J4" s="731">
        <v>1</v>
      </c>
      <c r="K4" s="732" t="str">
        <f t="shared" ref="K4:K6" si="0">VLOOKUP(J4,LISTA_OFERENTES,2,FALSE)</f>
        <v>CNV CONSTRUCCIONES S.A.S.</v>
      </c>
      <c r="L4" s="733" t="s">
        <v>757</v>
      </c>
    </row>
    <row r="5" spans="1:12" ht="31.5" x14ac:dyDescent="0.2">
      <c r="A5" s="728">
        <f>+IF('[2]1_ENTREGA'!A9="","",'[2]1_ENTREGA'!A9)</f>
        <v>2</v>
      </c>
      <c r="B5" s="729" t="str">
        <f>IF(A5="","",VLOOKUP(A5,LISTA_OFERENTES,2,FALSE))</f>
        <v xml:space="preserve"> ANDINA DE CONSTRUCCIONES Y ASOCIADOS S.A.S</v>
      </c>
      <c r="C5" s="730" t="s">
        <v>754</v>
      </c>
      <c r="D5" s="730" t="s">
        <v>754</v>
      </c>
      <c r="E5" s="730" t="s">
        <v>754</v>
      </c>
      <c r="F5" s="730" t="s">
        <v>754</v>
      </c>
      <c r="G5" s="730" t="s">
        <v>754</v>
      </c>
      <c r="J5" s="731">
        <v>2</v>
      </c>
      <c r="K5" s="732" t="str">
        <f t="shared" si="0"/>
        <v xml:space="preserve"> ANDINA DE CONSTRUCCIONES Y ASOCIADOS S.A.S</v>
      </c>
      <c r="L5" s="733" t="e">
        <f>IF(AND(C5="CUMPLE",D5="CUMPLE",E5="CUMPLE",#REF!="CUMPLE",G5="CUMPLE",#REF!="CUMPLE"),"H",IF(OR(C5=0,D5=0,E5=0,#REF!=0,G5=0,#REF!=0)," ","NH"))</f>
        <v>#REF!</v>
      </c>
    </row>
    <row r="6" spans="1:12" ht="31.5" x14ac:dyDescent="0.2">
      <c r="A6" s="728">
        <f>+IF('[2]1_ENTREGA'!A10="","",'[2]1_ENTREGA'!A10)</f>
        <v>3</v>
      </c>
      <c r="B6" s="729" t="str">
        <f>IF(A6="","",VLOOKUP(A6,LISTA_OFERENTES,2,FALSE))</f>
        <v>CONSORCIO INFRAESTRUCTURA ANTIOQUIA 2021</v>
      </c>
      <c r="C6" s="730" t="s">
        <v>754</v>
      </c>
      <c r="D6" s="730" t="s">
        <v>754</v>
      </c>
      <c r="E6" s="730" t="s">
        <v>754</v>
      </c>
      <c r="F6" s="730" t="s">
        <v>754</v>
      </c>
      <c r="G6" s="730" t="s">
        <v>754</v>
      </c>
      <c r="J6" s="731">
        <v>3</v>
      </c>
      <c r="K6" s="732" t="str">
        <f t="shared" si="0"/>
        <v>CONSORCIO INFRAESTRUCTURA ANTIOQUIA 2021</v>
      </c>
      <c r="L6" s="733" t="s">
        <v>757</v>
      </c>
    </row>
  </sheetData>
  <sheetProtection algorithmName="SHA-512" hashValue="iMuRH7yHeHWTz8dL+poV1eeOx20alJgYTxgdDrSz3ig703rPTZcX5IeBby+P4owETls1enLmb8VLSmQxN4Z33g==" saltValue="N5QQztQIsVw58G5XSAqjSw==" spinCount="100000" sheet="1" objects="1" scenarios="1"/>
  <mergeCells count="2">
    <mergeCell ref="A1:G1"/>
    <mergeCell ref="J3:K3"/>
  </mergeCells>
  <conditionalFormatting sqref="C4:G6">
    <cfRule type="cellIs" dxfId="1330" priority="21" operator="equal">
      <formula>"NO CUMPLE"</formula>
    </cfRule>
    <cfRule type="cellIs" dxfId="1329" priority="22" operator="equal">
      <formula>"CUMPLE"</formula>
    </cfRule>
  </conditionalFormatting>
  <conditionalFormatting sqref="L4">
    <cfRule type="cellIs" dxfId="1328" priority="19" operator="equal">
      <formula>"NH"</formula>
    </cfRule>
    <cfRule type="cellIs" dxfId="1327" priority="20" operator="equal">
      <formula>"H"</formula>
    </cfRule>
  </conditionalFormatting>
  <conditionalFormatting sqref="L5:L6">
    <cfRule type="cellIs" dxfId="1326" priority="17" operator="equal">
      <formula>"NH"</formula>
    </cfRule>
    <cfRule type="cellIs" dxfId="1325" priority="18" operator="equal">
      <formula>"H"</formula>
    </cfRule>
  </conditionalFormatting>
  <dataValidations count="1">
    <dataValidation type="list" allowBlank="1" showInputMessage="1" showErrorMessage="1" sqref="C4:G6" xr:uid="{00000000-0002-0000-0600-000000000000}">
      <formula1>"CUMPLE,NO CUMPLE"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R726"/>
  <sheetViews>
    <sheetView tabSelected="1" topLeftCell="A406" zoomScale="55" zoomScaleNormal="55" workbookViewId="0">
      <selection activeCell="D40" sqref="D40"/>
    </sheetView>
  </sheetViews>
  <sheetFormatPr baseColWidth="10" defaultColWidth="14.42578125" defaultRowHeight="15" customHeight="1" x14ac:dyDescent="0.2"/>
  <cols>
    <col min="1" max="1" width="6.5703125" style="325" customWidth="1"/>
    <col min="2" max="2" width="16.5703125" style="200" customWidth="1"/>
    <col min="3" max="3" width="49.28515625" style="200" bestFit="1" customWidth="1"/>
    <col min="4" max="4" width="135.5703125" style="200" customWidth="1"/>
    <col min="5" max="5" width="13" style="200" customWidth="1"/>
    <col min="6" max="6" width="19.42578125" style="200" customWidth="1"/>
    <col min="7" max="7" width="22.85546875" style="200" customWidth="1"/>
    <col min="8" max="8" width="25" style="288" customWidth="1"/>
    <col min="9" max="9" width="26" style="200" customWidth="1"/>
    <col min="10" max="10" width="15.7109375" style="200" customWidth="1"/>
    <col min="11" max="11" width="6.85546875" style="200" customWidth="1"/>
    <col min="12" max="12" width="8.42578125" style="301" customWidth="1"/>
    <col min="13" max="13" width="18.85546875" style="200" customWidth="1"/>
    <col min="14" max="14" width="20.5703125" style="200" customWidth="1"/>
    <col min="15" max="15" width="116.5703125" style="200" customWidth="1"/>
    <col min="16" max="16" width="13.7109375" style="200" customWidth="1"/>
    <col min="17" max="17" width="16.140625" style="200" customWidth="1"/>
    <col min="18" max="18" width="34.85546875" style="200" customWidth="1"/>
    <col min="19" max="19" width="31.7109375" style="288" customWidth="1"/>
    <col min="20" max="20" width="31.7109375" style="430" customWidth="1"/>
    <col min="21" max="22" width="25.5703125" style="288" customWidth="1"/>
    <col min="23" max="23" width="7.5703125" style="200" customWidth="1"/>
    <col min="24" max="24" width="9.7109375" style="200" customWidth="1"/>
    <col min="25" max="28" width="7.5703125" style="200" customWidth="1"/>
    <col min="29" max="29" width="20.28515625" style="200" customWidth="1"/>
    <col min="30" max="30" width="15" style="200" customWidth="1"/>
    <col min="31" max="31" width="9.42578125" style="200" customWidth="1"/>
    <col min="32" max="32" width="8.140625" style="200" customWidth="1"/>
    <col min="33" max="33" width="18.85546875" style="694" customWidth="1"/>
    <col min="34" max="34" width="20.5703125" style="694" customWidth="1"/>
    <col min="35" max="35" width="116.5703125" style="694" customWidth="1"/>
    <col min="36" max="36" width="13.7109375" style="694" customWidth="1"/>
    <col min="37" max="37" width="16.140625" style="694" customWidth="1"/>
    <col min="38" max="38" width="34.85546875" style="694" customWidth="1"/>
    <col min="39" max="40" width="31.7109375" style="694" customWidth="1"/>
    <col min="41" max="42" width="25.5703125" style="694" customWidth="1"/>
    <col min="43" max="43" width="7.5703125" style="694" customWidth="1"/>
    <col min="44" max="44" width="9.7109375" style="694" customWidth="1"/>
    <col min="45" max="48" width="7.5703125" style="694" customWidth="1"/>
    <col min="49" max="49" width="20.28515625" style="694" customWidth="1"/>
    <col min="50" max="50" width="15" style="694" customWidth="1"/>
    <col min="51" max="52" width="14.42578125" style="200"/>
    <col min="53" max="53" width="18.85546875" style="694" customWidth="1"/>
    <col min="54" max="54" width="20.5703125" style="694" customWidth="1"/>
    <col min="55" max="55" width="116.5703125" style="694" customWidth="1"/>
    <col min="56" max="56" width="13.7109375" style="694" customWidth="1"/>
    <col min="57" max="57" width="16.140625" style="694" customWidth="1"/>
    <col min="58" max="58" width="34.85546875" style="694" customWidth="1"/>
    <col min="59" max="60" width="31.7109375" style="694" customWidth="1"/>
    <col min="61" max="62" width="25.5703125" style="694" customWidth="1"/>
    <col min="63" max="63" width="7.5703125" style="694" customWidth="1"/>
    <col min="64" max="64" width="9.7109375" style="694" customWidth="1"/>
    <col min="65" max="68" width="7.5703125" style="694" customWidth="1"/>
    <col min="69" max="69" width="20.28515625" style="694" customWidth="1"/>
    <col min="70" max="70" width="15" style="694" customWidth="1"/>
    <col min="71" max="16384" width="14.42578125" style="200"/>
  </cols>
  <sheetData>
    <row r="1" spans="1:70" ht="12.75" customHeight="1" thickBot="1" x14ac:dyDescent="0.25">
      <c r="A1" s="215"/>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BA1" s="199"/>
      <c r="BB1" s="199"/>
      <c r="BC1" s="199"/>
      <c r="BD1" s="199"/>
      <c r="BE1" s="199"/>
      <c r="BF1" s="199"/>
      <c r="BG1" s="199"/>
      <c r="BH1" s="199"/>
      <c r="BI1" s="199"/>
      <c r="BJ1" s="199"/>
      <c r="BK1" s="199"/>
      <c r="BL1" s="199"/>
      <c r="BM1" s="199"/>
      <c r="BN1" s="199"/>
      <c r="BO1" s="199"/>
      <c r="BP1" s="199"/>
      <c r="BQ1" s="199"/>
      <c r="BR1" s="199"/>
    </row>
    <row r="2" spans="1:70" ht="13.5" customHeight="1" thickTop="1" x14ac:dyDescent="0.2">
      <c r="A2" s="215"/>
      <c r="B2" s="199"/>
      <c r="C2" s="199"/>
      <c r="D2" s="199"/>
      <c r="E2" s="199"/>
      <c r="F2" s="199"/>
      <c r="G2" s="199"/>
      <c r="H2" s="199"/>
      <c r="I2" s="199"/>
      <c r="J2" s="199"/>
      <c r="K2" s="199"/>
      <c r="L2" s="199"/>
      <c r="M2" s="1104">
        <v>1</v>
      </c>
      <c r="N2" s="1104" t="s">
        <v>4</v>
      </c>
      <c r="O2" s="1109" t="str">
        <f>VLOOKUP(M2,LISTA_OFERENTES,2,FALSE)</f>
        <v>CNV CONSTRUCCIONES S.A.S.</v>
      </c>
      <c r="P2" s="1055"/>
      <c r="Q2" s="1055"/>
      <c r="R2" s="1101"/>
      <c r="S2" s="316"/>
      <c r="T2" s="316"/>
      <c r="U2" s="316"/>
      <c r="V2" s="316"/>
      <c r="W2" s="199"/>
      <c r="X2" s="199"/>
      <c r="Y2" s="199"/>
      <c r="Z2" s="199"/>
      <c r="AA2" s="199"/>
      <c r="AB2" s="199"/>
      <c r="AC2" s="199"/>
      <c r="AD2" s="199"/>
      <c r="AE2" s="199"/>
      <c r="AF2" s="199"/>
      <c r="AG2" s="1104">
        <v>2</v>
      </c>
      <c r="AH2" s="1104" t="s">
        <v>4</v>
      </c>
      <c r="AI2" s="1109" t="str">
        <f>VLOOKUP(AG2,LISTA_OFERENTES,2,FALSE)</f>
        <v xml:space="preserve"> ANDINA DE CONSTRUCCIONES Y ASOCIADOS S.A.S</v>
      </c>
      <c r="AJ2" s="1055"/>
      <c r="AK2" s="1055"/>
      <c r="AL2" s="1101"/>
      <c r="AM2" s="316"/>
      <c r="AN2" s="316"/>
      <c r="AO2" s="316"/>
      <c r="AP2" s="316"/>
      <c r="AQ2" s="199"/>
      <c r="AR2" s="199"/>
      <c r="AS2" s="199"/>
      <c r="AT2" s="199"/>
      <c r="AU2" s="199"/>
      <c r="AV2" s="199"/>
      <c r="AW2" s="199"/>
      <c r="AX2" s="199"/>
      <c r="BA2" s="1104">
        <v>3</v>
      </c>
      <c r="BB2" s="1104" t="s">
        <v>4</v>
      </c>
      <c r="BC2" s="1109" t="str">
        <f>VLOOKUP(BA2,LISTA_OFERENTES,2,FALSE)</f>
        <v>CONSORCIO INFRAESTRUCTURA ANTIOQUIA 2021</v>
      </c>
      <c r="BD2" s="1055"/>
      <c r="BE2" s="1055"/>
      <c r="BF2" s="1101"/>
      <c r="BG2" s="316"/>
      <c r="BH2" s="316"/>
      <c r="BI2" s="316"/>
      <c r="BJ2" s="316"/>
      <c r="BK2" s="199"/>
      <c r="BL2" s="199"/>
      <c r="BM2" s="199"/>
      <c r="BN2" s="199"/>
      <c r="BO2" s="199"/>
      <c r="BP2" s="199"/>
      <c r="BQ2" s="199"/>
      <c r="BR2" s="199"/>
    </row>
    <row r="3" spans="1:70" ht="25.5" customHeight="1" thickBot="1" x14ac:dyDescent="0.25">
      <c r="A3" s="215"/>
      <c r="B3" s="199"/>
      <c r="C3" s="199"/>
      <c r="D3" s="199"/>
      <c r="E3" s="199"/>
      <c r="F3" s="199"/>
      <c r="G3" s="199"/>
      <c r="H3" s="199"/>
      <c r="I3" s="199"/>
      <c r="J3" s="199"/>
      <c r="K3" s="199"/>
      <c r="L3" s="199"/>
      <c r="M3" s="1062"/>
      <c r="N3" s="1062"/>
      <c r="O3" s="1058"/>
      <c r="P3" s="1059"/>
      <c r="Q3" s="1059"/>
      <c r="R3" s="1103"/>
      <c r="S3" s="316"/>
      <c r="T3" s="316"/>
      <c r="U3" s="316"/>
      <c r="V3" s="316"/>
      <c r="W3" s="199"/>
      <c r="X3" s="199"/>
      <c r="Y3" s="199"/>
      <c r="Z3" s="199"/>
      <c r="AA3" s="199"/>
      <c r="AB3" s="199"/>
      <c r="AC3" s="199"/>
      <c r="AD3" s="199"/>
      <c r="AE3" s="199"/>
      <c r="AF3" s="199"/>
      <c r="AG3" s="1062"/>
      <c r="AH3" s="1062"/>
      <c r="AI3" s="1058"/>
      <c r="AJ3" s="1059"/>
      <c r="AK3" s="1059"/>
      <c r="AL3" s="1103"/>
      <c r="AM3" s="316"/>
      <c r="AN3" s="316"/>
      <c r="AO3" s="316"/>
      <c r="AP3" s="316"/>
      <c r="AQ3" s="199"/>
      <c r="AR3" s="199"/>
      <c r="AS3" s="199"/>
      <c r="AT3" s="199"/>
      <c r="AU3" s="199"/>
      <c r="AV3" s="199"/>
      <c r="AW3" s="199"/>
      <c r="AX3" s="199"/>
      <c r="BA3" s="1062"/>
      <c r="BB3" s="1062"/>
      <c r="BC3" s="1058"/>
      <c r="BD3" s="1059"/>
      <c r="BE3" s="1059"/>
      <c r="BF3" s="1103"/>
      <c r="BG3" s="316"/>
      <c r="BH3" s="316"/>
      <c r="BI3" s="316"/>
      <c r="BJ3" s="316"/>
      <c r="BK3" s="199"/>
      <c r="BL3" s="199"/>
      <c r="BM3" s="199"/>
      <c r="BN3" s="199"/>
      <c r="BO3" s="199"/>
      <c r="BP3" s="199"/>
      <c r="BQ3" s="199"/>
      <c r="BR3" s="199"/>
    </row>
    <row r="4" spans="1:70" ht="19.5" customHeight="1" thickTop="1" thickBot="1" x14ac:dyDescent="0.25">
      <c r="A4" s="215"/>
      <c r="B4" s="1112" t="s">
        <v>68</v>
      </c>
      <c r="C4" s="1113"/>
      <c r="D4" s="1113"/>
      <c r="E4" s="1085" t="s">
        <v>0</v>
      </c>
      <c r="F4" s="1086"/>
      <c r="G4" s="1086"/>
      <c r="H4" s="1086"/>
      <c r="I4" s="1087"/>
      <c r="J4" s="199"/>
      <c r="K4" s="199"/>
      <c r="L4" s="199"/>
      <c r="M4" s="1100"/>
      <c r="N4" s="1101"/>
      <c r="O4" s="1085" t="s">
        <v>0</v>
      </c>
      <c r="P4" s="1110"/>
      <c r="Q4" s="1110"/>
      <c r="R4" s="1110"/>
      <c r="S4" s="1111"/>
      <c r="T4" s="1111"/>
      <c r="U4" s="1111"/>
      <c r="V4" s="1111"/>
      <c r="W4" s="1051" t="s">
        <v>70</v>
      </c>
      <c r="X4" s="1051" t="s">
        <v>71</v>
      </c>
      <c r="Y4" s="1051" t="s">
        <v>72</v>
      </c>
      <c r="Z4" s="1063" t="s">
        <v>73</v>
      </c>
      <c r="AA4" s="1063" t="s">
        <v>74</v>
      </c>
      <c r="AB4" s="1051" t="s">
        <v>75</v>
      </c>
      <c r="AC4" s="1051" t="s">
        <v>76</v>
      </c>
      <c r="AD4" s="1051" t="s">
        <v>77</v>
      </c>
      <c r="AE4" s="199"/>
      <c r="AF4" s="199"/>
      <c r="AG4" s="1100"/>
      <c r="AH4" s="1101"/>
      <c r="AI4" s="1085" t="s">
        <v>0</v>
      </c>
      <c r="AJ4" s="1110"/>
      <c r="AK4" s="1110"/>
      <c r="AL4" s="1110"/>
      <c r="AM4" s="1111"/>
      <c r="AN4" s="1111"/>
      <c r="AO4" s="1111"/>
      <c r="AP4" s="1111"/>
      <c r="AQ4" s="1051" t="s">
        <v>70</v>
      </c>
      <c r="AR4" s="1051" t="s">
        <v>71</v>
      </c>
      <c r="AS4" s="1051" t="s">
        <v>72</v>
      </c>
      <c r="AT4" s="1063" t="s">
        <v>73</v>
      </c>
      <c r="AU4" s="1063" t="s">
        <v>74</v>
      </c>
      <c r="AV4" s="1051" t="s">
        <v>75</v>
      </c>
      <c r="AW4" s="1051" t="s">
        <v>76</v>
      </c>
      <c r="AX4" s="1051" t="s">
        <v>77</v>
      </c>
      <c r="BA4" s="1100"/>
      <c r="BB4" s="1101"/>
      <c r="BC4" s="1085" t="s">
        <v>0</v>
      </c>
      <c r="BD4" s="1110"/>
      <c r="BE4" s="1110"/>
      <c r="BF4" s="1110"/>
      <c r="BG4" s="1111"/>
      <c r="BH4" s="1111"/>
      <c r="BI4" s="1111"/>
      <c r="BJ4" s="1111"/>
      <c r="BK4" s="1051" t="s">
        <v>70</v>
      </c>
      <c r="BL4" s="1051" t="s">
        <v>71</v>
      </c>
      <c r="BM4" s="1051" t="s">
        <v>72</v>
      </c>
      <c r="BN4" s="1063" t="s">
        <v>73</v>
      </c>
      <c r="BO4" s="1063" t="s">
        <v>74</v>
      </c>
      <c r="BP4" s="1051" t="s">
        <v>75</v>
      </c>
      <c r="BQ4" s="1051" t="s">
        <v>76</v>
      </c>
      <c r="BR4" s="1051" t="s">
        <v>77</v>
      </c>
    </row>
    <row r="5" spans="1:70" ht="13.5" customHeight="1" thickTop="1" x14ac:dyDescent="0.2">
      <c r="A5" s="215"/>
      <c r="B5" s="1112"/>
      <c r="C5" s="1113"/>
      <c r="D5" s="1113"/>
      <c r="E5" s="1088" t="s">
        <v>78</v>
      </c>
      <c r="F5" s="1089"/>
      <c r="G5" s="1089"/>
      <c r="H5" s="1089"/>
      <c r="I5" s="1090"/>
      <c r="J5" s="199"/>
      <c r="K5" s="199"/>
      <c r="L5" s="199"/>
      <c r="M5" s="1057"/>
      <c r="N5" s="1102"/>
      <c r="O5" s="1054" t="s">
        <v>78</v>
      </c>
      <c r="P5" s="1055"/>
      <c r="Q5" s="1055"/>
      <c r="R5" s="1055"/>
      <c r="S5" s="1056"/>
      <c r="T5" s="1056"/>
      <c r="U5" s="1056"/>
      <c r="V5" s="1056"/>
      <c r="W5" s="1052"/>
      <c r="X5" s="1052"/>
      <c r="Y5" s="1052"/>
      <c r="Z5" s="1052"/>
      <c r="AA5" s="1052"/>
      <c r="AB5" s="1052"/>
      <c r="AC5" s="1052"/>
      <c r="AD5" s="1052"/>
      <c r="AE5" s="199"/>
      <c r="AF5" s="199"/>
      <c r="AG5" s="1057"/>
      <c r="AH5" s="1102"/>
      <c r="AI5" s="1054" t="s">
        <v>78</v>
      </c>
      <c r="AJ5" s="1055"/>
      <c r="AK5" s="1055"/>
      <c r="AL5" s="1055"/>
      <c r="AM5" s="1056"/>
      <c r="AN5" s="1056"/>
      <c r="AO5" s="1056"/>
      <c r="AP5" s="1056"/>
      <c r="AQ5" s="1052"/>
      <c r="AR5" s="1052"/>
      <c r="AS5" s="1052"/>
      <c r="AT5" s="1052"/>
      <c r="AU5" s="1052"/>
      <c r="AV5" s="1052"/>
      <c r="AW5" s="1052"/>
      <c r="AX5" s="1052"/>
      <c r="BA5" s="1057"/>
      <c r="BB5" s="1102"/>
      <c r="BC5" s="1054" t="s">
        <v>78</v>
      </c>
      <c r="BD5" s="1055"/>
      <c r="BE5" s="1055"/>
      <c r="BF5" s="1055"/>
      <c r="BG5" s="1056"/>
      <c r="BH5" s="1056"/>
      <c r="BI5" s="1056"/>
      <c r="BJ5" s="1056"/>
      <c r="BK5" s="1052"/>
      <c r="BL5" s="1052"/>
      <c r="BM5" s="1052"/>
      <c r="BN5" s="1052"/>
      <c r="BO5" s="1052"/>
      <c r="BP5" s="1052"/>
      <c r="BQ5" s="1052"/>
      <c r="BR5" s="1052"/>
    </row>
    <row r="6" spans="1:70" ht="12.75" customHeight="1" x14ac:dyDescent="0.2">
      <c r="A6" s="215"/>
      <c r="B6" s="1112"/>
      <c r="C6" s="1113"/>
      <c r="D6" s="1113"/>
      <c r="E6" s="1094"/>
      <c r="F6" s="1095"/>
      <c r="G6" s="1095"/>
      <c r="H6" s="1095"/>
      <c r="I6" s="1096"/>
      <c r="J6" s="199"/>
      <c r="K6" s="199"/>
      <c r="L6" s="199"/>
      <c r="M6" s="1057"/>
      <c r="N6" s="1102"/>
      <c r="O6" s="1057"/>
      <c r="P6" s="1050"/>
      <c r="Q6" s="1050"/>
      <c r="R6" s="1050"/>
      <c r="S6" s="1050"/>
      <c r="T6" s="1050"/>
      <c r="U6" s="1050"/>
      <c r="V6" s="1050"/>
      <c r="W6" s="1052"/>
      <c r="X6" s="1052"/>
      <c r="Y6" s="1052"/>
      <c r="Z6" s="1052"/>
      <c r="AA6" s="1052"/>
      <c r="AB6" s="1052"/>
      <c r="AC6" s="1052"/>
      <c r="AD6" s="1052"/>
      <c r="AE6" s="199"/>
      <c r="AF6" s="199"/>
      <c r="AG6" s="1057"/>
      <c r="AH6" s="1102"/>
      <c r="AI6" s="1057"/>
      <c r="AJ6" s="1050"/>
      <c r="AK6" s="1050"/>
      <c r="AL6" s="1050"/>
      <c r="AM6" s="1050"/>
      <c r="AN6" s="1050"/>
      <c r="AO6" s="1050"/>
      <c r="AP6" s="1050"/>
      <c r="AQ6" s="1052"/>
      <c r="AR6" s="1052"/>
      <c r="AS6" s="1052"/>
      <c r="AT6" s="1052"/>
      <c r="AU6" s="1052"/>
      <c r="AV6" s="1052"/>
      <c r="AW6" s="1052"/>
      <c r="AX6" s="1052"/>
      <c r="BA6" s="1057"/>
      <c r="BB6" s="1102"/>
      <c r="BC6" s="1057"/>
      <c r="BD6" s="1050"/>
      <c r="BE6" s="1050"/>
      <c r="BF6" s="1050"/>
      <c r="BG6" s="1050"/>
      <c r="BH6" s="1050"/>
      <c r="BI6" s="1050"/>
      <c r="BJ6" s="1050"/>
      <c r="BK6" s="1052"/>
      <c r="BL6" s="1052"/>
      <c r="BM6" s="1052"/>
      <c r="BN6" s="1052"/>
      <c r="BO6" s="1052"/>
      <c r="BP6" s="1052"/>
      <c r="BQ6" s="1052"/>
      <c r="BR6" s="1052"/>
    </row>
    <row r="7" spans="1:70" ht="13.5" customHeight="1" thickBot="1" x14ac:dyDescent="0.25">
      <c r="A7" s="215"/>
      <c r="B7" s="1112"/>
      <c r="C7" s="1113"/>
      <c r="D7" s="1113"/>
      <c r="E7" s="1097"/>
      <c r="F7" s="1098"/>
      <c r="G7" s="1098"/>
      <c r="H7" s="1098"/>
      <c r="I7" s="1099"/>
      <c r="J7" s="199"/>
      <c r="K7" s="199"/>
      <c r="L7" s="199"/>
      <c r="M7" s="1057"/>
      <c r="N7" s="1102"/>
      <c r="O7" s="1058"/>
      <c r="P7" s="1059"/>
      <c r="Q7" s="1059"/>
      <c r="R7" s="1059"/>
      <c r="S7" s="1060"/>
      <c r="T7" s="1060"/>
      <c r="U7" s="1060"/>
      <c r="V7" s="1060"/>
      <c r="W7" s="1052"/>
      <c r="X7" s="1052"/>
      <c r="Y7" s="1052"/>
      <c r="Z7" s="1052"/>
      <c r="AA7" s="1052"/>
      <c r="AB7" s="1052"/>
      <c r="AC7" s="1052"/>
      <c r="AD7" s="1052"/>
      <c r="AE7" s="199"/>
      <c r="AF7" s="199"/>
      <c r="AG7" s="1057"/>
      <c r="AH7" s="1102"/>
      <c r="AI7" s="1058"/>
      <c r="AJ7" s="1059"/>
      <c r="AK7" s="1059"/>
      <c r="AL7" s="1059"/>
      <c r="AM7" s="1060"/>
      <c r="AN7" s="1060"/>
      <c r="AO7" s="1060"/>
      <c r="AP7" s="1060"/>
      <c r="AQ7" s="1052"/>
      <c r="AR7" s="1052"/>
      <c r="AS7" s="1052"/>
      <c r="AT7" s="1052"/>
      <c r="AU7" s="1052"/>
      <c r="AV7" s="1052"/>
      <c r="AW7" s="1052"/>
      <c r="AX7" s="1052"/>
      <c r="BA7" s="1057"/>
      <c r="BB7" s="1102"/>
      <c r="BC7" s="1058"/>
      <c r="BD7" s="1059"/>
      <c r="BE7" s="1059"/>
      <c r="BF7" s="1059"/>
      <c r="BG7" s="1060"/>
      <c r="BH7" s="1060"/>
      <c r="BI7" s="1060"/>
      <c r="BJ7" s="1060"/>
      <c r="BK7" s="1052"/>
      <c r="BL7" s="1052"/>
      <c r="BM7" s="1052"/>
      <c r="BN7" s="1052"/>
      <c r="BO7" s="1052"/>
      <c r="BP7" s="1052"/>
      <c r="BQ7" s="1052"/>
      <c r="BR7" s="1052"/>
    </row>
    <row r="8" spans="1:70" ht="19.5" customHeight="1" thickTop="1" x14ac:dyDescent="0.2">
      <c r="A8" s="215"/>
      <c r="B8" s="1112"/>
      <c r="C8" s="1113"/>
      <c r="D8" s="1113"/>
      <c r="E8" s="1083" t="s">
        <v>79</v>
      </c>
      <c r="F8" s="1088"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G8" s="1089"/>
      <c r="H8" s="1089"/>
      <c r="I8" s="1090"/>
      <c r="J8" s="199"/>
      <c r="K8" s="199"/>
      <c r="L8" s="199"/>
      <c r="M8" s="1057"/>
      <c r="N8" s="1102"/>
      <c r="O8" s="1061" t="s">
        <v>79</v>
      </c>
      <c r="P8" s="1054"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Q8" s="1055"/>
      <c r="R8" s="1055"/>
      <c r="S8" s="1056"/>
      <c r="T8" s="1056"/>
      <c r="U8" s="1056"/>
      <c r="V8" s="1056"/>
      <c r="W8" s="1052"/>
      <c r="X8" s="1052"/>
      <c r="Y8" s="1052"/>
      <c r="Z8" s="1052"/>
      <c r="AA8" s="1052"/>
      <c r="AB8" s="1052"/>
      <c r="AC8" s="1052"/>
      <c r="AD8" s="1052"/>
      <c r="AE8" s="199"/>
      <c r="AF8" s="199"/>
      <c r="AG8" s="1057"/>
      <c r="AH8" s="1102"/>
      <c r="AI8" s="1061" t="s">
        <v>79</v>
      </c>
      <c r="AJ8" s="1054"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AK8" s="1055"/>
      <c r="AL8" s="1055"/>
      <c r="AM8" s="1056"/>
      <c r="AN8" s="1056"/>
      <c r="AO8" s="1056"/>
      <c r="AP8" s="1056"/>
      <c r="AQ8" s="1052"/>
      <c r="AR8" s="1052"/>
      <c r="AS8" s="1052"/>
      <c r="AT8" s="1052"/>
      <c r="AU8" s="1052"/>
      <c r="AV8" s="1052"/>
      <c r="AW8" s="1052"/>
      <c r="AX8" s="1052"/>
      <c r="BA8" s="1057"/>
      <c r="BB8" s="1102"/>
      <c r="BC8" s="1061" t="s">
        <v>79</v>
      </c>
      <c r="BD8" s="1054" t="str">
        <f>'1_ENTREGA'!$A$4</f>
        <v>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v>
      </c>
      <c r="BE8" s="1055"/>
      <c r="BF8" s="1055"/>
      <c r="BG8" s="1056"/>
      <c r="BH8" s="1056"/>
      <c r="BI8" s="1056"/>
      <c r="BJ8" s="1056"/>
      <c r="BK8" s="1052"/>
      <c r="BL8" s="1052"/>
      <c r="BM8" s="1052"/>
      <c r="BN8" s="1052"/>
      <c r="BO8" s="1052"/>
      <c r="BP8" s="1052"/>
      <c r="BQ8" s="1052"/>
      <c r="BR8" s="1052"/>
    </row>
    <row r="9" spans="1:70" ht="138.75" customHeight="1" thickBot="1" x14ac:dyDescent="0.25">
      <c r="A9" s="215"/>
      <c r="B9" s="1114"/>
      <c r="C9" s="1115"/>
      <c r="D9" s="1113"/>
      <c r="E9" s="1084"/>
      <c r="F9" s="1091"/>
      <c r="G9" s="1092"/>
      <c r="H9" s="1092"/>
      <c r="I9" s="1093"/>
      <c r="J9" s="199"/>
      <c r="K9" s="199"/>
      <c r="L9" s="199"/>
      <c r="M9" s="1058"/>
      <c r="N9" s="1103"/>
      <c r="O9" s="1062"/>
      <c r="P9" s="1058"/>
      <c r="Q9" s="1059"/>
      <c r="R9" s="1059"/>
      <c r="S9" s="1060"/>
      <c r="T9" s="1060"/>
      <c r="U9" s="1060"/>
      <c r="V9" s="1060"/>
      <c r="W9" s="1053"/>
      <c r="X9" s="1053"/>
      <c r="Y9" s="1053"/>
      <c r="Z9" s="1053"/>
      <c r="AA9" s="1053"/>
      <c r="AB9" s="1053"/>
      <c r="AC9" s="1053"/>
      <c r="AD9" s="1053"/>
      <c r="AE9" s="199"/>
      <c r="AF9" s="199"/>
      <c r="AG9" s="1058"/>
      <c r="AH9" s="1103"/>
      <c r="AI9" s="1062"/>
      <c r="AJ9" s="1058"/>
      <c r="AK9" s="1059"/>
      <c r="AL9" s="1059"/>
      <c r="AM9" s="1060"/>
      <c r="AN9" s="1060"/>
      <c r="AO9" s="1060"/>
      <c r="AP9" s="1060"/>
      <c r="AQ9" s="1053"/>
      <c r="AR9" s="1053"/>
      <c r="AS9" s="1053"/>
      <c r="AT9" s="1053"/>
      <c r="AU9" s="1053"/>
      <c r="AV9" s="1053"/>
      <c r="AW9" s="1053"/>
      <c r="AX9" s="1053"/>
      <c r="BA9" s="1058"/>
      <c r="BB9" s="1103"/>
      <c r="BC9" s="1062"/>
      <c r="BD9" s="1058"/>
      <c r="BE9" s="1059"/>
      <c r="BF9" s="1059"/>
      <c r="BG9" s="1060"/>
      <c r="BH9" s="1060"/>
      <c r="BI9" s="1060"/>
      <c r="BJ9" s="1060"/>
      <c r="BK9" s="1053"/>
      <c r="BL9" s="1053"/>
      <c r="BM9" s="1053"/>
      <c r="BN9" s="1053"/>
      <c r="BO9" s="1053"/>
      <c r="BP9" s="1053"/>
      <c r="BQ9" s="1053"/>
      <c r="BR9" s="1053"/>
    </row>
    <row r="10" spans="1:70" ht="12.75" customHeight="1" thickTop="1" thickBot="1" x14ac:dyDescent="0.25">
      <c r="A10" s="215"/>
      <c r="B10" s="201"/>
      <c r="C10" s="202"/>
      <c r="D10" s="337"/>
      <c r="E10" s="1105"/>
      <c r="F10" s="1105"/>
      <c r="G10" s="1105"/>
      <c r="H10" s="1105"/>
      <c r="I10" s="1105"/>
      <c r="J10" s="199"/>
      <c r="K10" s="199"/>
      <c r="L10" s="199"/>
      <c r="M10" s="201"/>
      <c r="N10" s="202"/>
      <c r="O10" s="203"/>
      <c r="P10" s="204"/>
      <c r="Q10" s="204"/>
      <c r="R10" s="204"/>
      <c r="S10" s="305"/>
      <c r="T10" s="305"/>
      <c r="U10" s="305"/>
      <c r="V10" s="305"/>
      <c r="W10" s="205"/>
      <c r="X10" s="205"/>
      <c r="Y10" s="205"/>
      <c r="Z10" s="205"/>
      <c r="AA10" s="205"/>
      <c r="AB10" s="205"/>
      <c r="AC10" s="205"/>
      <c r="AD10" s="205"/>
      <c r="AE10" s="199"/>
      <c r="AF10" s="199"/>
      <c r="AG10" s="201"/>
      <c r="AH10" s="202"/>
      <c r="AI10" s="203"/>
      <c r="AJ10" s="204"/>
      <c r="AK10" s="204"/>
      <c r="AL10" s="204"/>
      <c r="AM10" s="305"/>
      <c r="AN10" s="305"/>
      <c r="AO10" s="305"/>
      <c r="AP10" s="305"/>
      <c r="AQ10" s="205"/>
      <c r="AR10" s="205"/>
      <c r="AS10" s="205"/>
      <c r="AT10" s="205"/>
      <c r="AU10" s="205"/>
      <c r="AV10" s="205"/>
      <c r="AW10" s="205"/>
      <c r="AX10" s="205"/>
      <c r="BA10" s="201"/>
      <c r="BB10" s="202"/>
      <c r="BC10" s="203"/>
      <c r="BD10" s="204"/>
      <c r="BE10" s="204"/>
      <c r="BF10" s="204"/>
      <c r="BG10" s="305"/>
      <c r="BH10" s="305"/>
      <c r="BI10" s="305"/>
      <c r="BJ10" s="305"/>
      <c r="BK10" s="205"/>
      <c r="BL10" s="205"/>
      <c r="BM10" s="205"/>
      <c r="BN10" s="205"/>
      <c r="BO10" s="205"/>
      <c r="BP10" s="205"/>
      <c r="BQ10" s="205"/>
      <c r="BR10" s="205"/>
    </row>
    <row r="11" spans="1:70" ht="31.5" customHeight="1" thickBot="1" x14ac:dyDescent="0.25">
      <c r="A11" s="215"/>
      <c r="B11" s="199"/>
      <c r="C11" s="199"/>
      <c r="D11" s="199"/>
      <c r="E11" s="199"/>
      <c r="F11" s="199"/>
      <c r="G11" s="199"/>
      <c r="H11" s="199"/>
      <c r="I11" s="199"/>
      <c r="J11" s="199"/>
      <c r="K11" s="199"/>
      <c r="L11" s="199"/>
      <c r="M11" s="199"/>
      <c r="N11" s="199"/>
      <c r="O11" s="199"/>
      <c r="P11" s="199"/>
      <c r="Q11" s="199"/>
      <c r="R11" s="199"/>
      <c r="S11" s="199"/>
      <c r="T11" s="199"/>
      <c r="U11" s="199"/>
      <c r="V11" s="199"/>
      <c r="W11" s="199"/>
      <c r="X11" s="199"/>
      <c r="Y11" s="199"/>
      <c r="Z11" s="199"/>
      <c r="AA11" s="199"/>
      <c r="AB11" s="199"/>
      <c r="AC11" s="199"/>
      <c r="AD11" s="199"/>
      <c r="AE11" s="199"/>
      <c r="AF11" s="206"/>
      <c r="AG11" s="199"/>
      <c r="AH11" s="199"/>
      <c r="AI11" s="199"/>
      <c r="AJ11" s="199"/>
      <c r="AK11" s="199"/>
      <c r="AL11" s="199"/>
      <c r="AM11" s="199"/>
      <c r="AN11" s="199"/>
      <c r="AO11" s="199"/>
      <c r="AP11" s="199"/>
      <c r="AQ11" s="199"/>
      <c r="AR11" s="199"/>
      <c r="AS11" s="199"/>
      <c r="AT11" s="199"/>
      <c r="AU11" s="199"/>
      <c r="AV11" s="199"/>
      <c r="AW11" s="199"/>
      <c r="AX11" s="199"/>
      <c r="BA11" s="199"/>
      <c r="BB11" s="199"/>
      <c r="BC11" s="199"/>
      <c r="BD11" s="199"/>
      <c r="BE11" s="199"/>
      <c r="BF11" s="199"/>
      <c r="BG11" s="199"/>
      <c r="BH11" s="199"/>
      <c r="BI11" s="199"/>
      <c r="BJ11" s="199"/>
      <c r="BK11" s="199"/>
      <c r="BL11" s="199"/>
      <c r="BM11" s="199"/>
      <c r="BN11" s="199"/>
      <c r="BO11" s="199"/>
      <c r="BP11" s="199"/>
      <c r="BQ11" s="199"/>
      <c r="BR11" s="199"/>
    </row>
    <row r="12" spans="1:70" ht="69.75" customHeight="1" thickTop="1" x14ac:dyDescent="0.2">
      <c r="A12" s="215"/>
      <c r="B12" s="434" t="s">
        <v>80</v>
      </c>
      <c r="C12" s="435" t="s">
        <v>764</v>
      </c>
      <c r="D12" s="564" t="s">
        <v>81</v>
      </c>
      <c r="E12" s="436" t="s">
        <v>82</v>
      </c>
      <c r="F12" s="437" t="s">
        <v>83</v>
      </c>
      <c r="G12" s="438" t="s">
        <v>84</v>
      </c>
      <c r="H12" s="439" t="s">
        <v>85</v>
      </c>
      <c r="I12" s="439" t="s">
        <v>277</v>
      </c>
      <c r="J12" s="440" t="s">
        <v>278</v>
      </c>
      <c r="K12" s="199"/>
      <c r="L12" s="199"/>
      <c r="M12" s="591" t="s">
        <v>80</v>
      </c>
      <c r="N12" s="592" t="s">
        <v>764</v>
      </c>
      <c r="O12" s="593" t="s">
        <v>81</v>
      </c>
      <c r="P12" s="594" t="s">
        <v>82</v>
      </c>
      <c r="Q12" s="595" t="s">
        <v>83</v>
      </c>
      <c r="R12" s="596" t="s">
        <v>84</v>
      </c>
      <c r="S12" s="597" t="s">
        <v>85</v>
      </c>
      <c r="T12" s="597" t="s">
        <v>276</v>
      </c>
      <c r="U12" s="597" t="s">
        <v>277</v>
      </c>
      <c r="V12" s="598" t="s">
        <v>278</v>
      </c>
      <c r="W12" s="338"/>
      <c r="X12" s="338"/>
      <c r="Y12" s="338"/>
      <c r="Z12" s="338"/>
      <c r="AA12" s="338"/>
      <c r="AB12" s="338"/>
      <c r="AC12" s="339"/>
      <c r="AD12" s="340"/>
      <c r="AE12" s="207"/>
      <c r="AF12" s="207"/>
      <c r="AG12" s="591" t="s">
        <v>80</v>
      </c>
      <c r="AH12" s="592" t="s">
        <v>764</v>
      </c>
      <c r="AI12" s="593" t="s">
        <v>81</v>
      </c>
      <c r="AJ12" s="594" t="s">
        <v>82</v>
      </c>
      <c r="AK12" s="595" t="s">
        <v>83</v>
      </c>
      <c r="AL12" s="596" t="s">
        <v>84</v>
      </c>
      <c r="AM12" s="597" t="s">
        <v>85</v>
      </c>
      <c r="AN12" s="597" t="s">
        <v>276</v>
      </c>
      <c r="AO12" s="597" t="s">
        <v>277</v>
      </c>
      <c r="AP12" s="598" t="s">
        <v>278</v>
      </c>
      <c r="AQ12" s="338"/>
      <c r="AR12" s="338"/>
      <c r="AS12" s="338"/>
      <c r="AT12" s="338"/>
      <c r="AU12" s="338"/>
      <c r="AV12" s="338"/>
      <c r="AW12" s="339"/>
      <c r="AX12" s="340"/>
      <c r="BA12" s="591" t="s">
        <v>80</v>
      </c>
      <c r="BB12" s="592" t="s">
        <v>764</v>
      </c>
      <c r="BC12" s="593" t="s">
        <v>81</v>
      </c>
      <c r="BD12" s="594" t="s">
        <v>82</v>
      </c>
      <c r="BE12" s="595" t="s">
        <v>83</v>
      </c>
      <c r="BF12" s="596" t="s">
        <v>84</v>
      </c>
      <c r="BG12" s="597" t="s">
        <v>85</v>
      </c>
      <c r="BH12" s="597" t="s">
        <v>276</v>
      </c>
      <c r="BI12" s="597" t="s">
        <v>277</v>
      </c>
      <c r="BJ12" s="598" t="s">
        <v>278</v>
      </c>
      <c r="BK12" s="338"/>
      <c r="BL12" s="338"/>
      <c r="BM12" s="338"/>
      <c r="BN12" s="338"/>
      <c r="BO12" s="338"/>
      <c r="BP12" s="338"/>
      <c r="BQ12" s="339"/>
      <c r="BR12" s="340"/>
    </row>
    <row r="13" spans="1:70" s="288" customFormat="1" ht="15.75" x14ac:dyDescent="0.2">
      <c r="A13" s="215"/>
      <c r="B13" s="435"/>
      <c r="C13" s="435" t="s">
        <v>88</v>
      </c>
      <c r="D13" s="580" t="s">
        <v>552</v>
      </c>
      <c r="E13" s="435"/>
      <c r="F13" s="441"/>
      <c r="G13" s="442"/>
      <c r="H13" s="442"/>
      <c r="I13" s="443">
        <v>0</v>
      </c>
      <c r="J13" s="444" t="e">
        <v>#DIV/0!</v>
      </c>
      <c r="K13" s="199"/>
      <c r="L13" s="199"/>
      <c r="M13" s="592"/>
      <c r="N13" s="592" t="s">
        <v>88</v>
      </c>
      <c r="O13" s="599" t="s">
        <v>552</v>
      </c>
      <c r="P13" s="592"/>
      <c r="Q13" s="600"/>
      <c r="R13" s="601"/>
      <c r="S13" s="601"/>
      <c r="T13" s="601"/>
      <c r="U13" s="602">
        <v>4865761906</v>
      </c>
      <c r="V13" s="603">
        <v>0.70440817365341979</v>
      </c>
      <c r="W13" s="338"/>
      <c r="X13" s="338"/>
      <c r="Y13" s="338"/>
      <c r="Z13" s="338"/>
      <c r="AA13" s="338"/>
      <c r="AB13" s="338"/>
      <c r="AC13" s="339"/>
      <c r="AD13" s="340"/>
      <c r="AE13" s="207"/>
      <c r="AF13" s="207"/>
      <c r="AG13" s="592"/>
      <c r="AH13" s="592" t="s">
        <v>88</v>
      </c>
      <c r="AI13" s="599" t="s">
        <v>552</v>
      </c>
      <c r="AJ13" s="592"/>
      <c r="AK13" s="600"/>
      <c r="AL13" s="601"/>
      <c r="AM13" s="601"/>
      <c r="AN13" s="601"/>
      <c r="AO13" s="602">
        <v>7096905334</v>
      </c>
      <c r="AP13" s="603">
        <v>0.73099184610175938</v>
      </c>
      <c r="AQ13" s="338"/>
      <c r="AR13" s="338"/>
      <c r="AS13" s="338"/>
      <c r="AT13" s="338"/>
      <c r="AU13" s="338"/>
      <c r="AV13" s="338"/>
      <c r="AW13" s="339"/>
      <c r="AX13" s="340"/>
      <c r="BA13" s="592"/>
      <c r="BB13" s="592" t="s">
        <v>88</v>
      </c>
      <c r="BC13" s="599" t="s">
        <v>552</v>
      </c>
      <c r="BD13" s="592"/>
      <c r="BE13" s="600"/>
      <c r="BF13" s="601"/>
      <c r="BG13" s="601"/>
      <c r="BH13" s="601"/>
      <c r="BI13" s="602">
        <v>5173152336</v>
      </c>
      <c r="BJ13" s="603">
        <v>0.72704517280835057</v>
      </c>
      <c r="BK13" s="338"/>
      <c r="BL13" s="338"/>
      <c r="BM13" s="338"/>
      <c r="BN13" s="338"/>
      <c r="BO13" s="338"/>
      <c r="BP13" s="338"/>
      <c r="BQ13" s="339"/>
      <c r="BR13" s="340"/>
    </row>
    <row r="14" spans="1:70" s="288" customFormat="1" ht="15.75" x14ac:dyDescent="0.25">
      <c r="A14" s="215">
        <v>1</v>
      </c>
      <c r="B14" s="445" t="s">
        <v>765</v>
      </c>
      <c r="C14" s="445"/>
      <c r="D14" s="581" t="s">
        <v>279</v>
      </c>
      <c r="E14" s="446"/>
      <c r="F14" s="446"/>
      <c r="G14" s="446"/>
      <c r="H14" s="446"/>
      <c r="I14" s="447">
        <v>0</v>
      </c>
      <c r="J14" s="448" t="e">
        <v>#DIV/0!</v>
      </c>
      <c r="K14" s="199"/>
      <c r="L14" s="199"/>
      <c r="M14" s="604" t="s">
        <v>765</v>
      </c>
      <c r="N14" s="604"/>
      <c r="O14" s="540" t="s">
        <v>279</v>
      </c>
      <c r="P14" s="605"/>
      <c r="Q14" s="605"/>
      <c r="R14" s="605"/>
      <c r="S14" s="605"/>
      <c r="T14" s="606"/>
      <c r="U14" s="607">
        <v>63793500</v>
      </c>
      <c r="V14" s="608">
        <v>9.235277782611552E-3</v>
      </c>
      <c r="W14" s="338"/>
      <c r="X14" s="338"/>
      <c r="Y14" s="338"/>
      <c r="Z14" s="338"/>
      <c r="AA14" s="338"/>
      <c r="AB14" s="338"/>
      <c r="AC14" s="339"/>
      <c r="AD14" s="340"/>
      <c r="AE14" s="207"/>
      <c r="AF14" s="207"/>
      <c r="AG14" s="604" t="s">
        <v>765</v>
      </c>
      <c r="AH14" s="604"/>
      <c r="AI14" s="540" t="s">
        <v>279</v>
      </c>
      <c r="AJ14" s="605"/>
      <c r="AK14" s="605"/>
      <c r="AL14" s="605"/>
      <c r="AM14" s="605"/>
      <c r="AN14" s="606"/>
      <c r="AO14" s="607">
        <v>40513820</v>
      </c>
      <c r="AP14" s="608">
        <v>4.1729839529566397E-3</v>
      </c>
      <c r="AQ14" s="338"/>
      <c r="AR14" s="338"/>
      <c r="AS14" s="338"/>
      <c r="AT14" s="338"/>
      <c r="AU14" s="338"/>
      <c r="AV14" s="338"/>
      <c r="AW14" s="339"/>
      <c r="AX14" s="340"/>
      <c r="BA14" s="604" t="s">
        <v>765</v>
      </c>
      <c r="BB14" s="604"/>
      <c r="BC14" s="540" t="s">
        <v>279</v>
      </c>
      <c r="BD14" s="605"/>
      <c r="BE14" s="605"/>
      <c r="BF14" s="605"/>
      <c r="BG14" s="605"/>
      <c r="BH14" s="606"/>
      <c r="BI14" s="607">
        <v>44386170</v>
      </c>
      <c r="BJ14" s="608">
        <v>6.238121080134924E-3</v>
      </c>
      <c r="BK14" s="338"/>
      <c r="BL14" s="338"/>
      <c r="BM14" s="338"/>
      <c r="BN14" s="338"/>
      <c r="BO14" s="338"/>
      <c r="BP14" s="338"/>
      <c r="BQ14" s="339"/>
      <c r="BR14" s="340"/>
    </row>
    <row r="15" spans="1:70" s="288" customFormat="1" ht="39.75" customHeight="1" x14ac:dyDescent="0.2">
      <c r="A15" s="215">
        <f>+A14+1</f>
        <v>2</v>
      </c>
      <c r="B15" s="449" t="s">
        <v>766</v>
      </c>
      <c r="C15" s="449" t="s">
        <v>767</v>
      </c>
      <c r="D15" s="565" t="s">
        <v>281</v>
      </c>
      <c r="E15" s="449" t="s">
        <v>94</v>
      </c>
      <c r="F15" s="450">
        <v>10</v>
      </c>
      <c r="G15" s="534"/>
      <c r="H15" s="451">
        <v>0</v>
      </c>
      <c r="I15" s="453"/>
      <c r="J15" s="454"/>
      <c r="K15" s="199"/>
      <c r="L15" s="199"/>
      <c r="M15" s="609" t="s">
        <v>766</v>
      </c>
      <c r="N15" s="609" t="s">
        <v>767</v>
      </c>
      <c r="O15" s="541" t="s">
        <v>281</v>
      </c>
      <c r="P15" s="609" t="s">
        <v>94</v>
      </c>
      <c r="Q15" s="610">
        <v>10</v>
      </c>
      <c r="R15" s="611">
        <v>458150</v>
      </c>
      <c r="S15" s="612">
        <v>4581500</v>
      </c>
      <c r="T15" s="613"/>
      <c r="U15" s="614"/>
      <c r="V15" s="615"/>
      <c r="W15" s="338">
        <f>IF(EXACT(VLOOKUP(M15,OFERTA_0,3,FALSE),O15),1,0)</f>
        <v>1</v>
      </c>
      <c r="X15" s="338">
        <f>IF(EXACT(VLOOKUP(M15,OFERTA_0,4,FALSE),P15),1,0)</f>
        <v>1</v>
      </c>
      <c r="Y15" s="338">
        <f>IF(EXACT(VLOOKUP(M15,OFERTA_0,5,FALSE),Q15),1,0)</f>
        <v>1</v>
      </c>
      <c r="Z15" s="338">
        <f t="shared" ref="Z15:AA17" si="0">IF(R15=0,0,1)</f>
        <v>1</v>
      </c>
      <c r="AA15" s="338">
        <f t="shared" si="0"/>
        <v>1</v>
      </c>
      <c r="AB15" s="338">
        <f>PRODUCT(W15:AA15)</f>
        <v>1</v>
      </c>
      <c r="AC15" s="341">
        <f>ROUND(S15,0)</f>
        <v>4581500</v>
      </c>
      <c r="AD15" s="340">
        <f>S15-AC15</f>
        <v>0</v>
      </c>
      <c r="AE15" s="207"/>
      <c r="AF15" s="207"/>
      <c r="AG15" s="609" t="s">
        <v>766</v>
      </c>
      <c r="AH15" s="609" t="s">
        <v>767</v>
      </c>
      <c r="AI15" s="541" t="s">
        <v>281</v>
      </c>
      <c r="AJ15" s="609" t="s">
        <v>94</v>
      </c>
      <c r="AK15" s="610">
        <v>10</v>
      </c>
      <c r="AL15" s="611">
        <v>532110</v>
      </c>
      <c r="AM15" s="612">
        <v>5321100</v>
      </c>
      <c r="AN15" s="613"/>
      <c r="AO15" s="614"/>
      <c r="AP15" s="615"/>
      <c r="AQ15" s="338">
        <f>IF(EXACT(VLOOKUP(AG15,OFERTA_0,3,FALSE),AI15),1,0)</f>
        <v>1</v>
      </c>
      <c r="AR15" s="338">
        <f>IF(EXACT(VLOOKUP(AG15,OFERTA_0,4,FALSE),AJ15),1,0)</f>
        <v>1</v>
      </c>
      <c r="AS15" s="338">
        <f>IF(EXACT(VLOOKUP(AG15,OFERTA_0,5,FALSE),AK15),1,0)</f>
        <v>1</v>
      </c>
      <c r="AT15" s="338">
        <f t="shared" ref="AT15:AT17" si="1">IF(AL15=0,0,1)</f>
        <v>1</v>
      </c>
      <c r="AU15" s="338">
        <f t="shared" ref="AU15:AU17" si="2">IF(AM15=0,0,1)</f>
        <v>1</v>
      </c>
      <c r="AV15" s="338">
        <f>PRODUCT(AQ15:AU15)</f>
        <v>1</v>
      </c>
      <c r="AW15" s="341">
        <f>ROUND(AM15,0)</f>
        <v>5321100</v>
      </c>
      <c r="AX15" s="340">
        <f>AM15-AW15</f>
        <v>0</v>
      </c>
      <c r="BA15" s="609" t="s">
        <v>766</v>
      </c>
      <c r="BB15" s="609" t="s">
        <v>767</v>
      </c>
      <c r="BC15" s="541" t="s">
        <v>281</v>
      </c>
      <c r="BD15" s="609" t="s">
        <v>94</v>
      </c>
      <c r="BE15" s="610">
        <v>10</v>
      </c>
      <c r="BF15" s="611">
        <v>442193</v>
      </c>
      <c r="BG15" s="612">
        <v>4421930</v>
      </c>
      <c r="BH15" s="613"/>
      <c r="BI15" s="614"/>
      <c r="BJ15" s="615"/>
      <c r="BK15" s="338">
        <f>IF(EXACT(VLOOKUP(BA15,OFERTA_0,3,FALSE),BC15),1,0)</f>
        <v>1</v>
      </c>
      <c r="BL15" s="338">
        <f>IF(EXACT(VLOOKUP(BA15,OFERTA_0,4,FALSE),BD15),1,0)</f>
        <v>1</v>
      </c>
      <c r="BM15" s="338">
        <f>IF(EXACT(VLOOKUP(BA15,OFERTA_0,5,FALSE),BE15),1,0)</f>
        <v>1</v>
      </c>
      <c r="BN15" s="338">
        <f t="shared" ref="BN15:BN17" si="3">IF(BF15=0,0,1)</f>
        <v>1</v>
      </c>
      <c r="BO15" s="338">
        <f t="shared" ref="BO15:BO17" si="4">IF(BG15=0,0,1)</f>
        <v>1</v>
      </c>
      <c r="BP15" s="338">
        <f>PRODUCT(BK15:BO15)</f>
        <v>1</v>
      </c>
      <c r="BQ15" s="341">
        <f>ROUND(BG15,0)</f>
        <v>4421930</v>
      </c>
      <c r="BR15" s="340">
        <f>BG15-BQ15</f>
        <v>0</v>
      </c>
    </row>
    <row r="16" spans="1:70" s="288" customFormat="1" ht="35.25" customHeight="1" x14ac:dyDescent="0.2">
      <c r="A16" s="215">
        <f t="shared" ref="A16:A79" si="5">+A15+1</f>
        <v>3</v>
      </c>
      <c r="B16" s="449" t="s">
        <v>768</v>
      </c>
      <c r="C16" s="449" t="s">
        <v>280</v>
      </c>
      <c r="D16" s="565" t="s">
        <v>553</v>
      </c>
      <c r="E16" s="449" t="s">
        <v>89</v>
      </c>
      <c r="F16" s="450">
        <v>4000</v>
      </c>
      <c r="G16" s="534"/>
      <c r="H16" s="451">
        <v>0</v>
      </c>
      <c r="I16" s="453"/>
      <c r="J16" s="454"/>
      <c r="K16" s="199"/>
      <c r="L16" s="199"/>
      <c r="M16" s="609" t="s">
        <v>768</v>
      </c>
      <c r="N16" s="609" t="s">
        <v>280</v>
      </c>
      <c r="O16" s="541" t="s">
        <v>553</v>
      </c>
      <c r="P16" s="609" t="s">
        <v>89</v>
      </c>
      <c r="Q16" s="610">
        <v>4000</v>
      </c>
      <c r="R16" s="611">
        <v>12808</v>
      </c>
      <c r="S16" s="612">
        <v>51232000</v>
      </c>
      <c r="T16" s="613"/>
      <c r="U16" s="614"/>
      <c r="V16" s="615"/>
      <c r="W16" s="338">
        <f>IF(EXACT(VLOOKUP(M16,OFERTA_0,3,FALSE),O16),1,0)</f>
        <v>1</v>
      </c>
      <c r="X16" s="338">
        <f>IF(EXACT(VLOOKUP(M16,OFERTA_0,4,FALSE),P16),1,0)</f>
        <v>1</v>
      </c>
      <c r="Y16" s="338">
        <f>IF(EXACT(VLOOKUP(M16,OFERTA_0,5,FALSE),Q16),1,0)</f>
        <v>1</v>
      </c>
      <c r="Z16" s="338">
        <f t="shared" si="0"/>
        <v>1</v>
      </c>
      <c r="AA16" s="338">
        <f t="shared" si="0"/>
        <v>1</v>
      </c>
      <c r="AB16" s="338">
        <f>PRODUCT(W16:AA16)</f>
        <v>1</v>
      </c>
      <c r="AC16" s="341">
        <f>ROUND(S16,0)</f>
        <v>51232000</v>
      </c>
      <c r="AD16" s="340">
        <f>S16-AC16</f>
        <v>0</v>
      </c>
      <c r="AE16" s="207"/>
      <c r="AF16" s="207"/>
      <c r="AG16" s="609" t="s">
        <v>768</v>
      </c>
      <c r="AH16" s="609" t="s">
        <v>280</v>
      </c>
      <c r="AI16" s="541" t="s">
        <v>553</v>
      </c>
      <c r="AJ16" s="609" t="s">
        <v>89</v>
      </c>
      <c r="AK16" s="610">
        <v>4000</v>
      </c>
      <c r="AL16" s="611">
        <v>7407</v>
      </c>
      <c r="AM16" s="612">
        <v>29628000</v>
      </c>
      <c r="AN16" s="613"/>
      <c r="AO16" s="614"/>
      <c r="AP16" s="615"/>
      <c r="AQ16" s="338">
        <f>IF(EXACT(VLOOKUP(AG16,OFERTA_0,3,FALSE),AI16),1,0)</f>
        <v>1</v>
      </c>
      <c r="AR16" s="338">
        <f>IF(EXACT(VLOOKUP(AG16,OFERTA_0,4,FALSE),AJ16),1,0)</f>
        <v>1</v>
      </c>
      <c r="AS16" s="338">
        <f>IF(EXACT(VLOOKUP(AG16,OFERTA_0,5,FALSE),AK16),1,0)</f>
        <v>1</v>
      </c>
      <c r="AT16" s="338">
        <f t="shared" si="1"/>
        <v>1</v>
      </c>
      <c r="AU16" s="338">
        <f t="shared" si="2"/>
        <v>1</v>
      </c>
      <c r="AV16" s="338">
        <f>PRODUCT(AQ16:AU16)</f>
        <v>1</v>
      </c>
      <c r="AW16" s="341">
        <f>ROUND(AM16,0)</f>
        <v>29628000</v>
      </c>
      <c r="AX16" s="340">
        <f>AM16-AW16</f>
        <v>0</v>
      </c>
      <c r="BA16" s="609" t="s">
        <v>768</v>
      </c>
      <c r="BB16" s="609" t="s">
        <v>280</v>
      </c>
      <c r="BC16" s="541" t="s">
        <v>553</v>
      </c>
      <c r="BD16" s="609" t="s">
        <v>89</v>
      </c>
      <c r="BE16" s="610">
        <v>4000</v>
      </c>
      <c r="BF16" s="611">
        <v>5500</v>
      </c>
      <c r="BG16" s="612">
        <v>22000000</v>
      </c>
      <c r="BH16" s="613"/>
      <c r="BI16" s="614"/>
      <c r="BJ16" s="615"/>
      <c r="BK16" s="338">
        <f>IF(EXACT(VLOOKUP(BA16,OFERTA_0,3,FALSE),BC16),1,0)</f>
        <v>1</v>
      </c>
      <c r="BL16" s="338">
        <f>IF(EXACT(VLOOKUP(BA16,OFERTA_0,4,FALSE),BD16),1,0)</f>
        <v>1</v>
      </c>
      <c r="BM16" s="338">
        <f>IF(EXACT(VLOOKUP(BA16,OFERTA_0,5,FALSE),BE16),1,0)</f>
        <v>1</v>
      </c>
      <c r="BN16" s="338">
        <f t="shared" si="3"/>
        <v>1</v>
      </c>
      <c r="BO16" s="338">
        <f t="shared" si="4"/>
        <v>1</v>
      </c>
      <c r="BP16" s="338">
        <f>PRODUCT(BK16:BO16)</f>
        <v>1</v>
      </c>
      <c r="BQ16" s="341">
        <f>ROUND(BG16,0)</f>
        <v>22000000</v>
      </c>
      <c r="BR16" s="340">
        <f>BG16-BQ16</f>
        <v>0</v>
      </c>
    </row>
    <row r="17" spans="1:70" s="288" customFormat="1" ht="78.75" customHeight="1" x14ac:dyDescent="0.2">
      <c r="A17" s="215">
        <f t="shared" si="5"/>
        <v>4</v>
      </c>
      <c r="B17" s="449" t="s">
        <v>769</v>
      </c>
      <c r="C17" s="449" t="s">
        <v>280</v>
      </c>
      <c r="D17" s="565" t="s">
        <v>770</v>
      </c>
      <c r="E17" s="449" t="s">
        <v>91</v>
      </c>
      <c r="F17" s="450">
        <v>280</v>
      </c>
      <c r="G17" s="534"/>
      <c r="H17" s="451">
        <v>0</v>
      </c>
      <c r="I17" s="453"/>
      <c r="J17" s="454"/>
      <c r="K17" s="199"/>
      <c r="L17" s="199"/>
      <c r="M17" s="609" t="s">
        <v>769</v>
      </c>
      <c r="N17" s="609" t="s">
        <v>280</v>
      </c>
      <c r="O17" s="541" t="s">
        <v>770</v>
      </c>
      <c r="P17" s="609" t="s">
        <v>91</v>
      </c>
      <c r="Q17" s="610">
        <v>280</v>
      </c>
      <c r="R17" s="611">
        <v>28500</v>
      </c>
      <c r="S17" s="612">
        <v>7980000</v>
      </c>
      <c r="T17" s="614"/>
      <c r="U17" s="614"/>
      <c r="V17" s="615"/>
      <c r="W17" s="338">
        <f>IF(EXACT(VLOOKUP(M17,OFERTA_0,3,FALSE),O17),1,0)</f>
        <v>1</v>
      </c>
      <c r="X17" s="338">
        <f>IF(EXACT(VLOOKUP(M17,OFERTA_0,4,FALSE),P17),1,0)</f>
        <v>1</v>
      </c>
      <c r="Y17" s="338">
        <f>IF(EXACT(VLOOKUP(M17,OFERTA_0,5,FALSE),Q17),1,0)</f>
        <v>1</v>
      </c>
      <c r="Z17" s="338">
        <f t="shared" si="0"/>
        <v>1</v>
      </c>
      <c r="AA17" s="338">
        <f t="shared" si="0"/>
        <v>1</v>
      </c>
      <c r="AB17" s="338">
        <f>PRODUCT(W17:AA17)</f>
        <v>1</v>
      </c>
      <c r="AC17" s="341">
        <f>ROUND(S17,0)</f>
        <v>7980000</v>
      </c>
      <c r="AD17" s="340">
        <f>S17-AC17</f>
        <v>0</v>
      </c>
      <c r="AE17" s="207"/>
      <c r="AF17" s="207"/>
      <c r="AG17" s="609" t="s">
        <v>769</v>
      </c>
      <c r="AH17" s="609" t="s">
        <v>280</v>
      </c>
      <c r="AI17" s="541" t="s">
        <v>770</v>
      </c>
      <c r="AJ17" s="609" t="s">
        <v>91</v>
      </c>
      <c r="AK17" s="610">
        <v>280</v>
      </c>
      <c r="AL17" s="611">
        <v>19874</v>
      </c>
      <c r="AM17" s="612">
        <v>5564720</v>
      </c>
      <c r="AN17" s="614"/>
      <c r="AO17" s="614"/>
      <c r="AP17" s="615"/>
      <c r="AQ17" s="338">
        <f>IF(EXACT(VLOOKUP(AG17,OFERTA_0,3,FALSE),AI17),1,0)</f>
        <v>1</v>
      </c>
      <c r="AR17" s="338">
        <f>IF(EXACT(VLOOKUP(AG17,OFERTA_0,4,FALSE),AJ17),1,0)</f>
        <v>1</v>
      </c>
      <c r="AS17" s="338">
        <f>IF(EXACT(VLOOKUP(AG17,OFERTA_0,5,FALSE),AK17),1,0)</f>
        <v>1</v>
      </c>
      <c r="AT17" s="338">
        <f t="shared" si="1"/>
        <v>1</v>
      </c>
      <c r="AU17" s="338">
        <f t="shared" si="2"/>
        <v>1</v>
      </c>
      <c r="AV17" s="338">
        <f>PRODUCT(AQ17:AU17)</f>
        <v>1</v>
      </c>
      <c r="AW17" s="341">
        <f>ROUND(AM17,0)</f>
        <v>5564720</v>
      </c>
      <c r="AX17" s="340">
        <f>AM17-AW17</f>
        <v>0</v>
      </c>
      <c r="BA17" s="609" t="s">
        <v>769</v>
      </c>
      <c r="BB17" s="609" t="s">
        <v>280</v>
      </c>
      <c r="BC17" s="541" t="s">
        <v>770</v>
      </c>
      <c r="BD17" s="609" t="s">
        <v>91</v>
      </c>
      <c r="BE17" s="610">
        <v>280</v>
      </c>
      <c r="BF17" s="611">
        <v>64158</v>
      </c>
      <c r="BG17" s="612">
        <v>17964240</v>
      </c>
      <c r="BH17" s="614"/>
      <c r="BI17" s="614"/>
      <c r="BJ17" s="615"/>
      <c r="BK17" s="338">
        <f>IF(EXACT(VLOOKUP(BA17,OFERTA_0,3,FALSE),BC17),1,0)</f>
        <v>1</v>
      </c>
      <c r="BL17" s="338">
        <f>IF(EXACT(VLOOKUP(BA17,OFERTA_0,4,FALSE),BD17),1,0)</f>
        <v>1</v>
      </c>
      <c r="BM17" s="338">
        <f>IF(EXACT(VLOOKUP(BA17,OFERTA_0,5,FALSE),BE17),1,0)</f>
        <v>1</v>
      </c>
      <c r="BN17" s="338">
        <f t="shared" si="3"/>
        <v>1</v>
      </c>
      <c r="BO17" s="338">
        <f t="shared" si="4"/>
        <v>1</v>
      </c>
      <c r="BP17" s="338">
        <f>PRODUCT(BK17:BO17)</f>
        <v>1</v>
      </c>
      <c r="BQ17" s="341">
        <f>ROUND(BG17,0)</f>
        <v>17964240</v>
      </c>
      <c r="BR17" s="340">
        <f>BG17-BQ17</f>
        <v>0</v>
      </c>
    </row>
    <row r="18" spans="1:70" s="288" customFormat="1" ht="15.75" x14ac:dyDescent="0.25">
      <c r="A18" s="215">
        <f t="shared" si="5"/>
        <v>5</v>
      </c>
      <c r="B18" s="455" t="s">
        <v>771</v>
      </c>
      <c r="C18" s="455"/>
      <c r="D18" s="582" t="s">
        <v>87</v>
      </c>
      <c r="E18" s="456"/>
      <c r="F18" s="456"/>
      <c r="G18" s="456"/>
      <c r="H18" s="456"/>
      <c r="I18" s="447">
        <v>0</v>
      </c>
      <c r="J18" s="448" t="e">
        <v>#DIV/0!</v>
      </c>
      <c r="K18" s="199"/>
      <c r="L18" s="199"/>
      <c r="M18" s="616" t="s">
        <v>771</v>
      </c>
      <c r="N18" s="616"/>
      <c r="O18" s="542" t="s">
        <v>87</v>
      </c>
      <c r="P18" s="617"/>
      <c r="Q18" s="617"/>
      <c r="R18" s="617"/>
      <c r="S18" s="617"/>
      <c r="T18" s="618"/>
      <c r="U18" s="607">
        <v>3660000</v>
      </c>
      <c r="V18" s="608">
        <v>5.2985204894477145E-4</v>
      </c>
      <c r="W18" s="338"/>
      <c r="X18" s="338"/>
      <c r="Y18" s="338"/>
      <c r="Z18" s="338"/>
      <c r="AA18" s="338"/>
      <c r="AB18" s="338"/>
      <c r="AC18" s="339"/>
      <c r="AD18" s="340"/>
      <c r="AE18" s="207"/>
      <c r="AF18" s="207"/>
      <c r="AG18" s="616" t="s">
        <v>771</v>
      </c>
      <c r="AH18" s="616"/>
      <c r="AI18" s="542" t="s">
        <v>87</v>
      </c>
      <c r="AJ18" s="617"/>
      <c r="AK18" s="617"/>
      <c r="AL18" s="617"/>
      <c r="AM18" s="617"/>
      <c r="AN18" s="618"/>
      <c r="AO18" s="607">
        <v>2320610</v>
      </c>
      <c r="AP18" s="608">
        <v>2.3902629500429008E-4</v>
      </c>
      <c r="AQ18" s="338"/>
      <c r="AR18" s="338"/>
      <c r="AS18" s="338"/>
      <c r="AT18" s="338"/>
      <c r="AU18" s="338"/>
      <c r="AV18" s="338"/>
      <c r="AW18" s="339"/>
      <c r="AX18" s="340"/>
      <c r="BA18" s="616" t="s">
        <v>771</v>
      </c>
      <c r="BB18" s="616"/>
      <c r="BC18" s="542" t="s">
        <v>87</v>
      </c>
      <c r="BD18" s="617"/>
      <c r="BE18" s="617"/>
      <c r="BF18" s="617"/>
      <c r="BG18" s="617"/>
      <c r="BH18" s="618"/>
      <c r="BI18" s="607">
        <v>3890610</v>
      </c>
      <c r="BJ18" s="608">
        <v>5.4679410851586738E-4</v>
      </c>
      <c r="BK18" s="338"/>
      <c r="BL18" s="338"/>
      <c r="BM18" s="338"/>
      <c r="BN18" s="338"/>
      <c r="BO18" s="338"/>
      <c r="BP18" s="338"/>
      <c r="BQ18" s="339"/>
      <c r="BR18" s="340"/>
    </row>
    <row r="19" spans="1:70" s="288" customFormat="1" ht="59.25" customHeight="1" x14ac:dyDescent="0.2">
      <c r="A19" s="215">
        <f t="shared" si="5"/>
        <v>6</v>
      </c>
      <c r="B19" s="449" t="s">
        <v>772</v>
      </c>
      <c r="C19" s="449" t="s">
        <v>280</v>
      </c>
      <c r="D19" s="565" t="s">
        <v>282</v>
      </c>
      <c r="E19" s="449" t="s">
        <v>91</v>
      </c>
      <c r="F19" s="450">
        <v>180</v>
      </c>
      <c r="G19" s="534"/>
      <c r="H19" s="451">
        <v>0</v>
      </c>
      <c r="I19" s="453"/>
      <c r="J19" s="454"/>
      <c r="K19" s="199"/>
      <c r="L19" s="199"/>
      <c r="M19" s="609" t="s">
        <v>772</v>
      </c>
      <c r="N19" s="609" t="s">
        <v>280</v>
      </c>
      <c r="O19" s="541" t="s">
        <v>282</v>
      </c>
      <c r="P19" s="609" t="s">
        <v>91</v>
      </c>
      <c r="Q19" s="610">
        <v>180</v>
      </c>
      <c r="R19" s="611">
        <v>12000</v>
      </c>
      <c r="S19" s="612">
        <v>2160000</v>
      </c>
      <c r="T19" s="614"/>
      <c r="U19" s="614"/>
      <c r="V19" s="615"/>
      <c r="W19" s="338">
        <f>IF(EXACT(VLOOKUP(M19,OFERTA_0,3,FALSE),O19),1,0)</f>
        <v>1</v>
      </c>
      <c r="X19" s="338">
        <f>IF(EXACT(VLOOKUP(M19,OFERTA_0,4,FALSE),P19),1,0)</f>
        <v>1</v>
      </c>
      <c r="Y19" s="338">
        <f>IF(EXACT(VLOOKUP(M19,OFERTA_0,5,FALSE),Q19),1,0)</f>
        <v>1</v>
      </c>
      <c r="Z19" s="338">
        <f>IF(R19=0,0,1)</f>
        <v>1</v>
      </c>
      <c r="AA19" s="338">
        <f>IF(S19=0,0,1)</f>
        <v>1</v>
      </c>
      <c r="AB19" s="338">
        <f>PRODUCT(W19:AA19)</f>
        <v>1</v>
      </c>
      <c r="AC19" s="341">
        <f>ROUND(S19,0)</f>
        <v>2160000</v>
      </c>
      <c r="AD19" s="340">
        <f>S19-AC19</f>
        <v>0</v>
      </c>
      <c r="AE19" s="207"/>
      <c r="AF19" s="207"/>
      <c r="AG19" s="609" t="s">
        <v>772</v>
      </c>
      <c r="AH19" s="609" t="s">
        <v>280</v>
      </c>
      <c r="AI19" s="541" t="s">
        <v>282</v>
      </c>
      <c r="AJ19" s="609" t="s">
        <v>91</v>
      </c>
      <c r="AK19" s="610">
        <v>180</v>
      </c>
      <c r="AL19" s="611">
        <v>4193</v>
      </c>
      <c r="AM19" s="612">
        <v>754740</v>
      </c>
      <c r="AN19" s="614"/>
      <c r="AO19" s="614"/>
      <c r="AP19" s="615"/>
      <c r="AQ19" s="338">
        <f>IF(EXACT(VLOOKUP(AG19,OFERTA_0,3,FALSE),AI19),1,0)</f>
        <v>1</v>
      </c>
      <c r="AR19" s="338">
        <f>IF(EXACT(VLOOKUP(AG19,OFERTA_0,4,FALSE),AJ19),1,0)</f>
        <v>1</v>
      </c>
      <c r="AS19" s="338">
        <f>IF(EXACT(VLOOKUP(AG19,OFERTA_0,5,FALSE),AK19),1,0)</f>
        <v>1</v>
      </c>
      <c r="AT19" s="338">
        <f>IF(AL19=0,0,1)</f>
        <v>1</v>
      </c>
      <c r="AU19" s="338">
        <f>IF(AM19=0,0,1)</f>
        <v>1</v>
      </c>
      <c r="AV19" s="338">
        <f>PRODUCT(AQ19:AU19)</f>
        <v>1</v>
      </c>
      <c r="AW19" s="341">
        <f>ROUND(AM19,0)</f>
        <v>754740</v>
      </c>
      <c r="AX19" s="340">
        <f>AM19-AW19</f>
        <v>0</v>
      </c>
      <c r="BA19" s="609" t="s">
        <v>772</v>
      </c>
      <c r="BB19" s="609" t="s">
        <v>280</v>
      </c>
      <c r="BC19" s="541" t="s">
        <v>282</v>
      </c>
      <c r="BD19" s="609" t="s">
        <v>91</v>
      </c>
      <c r="BE19" s="610">
        <v>180</v>
      </c>
      <c r="BF19" s="611">
        <v>10364</v>
      </c>
      <c r="BG19" s="612">
        <v>1865520</v>
      </c>
      <c r="BH19" s="614"/>
      <c r="BI19" s="614"/>
      <c r="BJ19" s="615"/>
      <c r="BK19" s="338">
        <f>IF(EXACT(VLOOKUP(BA19,OFERTA_0,3,FALSE),BC19),1,0)</f>
        <v>1</v>
      </c>
      <c r="BL19" s="338">
        <f>IF(EXACT(VLOOKUP(BA19,OFERTA_0,4,FALSE),BD19),1,0)</f>
        <v>1</v>
      </c>
      <c r="BM19" s="338">
        <f>IF(EXACT(VLOOKUP(BA19,OFERTA_0,5,FALSE),BE19),1,0)</f>
        <v>1</v>
      </c>
      <c r="BN19" s="338">
        <f>IF(BF19=0,0,1)</f>
        <v>1</v>
      </c>
      <c r="BO19" s="338">
        <f>IF(BG19=0,0,1)</f>
        <v>1</v>
      </c>
      <c r="BP19" s="338">
        <f>PRODUCT(BK19:BO19)</f>
        <v>1</v>
      </c>
      <c r="BQ19" s="341">
        <f>ROUND(BG19,0)</f>
        <v>1865520</v>
      </c>
      <c r="BR19" s="340">
        <f>BG19-BQ19</f>
        <v>0</v>
      </c>
    </row>
    <row r="20" spans="1:70" s="288" customFormat="1" ht="61.5" customHeight="1" x14ac:dyDescent="0.2">
      <c r="A20" s="215">
        <f t="shared" si="5"/>
        <v>7</v>
      </c>
      <c r="B20" s="449" t="s">
        <v>773</v>
      </c>
      <c r="C20" s="449" t="s">
        <v>275</v>
      </c>
      <c r="D20" s="565" t="s">
        <v>554</v>
      </c>
      <c r="E20" s="449" t="s">
        <v>93</v>
      </c>
      <c r="F20" s="450">
        <v>5</v>
      </c>
      <c r="G20" s="534"/>
      <c r="H20" s="451">
        <v>0</v>
      </c>
      <c r="I20" s="453"/>
      <c r="J20" s="454"/>
      <c r="K20" s="199"/>
      <c r="L20" s="199"/>
      <c r="M20" s="609" t="s">
        <v>773</v>
      </c>
      <c r="N20" s="609" t="s">
        <v>275</v>
      </c>
      <c r="O20" s="541" t="s">
        <v>554</v>
      </c>
      <c r="P20" s="609" t="s">
        <v>93</v>
      </c>
      <c r="Q20" s="610">
        <v>5</v>
      </c>
      <c r="R20" s="611">
        <v>300000</v>
      </c>
      <c r="S20" s="612">
        <v>1500000</v>
      </c>
      <c r="T20" s="614"/>
      <c r="U20" s="614"/>
      <c r="V20" s="615"/>
      <c r="W20" s="338">
        <f>IF(EXACT(VLOOKUP(M20,OFERTA_0,3,FALSE),O20),1,0)</f>
        <v>1</v>
      </c>
      <c r="X20" s="338">
        <f>IF(EXACT(VLOOKUP(M20,OFERTA_0,4,FALSE),P20),1,0)</f>
        <v>1</v>
      </c>
      <c r="Y20" s="338">
        <f>IF(EXACT(VLOOKUP(M20,OFERTA_0,5,FALSE),Q20),1,0)</f>
        <v>1</v>
      </c>
      <c r="Z20" s="338">
        <f>IF(R20=0,0,1)</f>
        <v>1</v>
      </c>
      <c r="AA20" s="338">
        <f>IF(S20=0,0,1)</f>
        <v>1</v>
      </c>
      <c r="AB20" s="338">
        <f>PRODUCT(W20:AA20)</f>
        <v>1</v>
      </c>
      <c r="AC20" s="341">
        <f>ROUND(S20,0)</f>
        <v>1500000</v>
      </c>
      <c r="AD20" s="340">
        <f>S20-AC20</f>
        <v>0</v>
      </c>
      <c r="AE20" s="207"/>
      <c r="AF20" s="207"/>
      <c r="AG20" s="609" t="s">
        <v>773</v>
      </c>
      <c r="AH20" s="609" t="s">
        <v>275</v>
      </c>
      <c r="AI20" s="541" t="s">
        <v>554</v>
      </c>
      <c r="AJ20" s="609" t="s">
        <v>93</v>
      </c>
      <c r="AK20" s="610">
        <v>5</v>
      </c>
      <c r="AL20" s="611">
        <v>313174</v>
      </c>
      <c r="AM20" s="612">
        <v>1565870</v>
      </c>
      <c r="AN20" s="614"/>
      <c r="AO20" s="614"/>
      <c r="AP20" s="615"/>
      <c r="AQ20" s="338">
        <f>IF(EXACT(VLOOKUP(AG20,OFERTA_0,3,FALSE),AI20),1,0)</f>
        <v>1</v>
      </c>
      <c r="AR20" s="338">
        <f>IF(EXACT(VLOOKUP(AG20,OFERTA_0,4,FALSE),AJ20),1,0)</f>
        <v>1</v>
      </c>
      <c r="AS20" s="338">
        <f>IF(EXACT(VLOOKUP(AG20,OFERTA_0,5,FALSE),AK20),1,0)</f>
        <v>1</v>
      </c>
      <c r="AT20" s="338">
        <f>IF(AL20=0,0,1)</f>
        <v>1</v>
      </c>
      <c r="AU20" s="338">
        <f>IF(AM20=0,0,1)</f>
        <v>1</v>
      </c>
      <c r="AV20" s="338">
        <f>PRODUCT(AQ20:AU20)</f>
        <v>1</v>
      </c>
      <c r="AW20" s="341">
        <f>ROUND(AM20,0)</f>
        <v>1565870</v>
      </c>
      <c r="AX20" s="340">
        <f>AM20-AW20</f>
        <v>0</v>
      </c>
      <c r="BA20" s="609" t="s">
        <v>773</v>
      </c>
      <c r="BB20" s="609" t="s">
        <v>275</v>
      </c>
      <c r="BC20" s="541" t="s">
        <v>554</v>
      </c>
      <c r="BD20" s="609" t="s">
        <v>93</v>
      </c>
      <c r="BE20" s="610">
        <v>5</v>
      </c>
      <c r="BF20" s="611">
        <v>405018</v>
      </c>
      <c r="BG20" s="612">
        <v>2025090</v>
      </c>
      <c r="BH20" s="614"/>
      <c r="BI20" s="614"/>
      <c r="BJ20" s="615"/>
      <c r="BK20" s="338">
        <f>IF(EXACT(VLOOKUP(BA20,OFERTA_0,3,FALSE),BC20),1,0)</f>
        <v>1</v>
      </c>
      <c r="BL20" s="338">
        <f>IF(EXACT(VLOOKUP(BA20,OFERTA_0,4,FALSE),BD20),1,0)</f>
        <v>1</v>
      </c>
      <c r="BM20" s="338">
        <f>IF(EXACT(VLOOKUP(BA20,OFERTA_0,5,FALSE),BE20),1,0)</f>
        <v>1</v>
      </c>
      <c r="BN20" s="338">
        <f>IF(BF20=0,0,1)</f>
        <v>1</v>
      </c>
      <c r="BO20" s="338">
        <f>IF(BG20=0,0,1)</f>
        <v>1</v>
      </c>
      <c r="BP20" s="338">
        <f>PRODUCT(BK20:BO20)</f>
        <v>1</v>
      </c>
      <c r="BQ20" s="341">
        <f>ROUND(BG20,0)</f>
        <v>2025090</v>
      </c>
      <c r="BR20" s="340">
        <f>BG20-BQ20</f>
        <v>0</v>
      </c>
    </row>
    <row r="21" spans="1:70" s="288" customFormat="1" ht="15.75" x14ac:dyDescent="0.25">
      <c r="A21" s="215">
        <f t="shared" si="5"/>
        <v>8</v>
      </c>
      <c r="B21" s="455" t="s">
        <v>774</v>
      </c>
      <c r="C21" s="455"/>
      <c r="D21" s="582" t="s">
        <v>555</v>
      </c>
      <c r="E21" s="456"/>
      <c r="F21" s="456"/>
      <c r="G21" s="456"/>
      <c r="H21" s="456"/>
      <c r="I21" s="457">
        <v>0</v>
      </c>
      <c r="J21" s="448" t="e">
        <v>#DIV/0!</v>
      </c>
      <c r="K21" s="199"/>
      <c r="L21" s="199"/>
      <c r="M21" s="616" t="s">
        <v>774</v>
      </c>
      <c r="N21" s="616"/>
      <c r="O21" s="542" t="s">
        <v>555</v>
      </c>
      <c r="P21" s="617"/>
      <c r="Q21" s="617"/>
      <c r="R21" s="617"/>
      <c r="S21" s="617"/>
      <c r="T21" s="618"/>
      <c r="U21" s="618">
        <v>650493612</v>
      </c>
      <c r="V21" s="608">
        <v>9.4170866979148962E-2</v>
      </c>
      <c r="W21" s="338"/>
      <c r="X21" s="338"/>
      <c r="Y21" s="338"/>
      <c r="Z21" s="338"/>
      <c r="AA21" s="338"/>
      <c r="AB21" s="338"/>
      <c r="AC21" s="339"/>
      <c r="AD21" s="340"/>
      <c r="AE21" s="207"/>
      <c r="AF21" s="207"/>
      <c r="AG21" s="616" t="s">
        <v>774</v>
      </c>
      <c r="AH21" s="616"/>
      <c r="AI21" s="542" t="s">
        <v>555</v>
      </c>
      <c r="AJ21" s="617"/>
      <c r="AK21" s="617"/>
      <c r="AL21" s="617"/>
      <c r="AM21" s="617"/>
      <c r="AN21" s="618"/>
      <c r="AO21" s="618">
        <v>921062699</v>
      </c>
      <c r="AP21" s="608">
        <v>9.4870833276001418E-2</v>
      </c>
      <c r="AQ21" s="338"/>
      <c r="AR21" s="338"/>
      <c r="AS21" s="338"/>
      <c r="AT21" s="338"/>
      <c r="AU21" s="338"/>
      <c r="AV21" s="338"/>
      <c r="AW21" s="339"/>
      <c r="AX21" s="340"/>
      <c r="BA21" s="616" t="s">
        <v>774</v>
      </c>
      <c r="BB21" s="616"/>
      <c r="BC21" s="542" t="s">
        <v>555</v>
      </c>
      <c r="BD21" s="617"/>
      <c r="BE21" s="617"/>
      <c r="BF21" s="617"/>
      <c r="BG21" s="617"/>
      <c r="BH21" s="618"/>
      <c r="BI21" s="618">
        <v>856179461</v>
      </c>
      <c r="BJ21" s="608">
        <v>0.12032917334482018</v>
      </c>
      <c r="BK21" s="338"/>
      <c r="BL21" s="338"/>
      <c r="BM21" s="338"/>
      <c r="BN21" s="338"/>
      <c r="BO21" s="338"/>
      <c r="BP21" s="338"/>
      <c r="BQ21" s="339"/>
      <c r="BR21" s="340"/>
    </row>
    <row r="22" spans="1:70" s="288" customFormat="1" ht="15.75" x14ac:dyDescent="0.25">
      <c r="A22" s="215">
        <f t="shared" si="5"/>
        <v>9</v>
      </c>
      <c r="B22" s="458" t="s">
        <v>775</v>
      </c>
      <c r="C22" s="458"/>
      <c r="D22" s="583" t="s">
        <v>285</v>
      </c>
      <c r="E22" s="459"/>
      <c r="F22" s="459"/>
      <c r="G22" s="459"/>
      <c r="H22" s="459"/>
      <c r="I22" s="460"/>
      <c r="J22" s="461"/>
      <c r="K22" s="199"/>
      <c r="L22" s="199"/>
      <c r="M22" s="619" t="s">
        <v>775</v>
      </c>
      <c r="N22" s="619"/>
      <c r="O22" s="543" t="s">
        <v>285</v>
      </c>
      <c r="P22" s="620"/>
      <c r="Q22" s="620"/>
      <c r="R22" s="620"/>
      <c r="S22" s="620"/>
      <c r="T22" s="621">
        <v>576154028</v>
      </c>
      <c r="U22" s="621"/>
      <c r="V22" s="622"/>
      <c r="W22" s="338"/>
      <c r="X22" s="338"/>
      <c r="Y22" s="338"/>
      <c r="Z22" s="338"/>
      <c r="AA22" s="338"/>
      <c r="AB22" s="338"/>
      <c r="AC22" s="339"/>
      <c r="AD22" s="340"/>
      <c r="AE22" s="207"/>
      <c r="AF22" s="207"/>
      <c r="AG22" s="619" t="s">
        <v>775</v>
      </c>
      <c r="AH22" s="619"/>
      <c r="AI22" s="543" t="s">
        <v>285</v>
      </c>
      <c r="AJ22" s="620"/>
      <c r="AK22" s="620"/>
      <c r="AL22" s="620"/>
      <c r="AM22" s="620"/>
      <c r="AN22" s="621">
        <v>844059375</v>
      </c>
      <c r="AO22" s="621"/>
      <c r="AP22" s="622"/>
      <c r="AQ22" s="338"/>
      <c r="AR22" s="338"/>
      <c r="AS22" s="338"/>
      <c r="AT22" s="338"/>
      <c r="AU22" s="338"/>
      <c r="AV22" s="338"/>
      <c r="AW22" s="339"/>
      <c r="AX22" s="340"/>
      <c r="BA22" s="619" t="s">
        <v>775</v>
      </c>
      <c r="BB22" s="619"/>
      <c r="BC22" s="543" t="s">
        <v>285</v>
      </c>
      <c r="BD22" s="620"/>
      <c r="BE22" s="620"/>
      <c r="BF22" s="620"/>
      <c r="BG22" s="620"/>
      <c r="BH22" s="621">
        <v>749140740</v>
      </c>
      <c r="BI22" s="621"/>
      <c r="BJ22" s="622"/>
      <c r="BK22" s="338"/>
      <c r="BL22" s="338"/>
      <c r="BM22" s="338"/>
      <c r="BN22" s="338"/>
      <c r="BO22" s="338"/>
      <c r="BP22" s="338"/>
      <c r="BQ22" s="339"/>
      <c r="BR22" s="340"/>
    </row>
    <row r="23" spans="1:70" s="288" customFormat="1" ht="75" customHeight="1" x14ac:dyDescent="0.2">
      <c r="A23" s="215">
        <f t="shared" si="5"/>
        <v>10</v>
      </c>
      <c r="B23" s="449" t="s">
        <v>776</v>
      </c>
      <c r="C23" s="449" t="s">
        <v>275</v>
      </c>
      <c r="D23" s="565" t="s">
        <v>288</v>
      </c>
      <c r="E23" s="449" t="s">
        <v>284</v>
      </c>
      <c r="F23" s="450">
        <v>4969.0200000000004</v>
      </c>
      <c r="G23" s="534"/>
      <c r="H23" s="451">
        <v>0</v>
      </c>
      <c r="I23" s="453"/>
      <c r="J23" s="454"/>
      <c r="K23" s="199"/>
      <c r="L23" s="199"/>
      <c r="M23" s="609" t="s">
        <v>776</v>
      </c>
      <c r="N23" s="609" t="s">
        <v>275</v>
      </c>
      <c r="O23" s="541" t="s">
        <v>288</v>
      </c>
      <c r="P23" s="609" t="s">
        <v>284</v>
      </c>
      <c r="Q23" s="610">
        <v>4969.0200000000004</v>
      </c>
      <c r="R23" s="611">
        <v>37563</v>
      </c>
      <c r="S23" s="612">
        <v>186651298</v>
      </c>
      <c r="T23" s="614"/>
      <c r="U23" s="614"/>
      <c r="V23" s="615"/>
      <c r="W23" s="338">
        <f>IF(EXACT(VLOOKUP(M23,OFERTA_0,3,FALSE),O23),1,0)</f>
        <v>1</v>
      </c>
      <c r="X23" s="338">
        <f>IF(EXACT(VLOOKUP(M23,OFERTA_0,4,FALSE),P23),1,0)</f>
        <v>1</v>
      </c>
      <c r="Y23" s="338">
        <f>IF(EXACT(VLOOKUP(M23,OFERTA_0,5,FALSE),Q23),1,0)</f>
        <v>1</v>
      </c>
      <c r="Z23" s="338">
        <f t="shared" ref="Z23:AA27" si="6">IF(R23=0,0,1)</f>
        <v>1</v>
      </c>
      <c r="AA23" s="338">
        <f t="shared" si="6"/>
        <v>1</v>
      </c>
      <c r="AB23" s="338">
        <f>PRODUCT(W23:AA23)</f>
        <v>1</v>
      </c>
      <c r="AC23" s="341">
        <f>ROUND(S23,0)</f>
        <v>186651298</v>
      </c>
      <c r="AD23" s="340">
        <f>S23-AC23</f>
        <v>0</v>
      </c>
      <c r="AE23" s="207"/>
      <c r="AF23" s="207"/>
      <c r="AG23" s="609" t="s">
        <v>776</v>
      </c>
      <c r="AH23" s="609" t="s">
        <v>275</v>
      </c>
      <c r="AI23" s="541" t="s">
        <v>288</v>
      </c>
      <c r="AJ23" s="609" t="s">
        <v>284</v>
      </c>
      <c r="AK23" s="610">
        <v>4969.0200000000004</v>
      </c>
      <c r="AL23" s="611">
        <v>43917</v>
      </c>
      <c r="AM23" s="612">
        <v>218224451</v>
      </c>
      <c r="AN23" s="614"/>
      <c r="AO23" s="614"/>
      <c r="AP23" s="615"/>
      <c r="AQ23" s="338">
        <f>IF(EXACT(VLOOKUP(AG23,OFERTA_0,3,FALSE),AI23),1,0)</f>
        <v>1</v>
      </c>
      <c r="AR23" s="338">
        <f>IF(EXACT(VLOOKUP(AG23,OFERTA_0,4,FALSE),AJ23),1,0)</f>
        <v>1</v>
      </c>
      <c r="AS23" s="338">
        <f>IF(EXACT(VLOOKUP(AG23,OFERTA_0,5,FALSE),AK23),1,0)</f>
        <v>1</v>
      </c>
      <c r="AT23" s="338">
        <f t="shared" ref="AT23:AT27" si="7">IF(AL23=0,0,1)</f>
        <v>1</v>
      </c>
      <c r="AU23" s="338">
        <f t="shared" ref="AU23:AU27" si="8">IF(AM23=0,0,1)</f>
        <v>1</v>
      </c>
      <c r="AV23" s="338">
        <f>PRODUCT(AQ23:AU23)</f>
        <v>1</v>
      </c>
      <c r="AW23" s="341">
        <f>ROUND(AM23,0)</f>
        <v>218224451</v>
      </c>
      <c r="AX23" s="340">
        <f>AM23-AW23</f>
        <v>0</v>
      </c>
      <c r="BA23" s="609" t="s">
        <v>776</v>
      </c>
      <c r="BB23" s="609" t="s">
        <v>275</v>
      </c>
      <c r="BC23" s="541" t="s">
        <v>288</v>
      </c>
      <c r="BD23" s="609" t="s">
        <v>284</v>
      </c>
      <c r="BE23" s="610">
        <v>4969.0200000000004</v>
      </c>
      <c r="BF23" s="611">
        <v>32000</v>
      </c>
      <c r="BG23" s="612">
        <v>159008640</v>
      </c>
      <c r="BH23" s="614"/>
      <c r="BI23" s="614"/>
      <c r="BJ23" s="615"/>
      <c r="BK23" s="338">
        <f>IF(EXACT(VLOOKUP(BA23,OFERTA_0,3,FALSE),BC23),1,0)</f>
        <v>1</v>
      </c>
      <c r="BL23" s="338">
        <f>IF(EXACT(VLOOKUP(BA23,OFERTA_0,4,FALSE),BD23),1,0)</f>
        <v>1</v>
      </c>
      <c r="BM23" s="338">
        <f>IF(EXACT(VLOOKUP(BA23,OFERTA_0,5,FALSE),BE23),1,0)</f>
        <v>1</v>
      </c>
      <c r="BN23" s="338">
        <f t="shared" ref="BN23:BN27" si="9">IF(BF23=0,0,1)</f>
        <v>1</v>
      </c>
      <c r="BO23" s="338">
        <f t="shared" ref="BO23:BO27" si="10">IF(BG23=0,0,1)</f>
        <v>1</v>
      </c>
      <c r="BP23" s="338">
        <f>PRODUCT(BK23:BO23)</f>
        <v>1</v>
      </c>
      <c r="BQ23" s="341">
        <f>ROUND(BG23,0)</f>
        <v>159008640</v>
      </c>
      <c r="BR23" s="340">
        <f>BG23-BQ23</f>
        <v>0</v>
      </c>
    </row>
    <row r="24" spans="1:70" s="288" customFormat="1" ht="73.5" customHeight="1" x14ac:dyDescent="0.2">
      <c r="A24" s="215">
        <f t="shared" si="5"/>
        <v>11</v>
      </c>
      <c r="B24" s="449" t="s">
        <v>777</v>
      </c>
      <c r="C24" s="449" t="s">
        <v>280</v>
      </c>
      <c r="D24" s="565" t="s">
        <v>286</v>
      </c>
      <c r="E24" s="449" t="s">
        <v>89</v>
      </c>
      <c r="F24" s="450">
        <v>564.03</v>
      </c>
      <c r="G24" s="534"/>
      <c r="H24" s="451">
        <v>0</v>
      </c>
      <c r="I24" s="453"/>
      <c r="J24" s="454"/>
      <c r="K24" s="199"/>
      <c r="L24" s="199"/>
      <c r="M24" s="609" t="s">
        <v>777</v>
      </c>
      <c r="N24" s="609" t="s">
        <v>280</v>
      </c>
      <c r="O24" s="541" t="s">
        <v>286</v>
      </c>
      <c r="P24" s="609" t="s">
        <v>89</v>
      </c>
      <c r="Q24" s="610">
        <v>564.03</v>
      </c>
      <c r="R24" s="611">
        <v>88254</v>
      </c>
      <c r="S24" s="612">
        <v>49777904</v>
      </c>
      <c r="T24" s="614"/>
      <c r="U24" s="614"/>
      <c r="V24" s="615"/>
      <c r="W24" s="338">
        <f>IF(EXACT(VLOOKUP(M24,OFERTA_0,3,FALSE),O24),1,0)</f>
        <v>1</v>
      </c>
      <c r="X24" s="338">
        <f>IF(EXACT(VLOOKUP(M24,OFERTA_0,4,FALSE),P24),1,0)</f>
        <v>1</v>
      </c>
      <c r="Y24" s="338">
        <f>IF(EXACT(VLOOKUP(M24,OFERTA_0,5,FALSE),Q24),1,0)</f>
        <v>1</v>
      </c>
      <c r="Z24" s="338">
        <f t="shared" si="6"/>
        <v>1</v>
      </c>
      <c r="AA24" s="338">
        <f t="shared" si="6"/>
        <v>1</v>
      </c>
      <c r="AB24" s="338">
        <f>PRODUCT(W24:AA24)</f>
        <v>1</v>
      </c>
      <c r="AC24" s="341">
        <f>ROUND(S24,0)</f>
        <v>49777904</v>
      </c>
      <c r="AD24" s="340">
        <f>S24-AC24</f>
        <v>0</v>
      </c>
      <c r="AE24" s="207"/>
      <c r="AF24" s="207"/>
      <c r="AG24" s="609" t="s">
        <v>777</v>
      </c>
      <c r="AH24" s="609" t="s">
        <v>280</v>
      </c>
      <c r="AI24" s="541" t="s">
        <v>286</v>
      </c>
      <c r="AJ24" s="609" t="s">
        <v>89</v>
      </c>
      <c r="AK24" s="610">
        <v>564.03</v>
      </c>
      <c r="AL24" s="611">
        <v>71470</v>
      </c>
      <c r="AM24" s="612">
        <v>40311224</v>
      </c>
      <c r="AN24" s="614"/>
      <c r="AO24" s="614"/>
      <c r="AP24" s="615"/>
      <c r="AQ24" s="338">
        <f>IF(EXACT(VLOOKUP(AG24,OFERTA_0,3,FALSE),AI24),1,0)</f>
        <v>1</v>
      </c>
      <c r="AR24" s="338">
        <f>IF(EXACT(VLOOKUP(AG24,OFERTA_0,4,FALSE),AJ24),1,0)</f>
        <v>1</v>
      </c>
      <c r="AS24" s="338">
        <f>IF(EXACT(VLOOKUP(AG24,OFERTA_0,5,FALSE),AK24),1,0)</f>
        <v>1</v>
      </c>
      <c r="AT24" s="338">
        <f t="shared" si="7"/>
        <v>1</v>
      </c>
      <c r="AU24" s="338">
        <f t="shared" si="8"/>
        <v>1</v>
      </c>
      <c r="AV24" s="338">
        <f>PRODUCT(AQ24:AU24)</f>
        <v>1</v>
      </c>
      <c r="AW24" s="341">
        <f>ROUND(AM24,0)</f>
        <v>40311224</v>
      </c>
      <c r="AX24" s="340">
        <f>AM24-AW24</f>
        <v>0</v>
      </c>
      <c r="BA24" s="609" t="s">
        <v>777</v>
      </c>
      <c r="BB24" s="609" t="s">
        <v>280</v>
      </c>
      <c r="BC24" s="541" t="s">
        <v>286</v>
      </c>
      <c r="BD24" s="609" t="s">
        <v>89</v>
      </c>
      <c r="BE24" s="610">
        <v>564.03</v>
      </c>
      <c r="BF24" s="611">
        <v>70000</v>
      </c>
      <c r="BG24" s="612">
        <v>39482100</v>
      </c>
      <c r="BH24" s="614"/>
      <c r="BI24" s="614"/>
      <c r="BJ24" s="615"/>
      <c r="BK24" s="338">
        <f>IF(EXACT(VLOOKUP(BA24,OFERTA_0,3,FALSE),BC24),1,0)</f>
        <v>1</v>
      </c>
      <c r="BL24" s="338">
        <f>IF(EXACT(VLOOKUP(BA24,OFERTA_0,4,FALSE),BD24),1,0)</f>
        <v>1</v>
      </c>
      <c r="BM24" s="338">
        <f>IF(EXACT(VLOOKUP(BA24,OFERTA_0,5,FALSE),BE24),1,0)</f>
        <v>1</v>
      </c>
      <c r="BN24" s="338">
        <f t="shared" si="9"/>
        <v>1</v>
      </c>
      <c r="BO24" s="338">
        <f t="shared" si="10"/>
        <v>1</v>
      </c>
      <c r="BP24" s="338">
        <f>PRODUCT(BK24:BO24)</f>
        <v>1</v>
      </c>
      <c r="BQ24" s="341">
        <f>ROUND(BG24,0)</f>
        <v>39482100</v>
      </c>
      <c r="BR24" s="340">
        <f>BG24-BQ24</f>
        <v>0</v>
      </c>
    </row>
    <row r="25" spans="1:70" s="288" customFormat="1" ht="63" customHeight="1" x14ac:dyDescent="0.2">
      <c r="A25" s="215">
        <f t="shared" si="5"/>
        <v>12</v>
      </c>
      <c r="B25" s="449" t="s">
        <v>778</v>
      </c>
      <c r="C25" s="449" t="s">
        <v>280</v>
      </c>
      <c r="D25" s="565" t="s">
        <v>556</v>
      </c>
      <c r="E25" s="449" t="s">
        <v>284</v>
      </c>
      <c r="F25" s="450">
        <v>160</v>
      </c>
      <c r="G25" s="534"/>
      <c r="H25" s="451">
        <v>0</v>
      </c>
      <c r="I25" s="453"/>
      <c r="J25" s="454"/>
      <c r="K25" s="199"/>
      <c r="L25" s="199"/>
      <c r="M25" s="609" t="s">
        <v>778</v>
      </c>
      <c r="N25" s="609" t="s">
        <v>280</v>
      </c>
      <c r="O25" s="541" t="s">
        <v>556</v>
      </c>
      <c r="P25" s="609" t="s">
        <v>284</v>
      </c>
      <c r="Q25" s="610">
        <v>160</v>
      </c>
      <c r="R25" s="611">
        <v>93792</v>
      </c>
      <c r="S25" s="612">
        <v>15006720</v>
      </c>
      <c r="T25" s="614"/>
      <c r="U25" s="614"/>
      <c r="V25" s="615"/>
      <c r="W25" s="338">
        <f>IF(EXACT(VLOOKUP(M25,OFERTA_0,3,FALSE),O25),1,0)</f>
        <v>1</v>
      </c>
      <c r="X25" s="338">
        <f>IF(EXACT(VLOOKUP(M25,OFERTA_0,4,FALSE),P25),1,0)</f>
        <v>1</v>
      </c>
      <c r="Y25" s="338">
        <f>IF(EXACT(VLOOKUP(M25,OFERTA_0,5,FALSE),Q25),1,0)</f>
        <v>1</v>
      </c>
      <c r="Z25" s="338">
        <f t="shared" si="6"/>
        <v>1</v>
      </c>
      <c r="AA25" s="338">
        <f t="shared" si="6"/>
        <v>1</v>
      </c>
      <c r="AB25" s="338">
        <f t="shared" ref="AB25:AB26" si="11">PRODUCT(W25:AA25)</f>
        <v>1</v>
      </c>
      <c r="AC25" s="341">
        <f>ROUND(S25,0)</f>
        <v>15006720</v>
      </c>
      <c r="AD25" s="340">
        <f>S25-AC25</f>
        <v>0</v>
      </c>
      <c r="AE25" s="207"/>
      <c r="AF25" s="207"/>
      <c r="AG25" s="609" t="s">
        <v>778</v>
      </c>
      <c r="AH25" s="609" t="s">
        <v>280</v>
      </c>
      <c r="AI25" s="541" t="s">
        <v>556</v>
      </c>
      <c r="AJ25" s="609" t="s">
        <v>284</v>
      </c>
      <c r="AK25" s="610">
        <v>160</v>
      </c>
      <c r="AL25" s="611">
        <v>81570</v>
      </c>
      <c r="AM25" s="612">
        <v>13051200</v>
      </c>
      <c r="AN25" s="614"/>
      <c r="AO25" s="614"/>
      <c r="AP25" s="615"/>
      <c r="AQ25" s="338">
        <f>IF(EXACT(VLOOKUP(AG25,OFERTA_0,3,FALSE),AI25),1,0)</f>
        <v>1</v>
      </c>
      <c r="AR25" s="338">
        <f>IF(EXACT(VLOOKUP(AG25,OFERTA_0,4,FALSE),AJ25),1,0)</f>
        <v>1</v>
      </c>
      <c r="AS25" s="338">
        <f>IF(EXACT(VLOOKUP(AG25,OFERTA_0,5,FALSE),AK25),1,0)</f>
        <v>1</v>
      </c>
      <c r="AT25" s="338">
        <f t="shared" si="7"/>
        <v>1</v>
      </c>
      <c r="AU25" s="338">
        <f t="shared" si="8"/>
        <v>1</v>
      </c>
      <c r="AV25" s="338">
        <f t="shared" ref="AV25:AV27" si="12">PRODUCT(AQ25:AU25)</f>
        <v>1</v>
      </c>
      <c r="AW25" s="341">
        <f>ROUND(AM25,0)</f>
        <v>13051200</v>
      </c>
      <c r="AX25" s="340">
        <f>AM25-AW25</f>
        <v>0</v>
      </c>
      <c r="BA25" s="609" t="s">
        <v>778</v>
      </c>
      <c r="BB25" s="609" t="s">
        <v>280</v>
      </c>
      <c r="BC25" s="541" t="s">
        <v>556</v>
      </c>
      <c r="BD25" s="609" t="s">
        <v>284</v>
      </c>
      <c r="BE25" s="610">
        <v>160</v>
      </c>
      <c r="BF25" s="611">
        <v>85000</v>
      </c>
      <c r="BG25" s="612">
        <v>13600000</v>
      </c>
      <c r="BH25" s="614"/>
      <c r="BI25" s="614"/>
      <c r="BJ25" s="615"/>
      <c r="BK25" s="338">
        <f>IF(EXACT(VLOOKUP(BA25,OFERTA_0,3,FALSE),BC25),1,0)</f>
        <v>1</v>
      </c>
      <c r="BL25" s="338">
        <f>IF(EXACT(VLOOKUP(BA25,OFERTA_0,4,FALSE),BD25),1,0)</f>
        <v>1</v>
      </c>
      <c r="BM25" s="338">
        <f>IF(EXACT(VLOOKUP(BA25,OFERTA_0,5,FALSE),BE25),1,0)</f>
        <v>1</v>
      </c>
      <c r="BN25" s="338">
        <f t="shared" si="9"/>
        <v>1</v>
      </c>
      <c r="BO25" s="338">
        <f t="shared" si="10"/>
        <v>1</v>
      </c>
      <c r="BP25" s="338">
        <f t="shared" ref="BP25:BP27" si="13">PRODUCT(BK25:BO25)</f>
        <v>1</v>
      </c>
      <c r="BQ25" s="341">
        <f>ROUND(BG25,0)</f>
        <v>13600000</v>
      </c>
      <c r="BR25" s="340">
        <f>BG25-BQ25</f>
        <v>0</v>
      </c>
    </row>
    <row r="26" spans="1:70" s="288" customFormat="1" ht="122.25" customHeight="1" x14ac:dyDescent="0.2">
      <c r="A26" s="215">
        <f t="shared" si="5"/>
        <v>13</v>
      </c>
      <c r="B26" s="538" t="s">
        <v>779</v>
      </c>
      <c r="C26" s="538" t="s">
        <v>275</v>
      </c>
      <c r="D26" s="566" t="s">
        <v>1531</v>
      </c>
      <c r="E26" s="449" t="s">
        <v>91</v>
      </c>
      <c r="F26" s="450">
        <v>221</v>
      </c>
      <c r="G26" s="534"/>
      <c r="H26" s="451">
        <v>0</v>
      </c>
      <c r="I26" s="453"/>
      <c r="J26" s="454"/>
      <c r="K26" s="199"/>
      <c r="L26" s="199"/>
      <c r="M26" s="623" t="s">
        <v>779</v>
      </c>
      <c r="N26" s="623" t="s">
        <v>275</v>
      </c>
      <c r="O26" s="544" t="s">
        <v>1506</v>
      </c>
      <c r="P26" s="609" t="s">
        <v>91</v>
      </c>
      <c r="Q26" s="610">
        <v>221</v>
      </c>
      <c r="R26" s="611">
        <v>500519</v>
      </c>
      <c r="S26" s="612">
        <v>110614699</v>
      </c>
      <c r="T26" s="614"/>
      <c r="U26" s="614"/>
      <c r="V26" s="615"/>
      <c r="W26" s="338">
        <f>IF(EXACT(VLOOKUP(M26,OFERTA_0,3,FALSE),O26),1,0)</f>
        <v>1</v>
      </c>
      <c r="X26" s="338">
        <f>IF(EXACT(VLOOKUP(M26,OFERTA_0,4,FALSE),P26),1,0)</f>
        <v>1</v>
      </c>
      <c r="Y26" s="338">
        <f>IF(EXACT(VLOOKUP(M26,OFERTA_0,5,FALSE),Q26),1,0)</f>
        <v>1</v>
      </c>
      <c r="Z26" s="338">
        <f t="shared" si="6"/>
        <v>1</v>
      </c>
      <c r="AA26" s="338">
        <f t="shared" si="6"/>
        <v>1</v>
      </c>
      <c r="AB26" s="338">
        <f t="shared" si="11"/>
        <v>1</v>
      </c>
      <c r="AC26" s="341">
        <f>ROUND(S26,0)</f>
        <v>110614699</v>
      </c>
      <c r="AD26" s="340">
        <f>S26-AC26</f>
        <v>0</v>
      </c>
      <c r="AE26" s="207"/>
      <c r="AF26" s="207"/>
      <c r="AG26" s="623" t="s">
        <v>779</v>
      </c>
      <c r="AH26" s="623" t="s">
        <v>275</v>
      </c>
      <c r="AI26" s="544" t="s">
        <v>1567</v>
      </c>
      <c r="AJ26" s="609" t="s">
        <v>91</v>
      </c>
      <c r="AK26" s="610">
        <v>221</v>
      </c>
      <c r="AL26" s="611">
        <v>980500</v>
      </c>
      <c r="AM26" s="612">
        <v>216690500</v>
      </c>
      <c r="AN26" s="614"/>
      <c r="AO26" s="614"/>
      <c r="AP26" s="615"/>
      <c r="AQ26" s="338">
        <f>IF(EXACT(VLOOKUP(AG26,OFERTA_0,3,FALSE),AI26),1,0)</f>
        <v>1</v>
      </c>
      <c r="AR26" s="338">
        <f>IF(EXACT(VLOOKUP(AG26,OFERTA_0,4,FALSE),AJ26),1,0)</f>
        <v>1</v>
      </c>
      <c r="AS26" s="338">
        <f>IF(EXACT(VLOOKUP(AG26,OFERTA_0,5,FALSE),AK26),1,0)</f>
        <v>1</v>
      </c>
      <c r="AT26" s="338">
        <f t="shared" si="7"/>
        <v>1</v>
      </c>
      <c r="AU26" s="338">
        <f t="shared" si="8"/>
        <v>1</v>
      </c>
      <c r="AV26" s="338">
        <f t="shared" si="12"/>
        <v>1</v>
      </c>
      <c r="AW26" s="341">
        <f>ROUND(AM26,0)</f>
        <v>216690500</v>
      </c>
      <c r="AX26" s="340">
        <f>AM26-AW26</f>
        <v>0</v>
      </c>
      <c r="BA26" s="623" t="s">
        <v>779</v>
      </c>
      <c r="BB26" s="623" t="s">
        <v>275</v>
      </c>
      <c r="BC26" s="544" t="s">
        <v>1567</v>
      </c>
      <c r="BD26" s="609" t="s">
        <v>91</v>
      </c>
      <c r="BE26" s="610">
        <v>221</v>
      </c>
      <c r="BF26" s="611">
        <v>1000000</v>
      </c>
      <c r="BG26" s="612">
        <v>221000000</v>
      </c>
      <c r="BH26" s="614"/>
      <c r="BI26" s="614"/>
      <c r="BJ26" s="615"/>
      <c r="BK26" s="338">
        <f>IF(EXACT(VLOOKUP(BA26,OFERTA_0,3,FALSE),BC26),1,0)</f>
        <v>1</v>
      </c>
      <c r="BL26" s="338">
        <f>IF(EXACT(VLOOKUP(BA26,OFERTA_0,4,FALSE),BD26),1,0)</f>
        <v>1</v>
      </c>
      <c r="BM26" s="338">
        <f>IF(EXACT(VLOOKUP(BA26,OFERTA_0,5,FALSE),BE26),1,0)</f>
        <v>1</v>
      </c>
      <c r="BN26" s="338">
        <f t="shared" si="9"/>
        <v>1</v>
      </c>
      <c r="BO26" s="338">
        <f t="shared" si="10"/>
        <v>1</v>
      </c>
      <c r="BP26" s="338">
        <f t="shared" si="13"/>
        <v>1</v>
      </c>
      <c r="BQ26" s="341">
        <f>ROUND(BG26,0)</f>
        <v>221000000</v>
      </c>
      <c r="BR26" s="340">
        <f>BG26-BQ26</f>
        <v>0</v>
      </c>
    </row>
    <row r="27" spans="1:70" s="288" customFormat="1" ht="115.5" customHeight="1" x14ac:dyDescent="0.2">
      <c r="A27" s="215">
        <f t="shared" si="5"/>
        <v>14</v>
      </c>
      <c r="B27" s="538" t="s">
        <v>780</v>
      </c>
      <c r="C27" s="538" t="s">
        <v>275</v>
      </c>
      <c r="D27" s="566" t="s">
        <v>1532</v>
      </c>
      <c r="E27" s="449" t="s">
        <v>91</v>
      </c>
      <c r="F27" s="450">
        <v>301</v>
      </c>
      <c r="G27" s="534"/>
      <c r="H27" s="451">
        <v>0</v>
      </c>
      <c r="I27" s="453"/>
      <c r="J27" s="454"/>
      <c r="K27" s="199"/>
      <c r="L27" s="199"/>
      <c r="M27" s="623" t="s">
        <v>780</v>
      </c>
      <c r="N27" s="623" t="s">
        <v>275</v>
      </c>
      <c r="O27" s="544" t="s">
        <v>1507</v>
      </c>
      <c r="P27" s="609" t="s">
        <v>91</v>
      </c>
      <c r="Q27" s="610">
        <v>301</v>
      </c>
      <c r="R27" s="611">
        <v>711307</v>
      </c>
      <c r="S27" s="612">
        <v>214103407</v>
      </c>
      <c r="T27" s="614"/>
      <c r="U27" s="614"/>
      <c r="V27" s="615"/>
      <c r="W27" s="338">
        <f>IF(EXACT(VLOOKUP(M27,OFERTA_0,3,FALSE),O27),1,0)</f>
        <v>1</v>
      </c>
      <c r="X27" s="338">
        <f>IF(EXACT(VLOOKUP(M27,OFERTA_0,4,FALSE),P27),1,0)</f>
        <v>1</v>
      </c>
      <c r="Y27" s="338">
        <f>IF(EXACT(VLOOKUP(M27,OFERTA_0,5,FALSE),Q27),1,0)</f>
        <v>1</v>
      </c>
      <c r="Z27" s="338">
        <f t="shared" si="6"/>
        <v>1</v>
      </c>
      <c r="AA27" s="338">
        <f t="shared" si="6"/>
        <v>1</v>
      </c>
      <c r="AB27" s="338">
        <f t="shared" ref="AB27:AB40" si="14">PRODUCT(W27:AA27)</f>
        <v>1</v>
      </c>
      <c r="AC27" s="341">
        <f>ROUND(S27,0)</f>
        <v>214103407</v>
      </c>
      <c r="AD27" s="340">
        <f>S27-AC27</f>
        <v>0</v>
      </c>
      <c r="AE27" s="207"/>
      <c r="AF27" s="207"/>
      <c r="AG27" s="623" t="s">
        <v>780</v>
      </c>
      <c r="AH27" s="623" t="s">
        <v>275</v>
      </c>
      <c r="AI27" s="544" t="s">
        <v>1568</v>
      </c>
      <c r="AJ27" s="609" t="s">
        <v>91</v>
      </c>
      <c r="AK27" s="610">
        <v>301</v>
      </c>
      <c r="AL27" s="611">
        <v>1182000</v>
      </c>
      <c r="AM27" s="612">
        <v>355782000</v>
      </c>
      <c r="AN27" s="614"/>
      <c r="AO27" s="614"/>
      <c r="AP27" s="615"/>
      <c r="AQ27" s="338">
        <f>IF(EXACT(VLOOKUP(AG27,OFERTA_0,3,FALSE),AI27),1,0)</f>
        <v>1</v>
      </c>
      <c r="AR27" s="338">
        <f>IF(EXACT(VLOOKUP(AG27,OFERTA_0,4,FALSE),AJ27),1,0)</f>
        <v>1</v>
      </c>
      <c r="AS27" s="338">
        <f>IF(EXACT(VLOOKUP(AG27,OFERTA_0,5,FALSE),AK27),1,0)</f>
        <v>1</v>
      </c>
      <c r="AT27" s="338">
        <f t="shared" si="7"/>
        <v>1</v>
      </c>
      <c r="AU27" s="338">
        <f t="shared" si="8"/>
        <v>1</v>
      </c>
      <c r="AV27" s="338">
        <f t="shared" si="12"/>
        <v>1</v>
      </c>
      <c r="AW27" s="341">
        <f>ROUND(AM27,0)</f>
        <v>355782000</v>
      </c>
      <c r="AX27" s="340">
        <f>AM27-AW27</f>
        <v>0</v>
      </c>
      <c r="BA27" s="623" t="s">
        <v>780</v>
      </c>
      <c r="BB27" s="623" t="s">
        <v>275</v>
      </c>
      <c r="BC27" s="544" t="s">
        <v>1568</v>
      </c>
      <c r="BD27" s="609" t="s">
        <v>91</v>
      </c>
      <c r="BE27" s="610">
        <v>301</v>
      </c>
      <c r="BF27" s="611">
        <v>1050000</v>
      </c>
      <c r="BG27" s="612">
        <v>316050000</v>
      </c>
      <c r="BH27" s="614"/>
      <c r="BI27" s="614"/>
      <c r="BJ27" s="615"/>
      <c r="BK27" s="338">
        <f>IF(EXACT(VLOOKUP(BA27,OFERTA_0,3,FALSE),BC27),1,0)</f>
        <v>1</v>
      </c>
      <c r="BL27" s="338">
        <f>IF(EXACT(VLOOKUP(BA27,OFERTA_0,4,FALSE),BD27),1,0)</f>
        <v>1</v>
      </c>
      <c r="BM27" s="338">
        <f>IF(EXACT(VLOOKUP(BA27,OFERTA_0,5,FALSE),BE27),1,0)</f>
        <v>1</v>
      </c>
      <c r="BN27" s="338">
        <f t="shared" si="9"/>
        <v>1</v>
      </c>
      <c r="BO27" s="338">
        <f t="shared" si="10"/>
        <v>1</v>
      </c>
      <c r="BP27" s="338">
        <f t="shared" si="13"/>
        <v>1</v>
      </c>
      <c r="BQ27" s="341">
        <f>ROUND(BG27,0)</f>
        <v>316050000</v>
      </c>
      <c r="BR27" s="340">
        <f>BG27-BQ27</f>
        <v>0</v>
      </c>
    </row>
    <row r="28" spans="1:70" s="288" customFormat="1" ht="15.75" x14ac:dyDescent="0.25">
      <c r="A28" s="215">
        <f t="shared" si="5"/>
        <v>15</v>
      </c>
      <c r="B28" s="458" t="s">
        <v>781</v>
      </c>
      <c r="C28" s="458"/>
      <c r="D28" s="583" t="s">
        <v>289</v>
      </c>
      <c r="E28" s="459"/>
      <c r="F28" s="459"/>
      <c r="G28" s="459"/>
      <c r="H28" s="459"/>
      <c r="I28" s="460"/>
      <c r="J28" s="461"/>
      <c r="K28" s="199"/>
      <c r="L28" s="199"/>
      <c r="M28" s="619" t="s">
        <v>781</v>
      </c>
      <c r="N28" s="619"/>
      <c r="O28" s="543" t="s">
        <v>289</v>
      </c>
      <c r="P28" s="620"/>
      <c r="Q28" s="620"/>
      <c r="R28" s="620"/>
      <c r="S28" s="620"/>
      <c r="T28" s="621">
        <v>72167564</v>
      </c>
      <c r="U28" s="621"/>
      <c r="V28" s="622"/>
      <c r="W28" s="338"/>
      <c r="X28" s="338"/>
      <c r="Y28" s="338"/>
      <c r="Z28" s="338"/>
      <c r="AA28" s="338"/>
      <c r="AB28" s="338"/>
      <c r="AC28" s="339"/>
      <c r="AD28" s="340"/>
      <c r="AE28" s="207"/>
      <c r="AF28" s="207"/>
      <c r="AG28" s="619" t="s">
        <v>781</v>
      </c>
      <c r="AH28" s="619"/>
      <c r="AI28" s="543" t="s">
        <v>289</v>
      </c>
      <c r="AJ28" s="620"/>
      <c r="AK28" s="620"/>
      <c r="AL28" s="620"/>
      <c r="AM28" s="620"/>
      <c r="AN28" s="621">
        <v>74997176</v>
      </c>
      <c r="AO28" s="621"/>
      <c r="AP28" s="622"/>
      <c r="AQ28" s="338"/>
      <c r="AR28" s="338"/>
      <c r="AS28" s="338"/>
      <c r="AT28" s="338"/>
      <c r="AU28" s="338"/>
      <c r="AV28" s="338"/>
      <c r="AW28" s="339"/>
      <c r="AX28" s="340"/>
      <c r="BA28" s="619" t="s">
        <v>781</v>
      </c>
      <c r="BB28" s="619"/>
      <c r="BC28" s="543" t="s">
        <v>289</v>
      </c>
      <c r="BD28" s="620"/>
      <c r="BE28" s="620"/>
      <c r="BF28" s="620"/>
      <c r="BG28" s="620"/>
      <c r="BH28" s="621">
        <v>105055584</v>
      </c>
      <c r="BI28" s="621"/>
      <c r="BJ28" s="622"/>
      <c r="BK28" s="338"/>
      <c r="BL28" s="338"/>
      <c r="BM28" s="338"/>
      <c r="BN28" s="338"/>
      <c r="BO28" s="338"/>
      <c r="BP28" s="338"/>
      <c r="BQ28" s="339"/>
      <c r="BR28" s="340"/>
    </row>
    <row r="29" spans="1:70" s="288" customFormat="1" ht="53.25" customHeight="1" x14ac:dyDescent="0.2">
      <c r="A29" s="215">
        <f t="shared" si="5"/>
        <v>16</v>
      </c>
      <c r="B29" s="449" t="s">
        <v>782</v>
      </c>
      <c r="C29" s="449" t="s">
        <v>280</v>
      </c>
      <c r="D29" s="565" t="s">
        <v>290</v>
      </c>
      <c r="E29" s="449" t="s">
        <v>284</v>
      </c>
      <c r="F29" s="450">
        <v>816.4</v>
      </c>
      <c r="G29" s="534"/>
      <c r="H29" s="451">
        <v>0</v>
      </c>
      <c r="I29" s="453"/>
      <c r="J29" s="454"/>
      <c r="K29" s="199"/>
      <c r="L29" s="199"/>
      <c r="M29" s="609" t="s">
        <v>782</v>
      </c>
      <c r="N29" s="609" t="s">
        <v>280</v>
      </c>
      <c r="O29" s="541" t="s">
        <v>290</v>
      </c>
      <c r="P29" s="609" t="s">
        <v>284</v>
      </c>
      <c r="Q29" s="610">
        <v>816.4</v>
      </c>
      <c r="R29" s="611">
        <v>77467</v>
      </c>
      <c r="S29" s="612">
        <v>63244059</v>
      </c>
      <c r="T29" s="614"/>
      <c r="U29" s="614"/>
      <c r="V29" s="615"/>
      <c r="W29" s="338">
        <f>IF(EXACT(VLOOKUP(M29,OFERTA_0,3,FALSE),O29),1,0)</f>
        <v>1</v>
      </c>
      <c r="X29" s="338">
        <f>IF(EXACT(VLOOKUP(M29,OFERTA_0,4,FALSE),P29),1,0)</f>
        <v>1</v>
      </c>
      <c r="Y29" s="338">
        <f>IF(EXACT(VLOOKUP(M29,OFERTA_0,5,FALSE),Q29),1,0)</f>
        <v>1</v>
      </c>
      <c r="Z29" s="338">
        <f>IF(R29=0,0,1)</f>
        <v>1</v>
      </c>
      <c r="AA29" s="338">
        <f>IF(S29=0,0,1)</f>
        <v>1</v>
      </c>
      <c r="AB29" s="338">
        <f t="shared" si="14"/>
        <v>1</v>
      </c>
      <c r="AC29" s="341">
        <f>ROUND(S29,0)</f>
        <v>63244059</v>
      </c>
      <c r="AD29" s="340">
        <f>S29-AC29</f>
        <v>0</v>
      </c>
      <c r="AE29" s="207"/>
      <c r="AF29" s="207"/>
      <c r="AG29" s="609" t="s">
        <v>782</v>
      </c>
      <c r="AH29" s="609" t="s">
        <v>280</v>
      </c>
      <c r="AI29" s="541" t="s">
        <v>290</v>
      </c>
      <c r="AJ29" s="609" t="s">
        <v>284</v>
      </c>
      <c r="AK29" s="610">
        <v>816.4</v>
      </c>
      <c r="AL29" s="611">
        <v>69662</v>
      </c>
      <c r="AM29" s="612">
        <v>56872057</v>
      </c>
      <c r="AN29" s="614"/>
      <c r="AO29" s="614"/>
      <c r="AP29" s="615"/>
      <c r="AQ29" s="338">
        <f>IF(EXACT(VLOOKUP(AG29,OFERTA_0,3,FALSE),AI29),1,0)</f>
        <v>1</v>
      </c>
      <c r="AR29" s="338">
        <f>IF(EXACT(VLOOKUP(AG29,OFERTA_0,4,FALSE),AJ29),1,0)</f>
        <v>1</v>
      </c>
      <c r="AS29" s="338">
        <f>IF(EXACT(VLOOKUP(AG29,OFERTA_0,5,FALSE),AK29),1,0)</f>
        <v>1</v>
      </c>
      <c r="AT29" s="338">
        <f>IF(AL29=0,0,1)</f>
        <v>1</v>
      </c>
      <c r="AU29" s="338">
        <f>IF(AM29=0,0,1)</f>
        <v>1</v>
      </c>
      <c r="AV29" s="338">
        <f t="shared" ref="AV29:AV30" si="15">PRODUCT(AQ29:AU29)</f>
        <v>1</v>
      </c>
      <c r="AW29" s="341">
        <f>ROUND(AM29,0)</f>
        <v>56872057</v>
      </c>
      <c r="AX29" s="340">
        <f>AM29-AW29</f>
        <v>0</v>
      </c>
      <c r="BA29" s="609" t="s">
        <v>782</v>
      </c>
      <c r="BB29" s="609" t="s">
        <v>280</v>
      </c>
      <c r="BC29" s="541" t="s">
        <v>290</v>
      </c>
      <c r="BD29" s="609" t="s">
        <v>284</v>
      </c>
      <c r="BE29" s="610">
        <v>816.4</v>
      </c>
      <c r="BF29" s="611">
        <v>115000</v>
      </c>
      <c r="BG29" s="612">
        <v>93886000</v>
      </c>
      <c r="BH29" s="614"/>
      <c r="BI29" s="614"/>
      <c r="BJ29" s="615"/>
      <c r="BK29" s="338">
        <f>IF(EXACT(VLOOKUP(BA29,OFERTA_0,3,FALSE),BC29),1,0)</f>
        <v>1</v>
      </c>
      <c r="BL29" s="338">
        <f>IF(EXACT(VLOOKUP(BA29,OFERTA_0,4,FALSE),BD29),1,0)</f>
        <v>1</v>
      </c>
      <c r="BM29" s="338">
        <f>IF(EXACT(VLOOKUP(BA29,OFERTA_0,5,FALSE),BE29),1,0)</f>
        <v>1</v>
      </c>
      <c r="BN29" s="338">
        <f>IF(BF29=0,0,1)</f>
        <v>1</v>
      </c>
      <c r="BO29" s="338">
        <f>IF(BG29=0,0,1)</f>
        <v>1</v>
      </c>
      <c r="BP29" s="338">
        <f t="shared" ref="BP29:BP30" si="16">PRODUCT(BK29:BO29)</f>
        <v>1</v>
      </c>
      <c r="BQ29" s="341">
        <f>ROUND(BG29,0)</f>
        <v>93886000</v>
      </c>
      <c r="BR29" s="340">
        <f>BG29-BQ29</f>
        <v>0</v>
      </c>
    </row>
    <row r="30" spans="1:70" s="288" customFormat="1" ht="53.25" customHeight="1" x14ac:dyDescent="0.2">
      <c r="A30" s="215">
        <f t="shared" si="5"/>
        <v>17</v>
      </c>
      <c r="B30" s="449" t="s">
        <v>783</v>
      </c>
      <c r="C30" s="449" t="s">
        <v>280</v>
      </c>
      <c r="D30" s="565" t="s">
        <v>291</v>
      </c>
      <c r="E30" s="449" t="s">
        <v>284</v>
      </c>
      <c r="F30" s="450">
        <v>471.37</v>
      </c>
      <c r="G30" s="534"/>
      <c r="H30" s="451">
        <v>0</v>
      </c>
      <c r="I30" s="462"/>
      <c r="J30" s="454"/>
      <c r="K30" s="199"/>
      <c r="L30" s="199"/>
      <c r="M30" s="609" t="s">
        <v>783</v>
      </c>
      <c r="N30" s="609" t="s">
        <v>280</v>
      </c>
      <c r="O30" s="541" t="s">
        <v>291</v>
      </c>
      <c r="P30" s="609" t="s">
        <v>284</v>
      </c>
      <c r="Q30" s="610">
        <v>471.37</v>
      </c>
      <c r="R30" s="611">
        <v>18931</v>
      </c>
      <c r="S30" s="612">
        <v>8923505</v>
      </c>
      <c r="T30" s="614"/>
      <c r="U30" s="624"/>
      <c r="V30" s="615"/>
      <c r="W30" s="338">
        <f>IF(EXACT(VLOOKUP(M30,OFERTA_0,3,FALSE),O30),1,0)</f>
        <v>1</v>
      </c>
      <c r="X30" s="338">
        <f>IF(EXACT(VLOOKUP(M30,OFERTA_0,4,FALSE),P30),1,0)</f>
        <v>1</v>
      </c>
      <c r="Y30" s="338">
        <f>IF(EXACT(VLOOKUP(M30,OFERTA_0,5,FALSE),Q30),1,0)</f>
        <v>1</v>
      </c>
      <c r="Z30" s="338">
        <f>IF(R30=0,0,1)</f>
        <v>1</v>
      </c>
      <c r="AA30" s="338">
        <f>IF(S30=0,0,1)</f>
        <v>1</v>
      </c>
      <c r="AB30" s="338">
        <f t="shared" si="14"/>
        <v>1</v>
      </c>
      <c r="AC30" s="341">
        <f>ROUND(S30,0)</f>
        <v>8923505</v>
      </c>
      <c r="AD30" s="340">
        <f>S30-AC30</f>
        <v>0</v>
      </c>
      <c r="AE30" s="207"/>
      <c r="AF30" s="207"/>
      <c r="AG30" s="609" t="s">
        <v>783</v>
      </c>
      <c r="AH30" s="609" t="s">
        <v>280</v>
      </c>
      <c r="AI30" s="541" t="s">
        <v>291</v>
      </c>
      <c r="AJ30" s="609" t="s">
        <v>284</v>
      </c>
      <c r="AK30" s="610">
        <v>471.37</v>
      </c>
      <c r="AL30" s="611">
        <v>38452</v>
      </c>
      <c r="AM30" s="612">
        <v>18125119</v>
      </c>
      <c r="AN30" s="614"/>
      <c r="AO30" s="624"/>
      <c r="AP30" s="615"/>
      <c r="AQ30" s="338">
        <f>IF(EXACT(VLOOKUP(AG30,OFERTA_0,3,FALSE),AI30),1,0)</f>
        <v>1</v>
      </c>
      <c r="AR30" s="338">
        <f>IF(EXACT(VLOOKUP(AG30,OFERTA_0,4,FALSE),AJ30),1,0)</f>
        <v>1</v>
      </c>
      <c r="AS30" s="338">
        <f>IF(EXACT(VLOOKUP(AG30,OFERTA_0,5,FALSE),AK30),1,0)</f>
        <v>1</v>
      </c>
      <c r="AT30" s="338">
        <f>IF(AL30=0,0,1)</f>
        <v>1</v>
      </c>
      <c r="AU30" s="338">
        <f>IF(AM30=0,0,1)</f>
        <v>1</v>
      </c>
      <c r="AV30" s="338">
        <f t="shared" si="15"/>
        <v>1</v>
      </c>
      <c r="AW30" s="341">
        <f>ROUND(AM30,0)</f>
        <v>18125119</v>
      </c>
      <c r="AX30" s="340">
        <f>AM30-AW30</f>
        <v>0</v>
      </c>
      <c r="BA30" s="609" t="s">
        <v>783</v>
      </c>
      <c r="BB30" s="609" t="s">
        <v>280</v>
      </c>
      <c r="BC30" s="541" t="s">
        <v>291</v>
      </c>
      <c r="BD30" s="609" t="s">
        <v>284</v>
      </c>
      <c r="BE30" s="610">
        <v>471.37</v>
      </c>
      <c r="BF30" s="611">
        <v>23696</v>
      </c>
      <c r="BG30" s="612">
        <v>11169584</v>
      </c>
      <c r="BH30" s="614"/>
      <c r="BI30" s="624"/>
      <c r="BJ30" s="615"/>
      <c r="BK30" s="338">
        <f>IF(EXACT(VLOOKUP(BA30,OFERTA_0,3,FALSE),BC30),1,0)</f>
        <v>1</v>
      </c>
      <c r="BL30" s="338">
        <f>IF(EXACT(VLOOKUP(BA30,OFERTA_0,4,FALSE),BD30),1,0)</f>
        <v>1</v>
      </c>
      <c r="BM30" s="338">
        <f>IF(EXACT(VLOOKUP(BA30,OFERTA_0,5,FALSE),BE30),1,0)</f>
        <v>1</v>
      </c>
      <c r="BN30" s="338">
        <f>IF(BF30=0,0,1)</f>
        <v>1</v>
      </c>
      <c r="BO30" s="338">
        <f>IF(BG30=0,0,1)</f>
        <v>1</v>
      </c>
      <c r="BP30" s="338">
        <f t="shared" si="16"/>
        <v>1</v>
      </c>
      <c r="BQ30" s="341">
        <f>ROUND(BG30,0)</f>
        <v>11169584</v>
      </c>
      <c r="BR30" s="340">
        <f>BG30-BQ30</f>
        <v>0</v>
      </c>
    </row>
    <row r="31" spans="1:70" s="288" customFormat="1" ht="15.75" x14ac:dyDescent="0.25">
      <c r="A31" s="215">
        <f t="shared" si="5"/>
        <v>18</v>
      </c>
      <c r="B31" s="458" t="s">
        <v>784</v>
      </c>
      <c r="C31" s="458"/>
      <c r="D31" s="583" t="s">
        <v>292</v>
      </c>
      <c r="E31" s="459"/>
      <c r="F31" s="459"/>
      <c r="G31" s="459"/>
      <c r="H31" s="459"/>
      <c r="I31" s="460"/>
      <c r="J31" s="461"/>
      <c r="K31" s="199"/>
      <c r="L31" s="199"/>
      <c r="M31" s="619" t="s">
        <v>784</v>
      </c>
      <c r="N31" s="619"/>
      <c r="O31" s="543" t="s">
        <v>292</v>
      </c>
      <c r="P31" s="620"/>
      <c r="Q31" s="620"/>
      <c r="R31" s="620"/>
      <c r="S31" s="620"/>
      <c r="T31" s="621">
        <v>2172020</v>
      </c>
      <c r="U31" s="621"/>
      <c r="V31" s="622"/>
      <c r="W31" s="338"/>
      <c r="X31" s="338"/>
      <c r="Y31" s="338"/>
      <c r="Z31" s="338"/>
      <c r="AA31" s="338"/>
      <c r="AB31" s="338"/>
      <c r="AC31" s="339"/>
      <c r="AD31" s="340"/>
      <c r="AE31" s="207"/>
      <c r="AF31" s="207"/>
      <c r="AG31" s="619" t="s">
        <v>784</v>
      </c>
      <c r="AH31" s="619"/>
      <c r="AI31" s="543" t="s">
        <v>292</v>
      </c>
      <c r="AJ31" s="620"/>
      <c r="AK31" s="620"/>
      <c r="AL31" s="620"/>
      <c r="AM31" s="620"/>
      <c r="AN31" s="621">
        <v>2006148</v>
      </c>
      <c r="AO31" s="621"/>
      <c r="AP31" s="622"/>
      <c r="AQ31" s="338"/>
      <c r="AR31" s="338"/>
      <c r="AS31" s="338"/>
      <c r="AT31" s="338"/>
      <c r="AU31" s="338"/>
      <c r="AV31" s="338"/>
      <c r="AW31" s="339"/>
      <c r="AX31" s="340"/>
      <c r="BA31" s="619" t="s">
        <v>784</v>
      </c>
      <c r="BB31" s="619"/>
      <c r="BC31" s="543" t="s">
        <v>292</v>
      </c>
      <c r="BD31" s="620"/>
      <c r="BE31" s="620"/>
      <c r="BF31" s="620"/>
      <c r="BG31" s="620"/>
      <c r="BH31" s="621">
        <v>1983137</v>
      </c>
      <c r="BI31" s="621"/>
      <c r="BJ31" s="622"/>
      <c r="BK31" s="338"/>
      <c r="BL31" s="338"/>
      <c r="BM31" s="338"/>
      <c r="BN31" s="338"/>
      <c r="BO31" s="338"/>
      <c r="BP31" s="338"/>
      <c r="BQ31" s="339"/>
      <c r="BR31" s="340"/>
    </row>
    <row r="32" spans="1:70" s="288" customFormat="1" ht="31.5" x14ac:dyDescent="0.2">
      <c r="A32" s="215">
        <f t="shared" si="5"/>
        <v>19</v>
      </c>
      <c r="B32" s="449" t="s">
        <v>785</v>
      </c>
      <c r="C32" s="449" t="s">
        <v>280</v>
      </c>
      <c r="D32" s="565" t="s">
        <v>293</v>
      </c>
      <c r="E32" s="449" t="s">
        <v>284</v>
      </c>
      <c r="F32" s="450">
        <v>56.4</v>
      </c>
      <c r="G32" s="534"/>
      <c r="H32" s="451">
        <v>0</v>
      </c>
      <c r="I32" s="453"/>
      <c r="J32" s="454"/>
      <c r="K32" s="199"/>
      <c r="L32" s="199"/>
      <c r="M32" s="609" t="s">
        <v>785</v>
      </c>
      <c r="N32" s="609" t="s">
        <v>280</v>
      </c>
      <c r="O32" s="541" t="s">
        <v>293</v>
      </c>
      <c r="P32" s="609" t="s">
        <v>284</v>
      </c>
      <c r="Q32" s="610">
        <v>56.4</v>
      </c>
      <c r="R32" s="611">
        <v>38511</v>
      </c>
      <c r="S32" s="612">
        <v>2172020</v>
      </c>
      <c r="T32" s="614"/>
      <c r="U32" s="614"/>
      <c r="V32" s="615"/>
      <c r="W32" s="338">
        <f>IF(EXACT(VLOOKUP(M32,OFERTA_0,3,FALSE),O32),1,0)</f>
        <v>1</v>
      </c>
      <c r="X32" s="338">
        <f>IF(EXACT(VLOOKUP(M32,OFERTA_0,4,FALSE),P32),1,0)</f>
        <v>1</v>
      </c>
      <c r="Y32" s="338">
        <f>IF(EXACT(VLOOKUP(M32,OFERTA_0,5,FALSE),Q32),1,0)</f>
        <v>1</v>
      </c>
      <c r="Z32" s="338">
        <f>IF(R32=0,0,1)</f>
        <v>1</v>
      </c>
      <c r="AA32" s="338">
        <f>IF(S32=0,0,1)</f>
        <v>1</v>
      </c>
      <c r="AB32" s="338">
        <f t="shared" si="14"/>
        <v>1</v>
      </c>
      <c r="AC32" s="341">
        <f>ROUND(S32,0)</f>
        <v>2172020</v>
      </c>
      <c r="AD32" s="340">
        <f>S32-AC32</f>
        <v>0</v>
      </c>
      <c r="AE32" s="207"/>
      <c r="AF32" s="207"/>
      <c r="AG32" s="609" t="s">
        <v>785</v>
      </c>
      <c r="AH32" s="609" t="s">
        <v>280</v>
      </c>
      <c r="AI32" s="541" t="s">
        <v>293</v>
      </c>
      <c r="AJ32" s="609" t="s">
        <v>284</v>
      </c>
      <c r="AK32" s="610">
        <v>56.4</v>
      </c>
      <c r="AL32" s="611">
        <v>35570</v>
      </c>
      <c r="AM32" s="612">
        <v>2006148</v>
      </c>
      <c r="AN32" s="614"/>
      <c r="AO32" s="614"/>
      <c r="AP32" s="615"/>
      <c r="AQ32" s="338">
        <f>IF(EXACT(VLOOKUP(AG32,OFERTA_0,3,FALSE),AI32),1,0)</f>
        <v>1</v>
      </c>
      <c r="AR32" s="338">
        <f>IF(EXACT(VLOOKUP(AG32,OFERTA_0,4,FALSE),AJ32),1,0)</f>
        <v>1</v>
      </c>
      <c r="AS32" s="338">
        <f>IF(EXACT(VLOOKUP(AG32,OFERTA_0,5,FALSE),AK32),1,0)</f>
        <v>1</v>
      </c>
      <c r="AT32" s="338">
        <f>IF(AL32=0,0,1)</f>
        <v>1</v>
      </c>
      <c r="AU32" s="338">
        <f>IF(AM32=0,0,1)</f>
        <v>1</v>
      </c>
      <c r="AV32" s="338">
        <f t="shared" ref="AV32" si="17">PRODUCT(AQ32:AU32)</f>
        <v>1</v>
      </c>
      <c r="AW32" s="341">
        <f>ROUND(AM32,0)</f>
        <v>2006148</v>
      </c>
      <c r="AX32" s="340">
        <f>AM32-AW32</f>
        <v>0</v>
      </c>
      <c r="BA32" s="609" t="s">
        <v>785</v>
      </c>
      <c r="BB32" s="609" t="s">
        <v>280</v>
      </c>
      <c r="BC32" s="541" t="s">
        <v>293</v>
      </c>
      <c r="BD32" s="609" t="s">
        <v>284</v>
      </c>
      <c r="BE32" s="610">
        <v>56.4</v>
      </c>
      <c r="BF32" s="611">
        <v>35162</v>
      </c>
      <c r="BG32" s="612">
        <v>1983137</v>
      </c>
      <c r="BH32" s="614"/>
      <c r="BI32" s="614"/>
      <c r="BJ32" s="615"/>
      <c r="BK32" s="338">
        <f>IF(EXACT(VLOOKUP(BA32,OFERTA_0,3,FALSE),BC32),1,0)</f>
        <v>1</v>
      </c>
      <c r="BL32" s="338">
        <f>IF(EXACT(VLOOKUP(BA32,OFERTA_0,4,FALSE),BD32),1,0)</f>
        <v>1</v>
      </c>
      <c r="BM32" s="338">
        <f>IF(EXACT(VLOOKUP(BA32,OFERTA_0,5,FALSE),BE32),1,0)</f>
        <v>1</v>
      </c>
      <c r="BN32" s="338">
        <f>IF(BF32=0,0,1)</f>
        <v>1</v>
      </c>
      <c r="BO32" s="338">
        <f>IF(BG32=0,0,1)</f>
        <v>1</v>
      </c>
      <c r="BP32" s="338">
        <f t="shared" ref="BP32" si="18">PRODUCT(BK32:BO32)</f>
        <v>1</v>
      </c>
      <c r="BQ32" s="341">
        <f>ROUND(BG32,0)</f>
        <v>1983137</v>
      </c>
      <c r="BR32" s="340">
        <f>BG32-BQ32</f>
        <v>0</v>
      </c>
    </row>
    <row r="33" spans="1:70" s="288" customFormat="1" ht="15.75" x14ac:dyDescent="0.25">
      <c r="A33" s="215">
        <f t="shared" si="5"/>
        <v>20</v>
      </c>
      <c r="B33" s="455" t="s">
        <v>786</v>
      </c>
      <c r="C33" s="455"/>
      <c r="D33" s="582" t="s">
        <v>294</v>
      </c>
      <c r="E33" s="456"/>
      <c r="F33" s="456"/>
      <c r="G33" s="456"/>
      <c r="H33" s="456"/>
      <c r="I33" s="457">
        <v>0</v>
      </c>
      <c r="J33" s="448" t="e">
        <v>#DIV/0!</v>
      </c>
      <c r="K33" s="199"/>
      <c r="L33" s="199"/>
      <c r="M33" s="616" t="s">
        <v>786</v>
      </c>
      <c r="N33" s="616"/>
      <c r="O33" s="542" t="s">
        <v>294</v>
      </c>
      <c r="P33" s="617"/>
      <c r="Q33" s="617"/>
      <c r="R33" s="617"/>
      <c r="S33" s="617"/>
      <c r="T33" s="618"/>
      <c r="U33" s="618">
        <v>852806417</v>
      </c>
      <c r="V33" s="608">
        <v>0.12345935174882491</v>
      </c>
      <c r="W33" s="338"/>
      <c r="X33" s="338"/>
      <c r="Y33" s="338"/>
      <c r="Z33" s="338"/>
      <c r="AA33" s="338"/>
      <c r="AB33" s="338"/>
      <c r="AC33" s="339"/>
      <c r="AD33" s="340"/>
      <c r="AE33" s="207"/>
      <c r="AF33" s="207"/>
      <c r="AG33" s="616" t="s">
        <v>786</v>
      </c>
      <c r="AH33" s="616"/>
      <c r="AI33" s="542" t="s">
        <v>294</v>
      </c>
      <c r="AJ33" s="617"/>
      <c r="AK33" s="617"/>
      <c r="AL33" s="617"/>
      <c r="AM33" s="617"/>
      <c r="AN33" s="618"/>
      <c r="AO33" s="618">
        <v>1428635522</v>
      </c>
      <c r="AP33" s="608">
        <v>0.1471515919241837</v>
      </c>
      <c r="AQ33" s="338"/>
      <c r="AR33" s="338"/>
      <c r="AS33" s="338"/>
      <c r="AT33" s="338"/>
      <c r="AU33" s="338"/>
      <c r="AV33" s="338"/>
      <c r="AW33" s="339"/>
      <c r="AX33" s="340"/>
      <c r="BA33" s="616" t="s">
        <v>786</v>
      </c>
      <c r="BB33" s="616"/>
      <c r="BC33" s="542" t="s">
        <v>294</v>
      </c>
      <c r="BD33" s="617"/>
      <c r="BE33" s="617"/>
      <c r="BF33" s="617"/>
      <c r="BG33" s="617"/>
      <c r="BH33" s="618"/>
      <c r="BI33" s="618">
        <v>1003755038</v>
      </c>
      <c r="BJ33" s="608">
        <v>0.14106974000774186</v>
      </c>
      <c r="BK33" s="338"/>
      <c r="BL33" s="338"/>
      <c r="BM33" s="338"/>
      <c r="BN33" s="338"/>
      <c r="BO33" s="338"/>
      <c r="BP33" s="338"/>
      <c r="BQ33" s="339"/>
      <c r="BR33" s="340"/>
    </row>
    <row r="34" spans="1:70" s="288" customFormat="1" ht="15.75" x14ac:dyDescent="0.25">
      <c r="A34" s="215">
        <f t="shared" si="5"/>
        <v>21</v>
      </c>
      <c r="B34" s="455" t="s">
        <v>787</v>
      </c>
      <c r="C34" s="455"/>
      <c r="D34" s="582" t="s">
        <v>557</v>
      </c>
      <c r="E34" s="456"/>
      <c r="F34" s="456"/>
      <c r="G34" s="456"/>
      <c r="H34" s="456"/>
      <c r="I34" s="457"/>
      <c r="J34" s="463"/>
      <c r="K34" s="199"/>
      <c r="L34" s="199"/>
      <c r="M34" s="616" t="s">
        <v>787</v>
      </c>
      <c r="N34" s="616"/>
      <c r="O34" s="542" t="s">
        <v>557</v>
      </c>
      <c r="P34" s="617"/>
      <c r="Q34" s="617"/>
      <c r="R34" s="617"/>
      <c r="S34" s="617"/>
      <c r="T34" s="618">
        <v>162979956</v>
      </c>
      <c r="U34" s="618"/>
      <c r="V34" s="625"/>
      <c r="W34" s="338"/>
      <c r="X34" s="338"/>
      <c r="Y34" s="338"/>
      <c r="Z34" s="338"/>
      <c r="AA34" s="338"/>
      <c r="AB34" s="338"/>
      <c r="AC34" s="339"/>
      <c r="AD34" s="340"/>
      <c r="AE34" s="207"/>
      <c r="AF34" s="207"/>
      <c r="AG34" s="616" t="s">
        <v>787</v>
      </c>
      <c r="AH34" s="616"/>
      <c r="AI34" s="542" t="s">
        <v>557</v>
      </c>
      <c r="AJ34" s="617"/>
      <c r="AK34" s="617"/>
      <c r="AL34" s="617"/>
      <c r="AM34" s="617"/>
      <c r="AN34" s="618">
        <v>220075057</v>
      </c>
      <c r="AO34" s="618"/>
      <c r="AP34" s="625"/>
      <c r="AQ34" s="338"/>
      <c r="AR34" s="338"/>
      <c r="AS34" s="338"/>
      <c r="AT34" s="338"/>
      <c r="AU34" s="338"/>
      <c r="AV34" s="338"/>
      <c r="AW34" s="339"/>
      <c r="AX34" s="340"/>
      <c r="BA34" s="616" t="s">
        <v>787</v>
      </c>
      <c r="BB34" s="616"/>
      <c r="BC34" s="542" t="s">
        <v>557</v>
      </c>
      <c r="BD34" s="617"/>
      <c r="BE34" s="617"/>
      <c r="BF34" s="617"/>
      <c r="BG34" s="617"/>
      <c r="BH34" s="618">
        <v>198685945</v>
      </c>
      <c r="BI34" s="618"/>
      <c r="BJ34" s="625"/>
      <c r="BK34" s="338"/>
      <c r="BL34" s="338"/>
      <c r="BM34" s="338"/>
      <c r="BN34" s="338"/>
      <c r="BO34" s="338"/>
      <c r="BP34" s="338"/>
      <c r="BQ34" s="339"/>
      <c r="BR34" s="340"/>
    </row>
    <row r="35" spans="1:70" s="288" customFormat="1" ht="47.25" x14ac:dyDescent="0.2">
      <c r="A35" s="215">
        <f t="shared" si="5"/>
        <v>22</v>
      </c>
      <c r="B35" s="449" t="s">
        <v>788</v>
      </c>
      <c r="C35" s="449" t="s">
        <v>280</v>
      </c>
      <c r="D35" s="565" t="s">
        <v>789</v>
      </c>
      <c r="E35" s="449" t="s">
        <v>89</v>
      </c>
      <c r="F35" s="450">
        <v>246.28</v>
      </c>
      <c r="G35" s="534"/>
      <c r="H35" s="451">
        <v>0</v>
      </c>
      <c r="I35" s="453"/>
      <c r="J35" s="454"/>
      <c r="K35" s="199"/>
      <c r="L35" s="199"/>
      <c r="M35" s="609" t="s">
        <v>788</v>
      </c>
      <c r="N35" s="609" t="s">
        <v>280</v>
      </c>
      <c r="O35" s="545" t="s">
        <v>789</v>
      </c>
      <c r="P35" s="609" t="s">
        <v>89</v>
      </c>
      <c r="Q35" s="610">
        <v>246.28</v>
      </c>
      <c r="R35" s="611">
        <v>27753</v>
      </c>
      <c r="S35" s="612">
        <v>6835009</v>
      </c>
      <c r="T35" s="614"/>
      <c r="U35" s="614"/>
      <c r="V35" s="615"/>
      <c r="W35" s="338">
        <f t="shared" ref="W35:W40" si="19">IF(EXACT(VLOOKUP(M35,OFERTA_0,3,FALSE),O35),1,0)</f>
        <v>1</v>
      </c>
      <c r="X35" s="338">
        <f t="shared" ref="X35:X40" si="20">IF(EXACT(VLOOKUP(M35,OFERTA_0,4,FALSE),P35),1,0)</f>
        <v>1</v>
      </c>
      <c r="Y35" s="338">
        <f t="shared" ref="Y35:Y40" si="21">IF(EXACT(VLOOKUP(M35,OFERTA_0,5,FALSE),Q35),1,0)</f>
        <v>1</v>
      </c>
      <c r="Z35" s="338">
        <f t="shared" ref="Z35:AA38" si="22">IF(R35=0,0,1)</f>
        <v>1</v>
      </c>
      <c r="AA35" s="338">
        <f t="shared" si="22"/>
        <v>1</v>
      </c>
      <c r="AB35" s="338">
        <f t="shared" si="14"/>
        <v>1</v>
      </c>
      <c r="AC35" s="341">
        <f t="shared" ref="AC35:AC40" si="23">ROUND(S35,0)</f>
        <v>6835009</v>
      </c>
      <c r="AD35" s="340">
        <f t="shared" ref="AD35:AD40" si="24">S35-AC35</f>
        <v>0</v>
      </c>
      <c r="AE35" s="207"/>
      <c r="AF35" s="207"/>
      <c r="AG35" s="609" t="s">
        <v>788</v>
      </c>
      <c r="AH35" s="609" t="s">
        <v>280</v>
      </c>
      <c r="AI35" s="545" t="s">
        <v>789</v>
      </c>
      <c r="AJ35" s="609" t="s">
        <v>89</v>
      </c>
      <c r="AK35" s="610">
        <v>246.28</v>
      </c>
      <c r="AL35" s="611">
        <v>12233</v>
      </c>
      <c r="AM35" s="612">
        <v>3012743</v>
      </c>
      <c r="AN35" s="614"/>
      <c r="AO35" s="614"/>
      <c r="AP35" s="615"/>
      <c r="AQ35" s="338">
        <f t="shared" ref="AQ35:AQ40" si="25">IF(EXACT(VLOOKUP(AG35,OFERTA_0,3,FALSE),AI35),1,0)</f>
        <v>1</v>
      </c>
      <c r="AR35" s="338">
        <f t="shared" ref="AR35:AR40" si="26">IF(EXACT(VLOOKUP(AG35,OFERTA_0,4,FALSE),AJ35),1,0)</f>
        <v>1</v>
      </c>
      <c r="AS35" s="338">
        <f t="shared" ref="AS35:AS40" si="27">IF(EXACT(VLOOKUP(AG35,OFERTA_0,5,FALSE),AK35),1,0)</f>
        <v>1</v>
      </c>
      <c r="AT35" s="338">
        <f t="shared" ref="AT35:AT39" si="28">IF(AL35=0,0,1)</f>
        <v>1</v>
      </c>
      <c r="AU35" s="338">
        <f t="shared" ref="AU35:AU39" si="29">IF(AM35=0,0,1)</f>
        <v>1</v>
      </c>
      <c r="AV35" s="338">
        <f t="shared" ref="AV35:AV40" si="30">PRODUCT(AQ35:AU35)</f>
        <v>1</v>
      </c>
      <c r="AW35" s="341">
        <f t="shared" ref="AW35:AW40" si="31">ROUND(AM35,0)</f>
        <v>3012743</v>
      </c>
      <c r="AX35" s="340">
        <f t="shared" ref="AX35:AX40" si="32">AM35-AW35</f>
        <v>0</v>
      </c>
      <c r="BA35" s="609" t="s">
        <v>788</v>
      </c>
      <c r="BB35" s="609" t="s">
        <v>280</v>
      </c>
      <c r="BC35" s="545" t="s">
        <v>789</v>
      </c>
      <c r="BD35" s="609" t="s">
        <v>89</v>
      </c>
      <c r="BE35" s="610">
        <v>246.28</v>
      </c>
      <c r="BF35" s="611">
        <v>10101</v>
      </c>
      <c r="BG35" s="612">
        <v>2487674</v>
      </c>
      <c r="BH35" s="614"/>
      <c r="BI35" s="614"/>
      <c r="BJ35" s="615"/>
      <c r="BK35" s="338">
        <f t="shared" ref="BK35:BK40" si="33">IF(EXACT(VLOOKUP(BA35,OFERTA_0,3,FALSE),BC35),1,0)</f>
        <v>1</v>
      </c>
      <c r="BL35" s="338">
        <f t="shared" ref="BL35:BL40" si="34">IF(EXACT(VLOOKUP(BA35,OFERTA_0,4,FALSE),BD35),1,0)</f>
        <v>1</v>
      </c>
      <c r="BM35" s="338">
        <f t="shared" ref="BM35:BM40" si="35">IF(EXACT(VLOOKUP(BA35,OFERTA_0,5,FALSE),BE35),1,0)</f>
        <v>1</v>
      </c>
      <c r="BN35" s="338">
        <f t="shared" ref="BN35:BN39" si="36">IF(BF35=0,0,1)</f>
        <v>1</v>
      </c>
      <c r="BO35" s="338">
        <f t="shared" ref="BO35:BO39" si="37">IF(BG35=0,0,1)</f>
        <v>1</v>
      </c>
      <c r="BP35" s="338">
        <f t="shared" ref="BP35:BP40" si="38">PRODUCT(BK35:BO35)</f>
        <v>1</v>
      </c>
      <c r="BQ35" s="341">
        <f t="shared" ref="BQ35:BQ40" si="39">ROUND(BG35,0)</f>
        <v>2487674</v>
      </c>
      <c r="BR35" s="340">
        <f t="shared" ref="BR35:BR40" si="40">BG35-BQ35</f>
        <v>0</v>
      </c>
    </row>
    <row r="36" spans="1:70" s="288" customFormat="1" ht="63" x14ac:dyDescent="0.2">
      <c r="A36" s="215">
        <f t="shared" si="5"/>
        <v>23</v>
      </c>
      <c r="B36" s="449" t="s">
        <v>790</v>
      </c>
      <c r="C36" s="449" t="s">
        <v>280</v>
      </c>
      <c r="D36" s="565" t="s">
        <v>791</v>
      </c>
      <c r="E36" s="449" t="s">
        <v>284</v>
      </c>
      <c r="F36" s="450">
        <v>737.44</v>
      </c>
      <c r="G36" s="534"/>
      <c r="H36" s="451">
        <v>0</v>
      </c>
      <c r="I36" s="453"/>
      <c r="J36" s="454"/>
      <c r="K36" s="199"/>
      <c r="L36" s="199"/>
      <c r="M36" s="609" t="s">
        <v>790</v>
      </c>
      <c r="N36" s="609" t="s">
        <v>280</v>
      </c>
      <c r="O36" s="545" t="s">
        <v>791</v>
      </c>
      <c r="P36" s="609" t="s">
        <v>284</v>
      </c>
      <c r="Q36" s="610">
        <v>737.44</v>
      </c>
      <c r="R36" s="611">
        <v>97000</v>
      </c>
      <c r="S36" s="612">
        <v>71531680</v>
      </c>
      <c r="T36" s="614"/>
      <c r="U36" s="614"/>
      <c r="V36" s="615"/>
      <c r="W36" s="338">
        <f t="shared" si="19"/>
        <v>1</v>
      </c>
      <c r="X36" s="338">
        <f t="shared" si="20"/>
        <v>1</v>
      </c>
      <c r="Y36" s="338">
        <f t="shared" si="21"/>
        <v>1</v>
      </c>
      <c r="Z36" s="338">
        <f t="shared" si="22"/>
        <v>1</v>
      </c>
      <c r="AA36" s="338">
        <f t="shared" si="22"/>
        <v>1</v>
      </c>
      <c r="AB36" s="338">
        <f t="shared" si="14"/>
        <v>1</v>
      </c>
      <c r="AC36" s="341">
        <f t="shared" si="23"/>
        <v>71531680</v>
      </c>
      <c r="AD36" s="340">
        <f t="shared" si="24"/>
        <v>0</v>
      </c>
      <c r="AE36" s="207"/>
      <c r="AF36" s="207"/>
      <c r="AG36" s="609" t="s">
        <v>790</v>
      </c>
      <c r="AH36" s="609" t="s">
        <v>280</v>
      </c>
      <c r="AI36" s="545" t="s">
        <v>791</v>
      </c>
      <c r="AJ36" s="609" t="s">
        <v>284</v>
      </c>
      <c r="AK36" s="610">
        <v>737.44</v>
      </c>
      <c r="AL36" s="611">
        <v>74689</v>
      </c>
      <c r="AM36" s="612">
        <v>55078656</v>
      </c>
      <c r="AN36" s="614"/>
      <c r="AO36" s="614"/>
      <c r="AP36" s="615"/>
      <c r="AQ36" s="338">
        <f t="shared" si="25"/>
        <v>1</v>
      </c>
      <c r="AR36" s="338">
        <f t="shared" si="26"/>
        <v>1</v>
      </c>
      <c r="AS36" s="338">
        <f t="shared" si="27"/>
        <v>1</v>
      </c>
      <c r="AT36" s="338">
        <f t="shared" si="28"/>
        <v>1</v>
      </c>
      <c r="AU36" s="338">
        <f t="shared" si="29"/>
        <v>1</v>
      </c>
      <c r="AV36" s="338">
        <f t="shared" si="30"/>
        <v>1</v>
      </c>
      <c r="AW36" s="341">
        <f t="shared" si="31"/>
        <v>55078656</v>
      </c>
      <c r="AX36" s="340">
        <f t="shared" si="32"/>
        <v>0</v>
      </c>
      <c r="BA36" s="609" t="s">
        <v>790</v>
      </c>
      <c r="BB36" s="609" t="s">
        <v>280</v>
      </c>
      <c r="BC36" s="545" t="s">
        <v>791</v>
      </c>
      <c r="BD36" s="609" t="s">
        <v>284</v>
      </c>
      <c r="BE36" s="610">
        <v>737.44</v>
      </c>
      <c r="BF36" s="611">
        <v>98000</v>
      </c>
      <c r="BG36" s="612">
        <v>72269120</v>
      </c>
      <c r="BH36" s="614"/>
      <c r="BI36" s="614"/>
      <c r="BJ36" s="615"/>
      <c r="BK36" s="338">
        <f t="shared" si="33"/>
        <v>1</v>
      </c>
      <c r="BL36" s="338">
        <f t="shared" si="34"/>
        <v>1</v>
      </c>
      <c r="BM36" s="338">
        <f t="shared" si="35"/>
        <v>1</v>
      </c>
      <c r="BN36" s="338">
        <f t="shared" si="36"/>
        <v>1</v>
      </c>
      <c r="BO36" s="338">
        <f t="shared" si="37"/>
        <v>1</v>
      </c>
      <c r="BP36" s="338">
        <f t="shared" si="38"/>
        <v>1</v>
      </c>
      <c r="BQ36" s="341">
        <f t="shared" si="39"/>
        <v>72269120</v>
      </c>
      <c r="BR36" s="340">
        <f t="shared" si="40"/>
        <v>0</v>
      </c>
    </row>
    <row r="37" spans="1:70" s="288" customFormat="1" ht="47.25" x14ac:dyDescent="0.2">
      <c r="A37" s="215">
        <f t="shared" si="5"/>
        <v>24</v>
      </c>
      <c r="B37" s="449" t="s">
        <v>792</v>
      </c>
      <c r="C37" s="449" t="s">
        <v>280</v>
      </c>
      <c r="D37" s="565" t="s">
        <v>793</v>
      </c>
      <c r="E37" s="449" t="s">
        <v>284</v>
      </c>
      <c r="F37" s="450">
        <v>79.260000000000005</v>
      </c>
      <c r="G37" s="534"/>
      <c r="H37" s="451">
        <v>0</v>
      </c>
      <c r="I37" s="453"/>
      <c r="J37" s="454"/>
      <c r="K37" s="199"/>
      <c r="L37" s="199"/>
      <c r="M37" s="609" t="s">
        <v>792</v>
      </c>
      <c r="N37" s="609" t="s">
        <v>280</v>
      </c>
      <c r="O37" s="545" t="s">
        <v>793</v>
      </c>
      <c r="P37" s="609" t="s">
        <v>284</v>
      </c>
      <c r="Q37" s="610">
        <v>79.260000000000005</v>
      </c>
      <c r="R37" s="611">
        <v>99684</v>
      </c>
      <c r="S37" s="612">
        <v>7900954</v>
      </c>
      <c r="T37" s="614"/>
      <c r="U37" s="614"/>
      <c r="V37" s="615"/>
      <c r="W37" s="338">
        <f t="shared" si="19"/>
        <v>1</v>
      </c>
      <c r="X37" s="338">
        <f t="shared" si="20"/>
        <v>1</v>
      </c>
      <c r="Y37" s="338">
        <f t="shared" si="21"/>
        <v>1</v>
      </c>
      <c r="Z37" s="338">
        <f t="shared" si="22"/>
        <v>1</v>
      </c>
      <c r="AA37" s="338">
        <f t="shared" si="22"/>
        <v>1</v>
      </c>
      <c r="AB37" s="338">
        <f t="shared" si="14"/>
        <v>1</v>
      </c>
      <c r="AC37" s="341">
        <f t="shared" si="23"/>
        <v>7900954</v>
      </c>
      <c r="AD37" s="340">
        <f t="shared" si="24"/>
        <v>0</v>
      </c>
      <c r="AE37" s="207"/>
      <c r="AF37" s="207"/>
      <c r="AG37" s="609" t="s">
        <v>792</v>
      </c>
      <c r="AH37" s="609" t="s">
        <v>280</v>
      </c>
      <c r="AI37" s="545" t="s">
        <v>793</v>
      </c>
      <c r="AJ37" s="609" t="s">
        <v>284</v>
      </c>
      <c r="AK37" s="610">
        <v>79.260000000000005</v>
      </c>
      <c r="AL37" s="611">
        <v>344202</v>
      </c>
      <c r="AM37" s="612">
        <v>27281451</v>
      </c>
      <c r="AN37" s="614"/>
      <c r="AO37" s="614"/>
      <c r="AP37" s="615"/>
      <c r="AQ37" s="338">
        <f t="shared" si="25"/>
        <v>1</v>
      </c>
      <c r="AR37" s="338">
        <f t="shared" si="26"/>
        <v>1</v>
      </c>
      <c r="AS37" s="338">
        <f t="shared" si="27"/>
        <v>1</v>
      </c>
      <c r="AT37" s="338">
        <f t="shared" si="28"/>
        <v>1</v>
      </c>
      <c r="AU37" s="338">
        <f t="shared" si="29"/>
        <v>1</v>
      </c>
      <c r="AV37" s="338">
        <f t="shared" si="30"/>
        <v>1</v>
      </c>
      <c r="AW37" s="341">
        <f t="shared" si="31"/>
        <v>27281451</v>
      </c>
      <c r="AX37" s="340">
        <f t="shared" si="32"/>
        <v>0</v>
      </c>
      <c r="BA37" s="609" t="s">
        <v>792</v>
      </c>
      <c r="BB37" s="609" t="s">
        <v>280</v>
      </c>
      <c r="BC37" s="545" t="s">
        <v>793</v>
      </c>
      <c r="BD37" s="609" t="s">
        <v>284</v>
      </c>
      <c r="BE37" s="610">
        <v>79.260000000000005</v>
      </c>
      <c r="BF37" s="611">
        <v>231095</v>
      </c>
      <c r="BG37" s="612">
        <v>18316590</v>
      </c>
      <c r="BH37" s="614"/>
      <c r="BI37" s="614"/>
      <c r="BJ37" s="615"/>
      <c r="BK37" s="338">
        <f t="shared" si="33"/>
        <v>1</v>
      </c>
      <c r="BL37" s="338">
        <f t="shared" si="34"/>
        <v>1</v>
      </c>
      <c r="BM37" s="338">
        <f t="shared" si="35"/>
        <v>1</v>
      </c>
      <c r="BN37" s="338">
        <f t="shared" si="36"/>
        <v>1</v>
      </c>
      <c r="BO37" s="338">
        <f t="shared" si="37"/>
        <v>1</v>
      </c>
      <c r="BP37" s="338">
        <f t="shared" si="38"/>
        <v>1</v>
      </c>
      <c r="BQ37" s="341">
        <f t="shared" si="39"/>
        <v>18316590</v>
      </c>
      <c r="BR37" s="340">
        <f t="shared" si="40"/>
        <v>0</v>
      </c>
    </row>
    <row r="38" spans="1:70" s="288" customFormat="1" ht="63" x14ac:dyDescent="0.2">
      <c r="A38" s="215">
        <f t="shared" si="5"/>
        <v>25</v>
      </c>
      <c r="B38" s="449" t="s">
        <v>794</v>
      </c>
      <c r="C38" s="449" t="s">
        <v>280</v>
      </c>
      <c r="D38" s="565" t="s">
        <v>795</v>
      </c>
      <c r="E38" s="449" t="s">
        <v>284</v>
      </c>
      <c r="F38" s="450">
        <v>72.180000000000007</v>
      </c>
      <c r="G38" s="534"/>
      <c r="H38" s="451">
        <v>0</v>
      </c>
      <c r="I38" s="453"/>
      <c r="J38" s="454"/>
      <c r="K38" s="199"/>
      <c r="L38" s="199"/>
      <c r="M38" s="609" t="s">
        <v>794</v>
      </c>
      <c r="N38" s="609" t="s">
        <v>280</v>
      </c>
      <c r="O38" s="545" t="s">
        <v>795</v>
      </c>
      <c r="P38" s="609" t="s">
        <v>284</v>
      </c>
      <c r="Q38" s="610">
        <v>72.180000000000007</v>
      </c>
      <c r="R38" s="611">
        <v>99684</v>
      </c>
      <c r="S38" s="612">
        <v>7195191</v>
      </c>
      <c r="T38" s="614"/>
      <c r="U38" s="614"/>
      <c r="V38" s="615"/>
      <c r="W38" s="338">
        <f t="shared" si="19"/>
        <v>1</v>
      </c>
      <c r="X38" s="338">
        <f t="shared" si="20"/>
        <v>1</v>
      </c>
      <c r="Y38" s="338">
        <f t="shared" si="21"/>
        <v>1</v>
      </c>
      <c r="Z38" s="338">
        <f t="shared" si="22"/>
        <v>1</v>
      </c>
      <c r="AA38" s="338">
        <f t="shared" si="22"/>
        <v>1</v>
      </c>
      <c r="AB38" s="338">
        <f t="shared" si="14"/>
        <v>1</v>
      </c>
      <c r="AC38" s="341">
        <f t="shared" si="23"/>
        <v>7195191</v>
      </c>
      <c r="AD38" s="340">
        <f t="shared" si="24"/>
        <v>0</v>
      </c>
      <c r="AE38" s="207"/>
      <c r="AF38" s="207"/>
      <c r="AG38" s="609" t="s">
        <v>794</v>
      </c>
      <c r="AH38" s="609" t="s">
        <v>280</v>
      </c>
      <c r="AI38" s="545" t="s">
        <v>795</v>
      </c>
      <c r="AJ38" s="609" t="s">
        <v>284</v>
      </c>
      <c r="AK38" s="610">
        <v>72.180000000000007</v>
      </c>
      <c r="AL38" s="611">
        <v>347213</v>
      </c>
      <c r="AM38" s="612">
        <v>25061834</v>
      </c>
      <c r="AN38" s="614"/>
      <c r="AO38" s="614"/>
      <c r="AP38" s="615"/>
      <c r="AQ38" s="338">
        <f t="shared" si="25"/>
        <v>1</v>
      </c>
      <c r="AR38" s="338">
        <f t="shared" si="26"/>
        <v>1</v>
      </c>
      <c r="AS38" s="338">
        <f t="shared" si="27"/>
        <v>1</v>
      </c>
      <c r="AT38" s="338">
        <f t="shared" si="28"/>
        <v>1</v>
      </c>
      <c r="AU38" s="338">
        <f t="shared" si="29"/>
        <v>1</v>
      </c>
      <c r="AV38" s="338">
        <f t="shared" si="30"/>
        <v>1</v>
      </c>
      <c r="AW38" s="341">
        <f t="shared" si="31"/>
        <v>25061834</v>
      </c>
      <c r="AX38" s="340">
        <f t="shared" si="32"/>
        <v>0</v>
      </c>
      <c r="BA38" s="609" t="s">
        <v>794</v>
      </c>
      <c r="BB38" s="609" t="s">
        <v>280</v>
      </c>
      <c r="BC38" s="545" t="s">
        <v>795</v>
      </c>
      <c r="BD38" s="609" t="s">
        <v>284</v>
      </c>
      <c r="BE38" s="610">
        <v>72.180000000000007</v>
      </c>
      <c r="BF38" s="611">
        <v>231095</v>
      </c>
      <c r="BG38" s="612">
        <v>16680437</v>
      </c>
      <c r="BH38" s="614"/>
      <c r="BI38" s="614"/>
      <c r="BJ38" s="615"/>
      <c r="BK38" s="338">
        <f t="shared" si="33"/>
        <v>1</v>
      </c>
      <c r="BL38" s="338">
        <f t="shared" si="34"/>
        <v>1</v>
      </c>
      <c r="BM38" s="338">
        <f t="shared" si="35"/>
        <v>1</v>
      </c>
      <c r="BN38" s="338">
        <f t="shared" si="36"/>
        <v>1</v>
      </c>
      <c r="BO38" s="338">
        <f t="shared" si="37"/>
        <v>1</v>
      </c>
      <c r="BP38" s="338">
        <f t="shared" si="38"/>
        <v>1</v>
      </c>
      <c r="BQ38" s="341">
        <f t="shared" si="39"/>
        <v>16680437</v>
      </c>
      <c r="BR38" s="340">
        <f t="shared" si="40"/>
        <v>0</v>
      </c>
    </row>
    <row r="39" spans="1:70" s="288" customFormat="1" ht="63" x14ac:dyDescent="0.2">
      <c r="A39" s="215">
        <f t="shared" si="5"/>
        <v>26</v>
      </c>
      <c r="B39" s="449" t="s">
        <v>796</v>
      </c>
      <c r="C39" s="449" t="s">
        <v>280</v>
      </c>
      <c r="D39" s="565" t="s">
        <v>797</v>
      </c>
      <c r="E39" s="449" t="s">
        <v>89</v>
      </c>
      <c r="F39" s="450">
        <v>1311.75</v>
      </c>
      <c r="G39" s="534"/>
      <c r="H39" s="451">
        <v>0</v>
      </c>
      <c r="I39" s="453"/>
      <c r="J39" s="454"/>
      <c r="K39" s="199"/>
      <c r="L39" s="199"/>
      <c r="M39" s="609" t="s">
        <v>796</v>
      </c>
      <c r="N39" s="609" t="s">
        <v>280</v>
      </c>
      <c r="O39" s="545" t="s">
        <v>797</v>
      </c>
      <c r="P39" s="609" t="s">
        <v>89</v>
      </c>
      <c r="Q39" s="610">
        <v>1311.75</v>
      </c>
      <c r="R39" s="611">
        <v>30033</v>
      </c>
      <c r="S39" s="612">
        <v>39395788</v>
      </c>
      <c r="T39" s="614"/>
      <c r="U39" s="614"/>
      <c r="V39" s="615"/>
      <c r="W39" s="338">
        <f t="shared" si="19"/>
        <v>1</v>
      </c>
      <c r="X39" s="338">
        <f t="shared" si="20"/>
        <v>1</v>
      </c>
      <c r="Y39" s="338">
        <f t="shared" si="21"/>
        <v>1</v>
      </c>
      <c r="Z39" s="338">
        <f t="shared" ref="Z39" si="41">IF(R39=0,0,1)</f>
        <v>1</v>
      </c>
      <c r="AA39" s="338">
        <f t="shared" ref="AA39" si="42">IF(S39=0,0,1)</f>
        <v>1</v>
      </c>
      <c r="AB39" s="338">
        <f t="shared" ref="AB39" si="43">PRODUCT(W39:AA39)</f>
        <v>1</v>
      </c>
      <c r="AC39" s="341">
        <f t="shared" si="23"/>
        <v>39395788</v>
      </c>
      <c r="AD39" s="340">
        <f t="shared" si="24"/>
        <v>0</v>
      </c>
      <c r="AE39" s="207"/>
      <c r="AF39" s="207"/>
      <c r="AG39" s="609" t="s">
        <v>796</v>
      </c>
      <c r="AH39" s="609" t="s">
        <v>280</v>
      </c>
      <c r="AI39" s="545" t="s">
        <v>797</v>
      </c>
      <c r="AJ39" s="609" t="s">
        <v>89</v>
      </c>
      <c r="AK39" s="610">
        <v>1311.75</v>
      </c>
      <c r="AL39" s="611">
        <v>41926</v>
      </c>
      <c r="AM39" s="612">
        <v>54996431</v>
      </c>
      <c r="AN39" s="614"/>
      <c r="AO39" s="614"/>
      <c r="AP39" s="615"/>
      <c r="AQ39" s="338">
        <f t="shared" si="25"/>
        <v>1</v>
      </c>
      <c r="AR39" s="338">
        <f t="shared" si="26"/>
        <v>1</v>
      </c>
      <c r="AS39" s="338">
        <f t="shared" si="27"/>
        <v>1</v>
      </c>
      <c r="AT39" s="338">
        <f t="shared" si="28"/>
        <v>1</v>
      </c>
      <c r="AU39" s="338">
        <f t="shared" si="29"/>
        <v>1</v>
      </c>
      <c r="AV39" s="338">
        <f t="shared" si="30"/>
        <v>1</v>
      </c>
      <c r="AW39" s="341">
        <f t="shared" si="31"/>
        <v>54996431</v>
      </c>
      <c r="AX39" s="340">
        <f t="shared" si="32"/>
        <v>0</v>
      </c>
      <c r="BA39" s="609" t="s">
        <v>796</v>
      </c>
      <c r="BB39" s="609" t="s">
        <v>280</v>
      </c>
      <c r="BC39" s="545" t="s">
        <v>797</v>
      </c>
      <c r="BD39" s="609" t="s">
        <v>89</v>
      </c>
      <c r="BE39" s="610">
        <v>1311.75</v>
      </c>
      <c r="BF39" s="611">
        <v>31585</v>
      </c>
      <c r="BG39" s="612">
        <v>41431624</v>
      </c>
      <c r="BH39" s="614"/>
      <c r="BI39" s="614"/>
      <c r="BJ39" s="615"/>
      <c r="BK39" s="338">
        <f t="shared" si="33"/>
        <v>1</v>
      </c>
      <c r="BL39" s="338">
        <f t="shared" si="34"/>
        <v>1</v>
      </c>
      <c r="BM39" s="338">
        <f t="shared" si="35"/>
        <v>1</v>
      </c>
      <c r="BN39" s="338">
        <f t="shared" si="36"/>
        <v>1</v>
      </c>
      <c r="BO39" s="338">
        <f t="shared" si="37"/>
        <v>1</v>
      </c>
      <c r="BP39" s="338">
        <f t="shared" si="38"/>
        <v>1</v>
      </c>
      <c r="BQ39" s="341">
        <f t="shared" si="39"/>
        <v>41431624</v>
      </c>
      <c r="BR39" s="340">
        <f t="shared" si="40"/>
        <v>0</v>
      </c>
    </row>
    <row r="40" spans="1:70" s="288" customFormat="1" ht="63" x14ac:dyDescent="0.2">
      <c r="A40" s="215">
        <f t="shared" si="5"/>
        <v>27</v>
      </c>
      <c r="B40" s="449" t="s">
        <v>798</v>
      </c>
      <c r="C40" s="449" t="s">
        <v>280</v>
      </c>
      <c r="D40" s="565" t="s">
        <v>799</v>
      </c>
      <c r="E40" s="449" t="s">
        <v>284</v>
      </c>
      <c r="F40" s="450">
        <v>316.67</v>
      </c>
      <c r="G40" s="534"/>
      <c r="H40" s="451">
        <v>0</v>
      </c>
      <c r="I40" s="453"/>
      <c r="J40" s="454"/>
      <c r="K40" s="199"/>
      <c r="L40" s="199"/>
      <c r="M40" s="609" t="s">
        <v>798</v>
      </c>
      <c r="N40" s="609" t="s">
        <v>280</v>
      </c>
      <c r="O40" s="545" t="s">
        <v>799</v>
      </c>
      <c r="P40" s="609" t="s">
        <v>284</v>
      </c>
      <c r="Q40" s="610">
        <v>316.67</v>
      </c>
      <c r="R40" s="611">
        <v>95119</v>
      </c>
      <c r="S40" s="612">
        <v>30121334</v>
      </c>
      <c r="T40" s="614"/>
      <c r="U40" s="614"/>
      <c r="V40" s="615"/>
      <c r="W40" s="338">
        <f t="shared" si="19"/>
        <v>1</v>
      </c>
      <c r="X40" s="338">
        <f t="shared" si="20"/>
        <v>1</v>
      </c>
      <c r="Y40" s="338">
        <f t="shared" si="21"/>
        <v>1</v>
      </c>
      <c r="Z40" s="338">
        <f>IF(R40=0,0,1)</f>
        <v>1</v>
      </c>
      <c r="AA40" s="338">
        <f>IF(S40=0,0,1)</f>
        <v>1</v>
      </c>
      <c r="AB40" s="338">
        <f t="shared" si="14"/>
        <v>1</v>
      </c>
      <c r="AC40" s="341">
        <f t="shared" si="23"/>
        <v>30121334</v>
      </c>
      <c r="AD40" s="340">
        <f t="shared" si="24"/>
        <v>0</v>
      </c>
      <c r="AE40" s="207"/>
      <c r="AF40" s="207"/>
      <c r="AG40" s="609" t="s">
        <v>798</v>
      </c>
      <c r="AH40" s="609" t="s">
        <v>280</v>
      </c>
      <c r="AI40" s="545" t="s">
        <v>799</v>
      </c>
      <c r="AJ40" s="609" t="s">
        <v>284</v>
      </c>
      <c r="AK40" s="610">
        <v>316.67</v>
      </c>
      <c r="AL40" s="611">
        <v>172558</v>
      </c>
      <c r="AM40" s="612">
        <v>54643942</v>
      </c>
      <c r="AN40" s="614"/>
      <c r="AO40" s="614"/>
      <c r="AP40" s="615"/>
      <c r="AQ40" s="338">
        <f t="shared" si="25"/>
        <v>1</v>
      </c>
      <c r="AR40" s="338">
        <f t="shared" si="26"/>
        <v>1</v>
      </c>
      <c r="AS40" s="338">
        <f t="shared" si="27"/>
        <v>1</v>
      </c>
      <c r="AT40" s="338">
        <f>IF(AL40=0,0,1)</f>
        <v>1</v>
      </c>
      <c r="AU40" s="338">
        <f>IF(AM40=0,0,1)</f>
        <v>1</v>
      </c>
      <c r="AV40" s="338">
        <f t="shared" si="30"/>
        <v>1</v>
      </c>
      <c r="AW40" s="341">
        <f t="shared" si="31"/>
        <v>54643942</v>
      </c>
      <c r="AX40" s="340">
        <f t="shared" si="32"/>
        <v>0</v>
      </c>
      <c r="BA40" s="609" t="s">
        <v>798</v>
      </c>
      <c r="BB40" s="609" t="s">
        <v>280</v>
      </c>
      <c r="BC40" s="545" t="s">
        <v>799</v>
      </c>
      <c r="BD40" s="609" t="s">
        <v>284</v>
      </c>
      <c r="BE40" s="610">
        <v>316.67</v>
      </c>
      <c r="BF40" s="611">
        <v>150000</v>
      </c>
      <c r="BG40" s="612">
        <v>47500500</v>
      </c>
      <c r="BH40" s="614"/>
      <c r="BI40" s="614"/>
      <c r="BJ40" s="615"/>
      <c r="BK40" s="338">
        <f t="shared" si="33"/>
        <v>1</v>
      </c>
      <c r="BL40" s="338">
        <f t="shared" si="34"/>
        <v>1</v>
      </c>
      <c r="BM40" s="338">
        <f t="shared" si="35"/>
        <v>1</v>
      </c>
      <c r="BN40" s="338">
        <f>IF(BF40=0,0,1)</f>
        <v>1</v>
      </c>
      <c r="BO40" s="338">
        <f>IF(BG40=0,0,1)</f>
        <v>1</v>
      </c>
      <c r="BP40" s="338">
        <f t="shared" si="38"/>
        <v>1</v>
      </c>
      <c r="BQ40" s="341">
        <f t="shared" si="39"/>
        <v>47500500</v>
      </c>
      <c r="BR40" s="340">
        <f t="shared" si="40"/>
        <v>0</v>
      </c>
    </row>
    <row r="41" spans="1:70" s="288" customFormat="1" ht="15.75" x14ac:dyDescent="0.25">
      <c r="A41" s="215">
        <f t="shared" si="5"/>
        <v>28</v>
      </c>
      <c r="B41" s="455" t="s">
        <v>800</v>
      </c>
      <c r="C41" s="455"/>
      <c r="D41" s="582" t="s">
        <v>295</v>
      </c>
      <c r="E41" s="456"/>
      <c r="F41" s="456"/>
      <c r="G41" s="535"/>
      <c r="H41" s="456"/>
      <c r="I41" s="457"/>
      <c r="J41" s="463"/>
      <c r="K41" s="199"/>
      <c r="L41" s="199"/>
      <c r="M41" s="616" t="s">
        <v>800</v>
      </c>
      <c r="N41" s="616"/>
      <c r="O41" s="542" t="s">
        <v>295</v>
      </c>
      <c r="P41" s="617"/>
      <c r="Q41" s="617"/>
      <c r="R41" s="626"/>
      <c r="S41" s="617"/>
      <c r="T41" s="618"/>
      <c r="U41" s="618"/>
      <c r="V41" s="625"/>
      <c r="W41" s="338"/>
      <c r="X41" s="338"/>
      <c r="Y41" s="338"/>
      <c r="Z41" s="338"/>
      <c r="AA41" s="338"/>
      <c r="AB41" s="338"/>
      <c r="AC41" s="339"/>
      <c r="AD41" s="340"/>
      <c r="AE41" s="207"/>
      <c r="AF41" s="207"/>
      <c r="AG41" s="616" t="s">
        <v>800</v>
      </c>
      <c r="AH41" s="616"/>
      <c r="AI41" s="542" t="s">
        <v>295</v>
      </c>
      <c r="AJ41" s="617"/>
      <c r="AK41" s="617"/>
      <c r="AL41" s="626"/>
      <c r="AM41" s="617"/>
      <c r="AN41" s="618"/>
      <c r="AO41" s="618"/>
      <c r="AP41" s="625"/>
      <c r="AQ41" s="338"/>
      <c r="AR41" s="338"/>
      <c r="AS41" s="338"/>
      <c r="AT41" s="338"/>
      <c r="AU41" s="338"/>
      <c r="AV41" s="338"/>
      <c r="AW41" s="339"/>
      <c r="AX41" s="340"/>
      <c r="BA41" s="616" t="s">
        <v>800</v>
      </c>
      <c r="BB41" s="616"/>
      <c r="BC41" s="542" t="s">
        <v>295</v>
      </c>
      <c r="BD41" s="617"/>
      <c r="BE41" s="617"/>
      <c r="BF41" s="626"/>
      <c r="BG41" s="617"/>
      <c r="BH41" s="618"/>
      <c r="BI41" s="618"/>
      <c r="BJ41" s="625"/>
      <c r="BK41" s="338"/>
      <c r="BL41" s="338"/>
      <c r="BM41" s="338"/>
      <c r="BN41" s="338"/>
      <c r="BO41" s="338"/>
      <c r="BP41" s="338"/>
      <c r="BQ41" s="339"/>
      <c r="BR41" s="340"/>
    </row>
    <row r="42" spans="1:70" s="288" customFormat="1" ht="15.75" x14ac:dyDescent="0.25">
      <c r="A42" s="215">
        <f t="shared" si="5"/>
        <v>29</v>
      </c>
      <c r="B42" s="458" t="s">
        <v>801</v>
      </c>
      <c r="C42" s="458"/>
      <c r="D42" s="583" t="s">
        <v>558</v>
      </c>
      <c r="E42" s="459"/>
      <c r="F42" s="459"/>
      <c r="G42" s="535"/>
      <c r="H42" s="459"/>
      <c r="I42" s="460"/>
      <c r="J42" s="461"/>
      <c r="K42" s="199"/>
      <c r="L42" s="199"/>
      <c r="M42" s="619" t="s">
        <v>801</v>
      </c>
      <c r="N42" s="619"/>
      <c r="O42" s="543" t="s">
        <v>558</v>
      </c>
      <c r="P42" s="620"/>
      <c r="Q42" s="620"/>
      <c r="R42" s="626"/>
      <c r="S42" s="620"/>
      <c r="T42" s="621">
        <v>34687972</v>
      </c>
      <c r="U42" s="621"/>
      <c r="V42" s="622"/>
      <c r="W42" s="338"/>
      <c r="X42" s="338"/>
      <c r="Y42" s="338"/>
      <c r="Z42" s="338"/>
      <c r="AA42" s="338"/>
      <c r="AB42" s="338"/>
      <c r="AC42" s="339"/>
      <c r="AD42" s="340"/>
      <c r="AE42" s="207"/>
      <c r="AF42" s="207"/>
      <c r="AG42" s="619" t="s">
        <v>801</v>
      </c>
      <c r="AH42" s="619"/>
      <c r="AI42" s="543" t="s">
        <v>558</v>
      </c>
      <c r="AJ42" s="620"/>
      <c r="AK42" s="620"/>
      <c r="AL42" s="626"/>
      <c r="AM42" s="620"/>
      <c r="AN42" s="621">
        <v>58322820</v>
      </c>
      <c r="AO42" s="621"/>
      <c r="AP42" s="622"/>
      <c r="AQ42" s="338"/>
      <c r="AR42" s="338"/>
      <c r="AS42" s="338"/>
      <c r="AT42" s="338"/>
      <c r="AU42" s="338"/>
      <c r="AV42" s="338"/>
      <c r="AW42" s="339"/>
      <c r="AX42" s="340"/>
      <c r="BA42" s="619" t="s">
        <v>801</v>
      </c>
      <c r="BB42" s="619"/>
      <c r="BC42" s="543" t="s">
        <v>558</v>
      </c>
      <c r="BD42" s="620"/>
      <c r="BE42" s="620"/>
      <c r="BF42" s="626"/>
      <c r="BG42" s="620"/>
      <c r="BH42" s="621">
        <v>44944485</v>
      </c>
      <c r="BI42" s="621"/>
      <c r="BJ42" s="622"/>
      <c r="BK42" s="338"/>
      <c r="BL42" s="338"/>
      <c r="BM42" s="338"/>
      <c r="BN42" s="338"/>
      <c r="BO42" s="338"/>
      <c r="BP42" s="338"/>
      <c r="BQ42" s="339"/>
      <c r="BR42" s="340"/>
    </row>
    <row r="43" spans="1:70" s="288" customFormat="1" ht="105" x14ac:dyDescent="0.2">
      <c r="A43" s="215">
        <f t="shared" si="5"/>
        <v>30</v>
      </c>
      <c r="B43" s="449" t="s">
        <v>802</v>
      </c>
      <c r="C43" s="449" t="s">
        <v>275</v>
      </c>
      <c r="D43" s="565" t="s">
        <v>803</v>
      </c>
      <c r="E43" s="449" t="s">
        <v>284</v>
      </c>
      <c r="F43" s="450">
        <v>63.15</v>
      </c>
      <c r="G43" s="534"/>
      <c r="H43" s="451">
        <v>0</v>
      </c>
      <c r="I43" s="453"/>
      <c r="J43" s="454"/>
      <c r="K43" s="199"/>
      <c r="L43" s="199"/>
      <c r="M43" s="609" t="s">
        <v>802</v>
      </c>
      <c r="N43" s="609" t="s">
        <v>275</v>
      </c>
      <c r="O43" s="545" t="s">
        <v>803</v>
      </c>
      <c r="P43" s="609" t="s">
        <v>284</v>
      </c>
      <c r="Q43" s="610">
        <v>63.15</v>
      </c>
      <c r="R43" s="611">
        <v>423474</v>
      </c>
      <c r="S43" s="612">
        <v>26742383</v>
      </c>
      <c r="T43" s="614"/>
      <c r="U43" s="614"/>
      <c r="V43" s="615"/>
      <c r="W43" s="338">
        <f>IF(EXACT(VLOOKUP(M43,OFERTA_0,3,FALSE),O43),1,0)</f>
        <v>1</v>
      </c>
      <c r="X43" s="338">
        <f>IF(EXACT(VLOOKUP(M43,OFERTA_0,4,FALSE),P43),1,0)</f>
        <v>1</v>
      </c>
      <c r="Y43" s="338">
        <f>IF(EXACT(VLOOKUP(M43,OFERTA_0,5,FALSE),Q43),1,0)</f>
        <v>1</v>
      </c>
      <c r="Z43" s="338">
        <f t="shared" ref="Z43:AA46" si="44">IF(R43=0,0,1)</f>
        <v>1</v>
      </c>
      <c r="AA43" s="338">
        <f t="shared" si="44"/>
        <v>1</v>
      </c>
      <c r="AB43" s="338">
        <f t="shared" ref="AB43:AB50" si="45">PRODUCT(W43:AA43)</f>
        <v>1</v>
      </c>
      <c r="AC43" s="341">
        <f>ROUND(S43,0)</f>
        <v>26742383</v>
      </c>
      <c r="AD43" s="340">
        <f>S43-AC43</f>
        <v>0</v>
      </c>
      <c r="AE43" s="207"/>
      <c r="AF43" s="207"/>
      <c r="AG43" s="609" t="s">
        <v>802</v>
      </c>
      <c r="AH43" s="609" t="s">
        <v>275</v>
      </c>
      <c r="AI43" s="545" t="s">
        <v>803</v>
      </c>
      <c r="AJ43" s="609" t="s">
        <v>284</v>
      </c>
      <c r="AK43" s="610">
        <v>63.15</v>
      </c>
      <c r="AL43" s="611">
        <v>670295</v>
      </c>
      <c r="AM43" s="612">
        <v>42329129</v>
      </c>
      <c r="AN43" s="614"/>
      <c r="AO43" s="614"/>
      <c r="AP43" s="615"/>
      <c r="AQ43" s="338">
        <f>IF(EXACT(VLOOKUP(AG43,OFERTA_0,3,FALSE),AI43),1,0)</f>
        <v>1</v>
      </c>
      <c r="AR43" s="338">
        <f>IF(EXACT(VLOOKUP(AG43,OFERTA_0,4,FALSE),AJ43),1,0)</f>
        <v>1</v>
      </c>
      <c r="AS43" s="338">
        <f>IF(EXACT(VLOOKUP(AG43,OFERTA_0,5,FALSE),AK43),1,0)</f>
        <v>1</v>
      </c>
      <c r="AT43" s="338">
        <f t="shared" ref="AT43:AT46" si="46">IF(AL43=0,0,1)</f>
        <v>1</v>
      </c>
      <c r="AU43" s="338">
        <f t="shared" ref="AU43:AU46" si="47">IF(AM43=0,0,1)</f>
        <v>1</v>
      </c>
      <c r="AV43" s="338">
        <f t="shared" ref="AV43:AV46" si="48">PRODUCT(AQ43:AU43)</f>
        <v>1</v>
      </c>
      <c r="AW43" s="341">
        <f>ROUND(AM43,0)</f>
        <v>42329129</v>
      </c>
      <c r="AX43" s="340">
        <f>AM43-AW43</f>
        <v>0</v>
      </c>
      <c r="BA43" s="609" t="s">
        <v>802</v>
      </c>
      <c r="BB43" s="609" t="s">
        <v>275</v>
      </c>
      <c r="BC43" s="545" t="s">
        <v>803</v>
      </c>
      <c r="BD43" s="609" t="s">
        <v>284</v>
      </c>
      <c r="BE43" s="610">
        <v>63.15</v>
      </c>
      <c r="BF43" s="611">
        <v>319218</v>
      </c>
      <c r="BG43" s="612">
        <v>20158617</v>
      </c>
      <c r="BH43" s="614"/>
      <c r="BI43" s="614"/>
      <c r="BJ43" s="615"/>
      <c r="BK43" s="338">
        <f>IF(EXACT(VLOOKUP(BA43,OFERTA_0,3,FALSE),BC43),1,0)</f>
        <v>1</v>
      </c>
      <c r="BL43" s="338">
        <f>IF(EXACT(VLOOKUP(BA43,OFERTA_0,4,FALSE),BD43),1,0)</f>
        <v>1</v>
      </c>
      <c r="BM43" s="338">
        <f>IF(EXACT(VLOOKUP(BA43,OFERTA_0,5,FALSE),BE43),1,0)</f>
        <v>1</v>
      </c>
      <c r="BN43" s="338">
        <f t="shared" ref="BN43:BN46" si="49">IF(BF43=0,0,1)</f>
        <v>1</v>
      </c>
      <c r="BO43" s="338">
        <f t="shared" ref="BO43:BO46" si="50">IF(BG43=0,0,1)</f>
        <v>1</v>
      </c>
      <c r="BP43" s="338">
        <f t="shared" ref="BP43:BP46" si="51">PRODUCT(BK43:BO43)</f>
        <v>1</v>
      </c>
      <c r="BQ43" s="341">
        <f>ROUND(BG43,0)</f>
        <v>20158617</v>
      </c>
      <c r="BR43" s="340">
        <f>BG43-BQ43</f>
        <v>0</v>
      </c>
    </row>
    <row r="44" spans="1:70" s="288" customFormat="1" ht="105" customHeight="1" x14ac:dyDescent="0.2">
      <c r="A44" s="215">
        <f t="shared" si="5"/>
        <v>31</v>
      </c>
      <c r="B44" s="449" t="s">
        <v>804</v>
      </c>
      <c r="C44" s="449" t="s">
        <v>275</v>
      </c>
      <c r="D44" s="565" t="s">
        <v>805</v>
      </c>
      <c r="E44" s="449" t="s">
        <v>284</v>
      </c>
      <c r="F44" s="450">
        <v>9.0299999999999994</v>
      </c>
      <c r="G44" s="534"/>
      <c r="H44" s="451">
        <v>0</v>
      </c>
      <c r="I44" s="453"/>
      <c r="J44" s="454"/>
      <c r="K44" s="199"/>
      <c r="L44" s="199"/>
      <c r="M44" s="609" t="s">
        <v>804</v>
      </c>
      <c r="N44" s="609" t="s">
        <v>275</v>
      </c>
      <c r="O44" s="545" t="s">
        <v>805</v>
      </c>
      <c r="P44" s="609" t="s">
        <v>284</v>
      </c>
      <c r="Q44" s="610">
        <v>9.0299999999999994</v>
      </c>
      <c r="R44" s="611">
        <v>329748</v>
      </c>
      <c r="S44" s="612">
        <v>2977624</v>
      </c>
      <c r="T44" s="614"/>
      <c r="U44" s="614"/>
      <c r="V44" s="615"/>
      <c r="W44" s="338">
        <f>IF(EXACT(VLOOKUP(M44,OFERTA_0,3,FALSE),O44),1,0)</f>
        <v>1</v>
      </c>
      <c r="X44" s="338">
        <f>IF(EXACT(VLOOKUP(M44,OFERTA_0,4,FALSE),P44),1,0)</f>
        <v>1</v>
      </c>
      <c r="Y44" s="338">
        <f>IF(EXACT(VLOOKUP(M44,OFERTA_0,5,FALSE),Q44),1,0)</f>
        <v>1</v>
      </c>
      <c r="Z44" s="338">
        <f t="shared" si="44"/>
        <v>1</v>
      </c>
      <c r="AA44" s="338">
        <f t="shared" si="44"/>
        <v>1</v>
      </c>
      <c r="AB44" s="338">
        <f t="shared" si="45"/>
        <v>1</v>
      </c>
      <c r="AC44" s="341">
        <f>ROUND(S44,0)</f>
        <v>2977624</v>
      </c>
      <c r="AD44" s="340">
        <f>S44-AC44</f>
        <v>0</v>
      </c>
      <c r="AE44" s="207"/>
      <c r="AF44" s="207"/>
      <c r="AG44" s="609" t="s">
        <v>804</v>
      </c>
      <c r="AH44" s="609" t="s">
        <v>275</v>
      </c>
      <c r="AI44" s="545" t="s">
        <v>805</v>
      </c>
      <c r="AJ44" s="609" t="s">
        <v>284</v>
      </c>
      <c r="AK44" s="610">
        <v>9.0299999999999994</v>
      </c>
      <c r="AL44" s="611">
        <v>743266</v>
      </c>
      <c r="AM44" s="612">
        <v>6711692</v>
      </c>
      <c r="AN44" s="614"/>
      <c r="AO44" s="614"/>
      <c r="AP44" s="615"/>
      <c r="AQ44" s="338">
        <f>IF(EXACT(VLOOKUP(AG44,OFERTA_0,3,FALSE),AI44),1,0)</f>
        <v>1</v>
      </c>
      <c r="AR44" s="338">
        <f>IF(EXACT(VLOOKUP(AG44,OFERTA_0,4,FALSE),AJ44),1,0)</f>
        <v>1</v>
      </c>
      <c r="AS44" s="338">
        <f>IF(EXACT(VLOOKUP(AG44,OFERTA_0,5,FALSE),AK44),1,0)</f>
        <v>1</v>
      </c>
      <c r="AT44" s="338">
        <f t="shared" si="46"/>
        <v>1</v>
      </c>
      <c r="AU44" s="338">
        <f t="shared" si="47"/>
        <v>1</v>
      </c>
      <c r="AV44" s="338">
        <f t="shared" si="48"/>
        <v>1</v>
      </c>
      <c r="AW44" s="341">
        <f>ROUND(AM44,0)</f>
        <v>6711692</v>
      </c>
      <c r="AX44" s="340">
        <f>AM44-AW44</f>
        <v>0</v>
      </c>
      <c r="BA44" s="609" t="s">
        <v>804</v>
      </c>
      <c r="BB44" s="609" t="s">
        <v>275</v>
      </c>
      <c r="BC44" s="545" t="s">
        <v>805</v>
      </c>
      <c r="BD44" s="609" t="s">
        <v>284</v>
      </c>
      <c r="BE44" s="610">
        <v>9.0299999999999994</v>
      </c>
      <c r="BF44" s="611">
        <v>319218</v>
      </c>
      <c r="BG44" s="612">
        <v>2882539</v>
      </c>
      <c r="BH44" s="614"/>
      <c r="BI44" s="614"/>
      <c r="BJ44" s="615"/>
      <c r="BK44" s="338">
        <f>IF(EXACT(VLOOKUP(BA44,OFERTA_0,3,FALSE),BC44),1,0)</f>
        <v>1</v>
      </c>
      <c r="BL44" s="338">
        <f>IF(EXACT(VLOOKUP(BA44,OFERTA_0,4,FALSE),BD44),1,0)</f>
        <v>1</v>
      </c>
      <c r="BM44" s="338">
        <f>IF(EXACT(VLOOKUP(BA44,OFERTA_0,5,FALSE),BE44),1,0)</f>
        <v>1</v>
      </c>
      <c r="BN44" s="338">
        <f t="shared" si="49"/>
        <v>1</v>
      </c>
      <c r="BO44" s="338">
        <f t="shared" si="50"/>
        <v>1</v>
      </c>
      <c r="BP44" s="338">
        <f t="shared" si="51"/>
        <v>1</v>
      </c>
      <c r="BQ44" s="341">
        <f>ROUND(BG44,0)</f>
        <v>2882539</v>
      </c>
      <c r="BR44" s="340">
        <f>BG44-BQ44</f>
        <v>0</v>
      </c>
    </row>
    <row r="45" spans="1:70" s="288" customFormat="1" ht="165" x14ac:dyDescent="0.2">
      <c r="A45" s="215">
        <f t="shared" si="5"/>
        <v>32</v>
      </c>
      <c r="B45" s="449" t="s">
        <v>806</v>
      </c>
      <c r="C45" s="449" t="s">
        <v>280</v>
      </c>
      <c r="D45" s="565" t="s">
        <v>807</v>
      </c>
      <c r="E45" s="449" t="s">
        <v>89</v>
      </c>
      <c r="F45" s="450">
        <v>58.59</v>
      </c>
      <c r="G45" s="534"/>
      <c r="H45" s="451">
        <v>0</v>
      </c>
      <c r="I45" s="453"/>
      <c r="J45" s="454"/>
      <c r="K45" s="199"/>
      <c r="L45" s="199"/>
      <c r="M45" s="609" t="s">
        <v>806</v>
      </c>
      <c r="N45" s="609" t="s">
        <v>280</v>
      </c>
      <c r="O45" s="545" t="s">
        <v>807</v>
      </c>
      <c r="P45" s="609" t="s">
        <v>89</v>
      </c>
      <c r="Q45" s="610">
        <v>58.59</v>
      </c>
      <c r="R45" s="611">
        <v>74304</v>
      </c>
      <c r="S45" s="612">
        <v>4353471</v>
      </c>
      <c r="T45" s="614"/>
      <c r="U45" s="614"/>
      <c r="V45" s="615"/>
      <c r="W45" s="338">
        <f>IF(EXACT(VLOOKUP(M45,OFERTA_0,3,FALSE),O45),1,0)</f>
        <v>1</v>
      </c>
      <c r="X45" s="338">
        <f>IF(EXACT(VLOOKUP(M45,OFERTA_0,4,FALSE),P45),1,0)</f>
        <v>1</v>
      </c>
      <c r="Y45" s="338">
        <f>IF(EXACT(VLOOKUP(M45,OFERTA_0,5,FALSE),Q45),1,0)</f>
        <v>1</v>
      </c>
      <c r="Z45" s="338">
        <f t="shared" si="44"/>
        <v>1</v>
      </c>
      <c r="AA45" s="338">
        <f t="shared" si="44"/>
        <v>1</v>
      </c>
      <c r="AB45" s="338">
        <f t="shared" si="45"/>
        <v>1</v>
      </c>
      <c r="AC45" s="341">
        <f>ROUND(S45,0)</f>
        <v>4353471</v>
      </c>
      <c r="AD45" s="340">
        <f>S45-AC45</f>
        <v>0</v>
      </c>
      <c r="AE45" s="207"/>
      <c r="AF45" s="207"/>
      <c r="AG45" s="609" t="s">
        <v>806</v>
      </c>
      <c r="AH45" s="609" t="s">
        <v>280</v>
      </c>
      <c r="AI45" s="545" t="s">
        <v>807</v>
      </c>
      <c r="AJ45" s="609" t="s">
        <v>89</v>
      </c>
      <c r="AK45" s="610">
        <v>58.59</v>
      </c>
      <c r="AL45" s="611">
        <v>137836</v>
      </c>
      <c r="AM45" s="612">
        <v>8075811</v>
      </c>
      <c r="AN45" s="614"/>
      <c r="AO45" s="614"/>
      <c r="AP45" s="615"/>
      <c r="AQ45" s="338">
        <f>IF(EXACT(VLOOKUP(AG45,OFERTA_0,3,FALSE),AI45),1,0)</f>
        <v>1</v>
      </c>
      <c r="AR45" s="338">
        <f>IF(EXACT(VLOOKUP(AG45,OFERTA_0,4,FALSE),AJ45),1,0)</f>
        <v>1</v>
      </c>
      <c r="AS45" s="338">
        <f>IF(EXACT(VLOOKUP(AG45,OFERTA_0,5,FALSE),AK45),1,0)</f>
        <v>1</v>
      </c>
      <c r="AT45" s="338">
        <f t="shared" si="46"/>
        <v>1</v>
      </c>
      <c r="AU45" s="338">
        <f t="shared" si="47"/>
        <v>1</v>
      </c>
      <c r="AV45" s="338">
        <f t="shared" si="48"/>
        <v>1</v>
      </c>
      <c r="AW45" s="341">
        <f>ROUND(AM45,0)</f>
        <v>8075811</v>
      </c>
      <c r="AX45" s="340">
        <f>AM45-AW45</f>
        <v>0</v>
      </c>
      <c r="BA45" s="609" t="s">
        <v>806</v>
      </c>
      <c r="BB45" s="609" t="s">
        <v>280</v>
      </c>
      <c r="BC45" s="545" t="s">
        <v>807</v>
      </c>
      <c r="BD45" s="609" t="s">
        <v>89</v>
      </c>
      <c r="BE45" s="610">
        <v>58.59</v>
      </c>
      <c r="BF45" s="611">
        <v>328783</v>
      </c>
      <c r="BG45" s="612">
        <v>19263396</v>
      </c>
      <c r="BH45" s="614"/>
      <c r="BI45" s="614"/>
      <c r="BJ45" s="615"/>
      <c r="BK45" s="338">
        <f>IF(EXACT(VLOOKUP(BA45,OFERTA_0,3,FALSE),BC45),1,0)</f>
        <v>1</v>
      </c>
      <c r="BL45" s="338">
        <f>IF(EXACT(VLOOKUP(BA45,OFERTA_0,4,FALSE),BD45),1,0)</f>
        <v>1</v>
      </c>
      <c r="BM45" s="338">
        <f>IF(EXACT(VLOOKUP(BA45,OFERTA_0,5,FALSE),BE45),1,0)</f>
        <v>1</v>
      </c>
      <c r="BN45" s="338">
        <f t="shared" si="49"/>
        <v>1</v>
      </c>
      <c r="BO45" s="338">
        <f t="shared" si="50"/>
        <v>1</v>
      </c>
      <c r="BP45" s="338">
        <f t="shared" si="51"/>
        <v>1</v>
      </c>
      <c r="BQ45" s="341">
        <f>ROUND(BG45,0)</f>
        <v>19263396</v>
      </c>
      <c r="BR45" s="340">
        <f>BG45-BQ45</f>
        <v>0</v>
      </c>
    </row>
    <row r="46" spans="1:70" s="288" customFormat="1" ht="165" x14ac:dyDescent="0.2">
      <c r="A46" s="215">
        <f t="shared" si="5"/>
        <v>33</v>
      </c>
      <c r="B46" s="449" t="s">
        <v>808</v>
      </c>
      <c r="C46" s="449" t="s">
        <v>280</v>
      </c>
      <c r="D46" s="565" t="s">
        <v>809</v>
      </c>
      <c r="E46" s="449" t="s">
        <v>89</v>
      </c>
      <c r="F46" s="450">
        <v>8.27</v>
      </c>
      <c r="G46" s="534"/>
      <c r="H46" s="451">
        <v>0</v>
      </c>
      <c r="I46" s="453"/>
      <c r="J46" s="454"/>
      <c r="K46" s="199"/>
      <c r="L46" s="199"/>
      <c r="M46" s="609" t="s">
        <v>808</v>
      </c>
      <c r="N46" s="609" t="s">
        <v>280</v>
      </c>
      <c r="O46" s="545" t="s">
        <v>809</v>
      </c>
      <c r="P46" s="609" t="s">
        <v>89</v>
      </c>
      <c r="Q46" s="610">
        <v>8.27</v>
      </c>
      <c r="R46" s="611">
        <v>74304</v>
      </c>
      <c r="S46" s="612">
        <v>614494</v>
      </c>
      <c r="T46" s="614"/>
      <c r="U46" s="614"/>
      <c r="V46" s="615"/>
      <c r="W46" s="338">
        <f>IF(EXACT(VLOOKUP(M46,OFERTA_0,3,FALSE),O46),1,0)</f>
        <v>1</v>
      </c>
      <c r="X46" s="338">
        <f>IF(EXACT(VLOOKUP(M46,OFERTA_0,4,FALSE),P46),1,0)</f>
        <v>1</v>
      </c>
      <c r="Y46" s="338">
        <f>IF(EXACT(VLOOKUP(M46,OFERTA_0,5,FALSE),Q46),1,0)</f>
        <v>1</v>
      </c>
      <c r="Z46" s="338">
        <f t="shared" si="44"/>
        <v>1</v>
      </c>
      <c r="AA46" s="338">
        <f t="shared" si="44"/>
        <v>1</v>
      </c>
      <c r="AB46" s="338">
        <f t="shared" si="45"/>
        <v>1</v>
      </c>
      <c r="AC46" s="341">
        <f>ROUND(S46,0)</f>
        <v>614494</v>
      </c>
      <c r="AD46" s="340">
        <f>S46-AC46</f>
        <v>0</v>
      </c>
      <c r="AE46" s="207"/>
      <c r="AF46" s="207"/>
      <c r="AG46" s="609" t="s">
        <v>808</v>
      </c>
      <c r="AH46" s="609" t="s">
        <v>280</v>
      </c>
      <c r="AI46" s="545" t="s">
        <v>809</v>
      </c>
      <c r="AJ46" s="609" t="s">
        <v>89</v>
      </c>
      <c r="AK46" s="610">
        <v>8.27</v>
      </c>
      <c r="AL46" s="611">
        <v>145851</v>
      </c>
      <c r="AM46" s="612">
        <v>1206188</v>
      </c>
      <c r="AN46" s="614"/>
      <c r="AO46" s="614"/>
      <c r="AP46" s="615"/>
      <c r="AQ46" s="338">
        <f>IF(EXACT(VLOOKUP(AG46,OFERTA_0,3,FALSE),AI46),1,0)</f>
        <v>1</v>
      </c>
      <c r="AR46" s="338">
        <f>IF(EXACT(VLOOKUP(AG46,OFERTA_0,4,FALSE),AJ46),1,0)</f>
        <v>1</v>
      </c>
      <c r="AS46" s="338">
        <f>IF(EXACT(VLOOKUP(AG46,OFERTA_0,5,FALSE),AK46),1,0)</f>
        <v>1</v>
      </c>
      <c r="AT46" s="338">
        <f t="shared" si="46"/>
        <v>1</v>
      </c>
      <c r="AU46" s="338">
        <f t="shared" si="47"/>
        <v>1</v>
      </c>
      <c r="AV46" s="338">
        <f t="shared" si="48"/>
        <v>1</v>
      </c>
      <c r="AW46" s="341">
        <f>ROUND(AM46,0)</f>
        <v>1206188</v>
      </c>
      <c r="AX46" s="340">
        <f>AM46-AW46</f>
        <v>0</v>
      </c>
      <c r="BA46" s="609" t="s">
        <v>808</v>
      </c>
      <c r="BB46" s="609" t="s">
        <v>280</v>
      </c>
      <c r="BC46" s="545" t="s">
        <v>809</v>
      </c>
      <c r="BD46" s="609" t="s">
        <v>89</v>
      </c>
      <c r="BE46" s="610">
        <v>8.27</v>
      </c>
      <c r="BF46" s="611">
        <v>319218</v>
      </c>
      <c r="BG46" s="612">
        <v>2639933</v>
      </c>
      <c r="BH46" s="614"/>
      <c r="BI46" s="614"/>
      <c r="BJ46" s="615"/>
      <c r="BK46" s="338">
        <f>IF(EXACT(VLOOKUP(BA46,OFERTA_0,3,FALSE),BC46),1,0)</f>
        <v>1</v>
      </c>
      <c r="BL46" s="338">
        <f>IF(EXACT(VLOOKUP(BA46,OFERTA_0,4,FALSE),BD46),1,0)</f>
        <v>1</v>
      </c>
      <c r="BM46" s="338">
        <f>IF(EXACT(VLOOKUP(BA46,OFERTA_0,5,FALSE),BE46),1,0)</f>
        <v>1</v>
      </c>
      <c r="BN46" s="338">
        <f t="shared" si="49"/>
        <v>1</v>
      </c>
      <c r="BO46" s="338">
        <f t="shared" si="50"/>
        <v>1</v>
      </c>
      <c r="BP46" s="338">
        <f t="shared" si="51"/>
        <v>1</v>
      </c>
      <c r="BQ46" s="341">
        <f>ROUND(BG46,0)</f>
        <v>2639933</v>
      </c>
      <c r="BR46" s="340">
        <f>BG46-BQ46</f>
        <v>0</v>
      </c>
    </row>
    <row r="47" spans="1:70" s="288" customFormat="1" ht="15.75" x14ac:dyDescent="0.25">
      <c r="A47" s="215">
        <f t="shared" si="5"/>
        <v>34</v>
      </c>
      <c r="B47" s="458" t="s">
        <v>810</v>
      </c>
      <c r="C47" s="458"/>
      <c r="D47" s="583" t="s">
        <v>296</v>
      </c>
      <c r="E47" s="459"/>
      <c r="F47" s="459"/>
      <c r="G47" s="459"/>
      <c r="H47" s="459"/>
      <c r="I47" s="460"/>
      <c r="J47" s="461"/>
      <c r="K47" s="199"/>
      <c r="L47" s="199"/>
      <c r="M47" s="619" t="s">
        <v>810</v>
      </c>
      <c r="N47" s="619"/>
      <c r="O47" s="543" t="s">
        <v>296</v>
      </c>
      <c r="P47" s="620"/>
      <c r="Q47" s="620"/>
      <c r="R47" s="620"/>
      <c r="S47" s="620"/>
      <c r="T47" s="621">
        <v>316993526</v>
      </c>
      <c r="U47" s="621"/>
      <c r="V47" s="622"/>
      <c r="W47" s="338"/>
      <c r="X47" s="338"/>
      <c r="Y47" s="338"/>
      <c r="Z47" s="338"/>
      <c r="AA47" s="338"/>
      <c r="AB47" s="338"/>
      <c r="AC47" s="339"/>
      <c r="AD47" s="340"/>
      <c r="AE47" s="207"/>
      <c r="AF47" s="207"/>
      <c r="AG47" s="619" t="s">
        <v>810</v>
      </c>
      <c r="AH47" s="619"/>
      <c r="AI47" s="543" t="s">
        <v>296</v>
      </c>
      <c r="AJ47" s="620"/>
      <c r="AK47" s="620"/>
      <c r="AL47" s="620"/>
      <c r="AM47" s="620"/>
      <c r="AN47" s="621">
        <v>391163549</v>
      </c>
      <c r="AO47" s="621"/>
      <c r="AP47" s="622"/>
      <c r="AQ47" s="338"/>
      <c r="AR47" s="338"/>
      <c r="AS47" s="338"/>
      <c r="AT47" s="338"/>
      <c r="AU47" s="338"/>
      <c r="AV47" s="338"/>
      <c r="AW47" s="339"/>
      <c r="AX47" s="340"/>
      <c r="BA47" s="619" t="s">
        <v>810</v>
      </c>
      <c r="BB47" s="619"/>
      <c r="BC47" s="543" t="s">
        <v>296</v>
      </c>
      <c r="BD47" s="620"/>
      <c r="BE47" s="620"/>
      <c r="BF47" s="620"/>
      <c r="BG47" s="620"/>
      <c r="BH47" s="621">
        <v>299154710</v>
      </c>
      <c r="BI47" s="621"/>
      <c r="BJ47" s="622"/>
      <c r="BK47" s="338"/>
      <c r="BL47" s="338"/>
      <c r="BM47" s="338"/>
      <c r="BN47" s="338"/>
      <c r="BO47" s="338"/>
      <c r="BP47" s="338"/>
      <c r="BQ47" s="339"/>
      <c r="BR47" s="340"/>
    </row>
    <row r="48" spans="1:70" s="288" customFormat="1" ht="90" customHeight="1" x14ac:dyDescent="0.2">
      <c r="A48" s="215">
        <f t="shared" si="5"/>
        <v>35</v>
      </c>
      <c r="B48" s="449" t="s">
        <v>811</v>
      </c>
      <c r="C48" s="449" t="s">
        <v>280</v>
      </c>
      <c r="D48" s="565" t="s">
        <v>812</v>
      </c>
      <c r="E48" s="449" t="s">
        <v>89</v>
      </c>
      <c r="F48" s="450">
        <v>73.739999999999995</v>
      </c>
      <c r="G48" s="534"/>
      <c r="H48" s="451">
        <v>0</v>
      </c>
      <c r="I48" s="453"/>
      <c r="J48" s="454"/>
      <c r="K48" s="199"/>
      <c r="L48" s="199"/>
      <c r="M48" s="609" t="s">
        <v>811</v>
      </c>
      <c r="N48" s="609" t="s">
        <v>280</v>
      </c>
      <c r="O48" s="545" t="s">
        <v>812</v>
      </c>
      <c r="P48" s="609" t="s">
        <v>89</v>
      </c>
      <c r="Q48" s="610">
        <v>73.739999999999995</v>
      </c>
      <c r="R48" s="611">
        <v>96351</v>
      </c>
      <c r="S48" s="612">
        <v>7104923</v>
      </c>
      <c r="T48" s="614"/>
      <c r="U48" s="614"/>
      <c r="V48" s="615"/>
      <c r="W48" s="338">
        <f t="shared" ref="W48:W57" si="52">IF(EXACT(VLOOKUP(M48,OFERTA_0,3,FALSE),O48),1,0)</f>
        <v>1</v>
      </c>
      <c r="X48" s="338">
        <f t="shared" ref="X48:X57" si="53">IF(EXACT(VLOOKUP(M48,OFERTA_0,4,FALSE),P48),1,0)</f>
        <v>1</v>
      </c>
      <c r="Y48" s="338">
        <f t="shared" ref="Y48:Y57" si="54">IF(EXACT(VLOOKUP(M48,OFERTA_0,5,FALSE),Q48),1,0)</f>
        <v>1</v>
      </c>
      <c r="Z48" s="338">
        <f>IF(R48=0,0,1)</f>
        <v>1</v>
      </c>
      <c r="AA48" s="338">
        <f>IF(S48=0,0,1)</f>
        <v>1</v>
      </c>
      <c r="AB48" s="338">
        <f t="shared" si="45"/>
        <v>1</v>
      </c>
      <c r="AC48" s="341">
        <f t="shared" ref="AC48:AC57" si="55">ROUND(S48,0)</f>
        <v>7104923</v>
      </c>
      <c r="AD48" s="340">
        <f t="shared" ref="AD48:AD57" si="56">S48-AC48</f>
        <v>0</v>
      </c>
      <c r="AE48" s="207"/>
      <c r="AF48" s="207"/>
      <c r="AG48" s="609" t="s">
        <v>811</v>
      </c>
      <c r="AH48" s="609" t="s">
        <v>280</v>
      </c>
      <c r="AI48" s="545" t="s">
        <v>812</v>
      </c>
      <c r="AJ48" s="609" t="s">
        <v>89</v>
      </c>
      <c r="AK48" s="610">
        <v>73.739999999999995</v>
      </c>
      <c r="AL48" s="611">
        <v>101685</v>
      </c>
      <c r="AM48" s="612">
        <v>7498252</v>
      </c>
      <c r="AN48" s="614"/>
      <c r="AO48" s="614"/>
      <c r="AP48" s="615"/>
      <c r="AQ48" s="338">
        <f t="shared" ref="AQ48:AQ57" si="57">IF(EXACT(VLOOKUP(AG48,OFERTA_0,3,FALSE),AI48),1,0)</f>
        <v>1</v>
      </c>
      <c r="AR48" s="338">
        <f t="shared" ref="AR48:AR57" si="58">IF(EXACT(VLOOKUP(AG48,OFERTA_0,4,FALSE),AJ48),1,0)</f>
        <v>1</v>
      </c>
      <c r="AS48" s="338">
        <f t="shared" ref="AS48:AS57" si="59">IF(EXACT(VLOOKUP(AG48,OFERTA_0,5,FALSE),AK48),1,0)</f>
        <v>1</v>
      </c>
      <c r="AT48" s="338">
        <f>IF(AL48=0,0,1)</f>
        <v>1</v>
      </c>
      <c r="AU48" s="338">
        <f>IF(AM48=0,0,1)</f>
        <v>1</v>
      </c>
      <c r="AV48" s="338">
        <f t="shared" ref="AV48:AV57" si="60">PRODUCT(AQ48:AU48)</f>
        <v>1</v>
      </c>
      <c r="AW48" s="341">
        <f t="shared" ref="AW48:AW57" si="61">ROUND(AM48,0)</f>
        <v>7498252</v>
      </c>
      <c r="AX48" s="340">
        <f t="shared" ref="AX48:AX57" si="62">AM48-AW48</f>
        <v>0</v>
      </c>
      <c r="BA48" s="609" t="s">
        <v>811</v>
      </c>
      <c r="BB48" s="609" t="s">
        <v>280</v>
      </c>
      <c r="BC48" s="545" t="s">
        <v>812</v>
      </c>
      <c r="BD48" s="609" t="s">
        <v>89</v>
      </c>
      <c r="BE48" s="610">
        <v>73.739999999999995</v>
      </c>
      <c r="BF48" s="611">
        <v>74028</v>
      </c>
      <c r="BG48" s="612">
        <v>5458825</v>
      </c>
      <c r="BH48" s="614"/>
      <c r="BI48" s="614"/>
      <c r="BJ48" s="615"/>
      <c r="BK48" s="338">
        <f t="shared" ref="BK48:BK57" si="63">IF(EXACT(VLOOKUP(BA48,OFERTA_0,3,FALSE),BC48),1,0)</f>
        <v>1</v>
      </c>
      <c r="BL48" s="338">
        <f t="shared" ref="BL48:BL57" si="64">IF(EXACT(VLOOKUP(BA48,OFERTA_0,4,FALSE),BD48),1,0)</f>
        <v>1</v>
      </c>
      <c r="BM48" s="338">
        <f t="shared" ref="BM48:BM57" si="65">IF(EXACT(VLOOKUP(BA48,OFERTA_0,5,FALSE),BE48),1,0)</f>
        <v>1</v>
      </c>
      <c r="BN48" s="338">
        <f>IF(BF48=0,0,1)</f>
        <v>1</v>
      </c>
      <c r="BO48" s="338">
        <f>IF(BG48=0,0,1)</f>
        <v>1</v>
      </c>
      <c r="BP48" s="338">
        <f t="shared" ref="BP48:BP57" si="66">PRODUCT(BK48:BO48)</f>
        <v>1</v>
      </c>
      <c r="BQ48" s="341">
        <f t="shared" ref="BQ48:BQ57" si="67">ROUND(BG48,0)</f>
        <v>5458825</v>
      </c>
      <c r="BR48" s="340">
        <f t="shared" ref="BR48:BR57" si="68">BG48-BQ48</f>
        <v>0</v>
      </c>
    </row>
    <row r="49" spans="1:70" s="288" customFormat="1" ht="146.25" customHeight="1" x14ac:dyDescent="0.2">
      <c r="A49" s="215">
        <f t="shared" si="5"/>
        <v>36</v>
      </c>
      <c r="B49" s="449" t="s">
        <v>813</v>
      </c>
      <c r="C49" s="449" t="s">
        <v>280</v>
      </c>
      <c r="D49" s="565" t="s">
        <v>814</v>
      </c>
      <c r="E49" s="449" t="s">
        <v>89</v>
      </c>
      <c r="F49" s="450">
        <v>4</v>
      </c>
      <c r="G49" s="534"/>
      <c r="H49" s="451">
        <v>0</v>
      </c>
      <c r="I49" s="453"/>
      <c r="J49" s="454"/>
      <c r="K49" s="199"/>
      <c r="L49" s="199"/>
      <c r="M49" s="609" t="s">
        <v>813</v>
      </c>
      <c r="N49" s="609" t="s">
        <v>280</v>
      </c>
      <c r="O49" s="545" t="s">
        <v>814</v>
      </c>
      <c r="P49" s="609" t="s">
        <v>89</v>
      </c>
      <c r="Q49" s="610">
        <v>4</v>
      </c>
      <c r="R49" s="611">
        <v>96351</v>
      </c>
      <c r="S49" s="612">
        <v>385404</v>
      </c>
      <c r="T49" s="614"/>
      <c r="U49" s="614"/>
      <c r="V49" s="615"/>
      <c r="W49" s="338">
        <f t="shared" si="52"/>
        <v>1</v>
      </c>
      <c r="X49" s="338">
        <f t="shared" si="53"/>
        <v>1</v>
      </c>
      <c r="Y49" s="338">
        <f t="shared" si="54"/>
        <v>1</v>
      </c>
      <c r="Z49" s="338">
        <f t="shared" ref="Z49" si="69">IF(R49=0,0,1)</f>
        <v>1</v>
      </c>
      <c r="AA49" s="338">
        <f t="shared" ref="AA49" si="70">IF(S49=0,0,1)</f>
        <v>1</v>
      </c>
      <c r="AB49" s="338">
        <f t="shared" si="45"/>
        <v>1</v>
      </c>
      <c r="AC49" s="341">
        <f t="shared" si="55"/>
        <v>385404</v>
      </c>
      <c r="AD49" s="340">
        <f t="shared" si="56"/>
        <v>0</v>
      </c>
      <c r="AE49" s="207"/>
      <c r="AF49" s="207"/>
      <c r="AG49" s="609" t="s">
        <v>813</v>
      </c>
      <c r="AH49" s="609" t="s">
        <v>280</v>
      </c>
      <c r="AI49" s="545" t="s">
        <v>814</v>
      </c>
      <c r="AJ49" s="609" t="s">
        <v>89</v>
      </c>
      <c r="AK49" s="610">
        <v>4</v>
      </c>
      <c r="AL49" s="611">
        <v>106961</v>
      </c>
      <c r="AM49" s="612">
        <v>427844</v>
      </c>
      <c r="AN49" s="614"/>
      <c r="AO49" s="614"/>
      <c r="AP49" s="615"/>
      <c r="AQ49" s="338">
        <f t="shared" si="57"/>
        <v>1</v>
      </c>
      <c r="AR49" s="338">
        <f t="shared" si="58"/>
        <v>1</v>
      </c>
      <c r="AS49" s="338">
        <f t="shared" si="59"/>
        <v>1</v>
      </c>
      <c r="AT49" s="338">
        <f t="shared" ref="AT49" si="71">IF(AL49=0,0,1)</f>
        <v>1</v>
      </c>
      <c r="AU49" s="338">
        <f t="shared" ref="AU49" si="72">IF(AM49=0,0,1)</f>
        <v>1</v>
      </c>
      <c r="AV49" s="338">
        <f t="shared" si="60"/>
        <v>1</v>
      </c>
      <c r="AW49" s="341">
        <f t="shared" si="61"/>
        <v>427844</v>
      </c>
      <c r="AX49" s="340">
        <f t="shared" si="62"/>
        <v>0</v>
      </c>
      <c r="BA49" s="609" t="s">
        <v>813</v>
      </c>
      <c r="BB49" s="609" t="s">
        <v>280</v>
      </c>
      <c r="BC49" s="545" t="s">
        <v>814</v>
      </c>
      <c r="BD49" s="609" t="s">
        <v>89</v>
      </c>
      <c r="BE49" s="610">
        <v>4</v>
      </c>
      <c r="BF49" s="611">
        <v>74028</v>
      </c>
      <c r="BG49" s="612">
        <v>296112</v>
      </c>
      <c r="BH49" s="614"/>
      <c r="BI49" s="614"/>
      <c r="BJ49" s="615"/>
      <c r="BK49" s="338">
        <f t="shared" si="63"/>
        <v>1</v>
      </c>
      <c r="BL49" s="338">
        <f t="shared" si="64"/>
        <v>1</v>
      </c>
      <c r="BM49" s="338">
        <f t="shared" si="65"/>
        <v>1</v>
      </c>
      <c r="BN49" s="338">
        <f t="shared" ref="BN49" si="73">IF(BF49=0,0,1)</f>
        <v>1</v>
      </c>
      <c r="BO49" s="338">
        <f t="shared" ref="BO49" si="74">IF(BG49=0,0,1)</f>
        <v>1</v>
      </c>
      <c r="BP49" s="338">
        <f t="shared" si="66"/>
        <v>1</v>
      </c>
      <c r="BQ49" s="341">
        <f t="shared" si="67"/>
        <v>296112</v>
      </c>
      <c r="BR49" s="340">
        <f t="shared" si="68"/>
        <v>0</v>
      </c>
    </row>
    <row r="50" spans="1:70" s="288" customFormat="1" ht="97.5" customHeight="1" x14ac:dyDescent="0.2">
      <c r="A50" s="215">
        <f t="shared" si="5"/>
        <v>37</v>
      </c>
      <c r="B50" s="449" t="s">
        <v>815</v>
      </c>
      <c r="C50" s="449" t="s">
        <v>280</v>
      </c>
      <c r="D50" s="565" t="s">
        <v>816</v>
      </c>
      <c r="E50" s="449" t="s">
        <v>89</v>
      </c>
      <c r="F50" s="450">
        <v>206.81</v>
      </c>
      <c r="G50" s="534"/>
      <c r="H50" s="451">
        <v>0</v>
      </c>
      <c r="I50" s="453"/>
      <c r="J50" s="454"/>
      <c r="K50" s="199"/>
      <c r="L50" s="199"/>
      <c r="M50" s="609" t="s">
        <v>815</v>
      </c>
      <c r="N50" s="609" t="s">
        <v>280</v>
      </c>
      <c r="O50" s="545" t="s">
        <v>816</v>
      </c>
      <c r="P50" s="609" t="s">
        <v>89</v>
      </c>
      <c r="Q50" s="610">
        <v>206.81</v>
      </c>
      <c r="R50" s="611">
        <v>96351</v>
      </c>
      <c r="S50" s="612">
        <v>19926350</v>
      </c>
      <c r="T50" s="614"/>
      <c r="U50" s="614"/>
      <c r="V50" s="615"/>
      <c r="W50" s="338">
        <f t="shared" si="52"/>
        <v>1</v>
      </c>
      <c r="X50" s="338">
        <f t="shared" si="53"/>
        <v>1</v>
      </c>
      <c r="Y50" s="338">
        <f t="shared" si="54"/>
        <v>1</v>
      </c>
      <c r="Z50" s="338">
        <f>IF(R50=0,0,1)</f>
        <v>1</v>
      </c>
      <c r="AA50" s="338">
        <f>IF(S50=0,0,1)</f>
        <v>1</v>
      </c>
      <c r="AB50" s="338">
        <f t="shared" si="45"/>
        <v>1</v>
      </c>
      <c r="AC50" s="341">
        <f t="shared" si="55"/>
        <v>19926350</v>
      </c>
      <c r="AD50" s="340">
        <f t="shared" si="56"/>
        <v>0</v>
      </c>
      <c r="AE50" s="207"/>
      <c r="AF50" s="207"/>
      <c r="AG50" s="609" t="s">
        <v>815</v>
      </c>
      <c r="AH50" s="609" t="s">
        <v>280</v>
      </c>
      <c r="AI50" s="545" t="s">
        <v>816</v>
      </c>
      <c r="AJ50" s="609" t="s">
        <v>89</v>
      </c>
      <c r="AK50" s="610">
        <v>206.81</v>
      </c>
      <c r="AL50" s="611">
        <v>111462</v>
      </c>
      <c r="AM50" s="612">
        <v>23051456</v>
      </c>
      <c r="AN50" s="614"/>
      <c r="AO50" s="614"/>
      <c r="AP50" s="615"/>
      <c r="AQ50" s="338">
        <f t="shared" si="57"/>
        <v>1</v>
      </c>
      <c r="AR50" s="338">
        <f t="shared" si="58"/>
        <v>1</v>
      </c>
      <c r="AS50" s="338">
        <f t="shared" si="59"/>
        <v>1</v>
      </c>
      <c r="AT50" s="338">
        <f>IF(AL50=0,0,1)</f>
        <v>1</v>
      </c>
      <c r="AU50" s="338">
        <f>IF(AM50=0,0,1)</f>
        <v>1</v>
      </c>
      <c r="AV50" s="338">
        <f t="shared" si="60"/>
        <v>1</v>
      </c>
      <c r="AW50" s="341">
        <f t="shared" si="61"/>
        <v>23051456</v>
      </c>
      <c r="AX50" s="340">
        <f t="shared" si="62"/>
        <v>0</v>
      </c>
      <c r="BA50" s="609" t="s">
        <v>815</v>
      </c>
      <c r="BB50" s="609" t="s">
        <v>280</v>
      </c>
      <c r="BC50" s="545" t="s">
        <v>816</v>
      </c>
      <c r="BD50" s="609" t="s">
        <v>89</v>
      </c>
      <c r="BE50" s="610">
        <v>206.81</v>
      </c>
      <c r="BF50" s="611">
        <v>76989</v>
      </c>
      <c r="BG50" s="612">
        <v>15922095</v>
      </c>
      <c r="BH50" s="614"/>
      <c r="BI50" s="614"/>
      <c r="BJ50" s="615"/>
      <c r="BK50" s="338">
        <f t="shared" si="63"/>
        <v>1</v>
      </c>
      <c r="BL50" s="338">
        <f t="shared" si="64"/>
        <v>1</v>
      </c>
      <c r="BM50" s="338">
        <f t="shared" si="65"/>
        <v>1</v>
      </c>
      <c r="BN50" s="338">
        <f>IF(BF50=0,0,1)</f>
        <v>1</v>
      </c>
      <c r="BO50" s="338">
        <f>IF(BG50=0,0,1)</f>
        <v>1</v>
      </c>
      <c r="BP50" s="338">
        <f t="shared" si="66"/>
        <v>1</v>
      </c>
      <c r="BQ50" s="341">
        <f t="shared" si="67"/>
        <v>15922095</v>
      </c>
      <c r="BR50" s="340">
        <f t="shared" si="68"/>
        <v>0</v>
      </c>
    </row>
    <row r="51" spans="1:70" s="288" customFormat="1" ht="94.5" customHeight="1" x14ac:dyDescent="0.2">
      <c r="A51" s="215">
        <f t="shared" si="5"/>
        <v>38</v>
      </c>
      <c r="B51" s="449" t="s">
        <v>817</v>
      </c>
      <c r="C51" s="449" t="s">
        <v>280</v>
      </c>
      <c r="D51" s="565" t="s">
        <v>818</v>
      </c>
      <c r="E51" s="449" t="s">
        <v>89</v>
      </c>
      <c r="F51" s="450">
        <v>53.68</v>
      </c>
      <c r="G51" s="534"/>
      <c r="H51" s="451">
        <v>0</v>
      </c>
      <c r="I51" s="453"/>
      <c r="J51" s="454"/>
      <c r="K51" s="199"/>
      <c r="L51" s="199"/>
      <c r="M51" s="609" t="s">
        <v>817</v>
      </c>
      <c r="N51" s="609" t="s">
        <v>280</v>
      </c>
      <c r="O51" s="545" t="s">
        <v>818</v>
      </c>
      <c r="P51" s="609" t="s">
        <v>89</v>
      </c>
      <c r="Q51" s="610">
        <v>53.68</v>
      </c>
      <c r="R51" s="611">
        <v>101889</v>
      </c>
      <c r="S51" s="612">
        <v>5469402</v>
      </c>
      <c r="T51" s="614"/>
      <c r="U51" s="614"/>
      <c r="V51" s="615"/>
      <c r="W51" s="338">
        <f t="shared" si="52"/>
        <v>1</v>
      </c>
      <c r="X51" s="338">
        <f t="shared" si="53"/>
        <v>1</v>
      </c>
      <c r="Y51" s="338">
        <f t="shared" si="54"/>
        <v>1</v>
      </c>
      <c r="Z51" s="338">
        <f>IF(R51=0,0,1)</f>
        <v>1</v>
      </c>
      <c r="AA51" s="338">
        <f>IF(S51=0,0,1)</f>
        <v>1</v>
      </c>
      <c r="AB51" s="338">
        <f t="shared" ref="AB51:AB53" si="75">PRODUCT(W51:AA51)</f>
        <v>1</v>
      </c>
      <c r="AC51" s="341">
        <f t="shared" si="55"/>
        <v>5469402</v>
      </c>
      <c r="AD51" s="340">
        <f t="shared" si="56"/>
        <v>0</v>
      </c>
      <c r="AE51" s="207"/>
      <c r="AF51" s="207"/>
      <c r="AG51" s="609" t="s">
        <v>817</v>
      </c>
      <c r="AH51" s="609" t="s">
        <v>280</v>
      </c>
      <c r="AI51" s="545" t="s">
        <v>818</v>
      </c>
      <c r="AJ51" s="609" t="s">
        <v>89</v>
      </c>
      <c r="AK51" s="610">
        <v>53.68</v>
      </c>
      <c r="AL51" s="611">
        <v>117891</v>
      </c>
      <c r="AM51" s="612">
        <v>6328389</v>
      </c>
      <c r="AN51" s="614"/>
      <c r="AO51" s="614"/>
      <c r="AP51" s="615"/>
      <c r="AQ51" s="338">
        <f t="shared" si="57"/>
        <v>1</v>
      </c>
      <c r="AR51" s="338">
        <f t="shared" si="58"/>
        <v>1</v>
      </c>
      <c r="AS51" s="338">
        <f t="shared" si="59"/>
        <v>1</v>
      </c>
      <c r="AT51" s="338">
        <f>IF(AL51=0,0,1)</f>
        <v>1</v>
      </c>
      <c r="AU51" s="338">
        <f>IF(AM51=0,0,1)</f>
        <v>1</v>
      </c>
      <c r="AV51" s="338">
        <f t="shared" si="60"/>
        <v>1</v>
      </c>
      <c r="AW51" s="341">
        <f t="shared" si="61"/>
        <v>6328389</v>
      </c>
      <c r="AX51" s="340">
        <f t="shared" si="62"/>
        <v>0</v>
      </c>
      <c r="BA51" s="609" t="s">
        <v>817</v>
      </c>
      <c r="BB51" s="609" t="s">
        <v>280</v>
      </c>
      <c r="BC51" s="545" t="s">
        <v>818</v>
      </c>
      <c r="BD51" s="609" t="s">
        <v>89</v>
      </c>
      <c r="BE51" s="610">
        <v>53.68</v>
      </c>
      <c r="BF51" s="611">
        <v>83898</v>
      </c>
      <c r="BG51" s="612">
        <v>4503645</v>
      </c>
      <c r="BH51" s="614"/>
      <c r="BI51" s="614"/>
      <c r="BJ51" s="615"/>
      <c r="BK51" s="338">
        <f t="shared" si="63"/>
        <v>1</v>
      </c>
      <c r="BL51" s="338">
        <f t="shared" si="64"/>
        <v>1</v>
      </c>
      <c r="BM51" s="338">
        <f t="shared" si="65"/>
        <v>1</v>
      </c>
      <c r="BN51" s="338">
        <f>IF(BF51=0,0,1)</f>
        <v>1</v>
      </c>
      <c r="BO51" s="338">
        <f>IF(BG51=0,0,1)</f>
        <v>1</v>
      </c>
      <c r="BP51" s="338">
        <f t="shared" si="66"/>
        <v>1</v>
      </c>
      <c r="BQ51" s="341">
        <f t="shared" si="67"/>
        <v>4503645</v>
      </c>
      <c r="BR51" s="340">
        <f t="shared" si="68"/>
        <v>0</v>
      </c>
    </row>
    <row r="52" spans="1:70" s="288" customFormat="1" ht="110.25" customHeight="1" x14ac:dyDescent="0.2">
      <c r="A52" s="215">
        <f t="shared" si="5"/>
        <v>39</v>
      </c>
      <c r="B52" s="449" t="s">
        <v>819</v>
      </c>
      <c r="C52" s="449" t="s">
        <v>280</v>
      </c>
      <c r="D52" s="565" t="s">
        <v>820</v>
      </c>
      <c r="E52" s="449" t="s">
        <v>89</v>
      </c>
      <c r="F52" s="450">
        <v>139.57</v>
      </c>
      <c r="G52" s="534"/>
      <c r="H52" s="451">
        <v>0</v>
      </c>
      <c r="I52" s="453"/>
      <c r="J52" s="454"/>
      <c r="K52" s="199"/>
      <c r="L52" s="199"/>
      <c r="M52" s="609" t="s">
        <v>819</v>
      </c>
      <c r="N52" s="609" t="s">
        <v>280</v>
      </c>
      <c r="O52" s="545" t="s">
        <v>820</v>
      </c>
      <c r="P52" s="609" t="s">
        <v>89</v>
      </c>
      <c r="Q52" s="610">
        <v>139.57</v>
      </c>
      <c r="R52" s="611">
        <v>101889</v>
      </c>
      <c r="S52" s="612">
        <v>14220648</v>
      </c>
      <c r="T52" s="614"/>
      <c r="U52" s="614"/>
      <c r="V52" s="615"/>
      <c r="W52" s="338">
        <f t="shared" si="52"/>
        <v>1</v>
      </c>
      <c r="X52" s="338">
        <f t="shared" si="53"/>
        <v>1</v>
      </c>
      <c r="Y52" s="338">
        <f t="shared" si="54"/>
        <v>1</v>
      </c>
      <c r="Z52" s="338">
        <f t="shared" ref="Z52:Z53" si="76">IF(R52=0,0,1)</f>
        <v>1</v>
      </c>
      <c r="AA52" s="338">
        <f t="shared" ref="AA52:AA53" si="77">IF(S52=0,0,1)</f>
        <v>1</v>
      </c>
      <c r="AB52" s="338">
        <f t="shared" si="75"/>
        <v>1</v>
      </c>
      <c r="AC52" s="341">
        <f t="shared" si="55"/>
        <v>14220648</v>
      </c>
      <c r="AD52" s="340">
        <f t="shared" si="56"/>
        <v>0</v>
      </c>
      <c r="AE52" s="207"/>
      <c r="AF52" s="207"/>
      <c r="AG52" s="609" t="s">
        <v>819</v>
      </c>
      <c r="AH52" s="609" t="s">
        <v>280</v>
      </c>
      <c r="AI52" s="545" t="s">
        <v>820</v>
      </c>
      <c r="AJ52" s="609" t="s">
        <v>89</v>
      </c>
      <c r="AK52" s="610">
        <v>139.57</v>
      </c>
      <c r="AL52" s="611">
        <v>125166</v>
      </c>
      <c r="AM52" s="612">
        <v>17469419</v>
      </c>
      <c r="AN52" s="614"/>
      <c r="AO52" s="614"/>
      <c r="AP52" s="615"/>
      <c r="AQ52" s="338">
        <f t="shared" si="57"/>
        <v>1</v>
      </c>
      <c r="AR52" s="338">
        <f t="shared" si="58"/>
        <v>1</v>
      </c>
      <c r="AS52" s="338">
        <f t="shared" si="59"/>
        <v>1</v>
      </c>
      <c r="AT52" s="338">
        <f t="shared" ref="AT52:AT57" si="78">IF(AL52=0,0,1)</f>
        <v>1</v>
      </c>
      <c r="AU52" s="338">
        <f t="shared" ref="AU52:AU57" si="79">IF(AM52=0,0,1)</f>
        <v>1</v>
      </c>
      <c r="AV52" s="338">
        <f t="shared" si="60"/>
        <v>1</v>
      </c>
      <c r="AW52" s="341">
        <f t="shared" si="61"/>
        <v>17469419</v>
      </c>
      <c r="AX52" s="340">
        <f t="shared" si="62"/>
        <v>0</v>
      </c>
      <c r="BA52" s="609" t="s">
        <v>819</v>
      </c>
      <c r="BB52" s="609" t="s">
        <v>280</v>
      </c>
      <c r="BC52" s="545" t="s">
        <v>820</v>
      </c>
      <c r="BD52" s="609" t="s">
        <v>89</v>
      </c>
      <c r="BE52" s="610">
        <v>139.57</v>
      </c>
      <c r="BF52" s="611">
        <v>88834</v>
      </c>
      <c r="BG52" s="612">
        <v>12398561</v>
      </c>
      <c r="BH52" s="614"/>
      <c r="BI52" s="614"/>
      <c r="BJ52" s="615"/>
      <c r="BK52" s="338">
        <f t="shared" si="63"/>
        <v>1</v>
      </c>
      <c r="BL52" s="338">
        <f t="shared" si="64"/>
        <v>1</v>
      </c>
      <c r="BM52" s="338">
        <f t="shared" si="65"/>
        <v>1</v>
      </c>
      <c r="BN52" s="338">
        <f t="shared" ref="BN52:BN57" si="80">IF(BF52=0,0,1)</f>
        <v>1</v>
      </c>
      <c r="BO52" s="338">
        <f t="shared" ref="BO52:BO57" si="81">IF(BG52=0,0,1)</f>
        <v>1</v>
      </c>
      <c r="BP52" s="338">
        <f t="shared" si="66"/>
        <v>1</v>
      </c>
      <c r="BQ52" s="341">
        <f t="shared" si="67"/>
        <v>12398561</v>
      </c>
      <c r="BR52" s="340">
        <f t="shared" si="68"/>
        <v>0</v>
      </c>
    </row>
    <row r="53" spans="1:70" s="288" customFormat="1" ht="110.25" customHeight="1" x14ac:dyDescent="0.2">
      <c r="A53" s="215">
        <f t="shared" si="5"/>
        <v>40</v>
      </c>
      <c r="B53" s="449" t="s">
        <v>821</v>
      </c>
      <c r="C53" s="449" t="s">
        <v>280</v>
      </c>
      <c r="D53" s="565" t="s">
        <v>822</v>
      </c>
      <c r="E53" s="449" t="s">
        <v>89</v>
      </c>
      <c r="F53" s="450">
        <v>775.25</v>
      </c>
      <c r="G53" s="534"/>
      <c r="H53" s="451">
        <v>0</v>
      </c>
      <c r="I53" s="453"/>
      <c r="J53" s="454"/>
      <c r="K53" s="199"/>
      <c r="L53" s="199"/>
      <c r="M53" s="609" t="s">
        <v>821</v>
      </c>
      <c r="N53" s="609" t="s">
        <v>280</v>
      </c>
      <c r="O53" s="545" t="s">
        <v>822</v>
      </c>
      <c r="P53" s="609" t="s">
        <v>89</v>
      </c>
      <c r="Q53" s="610">
        <v>775.25</v>
      </c>
      <c r="R53" s="611">
        <v>100620</v>
      </c>
      <c r="S53" s="612">
        <v>78005655</v>
      </c>
      <c r="T53" s="614"/>
      <c r="U53" s="614"/>
      <c r="V53" s="615"/>
      <c r="W53" s="338">
        <f t="shared" si="52"/>
        <v>1</v>
      </c>
      <c r="X53" s="338">
        <f t="shared" si="53"/>
        <v>1</v>
      </c>
      <c r="Y53" s="338">
        <f t="shared" si="54"/>
        <v>1</v>
      </c>
      <c r="Z53" s="338">
        <f t="shared" si="76"/>
        <v>1</v>
      </c>
      <c r="AA53" s="338">
        <f t="shared" si="77"/>
        <v>1</v>
      </c>
      <c r="AB53" s="338">
        <f t="shared" si="75"/>
        <v>1</v>
      </c>
      <c r="AC53" s="341">
        <f t="shared" si="55"/>
        <v>78005655</v>
      </c>
      <c r="AD53" s="340">
        <f t="shared" si="56"/>
        <v>0</v>
      </c>
      <c r="AE53" s="207"/>
      <c r="AF53" s="207"/>
      <c r="AG53" s="609" t="s">
        <v>821</v>
      </c>
      <c r="AH53" s="609" t="s">
        <v>280</v>
      </c>
      <c r="AI53" s="545" t="s">
        <v>822</v>
      </c>
      <c r="AJ53" s="609" t="s">
        <v>89</v>
      </c>
      <c r="AK53" s="610">
        <v>775.25</v>
      </c>
      <c r="AL53" s="611">
        <v>108485</v>
      </c>
      <c r="AM53" s="612">
        <v>84102996</v>
      </c>
      <c r="AN53" s="614"/>
      <c r="AO53" s="614"/>
      <c r="AP53" s="615"/>
      <c r="AQ53" s="338">
        <f t="shared" si="57"/>
        <v>1</v>
      </c>
      <c r="AR53" s="338">
        <f t="shared" si="58"/>
        <v>1</v>
      </c>
      <c r="AS53" s="338">
        <f t="shared" si="59"/>
        <v>1</v>
      </c>
      <c r="AT53" s="338">
        <f t="shared" si="78"/>
        <v>1</v>
      </c>
      <c r="AU53" s="338">
        <f t="shared" si="79"/>
        <v>1</v>
      </c>
      <c r="AV53" s="338">
        <f t="shared" si="60"/>
        <v>1</v>
      </c>
      <c r="AW53" s="341">
        <f t="shared" si="61"/>
        <v>84102996</v>
      </c>
      <c r="AX53" s="340">
        <f t="shared" si="62"/>
        <v>0</v>
      </c>
      <c r="BA53" s="609" t="s">
        <v>821</v>
      </c>
      <c r="BB53" s="609" t="s">
        <v>280</v>
      </c>
      <c r="BC53" s="545" t="s">
        <v>822</v>
      </c>
      <c r="BD53" s="609" t="s">
        <v>89</v>
      </c>
      <c r="BE53" s="610">
        <v>775.25</v>
      </c>
      <c r="BF53" s="611">
        <v>90000</v>
      </c>
      <c r="BG53" s="612">
        <v>69772500</v>
      </c>
      <c r="BH53" s="614"/>
      <c r="BI53" s="614"/>
      <c r="BJ53" s="615"/>
      <c r="BK53" s="338">
        <f t="shared" si="63"/>
        <v>1</v>
      </c>
      <c r="BL53" s="338">
        <f t="shared" si="64"/>
        <v>1</v>
      </c>
      <c r="BM53" s="338">
        <f t="shared" si="65"/>
        <v>1</v>
      </c>
      <c r="BN53" s="338">
        <f t="shared" si="80"/>
        <v>1</v>
      </c>
      <c r="BO53" s="338">
        <f t="shared" si="81"/>
        <v>1</v>
      </c>
      <c r="BP53" s="338">
        <f t="shared" si="66"/>
        <v>1</v>
      </c>
      <c r="BQ53" s="341">
        <f t="shared" si="67"/>
        <v>69772500</v>
      </c>
      <c r="BR53" s="340">
        <f t="shared" si="68"/>
        <v>0</v>
      </c>
    </row>
    <row r="54" spans="1:70" s="288" customFormat="1" ht="183.75" customHeight="1" x14ac:dyDescent="0.2">
      <c r="A54" s="215">
        <f t="shared" si="5"/>
        <v>41</v>
      </c>
      <c r="B54" s="449" t="s">
        <v>823</v>
      </c>
      <c r="C54" s="449" t="s">
        <v>280</v>
      </c>
      <c r="D54" s="565" t="s">
        <v>824</v>
      </c>
      <c r="E54" s="449" t="s">
        <v>89</v>
      </c>
      <c r="F54" s="450">
        <v>38.18</v>
      </c>
      <c r="G54" s="534"/>
      <c r="H54" s="451">
        <v>0</v>
      </c>
      <c r="I54" s="453"/>
      <c r="J54" s="454"/>
      <c r="K54" s="199"/>
      <c r="L54" s="199"/>
      <c r="M54" s="609" t="s">
        <v>823</v>
      </c>
      <c r="N54" s="609" t="s">
        <v>280</v>
      </c>
      <c r="O54" s="545" t="s">
        <v>824</v>
      </c>
      <c r="P54" s="609" t="s">
        <v>89</v>
      </c>
      <c r="Q54" s="610">
        <v>38.18</v>
      </c>
      <c r="R54" s="611">
        <v>125622</v>
      </c>
      <c r="S54" s="612">
        <v>4796248</v>
      </c>
      <c r="T54" s="614"/>
      <c r="U54" s="614"/>
      <c r="V54" s="615"/>
      <c r="W54" s="338">
        <f t="shared" si="52"/>
        <v>1</v>
      </c>
      <c r="X54" s="338">
        <f t="shared" si="53"/>
        <v>1</v>
      </c>
      <c r="Y54" s="338">
        <f t="shared" si="54"/>
        <v>1</v>
      </c>
      <c r="Z54" s="338">
        <f t="shared" ref="Z54:AA57" si="82">IF(R54=0,0,1)</f>
        <v>1</v>
      </c>
      <c r="AA54" s="338">
        <f t="shared" si="82"/>
        <v>1</v>
      </c>
      <c r="AB54" s="338">
        <f t="shared" ref="AB54:AB55" si="83">PRODUCT(W54:AA54)</f>
        <v>1</v>
      </c>
      <c r="AC54" s="341">
        <f t="shared" si="55"/>
        <v>4796248</v>
      </c>
      <c r="AD54" s="340">
        <f t="shared" si="56"/>
        <v>0</v>
      </c>
      <c r="AE54" s="207"/>
      <c r="AF54" s="207"/>
      <c r="AG54" s="609" t="s">
        <v>823</v>
      </c>
      <c r="AH54" s="609" t="s">
        <v>280</v>
      </c>
      <c r="AI54" s="545" t="s">
        <v>824</v>
      </c>
      <c r="AJ54" s="609" t="s">
        <v>89</v>
      </c>
      <c r="AK54" s="610">
        <v>38.18</v>
      </c>
      <c r="AL54" s="611">
        <v>213973</v>
      </c>
      <c r="AM54" s="612">
        <v>8169489</v>
      </c>
      <c r="AN54" s="614"/>
      <c r="AO54" s="614"/>
      <c r="AP54" s="615"/>
      <c r="AQ54" s="338">
        <f t="shared" si="57"/>
        <v>1</v>
      </c>
      <c r="AR54" s="338">
        <f t="shared" si="58"/>
        <v>1</v>
      </c>
      <c r="AS54" s="338">
        <f t="shared" si="59"/>
        <v>1</v>
      </c>
      <c r="AT54" s="338">
        <f t="shared" si="78"/>
        <v>1</v>
      </c>
      <c r="AU54" s="338">
        <f t="shared" si="79"/>
        <v>1</v>
      </c>
      <c r="AV54" s="338">
        <f t="shared" si="60"/>
        <v>1</v>
      </c>
      <c r="AW54" s="341">
        <f t="shared" si="61"/>
        <v>8169489</v>
      </c>
      <c r="AX54" s="340">
        <f t="shared" si="62"/>
        <v>0</v>
      </c>
      <c r="BA54" s="609" t="s">
        <v>823</v>
      </c>
      <c r="BB54" s="609" t="s">
        <v>280</v>
      </c>
      <c r="BC54" s="545" t="s">
        <v>824</v>
      </c>
      <c r="BD54" s="609" t="s">
        <v>89</v>
      </c>
      <c r="BE54" s="610">
        <v>38.18</v>
      </c>
      <c r="BF54" s="611">
        <v>112503</v>
      </c>
      <c r="BG54" s="612">
        <v>4295365</v>
      </c>
      <c r="BH54" s="614"/>
      <c r="BI54" s="614"/>
      <c r="BJ54" s="615"/>
      <c r="BK54" s="338">
        <f t="shared" si="63"/>
        <v>1</v>
      </c>
      <c r="BL54" s="338">
        <f t="shared" si="64"/>
        <v>1</v>
      </c>
      <c r="BM54" s="338">
        <f t="shared" si="65"/>
        <v>1</v>
      </c>
      <c r="BN54" s="338">
        <f t="shared" si="80"/>
        <v>1</v>
      </c>
      <c r="BO54" s="338">
        <f t="shared" si="81"/>
        <v>1</v>
      </c>
      <c r="BP54" s="338">
        <f t="shared" si="66"/>
        <v>1</v>
      </c>
      <c r="BQ54" s="341">
        <f t="shared" si="67"/>
        <v>4295365</v>
      </c>
      <c r="BR54" s="340">
        <f t="shared" si="68"/>
        <v>0</v>
      </c>
    </row>
    <row r="55" spans="1:70" s="288" customFormat="1" ht="165.75" customHeight="1" x14ac:dyDescent="0.2">
      <c r="A55" s="215">
        <f t="shared" si="5"/>
        <v>42</v>
      </c>
      <c r="B55" s="449" t="s">
        <v>825</v>
      </c>
      <c r="C55" s="449" t="s">
        <v>275</v>
      </c>
      <c r="D55" s="565" t="s">
        <v>826</v>
      </c>
      <c r="E55" s="449" t="s">
        <v>89</v>
      </c>
      <c r="F55" s="450">
        <v>1390.37</v>
      </c>
      <c r="G55" s="534"/>
      <c r="H55" s="451">
        <v>0</v>
      </c>
      <c r="I55" s="453"/>
      <c r="J55" s="454"/>
      <c r="K55" s="199"/>
      <c r="L55" s="199"/>
      <c r="M55" s="609" t="s">
        <v>825</v>
      </c>
      <c r="N55" s="609" t="s">
        <v>275</v>
      </c>
      <c r="O55" s="545" t="s">
        <v>826</v>
      </c>
      <c r="P55" s="609" t="s">
        <v>89</v>
      </c>
      <c r="Q55" s="610">
        <v>1390.37</v>
      </c>
      <c r="R55" s="611">
        <v>124446</v>
      </c>
      <c r="S55" s="612">
        <v>173025985</v>
      </c>
      <c r="T55" s="614"/>
      <c r="U55" s="614"/>
      <c r="V55" s="615"/>
      <c r="W55" s="338">
        <f t="shared" si="52"/>
        <v>1</v>
      </c>
      <c r="X55" s="338">
        <f t="shared" si="53"/>
        <v>1</v>
      </c>
      <c r="Y55" s="338">
        <f t="shared" si="54"/>
        <v>1</v>
      </c>
      <c r="Z55" s="338">
        <f t="shared" si="82"/>
        <v>1</v>
      </c>
      <c r="AA55" s="338">
        <f t="shared" si="82"/>
        <v>1</v>
      </c>
      <c r="AB55" s="338">
        <f t="shared" si="83"/>
        <v>1</v>
      </c>
      <c r="AC55" s="341">
        <f t="shared" si="55"/>
        <v>173025985</v>
      </c>
      <c r="AD55" s="340">
        <f t="shared" si="56"/>
        <v>0</v>
      </c>
      <c r="AE55" s="207"/>
      <c r="AF55" s="207"/>
      <c r="AG55" s="609" t="s">
        <v>825</v>
      </c>
      <c r="AH55" s="609" t="s">
        <v>275</v>
      </c>
      <c r="AI55" s="545" t="s">
        <v>826</v>
      </c>
      <c r="AJ55" s="609" t="s">
        <v>89</v>
      </c>
      <c r="AK55" s="610">
        <v>1390.37</v>
      </c>
      <c r="AL55" s="611">
        <v>159235</v>
      </c>
      <c r="AM55" s="612">
        <v>221395567</v>
      </c>
      <c r="AN55" s="614"/>
      <c r="AO55" s="614"/>
      <c r="AP55" s="615"/>
      <c r="AQ55" s="338">
        <f t="shared" si="57"/>
        <v>1</v>
      </c>
      <c r="AR55" s="338">
        <f t="shared" si="58"/>
        <v>1</v>
      </c>
      <c r="AS55" s="338">
        <f t="shared" si="59"/>
        <v>1</v>
      </c>
      <c r="AT55" s="338">
        <f t="shared" si="78"/>
        <v>1</v>
      </c>
      <c r="AU55" s="338">
        <f t="shared" si="79"/>
        <v>1</v>
      </c>
      <c r="AV55" s="338">
        <f t="shared" si="60"/>
        <v>1</v>
      </c>
      <c r="AW55" s="341">
        <f t="shared" si="61"/>
        <v>221395567</v>
      </c>
      <c r="AX55" s="340">
        <f t="shared" si="62"/>
        <v>0</v>
      </c>
      <c r="BA55" s="609" t="s">
        <v>825</v>
      </c>
      <c r="BB55" s="609" t="s">
        <v>275</v>
      </c>
      <c r="BC55" s="545" t="s">
        <v>826</v>
      </c>
      <c r="BD55" s="609" t="s">
        <v>89</v>
      </c>
      <c r="BE55" s="610">
        <v>1390.37</v>
      </c>
      <c r="BF55" s="611">
        <v>119316</v>
      </c>
      <c r="BG55" s="612">
        <v>165893387</v>
      </c>
      <c r="BH55" s="614"/>
      <c r="BI55" s="614"/>
      <c r="BJ55" s="615"/>
      <c r="BK55" s="338">
        <f t="shared" si="63"/>
        <v>1</v>
      </c>
      <c r="BL55" s="338">
        <f t="shared" si="64"/>
        <v>1</v>
      </c>
      <c r="BM55" s="338">
        <f t="shared" si="65"/>
        <v>1</v>
      </c>
      <c r="BN55" s="338">
        <f t="shared" si="80"/>
        <v>1</v>
      </c>
      <c r="BO55" s="338">
        <f t="shared" si="81"/>
        <v>1</v>
      </c>
      <c r="BP55" s="338">
        <f t="shared" si="66"/>
        <v>1</v>
      </c>
      <c r="BQ55" s="341">
        <f t="shared" si="67"/>
        <v>165893387</v>
      </c>
      <c r="BR55" s="340">
        <f t="shared" si="68"/>
        <v>0</v>
      </c>
    </row>
    <row r="56" spans="1:70" s="288" customFormat="1" ht="124.5" customHeight="1" x14ac:dyDescent="0.2">
      <c r="A56" s="215">
        <f t="shared" si="5"/>
        <v>43</v>
      </c>
      <c r="B56" s="449" t="s">
        <v>827</v>
      </c>
      <c r="C56" s="449" t="s">
        <v>280</v>
      </c>
      <c r="D56" s="565" t="s">
        <v>828</v>
      </c>
      <c r="E56" s="449" t="s">
        <v>89</v>
      </c>
      <c r="F56" s="450">
        <v>77.11</v>
      </c>
      <c r="G56" s="534"/>
      <c r="H56" s="451">
        <v>0</v>
      </c>
      <c r="I56" s="453"/>
      <c r="J56" s="454"/>
      <c r="K56" s="199"/>
      <c r="L56" s="199"/>
      <c r="M56" s="609" t="s">
        <v>827</v>
      </c>
      <c r="N56" s="609" t="s">
        <v>280</v>
      </c>
      <c r="O56" s="545" t="s">
        <v>828</v>
      </c>
      <c r="P56" s="609" t="s">
        <v>89</v>
      </c>
      <c r="Q56" s="610">
        <v>77.11</v>
      </c>
      <c r="R56" s="611">
        <v>80158</v>
      </c>
      <c r="S56" s="612">
        <v>6180983</v>
      </c>
      <c r="T56" s="614"/>
      <c r="U56" s="614"/>
      <c r="V56" s="615"/>
      <c r="W56" s="338">
        <f t="shared" si="52"/>
        <v>1</v>
      </c>
      <c r="X56" s="338">
        <f t="shared" si="53"/>
        <v>1</v>
      </c>
      <c r="Y56" s="338">
        <f t="shared" si="54"/>
        <v>1</v>
      </c>
      <c r="Z56" s="338">
        <f t="shared" si="82"/>
        <v>1</v>
      </c>
      <c r="AA56" s="338">
        <f t="shared" si="82"/>
        <v>1</v>
      </c>
      <c r="AB56" s="338">
        <f t="shared" ref="AB56:AB73" si="84">PRODUCT(W56:AA56)</f>
        <v>1</v>
      </c>
      <c r="AC56" s="341">
        <f t="shared" si="55"/>
        <v>6180983</v>
      </c>
      <c r="AD56" s="340">
        <f t="shared" si="56"/>
        <v>0</v>
      </c>
      <c r="AE56" s="207"/>
      <c r="AF56" s="207"/>
      <c r="AG56" s="609" t="s">
        <v>827</v>
      </c>
      <c r="AH56" s="609" t="s">
        <v>280</v>
      </c>
      <c r="AI56" s="545" t="s">
        <v>828</v>
      </c>
      <c r="AJ56" s="609" t="s">
        <v>89</v>
      </c>
      <c r="AK56" s="610">
        <v>77.11</v>
      </c>
      <c r="AL56" s="611">
        <v>127334</v>
      </c>
      <c r="AM56" s="612">
        <v>9818725</v>
      </c>
      <c r="AN56" s="614"/>
      <c r="AO56" s="614"/>
      <c r="AP56" s="615"/>
      <c r="AQ56" s="338">
        <f t="shared" si="57"/>
        <v>1</v>
      </c>
      <c r="AR56" s="338">
        <f t="shared" si="58"/>
        <v>1</v>
      </c>
      <c r="AS56" s="338">
        <f t="shared" si="59"/>
        <v>1</v>
      </c>
      <c r="AT56" s="338">
        <f t="shared" si="78"/>
        <v>1</v>
      </c>
      <c r="AU56" s="338">
        <f t="shared" si="79"/>
        <v>1</v>
      </c>
      <c r="AV56" s="338">
        <f t="shared" si="60"/>
        <v>1</v>
      </c>
      <c r="AW56" s="341">
        <f t="shared" si="61"/>
        <v>9818725</v>
      </c>
      <c r="AX56" s="340">
        <f t="shared" si="62"/>
        <v>0</v>
      </c>
      <c r="BA56" s="609" t="s">
        <v>827</v>
      </c>
      <c r="BB56" s="609" t="s">
        <v>280</v>
      </c>
      <c r="BC56" s="545" t="s">
        <v>828</v>
      </c>
      <c r="BD56" s="609" t="s">
        <v>89</v>
      </c>
      <c r="BE56" s="610">
        <v>77.11</v>
      </c>
      <c r="BF56" s="611">
        <v>116372</v>
      </c>
      <c r="BG56" s="612">
        <v>8973445</v>
      </c>
      <c r="BH56" s="614"/>
      <c r="BI56" s="614"/>
      <c r="BJ56" s="615"/>
      <c r="BK56" s="338">
        <f t="shared" si="63"/>
        <v>1</v>
      </c>
      <c r="BL56" s="338">
        <f t="shared" si="64"/>
        <v>1</v>
      </c>
      <c r="BM56" s="338">
        <f t="shared" si="65"/>
        <v>1</v>
      </c>
      <c r="BN56" s="338">
        <f t="shared" si="80"/>
        <v>1</v>
      </c>
      <c r="BO56" s="338">
        <f t="shared" si="81"/>
        <v>1</v>
      </c>
      <c r="BP56" s="338">
        <f t="shared" si="66"/>
        <v>1</v>
      </c>
      <c r="BQ56" s="341">
        <f t="shared" si="67"/>
        <v>8973445</v>
      </c>
      <c r="BR56" s="340">
        <f t="shared" si="68"/>
        <v>0</v>
      </c>
    </row>
    <row r="57" spans="1:70" s="288" customFormat="1" ht="94.5" x14ac:dyDescent="0.2">
      <c r="A57" s="215">
        <f t="shared" si="5"/>
        <v>44</v>
      </c>
      <c r="B57" s="449" t="s">
        <v>829</v>
      </c>
      <c r="C57" s="449" t="s">
        <v>280</v>
      </c>
      <c r="D57" s="565" t="s">
        <v>830</v>
      </c>
      <c r="E57" s="449" t="s">
        <v>89</v>
      </c>
      <c r="F57" s="450">
        <v>98.28</v>
      </c>
      <c r="G57" s="534"/>
      <c r="H57" s="451">
        <v>0</v>
      </c>
      <c r="I57" s="453"/>
      <c r="J57" s="454"/>
      <c r="K57" s="199"/>
      <c r="L57" s="199"/>
      <c r="M57" s="609" t="s">
        <v>829</v>
      </c>
      <c r="N57" s="609" t="s">
        <v>280</v>
      </c>
      <c r="O57" s="545" t="s">
        <v>830</v>
      </c>
      <c r="P57" s="609" t="s">
        <v>89</v>
      </c>
      <c r="Q57" s="610">
        <v>98.28</v>
      </c>
      <c r="R57" s="611">
        <v>80158</v>
      </c>
      <c r="S57" s="612">
        <v>7877928</v>
      </c>
      <c r="T57" s="614"/>
      <c r="U57" s="614"/>
      <c r="V57" s="615"/>
      <c r="W57" s="338">
        <f t="shared" si="52"/>
        <v>1</v>
      </c>
      <c r="X57" s="338">
        <f t="shared" si="53"/>
        <v>1</v>
      </c>
      <c r="Y57" s="338">
        <f t="shared" si="54"/>
        <v>1</v>
      </c>
      <c r="Z57" s="338">
        <f t="shared" si="82"/>
        <v>1</v>
      </c>
      <c r="AA57" s="338">
        <f t="shared" si="82"/>
        <v>1</v>
      </c>
      <c r="AB57" s="338">
        <f t="shared" si="84"/>
        <v>1</v>
      </c>
      <c r="AC57" s="341">
        <f t="shared" si="55"/>
        <v>7877928</v>
      </c>
      <c r="AD57" s="340">
        <f t="shared" si="56"/>
        <v>0</v>
      </c>
      <c r="AE57" s="207"/>
      <c r="AF57" s="207"/>
      <c r="AG57" s="609" t="s">
        <v>829</v>
      </c>
      <c r="AH57" s="609" t="s">
        <v>280</v>
      </c>
      <c r="AI57" s="545" t="s">
        <v>830</v>
      </c>
      <c r="AJ57" s="609" t="s">
        <v>89</v>
      </c>
      <c r="AK57" s="610">
        <v>98.28</v>
      </c>
      <c r="AL57" s="611">
        <v>131272</v>
      </c>
      <c r="AM57" s="612">
        <v>12901412</v>
      </c>
      <c r="AN57" s="614"/>
      <c r="AO57" s="614"/>
      <c r="AP57" s="615"/>
      <c r="AQ57" s="338">
        <f t="shared" si="57"/>
        <v>1</v>
      </c>
      <c r="AR57" s="338">
        <f t="shared" si="58"/>
        <v>1</v>
      </c>
      <c r="AS57" s="338">
        <f t="shared" si="59"/>
        <v>1</v>
      </c>
      <c r="AT57" s="338">
        <f t="shared" si="78"/>
        <v>1</v>
      </c>
      <c r="AU57" s="338">
        <f t="shared" si="79"/>
        <v>1</v>
      </c>
      <c r="AV57" s="338">
        <f t="shared" si="60"/>
        <v>1</v>
      </c>
      <c r="AW57" s="341">
        <f t="shared" si="61"/>
        <v>12901412</v>
      </c>
      <c r="AX57" s="340">
        <f t="shared" si="62"/>
        <v>0</v>
      </c>
      <c r="BA57" s="609" t="s">
        <v>829</v>
      </c>
      <c r="BB57" s="609" t="s">
        <v>280</v>
      </c>
      <c r="BC57" s="545" t="s">
        <v>830</v>
      </c>
      <c r="BD57" s="609" t="s">
        <v>89</v>
      </c>
      <c r="BE57" s="610">
        <v>98.28</v>
      </c>
      <c r="BF57" s="611">
        <v>118445</v>
      </c>
      <c r="BG57" s="612">
        <v>11640775</v>
      </c>
      <c r="BH57" s="614"/>
      <c r="BI57" s="614"/>
      <c r="BJ57" s="615"/>
      <c r="BK57" s="338">
        <f t="shared" si="63"/>
        <v>1</v>
      </c>
      <c r="BL57" s="338">
        <f t="shared" si="64"/>
        <v>1</v>
      </c>
      <c r="BM57" s="338">
        <f t="shared" si="65"/>
        <v>1</v>
      </c>
      <c r="BN57" s="338">
        <f t="shared" si="80"/>
        <v>1</v>
      </c>
      <c r="BO57" s="338">
        <f t="shared" si="81"/>
        <v>1</v>
      </c>
      <c r="BP57" s="338">
        <f t="shared" si="66"/>
        <v>1</v>
      </c>
      <c r="BQ57" s="341">
        <f t="shared" si="67"/>
        <v>11640775</v>
      </c>
      <c r="BR57" s="340">
        <f t="shared" si="68"/>
        <v>0</v>
      </c>
    </row>
    <row r="58" spans="1:70" s="288" customFormat="1" ht="15.75" x14ac:dyDescent="0.25">
      <c r="A58" s="215">
        <f t="shared" si="5"/>
        <v>45</v>
      </c>
      <c r="B58" s="458" t="s">
        <v>831</v>
      </c>
      <c r="C58" s="458"/>
      <c r="D58" s="583" t="s">
        <v>297</v>
      </c>
      <c r="E58" s="459"/>
      <c r="F58" s="459"/>
      <c r="G58" s="459"/>
      <c r="H58" s="459"/>
      <c r="I58" s="460"/>
      <c r="J58" s="461"/>
      <c r="K58" s="199"/>
      <c r="L58" s="199"/>
      <c r="M58" s="619" t="s">
        <v>831</v>
      </c>
      <c r="N58" s="619"/>
      <c r="O58" s="543" t="s">
        <v>297</v>
      </c>
      <c r="P58" s="620"/>
      <c r="Q58" s="620"/>
      <c r="R58" s="620"/>
      <c r="S58" s="620"/>
      <c r="T58" s="621">
        <v>53789892</v>
      </c>
      <c r="U58" s="621"/>
      <c r="V58" s="622"/>
      <c r="W58" s="338"/>
      <c r="X58" s="338"/>
      <c r="Y58" s="338"/>
      <c r="Z58" s="338"/>
      <c r="AA58" s="338"/>
      <c r="AB58" s="338"/>
      <c r="AC58" s="339"/>
      <c r="AD58" s="340"/>
      <c r="AE58" s="207"/>
      <c r="AF58" s="207"/>
      <c r="AG58" s="619" t="s">
        <v>831</v>
      </c>
      <c r="AH58" s="619"/>
      <c r="AI58" s="543" t="s">
        <v>297</v>
      </c>
      <c r="AJ58" s="620"/>
      <c r="AK58" s="620"/>
      <c r="AL58" s="620"/>
      <c r="AM58" s="620"/>
      <c r="AN58" s="621">
        <v>131586019</v>
      </c>
      <c r="AO58" s="621"/>
      <c r="AP58" s="622"/>
      <c r="AQ58" s="338"/>
      <c r="AR58" s="338"/>
      <c r="AS58" s="338"/>
      <c r="AT58" s="338"/>
      <c r="AU58" s="338"/>
      <c r="AV58" s="338"/>
      <c r="AW58" s="339"/>
      <c r="AX58" s="340"/>
      <c r="BA58" s="619" t="s">
        <v>831</v>
      </c>
      <c r="BB58" s="619"/>
      <c r="BC58" s="543" t="s">
        <v>297</v>
      </c>
      <c r="BD58" s="620"/>
      <c r="BE58" s="620"/>
      <c r="BF58" s="620"/>
      <c r="BG58" s="620"/>
      <c r="BH58" s="621">
        <v>81241373</v>
      </c>
      <c r="BI58" s="621"/>
      <c r="BJ58" s="622"/>
      <c r="BK58" s="338"/>
      <c r="BL58" s="338"/>
      <c r="BM58" s="338"/>
      <c r="BN58" s="338"/>
      <c r="BO58" s="338"/>
      <c r="BP58" s="338"/>
      <c r="BQ58" s="339"/>
      <c r="BR58" s="340"/>
    </row>
    <row r="59" spans="1:70" s="288" customFormat="1" ht="113.25" customHeight="1" x14ac:dyDescent="0.2">
      <c r="A59" s="215">
        <f t="shared" si="5"/>
        <v>46</v>
      </c>
      <c r="B59" s="449" t="s">
        <v>832</v>
      </c>
      <c r="C59" s="449" t="s">
        <v>275</v>
      </c>
      <c r="D59" s="565" t="s">
        <v>833</v>
      </c>
      <c r="E59" s="449" t="s">
        <v>91</v>
      </c>
      <c r="F59" s="450">
        <v>185.13</v>
      </c>
      <c r="G59" s="534"/>
      <c r="H59" s="451">
        <v>0</v>
      </c>
      <c r="I59" s="453"/>
      <c r="J59" s="454"/>
      <c r="K59" s="199"/>
      <c r="L59" s="199"/>
      <c r="M59" s="609" t="s">
        <v>832</v>
      </c>
      <c r="N59" s="609" t="s">
        <v>275</v>
      </c>
      <c r="O59" s="545" t="s">
        <v>833</v>
      </c>
      <c r="P59" s="609" t="s">
        <v>91</v>
      </c>
      <c r="Q59" s="610">
        <v>185.13</v>
      </c>
      <c r="R59" s="611">
        <v>144760</v>
      </c>
      <c r="S59" s="612">
        <v>26799419</v>
      </c>
      <c r="T59" s="614"/>
      <c r="U59" s="614"/>
      <c r="V59" s="615"/>
      <c r="W59" s="338">
        <f t="shared" ref="W59:W64" si="85">IF(EXACT(VLOOKUP(M59,OFERTA_0,3,FALSE),O59),1,0)</f>
        <v>1</v>
      </c>
      <c r="X59" s="338">
        <f t="shared" ref="X59:X64" si="86">IF(EXACT(VLOOKUP(M59,OFERTA_0,4,FALSE),P59),1,0)</f>
        <v>1</v>
      </c>
      <c r="Y59" s="338">
        <f t="shared" ref="Y59:Y64" si="87">IF(EXACT(VLOOKUP(M59,OFERTA_0,5,FALSE),Q59),1,0)</f>
        <v>1</v>
      </c>
      <c r="Z59" s="338">
        <f t="shared" ref="Z59:AA64" si="88">IF(R59=0,0,1)</f>
        <v>1</v>
      </c>
      <c r="AA59" s="338">
        <f t="shared" si="88"/>
        <v>1</v>
      </c>
      <c r="AB59" s="338">
        <f t="shared" si="84"/>
        <v>1</v>
      </c>
      <c r="AC59" s="341">
        <f t="shared" ref="AC59:AC64" si="89">ROUND(S59,0)</f>
        <v>26799419</v>
      </c>
      <c r="AD59" s="340">
        <f t="shared" ref="AD59:AD64" si="90">S59-AC59</f>
        <v>0</v>
      </c>
      <c r="AE59" s="207"/>
      <c r="AF59" s="207"/>
      <c r="AG59" s="609" t="s">
        <v>832</v>
      </c>
      <c r="AH59" s="609" t="s">
        <v>275</v>
      </c>
      <c r="AI59" s="545" t="s">
        <v>833</v>
      </c>
      <c r="AJ59" s="609" t="s">
        <v>91</v>
      </c>
      <c r="AK59" s="610">
        <v>185.13</v>
      </c>
      <c r="AL59" s="611">
        <v>387657</v>
      </c>
      <c r="AM59" s="612">
        <v>71766940</v>
      </c>
      <c r="AN59" s="614"/>
      <c r="AO59" s="614"/>
      <c r="AP59" s="615"/>
      <c r="AQ59" s="338">
        <f t="shared" ref="AQ59:AQ64" si="91">IF(EXACT(VLOOKUP(AG59,OFERTA_0,3,FALSE),AI59),1,0)</f>
        <v>1</v>
      </c>
      <c r="AR59" s="338">
        <f t="shared" ref="AR59:AR64" si="92">IF(EXACT(VLOOKUP(AG59,OFERTA_0,4,FALSE),AJ59),1,0)</f>
        <v>1</v>
      </c>
      <c r="AS59" s="338">
        <f t="shared" ref="AS59:AS64" si="93">IF(EXACT(VLOOKUP(AG59,OFERTA_0,5,FALSE),AK59),1,0)</f>
        <v>1</v>
      </c>
      <c r="AT59" s="338">
        <f t="shared" ref="AT59:AT64" si="94">IF(AL59=0,0,1)</f>
        <v>1</v>
      </c>
      <c r="AU59" s="338">
        <f t="shared" ref="AU59:AU64" si="95">IF(AM59=0,0,1)</f>
        <v>1</v>
      </c>
      <c r="AV59" s="338">
        <f t="shared" ref="AV59:AV64" si="96">PRODUCT(AQ59:AU59)</f>
        <v>1</v>
      </c>
      <c r="AW59" s="341">
        <f t="shared" ref="AW59:AW64" si="97">ROUND(AM59,0)</f>
        <v>71766940</v>
      </c>
      <c r="AX59" s="340">
        <f t="shared" ref="AX59:AX64" si="98">AM59-AW59</f>
        <v>0</v>
      </c>
      <c r="BA59" s="609" t="s">
        <v>832</v>
      </c>
      <c r="BB59" s="609" t="s">
        <v>275</v>
      </c>
      <c r="BC59" s="545" t="s">
        <v>833</v>
      </c>
      <c r="BD59" s="609" t="s">
        <v>91</v>
      </c>
      <c r="BE59" s="610">
        <v>185.13</v>
      </c>
      <c r="BF59" s="611">
        <v>250000</v>
      </c>
      <c r="BG59" s="612">
        <v>46282500</v>
      </c>
      <c r="BH59" s="614"/>
      <c r="BI59" s="614"/>
      <c r="BJ59" s="615"/>
      <c r="BK59" s="338">
        <f t="shared" ref="BK59:BK64" si="99">IF(EXACT(VLOOKUP(BA59,OFERTA_0,3,FALSE),BC59),1,0)</f>
        <v>1</v>
      </c>
      <c r="BL59" s="338">
        <f t="shared" ref="BL59:BL64" si="100">IF(EXACT(VLOOKUP(BA59,OFERTA_0,4,FALSE),BD59),1,0)</f>
        <v>1</v>
      </c>
      <c r="BM59" s="338">
        <f t="shared" ref="BM59:BM64" si="101">IF(EXACT(VLOOKUP(BA59,OFERTA_0,5,FALSE),BE59),1,0)</f>
        <v>1</v>
      </c>
      <c r="BN59" s="338">
        <f t="shared" ref="BN59:BN64" si="102">IF(BF59=0,0,1)</f>
        <v>1</v>
      </c>
      <c r="BO59" s="338">
        <f t="shared" ref="BO59:BO64" si="103">IF(BG59=0,0,1)</f>
        <v>1</v>
      </c>
      <c r="BP59" s="338">
        <f t="shared" ref="BP59:BP64" si="104">PRODUCT(BK59:BO59)</f>
        <v>1</v>
      </c>
      <c r="BQ59" s="341">
        <f t="shared" ref="BQ59:BQ64" si="105">ROUND(BG59,0)</f>
        <v>46282500</v>
      </c>
      <c r="BR59" s="340">
        <f t="shared" ref="BR59:BR64" si="106">BG59-BQ59</f>
        <v>0</v>
      </c>
    </row>
    <row r="60" spans="1:70" s="288" customFormat="1" ht="113.25" customHeight="1" x14ac:dyDescent="0.2">
      <c r="A60" s="215">
        <f t="shared" si="5"/>
        <v>47</v>
      </c>
      <c r="B60" s="449" t="s">
        <v>834</v>
      </c>
      <c r="C60" s="449" t="s">
        <v>280</v>
      </c>
      <c r="D60" s="565" t="s">
        <v>835</v>
      </c>
      <c r="E60" s="449" t="s">
        <v>91</v>
      </c>
      <c r="F60" s="450">
        <v>39.4</v>
      </c>
      <c r="G60" s="534"/>
      <c r="H60" s="451">
        <v>0</v>
      </c>
      <c r="I60" s="453"/>
      <c r="J60" s="454"/>
      <c r="K60" s="199"/>
      <c r="L60" s="199"/>
      <c r="M60" s="609" t="s">
        <v>834</v>
      </c>
      <c r="N60" s="609" t="s">
        <v>280</v>
      </c>
      <c r="O60" s="545" t="s">
        <v>835</v>
      </c>
      <c r="P60" s="609" t="s">
        <v>91</v>
      </c>
      <c r="Q60" s="610">
        <v>39.4</v>
      </c>
      <c r="R60" s="611">
        <v>169789</v>
      </c>
      <c r="S60" s="612">
        <v>6689687</v>
      </c>
      <c r="T60" s="614"/>
      <c r="U60" s="614"/>
      <c r="V60" s="615"/>
      <c r="W60" s="338">
        <f t="shared" si="85"/>
        <v>1</v>
      </c>
      <c r="X60" s="338">
        <f t="shared" si="86"/>
        <v>1</v>
      </c>
      <c r="Y60" s="338">
        <f t="shared" si="87"/>
        <v>1</v>
      </c>
      <c r="Z60" s="338">
        <f t="shared" si="88"/>
        <v>1</v>
      </c>
      <c r="AA60" s="338">
        <f t="shared" si="88"/>
        <v>1</v>
      </c>
      <c r="AB60" s="338">
        <f t="shared" si="84"/>
        <v>1</v>
      </c>
      <c r="AC60" s="341">
        <f t="shared" si="89"/>
        <v>6689687</v>
      </c>
      <c r="AD60" s="340">
        <f t="shared" si="90"/>
        <v>0</v>
      </c>
      <c r="AE60" s="207"/>
      <c r="AF60" s="207"/>
      <c r="AG60" s="609" t="s">
        <v>834</v>
      </c>
      <c r="AH60" s="609" t="s">
        <v>280</v>
      </c>
      <c r="AI60" s="545" t="s">
        <v>835</v>
      </c>
      <c r="AJ60" s="609" t="s">
        <v>91</v>
      </c>
      <c r="AK60" s="610">
        <v>39.4</v>
      </c>
      <c r="AL60" s="611">
        <v>455186</v>
      </c>
      <c r="AM60" s="612">
        <v>17934328</v>
      </c>
      <c r="AN60" s="614"/>
      <c r="AO60" s="614"/>
      <c r="AP60" s="615"/>
      <c r="AQ60" s="338">
        <f t="shared" si="91"/>
        <v>1</v>
      </c>
      <c r="AR60" s="338">
        <f t="shared" si="92"/>
        <v>1</v>
      </c>
      <c r="AS60" s="338">
        <f t="shared" si="93"/>
        <v>1</v>
      </c>
      <c r="AT60" s="338">
        <f t="shared" si="94"/>
        <v>1</v>
      </c>
      <c r="AU60" s="338">
        <f t="shared" si="95"/>
        <v>1</v>
      </c>
      <c r="AV60" s="338">
        <f t="shared" si="96"/>
        <v>1</v>
      </c>
      <c r="AW60" s="341">
        <f t="shared" si="97"/>
        <v>17934328</v>
      </c>
      <c r="AX60" s="340">
        <f t="shared" si="98"/>
        <v>0</v>
      </c>
      <c r="BA60" s="609" t="s">
        <v>834</v>
      </c>
      <c r="BB60" s="609" t="s">
        <v>280</v>
      </c>
      <c r="BC60" s="545" t="s">
        <v>835</v>
      </c>
      <c r="BD60" s="609" t="s">
        <v>91</v>
      </c>
      <c r="BE60" s="610">
        <v>39.4</v>
      </c>
      <c r="BF60" s="611">
        <v>276371</v>
      </c>
      <c r="BG60" s="612">
        <v>10889017</v>
      </c>
      <c r="BH60" s="614"/>
      <c r="BI60" s="614"/>
      <c r="BJ60" s="615"/>
      <c r="BK60" s="338">
        <f t="shared" si="99"/>
        <v>1</v>
      </c>
      <c r="BL60" s="338">
        <f t="shared" si="100"/>
        <v>1</v>
      </c>
      <c r="BM60" s="338">
        <f t="shared" si="101"/>
        <v>1</v>
      </c>
      <c r="BN60" s="338">
        <f t="shared" si="102"/>
        <v>1</v>
      </c>
      <c r="BO60" s="338">
        <f t="shared" si="103"/>
        <v>1</v>
      </c>
      <c r="BP60" s="338">
        <f t="shared" si="104"/>
        <v>1</v>
      </c>
      <c r="BQ60" s="341">
        <f t="shared" si="105"/>
        <v>10889017</v>
      </c>
      <c r="BR60" s="340">
        <f t="shared" si="106"/>
        <v>0</v>
      </c>
    </row>
    <row r="61" spans="1:70" s="288" customFormat="1" ht="113.25" customHeight="1" x14ac:dyDescent="0.2">
      <c r="A61" s="215">
        <f t="shared" si="5"/>
        <v>48</v>
      </c>
      <c r="B61" s="449" t="s">
        <v>836</v>
      </c>
      <c r="C61" s="449" t="s">
        <v>275</v>
      </c>
      <c r="D61" s="565" t="s">
        <v>837</v>
      </c>
      <c r="E61" s="449" t="s">
        <v>91</v>
      </c>
      <c r="F61" s="450">
        <v>25.62</v>
      </c>
      <c r="G61" s="534"/>
      <c r="H61" s="451">
        <v>0</v>
      </c>
      <c r="I61" s="453"/>
      <c r="J61" s="454"/>
      <c r="K61" s="199"/>
      <c r="L61" s="199"/>
      <c r="M61" s="609" t="s">
        <v>836</v>
      </c>
      <c r="N61" s="609" t="s">
        <v>275</v>
      </c>
      <c r="O61" s="545" t="s">
        <v>837</v>
      </c>
      <c r="P61" s="609" t="s">
        <v>91</v>
      </c>
      <c r="Q61" s="610">
        <v>25.62</v>
      </c>
      <c r="R61" s="611">
        <v>300388</v>
      </c>
      <c r="S61" s="612">
        <v>7695941</v>
      </c>
      <c r="T61" s="614"/>
      <c r="U61" s="614"/>
      <c r="V61" s="615"/>
      <c r="W61" s="338">
        <f t="shared" si="85"/>
        <v>1</v>
      </c>
      <c r="X61" s="338">
        <f t="shared" si="86"/>
        <v>1</v>
      </c>
      <c r="Y61" s="338">
        <f t="shared" si="87"/>
        <v>1</v>
      </c>
      <c r="Z61" s="338">
        <f t="shared" si="88"/>
        <v>1</v>
      </c>
      <c r="AA61" s="338">
        <f t="shared" si="88"/>
        <v>1</v>
      </c>
      <c r="AB61" s="338">
        <f t="shared" si="84"/>
        <v>1</v>
      </c>
      <c r="AC61" s="341">
        <f t="shared" si="89"/>
        <v>7695941</v>
      </c>
      <c r="AD61" s="340">
        <f t="shared" si="90"/>
        <v>0</v>
      </c>
      <c r="AE61" s="207"/>
      <c r="AF61" s="207"/>
      <c r="AG61" s="609" t="s">
        <v>836</v>
      </c>
      <c r="AH61" s="609" t="s">
        <v>275</v>
      </c>
      <c r="AI61" s="545" t="s">
        <v>837</v>
      </c>
      <c r="AJ61" s="609" t="s">
        <v>91</v>
      </c>
      <c r="AK61" s="610">
        <v>25.62</v>
      </c>
      <c r="AL61" s="611">
        <v>796616</v>
      </c>
      <c r="AM61" s="612">
        <v>20409302</v>
      </c>
      <c r="AN61" s="614"/>
      <c r="AO61" s="614"/>
      <c r="AP61" s="615"/>
      <c r="AQ61" s="338">
        <f t="shared" si="91"/>
        <v>1</v>
      </c>
      <c r="AR61" s="338">
        <f t="shared" si="92"/>
        <v>1</v>
      </c>
      <c r="AS61" s="338">
        <f t="shared" si="93"/>
        <v>1</v>
      </c>
      <c r="AT61" s="338">
        <f t="shared" si="94"/>
        <v>1</v>
      </c>
      <c r="AU61" s="338">
        <f t="shared" si="95"/>
        <v>1</v>
      </c>
      <c r="AV61" s="338">
        <f t="shared" si="96"/>
        <v>1</v>
      </c>
      <c r="AW61" s="341">
        <f t="shared" si="97"/>
        <v>20409302</v>
      </c>
      <c r="AX61" s="340">
        <f t="shared" si="98"/>
        <v>0</v>
      </c>
      <c r="BA61" s="609" t="s">
        <v>836</v>
      </c>
      <c r="BB61" s="609" t="s">
        <v>275</v>
      </c>
      <c r="BC61" s="545" t="s">
        <v>837</v>
      </c>
      <c r="BD61" s="609" t="s">
        <v>91</v>
      </c>
      <c r="BE61" s="610">
        <v>25.62</v>
      </c>
      <c r="BF61" s="611">
        <v>266501</v>
      </c>
      <c r="BG61" s="612">
        <v>6827756</v>
      </c>
      <c r="BH61" s="614"/>
      <c r="BI61" s="614"/>
      <c r="BJ61" s="615"/>
      <c r="BK61" s="338">
        <f t="shared" si="99"/>
        <v>1</v>
      </c>
      <c r="BL61" s="338">
        <f t="shared" si="100"/>
        <v>1</v>
      </c>
      <c r="BM61" s="338">
        <f t="shared" si="101"/>
        <v>1</v>
      </c>
      <c r="BN61" s="338">
        <f t="shared" si="102"/>
        <v>1</v>
      </c>
      <c r="BO61" s="338">
        <f t="shared" si="103"/>
        <v>1</v>
      </c>
      <c r="BP61" s="338">
        <f t="shared" si="104"/>
        <v>1</v>
      </c>
      <c r="BQ61" s="341">
        <f t="shared" si="105"/>
        <v>6827756</v>
      </c>
      <c r="BR61" s="340">
        <f t="shared" si="106"/>
        <v>0</v>
      </c>
    </row>
    <row r="62" spans="1:70" s="288" customFormat="1" ht="94.5" customHeight="1" x14ac:dyDescent="0.2">
      <c r="A62" s="215">
        <f t="shared" si="5"/>
        <v>49</v>
      </c>
      <c r="B62" s="449" t="s">
        <v>838</v>
      </c>
      <c r="C62" s="449" t="s">
        <v>280</v>
      </c>
      <c r="D62" s="565" t="s">
        <v>839</v>
      </c>
      <c r="E62" s="449" t="s">
        <v>91</v>
      </c>
      <c r="F62" s="450">
        <v>34</v>
      </c>
      <c r="G62" s="534"/>
      <c r="H62" s="451">
        <v>0</v>
      </c>
      <c r="I62" s="462"/>
      <c r="J62" s="464"/>
      <c r="K62" s="199"/>
      <c r="L62" s="199"/>
      <c r="M62" s="609" t="s">
        <v>838</v>
      </c>
      <c r="N62" s="609" t="s">
        <v>280</v>
      </c>
      <c r="O62" s="545" t="s">
        <v>839</v>
      </c>
      <c r="P62" s="609" t="s">
        <v>91</v>
      </c>
      <c r="Q62" s="610">
        <v>34</v>
      </c>
      <c r="R62" s="611">
        <v>166133</v>
      </c>
      <c r="S62" s="612">
        <v>5648522</v>
      </c>
      <c r="T62" s="614"/>
      <c r="U62" s="624"/>
      <c r="V62" s="627"/>
      <c r="W62" s="338">
        <f t="shared" si="85"/>
        <v>1</v>
      </c>
      <c r="X62" s="338">
        <f t="shared" si="86"/>
        <v>1</v>
      </c>
      <c r="Y62" s="338">
        <f t="shared" si="87"/>
        <v>1</v>
      </c>
      <c r="Z62" s="338">
        <f t="shared" si="88"/>
        <v>1</v>
      </c>
      <c r="AA62" s="338">
        <f t="shared" si="88"/>
        <v>1</v>
      </c>
      <c r="AB62" s="338">
        <f t="shared" si="84"/>
        <v>1</v>
      </c>
      <c r="AC62" s="341">
        <f t="shared" si="89"/>
        <v>5648522</v>
      </c>
      <c r="AD62" s="340">
        <f t="shared" si="90"/>
        <v>0</v>
      </c>
      <c r="AE62" s="207"/>
      <c r="AF62" s="207"/>
      <c r="AG62" s="609" t="s">
        <v>838</v>
      </c>
      <c r="AH62" s="609" t="s">
        <v>280</v>
      </c>
      <c r="AI62" s="545" t="s">
        <v>839</v>
      </c>
      <c r="AJ62" s="609" t="s">
        <v>91</v>
      </c>
      <c r="AK62" s="610">
        <v>34</v>
      </c>
      <c r="AL62" s="611">
        <v>410484</v>
      </c>
      <c r="AM62" s="612">
        <v>13956456</v>
      </c>
      <c r="AN62" s="614"/>
      <c r="AO62" s="624"/>
      <c r="AP62" s="627"/>
      <c r="AQ62" s="338">
        <f t="shared" si="91"/>
        <v>1</v>
      </c>
      <c r="AR62" s="338">
        <f t="shared" si="92"/>
        <v>1</v>
      </c>
      <c r="AS62" s="338">
        <f t="shared" si="93"/>
        <v>1</v>
      </c>
      <c r="AT62" s="338">
        <f t="shared" si="94"/>
        <v>1</v>
      </c>
      <c r="AU62" s="338">
        <f t="shared" si="95"/>
        <v>1</v>
      </c>
      <c r="AV62" s="338">
        <f t="shared" si="96"/>
        <v>1</v>
      </c>
      <c r="AW62" s="341">
        <f t="shared" si="97"/>
        <v>13956456</v>
      </c>
      <c r="AX62" s="340">
        <f t="shared" si="98"/>
        <v>0</v>
      </c>
      <c r="BA62" s="609" t="s">
        <v>838</v>
      </c>
      <c r="BB62" s="609" t="s">
        <v>280</v>
      </c>
      <c r="BC62" s="545" t="s">
        <v>839</v>
      </c>
      <c r="BD62" s="609" t="s">
        <v>91</v>
      </c>
      <c r="BE62" s="610">
        <v>34</v>
      </c>
      <c r="BF62" s="611">
        <v>266501</v>
      </c>
      <c r="BG62" s="612">
        <v>9061034</v>
      </c>
      <c r="BH62" s="614"/>
      <c r="BI62" s="624"/>
      <c r="BJ62" s="627"/>
      <c r="BK62" s="338">
        <f t="shared" si="99"/>
        <v>1</v>
      </c>
      <c r="BL62" s="338">
        <f t="shared" si="100"/>
        <v>1</v>
      </c>
      <c r="BM62" s="338">
        <f t="shared" si="101"/>
        <v>1</v>
      </c>
      <c r="BN62" s="338">
        <f t="shared" si="102"/>
        <v>1</v>
      </c>
      <c r="BO62" s="338">
        <f t="shared" si="103"/>
        <v>1</v>
      </c>
      <c r="BP62" s="338">
        <f t="shared" si="104"/>
        <v>1</v>
      </c>
      <c r="BQ62" s="341">
        <f t="shared" si="105"/>
        <v>9061034</v>
      </c>
      <c r="BR62" s="340">
        <f t="shared" si="106"/>
        <v>0</v>
      </c>
    </row>
    <row r="63" spans="1:70" s="288" customFormat="1" ht="98.25" customHeight="1" x14ac:dyDescent="0.2">
      <c r="A63" s="215">
        <f t="shared" si="5"/>
        <v>50</v>
      </c>
      <c r="B63" s="449" t="s">
        <v>840</v>
      </c>
      <c r="C63" s="449" t="s">
        <v>280</v>
      </c>
      <c r="D63" s="565" t="s">
        <v>841</v>
      </c>
      <c r="E63" s="449" t="s">
        <v>284</v>
      </c>
      <c r="F63" s="450">
        <v>1.61</v>
      </c>
      <c r="G63" s="534"/>
      <c r="H63" s="451">
        <v>0</v>
      </c>
      <c r="I63" s="453"/>
      <c r="J63" s="454"/>
      <c r="K63" s="199"/>
      <c r="L63" s="199"/>
      <c r="M63" s="609" t="s">
        <v>840</v>
      </c>
      <c r="N63" s="609" t="s">
        <v>280</v>
      </c>
      <c r="O63" s="545" t="s">
        <v>841</v>
      </c>
      <c r="P63" s="609" t="s">
        <v>284</v>
      </c>
      <c r="Q63" s="610">
        <v>1.61</v>
      </c>
      <c r="R63" s="611">
        <v>400811</v>
      </c>
      <c r="S63" s="612">
        <v>645306</v>
      </c>
      <c r="T63" s="614"/>
      <c r="U63" s="614"/>
      <c r="V63" s="615"/>
      <c r="W63" s="338">
        <f t="shared" si="85"/>
        <v>1</v>
      </c>
      <c r="X63" s="338">
        <f t="shared" si="86"/>
        <v>1</v>
      </c>
      <c r="Y63" s="338">
        <f t="shared" si="87"/>
        <v>1</v>
      </c>
      <c r="Z63" s="338">
        <f t="shared" si="88"/>
        <v>1</v>
      </c>
      <c r="AA63" s="338">
        <f t="shared" si="88"/>
        <v>1</v>
      </c>
      <c r="AB63" s="338">
        <f t="shared" si="84"/>
        <v>1</v>
      </c>
      <c r="AC63" s="341">
        <f t="shared" si="89"/>
        <v>645306</v>
      </c>
      <c r="AD63" s="340">
        <f t="shared" si="90"/>
        <v>0</v>
      </c>
      <c r="AE63" s="207"/>
      <c r="AF63" s="207"/>
      <c r="AG63" s="609" t="s">
        <v>840</v>
      </c>
      <c r="AH63" s="609" t="s">
        <v>280</v>
      </c>
      <c r="AI63" s="545" t="s">
        <v>841</v>
      </c>
      <c r="AJ63" s="609" t="s">
        <v>284</v>
      </c>
      <c r="AK63" s="610">
        <v>1.61</v>
      </c>
      <c r="AL63" s="611">
        <v>667278</v>
      </c>
      <c r="AM63" s="612">
        <v>1074318</v>
      </c>
      <c r="AN63" s="614"/>
      <c r="AO63" s="614"/>
      <c r="AP63" s="615"/>
      <c r="AQ63" s="338">
        <f t="shared" si="91"/>
        <v>1</v>
      </c>
      <c r="AR63" s="338">
        <f t="shared" si="92"/>
        <v>1</v>
      </c>
      <c r="AS63" s="338">
        <f t="shared" si="93"/>
        <v>1</v>
      </c>
      <c r="AT63" s="338">
        <f t="shared" si="94"/>
        <v>1</v>
      </c>
      <c r="AU63" s="338">
        <f t="shared" si="95"/>
        <v>1</v>
      </c>
      <c r="AV63" s="338">
        <f t="shared" si="96"/>
        <v>1</v>
      </c>
      <c r="AW63" s="341">
        <f t="shared" si="97"/>
        <v>1074318</v>
      </c>
      <c r="AX63" s="340">
        <f t="shared" si="98"/>
        <v>0</v>
      </c>
      <c r="BA63" s="609" t="s">
        <v>840</v>
      </c>
      <c r="BB63" s="609" t="s">
        <v>280</v>
      </c>
      <c r="BC63" s="545" t="s">
        <v>841</v>
      </c>
      <c r="BD63" s="609" t="s">
        <v>284</v>
      </c>
      <c r="BE63" s="610">
        <v>1.61</v>
      </c>
      <c r="BF63" s="611">
        <v>542871</v>
      </c>
      <c r="BG63" s="612">
        <v>874022</v>
      </c>
      <c r="BH63" s="614"/>
      <c r="BI63" s="614"/>
      <c r="BJ63" s="615"/>
      <c r="BK63" s="338">
        <f t="shared" si="99"/>
        <v>1</v>
      </c>
      <c r="BL63" s="338">
        <f t="shared" si="100"/>
        <v>1</v>
      </c>
      <c r="BM63" s="338">
        <f t="shared" si="101"/>
        <v>1</v>
      </c>
      <c r="BN63" s="338">
        <f t="shared" si="102"/>
        <v>1</v>
      </c>
      <c r="BO63" s="338">
        <f t="shared" si="103"/>
        <v>1</v>
      </c>
      <c r="BP63" s="338">
        <f t="shared" si="104"/>
        <v>1</v>
      </c>
      <c r="BQ63" s="341">
        <f t="shared" si="105"/>
        <v>874022</v>
      </c>
      <c r="BR63" s="340">
        <f t="shared" si="106"/>
        <v>0</v>
      </c>
    </row>
    <row r="64" spans="1:70" s="288" customFormat="1" ht="90" customHeight="1" x14ac:dyDescent="0.2">
      <c r="A64" s="215">
        <f t="shared" si="5"/>
        <v>51</v>
      </c>
      <c r="B64" s="449" t="s">
        <v>842</v>
      </c>
      <c r="C64" s="449" t="s">
        <v>280</v>
      </c>
      <c r="D64" s="565" t="s">
        <v>843</v>
      </c>
      <c r="E64" s="449" t="s">
        <v>284</v>
      </c>
      <c r="F64" s="450">
        <v>13.46</v>
      </c>
      <c r="G64" s="534"/>
      <c r="H64" s="451">
        <v>0</v>
      </c>
      <c r="I64" s="453"/>
      <c r="J64" s="454"/>
      <c r="K64" s="199"/>
      <c r="L64" s="199"/>
      <c r="M64" s="609" t="s">
        <v>842</v>
      </c>
      <c r="N64" s="609" t="s">
        <v>280</v>
      </c>
      <c r="O64" s="545" t="s">
        <v>843</v>
      </c>
      <c r="P64" s="609" t="s">
        <v>284</v>
      </c>
      <c r="Q64" s="610">
        <v>13.46</v>
      </c>
      <c r="R64" s="611">
        <v>468872</v>
      </c>
      <c r="S64" s="612">
        <v>6311017</v>
      </c>
      <c r="T64" s="614"/>
      <c r="U64" s="614"/>
      <c r="V64" s="615"/>
      <c r="W64" s="338">
        <f t="shared" si="85"/>
        <v>1</v>
      </c>
      <c r="X64" s="338">
        <f t="shared" si="86"/>
        <v>1</v>
      </c>
      <c r="Y64" s="338">
        <f t="shared" si="87"/>
        <v>1</v>
      </c>
      <c r="Z64" s="338">
        <f t="shared" si="88"/>
        <v>1</v>
      </c>
      <c r="AA64" s="338">
        <f t="shared" si="88"/>
        <v>1</v>
      </c>
      <c r="AB64" s="338">
        <f t="shared" si="84"/>
        <v>1</v>
      </c>
      <c r="AC64" s="341">
        <f t="shared" si="89"/>
        <v>6311017</v>
      </c>
      <c r="AD64" s="340">
        <f t="shared" si="90"/>
        <v>0</v>
      </c>
      <c r="AE64" s="207"/>
      <c r="AF64" s="207"/>
      <c r="AG64" s="609" t="s">
        <v>842</v>
      </c>
      <c r="AH64" s="609" t="s">
        <v>280</v>
      </c>
      <c r="AI64" s="545" t="s">
        <v>843</v>
      </c>
      <c r="AJ64" s="609" t="s">
        <v>284</v>
      </c>
      <c r="AK64" s="610">
        <v>13.46</v>
      </c>
      <c r="AL64" s="611">
        <v>478802</v>
      </c>
      <c r="AM64" s="612">
        <v>6444675</v>
      </c>
      <c r="AN64" s="614"/>
      <c r="AO64" s="614"/>
      <c r="AP64" s="615"/>
      <c r="AQ64" s="338">
        <f t="shared" si="91"/>
        <v>1</v>
      </c>
      <c r="AR64" s="338">
        <f t="shared" si="92"/>
        <v>1</v>
      </c>
      <c r="AS64" s="338">
        <f t="shared" si="93"/>
        <v>1</v>
      </c>
      <c r="AT64" s="338">
        <f t="shared" si="94"/>
        <v>1</v>
      </c>
      <c r="AU64" s="338">
        <f t="shared" si="95"/>
        <v>1</v>
      </c>
      <c r="AV64" s="338">
        <f t="shared" si="96"/>
        <v>1</v>
      </c>
      <c r="AW64" s="341">
        <f t="shared" si="97"/>
        <v>6444675</v>
      </c>
      <c r="AX64" s="340">
        <f t="shared" si="98"/>
        <v>0</v>
      </c>
      <c r="BA64" s="609" t="s">
        <v>842</v>
      </c>
      <c r="BB64" s="609" t="s">
        <v>280</v>
      </c>
      <c r="BC64" s="545" t="s">
        <v>843</v>
      </c>
      <c r="BD64" s="609" t="s">
        <v>284</v>
      </c>
      <c r="BE64" s="610">
        <v>13.46</v>
      </c>
      <c r="BF64" s="611">
        <v>542871</v>
      </c>
      <c r="BG64" s="612">
        <v>7307044</v>
      </c>
      <c r="BH64" s="614"/>
      <c r="BI64" s="614"/>
      <c r="BJ64" s="615"/>
      <c r="BK64" s="338">
        <f t="shared" si="99"/>
        <v>1</v>
      </c>
      <c r="BL64" s="338">
        <f t="shared" si="100"/>
        <v>1</v>
      </c>
      <c r="BM64" s="338">
        <f t="shared" si="101"/>
        <v>1</v>
      </c>
      <c r="BN64" s="338">
        <f t="shared" si="102"/>
        <v>1</v>
      </c>
      <c r="BO64" s="338">
        <f t="shared" si="103"/>
        <v>1</v>
      </c>
      <c r="BP64" s="338">
        <f t="shared" si="104"/>
        <v>1</v>
      </c>
      <c r="BQ64" s="341">
        <f t="shared" si="105"/>
        <v>7307044</v>
      </c>
      <c r="BR64" s="340">
        <f t="shared" si="106"/>
        <v>0</v>
      </c>
    </row>
    <row r="65" spans="1:70" s="288" customFormat="1" ht="15.75" x14ac:dyDescent="0.25">
      <c r="A65" s="215">
        <f t="shared" si="5"/>
        <v>52</v>
      </c>
      <c r="B65" s="458" t="s">
        <v>844</v>
      </c>
      <c r="C65" s="458"/>
      <c r="D65" s="583" t="s">
        <v>559</v>
      </c>
      <c r="E65" s="459"/>
      <c r="F65" s="459"/>
      <c r="G65" s="459"/>
      <c r="H65" s="459"/>
      <c r="I65" s="460"/>
      <c r="J65" s="461"/>
      <c r="K65" s="199"/>
      <c r="L65" s="199"/>
      <c r="M65" s="619" t="s">
        <v>844</v>
      </c>
      <c r="N65" s="619"/>
      <c r="O65" s="543" t="s">
        <v>559</v>
      </c>
      <c r="P65" s="620"/>
      <c r="Q65" s="620"/>
      <c r="R65" s="620"/>
      <c r="S65" s="620"/>
      <c r="T65" s="621">
        <v>160999172</v>
      </c>
      <c r="U65" s="621"/>
      <c r="V65" s="622"/>
      <c r="W65" s="338"/>
      <c r="X65" s="338"/>
      <c r="Y65" s="338"/>
      <c r="Z65" s="338"/>
      <c r="AA65" s="338"/>
      <c r="AB65" s="338"/>
      <c r="AC65" s="339"/>
      <c r="AD65" s="340"/>
      <c r="AE65" s="207"/>
      <c r="AF65" s="207"/>
      <c r="AG65" s="619" t="s">
        <v>844</v>
      </c>
      <c r="AH65" s="619"/>
      <c r="AI65" s="543" t="s">
        <v>559</v>
      </c>
      <c r="AJ65" s="620"/>
      <c r="AK65" s="620"/>
      <c r="AL65" s="620"/>
      <c r="AM65" s="620"/>
      <c r="AN65" s="621">
        <v>433006067</v>
      </c>
      <c r="AO65" s="621"/>
      <c r="AP65" s="622"/>
      <c r="AQ65" s="338"/>
      <c r="AR65" s="338"/>
      <c r="AS65" s="338"/>
      <c r="AT65" s="338"/>
      <c r="AU65" s="338"/>
      <c r="AV65" s="338"/>
      <c r="AW65" s="339"/>
      <c r="AX65" s="340"/>
      <c r="BA65" s="619" t="s">
        <v>844</v>
      </c>
      <c r="BB65" s="619"/>
      <c r="BC65" s="543" t="s">
        <v>559</v>
      </c>
      <c r="BD65" s="620"/>
      <c r="BE65" s="620"/>
      <c r="BF65" s="620"/>
      <c r="BG65" s="620"/>
      <c r="BH65" s="621">
        <v>173542249</v>
      </c>
      <c r="BI65" s="621"/>
      <c r="BJ65" s="622"/>
      <c r="BK65" s="338"/>
      <c r="BL65" s="338"/>
      <c r="BM65" s="338"/>
      <c r="BN65" s="338"/>
      <c r="BO65" s="338"/>
      <c r="BP65" s="338"/>
      <c r="BQ65" s="339"/>
      <c r="BR65" s="340"/>
    </row>
    <row r="66" spans="1:70" s="288" customFormat="1" ht="134.25" customHeight="1" x14ac:dyDescent="0.2">
      <c r="A66" s="215">
        <f t="shared" si="5"/>
        <v>53</v>
      </c>
      <c r="B66" s="449" t="s">
        <v>845</v>
      </c>
      <c r="C66" s="449" t="s">
        <v>280</v>
      </c>
      <c r="D66" s="565" t="s">
        <v>846</v>
      </c>
      <c r="E66" s="449" t="s">
        <v>91</v>
      </c>
      <c r="F66" s="450">
        <v>2.65</v>
      </c>
      <c r="G66" s="534"/>
      <c r="H66" s="451">
        <v>0</v>
      </c>
      <c r="I66" s="453"/>
      <c r="J66" s="454"/>
      <c r="K66" s="199"/>
      <c r="L66" s="199"/>
      <c r="M66" s="609" t="s">
        <v>845</v>
      </c>
      <c r="N66" s="609" t="s">
        <v>280</v>
      </c>
      <c r="O66" s="545" t="s">
        <v>846</v>
      </c>
      <c r="P66" s="609" t="s">
        <v>91</v>
      </c>
      <c r="Q66" s="610">
        <v>2.65</v>
      </c>
      <c r="R66" s="611">
        <v>121684</v>
      </c>
      <c r="S66" s="612">
        <v>322463</v>
      </c>
      <c r="T66" s="614"/>
      <c r="U66" s="614"/>
      <c r="V66" s="615"/>
      <c r="W66" s="338">
        <f t="shared" ref="W66:W71" si="107">IF(EXACT(VLOOKUP(M66,OFERTA_0,3,FALSE),O66),1,0)</f>
        <v>1</v>
      </c>
      <c r="X66" s="338">
        <f t="shared" ref="X66:X71" si="108">IF(EXACT(VLOOKUP(M66,OFERTA_0,4,FALSE),P66),1,0)</f>
        <v>1</v>
      </c>
      <c r="Y66" s="338">
        <f t="shared" ref="Y66:Y71" si="109">IF(EXACT(VLOOKUP(M66,OFERTA_0,5,FALSE),Q66),1,0)</f>
        <v>1</v>
      </c>
      <c r="Z66" s="338">
        <f t="shared" ref="Z66:AA72" si="110">IF(R66=0,0,1)</f>
        <v>1</v>
      </c>
      <c r="AA66" s="338">
        <f t="shared" si="110"/>
        <v>1</v>
      </c>
      <c r="AB66" s="338">
        <f t="shared" si="84"/>
        <v>1</v>
      </c>
      <c r="AC66" s="341">
        <f t="shared" ref="AC66:AC71" si="111">ROUND(S66,0)</f>
        <v>322463</v>
      </c>
      <c r="AD66" s="340">
        <f t="shared" ref="AD66:AD71" si="112">S66-AC66</f>
        <v>0</v>
      </c>
      <c r="AE66" s="207"/>
      <c r="AF66" s="207"/>
      <c r="AG66" s="609" t="s">
        <v>845</v>
      </c>
      <c r="AH66" s="609" t="s">
        <v>280</v>
      </c>
      <c r="AI66" s="545" t="s">
        <v>846</v>
      </c>
      <c r="AJ66" s="609" t="s">
        <v>91</v>
      </c>
      <c r="AK66" s="610">
        <v>2.65</v>
      </c>
      <c r="AL66" s="611">
        <v>216790</v>
      </c>
      <c r="AM66" s="612">
        <v>574494</v>
      </c>
      <c r="AN66" s="614"/>
      <c r="AO66" s="614"/>
      <c r="AP66" s="615"/>
      <c r="AQ66" s="338">
        <f t="shared" ref="AQ66:AQ71" si="113">IF(EXACT(VLOOKUP(AG66,OFERTA_0,3,FALSE),AI66),1,0)</f>
        <v>1</v>
      </c>
      <c r="AR66" s="338">
        <f t="shared" ref="AR66:AR71" si="114">IF(EXACT(VLOOKUP(AG66,OFERTA_0,4,FALSE),AJ66),1,0)</f>
        <v>1</v>
      </c>
      <c r="AS66" s="338">
        <f t="shared" ref="AS66:AS71" si="115">IF(EXACT(VLOOKUP(AG66,OFERTA_0,5,FALSE),AK66),1,0)</f>
        <v>1</v>
      </c>
      <c r="AT66" s="338">
        <f t="shared" ref="AT66:AT72" si="116">IF(AL66=0,0,1)</f>
        <v>1</v>
      </c>
      <c r="AU66" s="338">
        <f t="shared" ref="AU66:AU72" si="117">IF(AM66=0,0,1)</f>
        <v>1</v>
      </c>
      <c r="AV66" s="338">
        <f t="shared" ref="AV66:AV74" si="118">PRODUCT(AQ66:AU66)</f>
        <v>1</v>
      </c>
      <c r="AW66" s="341">
        <f t="shared" ref="AW66:AW71" si="119">ROUND(AM66,0)</f>
        <v>574494</v>
      </c>
      <c r="AX66" s="340">
        <f t="shared" ref="AX66:AX71" si="120">AM66-AW66</f>
        <v>0</v>
      </c>
      <c r="BA66" s="609" t="s">
        <v>845</v>
      </c>
      <c r="BB66" s="609" t="s">
        <v>280</v>
      </c>
      <c r="BC66" s="545" t="s">
        <v>846</v>
      </c>
      <c r="BD66" s="609" t="s">
        <v>91</v>
      </c>
      <c r="BE66" s="610">
        <v>2.65</v>
      </c>
      <c r="BF66" s="611">
        <v>74028</v>
      </c>
      <c r="BG66" s="612">
        <v>196174</v>
      </c>
      <c r="BH66" s="614"/>
      <c r="BI66" s="614"/>
      <c r="BJ66" s="615"/>
      <c r="BK66" s="338">
        <f t="shared" ref="BK66:BK71" si="121">IF(EXACT(VLOOKUP(BA66,OFERTA_0,3,FALSE),BC66),1,0)</f>
        <v>1</v>
      </c>
      <c r="BL66" s="338">
        <f t="shared" ref="BL66:BL71" si="122">IF(EXACT(VLOOKUP(BA66,OFERTA_0,4,FALSE),BD66),1,0)</f>
        <v>1</v>
      </c>
      <c r="BM66" s="338">
        <f t="shared" ref="BM66:BM71" si="123">IF(EXACT(VLOOKUP(BA66,OFERTA_0,5,FALSE),BE66),1,0)</f>
        <v>1</v>
      </c>
      <c r="BN66" s="338">
        <f t="shared" ref="BN66:BN72" si="124">IF(BF66=0,0,1)</f>
        <v>1</v>
      </c>
      <c r="BO66" s="338">
        <f t="shared" ref="BO66:BO72" si="125">IF(BG66=0,0,1)</f>
        <v>1</v>
      </c>
      <c r="BP66" s="338">
        <f t="shared" ref="BP66:BP74" si="126">PRODUCT(BK66:BO66)</f>
        <v>1</v>
      </c>
      <c r="BQ66" s="341">
        <f t="shared" ref="BQ66:BQ71" si="127">ROUND(BG66,0)</f>
        <v>196174</v>
      </c>
      <c r="BR66" s="340">
        <f t="shared" ref="BR66:BR71" si="128">BG66-BQ66</f>
        <v>0</v>
      </c>
    </row>
    <row r="67" spans="1:70" s="288" customFormat="1" ht="145.5" customHeight="1" x14ac:dyDescent="0.2">
      <c r="A67" s="215">
        <f t="shared" si="5"/>
        <v>54</v>
      </c>
      <c r="B67" s="449" t="s">
        <v>847</v>
      </c>
      <c r="C67" s="449" t="s">
        <v>280</v>
      </c>
      <c r="D67" s="565" t="s">
        <v>848</v>
      </c>
      <c r="E67" s="449" t="s">
        <v>91</v>
      </c>
      <c r="F67" s="450">
        <v>17.350000000000001</v>
      </c>
      <c r="G67" s="534"/>
      <c r="H67" s="451">
        <v>0</v>
      </c>
      <c r="I67" s="453"/>
      <c r="J67" s="454"/>
      <c r="K67" s="199"/>
      <c r="L67" s="199"/>
      <c r="M67" s="609" t="s">
        <v>847</v>
      </c>
      <c r="N67" s="609" t="s">
        <v>280</v>
      </c>
      <c r="O67" s="545" t="s">
        <v>848</v>
      </c>
      <c r="P67" s="609" t="s">
        <v>91</v>
      </c>
      <c r="Q67" s="610">
        <v>17.350000000000001</v>
      </c>
      <c r="R67" s="611">
        <v>128026</v>
      </c>
      <c r="S67" s="612">
        <v>2221251</v>
      </c>
      <c r="T67" s="614"/>
      <c r="U67" s="614"/>
      <c r="V67" s="615"/>
      <c r="W67" s="338">
        <f t="shared" si="107"/>
        <v>1</v>
      </c>
      <c r="X67" s="338">
        <f t="shared" si="108"/>
        <v>1</v>
      </c>
      <c r="Y67" s="338">
        <f t="shared" si="109"/>
        <v>1</v>
      </c>
      <c r="Z67" s="338">
        <f t="shared" si="110"/>
        <v>1</v>
      </c>
      <c r="AA67" s="338">
        <f t="shared" si="110"/>
        <v>1</v>
      </c>
      <c r="AB67" s="338">
        <f t="shared" si="84"/>
        <v>1</v>
      </c>
      <c r="AC67" s="341">
        <f t="shared" si="111"/>
        <v>2221251</v>
      </c>
      <c r="AD67" s="340">
        <f t="shared" si="112"/>
        <v>0</v>
      </c>
      <c r="AE67" s="207"/>
      <c r="AF67" s="207"/>
      <c r="AG67" s="609" t="s">
        <v>847</v>
      </c>
      <c r="AH67" s="609" t="s">
        <v>280</v>
      </c>
      <c r="AI67" s="545" t="s">
        <v>848</v>
      </c>
      <c r="AJ67" s="609" t="s">
        <v>91</v>
      </c>
      <c r="AK67" s="610">
        <v>17.350000000000001</v>
      </c>
      <c r="AL67" s="611">
        <v>238768</v>
      </c>
      <c r="AM67" s="612">
        <v>4142625</v>
      </c>
      <c r="AN67" s="614"/>
      <c r="AO67" s="614"/>
      <c r="AP67" s="615"/>
      <c r="AQ67" s="338">
        <f t="shared" si="113"/>
        <v>1</v>
      </c>
      <c r="AR67" s="338">
        <f t="shared" si="114"/>
        <v>1</v>
      </c>
      <c r="AS67" s="338">
        <f t="shared" si="115"/>
        <v>1</v>
      </c>
      <c r="AT67" s="338">
        <f t="shared" si="116"/>
        <v>1</v>
      </c>
      <c r="AU67" s="338">
        <f t="shared" si="117"/>
        <v>1</v>
      </c>
      <c r="AV67" s="338">
        <f t="shared" si="118"/>
        <v>1</v>
      </c>
      <c r="AW67" s="341">
        <f t="shared" si="119"/>
        <v>4142625</v>
      </c>
      <c r="AX67" s="340">
        <f t="shared" si="120"/>
        <v>0</v>
      </c>
      <c r="BA67" s="609" t="s">
        <v>847</v>
      </c>
      <c r="BB67" s="609" t="s">
        <v>280</v>
      </c>
      <c r="BC67" s="545" t="s">
        <v>848</v>
      </c>
      <c r="BD67" s="609" t="s">
        <v>91</v>
      </c>
      <c r="BE67" s="610">
        <v>17.350000000000001</v>
      </c>
      <c r="BF67" s="611">
        <v>83898</v>
      </c>
      <c r="BG67" s="612">
        <v>1455630</v>
      </c>
      <c r="BH67" s="614"/>
      <c r="BI67" s="614"/>
      <c r="BJ67" s="615"/>
      <c r="BK67" s="338">
        <f t="shared" si="121"/>
        <v>1</v>
      </c>
      <c r="BL67" s="338">
        <f t="shared" si="122"/>
        <v>1</v>
      </c>
      <c r="BM67" s="338">
        <f t="shared" si="123"/>
        <v>1</v>
      </c>
      <c r="BN67" s="338">
        <f t="shared" si="124"/>
        <v>1</v>
      </c>
      <c r="BO67" s="338">
        <f t="shared" si="125"/>
        <v>1</v>
      </c>
      <c r="BP67" s="338">
        <f t="shared" si="126"/>
        <v>1</v>
      </c>
      <c r="BQ67" s="341">
        <f t="shared" si="127"/>
        <v>1455630</v>
      </c>
      <c r="BR67" s="340">
        <f t="shared" si="128"/>
        <v>0</v>
      </c>
    </row>
    <row r="68" spans="1:70" s="288" customFormat="1" ht="138.75" customHeight="1" x14ac:dyDescent="0.2">
      <c r="A68" s="215">
        <f t="shared" si="5"/>
        <v>55</v>
      </c>
      <c r="B68" s="449" t="s">
        <v>849</v>
      </c>
      <c r="C68" s="449" t="s">
        <v>280</v>
      </c>
      <c r="D68" s="565" t="s">
        <v>850</v>
      </c>
      <c r="E68" s="449" t="s">
        <v>91</v>
      </c>
      <c r="F68" s="450">
        <v>73.7</v>
      </c>
      <c r="G68" s="534"/>
      <c r="H68" s="451">
        <v>0</v>
      </c>
      <c r="I68" s="453"/>
      <c r="J68" s="454"/>
      <c r="K68" s="199"/>
      <c r="L68" s="199"/>
      <c r="M68" s="609" t="s">
        <v>849</v>
      </c>
      <c r="N68" s="609" t="s">
        <v>280</v>
      </c>
      <c r="O68" s="545" t="s">
        <v>850</v>
      </c>
      <c r="P68" s="609" t="s">
        <v>91</v>
      </c>
      <c r="Q68" s="610">
        <v>73.7</v>
      </c>
      <c r="R68" s="611">
        <v>132961</v>
      </c>
      <c r="S68" s="612">
        <v>9799226</v>
      </c>
      <c r="T68" s="614"/>
      <c r="U68" s="614"/>
      <c r="V68" s="615"/>
      <c r="W68" s="338">
        <f t="shared" si="107"/>
        <v>1</v>
      </c>
      <c r="X68" s="338">
        <f t="shared" si="108"/>
        <v>1</v>
      </c>
      <c r="Y68" s="338">
        <f t="shared" si="109"/>
        <v>1</v>
      </c>
      <c r="Z68" s="338">
        <f t="shared" si="110"/>
        <v>1</v>
      </c>
      <c r="AA68" s="338">
        <f t="shared" si="110"/>
        <v>1</v>
      </c>
      <c r="AB68" s="338">
        <f t="shared" si="84"/>
        <v>1</v>
      </c>
      <c r="AC68" s="341">
        <f t="shared" si="111"/>
        <v>9799226</v>
      </c>
      <c r="AD68" s="340">
        <f t="shared" si="112"/>
        <v>0</v>
      </c>
      <c r="AE68" s="207"/>
      <c r="AF68" s="207"/>
      <c r="AG68" s="609" t="s">
        <v>849</v>
      </c>
      <c r="AH68" s="609" t="s">
        <v>280</v>
      </c>
      <c r="AI68" s="545" t="s">
        <v>850</v>
      </c>
      <c r="AJ68" s="609" t="s">
        <v>91</v>
      </c>
      <c r="AK68" s="610">
        <v>73.7</v>
      </c>
      <c r="AL68" s="611">
        <v>224450</v>
      </c>
      <c r="AM68" s="612">
        <v>16541965</v>
      </c>
      <c r="AN68" s="614"/>
      <c r="AO68" s="614"/>
      <c r="AP68" s="615"/>
      <c r="AQ68" s="338">
        <f t="shared" si="113"/>
        <v>1</v>
      </c>
      <c r="AR68" s="338">
        <f t="shared" si="114"/>
        <v>1</v>
      </c>
      <c r="AS68" s="338">
        <f t="shared" si="115"/>
        <v>1</v>
      </c>
      <c r="AT68" s="338">
        <f t="shared" si="116"/>
        <v>1</v>
      </c>
      <c r="AU68" s="338">
        <f t="shared" si="117"/>
        <v>1</v>
      </c>
      <c r="AV68" s="338">
        <f t="shared" si="118"/>
        <v>1</v>
      </c>
      <c r="AW68" s="341">
        <f t="shared" si="119"/>
        <v>16541965</v>
      </c>
      <c r="AX68" s="340">
        <f t="shared" si="120"/>
        <v>0</v>
      </c>
      <c r="BA68" s="609" t="s">
        <v>849</v>
      </c>
      <c r="BB68" s="609" t="s">
        <v>280</v>
      </c>
      <c r="BC68" s="545" t="s">
        <v>850</v>
      </c>
      <c r="BD68" s="609" t="s">
        <v>91</v>
      </c>
      <c r="BE68" s="610">
        <v>73.7</v>
      </c>
      <c r="BF68" s="611">
        <v>93769</v>
      </c>
      <c r="BG68" s="612">
        <v>6910775</v>
      </c>
      <c r="BH68" s="614"/>
      <c r="BI68" s="614"/>
      <c r="BJ68" s="615"/>
      <c r="BK68" s="338">
        <f t="shared" si="121"/>
        <v>1</v>
      </c>
      <c r="BL68" s="338">
        <f t="shared" si="122"/>
        <v>1</v>
      </c>
      <c r="BM68" s="338">
        <f t="shared" si="123"/>
        <v>1</v>
      </c>
      <c r="BN68" s="338">
        <f t="shared" si="124"/>
        <v>1</v>
      </c>
      <c r="BO68" s="338">
        <f t="shared" si="125"/>
        <v>1</v>
      </c>
      <c r="BP68" s="338">
        <f t="shared" si="126"/>
        <v>1</v>
      </c>
      <c r="BQ68" s="341">
        <f t="shared" si="127"/>
        <v>6910775</v>
      </c>
      <c r="BR68" s="340">
        <f t="shared" si="128"/>
        <v>0</v>
      </c>
    </row>
    <row r="69" spans="1:70" s="288" customFormat="1" ht="132" customHeight="1" x14ac:dyDescent="0.2">
      <c r="A69" s="215">
        <f t="shared" si="5"/>
        <v>56</v>
      </c>
      <c r="B69" s="449" t="s">
        <v>851</v>
      </c>
      <c r="C69" s="449" t="s">
        <v>275</v>
      </c>
      <c r="D69" s="565" t="s">
        <v>852</v>
      </c>
      <c r="E69" s="449" t="s">
        <v>91</v>
      </c>
      <c r="F69" s="450">
        <v>401.84</v>
      </c>
      <c r="G69" s="534"/>
      <c r="H69" s="451">
        <v>0</v>
      </c>
      <c r="I69" s="453"/>
      <c r="J69" s="454"/>
      <c r="K69" s="199"/>
      <c r="L69" s="199"/>
      <c r="M69" s="609" t="s">
        <v>851</v>
      </c>
      <c r="N69" s="609" t="s">
        <v>275</v>
      </c>
      <c r="O69" s="545" t="s">
        <v>852</v>
      </c>
      <c r="P69" s="609" t="s">
        <v>91</v>
      </c>
      <c r="Q69" s="610">
        <v>401.84</v>
      </c>
      <c r="R69" s="611">
        <v>139303</v>
      </c>
      <c r="S69" s="612">
        <v>55977518</v>
      </c>
      <c r="T69" s="614"/>
      <c r="U69" s="614"/>
      <c r="V69" s="615"/>
      <c r="W69" s="338">
        <f t="shared" si="107"/>
        <v>1</v>
      </c>
      <c r="X69" s="338">
        <f t="shared" si="108"/>
        <v>1</v>
      </c>
      <c r="Y69" s="338">
        <f t="shared" si="109"/>
        <v>1</v>
      </c>
      <c r="Z69" s="338">
        <f t="shared" si="110"/>
        <v>1</v>
      </c>
      <c r="AA69" s="338">
        <f t="shared" si="110"/>
        <v>1</v>
      </c>
      <c r="AB69" s="338">
        <f t="shared" si="84"/>
        <v>1</v>
      </c>
      <c r="AC69" s="341">
        <f t="shared" si="111"/>
        <v>55977518</v>
      </c>
      <c r="AD69" s="340">
        <f t="shared" si="112"/>
        <v>0</v>
      </c>
      <c r="AE69" s="207"/>
      <c r="AF69" s="207"/>
      <c r="AG69" s="609" t="s">
        <v>851</v>
      </c>
      <c r="AH69" s="609" t="s">
        <v>275</v>
      </c>
      <c r="AI69" s="545" t="s">
        <v>852</v>
      </c>
      <c r="AJ69" s="609" t="s">
        <v>91</v>
      </c>
      <c r="AK69" s="610">
        <v>401.84</v>
      </c>
      <c r="AL69" s="611">
        <v>397813</v>
      </c>
      <c r="AM69" s="612">
        <v>159857176</v>
      </c>
      <c r="AN69" s="614"/>
      <c r="AO69" s="614"/>
      <c r="AP69" s="615"/>
      <c r="AQ69" s="338">
        <f t="shared" si="113"/>
        <v>1</v>
      </c>
      <c r="AR69" s="338">
        <f t="shared" si="114"/>
        <v>1</v>
      </c>
      <c r="AS69" s="338">
        <f t="shared" si="115"/>
        <v>1</v>
      </c>
      <c r="AT69" s="338">
        <f t="shared" si="116"/>
        <v>1</v>
      </c>
      <c r="AU69" s="338">
        <f t="shared" si="117"/>
        <v>1</v>
      </c>
      <c r="AV69" s="338">
        <f t="shared" si="118"/>
        <v>1</v>
      </c>
      <c r="AW69" s="341">
        <f t="shared" si="119"/>
        <v>159857176</v>
      </c>
      <c r="AX69" s="340">
        <f t="shared" si="120"/>
        <v>0</v>
      </c>
      <c r="BA69" s="609" t="s">
        <v>851</v>
      </c>
      <c r="BB69" s="609" t="s">
        <v>275</v>
      </c>
      <c r="BC69" s="545" t="s">
        <v>852</v>
      </c>
      <c r="BD69" s="609" t="s">
        <v>91</v>
      </c>
      <c r="BE69" s="610">
        <v>401.84</v>
      </c>
      <c r="BF69" s="611">
        <v>165000</v>
      </c>
      <c r="BG69" s="612">
        <v>66303600</v>
      </c>
      <c r="BH69" s="614"/>
      <c r="BI69" s="614"/>
      <c r="BJ69" s="615"/>
      <c r="BK69" s="338">
        <f t="shared" si="121"/>
        <v>1</v>
      </c>
      <c r="BL69" s="338">
        <f t="shared" si="122"/>
        <v>1</v>
      </c>
      <c r="BM69" s="338">
        <f t="shared" si="123"/>
        <v>1</v>
      </c>
      <c r="BN69" s="338">
        <f t="shared" si="124"/>
        <v>1</v>
      </c>
      <c r="BO69" s="338">
        <f t="shared" si="125"/>
        <v>1</v>
      </c>
      <c r="BP69" s="338">
        <f t="shared" si="126"/>
        <v>1</v>
      </c>
      <c r="BQ69" s="341">
        <f t="shared" si="127"/>
        <v>66303600</v>
      </c>
      <c r="BR69" s="340">
        <f t="shared" si="128"/>
        <v>0</v>
      </c>
    </row>
    <row r="70" spans="1:70" s="288" customFormat="1" ht="120" x14ac:dyDescent="0.2">
      <c r="A70" s="215">
        <f t="shared" si="5"/>
        <v>57</v>
      </c>
      <c r="B70" s="449" t="s">
        <v>853</v>
      </c>
      <c r="C70" s="449" t="s">
        <v>280</v>
      </c>
      <c r="D70" s="565" t="s">
        <v>854</v>
      </c>
      <c r="E70" s="449" t="s">
        <v>91</v>
      </c>
      <c r="F70" s="450">
        <v>270.81</v>
      </c>
      <c r="G70" s="534"/>
      <c r="H70" s="451">
        <v>0</v>
      </c>
      <c r="I70" s="453"/>
      <c r="J70" s="454"/>
      <c r="K70" s="199"/>
      <c r="L70" s="199"/>
      <c r="M70" s="609" t="s">
        <v>853</v>
      </c>
      <c r="N70" s="609" t="s">
        <v>280</v>
      </c>
      <c r="O70" s="545" t="s">
        <v>854</v>
      </c>
      <c r="P70" s="609" t="s">
        <v>91</v>
      </c>
      <c r="Q70" s="610">
        <v>270.81</v>
      </c>
      <c r="R70" s="611">
        <v>131632</v>
      </c>
      <c r="S70" s="612">
        <v>35647262</v>
      </c>
      <c r="T70" s="614"/>
      <c r="U70" s="614"/>
      <c r="V70" s="615"/>
      <c r="W70" s="338">
        <f t="shared" si="107"/>
        <v>1</v>
      </c>
      <c r="X70" s="338">
        <f t="shared" si="108"/>
        <v>1</v>
      </c>
      <c r="Y70" s="338">
        <f t="shared" si="109"/>
        <v>1</v>
      </c>
      <c r="Z70" s="338">
        <f t="shared" si="110"/>
        <v>1</v>
      </c>
      <c r="AA70" s="338">
        <f t="shared" si="110"/>
        <v>1</v>
      </c>
      <c r="AB70" s="338">
        <f t="shared" si="84"/>
        <v>1</v>
      </c>
      <c r="AC70" s="341">
        <f t="shared" si="111"/>
        <v>35647262</v>
      </c>
      <c r="AD70" s="340">
        <f t="shared" si="112"/>
        <v>0</v>
      </c>
      <c r="AE70" s="207"/>
      <c r="AF70" s="207"/>
      <c r="AG70" s="609" t="s">
        <v>853</v>
      </c>
      <c r="AH70" s="609" t="s">
        <v>280</v>
      </c>
      <c r="AI70" s="545" t="s">
        <v>854</v>
      </c>
      <c r="AJ70" s="609" t="s">
        <v>91</v>
      </c>
      <c r="AK70" s="610">
        <v>270.81</v>
      </c>
      <c r="AL70" s="611">
        <v>423728</v>
      </c>
      <c r="AM70" s="612">
        <v>114749780</v>
      </c>
      <c r="AN70" s="614"/>
      <c r="AO70" s="614"/>
      <c r="AP70" s="615"/>
      <c r="AQ70" s="338">
        <f t="shared" si="113"/>
        <v>1</v>
      </c>
      <c r="AR70" s="338">
        <f t="shared" si="114"/>
        <v>1</v>
      </c>
      <c r="AS70" s="338">
        <f t="shared" si="115"/>
        <v>1</v>
      </c>
      <c r="AT70" s="338">
        <f t="shared" si="116"/>
        <v>1</v>
      </c>
      <c r="AU70" s="338">
        <f t="shared" si="117"/>
        <v>1</v>
      </c>
      <c r="AV70" s="338">
        <f t="shared" si="118"/>
        <v>1</v>
      </c>
      <c r="AW70" s="341">
        <f t="shared" si="119"/>
        <v>114749780</v>
      </c>
      <c r="AX70" s="340">
        <f t="shared" si="120"/>
        <v>0</v>
      </c>
      <c r="BA70" s="609" t="s">
        <v>853</v>
      </c>
      <c r="BB70" s="609" t="s">
        <v>280</v>
      </c>
      <c r="BC70" s="545" t="s">
        <v>854</v>
      </c>
      <c r="BD70" s="609" t="s">
        <v>91</v>
      </c>
      <c r="BE70" s="610">
        <v>270.81</v>
      </c>
      <c r="BF70" s="611">
        <v>165000</v>
      </c>
      <c r="BG70" s="612">
        <v>44683650</v>
      </c>
      <c r="BH70" s="614"/>
      <c r="BI70" s="614"/>
      <c r="BJ70" s="615"/>
      <c r="BK70" s="338">
        <f t="shared" si="121"/>
        <v>1</v>
      </c>
      <c r="BL70" s="338">
        <f t="shared" si="122"/>
        <v>1</v>
      </c>
      <c r="BM70" s="338">
        <f t="shared" si="123"/>
        <v>1</v>
      </c>
      <c r="BN70" s="338">
        <f t="shared" si="124"/>
        <v>1</v>
      </c>
      <c r="BO70" s="338">
        <f t="shared" si="125"/>
        <v>1</v>
      </c>
      <c r="BP70" s="338">
        <f t="shared" si="126"/>
        <v>1</v>
      </c>
      <c r="BQ70" s="341">
        <f t="shared" si="127"/>
        <v>44683650</v>
      </c>
      <c r="BR70" s="340">
        <f t="shared" si="128"/>
        <v>0</v>
      </c>
    </row>
    <row r="71" spans="1:70" s="288" customFormat="1" ht="144.75" customHeight="1" x14ac:dyDescent="0.2">
      <c r="A71" s="215">
        <f t="shared" si="5"/>
        <v>58</v>
      </c>
      <c r="B71" s="449" t="s">
        <v>855</v>
      </c>
      <c r="C71" s="449" t="s">
        <v>280</v>
      </c>
      <c r="D71" s="565" t="s">
        <v>856</v>
      </c>
      <c r="E71" s="449" t="s">
        <v>91</v>
      </c>
      <c r="F71" s="450">
        <v>15.72</v>
      </c>
      <c r="G71" s="534"/>
      <c r="H71" s="451">
        <v>0</v>
      </c>
      <c r="I71" s="453"/>
      <c r="J71" s="454"/>
      <c r="K71" s="199"/>
      <c r="L71" s="199"/>
      <c r="M71" s="609" t="s">
        <v>855</v>
      </c>
      <c r="N71" s="609" t="s">
        <v>280</v>
      </c>
      <c r="O71" s="545" t="s">
        <v>856</v>
      </c>
      <c r="P71" s="609" t="s">
        <v>91</v>
      </c>
      <c r="Q71" s="610">
        <v>15.72</v>
      </c>
      <c r="R71" s="611">
        <v>146450</v>
      </c>
      <c r="S71" s="612">
        <v>2302194</v>
      </c>
      <c r="T71" s="614"/>
      <c r="U71" s="614"/>
      <c r="V71" s="615"/>
      <c r="W71" s="338">
        <f t="shared" si="107"/>
        <v>1</v>
      </c>
      <c r="X71" s="338">
        <f t="shared" si="108"/>
        <v>1</v>
      </c>
      <c r="Y71" s="338">
        <f t="shared" si="109"/>
        <v>1</v>
      </c>
      <c r="Z71" s="338">
        <f t="shared" si="110"/>
        <v>1</v>
      </c>
      <c r="AA71" s="338">
        <f t="shared" si="110"/>
        <v>1</v>
      </c>
      <c r="AB71" s="338">
        <f t="shared" si="84"/>
        <v>1</v>
      </c>
      <c r="AC71" s="341">
        <f t="shared" si="111"/>
        <v>2302194</v>
      </c>
      <c r="AD71" s="340">
        <f t="shared" si="112"/>
        <v>0</v>
      </c>
      <c r="AE71" s="207"/>
      <c r="AF71" s="207"/>
      <c r="AG71" s="609" t="s">
        <v>855</v>
      </c>
      <c r="AH71" s="609" t="s">
        <v>280</v>
      </c>
      <c r="AI71" s="545" t="s">
        <v>856</v>
      </c>
      <c r="AJ71" s="609" t="s">
        <v>91</v>
      </c>
      <c r="AK71" s="610">
        <v>15.72</v>
      </c>
      <c r="AL71" s="611">
        <v>558167</v>
      </c>
      <c r="AM71" s="612">
        <v>8774385</v>
      </c>
      <c r="AN71" s="614"/>
      <c r="AO71" s="614"/>
      <c r="AP71" s="615"/>
      <c r="AQ71" s="338">
        <f t="shared" si="113"/>
        <v>1</v>
      </c>
      <c r="AR71" s="338">
        <f t="shared" si="114"/>
        <v>1</v>
      </c>
      <c r="AS71" s="338">
        <f t="shared" si="115"/>
        <v>1</v>
      </c>
      <c r="AT71" s="338">
        <f t="shared" si="116"/>
        <v>1</v>
      </c>
      <c r="AU71" s="338">
        <f t="shared" si="117"/>
        <v>1</v>
      </c>
      <c r="AV71" s="338">
        <f t="shared" si="118"/>
        <v>1</v>
      </c>
      <c r="AW71" s="341">
        <f t="shared" si="119"/>
        <v>8774385</v>
      </c>
      <c r="AX71" s="340">
        <f t="shared" si="120"/>
        <v>0</v>
      </c>
      <c r="BA71" s="609" t="s">
        <v>855</v>
      </c>
      <c r="BB71" s="609" t="s">
        <v>280</v>
      </c>
      <c r="BC71" s="545" t="s">
        <v>856</v>
      </c>
      <c r="BD71" s="609" t="s">
        <v>91</v>
      </c>
      <c r="BE71" s="610">
        <v>15.72</v>
      </c>
      <c r="BF71" s="611">
        <v>264775</v>
      </c>
      <c r="BG71" s="612">
        <v>4162263</v>
      </c>
      <c r="BH71" s="614"/>
      <c r="BI71" s="614"/>
      <c r="BJ71" s="615"/>
      <c r="BK71" s="338">
        <f t="shared" si="121"/>
        <v>1</v>
      </c>
      <c r="BL71" s="338">
        <f t="shared" si="122"/>
        <v>1</v>
      </c>
      <c r="BM71" s="338">
        <f t="shared" si="123"/>
        <v>1</v>
      </c>
      <c r="BN71" s="338">
        <f t="shared" si="124"/>
        <v>1</v>
      </c>
      <c r="BO71" s="338">
        <f t="shared" si="125"/>
        <v>1</v>
      </c>
      <c r="BP71" s="338">
        <f t="shared" si="126"/>
        <v>1</v>
      </c>
      <c r="BQ71" s="341">
        <f t="shared" si="127"/>
        <v>4162263</v>
      </c>
      <c r="BR71" s="340">
        <f t="shared" si="128"/>
        <v>0</v>
      </c>
    </row>
    <row r="72" spans="1:70" s="288" customFormat="1" ht="140.25" customHeight="1" x14ac:dyDescent="0.2">
      <c r="A72" s="215">
        <f t="shared" si="5"/>
        <v>59</v>
      </c>
      <c r="B72" s="449" t="s">
        <v>857</v>
      </c>
      <c r="C72" s="449" t="s">
        <v>275</v>
      </c>
      <c r="D72" s="565" t="s">
        <v>858</v>
      </c>
      <c r="E72" s="449" t="s">
        <v>91</v>
      </c>
      <c r="F72" s="450">
        <v>137.25</v>
      </c>
      <c r="G72" s="534"/>
      <c r="H72" s="451">
        <v>0</v>
      </c>
      <c r="I72" s="453"/>
      <c r="J72" s="454"/>
      <c r="K72" s="199"/>
      <c r="L72" s="199"/>
      <c r="M72" s="609" t="s">
        <v>857</v>
      </c>
      <c r="N72" s="609" t="s">
        <v>275</v>
      </c>
      <c r="O72" s="545" t="s">
        <v>858</v>
      </c>
      <c r="P72" s="609" t="s">
        <v>91</v>
      </c>
      <c r="Q72" s="610">
        <v>137.25</v>
      </c>
      <c r="R72" s="611">
        <v>198723</v>
      </c>
      <c r="S72" s="612">
        <v>27274732</v>
      </c>
      <c r="T72" s="614"/>
      <c r="U72" s="614"/>
      <c r="V72" s="615"/>
      <c r="W72" s="338">
        <f>IF(EXACT(VLOOKUP(M72,OFERTA_0,3,FALSE),O72),1,0)</f>
        <v>1</v>
      </c>
      <c r="X72" s="338">
        <f>IF(EXACT(VLOOKUP(M72,OFERTA_0,4,FALSE),P72),1,0)</f>
        <v>1</v>
      </c>
      <c r="Y72" s="338">
        <f>IF(EXACT(VLOOKUP(M72,OFERTA_0,5,FALSE),Q72),1,0)</f>
        <v>1</v>
      </c>
      <c r="Z72" s="338">
        <f t="shared" si="110"/>
        <v>1</v>
      </c>
      <c r="AA72" s="338">
        <f t="shared" si="110"/>
        <v>1</v>
      </c>
      <c r="AB72" s="338">
        <f t="shared" si="84"/>
        <v>1</v>
      </c>
      <c r="AC72" s="341">
        <f>ROUND(S72,0)</f>
        <v>27274732</v>
      </c>
      <c r="AD72" s="340">
        <f>S72-AC72</f>
        <v>0</v>
      </c>
      <c r="AE72" s="207"/>
      <c r="AF72" s="207"/>
      <c r="AG72" s="609" t="s">
        <v>857</v>
      </c>
      <c r="AH72" s="609" t="s">
        <v>275</v>
      </c>
      <c r="AI72" s="545" t="s">
        <v>858</v>
      </c>
      <c r="AJ72" s="609" t="s">
        <v>91</v>
      </c>
      <c r="AK72" s="610">
        <v>137.25</v>
      </c>
      <c r="AL72" s="611">
        <v>467643</v>
      </c>
      <c r="AM72" s="612">
        <v>64184002</v>
      </c>
      <c r="AN72" s="614"/>
      <c r="AO72" s="614"/>
      <c r="AP72" s="615"/>
      <c r="AQ72" s="338">
        <f>IF(EXACT(VLOOKUP(AG72,OFERTA_0,3,FALSE),AI72),1,0)</f>
        <v>1</v>
      </c>
      <c r="AR72" s="338">
        <f>IF(EXACT(VLOOKUP(AG72,OFERTA_0,4,FALSE),AJ72),1,0)</f>
        <v>1</v>
      </c>
      <c r="AS72" s="338">
        <f>IF(EXACT(VLOOKUP(AG72,OFERTA_0,5,FALSE),AK72),1,0)</f>
        <v>1</v>
      </c>
      <c r="AT72" s="338">
        <f t="shared" si="116"/>
        <v>1</v>
      </c>
      <c r="AU72" s="338">
        <f t="shared" si="117"/>
        <v>1</v>
      </c>
      <c r="AV72" s="338">
        <f t="shared" si="118"/>
        <v>1</v>
      </c>
      <c r="AW72" s="341">
        <f>ROUND(AM72,0)</f>
        <v>64184002</v>
      </c>
      <c r="AX72" s="340">
        <f>AM72-AW72</f>
        <v>0</v>
      </c>
      <c r="BA72" s="609" t="s">
        <v>857</v>
      </c>
      <c r="BB72" s="609" t="s">
        <v>275</v>
      </c>
      <c r="BC72" s="545" t="s">
        <v>858</v>
      </c>
      <c r="BD72" s="609" t="s">
        <v>91</v>
      </c>
      <c r="BE72" s="610">
        <v>137.25</v>
      </c>
      <c r="BF72" s="611">
        <v>200000</v>
      </c>
      <c r="BG72" s="612">
        <v>27450000</v>
      </c>
      <c r="BH72" s="614"/>
      <c r="BI72" s="614"/>
      <c r="BJ72" s="615"/>
      <c r="BK72" s="338">
        <f>IF(EXACT(VLOOKUP(BA72,OFERTA_0,3,FALSE),BC72),1,0)</f>
        <v>1</v>
      </c>
      <c r="BL72" s="338">
        <f>IF(EXACT(VLOOKUP(BA72,OFERTA_0,4,FALSE),BD72),1,0)</f>
        <v>1</v>
      </c>
      <c r="BM72" s="338">
        <f>IF(EXACT(VLOOKUP(BA72,OFERTA_0,5,FALSE),BE72),1,0)</f>
        <v>1</v>
      </c>
      <c r="BN72" s="338">
        <f t="shared" si="124"/>
        <v>1</v>
      </c>
      <c r="BO72" s="338">
        <f t="shared" si="125"/>
        <v>1</v>
      </c>
      <c r="BP72" s="338">
        <f t="shared" si="126"/>
        <v>1</v>
      </c>
      <c r="BQ72" s="341">
        <f>ROUND(BG72,0)</f>
        <v>27450000</v>
      </c>
      <c r="BR72" s="340">
        <f>BG72-BQ72</f>
        <v>0</v>
      </c>
    </row>
    <row r="73" spans="1:70" s="288" customFormat="1" ht="138" customHeight="1" x14ac:dyDescent="0.2">
      <c r="A73" s="215">
        <f t="shared" si="5"/>
        <v>60</v>
      </c>
      <c r="B73" s="449" t="s">
        <v>859</v>
      </c>
      <c r="C73" s="449" t="s">
        <v>280</v>
      </c>
      <c r="D73" s="565" t="s">
        <v>860</v>
      </c>
      <c r="E73" s="449" t="s">
        <v>91</v>
      </c>
      <c r="F73" s="450">
        <v>81.099999999999994</v>
      </c>
      <c r="G73" s="534"/>
      <c r="H73" s="451">
        <v>0</v>
      </c>
      <c r="I73" s="453"/>
      <c r="J73" s="454"/>
      <c r="K73" s="199"/>
      <c r="L73" s="199"/>
      <c r="M73" s="609" t="s">
        <v>859</v>
      </c>
      <c r="N73" s="609" t="s">
        <v>280</v>
      </c>
      <c r="O73" s="545" t="s">
        <v>860</v>
      </c>
      <c r="P73" s="609" t="s">
        <v>91</v>
      </c>
      <c r="Q73" s="610">
        <v>81.099999999999994</v>
      </c>
      <c r="R73" s="611">
        <v>188532</v>
      </c>
      <c r="S73" s="612">
        <v>15289945</v>
      </c>
      <c r="T73" s="614"/>
      <c r="U73" s="614"/>
      <c r="V73" s="615"/>
      <c r="W73" s="338">
        <f>IF(EXACT(VLOOKUP(M73,OFERTA_0,3,FALSE),O73),1,0)</f>
        <v>1</v>
      </c>
      <c r="X73" s="338">
        <f>IF(EXACT(VLOOKUP(M73,OFERTA_0,4,FALSE),P73),1,0)</f>
        <v>1</v>
      </c>
      <c r="Y73" s="338">
        <f>IF(EXACT(VLOOKUP(M73,OFERTA_0,5,FALSE),Q73),1,0)</f>
        <v>1</v>
      </c>
      <c r="Z73" s="338">
        <f>IF(R73=0,0,1)</f>
        <v>1</v>
      </c>
      <c r="AA73" s="338">
        <f>IF(S73=0,0,1)</f>
        <v>1</v>
      </c>
      <c r="AB73" s="338">
        <f t="shared" si="84"/>
        <v>1</v>
      </c>
      <c r="AC73" s="341">
        <f>ROUND(S73,0)</f>
        <v>15289945</v>
      </c>
      <c r="AD73" s="340">
        <f>S73-AC73</f>
        <v>0</v>
      </c>
      <c r="AE73" s="207"/>
      <c r="AF73" s="207"/>
      <c r="AG73" s="609" t="s">
        <v>859</v>
      </c>
      <c r="AH73" s="609" t="s">
        <v>280</v>
      </c>
      <c r="AI73" s="545" t="s">
        <v>860</v>
      </c>
      <c r="AJ73" s="609" t="s">
        <v>91</v>
      </c>
      <c r="AK73" s="610">
        <v>81.099999999999994</v>
      </c>
      <c r="AL73" s="611">
        <v>403428</v>
      </c>
      <c r="AM73" s="612">
        <v>32718011</v>
      </c>
      <c r="AN73" s="614"/>
      <c r="AO73" s="614"/>
      <c r="AP73" s="615"/>
      <c r="AQ73" s="338">
        <f>IF(EXACT(VLOOKUP(AG73,OFERTA_0,3,FALSE),AI73),1,0)</f>
        <v>1</v>
      </c>
      <c r="AR73" s="338">
        <f>IF(EXACT(VLOOKUP(AG73,OFERTA_0,4,FALSE),AJ73),1,0)</f>
        <v>1</v>
      </c>
      <c r="AS73" s="338">
        <f>IF(EXACT(VLOOKUP(AG73,OFERTA_0,5,FALSE),AK73),1,0)</f>
        <v>1</v>
      </c>
      <c r="AT73" s="338">
        <f>IF(AL73=0,0,1)</f>
        <v>1</v>
      </c>
      <c r="AU73" s="338">
        <f>IF(AM73=0,0,1)</f>
        <v>1</v>
      </c>
      <c r="AV73" s="338">
        <f t="shared" si="118"/>
        <v>1</v>
      </c>
      <c r="AW73" s="341">
        <f>ROUND(AM73,0)</f>
        <v>32718011</v>
      </c>
      <c r="AX73" s="340">
        <f>AM73-AW73</f>
        <v>0</v>
      </c>
      <c r="BA73" s="609" t="s">
        <v>859</v>
      </c>
      <c r="BB73" s="609" t="s">
        <v>280</v>
      </c>
      <c r="BC73" s="545" t="s">
        <v>860</v>
      </c>
      <c r="BD73" s="609" t="s">
        <v>91</v>
      </c>
      <c r="BE73" s="610">
        <v>81.099999999999994</v>
      </c>
      <c r="BF73" s="611">
        <v>74028</v>
      </c>
      <c r="BG73" s="612">
        <v>6003671</v>
      </c>
      <c r="BH73" s="614"/>
      <c r="BI73" s="614"/>
      <c r="BJ73" s="615"/>
      <c r="BK73" s="338">
        <f>IF(EXACT(VLOOKUP(BA73,OFERTA_0,3,FALSE),BC73),1,0)</f>
        <v>1</v>
      </c>
      <c r="BL73" s="338">
        <f>IF(EXACT(VLOOKUP(BA73,OFERTA_0,4,FALSE),BD73),1,0)</f>
        <v>1</v>
      </c>
      <c r="BM73" s="338">
        <f>IF(EXACT(VLOOKUP(BA73,OFERTA_0,5,FALSE),BE73),1,0)</f>
        <v>1</v>
      </c>
      <c r="BN73" s="338">
        <f>IF(BF73=0,0,1)</f>
        <v>1</v>
      </c>
      <c r="BO73" s="338">
        <f>IF(BG73=0,0,1)</f>
        <v>1</v>
      </c>
      <c r="BP73" s="338">
        <f t="shared" si="126"/>
        <v>1</v>
      </c>
      <c r="BQ73" s="341">
        <f>ROUND(BG73,0)</f>
        <v>6003671</v>
      </c>
      <c r="BR73" s="340">
        <f>BG73-BQ73</f>
        <v>0</v>
      </c>
    </row>
    <row r="74" spans="1:70" s="288" customFormat="1" ht="135" customHeight="1" x14ac:dyDescent="0.2">
      <c r="A74" s="215">
        <f t="shared" si="5"/>
        <v>61</v>
      </c>
      <c r="B74" s="449" t="s">
        <v>861</v>
      </c>
      <c r="C74" s="449" t="s">
        <v>280</v>
      </c>
      <c r="D74" s="565" t="s">
        <v>862</v>
      </c>
      <c r="E74" s="449" t="s">
        <v>91</v>
      </c>
      <c r="F74" s="450">
        <v>61.45</v>
      </c>
      <c r="G74" s="534"/>
      <c r="H74" s="451">
        <v>0</v>
      </c>
      <c r="I74" s="453"/>
      <c r="J74" s="454"/>
      <c r="K74" s="199"/>
      <c r="L74" s="199"/>
      <c r="M74" s="609" t="s">
        <v>861</v>
      </c>
      <c r="N74" s="609" t="s">
        <v>280</v>
      </c>
      <c r="O74" s="545" t="s">
        <v>862</v>
      </c>
      <c r="P74" s="609" t="s">
        <v>91</v>
      </c>
      <c r="Q74" s="610">
        <v>61.45</v>
      </c>
      <c r="R74" s="611">
        <v>197959</v>
      </c>
      <c r="S74" s="612">
        <v>12164581</v>
      </c>
      <c r="T74" s="614"/>
      <c r="U74" s="614"/>
      <c r="V74" s="615"/>
      <c r="W74" s="338">
        <f>IF(EXACT(VLOOKUP(M74,OFERTA_0,3,FALSE),O74),1,0)</f>
        <v>1</v>
      </c>
      <c r="X74" s="338">
        <f>IF(EXACT(VLOOKUP(M74,OFERTA_0,4,FALSE),P74),1,0)</f>
        <v>1</v>
      </c>
      <c r="Y74" s="338">
        <f>IF(EXACT(VLOOKUP(M74,OFERTA_0,5,FALSE),Q74),1,0)</f>
        <v>1</v>
      </c>
      <c r="Z74" s="338">
        <f>IF(R74=0,0,1)</f>
        <v>1</v>
      </c>
      <c r="AA74" s="338">
        <f>IF(S74=0,0,1)</f>
        <v>1</v>
      </c>
      <c r="AB74" s="338">
        <f t="shared" ref="AB74" si="129">PRODUCT(W74:AA74)</f>
        <v>1</v>
      </c>
      <c r="AC74" s="341">
        <f>ROUND(S74,0)</f>
        <v>12164581</v>
      </c>
      <c r="AD74" s="340">
        <f>S74-AC74</f>
        <v>0</v>
      </c>
      <c r="AE74" s="207"/>
      <c r="AF74" s="207"/>
      <c r="AG74" s="609" t="s">
        <v>861</v>
      </c>
      <c r="AH74" s="609" t="s">
        <v>280</v>
      </c>
      <c r="AI74" s="545" t="s">
        <v>862</v>
      </c>
      <c r="AJ74" s="609" t="s">
        <v>91</v>
      </c>
      <c r="AK74" s="610">
        <v>61.45</v>
      </c>
      <c r="AL74" s="611">
        <v>512020</v>
      </c>
      <c r="AM74" s="612">
        <v>31463629</v>
      </c>
      <c r="AN74" s="614"/>
      <c r="AO74" s="614"/>
      <c r="AP74" s="615"/>
      <c r="AQ74" s="338">
        <f>IF(EXACT(VLOOKUP(AG74,OFERTA_0,3,FALSE),AI74),1,0)</f>
        <v>1</v>
      </c>
      <c r="AR74" s="338">
        <f>IF(EXACT(VLOOKUP(AG74,OFERTA_0,4,FALSE),AJ74),1,0)</f>
        <v>1</v>
      </c>
      <c r="AS74" s="338">
        <f>IF(EXACT(VLOOKUP(AG74,OFERTA_0,5,FALSE),AK74),1,0)</f>
        <v>1</v>
      </c>
      <c r="AT74" s="338">
        <f>IF(AL74=0,0,1)</f>
        <v>1</v>
      </c>
      <c r="AU74" s="338">
        <f>IF(AM74=0,0,1)</f>
        <v>1</v>
      </c>
      <c r="AV74" s="338">
        <f t="shared" si="118"/>
        <v>1</v>
      </c>
      <c r="AW74" s="341">
        <f>ROUND(AM74,0)</f>
        <v>31463629</v>
      </c>
      <c r="AX74" s="340">
        <f>AM74-AW74</f>
        <v>0</v>
      </c>
      <c r="BA74" s="609" t="s">
        <v>861</v>
      </c>
      <c r="BB74" s="609" t="s">
        <v>280</v>
      </c>
      <c r="BC74" s="545" t="s">
        <v>862</v>
      </c>
      <c r="BD74" s="609" t="s">
        <v>91</v>
      </c>
      <c r="BE74" s="610">
        <v>61.45</v>
      </c>
      <c r="BF74" s="611">
        <v>266501</v>
      </c>
      <c r="BG74" s="612">
        <v>16376486</v>
      </c>
      <c r="BH74" s="614"/>
      <c r="BI74" s="614"/>
      <c r="BJ74" s="615"/>
      <c r="BK74" s="338">
        <f>IF(EXACT(VLOOKUP(BA74,OFERTA_0,3,FALSE),BC74),1,0)</f>
        <v>1</v>
      </c>
      <c r="BL74" s="338">
        <f>IF(EXACT(VLOOKUP(BA74,OFERTA_0,4,FALSE),BD74),1,0)</f>
        <v>1</v>
      </c>
      <c r="BM74" s="338">
        <f>IF(EXACT(VLOOKUP(BA74,OFERTA_0,5,FALSE),BE74),1,0)</f>
        <v>1</v>
      </c>
      <c r="BN74" s="338">
        <f>IF(BF74=0,0,1)</f>
        <v>1</v>
      </c>
      <c r="BO74" s="338">
        <f>IF(BG74=0,0,1)</f>
        <v>1</v>
      </c>
      <c r="BP74" s="338">
        <f t="shared" si="126"/>
        <v>1</v>
      </c>
      <c r="BQ74" s="341">
        <f>ROUND(BG74,0)</f>
        <v>16376486</v>
      </c>
      <c r="BR74" s="340">
        <f>BG74-BQ74</f>
        <v>0</v>
      </c>
    </row>
    <row r="75" spans="1:70" s="288" customFormat="1" ht="15.75" x14ac:dyDescent="0.25">
      <c r="A75" s="215">
        <f t="shared" si="5"/>
        <v>62</v>
      </c>
      <c r="B75" s="458" t="s">
        <v>863</v>
      </c>
      <c r="C75" s="458"/>
      <c r="D75" s="583" t="s">
        <v>560</v>
      </c>
      <c r="E75" s="459"/>
      <c r="F75" s="459"/>
      <c r="G75" s="459"/>
      <c r="H75" s="459"/>
      <c r="I75" s="460"/>
      <c r="J75" s="461"/>
      <c r="K75" s="199"/>
      <c r="L75" s="199"/>
      <c r="M75" s="619" t="s">
        <v>863</v>
      </c>
      <c r="N75" s="619"/>
      <c r="O75" s="543" t="s">
        <v>560</v>
      </c>
      <c r="P75" s="620"/>
      <c r="Q75" s="620"/>
      <c r="R75" s="620"/>
      <c r="S75" s="620"/>
      <c r="T75" s="621">
        <v>27371608</v>
      </c>
      <c r="U75" s="621"/>
      <c r="V75" s="622"/>
      <c r="W75" s="338"/>
      <c r="X75" s="338"/>
      <c r="Y75" s="338"/>
      <c r="Z75" s="338"/>
      <c r="AA75" s="338"/>
      <c r="AB75" s="338"/>
      <c r="AC75" s="339"/>
      <c r="AD75" s="340"/>
      <c r="AE75" s="207"/>
      <c r="AF75" s="207"/>
      <c r="AG75" s="619" t="s">
        <v>863</v>
      </c>
      <c r="AH75" s="619"/>
      <c r="AI75" s="543" t="s">
        <v>560</v>
      </c>
      <c r="AJ75" s="620"/>
      <c r="AK75" s="620"/>
      <c r="AL75" s="620"/>
      <c r="AM75" s="620"/>
      <c r="AN75" s="621">
        <v>18599329</v>
      </c>
      <c r="AO75" s="621"/>
      <c r="AP75" s="622"/>
      <c r="AQ75" s="338"/>
      <c r="AR75" s="338"/>
      <c r="AS75" s="338"/>
      <c r="AT75" s="338"/>
      <c r="AU75" s="338"/>
      <c r="AV75" s="338"/>
      <c r="AW75" s="339"/>
      <c r="AX75" s="340"/>
      <c r="BA75" s="619" t="s">
        <v>863</v>
      </c>
      <c r="BB75" s="619"/>
      <c r="BC75" s="543" t="s">
        <v>560</v>
      </c>
      <c r="BD75" s="620"/>
      <c r="BE75" s="620"/>
      <c r="BF75" s="620"/>
      <c r="BG75" s="620"/>
      <c r="BH75" s="621">
        <v>16321964</v>
      </c>
      <c r="BI75" s="621"/>
      <c r="BJ75" s="622"/>
      <c r="BK75" s="338"/>
      <c r="BL75" s="338"/>
      <c r="BM75" s="338"/>
      <c r="BN75" s="338"/>
      <c r="BO75" s="338"/>
      <c r="BP75" s="338"/>
      <c r="BQ75" s="339"/>
      <c r="BR75" s="340"/>
    </row>
    <row r="76" spans="1:70" s="288" customFormat="1" ht="74.25" customHeight="1" x14ac:dyDescent="0.2">
      <c r="A76" s="215">
        <f t="shared" si="5"/>
        <v>63</v>
      </c>
      <c r="B76" s="449" t="s">
        <v>864</v>
      </c>
      <c r="C76" s="449" t="s">
        <v>280</v>
      </c>
      <c r="D76" s="565" t="s">
        <v>865</v>
      </c>
      <c r="E76" s="449" t="s">
        <v>284</v>
      </c>
      <c r="F76" s="450">
        <v>24.51</v>
      </c>
      <c r="G76" s="534"/>
      <c r="H76" s="451">
        <v>0</v>
      </c>
      <c r="I76" s="453"/>
      <c r="J76" s="454"/>
      <c r="K76" s="199"/>
      <c r="L76" s="199"/>
      <c r="M76" s="609" t="s">
        <v>864</v>
      </c>
      <c r="N76" s="609" t="s">
        <v>280</v>
      </c>
      <c r="O76" s="541" t="s">
        <v>865</v>
      </c>
      <c r="P76" s="609" t="s">
        <v>284</v>
      </c>
      <c r="Q76" s="610">
        <v>24.51</v>
      </c>
      <c r="R76" s="611">
        <v>1103044</v>
      </c>
      <c r="S76" s="612">
        <v>27035608</v>
      </c>
      <c r="T76" s="614"/>
      <c r="U76" s="614"/>
      <c r="V76" s="615"/>
      <c r="W76" s="338">
        <f>IF(EXACT(VLOOKUP(M76,OFERTA_0,3,FALSE),O76),1,0)</f>
        <v>1</v>
      </c>
      <c r="X76" s="338">
        <f>IF(EXACT(VLOOKUP(M76,OFERTA_0,4,FALSE),P76),1,0)</f>
        <v>1</v>
      </c>
      <c r="Y76" s="338">
        <f>IF(EXACT(VLOOKUP(M76,OFERTA_0,5,FALSE),Q76),1,0)</f>
        <v>1</v>
      </c>
      <c r="Z76" s="338">
        <f>IF(R76=0,0,1)</f>
        <v>1</v>
      </c>
      <c r="AA76" s="338">
        <f>IF(S76=0,0,1)</f>
        <v>1</v>
      </c>
      <c r="AB76" s="338">
        <f>PRODUCT(W76:AA76)</f>
        <v>1</v>
      </c>
      <c r="AC76" s="341">
        <f>ROUND(S76,0)</f>
        <v>27035608</v>
      </c>
      <c r="AD76" s="340">
        <f>S76-AC76</f>
        <v>0</v>
      </c>
      <c r="AE76" s="207"/>
      <c r="AF76" s="207"/>
      <c r="AG76" s="609" t="s">
        <v>864</v>
      </c>
      <c r="AH76" s="609" t="s">
        <v>280</v>
      </c>
      <c r="AI76" s="541" t="s">
        <v>865</v>
      </c>
      <c r="AJ76" s="609" t="s">
        <v>284</v>
      </c>
      <c r="AK76" s="610">
        <v>24.51</v>
      </c>
      <c r="AL76" s="611">
        <v>707944</v>
      </c>
      <c r="AM76" s="612">
        <v>17351707</v>
      </c>
      <c r="AN76" s="614"/>
      <c r="AO76" s="614"/>
      <c r="AP76" s="615"/>
      <c r="AQ76" s="338">
        <f>IF(EXACT(VLOOKUP(AG76,OFERTA_0,3,FALSE),AI76),1,0)</f>
        <v>1</v>
      </c>
      <c r="AR76" s="338">
        <f>IF(EXACT(VLOOKUP(AG76,OFERTA_0,4,FALSE),AJ76),1,0)</f>
        <v>1</v>
      </c>
      <c r="AS76" s="338">
        <f>IF(EXACT(VLOOKUP(AG76,OFERTA_0,5,FALSE),AK76),1,0)</f>
        <v>1</v>
      </c>
      <c r="AT76" s="338">
        <f>IF(AL76=0,0,1)</f>
        <v>1</v>
      </c>
      <c r="AU76" s="338">
        <f>IF(AM76=0,0,1)</f>
        <v>1</v>
      </c>
      <c r="AV76" s="338">
        <f>PRODUCT(AQ76:AU76)</f>
        <v>1</v>
      </c>
      <c r="AW76" s="341">
        <f>ROUND(AM76,0)</f>
        <v>17351707</v>
      </c>
      <c r="AX76" s="340">
        <f>AM76-AW76</f>
        <v>0</v>
      </c>
      <c r="BA76" s="609" t="s">
        <v>864</v>
      </c>
      <c r="BB76" s="609" t="s">
        <v>280</v>
      </c>
      <c r="BC76" s="541" t="s">
        <v>865</v>
      </c>
      <c r="BD76" s="609" t="s">
        <v>284</v>
      </c>
      <c r="BE76" s="610">
        <v>24.51</v>
      </c>
      <c r="BF76" s="611">
        <v>641575</v>
      </c>
      <c r="BG76" s="612">
        <v>15725003</v>
      </c>
      <c r="BH76" s="614"/>
      <c r="BI76" s="614"/>
      <c r="BJ76" s="615"/>
      <c r="BK76" s="338">
        <f>IF(EXACT(VLOOKUP(BA76,OFERTA_0,3,FALSE),BC76),1,0)</f>
        <v>1</v>
      </c>
      <c r="BL76" s="338">
        <f>IF(EXACT(VLOOKUP(BA76,OFERTA_0,4,FALSE),BD76),1,0)</f>
        <v>1</v>
      </c>
      <c r="BM76" s="338">
        <f>IF(EXACT(VLOOKUP(BA76,OFERTA_0,5,FALSE),BE76),1,0)</f>
        <v>1</v>
      </c>
      <c r="BN76" s="338">
        <f>IF(BF76=0,0,1)</f>
        <v>1</v>
      </c>
      <c r="BO76" s="338">
        <f>IF(BG76=0,0,1)</f>
        <v>1</v>
      </c>
      <c r="BP76" s="338">
        <f>PRODUCT(BK76:BO76)</f>
        <v>1</v>
      </c>
      <c r="BQ76" s="341">
        <f>ROUND(BG76,0)</f>
        <v>15725003</v>
      </c>
      <c r="BR76" s="340">
        <f>BG76-BQ76</f>
        <v>0</v>
      </c>
    </row>
    <row r="77" spans="1:70" s="288" customFormat="1" ht="83.25" customHeight="1" x14ac:dyDescent="0.2">
      <c r="A77" s="215">
        <f t="shared" si="5"/>
        <v>64</v>
      </c>
      <c r="B77" s="449" t="s">
        <v>866</v>
      </c>
      <c r="C77" s="449" t="s">
        <v>280</v>
      </c>
      <c r="D77" s="565" t="s">
        <v>867</v>
      </c>
      <c r="E77" s="449" t="s">
        <v>89</v>
      </c>
      <c r="F77" s="450">
        <v>3.36</v>
      </c>
      <c r="G77" s="534"/>
      <c r="H77" s="451">
        <v>0</v>
      </c>
      <c r="I77" s="453"/>
      <c r="J77" s="454"/>
      <c r="K77" s="199"/>
      <c r="L77" s="199"/>
      <c r="M77" s="609" t="s">
        <v>866</v>
      </c>
      <c r="N77" s="609" t="s">
        <v>280</v>
      </c>
      <c r="O77" s="541" t="s">
        <v>867</v>
      </c>
      <c r="P77" s="609" t="s">
        <v>89</v>
      </c>
      <c r="Q77" s="610">
        <v>3.36</v>
      </c>
      <c r="R77" s="611">
        <v>100000</v>
      </c>
      <c r="S77" s="612">
        <v>336000</v>
      </c>
      <c r="T77" s="614"/>
      <c r="U77" s="614"/>
      <c r="V77" s="615"/>
      <c r="W77" s="338">
        <f>IF(EXACT(VLOOKUP(M77,OFERTA_0,3,FALSE),O77),1,0)</f>
        <v>1</v>
      </c>
      <c r="X77" s="338">
        <f>IF(EXACT(VLOOKUP(M77,OFERTA_0,4,FALSE),P77),1,0)</f>
        <v>1</v>
      </c>
      <c r="Y77" s="338">
        <f>IF(EXACT(VLOOKUP(M77,OFERTA_0,5,FALSE),Q77),1,0)</f>
        <v>1</v>
      </c>
      <c r="Z77" s="338">
        <f t="shared" ref="Z77" si="130">IF(R77=0,0,1)</f>
        <v>1</v>
      </c>
      <c r="AA77" s="338">
        <f t="shared" ref="AA77" si="131">IF(S77=0,0,1)</f>
        <v>1</v>
      </c>
      <c r="AB77" s="338">
        <f t="shared" ref="AB77" si="132">PRODUCT(W77:AA77)</f>
        <v>1</v>
      </c>
      <c r="AC77" s="341">
        <f>ROUND(S77,0)</f>
        <v>336000</v>
      </c>
      <c r="AD77" s="340">
        <f>S77-AC77</f>
        <v>0</v>
      </c>
      <c r="AE77" s="207"/>
      <c r="AF77" s="207"/>
      <c r="AG77" s="609" t="s">
        <v>866</v>
      </c>
      <c r="AH77" s="609" t="s">
        <v>280</v>
      </c>
      <c r="AI77" s="541" t="s">
        <v>867</v>
      </c>
      <c r="AJ77" s="609" t="s">
        <v>89</v>
      </c>
      <c r="AK77" s="610">
        <v>3.36</v>
      </c>
      <c r="AL77" s="611">
        <v>371316</v>
      </c>
      <c r="AM77" s="612">
        <v>1247622</v>
      </c>
      <c r="AN77" s="614"/>
      <c r="AO77" s="614"/>
      <c r="AP77" s="615"/>
      <c r="AQ77" s="338">
        <f>IF(EXACT(VLOOKUP(AG77,OFERTA_0,3,FALSE),AI77),1,0)</f>
        <v>1</v>
      </c>
      <c r="AR77" s="338">
        <f>IF(EXACT(VLOOKUP(AG77,OFERTA_0,4,FALSE),AJ77),1,0)</f>
        <v>1</v>
      </c>
      <c r="AS77" s="338">
        <f>IF(EXACT(VLOOKUP(AG77,OFERTA_0,5,FALSE),AK77),1,0)</f>
        <v>1</v>
      </c>
      <c r="AT77" s="338">
        <f t="shared" ref="AT77" si="133">IF(AL77=0,0,1)</f>
        <v>1</v>
      </c>
      <c r="AU77" s="338">
        <f t="shared" ref="AU77" si="134">IF(AM77=0,0,1)</f>
        <v>1</v>
      </c>
      <c r="AV77" s="338">
        <f t="shared" ref="AV77" si="135">PRODUCT(AQ77:AU77)</f>
        <v>1</v>
      </c>
      <c r="AW77" s="341">
        <f>ROUND(AM77,0)</f>
        <v>1247622</v>
      </c>
      <c r="AX77" s="340">
        <f>AM77-AW77</f>
        <v>0</v>
      </c>
      <c r="BA77" s="609" t="s">
        <v>866</v>
      </c>
      <c r="BB77" s="609" t="s">
        <v>280</v>
      </c>
      <c r="BC77" s="541" t="s">
        <v>867</v>
      </c>
      <c r="BD77" s="609" t="s">
        <v>89</v>
      </c>
      <c r="BE77" s="610">
        <v>3.36</v>
      </c>
      <c r="BF77" s="611">
        <v>177667</v>
      </c>
      <c r="BG77" s="612">
        <v>596961</v>
      </c>
      <c r="BH77" s="614"/>
      <c r="BI77" s="614"/>
      <c r="BJ77" s="615"/>
      <c r="BK77" s="338">
        <f>IF(EXACT(VLOOKUP(BA77,OFERTA_0,3,FALSE),BC77),1,0)</f>
        <v>1</v>
      </c>
      <c r="BL77" s="338">
        <f>IF(EXACT(VLOOKUP(BA77,OFERTA_0,4,FALSE),BD77),1,0)</f>
        <v>1</v>
      </c>
      <c r="BM77" s="338">
        <f>IF(EXACT(VLOOKUP(BA77,OFERTA_0,5,FALSE),BE77),1,0)</f>
        <v>1</v>
      </c>
      <c r="BN77" s="338">
        <f t="shared" ref="BN77" si="136">IF(BF77=0,0,1)</f>
        <v>1</v>
      </c>
      <c r="BO77" s="338">
        <f t="shared" ref="BO77" si="137">IF(BG77=0,0,1)</f>
        <v>1</v>
      </c>
      <c r="BP77" s="338">
        <f t="shared" ref="BP77" si="138">PRODUCT(BK77:BO77)</f>
        <v>1</v>
      </c>
      <c r="BQ77" s="341">
        <f>ROUND(BG77,0)</f>
        <v>596961</v>
      </c>
      <c r="BR77" s="340">
        <f>BG77-BQ77</f>
        <v>0</v>
      </c>
    </row>
    <row r="78" spans="1:70" s="288" customFormat="1" ht="15.75" x14ac:dyDescent="0.25">
      <c r="A78" s="215">
        <f t="shared" si="5"/>
        <v>65</v>
      </c>
      <c r="B78" s="455" t="s">
        <v>868</v>
      </c>
      <c r="C78" s="455"/>
      <c r="D78" s="582" t="s">
        <v>298</v>
      </c>
      <c r="E78" s="456"/>
      <c r="F78" s="456"/>
      <c r="G78" s="456"/>
      <c r="H78" s="456"/>
      <c r="I78" s="457"/>
      <c r="J78" s="463"/>
      <c r="K78" s="199"/>
      <c r="L78" s="199"/>
      <c r="M78" s="616" t="s">
        <v>868</v>
      </c>
      <c r="N78" s="616"/>
      <c r="O78" s="542" t="s">
        <v>298</v>
      </c>
      <c r="P78" s="617"/>
      <c r="Q78" s="617"/>
      <c r="R78" s="617"/>
      <c r="S78" s="617"/>
      <c r="T78" s="618">
        <v>95984291</v>
      </c>
      <c r="U78" s="618"/>
      <c r="V78" s="625"/>
      <c r="W78" s="338"/>
      <c r="X78" s="338"/>
      <c r="Y78" s="338"/>
      <c r="Z78" s="338"/>
      <c r="AA78" s="338"/>
      <c r="AB78" s="338"/>
      <c r="AC78" s="339"/>
      <c r="AD78" s="340"/>
      <c r="AE78" s="207"/>
      <c r="AF78" s="207"/>
      <c r="AG78" s="616" t="s">
        <v>868</v>
      </c>
      <c r="AH78" s="616"/>
      <c r="AI78" s="542" t="s">
        <v>298</v>
      </c>
      <c r="AJ78" s="617"/>
      <c r="AK78" s="617"/>
      <c r="AL78" s="617"/>
      <c r="AM78" s="617"/>
      <c r="AN78" s="618">
        <v>175882681</v>
      </c>
      <c r="AO78" s="618"/>
      <c r="AP78" s="625"/>
      <c r="AQ78" s="338"/>
      <c r="AR78" s="338"/>
      <c r="AS78" s="338"/>
      <c r="AT78" s="338"/>
      <c r="AU78" s="338"/>
      <c r="AV78" s="338"/>
      <c r="AW78" s="339"/>
      <c r="AX78" s="340"/>
      <c r="BA78" s="616" t="s">
        <v>868</v>
      </c>
      <c r="BB78" s="616"/>
      <c r="BC78" s="542" t="s">
        <v>298</v>
      </c>
      <c r="BD78" s="617"/>
      <c r="BE78" s="617"/>
      <c r="BF78" s="617"/>
      <c r="BG78" s="617"/>
      <c r="BH78" s="618">
        <v>189864312</v>
      </c>
      <c r="BI78" s="618"/>
      <c r="BJ78" s="625"/>
      <c r="BK78" s="338"/>
      <c r="BL78" s="338"/>
      <c r="BM78" s="338"/>
      <c r="BN78" s="338"/>
      <c r="BO78" s="338"/>
      <c r="BP78" s="338"/>
      <c r="BQ78" s="339"/>
      <c r="BR78" s="340"/>
    </row>
    <row r="79" spans="1:70" s="288" customFormat="1" ht="78.75" x14ac:dyDescent="0.2">
      <c r="A79" s="215">
        <f t="shared" si="5"/>
        <v>66</v>
      </c>
      <c r="B79" s="449" t="s">
        <v>869</v>
      </c>
      <c r="C79" s="449" t="s">
        <v>280</v>
      </c>
      <c r="D79" s="565" t="s">
        <v>870</v>
      </c>
      <c r="E79" s="449" t="s">
        <v>91</v>
      </c>
      <c r="F79" s="450">
        <v>207</v>
      </c>
      <c r="G79" s="534"/>
      <c r="H79" s="451">
        <v>0</v>
      </c>
      <c r="I79" s="453"/>
      <c r="J79" s="454"/>
      <c r="K79" s="199"/>
      <c r="L79" s="199"/>
      <c r="M79" s="609" t="s">
        <v>869</v>
      </c>
      <c r="N79" s="609" t="s">
        <v>280</v>
      </c>
      <c r="O79" s="541" t="s">
        <v>870</v>
      </c>
      <c r="P79" s="609" t="s">
        <v>91</v>
      </c>
      <c r="Q79" s="610">
        <v>207</v>
      </c>
      <c r="R79" s="611">
        <v>78400</v>
      </c>
      <c r="S79" s="612">
        <v>16228800</v>
      </c>
      <c r="T79" s="614"/>
      <c r="U79" s="614"/>
      <c r="V79" s="615"/>
      <c r="W79" s="338">
        <f t="shared" ref="W79:W84" si="139">IF(EXACT(VLOOKUP(M79,OFERTA_0,3,FALSE),O79),1,0)</f>
        <v>1</v>
      </c>
      <c r="X79" s="338">
        <f t="shared" ref="X79:X84" si="140">IF(EXACT(VLOOKUP(M79,OFERTA_0,4,FALSE),P79),1,0)</f>
        <v>1</v>
      </c>
      <c r="Y79" s="338">
        <f t="shared" ref="Y79:Y84" si="141">IF(EXACT(VLOOKUP(M79,OFERTA_0,5,FALSE),Q79),1,0)</f>
        <v>1</v>
      </c>
      <c r="Z79" s="338">
        <f>IF(R79=0,0,1)</f>
        <v>1</v>
      </c>
      <c r="AA79" s="338">
        <f>IF(S79=0,0,1)</f>
        <v>1</v>
      </c>
      <c r="AB79" s="338">
        <f>PRODUCT(W79:AA79)</f>
        <v>1</v>
      </c>
      <c r="AC79" s="341">
        <f t="shared" ref="AC79:AC84" si="142">ROUND(S79,0)</f>
        <v>16228800</v>
      </c>
      <c r="AD79" s="340">
        <f t="shared" ref="AD79:AD84" si="143">S79-AC79</f>
        <v>0</v>
      </c>
      <c r="AE79" s="207"/>
      <c r="AF79" s="207"/>
      <c r="AG79" s="609" t="s">
        <v>869</v>
      </c>
      <c r="AH79" s="609" t="s">
        <v>280</v>
      </c>
      <c r="AI79" s="541" t="s">
        <v>870</v>
      </c>
      <c r="AJ79" s="609" t="s">
        <v>91</v>
      </c>
      <c r="AK79" s="610">
        <v>207</v>
      </c>
      <c r="AL79" s="611">
        <v>410329</v>
      </c>
      <c r="AM79" s="612">
        <v>84938103</v>
      </c>
      <c r="AN79" s="614"/>
      <c r="AO79" s="614"/>
      <c r="AP79" s="615"/>
      <c r="AQ79" s="338">
        <f t="shared" ref="AQ79:AQ84" si="144">IF(EXACT(VLOOKUP(AG79,OFERTA_0,3,FALSE),AI79),1,0)</f>
        <v>1</v>
      </c>
      <c r="AR79" s="338">
        <f t="shared" ref="AR79:AR84" si="145">IF(EXACT(VLOOKUP(AG79,OFERTA_0,4,FALSE),AJ79),1,0)</f>
        <v>1</v>
      </c>
      <c r="AS79" s="338">
        <f t="shared" ref="AS79:AS84" si="146">IF(EXACT(VLOOKUP(AG79,OFERTA_0,5,FALSE),AK79),1,0)</f>
        <v>1</v>
      </c>
      <c r="AT79" s="338">
        <f>IF(AL79=0,0,1)</f>
        <v>1</v>
      </c>
      <c r="AU79" s="338">
        <f>IF(AM79=0,0,1)</f>
        <v>1</v>
      </c>
      <c r="AV79" s="338">
        <f>PRODUCT(AQ79:AU79)</f>
        <v>1</v>
      </c>
      <c r="AW79" s="341">
        <f t="shared" ref="AW79:AW84" si="147">ROUND(AM79,0)</f>
        <v>84938103</v>
      </c>
      <c r="AX79" s="340">
        <f t="shared" ref="AX79:AX84" si="148">AM79-AW79</f>
        <v>0</v>
      </c>
      <c r="BA79" s="609" t="s">
        <v>869</v>
      </c>
      <c r="BB79" s="609" t="s">
        <v>280</v>
      </c>
      <c r="BC79" s="541" t="s">
        <v>870</v>
      </c>
      <c r="BD79" s="609" t="s">
        <v>91</v>
      </c>
      <c r="BE79" s="610">
        <v>207</v>
      </c>
      <c r="BF79" s="611">
        <v>210000</v>
      </c>
      <c r="BG79" s="612">
        <v>43470000</v>
      </c>
      <c r="BH79" s="614"/>
      <c r="BI79" s="614"/>
      <c r="BJ79" s="615"/>
      <c r="BK79" s="338">
        <f t="shared" ref="BK79:BK84" si="149">IF(EXACT(VLOOKUP(BA79,OFERTA_0,3,FALSE),BC79),1,0)</f>
        <v>1</v>
      </c>
      <c r="BL79" s="338">
        <f t="shared" ref="BL79:BL84" si="150">IF(EXACT(VLOOKUP(BA79,OFERTA_0,4,FALSE),BD79),1,0)</f>
        <v>1</v>
      </c>
      <c r="BM79" s="338">
        <f t="shared" ref="BM79:BM84" si="151">IF(EXACT(VLOOKUP(BA79,OFERTA_0,5,FALSE),BE79),1,0)</f>
        <v>1</v>
      </c>
      <c r="BN79" s="338">
        <f>IF(BF79=0,0,1)</f>
        <v>1</v>
      </c>
      <c r="BO79" s="338">
        <f>IF(BG79=0,0,1)</f>
        <v>1</v>
      </c>
      <c r="BP79" s="338">
        <f>PRODUCT(BK79:BO79)</f>
        <v>1</v>
      </c>
      <c r="BQ79" s="341">
        <f t="shared" ref="BQ79:BQ84" si="152">ROUND(BG79,0)</f>
        <v>43470000</v>
      </c>
      <c r="BR79" s="340">
        <f t="shared" ref="BR79:BR84" si="153">BG79-BQ79</f>
        <v>0</v>
      </c>
    </row>
    <row r="80" spans="1:70" s="288" customFormat="1" ht="63" x14ac:dyDescent="0.2">
      <c r="A80" s="215">
        <f t="shared" ref="A80:A143" si="154">+A79+1</f>
        <v>67</v>
      </c>
      <c r="B80" s="449" t="s">
        <v>871</v>
      </c>
      <c r="C80" s="449" t="s">
        <v>280</v>
      </c>
      <c r="D80" s="565" t="s">
        <v>872</v>
      </c>
      <c r="E80" s="449" t="s">
        <v>91</v>
      </c>
      <c r="F80" s="450">
        <v>151.25</v>
      </c>
      <c r="G80" s="534"/>
      <c r="H80" s="451">
        <v>0</v>
      </c>
      <c r="I80" s="453"/>
      <c r="J80" s="454"/>
      <c r="K80" s="199"/>
      <c r="L80" s="199"/>
      <c r="M80" s="609" t="s">
        <v>871</v>
      </c>
      <c r="N80" s="609" t="s">
        <v>280</v>
      </c>
      <c r="O80" s="541" t="s">
        <v>872</v>
      </c>
      <c r="P80" s="609" t="s">
        <v>91</v>
      </c>
      <c r="Q80" s="610">
        <v>151.25</v>
      </c>
      <c r="R80" s="611">
        <v>40250</v>
      </c>
      <c r="S80" s="612">
        <v>6087813</v>
      </c>
      <c r="T80" s="614"/>
      <c r="U80" s="614"/>
      <c r="V80" s="615"/>
      <c r="W80" s="338">
        <f t="shared" si="139"/>
        <v>1</v>
      </c>
      <c r="X80" s="338">
        <f t="shared" si="140"/>
        <v>1</v>
      </c>
      <c r="Y80" s="338">
        <f t="shared" si="141"/>
        <v>1</v>
      </c>
      <c r="Z80" s="338">
        <f t="shared" ref="Z80" si="155">IF(R80=0,0,1)</f>
        <v>1</v>
      </c>
      <c r="AA80" s="338">
        <f t="shared" ref="AA80" si="156">IF(S80=0,0,1)</f>
        <v>1</v>
      </c>
      <c r="AB80" s="338">
        <f t="shared" ref="AB80" si="157">PRODUCT(W80:AA80)</f>
        <v>1</v>
      </c>
      <c r="AC80" s="341">
        <f t="shared" si="142"/>
        <v>6087813</v>
      </c>
      <c r="AD80" s="340">
        <f t="shared" si="143"/>
        <v>0</v>
      </c>
      <c r="AE80" s="207"/>
      <c r="AF80" s="207"/>
      <c r="AG80" s="609" t="s">
        <v>871</v>
      </c>
      <c r="AH80" s="609" t="s">
        <v>280</v>
      </c>
      <c r="AI80" s="541" t="s">
        <v>872</v>
      </c>
      <c r="AJ80" s="609" t="s">
        <v>91</v>
      </c>
      <c r="AK80" s="610">
        <v>151.25</v>
      </c>
      <c r="AL80" s="611">
        <v>93169</v>
      </c>
      <c r="AM80" s="612">
        <v>14091811</v>
      </c>
      <c r="AN80" s="614"/>
      <c r="AO80" s="614"/>
      <c r="AP80" s="615"/>
      <c r="AQ80" s="338">
        <f t="shared" si="144"/>
        <v>1</v>
      </c>
      <c r="AR80" s="338">
        <f t="shared" si="145"/>
        <v>1</v>
      </c>
      <c r="AS80" s="338">
        <f t="shared" si="146"/>
        <v>1</v>
      </c>
      <c r="AT80" s="338">
        <f t="shared" ref="AT80" si="158">IF(AL80=0,0,1)</f>
        <v>1</v>
      </c>
      <c r="AU80" s="338">
        <f t="shared" ref="AU80" si="159">IF(AM80=0,0,1)</f>
        <v>1</v>
      </c>
      <c r="AV80" s="338">
        <f t="shared" ref="AV80" si="160">PRODUCT(AQ80:AU80)</f>
        <v>1</v>
      </c>
      <c r="AW80" s="341">
        <f t="shared" si="147"/>
        <v>14091811</v>
      </c>
      <c r="AX80" s="340">
        <f t="shared" si="148"/>
        <v>0</v>
      </c>
      <c r="BA80" s="609" t="s">
        <v>871</v>
      </c>
      <c r="BB80" s="609" t="s">
        <v>280</v>
      </c>
      <c r="BC80" s="541" t="s">
        <v>872</v>
      </c>
      <c r="BD80" s="609" t="s">
        <v>91</v>
      </c>
      <c r="BE80" s="610">
        <v>151.25</v>
      </c>
      <c r="BF80" s="611">
        <v>400000</v>
      </c>
      <c r="BG80" s="612">
        <v>60500000</v>
      </c>
      <c r="BH80" s="614"/>
      <c r="BI80" s="614"/>
      <c r="BJ80" s="615"/>
      <c r="BK80" s="338">
        <f t="shared" si="149"/>
        <v>1</v>
      </c>
      <c r="BL80" s="338">
        <f t="shared" si="150"/>
        <v>1</v>
      </c>
      <c r="BM80" s="338">
        <f t="shared" si="151"/>
        <v>1</v>
      </c>
      <c r="BN80" s="338">
        <f t="shared" ref="BN80" si="161">IF(BF80=0,0,1)</f>
        <v>1</v>
      </c>
      <c r="BO80" s="338">
        <f t="shared" ref="BO80" si="162">IF(BG80=0,0,1)</f>
        <v>1</v>
      </c>
      <c r="BP80" s="338">
        <f t="shared" ref="BP80" si="163">PRODUCT(BK80:BO80)</f>
        <v>1</v>
      </c>
      <c r="BQ80" s="341">
        <f t="shared" si="152"/>
        <v>60500000</v>
      </c>
      <c r="BR80" s="340">
        <f t="shared" si="153"/>
        <v>0</v>
      </c>
    </row>
    <row r="81" spans="1:70" s="288" customFormat="1" ht="60" x14ac:dyDescent="0.2">
      <c r="A81" s="215">
        <f t="shared" si="154"/>
        <v>68</v>
      </c>
      <c r="B81" s="449" t="s">
        <v>873</v>
      </c>
      <c r="C81" s="449" t="s">
        <v>280</v>
      </c>
      <c r="D81" s="565" t="s">
        <v>874</v>
      </c>
      <c r="E81" s="449" t="s">
        <v>91</v>
      </c>
      <c r="F81" s="450">
        <v>221.03</v>
      </c>
      <c r="G81" s="534"/>
      <c r="H81" s="451">
        <v>0</v>
      </c>
      <c r="I81" s="453"/>
      <c r="J81" s="454"/>
      <c r="K81" s="199"/>
      <c r="L81" s="199"/>
      <c r="M81" s="609" t="s">
        <v>873</v>
      </c>
      <c r="N81" s="609" t="s">
        <v>280</v>
      </c>
      <c r="O81" s="541" t="s">
        <v>874</v>
      </c>
      <c r="P81" s="609" t="s">
        <v>91</v>
      </c>
      <c r="Q81" s="610">
        <v>221.03</v>
      </c>
      <c r="R81" s="611">
        <v>29350</v>
      </c>
      <c r="S81" s="612">
        <v>6487231</v>
      </c>
      <c r="T81" s="614"/>
      <c r="U81" s="614"/>
      <c r="V81" s="615"/>
      <c r="W81" s="338">
        <f t="shared" si="139"/>
        <v>1</v>
      </c>
      <c r="X81" s="338">
        <f t="shared" si="140"/>
        <v>1</v>
      </c>
      <c r="Y81" s="338">
        <f t="shared" si="141"/>
        <v>1</v>
      </c>
      <c r="Z81" s="338">
        <f>IF(R81=0,0,1)</f>
        <v>1</v>
      </c>
      <c r="AA81" s="338">
        <f>IF(S81=0,0,1)</f>
        <v>1</v>
      </c>
      <c r="AB81" s="338">
        <f>PRODUCT(W81:AA81)</f>
        <v>1</v>
      </c>
      <c r="AC81" s="341">
        <f t="shared" si="142"/>
        <v>6487231</v>
      </c>
      <c r="AD81" s="340">
        <f t="shared" si="143"/>
        <v>0</v>
      </c>
      <c r="AE81" s="207"/>
      <c r="AF81" s="207"/>
      <c r="AG81" s="609" t="s">
        <v>873</v>
      </c>
      <c r="AH81" s="609" t="s">
        <v>280</v>
      </c>
      <c r="AI81" s="541" t="s">
        <v>874</v>
      </c>
      <c r="AJ81" s="609" t="s">
        <v>91</v>
      </c>
      <c r="AK81" s="610">
        <v>221.03</v>
      </c>
      <c r="AL81" s="611">
        <v>64397</v>
      </c>
      <c r="AM81" s="612">
        <v>14233669</v>
      </c>
      <c r="AN81" s="614"/>
      <c r="AO81" s="614"/>
      <c r="AP81" s="615"/>
      <c r="AQ81" s="338">
        <f t="shared" si="144"/>
        <v>1</v>
      </c>
      <c r="AR81" s="338">
        <f t="shared" si="145"/>
        <v>1</v>
      </c>
      <c r="AS81" s="338">
        <f t="shared" si="146"/>
        <v>1</v>
      </c>
      <c r="AT81" s="338">
        <f>IF(AL81=0,0,1)</f>
        <v>1</v>
      </c>
      <c r="AU81" s="338">
        <f>IF(AM81=0,0,1)</f>
        <v>1</v>
      </c>
      <c r="AV81" s="338">
        <f>PRODUCT(AQ81:AU81)</f>
        <v>1</v>
      </c>
      <c r="AW81" s="341">
        <f t="shared" si="147"/>
        <v>14233669</v>
      </c>
      <c r="AX81" s="340">
        <f t="shared" si="148"/>
        <v>0</v>
      </c>
      <c r="BA81" s="609" t="s">
        <v>873</v>
      </c>
      <c r="BB81" s="609" t="s">
        <v>280</v>
      </c>
      <c r="BC81" s="541" t="s">
        <v>874</v>
      </c>
      <c r="BD81" s="609" t="s">
        <v>91</v>
      </c>
      <c r="BE81" s="610">
        <v>221.03</v>
      </c>
      <c r="BF81" s="611">
        <v>40301</v>
      </c>
      <c r="BG81" s="612">
        <v>8907730</v>
      </c>
      <c r="BH81" s="614"/>
      <c r="BI81" s="614"/>
      <c r="BJ81" s="615"/>
      <c r="BK81" s="338">
        <f t="shared" si="149"/>
        <v>1</v>
      </c>
      <c r="BL81" s="338">
        <f t="shared" si="150"/>
        <v>1</v>
      </c>
      <c r="BM81" s="338">
        <f t="shared" si="151"/>
        <v>1</v>
      </c>
      <c r="BN81" s="338">
        <f>IF(BF81=0,0,1)</f>
        <v>1</v>
      </c>
      <c r="BO81" s="338">
        <f>IF(BG81=0,0,1)</f>
        <v>1</v>
      </c>
      <c r="BP81" s="338">
        <f>PRODUCT(BK81:BO81)</f>
        <v>1</v>
      </c>
      <c r="BQ81" s="341">
        <f t="shared" si="152"/>
        <v>8907730</v>
      </c>
      <c r="BR81" s="340">
        <f t="shared" si="153"/>
        <v>0</v>
      </c>
    </row>
    <row r="82" spans="1:70" s="288" customFormat="1" ht="60" x14ac:dyDescent="0.2">
      <c r="A82" s="215">
        <f t="shared" si="154"/>
        <v>69</v>
      </c>
      <c r="B82" s="449" t="s">
        <v>875</v>
      </c>
      <c r="C82" s="449" t="s">
        <v>280</v>
      </c>
      <c r="D82" s="565" t="s">
        <v>876</v>
      </c>
      <c r="E82" s="449" t="s">
        <v>91</v>
      </c>
      <c r="F82" s="450">
        <v>99.69</v>
      </c>
      <c r="G82" s="534"/>
      <c r="H82" s="451">
        <v>0</v>
      </c>
      <c r="I82" s="453"/>
      <c r="J82" s="454"/>
      <c r="K82" s="199"/>
      <c r="L82" s="199"/>
      <c r="M82" s="609" t="s">
        <v>875</v>
      </c>
      <c r="N82" s="609" t="s">
        <v>280</v>
      </c>
      <c r="O82" s="541" t="s">
        <v>876</v>
      </c>
      <c r="P82" s="609" t="s">
        <v>91</v>
      </c>
      <c r="Q82" s="610">
        <v>99.69</v>
      </c>
      <c r="R82" s="611">
        <v>32300</v>
      </c>
      <c r="S82" s="612">
        <v>3219987</v>
      </c>
      <c r="T82" s="614"/>
      <c r="U82" s="614"/>
      <c r="V82" s="615"/>
      <c r="W82" s="338">
        <f t="shared" si="139"/>
        <v>1</v>
      </c>
      <c r="X82" s="338">
        <f t="shared" si="140"/>
        <v>1</v>
      </c>
      <c r="Y82" s="338">
        <f t="shared" si="141"/>
        <v>1</v>
      </c>
      <c r="Z82" s="338">
        <f>IF(R82=0,0,1)</f>
        <v>1</v>
      </c>
      <c r="AA82" s="338">
        <f>IF(S82=0,0,1)</f>
        <v>1</v>
      </c>
      <c r="AB82" s="338">
        <f>PRODUCT(W82:AA82)</f>
        <v>1</v>
      </c>
      <c r="AC82" s="341">
        <f t="shared" si="142"/>
        <v>3219987</v>
      </c>
      <c r="AD82" s="340">
        <f t="shared" si="143"/>
        <v>0</v>
      </c>
      <c r="AE82" s="207"/>
      <c r="AF82" s="207"/>
      <c r="AG82" s="609" t="s">
        <v>875</v>
      </c>
      <c r="AH82" s="609" t="s">
        <v>280</v>
      </c>
      <c r="AI82" s="541" t="s">
        <v>876</v>
      </c>
      <c r="AJ82" s="609" t="s">
        <v>91</v>
      </c>
      <c r="AK82" s="610">
        <v>99.69</v>
      </c>
      <c r="AL82" s="611">
        <v>43933</v>
      </c>
      <c r="AM82" s="612">
        <v>4379681</v>
      </c>
      <c r="AN82" s="614"/>
      <c r="AO82" s="614"/>
      <c r="AP82" s="615"/>
      <c r="AQ82" s="338">
        <f t="shared" si="144"/>
        <v>1</v>
      </c>
      <c r="AR82" s="338">
        <f t="shared" si="145"/>
        <v>1</v>
      </c>
      <c r="AS82" s="338">
        <f t="shared" si="146"/>
        <v>1</v>
      </c>
      <c r="AT82" s="338">
        <f>IF(AL82=0,0,1)</f>
        <v>1</v>
      </c>
      <c r="AU82" s="338">
        <f>IF(AM82=0,0,1)</f>
        <v>1</v>
      </c>
      <c r="AV82" s="338">
        <f>PRODUCT(AQ82:AU82)</f>
        <v>1</v>
      </c>
      <c r="AW82" s="341">
        <f t="shared" si="147"/>
        <v>4379681</v>
      </c>
      <c r="AX82" s="340">
        <f t="shared" si="148"/>
        <v>0</v>
      </c>
      <c r="BA82" s="609" t="s">
        <v>875</v>
      </c>
      <c r="BB82" s="609" t="s">
        <v>280</v>
      </c>
      <c r="BC82" s="541" t="s">
        <v>876</v>
      </c>
      <c r="BD82" s="609" t="s">
        <v>91</v>
      </c>
      <c r="BE82" s="610">
        <v>99.69</v>
      </c>
      <c r="BF82" s="611">
        <v>280000</v>
      </c>
      <c r="BG82" s="612">
        <v>27913200</v>
      </c>
      <c r="BH82" s="614"/>
      <c r="BI82" s="614"/>
      <c r="BJ82" s="615"/>
      <c r="BK82" s="338">
        <f t="shared" si="149"/>
        <v>1</v>
      </c>
      <c r="BL82" s="338">
        <f t="shared" si="150"/>
        <v>1</v>
      </c>
      <c r="BM82" s="338">
        <f t="shared" si="151"/>
        <v>1</v>
      </c>
      <c r="BN82" s="338">
        <f>IF(BF82=0,0,1)</f>
        <v>1</v>
      </c>
      <c r="BO82" s="338">
        <f>IF(BG82=0,0,1)</f>
        <v>1</v>
      </c>
      <c r="BP82" s="338">
        <f>PRODUCT(BK82:BO82)</f>
        <v>1</v>
      </c>
      <c r="BQ82" s="341">
        <f t="shared" si="152"/>
        <v>27913200</v>
      </c>
      <c r="BR82" s="340">
        <f t="shared" si="153"/>
        <v>0</v>
      </c>
    </row>
    <row r="83" spans="1:70" s="288" customFormat="1" ht="63" x14ac:dyDescent="0.2">
      <c r="A83" s="215">
        <f t="shared" si="154"/>
        <v>70</v>
      </c>
      <c r="B83" s="449" t="s">
        <v>877</v>
      </c>
      <c r="C83" s="449" t="s">
        <v>280</v>
      </c>
      <c r="D83" s="565" t="s">
        <v>878</v>
      </c>
      <c r="E83" s="449" t="s">
        <v>91</v>
      </c>
      <c r="F83" s="450">
        <v>290.76</v>
      </c>
      <c r="G83" s="534"/>
      <c r="H83" s="451">
        <v>0</v>
      </c>
      <c r="I83" s="453"/>
      <c r="J83" s="454"/>
      <c r="K83" s="199"/>
      <c r="L83" s="199"/>
      <c r="M83" s="609" t="s">
        <v>877</v>
      </c>
      <c r="N83" s="609" t="s">
        <v>280</v>
      </c>
      <c r="O83" s="541" t="s">
        <v>878</v>
      </c>
      <c r="P83" s="609" t="s">
        <v>91</v>
      </c>
      <c r="Q83" s="610">
        <v>290.76</v>
      </c>
      <c r="R83" s="611">
        <v>42400</v>
      </c>
      <c r="S83" s="612">
        <v>12328224</v>
      </c>
      <c r="T83" s="614"/>
      <c r="U83" s="614"/>
      <c r="V83" s="615"/>
      <c r="W83" s="338">
        <f t="shared" si="139"/>
        <v>1</v>
      </c>
      <c r="X83" s="338">
        <f t="shared" si="140"/>
        <v>1</v>
      </c>
      <c r="Y83" s="338">
        <f t="shared" si="141"/>
        <v>1</v>
      </c>
      <c r="Z83" s="338">
        <f t="shared" ref="Z83:Z84" si="164">IF(R83=0,0,1)</f>
        <v>1</v>
      </c>
      <c r="AA83" s="338">
        <f t="shared" ref="AA83:AA84" si="165">IF(S83=0,0,1)</f>
        <v>1</v>
      </c>
      <c r="AB83" s="338">
        <f t="shared" ref="AB83:AB84" si="166">PRODUCT(W83:AA83)</f>
        <v>1</v>
      </c>
      <c r="AC83" s="341">
        <f t="shared" si="142"/>
        <v>12328224</v>
      </c>
      <c r="AD83" s="340">
        <f t="shared" si="143"/>
        <v>0</v>
      </c>
      <c r="AE83" s="207"/>
      <c r="AF83" s="207"/>
      <c r="AG83" s="609" t="s">
        <v>877</v>
      </c>
      <c r="AH83" s="609" t="s">
        <v>280</v>
      </c>
      <c r="AI83" s="541" t="s">
        <v>878</v>
      </c>
      <c r="AJ83" s="609" t="s">
        <v>91</v>
      </c>
      <c r="AK83" s="610">
        <v>290.76</v>
      </c>
      <c r="AL83" s="611">
        <v>65747</v>
      </c>
      <c r="AM83" s="612">
        <v>19116598</v>
      </c>
      <c r="AN83" s="614"/>
      <c r="AO83" s="614"/>
      <c r="AP83" s="615"/>
      <c r="AQ83" s="338">
        <f t="shared" si="144"/>
        <v>1</v>
      </c>
      <c r="AR83" s="338">
        <f t="shared" si="145"/>
        <v>1</v>
      </c>
      <c r="AS83" s="338">
        <f t="shared" si="146"/>
        <v>1</v>
      </c>
      <c r="AT83" s="338">
        <f t="shared" ref="AT83:AT84" si="167">IF(AL83=0,0,1)</f>
        <v>1</v>
      </c>
      <c r="AU83" s="338">
        <f t="shared" ref="AU83:AU84" si="168">IF(AM83=0,0,1)</f>
        <v>1</v>
      </c>
      <c r="AV83" s="338">
        <f t="shared" ref="AV83:AV84" si="169">PRODUCT(AQ83:AU83)</f>
        <v>1</v>
      </c>
      <c r="AW83" s="341">
        <f t="shared" si="147"/>
        <v>19116598</v>
      </c>
      <c r="AX83" s="340">
        <f t="shared" si="148"/>
        <v>0</v>
      </c>
      <c r="BA83" s="609" t="s">
        <v>877</v>
      </c>
      <c r="BB83" s="609" t="s">
        <v>280</v>
      </c>
      <c r="BC83" s="541" t="s">
        <v>878</v>
      </c>
      <c r="BD83" s="609" t="s">
        <v>91</v>
      </c>
      <c r="BE83" s="610">
        <v>290.76</v>
      </c>
      <c r="BF83" s="611">
        <v>83898</v>
      </c>
      <c r="BG83" s="612">
        <v>24394182</v>
      </c>
      <c r="BH83" s="614"/>
      <c r="BI83" s="614"/>
      <c r="BJ83" s="615"/>
      <c r="BK83" s="338">
        <f t="shared" si="149"/>
        <v>1</v>
      </c>
      <c r="BL83" s="338">
        <f t="shared" si="150"/>
        <v>1</v>
      </c>
      <c r="BM83" s="338">
        <f t="shared" si="151"/>
        <v>1</v>
      </c>
      <c r="BN83" s="338">
        <f t="shared" ref="BN83:BN84" si="170">IF(BF83=0,0,1)</f>
        <v>1</v>
      </c>
      <c r="BO83" s="338">
        <f t="shared" ref="BO83:BO84" si="171">IF(BG83=0,0,1)</f>
        <v>1</v>
      </c>
      <c r="BP83" s="338">
        <f t="shared" ref="BP83:BP84" si="172">PRODUCT(BK83:BO83)</f>
        <v>1</v>
      </c>
      <c r="BQ83" s="341">
        <f t="shared" si="152"/>
        <v>24394182</v>
      </c>
      <c r="BR83" s="340">
        <f t="shared" si="153"/>
        <v>0</v>
      </c>
    </row>
    <row r="84" spans="1:70" s="288" customFormat="1" ht="47.25" x14ac:dyDescent="0.2">
      <c r="A84" s="215">
        <f t="shared" si="154"/>
        <v>71</v>
      </c>
      <c r="B84" s="538" t="s">
        <v>879</v>
      </c>
      <c r="C84" s="538" t="s">
        <v>275</v>
      </c>
      <c r="D84" s="566" t="s">
        <v>1533</v>
      </c>
      <c r="E84" s="449" t="s">
        <v>284</v>
      </c>
      <c r="F84" s="450">
        <v>58.76</v>
      </c>
      <c r="G84" s="534"/>
      <c r="H84" s="451">
        <v>0</v>
      </c>
      <c r="I84" s="453"/>
      <c r="J84" s="454"/>
      <c r="K84" s="199"/>
      <c r="L84" s="199"/>
      <c r="M84" s="623" t="s">
        <v>879</v>
      </c>
      <c r="N84" s="623" t="s">
        <v>275</v>
      </c>
      <c r="O84" s="544" t="s">
        <v>1508</v>
      </c>
      <c r="P84" s="609" t="s">
        <v>284</v>
      </c>
      <c r="Q84" s="610">
        <v>58.76</v>
      </c>
      <c r="R84" s="611">
        <v>878697</v>
      </c>
      <c r="S84" s="612">
        <v>51632236</v>
      </c>
      <c r="T84" s="614"/>
      <c r="U84" s="614"/>
      <c r="V84" s="615"/>
      <c r="W84" s="338">
        <f t="shared" si="139"/>
        <v>1</v>
      </c>
      <c r="X84" s="338">
        <f t="shared" si="140"/>
        <v>1</v>
      </c>
      <c r="Y84" s="338">
        <f t="shared" si="141"/>
        <v>1</v>
      </c>
      <c r="Z84" s="338">
        <f t="shared" si="164"/>
        <v>1</v>
      </c>
      <c r="AA84" s="338">
        <f t="shared" si="165"/>
        <v>1</v>
      </c>
      <c r="AB84" s="338">
        <f t="shared" si="166"/>
        <v>1</v>
      </c>
      <c r="AC84" s="341">
        <f t="shared" si="142"/>
        <v>51632236</v>
      </c>
      <c r="AD84" s="340">
        <f t="shared" si="143"/>
        <v>0</v>
      </c>
      <c r="AE84" s="207"/>
      <c r="AF84" s="207"/>
      <c r="AG84" s="623" t="s">
        <v>879</v>
      </c>
      <c r="AH84" s="623" t="s">
        <v>275</v>
      </c>
      <c r="AI84" s="544" t="s">
        <v>1569</v>
      </c>
      <c r="AJ84" s="609" t="s">
        <v>284</v>
      </c>
      <c r="AK84" s="610">
        <v>58.76</v>
      </c>
      <c r="AL84" s="611">
        <v>665807</v>
      </c>
      <c r="AM84" s="612">
        <v>39122819</v>
      </c>
      <c r="AN84" s="614"/>
      <c r="AO84" s="614"/>
      <c r="AP84" s="615"/>
      <c r="AQ84" s="338">
        <f t="shared" si="144"/>
        <v>1</v>
      </c>
      <c r="AR84" s="338">
        <f t="shared" si="145"/>
        <v>1</v>
      </c>
      <c r="AS84" s="338">
        <f t="shared" si="146"/>
        <v>1</v>
      </c>
      <c r="AT84" s="338">
        <f t="shared" si="167"/>
        <v>1</v>
      </c>
      <c r="AU84" s="338">
        <f t="shared" si="168"/>
        <v>1</v>
      </c>
      <c r="AV84" s="338">
        <f t="shared" si="169"/>
        <v>1</v>
      </c>
      <c r="AW84" s="341">
        <f t="shared" si="147"/>
        <v>39122819</v>
      </c>
      <c r="AX84" s="340">
        <f t="shared" si="148"/>
        <v>0</v>
      </c>
      <c r="BA84" s="623" t="s">
        <v>879</v>
      </c>
      <c r="BB84" s="623" t="s">
        <v>275</v>
      </c>
      <c r="BC84" s="544" t="s">
        <v>1569</v>
      </c>
      <c r="BD84" s="609" t="s">
        <v>284</v>
      </c>
      <c r="BE84" s="610">
        <v>58.76</v>
      </c>
      <c r="BF84" s="611">
        <v>420000</v>
      </c>
      <c r="BG84" s="612">
        <v>24679200</v>
      </c>
      <c r="BH84" s="614"/>
      <c r="BI84" s="614"/>
      <c r="BJ84" s="615"/>
      <c r="BK84" s="338">
        <f t="shared" si="149"/>
        <v>1</v>
      </c>
      <c r="BL84" s="338">
        <f t="shared" si="150"/>
        <v>1</v>
      </c>
      <c r="BM84" s="338">
        <f t="shared" si="151"/>
        <v>1</v>
      </c>
      <c r="BN84" s="338">
        <f t="shared" si="170"/>
        <v>1</v>
      </c>
      <c r="BO84" s="338">
        <f t="shared" si="171"/>
        <v>1</v>
      </c>
      <c r="BP84" s="338">
        <f t="shared" si="172"/>
        <v>1</v>
      </c>
      <c r="BQ84" s="341">
        <f t="shared" si="152"/>
        <v>24679200</v>
      </c>
      <c r="BR84" s="340">
        <f t="shared" si="153"/>
        <v>0</v>
      </c>
    </row>
    <row r="85" spans="1:70" s="288" customFormat="1" ht="15.75" x14ac:dyDescent="0.25">
      <c r="A85" s="215">
        <f t="shared" si="154"/>
        <v>72</v>
      </c>
      <c r="B85" s="455" t="s">
        <v>880</v>
      </c>
      <c r="C85" s="455"/>
      <c r="D85" s="582" t="s">
        <v>299</v>
      </c>
      <c r="E85" s="456"/>
      <c r="F85" s="456"/>
      <c r="G85" s="456"/>
      <c r="H85" s="456"/>
      <c r="I85" s="457">
        <v>0</v>
      </c>
      <c r="J85" s="448" t="e">
        <v>#DIV/0!</v>
      </c>
      <c r="K85" s="199"/>
      <c r="L85" s="199"/>
      <c r="M85" s="616" t="s">
        <v>880</v>
      </c>
      <c r="N85" s="616"/>
      <c r="O85" s="542" t="s">
        <v>299</v>
      </c>
      <c r="P85" s="617"/>
      <c r="Q85" s="617"/>
      <c r="R85" s="617"/>
      <c r="S85" s="617"/>
      <c r="T85" s="618"/>
      <c r="U85" s="618">
        <v>1394658499</v>
      </c>
      <c r="V85" s="608">
        <v>0.2019023670145873</v>
      </c>
      <c r="W85" s="338"/>
      <c r="X85" s="338"/>
      <c r="Y85" s="338"/>
      <c r="Z85" s="338"/>
      <c r="AA85" s="338"/>
      <c r="AB85" s="338"/>
      <c r="AC85" s="339"/>
      <c r="AD85" s="340"/>
      <c r="AE85" s="207"/>
      <c r="AF85" s="207"/>
      <c r="AG85" s="616" t="s">
        <v>880</v>
      </c>
      <c r="AH85" s="616"/>
      <c r="AI85" s="542" t="s">
        <v>299</v>
      </c>
      <c r="AJ85" s="617"/>
      <c r="AK85" s="617"/>
      <c r="AL85" s="617"/>
      <c r="AM85" s="617"/>
      <c r="AN85" s="618"/>
      <c r="AO85" s="618">
        <v>1661767718</v>
      </c>
      <c r="AP85" s="608">
        <v>0.17116455621206231</v>
      </c>
      <c r="AQ85" s="338"/>
      <c r="AR85" s="338"/>
      <c r="AS85" s="338"/>
      <c r="AT85" s="338"/>
      <c r="AU85" s="338"/>
      <c r="AV85" s="338"/>
      <c r="AW85" s="339"/>
      <c r="AX85" s="340"/>
      <c r="BA85" s="616" t="s">
        <v>880</v>
      </c>
      <c r="BB85" s="616"/>
      <c r="BC85" s="542" t="s">
        <v>299</v>
      </c>
      <c r="BD85" s="617"/>
      <c r="BE85" s="617"/>
      <c r="BF85" s="617"/>
      <c r="BG85" s="617"/>
      <c r="BH85" s="618"/>
      <c r="BI85" s="618">
        <v>1256902929</v>
      </c>
      <c r="BJ85" s="608">
        <v>0.17664765076775557</v>
      </c>
      <c r="BK85" s="338"/>
      <c r="BL85" s="338"/>
      <c r="BM85" s="338"/>
      <c r="BN85" s="338"/>
      <c r="BO85" s="338"/>
      <c r="BP85" s="338"/>
      <c r="BQ85" s="339"/>
      <c r="BR85" s="340"/>
    </row>
    <row r="86" spans="1:70" s="288" customFormat="1" ht="47.25" x14ac:dyDescent="0.2">
      <c r="A86" s="215">
        <f t="shared" si="154"/>
        <v>73</v>
      </c>
      <c r="B86" s="449" t="s">
        <v>881</v>
      </c>
      <c r="C86" s="449" t="s">
        <v>275</v>
      </c>
      <c r="D86" s="565" t="s">
        <v>300</v>
      </c>
      <c r="E86" s="449" t="s">
        <v>283</v>
      </c>
      <c r="F86" s="450">
        <v>161777</v>
      </c>
      <c r="G86" s="534"/>
      <c r="H86" s="451">
        <v>0</v>
      </c>
      <c r="I86" s="453"/>
      <c r="J86" s="454"/>
      <c r="K86" s="199"/>
      <c r="L86" s="199"/>
      <c r="M86" s="609" t="s">
        <v>881</v>
      </c>
      <c r="N86" s="609" t="s">
        <v>275</v>
      </c>
      <c r="O86" s="541" t="s">
        <v>300</v>
      </c>
      <c r="P86" s="609" t="s">
        <v>283</v>
      </c>
      <c r="Q86" s="610">
        <v>161777</v>
      </c>
      <c r="R86" s="611">
        <v>5840</v>
      </c>
      <c r="S86" s="612">
        <v>944777680</v>
      </c>
      <c r="T86" s="614"/>
      <c r="U86" s="614"/>
      <c r="V86" s="615"/>
      <c r="W86" s="338">
        <f>IF(EXACT(VLOOKUP(M86,OFERTA_0,3,FALSE),O86),1,0)</f>
        <v>1</v>
      </c>
      <c r="X86" s="338">
        <f>IF(EXACT(VLOOKUP(M86,OFERTA_0,4,FALSE),P86),1,0)</f>
        <v>1</v>
      </c>
      <c r="Y86" s="338">
        <f>IF(EXACT(VLOOKUP(M86,OFERTA_0,5,FALSE),Q86),1,0)</f>
        <v>1</v>
      </c>
      <c r="Z86" s="338">
        <f t="shared" ref="Z86:AA89" si="173">IF(R86=0,0,1)</f>
        <v>1</v>
      </c>
      <c r="AA86" s="338">
        <f t="shared" si="173"/>
        <v>1</v>
      </c>
      <c r="AB86" s="338">
        <f t="shared" ref="AB86" si="174">PRODUCT(W86:AA86)</f>
        <v>1</v>
      </c>
      <c r="AC86" s="341">
        <f>ROUND(S86,0)</f>
        <v>944777680</v>
      </c>
      <c r="AD86" s="340">
        <f>S86-AC86</f>
        <v>0</v>
      </c>
      <c r="AE86" s="207"/>
      <c r="AF86" s="207"/>
      <c r="AG86" s="609" t="s">
        <v>881</v>
      </c>
      <c r="AH86" s="609" t="s">
        <v>275</v>
      </c>
      <c r="AI86" s="541" t="s">
        <v>300</v>
      </c>
      <c r="AJ86" s="609" t="s">
        <v>283</v>
      </c>
      <c r="AK86" s="610">
        <v>161777</v>
      </c>
      <c r="AL86" s="611">
        <v>6515</v>
      </c>
      <c r="AM86" s="612">
        <v>1053977155</v>
      </c>
      <c r="AN86" s="614"/>
      <c r="AO86" s="614"/>
      <c r="AP86" s="615"/>
      <c r="AQ86" s="338">
        <f>IF(EXACT(VLOOKUP(AG86,OFERTA_0,3,FALSE),AI86),1,0)</f>
        <v>1</v>
      </c>
      <c r="AR86" s="338">
        <f>IF(EXACT(VLOOKUP(AG86,OFERTA_0,4,FALSE),AJ86),1,0)</f>
        <v>1</v>
      </c>
      <c r="AS86" s="338">
        <f>IF(EXACT(VLOOKUP(AG86,OFERTA_0,5,FALSE),AK86),1,0)</f>
        <v>1</v>
      </c>
      <c r="AT86" s="338">
        <f t="shared" ref="AT86:AT89" si="175">IF(AL86=0,0,1)</f>
        <v>1</v>
      </c>
      <c r="AU86" s="338">
        <f t="shared" ref="AU86:AU89" si="176">IF(AM86=0,0,1)</f>
        <v>1</v>
      </c>
      <c r="AV86" s="338">
        <f t="shared" ref="AV86" si="177">PRODUCT(AQ86:AU86)</f>
        <v>1</v>
      </c>
      <c r="AW86" s="341">
        <f>ROUND(AM86,0)</f>
        <v>1053977155</v>
      </c>
      <c r="AX86" s="340">
        <f>AM86-AW86</f>
        <v>0</v>
      </c>
      <c r="BA86" s="609" t="s">
        <v>881</v>
      </c>
      <c r="BB86" s="609" t="s">
        <v>275</v>
      </c>
      <c r="BC86" s="541" t="s">
        <v>300</v>
      </c>
      <c r="BD86" s="609" t="s">
        <v>283</v>
      </c>
      <c r="BE86" s="610">
        <v>161777</v>
      </c>
      <c r="BF86" s="611">
        <v>5272</v>
      </c>
      <c r="BG86" s="612">
        <v>852888344</v>
      </c>
      <c r="BH86" s="614"/>
      <c r="BI86" s="614"/>
      <c r="BJ86" s="615"/>
      <c r="BK86" s="338">
        <f>IF(EXACT(VLOOKUP(BA86,OFERTA_0,3,FALSE),BC86),1,0)</f>
        <v>1</v>
      </c>
      <c r="BL86" s="338">
        <f>IF(EXACT(VLOOKUP(BA86,OFERTA_0,4,FALSE),BD86),1,0)</f>
        <v>1</v>
      </c>
      <c r="BM86" s="338">
        <f>IF(EXACT(VLOOKUP(BA86,OFERTA_0,5,FALSE),BE86),1,0)</f>
        <v>1</v>
      </c>
      <c r="BN86" s="338">
        <f t="shared" ref="BN86:BN89" si="178">IF(BF86=0,0,1)</f>
        <v>1</v>
      </c>
      <c r="BO86" s="338">
        <f t="shared" ref="BO86:BO89" si="179">IF(BG86=0,0,1)</f>
        <v>1</v>
      </c>
      <c r="BP86" s="338">
        <f t="shared" ref="BP86" si="180">PRODUCT(BK86:BO86)</f>
        <v>1</v>
      </c>
      <c r="BQ86" s="341">
        <f>ROUND(BG86,0)</f>
        <v>852888344</v>
      </c>
      <c r="BR86" s="340">
        <f>BG86-BQ86</f>
        <v>0</v>
      </c>
    </row>
    <row r="87" spans="1:70" s="288" customFormat="1" ht="94.5" customHeight="1" x14ac:dyDescent="0.2">
      <c r="A87" s="215">
        <f t="shared" si="154"/>
        <v>74</v>
      </c>
      <c r="B87" s="449" t="s">
        <v>882</v>
      </c>
      <c r="C87" s="449" t="s">
        <v>275</v>
      </c>
      <c r="D87" s="565" t="s">
        <v>301</v>
      </c>
      <c r="E87" s="449" t="s">
        <v>283</v>
      </c>
      <c r="F87" s="450">
        <v>12392.13</v>
      </c>
      <c r="G87" s="534"/>
      <c r="H87" s="451">
        <v>0</v>
      </c>
      <c r="I87" s="453"/>
      <c r="J87" s="454"/>
      <c r="K87" s="199"/>
      <c r="L87" s="199"/>
      <c r="M87" s="609" t="s">
        <v>882</v>
      </c>
      <c r="N87" s="609" t="s">
        <v>275</v>
      </c>
      <c r="O87" s="541" t="s">
        <v>301</v>
      </c>
      <c r="P87" s="609" t="s">
        <v>283</v>
      </c>
      <c r="Q87" s="610">
        <v>12392.13</v>
      </c>
      <c r="R87" s="611">
        <v>14617</v>
      </c>
      <c r="S87" s="612">
        <v>181135764</v>
      </c>
      <c r="T87" s="614"/>
      <c r="U87" s="614"/>
      <c r="V87" s="615"/>
      <c r="W87" s="338">
        <f>IF(EXACT(VLOOKUP(M87,OFERTA_0,3,FALSE),O87),1,0)</f>
        <v>1</v>
      </c>
      <c r="X87" s="338">
        <f>IF(EXACT(VLOOKUP(M87,OFERTA_0,4,FALSE),P87),1,0)</f>
        <v>1</v>
      </c>
      <c r="Y87" s="338">
        <f>IF(EXACT(VLOOKUP(M87,OFERTA_0,5,FALSE),Q87),1,0)</f>
        <v>1</v>
      </c>
      <c r="Z87" s="338">
        <f t="shared" si="173"/>
        <v>1</v>
      </c>
      <c r="AA87" s="338">
        <f t="shared" si="173"/>
        <v>1</v>
      </c>
      <c r="AB87" s="338">
        <f>PRODUCT(W87:AA87)</f>
        <v>1</v>
      </c>
      <c r="AC87" s="341">
        <f>ROUND(S87,0)</f>
        <v>181135764</v>
      </c>
      <c r="AD87" s="340">
        <f>S87-AC87</f>
        <v>0</v>
      </c>
      <c r="AE87" s="207"/>
      <c r="AF87" s="207"/>
      <c r="AG87" s="609" t="s">
        <v>882</v>
      </c>
      <c r="AH87" s="609" t="s">
        <v>275</v>
      </c>
      <c r="AI87" s="541" t="s">
        <v>301</v>
      </c>
      <c r="AJ87" s="609" t="s">
        <v>283</v>
      </c>
      <c r="AK87" s="610">
        <v>12392.13</v>
      </c>
      <c r="AL87" s="611">
        <v>17859</v>
      </c>
      <c r="AM87" s="612">
        <v>221311050</v>
      </c>
      <c r="AN87" s="614"/>
      <c r="AO87" s="614"/>
      <c r="AP87" s="615"/>
      <c r="AQ87" s="338">
        <f>IF(EXACT(VLOOKUP(AG87,OFERTA_0,3,FALSE),AI87),1,0)</f>
        <v>1</v>
      </c>
      <c r="AR87" s="338">
        <f>IF(EXACT(VLOOKUP(AG87,OFERTA_0,4,FALSE),AJ87),1,0)</f>
        <v>1</v>
      </c>
      <c r="AS87" s="338">
        <f>IF(EXACT(VLOOKUP(AG87,OFERTA_0,5,FALSE),AK87),1,0)</f>
        <v>1</v>
      </c>
      <c r="AT87" s="338">
        <f t="shared" si="175"/>
        <v>1</v>
      </c>
      <c r="AU87" s="338">
        <f t="shared" si="176"/>
        <v>1</v>
      </c>
      <c r="AV87" s="338">
        <f>PRODUCT(AQ87:AU87)</f>
        <v>1</v>
      </c>
      <c r="AW87" s="341">
        <f>ROUND(AM87,0)</f>
        <v>221311050</v>
      </c>
      <c r="AX87" s="340">
        <f>AM87-AW87</f>
        <v>0</v>
      </c>
      <c r="BA87" s="609" t="s">
        <v>882</v>
      </c>
      <c r="BB87" s="609" t="s">
        <v>275</v>
      </c>
      <c r="BC87" s="541" t="s">
        <v>301</v>
      </c>
      <c r="BD87" s="609" t="s">
        <v>283</v>
      </c>
      <c r="BE87" s="610">
        <v>12392.13</v>
      </c>
      <c r="BF87" s="611">
        <v>12000</v>
      </c>
      <c r="BG87" s="612">
        <v>148705560</v>
      </c>
      <c r="BH87" s="614"/>
      <c r="BI87" s="614"/>
      <c r="BJ87" s="615"/>
      <c r="BK87" s="338">
        <f>IF(EXACT(VLOOKUP(BA87,OFERTA_0,3,FALSE),BC87),1,0)</f>
        <v>1</v>
      </c>
      <c r="BL87" s="338">
        <f>IF(EXACT(VLOOKUP(BA87,OFERTA_0,4,FALSE),BD87),1,0)</f>
        <v>1</v>
      </c>
      <c r="BM87" s="338">
        <f>IF(EXACT(VLOOKUP(BA87,OFERTA_0,5,FALSE),BE87),1,0)</f>
        <v>1</v>
      </c>
      <c r="BN87" s="338">
        <f t="shared" si="178"/>
        <v>1</v>
      </c>
      <c r="BO87" s="338">
        <f t="shared" si="179"/>
        <v>1</v>
      </c>
      <c r="BP87" s="338">
        <f>PRODUCT(BK87:BO87)</f>
        <v>1</v>
      </c>
      <c r="BQ87" s="341">
        <f>ROUND(BG87,0)</f>
        <v>148705560</v>
      </c>
      <c r="BR87" s="340">
        <f>BG87-BQ87</f>
        <v>0</v>
      </c>
    </row>
    <row r="88" spans="1:70" s="288" customFormat="1" ht="49.5" customHeight="1" x14ac:dyDescent="0.2">
      <c r="A88" s="215">
        <f t="shared" si="154"/>
        <v>75</v>
      </c>
      <c r="B88" s="449" t="s">
        <v>883</v>
      </c>
      <c r="C88" s="449" t="s">
        <v>280</v>
      </c>
      <c r="D88" s="565" t="s">
        <v>302</v>
      </c>
      <c r="E88" s="449" t="s">
        <v>89</v>
      </c>
      <c r="F88" s="450">
        <v>2850.98</v>
      </c>
      <c r="G88" s="534"/>
      <c r="H88" s="451">
        <v>0</v>
      </c>
      <c r="I88" s="453"/>
      <c r="J88" s="454"/>
      <c r="K88" s="199"/>
      <c r="L88" s="199"/>
      <c r="M88" s="609" t="s">
        <v>883</v>
      </c>
      <c r="N88" s="609" t="s">
        <v>280</v>
      </c>
      <c r="O88" s="541" t="s">
        <v>302</v>
      </c>
      <c r="P88" s="609" t="s">
        <v>89</v>
      </c>
      <c r="Q88" s="610">
        <v>2850.98</v>
      </c>
      <c r="R88" s="611">
        <v>24531</v>
      </c>
      <c r="S88" s="612">
        <v>69937390</v>
      </c>
      <c r="T88" s="614"/>
      <c r="U88" s="614"/>
      <c r="V88" s="615"/>
      <c r="W88" s="338">
        <f>IF(EXACT(VLOOKUP(M88,OFERTA_0,3,FALSE),O88),1,0)</f>
        <v>1</v>
      </c>
      <c r="X88" s="338">
        <f>IF(EXACT(VLOOKUP(M88,OFERTA_0,4,FALSE),P88),1,0)</f>
        <v>1</v>
      </c>
      <c r="Y88" s="338">
        <f>IF(EXACT(VLOOKUP(M88,OFERTA_0,5,FALSE),Q88),1,0)</f>
        <v>1</v>
      </c>
      <c r="Z88" s="338">
        <f t="shared" si="173"/>
        <v>1</v>
      </c>
      <c r="AA88" s="338">
        <f t="shared" si="173"/>
        <v>1</v>
      </c>
      <c r="AB88" s="338">
        <f>PRODUCT(W88:AA88)</f>
        <v>1</v>
      </c>
      <c r="AC88" s="341">
        <f>ROUND(S88,0)</f>
        <v>69937390</v>
      </c>
      <c r="AD88" s="340">
        <f>S88-AC88</f>
        <v>0</v>
      </c>
      <c r="AE88" s="207"/>
      <c r="AF88" s="207"/>
      <c r="AG88" s="609" t="s">
        <v>883</v>
      </c>
      <c r="AH88" s="609" t="s">
        <v>280</v>
      </c>
      <c r="AI88" s="541" t="s">
        <v>302</v>
      </c>
      <c r="AJ88" s="609" t="s">
        <v>89</v>
      </c>
      <c r="AK88" s="610">
        <v>2850.98</v>
      </c>
      <c r="AL88" s="611">
        <v>30699</v>
      </c>
      <c r="AM88" s="612">
        <v>87522235</v>
      </c>
      <c r="AN88" s="614"/>
      <c r="AO88" s="614"/>
      <c r="AP88" s="615"/>
      <c r="AQ88" s="338">
        <f>IF(EXACT(VLOOKUP(AG88,OFERTA_0,3,FALSE),AI88),1,0)</f>
        <v>1</v>
      </c>
      <c r="AR88" s="338">
        <f>IF(EXACT(VLOOKUP(AG88,OFERTA_0,4,FALSE),AJ88),1,0)</f>
        <v>1</v>
      </c>
      <c r="AS88" s="338">
        <f>IF(EXACT(VLOOKUP(AG88,OFERTA_0,5,FALSE),AK88),1,0)</f>
        <v>1</v>
      </c>
      <c r="AT88" s="338">
        <f t="shared" si="175"/>
        <v>1</v>
      </c>
      <c r="AU88" s="338">
        <f t="shared" si="176"/>
        <v>1</v>
      </c>
      <c r="AV88" s="338">
        <f>PRODUCT(AQ88:AU88)</f>
        <v>1</v>
      </c>
      <c r="AW88" s="341">
        <f>ROUND(AM88,0)</f>
        <v>87522235</v>
      </c>
      <c r="AX88" s="340">
        <f>AM88-AW88</f>
        <v>0</v>
      </c>
      <c r="BA88" s="609" t="s">
        <v>883</v>
      </c>
      <c r="BB88" s="609" t="s">
        <v>280</v>
      </c>
      <c r="BC88" s="541" t="s">
        <v>302</v>
      </c>
      <c r="BD88" s="609" t="s">
        <v>89</v>
      </c>
      <c r="BE88" s="610">
        <v>2850.98</v>
      </c>
      <c r="BF88" s="611">
        <v>18852</v>
      </c>
      <c r="BG88" s="612">
        <v>53746675</v>
      </c>
      <c r="BH88" s="614"/>
      <c r="BI88" s="614"/>
      <c r="BJ88" s="615"/>
      <c r="BK88" s="338">
        <f>IF(EXACT(VLOOKUP(BA88,OFERTA_0,3,FALSE),BC88),1,0)</f>
        <v>1</v>
      </c>
      <c r="BL88" s="338">
        <f>IF(EXACT(VLOOKUP(BA88,OFERTA_0,4,FALSE),BD88),1,0)</f>
        <v>1</v>
      </c>
      <c r="BM88" s="338">
        <f>IF(EXACT(VLOOKUP(BA88,OFERTA_0,5,FALSE),BE88),1,0)</f>
        <v>1</v>
      </c>
      <c r="BN88" s="338">
        <f t="shared" si="178"/>
        <v>1</v>
      </c>
      <c r="BO88" s="338">
        <f t="shared" si="179"/>
        <v>1</v>
      </c>
      <c r="BP88" s="338">
        <f>PRODUCT(BK88:BO88)</f>
        <v>1</v>
      </c>
      <c r="BQ88" s="341">
        <f>ROUND(BG88,0)</f>
        <v>53746675</v>
      </c>
      <c r="BR88" s="340">
        <f>BG88-BQ88</f>
        <v>0</v>
      </c>
    </row>
    <row r="89" spans="1:70" s="288" customFormat="1" ht="31.5" x14ac:dyDescent="0.2">
      <c r="A89" s="215">
        <f t="shared" si="154"/>
        <v>76</v>
      </c>
      <c r="B89" s="449" t="s">
        <v>884</v>
      </c>
      <c r="C89" s="449" t="s">
        <v>275</v>
      </c>
      <c r="D89" s="565" t="s">
        <v>885</v>
      </c>
      <c r="E89" s="449" t="s">
        <v>107</v>
      </c>
      <c r="F89" s="450">
        <v>13437.49</v>
      </c>
      <c r="G89" s="534"/>
      <c r="H89" s="451">
        <v>0</v>
      </c>
      <c r="I89" s="453"/>
      <c r="J89" s="454"/>
      <c r="K89" s="199"/>
      <c r="L89" s="199"/>
      <c r="M89" s="609" t="s">
        <v>884</v>
      </c>
      <c r="N89" s="609" t="s">
        <v>275</v>
      </c>
      <c r="O89" s="541" t="s">
        <v>885</v>
      </c>
      <c r="P89" s="609" t="s">
        <v>107</v>
      </c>
      <c r="Q89" s="610">
        <v>13437.49</v>
      </c>
      <c r="R89" s="611">
        <v>14795</v>
      </c>
      <c r="S89" s="612">
        <v>198807665</v>
      </c>
      <c r="T89" s="614"/>
      <c r="U89" s="614"/>
      <c r="V89" s="615"/>
      <c r="W89" s="338">
        <f>IF(EXACT(VLOOKUP(M89,OFERTA_0,3,FALSE),O89),1,0)</f>
        <v>1</v>
      </c>
      <c r="X89" s="338">
        <f>IF(EXACT(VLOOKUP(M89,OFERTA_0,4,FALSE),P89),1,0)</f>
        <v>1</v>
      </c>
      <c r="Y89" s="338">
        <f>IF(EXACT(VLOOKUP(M89,OFERTA_0,5,FALSE),Q89),1,0)</f>
        <v>1</v>
      </c>
      <c r="Z89" s="338">
        <f t="shared" si="173"/>
        <v>1</v>
      </c>
      <c r="AA89" s="338">
        <f t="shared" si="173"/>
        <v>1</v>
      </c>
      <c r="AB89" s="338">
        <f>PRODUCT(W89:AA89)</f>
        <v>1</v>
      </c>
      <c r="AC89" s="341">
        <f>ROUND(S89,0)</f>
        <v>198807665</v>
      </c>
      <c r="AD89" s="340">
        <f>S89-AC89</f>
        <v>0</v>
      </c>
      <c r="AE89" s="207"/>
      <c r="AF89" s="207"/>
      <c r="AG89" s="609" t="s">
        <v>884</v>
      </c>
      <c r="AH89" s="609" t="s">
        <v>275</v>
      </c>
      <c r="AI89" s="541" t="s">
        <v>885</v>
      </c>
      <c r="AJ89" s="609" t="s">
        <v>107</v>
      </c>
      <c r="AK89" s="610">
        <v>13437.49</v>
      </c>
      <c r="AL89" s="611">
        <v>22248</v>
      </c>
      <c r="AM89" s="612">
        <v>298957278</v>
      </c>
      <c r="AN89" s="614"/>
      <c r="AO89" s="614"/>
      <c r="AP89" s="615"/>
      <c r="AQ89" s="338">
        <f>IF(EXACT(VLOOKUP(AG89,OFERTA_0,3,FALSE),AI89),1,0)</f>
        <v>1</v>
      </c>
      <c r="AR89" s="338">
        <f>IF(EXACT(VLOOKUP(AG89,OFERTA_0,4,FALSE),AJ89),1,0)</f>
        <v>1</v>
      </c>
      <c r="AS89" s="338">
        <f>IF(EXACT(VLOOKUP(AG89,OFERTA_0,5,FALSE),AK89),1,0)</f>
        <v>1</v>
      </c>
      <c r="AT89" s="338">
        <f t="shared" si="175"/>
        <v>1</v>
      </c>
      <c r="AU89" s="338">
        <f t="shared" si="176"/>
        <v>1</v>
      </c>
      <c r="AV89" s="338">
        <f>PRODUCT(AQ89:AU89)</f>
        <v>1</v>
      </c>
      <c r="AW89" s="341">
        <f>ROUND(AM89,0)</f>
        <v>298957278</v>
      </c>
      <c r="AX89" s="340">
        <f>AM89-AW89</f>
        <v>0</v>
      </c>
      <c r="BA89" s="609" t="s">
        <v>884</v>
      </c>
      <c r="BB89" s="609" t="s">
        <v>275</v>
      </c>
      <c r="BC89" s="541" t="s">
        <v>885</v>
      </c>
      <c r="BD89" s="609" t="s">
        <v>107</v>
      </c>
      <c r="BE89" s="610">
        <v>13437.49</v>
      </c>
      <c r="BF89" s="611">
        <v>15000</v>
      </c>
      <c r="BG89" s="612">
        <v>201562350</v>
      </c>
      <c r="BH89" s="614"/>
      <c r="BI89" s="614"/>
      <c r="BJ89" s="615"/>
      <c r="BK89" s="338">
        <f>IF(EXACT(VLOOKUP(BA89,OFERTA_0,3,FALSE),BC89),1,0)</f>
        <v>1</v>
      </c>
      <c r="BL89" s="338">
        <f>IF(EXACT(VLOOKUP(BA89,OFERTA_0,4,FALSE),BD89),1,0)</f>
        <v>1</v>
      </c>
      <c r="BM89" s="338">
        <f>IF(EXACT(VLOOKUP(BA89,OFERTA_0,5,FALSE),BE89),1,0)</f>
        <v>1</v>
      </c>
      <c r="BN89" s="338">
        <f t="shared" si="178"/>
        <v>1</v>
      </c>
      <c r="BO89" s="338">
        <f t="shared" si="179"/>
        <v>1</v>
      </c>
      <c r="BP89" s="338">
        <f>PRODUCT(BK89:BO89)</f>
        <v>1</v>
      </c>
      <c r="BQ89" s="341">
        <f>ROUND(BG89,0)</f>
        <v>201562350</v>
      </c>
      <c r="BR89" s="340">
        <f>BG89-BQ89</f>
        <v>0</v>
      </c>
    </row>
    <row r="90" spans="1:70" s="288" customFormat="1" ht="15.75" x14ac:dyDescent="0.25">
      <c r="A90" s="215">
        <f t="shared" si="154"/>
        <v>77</v>
      </c>
      <c r="B90" s="455" t="s">
        <v>886</v>
      </c>
      <c r="C90" s="455"/>
      <c r="D90" s="582" t="s">
        <v>561</v>
      </c>
      <c r="E90" s="456"/>
      <c r="F90" s="456"/>
      <c r="G90" s="456"/>
      <c r="H90" s="456"/>
      <c r="I90" s="457">
        <v>0</v>
      </c>
      <c r="J90" s="448" t="e">
        <v>#DIV/0!</v>
      </c>
      <c r="K90" s="199"/>
      <c r="L90" s="199"/>
      <c r="M90" s="616" t="s">
        <v>886</v>
      </c>
      <c r="N90" s="616"/>
      <c r="O90" s="542" t="s">
        <v>561</v>
      </c>
      <c r="P90" s="617"/>
      <c r="Q90" s="617"/>
      <c r="R90" s="617"/>
      <c r="S90" s="617"/>
      <c r="T90" s="618"/>
      <c r="U90" s="618">
        <v>290979225</v>
      </c>
      <c r="V90" s="608">
        <v>4.2124573378855647E-2</v>
      </c>
      <c r="W90" s="338"/>
      <c r="X90" s="338"/>
      <c r="Y90" s="338"/>
      <c r="Z90" s="338"/>
      <c r="AA90" s="338"/>
      <c r="AB90" s="338"/>
      <c r="AC90" s="339"/>
      <c r="AD90" s="340"/>
      <c r="AE90" s="207"/>
      <c r="AF90" s="207"/>
      <c r="AG90" s="616" t="s">
        <v>886</v>
      </c>
      <c r="AH90" s="616"/>
      <c r="AI90" s="542" t="s">
        <v>561</v>
      </c>
      <c r="AJ90" s="617"/>
      <c r="AK90" s="617"/>
      <c r="AL90" s="617"/>
      <c r="AM90" s="617"/>
      <c r="AN90" s="618"/>
      <c r="AO90" s="618">
        <v>308207988</v>
      </c>
      <c r="AP90" s="608">
        <v>3.1745882962827314E-2</v>
      </c>
      <c r="AQ90" s="338"/>
      <c r="AR90" s="338"/>
      <c r="AS90" s="338"/>
      <c r="AT90" s="338"/>
      <c r="AU90" s="338"/>
      <c r="AV90" s="338"/>
      <c r="AW90" s="339"/>
      <c r="AX90" s="340"/>
      <c r="BA90" s="616" t="s">
        <v>886</v>
      </c>
      <c r="BB90" s="616"/>
      <c r="BC90" s="542" t="s">
        <v>561</v>
      </c>
      <c r="BD90" s="617"/>
      <c r="BE90" s="617"/>
      <c r="BF90" s="617"/>
      <c r="BG90" s="617"/>
      <c r="BH90" s="618"/>
      <c r="BI90" s="618">
        <v>300812179</v>
      </c>
      <c r="BJ90" s="608">
        <v>4.2276745098331757E-2</v>
      </c>
      <c r="BK90" s="338"/>
      <c r="BL90" s="338"/>
      <c r="BM90" s="338"/>
      <c r="BN90" s="338"/>
      <c r="BO90" s="338"/>
      <c r="BP90" s="338"/>
      <c r="BQ90" s="339"/>
      <c r="BR90" s="340"/>
    </row>
    <row r="91" spans="1:70" s="288" customFormat="1" ht="90" x14ac:dyDescent="0.2">
      <c r="A91" s="215">
        <f t="shared" si="154"/>
        <v>78</v>
      </c>
      <c r="B91" s="449" t="s">
        <v>887</v>
      </c>
      <c r="C91" s="449" t="s">
        <v>280</v>
      </c>
      <c r="D91" s="565" t="s">
        <v>888</v>
      </c>
      <c r="E91" s="449" t="s">
        <v>89</v>
      </c>
      <c r="F91" s="450">
        <v>264.74</v>
      </c>
      <c r="G91" s="534"/>
      <c r="H91" s="451">
        <v>0</v>
      </c>
      <c r="I91" s="453"/>
      <c r="J91" s="454"/>
      <c r="K91" s="199"/>
      <c r="L91" s="199"/>
      <c r="M91" s="609" t="s">
        <v>887</v>
      </c>
      <c r="N91" s="609" t="s">
        <v>280</v>
      </c>
      <c r="O91" s="541" t="s">
        <v>888</v>
      </c>
      <c r="P91" s="609" t="s">
        <v>89</v>
      </c>
      <c r="Q91" s="610">
        <v>264.74</v>
      </c>
      <c r="R91" s="611">
        <v>95090</v>
      </c>
      <c r="S91" s="612">
        <v>25174127</v>
      </c>
      <c r="T91" s="614"/>
      <c r="U91" s="614"/>
      <c r="V91" s="615"/>
      <c r="W91" s="338">
        <f>IF(EXACT(VLOOKUP(M91,OFERTA_0,3,FALSE),O91),1,0)</f>
        <v>1</v>
      </c>
      <c r="X91" s="338">
        <f>IF(EXACT(VLOOKUP(M91,OFERTA_0,4,FALSE),P91),1,0)</f>
        <v>1</v>
      </c>
      <c r="Y91" s="338">
        <f>IF(EXACT(VLOOKUP(M91,OFERTA_0,5,FALSE),Q91),1,0)</f>
        <v>1</v>
      </c>
      <c r="Z91" s="338">
        <f t="shared" ref="Z91" si="181">IF(R91=0,0,1)</f>
        <v>1</v>
      </c>
      <c r="AA91" s="338">
        <f t="shared" ref="AA91" si="182">IF(S91=0,0,1)</f>
        <v>1</v>
      </c>
      <c r="AB91" s="338">
        <f t="shared" ref="AB91" si="183">PRODUCT(W91:AA91)</f>
        <v>1</v>
      </c>
      <c r="AC91" s="341">
        <f>ROUND(S91,0)</f>
        <v>25174127</v>
      </c>
      <c r="AD91" s="340">
        <f>S91-AC91</f>
        <v>0</v>
      </c>
      <c r="AE91" s="207"/>
      <c r="AF91" s="207"/>
      <c r="AG91" s="609" t="s">
        <v>887</v>
      </c>
      <c r="AH91" s="609" t="s">
        <v>280</v>
      </c>
      <c r="AI91" s="541" t="s">
        <v>888</v>
      </c>
      <c r="AJ91" s="609" t="s">
        <v>89</v>
      </c>
      <c r="AK91" s="610">
        <v>264.74</v>
      </c>
      <c r="AL91" s="611">
        <v>83816</v>
      </c>
      <c r="AM91" s="612">
        <v>22189448</v>
      </c>
      <c r="AN91" s="614"/>
      <c r="AO91" s="614"/>
      <c r="AP91" s="615"/>
      <c r="AQ91" s="338">
        <f>IF(EXACT(VLOOKUP(AG91,OFERTA_0,3,FALSE),AI91),1,0)</f>
        <v>1</v>
      </c>
      <c r="AR91" s="338">
        <f>IF(EXACT(VLOOKUP(AG91,OFERTA_0,4,FALSE),AJ91),1,0)</f>
        <v>1</v>
      </c>
      <c r="AS91" s="338">
        <f>IF(EXACT(VLOOKUP(AG91,OFERTA_0,5,FALSE),AK91),1,0)</f>
        <v>1</v>
      </c>
      <c r="AT91" s="338">
        <f t="shared" ref="AT91" si="184">IF(AL91=0,0,1)</f>
        <v>1</v>
      </c>
      <c r="AU91" s="338">
        <f t="shared" ref="AU91" si="185">IF(AM91=0,0,1)</f>
        <v>1</v>
      </c>
      <c r="AV91" s="338">
        <f t="shared" ref="AV91:AV94" si="186">PRODUCT(AQ91:AU91)</f>
        <v>1</v>
      </c>
      <c r="AW91" s="341">
        <f>ROUND(AM91,0)</f>
        <v>22189448</v>
      </c>
      <c r="AX91" s="340">
        <f>AM91-AW91</f>
        <v>0</v>
      </c>
      <c r="BA91" s="609" t="s">
        <v>887</v>
      </c>
      <c r="BB91" s="609" t="s">
        <v>280</v>
      </c>
      <c r="BC91" s="541" t="s">
        <v>888</v>
      </c>
      <c r="BD91" s="609" t="s">
        <v>89</v>
      </c>
      <c r="BE91" s="610">
        <v>264.74</v>
      </c>
      <c r="BF91" s="611">
        <v>78963</v>
      </c>
      <c r="BG91" s="612">
        <v>20904665</v>
      </c>
      <c r="BH91" s="614"/>
      <c r="BI91" s="614"/>
      <c r="BJ91" s="615"/>
      <c r="BK91" s="338">
        <f>IF(EXACT(VLOOKUP(BA91,OFERTA_0,3,FALSE),BC91),1,0)</f>
        <v>1</v>
      </c>
      <c r="BL91" s="338">
        <f>IF(EXACT(VLOOKUP(BA91,OFERTA_0,4,FALSE),BD91),1,0)</f>
        <v>1</v>
      </c>
      <c r="BM91" s="338">
        <f>IF(EXACT(VLOOKUP(BA91,OFERTA_0,5,FALSE),BE91),1,0)</f>
        <v>1</v>
      </c>
      <c r="BN91" s="338">
        <f t="shared" ref="BN91" si="187">IF(BF91=0,0,1)</f>
        <v>1</v>
      </c>
      <c r="BO91" s="338">
        <f t="shared" ref="BO91" si="188">IF(BG91=0,0,1)</f>
        <v>1</v>
      </c>
      <c r="BP91" s="338">
        <f t="shared" ref="BP91:BP94" si="189">PRODUCT(BK91:BO91)</f>
        <v>1</v>
      </c>
      <c r="BQ91" s="341">
        <f>ROUND(BG91,0)</f>
        <v>20904665</v>
      </c>
      <c r="BR91" s="340">
        <f>BG91-BQ91</f>
        <v>0</v>
      </c>
    </row>
    <row r="92" spans="1:70" s="288" customFormat="1" ht="101.25" customHeight="1" x14ac:dyDescent="0.2">
      <c r="A92" s="215">
        <f t="shared" si="154"/>
        <v>79</v>
      </c>
      <c r="B92" s="449" t="s">
        <v>889</v>
      </c>
      <c r="C92" s="449" t="s">
        <v>275</v>
      </c>
      <c r="D92" s="565" t="s">
        <v>890</v>
      </c>
      <c r="E92" s="449" t="s">
        <v>89</v>
      </c>
      <c r="F92" s="450">
        <v>2085.71</v>
      </c>
      <c r="G92" s="534"/>
      <c r="H92" s="451">
        <v>0</v>
      </c>
      <c r="I92" s="453"/>
      <c r="J92" s="454"/>
      <c r="K92" s="199"/>
      <c r="L92" s="199"/>
      <c r="M92" s="609" t="s">
        <v>889</v>
      </c>
      <c r="N92" s="609" t="s">
        <v>275</v>
      </c>
      <c r="O92" s="541" t="s">
        <v>890</v>
      </c>
      <c r="P92" s="609" t="s">
        <v>89</v>
      </c>
      <c r="Q92" s="610">
        <v>2085.71</v>
      </c>
      <c r="R92" s="611">
        <v>90696</v>
      </c>
      <c r="S92" s="612">
        <v>189165554</v>
      </c>
      <c r="T92" s="614"/>
      <c r="U92" s="614"/>
      <c r="V92" s="615"/>
      <c r="W92" s="338">
        <f>IF(EXACT(VLOOKUP(M92,OFERTA_0,3,FALSE),O92),1,0)</f>
        <v>1</v>
      </c>
      <c r="X92" s="338">
        <f>IF(EXACT(VLOOKUP(M92,OFERTA_0,4,FALSE),P92),1,0)</f>
        <v>1</v>
      </c>
      <c r="Y92" s="338">
        <f>IF(EXACT(VLOOKUP(M92,OFERTA_0,5,FALSE),Q92),1,0)</f>
        <v>1</v>
      </c>
      <c r="Z92" s="338">
        <f>IF(R92=0,0,1)</f>
        <v>1</v>
      </c>
      <c r="AA92" s="338">
        <f>IF(S92=0,0,1)</f>
        <v>1</v>
      </c>
      <c r="AB92" s="338">
        <f t="shared" ref="AB92:AB94" si="190">PRODUCT(W92:AA92)</f>
        <v>1</v>
      </c>
      <c r="AC92" s="341">
        <f>ROUND(S92,0)</f>
        <v>189165554</v>
      </c>
      <c r="AD92" s="340">
        <f>S92-AC92</f>
        <v>0</v>
      </c>
      <c r="AE92" s="207"/>
      <c r="AF92" s="207"/>
      <c r="AG92" s="609" t="s">
        <v>889</v>
      </c>
      <c r="AH92" s="609" t="s">
        <v>275</v>
      </c>
      <c r="AI92" s="541" t="s">
        <v>890</v>
      </c>
      <c r="AJ92" s="609" t="s">
        <v>89</v>
      </c>
      <c r="AK92" s="610">
        <v>2085.71</v>
      </c>
      <c r="AL92" s="611">
        <v>89186</v>
      </c>
      <c r="AM92" s="612">
        <v>186016132</v>
      </c>
      <c r="AN92" s="614"/>
      <c r="AO92" s="614"/>
      <c r="AP92" s="615"/>
      <c r="AQ92" s="338">
        <f>IF(EXACT(VLOOKUP(AG92,OFERTA_0,3,FALSE),AI92),1,0)</f>
        <v>1</v>
      </c>
      <c r="AR92" s="338">
        <f>IF(EXACT(VLOOKUP(AG92,OFERTA_0,4,FALSE),AJ92),1,0)</f>
        <v>1</v>
      </c>
      <c r="AS92" s="338">
        <f>IF(EXACT(VLOOKUP(AG92,OFERTA_0,5,FALSE),AK92),1,0)</f>
        <v>1</v>
      </c>
      <c r="AT92" s="338">
        <f>IF(AL92=0,0,1)</f>
        <v>1</v>
      </c>
      <c r="AU92" s="338">
        <f>IF(AM92=0,0,1)</f>
        <v>1</v>
      </c>
      <c r="AV92" s="338">
        <f t="shared" si="186"/>
        <v>1</v>
      </c>
      <c r="AW92" s="341">
        <f>ROUND(AM92,0)</f>
        <v>186016132</v>
      </c>
      <c r="AX92" s="340">
        <f>AM92-AW92</f>
        <v>0</v>
      </c>
      <c r="BA92" s="609" t="s">
        <v>889</v>
      </c>
      <c r="BB92" s="609" t="s">
        <v>275</v>
      </c>
      <c r="BC92" s="541" t="s">
        <v>890</v>
      </c>
      <c r="BD92" s="609" t="s">
        <v>89</v>
      </c>
      <c r="BE92" s="610">
        <v>2085.71</v>
      </c>
      <c r="BF92" s="611">
        <v>80000</v>
      </c>
      <c r="BG92" s="612">
        <v>166856800</v>
      </c>
      <c r="BH92" s="614"/>
      <c r="BI92" s="614"/>
      <c r="BJ92" s="615"/>
      <c r="BK92" s="338">
        <f>IF(EXACT(VLOOKUP(BA92,OFERTA_0,3,FALSE),BC92),1,0)</f>
        <v>1</v>
      </c>
      <c r="BL92" s="338">
        <f>IF(EXACT(VLOOKUP(BA92,OFERTA_0,4,FALSE),BD92),1,0)</f>
        <v>1</v>
      </c>
      <c r="BM92" s="338">
        <f>IF(EXACT(VLOOKUP(BA92,OFERTA_0,5,FALSE),BE92),1,0)</f>
        <v>1</v>
      </c>
      <c r="BN92" s="338">
        <f>IF(BF92=0,0,1)</f>
        <v>1</v>
      </c>
      <c r="BO92" s="338">
        <f>IF(BG92=0,0,1)</f>
        <v>1</v>
      </c>
      <c r="BP92" s="338">
        <f t="shared" si="189"/>
        <v>1</v>
      </c>
      <c r="BQ92" s="341">
        <f>ROUND(BG92,0)</f>
        <v>166856800</v>
      </c>
      <c r="BR92" s="340">
        <f>BG92-BQ92</f>
        <v>0</v>
      </c>
    </row>
    <row r="93" spans="1:70" s="288" customFormat="1" ht="63" x14ac:dyDescent="0.2">
      <c r="A93" s="215">
        <f t="shared" si="154"/>
        <v>80</v>
      </c>
      <c r="B93" s="449" t="s">
        <v>891</v>
      </c>
      <c r="C93" s="449" t="s">
        <v>280</v>
      </c>
      <c r="D93" s="565" t="s">
        <v>562</v>
      </c>
      <c r="E93" s="449" t="s">
        <v>93</v>
      </c>
      <c r="F93" s="450">
        <v>921</v>
      </c>
      <c r="G93" s="534"/>
      <c r="H93" s="451">
        <v>0</v>
      </c>
      <c r="I93" s="453"/>
      <c r="J93" s="454"/>
      <c r="K93" s="199"/>
      <c r="L93" s="199"/>
      <c r="M93" s="609" t="s">
        <v>891</v>
      </c>
      <c r="N93" s="609" t="s">
        <v>280</v>
      </c>
      <c r="O93" s="541" t="s">
        <v>562</v>
      </c>
      <c r="P93" s="609" t="s">
        <v>93</v>
      </c>
      <c r="Q93" s="610">
        <v>921</v>
      </c>
      <c r="R93" s="611">
        <v>14658</v>
      </c>
      <c r="S93" s="612">
        <v>13500018</v>
      </c>
      <c r="T93" s="614"/>
      <c r="U93" s="614"/>
      <c r="V93" s="615"/>
      <c r="W93" s="338">
        <f>IF(EXACT(VLOOKUP(M93,OFERTA_0,3,FALSE),O93),1,0)</f>
        <v>1</v>
      </c>
      <c r="X93" s="338">
        <f>IF(EXACT(VLOOKUP(M93,OFERTA_0,4,FALSE),P93),1,0)</f>
        <v>1</v>
      </c>
      <c r="Y93" s="338">
        <f>IF(EXACT(VLOOKUP(M93,OFERTA_0,5,FALSE),Q93),1,0)</f>
        <v>1</v>
      </c>
      <c r="Z93" s="338">
        <f>IF(R93=0,0,1)</f>
        <v>1</v>
      </c>
      <c r="AA93" s="338">
        <f>IF(S93=0,0,1)</f>
        <v>1</v>
      </c>
      <c r="AB93" s="338">
        <f t="shared" si="190"/>
        <v>1</v>
      </c>
      <c r="AC93" s="341">
        <f>ROUND(S93,0)</f>
        <v>13500018</v>
      </c>
      <c r="AD93" s="340">
        <f>S93-AC93</f>
        <v>0</v>
      </c>
      <c r="AE93" s="207"/>
      <c r="AF93" s="207"/>
      <c r="AG93" s="609" t="s">
        <v>891</v>
      </c>
      <c r="AH93" s="609" t="s">
        <v>280</v>
      </c>
      <c r="AI93" s="541" t="s">
        <v>562</v>
      </c>
      <c r="AJ93" s="609" t="s">
        <v>93</v>
      </c>
      <c r="AK93" s="610">
        <v>921</v>
      </c>
      <c r="AL93" s="611">
        <v>21607</v>
      </c>
      <c r="AM93" s="612">
        <v>19900047</v>
      </c>
      <c r="AN93" s="614"/>
      <c r="AO93" s="614"/>
      <c r="AP93" s="615"/>
      <c r="AQ93" s="338">
        <f>IF(EXACT(VLOOKUP(AG93,OFERTA_0,3,FALSE),AI93),1,0)</f>
        <v>1</v>
      </c>
      <c r="AR93" s="338">
        <f>IF(EXACT(VLOOKUP(AG93,OFERTA_0,4,FALSE),AJ93),1,0)</f>
        <v>1</v>
      </c>
      <c r="AS93" s="338">
        <f>IF(EXACT(VLOOKUP(AG93,OFERTA_0,5,FALSE),AK93),1,0)</f>
        <v>1</v>
      </c>
      <c r="AT93" s="338">
        <f>IF(AL93=0,0,1)</f>
        <v>1</v>
      </c>
      <c r="AU93" s="338">
        <f>IF(AM93=0,0,1)</f>
        <v>1</v>
      </c>
      <c r="AV93" s="338">
        <f t="shared" si="186"/>
        <v>1</v>
      </c>
      <c r="AW93" s="341">
        <f>ROUND(AM93,0)</f>
        <v>19900047</v>
      </c>
      <c r="AX93" s="340">
        <f>AM93-AW93</f>
        <v>0</v>
      </c>
      <c r="BA93" s="609" t="s">
        <v>891</v>
      </c>
      <c r="BB93" s="609" t="s">
        <v>280</v>
      </c>
      <c r="BC93" s="541" t="s">
        <v>562</v>
      </c>
      <c r="BD93" s="609" t="s">
        <v>93</v>
      </c>
      <c r="BE93" s="610">
        <v>921</v>
      </c>
      <c r="BF93" s="611">
        <v>19743</v>
      </c>
      <c r="BG93" s="612">
        <v>18183303</v>
      </c>
      <c r="BH93" s="614"/>
      <c r="BI93" s="614"/>
      <c r="BJ93" s="615"/>
      <c r="BK93" s="338">
        <f>IF(EXACT(VLOOKUP(BA93,OFERTA_0,3,FALSE),BC93),1,0)</f>
        <v>1</v>
      </c>
      <c r="BL93" s="338">
        <f>IF(EXACT(VLOOKUP(BA93,OFERTA_0,4,FALSE),BD93),1,0)</f>
        <v>1</v>
      </c>
      <c r="BM93" s="338">
        <f>IF(EXACT(VLOOKUP(BA93,OFERTA_0,5,FALSE),BE93),1,0)</f>
        <v>1</v>
      </c>
      <c r="BN93" s="338">
        <f>IF(BF93=0,0,1)</f>
        <v>1</v>
      </c>
      <c r="BO93" s="338">
        <f>IF(BG93=0,0,1)</f>
        <v>1</v>
      </c>
      <c r="BP93" s="338">
        <f t="shared" si="189"/>
        <v>1</v>
      </c>
      <c r="BQ93" s="341">
        <f>ROUND(BG93,0)</f>
        <v>18183303</v>
      </c>
      <c r="BR93" s="340">
        <f>BG93-BQ93</f>
        <v>0</v>
      </c>
    </row>
    <row r="94" spans="1:70" s="288" customFormat="1" ht="101.25" customHeight="1" x14ac:dyDescent="0.2">
      <c r="A94" s="215">
        <f t="shared" si="154"/>
        <v>81</v>
      </c>
      <c r="B94" s="449" t="s">
        <v>892</v>
      </c>
      <c r="C94" s="449" t="s">
        <v>280</v>
      </c>
      <c r="D94" s="565" t="s">
        <v>893</v>
      </c>
      <c r="E94" s="449" t="s">
        <v>91</v>
      </c>
      <c r="F94" s="450">
        <v>2820.54</v>
      </c>
      <c r="G94" s="534"/>
      <c r="H94" s="451">
        <v>0</v>
      </c>
      <c r="I94" s="453"/>
      <c r="J94" s="454"/>
      <c r="K94" s="199"/>
      <c r="L94" s="199"/>
      <c r="M94" s="609" t="s">
        <v>892</v>
      </c>
      <c r="N94" s="609" t="s">
        <v>280</v>
      </c>
      <c r="O94" s="541" t="s">
        <v>893</v>
      </c>
      <c r="P94" s="609" t="s">
        <v>91</v>
      </c>
      <c r="Q94" s="610">
        <v>2820.54</v>
      </c>
      <c r="R94" s="611">
        <v>15470</v>
      </c>
      <c r="S94" s="612">
        <v>43633754</v>
      </c>
      <c r="T94" s="614"/>
      <c r="U94" s="614"/>
      <c r="V94" s="615"/>
      <c r="W94" s="338">
        <f>IF(EXACT(VLOOKUP(M94,OFERTA_0,3,FALSE),O94),1,0)</f>
        <v>1</v>
      </c>
      <c r="X94" s="338">
        <f>IF(EXACT(VLOOKUP(M94,OFERTA_0,4,FALSE),P94),1,0)</f>
        <v>1</v>
      </c>
      <c r="Y94" s="338">
        <f>IF(EXACT(VLOOKUP(M94,OFERTA_0,5,FALSE),Q94),1,0)</f>
        <v>1</v>
      </c>
      <c r="Z94" s="338">
        <f t="shared" ref="Z94" si="191">IF(R94=0,0,1)</f>
        <v>1</v>
      </c>
      <c r="AA94" s="338">
        <f t="shared" ref="AA94" si="192">IF(S94=0,0,1)</f>
        <v>1</v>
      </c>
      <c r="AB94" s="338">
        <f t="shared" si="190"/>
        <v>1</v>
      </c>
      <c r="AC94" s="341">
        <f>ROUND(S94,0)</f>
        <v>43633754</v>
      </c>
      <c r="AD94" s="340">
        <f>S94-AC94</f>
        <v>0</v>
      </c>
      <c r="AE94" s="207"/>
      <c r="AF94" s="207"/>
      <c r="AG94" s="609" t="s">
        <v>892</v>
      </c>
      <c r="AH94" s="609" t="s">
        <v>280</v>
      </c>
      <c r="AI94" s="541" t="s">
        <v>893</v>
      </c>
      <c r="AJ94" s="609" t="s">
        <v>91</v>
      </c>
      <c r="AK94" s="610">
        <v>2820.54</v>
      </c>
      <c r="AL94" s="611">
        <v>18810</v>
      </c>
      <c r="AM94" s="612">
        <v>53054357</v>
      </c>
      <c r="AN94" s="614"/>
      <c r="AO94" s="614"/>
      <c r="AP94" s="615"/>
      <c r="AQ94" s="338">
        <f>IF(EXACT(VLOOKUP(AG94,OFERTA_0,3,FALSE),AI94),1,0)</f>
        <v>1</v>
      </c>
      <c r="AR94" s="338">
        <f>IF(EXACT(VLOOKUP(AG94,OFERTA_0,4,FALSE),AJ94),1,0)</f>
        <v>1</v>
      </c>
      <c r="AS94" s="338">
        <f>IF(EXACT(VLOOKUP(AG94,OFERTA_0,5,FALSE),AK94),1,0)</f>
        <v>1</v>
      </c>
      <c r="AT94" s="338">
        <f t="shared" ref="AT94" si="193">IF(AL94=0,0,1)</f>
        <v>1</v>
      </c>
      <c r="AU94" s="338">
        <f t="shared" ref="AU94" si="194">IF(AM94=0,0,1)</f>
        <v>1</v>
      </c>
      <c r="AV94" s="338">
        <f t="shared" si="186"/>
        <v>1</v>
      </c>
      <c r="AW94" s="341">
        <f>ROUND(AM94,0)</f>
        <v>53054357</v>
      </c>
      <c r="AX94" s="340">
        <f>AM94-AW94</f>
        <v>0</v>
      </c>
      <c r="BA94" s="609" t="s">
        <v>892</v>
      </c>
      <c r="BB94" s="609" t="s">
        <v>280</v>
      </c>
      <c r="BC94" s="541" t="s">
        <v>893</v>
      </c>
      <c r="BD94" s="609" t="s">
        <v>91</v>
      </c>
      <c r="BE94" s="610">
        <v>2820.54</v>
      </c>
      <c r="BF94" s="611">
        <v>23000</v>
      </c>
      <c r="BG94" s="612">
        <v>64872420</v>
      </c>
      <c r="BH94" s="614"/>
      <c r="BI94" s="614"/>
      <c r="BJ94" s="615"/>
      <c r="BK94" s="338">
        <f>IF(EXACT(VLOOKUP(BA94,OFERTA_0,3,FALSE),BC94),1,0)</f>
        <v>1</v>
      </c>
      <c r="BL94" s="338">
        <f>IF(EXACT(VLOOKUP(BA94,OFERTA_0,4,FALSE),BD94),1,0)</f>
        <v>1</v>
      </c>
      <c r="BM94" s="338">
        <f>IF(EXACT(VLOOKUP(BA94,OFERTA_0,5,FALSE),BE94),1,0)</f>
        <v>1</v>
      </c>
      <c r="BN94" s="338">
        <f t="shared" ref="BN94" si="195">IF(BF94=0,0,1)</f>
        <v>1</v>
      </c>
      <c r="BO94" s="338">
        <f t="shared" ref="BO94" si="196">IF(BG94=0,0,1)</f>
        <v>1</v>
      </c>
      <c r="BP94" s="338">
        <f t="shared" si="189"/>
        <v>1</v>
      </c>
      <c r="BQ94" s="341">
        <f>ROUND(BG94,0)</f>
        <v>64872420</v>
      </c>
      <c r="BR94" s="340">
        <f>BG94-BQ94</f>
        <v>0</v>
      </c>
    </row>
    <row r="95" spans="1:70" s="288" customFormat="1" ht="101.25" customHeight="1" x14ac:dyDescent="0.2">
      <c r="A95" s="215">
        <f t="shared" si="154"/>
        <v>82</v>
      </c>
      <c r="B95" s="449" t="s">
        <v>894</v>
      </c>
      <c r="C95" s="449" t="s">
        <v>280</v>
      </c>
      <c r="D95" s="565" t="s">
        <v>563</v>
      </c>
      <c r="E95" s="449" t="s">
        <v>91</v>
      </c>
      <c r="F95" s="450">
        <v>1313.52</v>
      </c>
      <c r="G95" s="534"/>
      <c r="H95" s="451">
        <v>0</v>
      </c>
      <c r="I95" s="453"/>
      <c r="J95" s="454"/>
      <c r="K95" s="199"/>
      <c r="L95" s="199"/>
      <c r="M95" s="609" t="s">
        <v>894</v>
      </c>
      <c r="N95" s="609" t="s">
        <v>280</v>
      </c>
      <c r="O95" s="541" t="s">
        <v>563</v>
      </c>
      <c r="P95" s="609" t="s">
        <v>91</v>
      </c>
      <c r="Q95" s="610">
        <v>1313.52</v>
      </c>
      <c r="R95" s="611">
        <v>14850</v>
      </c>
      <c r="S95" s="612">
        <v>19505772</v>
      </c>
      <c r="T95" s="614"/>
      <c r="U95" s="614"/>
      <c r="V95" s="615"/>
      <c r="W95" s="338">
        <f>IF(EXACT(VLOOKUP(M95,OFERTA_0,3,FALSE),O95),1,0)</f>
        <v>1</v>
      </c>
      <c r="X95" s="338">
        <f>IF(EXACT(VLOOKUP(M95,OFERTA_0,4,FALSE),P95),1,0)</f>
        <v>1</v>
      </c>
      <c r="Y95" s="338">
        <f>IF(EXACT(VLOOKUP(M95,OFERTA_0,5,FALSE),Q95),1,0)</f>
        <v>1</v>
      </c>
      <c r="Z95" s="338">
        <f>IF(R95=0,0,1)</f>
        <v>1</v>
      </c>
      <c r="AA95" s="338">
        <f>IF(S95=0,0,1)</f>
        <v>1</v>
      </c>
      <c r="AB95" s="338">
        <f>PRODUCT(W95:AA95)</f>
        <v>1</v>
      </c>
      <c r="AC95" s="341">
        <f>ROUND(S95,0)</f>
        <v>19505772</v>
      </c>
      <c r="AD95" s="340">
        <f>S95-AC95</f>
        <v>0</v>
      </c>
      <c r="AE95" s="207"/>
      <c r="AF95" s="207"/>
      <c r="AG95" s="609" t="s">
        <v>894</v>
      </c>
      <c r="AH95" s="609" t="s">
        <v>280</v>
      </c>
      <c r="AI95" s="541" t="s">
        <v>563</v>
      </c>
      <c r="AJ95" s="609" t="s">
        <v>91</v>
      </c>
      <c r="AK95" s="610">
        <v>1313.52</v>
      </c>
      <c r="AL95" s="611">
        <v>20592</v>
      </c>
      <c r="AM95" s="612">
        <v>27048004</v>
      </c>
      <c r="AN95" s="614"/>
      <c r="AO95" s="614"/>
      <c r="AP95" s="615"/>
      <c r="AQ95" s="338">
        <f>IF(EXACT(VLOOKUP(AG95,OFERTA_0,3,FALSE),AI95),1,0)</f>
        <v>1</v>
      </c>
      <c r="AR95" s="338">
        <f>IF(EXACT(VLOOKUP(AG95,OFERTA_0,4,FALSE),AJ95),1,0)</f>
        <v>1</v>
      </c>
      <c r="AS95" s="338">
        <f>IF(EXACT(VLOOKUP(AG95,OFERTA_0,5,FALSE),AK95),1,0)</f>
        <v>1</v>
      </c>
      <c r="AT95" s="338">
        <f>IF(AL95=0,0,1)</f>
        <v>1</v>
      </c>
      <c r="AU95" s="338">
        <f>IF(AM95=0,0,1)</f>
        <v>1</v>
      </c>
      <c r="AV95" s="338">
        <f>PRODUCT(AQ95:AU95)</f>
        <v>1</v>
      </c>
      <c r="AW95" s="341">
        <f>ROUND(AM95,0)</f>
        <v>27048004</v>
      </c>
      <c r="AX95" s="340">
        <f>AM95-AW95</f>
        <v>0</v>
      </c>
      <c r="BA95" s="609" t="s">
        <v>894</v>
      </c>
      <c r="BB95" s="609" t="s">
        <v>280</v>
      </c>
      <c r="BC95" s="541" t="s">
        <v>563</v>
      </c>
      <c r="BD95" s="609" t="s">
        <v>91</v>
      </c>
      <c r="BE95" s="610">
        <v>1313.52</v>
      </c>
      <c r="BF95" s="611">
        <v>22835.58</v>
      </c>
      <c r="BG95" s="612">
        <v>29994991</v>
      </c>
      <c r="BH95" s="614"/>
      <c r="BI95" s="614"/>
      <c r="BJ95" s="615"/>
      <c r="BK95" s="338">
        <f>IF(EXACT(VLOOKUP(BA95,OFERTA_0,3,FALSE),BC95),1,0)</f>
        <v>1</v>
      </c>
      <c r="BL95" s="338">
        <f>IF(EXACT(VLOOKUP(BA95,OFERTA_0,4,FALSE),BD95),1,0)</f>
        <v>1</v>
      </c>
      <c r="BM95" s="338">
        <f>IF(EXACT(VLOOKUP(BA95,OFERTA_0,5,FALSE),BE95),1,0)</f>
        <v>1</v>
      </c>
      <c r="BN95" s="338">
        <f>IF(BF95=0,0,1)</f>
        <v>1</v>
      </c>
      <c r="BO95" s="338">
        <f>IF(BG95=0,0,1)</f>
        <v>1</v>
      </c>
      <c r="BP95" s="338">
        <f>PRODUCT(BK95:BO95)</f>
        <v>1</v>
      </c>
      <c r="BQ95" s="341">
        <f>ROUND(BG95,0)</f>
        <v>29994991</v>
      </c>
      <c r="BR95" s="340">
        <f>BG95-BQ95</f>
        <v>0</v>
      </c>
    </row>
    <row r="96" spans="1:70" s="288" customFormat="1" ht="15.75" x14ac:dyDescent="0.25">
      <c r="A96" s="215">
        <f t="shared" si="154"/>
        <v>83</v>
      </c>
      <c r="B96" s="455" t="s">
        <v>895</v>
      </c>
      <c r="C96" s="455"/>
      <c r="D96" s="582" t="s">
        <v>303</v>
      </c>
      <c r="E96" s="456"/>
      <c r="F96" s="456"/>
      <c r="G96" s="456"/>
      <c r="H96" s="456"/>
      <c r="I96" s="457">
        <v>0</v>
      </c>
      <c r="J96" s="448" t="e">
        <v>#DIV/0!</v>
      </c>
      <c r="K96" s="199"/>
      <c r="L96" s="199"/>
      <c r="M96" s="616" t="s">
        <v>895</v>
      </c>
      <c r="N96" s="616"/>
      <c r="O96" s="542" t="s">
        <v>303</v>
      </c>
      <c r="P96" s="617"/>
      <c r="Q96" s="617"/>
      <c r="R96" s="617"/>
      <c r="S96" s="617"/>
      <c r="T96" s="618"/>
      <c r="U96" s="618">
        <v>282502264</v>
      </c>
      <c r="V96" s="608">
        <v>4.0897377981403485E-2</v>
      </c>
      <c r="W96" s="338"/>
      <c r="X96" s="338"/>
      <c r="Y96" s="338"/>
      <c r="Z96" s="338"/>
      <c r="AA96" s="338"/>
      <c r="AB96" s="338"/>
      <c r="AC96" s="339"/>
      <c r="AD96" s="340"/>
      <c r="AE96" s="207"/>
      <c r="AF96" s="207"/>
      <c r="AG96" s="616" t="s">
        <v>895</v>
      </c>
      <c r="AH96" s="616"/>
      <c r="AI96" s="542" t="s">
        <v>303</v>
      </c>
      <c r="AJ96" s="617"/>
      <c r="AK96" s="617"/>
      <c r="AL96" s="617"/>
      <c r="AM96" s="617"/>
      <c r="AN96" s="618"/>
      <c r="AO96" s="618">
        <v>339841244</v>
      </c>
      <c r="AP96" s="608">
        <v>3.5004155563825426E-2</v>
      </c>
      <c r="AQ96" s="338"/>
      <c r="AR96" s="338"/>
      <c r="AS96" s="338"/>
      <c r="AT96" s="338"/>
      <c r="AU96" s="338"/>
      <c r="AV96" s="338"/>
      <c r="AW96" s="339"/>
      <c r="AX96" s="340"/>
      <c r="BA96" s="616" t="s">
        <v>895</v>
      </c>
      <c r="BB96" s="616"/>
      <c r="BC96" s="542" t="s">
        <v>303</v>
      </c>
      <c r="BD96" s="617"/>
      <c r="BE96" s="617"/>
      <c r="BF96" s="617"/>
      <c r="BG96" s="617"/>
      <c r="BH96" s="618"/>
      <c r="BI96" s="618">
        <v>250103536</v>
      </c>
      <c r="BJ96" s="608">
        <v>3.5150051021250177E-2</v>
      </c>
      <c r="BK96" s="338"/>
      <c r="BL96" s="338"/>
      <c r="BM96" s="338"/>
      <c r="BN96" s="338"/>
      <c r="BO96" s="338"/>
      <c r="BP96" s="338"/>
      <c r="BQ96" s="339"/>
      <c r="BR96" s="340"/>
    </row>
    <row r="97" spans="1:70" s="288" customFormat="1" ht="15.75" x14ac:dyDescent="0.25">
      <c r="A97" s="215">
        <f t="shared" si="154"/>
        <v>84</v>
      </c>
      <c r="B97" s="458">
        <v>7.1</v>
      </c>
      <c r="C97" s="458"/>
      <c r="D97" s="583" t="s">
        <v>896</v>
      </c>
      <c r="E97" s="459"/>
      <c r="F97" s="459"/>
      <c r="G97" s="459"/>
      <c r="H97" s="459"/>
      <c r="I97" s="460"/>
      <c r="J97" s="461"/>
      <c r="K97" s="199"/>
      <c r="L97" s="199"/>
      <c r="M97" s="619">
        <v>7.1</v>
      </c>
      <c r="N97" s="619"/>
      <c r="O97" s="543" t="s">
        <v>896</v>
      </c>
      <c r="P97" s="620"/>
      <c r="Q97" s="620"/>
      <c r="R97" s="620"/>
      <c r="S97" s="620"/>
      <c r="T97" s="621">
        <v>151953976</v>
      </c>
      <c r="U97" s="621"/>
      <c r="V97" s="622"/>
      <c r="W97" s="338"/>
      <c r="X97" s="338"/>
      <c r="Y97" s="338"/>
      <c r="Z97" s="338"/>
      <c r="AA97" s="338"/>
      <c r="AB97" s="338"/>
      <c r="AC97" s="339"/>
      <c r="AD97" s="340"/>
      <c r="AE97" s="207"/>
      <c r="AF97" s="207"/>
      <c r="AG97" s="619">
        <v>7.1</v>
      </c>
      <c r="AH97" s="619"/>
      <c r="AI97" s="543" t="s">
        <v>896</v>
      </c>
      <c r="AJ97" s="620"/>
      <c r="AK97" s="620"/>
      <c r="AL97" s="620"/>
      <c r="AM97" s="620"/>
      <c r="AN97" s="621">
        <v>168941648</v>
      </c>
      <c r="AO97" s="621"/>
      <c r="AP97" s="622"/>
      <c r="AQ97" s="338"/>
      <c r="AR97" s="338"/>
      <c r="AS97" s="338"/>
      <c r="AT97" s="338"/>
      <c r="AU97" s="338"/>
      <c r="AV97" s="338"/>
      <c r="AW97" s="339"/>
      <c r="AX97" s="340"/>
      <c r="BA97" s="619">
        <v>7.1</v>
      </c>
      <c r="BB97" s="619"/>
      <c r="BC97" s="543" t="s">
        <v>896</v>
      </c>
      <c r="BD97" s="620"/>
      <c r="BE97" s="620"/>
      <c r="BF97" s="620"/>
      <c r="BG97" s="620"/>
      <c r="BH97" s="621">
        <v>134121686</v>
      </c>
      <c r="BI97" s="621"/>
      <c r="BJ97" s="622"/>
      <c r="BK97" s="338"/>
      <c r="BL97" s="338"/>
      <c r="BM97" s="338"/>
      <c r="BN97" s="338"/>
      <c r="BO97" s="338"/>
      <c r="BP97" s="338"/>
      <c r="BQ97" s="339"/>
      <c r="BR97" s="340"/>
    </row>
    <row r="98" spans="1:70" s="288" customFormat="1" ht="31.5" x14ac:dyDescent="0.2">
      <c r="A98" s="215">
        <f t="shared" si="154"/>
        <v>85</v>
      </c>
      <c r="B98" s="449" t="s">
        <v>897</v>
      </c>
      <c r="C98" s="449" t="s">
        <v>280</v>
      </c>
      <c r="D98" s="565" t="s">
        <v>304</v>
      </c>
      <c r="E98" s="449" t="s">
        <v>89</v>
      </c>
      <c r="F98" s="450">
        <v>4306.8100000000004</v>
      </c>
      <c r="G98" s="534"/>
      <c r="H98" s="451">
        <v>0</v>
      </c>
      <c r="I98" s="453"/>
      <c r="J98" s="454"/>
      <c r="K98" s="199"/>
      <c r="L98" s="199"/>
      <c r="M98" s="609" t="s">
        <v>897</v>
      </c>
      <c r="N98" s="609" t="s">
        <v>280</v>
      </c>
      <c r="O98" s="541" t="s">
        <v>304</v>
      </c>
      <c r="P98" s="609" t="s">
        <v>89</v>
      </c>
      <c r="Q98" s="610">
        <v>4306.8100000000004</v>
      </c>
      <c r="R98" s="611">
        <v>26562</v>
      </c>
      <c r="S98" s="612">
        <v>114397487</v>
      </c>
      <c r="T98" s="614"/>
      <c r="U98" s="614"/>
      <c r="V98" s="615"/>
      <c r="W98" s="338">
        <f>IF(EXACT(VLOOKUP(M98,OFERTA_0,3,FALSE),O98),1,0)</f>
        <v>1</v>
      </c>
      <c r="X98" s="338">
        <f>IF(EXACT(VLOOKUP(M98,OFERTA_0,4,FALSE),P98),1,0)</f>
        <v>1</v>
      </c>
      <c r="Y98" s="338">
        <f>IF(EXACT(VLOOKUP(M98,OFERTA_0,5,FALSE),Q98),1,0)</f>
        <v>1</v>
      </c>
      <c r="Z98" s="338">
        <f t="shared" ref="Z98" si="197">IF(R98=0,0,1)</f>
        <v>1</v>
      </c>
      <c r="AA98" s="338">
        <f t="shared" ref="AA98" si="198">IF(S98=0,0,1)</f>
        <v>1</v>
      </c>
      <c r="AB98" s="338">
        <f t="shared" ref="AB98" si="199">PRODUCT(W98:AA98)</f>
        <v>1</v>
      </c>
      <c r="AC98" s="341">
        <f>ROUND(S98,0)</f>
        <v>114397487</v>
      </c>
      <c r="AD98" s="340">
        <f>S98-AC98</f>
        <v>0</v>
      </c>
      <c r="AE98" s="207"/>
      <c r="AF98" s="207"/>
      <c r="AG98" s="609" t="s">
        <v>897</v>
      </c>
      <c r="AH98" s="609" t="s">
        <v>280</v>
      </c>
      <c r="AI98" s="541" t="s">
        <v>304</v>
      </c>
      <c r="AJ98" s="609" t="s">
        <v>89</v>
      </c>
      <c r="AK98" s="610">
        <v>4306.8100000000004</v>
      </c>
      <c r="AL98" s="611">
        <v>27551</v>
      </c>
      <c r="AM98" s="612">
        <v>118656922</v>
      </c>
      <c r="AN98" s="614"/>
      <c r="AO98" s="614"/>
      <c r="AP98" s="615"/>
      <c r="AQ98" s="338">
        <f>IF(EXACT(VLOOKUP(AG98,OFERTA_0,3,FALSE),AI98),1,0)</f>
        <v>1</v>
      </c>
      <c r="AR98" s="338">
        <f>IF(EXACT(VLOOKUP(AG98,OFERTA_0,4,FALSE),AJ98),1,0)</f>
        <v>1</v>
      </c>
      <c r="AS98" s="338">
        <f>IF(EXACT(VLOOKUP(AG98,OFERTA_0,5,FALSE),AK98),1,0)</f>
        <v>1</v>
      </c>
      <c r="AT98" s="338">
        <f t="shared" ref="AT98" si="200">IF(AL98=0,0,1)</f>
        <v>1</v>
      </c>
      <c r="AU98" s="338">
        <f t="shared" ref="AU98" si="201">IF(AM98=0,0,1)</f>
        <v>1</v>
      </c>
      <c r="AV98" s="338">
        <f t="shared" ref="AV98" si="202">PRODUCT(AQ98:AU98)</f>
        <v>1</v>
      </c>
      <c r="AW98" s="341">
        <f>ROUND(AM98,0)</f>
        <v>118656922</v>
      </c>
      <c r="AX98" s="340">
        <f>AM98-AW98</f>
        <v>0</v>
      </c>
      <c r="BA98" s="609" t="s">
        <v>897</v>
      </c>
      <c r="BB98" s="609" t="s">
        <v>280</v>
      </c>
      <c r="BC98" s="541" t="s">
        <v>304</v>
      </c>
      <c r="BD98" s="609" t="s">
        <v>89</v>
      </c>
      <c r="BE98" s="610">
        <v>4306.8100000000004</v>
      </c>
      <c r="BF98" s="611">
        <v>23000</v>
      </c>
      <c r="BG98" s="612">
        <v>99056630</v>
      </c>
      <c r="BH98" s="614"/>
      <c r="BI98" s="614"/>
      <c r="BJ98" s="615"/>
      <c r="BK98" s="338">
        <f>IF(EXACT(VLOOKUP(BA98,OFERTA_0,3,FALSE),BC98),1,0)</f>
        <v>1</v>
      </c>
      <c r="BL98" s="338">
        <f>IF(EXACT(VLOOKUP(BA98,OFERTA_0,4,FALSE),BD98),1,0)</f>
        <v>1</v>
      </c>
      <c r="BM98" s="338">
        <f>IF(EXACT(VLOOKUP(BA98,OFERTA_0,5,FALSE),BE98),1,0)</f>
        <v>1</v>
      </c>
      <c r="BN98" s="338">
        <f t="shared" ref="BN98" si="203">IF(BF98=0,0,1)</f>
        <v>1</v>
      </c>
      <c r="BO98" s="338">
        <f t="shared" ref="BO98" si="204">IF(BG98=0,0,1)</f>
        <v>1</v>
      </c>
      <c r="BP98" s="338">
        <f t="shared" ref="BP98" si="205">PRODUCT(BK98:BO98)</f>
        <v>1</v>
      </c>
      <c r="BQ98" s="341">
        <f>ROUND(BG98,0)</f>
        <v>99056630</v>
      </c>
      <c r="BR98" s="340">
        <f>BG98-BQ98</f>
        <v>0</v>
      </c>
    </row>
    <row r="99" spans="1:70" s="288" customFormat="1" ht="47.25" x14ac:dyDescent="0.2">
      <c r="A99" s="215">
        <f t="shared" si="154"/>
        <v>86</v>
      </c>
      <c r="B99" s="449" t="s">
        <v>898</v>
      </c>
      <c r="C99" s="449" t="s">
        <v>280</v>
      </c>
      <c r="D99" s="565" t="s">
        <v>564</v>
      </c>
      <c r="E99" s="449" t="s">
        <v>89</v>
      </c>
      <c r="F99" s="450">
        <v>409.9</v>
      </c>
      <c r="G99" s="534"/>
      <c r="H99" s="451">
        <v>0</v>
      </c>
      <c r="I99" s="453"/>
      <c r="J99" s="454"/>
      <c r="K99" s="199"/>
      <c r="L99" s="199"/>
      <c r="M99" s="609" t="s">
        <v>898</v>
      </c>
      <c r="N99" s="609" t="s">
        <v>280</v>
      </c>
      <c r="O99" s="541" t="s">
        <v>564</v>
      </c>
      <c r="P99" s="609" t="s">
        <v>89</v>
      </c>
      <c r="Q99" s="610">
        <v>409.9</v>
      </c>
      <c r="R99" s="611">
        <v>41429</v>
      </c>
      <c r="S99" s="612">
        <v>16981747</v>
      </c>
      <c r="T99" s="614"/>
      <c r="U99" s="614"/>
      <c r="V99" s="615"/>
      <c r="W99" s="338">
        <f>IF(EXACT(VLOOKUP(M99,OFERTA_0,3,FALSE),O99),1,0)</f>
        <v>1</v>
      </c>
      <c r="X99" s="338">
        <f>IF(EXACT(VLOOKUP(M99,OFERTA_0,4,FALSE),P99),1,0)</f>
        <v>1</v>
      </c>
      <c r="Y99" s="338">
        <f>IF(EXACT(VLOOKUP(M99,OFERTA_0,5,FALSE),Q99),1,0)</f>
        <v>1</v>
      </c>
      <c r="Z99" s="338">
        <f>IF(R99=0,0,1)</f>
        <v>1</v>
      </c>
      <c r="AA99" s="338">
        <f>IF(S99=0,0,1)</f>
        <v>1</v>
      </c>
      <c r="AB99" s="338">
        <f>PRODUCT(W99:AA99)</f>
        <v>1</v>
      </c>
      <c r="AC99" s="341">
        <f>ROUND(S99,0)</f>
        <v>16981747</v>
      </c>
      <c r="AD99" s="340">
        <f>S99-AC99</f>
        <v>0</v>
      </c>
      <c r="AE99" s="207"/>
      <c r="AF99" s="207"/>
      <c r="AG99" s="609" t="s">
        <v>898</v>
      </c>
      <c r="AH99" s="609" t="s">
        <v>280</v>
      </c>
      <c r="AI99" s="541" t="s">
        <v>564</v>
      </c>
      <c r="AJ99" s="609" t="s">
        <v>89</v>
      </c>
      <c r="AK99" s="610">
        <v>409.9</v>
      </c>
      <c r="AL99" s="611">
        <v>36523</v>
      </c>
      <c r="AM99" s="612">
        <v>14970778</v>
      </c>
      <c r="AN99" s="614"/>
      <c r="AO99" s="614"/>
      <c r="AP99" s="615"/>
      <c r="AQ99" s="338">
        <f>IF(EXACT(VLOOKUP(AG99,OFERTA_0,3,FALSE),AI99),1,0)</f>
        <v>1</v>
      </c>
      <c r="AR99" s="338">
        <f>IF(EXACT(VLOOKUP(AG99,OFERTA_0,4,FALSE),AJ99),1,0)</f>
        <v>1</v>
      </c>
      <c r="AS99" s="338">
        <f>IF(EXACT(VLOOKUP(AG99,OFERTA_0,5,FALSE),AK99),1,0)</f>
        <v>1</v>
      </c>
      <c r="AT99" s="338">
        <f>IF(AL99=0,0,1)</f>
        <v>1</v>
      </c>
      <c r="AU99" s="338">
        <f>IF(AM99=0,0,1)</f>
        <v>1</v>
      </c>
      <c r="AV99" s="338">
        <f>PRODUCT(AQ99:AU99)</f>
        <v>1</v>
      </c>
      <c r="AW99" s="341">
        <f>ROUND(AM99,0)</f>
        <v>14970778</v>
      </c>
      <c r="AX99" s="340">
        <f>AM99-AW99</f>
        <v>0</v>
      </c>
      <c r="BA99" s="609" t="s">
        <v>898</v>
      </c>
      <c r="BB99" s="609" t="s">
        <v>280</v>
      </c>
      <c r="BC99" s="541" t="s">
        <v>564</v>
      </c>
      <c r="BD99" s="609" t="s">
        <v>89</v>
      </c>
      <c r="BE99" s="610">
        <v>409.9</v>
      </c>
      <c r="BF99" s="611">
        <v>22269</v>
      </c>
      <c r="BG99" s="612">
        <v>9128063</v>
      </c>
      <c r="BH99" s="614"/>
      <c r="BI99" s="614"/>
      <c r="BJ99" s="615"/>
      <c r="BK99" s="338">
        <f>IF(EXACT(VLOOKUP(BA99,OFERTA_0,3,FALSE),BC99),1,0)</f>
        <v>1</v>
      </c>
      <c r="BL99" s="338">
        <f>IF(EXACT(VLOOKUP(BA99,OFERTA_0,4,FALSE),BD99),1,0)</f>
        <v>1</v>
      </c>
      <c r="BM99" s="338">
        <f>IF(EXACT(VLOOKUP(BA99,OFERTA_0,5,FALSE),BE99),1,0)</f>
        <v>1</v>
      </c>
      <c r="BN99" s="338">
        <f>IF(BF99=0,0,1)</f>
        <v>1</v>
      </c>
      <c r="BO99" s="338">
        <f>IF(BG99=0,0,1)</f>
        <v>1</v>
      </c>
      <c r="BP99" s="338">
        <f>PRODUCT(BK99:BO99)</f>
        <v>1</v>
      </c>
      <c r="BQ99" s="341">
        <f>ROUND(BG99,0)</f>
        <v>9128063</v>
      </c>
      <c r="BR99" s="340">
        <f>BG99-BQ99</f>
        <v>0</v>
      </c>
    </row>
    <row r="100" spans="1:70" s="288" customFormat="1" ht="47.25" x14ac:dyDescent="0.2">
      <c r="A100" s="215">
        <f t="shared" si="154"/>
        <v>87</v>
      </c>
      <c r="B100" s="449" t="s">
        <v>899</v>
      </c>
      <c r="C100" s="449" t="s">
        <v>280</v>
      </c>
      <c r="D100" s="565" t="s">
        <v>900</v>
      </c>
      <c r="E100" s="449" t="s">
        <v>89</v>
      </c>
      <c r="F100" s="450">
        <v>1643.35</v>
      </c>
      <c r="G100" s="534"/>
      <c r="H100" s="451">
        <v>0</v>
      </c>
      <c r="I100" s="453"/>
      <c r="J100" s="454"/>
      <c r="K100" s="199"/>
      <c r="L100" s="199"/>
      <c r="M100" s="609" t="s">
        <v>899</v>
      </c>
      <c r="N100" s="609" t="s">
        <v>280</v>
      </c>
      <c r="O100" s="541" t="s">
        <v>900</v>
      </c>
      <c r="P100" s="609" t="s">
        <v>89</v>
      </c>
      <c r="Q100" s="610">
        <v>1643.35</v>
      </c>
      <c r="R100" s="611">
        <v>12520</v>
      </c>
      <c r="S100" s="612">
        <v>20574742</v>
      </c>
      <c r="T100" s="614"/>
      <c r="U100" s="614"/>
      <c r="V100" s="615"/>
      <c r="W100" s="338">
        <f>IF(EXACT(VLOOKUP(M100,OFERTA_0,3,FALSE),O100),1,0)</f>
        <v>1</v>
      </c>
      <c r="X100" s="338">
        <f>IF(EXACT(VLOOKUP(M100,OFERTA_0,4,FALSE),P100),1,0)</f>
        <v>1</v>
      </c>
      <c r="Y100" s="338">
        <f>IF(EXACT(VLOOKUP(M100,OFERTA_0,5,FALSE),Q100),1,0)</f>
        <v>1</v>
      </c>
      <c r="Z100" s="338">
        <f>IF(R100=0,0,1)</f>
        <v>1</v>
      </c>
      <c r="AA100" s="338">
        <f>IF(S100=0,0,1)</f>
        <v>1</v>
      </c>
      <c r="AB100" s="338">
        <f>PRODUCT(W100:AA100)</f>
        <v>1</v>
      </c>
      <c r="AC100" s="341">
        <f>ROUND(S100,0)</f>
        <v>20574742</v>
      </c>
      <c r="AD100" s="340">
        <f>S100-AC100</f>
        <v>0</v>
      </c>
      <c r="AE100" s="207"/>
      <c r="AF100" s="207"/>
      <c r="AG100" s="609" t="s">
        <v>899</v>
      </c>
      <c r="AH100" s="609" t="s">
        <v>280</v>
      </c>
      <c r="AI100" s="541" t="s">
        <v>900</v>
      </c>
      <c r="AJ100" s="609" t="s">
        <v>89</v>
      </c>
      <c r="AK100" s="610">
        <v>1643.35</v>
      </c>
      <c r="AL100" s="611">
        <v>21489</v>
      </c>
      <c r="AM100" s="612">
        <v>35313948</v>
      </c>
      <c r="AN100" s="614"/>
      <c r="AO100" s="614"/>
      <c r="AP100" s="615"/>
      <c r="AQ100" s="338">
        <f>IF(EXACT(VLOOKUP(AG100,OFERTA_0,3,FALSE),AI100),1,0)</f>
        <v>1</v>
      </c>
      <c r="AR100" s="338">
        <f>IF(EXACT(VLOOKUP(AG100,OFERTA_0,4,FALSE),AJ100),1,0)</f>
        <v>1</v>
      </c>
      <c r="AS100" s="338">
        <f>IF(EXACT(VLOOKUP(AG100,OFERTA_0,5,FALSE),AK100),1,0)</f>
        <v>1</v>
      </c>
      <c r="AT100" s="338">
        <f>IF(AL100=0,0,1)</f>
        <v>1</v>
      </c>
      <c r="AU100" s="338">
        <f>IF(AM100=0,0,1)</f>
        <v>1</v>
      </c>
      <c r="AV100" s="338">
        <f>PRODUCT(AQ100:AU100)</f>
        <v>1</v>
      </c>
      <c r="AW100" s="341">
        <f>ROUND(AM100,0)</f>
        <v>35313948</v>
      </c>
      <c r="AX100" s="340">
        <f>AM100-AW100</f>
        <v>0</v>
      </c>
      <c r="BA100" s="609" t="s">
        <v>899</v>
      </c>
      <c r="BB100" s="609" t="s">
        <v>280</v>
      </c>
      <c r="BC100" s="541" t="s">
        <v>900</v>
      </c>
      <c r="BD100" s="609" t="s">
        <v>89</v>
      </c>
      <c r="BE100" s="610">
        <v>1643.35</v>
      </c>
      <c r="BF100" s="611">
        <v>15783</v>
      </c>
      <c r="BG100" s="612">
        <v>25936993</v>
      </c>
      <c r="BH100" s="614"/>
      <c r="BI100" s="614"/>
      <c r="BJ100" s="615"/>
      <c r="BK100" s="338">
        <f>IF(EXACT(VLOOKUP(BA100,OFERTA_0,3,FALSE),BC100),1,0)</f>
        <v>1</v>
      </c>
      <c r="BL100" s="338">
        <f>IF(EXACT(VLOOKUP(BA100,OFERTA_0,4,FALSE),BD100),1,0)</f>
        <v>1</v>
      </c>
      <c r="BM100" s="338">
        <f>IF(EXACT(VLOOKUP(BA100,OFERTA_0,5,FALSE),BE100),1,0)</f>
        <v>1</v>
      </c>
      <c r="BN100" s="338">
        <f>IF(BF100=0,0,1)</f>
        <v>1</v>
      </c>
      <c r="BO100" s="338">
        <f>IF(BG100=0,0,1)</f>
        <v>1</v>
      </c>
      <c r="BP100" s="338">
        <f>PRODUCT(BK100:BO100)</f>
        <v>1</v>
      </c>
      <c r="BQ100" s="341">
        <f>ROUND(BG100,0)</f>
        <v>25936993</v>
      </c>
      <c r="BR100" s="340">
        <f>BG100-BQ100</f>
        <v>0</v>
      </c>
    </row>
    <row r="101" spans="1:70" s="288" customFormat="1" ht="15.75" x14ac:dyDescent="0.25">
      <c r="A101" s="215">
        <f t="shared" si="154"/>
        <v>88</v>
      </c>
      <c r="B101" s="458" t="s">
        <v>901</v>
      </c>
      <c r="C101" s="458"/>
      <c r="D101" s="583" t="s">
        <v>305</v>
      </c>
      <c r="E101" s="459"/>
      <c r="F101" s="459"/>
      <c r="G101" s="459"/>
      <c r="H101" s="459"/>
      <c r="I101" s="460"/>
      <c r="J101" s="461"/>
      <c r="K101" s="199"/>
      <c r="L101" s="199"/>
      <c r="M101" s="619" t="s">
        <v>901</v>
      </c>
      <c r="N101" s="619"/>
      <c r="O101" s="543" t="s">
        <v>305</v>
      </c>
      <c r="P101" s="620"/>
      <c r="Q101" s="620"/>
      <c r="R101" s="620"/>
      <c r="S101" s="620"/>
      <c r="T101" s="621">
        <v>52544228</v>
      </c>
      <c r="U101" s="621"/>
      <c r="V101" s="622"/>
      <c r="W101" s="338"/>
      <c r="X101" s="338"/>
      <c r="Y101" s="338"/>
      <c r="Z101" s="338"/>
      <c r="AA101" s="338"/>
      <c r="AB101" s="338"/>
      <c r="AC101" s="339"/>
      <c r="AD101" s="340"/>
      <c r="AE101" s="207"/>
      <c r="AF101" s="207"/>
      <c r="AG101" s="619" t="s">
        <v>901</v>
      </c>
      <c r="AH101" s="619"/>
      <c r="AI101" s="543" t="s">
        <v>305</v>
      </c>
      <c r="AJ101" s="620"/>
      <c r="AK101" s="620"/>
      <c r="AL101" s="620"/>
      <c r="AM101" s="620"/>
      <c r="AN101" s="621">
        <v>47916147</v>
      </c>
      <c r="AO101" s="621"/>
      <c r="AP101" s="622"/>
      <c r="AQ101" s="338"/>
      <c r="AR101" s="338"/>
      <c r="AS101" s="338"/>
      <c r="AT101" s="338"/>
      <c r="AU101" s="338"/>
      <c r="AV101" s="338"/>
      <c r="AW101" s="339"/>
      <c r="AX101" s="340"/>
      <c r="BA101" s="619" t="s">
        <v>901</v>
      </c>
      <c r="BB101" s="619"/>
      <c r="BC101" s="543" t="s">
        <v>305</v>
      </c>
      <c r="BD101" s="620"/>
      <c r="BE101" s="620"/>
      <c r="BF101" s="620"/>
      <c r="BG101" s="620"/>
      <c r="BH101" s="621">
        <v>30501715</v>
      </c>
      <c r="BI101" s="621"/>
      <c r="BJ101" s="622"/>
      <c r="BK101" s="338"/>
      <c r="BL101" s="338"/>
      <c r="BM101" s="338"/>
      <c r="BN101" s="338"/>
      <c r="BO101" s="338"/>
      <c r="BP101" s="338"/>
      <c r="BQ101" s="339"/>
      <c r="BR101" s="340"/>
    </row>
    <row r="102" spans="1:70" s="288" customFormat="1" ht="63" x14ac:dyDescent="0.2">
      <c r="A102" s="215">
        <f t="shared" si="154"/>
        <v>89</v>
      </c>
      <c r="B102" s="449" t="s">
        <v>902</v>
      </c>
      <c r="C102" s="449" t="s">
        <v>280</v>
      </c>
      <c r="D102" s="565" t="s">
        <v>306</v>
      </c>
      <c r="E102" s="449" t="s">
        <v>89</v>
      </c>
      <c r="F102" s="450">
        <v>306.81</v>
      </c>
      <c r="G102" s="534"/>
      <c r="H102" s="451">
        <v>0</v>
      </c>
      <c r="I102" s="453"/>
      <c r="J102" s="454"/>
      <c r="K102" s="199"/>
      <c r="L102" s="199"/>
      <c r="M102" s="609" t="s">
        <v>902</v>
      </c>
      <c r="N102" s="609" t="s">
        <v>280</v>
      </c>
      <c r="O102" s="541" t="s">
        <v>306</v>
      </c>
      <c r="P102" s="609" t="s">
        <v>89</v>
      </c>
      <c r="Q102" s="610">
        <v>306.81</v>
      </c>
      <c r="R102" s="611">
        <v>58650</v>
      </c>
      <c r="S102" s="612">
        <v>17994407</v>
      </c>
      <c r="T102" s="614"/>
      <c r="U102" s="614"/>
      <c r="V102" s="615"/>
      <c r="W102" s="338">
        <f>IF(EXACT(VLOOKUP(M102,OFERTA_0,3,FALSE),O102),1,0)</f>
        <v>1</v>
      </c>
      <c r="X102" s="338">
        <f>IF(EXACT(VLOOKUP(M102,OFERTA_0,4,FALSE),P102),1,0)</f>
        <v>1</v>
      </c>
      <c r="Y102" s="338">
        <f>IF(EXACT(VLOOKUP(M102,OFERTA_0,5,FALSE),Q102),1,0)</f>
        <v>1</v>
      </c>
      <c r="Z102" s="338">
        <f t="shared" ref="Z102:AA104" si="206">IF(R102=0,0,1)</f>
        <v>1</v>
      </c>
      <c r="AA102" s="338">
        <f t="shared" si="206"/>
        <v>1</v>
      </c>
      <c r="AB102" s="338">
        <f t="shared" ref="AB102:AB107" si="207">PRODUCT(W102:AA102)</f>
        <v>1</v>
      </c>
      <c r="AC102" s="341">
        <f>ROUND(S102,0)</f>
        <v>17994407</v>
      </c>
      <c r="AD102" s="340">
        <f>S102-AC102</f>
        <v>0</v>
      </c>
      <c r="AE102" s="207"/>
      <c r="AF102" s="207"/>
      <c r="AG102" s="609" t="s">
        <v>902</v>
      </c>
      <c r="AH102" s="609" t="s">
        <v>280</v>
      </c>
      <c r="AI102" s="541" t="s">
        <v>306</v>
      </c>
      <c r="AJ102" s="609" t="s">
        <v>89</v>
      </c>
      <c r="AK102" s="610">
        <v>306.81</v>
      </c>
      <c r="AL102" s="611">
        <v>62958</v>
      </c>
      <c r="AM102" s="612">
        <v>19316144</v>
      </c>
      <c r="AN102" s="614"/>
      <c r="AO102" s="614"/>
      <c r="AP102" s="615"/>
      <c r="AQ102" s="338">
        <f>IF(EXACT(VLOOKUP(AG102,OFERTA_0,3,FALSE),AI102),1,0)</f>
        <v>1</v>
      </c>
      <c r="AR102" s="338">
        <f>IF(EXACT(VLOOKUP(AG102,OFERTA_0,4,FALSE),AJ102),1,0)</f>
        <v>1</v>
      </c>
      <c r="AS102" s="338">
        <f>IF(EXACT(VLOOKUP(AG102,OFERTA_0,5,FALSE),AK102),1,0)</f>
        <v>1</v>
      </c>
      <c r="AT102" s="338">
        <f t="shared" ref="AT102:AT104" si="208">IF(AL102=0,0,1)</f>
        <v>1</v>
      </c>
      <c r="AU102" s="338">
        <f t="shared" ref="AU102:AU104" si="209">IF(AM102=0,0,1)</f>
        <v>1</v>
      </c>
      <c r="AV102" s="338">
        <f t="shared" ref="AV102:AV104" si="210">PRODUCT(AQ102:AU102)</f>
        <v>1</v>
      </c>
      <c r="AW102" s="341">
        <f>ROUND(AM102,0)</f>
        <v>19316144</v>
      </c>
      <c r="AX102" s="340">
        <f>AM102-AW102</f>
        <v>0</v>
      </c>
      <c r="BA102" s="609" t="s">
        <v>902</v>
      </c>
      <c r="BB102" s="609" t="s">
        <v>280</v>
      </c>
      <c r="BC102" s="541" t="s">
        <v>306</v>
      </c>
      <c r="BD102" s="609" t="s">
        <v>89</v>
      </c>
      <c r="BE102" s="610">
        <v>306.81</v>
      </c>
      <c r="BF102" s="611">
        <v>47061</v>
      </c>
      <c r="BG102" s="612">
        <v>14438785</v>
      </c>
      <c r="BH102" s="614"/>
      <c r="BI102" s="614"/>
      <c r="BJ102" s="615"/>
      <c r="BK102" s="338">
        <f>IF(EXACT(VLOOKUP(BA102,OFERTA_0,3,FALSE),BC102),1,0)</f>
        <v>1</v>
      </c>
      <c r="BL102" s="338">
        <f>IF(EXACT(VLOOKUP(BA102,OFERTA_0,4,FALSE),BD102),1,0)</f>
        <v>1</v>
      </c>
      <c r="BM102" s="338">
        <f>IF(EXACT(VLOOKUP(BA102,OFERTA_0,5,FALSE),BE102),1,0)</f>
        <v>1</v>
      </c>
      <c r="BN102" s="338">
        <f t="shared" ref="BN102:BN104" si="211">IF(BF102=0,0,1)</f>
        <v>1</v>
      </c>
      <c r="BO102" s="338">
        <f t="shared" ref="BO102:BO104" si="212">IF(BG102=0,0,1)</f>
        <v>1</v>
      </c>
      <c r="BP102" s="338">
        <f t="shared" ref="BP102:BP104" si="213">PRODUCT(BK102:BO102)</f>
        <v>1</v>
      </c>
      <c r="BQ102" s="341">
        <f>ROUND(BG102,0)</f>
        <v>14438785</v>
      </c>
      <c r="BR102" s="340">
        <f>BG102-BQ102</f>
        <v>0</v>
      </c>
    </row>
    <row r="103" spans="1:70" s="288" customFormat="1" ht="63" x14ac:dyDescent="0.2">
      <c r="A103" s="215">
        <f t="shared" si="154"/>
        <v>90</v>
      </c>
      <c r="B103" s="449" t="s">
        <v>903</v>
      </c>
      <c r="C103" s="449" t="s">
        <v>280</v>
      </c>
      <c r="D103" s="565" t="s">
        <v>565</v>
      </c>
      <c r="E103" s="449" t="s">
        <v>89</v>
      </c>
      <c r="F103" s="450">
        <v>53.62</v>
      </c>
      <c r="G103" s="534"/>
      <c r="H103" s="451">
        <v>0</v>
      </c>
      <c r="I103" s="453"/>
      <c r="J103" s="454"/>
      <c r="K103" s="199"/>
      <c r="L103" s="199"/>
      <c r="M103" s="609" t="s">
        <v>903</v>
      </c>
      <c r="N103" s="609" t="s">
        <v>280</v>
      </c>
      <c r="O103" s="541" t="s">
        <v>565</v>
      </c>
      <c r="P103" s="609" t="s">
        <v>89</v>
      </c>
      <c r="Q103" s="610">
        <v>53.62</v>
      </c>
      <c r="R103" s="611">
        <v>190583</v>
      </c>
      <c r="S103" s="612">
        <v>10219060</v>
      </c>
      <c r="T103" s="614"/>
      <c r="U103" s="614"/>
      <c r="V103" s="615"/>
      <c r="W103" s="338">
        <f>IF(EXACT(VLOOKUP(M103,OFERTA_0,3,FALSE),O103),1,0)</f>
        <v>1</v>
      </c>
      <c r="X103" s="338">
        <f>IF(EXACT(VLOOKUP(M103,OFERTA_0,4,FALSE),P103),1,0)</f>
        <v>1</v>
      </c>
      <c r="Y103" s="338">
        <f>IF(EXACT(VLOOKUP(M103,OFERTA_0,5,FALSE),Q103),1,0)</f>
        <v>1</v>
      </c>
      <c r="Z103" s="338">
        <f t="shared" si="206"/>
        <v>1</v>
      </c>
      <c r="AA103" s="338">
        <f t="shared" si="206"/>
        <v>1</v>
      </c>
      <c r="AB103" s="338">
        <f t="shared" si="207"/>
        <v>1</v>
      </c>
      <c r="AC103" s="341">
        <f>ROUND(S103,0)</f>
        <v>10219060</v>
      </c>
      <c r="AD103" s="340">
        <f>S103-AC103</f>
        <v>0</v>
      </c>
      <c r="AE103" s="207"/>
      <c r="AF103" s="207"/>
      <c r="AG103" s="609" t="s">
        <v>903</v>
      </c>
      <c r="AH103" s="609" t="s">
        <v>280</v>
      </c>
      <c r="AI103" s="541" t="s">
        <v>565</v>
      </c>
      <c r="AJ103" s="609" t="s">
        <v>89</v>
      </c>
      <c r="AK103" s="610">
        <v>53.62</v>
      </c>
      <c r="AL103" s="611">
        <v>104573</v>
      </c>
      <c r="AM103" s="612">
        <v>5607204</v>
      </c>
      <c r="AN103" s="614"/>
      <c r="AO103" s="614"/>
      <c r="AP103" s="615"/>
      <c r="AQ103" s="338">
        <f>IF(EXACT(VLOOKUP(AG103,OFERTA_0,3,FALSE),AI103),1,0)</f>
        <v>1</v>
      </c>
      <c r="AR103" s="338">
        <f>IF(EXACT(VLOOKUP(AG103,OFERTA_0,4,FALSE),AJ103),1,0)</f>
        <v>1</v>
      </c>
      <c r="AS103" s="338">
        <f>IF(EXACT(VLOOKUP(AG103,OFERTA_0,5,FALSE),AK103),1,0)</f>
        <v>1</v>
      </c>
      <c r="AT103" s="338">
        <f t="shared" si="208"/>
        <v>1</v>
      </c>
      <c r="AU103" s="338">
        <f t="shared" si="209"/>
        <v>1</v>
      </c>
      <c r="AV103" s="338">
        <f t="shared" si="210"/>
        <v>1</v>
      </c>
      <c r="AW103" s="341">
        <f>ROUND(AM103,0)</f>
        <v>5607204</v>
      </c>
      <c r="AX103" s="340">
        <f>AM103-AW103</f>
        <v>0</v>
      </c>
      <c r="BA103" s="609" t="s">
        <v>903</v>
      </c>
      <c r="BB103" s="609" t="s">
        <v>280</v>
      </c>
      <c r="BC103" s="541" t="s">
        <v>565</v>
      </c>
      <c r="BD103" s="609" t="s">
        <v>89</v>
      </c>
      <c r="BE103" s="610">
        <v>53.62</v>
      </c>
      <c r="BF103" s="611">
        <v>103639</v>
      </c>
      <c r="BG103" s="612">
        <v>5557123</v>
      </c>
      <c r="BH103" s="614"/>
      <c r="BI103" s="614"/>
      <c r="BJ103" s="615"/>
      <c r="BK103" s="338">
        <f>IF(EXACT(VLOOKUP(BA103,OFERTA_0,3,FALSE),BC103),1,0)</f>
        <v>1</v>
      </c>
      <c r="BL103" s="338">
        <f>IF(EXACT(VLOOKUP(BA103,OFERTA_0,4,FALSE),BD103),1,0)</f>
        <v>1</v>
      </c>
      <c r="BM103" s="338">
        <f>IF(EXACT(VLOOKUP(BA103,OFERTA_0,5,FALSE),BE103),1,0)</f>
        <v>1</v>
      </c>
      <c r="BN103" s="338">
        <f t="shared" si="211"/>
        <v>1</v>
      </c>
      <c r="BO103" s="338">
        <f t="shared" si="212"/>
        <v>1</v>
      </c>
      <c r="BP103" s="338">
        <f t="shared" si="213"/>
        <v>1</v>
      </c>
      <c r="BQ103" s="341">
        <f>ROUND(BG103,0)</f>
        <v>5557123</v>
      </c>
      <c r="BR103" s="340">
        <f>BG103-BQ103</f>
        <v>0</v>
      </c>
    </row>
    <row r="104" spans="1:70" s="288" customFormat="1" ht="47.25" x14ac:dyDescent="0.2">
      <c r="A104" s="215">
        <f t="shared" si="154"/>
        <v>91</v>
      </c>
      <c r="B104" s="449" t="s">
        <v>904</v>
      </c>
      <c r="C104" s="449" t="s">
        <v>275</v>
      </c>
      <c r="D104" s="565" t="s">
        <v>566</v>
      </c>
      <c r="E104" s="449" t="s">
        <v>89</v>
      </c>
      <c r="F104" s="450">
        <v>85.15</v>
      </c>
      <c r="G104" s="534"/>
      <c r="H104" s="451">
        <v>0</v>
      </c>
      <c r="I104" s="453"/>
      <c r="J104" s="454"/>
      <c r="K104" s="199"/>
      <c r="L104" s="199"/>
      <c r="M104" s="609" t="s">
        <v>904</v>
      </c>
      <c r="N104" s="609" t="s">
        <v>275</v>
      </c>
      <c r="O104" s="541" t="s">
        <v>566</v>
      </c>
      <c r="P104" s="609" t="s">
        <v>89</v>
      </c>
      <c r="Q104" s="610">
        <v>85.15</v>
      </c>
      <c r="R104" s="611">
        <v>285740</v>
      </c>
      <c r="S104" s="612">
        <v>24330761</v>
      </c>
      <c r="T104" s="614"/>
      <c r="U104" s="614"/>
      <c r="V104" s="615"/>
      <c r="W104" s="338">
        <f>IF(EXACT(VLOOKUP(M104,OFERTA_0,3,FALSE),O104),1,0)</f>
        <v>1</v>
      </c>
      <c r="X104" s="338">
        <f>IF(EXACT(VLOOKUP(M104,OFERTA_0,4,FALSE),P104),1,0)</f>
        <v>1</v>
      </c>
      <c r="Y104" s="338">
        <f>IF(EXACT(VLOOKUP(M104,OFERTA_0,5,FALSE),Q104),1,0)</f>
        <v>1</v>
      </c>
      <c r="Z104" s="338">
        <f t="shared" si="206"/>
        <v>1</v>
      </c>
      <c r="AA104" s="338">
        <f t="shared" si="206"/>
        <v>1</v>
      </c>
      <c r="AB104" s="338">
        <f t="shared" si="207"/>
        <v>1</v>
      </c>
      <c r="AC104" s="341">
        <f>ROUND(S104,0)</f>
        <v>24330761</v>
      </c>
      <c r="AD104" s="340">
        <f>S104-AC104</f>
        <v>0</v>
      </c>
      <c r="AE104" s="207"/>
      <c r="AF104" s="207"/>
      <c r="AG104" s="609" t="s">
        <v>904</v>
      </c>
      <c r="AH104" s="609" t="s">
        <v>275</v>
      </c>
      <c r="AI104" s="541" t="s">
        <v>566</v>
      </c>
      <c r="AJ104" s="609" t="s">
        <v>89</v>
      </c>
      <c r="AK104" s="610">
        <v>85.15</v>
      </c>
      <c r="AL104" s="611">
        <v>270027</v>
      </c>
      <c r="AM104" s="612">
        <v>22992799</v>
      </c>
      <c r="AN104" s="614"/>
      <c r="AO104" s="614"/>
      <c r="AP104" s="615"/>
      <c r="AQ104" s="338">
        <f>IF(EXACT(VLOOKUP(AG104,OFERTA_0,3,FALSE),AI104),1,0)</f>
        <v>1</v>
      </c>
      <c r="AR104" s="338">
        <f>IF(EXACT(VLOOKUP(AG104,OFERTA_0,4,FALSE),AJ104),1,0)</f>
        <v>1</v>
      </c>
      <c r="AS104" s="338">
        <f>IF(EXACT(VLOOKUP(AG104,OFERTA_0,5,FALSE),AK104),1,0)</f>
        <v>1</v>
      </c>
      <c r="AT104" s="338">
        <f t="shared" si="208"/>
        <v>1</v>
      </c>
      <c r="AU104" s="338">
        <f t="shared" si="209"/>
        <v>1</v>
      </c>
      <c r="AV104" s="338">
        <f t="shared" si="210"/>
        <v>1</v>
      </c>
      <c r="AW104" s="341">
        <f>ROUND(AM104,0)</f>
        <v>22992799</v>
      </c>
      <c r="AX104" s="340">
        <f>AM104-AW104</f>
        <v>0</v>
      </c>
      <c r="BA104" s="609" t="s">
        <v>904</v>
      </c>
      <c r="BB104" s="609" t="s">
        <v>275</v>
      </c>
      <c r="BC104" s="541" t="s">
        <v>566</v>
      </c>
      <c r="BD104" s="609" t="s">
        <v>89</v>
      </c>
      <c r="BE104" s="610">
        <v>85.15</v>
      </c>
      <c r="BF104" s="611">
        <v>123380</v>
      </c>
      <c r="BG104" s="612">
        <v>10505807</v>
      </c>
      <c r="BH104" s="614"/>
      <c r="BI104" s="614"/>
      <c r="BJ104" s="615"/>
      <c r="BK104" s="338">
        <f>IF(EXACT(VLOOKUP(BA104,OFERTA_0,3,FALSE),BC104),1,0)</f>
        <v>1</v>
      </c>
      <c r="BL104" s="338">
        <f>IF(EXACT(VLOOKUP(BA104,OFERTA_0,4,FALSE),BD104),1,0)</f>
        <v>1</v>
      </c>
      <c r="BM104" s="338">
        <f>IF(EXACT(VLOOKUP(BA104,OFERTA_0,5,FALSE),BE104),1,0)</f>
        <v>1</v>
      </c>
      <c r="BN104" s="338">
        <f t="shared" si="211"/>
        <v>1</v>
      </c>
      <c r="BO104" s="338">
        <f t="shared" si="212"/>
        <v>1</v>
      </c>
      <c r="BP104" s="338">
        <f t="shared" si="213"/>
        <v>1</v>
      </c>
      <c r="BQ104" s="341">
        <f>ROUND(BG104,0)</f>
        <v>10505807</v>
      </c>
      <c r="BR104" s="340">
        <f>BG104-BQ104</f>
        <v>0</v>
      </c>
    </row>
    <row r="105" spans="1:70" s="288" customFormat="1" ht="15.75" x14ac:dyDescent="0.25">
      <c r="A105" s="215">
        <f t="shared" si="154"/>
        <v>92</v>
      </c>
      <c r="B105" s="458" t="s">
        <v>905</v>
      </c>
      <c r="C105" s="458"/>
      <c r="D105" s="583" t="s">
        <v>906</v>
      </c>
      <c r="E105" s="459"/>
      <c r="F105" s="459"/>
      <c r="G105" s="459"/>
      <c r="H105" s="459"/>
      <c r="I105" s="460"/>
      <c r="J105" s="461"/>
      <c r="K105" s="199"/>
      <c r="L105" s="199"/>
      <c r="M105" s="619" t="s">
        <v>905</v>
      </c>
      <c r="N105" s="619"/>
      <c r="O105" s="543" t="s">
        <v>906</v>
      </c>
      <c r="P105" s="620"/>
      <c r="Q105" s="620"/>
      <c r="R105" s="620"/>
      <c r="S105" s="620"/>
      <c r="T105" s="621">
        <v>78004060</v>
      </c>
      <c r="U105" s="621"/>
      <c r="V105" s="622"/>
      <c r="W105" s="338"/>
      <c r="X105" s="338"/>
      <c r="Y105" s="338"/>
      <c r="Z105" s="338"/>
      <c r="AA105" s="338"/>
      <c r="AB105" s="338"/>
      <c r="AC105" s="339"/>
      <c r="AD105" s="340"/>
      <c r="AE105" s="207"/>
      <c r="AF105" s="207"/>
      <c r="AG105" s="619" t="s">
        <v>905</v>
      </c>
      <c r="AH105" s="619"/>
      <c r="AI105" s="543" t="s">
        <v>906</v>
      </c>
      <c r="AJ105" s="620"/>
      <c r="AK105" s="620"/>
      <c r="AL105" s="620"/>
      <c r="AM105" s="620"/>
      <c r="AN105" s="621">
        <v>122983449</v>
      </c>
      <c r="AO105" s="621"/>
      <c r="AP105" s="622"/>
      <c r="AQ105" s="338"/>
      <c r="AR105" s="338"/>
      <c r="AS105" s="338"/>
      <c r="AT105" s="338"/>
      <c r="AU105" s="338"/>
      <c r="AV105" s="338"/>
      <c r="AW105" s="339"/>
      <c r="AX105" s="340"/>
      <c r="BA105" s="619" t="s">
        <v>905</v>
      </c>
      <c r="BB105" s="619"/>
      <c r="BC105" s="543" t="s">
        <v>906</v>
      </c>
      <c r="BD105" s="620"/>
      <c r="BE105" s="620"/>
      <c r="BF105" s="620"/>
      <c r="BG105" s="620"/>
      <c r="BH105" s="621">
        <v>85480135</v>
      </c>
      <c r="BI105" s="621"/>
      <c r="BJ105" s="622"/>
      <c r="BK105" s="338"/>
      <c r="BL105" s="338"/>
      <c r="BM105" s="338"/>
      <c r="BN105" s="338"/>
      <c r="BO105" s="338"/>
      <c r="BP105" s="338"/>
      <c r="BQ105" s="339"/>
      <c r="BR105" s="340"/>
    </row>
    <row r="106" spans="1:70" s="288" customFormat="1" ht="63" x14ac:dyDescent="0.2">
      <c r="A106" s="215">
        <f t="shared" si="154"/>
        <v>93</v>
      </c>
      <c r="B106" s="449" t="s">
        <v>907</v>
      </c>
      <c r="C106" s="449" t="s">
        <v>275</v>
      </c>
      <c r="D106" s="565" t="s">
        <v>567</v>
      </c>
      <c r="E106" s="449" t="s">
        <v>89</v>
      </c>
      <c r="F106" s="450">
        <v>1797.9</v>
      </c>
      <c r="G106" s="534"/>
      <c r="H106" s="451">
        <v>0</v>
      </c>
      <c r="I106" s="453"/>
      <c r="J106" s="454"/>
      <c r="K106" s="199"/>
      <c r="L106" s="199"/>
      <c r="M106" s="609" t="s">
        <v>907</v>
      </c>
      <c r="N106" s="609" t="s">
        <v>275</v>
      </c>
      <c r="O106" s="541" t="s">
        <v>567</v>
      </c>
      <c r="P106" s="609" t="s">
        <v>89</v>
      </c>
      <c r="Q106" s="610">
        <v>1797.9</v>
      </c>
      <c r="R106" s="611">
        <v>19631</v>
      </c>
      <c r="S106" s="612">
        <v>35294575</v>
      </c>
      <c r="T106" s="614"/>
      <c r="U106" s="614"/>
      <c r="V106" s="615"/>
      <c r="W106" s="338">
        <f>IF(EXACT(VLOOKUP(M106,OFERTA_0,3,FALSE),O106),1,0)</f>
        <v>1</v>
      </c>
      <c r="X106" s="338">
        <f>IF(EXACT(VLOOKUP(M106,OFERTA_0,4,FALSE),P106),1,0)</f>
        <v>1</v>
      </c>
      <c r="Y106" s="338">
        <f>IF(EXACT(VLOOKUP(M106,OFERTA_0,5,FALSE),Q106),1,0)</f>
        <v>1</v>
      </c>
      <c r="Z106" s="338">
        <f t="shared" ref="Z106" si="214">IF(R106=0,0,1)</f>
        <v>1</v>
      </c>
      <c r="AA106" s="338">
        <f t="shared" ref="AA106" si="215">IF(S106=0,0,1)</f>
        <v>1</v>
      </c>
      <c r="AB106" s="338">
        <f t="shared" ref="AB106" si="216">PRODUCT(W106:AA106)</f>
        <v>1</v>
      </c>
      <c r="AC106" s="341">
        <f>ROUND(S106,0)</f>
        <v>35294575</v>
      </c>
      <c r="AD106" s="340">
        <f>S106-AC106</f>
        <v>0</v>
      </c>
      <c r="AE106" s="207"/>
      <c r="AF106" s="207"/>
      <c r="AG106" s="609" t="s">
        <v>907</v>
      </c>
      <c r="AH106" s="609" t="s">
        <v>275</v>
      </c>
      <c r="AI106" s="541" t="s">
        <v>567</v>
      </c>
      <c r="AJ106" s="609" t="s">
        <v>89</v>
      </c>
      <c r="AK106" s="610">
        <v>1797.9</v>
      </c>
      <c r="AL106" s="611">
        <v>30188</v>
      </c>
      <c r="AM106" s="612">
        <v>54275005</v>
      </c>
      <c r="AN106" s="614"/>
      <c r="AO106" s="614"/>
      <c r="AP106" s="615"/>
      <c r="AQ106" s="338">
        <f>IF(EXACT(VLOOKUP(AG106,OFERTA_0,3,FALSE),AI106),1,0)</f>
        <v>1</v>
      </c>
      <c r="AR106" s="338">
        <f>IF(EXACT(VLOOKUP(AG106,OFERTA_0,4,FALSE),AJ106),1,0)</f>
        <v>1</v>
      </c>
      <c r="AS106" s="338">
        <f>IF(EXACT(VLOOKUP(AG106,OFERTA_0,5,FALSE),AK106),1,0)</f>
        <v>1</v>
      </c>
      <c r="AT106" s="338">
        <f t="shared" ref="AT106" si="217">IF(AL106=0,0,1)</f>
        <v>1</v>
      </c>
      <c r="AU106" s="338">
        <f t="shared" ref="AU106" si="218">IF(AM106=0,0,1)</f>
        <v>1</v>
      </c>
      <c r="AV106" s="338">
        <f t="shared" ref="AV106:AV108" si="219">PRODUCT(AQ106:AU106)</f>
        <v>1</v>
      </c>
      <c r="AW106" s="341">
        <f>ROUND(AM106,0)</f>
        <v>54275005</v>
      </c>
      <c r="AX106" s="340">
        <f>AM106-AW106</f>
        <v>0</v>
      </c>
      <c r="BA106" s="609" t="s">
        <v>907</v>
      </c>
      <c r="BB106" s="609" t="s">
        <v>275</v>
      </c>
      <c r="BC106" s="541" t="s">
        <v>567</v>
      </c>
      <c r="BD106" s="609" t="s">
        <v>89</v>
      </c>
      <c r="BE106" s="610">
        <v>1797.9</v>
      </c>
      <c r="BF106" s="611">
        <v>27000</v>
      </c>
      <c r="BG106" s="612">
        <v>48543300</v>
      </c>
      <c r="BH106" s="614"/>
      <c r="BI106" s="614"/>
      <c r="BJ106" s="615"/>
      <c r="BK106" s="338">
        <f>IF(EXACT(VLOOKUP(BA106,OFERTA_0,3,FALSE),BC106),1,0)</f>
        <v>1</v>
      </c>
      <c r="BL106" s="338">
        <f>IF(EXACT(VLOOKUP(BA106,OFERTA_0,4,FALSE),BD106),1,0)</f>
        <v>1</v>
      </c>
      <c r="BM106" s="338">
        <f>IF(EXACT(VLOOKUP(BA106,OFERTA_0,5,FALSE),BE106),1,0)</f>
        <v>1</v>
      </c>
      <c r="BN106" s="338">
        <f t="shared" ref="BN106" si="220">IF(BF106=0,0,1)</f>
        <v>1</v>
      </c>
      <c r="BO106" s="338">
        <f t="shared" ref="BO106" si="221">IF(BG106=0,0,1)</f>
        <v>1</v>
      </c>
      <c r="BP106" s="338">
        <f t="shared" ref="BP106:BP108" si="222">PRODUCT(BK106:BO106)</f>
        <v>1</v>
      </c>
      <c r="BQ106" s="341">
        <f>ROUND(BG106,0)</f>
        <v>48543300</v>
      </c>
      <c r="BR106" s="340">
        <f>BG106-BQ106</f>
        <v>0</v>
      </c>
    </row>
    <row r="107" spans="1:70" s="288" customFormat="1" ht="75" x14ac:dyDescent="0.2">
      <c r="A107" s="215">
        <f t="shared" si="154"/>
        <v>94</v>
      </c>
      <c r="B107" s="449" t="s">
        <v>908</v>
      </c>
      <c r="C107" s="449" t="s">
        <v>280</v>
      </c>
      <c r="D107" s="565" t="s">
        <v>90</v>
      </c>
      <c r="E107" s="449" t="s">
        <v>89</v>
      </c>
      <c r="F107" s="450">
        <v>3121.26</v>
      </c>
      <c r="G107" s="534"/>
      <c r="H107" s="451">
        <v>0</v>
      </c>
      <c r="I107" s="453"/>
      <c r="J107" s="454"/>
      <c r="K107" s="199"/>
      <c r="L107" s="199"/>
      <c r="M107" s="609" t="s">
        <v>908</v>
      </c>
      <c r="N107" s="609" t="s">
        <v>280</v>
      </c>
      <c r="O107" s="541" t="s">
        <v>90</v>
      </c>
      <c r="P107" s="609" t="s">
        <v>89</v>
      </c>
      <c r="Q107" s="610">
        <v>3121.26</v>
      </c>
      <c r="R107" s="611">
        <v>13021</v>
      </c>
      <c r="S107" s="612">
        <v>40641926</v>
      </c>
      <c r="T107" s="614"/>
      <c r="U107" s="614"/>
      <c r="V107" s="615"/>
      <c r="W107" s="338">
        <f>IF(EXACT(VLOOKUP(M107,OFERTA_0,3,FALSE),O107),1,0)</f>
        <v>1</v>
      </c>
      <c r="X107" s="338">
        <f>IF(EXACT(VLOOKUP(M107,OFERTA_0,4,FALSE),P107),1,0)</f>
        <v>1</v>
      </c>
      <c r="Y107" s="338">
        <f>IF(EXACT(VLOOKUP(M107,OFERTA_0,5,FALSE),Q107),1,0)</f>
        <v>1</v>
      </c>
      <c r="Z107" s="338">
        <f>IF(R107=0,0,1)</f>
        <v>1</v>
      </c>
      <c r="AA107" s="338">
        <f>IF(S107=0,0,1)</f>
        <v>1</v>
      </c>
      <c r="AB107" s="338">
        <f t="shared" si="207"/>
        <v>1</v>
      </c>
      <c r="AC107" s="341">
        <f>ROUND(S107,0)</f>
        <v>40641926</v>
      </c>
      <c r="AD107" s="340">
        <f>S107-AC107</f>
        <v>0</v>
      </c>
      <c r="AE107" s="207"/>
      <c r="AF107" s="207"/>
      <c r="AG107" s="609" t="s">
        <v>908</v>
      </c>
      <c r="AH107" s="609" t="s">
        <v>280</v>
      </c>
      <c r="AI107" s="541" t="s">
        <v>90</v>
      </c>
      <c r="AJ107" s="609" t="s">
        <v>89</v>
      </c>
      <c r="AK107" s="610">
        <v>3121.26</v>
      </c>
      <c r="AL107" s="611">
        <v>20905</v>
      </c>
      <c r="AM107" s="612">
        <v>65249940</v>
      </c>
      <c r="AN107" s="614"/>
      <c r="AO107" s="614"/>
      <c r="AP107" s="615"/>
      <c r="AQ107" s="338">
        <f>IF(EXACT(VLOOKUP(AG107,OFERTA_0,3,FALSE),AI107),1,0)</f>
        <v>1</v>
      </c>
      <c r="AR107" s="338">
        <f>IF(EXACT(VLOOKUP(AG107,OFERTA_0,4,FALSE),AJ107),1,0)</f>
        <v>1</v>
      </c>
      <c r="AS107" s="338">
        <f>IF(EXACT(VLOOKUP(AG107,OFERTA_0,5,FALSE),AK107),1,0)</f>
        <v>1</v>
      </c>
      <c r="AT107" s="338">
        <f>IF(AL107=0,0,1)</f>
        <v>1</v>
      </c>
      <c r="AU107" s="338">
        <f>IF(AM107=0,0,1)</f>
        <v>1</v>
      </c>
      <c r="AV107" s="338">
        <f t="shared" si="219"/>
        <v>1</v>
      </c>
      <c r="AW107" s="341">
        <f>ROUND(AM107,0)</f>
        <v>65249940</v>
      </c>
      <c r="AX107" s="340">
        <f>AM107-AW107</f>
        <v>0</v>
      </c>
      <c r="BA107" s="609" t="s">
        <v>908</v>
      </c>
      <c r="BB107" s="609" t="s">
        <v>280</v>
      </c>
      <c r="BC107" s="541" t="s">
        <v>90</v>
      </c>
      <c r="BD107" s="609" t="s">
        <v>89</v>
      </c>
      <c r="BE107" s="610">
        <v>3121.26</v>
      </c>
      <c r="BF107" s="611">
        <v>11367</v>
      </c>
      <c r="BG107" s="612">
        <v>35479362</v>
      </c>
      <c r="BH107" s="614"/>
      <c r="BI107" s="614"/>
      <c r="BJ107" s="615"/>
      <c r="BK107" s="338">
        <f>IF(EXACT(VLOOKUP(BA107,OFERTA_0,3,FALSE),BC107),1,0)</f>
        <v>1</v>
      </c>
      <c r="BL107" s="338">
        <f>IF(EXACT(VLOOKUP(BA107,OFERTA_0,4,FALSE),BD107),1,0)</f>
        <v>1</v>
      </c>
      <c r="BM107" s="338">
        <f>IF(EXACT(VLOOKUP(BA107,OFERTA_0,5,FALSE),BE107),1,0)</f>
        <v>1</v>
      </c>
      <c r="BN107" s="338">
        <f>IF(BF107=0,0,1)</f>
        <v>1</v>
      </c>
      <c r="BO107" s="338">
        <f>IF(BG107=0,0,1)</f>
        <v>1</v>
      </c>
      <c r="BP107" s="338">
        <f t="shared" si="222"/>
        <v>1</v>
      </c>
      <c r="BQ107" s="341">
        <f>ROUND(BG107,0)</f>
        <v>35479362</v>
      </c>
      <c r="BR107" s="340">
        <f>BG107-BQ107</f>
        <v>0</v>
      </c>
    </row>
    <row r="108" spans="1:70" s="288" customFormat="1" ht="75" x14ac:dyDescent="0.2">
      <c r="A108" s="215">
        <f t="shared" si="154"/>
        <v>95</v>
      </c>
      <c r="B108" s="449" t="s">
        <v>909</v>
      </c>
      <c r="C108" s="449" t="s">
        <v>280</v>
      </c>
      <c r="D108" s="565" t="s">
        <v>910</v>
      </c>
      <c r="E108" s="449" t="s">
        <v>89</v>
      </c>
      <c r="F108" s="450">
        <v>115.7</v>
      </c>
      <c r="G108" s="534"/>
      <c r="H108" s="451">
        <v>0</v>
      </c>
      <c r="I108" s="453"/>
      <c r="J108" s="454"/>
      <c r="K108" s="199"/>
      <c r="L108" s="199"/>
      <c r="M108" s="609" t="s">
        <v>909</v>
      </c>
      <c r="N108" s="609" t="s">
        <v>280</v>
      </c>
      <c r="O108" s="541" t="s">
        <v>910</v>
      </c>
      <c r="P108" s="609" t="s">
        <v>89</v>
      </c>
      <c r="Q108" s="610">
        <v>115.7</v>
      </c>
      <c r="R108" s="611">
        <v>17870</v>
      </c>
      <c r="S108" s="612">
        <v>2067559</v>
      </c>
      <c r="T108" s="614"/>
      <c r="U108" s="614"/>
      <c r="V108" s="615"/>
      <c r="W108" s="338">
        <f>IF(EXACT(VLOOKUP(M108,OFERTA_0,3,FALSE),O108),1,0)</f>
        <v>1</v>
      </c>
      <c r="X108" s="338">
        <f>IF(EXACT(VLOOKUP(M108,OFERTA_0,4,FALSE),P108),1,0)</f>
        <v>1</v>
      </c>
      <c r="Y108" s="338">
        <f>IF(EXACT(VLOOKUP(M108,OFERTA_0,5,FALSE),Q108),1,0)</f>
        <v>1</v>
      </c>
      <c r="Z108" s="338">
        <f>IF(R108=0,0,1)</f>
        <v>1</v>
      </c>
      <c r="AA108" s="338">
        <f>IF(S108=0,0,1)</f>
        <v>1</v>
      </c>
      <c r="AB108" s="338">
        <f t="shared" ref="AB108" si="223">PRODUCT(W108:AA108)</f>
        <v>1</v>
      </c>
      <c r="AC108" s="341">
        <f>ROUND(S108,0)</f>
        <v>2067559</v>
      </c>
      <c r="AD108" s="340">
        <f>S108-AC108</f>
        <v>0</v>
      </c>
      <c r="AE108" s="207"/>
      <c r="AF108" s="207"/>
      <c r="AG108" s="609" t="s">
        <v>909</v>
      </c>
      <c r="AH108" s="609" t="s">
        <v>280</v>
      </c>
      <c r="AI108" s="541" t="s">
        <v>910</v>
      </c>
      <c r="AJ108" s="609" t="s">
        <v>89</v>
      </c>
      <c r="AK108" s="610">
        <v>115.7</v>
      </c>
      <c r="AL108" s="611">
        <v>29892</v>
      </c>
      <c r="AM108" s="612">
        <v>3458504</v>
      </c>
      <c r="AN108" s="614"/>
      <c r="AO108" s="614"/>
      <c r="AP108" s="615"/>
      <c r="AQ108" s="338">
        <f>IF(EXACT(VLOOKUP(AG108,OFERTA_0,3,FALSE),AI108),1,0)</f>
        <v>1</v>
      </c>
      <c r="AR108" s="338">
        <f>IF(EXACT(VLOOKUP(AG108,OFERTA_0,4,FALSE),AJ108),1,0)</f>
        <v>1</v>
      </c>
      <c r="AS108" s="338">
        <f>IF(EXACT(VLOOKUP(AG108,OFERTA_0,5,FALSE),AK108),1,0)</f>
        <v>1</v>
      </c>
      <c r="AT108" s="338">
        <f>IF(AL108=0,0,1)</f>
        <v>1</v>
      </c>
      <c r="AU108" s="338">
        <f>IF(AM108=0,0,1)</f>
        <v>1</v>
      </c>
      <c r="AV108" s="338">
        <f t="shared" si="219"/>
        <v>1</v>
      </c>
      <c r="AW108" s="341">
        <f>ROUND(AM108,0)</f>
        <v>3458504</v>
      </c>
      <c r="AX108" s="340">
        <f>AM108-AW108</f>
        <v>0</v>
      </c>
      <c r="BA108" s="609" t="s">
        <v>909</v>
      </c>
      <c r="BB108" s="609" t="s">
        <v>280</v>
      </c>
      <c r="BC108" s="541" t="s">
        <v>910</v>
      </c>
      <c r="BD108" s="609" t="s">
        <v>89</v>
      </c>
      <c r="BE108" s="610">
        <v>115.7</v>
      </c>
      <c r="BF108" s="611">
        <v>12597</v>
      </c>
      <c r="BG108" s="612">
        <v>1457473</v>
      </c>
      <c r="BH108" s="614"/>
      <c r="BI108" s="614"/>
      <c r="BJ108" s="615"/>
      <c r="BK108" s="338">
        <f>IF(EXACT(VLOOKUP(BA108,OFERTA_0,3,FALSE),BC108),1,0)</f>
        <v>1</v>
      </c>
      <c r="BL108" s="338">
        <f>IF(EXACT(VLOOKUP(BA108,OFERTA_0,4,FALSE),BD108),1,0)</f>
        <v>1</v>
      </c>
      <c r="BM108" s="338">
        <f>IF(EXACT(VLOOKUP(BA108,OFERTA_0,5,FALSE),BE108),1,0)</f>
        <v>1</v>
      </c>
      <c r="BN108" s="338">
        <f>IF(BF108=0,0,1)</f>
        <v>1</v>
      </c>
      <c r="BO108" s="338">
        <f>IF(BG108=0,0,1)</f>
        <v>1</v>
      </c>
      <c r="BP108" s="338">
        <f t="shared" si="222"/>
        <v>1</v>
      </c>
      <c r="BQ108" s="341">
        <f>ROUND(BG108,0)</f>
        <v>1457473</v>
      </c>
      <c r="BR108" s="340">
        <f>BG108-BQ108</f>
        <v>0</v>
      </c>
    </row>
    <row r="109" spans="1:70" s="288" customFormat="1" ht="15.75" x14ac:dyDescent="0.25">
      <c r="A109" s="215">
        <f t="shared" si="154"/>
        <v>96</v>
      </c>
      <c r="B109" s="455" t="s">
        <v>911</v>
      </c>
      <c r="C109" s="455"/>
      <c r="D109" s="582" t="s">
        <v>92</v>
      </c>
      <c r="E109" s="456"/>
      <c r="F109" s="456"/>
      <c r="G109" s="456"/>
      <c r="H109" s="456"/>
      <c r="I109" s="457">
        <v>0</v>
      </c>
      <c r="J109" s="448" t="e">
        <v>#DIV/0!</v>
      </c>
      <c r="K109" s="199"/>
      <c r="L109" s="199"/>
      <c r="M109" s="616" t="s">
        <v>911</v>
      </c>
      <c r="N109" s="616"/>
      <c r="O109" s="542" t="s">
        <v>92</v>
      </c>
      <c r="P109" s="617"/>
      <c r="Q109" s="617"/>
      <c r="R109" s="617"/>
      <c r="S109" s="617"/>
      <c r="T109" s="618"/>
      <c r="U109" s="618">
        <v>471494267</v>
      </c>
      <c r="V109" s="608">
        <v>6.8257432632694848E-2</v>
      </c>
      <c r="W109" s="338"/>
      <c r="X109" s="338"/>
      <c r="Y109" s="338"/>
      <c r="Z109" s="338"/>
      <c r="AA109" s="338"/>
      <c r="AB109" s="338"/>
      <c r="AC109" s="339"/>
      <c r="AD109" s="340"/>
      <c r="AE109" s="207"/>
      <c r="AF109" s="207"/>
      <c r="AG109" s="616" t="s">
        <v>911</v>
      </c>
      <c r="AH109" s="616"/>
      <c r="AI109" s="542" t="s">
        <v>92</v>
      </c>
      <c r="AJ109" s="617"/>
      <c r="AK109" s="617"/>
      <c r="AL109" s="617"/>
      <c r="AM109" s="617"/>
      <c r="AN109" s="618"/>
      <c r="AO109" s="618">
        <v>771290712</v>
      </c>
      <c r="AP109" s="608">
        <v>7.9444094983896887E-2</v>
      </c>
      <c r="AQ109" s="338"/>
      <c r="AR109" s="338"/>
      <c r="AS109" s="338"/>
      <c r="AT109" s="338"/>
      <c r="AU109" s="338"/>
      <c r="AV109" s="338"/>
      <c r="AW109" s="339"/>
      <c r="AX109" s="340"/>
      <c r="BA109" s="616" t="s">
        <v>911</v>
      </c>
      <c r="BB109" s="616"/>
      <c r="BC109" s="542" t="s">
        <v>92</v>
      </c>
      <c r="BD109" s="617"/>
      <c r="BE109" s="617"/>
      <c r="BF109" s="617"/>
      <c r="BG109" s="617"/>
      <c r="BH109" s="618"/>
      <c r="BI109" s="618">
        <v>429125262</v>
      </c>
      <c r="BJ109" s="608">
        <v>6.0310122339923049E-2</v>
      </c>
      <c r="BK109" s="338"/>
      <c r="BL109" s="338"/>
      <c r="BM109" s="338"/>
      <c r="BN109" s="338"/>
      <c r="BO109" s="338"/>
      <c r="BP109" s="338"/>
      <c r="BQ109" s="339"/>
      <c r="BR109" s="340"/>
    </row>
    <row r="110" spans="1:70" s="288" customFormat="1" ht="63" x14ac:dyDescent="0.2">
      <c r="A110" s="215">
        <f t="shared" si="154"/>
        <v>97</v>
      </c>
      <c r="B110" s="449" t="s">
        <v>912</v>
      </c>
      <c r="C110" s="449" t="s">
        <v>275</v>
      </c>
      <c r="D110" s="565" t="s">
        <v>913</v>
      </c>
      <c r="E110" s="449" t="s">
        <v>284</v>
      </c>
      <c r="F110" s="450">
        <v>671.71</v>
      </c>
      <c r="G110" s="534"/>
      <c r="H110" s="451">
        <v>0</v>
      </c>
      <c r="I110" s="453"/>
      <c r="J110" s="454"/>
      <c r="K110" s="199"/>
      <c r="L110" s="199"/>
      <c r="M110" s="609" t="s">
        <v>912</v>
      </c>
      <c r="N110" s="609" t="s">
        <v>275</v>
      </c>
      <c r="O110" s="541" t="s">
        <v>913</v>
      </c>
      <c r="P110" s="609" t="s">
        <v>284</v>
      </c>
      <c r="Q110" s="610">
        <v>671.71</v>
      </c>
      <c r="R110" s="611">
        <v>118786</v>
      </c>
      <c r="S110" s="612">
        <v>79789744</v>
      </c>
      <c r="T110" s="614"/>
      <c r="U110" s="614"/>
      <c r="V110" s="615"/>
      <c r="W110" s="338">
        <f t="shared" ref="W110:W117" si="224">IF(EXACT(VLOOKUP(M110,OFERTA_0,3,FALSE),O110),1,0)</f>
        <v>1</v>
      </c>
      <c r="X110" s="338">
        <f t="shared" ref="X110:X117" si="225">IF(EXACT(VLOOKUP(M110,OFERTA_0,4,FALSE),P110),1,0)</f>
        <v>1</v>
      </c>
      <c r="Y110" s="338">
        <f t="shared" ref="Y110:Y117" si="226">IF(EXACT(VLOOKUP(M110,OFERTA_0,5,FALSE),Q110),1,0)</f>
        <v>1</v>
      </c>
      <c r="Z110" s="338">
        <f t="shared" ref="Z110:AA113" si="227">IF(R110=0,0,1)</f>
        <v>1</v>
      </c>
      <c r="AA110" s="338">
        <f t="shared" si="227"/>
        <v>1</v>
      </c>
      <c r="AB110" s="338">
        <f>PRODUCT(W110:AA110)</f>
        <v>1</v>
      </c>
      <c r="AC110" s="341">
        <f t="shared" ref="AC110:AC117" si="228">ROUND(S110,0)</f>
        <v>79789744</v>
      </c>
      <c r="AD110" s="340">
        <f t="shared" ref="AD110:AD117" si="229">S110-AC110</f>
        <v>0</v>
      </c>
      <c r="AE110" s="207"/>
      <c r="AF110" s="207"/>
      <c r="AG110" s="609" t="s">
        <v>912</v>
      </c>
      <c r="AH110" s="609" t="s">
        <v>275</v>
      </c>
      <c r="AI110" s="541" t="s">
        <v>913</v>
      </c>
      <c r="AJ110" s="609" t="s">
        <v>284</v>
      </c>
      <c r="AK110" s="610">
        <v>671.71</v>
      </c>
      <c r="AL110" s="611">
        <v>174155</v>
      </c>
      <c r="AM110" s="612">
        <v>116981655</v>
      </c>
      <c r="AN110" s="614"/>
      <c r="AO110" s="614"/>
      <c r="AP110" s="615"/>
      <c r="AQ110" s="338">
        <f t="shared" ref="AQ110:AQ117" si="230">IF(EXACT(VLOOKUP(AG110,OFERTA_0,3,FALSE),AI110),1,0)</f>
        <v>1</v>
      </c>
      <c r="AR110" s="338">
        <f t="shared" ref="AR110:AR117" si="231">IF(EXACT(VLOOKUP(AG110,OFERTA_0,4,FALSE),AJ110),1,0)</f>
        <v>1</v>
      </c>
      <c r="AS110" s="338">
        <f t="shared" ref="AS110:AS117" si="232">IF(EXACT(VLOOKUP(AG110,OFERTA_0,5,FALSE),AK110),1,0)</f>
        <v>1</v>
      </c>
      <c r="AT110" s="338">
        <f t="shared" ref="AT110:AT117" si="233">IF(AL110=0,0,1)</f>
        <v>1</v>
      </c>
      <c r="AU110" s="338">
        <f t="shared" ref="AU110:AU117" si="234">IF(AM110=0,0,1)</f>
        <v>1</v>
      </c>
      <c r="AV110" s="338">
        <f>PRODUCT(AQ110:AU110)</f>
        <v>1</v>
      </c>
      <c r="AW110" s="341">
        <f t="shared" ref="AW110:AW117" si="235">ROUND(AM110,0)</f>
        <v>116981655</v>
      </c>
      <c r="AX110" s="340">
        <f t="shared" ref="AX110:AX117" si="236">AM110-AW110</f>
        <v>0</v>
      </c>
      <c r="BA110" s="609" t="s">
        <v>912</v>
      </c>
      <c r="BB110" s="609" t="s">
        <v>275</v>
      </c>
      <c r="BC110" s="541" t="s">
        <v>913</v>
      </c>
      <c r="BD110" s="609" t="s">
        <v>284</v>
      </c>
      <c r="BE110" s="610">
        <v>671.71</v>
      </c>
      <c r="BF110" s="611">
        <v>120000</v>
      </c>
      <c r="BG110" s="612">
        <v>80605200</v>
      </c>
      <c r="BH110" s="614"/>
      <c r="BI110" s="614"/>
      <c r="BJ110" s="615"/>
      <c r="BK110" s="338">
        <f t="shared" ref="BK110:BK117" si="237">IF(EXACT(VLOOKUP(BA110,OFERTA_0,3,FALSE),BC110),1,0)</f>
        <v>1</v>
      </c>
      <c r="BL110" s="338">
        <f t="shared" ref="BL110:BL117" si="238">IF(EXACT(VLOOKUP(BA110,OFERTA_0,4,FALSE),BD110),1,0)</f>
        <v>1</v>
      </c>
      <c r="BM110" s="338">
        <f t="shared" ref="BM110:BM117" si="239">IF(EXACT(VLOOKUP(BA110,OFERTA_0,5,FALSE),BE110),1,0)</f>
        <v>1</v>
      </c>
      <c r="BN110" s="338">
        <f t="shared" ref="BN110:BN117" si="240">IF(BF110=0,0,1)</f>
        <v>1</v>
      </c>
      <c r="BO110" s="338">
        <f t="shared" ref="BO110:BO117" si="241">IF(BG110=0,0,1)</f>
        <v>1</v>
      </c>
      <c r="BP110" s="338">
        <f>PRODUCT(BK110:BO110)</f>
        <v>1</v>
      </c>
      <c r="BQ110" s="341">
        <f t="shared" ref="BQ110:BQ117" si="242">ROUND(BG110,0)</f>
        <v>80605200</v>
      </c>
      <c r="BR110" s="340">
        <f t="shared" ref="BR110:BR117" si="243">BG110-BQ110</f>
        <v>0</v>
      </c>
    </row>
    <row r="111" spans="1:70" s="288" customFormat="1" ht="78.75" x14ac:dyDescent="0.2">
      <c r="A111" s="215">
        <f t="shared" si="154"/>
        <v>98</v>
      </c>
      <c r="B111" s="449" t="s">
        <v>914</v>
      </c>
      <c r="C111" s="449" t="s">
        <v>280</v>
      </c>
      <c r="D111" s="565" t="s">
        <v>568</v>
      </c>
      <c r="E111" s="449" t="s">
        <v>89</v>
      </c>
      <c r="F111" s="450">
        <v>279.55</v>
      </c>
      <c r="G111" s="534"/>
      <c r="H111" s="451">
        <v>0</v>
      </c>
      <c r="I111" s="453"/>
      <c r="J111" s="454"/>
      <c r="K111" s="199"/>
      <c r="L111" s="199"/>
      <c r="M111" s="609" t="s">
        <v>914</v>
      </c>
      <c r="N111" s="609" t="s">
        <v>280</v>
      </c>
      <c r="O111" s="541" t="s">
        <v>568</v>
      </c>
      <c r="P111" s="609" t="s">
        <v>89</v>
      </c>
      <c r="Q111" s="610">
        <v>279.55</v>
      </c>
      <c r="R111" s="611">
        <v>67897</v>
      </c>
      <c r="S111" s="612">
        <v>18980606</v>
      </c>
      <c r="T111" s="614"/>
      <c r="U111" s="614"/>
      <c r="V111" s="615"/>
      <c r="W111" s="338">
        <f t="shared" si="224"/>
        <v>1</v>
      </c>
      <c r="X111" s="338">
        <f t="shared" si="225"/>
        <v>1</v>
      </c>
      <c r="Y111" s="338">
        <f t="shared" si="226"/>
        <v>1</v>
      </c>
      <c r="Z111" s="338">
        <f t="shared" si="227"/>
        <v>1</v>
      </c>
      <c r="AA111" s="338">
        <f t="shared" si="227"/>
        <v>1</v>
      </c>
      <c r="AB111" s="338">
        <f>PRODUCT(W111:AA111)</f>
        <v>1</v>
      </c>
      <c r="AC111" s="341">
        <f t="shared" si="228"/>
        <v>18980606</v>
      </c>
      <c r="AD111" s="340">
        <f t="shared" si="229"/>
        <v>0</v>
      </c>
      <c r="AE111" s="207"/>
      <c r="AF111" s="207"/>
      <c r="AG111" s="609" t="s">
        <v>914</v>
      </c>
      <c r="AH111" s="609" t="s">
        <v>280</v>
      </c>
      <c r="AI111" s="541" t="s">
        <v>568</v>
      </c>
      <c r="AJ111" s="609" t="s">
        <v>89</v>
      </c>
      <c r="AK111" s="610">
        <v>279.55</v>
      </c>
      <c r="AL111" s="611">
        <v>108991</v>
      </c>
      <c r="AM111" s="612">
        <v>30468434</v>
      </c>
      <c r="AN111" s="614"/>
      <c r="AO111" s="614"/>
      <c r="AP111" s="615"/>
      <c r="AQ111" s="338">
        <f t="shared" si="230"/>
        <v>1</v>
      </c>
      <c r="AR111" s="338">
        <f t="shared" si="231"/>
        <v>1</v>
      </c>
      <c r="AS111" s="338">
        <f t="shared" si="232"/>
        <v>1</v>
      </c>
      <c r="AT111" s="338">
        <f t="shared" si="233"/>
        <v>1</v>
      </c>
      <c r="AU111" s="338">
        <f t="shared" si="234"/>
        <v>1</v>
      </c>
      <c r="AV111" s="338">
        <f>PRODUCT(AQ111:AU111)</f>
        <v>1</v>
      </c>
      <c r="AW111" s="341">
        <f t="shared" si="235"/>
        <v>30468434</v>
      </c>
      <c r="AX111" s="340">
        <f t="shared" si="236"/>
        <v>0</v>
      </c>
      <c r="BA111" s="609" t="s">
        <v>914</v>
      </c>
      <c r="BB111" s="609" t="s">
        <v>280</v>
      </c>
      <c r="BC111" s="541" t="s">
        <v>568</v>
      </c>
      <c r="BD111" s="609" t="s">
        <v>89</v>
      </c>
      <c r="BE111" s="610">
        <v>279.55</v>
      </c>
      <c r="BF111" s="611">
        <v>23096</v>
      </c>
      <c r="BG111" s="612">
        <v>6456487</v>
      </c>
      <c r="BH111" s="614"/>
      <c r="BI111" s="614"/>
      <c r="BJ111" s="615"/>
      <c r="BK111" s="338">
        <f t="shared" si="237"/>
        <v>1</v>
      </c>
      <c r="BL111" s="338">
        <f t="shared" si="238"/>
        <v>1</v>
      </c>
      <c r="BM111" s="338">
        <f t="shared" si="239"/>
        <v>1</v>
      </c>
      <c r="BN111" s="338">
        <f t="shared" si="240"/>
        <v>1</v>
      </c>
      <c r="BO111" s="338">
        <f t="shared" si="241"/>
        <v>1</v>
      </c>
      <c r="BP111" s="338">
        <f>PRODUCT(BK111:BO111)</f>
        <v>1</v>
      </c>
      <c r="BQ111" s="341">
        <f t="shared" si="242"/>
        <v>6456487</v>
      </c>
      <c r="BR111" s="340">
        <f t="shared" si="243"/>
        <v>0</v>
      </c>
    </row>
    <row r="112" spans="1:70" s="288" customFormat="1" ht="75" x14ac:dyDescent="0.2">
      <c r="A112" s="215">
        <f t="shared" si="154"/>
        <v>99</v>
      </c>
      <c r="B112" s="449" t="s">
        <v>915</v>
      </c>
      <c r="C112" s="449" t="s">
        <v>280</v>
      </c>
      <c r="D112" s="565" t="s">
        <v>569</v>
      </c>
      <c r="E112" s="449" t="s">
        <v>89</v>
      </c>
      <c r="F112" s="450">
        <v>170</v>
      </c>
      <c r="G112" s="534"/>
      <c r="H112" s="451">
        <v>0</v>
      </c>
      <c r="I112" s="453"/>
      <c r="J112" s="454"/>
      <c r="K112" s="199"/>
      <c r="L112" s="199"/>
      <c r="M112" s="609" t="s">
        <v>915</v>
      </c>
      <c r="N112" s="609" t="s">
        <v>280</v>
      </c>
      <c r="O112" s="541" t="s">
        <v>569</v>
      </c>
      <c r="P112" s="609" t="s">
        <v>89</v>
      </c>
      <c r="Q112" s="610">
        <v>170</v>
      </c>
      <c r="R112" s="611">
        <v>90130</v>
      </c>
      <c r="S112" s="612">
        <v>15322100</v>
      </c>
      <c r="T112" s="614"/>
      <c r="U112" s="614"/>
      <c r="V112" s="615"/>
      <c r="W112" s="338">
        <f t="shared" si="224"/>
        <v>1</v>
      </c>
      <c r="X112" s="338">
        <f t="shared" si="225"/>
        <v>1</v>
      </c>
      <c r="Y112" s="338">
        <f t="shared" si="226"/>
        <v>1</v>
      </c>
      <c r="Z112" s="338">
        <f t="shared" si="227"/>
        <v>1</v>
      </c>
      <c r="AA112" s="338">
        <f t="shared" si="227"/>
        <v>1</v>
      </c>
      <c r="AB112" s="338">
        <f>PRODUCT(W112:AA112)</f>
        <v>1</v>
      </c>
      <c r="AC112" s="341">
        <f t="shared" si="228"/>
        <v>15322100</v>
      </c>
      <c r="AD112" s="340">
        <f t="shared" si="229"/>
        <v>0</v>
      </c>
      <c r="AE112" s="207"/>
      <c r="AF112" s="207"/>
      <c r="AG112" s="609" t="s">
        <v>915</v>
      </c>
      <c r="AH112" s="609" t="s">
        <v>280</v>
      </c>
      <c r="AI112" s="541" t="s">
        <v>569</v>
      </c>
      <c r="AJ112" s="609" t="s">
        <v>89</v>
      </c>
      <c r="AK112" s="610">
        <v>170</v>
      </c>
      <c r="AL112" s="611">
        <v>195590</v>
      </c>
      <c r="AM112" s="612">
        <v>33250300</v>
      </c>
      <c r="AN112" s="614"/>
      <c r="AO112" s="614"/>
      <c r="AP112" s="615"/>
      <c r="AQ112" s="338">
        <f t="shared" si="230"/>
        <v>1</v>
      </c>
      <c r="AR112" s="338">
        <f t="shared" si="231"/>
        <v>1</v>
      </c>
      <c r="AS112" s="338">
        <f t="shared" si="232"/>
        <v>1</v>
      </c>
      <c r="AT112" s="338">
        <f t="shared" si="233"/>
        <v>1</v>
      </c>
      <c r="AU112" s="338">
        <f t="shared" si="234"/>
        <v>1</v>
      </c>
      <c r="AV112" s="338">
        <f>PRODUCT(AQ112:AU112)</f>
        <v>1</v>
      </c>
      <c r="AW112" s="341">
        <f t="shared" si="235"/>
        <v>33250300</v>
      </c>
      <c r="AX112" s="340">
        <f t="shared" si="236"/>
        <v>0</v>
      </c>
      <c r="BA112" s="609" t="s">
        <v>915</v>
      </c>
      <c r="BB112" s="609" t="s">
        <v>280</v>
      </c>
      <c r="BC112" s="541" t="s">
        <v>569</v>
      </c>
      <c r="BD112" s="609" t="s">
        <v>89</v>
      </c>
      <c r="BE112" s="610">
        <v>170</v>
      </c>
      <c r="BF112" s="611">
        <v>91557</v>
      </c>
      <c r="BG112" s="612">
        <v>15564690</v>
      </c>
      <c r="BH112" s="614"/>
      <c r="BI112" s="614"/>
      <c r="BJ112" s="615"/>
      <c r="BK112" s="338">
        <f t="shared" si="237"/>
        <v>1</v>
      </c>
      <c r="BL112" s="338">
        <f t="shared" si="238"/>
        <v>1</v>
      </c>
      <c r="BM112" s="338">
        <f t="shared" si="239"/>
        <v>1</v>
      </c>
      <c r="BN112" s="338">
        <f t="shared" si="240"/>
        <v>1</v>
      </c>
      <c r="BO112" s="338">
        <f t="shared" si="241"/>
        <v>1</v>
      </c>
      <c r="BP112" s="338">
        <f>PRODUCT(BK112:BO112)</f>
        <v>1</v>
      </c>
      <c r="BQ112" s="341">
        <f t="shared" si="242"/>
        <v>15564690</v>
      </c>
      <c r="BR112" s="340">
        <f t="shared" si="243"/>
        <v>0</v>
      </c>
    </row>
    <row r="113" spans="1:70" s="288" customFormat="1" ht="120" x14ac:dyDescent="0.2">
      <c r="A113" s="215">
        <f t="shared" si="154"/>
        <v>100</v>
      </c>
      <c r="B113" s="449" t="s">
        <v>916</v>
      </c>
      <c r="C113" s="449" t="s">
        <v>275</v>
      </c>
      <c r="D113" s="565" t="s">
        <v>917</v>
      </c>
      <c r="E113" s="449" t="s">
        <v>89</v>
      </c>
      <c r="F113" s="450">
        <v>1561.75</v>
      </c>
      <c r="G113" s="534"/>
      <c r="H113" s="451">
        <v>0</v>
      </c>
      <c r="I113" s="453"/>
      <c r="J113" s="454"/>
      <c r="K113" s="199"/>
      <c r="L113" s="199"/>
      <c r="M113" s="609" t="s">
        <v>916</v>
      </c>
      <c r="N113" s="609" t="s">
        <v>275</v>
      </c>
      <c r="O113" s="541" t="s">
        <v>917</v>
      </c>
      <c r="P113" s="609" t="s">
        <v>89</v>
      </c>
      <c r="Q113" s="610">
        <v>1561.75</v>
      </c>
      <c r="R113" s="611">
        <v>112186</v>
      </c>
      <c r="S113" s="612">
        <v>175206486</v>
      </c>
      <c r="T113" s="614"/>
      <c r="U113" s="614"/>
      <c r="V113" s="615"/>
      <c r="W113" s="338">
        <f t="shared" si="224"/>
        <v>1</v>
      </c>
      <c r="X113" s="338">
        <f t="shared" si="225"/>
        <v>1</v>
      </c>
      <c r="Y113" s="338">
        <f t="shared" si="226"/>
        <v>1</v>
      </c>
      <c r="Z113" s="338">
        <f t="shared" si="227"/>
        <v>1</v>
      </c>
      <c r="AA113" s="338">
        <f t="shared" si="227"/>
        <v>1</v>
      </c>
      <c r="AB113" s="338">
        <f t="shared" ref="AB113" si="244">PRODUCT(W113:AA113)</f>
        <v>1</v>
      </c>
      <c r="AC113" s="341">
        <f t="shared" si="228"/>
        <v>175206486</v>
      </c>
      <c r="AD113" s="340">
        <f t="shared" si="229"/>
        <v>0</v>
      </c>
      <c r="AE113" s="207"/>
      <c r="AF113" s="207"/>
      <c r="AG113" s="609" t="s">
        <v>916</v>
      </c>
      <c r="AH113" s="609" t="s">
        <v>275</v>
      </c>
      <c r="AI113" s="541" t="s">
        <v>917</v>
      </c>
      <c r="AJ113" s="609" t="s">
        <v>89</v>
      </c>
      <c r="AK113" s="610">
        <v>1561.75</v>
      </c>
      <c r="AL113" s="611">
        <v>192368</v>
      </c>
      <c r="AM113" s="612">
        <v>300430724</v>
      </c>
      <c r="AN113" s="614"/>
      <c r="AO113" s="614"/>
      <c r="AP113" s="615"/>
      <c r="AQ113" s="338">
        <f t="shared" si="230"/>
        <v>1</v>
      </c>
      <c r="AR113" s="338">
        <f t="shared" si="231"/>
        <v>1</v>
      </c>
      <c r="AS113" s="338">
        <f t="shared" si="232"/>
        <v>1</v>
      </c>
      <c r="AT113" s="338">
        <f t="shared" si="233"/>
        <v>1</v>
      </c>
      <c r="AU113" s="338">
        <f t="shared" si="234"/>
        <v>1</v>
      </c>
      <c r="AV113" s="338">
        <f t="shared" ref="AV113" si="245">PRODUCT(AQ113:AU113)</f>
        <v>1</v>
      </c>
      <c r="AW113" s="341">
        <f t="shared" si="235"/>
        <v>300430724</v>
      </c>
      <c r="AX113" s="340">
        <f t="shared" si="236"/>
        <v>0</v>
      </c>
      <c r="BA113" s="609" t="s">
        <v>916</v>
      </c>
      <c r="BB113" s="609" t="s">
        <v>275</v>
      </c>
      <c r="BC113" s="541" t="s">
        <v>917</v>
      </c>
      <c r="BD113" s="609" t="s">
        <v>89</v>
      </c>
      <c r="BE113" s="610">
        <v>1561.75</v>
      </c>
      <c r="BF113" s="611">
        <v>105000</v>
      </c>
      <c r="BG113" s="612">
        <v>163983750</v>
      </c>
      <c r="BH113" s="614"/>
      <c r="BI113" s="614"/>
      <c r="BJ113" s="615"/>
      <c r="BK113" s="338">
        <f t="shared" si="237"/>
        <v>1</v>
      </c>
      <c r="BL113" s="338">
        <f t="shared" si="238"/>
        <v>1</v>
      </c>
      <c r="BM113" s="338">
        <f t="shared" si="239"/>
        <v>1</v>
      </c>
      <c r="BN113" s="338">
        <f t="shared" si="240"/>
        <v>1</v>
      </c>
      <c r="BO113" s="338">
        <f t="shared" si="241"/>
        <v>1</v>
      </c>
      <c r="BP113" s="338">
        <f t="shared" ref="BP113" si="246">PRODUCT(BK113:BO113)</f>
        <v>1</v>
      </c>
      <c r="BQ113" s="341">
        <f t="shared" si="242"/>
        <v>163983750</v>
      </c>
      <c r="BR113" s="340">
        <f t="shared" si="243"/>
        <v>0</v>
      </c>
    </row>
    <row r="114" spans="1:70" s="288" customFormat="1" ht="120" x14ac:dyDescent="0.2">
      <c r="A114" s="215">
        <f t="shared" si="154"/>
        <v>101</v>
      </c>
      <c r="B114" s="449" t="s">
        <v>918</v>
      </c>
      <c r="C114" s="449" t="s">
        <v>275</v>
      </c>
      <c r="D114" s="565" t="s">
        <v>570</v>
      </c>
      <c r="E114" s="449" t="s">
        <v>89</v>
      </c>
      <c r="F114" s="450">
        <v>1108.6199999999999</v>
      </c>
      <c r="G114" s="534"/>
      <c r="H114" s="451">
        <v>0</v>
      </c>
      <c r="I114" s="462"/>
      <c r="J114" s="464"/>
      <c r="K114" s="199"/>
      <c r="L114" s="199"/>
      <c r="M114" s="609" t="s">
        <v>918</v>
      </c>
      <c r="N114" s="609" t="s">
        <v>275</v>
      </c>
      <c r="O114" s="541" t="s">
        <v>570</v>
      </c>
      <c r="P114" s="609" t="s">
        <v>89</v>
      </c>
      <c r="Q114" s="610">
        <v>1108.6199999999999</v>
      </c>
      <c r="R114" s="611">
        <v>116368</v>
      </c>
      <c r="S114" s="612">
        <v>129007892</v>
      </c>
      <c r="T114" s="614"/>
      <c r="U114" s="624"/>
      <c r="V114" s="627"/>
      <c r="W114" s="338">
        <f t="shared" si="224"/>
        <v>1</v>
      </c>
      <c r="X114" s="338">
        <f t="shared" si="225"/>
        <v>1</v>
      </c>
      <c r="Y114" s="338">
        <f t="shared" si="226"/>
        <v>1</v>
      </c>
      <c r="Z114" s="338">
        <f t="shared" ref="Z114:AA117" si="247">IF(R114=0,0,1)</f>
        <v>1</v>
      </c>
      <c r="AA114" s="338">
        <f t="shared" si="247"/>
        <v>1</v>
      </c>
      <c r="AB114" s="338">
        <f>PRODUCT(W114:AA114)</f>
        <v>1</v>
      </c>
      <c r="AC114" s="341">
        <f t="shared" si="228"/>
        <v>129007892</v>
      </c>
      <c r="AD114" s="340">
        <f t="shared" si="229"/>
        <v>0</v>
      </c>
      <c r="AE114" s="207"/>
      <c r="AF114" s="207"/>
      <c r="AG114" s="609" t="s">
        <v>918</v>
      </c>
      <c r="AH114" s="609" t="s">
        <v>275</v>
      </c>
      <c r="AI114" s="541" t="s">
        <v>570</v>
      </c>
      <c r="AJ114" s="609" t="s">
        <v>89</v>
      </c>
      <c r="AK114" s="610">
        <v>1108.6199999999999</v>
      </c>
      <c r="AL114" s="611">
        <v>194723</v>
      </c>
      <c r="AM114" s="612">
        <v>215873812</v>
      </c>
      <c r="AN114" s="614"/>
      <c r="AO114" s="624"/>
      <c r="AP114" s="627"/>
      <c r="AQ114" s="338">
        <f t="shared" si="230"/>
        <v>1</v>
      </c>
      <c r="AR114" s="338">
        <f t="shared" si="231"/>
        <v>1</v>
      </c>
      <c r="AS114" s="338">
        <f t="shared" si="232"/>
        <v>1</v>
      </c>
      <c r="AT114" s="338">
        <f t="shared" si="233"/>
        <v>1</v>
      </c>
      <c r="AU114" s="338">
        <f t="shared" si="234"/>
        <v>1</v>
      </c>
      <c r="AV114" s="338">
        <f>PRODUCT(AQ114:AU114)</f>
        <v>1</v>
      </c>
      <c r="AW114" s="341">
        <f t="shared" si="235"/>
        <v>215873812</v>
      </c>
      <c r="AX114" s="340">
        <f t="shared" si="236"/>
        <v>0</v>
      </c>
      <c r="BA114" s="609" t="s">
        <v>918</v>
      </c>
      <c r="BB114" s="609" t="s">
        <v>275</v>
      </c>
      <c r="BC114" s="541" t="s">
        <v>570</v>
      </c>
      <c r="BD114" s="609" t="s">
        <v>89</v>
      </c>
      <c r="BE114" s="610">
        <v>1108.6199999999999</v>
      </c>
      <c r="BF114" s="611">
        <v>120000</v>
      </c>
      <c r="BG114" s="612">
        <v>133034400</v>
      </c>
      <c r="BH114" s="614"/>
      <c r="BI114" s="624"/>
      <c r="BJ114" s="627"/>
      <c r="BK114" s="338">
        <f t="shared" si="237"/>
        <v>1</v>
      </c>
      <c r="BL114" s="338">
        <f t="shared" si="238"/>
        <v>1</v>
      </c>
      <c r="BM114" s="338">
        <f t="shared" si="239"/>
        <v>1</v>
      </c>
      <c r="BN114" s="338">
        <f t="shared" si="240"/>
        <v>1</v>
      </c>
      <c r="BO114" s="338">
        <f t="shared" si="241"/>
        <v>1</v>
      </c>
      <c r="BP114" s="338">
        <f>PRODUCT(BK114:BO114)</f>
        <v>1</v>
      </c>
      <c r="BQ114" s="341">
        <f t="shared" si="242"/>
        <v>133034400</v>
      </c>
      <c r="BR114" s="340">
        <f t="shared" si="243"/>
        <v>0</v>
      </c>
    </row>
    <row r="115" spans="1:70" s="288" customFormat="1" ht="47.25" x14ac:dyDescent="0.2">
      <c r="A115" s="215">
        <f t="shared" si="154"/>
        <v>102</v>
      </c>
      <c r="B115" s="449" t="s">
        <v>919</v>
      </c>
      <c r="C115" s="449" t="s">
        <v>275</v>
      </c>
      <c r="D115" s="565" t="s">
        <v>920</v>
      </c>
      <c r="E115" s="449" t="s">
        <v>89</v>
      </c>
      <c r="F115" s="450">
        <v>4.9800000000000004</v>
      </c>
      <c r="G115" s="534"/>
      <c r="H115" s="451">
        <v>0</v>
      </c>
      <c r="I115" s="453"/>
      <c r="J115" s="454"/>
      <c r="K115" s="199"/>
      <c r="L115" s="199"/>
      <c r="M115" s="609" t="s">
        <v>919</v>
      </c>
      <c r="N115" s="609" t="s">
        <v>275</v>
      </c>
      <c r="O115" s="541" t="s">
        <v>920</v>
      </c>
      <c r="P115" s="609" t="s">
        <v>89</v>
      </c>
      <c r="Q115" s="610">
        <v>4.9800000000000004</v>
      </c>
      <c r="R115" s="611">
        <v>90000</v>
      </c>
      <c r="S115" s="612">
        <v>448200</v>
      </c>
      <c r="T115" s="614"/>
      <c r="U115" s="614"/>
      <c r="V115" s="615"/>
      <c r="W115" s="338">
        <f t="shared" si="224"/>
        <v>1</v>
      </c>
      <c r="X115" s="338">
        <f t="shared" si="225"/>
        <v>1</v>
      </c>
      <c r="Y115" s="338">
        <f t="shared" si="226"/>
        <v>1</v>
      </c>
      <c r="Z115" s="338">
        <f t="shared" si="247"/>
        <v>1</v>
      </c>
      <c r="AA115" s="338">
        <f t="shared" si="247"/>
        <v>1</v>
      </c>
      <c r="AB115" s="338">
        <f>PRODUCT(W115:AA115)</f>
        <v>1</v>
      </c>
      <c r="AC115" s="341">
        <f t="shared" si="228"/>
        <v>448200</v>
      </c>
      <c r="AD115" s="340">
        <f t="shared" si="229"/>
        <v>0</v>
      </c>
      <c r="AE115" s="207"/>
      <c r="AF115" s="207"/>
      <c r="AG115" s="609" t="s">
        <v>919</v>
      </c>
      <c r="AH115" s="609" t="s">
        <v>275</v>
      </c>
      <c r="AI115" s="541" t="s">
        <v>920</v>
      </c>
      <c r="AJ115" s="609" t="s">
        <v>89</v>
      </c>
      <c r="AK115" s="610">
        <v>4.9800000000000004</v>
      </c>
      <c r="AL115" s="611">
        <v>157143</v>
      </c>
      <c r="AM115" s="612">
        <v>782572</v>
      </c>
      <c r="AN115" s="614"/>
      <c r="AO115" s="614"/>
      <c r="AP115" s="615"/>
      <c r="AQ115" s="338">
        <f t="shared" si="230"/>
        <v>1</v>
      </c>
      <c r="AR115" s="338">
        <f t="shared" si="231"/>
        <v>1</v>
      </c>
      <c r="AS115" s="338">
        <f t="shared" si="232"/>
        <v>1</v>
      </c>
      <c r="AT115" s="338">
        <f t="shared" si="233"/>
        <v>1</v>
      </c>
      <c r="AU115" s="338">
        <f t="shared" si="234"/>
        <v>1</v>
      </c>
      <c r="AV115" s="338">
        <f>PRODUCT(AQ115:AU115)</f>
        <v>1</v>
      </c>
      <c r="AW115" s="341">
        <f t="shared" si="235"/>
        <v>782572</v>
      </c>
      <c r="AX115" s="340">
        <f t="shared" si="236"/>
        <v>0</v>
      </c>
      <c r="BA115" s="609" t="s">
        <v>919</v>
      </c>
      <c r="BB115" s="609" t="s">
        <v>275</v>
      </c>
      <c r="BC115" s="541" t="s">
        <v>920</v>
      </c>
      <c r="BD115" s="609" t="s">
        <v>89</v>
      </c>
      <c r="BE115" s="610">
        <v>4.9800000000000004</v>
      </c>
      <c r="BF115" s="611">
        <v>74906</v>
      </c>
      <c r="BG115" s="612">
        <v>373032</v>
      </c>
      <c r="BH115" s="614"/>
      <c r="BI115" s="614"/>
      <c r="BJ115" s="615"/>
      <c r="BK115" s="338">
        <f t="shared" si="237"/>
        <v>1</v>
      </c>
      <c r="BL115" s="338">
        <f t="shared" si="238"/>
        <v>1</v>
      </c>
      <c r="BM115" s="338">
        <f t="shared" si="239"/>
        <v>1</v>
      </c>
      <c r="BN115" s="338">
        <f t="shared" si="240"/>
        <v>1</v>
      </c>
      <c r="BO115" s="338">
        <f t="shared" si="241"/>
        <v>1</v>
      </c>
      <c r="BP115" s="338">
        <f>PRODUCT(BK115:BO115)</f>
        <v>1</v>
      </c>
      <c r="BQ115" s="341">
        <f t="shared" si="242"/>
        <v>373032</v>
      </c>
      <c r="BR115" s="340">
        <f t="shared" si="243"/>
        <v>0</v>
      </c>
    </row>
    <row r="116" spans="1:70" s="288" customFormat="1" ht="47.25" x14ac:dyDescent="0.2">
      <c r="A116" s="215">
        <f t="shared" si="154"/>
        <v>103</v>
      </c>
      <c r="B116" s="449" t="s">
        <v>921</v>
      </c>
      <c r="C116" s="449" t="s">
        <v>280</v>
      </c>
      <c r="D116" s="565" t="s">
        <v>922</v>
      </c>
      <c r="E116" s="449" t="s">
        <v>91</v>
      </c>
      <c r="F116" s="450">
        <v>965.28</v>
      </c>
      <c r="G116" s="534"/>
      <c r="H116" s="451">
        <v>0</v>
      </c>
      <c r="I116" s="453"/>
      <c r="J116" s="454"/>
      <c r="K116" s="199"/>
      <c r="L116" s="199"/>
      <c r="M116" s="609" t="s">
        <v>921</v>
      </c>
      <c r="N116" s="609" t="s">
        <v>280</v>
      </c>
      <c r="O116" s="541" t="s">
        <v>922</v>
      </c>
      <c r="P116" s="609" t="s">
        <v>91</v>
      </c>
      <c r="Q116" s="610">
        <v>965.28</v>
      </c>
      <c r="R116" s="611">
        <v>34654</v>
      </c>
      <c r="S116" s="612">
        <v>33450813</v>
      </c>
      <c r="T116" s="614"/>
      <c r="U116" s="614"/>
      <c r="V116" s="615"/>
      <c r="W116" s="338">
        <f t="shared" si="224"/>
        <v>1</v>
      </c>
      <c r="X116" s="338">
        <f t="shared" si="225"/>
        <v>1</v>
      </c>
      <c r="Y116" s="338">
        <f t="shared" si="226"/>
        <v>1</v>
      </c>
      <c r="Z116" s="338">
        <f t="shared" si="247"/>
        <v>1</v>
      </c>
      <c r="AA116" s="338">
        <f t="shared" si="247"/>
        <v>1</v>
      </c>
      <c r="AB116" s="338">
        <f>PRODUCT(W116:AA116)</f>
        <v>1</v>
      </c>
      <c r="AC116" s="341">
        <f t="shared" si="228"/>
        <v>33450813</v>
      </c>
      <c r="AD116" s="340">
        <f t="shared" si="229"/>
        <v>0</v>
      </c>
      <c r="AE116" s="207"/>
      <c r="AF116" s="207"/>
      <c r="AG116" s="609" t="s">
        <v>921</v>
      </c>
      <c r="AH116" s="609" t="s">
        <v>280</v>
      </c>
      <c r="AI116" s="541" t="s">
        <v>922</v>
      </c>
      <c r="AJ116" s="609" t="s">
        <v>91</v>
      </c>
      <c r="AK116" s="610">
        <v>965.28</v>
      </c>
      <c r="AL116" s="611">
        <v>57386</v>
      </c>
      <c r="AM116" s="612">
        <v>55393558</v>
      </c>
      <c r="AN116" s="614"/>
      <c r="AO116" s="614"/>
      <c r="AP116" s="615"/>
      <c r="AQ116" s="338">
        <f t="shared" si="230"/>
        <v>1</v>
      </c>
      <c r="AR116" s="338">
        <f t="shared" si="231"/>
        <v>1</v>
      </c>
      <c r="AS116" s="338">
        <f t="shared" si="232"/>
        <v>1</v>
      </c>
      <c r="AT116" s="338">
        <f t="shared" si="233"/>
        <v>1</v>
      </c>
      <c r="AU116" s="338">
        <f t="shared" si="234"/>
        <v>1</v>
      </c>
      <c r="AV116" s="338">
        <f>PRODUCT(AQ116:AU116)</f>
        <v>1</v>
      </c>
      <c r="AW116" s="341">
        <f t="shared" si="235"/>
        <v>55393558</v>
      </c>
      <c r="AX116" s="340">
        <f t="shared" si="236"/>
        <v>0</v>
      </c>
      <c r="BA116" s="609" t="s">
        <v>921</v>
      </c>
      <c r="BB116" s="609" t="s">
        <v>280</v>
      </c>
      <c r="BC116" s="541" t="s">
        <v>922</v>
      </c>
      <c r="BD116" s="609" t="s">
        <v>91</v>
      </c>
      <c r="BE116" s="610">
        <v>965.28</v>
      </c>
      <c r="BF116" s="611">
        <v>24064</v>
      </c>
      <c r="BG116" s="612">
        <v>23228498</v>
      </c>
      <c r="BH116" s="614"/>
      <c r="BI116" s="614"/>
      <c r="BJ116" s="615"/>
      <c r="BK116" s="338">
        <f t="shared" si="237"/>
        <v>1</v>
      </c>
      <c r="BL116" s="338">
        <f t="shared" si="238"/>
        <v>1</v>
      </c>
      <c r="BM116" s="338">
        <f t="shared" si="239"/>
        <v>1</v>
      </c>
      <c r="BN116" s="338">
        <f t="shared" si="240"/>
        <v>1</v>
      </c>
      <c r="BO116" s="338">
        <f t="shared" si="241"/>
        <v>1</v>
      </c>
      <c r="BP116" s="338">
        <f>PRODUCT(BK116:BO116)</f>
        <v>1</v>
      </c>
      <c r="BQ116" s="341">
        <f t="shared" si="242"/>
        <v>23228498</v>
      </c>
      <c r="BR116" s="340">
        <f t="shared" si="243"/>
        <v>0</v>
      </c>
    </row>
    <row r="117" spans="1:70" s="288" customFormat="1" ht="83.25" customHeight="1" x14ac:dyDescent="0.2">
      <c r="A117" s="215">
        <f t="shared" si="154"/>
        <v>104</v>
      </c>
      <c r="B117" s="449" t="s">
        <v>923</v>
      </c>
      <c r="C117" s="449" t="s">
        <v>280</v>
      </c>
      <c r="D117" s="565" t="s">
        <v>924</v>
      </c>
      <c r="E117" s="449" t="s">
        <v>91</v>
      </c>
      <c r="F117" s="450">
        <v>157.4</v>
      </c>
      <c r="G117" s="534"/>
      <c r="H117" s="451">
        <v>0</v>
      </c>
      <c r="I117" s="453"/>
      <c r="J117" s="454"/>
      <c r="K117" s="199"/>
      <c r="L117" s="199"/>
      <c r="M117" s="609" t="s">
        <v>923</v>
      </c>
      <c r="N117" s="609" t="s">
        <v>280</v>
      </c>
      <c r="O117" s="541" t="s">
        <v>924</v>
      </c>
      <c r="P117" s="609" t="s">
        <v>91</v>
      </c>
      <c r="Q117" s="610">
        <v>157.4</v>
      </c>
      <c r="R117" s="611">
        <v>122544</v>
      </c>
      <c r="S117" s="612">
        <v>19288426</v>
      </c>
      <c r="T117" s="614"/>
      <c r="U117" s="614"/>
      <c r="V117" s="615"/>
      <c r="W117" s="338">
        <f t="shared" si="224"/>
        <v>1</v>
      </c>
      <c r="X117" s="338">
        <f t="shared" si="225"/>
        <v>1</v>
      </c>
      <c r="Y117" s="338">
        <f t="shared" si="226"/>
        <v>1</v>
      </c>
      <c r="Z117" s="338">
        <f t="shared" si="247"/>
        <v>1</v>
      </c>
      <c r="AA117" s="338">
        <f t="shared" si="247"/>
        <v>1</v>
      </c>
      <c r="AB117" s="338">
        <f>PRODUCT(W117:AA117)</f>
        <v>1</v>
      </c>
      <c r="AC117" s="341">
        <f t="shared" si="228"/>
        <v>19288426</v>
      </c>
      <c r="AD117" s="340">
        <f t="shared" si="229"/>
        <v>0</v>
      </c>
      <c r="AE117" s="207"/>
      <c r="AF117" s="207"/>
      <c r="AG117" s="609" t="s">
        <v>923</v>
      </c>
      <c r="AH117" s="609" t="s">
        <v>280</v>
      </c>
      <c r="AI117" s="541" t="s">
        <v>924</v>
      </c>
      <c r="AJ117" s="609" t="s">
        <v>91</v>
      </c>
      <c r="AK117" s="610">
        <v>157.4</v>
      </c>
      <c r="AL117" s="611">
        <v>115055</v>
      </c>
      <c r="AM117" s="612">
        <v>18109657</v>
      </c>
      <c r="AN117" s="614"/>
      <c r="AO117" s="614"/>
      <c r="AP117" s="615"/>
      <c r="AQ117" s="338">
        <f t="shared" si="230"/>
        <v>1</v>
      </c>
      <c r="AR117" s="338">
        <f t="shared" si="231"/>
        <v>1</v>
      </c>
      <c r="AS117" s="338">
        <f t="shared" si="232"/>
        <v>1</v>
      </c>
      <c r="AT117" s="338">
        <f t="shared" si="233"/>
        <v>1</v>
      </c>
      <c r="AU117" s="338">
        <f t="shared" si="234"/>
        <v>1</v>
      </c>
      <c r="AV117" s="338">
        <f>PRODUCT(AQ117:AU117)</f>
        <v>1</v>
      </c>
      <c r="AW117" s="341">
        <f t="shared" si="235"/>
        <v>18109657</v>
      </c>
      <c r="AX117" s="340">
        <f t="shared" si="236"/>
        <v>0</v>
      </c>
      <c r="BA117" s="609" t="s">
        <v>923</v>
      </c>
      <c r="BB117" s="609" t="s">
        <v>280</v>
      </c>
      <c r="BC117" s="541" t="s">
        <v>924</v>
      </c>
      <c r="BD117" s="609" t="s">
        <v>91</v>
      </c>
      <c r="BE117" s="610">
        <v>157.4</v>
      </c>
      <c r="BF117" s="611">
        <v>37352</v>
      </c>
      <c r="BG117" s="612">
        <v>5879205</v>
      </c>
      <c r="BH117" s="614"/>
      <c r="BI117" s="614"/>
      <c r="BJ117" s="615"/>
      <c r="BK117" s="338">
        <f t="shared" si="237"/>
        <v>1</v>
      </c>
      <c r="BL117" s="338">
        <f t="shared" si="238"/>
        <v>1</v>
      </c>
      <c r="BM117" s="338">
        <f t="shared" si="239"/>
        <v>1</v>
      </c>
      <c r="BN117" s="338">
        <f t="shared" si="240"/>
        <v>1</v>
      </c>
      <c r="BO117" s="338">
        <f t="shared" si="241"/>
        <v>1</v>
      </c>
      <c r="BP117" s="338">
        <f>PRODUCT(BK117:BO117)</f>
        <v>1</v>
      </c>
      <c r="BQ117" s="341">
        <f t="shared" si="242"/>
        <v>5879205</v>
      </c>
      <c r="BR117" s="340">
        <f t="shared" si="243"/>
        <v>0</v>
      </c>
    </row>
    <row r="118" spans="1:70" s="288" customFormat="1" ht="15.75" x14ac:dyDescent="0.25">
      <c r="A118" s="215">
        <f t="shared" si="154"/>
        <v>105</v>
      </c>
      <c r="B118" s="455" t="s">
        <v>925</v>
      </c>
      <c r="C118" s="455"/>
      <c r="D118" s="582" t="s">
        <v>307</v>
      </c>
      <c r="E118" s="456"/>
      <c r="F118" s="456"/>
      <c r="G118" s="456"/>
      <c r="H118" s="456"/>
      <c r="I118" s="457">
        <v>0</v>
      </c>
      <c r="J118" s="448" t="e">
        <v>#DIV/0!</v>
      </c>
      <c r="K118" s="199"/>
      <c r="L118" s="199"/>
      <c r="M118" s="616" t="s">
        <v>925</v>
      </c>
      <c r="N118" s="616"/>
      <c r="O118" s="542" t="s">
        <v>307</v>
      </c>
      <c r="P118" s="617"/>
      <c r="Q118" s="617"/>
      <c r="R118" s="617"/>
      <c r="S118" s="617"/>
      <c r="T118" s="618"/>
      <c r="U118" s="618">
        <v>96797956</v>
      </c>
      <c r="V118" s="608">
        <v>1.4013277409908698E-2</v>
      </c>
      <c r="W118" s="338"/>
      <c r="X118" s="338"/>
      <c r="Y118" s="338"/>
      <c r="Z118" s="338"/>
      <c r="AA118" s="338"/>
      <c r="AB118" s="338"/>
      <c r="AC118" s="339"/>
      <c r="AD118" s="340"/>
      <c r="AE118" s="207"/>
      <c r="AF118" s="207"/>
      <c r="AG118" s="616" t="s">
        <v>925</v>
      </c>
      <c r="AH118" s="616"/>
      <c r="AI118" s="542" t="s">
        <v>307</v>
      </c>
      <c r="AJ118" s="617"/>
      <c r="AK118" s="617"/>
      <c r="AL118" s="617"/>
      <c r="AM118" s="617"/>
      <c r="AN118" s="618"/>
      <c r="AO118" s="618">
        <v>106577768</v>
      </c>
      <c r="AP118" s="608">
        <v>1.0977669239926911E-2</v>
      </c>
      <c r="AQ118" s="338"/>
      <c r="AR118" s="338"/>
      <c r="AS118" s="338"/>
      <c r="AT118" s="338"/>
      <c r="AU118" s="338"/>
      <c r="AV118" s="338"/>
      <c r="AW118" s="339"/>
      <c r="AX118" s="340"/>
      <c r="BA118" s="616" t="s">
        <v>925</v>
      </c>
      <c r="BB118" s="616"/>
      <c r="BC118" s="542" t="s">
        <v>307</v>
      </c>
      <c r="BD118" s="617"/>
      <c r="BE118" s="617"/>
      <c r="BF118" s="617"/>
      <c r="BG118" s="617"/>
      <c r="BH118" s="618"/>
      <c r="BI118" s="618">
        <v>72859832</v>
      </c>
      <c r="BJ118" s="608">
        <v>1.0239866469539704E-2</v>
      </c>
      <c r="BK118" s="338"/>
      <c r="BL118" s="338"/>
      <c r="BM118" s="338"/>
      <c r="BN118" s="338"/>
      <c r="BO118" s="338"/>
      <c r="BP118" s="338"/>
      <c r="BQ118" s="339"/>
      <c r="BR118" s="340"/>
    </row>
    <row r="119" spans="1:70" s="288" customFormat="1" ht="63" x14ac:dyDescent="0.2">
      <c r="A119" s="215">
        <f t="shared" si="154"/>
        <v>106</v>
      </c>
      <c r="B119" s="449" t="s">
        <v>926</v>
      </c>
      <c r="C119" s="449" t="s">
        <v>280</v>
      </c>
      <c r="D119" s="565" t="s">
        <v>571</v>
      </c>
      <c r="E119" s="449" t="s">
        <v>93</v>
      </c>
      <c r="F119" s="450">
        <v>26</v>
      </c>
      <c r="G119" s="534"/>
      <c r="H119" s="451">
        <v>0</v>
      </c>
      <c r="I119" s="462"/>
      <c r="J119" s="464"/>
      <c r="K119" s="199"/>
      <c r="L119" s="199"/>
      <c r="M119" s="609" t="s">
        <v>926</v>
      </c>
      <c r="N119" s="609" t="s">
        <v>280</v>
      </c>
      <c r="O119" s="541" t="s">
        <v>571</v>
      </c>
      <c r="P119" s="609" t="s">
        <v>93</v>
      </c>
      <c r="Q119" s="610">
        <v>26</v>
      </c>
      <c r="R119" s="611">
        <v>1429975</v>
      </c>
      <c r="S119" s="612">
        <v>37179350</v>
      </c>
      <c r="T119" s="614"/>
      <c r="U119" s="624"/>
      <c r="V119" s="627"/>
      <c r="W119" s="338">
        <f t="shared" ref="W119:W130" si="248">IF(EXACT(VLOOKUP(M119,OFERTA_0,3,FALSE),O119),1,0)</f>
        <v>1</v>
      </c>
      <c r="X119" s="338">
        <f t="shared" ref="X119:X130" si="249">IF(EXACT(VLOOKUP(M119,OFERTA_0,4,FALSE),P119),1,0)</f>
        <v>1</v>
      </c>
      <c r="Y119" s="338">
        <f t="shared" ref="Y119:Y130" si="250">IF(EXACT(VLOOKUP(M119,OFERTA_0,5,FALSE),Q119),1,0)</f>
        <v>1</v>
      </c>
      <c r="Z119" s="338">
        <f t="shared" ref="Z119" si="251">IF(R119=0,0,1)</f>
        <v>1</v>
      </c>
      <c r="AA119" s="338">
        <f t="shared" ref="AA119" si="252">IF(S119=0,0,1)</f>
        <v>1</v>
      </c>
      <c r="AB119" s="338">
        <f t="shared" ref="AB119" si="253">PRODUCT(W119:AA119)</f>
        <v>1</v>
      </c>
      <c r="AC119" s="341">
        <f t="shared" ref="AC119:AC130" si="254">ROUND(S119,0)</f>
        <v>37179350</v>
      </c>
      <c r="AD119" s="340">
        <f t="shared" ref="AD119:AD130" si="255">S119-AC119</f>
        <v>0</v>
      </c>
      <c r="AE119" s="207"/>
      <c r="AF119" s="207"/>
      <c r="AG119" s="609" t="s">
        <v>926</v>
      </c>
      <c r="AH119" s="609" t="s">
        <v>280</v>
      </c>
      <c r="AI119" s="541" t="s">
        <v>571</v>
      </c>
      <c r="AJ119" s="609" t="s">
        <v>93</v>
      </c>
      <c r="AK119" s="610">
        <v>26</v>
      </c>
      <c r="AL119" s="611">
        <v>1674924</v>
      </c>
      <c r="AM119" s="612">
        <v>43548024</v>
      </c>
      <c r="AN119" s="614"/>
      <c r="AO119" s="624"/>
      <c r="AP119" s="627"/>
      <c r="AQ119" s="338">
        <f t="shared" ref="AQ119:AQ130" si="256">IF(EXACT(VLOOKUP(AG119,OFERTA_0,3,FALSE),AI119),1,0)</f>
        <v>1</v>
      </c>
      <c r="AR119" s="338">
        <f t="shared" ref="AR119:AR130" si="257">IF(EXACT(VLOOKUP(AG119,OFERTA_0,4,FALSE),AJ119),1,0)</f>
        <v>1</v>
      </c>
      <c r="AS119" s="338">
        <f t="shared" ref="AS119:AS130" si="258">IF(EXACT(VLOOKUP(AG119,OFERTA_0,5,FALSE),AK119),1,0)</f>
        <v>1</v>
      </c>
      <c r="AT119" s="338">
        <f t="shared" ref="AT119:AT123" si="259">IF(AL119=0,0,1)</f>
        <v>1</v>
      </c>
      <c r="AU119" s="338">
        <f t="shared" ref="AU119:AU123" si="260">IF(AM119=0,0,1)</f>
        <v>1</v>
      </c>
      <c r="AV119" s="338">
        <f t="shared" ref="AV119" si="261">PRODUCT(AQ119:AU119)</f>
        <v>1</v>
      </c>
      <c r="AW119" s="341">
        <f t="shared" ref="AW119:AW130" si="262">ROUND(AM119,0)</f>
        <v>43548024</v>
      </c>
      <c r="AX119" s="340">
        <f t="shared" ref="AX119:AX130" si="263">AM119-AW119</f>
        <v>0</v>
      </c>
      <c r="BA119" s="609" t="s">
        <v>926</v>
      </c>
      <c r="BB119" s="609" t="s">
        <v>280</v>
      </c>
      <c r="BC119" s="541" t="s">
        <v>571</v>
      </c>
      <c r="BD119" s="609" t="s">
        <v>93</v>
      </c>
      <c r="BE119" s="610">
        <v>26</v>
      </c>
      <c r="BF119" s="611">
        <v>1348246</v>
      </c>
      <c r="BG119" s="612">
        <v>35054396</v>
      </c>
      <c r="BH119" s="614"/>
      <c r="BI119" s="624"/>
      <c r="BJ119" s="627"/>
      <c r="BK119" s="338">
        <f t="shared" ref="BK119:BK130" si="264">IF(EXACT(VLOOKUP(BA119,OFERTA_0,3,FALSE),BC119),1,0)</f>
        <v>1</v>
      </c>
      <c r="BL119" s="338">
        <f t="shared" ref="BL119:BL130" si="265">IF(EXACT(VLOOKUP(BA119,OFERTA_0,4,FALSE),BD119),1,0)</f>
        <v>1</v>
      </c>
      <c r="BM119" s="338">
        <f t="shared" ref="BM119:BM130" si="266">IF(EXACT(VLOOKUP(BA119,OFERTA_0,5,FALSE),BE119),1,0)</f>
        <v>1</v>
      </c>
      <c r="BN119" s="338">
        <f t="shared" ref="BN119:BN123" si="267">IF(BF119=0,0,1)</f>
        <v>1</v>
      </c>
      <c r="BO119" s="338">
        <f t="shared" ref="BO119:BO123" si="268">IF(BG119=0,0,1)</f>
        <v>1</v>
      </c>
      <c r="BP119" s="338">
        <f t="shared" ref="BP119" si="269">PRODUCT(BK119:BO119)</f>
        <v>1</v>
      </c>
      <c r="BQ119" s="341">
        <f t="shared" ref="BQ119:BQ130" si="270">ROUND(BG119,0)</f>
        <v>35054396</v>
      </c>
      <c r="BR119" s="340">
        <f t="shared" ref="BR119:BR130" si="271">BG119-BQ119</f>
        <v>0</v>
      </c>
    </row>
    <row r="120" spans="1:70" s="288" customFormat="1" ht="63" x14ac:dyDescent="0.2">
      <c r="A120" s="215">
        <f t="shared" si="154"/>
        <v>107</v>
      </c>
      <c r="B120" s="449" t="s">
        <v>927</v>
      </c>
      <c r="C120" s="449" t="s">
        <v>275</v>
      </c>
      <c r="D120" s="565" t="s">
        <v>572</v>
      </c>
      <c r="E120" s="449" t="s">
        <v>93</v>
      </c>
      <c r="F120" s="450">
        <v>4</v>
      </c>
      <c r="G120" s="534"/>
      <c r="H120" s="451">
        <v>0</v>
      </c>
      <c r="I120" s="453"/>
      <c r="J120" s="454"/>
      <c r="K120" s="199"/>
      <c r="L120" s="199"/>
      <c r="M120" s="609" t="s">
        <v>927</v>
      </c>
      <c r="N120" s="609" t="s">
        <v>275</v>
      </c>
      <c r="O120" s="541" t="s">
        <v>572</v>
      </c>
      <c r="P120" s="609" t="s">
        <v>93</v>
      </c>
      <c r="Q120" s="610">
        <v>4</v>
      </c>
      <c r="R120" s="611">
        <v>1875000</v>
      </c>
      <c r="S120" s="612">
        <v>7500000</v>
      </c>
      <c r="T120" s="614"/>
      <c r="U120" s="614"/>
      <c r="V120" s="615"/>
      <c r="W120" s="338">
        <f t="shared" si="248"/>
        <v>1</v>
      </c>
      <c r="X120" s="338">
        <f t="shared" si="249"/>
        <v>1</v>
      </c>
      <c r="Y120" s="338">
        <f t="shared" si="250"/>
        <v>1</v>
      </c>
      <c r="Z120" s="338">
        <f t="shared" ref="Z120:AA123" si="272">IF(R120=0,0,1)</f>
        <v>1</v>
      </c>
      <c r="AA120" s="338">
        <f t="shared" si="272"/>
        <v>1</v>
      </c>
      <c r="AB120" s="338">
        <f>PRODUCT(W120:AA120)</f>
        <v>1</v>
      </c>
      <c r="AC120" s="341">
        <f t="shared" si="254"/>
        <v>7500000</v>
      </c>
      <c r="AD120" s="340">
        <f t="shared" si="255"/>
        <v>0</v>
      </c>
      <c r="AE120" s="207"/>
      <c r="AF120" s="207"/>
      <c r="AG120" s="609" t="s">
        <v>927</v>
      </c>
      <c r="AH120" s="609" t="s">
        <v>275</v>
      </c>
      <c r="AI120" s="541" t="s">
        <v>572</v>
      </c>
      <c r="AJ120" s="609" t="s">
        <v>93</v>
      </c>
      <c r="AK120" s="610">
        <v>4</v>
      </c>
      <c r="AL120" s="611">
        <v>1701564</v>
      </c>
      <c r="AM120" s="612">
        <v>6806256</v>
      </c>
      <c r="AN120" s="614"/>
      <c r="AO120" s="614"/>
      <c r="AP120" s="615"/>
      <c r="AQ120" s="338">
        <f t="shared" si="256"/>
        <v>1</v>
      </c>
      <c r="AR120" s="338">
        <f t="shared" si="257"/>
        <v>1</v>
      </c>
      <c r="AS120" s="338">
        <f t="shared" si="258"/>
        <v>1</v>
      </c>
      <c r="AT120" s="338">
        <f t="shared" si="259"/>
        <v>1</v>
      </c>
      <c r="AU120" s="338">
        <f t="shared" si="260"/>
        <v>1</v>
      </c>
      <c r="AV120" s="338">
        <f>PRODUCT(AQ120:AU120)</f>
        <v>1</v>
      </c>
      <c r="AW120" s="341">
        <f t="shared" si="262"/>
        <v>6806256</v>
      </c>
      <c r="AX120" s="340">
        <f t="shared" si="263"/>
        <v>0</v>
      </c>
      <c r="BA120" s="609" t="s">
        <v>927</v>
      </c>
      <c r="BB120" s="609" t="s">
        <v>275</v>
      </c>
      <c r="BC120" s="541" t="s">
        <v>572</v>
      </c>
      <c r="BD120" s="609" t="s">
        <v>93</v>
      </c>
      <c r="BE120" s="610">
        <v>4</v>
      </c>
      <c r="BF120" s="611">
        <v>1392357</v>
      </c>
      <c r="BG120" s="612">
        <v>5569428</v>
      </c>
      <c r="BH120" s="614"/>
      <c r="BI120" s="614"/>
      <c r="BJ120" s="615"/>
      <c r="BK120" s="338">
        <f t="shared" si="264"/>
        <v>1</v>
      </c>
      <c r="BL120" s="338">
        <f t="shared" si="265"/>
        <v>1</v>
      </c>
      <c r="BM120" s="338">
        <f t="shared" si="266"/>
        <v>1</v>
      </c>
      <c r="BN120" s="338">
        <f t="shared" si="267"/>
        <v>1</v>
      </c>
      <c r="BO120" s="338">
        <f t="shared" si="268"/>
        <v>1</v>
      </c>
      <c r="BP120" s="338">
        <f>PRODUCT(BK120:BO120)</f>
        <v>1</v>
      </c>
      <c r="BQ120" s="341">
        <f t="shared" si="270"/>
        <v>5569428</v>
      </c>
      <c r="BR120" s="340">
        <f t="shared" si="271"/>
        <v>0</v>
      </c>
    </row>
    <row r="121" spans="1:70" s="288" customFormat="1" ht="45" x14ac:dyDescent="0.2">
      <c r="A121" s="215">
        <f t="shared" si="154"/>
        <v>108</v>
      </c>
      <c r="B121" s="449" t="s">
        <v>928</v>
      </c>
      <c r="C121" s="449" t="s">
        <v>280</v>
      </c>
      <c r="D121" s="565" t="s">
        <v>929</v>
      </c>
      <c r="E121" s="449" t="s">
        <v>93</v>
      </c>
      <c r="F121" s="450">
        <v>10</v>
      </c>
      <c r="G121" s="534"/>
      <c r="H121" s="451">
        <v>0</v>
      </c>
      <c r="I121" s="453"/>
      <c r="J121" s="454"/>
      <c r="K121" s="199"/>
      <c r="L121" s="199"/>
      <c r="M121" s="609" t="s">
        <v>928</v>
      </c>
      <c r="N121" s="609" t="s">
        <v>280</v>
      </c>
      <c r="O121" s="541" t="s">
        <v>929</v>
      </c>
      <c r="P121" s="609" t="s">
        <v>93</v>
      </c>
      <c r="Q121" s="610">
        <v>10</v>
      </c>
      <c r="R121" s="611">
        <v>1300000</v>
      </c>
      <c r="S121" s="612">
        <v>13000000</v>
      </c>
      <c r="T121" s="614"/>
      <c r="U121" s="614"/>
      <c r="V121" s="615"/>
      <c r="W121" s="338">
        <f t="shared" si="248"/>
        <v>1</v>
      </c>
      <c r="X121" s="338">
        <f t="shared" si="249"/>
        <v>1</v>
      </c>
      <c r="Y121" s="338">
        <f t="shared" si="250"/>
        <v>1</v>
      </c>
      <c r="Z121" s="338">
        <f t="shared" si="272"/>
        <v>1</v>
      </c>
      <c r="AA121" s="338">
        <f t="shared" si="272"/>
        <v>1</v>
      </c>
      <c r="AB121" s="338">
        <f>PRODUCT(W121:AA121)</f>
        <v>1</v>
      </c>
      <c r="AC121" s="341">
        <f t="shared" si="254"/>
        <v>13000000</v>
      </c>
      <c r="AD121" s="340">
        <f t="shared" si="255"/>
        <v>0</v>
      </c>
      <c r="AE121" s="207"/>
      <c r="AF121" s="207"/>
      <c r="AG121" s="609" t="s">
        <v>928</v>
      </c>
      <c r="AH121" s="609" t="s">
        <v>280</v>
      </c>
      <c r="AI121" s="541" t="s">
        <v>929</v>
      </c>
      <c r="AJ121" s="609" t="s">
        <v>93</v>
      </c>
      <c r="AK121" s="610">
        <v>10</v>
      </c>
      <c r="AL121" s="611">
        <v>1134324</v>
      </c>
      <c r="AM121" s="612">
        <v>11343240</v>
      </c>
      <c r="AN121" s="614"/>
      <c r="AO121" s="614"/>
      <c r="AP121" s="615"/>
      <c r="AQ121" s="338">
        <f t="shared" si="256"/>
        <v>1</v>
      </c>
      <c r="AR121" s="338">
        <f t="shared" si="257"/>
        <v>1</v>
      </c>
      <c r="AS121" s="338">
        <f t="shared" si="258"/>
        <v>1</v>
      </c>
      <c r="AT121" s="338">
        <f t="shared" si="259"/>
        <v>1</v>
      </c>
      <c r="AU121" s="338">
        <f t="shared" si="260"/>
        <v>1</v>
      </c>
      <c r="AV121" s="338">
        <f>PRODUCT(AQ121:AU121)</f>
        <v>1</v>
      </c>
      <c r="AW121" s="341">
        <f t="shared" si="262"/>
        <v>11343240</v>
      </c>
      <c r="AX121" s="340">
        <f t="shared" si="263"/>
        <v>0</v>
      </c>
      <c r="BA121" s="609" t="s">
        <v>928</v>
      </c>
      <c r="BB121" s="609" t="s">
        <v>280</v>
      </c>
      <c r="BC121" s="541" t="s">
        <v>929</v>
      </c>
      <c r="BD121" s="609" t="s">
        <v>93</v>
      </c>
      <c r="BE121" s="610">
        <v>10</v>
      </c>
      <c r="BF121" s="611">
        <v>536547</v>
      </c>
      <c r="BG121" s="612">
        <v>5365470</v>
      </c>
      <c r="BH121" s="614"/>
      <c r="BI121" s="614"/>
      <c r="BJ121" s="615"/>
      <c r="BK121" s="338">
        <f t="shared" si="264"/>
        <v>1</v>
      </c>
      <c r="BL121" s="338">
        <f t="shared" si="265"/>
        <v>1</v>
      </c>
      <c r="BM121" s="338">
        <f t="shared" si="266"/>
        <v>1</v>
      </c>
      <c r="BN121" s="338">
        <f t="shared" si="267"/>
        <v>1</v>
      </c>
      <c r="BO121" s="338">
        <f t="shared" si="268"/>
        <v>1</v>
      </c>
      <c r="BP121" s="338">
        <f>PRODUCT(BK121:BO121)</f>
        <v>1</v>
      </c>
      <c r="BQ121" s="341">
        <f t="shared" si="270"/>
        <v>5365470</v>
      </c>
      <c r="BR121" s="340">
        <f t="shared" si="271"/>
        <v>0</v>
      </c>
    </row>
    <row r="122" spans="1:70" s="288" customFormat="1" ht="60" x14ac:dyDescent="0.2">
      <c r="A122" s="215">
        <f t="shared" si="154"/>
        <v>109</v>
      </c>
      <c r="B122" s="449" t="s">
        <v>930</v>
      </c>
      <c r="C122" s="449" t="s">
        <v>280</v>
      </c>
      <c r="D122" s="565" t="s">
        <v>931</v>
      </c>
      <c r="E122" s="449" t="s">
        <v>93</v>
      </c>
      <c r="F122" s="450">
        <v>16</v>
      </c>
      <c r="G122" s="534"/>
      <c r="H122" s="451">
        <v>0</v>
      </c>
      <c r="I122" s="453"/>
      <c r="J122" s="464"/>
      <c r="K122" s="199"/>
      <c r="L122" s="199"/>
      <c r="M122" s="609" t="s">
        <v>930</v>
      </c>
      <c r="N122" s="609" t="s">
        <v>280</v>
      </c>
      <c r="O122" s="541" t="s">
        <v>931</v>
      </c>
      <c r="P122" s="609" t="s">
        <v>93</v>
      </c>
      <c r="Q122" s="610">
        <v>16</v>
      </c>
      <c r="R122" s="611">
        <v>400000</v>
      </c>
      <c r="S122" s="612">
        <v>6400000</v>
      </c>
      <c r="T122" s="614"/>
      <c r="U122" s="614"/>
      <c r="V122" s="627"/>
      <c r="W122" s="338">
        <f t="shared" si="248"/>
        <v>1</v>
      </c>
      <c r="X122" s="338">
        <f t="shared" si="249"/>
        <v>1</v>
      </c>
      <c r="Y122" s="338">
        <f t="shared" si="250"/>
        <v>1</v>
      </c>
      <c r="Z122" s="338">
        <f t="shared" si="272"/>
        <v>1</v>
      </c>
      <c r="AA122" s="338">
        <f t="shared" si="272"/>
        <v>1</v>
      </c>
      <c r="AB122" s="338">
        <f>PRODUCT(W122:AA122)</f>
        <v>1</v>
      </c>
      <c r="AC122" s="341">
        <f t="shared" si="254"/>
        <v>6400000</v>
      </c>
      <c r="AD122" s="340">
        <f t="shared" si="255"/>
        <v>0</v>
      </c>
      <c r="AE122" s="207"/>
      <c r="AF122" s="207"/>
      <c r="AG122" s="609" t="s">
        <v>930</v>
      </c>
      <c r="AH122" s="609" t="s">
        <v>280</v>
      </c>
      <c r="AI122" s="541" t="s">
        <v>931</v>
      </c>
      <c r="AJ122" s="609" t="s">
        <v>93</v>
      </c>
      <c r="AK122" s="610">
        <v>16</v>
      </c>
      <c r="AL122" s="611">
        <v>589174</v>
      </c>
      <c r="AM122" s="612">
        <v>9426784</v>
      </c>
      <c r="AN122" s="614"/>
      <c r="AO122" s="614"/>
      <c r="AP122" s="627"/>
      <c r="AQ122" s="338">
        <f t="shared" si="256"/>
        <v>1</v>
      </c>
      <c r="AR122" s="338">
        <f t="shared" si="257"/>
        <v>1</v>
      </c>
      <c r="AS122" s="338">
        <f t="shared" si="258"/>
        <v>1</v>
      </c>
      <c r="AT122" s="338">
        <f t="shared" si="259"/>
        <v>1</v>
      </c>
      <c r="AU122" s="338">
        <f t="shared" si="260"/>
        <v>1</v>
      </c>
      <c r="AV122" s="338">
        <f>PRODUCT(AQ122:AU122)</f>
        <v>1</v>
      </c>
      <c r="AW122" s="341">
        <f t="shared" si="262"/>
        <v>9426784</v>
      </c>
      <c r="AX122" s="340">
        <f t="shared" si="263"/>
        <v>0</v>
      </c>
      <c r="BA122" s="609" t="s">
        <v>930</v>
      </c>
      <c r="BB122" s="609" t="s">
        <v>280</v>
      </c>
      <c r="BC122" s="541" t="s">
        <v>931</v>
      </c>
      <c r="BD122" s="609" t="s">
        <v>93</v>
      </c>
      <c r="BE122" s="610">
        <v>16</v>
      </c>
      <c r="BF122" s="611">
        <v>193104</v>
      </c>
      <c r="BG122" s="612">
        <v>3089664</v>
      </c>
      <c r="BH122" s="614"/>
      <c r="BI122" s="614"/>
      <c r="BJ122" s="627"/>
      <c r="BK122" s="338">
        <f t="shared" si="264"/>
        <v>1</v>
      </c>
      <c r="BL122" s="338">
        <f t="shared" si="265"/>
        <v>1</v>
      </c>
      <c r="BM122" s="338">
        <f t="shared" si="266"/>
        <v>1</v>
      </c>
      <c r="BN122" s="338">
        <f t="shared" si="267"/>
        <v>1</v>
      </c>
      <c r="BO122" s="338">
        <f t="shared" si="268"/>
        <v>1</v>
      </c>
      <c r="BP122" s="338">
        <f>PRODUCT(BK122:BO122)</f>
        <v>1</v>
      </c>
      <c r="BQ122" s="341">
        <f t="shared" si="270"/>
        <v>3089664</v>
      </c>
      <c r="BR122" s="340">
        <f t="shared" si="271"/>
        <v>0</v>
      </c>
    </row>
    <row r="123" spans="1:70" s="288" customFormat="1" ht="45" x14ac:dyDescent="0.2">
      <c r="A123" s="215">
        <f t="shared" si="154"/>
        <v>110</v>
      </c>
      <c r="B123" s="449" t="s">
        <v>932</v>
      </c>
      <c r="C123" s="449" t="s">
        <v>280</v>
      </c>
      <c r="D123" s="565" t="s">
        <v>933</v>
      </c>
      <c r="E123" s="449" t="s">
        <v>93</v>
      </c>
      <c r="F123" s="450">
        <v>4</v>
      </c>
      <c r="G123" s="534"/>
      <c r="H123" s="451">
        <v>0</v>
      </c>
      <c r="I123" s="453"/>
      <c r="J123" s="454"/>
      <c r="K123" s="199"/>
      <c r="L123" s="199"/>
      <c r="M123" s="609" t="s">
        <v>932</v>
      </c>
      <c r="N123" s="609" t="s">
        <v>280</v>
      </c>
      <c r="O123" s="541" t="s">
        <v>933</v>
      </c>
      <c r="P123" s="609" t="s">
        <v>93</v>
      </c>
      <c r="Q123" s="610">
        <v>4</v>
      </c>
      <c r="R123" s="611">
        <v>1291150</v>
      </c>
      <c r="S123" s="612">
        <v>5164600</v>
      </c>
      <c r="T123" s="614"/>
      <c r="U123" s="614"/>
      <c r="V123" s="615"/>
      <c r="W123" s="338">
        <f t="shared" si="248"/>
        <v>1</v>
      </c>
      <c r="X123" s="338">
        <f t="shared" si="249"/>
        <v>1</v>
      </c>
      <c r="Y123" s="338">
        <f t="shared" si="250"/>
        <v>1</v>
      </c>
      <c r="Z123" s="338">
        <f t="shared" si="272"/>
        <v>1</v>
      </c>
      <c r="AA123" s="338">
        <f t="shared" si="272"/>
        <v>1</v>
      </c>
      <c r="AB123" s="338">
        <f t="shared" ref="AB123" si="273">PRODUCT(W123:AA123)</f>
        <v>1</v>
      </c>
      <c r="AC123" s="341">
        <f t="shared" si="254"/>
        <v>5164600</v>
      </c>
      <c r="AD123" s="340">
        <f t="shared" si="255"/>
        <v>0</v>
      </c>
      <c r="AE123" s="207"/>
      <c r="AF123" s="207"/>
      <c r="AG123" s="609" t="s">
        <v>932</v>
      </c>
      <c r="AH123" s="609" t="s">
        <v>280</v>
      </c>
      <c r="AI123" s="541" t="s">
        <v>933</v>
      </c>
      <c r="AJ123" s="609" t="s">
        <v>93</v>
      </c>
      <c r="AK123" s="610">
        <v>4</v>
      </c>
      <c r="AL123" s="611">
        <v>1408924</v>
      </c>
      <c r="AM123" s="612">
        <v>5635696</v>
      </c>
      <c r="AN123" s="614"/>
      <c r="AO123" s="614"/>
      <c r="AP123" s="615"/>
      <c r="AQ123" s="338">
        <f t="shared" si="256"/>
        <v>1</v>
      </c>
      <c r="AR123" s="338">
        <f t="shared" si="257"/>
        <v>1</v>
      </c>
      <c r="AS123" s="338">
        <f t="shared" si="258"/>
        <v>1</v>
      </c>
      <c r="AT123" s="338">
        <f t="shared" si="259"/>
        <v>1</v>
      </c>
      <c r="AU123" s="338">
        <f t="shared" si="260"/>
        <v>1</v>
      </c>
      <c r="AV123" s="338">
        <f t="shared" ref="AV123" si="274">PRODUCT(AQ123:AU123)</f>
        <v>1</v>
      </c>
      <c r="AW123" s="341">
        <f t="shared" si="262"/>
        <v>5635696</v>
      </c>
      <c r="AX123" s="340">
        <f t="shared" si="263"/>
        <v>0</v>
      </c>
      <c r="BA123" s="609" t="s">
        <v>932</v>
      </c>
      <c r="BB123" s="609" t="s">
        <v>280</v>
      </c>
      <c r="BC123" s="541" t="s">
        <v>933</v>
      </c>
      <c r="BD123" s="609" t="s">
        <v>93</v>
      </c>
      <c r="BE123" s="610">
        <v>4</v>
      </c>
      <c r="BF123" s="611">
        <v>1529910</v>
      </c>
      <c r="BG123" s="612">
        <v>6119640</v>
      </c>
      <c r="BH123" s="614"/>
      <c r="BI123" s="614"/>
      <c r="BJ123" s="615"/>
      <c r="BK123" s="338">
        <f t="shared" si="264"/>
        <v>1</v>
      </c>
      <c r="BL123" s="338">
        <f t="shared" si="265"/>
        <v>1</v>
      </c>
      <c r="BM123" s="338">
        <f t="shared" si="266"/>
        <v>1</v>
      </c>
      <c r="BN123" s="338">
        <f t="shared" si="267"/>
        <v>1</v>
      </c>
      <c r="BO123" s="338">
        <f t="shared" si="268"/>
        <v>1</v>
      </c>
      <c r="BP123" s="338">
        <f t="shared" ref="BP123" si="275">PRODUCT(BK123:BO123)</f>
        <v>1</v>
      </c>
      <c r="BQ123" s="341">
        <f t="shared" si="270"/>
        <v>6119640</v>
      </c>
      <c r="BR123" s="340">
        <f t="shared" si="271"/>
        <v>0</v>
      </c>
    </row>
    <row r="124" spans="1:70" s="288" customFormat="1" ht="60" x14ac:dyDescent="0.2">
      <c r="A124" s="215">
        <f t="shared" si="154"/>
        <v>111</v>
      </c>
      <c r="B124" s="449" t="s">
        <v>934</v>
      </c>
      <c r="C124" s="449" t="s">
        <v>280</v>
      </c>
      <c r="D124" s="565" t="s">
        <v>573</v>
      </c>
      <c r="E124" s="449" t="s">
        <v>91</v>
      </c>
      <c r="F124" s="450">
        <v>16.399999999999999</v>
      </c>
      <c r="G124" s="534"/>
      <c r="H124" s="451">
        <v>0</v>
      </c>
      <c r="I124" s="453"/>
      <c r="J124" s="454"/>
      <c r="K124" s="199"/>
      <c r="L124" s="199"/>
      <c r="M124" s="609" t="s">
        <v>934</v>
      </c>
      <c r="N124" s="609" t="s">
        <v>280</v>
      </c>
      <c r="O124" s="541" t="s">
        <v>573</v>
      </c>
      <c r="P124" s="609" t="s">
        <v>91</v>
      </c>
      <c r="Q124" s="610">
        <v>16.399999999999999</v>
      </c>
      <c r="R124" s="611">
        <v>882777</v>
      </c>
      <c r="S124" s="612">
        <v>14477543</v>
      </c>
      <c r="T124" s="614"/>
      <c r="U124" s="614"/>
      <c r="V124" s="615"/>
      <c r="W124" s="338">
        <f t="shared" si="248"/>
        <v>1</v>
      </c>
      <c r="X124" s="338">
        <f t="shared" si="249"/>
        <v>1</v>
      </c>
      <c r="Y124" s="338">
        <f t="shared" si="250"/>
        <v>1</v>
      </c>
      <c r="Z124" s="338">
        <f>IF(R124=0,0,1)</f>
        <v>1</v>
      </c>
      <c r="AA124" s="338">
        <f>IF(S124=0,0,1)</f>
        <v>1</v>
      </c>
      <c r="AB124" s="338">
        <f>PRODUCT(W124:AA124)</f>
        <v>1</v>
      </c>
      <c r="AC124" s="341">
        <f t="shared" si="254"/>
        <v>14477543</v>
      </c>
      <c r="AD124" s="340">
        <f t="shared" si="255"/>
        <v>0</v>
      </c>
      <c r="AE124" s="207"/>
      <c r="AF124" s="207"/>
      <c r="AG124" s="609" t="s">
        <v>934</v>
      </c>
      <c r="AH124" s="609" t="s">
        <v>280</v>
      </c>
      <c r="AI124" s="541" t="s">
        <v>573</v>
      </c>
      <c r="AJ124" s="609" t="s">
        <v>91</v>
      </c>
      <c r="AK124" s="610">
        <v>16.399999999999999</v>
      </c>
      <c r="AL124" s="611">
        <v>900845</v>
      </c>
      <c r="AM124" s="612">
        <v>14773858</v>
      </c>
      <c r="AN124" s="614"/>
      <c r="AO124" s="614"/>
      <c r="AP124" s="615"/>
      <c r="AQ124" s="338">
        <f t="shared" si="256"/>
        <v>1</v>
      </c>
      <c r="AR124" s="338">
        <f t="shared" si="257"/>
        <v>1</v>
      </c>
      <c r="AS124" s="338">
        <f t="shared" si="258"/>
        <v>1</v>
      </c>
      <c r="AT124" s="338">
        <f>IF(AL124=0,0,1)</f>
        <v>1</v>
      </c>
      <c r="AU124" s="338">
        <f>IF(AM124=0,0,1)</f>
        <v>1</v>
      </c>
      <c r="AV124" s="338">
        <f>PRODUCT(AQ124:AU124)</f>
        <v>1</v>
      </c>
      <c r="AW124" s="341">
        <f t="shared" si="262"/>
        <v>14773858</v>
      </c>
      <c r="AX124" s="340">
        <f t="shared" si="263"/>
        <v>0</v>
      </c>
      <c r="BA124" s="609" t="s">
        <v>934</v>
      </c>
      <c r="BB124" s="609" t="s">
        <v>280</v>
      </c>
      <c r="BC124" s="541" t="s">
        <v>573</v>
      </c>
      <c r="BD124" s="609" t="s">
        <v>91</v>
      </c>
      <c r="BE124" s="610">
        <v>16.399999999999999</v>
      </c>
      <c r="BF124" s="611">
        <v>769890</v>
      </c>
      <c r="BG124" s="612">
        <v>12626196</v>
      </c>
      <c r="BH124" s="614"/>
      <c r="BI124" s="614"/>
      <c r="BJ124" s="615"/>
      <c r="BK124" s="338">
        <f t="shared" si="264"/>
        <v>1</v>
      </c>
      <c r="BL124" s="338">
        <f t="shared" si="265"/>
        <v>1</v>
      </c>
      <c r="BM124" s="338">
        <f t="shared" si="266"/>
        <v>1</v>
      </c>
      <c r="BN124" s="338">
        <f>IF(BF124=0,0,1)</f>
        <v>1</v>
      </c>
      <c r="BO124" s="338">
        <f>IF(BG124=0,0,1)</f>
        <v>1</v>
      </c>
      <c r="BP124" s="338">
        <f>PRODUCT(BK124:BO124)</f>
        <v>1</v>
      </c>
      <c r="BQ124" s="341">
        <f t="shared" si="270"/>
        <v>12626196</v>
      </c>
      <c r="BR124" s="340">
        <f t="shared" si="271"/>
        <v>0</v>
      </c>
    </row>
    <row r="125" spans="1:70" s="288" customFormat="1" ht="47.25" x14ac:dyDescent="0.2">
      <c r="A125" s="215">
        <f t="shared" si="154"/>
        <v>112</v>
      </c>
      <c r="B125" s="449" t="s">
        <v>935</v>
      </c>
      <c r="C125" s="449" t="s">
        <v>280</v>
      </c>
      <c r="D125" s="565" t="s">
        <v>574</v>
      </c>
      <c r="E125" s="449" t="s">
        <v>93</v>
      </c>
      <c r="F125" s="450">
        <v>4</v>
      </c>
      <c r="G125" s="534"/>
      <c r="H125" s="451">
        <v>0</v>
      </c>
      <c r="I125" s="462"/>
      <c r="J125" s="464"/>
      <c r="K125" s="199"/>
      <c r="L125" s="199"/>
      <c r="M125" s="609" t="s">
        <v>935</v>
      </c>
      <c r="N125" s="609" t="s">
        <v>280</v>
      </c>
      <c r="O125" s="541" t="s">
        <v>574</v>
      </c>
      <c r="P125" s="609" t="s">
        <v>93</v>
      </c>
      <c r="Q125" s="610">
        <v>4</v>
      </c>
      <c r="R125" s="611">
        <v>40000</v>
      </c>
      <c r="S125" s="612">
        <v>160000</v>
      </c>
      <c r="T125" s="614"/>
      <c r="U125" s="624"/>
      <c r="V125" s="627"/>
      <c r="W125" s="338">
        <f t="shared" si="248"/>
        <v>1</v>
      </c>
      <c r="X125" s="338">
        <f t="shared" si="249"/>
        <v>1</v>
      </c>
      <c r="Y125" s="338">
        <f t="shared" si="250"/>
        <v>1</v>
      </c>
      <c r="Z125" s="338">
        <f t="shared" ref="Z125" si="276">IF(R125=0,0,1)</f>
        <v>1</v>
      </c>
      <c r="AA125" s="338">
        <f t="shared" ref="AA125" si="277">IF(S125=0,0,1)</f>
        <v>1</v>
      </c>
      <c r="AB125" s="338">
        <f t="shared" ref="AB125" si="278">PRODUCT(W125:AA125)</f>
        <v>1</v>
      </c>
      <c r="AC125" s="341">
        <f t="shared" si="254"/>
        <v>160000</v>
      </c>
      <c r="AD125" s="340">
        <f t="shared" si="255"/>
        <v>0</v>
      </c>
      <c r="AE125" s="207"/>
      <c r="AF125" s="207"/>
      <c r="AG125" s="609" t="s">
        <v>935</v>
      </c>
      <c r="AH125" s="609" t="s">
        <v>280</v>
      </c>
      <c r="AI125" s="541" t="s">
        <v>574</v>
      </c>
      <c r="AJ125" s="609" t="s">
        <v>93</v>
      </c>
      <c r="AK125" s="610">
        <v>4</v>
      </c>
      <c r="AL125" s="611">
        <v>70891</v>
      </c>
      <c r="AM125" s="612">
        <v>283564</v>
      </c>
      <c r="AN125" s="614"/>
      <c r="AO125" s="624"/>
      <c r="AP125" s="627"/>
      <c r="AQ125" s="338">
        <f t="shared" si="256"/>
        <v>1</v>
      </c>
      <c r="AR125" s="338">
        <f t="shared" si="257"/>
        <v>1</v>
      </c>
      <c r="AS125" s="338">
        <f t="shared" si="258"/>
        <v>1</v>
      </c>
      <c r="AT125" s="338">
        <f t="shared" ref="AT125:AT130" si="279">IF(AL125=0,0,1)</f>
        <v>1</v>
      </c>
      <c r="AU125" s="338">
        <f t="shared" ref="AU125:AU130" si="280">IF(AM125=0,0,1)</f>
        <v>1</v>
      </c>
      <c r="AV125" s="338">
        <f t="shared" ref="AV125" si="281">PRODUCT(AQ125:AU125)</f>
        <v>1</v>
      </c>
      <c r="AW125" s="341">
        <f t="shared" si="262"/>
        <v>283564</v>
      </c>
      <c r="AX125" s="340">
        <f t="shared" si="263"/>
        <v>0</v>
      </c>
      <c r="BA125" s="609" t="s">
        <v>935</v>
      </c>
      <c r="BB125" s="609" t="s">
        <v>280</v>
      </c>
      <c r="BC125" s="541" t="s">
        <v>574</v>
      </c>
      <c r="BD125" s="609" t="s">
        <v>93</v>
      </c>
      <c r="BE125" s="610">
        <v>4</v>
      </c>
      <c r="BF125" s="611">
        <v>48648</v>
      </c>
      <c r="BG125" s="612">
        <v>194592</v>
      </c>
      <c r="BH125" s="614"/>
      <c r="BI125" s="624"/>
      <c r="BJ125" s="627"/>
      <c r="BK125" s="338">
        <f t="shared" si="264"/>
        <v>1</v>
      </c>
      <c r="BL125" s="338">
        <f t="shared" si="265"/>
        <v>1</v>
      </c>
      <c r="BM125" s="338">
        <f t="shared" si="266"/>
        <v>1</v>
      </c>
      <c r="BN125" s="338">
        <f t="shared" ref="BN125:BN130" si="282">IF(BF125=0,0,1)</f>
        <v>1</v>
      </c>
      <c r="BO125" s="338">
        <f t="shared" ref="BO125:BO130" si="283">IF(BG125=0,0,1)</f>
        <v>1</v>
      </c>
      <c r="BP125" s="338">
        <f t="shared" ref="BP125" si="284">PRODUCT(BK125:BO125)</f>
        <v>1</v>
      </c>
      <c r="BQ125" s="341">
        <f t="shared" si="270"/>
        <v>194592</v>
      </c>
      <c r="BR125" s="340">
        <f t="shared" si="271"/>
        <v>0</v>
      </c>
    </row>
    <row r="126" spans="1:70" s="288" customFormat="1" ht="47.25" x14ac:dyDescent="0.2">
      <c r="A126" s="215">
        <f t="shared" si="154"/>
        <v>113</v>
      </c>
      <c r="B126" s="449" t="s">
        <v>936</v>
      </c>
      <c r="C126" s="449" t="s">
        <v>280</v>
      </c>
      <c r="D126" s="565" t="s">
        <v>937</v>
      </c>
      <c r="E126" s="449" t="s">
        <v>89</v>
      </c>
      <c r="F126" s="450">
        <v>18.399999999999999</v>
      </c>
      <c r="G126" s="534"/>
      <c r="H126" s="451">
        <v>0</v>
      </c>
      <c r="I126" s="453"/>
      <c r="J126" s="454"/>
      <c r="K126" s="199"/>
      <c r="L126" s="199"/>
      <c r="M126" s="609" t="s">
        <v>936</v>
      </c>
      <c r="N126" s="609" t="s">
        <v>280</v>
      </c>
      <c r="O126" s="541" t="s">
        <v>937</v>
      </c>
      <c r="P126" s="609" t="s">
        <v>89</v>
      </c>
      <c r="Q126" s="610">
        <v>18.399999999999999</v>
      </c>
      <c r="R126" s="611">
        <v>307373</v>
      </c>
      <c r="S126" s="612">
        <v>5655663</v>
      </c>
      <c r="T126" s="614"/>
      <c r="U126" s="614"/>
      <c r="V126" s="615"/>
      <c r="W126" s="338">
        <f t="shared" si="248"/>
        <v>1</v>
      </c>
      <c r="X126" s="338">
        <f t="shared" si="249"/>
        <v>1</v>
      </c>
      <c r="Y126" s="338">
        <f t="shared" si="250"/>
        <v>1</v>
      </c>
      <c r="Z126" s="338">
        <f t="shared" ref="Z126:AA130" si="285">IF(R126=0,0,1)</f>
        <v>1</v>
      </c>
      <c r="AA126" s="338">
        <f t="shared" si="285"/>
        <v>1</v>
      </c>
      <c r="AB126" s="338">
        <f>PRODUCT(W126:AA126)</f>
        <v>1</v>
      </c>
      <c r="AC126" s="341">
        <f t="shared" si="254"/>
        <v>5655663</v>
      </c>
      <c r="AD126" s="340">
        <f t="shared" si="255"/>
        <v>0</v>
      </c>
      <c r="AE126" s="207"/>
      <c r="AF126" s="207"/>
      <c r="AG126" s="609" t="s">
        <v>936</v>
      </c>
      <c r="AH126" s="609" t="s">
        <v>280</v>
      </c>
      <c r="AI126" s="541" t="s">
        <v>937</v>
      </c>
      <c r="AJ126" s="609" t="s">
        <v>89</v>
      </c>
      <c r="AK126" s="610">
        <v>18.399999999999999</v>
      </c>
      <c r="AL126" s="611">
        <v>414095</v>
      </c>
      <c r="AM126" s="612">
        <v>7619348</v>
      </c>
      <c r="AN126" s="614"/>
      <c r="AO126" s="614"/>
      <c r="AP126" s="615"/>
      <c r="AQ126" s="338">
        <f t="shared" si="256"/>
        <v>1</v>
      </c>
      <c r="AR126" s="338">
        <f t="shared" si="257"/>
        <v>1</v>
      </c>
      <c r="AS126" s="338">
        <f t="shared" si="258"/>
        <v>1</v>
      </c>
      <c r="AT126" s="338">
        <f t="shared" si="279"/>
        <v>1</v>
      </c>
      <c r="AU126" s="338">
        <f t="shared" si="280"/>
        <v>1</v>
      </c>
      <c r="AV126" s="338">
        <f>PRODUCT(AQ126:AU126)</f>
        <v>1</v>
      </c>
      <c r="AW126" s="341">
        <f t="shared" si="262"/>
        <v>7619348</v>
      </c>
      <c r="AX126" s="340">
        <f t="shared" si="263"/>
        <v>0</v>
      </c>
      <c r="BA126" s="609" t="s">
        <v>936</v>
      </c>
      <c r="BB126" s="609" t="s">
        <v>280</v>
      </c>
      <c r="BC126" s="541" t="s">
        <v>937</v>
      </c>
      <c r="BD126" s="609" t="s">
        <v>89</v>
      </c>
      <c r="BE126" s="610">
        <v>18.399999999999999</v>
      </c>
      <c r="BF126" s="611">
        <v>148056</v>
      </c>
      <c r="BG126" s="612">
        <v>2724230</v>
      </c>
      <c r="BH126" s="614"/>
      <c r="BI126" s="614"/>
      <c r="BJ126" s="615"/>
      <c r="BK126" s="338">
        <f t="shared" si="264"/>
        <v>1</v>
      </c>
      <c r="BL126" s="338">
        <f t="shared" si="265"/>
        <v>1</v>
      </c>
      <c r="BM126" s="338">
        <f t="shared" si="266"/>
        <v>1</v>
      </c>
      <c r="BN126" s="338">
        <f t="shared" si="282"/>
        <v>1</v>
      </c>
      <c r="BO126" s="338">
        <f t="shared" si="283"/>
        <v>1</v>
      </c>
      <c r="BP126" s="338">
        <f>PRODUCT(BK126:BO126)</f>
        <v>1</v>
      </c>
      <c r="BQ126" s="341">
        <f t="shared" si="270"/>
        <v>2724230</v>
      </c>
      <c r="BR126" s="340">
        <f t="shared" si="271"/>
        <v>0</v>
      </c>
    </row>
    <row r="127" spans="1:70" s="288" customFormat="1" ht="47.25" x14ac:dyDescent="0.2">
      <c r="A127" s="215">
        <f t="shared" si="154"/>
        <v>114</v>
      </c>
      <c r="B127" s="449" t="s">
        <v>938</v>
      </c>
      <c r="C127" s="449" t="s">
        <v>280</v>
      </c>
      <c r="D127" s="565" t="s">
        <v>575</v>
      </c>
      <c r="E127" s="449" t="s">
        <v>93</v>
      </c>
      <c r="F127" s="450">
        <v>40</v>
      </c>
      <c r="G127" s="534"/>
      <c r="H127" s="451">
        <v>0</v>
      </c>
      <c r="I127" s="453"/>
      <c r="J127" s="454"/>
      <c r="K127" s="199"/>
      <c r="L127" s="199"/>
      <c r="M127" s="609" t="s">
        <v>938</v>
      </c>
      <c r="N127" s="609" t="s">
        <v>280</v>
      </c>
      <c r="O127" s="541" t="s">
        <v>575</v>
      </c>
      <c r="P127" s="609" t="s">
        <v>93</v>
      </c>
      <c r="Q127" s="610">
        <v>40</v>
      </c>
      <c r="R127" s="611">
        <v>120000</v>
      </c>
      <c r="S127" s="612">
        <v>4800000</v>
      </c>
      <c r="T127" s="614"/>
      <c r="U127" s="614"/>
      <c r="V127" s="615"/>
      <c r="W127" s="338">
        <f t="shared" si="248"/>
        <v>1</v>
      </c>
      <c r="X127" s="338">
        <f t="shared" si="249"/>
        <v>1</v>
      </c>
      <c r="Y127" s="338">
        <f t="shared" si="250"/>
        <v>1</v>
      </c>
      <c r="Z127" s="338">
        <f t="shared" si="285"/>
        <v>1</v>
      </c>
      <c r="AA127" s="338">
        <f t="shared" si="285"/>
        <v>1</v>
      </c>
      <c r="AB127" s="338">
        <f>PRODUCT(W127:AA127)</f>
        <v>1</v>
      </c>
      <c r="AC127" s="341">
        <f t="shared" si="254"/>
        <v>4800000</v>
      </c>
      <c r="AD127" s="340">
        <f t="shared" si="255"/>
        <v>0</v>
      </c>
      <c r="AE127" s="207"/>
      <c r="AF127" s="207"/>
      <c r="AG127" s="609" t="s">
        <v>938</v>
      </c>
      <c r="AH127" s="609" t="s">
        <v>280</v>
      </c>
      <c r="AI127" s="541" t="s">
        <v>575</v>
      </c>
      <c r="AJ127" s="609" t="s">
        <v>93</v>
      </c>
      <c r="AK127" s="610">
        <v>40</v>
      </c>
      <c r="AL127" s="611">
        <v>107768</v>
      </c>
      <c r="AM127" s="612">
        <v>4310720</v>
      </c>
      <c r="AN127" s="614"/>
      <c r="AO127" s="614"/>
      <c r="AP127" s="615"/>
      <c r="AQ127" s="338">
        <f t="shared" si="256"/>
        <v>1</v>
      </c>
      <c r="AR127" s="338">
        <f t="shared" si="257"/>
        <v>1</v>
      </c>
      <c r="AS127" s="338">
        <f t="shared" si="258"/>
        <v>1</v>
      </c>
      <c r="AT127" s="338">
        <f t="shared" si="279"/>
        <v>1</v>
      </c>
      <c r="AU127" s="338">
        <f t="shared" si="280"/>
        <v>1</v>
      </c>
      <c r="AV127" s="338">
        <f>PRODUCT(AQ127:AU127)</f>
        <v>1</v>
      </c>
      <c r="AW127" s="341">
        <f t="shared" si="262"/>
        <v>4310720</v>
      </c>
      <c r="AX127" s="340">
        <f t="shared" si="263"/>
        <v>0</v>
      </c>
      <c r="BA127" s="609" t="s">
        <v>938</v>
      </c>
      <c r="BB127" s="609" t="s">
        <v>280</v>
      </c>
      <c r="BC127" s="541" t="s">
        <v>575</v>
      </c>
      <c r="BD127" s="609" t="s">
        <v>93</v>
      </c>
      <c r="BE127" s="610">
        <v>40</v>
      </c>
      <c r="BF127" s="611">
        <v>26650</v>
      </c>
      <c r="BG127" s="612">
        <v>1066000</v>
      </c>
      <c r="BH127" s="614"/>
      <c r="BI127" s="614"/>
      <c r="BJ127" s="615"/>
      <c r="BK127" s="338">
        <f t="shared" si="264"/>
        <v>1</v>
      </c>
      <c r="BL127" s="338">
        <f t="shared" si="265"/>
        <v>1</v>
      </c>
      <c r="BM127" s="338">
        <f t="shared" si="266"/>
        <v>1</v>
      </c>
      <c r="BN127" s="338">
        <f t="shared" si="282"/>
        <v>1</v>
      </c>
      <c r="BO127" s="338">
        <f t="shared" si="283"/>
        <v>1</v>
      </c>
      <c r="BP127" s="338">
        <f>PRODUCT(BK127:BO127)</f>
        <v>1</v>
      </c>
      <c r="BQ127" s="341">
        <f t="shared" si="270"/>
        <v>1066000</v>
      </c>
      <c r="BR127" s="340">
        <f t="shared" si="271"/>
        <v>0</v>
      </c>
    </row>
    <row r="128" spans="1:70" s="288" customFormat="1" ht="47.25" x14ac:dyDescent="0.2">
      <c r="A128" s="215">
        <f t="shared" si="154"/>
        <v>115</v>
      </c>
      <c r="B128" s="449" t="s">
        <v>939</v>
      </c>
      <c r="C128" s="449" t="s">
        <v>280</v>
      </c>
      <c r="D128" s="565" t="s">
        <v>576</v>
      </c>
      <c r="E128" s="449" t="s">
        <v>93</v>
      </c>
      <c r="F128" s="450">
        <v>16</v>
      </c>
      <c r="G128" s="534"/>
      <c r="H128" s="451">
        <v>0</v>
      </c>
      <c r="I128" s="453"/>
      <c r="J128" s="454"/>
      <c r="K128" s="199"/>
      <c r="L128" s="199"/>
      <c r="M128" s="609" t="s">
        <v>939</v>
      </c>
      <c r="N128" s="609" t="s">
        <v>280</v>
      </c>
      <c r="O128" s="541" t="s">
        <v>576</v>
      </c>
      <c r="P128" s="609" t="s">
        <v>93</v>
      </c>
      <c r="Q128" s="610">
        <v>16</v>
      </c>
      <c r="R128" s="611">
        <v>120000</v>
      </c>
      <c r="S128" s="612">
        <v>1920000</v>
      </c>
      <c r="T128" s="614"/>
      <c r="U128" s="614"/>
      <c r="V128" s="615"/>
      <c r="W128" s="338">
        <f t="shared" si="248"/>
        <v>1</v>
      </c>
      <c r="X128" s="338">
        <f t="shared" si="249"/>
        <v>1</v>
      </c>
      <c r="Y128" s="338">
        <f t="shared" si="250"/>
        <v>1</v>
      </c>
      <c r="Z128" s="338">
        <f t="shared" si="285"/>
        <v>1</v>
      </c>
      <c r="AA128" s="338">
        <f t="shared" si="285"/>
        <v>1</v>
      </c>
      <c r="AB128" s="338">
        <f t="shared" ref="AB128:AB138" si="286">PRODUCT(W128:AA128)</f>
        <v>1</v>
      </c>
      <c r="AC128" s="341">
        <f t="shared" si="254"/>
        <v>1920000</v>
      </c>
      <c r="AD128" s="340">
        <f t="shared" si="255"/>
        <v>0</v>
      </c>
      <c r="AE128" s="207"/>
      <c r="AF128" s="207"/>
      <c r="AG128" s="609" t="s">
        <v>939</v>
      </c>
      <c r="AH128" s="609" t="s">
        <v>280</v>
      </c>
      <c r="AI128" s="541" t="s">
        <v>576</v>
      </c>
      <c r="AJ128" s="609" t="s">
        <v>93</v>
      </c>
      <c r="AK128" s="610">
        <v>16</v>
      </c>
      <c r="AL128" s="611">
        <v>127521</v>
      </c>
      <c r="AM128" s="612">
        <v>2040336</v>
      </c>
      <c r="AN128" s="614"/>
      <c r="AO128" s="614"/>
      <c r="AP128" s="615"/>
      <c r="AQ128" s="338">
        <f t="shared" si="256"/>
        <v>1</v>
      </c>
      <c r="AR128" s="338">
        <f t="shared" si="257"/>
        <v>1</v>
      </c>
      <c r="AS128" s="338">
        <f t="shared" si="258"/>
        <v>1</v>
      </c>
      <c r="AT128" s="338">
        <f t="shared" si="279"/>
        <v>1</v>
      </c>
      <c r="AU128" s="338">
        <f t="shared" si="280"/>
        <v>1</v>
      </c>
      <c r="AV128" s="338">
        <f t="shared" ref="AV128:AV130" si="287">PRODUCT(AQ128:AU128)</f>
        <v>1</v>
      </c>
      <c r="AW128" s="341">
        <f t="shared" si="262"/>
        <v>2040336</v>
      </c>
      <c r="AX128" s="340">
        <f t="shared" si="263"/>
        <v>0</v>
      </c>
      <c r="BA128" s="609" t="s">
        <v>939</v>
      </c>
      <c r="BB128" s="609" t="s">
        <v>280</v>
      </c>
      <c r="BC128" s="541" t="s">
        <v>576</v>
      </c>
      <c r="BD128" s="609" t="s">
        <v>93</v>
      </c>
      <c r="BE128" s="610">
        <v>16</v>
      </c>
      <c r="BF128" s="611">
        <v>41456</v>
      </c>
      <c r="BG128" s="612">
        <v>663296</v>
      </c>
      <c r="BH128" s="614"/>
      <c r="BI128" s="614"/>
      <c r="BJ128" s="615"/>
      <c r="BK128" s="338">
        <f t="shared" si="264"/>
        <v>1</v>
      </c>
      <c r="BL128" s="338">
        <f t="shared" si="265"/>
        <v>1</v>
      </c>
      <c r="BM128" s="338">
        <f t="shared" si="266"/>
        <v>1</v>
      </c>
      <c r="BN128" s="338">
        <f t="shared" si="282"/>
        <v>1</v>
      </c>
      <c r="BO128" s="338">
        <f t="shared" si="283"/>
        <v>1</v>
      </c>
      <c r="BP128" s="338">
        <f t="shared" ref="BP128:BP130" si="288">PRODUCT(BK128:BO128)</f>
        <v>1</v>
      </c>
      <c r="BQ128" s="341">
        <f t="shared" si="270"/>
        <v>663296</v>
      </c>
      <c r="BR128" s="340">
        <f t="shared" si="271"/>
        <v>0</v>
      </c>
    </row>
    <row r="129" spans="1:70" s="288" customFormat="1" ht="47.25" x14ac:dyDescent="0.2">
      <c r="A129" s="215">
        <f t="shared" si="154"/>
        <v>116</v>
      </c>
      <c r="B129" s="449" t="s">
        <v>940</v>
      </c>
      <c r="C129" s="449" t="s">
        <v>275</v>
      </c>
      <c r="D129" s="565" t="s">
        <v>577</v>
      </c>
      <c r="E129" s="449" t="s">
        <v>93</v>
      </c>
      <c r="F129" s="450">
        <v>4</v>
      </c>
      <c r="G129" s="534"/>
      <c r="H129" s="451">
        <v>0</v>
      </c>
      <c r="I129" s="453"/>
      <c r="J129" s="454"/>
      <c r="K129" s="199"/>
      <c r="L129" s="199"/>
      <c r="M129" s="609" t="s">
        <v>940</v>
      </c>
      <c r="N129" s="609" t="s">
        <v>275</v>
      </c>
      <c r="O129" s="541" t="s">
        <v>577</v>
      </c>
      <c r="P129" s="609" t="s">
        <v>93</v>
      </c>
      <c r="Q129" s="610">
        <v>4</v>
      </c>
      <c r="R129" s="611">
        <v>105200</v>
      </c>
      <c r="S129" s="612">
        <v>420800</v>
      </c>
      <c r="T129" s="614"/>
      <c r="U129" s="614"/>
      <c r="V129" s="615"/>
      <c r="W129" s="338">
        <f t="shared" si="248"/>
        <v>1</v>
      </c>
      <c r="X129" s="338">
        <f t="shared" si="249"/>
        <v>1</v>
      </c>
      <c r="Y129" s="338">
        <f t="shared" si="250"/>
        <v>1</v>
      </c>
      <c r="Z129" s="338">
        <f t="shared" si="285"/>
        <v>1</v>
      </c>
      <c r="AA129" s="338">
        <f t="shared" si="285"/>
        <v>1</v>
      </c>
      <c r="AB129" s="338">
        <f t="shared" si="286"/>
        <v>1</v>
      </c>
      <c r="AC129" s="341">
        <f t="shared" si="254"/>
        <v>420800</v>
      </c>
      <c r="AD129" s="340">
        <f t="shared" si="255"/>
        <v>0</v>
      </c>
      <c r="AE129" s="207"/>
      <c r="AF129" s="207"/>
      <c r="AG129" s="609" t="s">
        <v>940</v>
      </c>
      <c r="AH129" s="609" t="s">
        <v>275</v>
      </c>
      <c r="AI129" s="541" t="s">
        <v>577</v>
      </c>
      <c r="AJ129" s="609" t="s">
        <v>93</v>
      </c>
      <c r="AK129" s="610">
        <v>4</v>
      </c>
      <c r="AL129" s="611">
        <v>148461</v>
      </c>
      <c r="AM129" s="612">
        <v>593844</v>
      </c>
      <c r="AN129" s="614"/>
      <c r="AO129" s="614"/>
      <c r="AP129" s="615"/>
      <c r="AQ129" s="338">
        <f t="shared" si="256"/>
        <v>1</v>
      </c>
      <c r="AR129" s="338">
        <f t="shared" si="257"/>
        <v>1</v>
      </c>
      <c r="AS129" s="338">
        <f t="shared" si="258"/>
        <v>1</v>
      </c>
      <c r="AT129" s="338">
        <f t="shared" si="279"/>
        <v>1</v>
      </c>
      <c r="AU129" s="338">
        <f t="shared" si="280"/>
        <v>1</v>
      </c>
      <c r="AV129" s="338">
        <f t="shared" si="287"/>
        <v>1</v>
      </c>
      <c r="AW129" s="341">
        <f t="shared" si="262"/>
        <v>593844</v>
      </c>
      <c r="AX129" s="340">
        <f t="shared" si="263"/>
        <v>0</v>
      </c>
      <c r="BA129" s="609" t="s">
        <v>940</v>
      </c>
      <c r="BB129" s="609" t="s">
        <v>275</v>
      </c>
      <c r="BC129" s="541" t="s">
        <v>577</v>
      </c>
      <c r="BD129" s="609" t="s">
        <v>93</v>
      </c>
      <c r="BE129" s="610">
        <v>4</v>
      </c>
      <c r="BF129" s="611">
        <v>74028</v>
      </c>
      <c r="BG129" s="612">
        <v>296112</v>
      </c>
      <c r="BH129" s="614"/>
      <c r="BI129" s="614"/>
      <c r="BJ129" s="615"/>
      <c r="BK129" s="338">
        <f t="shared" si="264"/>
        <v>1</v>
      </c>
      <c r="BL129" s="338">
        <f t="shared" si="265"/>
        <v>1</v>
      </c>
      <c r="BM129" s="338">
        <f t="shared" si="266"/>
        <v>1</v>
      </c>
      <c r="BN129" s="338">
        <f t="shared" si="282"/>
        <v>1</v>
      </c>
      <c r="BO129" s="338">
        <f t="shared" si="283"/>
        <v>1</v>
      </c>
      <c r="BP129" s="338">
        <f t="shared" si="288"/>
        <v>1</v>
      </c>
      <c r="BQ129" s="341">
        <f t="shared" si="270"/>
        <v>296112</v>
      </c>
      <c r="BR129" s="340">
        <f t="shared" si="271"/>
        <v>0</v>
      </c>
    </row>
    <row r="130" spans="1:70" s="288" customFormat="1" ht="47.25" x14ac:dyDescent="0.2">
      <c r="A130" s="215">
        <f t="shared" si="154"/>
        <v>117</v>
      </c>
      <c r="B130" s="449" t="s">
        <v>941</v>
      </c>
      <c r="C130" s="449" t="s">
        <v>280</v>
      </c>
      <c r="D130" s="565" t="s">
        <v>578</v>
      </c>
      <c r="E130" s="449" t="s">
        <v>93</v>
      </c>
      <c r="F130" s="450">
        <v>1</v>
      </c>
      <c r="G130" s="534"/>
      <c r="H130" s="451">
        <v>0</v>
      </c>
      <c r="I130" s="453"/>
      <c r="J130" s="454"/>
      <c r="K130" s="199"/>
      <c r="L130" s="199"/>
      <c r="M130" s="609" t="s">
        <v>941</v>
      </c>
      <c r="N130" s="609" t="s">
        <v>280</v>
      </c>
      <c r="O130" s="541" t="s">
        <v>578</v>
      </c>
      <c r="P130" s="609" t="s">
        <v>93</v>
      </c>
      <c r="Q130" s="610">
        <v>1</v>
      </c>
      <c r="R130" s="611">
        <v>120000</v>
      </c>
      <c r="S130" s="612">
        <v>120000</v>
      </c>
      <c r="T130" s="614"/>
      <c r="U130" s="614"/>
      <c r="V130" s="615"/>
      <c r="W130" s="338">
        <f t="shared" si="248"/>
        <v>1</v>
      </c>
      <c r="X130" s="338">
        <f t="shared" si="249"/>
        <v>1</v>
      </c>
      <c r="Y130" s="338">
        <f t="shared" si="250"/>
        <v>1</v>
      </c>
      <c r="Z130" s="338">
        <f t="shared" si="285"/>
        <v>1</v>
      </c>
      <c r="AA130" s="338">
        <f t="shared" si="285"/>
        <v>1</v>
      </c>
      <c r="AB130" s="338">
        <f t="shared" si="286"/>
        <v>1</v>
      </c>
      <c r="AC130" s="341">
        <f t="shared" si="254"/>
        <v>120000</v>
      </c>
      <c r="AD130" s="340">
        <f t="shared" si="255"/>
        <v>0</v>
      </c>
      <c r="AE130" s="207"/>
      <c r="AF130" s="207"/>
      <c r="AG130" s="609" t="s">
        <v>941</v>
      </c>
      <c r="AH130" s="609" t="s">
        <v>280</v>
      </c>
      <c r="AI130" s="541" t="s">
        <v>578</v>
      </c>
      <c r="AJ130" s="609" t="s">
        <v>93</v>
      </c>
      <c r="AK130" s="610">
        <v>1</v>
      </c>
      <c r="AL130" s="611">
        <v>196098</v>
      </c>
      <c r="AM130" s="612">
        <v>196098</v>
      </c>
      <c r="AN130" s="614"/>
      <c r="AO130" s="614"/>
      <c r="AP130" s="615"/>
      <c r="AQ130" s="338">
        <f t="shared" si="256"/>
        <v>1</v>
      </c>
      <c r="AR130" s="338">
        <f t="shared" si="257"/>
        <v>1</v>
      </c>
      <c r="AS130" s="338">
        <f t="shared" si="258"/>
        <v>1</v>
      </c>
      <c r="AT130" s="338">
        <f t="shared" si="279"/>
        <v>1</v>
      </c>
      <c r="AU130" s="338">
        <f t="shared" si="280"/>
        <v>1</v>
      </c>
      <c r="AV130" s="338">
        <f t="shared" si="287"/>
        <v>1</v>
      </c>
      <c r="AW130" s="341">
        <f t="shared" si="262"/>
        <v>196098</v>
      </c>
      <c r="AX130" s="340">
        <f t="shared" si="263"/>
        <v>0</v>
      </c>
      <c r="BA130" s="609" t="s">
        <v>941</v>
      </c>
      <c r="BB130" s="609" t="s">
        <v>280</v>
      </c>
      <c r="BC130" s="541" t="s">
        <v>578</v>
      </c>
      <c r="BD130" s="609" t="s">
        <v>93</v>
      </c>
      <c r="BE130" s="610">
        <v>1</v>
      </c>
      <c r="BF130" s="611">
        <v>90808</v>
      </c>
      <c r="BG130" s="612">
        <v>90808</v>
      </c>
      <c r="BH130" s="614"/>
      <c r="BI130" s="614"/>
      <c r="BJ130" s="615"/>
      <c r="BK130" s="338">
        <f t="shared" si="264"/>
        <v>1</v>
      </c>
      <c r="BL130" s="338">
        <f t="shared" si="265"/>
        <v>1</v>
      </c>
      <c r="BM130" s="338">
        <f t="shared" si="266"/>
        <v>1</v>
      </c>
      <c r="BN130" s="338">
        <f t="shared" si="282"/>
        <v>1</v>
      </c>
      <c r="BO130" s="338">
        <f t="shared" si="283"/>
        <v>1</v>
      </c>
      <c r="BP130" s="338">
        <f t="shared" si="288"/>
        <v>1</v>
      </c>
      <c r="BQ130" s="341">
        <f t="shared" si="270"/>
        <v>90808</v>
      </c>
      <c r="BR130" s="340">
        <f t="shared" si="271"/>
        <v>0</v>
      </c>
    </row>
    <row r="131" spans="1:70" s="288" customFormat="1" ht="15.75" x14ac:dyDescent="0.25">
      <c r="A131" s="215">
        <f t="shared" si="154"/>
        <v>118</v>
      </c>
      <c r="B131" s="455" t="s">
        <v>942</v>
      </c>
      <c r="C131" s="455"/>
      <c r="D131" s="582" t="s">
        <v>943</v>
      </c>
      <c r="E131" s="456"/>
      <c r="F131" s="456"/>
      <c r="G131" s="456"/>
      <c r="H131" s="456"/>
      <c r="I131" s="457">
        <v>0</v>
      </c>
      <c r="J131" s="448" t="e">
        <v>#DIV/0!</v>
      </c>
      <c r="K131" s="199"/>
      <c r="L131" s="199"/>
      <c r="M131" s="616" t="s">
        <v>942</v>
      </c>
      <c r="N131" s="616"/>
      <c r="O131" s="542" t="s">
        <v>943</v>
      </c>
      <c r="P131" s="617"/>
      <c r="Q131" s="617"/>
      <c r="R131" s="617"/>
      <c r="S131" s="617"/>
      <c r="T131" s="618"/>
      <c r="U131" s="618">
        <v>512831753</v>
      </c>
      <c r="V131" s="608">
        <v>7.4241791008466923E-2</v>
      </c>
      <c r="W131" s="338"/>
      <c r="X131" s="338"/>
      <c r="Y131" s="338"/>
      <c r="Z131" s="338"/>
      <c r="AA131" s="338"/>
      <c r="AB131" s="338"/>
      <c r="AC131" s="339"/>
      <c r="AD131" s="340"/>
      <c r="AE131" s="207"/>
      <c r="AF131" s="207"/>
      <c r="AG131" s="616" t="s">
        <v>942</v>
      </c>
      <c r="AH131" s="616"/>
      <c r="AI131" s="542" t="s">
        <v>943</v>
      </c>
      <c r="AJ131" s="617"/>
      <c r="AK131" s="617"/>
      <c r="AL131" s="617"/>
      <c r="AM131" s="617"/>
      <c r="AN131" s="618"/>
      <c r="AO131" s="618">
        <v>753324403</v>
      </c>
      <c r="AP131" s="608">
        <v>7.7593538330615108E-2</v>
      </c>
      <c r="AQ131" s="338"/>
      <c r="AR131" s="338"/>
      <c r="AS131" s="338"/>
      <c r="AT131" s="338"/>
      <c r="AU131" s="338"/>
      <c r="AV131" s="338"/>
      <c r="AW131" s="339"/>
      <c r="AX131" s="340"/>
      <c r="BA131" s="616" t="s">
        <v>942</v>
      </c>
      <c r="BB131" s="616"/>
      <c r="BC131" s="542" t="s">
        <v>943</v>
      </c>
      <c r="BD131" s="617"/>
      <c r="BE131" s="617"/>
      <c r="BF131" s="617"/>
      <c r="BG131" s="617"/>
      <c r="BH131" s="618"/>
      <c r="BI131" s="618">
        <v>519182049</v>
      </c>
      <c r="BJ131" s="608">
        <v>7.2966883249772241E-2</v>
      </c>
      <c r="BK131" s="338"/>
      <c r="BL131" s="338"/>
      <c r="BM131" s="338"/>
      <c r="BN131" s="338"/>
      <c r="BO131" s="338"/>
      <c r="BP131" s="338"/>
      <c r="BQ131" s="339"/>
      <c r="BR131" s="340"/>
    </row>
    <row r="132" spans="1:70" s="288" customFormat="1" ht="15.75" x14ac:dyDescent="0.25">
      <c r="A132" s="215">
        <f t="shared" si="154"/>
        <v>119</v>
      </c>
      <c r="B132" s="458" t="s">
        <v>944</v>
      </c>
      <c r="C132" s="458"/>
      <c r="D132" s="583" t="s">
        <v>579</v>
      </c>
      <c r="E132" s="459"/>
      <c r="F132" s="459"/>
      <c r="G132" s="459"/>
      <c r="H132" s="459"/>
      <c r="I132" s="460"/>
      <c r="J132" s="461"/>
      <c r="K132" s="199"/>
      <c r="L132" s="199"/>
      <c r="M132" s="619" t="s">
        <v>944</v>
      </c>
      <c r="N132" s="619"/>
      <c r="O132" s="543" t="s">
        <v>579</v>
      </c>
      <c r="P132" s="620"/>
      <c r="Q132" s="620"/>
      <c r="R132" s="620"/>
      <c r="S132" s="620"/>
      <c r="T132" s="621">
        <v>394651771</v>
      </c>
      <c r="U132" s="621"/>
      <c r="V132" s="622"/>
      <c r="W132" s="338"/>
      <c r="X132" s="338"/>
      <c r="Y132" s="338"/>
      <c r="Z132" s="338"/>
      <c r="AA132" s="338"/>
      <c r="AB132" s="338"/>
      <c r="AC132" s="339"/>
      <c r="AD132" s="340"/>
      <c r="AE132" s="207"/>
      <c r="AF132" s="207"/>
      <c r="AG132" s="619" t="s">
        <v>944</v>
      </c>
      <c r="AH132" s="619"/>
      <c r="AI132" s="543" t="s">
        <v>579</v>
      </c>
      <c r="AJ132" s="620"/>
      <c r="AK132" s="620"/>
      <c r="AL132" s="620"/>
      <c r="AM132" s="620"/>
      <c r="AN132" s="621">
        <v>587404759</v>
      </c>
      <c r="AO132" s="621"/>
      <c r="AP132" s="622"/>
      <c r="AQ132" s="338"/>
      <c r="AR132" s="338"/>
      <c r="AS132" s="338"/>
      <c r="AT132" s="338"/>
      <c r="AU132" s="338"/>
      <c r="AV132" s="338"/>
      <c r="AW132" s="339"/>
      <c r="AX132" s="340"/>
      <c r="BA132" s="619" t="s">
        <v>944</v>
      </c>
      <c r="BB132" s="619"/>
      <c r="BC132" s="543" t="s">
        <v>579</v>
      </c>
      <c r="BD132" s="620"/>
      <c r="BE132" s="620"/>
      <c r="BF132" s="620"/>
      <c r="BG132" s="620"/>
      <c r="BH132" s="621">
        <v>391214677</v>
      </c>
      <c r="BI132" s="621"/>
      <c r="BJ132" s="622"/>
      <c r="BK132" s="338"/>
      <c r="BL132" s="338"/>
      <c r="BM132" s="338"/>
      <c r="BN132" s="338"/>
      <c r="BO132" s="338"/>
      <c r="BP132" s="338"/>
      <c r="BQ132" s="339"/>
      <c r="BR132" s="340"/>
    </row>
    <row r="133" spans="1:70" s="288" customFormat="1" ht="84.75" customHeight="1" x14ac:dyDescent="0.2">
      <c r="A133" s="215">
        <f t="shared" si="154"/>
        <v>120</v>
      </c>
      <c r="B133" s="449" t="s">
        <v>945</v>
      </c>
      <c r="C133" s="449" t="s">
        <v>275</v>
      </c>
      <c r="D133" s="565" t="s">
        <v>580</v>
      </c>
      <c r="E133" s="449" t="s">
        <v>93</v>
      </c>
      <c r="F133" s="450">
        <v>4</v>
      </c>
      <c r="G133" s="534"/>
      <c r="H133" s="451">
        <v>0</v>
      </c>
      <c r="I133" s="453"/>
      <c r="J133" s="454"/>
      <c r="K133" s="199"/>
      <c r="L133" s="199"/>
      <c r="M133" s="609" t="s">
        <v>945</v>
      </c>
      <c r="N133" s="609" t="s">
        <v>275</v>
      </c>
      <c r="O133" s="541" t="s">
        <v>580</v>
      </c>
      <c r="P133" s="609" t="s">
        <v>93</v>
      </c>
      <c r="Q133" s="610">
        <v>4</v>
      </c>
      <c r="R133" s="611">
        <v>1816665</v>
      </c>
      <c r="S133" s="612">
        <v>7266660</v>
      </c>
      <c r="T133" s="614"/>
      <c r="U133" s="614"/>
      <c r="V133" s="615"/>
      <c r="W133" s="338">
        <f t="shared" ref="W133:W148" si="289">IF(EXACT(VLOOKUP(M133,OFERTA_0,3,FALSE),O133),1,0)</f>
        <v>1</v>
      </c>
      <c r="X133" s="338">
        <f t="shared" ref="X133:X148" si="290">IF(EXACT(VLOOKUP(M133,OFERTA_0,4,FALSE),P133),1,0)</f>
        <v>1</v>
      </c>
      <c r="Y133" s="338">
        <f t="shared" ref="Y133:Y148" si="291">IF(EXACT(VLOOKUP(M133,OFERTA_0,5,FALSE),Q133),1,0)</f>
        <v>1</v>
      </c>
      <c r="Z133" s="338">
        <f t="shared" ref="Z133:AA138" si="292">IF(R133=0,0,1)</f>
        <v>1</v>
      </c>
      <c r="AA133" s="338">
        <f t="shared" si="292"/>
        <v>1</v>
      </c>
      <c r="AB133" s="338">
        <f t="shared" si="286"/>
        <v>1</v>
      </c>
      <c r="AC133" s="341">
        <f t="shared" ref="AC133:AC146" si="293">ROUND(S133,0)</f>
        <v>7266660</v>
      </c>
      <c r="AD133" s="340">
        <f t="shared" ref="AD133:AD146" si="294">S133-AC133</f>
        <v>0</v>
      </c>
      <c r="AE133" s="207"/>
      <c r="AF133" s="207"/>
      <c r="AG133" s="609" t="s">
        <v>945</v>
      </c>
      <c r="AH133" s="609" t="s">
        <v>275</v>
      </c>
      <c r="AI133" s="541" t="s">
        <v>580</v>
      </c>
      <c r="AJ133" s="609" t="s">
        <v>93</v>
      </c>
      <c r="AK133" s="610">
        <v>4</v>
      </c>
      <c r="AL133" s="611">
        <v>1616020</v>
      </c>
      <c r="AM133" s="612">
        <v>6464080</v>
      </c>
      <c r="AN133" s="614"/>
      <c r="AO133" s="614"/>
      <c r="AP133" s="615"/>
      <c r="AQ133" s="338">
        <f t="shared" ref="AQ133:AQ148" si="295">IF(EXACT(VLOOKUP(AG133,OFERTA_0,3,FALSE),AI133),1,0)</f>
        <v>1</v>
      </c>
      <c r="AR133" s="338">
        <f t="shared" ref="AR133:AR148" si="296">IF(EXACT(VLOOKUP(AG133,OFERTA_0,4,FALSE),AJ133),1,0)</f>
        <v>1</v>
      </c>
      <c r="AS133" s="338">
        <f t="shared" ref="AS133:AS148" si="297">IF(EXACT(VLOOKUP(AG133,OFERTA_0,5,FALSE),AK133),1,0)</f>
        <v>1</v>
      </c>
      <c r="AT133" s="338">
        <f t="shared" ref="AT133:AT138" si="298">IF(AL133=0,0,1)</f>
        <v>1</v>
      </c>
      <c r="AU133" s="338">
        <f t="shared" ref="AU133:AU138" si="299">IF(AM133=0,0,1)</f>
        <v>1</v>
      </c>
      <c r="AV133" s="338">
        <f t="shared" ref="AV133:AV140" si="300">PRODUCT(AQ133:AU133)</f>
        <v>1</v>
      </c>
      <c r="AW133" s="341">
        <f t="shared" ref="AW133:AW146" si="301">ROUND(AM133,0)</f>
        <v>6464080</v>
      </c>
      <c r="AX133" s="340">
        <f t="shared" ref="AX133:AX146" si="302">AM133-AW133</f>
        <v>0</v>
      </c>
      <c r="BA133" s="609" t="s">
        <v>945</v>
      </c>
      <c r="BB133" s="609" t="s">
        <v>275</v>
      </c>
      <c r="BC133" s="541" t="s">
        <v>580</v>
      </c>
      <c r="BD133" s="609" t="s">
        <v>93</v>
      </c>
      <c r="BE133" s="610">
        <v>4</v>
      </c>
      <c r="BF133" s="611">
        <v>848038</v>
      </c>
      <c r="BG133" s="612">
        <v>3392152</v>
      </c>
      <c r="BH133" s="614"/>
      <c r="BI133" s="614"/>
      <c r="BJ133" s="615"/>
      <c r="BK133" s="338">
        <f t="shared" ref="BK133:BK148" si="303">IF(EXACT(VLOOKUP(BA133,OFERTA_0,3,FALSE),BC133),1,0)</f>
        <v>1</v>
      </c>
      <c r="BL133" s="338">
        <f t="shared" ref="BL133:BL148" si="304">IF(EXACT(VLOOKUP(BA133,OFERTA_0,4,FALSE),BD133),1,0)</f>
        <v>1</v>
      </c>
      <c r="BM133" s="338">
        <f t="shared" ref="BM133:BM148" si="305">IF(EXACT(VLOOKUP(BA133,OFERTA_0,5,FALSE),BE133),1,0)</f>
        <v>1</v>
      </c>
      <c r="BN133" s="338">
        <f t="shared" ref="BN133:BN138" si="306">IF(BF133=0,0,1)</f>
        <v>1</v>
      </c>
      <c r="BO133" s="338">
        <f t="shared" ref="BO133:BO138" si="307">IF(BG133=0,0,1)</f>
        <v>1</v>
      </c>
      <c r="BP133" s="338">
        <f t="shared" ref="BP133:BP140" si="308">PRODUCT(BK133:BO133)</f>
        <v>1</v>
      </c>
      <c r="BQ133" s="341">
        <f t="shared" ref="BQ133:BQ146" si="309">ROUND(BG133,0)</f>
        <v>3392152</v>
      </c>
      <c r="BR133" s="340">
        <f t="shared" ref="BR133:BR146" si="310">BG133-BQ133</f>
        <v>0</v>
      </c>
    </row>
    <row r="134" spans="1:70" s="288" customFormat="1" ht="84.75" customHeight="1" x14ac:dyDescent="0.2">
      <c r="A134" s="215">
        <f t="shared" si="154"/>
        <v>121</v>
      </c>
      <c r="B134" s="449" t="s">
        <v>946</v>
      </c>
      <c r="C134" s="449" t="s">
        <v>280</v>
      </c>
      <c r="D134" s="565" t="s">
        <v>581</v>
      </c>
      <c r="E134" s="449" t="s">
        <v>93</v>
      </c>
      <c r="F134" s="450">
        <v>1</v>
      </c>
      <c r="G134" s="534"/>
      <c r="H134" s="451">
        <v>0</v>
      </c>
      <c r="I134" s="453"/>
      <c r="J134" s="454"/>
      <c r="K134" s="199"/>
      <c r="L134" s="199"/>
      <c r="M134" s="609" t="s">
        <v>946</v>
      </c>
      <c r="N134" s="609" t="s">
        <v>280</v>
      </c>
      <c r="O134" s="541" t="s">
        <v>581</v>
      </c>
      <c r="P134" s="609" t="s">
        <v>93</v>
      </c>
      <c r="Q134" s="610">
        <v>1</v>
      </c>
      <c r="R134" s="611">
        <v>2568591</v>
      </c>
      <c r="S134" s="612">
        <v>2568591</v>
      </c>
      <c r="T134" s="614"/>
      <c r="U134" s="614"/>
      <c r="V134" s="615"/>
      <c r="W134" s="338">
        <f t="shared" si="289"/>
        <v>1</v>
      </c>
      <c r="X134" s="338">
        <f t="shared" si="290"/>
        <v>1</v>
      </c>
      <c r="Y134" s="338">
        <f t="shared" si="291"/>
        <v>1</v>
      </c>
      <c r="Z134" s="338">
        <f t="shared" si="292"/>
        <v>1</v>
      </c>
      <c r="AA134" s="338">
        <f t="shared" si="292"/>
        <v>1</v>
      </c>
      <c r="AB134" s="338">
        <f t="shared" si="286"/>
        <v>1</v>
      </c>
      <c r="AC134" s="341">
        <f t="shared" si="293"/>
        <v>2568591</v>
      </c>
      <c r="AD134" s="340">
        <f t="shared" si="294"/>
        <v>0</v>
      </c>
      <c r="AE134" s="207"/>
      <c r="AF134" s="207"/>
      <c r="AG134" s="609" t="s">
        <v>946</v>
      </c>
      <c r="AH134" s="609" t="s">
        <v>280</v>
      </c>
      <c r="AI134" s="541" t="s">
        <v>581</v>
      </c>
      <c r="AJ134" s="609" t="s">
        <v>93</v>
      </c>
      <c r="AK134" s="610">
        <v>1</v>
      </c>
      <c r="AL134" s="611">
        <v>2113440</v>
      </c>
      <c r="AM134" s="612">
        <v>2113440</v>
      </c>
      <c r="AN134" s="614"/>
      <c r="AO134" s="614"/>
      <c r="AP134" s="615"/>
      <c r="AQ134" s="338">
        <f t="shared" si="295"/>
        <v>1</v>
      </c>
      <c r="AR134" s="338">
        <f t="shared" si="296"/>
        <v>1</v>
      </c>
      <c r="AS134" s="338">
        <f t="shared" si="297"/>
        <v>1</v>
      </c>
      <c r="AT134" s="338">
        <f t="shared" si="298"/>
        <v>1</v>
      </c>
      <c r="AU134" s="338">
        <f t="shared" si="299"/>
        <v>1</v>
      </c>
      <c r="AV134" s="338">
        <f t="shared" si="300"/>
        <v>1</v>
      </c>
      <c r="AW134" s="341">
        <f t="shared" si="301"/>
        <v>2113440</v>
      </c>
      <c r="AX134" s="340">
        <f t="shared" si="302"/>
        <v>0</v>
      </c>
      <c r="BA134" s="609" t="s">
        <v>946</v>
      </c>
      <c r="BB134" s="609" t="s">
        <v>280</v>
      </c>
      <c r="BC134" s="541" t="s">
        <v>581</v>
      </c>
      <c r="BD134" s="609" t="s">
        <v>93</v>
      </c>
      <c r="BE134" s="610">
        <v>1</v>
      </c>
      <c r="BF134" s="611">
        <v>2072835</v>
      </c>
      <c r="BG134" s="612">
        <v>2072835</v>
      </c>
      <c r="BH134" s="614"/>
      <c r="BI134" s="614"/>
      <c r="BJ134" s="615"/>
      <c r="BK134" s="338">
        <f t="shared" si="303"/>
        <v>1</v>
      </c>
      <c r="BL134" s="338">
        <f t="shared" si="304"/>
        <v>1</v>
      </c>
      <c r="BM134" s="338">
        <f t="shared" si="305"/>
        <v>1</v>
      </c>
      <c r="BN134" s="338">
        <f t="shared" si="306"/>
        <v>1</v>
      </c>
      <c r="BO134" s="338">
        <f t="shared" si="307"/>
        <v>1</v>
      </c>
      <c r="BP134" s="338">
        <f t="shared" si="308"/>
        <v>1</v>
      </c>
      <c r="BQ134" s="341">
        <f t="shared" si="309"/>
        <v>2072835</v>
      </c>
      <c r="BR134" s="340">
        <f t="shared" si="310"/>
        <v>0</v>
      </c>
    </row>
    <row r="135" spans="1:70" s="288" customFormat="1" ht="84.75" customHeight="1" x14ac:dyDescent="0.2">
      <c r="A135" s="215">
        <f t="shared" si="154"/>
        <v>122</v>
      </c>
      <c r="B135" s="449" t="s">
        <v>947</v>
      </c>
      <c r="C135" s="449" t="s">
        <v>280</v>
      </c>
      <c r="D135" s="565" t="s">
        <v>582</v>
      </c>
      <c r="E135" s="449" t="s">
        <v>93</v>
      </c>
      <c r="F135" s="450">
        <v>1</v>
      </c>
      <c r="G135" s="534"/>
      <c r="H135" s="451">
        <v>0</v>
      </c>
      <c r="I135" s="465"/>
      <c r="J135" s="464"/>
      <c r="K135" s="199"/>
      <c r="L135" s="199"/>
      <c r="M135" s="609" t="s">
        <v>947</v>
      </c>
      <c r="N135" s="609" t="s">
        <v>280</v>
      </c>
      <c r="O135" s="541" t="s">
        <v>582</v>
      </c>
      <c r="P135" s="609" t="s">
        <v>93</v>
      </c>
      <c r="Q135" s="610">
        <v>1</v>
      </c>
      <c r="R135" s="611">
        <v>3594719</v>
      </c>
      <c r="S135" s="612">
        <v>3594719</v>
      </c>
      <c r="T135" s="614"/>
      <c r="U135" s="628"/>
      <c r="V135" s="627"/>
      <c r="W135" s="338">
        <f t="shared" si="289"/>
        <v>1</v>
      </c>
      <c r="X135" s="338">
        <f t="shared" si="290"/>
        <v>1</v>
      </c>
      <c r="Y135" s="338">
        <f t="shared" si="291"/>
        <v>1</v>
      </c>
      <c r="Z135" s="338">
        <f t="shared" si="292"/>
        <v>1</v>
      </c>
      <c r="AA135" s="338">
        <f t="shared" si="292"/>
        <v>1</v>
      </c>
      <c r="AB135" s="338">
        <f t="shared" si="286"/>
        <v>1</v>
      </c>
      <c r="AC135" s="341">
        <f t="shared" si="293"/>
        <v>3594719</v>
      </c>
      <c r="AD135" s="340">
        <f t="shared" si="294"/>
        <v>0</v>
      </c>
      <c r="AE135" s="207"/>
      <c r="AF135" s="207"/>
      <c r="AG135" s="609" t="s">
        <v>947</v>
      </c>
      <c r="AH135" s="609" t="s">
        <v>280</v>
      </c>
      <c r="AI135" s="541" t="s">
        <v>582</v>
      </c>
      <c r="AJ135" s="609" t="s">
        <v>93</v>
      </c>
      <c r="AK135" s="610">
        <v>1</v>
      </c>
      <c r="AL135" s="611">
        <v>2070600</v>
      </c>
      <c r="AM135" s="612">
        <v>2070600</v>
      </c>
      <c r="AN135" s="614"/>
      <c r="AO135" s="628"/>
      <c r="AP135" s="627"/>
      <c r="AQ135" s="338">
        <f t="shared" si="295"/>
        <v>1</v>
      </c>
      <c r="AR135" s="338">
        <f t="shared" si="296"/>
        <v>1</v>
      </c>
      <c r="AS135" s="338">
        <f t="shared" si="297"/>
        <v>1</v>
      </c>
      <c r="AT135" s="338">
        <f t="shared" si="298"/>
        <v>1</v>
      </c>
      <c r="AU135" s="338">
        <f t="shared" si="299"/>
        <v>1</v>
      </c>
      <c r="AV135" s="338">
        <f t="shared" si="300"/>
        <v>1</v>
      </c>
      <c r="AW135" s="341">
        <f t="shared" si="301"/>
        <v>2070600</v>
      </c>
      <c r="AX135" s="340">
        <f t="shared" si="302"/>
        <v>0</v>
      </c>
      <c r="BA135" s="609" t="s">
        <v>947</v>
      </c>
      <c r="BB135" s="609" t="s">
        <v>280</v>
      </c>
      <c r="BC135" s="541" t="s">
        <v>582</v>
      </c>
      <c r="BD135" s="609" t="s">
        <v>93</v>
      </c>
      <c r="BE135" s="610">
        <v>1</v>
      </c>
      <c r="BF135" s="611">
        <v>2650298</v>
      </c>
      <c r="BG135" s="612">
        <v>2650298</v>
      </c>
      <c r="BH135" s="614"/>
      <c r="BI135" s="628"/>
      <c r="BJ135" s="627"/>
      <c r="BK135" s="338">
        <f t="shared" si="303"/>
        <v>1</v>
      </c>
      <c r="BL135" s="338">
        <f t="shared" si="304"/>
        <v>1</v>
      </c>
      <c r="BM135" s="338">
        <f t="shared" si="305"/>
        <v>1</v>
      </c>
      <c r="BN135" s="338">
        <f t="shared" si="306"/>
        <v>1</v>
      </c>
      <c r="BO135" s="338">
        <f t="shared" si="307"/>
        <v>1</v>
      </c>
      <c r="BP135" s="338">
        <f t="shared" si="308"/>
        <v>1</v>
      </c>
      <c r="BQ135" s="341">
        <f t="shared" si="309"/>
        <v>2650298</v>
      </c>
      <c r="BR135" s="340">
        <f t="shared" si="310"/>
        <v>0</v>
      </c>
    </row>
    <row r="136" spans="1:70" s="288" customFormat="1" ht="47.25" x14ac:dyDescent="0.2">
      <c r="A136" s="215">
        <f t="shared" si="154"/>
        <v>123</v>
      </c>
      <c r="B136" s="449" t="s">
        <v>948</v>
      </c>
      <c r="C136" s="449" t="s">
        <v>275</v>
      </c>
      <c r="D136" s="565" t="s">
        <v>583</v>
      </c>
      <c r="E136" s="449" t="s">
        <v>93</v>
      </c>
      <c r="F136" s="450">
        <v>6</v>
      </c>
      <c r="G136" s="534"/>
      <c r="H136" s="451">
        <v>0</v>
      </c>
      <c r="I136" s="453"/>
      <c r="J136" s="454"/>
      <c r="K136" s="199"/>
      <c r="L136" s="199"/>
      <c r="M136" s="609" t="s">
        <v>948</v>
      </c>
      <c r="N136" s="609" t="s">
        <v>275</v>
      </c>
      <c r="O136" s="541" t="s">
        <v>583</v>
      </c>
      <c r="P136" s="609" t="s">
        <v>93</v>
      </c>
      <c r="Q136" s="610">
        <v>6</v>
      </c>
      <c r="R136" s="611">
        <v>1832337</v>
      </c>
      <c r="S136" s="612">
        <v>10994022</v>
      </c>
      <c r="T136" s="614"/>
      <c r="U136" s="614"/>
      <c r="V136" s="615"/>
      <c r="W136" s="338">
        <f t="shared" si="289"/>
        <v>1</v>
      </c>
      <c r="X136" s="338">
        <f t="shared" si="290"/>
        <v>1</v>
      </c>
      <c r="Y136" s="338">
        <f t="shared" si="291"/>
        <v>1</v>
      </c>
      <c r="Z136" s="338">
        <f t="shared" si="292"/>
        <v>1</v>
      </c>
      <c r="AA136" s="338">
        <f t="shared" si="292"/>
        <v>1</v>
      </c>
      <c r="AB136" s="338">
        <f t="shared" si="286"/>
        <v>1</v>
      </c>
      <c r="AC136" s="341">
        <f t="shared" si="293"/>
        <v>10994022</v>
      </c>
      <c r="AD136" s="340">
        <f t="shared" si="294"/>
        <v>0</v>
      </c>
      <c r="AE136" s="207"/>
      <c r="AF136" s="207"/>
      <c r="AG136" s="609" t="s">
        <v>948</v>
      </c>
      <c r="AH136" s="609" t="s">
        <v>275</v>
      </c>
      <c r="AI136" s="541" t="s">
        <v>583</v>
      </c>
      <c r="AJ136" s="609" t="s">
        <v>93</v>
      </c>
      <c r="AK136" s="610">
        <v>6</v>
      </c>
      <c r="AL136" s="611">
        <v>2413320</v>
      </c>
      <c r="AM136" s="612">
        <v>14479920</v>
      </c>
      <c r="AN136" s="614"/>
      <c r="AO136" s="614"/>
      <c r="AP136" s="615"/>
      <c r="AQ136" s="338">
        <f t="shared" si="295"/>
        <v>1</v>
      </c>
      <c r="AR136" s="338">
        <f t="shared" si="296"/>
        <v>1</v>
      </c>
      <c r="AS136" s="338">
        <f t="shared" si="297"/>
        <v>1</v>
      </c>
      <c r="AT136" s="338">
        <f t="shared" si="298"/>
        <v>1</v>
      </c>
      <c r="AU136" s="338">
        <f t="shared" si="299"/>
        <v>1</v>
      </c>
      <c r="AV136" s="338">
        <f t="shared" si="300"/>
        <v>1</v>
      </c>
      <c r="AW136" s="341">
        <f t="shared" si="301"/>
        <v>14479920</v>
      </c>
      <c r="AX136" s="340">
        <f t="shared" si="302"/>
        <v>0</v>
      </c>
      <c r="BA136" s="609" t="s">
        <v>948</v>
      </c>
      <c r="BB136" s="609" t="s">
        <v>275</v>
      </c>
      <c r="BC136" s="541" t="s">
        <v>583</v>
      </c>
      <c r="BD136" s="609" t="s">
        <v>93</v>
      </c>
      <c r="BE136" s="610">
        <v>6</v>
      </c>
      <c r="BF136" s="611">
        <v>1698516</v>
      </c>
      <c r="BG136" s="612">
        <v>10191096</v>
      </c>
      <c r="BH136" s="614"/>
      <c r="BI136" s="614"/>
      <c r="BJ136" s="615"/>
      <c r="BK136" s="338">
        <f t="shared" si="303"/>
        <v>1</v>
      </c>
      <c r="BL136" s="338">
        <f t="shared" si="304"/>
        <v>1</v>
      </c>
      <c r="BM136" s="338">
        <f t="shared" si="305"/>
        <v>1</v>
      </c>
      <c r="BN136" s="338">
        <f t="shared" si="306"/>
        <v>1</v>
      </c>
      <c r="BO136" s="338">
        <f t="shared" si="307"/>
        <v>1</v>
      </c>
      <c r="BP136" s="338">
        <f t="shared" si="308"/>
        <v>1</v>
      </c>
      <c r="BQ136" s="341">
        <f t="shared" si="309"/>
        <v>10191096</v>
      </c>
      <c r="BR136" s="340">
        <f t="shared" si="310"/>
        <v>0</v>
      </c>
    </row>
    <row r="137" spans="1:70" s="288" customFormat="1" ht="94.5" x14ac:dyDescent="0.2">
      <c r="A137" s="215">
        <f t="shared" si="154"/>
        <v>124</v>
      </c>
      <c r="B137" s="449" t="s">
        <v>949</v>
      </c>
      <c r="C137" s="449" t="s">
        <v>280</v>
      </c>
      <c r="D137" s="565" t="s">
        <v>584</v>
      </c>
      <c r="E137" s="449" t="s">
        <v>93</v>
      </c>
      <c r="F137" s="450">
        <v>4</v>
      </c>
      <c r="G137" s="534"/>
      <c r="H137" s="451">
        <v>0</v>
      </c>
      <c r="I137" s="453"/>
      <c r="J137" s="454"/>
      <c r="K137" s="199"/>
      <c r="L137" s="199"/>
      <c r="M137" s="609" t="s">
        <v>949</v>
      </c>
      <c r="N137" s="609" t="s">
        <v>280</v>
      </c>
      <c r="O137" s="541" t="s">
        <v>584</v>
      </c>
      <c r="P137" s="609" t="s">
        <v>93</v>
      </c>
      <c r="Q137" s="610">
        <v>4</v>
      </c>
      <c r="R137" s="611">
        <v>2477327</v>
      </c>
      <c r="S137" s="612">
        <v>9909308</v>
      </c>
      <c r="T137" s="614"/>
      <c r="U137" s="614"/>
      <c r="V137" s="615"/>
      <c r="W137" s="338">
        <f t="shared" si="289"/>
        <v>1</v>
      </c>
      <c r="X137" s="338">
        <f t="shared" si="290"/>
        <v>1</v>
      </c>
      <c r="Y137" s="338">
        <f t="shared" si="291"/>
        <v>1</v>
      </c>
      <c r="Z137" s="338">
        <f t="shared" si="292"/>
        <v>1</v>
      </c>
      <c r="AA137" s="338">
        <f t="shared" si="292"/>
        <v>1</v>
      </c>
      <c r="AB137" s="338">
        <f t="shared" si="286"/>
        <v>1</v>
      </c>
      <c r="AC137" s="341">
        <f t="shared" si="293"/>
        <v>9909308</v>
      </c>
      <c r="AD137" s="340">
        <f t="shared" si="294"/>
        <v>0</v>
      </c>
      <c r="AE137" s="207"/>
      <c r="AF137" s="207"/>
      <c r="AG137" s="609" t="s">
        <v>949</v>
      </c>
      <c r="AH137" s="609" t="s">
        <v>280</v>
      </c>
      <c r="AI137" s="541" t="s">
        <v>584</v>
      </c>
      <c r="AJ137" s="609" t="s">
        <v>93</v>
      </c>
      <c r="AK137" s="610">
        <v>4</v>
      </c>
      <c r="AL137" s="611">
        <v>1996820</v>
      </c>
      <c r="AM137" s="612">
        <v>7987280</v>
      </c>
      <c r="AN137" s="614"/>
      <c r="AO137" s="614"/>
      <c r="AP137" s="615"/>
      <c r="AQ137" s="338">
        <f t="shared" si="295"/>
        <v>1</v>
      </c>
      <c r="AR137" s="338">
        <f t="shared" si="296"/>
        <v>1</v>
      </c>
      <c r="AS137" s="338">
        <f t="shared" si="297"/>
        <v>1</v>
      </c>
      <c r="AT137" s="338">
        <f t="shared" si="298"/>
        <v>1</v>
      </c>
      <c r="AU137" s="338">
        <f t="shared" si="299"/>
        <v>1</v>
      </c>
      <c r="AV137" s="338">
        <f t="shared" si="300"/>
        <v>1</v>
      </c>
      <c r="AW137" s="341">
        <f t="shared" si="301"/>
        <v>7987280</v>
      </c>
      <c r="AX137" s="340">
        <f t="shared" si="302"/>
        <v>0</v>
      </c>
      <c r="BA137" s="609" t="s">
        <v>949</v>
      </c>
      <c r="BB137" s="609" t="s">
        <v>280</v>
      </c>
      <c r="BC137" s="541" t="s">
        <v>584</v>
      </c>
      <c r="BD137" s="609" t="s">
        <v>93</v>
      </c>
      <c r="BE137" s="610">
        <v>4</v>
      </c>
      <c r="BF137" s="611">
        <v>1412964</v>
      </c>
      <c r="BG137" s="612">
        <v>5651856</v>
      </c>
      <c r="BH137" s="614"/>
      <c r="BI137" s="614"/>
      <c r="BJ137" s="615"/>
      <c r="BK137" s="338">
        <f t="shared" si="303"/>
        <v>1</v>
      </c>
      <c r="BL137" s="338">
        <f t="shared" si="304"/>
        <v>1</v>
      </c>
      <c r="BM137" s="338">
        <f t="shared" si="305"/>
        <v>1</v>
      </c>
      <c r="BN137" s="338">
        <f t="shared" si="306"/>
        <v>1</v>
      </c>
      <c r="BO137" s="338">
        <f t="shared" si="307"/>
        <v>1</v>
      </c>
      <c r="BP137" s="338">
        <f t="shared" si="308"/>
        <v>1</v>
      </c>
      <c r="BQ137" s="341">
        <f t="shared" si="309"/>
        <v>5651856</v>
      </c>
      <c r="BR137" s="340">
        <f t="shared" si="310"/>
        <v>0</v>
      </c>
    </row>
    <row r="138" spans="1:70" s="288" customFormat="1" ht="105" x14ac:dyDescent="0.2">
      <c r="A138" s="215">
        <f t="shared" si="154"/>
        <v>125</v>
      </c>
      <c r="B138" s="449" t="s">
        <v>950</v>
      </c>
      <c r="C138" s="449" t="s">
        <v>280</v>
      </c>
      <c r="D138" s="565" t="s">
        <v>585</v>
      </c>
      <c r="E138" s="449" t="s">
        <v>93</v>
      </c>
      <c r="F138" s="450">
        <v>4</v>
      </c>
      <c r="G138" s="534"/>
      <c r="H138" s="451">
        <v>0</v>
      </c>
      <c r="I138" s="462"/>
      <c r="J138" s="464"/>
      <c r="K138" s="199"/>
      <c r="L138" s="199"/>
      <c r="M138" s="609" t="s">
        <v>950</v>
      </c>
      <c r="N138" s="609" t="s">
        <v>280</v>
      </c>
      <c r="O138" s="541" t="s">
        <v>585</v>
      </c>
      <c r="P138" s="609" t="s">
        <v>93</v>
      </c>
      <c r="Q138" s="610">
        <v>4</v>
      </c>
      <c r="R138" s="611">
        <v>2926000</v>
      </c>
      <c r="S138" s="612">
        <v>11704000</v>
      </c>
      <c r="T138" s="614"/>
      <c r="U138" s="624"/>
      <c r="V138" s="627"/>
      <c r="W138" s="338">
        <f t="shared" si="289"/>
        <v>1</v>
      </c>
      <c r="X138" s="338">
        <f t="shared" si="290"/>
        <v>1</v>
      </c>
      <c r="Y138" s="338">
        <f t="shared" si="291"/>
        <v>1</v>
      </c>
      <c r="Z138" s="338">
        <f t="shared" si="292"/>
        <v>1</v>
      </c>
      <c r="AA138" s="338">
        <f t="shared" si="292"/>
        <v>1</v>
      </c>
      <c r="AB138" s="338">
        <f t="shared" si="286"/>
        <v>1</v>
      </c>
      <c r="AC138" s="341">
        <f t="shared" si="293"/>
        <v>11704000</v>
      </c>
      <c r="AD138" s="340">
        <f t="shared" si="294"/>
        <v>0</v>
      </c>
      <c r="AE138" s="207"/>
      <c r="AF138" s="207"/>
      <c r="AG138" s="609" t="s">
        <v>950</v>
      </c>
      <c r="AH138" s="609" t="s">
        <v>280</v>
      </c>
      <c r="AI138" s="541" t="s">
        <v>585</v>
      </c>
      <c r="AJ138" s="609" t="s">
        <v>93</v>
      </c>
      <c r="AK138" s="610">
        <v>4</v>
      </c>
      <c r="AL138" s="611">
        <v>6525960</v>
      </c>
      <c r="AM138" s="612">
        <v>26103840</v>
      </c>
      <c r="AN138" s="614"/>
      <c r="AO138" s="624"/>
      <c r="AP138" s="627"/>
      <c r="AQ138" s="338">
        <f t="shared" si="295"/>
        <v>1</v>
      </c>
      <c r="AR138" s="338">
        <f t="shared" si="296"/>
        <v>1</v>
      </c>
      <c r="AS138" s="338">
        <f t="shared" si="297"/>
        <v>1</v>
      </c>
      <c r="AT138" s="338">
        <f t="shared" si="298"/>
        <v>1</v>
      </c>
      <c r="AU138" s="338">
        <f t="shared" si="299"/>
        <v>1</v>
      </c>
      <c r="AV138" s="338">
        <f t="shared" si="300"/>
        <v>1</v>
      </c>
      <c r="AW138" s="341">
        <f t="shared" si="301"/>
        <v>26103840</v>
      </c>
      <c r="AX138" s="340">
        <f t="shared" si="302"/>
        <v>0</v>
      </c>
      <c r="BA138" s="609" t="s">
        <v>950</v>
      </c>
      <c r="BB138" s="609" t="s">
        <v>280</v>
      </c>
      <c r="BC138" s="541" t="s">
        <v>585</v>
      </c>
      <c r="BD138" s="609" t="s">
        <v>93</v>
      </c>
      <c r="BE138" s="610">
        <v>4</v>
      </c>
      <c r="BF138" s="611">
        <v>2625524</v>
      </c>
      <c r="BG138" s="612">
        <v>10502096</v>
      </c>
      <c r="BH138" s="614"/>
      <c r="BI138" s="624"/>
      <c r="BJ138" s="627"/>
      <c r="BK138" s="338">
        <f t="shared" si="303"/>
        <v>1</v>
      </c>
      <c r="BL138" s="338">
        <f t="shared" si="304"/>
        <v>1</v>
      </c>
      <c r="BM138" s="338">
        <f t="shared" si="305"/>
        <v>1</v>
      </c>
      <c r="BN138" s="338">
        <f t="shared" si="306"/>
        <v>1</v>
      </c>
      <c r="BO138" s="338">
        <f t="shared" si="307"/>
        <v>1</v>
      </c>
      <c r="BP138" s="338">
        <f t="shared" si="308"/>
        <v>1</v>
      </c>
      <c r="BQ138" s="341">
        <f t="shared" si="309"/>
        <v>10502096</v>
      </c>
      <c r="BR138" s="340">
        <f t="shared" si="310"/>
        <v>0</v>
      </c>
    </row>
    <row r="139" spans="1:70" s="288" customFormat="1" ht="90" x14ac:dyDescent="0.2">
      <c r="A139" s="215">
        <f t="shared" si="154"/>
        <v>126</v>
      </c>
      <c r="B139" s="449" t="s">
        <v>951</v>
      </c>
      <c r="C139" s="449" t="s">
        <v>280</v>
      </c>
      <c r="D139" s="565" t="s">
        <v>952</v>
      </c>
      <c r="E139" s="449" t="s">
        <v>93</v>
      </c>
      <c r="F139" s="450">
        <v>1</v>
      </c>
      <c r="G139" s="534"/>
      <c r="H139" s="451">
        <v>0</v>
      </c>
      <c r="I139" s="453"/>
      <c r="J139" s="454"/>
      <c r="K139" s="199"/>
      <c r="L139" s="199"/>
      <c r="M139" s="609" t="s">
        <v>951</v>
      </c>
      <c r="N139" s="609" t="s">
        <v>280</v>
      </c>
      <c r="O139" s="541" t="s">
        <v>952</v>
      </c>
      <c r="P139" s="609" t="s">
        <v>93</v>
      </c>
      <c r="Q139" s="610">
        <v>1</v>
      </c>
      <c r="R139" s="611">
        <v>3596400</v>
      </c>
      <c r="S139" s="612">
        <v>3596400</v>
      </c>
      <c r="T139" s="614"/>
      <c r="U139" s="614"/>
      <c r="V139" s="615"/>
      <c r="W139" s="338">
        <f t="shared" si="289"/>
        <v>1</v>
      </c>
      <c r="X139" s="338">
        <f t="shared" si="290"/>
        <v>1</v>
      </c>
      <c r="Y139" s="338">
        <f t="shared" si="291"/>
        <v>1</v>
      </c>
      <c r="Z139" s="338">
        <f>IF(R139=0,0,1)</f>
        <v>1</v>
      </c>
      <c r="AA139" s="338">
        <f>IF(S139=0,0,1)</f>
        <v>1</v>
      </c>
      <c r="AB139" s="338">
        <f t="shared" ref="AB139:AB140" si="311">PRODUCT(W139:AA139)</f>
        <v>1</v>
      </c>
      <c r="AC139" s="341">
        <f t="shared" si="293"/>
        <v>3596400</v>
      </c>
      <c r="AD139" s="340">
        <f t="shared" si="294"/>
        <v>0</v>
      </c>
      <c r="AE139" s="207"/>
      <c r="AF139" s="207"/>
      <c r="AG139" s="609" t="s">
        <v>951</v>
      </c>
      <c r="AH139" s="609" t="s">
        <v>280</v>
      </c>
      <c r="AI139" s="541" t="s">
        <v>952</v>
      </c>
      <c r="AJ139" s="609" t="s">
        <v>93</v>
      </c>
      <c r="AK139" s="610">
        <v>1</v>
      </c>
      <c r="AL139" s="611">
        <v>3355800</v>
      </c>
      <c r="AM139" s="612">
        <v>3355800</v>
      </c>
      <c r="AN139" s="614"/>
      <c r="AO139" s="614"/>
      <c r="AP139" s="615"/>
      <c r="AQ139" s="338">
        <f t="shared" si="295"/>
        <v>1</v>
      </c>
      <c r="AR139" s="338">
        <f t="shared" si="296"/>
        <v>1</v>
      </c>
      <c r="AS139" s="338">
        <f t="shared" si="297"/>
        <v>1</v>
      </c>
      <c r="AT139" s="338">
        <f>IF(AL139=0,0,1)</f>
        <v>1</v>
      </c>
      <c r="AU139" s="338">
        <f>IF(AM139=0,0,1)</f>
        <v>1</v>
      </c>
      <c r="AV139" s="338">
        <f t="shared" si="300"/>
        <v>1</v>
      </c>
      <c r="AW139" s="341">
        <f t="shared" si="301"/>
        <v>3355800</v>
      </c>
      <c r="AX139" s="340">
        <f t="shared" si="302"/>
        <v>0</v>
      </c>
      <c r="BA139" s="609" t="s">
        <v>951</v>
      </c>
      <c r="BB139" s="609" t="s">
        <v>280</v>
      </c>
      <c r="BC139" s="541" t="s">
        <v>952</v>
      </c>
      <c r="BD139" s="609" t="s">
        <v>93</v>
      </c>
      <c r="BE139" s="610">
        <v>1</v>
      </c>
      <c r="BF139" s="611">
        <v>2541823</v>
      </c>
      <c r="BG139" s="612">
        <v>2541823</v>
      </c>
      <c r="BH139" s="614"/>
      <c r="BI139" s="614"/>
      <c r="BJ139" s="615"/>
      <c r="BK139" s="338">
        <f t="shared" si="303"/>
        <v>1</v>
      </c>
      <c r="BL139" s="338">
        <f t="shared" si="304"/>
        <v>1</v>
      </c>
      <c r="BM139" s="338">
        <f t="shared" si="305"/>
        <v>1</v>
      </c>
      <c r="BN139" s="338">
        <f>IF(BF139=0,0,1)</f>
        <v>1</v>
      </c>
      <c r="BO139" s="338">
        <f>IF(BG139=0,0,1)</f>
        <v>1</v>
      </c>
      <c r="BP139" s="338">
        <f t="shared" si="308"/>
        <v>1</v>
      </c>
      <c r="BQ139" s="341">
        <f t="shared" si="309"/>
        <v>2541823</v>
      </c>
      <c r="BR139" s="340">
        <f t="shared" si="310"/>
        <v>0</v>
      </c>
    </row>
    <row r="140" spans="1:70" s="288" customFormat="1" ht="94.5" x14ac:dyDescent="0.2">
      <c r="A140" s="215">
        <f t="shared" si="154"/>
        <v>127</v>
      </c>
      <c r="B140" s="449" t="s">
        <v>953</v>
      </c>
      <c r="C140" s="449" t="s">
        <v>280</v>
      </c>
      <c r="D140" s="565" t="s">
        <v>954</v>
      </c>
      <c r="E140" s="449" t="s">
        <v>93</v>
      </c>
      <c r="F140" s="450">
        <v>4</v>
      </c>
      <c r="G140" s="534"/>
      <c r="H140" s="451">
        <v>0</v>
      </c>
      <c r="I140" s="453"/>
      <c r="J140" s="454"/>
      <c r="K140" s="199"/>
      <c r="L140" s="199"/>
      <c r="M140" s="609" t="s">
        <v>953</v>
      </c>
      <c r="N140" s="609" t="s">
        <v>280</v>
      </c>
      <c r="O140" s="541" t="s">
        <v>954</v>
      </c>
      <c r="P140" s="609" t="s">
        <v>93</v>
      </c>
      <c r="Q140" s="610">
        <v>4</v>
      </c>
      <c r="R140" s="611">
        <v>5532300</v>
      </c>
      <c r="S140" s="612">
        <v>22129200</v>
      </c>
      <c r="T140" s="614"/>
      <c r="U140" s="614"/>
      <c r="V140" s="615"/>
      <c r="W140" s="338">
        <f t="shared" si="289"/>
        <v>1</v>
      </c>
      <c r="X140" s="338">
        <f t="shared" si="290"/>
        <v>1</v>
      </c>
      <c r="Y140" s="338">
        <f t="shared" si="291"/>
        <v>1</v>
      </c>
      <c r="Z140" s="338">
        <f t="shared" ref="Z140" si="312">IF(R140=0,0,1)</f>
        <v>1</v>
      </c>
      <c r="AA140" s="338">
        <f t="shared" ref="AA140" si="313">IF(S140=0,0,1)</f>
        <v>1</v>
      </c>
      <c r="AB140" s="338">
        <f t="shared" si="311"/>
        <v>1</v>
      </c>
      <c r="AC140" s="341">
        <f t="shared" si="293"/>
        <v>22129200</v>
      </c>
      <c r="AD140" s="340">
        <f t="shared" si="294"/>
        <v>0</v>
      </c>
      <c r="AE140" s="207"/>
      <c r="AF140" s="207"/>
      <c r="AG140" s="609" t="s">
        <v>953</v>
      </c>
      <c r="AH140" s="609" t="s">
        <v>280</v>
      </c>
      <c r="AI140" s="541" t="s">
        <v>954</v>
      </c>
      <c r="AJ140" s="609" t="s">
        <v>93</v>
      </c>
      <c r="AK140" s="610">
        <v>4</v>
      </c>
      <c r="AL140" s="611">
        <v>4926600</v>
      </c>
      <c r="AM140" s="612">
        <v>19706400</v>
      </c>
      <c r="AN140" s="614"/>
      <c r="AO140" s="614"/>
      <c r="AP140" s="615"/>
      <c r="AQ140" s="338">
        <f t="shared" si="295"/>
        <v>1</v>
      </c>
      <c r="AR140" s="338">
        <f t="shared" si="296"/>
        <v>1</v>
      </c>
      <c r="AS140" s="338">
        <f t="shared" si="297"/>
        <v>1</v>
      </c>
      <c r="AT140" s="338">
        <f t="shared" ref="AT140" si="314">IF(AL140=0,0,1)</f>
        <v>1</v>
      </c>
      <c r="AU140" s="338">
        <f t="shared" ref="AU140" si="315">IF(AM140=0,0,1)</f>
        <v>1</v>
      </c>
      <c r="AV140" s="338">
        <f t="shared" si="300"/>
        <v>1</v>
      </c>
      <c r="AW140" s="341">
        <f t="shared" si="301"/>
        <v>19706400</v>
      </c>
      <c r="AX140" s="340">
        <f t="shared" si="302"/>
        <v>0</v>
      </c>
      <c r="BA140" s="609" t="s">
        <v>953</v>
      </c>
      <c r="BB140" s="609" t="s">
        <v>280</v>
      </c>
      <c r="BC140" s="541" t="s">
        <v>954</v>
      </c>
      <c r="BD140" s="609" t="s">
        <v>93</v>
      </c>
      <c r="BE140" s="610">
        <v>4</v>
      </c>
      <c r="BF140" s="611">
        <v>3910056</v>
      </c>
      <c r="BG140" s="612">
        <v>15640224</v>
      </c>
      <c r="BH140" s="614"/>
      <c r="BI140" s="614"/>
      <c r="BJ140" s="615"/>
      <c r="BK140" s="338">
        <f t="shared" si="303"/>
        <v>1</v>
      </c>
      <c r="BL140" s="338">
        <f t="shared" si="304"/>
        <v>1</v>
      </c>
      <c r="BM140" s="338">
        <f t="shared" si="305"/>
        <v>1</v>
      </c>
      <c r="BN140" s="338">
        <f t="shared" ref="BN140" si="316">IF(BF140=0,0,1)</f>
        <v>1</v>
      </c>
      <c r="BO140" s="338">
        <f t="shared" ref="BO140" si="317">IF(BG140=0,0,1)</f>
        <v>1</v>
      </c>
      <c r="BP140" s="338">
        <f t="shared" si="308"/>
        <v>1</v>
      </c>
      <c r="BQ140" s="341">
        <f t="shared" si="309"/>
        <v>15640224</v>
      </c>
      <c r="BR140" s="340">
        <f t="shared" si="310"/>
        <v>0</v>
      </c>
    </row>
    <row r="141" spans="1:70" s="288" customFormat="1" ht="94.5" x14ac:dyDescent="0.2">
      <c r="A141" s="215">
        <f t="shared" si="154"/>
        <v>128</v>
      </c>
      <c r="B141" s="449" t="s">
        <v>955</v>
      </c>
      <c r="C141" s="449" t="s">
        <v>280</v>
      </c>
      <c r="D141" s="565" t="s">
        <v>956</v>
      </c>
      <c r="E141" s="449" t="s">
        <v>93</v>
      </c>
      <c r="F141" s="450">
        <v>1</v>
      </c>
      <c r="G141" s="534"/>
      <c r="H141" s="451">
        <v>0</v>
      </c>
      <c r="I141" s="453"/>
      <c r="J141" s="454"/>
      <c r="K141" s="199"/>
      <c r="L141" s="199"/>
      <c r="M141" s="609" t="s">
        <v>955</v>
      </c>
      <c r="N141" s="609" t="s">
        <v>280</v>
      </c>
      <c r="O141" s="541" t="s">
        <v>956</v>
      </c>
      <c r="P141" s="609" t="s">
        <v>93</v>
      </c>
      <c r="Q141" s="610">
        <v>1</v>
      </c>
      <c r="R141" s="611">
        <v>3591180</v>
      </c>
      <c r="S141" s="612">
        <v>3591180</v>
      </c>
      <c r="T141" s="614"/>
      <c r="U141" s="614"/>
      <c r="V141" s="615"/>
      <c r="W141" s="338">
        <f t="shared" si="289"/>
        <v>1</v>
      </c>
      <c r="X141" s="338">
        <f t="shared" si="290"/>
        <v>1</v>
      </c>
      <c r="Y141" s="338">
        <f t="shared" si="291"/>
        <v>1</v>
      </c>
      <c r="Z141" s="338">
        <f>IF(R141=0,0,1)</f>
        <v>1</v>
      </c>
      <c r="AA141" s="338">
        <f>IF(S141=0,0,1)</f>
        <v>1</v>
      </c>
      <c r="AB141" s="338">
        <f>PRODUCT(W141:AA141)</f>
        <v>1</v>
      </c>
      <c r="AC141" s="341">
        <f t="shared" si="293"/>
        <v>3591180</v>
      </c>
      <c r="AD141" s="340">
        <f t="shared" si="294"/>
        <v>0</v>
      </c>
      <c r="AE141" s="207"/>
      <c r="AF141" s="207"/>
      <c r="AG141" s="609" t="s">
        <v>955</v>
      </c>
      <c r="AH141" s="609" t="s">
        <v>280</v>
      </c>
      <c r="AI141" s="541" t="s">
        <v>956</v>
      </c>
      <c r="AJ141" s="609" t="s">
        <v>93</v>
      </c>
      <c r="AK141" s="610">
        <v>1</v>
      </c>
      <c r="AL141" s="611">
        <v>3127320</v>
      </c>
      <c r="AM141" s="612">
        <v>3127320</v>
      </c>
      <c r="AN141" s="614"/>
      <c r="AO141" s="614"/>
      <c r="AP141" s="615"/>
      <c r="AQ141" s="338">
        <f t="shared" si="295"/>
        <v>1</v>
      </c>
      <c r="AR141" s="338">
        <f t="shared" si="296"/>
        <v>1</v>
      </c>
      <c r="AS141" s="338">
        <f t="shared" si="297"/>
        <v>1</v>
      </c>
      <c r="AT141" s="338">
        <f>IF(AL141=0,0,1)</f>
        <v>1</v>
      </c>
      <c r="AU141" s="338">
        <f>IF(AM141=0,0,1)</f>
        <v>1</v>
      </c>
      <c r="AV141" s="338">
        <f>PRODUCT(AQ141:AU141)</f>
        <v>1</v>
      </c>
      <c r="AW141" s="341">
        <f t="shared" si="301"/>
        <v>3127320</v>
      </c>
      <c r="AX141" s="340">
        <f t="shared" si="302"/>
        <v>0</v>
      </c>
      <c r="BA141" s="609" t="s">
        <v>955</v>
      </c>
      <c r="BB141" s="609" t="s">
        <v>280</v>
      </c>
      <c r="BC141" s="541" t="s">
        <v>956</v>
      </c>
      <c r="BD141" s="609" t="s">
        <v>93</v>
      </c>
      <c r="BE141" s="610">
        <v>1</v>
      </c>
      <c r="BF141" s="611">
        <v>2538133</v>
      </c>
      <c r="BG141" s="612">
        <v>2538133</v>
      </c>
      <c r="BH141" s="614"/>
      <c r="BI141" s="614"/>
      <c r="BJ141" s="615"/>
      <c r="BK141" s="338">
        <f t="shared" si="303"/>
        <v>1</v>
      </c>
      <c r="BL141" s="338">
        <f t="shared" si="304"/>
        <v>1</v>
      </c>
      <c r="BM141" s="338">
        <f t="shared" si="305"/>
        <v>1</v>
      </c>
      <c r="BN141" s="338">
        <f>IF(BF141=0,0,1)</f>
        <v>1</v>
      </c>
      <c r="BO141" s="338">
        <f>IF(BG141=0,0,1)</f>
        <v>1</v>
      </c>
      <c r="BP141" s="338">
        <f>PRODUCT(BK141:BO141)</f>
        <v>1</v>
      </c>
      <c r="BQ141" s="341">
        <f t="shared" si="309"/>
        <v>2538133</v>
      </c>
      <c r="BR141" s="340">
        <f t="shared" si="310"/>
        <v>0</v>
      </c>
    </row>
    <row r="142" spans="1:70" s="288" customFormat="1" ht="94.5" x14ac:dyDescent="0.2">
      <c r="A142" s="215">
        <f t="shared" si="154"/>
        <v>129</v>
      </c>
      <c r="B142" s="449" t="s">
        <v>957</v>
      </c>
      <c r="C142" s="449" t="s">
        <v>280</v>
      </c>
      <c r="D142" s="565" t="s">
        <v>958</v>
      </c>
      <c r="E142" s="449" t="s">
        <v>93</v>
      </c>
      <c r="F142" s="450">
        <v>2</v>
      </c>
      <c r="G142" s="534"/>
      <c r="H142" s="451">
        <v>0</v>
      </c>
      <c r="I142" s="453"/>
      <c r="J142" s="454"/>
      <c r="K142" s="199"/>
      <c r="L142" s="199"/>
      <c r="M142" s="609" t="s">
        <v>957</v>
      </c>
      <c r="N142" s="609" t="s">
        <v>280</v>
      </c>
      <c r="O142" s="541" t="s">
        <v>958</v>
      </c>
      <c r="P142" s="609" t="s">
        <v>93</v>
      </c>
      <c r="Q142" s="610">
        <v>2</v>
      </c>
      <c r="R142" s="611">
        <v>3123315</v>
      </c>
      <c r="S142" s="612">
        <v>6246630</v>
      </c>
      <c r="T142" s="614"/>
      <c r="U142" s="614"/>
      <c r="V142" s="615"/>
      <c r="W142" s="338">
        <f t="shared" si="289"/>
        <v>1</v>
      </c>
      <c r="X142" s="338">
        <f t="shared" si="290"/>
        <v>1</v>
      </c>
      <c r="Y142" s="338">
        <f t="shared" si="291"/>
        <v>1</v>
      </c>
      <c r="Z142" s="338">
        <f>IF(R142=0,0,1)</f>
        <v>1</v>
      </c>
      <c r="AA142" s="338">
        <f>IF(S142=0,0,1)</f>
        <v>1</v>
      </c>
      <c r="AB142" s="338">
        <f>PRODUCT(W142:AA142)</f>
        <v>1</v>
      </c>
      <c r="AC142" s="341">
        <f t="shared" si="293"/>
        <v>6246630</v>
      </c>
      <c r="AD142" s="340">
        <f t="shared" si="294"/>
        <v>0</v>
      </c>
      <c r="AE142" s="207"/>
      <c r="AF142" s="207"/>
      <c r="AG142" s="609" t="s">
        <v>957</v>
      </c>
      <c r="AH142" s="609" t="s">
        <v>280</v>
      </c>
      <c r="AI142" s="541" t="s">
        <v>958</v>
      </c>
      <c r="AJ142" s="609" t="s">
        <v>93</v>
      </c>
      <c r="AK142" s="610">
        <v>2</v>
      </c>
      <c r="AL142" s="611">
        <v>2927400</v>
      </c>
      <c r="AM142" s="612">
        <v>5854800</v>
      </c>
      <c r="AN142" s="614"/>
      <c r="AO142" s="614"/>
      <c r="AP142" s="615"/>
      <c r="AQ142" s="338">
        <f t="shared" si="295"/>
        <v>1</v>
      </c>
      <c r="AR142" s="338">
        <f t="shared" si="296"/>
        <v>1</v>
      </c>
      <c r="AS142" s="338">
        <f t="shared" si="297"/>
        <v>1</v>
      </c>
      <c r="AT142" s="338">
        <f>IF(AL142=0,0,1)</f>
        <v>1</v>
      </c>
      <c r="AU142" s="338">
        <f>IF(AM142=0,0,1)</f>
        <v>1</v>
      </c>
      <c r="AV142" s="338">
        <f>PRODUCT(AQ142:AU142)</f>
        <v>1</v>
      </c>
      <c r="AW142" s="341">
        <f t="shared" si="301"/>
        <v>5854800</v>
      </c>
      <c r="AX142" s="340">
        <f t="shared" si="302"/>
        <v>0</v>
      </c>
      <c r="BA142" s="609" t="s">
        <v>957</v>
      </c>
      <c r="BB142" s="609" t="s">
        <v>280</v>
      </c>
      <c r="BC142" s="541" t="s">
        <v>958</v>
      </c>
      <c r="BD142" s="609" t="s">
        <v>93</v>
      </c>
      <c r="BE142" s="610">
        <v>2</v>
      </c>
      <c r="BF142" s="611">
        <v>2207460</v>
      </c>
      <c r="BG142" s="612">
        <v>4414920</v>
      </c>
      <c r="BH142" s="614"/>
      <c r="BI142" s="614"/>
      <c r="BJ142" s="615"/>
      <c r="BK142" s="338">
        <f t="shared" si="303"/>
        <v>1</v>
      </c>
      <c r="BL142" s="338">
        <f t="shared" si="304"/>
        <v>1</v>
      </c>
      <c r="BM142" s="338">
        <f t="shared" si="305"/>
        <v>1</v>
      </c>
      <c r="BN142" s="338">
        <f>IF(BF142=0,0,1)</f>
        <v>1</v>
      </c>
      <c r="BO142" s="338">
        <f>IF(BG142=0,0,1)</f>
        <v>1</v>
      </c>
      <c r="BP142" s="338">
        <f>PRODUCT(BK142:BO142)</f>
        <v>1</v>
      </c>
      <c r="BQ142" s="341">
        <f t="shared" si="309"/>
        <v>4414920</v>
      </c>
      <c r="BR142" s="340">
        <f t="shared" si="310"/>
        <v>0</v>
      </c>
    </row>
    <row r="143" spans="1:70" s="288" customFormat="1" ht="94.5" x14ac:dyDescent="0.2">
      <c r="A143" s="215">
        <f t="shared" si="154"/>
        <v>130</v>
      </c>
      <c r="B143" s="449" t="s">
        <v>959</v>
      </c>
      <c r="C143" s="449" t="s">
        <v>280</v>
      </c>
      <c r="D143" s="565" t="s">
        <v>960</v>
      </c>
      <c r="E143" s="449" t="s">
        <v>93</v>
      </c>
      <c r="F143" s="450">
        <v>1</v>
      </c>
      <c r="G143" s="534"/>
      <c r="H143" s="451">
        <v>0</v>
      </c>
      <c r="I143" s="453"/>
      <c r="J143" s="454"/>
      <c r="K143" s="199"/>
      <c r="L143" s="199"/>
      <c r="M143" s="609" t="s">
        <v>959</v>
      </c>
      <c r="N143" s="609" t="s">
        <v>280</v>
      </c>
      <c r="O143" s="541" t="s">
        <v>960</v>
      </c>
      <c r="P143" s="609" t="s">
        <v>93</v>
      </c>
      <c r="Q143" s="610">
        <v>1</v>
      </c>
      <c r="R143" s="611">
        <v>12303900</v>
      </c>
      <c r="S143" s="612">
        <v>12303900</v>
      </c>
      <c r="T143" s="614"/>
      <c r="U143" s="614"/>
      <c r="V143" s="615"/>
      <c r="W143" s="338">
        <f t="shared" si="289"/>
        <v>1</v>
      </c>
      <c r="X143" s="338">
        <f t="shared" si="290"/>
        <v>1</v>
      </c>
      <c r="Y143" s="338">
        <f t="shared" si="291"/>
        <v>1</v>
      </c>
      <c r="Z143" s="338">
        <f t="shared" ref="Z143" si="318">IF(R143=0,0,1)</f>
        <v>1</v>
      </c>
      <c r="AA143" s="338">
        <f t="shared" ref="AA143" si="319">IF(S143=0,0,1)</f>
        <v>1</v>
      </c>
      <c r="AB143" s="338">
        <f t="shared" ref="AB143" si="320">PRODUCT(W143:AA143)</f>
        <v>1</v>
      </c>
      <c r="AC143" s="341">
        <f t="shared" si="293"/>
        <v>12303900</v>
      </c>
      <c r="AD143" s="340">
        <f t="shared" si="294"/>
        <v>0</v>
      </c>
      <c r="AE143" s="207"/>
      <c r="AF143" s="207"/>
      <c r="AG143" s="609" t="s">
        <v>959</v>
      </c>
      <c r="AH143" s="609" t="s">
        <v>280</v>
      </c>
      <c r="AI143" s="541" t="s">
        <v>960</v>
      </c>
      <c r="AJ143" s="609" t="s">
        <v>93</v>
      </c>
      <c r="AK143" s="610">
        <v>1</v>
      </c>
      <c r="AL143" s="611">
        <v>9838920</v>
      </c>
      <c r="AM143" s="612">
        <v>9838920</v>
      </c>
      <c r="AN143" s="614"/>
      <c r="AO143" s="614"/>
      <c r="AP143" s="615"/>
      <c r="AQ143" s="338">
        <f t="shared" si="295"/>
        <v>1</v>
      </c>
      <c r="AR143" s="338">
        <f t="shared" si="296"/>
        <v>1</v>
      </c>
      <c r="AS143" s="338">
        <f t="shared" si="297"/>
        <v>1</v>
      </c>
      <c r="AT143" s="338">
        <f t="shared" ref="AT143:AT157" si="321">IF(AL143=0,0,1)</f>
        <v>1</v>
      </c>
      <c r="AU143" s="338">
        <f t="shared" ref="AU143:AU157" si="322">IF(AM143=0,0,1)</f>
        <v>1</v>
      </c>
      <c r="AV143" s="338">
        <f t="shared" ref="AV143" si="323">PRODUCT(AQ143:AU143)</f>
        <v>1</v>
      </c>
      <c r="AW143" s="341">
        <f t="shared" si="301"/>
        <v>9838920</v>
      </c>
      <c r="AX143" s="340">
        <f t="shared" si="302"/>
        <v>0</v>
      </c>
      <c r="BA143" s="609" t="s">
        <v>959</v>
      </c>
      <c r="BB143" s="609" t="s">
        <v>280</v>
      </c>
      <c r="BC143" s="541" t="s">
        <v>960</v>
      </c>
      <c r="BD143" s="609" t="s">
        <v>93</v>
      </c>
      <c r="BE143" s="610">
        <v>1</v>
      </c>
      <c r="BF143" s="611">
        <v>8696011</v>
      </c>
      <c r="BG143" s="612">
        <v>8696011</v>
      </c>
      <c r="BH143" s="614"/>
      <c r="BI143" s="614"/>
      <c r="BJ143" s="615"/>
      <c r="BK143" s="338">
        <f t="shared" si="303"/>
        <v>1</v>
      </c>
      <c r="BL143" s="338">
        <f t="shared" si="304"/>
        <v>1</v>
      </c>
      <c r="BM143" s="338">
        <f t="shared" si="305"/>
        <v>1</v>
      </c>
      <c r="BN143" s="338">
        <f t="shared" ref="BN143:BN157" si="324">IF(BF143=0,0,1)</f>
        <v>1</v>
      </c>
      <c r="BO143" s="338">
        <f t="shared" ref="BO143:BO157" si="325">IF(BG143=0,0,1)</f>
        <v>1</v>
      </c>
      <c r="BP143" s="338">
        <f t="shared" ref="BP143" si="326">PRODUCT(BK143:BO143)</f>
        <v>1</v>
      </c>
      <c r="BQ143" s="341">
        <f t="shared" si="309"/>
        <v>8696011</v>
      </c>
      <c r="BR143" s="340">
        <f t="shared" si="310"/>
        <v>0</v>
      </c>
    </row>
    <row r="144" spans="1:70" s="288" customFormat="1" ht="94.5" x14ac:dyDescent="0.2">
      <c r="A144" s="215">
        <f t="shared" ref="A144:A207" si="327">+A143+1</f>
        <v>131</v>
      </c>
      <c r="B144" s="449" t="s">
        <v>961</v>
      </c>
      <c r="C144" s="449" t="s">
        <v>275</v>
      </c>
      <c r="D144" s="565" t="s">
        <v>962</v>
      </c>
      <c r="E144" s="449" t="s">
        <v>93</v>
      </c>
      <c r="F144" s="450">
        <v>2</v>
      </c>
      <c r="G144" s="534"/>
      <c r="H144" s="451">
        <v>0</v>
      </c>
      <c r="I144" s="453"/>
      <c r="J144" s="454"/>
      <c r="K144" s="199"/>
      <c r="L144" s="199"/>
      <c r="M144" s="609" t="s">
        <v>961</v>
      </c>
      <c r="N144" s="609" t="s">
        <v>275</v>
      </c>
      <c r="O144" s="541" t="s">
        <v>962</v>
      </c>
      <c r="P144" s="609" t="s">
        <v>93</v>
      </c>
      <c r="Q144" s="610">
        <v>2</v>
      </c>
      <c r="R144" s="611">
        <v>11521440</v>
      </c>
      <c r="S144" s="612">
        <v>23042880</v>
      </c>
      <c r="T144" s="614"/>
      <c r="U144" s="614"/>
      <c r="V144" s="615"/>
      <c r="W144" s="338">
        <f t="shared" si="289"/>
        <v>1</v>
      </c>
      <c r="X144" s="338">
        <f t="shared" si="290"/>
        <v>1</v>
      </c>
      <c r="Y144" s="338">
        <f t="shared" si="291"/>
        <v>1</v>
      </c>
      <c r="Z144" s="338">
        <f t="shared" ref="Z144:AA148" si="328">IF(R144=0,0,1)</f>
        <v>1</v>
      </c>
      <c r="AA144" s="338">
        <f t="shared" si="328"/>
        <v>1</v>
      </c>
      <c r="AB144" s="338">
        <f>PRODUCT(W144:AA144)</f>
        <v>1</v>
      </c>
      <c r="AC144" s="341">
        <f t="shared" si="293"/>
        <v>23042880</v>
      </c>
      <c r="AD144" s="340">
        <f t="shared" si="294"/>
        <v>0</v>
      </c>
      <c r="AE144" s="207"/>
      <c r="AF144" s="207"/>
      <c r="AG144" s="609" t="s">
        <v>961</v>
      </c>
      <c r="AH144" s="609" t="s">
        <v>275</v>
      </c>
      <c r="AI144" s="541" t="s">
        <v>962</v>
      </c>
      <c r="AJ144" s="609" t="s">
        <v>93</v>
      </c>
      <c r="AK144" s="610">
        <v>2</v>
      </c>
      <c r="AL144" s="611">
        <v>9838920</v>
      </c>
      <c r="AM144" s="612">
        <v>19677840</v>
      </c>
      <c r="AN144" s="614"/>
      <c r="AO144" s="614"/>
      <c r="AP144" s="615"/>
      <c r="AQ144" s="338">
        <f t="shared" si="295"/>
        <v>1</v>
      </c>
      <c r="AR144" s="338">
        <f t="shared" si="296"/>
        <v>1</v>
      </c>
      <c r="AS144" s="338">
        <f t="shared" si="297"/>
        <v>1</v>
      </c>
      <c r="AT144" s="338">
        <f t="shared" si="321"/>
        <v>1</v>
      </c>
      <c r="AU144" s="338">
        <f t="shared" si="322"/>
        <v>1</v>
      </c>
      <c r="AV144" s="338">
        <f>PRODUCT(AQ144:AU144)</f>
        <v>1</v>
      </c>
      <c r="AW144" s="341">
        <f t="shared" si="301"/>
        <v>19677840</v>
      </c>
      <c r="AX144" s="340">
        <f t="shared" si="302"/>
        <v>0</v>
      </c>
      <c r="BA144" s="609" t="s">
        <v>961</v>
      </c>
      <c r="BB144" s="609" t="s">
        <v>275</v>
      </c>
      <c r="BC144" s="541" t="s">
        <v>962</v>
      </c>
      <c r="BD144" s="609" t="s">
        <v>93</v>
      </c>
      <c r="BE144" s="610">
        <v>2</v>
      </c>
      <c r="BF144" s="611">
        <v>8724635</v>
      </c>
      <c r="BG144" s="612">
        <v>17449270</v>
      </c>
      <c r="BH144" s="614"/>
      <c r="BI144" s="614"/>
      <c r="BJ144" s="615"/>
      <c r="BK144" s="338">
        <f t="shared" si="303"/>
        <v>1</v>
      </c>
      <c r="BL144" s="338">
        <f t="shared" si="304"/>
        <v>1</v>
      </c>
      <c r="BM144" s="338">
        <f t="shared" si="305"/>
        <v>1</v>
      </c>
      <c r="BN144" s="338">
        <f t="shared" si="324"/>
        <v>1</v>
      </c>
      <c r="BO144" s="338">
        <f t="shared" si="325"/>
        <v>1</v>
      </c>
      <c r="BP144" s="338">
        <f>PRODUCT(BK144:BO144)</f>
        <v>1</v>
      </c>
      <c r="BQ144" s="341">
        <f t="shared" si="309"/>
        <v>17449270</v>
      </c>
      <c r="BR144" s="340">
        <f t="shared" si="310"/>
        <v>0</v>
      </c>
    </row>
    <row r="145" spans="1:70" s="288" customFormat="1" ht="94.5" x14ac:dyDescent="0.2">
      <c r="A145" s="215">
        <f t="shared" si="327"/>
        <v>132</v>
      </c>
      <c r="B145" s="449" t="s">
        <v>963</v>
      </c>
      <c r="C145" s="449" t="s">
        <v>280</v>
      </c>
      <c r="D145" s="565" t="s">
        <v>964</v>
      </c>
      <c r="E145" s="449" t="s">
        <v>93</v>
      </c>
      <c r="F145" s="450">
        <v>6</v>
      </c>
      <c r="G145" s="534"/>
      <c r="H145" s="451">
        <v>0</v>
      </c>
      <c r="I145" s="453"/>
      <c r="J145" s="454"/>
      <c r="K145" s="199"/>
      <c r="L145" s="199"/>
      <c r="M145" s="609" t="s">
        <v>963</v>
      </c>
      <c r="N145" s="609" t="s">
        <v>280</v>
      </c>
      <c r="O145" s="541" t="s">
        <v>964</v>
      </c>
      <c r="P145" s="609" t="s">
        <v>93</v>
      </c>
      <c r="Q145" s="610">
        <v>6</v>
      </c>
      <c r="R145" s="611">
        <v>5994000</v>
      </c>
      <c r="S145" s="612">
        <v>35964000</v>
      </c>
      <c r="T145" s="614"/>
      <c r="U145" s="614"/>
      <c r="V145" s="615"/>
      <c r="W145" s="338">
        <f t="shared" si="289"/>
        <v>1</v>
      </c>
      <c r="X145" s="338">
        <f t="shared" si="290"/>
        <v>1</v>
      </c>
      <c r="Y145" s="338">
        <f t="shared" si="291"/>
        <v>1</v>
      </c>
      <c r="Z145" s="338">
        <f t="shared" si="328"/>
        <v>1</v>
      </c>
      <c r="AA145" s="338">
        <f t="shared" si="328"/>
        <v>1</v>
      </c>
      <c r="AB145" s="338">
        <f>PRODUCT(W145:AA145)</f>
        <v>1</v>
      </c>
      <c r="AC145" s="341">
        <f t="shared" si="293"/>
        <v>35964000</v>
      </c>
      <c r="AD145" s="340">
        <f t="shared" si="294"/>
        <v>0</v>
      </c>
      <c r="AE145" s="207"/>
      <c r="AF145" s="207"/>
      <c r="AG145" s="609" t="s">
        <v>963</v>
      </c>
      <c r="AH145" s="609" t="s">
        <v>280</v>
      </c>
      <c r="AI145" s="541" t="s">
        <v>964</v>
      </c>
      <c r="AJ145" s="609" t="s">
        <v>93</v>
      </c>
      <c r="AK145" s="610">
        <v>6</v>
      </c>
      <c r="AL145" s="611">
        <v>5355000</v>
      </c>
      <c r="AM145" s="612">
        <v>32130000</v>
      </c>
      <c r="AN145" s="614"/>
      <c r="AO145" s="614"/>
      <c r="AP145" s="615"/>
      <c r="AQ145" s="338">
        <f t="shared" si="295"/>
        <v>1</v>
      </c>
      <c r="AR145" s="338">
        <f t="shared" si="296"/>
        <v>1</v>
      </c>
      <c r="AS145" s="338">
        <f t="shared" si="297"/>
        <v>1</v>
      </c>
      <c r="AT145" s="338">
        <f t="shared" si="321"/>
        <v>1</v>
      </c>
      <c r="AU145" s="338">
        <f t="shared" si="322"/>
        <v>1</v>
      </c>
      <c r="AV145" s="338">
        <f>PRODUCT(AQ145:AU145)</f>
        <v>1</v>
      </c>
      <c r="AW145" s="341">
        <f t="shared" si="301"/>
        <v>32130000</v>
      </c>
      <c r="AX145" s="340">
        <f t="shared" si="302"/>
        <v>0</v>
      </c>
      <c r="BA145" s="609" t="s">
        <v>963</v>
      </c>
      <c r="BB145" s="609" t="s">
        <v>280</v>
      </c>
      <c r="BC145" s="541" t="s">
        <v>964</v>
      </c>
      <c r="BD145" s="609" t="s">
        <v>93</v>
      </c>
      <c r="BE145" s="610">
        <v>6</v>
      </c>
      <c r="BF145" s="611">
        <v>4292000</v>
      </c>
      <c r="BG145" s="612">
        <v>25752000</v>
      </c>
      <c r="BH145" s="614"/>
      <c r="BI145" s="614"/>
      <c r="BJ145" s="615"/>
      <c r="BK145" s="338">
        <f t="shared" si="303"/>
        <v>1</v>
      </c>
      <c r="BL145" s="338">
        <f t="shared" si="304"/>
        <v>1</v>
      </c>
      <c r="BM145" s="338">
        <f t="shared" si="305"/>
        <v>1</v>
      </c>
      <c r="BN145" s="338">
        <f t="shared" si="324"/>
        <v>1</v>
      </c>
      <c r="BO145" s="338">
        <f t="shared" si="325"/>
        <v>1</v>
      </c>
      <c r="BP145" s="338">
        <f>PRODUCT(BK145:BO145)</f>
        <v>1</v>
      </c>
      <c r="BQ145" s="341">
        <f t="shared" si="309"/>
        <v>25752000</v>
      </c>
      <c r="BR145" s="340">
        <f t="shared" si="310"/>
        <v>0</v>
      </c>
    </row>
    <row r="146" spans="1:70" s="288" customFormat="1" ht="90" x14ac:dyDescent="0.2">
      <c r="A146" s="215">
        <f t="shared" si="327"/>
        <v>133</v>
      </c>
      <c r="B146" s="449" t="s">
        <v>965</v>
      </c>
      <c r="C146" s="449" t="s">
        <v>280</v>
      </c>
      <c r="D146" s="565" t="s">
        <v>966</v>
      </c>
      <c r="E146" s="449" t="s">
        <v>93</v>
      </c>
      <c r="F146" s="450">
        <v>2</v>
      </c>
      <c r="G146" s="534"/>
      <c r="H146" s="451">
        <v>0</v>
      </c>
      <c r="I146" s="453"/>
      <c r="J146" s="454"/>
      <c r="K146" s="199"/>
      <c r="L146" s="199"/>
      <c r="M146" s="609" t="s">
        <v>965</v>
      </c>
      <c r="N146" s="609" t="s">
        <v>280</v>
      </c>
      <c r="O146" s="541" t="s">
        <v>966</v>
      </c>
      <c r="P146" s="609" t="s">
        <v>93</v>
      </c>
      <c r="Q146" s="610">
        <v>2</v>
      </c>
      <c r="R146" s="611">
        <v>3717000</v>
      </c>
      <c r="S146" s="612">
        <v>7434000</v>
      </c>
      <c r="T146" s="614"/>
      <c r="U146" s="614"/>
      <c r="V146" s="615"/>
      <c r="W146" s="338">
        <f t="shared" si="289"/>
        <v>1</v>
      </c>
      <c r="X146" s="338">
        <f t="shared" si="290"/>
        <v>1</v>
      </c>
      <c r="Y146" s="338">
        <f t="shared" si="291"/>
        <v>1</v>
      </c>
      <c r="Z146" s="338">
        <f t="shared" si="328"/>
        <v>1</v>
      </c>
      <c r="AA146" s="338">
        <f t="shared" si="328"/>
        <v>1</v>
      </c>
      <c r="AB146" s="338">
        <f>PRODUCT(W146:AA146)</f>
        <v>1</v>
      </c>
      <c r="AC146" s="341">
        <f t="shared" si="293"/>
        <v>7434000</v>
      </c>
      <c r="AD146" s="340">
        <f t="shared" si="294"/>
        <v>0</v>
      </c>
      <c r="AE146" s="207"/>
      <c r="AF146" s="207"/>
      <c r="AG146" s="609" t="s">
        <v>965</v>
      </c>
      <c r="AH146" s="609" t="s">
        <v>280</v>
      </c>
      <c r="AI146" s="541" t="s">
        <v>966</v>
      </c>
      <c r="AJ146" s="609" t="s">
        <v>93</v>
      </c>
      <c r="AK146" s="610">
        <v>2</v>
      </c>
      <c r="AL146" s="611">
        <v>3412920</v>
      </c>
      <c r="AM146" s="612">
        <v>6825840</v>
      </c>
      <c r="AN146" s="614"/>
      <c r="AO146" s="614"/>
      <c r="AP146" s="615"/>
      <c r="AQ146" s="338">
        <f t="shared" si="295"/>
        <v>1</v>
      </c>
      <c r="AR146" s="338">
        <f t="shared" si="296"/>
        <v>1</v>
      </c>
      <c r="AS146" s="338">
        <f t="shared" si="297"/>
        <v>1</v>
      </c>
      <c r="AT146" s="338">
        <f t="shared" si="321"/>
        <v>1</v>
      </c>
      <c r="AU146" s="338">
        <f t="shared" si="322"/>
        <v>1</v>
      </c>
      <c r="AV146" s="338">
        <f>PRODUCT(AQ146:AU146)</f>
        <v>1</v>
      </c>
      <c r="AW146" s="341">
        <f t="shared" si="301"/>
        <v>6825840</v>
      </c>
      <c r="AX146" s="340">
        <f t="shared" si="302"/>
        <v>0</v>
      </c>
      <c r="BA146" s="609" t="s">
        <v>965</v>
      </c>
      <c r="BB146" s="609" t="s">
        <v>280</v>
      </c>
      <c r="BC146" s="541" t="s">
        <v>966</v>
      </c>
      <c r="BD146" s="609" t="s">
        <v>93</v>
      </c>
      <c r="BE146" s="610">
        <v>2</v>
      </c>
      <c r="BF146" s="611">
        <v>3442353</v>
      </c>
      <c r="BG146" s="612">
        <v>6884706</v>
      </c>
      <c r="BH146" s="614"/>
      <c r="BI146" s="614"/>
      <c r="BJ146" s="615"/>
      <c r="BK146" s="338">
        <f t="shared" si="303"/>
        <v>1</v>
      </c>
      <c r="BL146" s="338">
        <f t="shared" si="304"/>
        <v>1</v>
      </c>
      <c r="BM146" s="338">
        <f t="shared" si="305"/>
        <v>1</v>
      </c>
      <c r="BN146" s="338">
        <f t="shared" si="324"/>
        <v>1</v>
      </c>
      <c r="BO146" s="338">
        <f t="shared" si="325"/>
        <v>1</v>
      </c>
      <c r="BP146" s="338">
        <f>PRODUCT(BK146:BO146)</f>
        <v>1</v>
      </c>
      <c r="BQ146" s="341">
        <f t="shared" si="309"/>
        <v>6884706</v>
      </c>
      <c r="BR146" s="340">
        <f t="shared" si="310"/>
        <v>0</v>
      </c>
    </row>
    <row r="147" spans="1:70" s="288" customFormat="1" ht="94.5" x14ac:dyDescent="0.2">
      <c r="A147" s="215">
        <f t="shared" si="327"/>
        <v>134</v>
      </c>
      <c r="B147" s="449" t="s">
        <v>967</v>
      </c>
      <c r="C147" s="449" t="s">
        <v>275</v>
      </c>
      <c r="D147" s="565" t="s">
        <v>968</v>
      </c>
      <c r="E147" s="449" t="s">
        <v>93</v>
      </c>
      <c r="F147" s="450">
        <v>3</v>
      </c>
      <c r="G147" s="534"/>
      <c r="H147" s="451">
        <v>0</v>
      </c>
      <c r="I147" s="462"/>
      <c r="J147" s="464"/>
      <c r="K147" s="199"/>
      <c r="L147" s="199"/>
      <c r="M147" s="609" t="s">
        <v>967</v>
      </c>
      <c r="N147" s="609" t="s">
        <v>275</v>
      </c>
      <c r="O147" s="541" t="s">
        <v>968</v>
      </c>
      <c r="P147" s="609" t="s">
        <v>93</v>
      </c>
      <c r="Q147" s="610">
        <v>3</v>
      </c>
      <c r="R147" s="611">
        <v>16222500</v>
      </c>
      <c r="S147" s="612">
        <v>48667500</v>
      </c>
      <c r="T147" s="614"/>
      <c r="U147" s="624"/>
      <c r="V147" s="627"/>
      <c r="W147" s="338">
        <f t="shared" si="289"/>
        <v>1</v>
      </c>
      <c r="X147" s="338">
        <f t="shared" si="290"/>
        <v>1</v>
      </c>
      <c r="Y147" s="338">
        <f t="shared" si="291"/>
        <v>1</v>
      </c>
      <c r="Z147" s="338">
        <f t="shared" si="328"/>
        <v>1</v>
      </c>
      <c r="AA147" s="338">
        <f t="shared" si="328"/>
        <v>1</v>
      </c>
      <c r="AB147" s="338">
        <f t="shared" ref="AB147:AB148" si="329">PRODUCT(W147:AA147)</f>
        <v>1</v>
      </c>
      <c r="AC147" s="341">
        <f t="shared" ref="AC147:AC148" si="330">ROUND(S147,0)</f>
        <v>48667500</v>
      </c>
      <c r="AD147" s="340">
        <f t="shared" ref="AD147:AD148" si="331">S147-AC147</f>
        <v>0</v>
      </c>
      <c r="AE147" s="207"/>
      <c r="AF147" s="207"/>
      <c r="AG147" s="609" t="s">
        <v>967</v>
      </c>
      <c r="AH147" s="609" t="s">
        <v>275</v>
      </c>
      <c r="AI147" s="541" t="s">
        <v>968</v>
      </c>
      <c r="AJ147" s="609" t="s">
        <v>93</v>
      </c>
      <c r="AK147" s="610">
        <v>3</v>
      </c>
      <c r="AL147" s="611">
        <v>14951160</v>
      </c>
      <c r="AM147" s="612">
        <v>44853480</v>
      </c>
      <c r="AN147" s="614"/>
      <c r="AO147" s="624"/>
      <c r="AP147" s="627"/>
      <c r="AQ147" s="338">
        <f t="shared" si="295"/>
        <v>1</v>
      </c>
      <c r="AR147" s="338">
        <f t="shared" si="296"/>
        <v>1</v>
      </c>
      <c r="AS147" s="338">
        <f t="shared" si="297"/>
        <v>1</v>
      </c>
      <c r="AT147" s="338">
        <f t="shared" si="321"/>
        <v>1</v>
      </c>
      <c r="AU147" s="338">
        <f t="shared" si="322"/>
        <v>1</v>
      </c>
      <c r="AV147" s="338">
        <f t="shared" ref="AV147:AV159" si="332">PRODUCT(AQ147:AU147)</f>
        <v>1</v>
      </c>
      <c r="AW147" s="341">
        <f t="shared" ref="AW147:AW156" si="333">ROUND(AM147,0)</f>
        <v>44853480</v>
      </c>
      <c r="AX147" s="340">
        <f t="shared" ref="AX147:AX156" si="334">AM147-AW147</f>
        <v>0</v>
      </c>
      <c r="BA147" s="609" t="s">
        <v>967</v>
      </c>
      <c r="BB147" s="609" t="s">
        <v>275</v>
      </c>
      <c r="BC147" s="541" t="s">
        <v>968</v>
      </c>
      <c r="BD147" s="609" t="s">
        <v>93</v>
      </c>
      <c r="BE147" s="610">
        <v>3</v>
      </c>
      <c r="BF147" s="611">
        <v>12000000</v>
      </c>
      <c r="BG147" s="612">
        <v>36000000</v>
      </c>
      <c r="BH147" s="614"/>
      <c r="BI147" s="624"/>
      <c r="BJ147" s="627"/>
      <c r="BK147" s="338">
        <f t="shared" si="303"/>
        <v>1</v>
      </c>
      <c r="BL147" s="338">
        <f t="shared" si="304"/>
        <v>1</v>
      </c>
      <c r="BM147" s="338">
        <f t="shared" si="305"/>
        <v>1</v>
      </c>
      <c r="BN147" s="338">
        <f t="shared" si="324"/>
        <v>1</v>
      </c>
      <c r="BO147" s="338">
        <f t="shared" si="325"/>
        <v>1</v>
      </c>
      <c r="BP147" s="338">
        <f t="shared" ref="BP147:BP159" si="335">PRODUCT(BK147:BO147)</f>
        <v>1</v>
      </c>
      <c r="BQ147" s="341">
        <f t="shared" ref="BQ147:BQ156" si="336">ROUND(BG147,0)</f>
        <v>36000000</v>
      </c>
      <c r="BR147" s="340">
        <f t="shared" ref="BR147:BR156" si="337">BG147-BQ147</f>
        <v>0</v>
      </c>
    </row>
    <row r="148" spans="1:70" s="288" customFormat="1" ht="78.75" x14ac:dyDescent="0.2">
      <c r="A148" s="215">
        <f t="shared" si="327"/>
        <v>135</v>
      </c>
      <c r="B148" s="449" t="s">
        <v>969</v>
      </c>
      <c r="C148" s="449" t="s">
        <v>280</v>
      </c>
      <c r="D148" s="565" t="s">
        <v>586</v>
      </c>
      <c r="E148" s="449" t="s">
        <v>89</v>
      </c>
      <c r="F148" s="450">
        <v>32.93</v>
      </c>
      <c r="G148" s="534"/>
      <c r="H148" s="451">
        <v>0</v>
      </c>
      <c r="I148" s="453"/>
      <c r="J148" s="454"/>
      <c r="K148" s="199"/>
      <c r="L148" s="199"/>
      <c r="M148" s="609" t="s">
        <v>969</v>
      </c>
      <c r="N148" s="609" t="s">
        <v>280</v>
      </c>
      <c r="O148" s="541" t="s">
        <v>586</v>
      </c>
      <c r="P148" s="609" t="s">
        <v>89</v>
      </c>
      <c r="Q148" s="610">
        <v>32.93</v>
      </c>
      <c r="R148" s="611">
        <v>420883</v>
      </c>
      <c r="S148" s="612">
        <v>13859677</v>
      </c>
      <c r="T148" s="614"/>
      <c r="U148" s="614"/>
      <c r="V148" s="615"/>
      <c r="W148" s="338">
        <f t="shared" si="289"/>
        <v>1</v>
      </c>
      <c r="X148" s="338">
        <f t="shared" si="290"/>
        <v>1</v>
      </c>
      <c r="Y148" s="338">
        <f t="shared" si="291"/>
        <v>1</v>
      </c>
      <c r="Z148" s="338">
        <f t="shared" si="328"/>
        <v>1</v>
      </c>
      <c r="AA148" s="338">
        <f t="shared" si="328"/>
        <v>1</v>
      </c>
      <c r="AB148" s="338">
        <f t="shared" si="329"/>
        <v>1</v>
      </c>
      <c r="AC148" s="341">
        <f t="shared" si="330"/>
        <v>13859677</v>
      </c>
      <c r="AD148" s="340">
        <f t="shared" si="331"/>
        <v>0</v>
      </c>
      <c r="AE148" s="207"/>
      <c r="AF148" s="207"/>
      <c r="AG148" s="609" t="s">
        <v>969</v>
      </c>
      <c r="AH148" s="609" t="s">
        <v>280</v>
      </c>
      <c r="AI148" s="541" t="s">
        <v>586</v>
      </c>
      <c r="AJ148" s="609" t="s">
        <v>89</v>
      </c>
      <c r="AK148" s="610">
        <v>32.93</v>
      </c>
      <c r="AL148" s="611">
        <v>414120</v>
      </c>
      <c r="AM148" s="612">
        <v>13636972</v>
      </c>
      <c r="AN148" s="614"/>
      <c r="AO148" s="614"/>
      <c r="AP148" s="615"/>
      <c r="AQ148" s="338">
        <f t="shared" si="295"/>
        <v>1</v>
      </c>
      <c r="AR148" s="338">
        <f t="shared" si="296"/>
        <v>1</v>
      </c>
      <c r="AS148" s="338">
        <f t="shared" si="297"/>
        <v>1</v>
      </c>
      <c r="AT148" s="338">
        <f t="shared" si="321"/>
        <v>1</v>
      </c>
      <c r="AU148" s="338">
        <f t="shared" si="322"/>
        <v>1</v>
      </c>
      <c r="AV148" s="338">
        <f t="shared" si="332"/>
        <v>1</v>
      </c>
      <c r="AW148" s="341">
        <f t="shared" si="333"/>
        <v>13636972</v>
      </c>
      <c r="AX148" s="340">
        <f t="shared" si="334"/>
        <v>0</v>
      </c>
      <c r="BA148" s="609" t="s">
        <v>969</v>
      </c>
      <c r="BB148" s="609" t="s">
        <v>280</v>
      </c>
      <c r="BC148" s="541" t="s">
        <v>586</v>
      </c>
      <c r="BD148" s="609" t="s">
        <v>89</v>
      </c>
      <c r="BE148" s="610">
        <v>32.93</v>
      </c>
      <c r="BF148" s="611">
        <v>329013</v>
      </c>
      <c r="BG148" s="612">
        <v>10834398</v>
      </c>
      <c r="BH148" s="614"/>
      <c r="BI148" s="614"/>
      <c r="BJ148" s="615"/>
      <c r="BK148" s="338">
        <f t="shared" si="303"/>
        <v>1</v>
      </c>
      <c r="BL148" s="338">
        <f t="shared" si="304"/>
        <v>1</v>
      </c>
      <c r="BM148" s="338">
        <f t="shared" si="305"/>
        <v>1</v>
      </c>
      <c r="BN148" s="338">
        <f t="shared" si="324"/>
        <v>1</v>
      </c>
      <c r="BO148" s="338">
        <f t="shared" si="325"/>
        <v>1</v>
      </c>
      <c r="BP148" s="338">
        <f t="shared" si="335"/>
        <v>1</v>
      </c>
      <c r="BQ148" s="341">
        <f t="shared" si="336"/>
        <v>10834398</v>
      </c>
      <c r="BR148" s="340">
        <f t="shared" si="337"/>
        <v>0</v>
      </c>
    </row>
    <row r="149" spans="1:70" s="288" customFormat="1" ht="31.5" x14ac:dyDescent="0.2">
      <c r="A149" s="215">
        <f t="shared" si="327"/>
        <v>136</v>
      </c>
      <c r="B149" s="449" t="s">
        <v>970</v>
      </c>
      <c r="C149" s="449" t="s">
        <v>280</v>
      </c>
      <c r="D149" s="565" t="s">
        <v>587</v>
      </c>
      <c r="E149" s="449" t="s">
        <v>89</v>
      </c>
      <c r="F149" s="450">
        <v>27.9</v>
      </c>
      <c r="G149" s="534"/>
      <c r="H149" s="451">
        <v>0</v>
      </c>
      <c r="I149" s="453"/>
      <c r="J149" s="454"/>
      <c r="K149" s="199"/>
      <c r="L149" s="199"/>
      <c r="M149" s="609" t="s">
        <v>970</v>
      </c>
      <c r="N149" s="609" t="s">
        <v>280</v>
      </c>
      <c r="O149" s="541" t="s">
        <v>587</v>
      </c>
      <c r="P149" s="609" t="s">
        <v>89</v>
      </c>
      <c r="Q149" s="610">
        <v>27.9</v>
      </c>
      <c r="R149" s="611">
        <v>382602</v>
      </c>
      <c r="S149" s="612">
        <v>10674596</v>
      </c>
      <c r="T149" s="614"/>
      <c r="U149" s="614"/>
      <c r="V149" s="615"/>
      <c r="W149" s="338">
        <f t="shared" ref="W149:W156" si="338">IF(EXACT(VLOOKUP(M149,OFERTA_0,3,FALSE),O149),1,0)</f>
        <v>1</v>
      </c>
      <c r="X149" s="338">
        <f t="shared" ref="X149:X156" si="339">IF(EXACT(VLOOKUP(M149,OFERTA_0,4,FALSE),P149),1,0)</f>
        <v>1</v>
      </c>
      <c r="Y149" s="338">
        <f t="shared" ref="Y149:Y156" si="340">IF(EXACT(VLOOKUP(M149,OFERTA_0,5,FALSE),Q149),1,0)</f>
        <v>1</v>
      </c>
      <c r="Z149" s="338">
        <f t="shared" ref="Z149:AA157" si="341">IF(R149=0,0,1)</f>
        <v>1</v>
      </c>
      <c r="AA149" s="338">
        <f t="shared" si="341"/>
        <v>1</v>
      </c>
      <c r="AB149" s="338">
        <f t="shared" ref="AB149:AB150" si="342">PRODUCT(W149:AA149)</f>
        <v>1</v>
      </c>
      <c r="AC149" s="341">
        <f t="shared" ref="AC149:AC156" si="343">ROUND(S149,0)</f>
        <v>10674596</v>
      </c>
      <c r="AD149" s="340">
        <f t="shared" ref="AD149:AD156" si="344">S149-AC149</f>
        <v>0</v>
      </c>
      <c r="AE149" s="207"/>
      <c r="AF149" s="207"/>
      <c r="AG149" s="609" t="s">
        <v>970</v>
      </c>
      <c r="AH149" s="609" t="s">
        <v>280</v>
      </c>
      <c r="AI149" s="541" t="s">
        <v>587</v>
      </c>
      <c r="AJ149" s="609" t="s">
        <v>89</v>
      </c>
      <c r="AK149" s="610">
        <v>27.9</v>
      </c>
      <c r="AL149" s="611">
        <v>414849</v>
      </c>
      <c r="AM149" s="612">
        <v>11574287</v>
      </c>
      <c r="AN149" s="614"/>
      <c r="AO149" s="614"/>
      <c r="AP149" s="615"/>
      <c r="AQ149" s="338">
        <f t="shared" ref="AQ149:AQ156" si="345">IF(EXACT(VLOOKUP(AG149,OFERTA_0,3,FALSE),AI149),1,0)</f>
        <v>1</v>
      </c>
      <c r="AR149" s="338">
        <f t="shared" ref="AR149:AR156" si="346">IF(EXACT(VLOOKUP(AG149,OFERTA_0,4,FALSE),AJ149),1,0)</f>
        <v>1</v>
      </c>
      <c r="AS149" s="338">
        <f t="shared" ref="AS149:AS156" si="347">IF(EXACT(VLOOKUP(AG149,OFERTA_0,5,FALSE),AK149),1,0)</f>
        <v>1</v>
      </c>
      <c r="AT149" s="338">
        <f t="shared" si="321"/>
        <v>1</v>
      </c>
      <c r="AU149" s="338">
        <f t="shared" si="322"/>
        <v>1</v>
      </c>
      <c r="AV149" s="338">
        <f t="shared" si="332"/>
        <v>1</v>
      </c>
      <c r="AW149" s="341">
        <f t="shared" si="333"/>
        <v>11574287</v>
      </c>
      <c r="AX149" s="340">
        <f t="shared" si="334"/>
        <v>0</v>
      </c>
      <c r="BA149" s="609" t="s">
        <v>970</v>
      </c>
      <c r="BB149" s="609" t="s">
        <v>280</v>
      </c>
      <c r="BC149" s="541" t="s">
        <v>587</v>
      </c>
      <c r="BD149" s="609" t="s">
        <v>89</v>
      </c>
      <c r="BE149" s="610">
        <v>27.9</v>
      </c>
      <c r="BF149" s="611">
        <v>309930</v>
      </c>
      <c r="BG149" s="612">
        <v>8647047</v>
      </c>
      <c r="BH149" s="614"/>
      <c r="BI149" s="614"/>
      <c r="BJ149" s="615"/>
      <c r="BK149" s="338">
        <f t="shared" ref="BK149:BK156" si="348">IF(EXACT(VLOOKUP(BA149,OFERTA_0,3,FALSE),BC149),1,0)</f>
        <v>1</v>
      </c>
      <c r="BL149" s="338">
        <f t="shared" ref="BL149:BL156" si="349">IF(EXACT(VLOOKUP(BA149,OFERTA_0,4,FALSE),BD149),1,0)</f>
        <v>1</v>
      </c>
      <c r="BM149" s="338">
        <f t="shared" ref="BM149:BM156" si="350">IF(EXACT(VLOOKUP(BA149,OFERTA_0,5,FALSE),BE149),1,0)</f>
        <v>1</v>
      </c>
      <c r="BN149" s="338">
        <f t="shared" si="324"/>
        <v>1</v>
      </c>
      <c r="BO149" s="338">
        <f t="shared" si="325"/>
        <v>1</v>
      </c>
      <c r="BP149" s="338">
        <f t="shared" si="335"/>
        <v>1</v>
      </c>
      <c r="BQ149" s="341">
        <f t="shared" si="336"/>
        <v>8647047</v>
      </c>
      <c r="BR149" s="340">
        <f t="shared" si="337"/>
        <v>0</v>
      </c>
    </row>
    <row r="150" spans="1:70" s="288" customFormat="1" ht="105" x14ac:dyDescent="0.2">
      <c r="A150" s="215">
        <f t="shared" si="327"/>
        <v>137</v>
      </c>
      <c r="B150" s="449" t="s">
        <v>971</v>
      </c>
      <c r="C150" s="449" t="s">
        <v>280</v>
      </c>
      <c r="D150" s="565" t="s">
        <v>972</v>
      </c>
      <c r="E150" s="449" t="s">
        <v>91</v>
      </c>
      <c r="F150" s="450">
        <v>252.22</v>
      </c>
      <c r="G150" s="534"/>
      <c r="H150" s="451">
        <v>0</v>
      </c>
      <c r="I150" s="453"/>
      <c r="J150" s="454"/>
      <c r="K150" s="199"/>
      <c r="L150" s="199"/>
      <c r="M150" s="609" t="s">
        <v>971</v>
      </c>
      <c r="N150" s="609" t="s">
        <v>280</v>
      </c>
      <c r="O150" s="541" t="s">
        <v>972</v>
      </c>
      <c r="P150" s="609" t="s">
        <v>91</v>
      </c>
      <c r="Q150" s="610">
        <v>252.22</v>
      </c>
      <c r="R150" s="611">
        <v>360500</v>
      </c>
      <c r="S150" s="612">
        <v>90925310</v>
      </c>
      <c r="T150" s="614"/>
      <c r="U150" s="614"/>
      <c r="V150" s="615"/>
      <c r="W150" s="338">
        <f t="shared" si="338"/>
        <v>1</v>
      </c>
      <c r="X150" s="338">
        <f t="shared" si="339"/>
        <v>1</v>
      </c>
      <c r="Y150" s="338">
        <f t="shared" si="340"/>
        <v>1</v>
      </c>
      <c r="Z150" s="338">
        <f t="shared" si="341"/>
        <v>1</v>
      </c>
      <c r="AA150" s="338">
        <f t="shared" si="341"/>
        <v>1</v>
      </c>
      <c r="AB150" s="338">
        <f t="shared" si="342"/>
        <v>1</v>
      </c>
      <c r="AC150" s="341">
        <f t="shared" si="343"/>
        <v>90925310</v>
      </c>
      <c r="AD150" s="340">
        <f t="shared" si="344"/>
        <v>0</v>
      </c>
      <c r="AE150" s="207"/>
      <c r="AF150" s="207"/>
      <c r="AG150" s="609" t="s">
        <v>971</v>
      </c>
      <c r="AH150" s="609" t="s">
        <v>280</v>
      </c>
      <c r="AI150" s="541" t="s">
        <v>972</v>
      </c>
      <c r="AJ150" s="609" t="s">
        <v>91</v>
      </c>
      <c r="AK150" s="610">
        <v>252.22</v>
      </c>
      <c r="AL150" s="611">
        <v>1048291</v>
      </c>
      <c r="AM150" s="612">
        <v>264399956</v>
      </c>
      <c r="AN150" s="614"/>
      <c r="AO150" s="614"/>
      <c r="AP150" s="615"/>
      <c r="AQ150" s="338">
        <f t="shared" si="345"/>
        <v>1</v>
      </c>
      <c r="AR150" s="338">
        <f t="shared" si="346"/>
        <v>1</v>
      </c>
      <c r="AS150" s="338">
        <f t="shared" si="347"/>
        <v>1</v>
      </c>
      <c r="AT150" s="338">
        <f t="shared" si="321"/>
        <v>1</v>
      </c>
      <c r="AU150" s="338">
        <f t="shared" si="322"/>
        <v>1</v>
      </c>
      <c r="AV150" s="338">
        <f t="shared" si="332"/>
        <v>1</v>
      </c>
      <c r="AW150" s="341">
        <f t="shared" si="333"/>
        <v>264399956</v>
      </c>
      <c r="AX150" s="340">
        <f t="shared" si="334"/>
        <v>0</v>
      </c>
      <c r="BA150" s="609" t="s">
        <v>971</v>
      </c>
      <c r="BB150" s="609" t="s">
        <v>280</v>
      </c>
      <c r="BC150" s="541" t="s">
        <v>972</v>
      </c>
      <c r="BD150" s="609" t="s">
        <v>91</v>
      </c>
      <c r="BE150" s="610">
        <v>252.22</v>
      </c>
      <c r="BF150" s="611">
        <v>330000</v>
      </c>
      <c r="BG150" s="612">
        <v>83232600</v>
      </c>
      <c r="BH150" s="614"/>
      <c r="BI150" s="614"/>
      <c r="BJ150" s="615"/>
      <c r="BK150" s="338">
        <f t="shared" si="348"/>
        <v>1</v>
      </c>
      <c r="BL150" s="338">
        <f t="shared" si="349"/>
        <v>1</v>
      </c>
      <c r="BM150" s="338">
        <f t="shared" si="350"/>
        <v>1</v>
      </c>
      <c r="BN150" s="338">
        <f t="shared" si="324"/>
        <v>1</v>
      </c>
      <c r="BO150" s="338">
        <f t="shared" si="325"/>
        <v>1</v>
      </c>
      <c r="BP150" s="338">
        <f t="shared" si="335"/>
        <v>1</v>
      </c>
      <c r="BQ150" s="341">
        <f t="shared" si="336"/>
        <v>83232600</v>
      </c>
      <c r="BR150" s="340">
        <f t="shared" si="337"/>
        <v>0</v>
      </c>
    </row>
    <row r="151" spans="1:70" s="288" customFormat="1" ht="90" x14ac:dyDescent="0.2">
      <c r="A151" s="215">
        <f t="shared" si="327"/>
        <v>138</v>
      </c>
      <c r="B151" s="449" t="s">
        <v>973</v>
      </c>
      <c r="C151" s="449" t="s">
        <v>280</v>
      </c>
      <c r="D151" s="565" t="s">
        <v>588</v>
      </c>
      <c r="E151" s="449" t="s">
        <v>93</v>
      </c>
      <c r="F151" s="450">
        <v>8</v>
      </c>
      <c r="G151" s="534"/>
      <c r="H151" s="451">
        <v>0</v>
      </c>
      <c r="I151" s="453"/>
      <c r="J151" s="454"/>
      <c r="K151" s="199"/>
      <c r="L151" s="199"/>
      <c r="M151" s="609" t="s">
        <v>973</v>
      </c>
      <c r="N151" s="609" t="s">
        <v>280</v>
      </c>
      <c r="O151" s="541" t="s">
        <v>588</v>
      </c>
      <c r="P151" s="609" t="s">
        <v>93</v>
      </c>
      <c r="Q151" s="610">
        <v>8</v>
      </c>
      <c r="R151" s="611">
        <v>1003384</v>
      </c>
      <c r="S151" s="612">
        <v>8027072</v>
      </c>
      <c r="T151" s="614"/>
      <c r="U151" s="614"/>
      <c r="V151" s="615"/>
      <c r="W151" s="338">
        <f t="shared" si="338"/>
        <v>1</v>
      </c>
      <c r="X151" s="338">
        <f t="shared" si="339"/>
        <v>1</v>
      </c>
      <c r="Y151" s="338">
        <f t="shared" si="340"/>
        <v>1</v>
      </c>
      <c r="Z151" s="338">
        <f t="shared" si="341"/>
        <v>1</v>
      </c>
      <c r="AA151" s="338">
        <f t="shared" si="341"/>
        <v>1</v>
      </c>
      <c r="AB151" s="338">
        <f t="shared" ref="AB151:AB159" si="351">PRODUCT(W151:AA151)</f>
        <v>1</v>
      </c>
      <c r="AC151" s="341">
        <f t="shared" si="343"/>
        <v>8027072</v>
      </c>
      <c r="AD151" s="340">
        <f t="shared" si="344"/>
        <v>0</v>
      </c>
      <c r="AE151" s="207"/>
      <c r="AF151" s="207"/>
      <c r="AG151" s="609" t="s">
        <v>973</v>
      </c>
      <c r="AH151" s="609" t="s">
        <v>280</v>
      </c>
      <c r="AI151" s="541" t="s">
        <v>588</v>
      </c>
      <c r="AJ151" s="609" t="s">
        <v>93</v>
      </c>
      <c r="AK151" s="610">
        <v>8</v>
      </c>
      <c r="AL151" s="611">
        <v>1302000</v>
      </c>
      <c r="AM151" s="612">
        <v>10416000</v>
      </c>
      <c r="AN151" s="614"/>
      <c r="AO151" s="614"/>
      <c r="AP151" s="615"/>
      <c r="AQ151" s="338">
        <f t="shared" si="345"/>
        <v>1</v>
      </c>
      <c r="AR151" s="338">
        <f t="shared" si="346"/>
        <v>1</v>
      </c>
      <c r="AS151" s="338">
        <f t="shared" si="347"/>
        <v>1</v>
      </c>
      <c r="AT151" s="338">
        <f t="shared" si="321"/>
        <v>1</v>
      </c>
      <c r="AU151" s="338">
        <f t="shared" si="322"/>
        <v>1</v>
      </c>
      <c r="AV151" s="338">
        <f t="shared" si="332"/>
        <v>1</v>
      </c>
      <c r="AW151" s="341">
        <f t="shared" si="333"/>
        <v>10416000</v>
      </c>
      <c r="AX151" s="340">
        <f t="shared" si="334"/>
        <v>0</v>
      </c>
      <c r="BA151" s="609" t="s">
        <v>973</v>
      </c>
      <c r="BB151" s="609" t="s">
        <v>280</v>
      </c>
      <c r="BC151" s="541" t="s">
        <v>588</v>
      </c>
      <c r="BD151" s="609" t="s">
        <v>93</v>
      </c>
      <c r="BE151" s="610">
        <v>8</v>
      </c>
      <c r="BF151" s="611">
        <v>1603408</v>
      </c>
      <c r="BG151" s="612">
        <v>12827264</v>
      </c>
      <c r="BH151" s="614"/>
      <c r="BI151" s="614"/>
      <c r="BJ151" s="615"/>
      <c r="BK151" s="338">
        <f t="shared" si="348"/>
        <v>1</v>
      </c>
      <c r="BL151" s="338">
        <f t="shared" si="349"/>
        <v>1</v>
      </c>
      <c r="BM151" s="338">
        <f t="shared" si="350"/>
        <v>1</v>
      </c>
      <c r="BN151" s="338">
        <f t="shared" si="324"/>
        <v>1</v>
      </c>
      <c r="BO151" s="338">
        <f t="shared" si="325"/>
        <v>1</v>
      </c>
      <c r="BP151" s="338">
        <f t="shared" si="335"/>
        <v>1</v>
      </c>
      <c r="BQ151" s="341">
        <f t="shared" si="336"/>
        <v>12827264</v>
      </c>
      <c r="BR151" s="340">
        <f t="shared" si="337"/>
        <v>0</v>
      </c>
    </row>
    <row r="152" spans="1:70" s="288" customFormat="1" ht="106.5" customHeight="1" x14ac:dyDescent="0.2">
      <c r="A152" s="215">
        <f t="shared" si="327"/>
        <v>139</v>
      </c>
      <c r="B152" s="449" t="s">
        <v>974</v>
      </c>
      <c r="C152" s="449" t="s">
        <v>280</v>
      </c>
      <c r="D152" s="565" t="s">
        <v>589</v>
      </c>
      <c r="E152" s="449" t="s">
        <v>93</v>
      </c>
      <c r="F152" s="450">
        <v>16</v>
      </c>
      <c r="G152" s="534"/>
      <c r="H152" s="451">
        <v>0</v>
      </c>
      <c r="I152" s="453"/>
      <c r="J152" s="454"/>
      <c r="K152" s="199"/>
      <c r="L152" s="199"/>
      <c r="M152" s="609" t="s">
        <v>974</v>
      </c>
      <c r="N152" s="609" t="s">
        <v>280</v>
      </c>
      <c r="O152" s="541" t="s">
        <v>589</v>
      </c>
      <c r="P152" s="609" t="s">
        <v>93</v>
      </c>
      <c r="Q152" s="610">
        <v>16</v>
      </c>
      <c r="R152" s="611">
        <v>1010096</v>
      </c>
      <c r="S152" s="612">
        <v>16161536</v>
      </c>
      <c r="T152" s="614"/>
      <c r="U152" s="614"/>
      <c r="V152" s="615"/>
      <c r="W152" s="338">
        <f t="shared" si="338"/>
        <v>1</v>
      </c>
      <c r="X152" s="338">
        <f t="shared" si="339"/>
        <v>1</v>
      </c>
      <c r="Y152" s="338">
        <f t="shared" si="340"/>
        <v>1</v>
      </c>
      <c r="Z152" s="338">
        <f t="shared" si="341"/>
        <v>1</v>
      </c>
      <c r="AA152" s="338">
        <f t="shared" si="341"/>
        <v>1</v>
      </c>
      <c r="AB152" s="338">
        <f t="shared" si="351"/>
        <v>1</v>
      </c>
      <c r="AC152" s="341">
        <f t="shared" si="343"/>
        <v>16161536</v>
      </c>
      <c r="AD152" s="340">
        <f t="shared" si="344"/>
        <v>0</v>
      </c>
      <c r="AE152" s="207"/>
      <c r="AF152" s="207"/>
      <c r="AG152" s="609" t="s">
        <v>974</v>
      </c>
      <c r="AH152" s="609" t="s">
        <v>280</v>
      </c>
      <c r="AI152" s="541" t="s">
        <v>589</v>
      </c>
      <c r="AJ152" s="609" t="s">
        <v>93</v>
      </c>
      <c r="AK152" s="610">
        <v>16</v>
      </c>
      <c r="AL152" s="611">
        <v>1018584</v>
      </c>
      <c r="AM152" s="612">
        <v>16297344</v>
      </c>
      <c r="AN152" s="614"/>
      <c r="AO152" s="614"/>
      <c r="AP152" s="615"/>
      <c r="AQ152" s="338">
        <f t="shared" si="345"/>
        <v>1</v>
      </c>
      <c r="AR152" s="338">
        <f t="shared" si="346"/>
        <v>1</v>
      </c>
      <c r="AS152" s="338">
        <f t="shared" si="347"/>
        <v>1</v>
      </c>
      <c r="AT152" s="338">
        <f t="shared" si="321"/>
        <v>1</v>
      </c>
      <c r="AU152" s="338">
        <f t="shared" si="322"/>
        <v>1</v>
      </c>
      <c r="AV152" s="338">
        <f t="shared" si="332"/>
        <v>1</v>
      </c>
      <c r="AW152" s="341">
        <f t="shared" si="333"/>
        <v>16297344</v>
      </c>
      <c r="AX152" s="340">
        <f t="shared" si="334"/>
        <v>0</v>
      </c>
      <c r="BA152" s="609" t="s">
        <v>974</v>
      </c>
      <c r="BB152" s="609" t="s">
        <v>280</v>
      </c>
      <c r="BC152" s="541" t="s">
        <v>589</v>
      </c>
      <c r="BD152" s="609" t="s">
        <v>93</v>
      </c>
      <c r="BE152" s="610">
        <v>16</v>
      </c>
      <c r="BF152" s="611">
        <v>1800000</v>
      </c>
      <c r="BG152" s="612">
        <v>28800000</v>
      </c>
      <c r="BH152" s="614"/>
      <c r="BI152" s="614"/>
      <c r="BJ152" s="615"/>
      <c r="BK152" s="338">
        <f t="shared" si="348"/>
        <v>1</v>
      </c>
      <c r="BL152" s="338">
        <f t="shared" si="349"/>
        <v>1</v>
      </c>
      <c r="BM152" s="338">
        <f t="shared" si="350"/>
        <v>1</v>
      </c>
      <c r="BN152" s="338">
        <f t="shared" si="324"/>
        <v>1</v>
      </c>
      <c r="BO152" s="338">
        <f t="shared" si="325"/>
        <v>1</v>
      </c>
      <c r="BP152" s="338">
        <f t="shared" si="335"/>
        <v>1</v>
      </c>
      <c r="BQ152" s="341">
        <f t="shared" si="336"/>
        <v>28800000</v>
      </c>
      <c r="BR152" s="340">
        <f t="shared" si="337"/>
        <v>0</v>
      </c>
    </row>
    <row r="153" spans="1:70" s="288" customFormat="1" ht="78.75" x14ac:dyDescent="0.2">
      <c r="A153" s="215">
        <f t="shared" si="327"/>
        <v>140</v>
      </c>
      <c r="B153" s="449" t="s">
        <v>975</v>
      </c>
      <c r="C153" s="449" t="s">
        <v>280</v>
      </c>
      <c r="D153" s="565" t="s">
        <v>590</v>
      </c>
      <c r="E153" s="449" t="s">
        <v>93</v>
      </c>
      <c r="F153" s="450">
        <v>26</v>
      </c>
      <c r="G153" s="534"/>
      <c r="H153" s="451">
        <v>0</v>
      </c>
      <c r="I153" s="453"/>
      <c r="J153" s="454"/>
      <c r="K153" s="199"/>
      <c r="L153" s="199"/>
      <c r="M153" s="609" t="s">
        <v>975</v>
      </c>
      <c r="N153" s="609" t="s">
        <v>280</v>
      </c>
      <c r="O153" s="541" t="s">
        <v>590</v>
      </c>
      <c r="P153" s="609" t="s">
        <v>93</v>
      </c>
      <c r="Q153" s="610">
        <v>26</v>
      </c>
      <c r="R153" s="611">
        <v>457507</v>
      </c>
      <c r="S153" s="612">
        <v>11895182</v>
      </c>
      <c r="T153" s="614"/>
      <c r="U153" s="614"/>
      <c r="V153" s="615"/>
      <c r="W153" s="338">
        <f t="shared" si="338"/>
        <v>1</v>
      </c>
      <c r="X153" s="338">
        <f t="shared" si="339"/>
        <v>1</v>
      </c>
      <c r="Y153" s="338">
        <f t="shared" si="340"/>
        <v>1</v>
      </c>
      <c r="Z153" s="338">
        <f t="shared" si="341"/>
        <v>1</v>
      </c>
      <c r="AA153" s="338">
        <f t="shared" si="341"/>
        <v>1</v>
      </c>
      <c r="AB153" s="338">
        <f t="shared" si="351"/>
        <v>1</v>
      </c>
      <c r="AC153" s="341">
        <f t="shared" si="343"/>
        <v>11895182</v>
      </c>
      <c r="AD153" s="340">
        <f t="shared" si="344"/>
        <v>0</v>
      </c>
      <c r="AE153" s="207"/>
      <c r="AF153" s="207"/>
      <c r="AG153" s="609" t="s">
        <v>975</v>
      </c>
      <c r="AH153" s="609" t="s">
        <v>280</v>
      </c>
      <c r="AI153" s="541" t="s">
        <v>590</v>
      </c>
      <c r="AJ153" s="609" t="s">
        <v>93</v>
      </c>
      <c r="AK153" s="610">
        <v>26</v>
      </c>
      <c r="AL153" s="611">
        <v>337272</v>
      </c>
      <c r="AM153" s="612">
        <v>8769072</v>
      </c>
      <c r="AN153" s="614"/>
      <c r="AO153" s="614"/>
      <c r="AP153" s="615"/>
      <c r="AQ153" s="338">
        <f t="shared" si="345"/>
        <v>1</v>
      </c>
      <c r="AR153" s="338">
        <f t="shared" si="346"/>
        <v>1</v>
      </c>
      <c r="AS153" s="338">
        <f t="shared" si="347"/>
        <v>1</v>
      </c>
      <c r="AT153" s="338">
        <f t="shared" si="321"/>
        <v>1</v>
      </c>
      <c r="AU153" s="338">
        <f t="shared" si="322"/>
        <v>1</v>
      </c>
      <c r="AV153" s="338">
        <f t="shared" si="332"/>
        <v>1</v>
      </c>
      <c r="AW153" s="341">
        <f t="shared" si="333"/>
        <v>8769072</v>
      </c>
      <c r="AX153" s="340">
        <f t="shared" si="334"/>
        <v>0</v>
      </c>
      <c r="BA153" s="609" t="s">
        <v>975</v>
      </c>
      <c r="BB153" s="609" t="s">
        <v>280</v>
      </c>
      <c r="BC153" s="541" t="s">
        <v>590</v>
      </c>
      <c r="BD153" s="609" t="s">
        <v>93</v>
      </c>
      <c r="BE153" s="610">
        <v>26</v>
      </c>
      <c r="BF153" s="611">
        <v>450958</v>
      </c>
      <c r="BG153" s="612">
        <v>11724908</v>
      </c>
      <c r="BH153" s="614"/>
      <c r="BI153" s="614"/>
      <c r="BJ153" s="615"/>
      <c r="BK153" s="338">
        <f t="shared" si="348"/>
        <v>1</v>
      </c>
      <c r="BL153" s="338">
        <f t="shared" si="349"/>
        <v>1</v>
      </c>
      <c r="BM153" s="338">
        <f t="shared" si="350"/>
        <v>1</v>
      </c>
      <c r="BN153" s="338">
        <f t="shared" si="324"/>
        <v>1</v>
      </c>
      <c r="BO153" s="338">
        <f t="shared" si="325"/>
        <v>1</v>
      </c>
      <c r="BP153" s="338">
        <f t="shared" si="335"/>
        <v>1</v>
      </c>
      <c r="BQ153" s="341">
        <f t="shared" si="336"/>
        <v>11724908</v>
      </c>
      <c r="BR153" s="340">
        <f t="shared" si="337"/>
        <v>0</v>
      </c>
    </row>
    <row r="154" spans="1:70" s="288" customFormat="1" ht="63.75" customHeight="1" x14ac:dyDescent="0.2">
      <c r="A154" s="215">
        <f t="shared" si="327"/>
        <v>141</v>
      </c>
      <c r="B154" s="449" t="s">
        <v>976</v>
      </c>
      <c r="C154" s="449" t="s">
        <v>275</v>
      </c>
      <c r="D154" s="565" t="s">
        <v>591</v>
      </c>
      <c r="E154" s="449" t="s">
        <v>93</v>
      </c>
      <c r="F154" s="450">
        <v>4</v>
      </c>
      <c r="G154" s="534"/>
      <c r="H154" s="451">
        <v>0</v>
      </c>
      <c r="I154" s="453"/>
      <c r="J154" s="454"/>
      <c r="K154" s="199"/>
      <c r="L154" s="199"/>
      <c r="M154" s="609" t="s">
        <v>976</v>
      </c>
      <c r="N154" s="609" t="s">
        <v>275</v>
      </c>
      <c r="O154" s="541" t="s">
        <v>591</v>
      </c>
      <c r="P154" s="609" t="s">
        <v>93</v>
      </c>
      <c r="Q154" s="610">
        <v>4</v>
      </c>
      <c r="R154" s="611">
        <v>225261</v>
      </c>
      <c r="S154" s="612">
        <v>901044</v>
      </c>
      <c r="T154" s="614"/>
      <c r="U154" s="614"/>
      <c r="V154" s="615"/>
      <c r="W154" s="338">
        <f t="shared" si="338"/>
        <v>1</v>
      </c>
      <c r="X154" s="338">
        <f t="shared" si="339"/>
        <v>1</v>
      </c>
      <c r="Y154" s="338">
        <f t="shared" si="340"/>
        <v>1</v>
      </c>
      <c r="Z154" s="338">
        <f t="shared" si="341"/>
        <v>1</v>
      </c>
      <c r="AA154" s="338">
        <f t="shared" si="341"/>
        <v>1</v>
      </c>
      <c r="AB154" s="338">
        <f t="shared" si="351"/>
        <v>1</v>
      </c>
      <c r="AC154" s="341">
        <f t="shared" si="343"/>
        <v>901044</v>
      </c>
      <c r="AD154" s="340">
        <f t="shared" si="344"/>
        <v>0</v>
      </c>
      <c r="AE154" s="207"/>
      <c r="AF154" s="207"/>
      <c r="AG154" s="609" t="s">
        <v>976</v>
      </c>
      <c r="AH154" s="609" t="s">
        <v>275</v>
      </c>
      <c r="AI154" s="541" t="s">
        <v>591</v>
      </c>
      <c r="AJ154" s="609" t="s">
        <v>93</v>
      </c>
      <c r="AK154" s="610">
        <v>4</v>
      </c>
      <c r="AL154" s="611">
        <v>337272</v>
      </c>
      <c r="AM154" s="612">
        <v>1349088</v>
      </c>
      <c r="AN154" s="614"/>
      <c r="AO154" s="614"/>
      <c r="AP154" s="615"/>
      <c r="AQ154" s="338">
        <f t="shared" si="345"/>
        <v>1</v>
      </c>
      <c r="AR154" s="338">
        <f t="shared" si="346"/>
        <v>1</v>
      </c>
      <c r="AS154" s="338">
        <f t="shared" si="347"/>
        <v>1</v>
      </c>
      <c r="AT154" s="338">
        <f t="shared" si="321"/>
        <v>1</v>
      </c>
      <c r="AU154" s="338">
        <f t="shared" si="322"/>
        <v>1</v>
      </c>
      <c r="AV154" s="338">
        <f t="shared" si="332"/>
        <v>1</v>
      </c>
      <c r="AW154" s="341">
        <f t="shared" si="333"/>
        <v>1349088</v>
      </c>
      <c r="AX154" s="340">
        <f t="shared" si="334"/>
        <v>0</v>
      </c>
      <c r="BA154" s="609" t="s">
        <v>976</v>
      </c>
      <c r="BB154" s="609" t="s">
        <v>275</v>
      </c>
      <c r="BC154" s="541" t="s">
        <v>591</v>
      </c>
      <c r="BD154" s="609" t="s">
        <v>93</v>
      </c>
      <c r="BE154" s="610">
        <v>4</v>
      </c>
      <c r="BF154" s="611">
        <v>2254792</v>
      </c>
      <c r="BG154" s="612">
        <v>9019168</v>
      </c>
      <c r="BH154" s="614"/>
      <c r="BI154" s="614"/>
      <c r="BJ154" s="615"/>
      <c r="BK154" s="338">
        <f t="shared" si="348"/>
        <v>1</v>
      </c>
      <c r="BL154" s="338">
        <f t="shared" si="349"/>
        <v>1</v>
      </c>
      <c r="BM154" s="338">
        <f t="shared" si="350"/>
        <v>1</v>
      </c>
      <c r="BN154" s="338">
        <f t="shared" si="324"/>
        <v>1</v>
      </c>
      <c r="BO154" s="338">
        <f t="shared" si="325"/>
        <v>1</v>
      </c>
      <c r="BP154" s="338">
        <f t="shared" si="335"/>
        <v>1</v>
      </c>
      <c r="BQ154" s="341">
        <f t="shared" si="336"/>
        <v>9019168</v>
      </c>
      <c r="BR154" s="340">
        <f t="shared" si="337"/>
        <v>0</v>
      </c>
    </row>
    <row r="155" spans="1:70" s="288" customFormat="1" ht="90" x14ac:dyDescent="0.2">
      <c r="A155" s="215">
        <f t="shared" si="327"/>
        <v>142</v>
      </c>
      <c r="B155" s="449" t="s">
        <v>977</v>
      </c>
      <c r="C155" s="449" t="s">
        <v>280</v>
      </c>
      <c r="D155" s="565" t="s">
        <v>592</v>
      </c>
      <c r="E155" s="449" t="s">
        <v>93</v>
      </c>
      <c r="F155" s="450">
        <v>26</v>
      </c>
      <c r="G155" s="534"/>
      <c r="H155" s="451">
        <v>0</v>
      </c>
      <c r="I155" s="453"/>
      <c r="J155" s="454"/>
      <c r="K155" s="199"/>
      <c r="L155" s="199"/>
      <c r="M155" s="609" t="s">
        <v>977</v>
      </c>
      <c r="N155" s="609" t="s">
        <v>280</v>
      </c>
      <c r="O155" s="541" t="s">
        <v>592</v>
      </c>
      <c r="P155" s="609" t="s">
        <v>93</v>
      </c>
      <c r="Q155" s="610">
        <v>26</v>
      </c>
      <c r="R155" s="611">
        <v>485472</v>
      </c>
      <c r="S155" s="612">
        <v>12622272</v>
      </c>
      <c r="T155" s="614"/>
      <c r="U155" s="614"/>
      <c r="V155" s="615"/>
      <c r="W155" s="338">
        <f t="shared" si="338"/>
        <v>1</v>
      </c>
      <c r="X155" s="338">
        <f t="shared" si="339"/>
        <v>1</v>
      </c>
      <c r="Y155" s="338">
        <f t="shared" si="340"/>
        <v>1</v>
      </c>
      <c r="Z155" s="338">
        <f t="shared" si="341"/>
        <v>1</v>
      </c>
      <c r="AA155" s="338">
        <f t="shared" si="341"/>
        <v>1</v>
      </c>
      <c r="AB155" s="338">
        <f t="shared" si="351"/>
        <v>1</v>
      </c>
      <c r="AC155" s="341">
        <f t="shared" si="343"/>
        <v>12622272</v>
      </c>
      <c r="AD155" s="340">
        <f t="shared" si="344"/>
        <v>0</v>
      </c>
      <c r="AE155" s="207"/>
      <c r="AF155" s="207"/>
      <c r="AG155" s="609" t="s">
        <v>977</v>
      </c>
      <c r="AH155" s="609" t="s">
        <v>280</v>
      </c>
      <c r="AI155" s="541" t="s">
        <v>592</v>
      </c>
      <c r="AJ155" s="609" t="s">
        <v>93</v>
      </c>
      <c r="AK155" s="610">
        <v>26</v>
      </c>
      <c r="AL155" s="611">
        <v>489552</v>
      </c>
      <c r="AM155" s="612">
        <v>12728352</v>
      </c>
      <c r="AN155" s="614"/>
      <c r="AO155" s="614"/>
      <c r="AP155" s="615"/>
      <c r="AQ155" s="338">
        <f t="shared" si="345"/>
        <v>1</v>
      </c>
      <c r="AR155" s="338">
        <f t="shared" si="346"/>
        <v>1</v>
      </c>
      <c r="AS155" s="338">
        <f t="shared" si="347"/>
        <v>1</v>
      </c>
      <c r="AT155" s="338">
        <f t="shared" si="321"/>
        <v>1</v>
      </c>
      <c r="AU155" s="338">
        <f t="shared" si="322"/>
        <v>1</v>
      </c>
      <c r="AV155" s="338">
        <f t="shared" si="332"/>
        <v>1</v>
      </c>
      <c r="AW155" s="341">
        <f t="shared" si="333"/>
        <v>12728352</v>
      </c>
      <c r="AX155" s="340">
        <f t="shared" si="334"/>
        <v>0</v>
      </c>
      <c r="BA155" s="609" t="s">
        <v>977</v>
      </c>
      <c r="BB155" s="609" t="s">
        <v>280</v>
      </c>
      <c r="BC155" s="541" t="s">
        <v>592</v>
      </c>
      <c r="BD155" s="609" t="s">
        <v>93</v>
      </c>
      <c r="BE155" s="610">
        <v>26</v>
      </c>
      <c r="BF155" s="611">
        <v>1082980</v>
      </c>
      <c r="BG155" s="612">
        <v>28157480</v>
      </c>
      <c r="BH155" s="614"/>
      <c r="BI155" s="614"/>
      <c r="BJ155" s="615"/>
      <c r="BK155" s="338">
        <f t="shared" si="348"/>
        <v>1</v>
      </c>
      <c r="BL155" s="338">
        <f t="shared" si="349"/>
        <v>1</v>
      </c>
      <c r="BM155" s="338">
        <f t="shared" si="350"/>
        <v>1</v>
      </c>
      <c r="BN155" s="338">
        <f t="shared" si="324"/>
        <v>1</v>
      </c>
      <c r="BO155" s="338">
        <f t="shared" si="325"/>
        <v>1</v>
      </c>
      <c r="BP155" s="338">
        <f t="shared" si="335"/>
        <v>1</v>
      </c>
      <c r="BQ155" s="341">
        <f t="shared" si="336"/>
        <v>28157480</v>
      </c>
      <c r="BR155" s="340">
        <f t="shared" si="337"/>
        <v>0</v>
      </c>
    </row>
    <row r="156" spans="1:70" s="288" customFormat="1" ht="101.25" customHeight="1" x14ac:dyDescent="0.2">
      <c r="A156" s="215">
        <f t="shared" si="327"/>
        <v>143</v>
      </c>
      <c r="B156" s="449" t="s">
        <v>978</v>
      </c>
      <c r="C156" s="449" t="s">
        <v>280</v>
      </c>
      <c r="D156" s="565" t="s">
        <v>593</v>
      </c>
      <c r="E156" s="449" t="s">
        <v>93</v>
      </c>
      <c r="F156" s="450">
        <v>4</v>
      </c>
      <c r="G156" s="534"/>
      <c r="H156" s="451">
        <v>0</v>
      </c>
      <c r="I156" s="453"/>
      <c r="J156" s="454"/>
      <c r="K156" s="199"/>
      <c r="L156" s="199"/>
      <c r="M156" s="609" t="s">
        <v>978</v>
      </c>
      <c r="N156" s="609" t="s">
        <v>280</v>
      </c>
      <c r="O156" s="541" t="s">
        <v>593</v>
      </c>
      <c r="P156" s="609" t="s">
        <v>93</v>
      </c>
      <c r="Q156" s="610">
        <v>4</v>
      </c>
      <c r="R156" s="611">
        <v>860203</v>
      </c>
      <c r="S156" s="612">
        <v>3440812</v>
      </c>
      <c r="T156" s="614"/>
      <c r="U156" s="614"/>
      <c r="V156" s="615"/>
      <c r="W156" s="338">
        <f t="shared" si="338"/>
        <v>1</v>
      </c>
      <c r="X156" s="338">
        <f t="shared" si="339"/>
        <v>1</v>
      </c>
      <c r="Y156" s="338">
        <f t="shared" si="340"/>
        <v>1</v>
      </c>
      <c r="Z156" s="338">
        <f t="shared" si="341"/>
        <v>1</v>
      </c>
      <c r="AA156" s="338">
        <f t="shared" si="341"/>
        <v>1</v>
      </c>
      <c r="AB156" s="338">
        <f t="shared" si="351"/>
        <v>1</v>
      </c>
      <c r="AC156" s="341">
        <f t="shared" si="343"/>
        <v>3440812</v>
      </c>
      <c r="AD156" s="340">
        <f t="shared" si="344"/>
        <v>0</v>
      </c>
      <c r="AE156" s="207"/>
      <c r="AF156" s="207"/>
      <c r="AG156" s="609" t="s">
        <v>978</v>
      </c>
      <c r="AH156" s="609" t="s">
        <v>280</v>
      </c>
      <c r="AI156" s="541" t="s">
        <v>593</v>
      </c>
      <c r="AJ156" s="609" t="s">
        <v>93</v>
      </c>
      <c r="AK156" s="610">
        <v>4</v>
      </c>
      <c r="AL156" s="611">
        <v>867432</v>
      </c>
      <c r="AM156" s="612">
        <v>3469728</v>
      </c>
      <c r="AN156" s="614"/>
      <c r="AO156" s="614"/>
      <c r="AP156" s="615"/>
      <c r="AQ156" s="338">
        <f t="shared" si="345"/>
        <v>1</v>
      </c>
      <c r="AR156" s="338">
        <f t="shared" si="346"/>
        <v>1</v>
      </c>
      <c r="AS156" s="338">
        <f t="shared" si="347"/>
        <v>1</v>
      </c>
      <c r="AT156" s="338">
        <f t="shared" si="321"/>
        <v>1</v>
      </c>
      <c r="AU156" s="338">
        <f t="shared" si="322"/>
        <v>1</v>
      </c>
      <c r="AV156" s="338">
        <f t="shared" si="332"/>
        <v>1</v>
      </c>
      <c r="AW156" s="341">
        <f t="shared" si="333"/>
        <v>3469728</v>
      </c>
      <c r="AX156" s="340">
        <f t="shared" si="334"/>
        <v>0</v>
      </c>
      <c r="BA156" s="609" t="s">
        <v>978</v>
      </c>
      <c r="BB156" s="609" t="s">
        <v>280</v>
      </c>
      <c r="BC156" s="541" t="s">
        <v>593</v>
      </c>
      <c r="BD156" s="609" t="s">
        <v>93</v>
      </c>
      <c r="BE156" s="610">
        <v>4</v>
      </c>
      <c r="BF156" s="611">
        <v>1336172</v>
      </c>
      <c r="BG156" s="612">
        <v>5344688</v>
      </c>
      <c r="BH156" s="614"/>
      <c r="BI156" s="614"/>
      <c r="BJ156" s="615"/>
      <c r="BK156" s="338">
        <f t="shared" si="348"/>
        <v>1</v>
      </c>
      <c r="BL156" s="338">
        <f t="shared" si="349"/>
        <v>1</v>
      </c>
      <c r="BM156" s="338">
        <f t="shared" si="350"/>
        <v>1</v>
      </c>
      <c r="BN156" s="338">
        <f t="shared" si="324"/>
        <v>1</v>
      </c>
      <c r="BO156" s="338">
        <f t="shared" si="325"/>
        <v>1</v>
      </c>
      <c r="BP156" s="338">
        <f t="shared" si="335"/>
        <v>1</v>
      </c>
      <c r="BQ156" s="341">
        <f t="shared" si="336"/>
        <v>5344688</v>
      </c>
      <c r="BR156" s="340">
        <f t="shared" si="337"/>
        <v>0</v>
      </c>
    </row>
    <row r="157" spans="1:70" s="288" customFormat="1" ht="90" x14ac:dyDescent="0.2">
      <c r="A157" s="215">
        <f t="shared" si="327"/>
        <v>144</v>
      </c>
      <c r="B157" s="449" t="s">
        <v>979</v>
      </c>
      <c r="C157" s="449" t="s">
        <v>280</v>
      </c>
      <c r="D157" s="565" t="s">
        <v>594</v>
      </c>
      <c r="E157" s="449" t="s">
        <v>93</v>
      </c>
      <c r="F157" s="450">
        <v>8</v>
      </c>
      <c r="G157" s="534"/>
      <c r="H157" s="451">
        <v>0</v>
      </c>
      <c r="I157" s="453"/>
      <c r="J157" s="464"/>
      <c r="K157" s="199"/>
      <c r="L157" s="199"/>
      <c r="M157" s="609" t="s">
        <v>979</v>
      </c>
      <c r="N157" s="609" t="s">
        <v>280</v>
      </c>
      <c r="O157" s="541" t="s">
        <v>594</v>
      </c>
      <c r="P157" s="609" t="s">
        <v>93</v>
      </c>
      <c r="Q157" s="610">
        <v>8</v>
      </c>
      <c r="R157" s="611">
        <v>308210</v>
      </c>
      <c r="S157" s="612">
        <v>2465680</v>
      </c>
      <c r="T157" s="614"/>
      <c r="U157" s="614"/>
      <c r="V157" s="627"/>
      <c r="W157" s="338">
        <f>IF(EXACT(VLOOKUP(M157,OFERTA_0,3,FALSE),O157),1,0)</f>
        <v>1</v>
      </c>
      <c r="X157" s="338">
        <f>IF(EXACT(VLOOKUP(M157,OFERTA_0,4,FALSE),P157),1,0)</f>
        <v>1</v>
      </c>
      <c r="Y157" s="338">
        <f>IF(EXACT(VLOOKUP(M157,OFERTA_0,5,FALSE),Q157),1,0)</f>
        <v>1</v>
      </c>
      <c r="Z157" s="338">
        <f t="shared" si="341"/>
        <v>1</v>
      </c>
      <c r="AA157" s="338">
        <f t="shared" si="341"/>
        <v>1</v>
      </c>
      <c r="AB157" s="338">
        <f t="shared" si="351"/>
        <v>1</v>
      </c>
      <c r="AC157" s="341">
        <f>ROUND(S157,0)</f>
        <v>2465680</v>
      </c>
      <c r="AD157" s="340">
        <f>S157-AC157</f>
        <v>0</v>
      </c>
      <c r="AE157" s="207"/>
      <c r="AF157" s="207"/>
      <c r="AG157" s="609" t="s">
        <v>979</v>
      </c>
      <c r="AH157" s="609" t="s">
        <v>280</v>
      </c>
      <c r="AI157" s="541" t="s">
        <v>594</v>
      </c>
      <c r="AJ157" s="609" t="s">
        <v>93</v>
      </c>
      <c r="AK157" s="610">
        <v>8</v>
      </c>
      <c r="AL157" s="611">
        <v>310800</v>
      </c>
      <c r="AM157" s="612">
        <v>2486400</v>
      </c>
      <c r="AN157" s="614"/>
      <c r="AO157" s="614"/>
      <c r="AP157" s="627"/>
      <c r="AQ157" s="338">
        <f>IF(EXACT(VLOOKUP(AG157,OFERTA_0,3,FALSE),AI157),1,0)</f>
        <v>1</v>
      </c>
      <c r="AR157" s="338">
        <f>IF(EXACT(VLOOKUP(AG157,OFERTA_0,4,FALSE),AJ157),1,0)</f>
        <v>1</v>
      </c>
      <c r="AS157" s="338">
        <f>IF(EXACT(VLOOKUP(AG157,OFERTA_0,5,FALSE),AK157),1,0)</f>
        <v>1</v>
      </c>
      <c r="AT157" s="338">
        <f t="shared" si="321"/>
        <v>1</v>
      </c>
      <c r="AU157" s="338">
        <f t="shared" si="322"/>
        <v>1</v>
      </c>
      <c r="AV157" s="338">
        <f t="shared" si="332"/>
        <v>1</v>
      </c>
      <c r="AW157" s="341">
        <f>ROUND(AM157,0)</f>
        <v>2486400</v>
      </c>
      <c r="AX157" s="340">
        <f>AM157-AW157</f>
        <v>0</v>
      </c>
      <c r="BA157" s="609" t="s">
        <v>979</v>
      </c>
      <c r="BB157" s="609" t="s">
        <v>280</v>
      </c>
      <c r="BC157" s="541" t="s">
        <v>594</v>
      </c>
      <c r="BD157" s="609" t="s">
        <v>93</v>
      </c>
      <c r="BE157" s="610">
        <v>8</v>
      </c>
      <c r="BF157" s="611">
        <v>417554</v>
      </c>
      <c r="BG157" s="612">
        <v>3340432</v>
      </c>
      <c r="BH157" s="614"/>
      <c r="BI157" s="614"/>
      <c r="BJ157" s="627"/>
      <c r="BK157" s="338">
        <f>IF(EXACT(VLOOKUP(BA157,OFERTA_0,3,FALSE),BC157),1,0)</f>
        <v>1</v>
      </c>
      <c r="BL157" s="338">
        <f>IF(EXACT(VLOOKUP(BA157,OFERTA_0,4,FALSE),BD157),1,0)</f>
        <v>1</v>
      </c>
      <c r="BM157" s="338">
        <f>IF(EXACT(VLOOKUP(BA157,OFERTA_0,5,FALSE),BE157),1,0)</f>
        <v>1</v>
      </c>
      <c r="BN157" s="338">
        <f t="shared" si="324"/>
        <v>1</v>
      </c>
      <c r="BO157" s="338">
        <f t="shared" si="325"/>
        <v>1</v>
      </c>
      <c r="BP157" s="338">
        <f t="shared" si="335"/>
        <v>1</v>
      </c>
      <c r="BQ157" s="341">
        <f>ROUND(BG157,0)</f>
        <v>3340432</v>
      </c>
      <c r="BR157" s="340">
        <f>BG157-BQ157</f>
        <v>0</v>
      </c>
    </row>
    <row r="158" spans="1:70" s="288" customFormat="1" ht="47.25" x14ac:dyDescent="0.2">
      <c r="A158" s="215">
        <f t="shared" si="327"/>
        <v>145</v>
      </c>
      <c r="B158" s="449" t="s">
        <v>980</v>
      </c>
      <c r="C158" s="449" t="s">
        <v>280</v>
      </c>
      <c r="D158" s="565" t="s">
        <v>308</v>
      </c>
      <c r="E158" s="449" t="s">
        <v>93</v>
      </c>
      <c r="F158" s="450">
        <v>4</v>
      </c>
      <c r="G158" s="534"/>
      <c r="H158" s="451">
        <v>0</v>
      </c>
      <c r="I158" s="453"/>
      <c r="J158" s="454"/>
      <c r="K158" s="199"/>
      <c r="L158" s="199"/>
      <c r="M158" s="609" t="s">
        <v>980</v>
      </c>
      <c r="N158" s="609" t="s">
        <v>280</v>
      </c>
      <c r="O158" s="541" t="s">
        <v>308</v>
      </c>
      <c r="P158" s="609" t="s">
        <v>93</v>
      </c>
      <c r="Q158" s="610">
        <v>4</v>
      </c>
      <c r="R158" s="611">
        <v>102340</v>
      </c>
      <c r="S158" s="612">
        <v>409360</v>
      </c>
      <c r="T158" s="614"/>
      <c r="U158" s="614"/>
      <c r="V158" s="615"/>
      <c r="W158" s="338">
        <f>IF(EXACT(VLOOKUP(M158,OFERTA_0,3,FALSE),O158),1,0)</f>
        <v>1</v>
      </c>
      <c r="X158" s="338">
        <f>IF(EXACT(VLOOKUP(M158,OFERTA_0,4,FALSE),P158),1,0)</f>
        <v>1</v>
      </c>
      <c r="Y158" s="338">
        <f>IF(EXACT(VLOOKUP(M158,OFERTA_0,5,FALSE),Q158),1,0)</f>
        <v>1</v>
      </c>
      <c r="Z158" s="338">
        <f>IF(R158=0,0,1)</f>
        <v>1</v>
      </c>
      <c r="AA158" s="338">
        <f>IF(S158=0,0,1)</f>
        <v>1</v>
      </c>
      <c r="AB158" s="338">
        <f t="shared" si="351"/>
        <v>1</v>
      </c>
      <c r="AC158" s="341">
        <f>ROUND(S158,0)</f>
        <v>409360</v>
      </c>
      <c r="AD158" s="340">
        <f>S158-AC158</f>
        <v>0</v>
      </c>
      <c r="AE158" s="207"/>
      <c r="AF158" s="207"/>
      <c r="AG158" s="609" t="s">
        <v>980</v>
      </c>
      <c r="AH158" s="609" t="s">
        <v>280</v>
      </c>
      <c r="AI158" s="541" t="s">
        <v>308</v>
      </c>
      <c r="AJ158" s="609" t="s">
        <v>93</v>
      </c>
      <c r="AK158" s="610">
        <v>4</v>
      </c>
      <c r="AL158" s="611">
        <v>103200</v>
      </c>
      <c r="AM158" s="612">
        <v>412800</v>
      </c>
      <c r="AN158" s="614"/>
      <c r="AO158" s="614"/>
      <c r="AP158" s="615"/>
      <c r="AQ158" s="338">
        <f>IF(EXACT(VLOOKUP(AG158,OFERTA_0,3,FALSE),AI158),1,0)</f>
        <v>1</v>
      </c>
      <c r="AR158" s="338">
        <f>IF(EXACT(VLOOKUP(AG158,OFERTA_0,4,FALSE),AJ158),1,0)</f>
        <v>1</v>
      </c>
      <c r="AS158" s="338">
        <f>IF(EXACT(VLOOKUP(AG158,OFERTA_0,5,FALSE),AK158),1,0)</f>
        <v>1</v>
      </c>
      <c r="AT158" s="338">
        <f>IF(AL158=0,0,1)</f>
        <v>1</v>
      </c>
      <c r="AU158" s="338">
        <f>IF(AM158=0,0,1)</f>
        <v>1</v>
      </c>
      <c r="AV158" s="338">
        <f t="shared" si="332"/>
        <v>1</v>
      </c>
      <c r="AW158" s="341">
        <f>ROUND(AM158,0)</f>
        <v>412800</v>
      </c>
      <c r="AX158" s="340">
        <f>AM158-AW158</f>
        <v>0</v>
      </c>
      <c r="BA158" s="609" t="s">
        <v>980</v>
      </c>
      <c r="BB158" s="609" t="s">
        <v>280</v>
      </c>
      <c r="BC158" s="541" t="s">
        <v>308</v>
      </c>
      <c r="BD158" s="609" t="s">
        <v>93</v>
      </c>
      <c r="BE158" s="610">
        <v>4</v>
      </c>
      <c r="BF158" s="611">
        <v>246760</v>
      </c>
      <c r="BG158" s="612">
        <v>987040</v>
      </c>
      <c r="BH158" s="614"/>
      <c r="BI158" s="614"/>
      <c r="BJ158" s="615"/>
      <c r="BK158" s="338">
        <f>IF(EXACT(VLOOKUP(BA158,OFERTA_0,3,FALSE),BC158),1,0)</f>
        <v>1</v>
      </c>
      <c r="BL158" s="338">
        <f>IF(EXACT(VLOOKUP(BA158,OFERTA_0,4,FALSE),BD158),1,0)</f>
        <v>1</v>
      </c>
      <c r="BM158" s="338">
        <f>IF(EXACT(VLOOKUP(BA158,OFERTA_0,5,FALSE),BE158),1,0)</f>
        <v>1</v>
      </c>
      <c r="BN158" s="338">
        <f>IF(BF158=0,0,1)</f>
        <v>1</v>
      </c>
      <c r="BO158" s="338">
        <f>IF(BG158=0,0,1)</f>
        <v>1</v>
      </c>
      <c r="BP158" s="338">
        <f t="shared" si="335"/>
        <v>1</v>
      </c>
      <c r="BQ158" s="341">
        <f>ROUND(BG158,0)</f>
        <v>987040</v>
      </c>
      <c r="BR158" s="340">
        <f>BG158-BQ158</f>
        <v>0</v>
      </c>
    </row>
    <row r="159" spans="1:70" s="288" customFormat="1" ht="47.25" x14ac:dyDescent="0.2">
      <c r="A159" s="215">
        <f t="shared" si="327"/>
        <v>146</v>
      </c>
      <c r="B159" s="449" t="s">
        <v>981</v>
      </c>
      <c r="C159" s="449" t="s">
        <v>280</v>
      </c>
      <c r="D159" s="565" t="s">
        <v>595</v>
      </c>
      <c r="E159" s="449" t="s">
        <v>93</v>
      </c>
      <c r="F159" s="450">
        <v>8</v>
      </c>
      <c r="G159" s="534"/>
      <c r="H159" s="451">
        <v>0</v>
      </c>
      <c r="I159" s="453"/>
      <c r="J159" s="454"/>
      <c r="K159" s="199"/>
      <c r="L159" s="199"/>
      <c r="M159" s="609" t="s">
        <v>981</v>
      </c>
      <c r="N159" s="609" t="s">
        <v>280</v>
      </c>
      <c r="O159" s="541" t="s">
        <v>595</v>
      </c>
      <c r="P159" s="609" t="s">
        <v>93</v>
      </c>
      <c r="Q159" s="610">
        <v>8</v>
      </c>
      <c r="R159" s="611">
        <v>282030</v>
      </c>
      <c r="S159" s="612">
        <v>2256240</v>
      </c>
      <c r="T159" s="614"/>
      <c r="U159" s="614"/>
      <c r="V159" s="615"/>
      <c r="W159" s="338">
        <f>IF(EXACT(VLOOKUP(M159,OFERTA_0,3,FALSE),O159),1,0)</f>
        <v>1</v>
      </c>
      <c r="X159" s="338">
        <f>IF(EXACT(VLOOKUP(M159,OFERTA_0,4,FALSE),P159),1,0)</f>
        <v>1</v>
      </c>
      <c r="Y159" s="338">
        <f>IF(EXACT(VLOOKUP(M159,OFERTA_0,5,FALSE),Q159),1,0)</f>
        <v>1</v>
      </c>
      <c r="Z159" s="338">
        <f t="shared" ref="Z159" si="352">IF(R159=0,0,1)</f>
        <v>1</v>
      </c>
      <c r="AA159" s="338">
        <f t="shared" ref="AA159" si="353">IF(S159=0,0,1)</f>
        <v>1</v>
      </c>
      <c r="AB159" s="338">
        <f t="shared" si="351"/>
        <v>1</v>
      </c>
      <c r="AC159" s="341">
        <f>ROUND(S159,0)</f>
        <v>2256240</v>
      </c>
      <c r="AD159" s="340">
        <f>S159-AC159</f>
        <v>0</v>
      </c>
      <c r="AE159" s="207"/>
      <c r="AF159" s="207"/>
      <c r="AG159" s="609" t="s">
        <v>981</v>
      </c>
      <c r="AH159" s="609" t="s">
        <v>280</v>
      </c>
      <c r="AI159" s="541" t="s">
        <v>595</v>
      </c>
      <c r="AJ159" s="609" t="s">
        <v>93</v>
      </c>
      <c r="AK159" s="610">
        <v>8</v>
      </c>
      <c r="AL159" s="611">
        <v>284400</v>
      </c>
      <c r="AM159" s="612">
        <v>2275200</v>
      </c>
      <c r="AN159" s="614"/>
      <c r="AO159" s="614"/>
      <c r="AP159" s="615"/>
      <c r="AQ159" s="338">
        <f>IF(EXACT(VLOOKUP(AG159,OFERTA_0,3,FALSE),AI159),1,0)</f>
        <v>1</v>
      </c>
      <c r="AR159" s="338">
        <f>IF(EXACT(VLOOKUP(AG159,OFERTA_0,4,FALSE),AJ159),1,0)</f>
        <v>1</v>
      </c>
      <c r="AS159" s="338">
        <f>IF(EXACT(VLOOKUP(AG159,OFERTA_0,5,FALSE),AK159),1,0)</f>
        <v>1</v>
      </c>
      <c r="AT159" s="338">
        <f t="shared" ref="AT159" si="354">IF(AL159=0,0,1)</f>
        <v>1</v>
      </c>
      <c r="AU159" s="338">
        <f t="shared" ref="AU159" si="355">IF(AM159=0,0,1)</f>
        <v>1</v>
      </c>
      <c r="AV159" s="338">
        <f t="shared" si="332"/>
        <v>1</v>
      </c>
      <c r="AW159" s="341">
        <f>ROUND(AM159,0)</f>
        <v>2275200</v>
      </c>
      <c r="AX159" s="340">
        <f>AM159-AW159</f>
        <v>0</v>
      </c>
      <c r="BA159" s="609" t="s">
        <v>981</v>
      </c>
      <c r="BB159" s="609" t="s">
        <v>280</v>
      </c>
      <c r="BC159" s="541" t="s">
        <v>595</v>
      </c>
      <c r="BD159" s="609" t="s">
        <v>93</v>
      </c>
      <c r="BE159" s="610">
        <v>8</v>
      </c>
      <c r="BF159" s="611">
        <v>740279</v>
      </c>
      <c r="BG159" s="612">
        <v>5922232</v>
      </c>
      <c r="BH159" s="614"/>
      <c r="BI159" s="614"/>
      <c r="BJ159" s="615"/>
      <c r="BK159" s="338">
        <f>IF(EXACT(VLOOKUP(BA159,OFERTA_0,3,FALSE),BC159),1,0)</f>
        <v>1</v>
      </c>
      <c r="BL159" s="338">
        <f>IF(EXACT(VLOOKUP(BA159,OFERTA_0,4,FALSE),BD159),1,0)</f>
        <v>1</v>
      </c>
      <c r="BM159" s="338">
        <f>IF(EXACT(VLOOKUP(BA159,OFERTA_0,5,FALSE),BE159),1,0)</f>
        <v>1</v>
      </c>
      <c r="BN159" s="338">
        <f t="shared" ref="BN159" si="356">IF(BF159=0,0,1)</f>
        <v>1</v>
      </c>
      <c r="BO159" s="338">
        <f t="shared" ref="BO159" si="357">IF(BG159=0,0,1)</f>
        <v>1</v>
      </c>
      <c r="BP159" s="338">
        <f t="shared" si="335"/>
        <v>1</v>
      </c>
      <c r="BQ159" s="341">
        <f>ROUND(BG159,0)</f>
        <v>5922232</v>
      </c>
      <c r="BR159" s="340">
        <f>BG159-BQ159</f>
        <v>0</v>
      </c>
    </row>
    <row r="160" spans="1:70" s="288" customFormat="1" ht="60" customHeight="1" x14ac:dyDescent="0.2">
      <c r="A160" s="215">
        <f t="shared" si="327"/>
        <v>147</v>
      </c>
      <c r="B160" s="449" t="s">
        <v>982</v>
      </c>
      <c r="C160" s="449" t="s">
        <v>275</v>
      </c>
      <c r="D160" s="565" t="s">
        <v>983</v>
      </c>
      <c r="E160" s="449" t="s">
        <v>596</v>
      </c>
      <c r="F160" s="450">
        <v>1</v>
      </c>
      <c r="G160" s="534"/>
      <c r="H160" s="451">
        <v>0</v>
      </c>
      <c r="I160" s="462"/>
      <c r="J160" s="464"/>
      <c r="K160" s="199"/>
      <c r="L160" s="199"/>
      <c r="M160" s="609" t="s">
        <v>982</v>
      </c>
      <c r="N160" s="609" t="s">
        <v>275</v>
      </c>
      <c r="O160" s="541" t="s">
        <v>983</v>
      </c>
      <c r="P160" s="609" t="s">
        <v>596</v>
      </c>
      <c r="Q160" s="610">
        <v>1</v>
      </c>
      <c r="R160" s="611">
        <v>12000000</v>
      </c>
      <c r="S160" s="612">
        <v>12000000</v>
      </c>
      <c r="T160" s="614"/>
      <c r="U160" s="624"/>
      <c r="V160" s="627"/>
      <c r="W160" s="338">
        <f>IF(EXACT(VLOOKUP(M160,OFERTA_0,3,FALSE),O160),1,0)</f>
        <v>1</v>
      </c>
      <c r="X160" s="338">
        <f>IF(EXACT(VLOOKUP(M160,OFERTA_0,4,FALSE),P160),1,0)</f>
        <v>1</v>
      </c>
      <c r="Y160" s="338">
        <f>IF(EXACT(VLOOKUP(M160,OFERTA_0,5,FALSE),Q160),1,0)</f>
        <v>1</v>
      </c>
      <c r="Z160" s="338">
        <f>IF(R160=0,0,1)</f>
        <v>1</v>
      </c>
      <c r="AA160" s="338">
        <f>IF(S160=0,0,1)</f>
        <v>1</v>
      </c>
      <c r="AB160" s="338">
        <f>PRODUCT(W160:AA160)</f>
        <v>1</v>
      </c>
      <c r="AC160" s="341">
        <f>ROUND(S160,0)</f>
        <v>12000000</v>
      </c>
      <c r="AD160" s="340">
        <f>S160-AC160</f>
        <v>0</v>
      </c>
      <c r="AE160" s="207"/>
      <c r="AF160" s="207"/>
      <c r="AG160" s="609" t="s">
        <v>982</v>
      </c>
      <c r="AH160" s="609" t="s">
        <v>275</v>
      </c>
      <c r="AI160" s="541" t="s">
        <v>983</v>
      </c>
      <c r="AJ160" s="609" t="s">
        <v>596</v>
      </c>
      <c r="AK160" s="610">
        <v>1</v>
      </c>
      <c r="AL160" s="611">
        <v>35000000</v>
      </c>
      <c r="AM160" s="612">
        <v>35000000</v>
      </c>
      <c r="AN160" s="614"/>
      <c r="AO160" s="624"/>
      <c r="AP160" s="627"/>
      <c r="AQ160" s="338">
        <f>IF(EXACT(VLOOKUP(AG160,OFERTA_0,3,FALSE),AI160),1,0)</f>
        <v>1</v>
      </c>
      <c r="AR160" s="338">
        <f>IF(EXACT(VLOOKUP(AG160,OFERTA_0,4,FALSE),AJ160),1,0)</f>
        <v>1</v>
      </c>
      <c r="AS160" s="338">
        <f>IF(EXACT(VLOOKUP(AG160,OFERTA_0,5,FALSE),AK160),1,0)</f>
        <v>1</v>
      </c>
      <c r="AT160" s="338">
        <f>IF(AL160=0,0,1)</f>
        <v>1</v>
      </c>
      <c r="AU160" s="338">
        <f>IF(AM160=0,0,1)</f>
        <v>1</v>
      </c>
      <c r="AV160" s="338">
        <f>PRODUCT(AQ160:AU160)</f>
        <v>1</v>
      </c>
      <c r="AW160" s="341">
        <f>ROUND(AM160,0)</f>
        <v>35000000</v>
      </c>
      <c r="AX160" s="340">
        <f>AM160-AW160</f>
        <v>0</v>
      </c>
      <c r="BA160" s="609" t="s">
        <v>982</v>
      </c>
      <c r="BB160" s="609" t="s">
        <v>275</v>
      </c>
      <c r="BC160" s="541" t="s">
        <v>983</v>
      </c>
      <c r="BD160" s="609" t="s">
        <v>596</v>
      </c>
      <c r="BE160" s="610">
        <v>1</v>
      </c>
      <c r="BF160" s="611">
        <v>28000000</v>
      </c>
      <c r="BG160" s="612">
        <v>28000000</v>
      </c>
      <c r="BH160" s="614"/>
      <c r="BI160" s="624"/>
      <c r="BJ160" s="627"/>
      <c r="BK160" s="338">
        <f>IF(EXACT(VLOOKUP(BA160,OFERTA_0,3,FALSE),BC160),1,0)</f>
        <v>1</v>
      </c>
      <c r="BL160" s="338">
        <f>IF(EXACT(VLOOKUP(BA160,OFERTA_0,4,FALSE),BD160),1,0)</f>
        <v>1</v>
      </c>
      <c r="BM160" s="338">
        <f>IF(EXACT(VLOOKUP(BA160,OFERTA_0,5,FALSE),BE160),1,0)</f>
        <v>1</v>
      </c>
      <c r="BN160" s="338">
        <f>IF(BF160=0,0,1)</f>
        <v>1</v>
      </c>
      <c r="BO160" s="338">
        <f>IF(BG160=0,0,1)</f>
        <v>1</v>
      </c>
      <c r="BP160" s="338">
        <f>PRODUCT(BK160:BO160)</f>
        <v>1</v>
      </c>
      <c r="BQ160" s="341">
        <f>ROUND(BG160,0)</f>
        <v>28000000</v>
      </c>
      <c r="BR160" s="340">
        <f>BG160-BQ160</f>
        <v>0</v>
      </c>
    </row>
    <row r="161" spans="1:70" s="288" customFormat="1" ht="15.75" x14ac:dyDescent="0.25">
      <c r="A161" s="215">
        <f t="shared" si="327"/>
        <v>148</v>
      </c>
      <c r="B161" s="458" t="s">
        <v>984</v>
      </c>
      <c r="C161" s="458"/>
      <c r="D161" s="583" t="s">
        <v>597</v>
      </c>
      <c r="E161" s="459"/>
      <c r="F161" s="459"/>
      <c r="G161" s="459"/>
      <c r="H161" s="459"/>
      <c r="I161" s="460"/>
      <c r="J161" s="461"/>
      <c r="K161" s="199"/>
      <c r="L161" s="199"/>
      <c r="M161" s="619" t="s">
        <v>984</v>
      </c>
      <c r="N161" s="619"/>
      <c r="O161" s="543" t="s">
        <v>597</v>
      </c>
      <c r="P161" s="620"/>
      <c r="Q161" s="620"/>
      <c r="R161" s="620"/>
      <c r="S161" s="620"/>
      <c r="T161" s="621">
        <v>118179982</v>
      </c>
      <c r="U161" s="621"/>
      <c r="V161" s="622"/>
      <c r="W161" s="338"/>
      <c r="X161" s="338"/>
      <c r="Y161" s="338"/>
      <c r="Z161" s="338"/>
      <c r="AA161" s="338"/>
      <c r="AB161" s="338"/>
      <c r="AC161" s="339"/>
      <c r="AD161" s="340"/>
      <c r="AE161" s="207"/>
      <c r="AF161" s="207"/>
      <c r="AG161" s="619" t="s">
        <v>984</v>
      </c>
      <c r="AH161" s="619"/>
      <c r="AI161" s="543" t="s">
        <v>597</v>
      </c>
      <c r="AJ161" s="620"/>
      <c r="AK161" s="620"/>
      <c r="AL161" s="620"/>
      <c r="AM161" s="620"/>
      <c r="AN161" s="621">
        <v>165919644</v>
      </c>
      <c r="AO161" s="621"/>
      <c r="AP161" s="622"/>
      <c r="AQ161" s="338"/>
      <c r="AR161" s="338"/>
      <c r="AS161" s="338"/>
      <c r="AT161" s="338"/>
      <c r="AU161" s="338"/>
      <c r="AV161" s="338"/>
      <c r="AW161" s="339"/>
      <c r="AX161" s="340"/>
      <c r="BA161" s="619" t="s">
        <v>984</v>
      </c>
      <c r="BB161" s="619"/>
      <c r="BC161" s="543" t="s">
        <v>597</v>
      </c>
      <c r="BD161" s="620"/>
      <c r="BE161" s="620"/>
      <c r="BF161" s="620"/>
      <c r="BG161" s="620"/>
      <c r="BH161" s="621">
        <v>127967372</v>
      </c>
      <c r="BI161" s="621"/>
      <c r="BJ161" s="622"/>
      <c r="BK161" s="338"/>
      <c r="BL161" s="338"/>
      <c r="BM161" s="338"/>
      <c r="BN161" s="338"/>
      <c r="BO161" s="338"/>
      <c r="BP161" s="338"/>
      <c r="BQ161" s="339"/>
      <c r="BR161" s="340"/>
    </row>
    <row r="162" spans="1:70" s="288" customFormat="1" ht="78.75" x14ac:dyDescent="0.2">
      <c r="A162" s="215">
        <f t="shared" si="327"/>
        <v>149</v>
      </c>
      <c r="B162" s="449" t="s">
        <v>985</v>
      </c>
      <c r="C162" s="449" t="s">
        <v>280</v>
      </c>
      <c r="D162" s="565" t="s">
        <v>986</v>
      </c>
      <c r="E162" s="449" t="s">
        <v>89</v>
      </c>
      <c r="F162" s="450">
        <v>261.85000000000002</v>
      </c>
      <c r="G162" s="534"/>
      <c r="H162" s="451">
        <v>0</v>
      </c>
      <c r="I162" s="453"/>
      <c r="J162" s="464"/>
      <c r="K162" s="199"/>
      <c r="L162" s="199"/>
      <c r="M162" s="609" t="s">
        <v>985</v>
      </c>
      <c r="N162" s="609" t="s">
        <v>280</v>
      </c>
      <c r="O162" s="541" t="s">
        <v>986</v>
      </c>
      <c r="P162" s="609" t="s">
        <v>89</v>
      </c>
      <c r="Q162" s="610">
        <v>261.85000000000002</v>
      </c>
      <c r="R162" s="611">
        <v>81803</v>
      </c>
      <c r="S162" s="612">
        <v>21420116</v>
      </c>
      <c r="T162" s="614"/>
      <c r="U162" s="614"/>
      <c r="V162" s="627"/>
      <c r="W162" s="338">
        <f>IF(EXACT(VLOOKUP(M162,OFERTA_0,3,FALSE),O162),1,0)</f>
        <v>1</v>
      </c>
      <c r="X162" s="338">
        <f>IF(EXACT(VLOOKUP(M162,OFERTA_0,4,FALSE),P162),1,0)</f>
        <v>1</v>
      </c>
      <c r="Y162" s="338">
        <f>IF(EXACT(VLOOKUP(M162,OFERTA_0,5,FALSE),Q162),1,0)</f>
        <v>1</v>
      </c>
      <c r="Z162" s="338">
        <f>IF(R162=0,0,1)</f>
        <v>1</v>
      </c>
      <c r="AA162" s="338">
        <f>IF(S162=0,0,1)</f>
        <v>1</v>
      </c>
      <c r="AB162" s="338">
        <f t="shared" ref="AB162:AB164" si="358">PRODUCT(W162:AA162)</f>
        <v>1</v>
      </c>
      <c r="AC162" s="341">
        <f>ROUND(S162,0)</f>
        <v>21420116</v>
      </c>
      <c r="AD162" s="340">
        <f>S162-AC162</f>
        <v>0</v>
      </c>
      <c r="AE162" s="207"/>
      <c r="AF162" s="207"/>
      <c r="AG162" s="609" t="s">
        <v>985</v>
      </c>
      <c r="AH162" s="609" t="s">
        <v>280</v>
      </c>
      <c r="AI162" s="541" t="s">
        <v>986</v>
      </c>
      <c r="AJ162" s="609" t="s">
        <v>89</v>
      </c>
      <c r="AK162" s="610">
        <v>261.85000000000002</v>
      </c>
      <c r="AL162" s="611">
        <v>131143</v>
      </c>
      <c r="AM162" s="612">
        <v>34339795</v>
      </c>
      <c r="AN162" s="614"/>
      <c r="AO162" s="614"/>
      <c r="AP162" s="627"/>
      <c r="AQ162" s="338">
        <f>IF(EXACT(VLOOKUP(AG162,OFERTA_0,3,FALSE),AI162),1,0)</f>
        <v>1</v>
      </c>
      <c r="AR162" s="338">
        <f>IF(EXACT(VLOOKUP(AG162,OFERTA_0,4,FALSE),AJ162),1,0)</f>
        <v>1</v>
      </c>
      <c r="AS162" s="338">
        <f>IF(EXACT(VLOOKUP(AG162,OFERTA_0,5,FALSE),AK162),1,0)</f>
        <v>1</v>
      </c>
      <c r="AT162" s="338">
        <f>IF(AL162=0,0,1)</f>
        <v>1</v>
      </c>
      <c r="AU162" s="338">
        <f>IF(AM162=0,0,1)</f>
        <v>1</v>
      </c>
      <c r="AV162" s="338">
        <f t="shared" ref="AV162:AV164" si="359">PRODUCT(AQ162:AU162)</f>
        <v>1</v>
      </c>
      <c r="AW162" s="341">
        <f>ROUND(AM162,0)</f>
        <v>34339795</v>
      </c>
      <c r="AX162" s="340">
        <f>AM162-AW162</f>
        <v>0</v>
      </c>
      <c r="BA162" s="609" t="s">
        <v>985</v>
      </c>
      <c r="BB162" s="609" t="s">
        <v>280</v>
      </c>
      <c r="BC162" s="541" t="s">
        <v>986</v>
      </c>
      <c r="BD162" s="609" t="s">
        <v>89</v>
      </c>
      <c r="BE162" s="610">
        <v>261.85000000000002</v>
      </c>
      <c r="BF162" s="611">
        <v>85000</v>
      </c>
      <c r="BG162" s="612">
        <v>22257250</v>
      </c>
      <c r="BH162" s="614"/>
      <c r="BI162" s="614"/>
      <c r="BJ162" s="627"/>
      <c r="BK162" s="338">
        <f>IF(EXACT(VLOOKUP(BA162,OFERTA_0,3,FALSE),BC162),1,0)</f>
        <v>1</v>
      </c>
      <c r="BL162" s="338">
        <f>IF(EXACT(VLOOKUP(BA162,OFERTA_0,4,FALSE),BD162),1,0)</f>
        <v>1</v>
      </c>
      <c r="BM162" s="338">
        <f>IF(EXACT(VLOOKUP(BA162,OFERTA_0,5,FALSE),BE162),1,0)</f>
        <v>1</v>
      </c>
      <c r="BN162" s="338">
        <f>IF(BF162=0,0,1)</f>
        <v>1</v>
      </c>
      <c r="BO162" s="338">
        <f>IF(BG162=0,0,1)</f>
        <v>1</v>
      </c>
      <c r="BP162" s="338">
        <f t="shared" ref="BP162:BP164" si="360">PRODUCT(BK162:BO162)</f>
        <v>1</v>
      </c>
      <c r="BQ162" s="341">
        <f>ROUND(BG162,0)</f>
        <v>22257250</v>
      </c>
      <c r="BR162" s="340">
        <f>BG162-BQ162</f>
        <v>0</v>
      </c>
    </row>
    <row r="163" spans="1:70" s="288" customFormat="1" ht="60" x14ac:dyDescent="0.2">
      <c r="A163" s="215">
        <f t="shared" si="327"/>
        <v>150</v>
      </c>
      <c r="B163" s="538" t="s">
        <v>987</v>
      </c>
      <c r="C163" s="538" t="s">
        <v>280</v>
      </c>
      <c r="D163" s="566" t="s">
        <v>1534</v>
      </c>
      <c r="E163" s="449" t="s">
        <v>89</v>
      </c>
      <c r="F163" s="450">
        <v>919.95</v>
      </c>
      <c r="G163" s="534"/>
      <c r="H163" s="451">
        <v>0</v>
      </c>
      <c r="I163" s="453"/>
      <c r="J163" s="454"/>
      <c r="K163" s="199"/>
      <c r="L163" s="199"/>
      <c r="M163" s="623" t="s">
        <v>987</v>
      </c>
      <c r="N163" s="623" t="s">
        <v>280</v>
      </c>
      <c r="O163" s="544" t="s">
        <v>1509</v>
      </c>
      <c r="P163" s="609" t="s">
        <v>89</v>
      </c>
      <c r="Q163" s="610">
        <v>919.95</v>
      </c>
      <c r="R163" s="611">
        <v>52520</v>
      </c>
      <c r="S163" s="612">
        <v>48315774</v>
      </c>
      <c r="T163" s="614"/>
      <c r="U163" s="614"/>
      <c r="V163" s="615"/>
      <c r="W163" s="338">
        <f>IF(EXACT(VLOOKUP(M163,OFERTA_0,3,FALSE),O163),1,0)</f>
        <v>1</v>
      </c>
      <c r="X163" s="338">
        <f>IF(EXACT(VLOOKUP(M163,OFERTA_0,4,FALSE),P163),1,0)</f>
        <v>1</v>
      </c>
      <c r="Y163" s="338">
        <f>IF(EXACT(VLOOKUP(M163,OFERTA_0,5,FALSE),Q163),1,0)</f>
        <v>1</v>
      </c>
      <c r="Z163" s="338">
        <f>IF(R163=0,0,1)</f>
        <v>1</v>
      </c>
      <c r="AA163" s="338">
        <f>IF(S163=0,0,1)</f>
        <v>1</v>
      </c>
      <c r="AB163" s="338">
        <f t="shared" si="358"/>
        <v>1</v>
      </c>
      <c r="AC163" s="341">
        <f>ROUND(S163,0)</f>
        <v>48315774</v>
      </c>
      <c r="AD163" s="340">
        <f>S163-AC163</f>
        <v>0</v>
      </c>
      <c r="AE163" s="207"/>
      <c r="AF163" s="207"/>
      <c r="AG163" s="623" t="s">
        <v>987</v>
      </c>
      <c r="AH163" s="623" t="s">
        <v>280</v>
      </c>
      <c r="AI163" s="544" t="s">
        <v>1570</v>
      </c>
      <c r="AJ163" s="609" t="s">
        <v>89</v>
      </c>
      <c r="AK163" s="610">
        <v>919.95</v>
      </c>
      <c r="AL163" s="611">
        <v>70199</v>
      </c>
      <c r="AM163" s="612">
        <v>64579570</v>
      </c>
      <c r="AN163" s="614"/>
      <c r="AO163" s="614"/>
      <c r="AP163" s="615"/>
      <c r="AQ163" s="338">
        <f>IF(EXACT(VLOOKUP(AG163,OFERTA_0,3,FALSE),AI163),1,0)</f>
        <v>1</v>
      </c>
      <c r="AR163" s="338">
        <f>IF(EXACT(VLOOKUP(AG163,OFERTA_0,4,FALSE),AJ163),1,0)</f>
        <v>1</v>
      </c>
      <c r="AS163" s="338">
        <f>IF(EXACT(VLOOKUP(AG163,OFERTA_0,5,FALSE),AK163),1,0)</f>
        <v>1</v>
      </c>
      <c r="AT163" s="338">
        <f>IF(AL163=0,0,1)</f>
        <v>1</v>
      </c>
      <c r="AU163" s="338">
        <f>IF(AM163=0,0,1)</f>
        <v>1</v>
      </c>
      <c r="AV163" s="338">
        <f t="shared" si="359"/>
        <v>1</v>
      </c>
      <c r="AW163" s="341">
        <f>ROUND(AM163,0)</f>
        <v>64579570</v>
      </c>
      <c r="AX163" s="340">
        <f>AM163-AW163</f>
        <v>0</v>
      </c>
      <c r="BA163" s="623" t="s">
        <v>987</v>
      </c>
      <c r="BB163" s="623" t="s">
        <v>280</v>
      </c>
      <c r="BC163" s="544" t="s">
        <v>1570</v>
      </c>
      <c r="BD163" s="609" t="s">
        <v>89</v>
      </c>
      <c r="BE163" s="610">
        <v>919.95</v>
      </c>
      <c r="BF163" s="611">
        <v>50164</v>
      </c>
      <c r="BG163" s="612">
        <v>46148372</v>
      </c>
      <c r="BH163" s="614"/>
      <c r="BI163" s="614"/>
      <c r="BJ163" s="615"/>
      <c r="BK163" s="338">
        <f>IF(EXACT(VLOOKUP(BA163,OFERTA_0,3,FALSE),BC163),1,0)</f>
        <v>1</v>
      </c>
      <c r="BL163" s="338">
        <f>IF(EXACT(VLOOKUP(BA163,OFERTA_0,4,FALSE),BD163),1,0)</f>
        <v>1</v>
      </c>
      <c r="BM163" s="338">
        <f>IF(EXACT(VLOOKUP(BA163,OFERTA_0,5,FALSE),BE163),1,0)</f>
        <v>1</v>
      </c>
      <c r="BN163" s="338">
        <f>IF(BF163=0,0,1)</f>
        <v>1</v>
      </c>
      <c r="BO163" s="338">
        <f>IF(BG163=0,0,1)</f>
        <v>1</v>
      </c>
      <c r="BP163" s="338">
        <f t="shared" si="360"/>
        <v>1</v>
      </c>
      <c r="BQ163" s="341">
        <f>ROUND(BG163,0)</f>
        <v>46148372</v>
      </c>
      <c r="BR163" s="340">
        <f>BG163-BQ163</f>
        <v>0</v>
      </c>
    </row>
    <row r="164" spans="1:70" s="288" customFormat="1" ht="63" x14ac:dyDescent="0.2">
      <c r="A164" s="215">
        <f t="shared" si="327"/>
        <v>151</v>
      </c>
      <c r="B164" s="538" t="s">
        <v>988</v>
      </c>
      <c r="C164" s="538" t="s">
        <v>280</v>
      </c>
      <c r="D164" s="566" t="s">
        <v>1535</v>
      </c>
      <c r="E164" s="449" t="s">
        <v>89</v>
      </c>
      <c r="F164" s="450">
        <v>891.91</v>
      </c>
      <c r="G164" s="534"/>
      <c r="H164" s="451">
        <v>0</v>
      </c>
      <c r="I164" s="453"/>
      <c r="J164" s="454"/>
      <c r="K164" s="199"/>
      <c r="L164" s="199"/>
      <c r="M164" s="623" t="s">
        <v>988</v>
      </c>
      <c r="N164" s="623" t="s">
        <v>280</v>
      </c>
      <c r="O164" s="544" t="s">
        <v>1510</v>
      </c>
      <c r="P164" s="609" t="s">
        <v>89</v>
      </c>
      <c r="Q164" s="610">
        <v>891.91</v>
      </c>
      <c r="R164" s="611">
        <v>54315</v>
      </c>
      <c r="S164" s="612">
        <v>48444092</v>
      </c>
      <c r="T164" s="614"/>
      <c r="U164" s="614"/>
      <c r="V164" s="615"/>
      <c r="W164" s="338">
        <f>IF(EXACT(VLOOKUP(M164,OFERTA_0,3,FALSE),O164),1,0)</f>
        <v>1</v>
      </c>
      <c r="X164" s="338">
        <f>IF(EXACT(VLOOKUP(M164,OFERTA_0,4,FALSE),P164),1,0)</f>
        <v>1</v>
      </c>
      <c r="Y164" s="338">
        <f>IF(EXACT(VLOOKUP(M164,OFERTA_0,5,FALSE),Q164),1,0)</f>
        <v>1</v>
      </c>
      <c r="Z164" s="338">
        <f t="shared" ref="Z164" si="361">IF(R164=0,0,1)</f>
        <v>1</v>
      </c>
      <c r="AA164" s="338">
        <f t="shared" ref="AA164" si="362">IF(S164=0,0,1)</f>
        <v>1</v>
      </c>
      <c r="AB164" s="338">
        <f t="shared" si="358"/>
        <v>1</v>
      </c>
      <c r="AC164" s="341">
        <f>ROUND(S164,0)</f>
        <v>48444092</v>
      </c>
      <c r="AD164" s="340">
        <f>S164-AC164</f>
        <v>0</v>
      </c>
      <c r="AE164" s="207"/>
      <c r="AF164" s="207"/>
      <c r="AG164" s="623" t="s">
        <v>988</v>
      </c>
      <c r="AH164" s="623" t="s">
        <v>280</v>
      </c>
      <c r="AI164" s="544" t="s">
        <v>1571</v>
      </c>
      <c r="AJ164" s="609" t="s">
        <v>89</v>
      </c>
      <c r="AK164" s="610">
        <v>891.91</v>
      </c>
      <c r="AL164" s="611">
        <v>75120</v>
      </c>
      <c r="AM164" s="612">
        <v>67000279</v>
      </c>
      <c r="AN164" s="614"/>
      <c r="AO164" s="614"/>
      <c r="AP164" s="615"/>
      <c r="AQ164" s="338">
        <f>IF(EXACT(VLOOKUP(AG164,OFERTA_0,3,FALSE),AI164),1,0)</f>
        <v>1</v>
      </c>
      <c r="AR164" s="338">
        <f>IF(EXACT(VLOOKUP(AG164,OFERTA_0,4,FALSE),AJ164),1,0)</f>
        <v>1</v>
      </c>
      <c r="AS164" s="338">
        <f>IF(EXACT(VLOOKUP(AG164,OFERTA_0,5,FALSE),AK164),1,0)</f>
        <v>1</v>
      </c>
      <c r="AT164" s="338">
        <f t="shared" ref="AT164" si="363">IF(AL164=0,0,1)</f>
        <v>1</v>
      </c>
      <c r="AU164" s="338">
        <f t="shared" ref="AU164" si="364">IF(AM164=0,0,1)</f>
        <v>1</v>
      </c>
      <c r="AV164" s="338">
        <f t="shared" si="359"/>
        <v>1</v>
      </c>
      <c r="AW164" s="341">
        <f>ROUND(AM164,0)</f>
        <v>67000279</v>
      </c>
      <c r="AX164" s="340">
        <f>AM164-AW164</f>
        <v>0</v>
      </c>
      <c r="BA164" s="623" t="s">
        <v>988</v>
      </c>
      <c r="BB164" s="623" t="s">
        <v>280</v>
      </c>
      <c r="BC164" s="544" t="s">
        <v>1571</v>
      </c>
      <c r="BD164" s="609" t="s">
        <v>89</v>
      </c>
      <c r="BE164" s="610">
        <v>891.91</v>
      </c>
      <c r="BF164" s="611">
        <v>66780</v>
      </c>
      <c r="BG164" s="612">
        <v>59561750</v>
      </c>
      <c r="BH164" s="614"/>
      <c r="BI164" s="614"/>
      <c r="BJ164" s="615"/>
      <c r="BK164" s="338">
        <f>IF(EXACT(VLOOKUP(BA164,OFERTA_0,3,FALSE),BC164),1,0)</f>
        <v>1</v>
      </c>
      <c r="BL164" s="338">
        <f>IF(EXACT(VLOOKUP(BA164,OFERTA_0,4,FALSE),BD164),1,0)</f>
        <v>1</v>
      </c>
      <c r="BM164" s="338">
        <f>IF(EXACT(VLOOKUP(BA164,OFERTA_0,5,FALSE),BE164),1,0)</f>
        <v>1</v>
      </c>
      <c r="BN164" s="338">
        <f t="shared" ref="BN164" si="365">IF(BF164=0,0,1)</f>
        <v>1</v>
      </c>
      <c r="BO164" s="338">
        <f t="shared" ref="BO164" si="366">IF(BG164=0,0,1)</f>
        <v>1</v>
      </c>
      <c r="BP164" s="338">
        <f t="shared" si="360"/>
        <v>1</v>
      </c>
      <c r="BQ164" s="341">
        <f>ROUND(BG164,0)</f>
        <v>59561750</v>
      </c>
      <c r="BR164" s="340">
        <f>BG164-BQ164</f>
        <v>0</v>
      </c>
    </row>
    <row r="165" spans="1:70" s="288" customFormat="1" ht="15.75" x14ac:dyDescent="0.25">
      <c r="A165" s="215">
        <f t="shared" si="327"/>
        <v>152</v>
      </c>
      <c r="B165" s="455" t="s">
        <v>989</v>
      </c>
      <c r="C165" s="455"/>
      <c r="D165" s="582" t="s">
        <v>598</v>
      </c>
      <c r="E165" s="456"/>
      <c r="F165" s="456"/>
      <c r="G165" s="456"/>
      <c r="H165" s="456"/>
      <c r="I165" s="457">
        <v>0</v>
      </c>
      <c r="J165" s="448" t="e">
        <v>#DIV/0!</v>
      </c>
      <c r="K165" s="199"/>
      <c r="L165" s="199"/>
      <c r="M165" s="616" t="s">
        <v>989</v>
      </c>
      <c r="N165" s="616"/>
      <c r="O165" s="542" t="s">
        <v>598</v>
      </c>
      <c r="P165" s="617"/>
      <c r="Q165" s="617"/>
      <c r="R165" s="617"/>
      <c r="S165" s="617"/>
      <c r="T165" s="618"/>
      <c r="U165" s="618">
        <v>245744413</v>
      </c>
      <c r="V165" s="608">
        <v>3.5576005667972713E-2</v>
      </c>
      <c r="W165" s="338"/>
      <c r="X165" s="338"/>
      <c r="Y165" s="338"/>
      <c r="Z165" s="338"/>
      <c r="AA165" s="338"/>
      <c r="AB165" s="338"/>
      <c r="AC165" s="339"/>
      <c r="AD165" s="340"/>
      <c r="AE165" s="207"/>
      <c r="AF165" s="207"/>
      <c r="AG165" s="616" t="s">
        <v>989</v>
      </c>
      <c r="AH165" s="616"/>
      <c r="AI165" s="542" t="s">
        <v>598</v>
      </c>
      <c r="AJ165" s="617"/>
      <c r="AK165" s="617"/>
      <c r="AL165" s="617"/>
      <c r="AM165" s="617"/>
      <c r="AN165" s="618"/>
      <c r="AO165" s="618">
        <v>763362850</v>
      </c>
      <c r="AP165" s="608">
        <v>7.8627513360459381E-2</v>
      </c>
      <c r="AQ165" s="338"/>
      <c r="AR165" s="338"/>
      <c r="AS165" s="338"/>
      <c r="AT165" s="338"/>
      <c r="AU165" s="338"/>
      <c r="AV165" s="338"/>
      <c r="AW165" s="339"/>
      <c r="AX165" s="340"/>
      <c r="BA165" s="616" t="s">
        <v>989</v>
      </c>
      <c r="BB165" s="616"/>
      <c r="BC165" s="542" t="s">
        <v>598</v>
      </c>
      <c r="BD165" s="617"/>
      <c r="BE165" s="617"/>
      <c r="BF165" s="617"/>
      <c r="BG165" s="617"/>
      <c r="BH165" s="618"/>
      <c r="BI165" s="618">
        <v>435955270</v>
      </c>
      <c r="BJ165" s="608">
        <v>6.1270025320565226E-2</v>
      </c>
      <c r="BK165" s="338"/>
      <c r="BL165" s="338"/>
      <c r="BM165" s="338"/>
      <c r="BN165" s="338"/>
      <c r="BO165" s="338"/>
      <c r="BP165" s="338"/>
      <c r="BQ165" s="339"/>
      <c r="BR165" s="340"/>
    </row>
    <row r="166" spans="1:70" s="288" customFormat="1" ht="78.75" x14ac:dyDescent="0.2">
      <c r="A166" s="215">
        <f t="shared" si="327"/>
        <v>153</v>
      </c>
      <c r="B166" s="449" t="s">
        <v>990</v>
      </c>
      <c r="C166" s="449" t="s">
        <v>275</v>
      </c>
      <c r="D166" s="565" t="s">
        <v>599</v>
      </c>
      <c r="E166" s="449" t="s">
        <v>89</v>
      </c>
      <c r="F166" s="450">
        <v>891.91</v>
      </c>
      <c r="G166" s="534"/>
      <c r="H166" s="451">
        <v>0</v>
      </c>
      <c r="I166" s="452"/>
      <c r="J166" s="454"/>
      <c r="K166" s="199"/>
      <c r="L166" s="199"/>
      <c r="M166" s="609" t="s">
        <v>990</v>
      </c>
      <c r="N166" s="609" t="s">
        <v>275</v>
      </c>
      <c r="O166" s="541" t="s">
        <v>599</v>
      </c>
      <c r="P166" s="609" t="s">
        <v>89</v>
      </c>
      <c r="Q166" s="610">
        <v>891.91</v>
      </c>
      <c r="R166" s="611">
        <v>165191</v>
      </c>
      <c r="S166" s="612">
        <v>147335505</v>
      </c>
      <c r="T166" s="614"/>
      <c r="U166" s="613"/>
      <c r="V166" s="615"/>
      <c r="W166" s="338">
        <f>IF(EXACT(VLOOKUP(M166,OFERTA_0,3,FALSE),O166),1,0)</f>
        <v>1</v>
      </c>
      <c r="X166" s="338">
        <f>IF(EXACT(VLOOKUP(M166,OFERTA_0,4,FALSE),P166),1,0)</f>
        <v>1</v>
      </c>
      <c r="Y166" s="338">
        <f>IF(EXACT(VLOOKUP(M166,OFERTA_0,5,FALSE),Q166),1,0)</f>
        <v>1</v>
      </c>
      <c r="Z166" s="338">
        <f>IF(R166=0,0,1)</f>
        <v>1</v>
      </c>
      <c r="AA166" s="338">
        <f>IF(S166=0,0,1)</f>
        <v>1</v>
      </c>
      <c r="AB166" s="338">
        <f t="shared" ref="AB166:AB167" si="367">PRODUCT(W166:AA166)</f>
        <v>1</v>
      </c>
      <c r="AC166" s="341">
        <f>ROUND(S166,0)</f>
        <v>147335505</v>
      </c>
      <c r="AD166" s="340">
        <f>S166-AC166</f>
        <v>0</v>
      </c>
      <c r="AE166" s="207"/>
      <c r="AF166" s="207"/>
      <c r="AG166" s="609" t="s">
        <v>990</v>
      </c>
      <c r="AH166" s="609" t="s">
        <v>275</v>
      </c>
      <c r="AI166" s="541" t="s">
        <v>599</v>
      </c>
      <c r="AJ166" s="609" t="s">
        <v>89</v>
      </c>
      <c r="AK166" s="610">
        <v>891.91</v>
      </c>
      <c r="AL166" s="611">
        <v>531457</v>
      </c>
      <c r="AM166" s="612">
        <v>474011813</v>
      </c>
      <c r="AN166" s="614"/>
      <c r="AO166" s="613"/>
      <c r="AP166" s="615"/>
      <c r="AQ166" s="338">
        <f>IF(EXACT(VLOOKUP(AG166,OFERTA_0,3,FALSE),AI166),1,0)</f>
        <v>1</v>
      </c>
      <c r="AR166" s="338">
        <f>IF(EXACT(VLOOKUP(AG166,OFERTA_0,4,FALSE),AJ166),1,0)</f>
        <v>1</v>
      </c>
      <c r="AS166" s="338">
        <f>IF(EXACT(VLOOKUP(AG166,OFERTA_0,5,FALSE),AK166),1,0)</f>
        <v>1</v>
      </c>
      <c r="AT166" s="338">
        <f>IF(AL166=0,0,1)</f>
        <v>1</v>
      </c>
      <c r="AU166" s="338">
        <f>IF(AM166=0,0,1)</f>
        <v>1</v>
      </c>
      <c r="AV166" s="338">
        <f t="shared" ref="AV166:AV167" si="368">PRODUCT(AQ166:AU166)</f>
        <v>1</v>
      </c>
      <c r="AW166" s="341">
        <f>ROUND(AM166,0)</f>
        <v>474011813</v>
      </c>
      <c r="AX166" s="340">
        <f>AM166-AW166</f>
        <v>0</v>
      </c>
      <c r="BA166" s="609" t="s">
        <v>990</v>
      </c>
      <c r="BB166" s="609" t="s">
        <v>275</v>
      </c>
      <c r="BC166" s="541" t="s">
        <v>599</v>
      </c>
      <c r="BD166" s="609" t="s">
        <v>89</v>
      </c>
      <c r="BE166" s="610">
        <v>891.91</v>
      </c>
      <c r="BF166" s="611">
        <v>315000</v>
      </c>
      <c r="BG166" s="612">
        <v>280951650</v>
      </c>
      <c r="BH166" s="614"/>
      <c r="BI166" s="613"/>
      <c r="BJ166" s="615"/>
      <c r="BK166" s="338">
        <f>IF(EXACT(VLOOKUP(BA166,OFERTA_0,3,FALSE),BC166),1,0)</f>
        <v>1</v>
      </c>
      <c r="BL166" s="338">
        <f>IF(EXACT(VLOOKUP(BA166,OFERTA_0,4,FALSE),BD166),1,0)</f>
        <v>1</v>
      </c>
      <c r="BM166" s="338">
        <f>IF(EXACT(VLOOKUP(BA166,OFERTA_0,5,FALSE),BE166),1,0)</f>
        <v>1</v>
      </c>
      <c r="BN166" s="338">
        <f>IF(BF166=0,0,1)</f>
        <v>1</v>
      </c>
      <c r="BO166" s="338">
        <f>IF(BG166=0,0,1)</f>
        <v>1</v>
      </c>
      <c r="BP166" s="338">
        <f t="shared" ref="BP166:BP167" si="369">PRODUCT(BK166:BO166)</f>
        <v>1</v>
      </c>
      <c r="BQ166" s="341">
        <f>ROUND(BG166,0)</f>
        <v>280951650</v>
      </c>
      <c r="BR166" s="340">
        <f>BG166-BQ166</f>
        <v>0</v>
      </c>
    </row>
    <row r="167" spans="1:70" s="288" customFormat="1" ht="47.25" x14ac:dyDescent="0.2">
      <c r="A167" s="215">
        <f t="shared" si="327"/>
        <v>154</v>
      </c>
      <c r="B167" s="538" t="s">
        <v>991</v>
      </c>
      <c r="C167" s="538" t="s">
        <v>280</v>
      </c>
      <c r="D167" s="567" t="s">
        <v>992</v>
      </c>
      <c r="E167" s="449" t="s">
        <v>89</v>
      </c>
      <c r="F167" s="450">
        <v>1313.59</v>
      </c>
      <c r="G167" s="534"/>
      <c r="H167" s="451">
        <v>0</v>
      </c>
      <c r="I167" s="452"/>
      <c r="J167" s="454"/>
      <c r="K167" s="199"/>
      <c r="L167" s="199"/>
      <c r="M167" s="623" t="s">
        <v>991</v>
      </c>
      <c r="N167" s="623" t="s">
        <v>280</v>
      </c>
      <c r="O167" s="546" t="s">
        <v>992</v>
      </c>
      <c r="P167" s="609" t="s">
        <v>89</v>
      </c>
      <c r="Q167" s="610">
        <v>1313.59</v>
      </c>
      <c r="R167" s="611">
        <v>74916</v>
      </c>
      <c r="S167" s="612">
        <v>98408908</v>
      </c>
      <c r="T167" s="614"/>
      <c r="U167" s="613"/>
      <c r="V167" s="615"/>
      <c r="W167" s="338">
        <f>IF(EXACT(VLOOKUP(M167,OFERTA_0,3,FALSE),O167),1,0)</f>
        <v>1</v>
      </c>
      <c r="X167" s="338">
        <f>IF(EXACT(VLOOKUP(M167,OFERTA_0,4,FALSE),P167),1,0)</f>
        <v>1</v>
      </c>
      <c r="Y167" s="338">
        <f>IF(EXACT(VLOOKUP(M167,OFERTA_0,5,FALSE),Q167),1,0)</f>
        <v>1</v>
      </c>
      <c r="Z167" s="338">
        <f>IF(R167=0,0,1)</f>
        <v>1</v>
      </c>
      <c r="AA167" s="338">
        <f>IF(S167=0,0,1)</f>
        <v>1</v>
      </c>
      <c r="AB167" s="338">
        <f t="shared" si="367"/>
        <v>1</v>
      </c>
      <c r="AC167" s="341">
        <f>ROUND(S167,0)</f>
        <v>98408908</v>
      </c>
      <c r="AD167" s="340">
        <f>S167-AC167</f>
        <v>0</v>
      </c>
      <c r="AE167" s="207"/>
      <c r="AF167" s="207"/>
      <c r="AG167" s="623" t="s">
        <v>991</v>
      </c>
      <c r="AH167" s="623" t="s">
        <v>280</v>
      </c>
      <c r="AI167" s="546" t="s">
        <v>992</v>
      </c>
      <c r="AJ167" s="609" t="s">
        <v>89</v>
      </c>
      <c r="AK167" s="610">
        <v>1313.59</v>
      </c>
      <c r="AL167" s="611">
        <v>220275</v>
      </c>
      <c r="AM167" s="612">
        <v>289351037</v>
      </c>
      <c r="AN167" s="614"/>
      <c r="AO167" s="613"/>
      <c r="AP167" s="615"/>
      <c r="AQ167" s="338">
        <f>IF(EXACT(VLOOKUP(AG167,OFERTA_0,3,FALSE),AI167),1,0)</f>
        <v>1</v>
      </c>
      <c r="AR167" s="338">
        <f>IF(EXACT(VLOOKUP(AG167,OFERTA_0,4,FALSE),AJ167),1,0)</f>
        <v>1</v>
      </c>
      <c r="AS167" s="338">
        <f>IF(EXACT(VLOOKUP(AG167,OFERTA_0,5,FALSE),AK167),1,0)</f>
        <v>1</v>
      </c>
      <c r="AT167" s="338">
        <f>IF(AL167=0,0,1)</f>
        <v>1</v>
      </c>
      <c r="AU167" s="338">
        <f>IF(AM167=0,0,1)</f>
        <v>1</v>
      </c>
      <c r="AV167" s="338">
        <f t="shared" si="368"/>
        <v>1</v>
      </c>
      <c r="AW167" s="341">
        <f>ROUND(AM167,0)</f>
        <v>289351037</v>
      </c>
      <c r="AX167" s="340">
        <f>AM167-AW167</f>
        <v>0</v>
      </c>
      <c r="BA167" s="623" t="s">
        <v>991</v>
      </c>
      <c r="BB167" s="623" t="s">
        <v>280</v>
      </c>
      <c r="BC167" s="546" t="s">
        <v>992</v>
      </c>
      <c r="BD167" s="609" t="s">
        <v>89</v>
      </c>
      <c r="BE167" s="610">
        <v>1313.59</v>
      </c>
      <c r="BF167" s="611">
        <v>118000</v>
      </c>
      <c r="BG167" s="612">
        <v>155003620</v>
      </c>
      <c r="BH167" s="614"/>
      <c r="BI167" s="613"/>
      <c r="BJ167" s="615"/>
      <c r="BK167" s="338">
        <f>IF(EXACT(VLOOKUP(BA167,OFERTA_0,3,FALSE),BC167),1,0)</f>
        <v>1</v>
      </c>
      <c r="BL167" s="338">
        <f>IF(EXACT(VLOOKUP(BA167,OFERTA_0,4,FALSE),BD167),1,0)</f>
        <v>1</v>
      </c>
      <c r="BM167" s="338">
        <f>IF(EXACT(VLOOKUP(BA167,OFERTA_0,5,FALSE),BE167),1,0)</f>
        <v>1</v>
      </c>
      <c r="BN167" s="338">
        <f>IF(BF167=0,0,1)</f>
        <v>1</v>
      </c>
      <c r="BO167" s="338">
        <f>IF(BG167=0,0,1)</f>
        <v>1</v>
      </c>
      <c r="BP167" s="338">
        <f t="shared" si="369"/>
        <v>1</v>
      </c>
      <c r="BQ167" s="341">
        <f>ROUND(BG167,0)</f>
        <v>155003620</v>
      </c>
      <c r="BR167" s="340">
        <f>BG167-BQ167</f>
        <v>0</v>
      </c>
    </row>
    <row r="168" spans="1:70" s="288" customFormat="1" ht="15.75" x14ac:dyDescent="0.2">
      <c r="A168" s="215">
        <f t="shared" si="327"/>
        <v>155</v>
      </c>
      <c r="B168" s="466" t="s">
        <v>993</v>
      </c>
      <c r="C168" s="466"/>
      <c r="D168" s="584" t="s">
        <v>600</v>
      </c>
      <c r="E168" s="466"/>
      <c r="F168" s="466"/>
      <c r="G168" s="466"/>
      <c r="H168" s="466"/>
      <c r="I168" s="467">
        <v>0</v>
      </c>
      <c r="J168" s="468" t="e">
        <v>#DIV/0!</v>
      </c>
      <c r="K168" s="199"/>
      <c r="L168" s="199"/>
      <c r="M168" s="629" t="s">
        <v>993</v>
      </c>
      <c r="N168" s="629"/>
      <c r="O168" s="547" t="s">
        <v>600</v>
      </c>
      <c r="P168" s="629"/>
      <c r="Q168" s="629"/>
      <c r="R168" s="629"/>
      <c r="S168" s="629"/>
      <c r="T168" s="629"/>
      <c r="U168" s="630">
        <v>348664741</v>
      </c>
      <c r="V168" s="631">
        <v>5.0475608582963953E-2</v>
      </c>
      <c r="W168" s="338"/>
      <c r="X168" s="338"/>
      <c r="Y168" s="338"/>
      <c r="Z168" s="338"/>
      <c r="AA168" s="338"/>
      <c r="AB168" s="338"/>
      <c r="AC168" s="339"/>
      <c r="AD168" s="340"/>
      <c r="AE168" s="207"/>
      <c r="AF168" s="207"/>
      <c r="AG168" s="629" t="s">
        <v>993</v>
      </c>
      <c r="AH168" s="629"/>
      <c r="AI168" s="547" t="s">
        <v>600</v>
      </c>
      <c r="AJ168" s="629"/>
      <c r="AK168" s="629"/>
      <c r="AL168" s="629"/>
      <c r="AM168" s="629"/>
      <c r="AN168" s="629"/>
      <c r="AO168" s="630">
        <v>398032951</v>
      </c>
      <c r="AP168" s="631">
        <v>4.0997988273408344E-2</v>
      </c>
      <c r="AQ168" s="338"/>
      <c r="AR168" s="338"/>
      <c r="AS168" s="338"/>
      <c r="AT168" s="338"/>
      <c r="AU168" s="338"/>
      <c r="AV168" s="338"/>
      <c r="AW168" s="339"/>
      <c r="AX168" s="340"/>
      <c r="BA168" s="629" t="s">
        <v>993</v>
      </c>
      <c r="BB168" s="629"/>
      <c r="BC168" s="547" t="s">
        <v>600</v>
      </c>
      <c r="BD168" s="629"/>
      <c r="BE168" s="629"/>
      <c r="BF168" s="629"/>
      <c r="BG168" s="629"/>
      <c r="BH168" s="629"/>
      <c r="BI168" s="630">
        <v>305868507</v>
      </c>
      <c r="BJ168" s="631">
        <v>4.2987371545373181E-2</v>
      </c>
      <c r="BK168" s="338"/>
      <c r="BL168" s="338"/>
      <c r="BM168" s="338"/>
      <c r="BN168" s="338"/>
      <c r="BO168" s="338"/>
      <c r="BP168" s="338"/>
      <c r="BQ168" s="339"/>
      <c r="BR168" s="340"/>
    </row>
    <row r="169" spans="1:70" s="288" customFormat="1" ht="15.75" x14ac:dyDescent="0.25">
      <c r="A169" s="215">
        <f t="shared" si="327"/>
        <v>156</v>
      </c>
      <c r="B169" s="469" t="s">
        <v>994</v>
      </c>
      <c r="C169" s="469"/>
      <c r="D169" s="585" t="s">
        <v>601</v>
      </c>
      <c r="E169" s="470"/>
      <c r="F169" s="470"/>
      <c r="G169" s="470"/>
      <c r="H169" s="470"/>
      <c r="I169" s="471"/>
      <c r="J169" s="461"/>
      <c r="K169" s="199"/>
      <c r="L169" s="199"/>
      <c r="M169" s="632" t="s">
        <v>994</v>
      </c>
      <c r="N169" s="632"/>
      <c r="O169" s="548" t="s">
        <v>601</v>
      </c>
      <c r="P169" s="633"/>
      <c r="Q169" s="633"/>
      <c r="R169" s="633"/>
      <c r="S169" s="633"/>
      <c r="T169" s="621">
        <v>14211552</v>
      </c>
      <c r="U169" s="634"/>
      <c r="V169" s="622"/>
      <c r="W169" s="338"/>
      <c r="X169" s="338"/>
      <c r="Y169" s="338"/>
      <c r="Z169" s="338"/>
      <c r="AA169" s="338"/>
      <c r="AB169" s="338"/>
      <c r="AC169" s="339"/>
      <c r="AD169" s="340"/>
      <c r="AE169" s="207"/>
      <c r="AF169" s="207"/>
      <c r="AG169" s="632" t="s">
        <v>994</v>
      </c>
      <c r="AH169" s="632"/>
      <c r="AI169" s="548" t="s">
        <v>601</v>
      </c>
      <c r="AJ169" s="633"/>
      <c r="AK169" s="633"/>
      <c r="AL169" s="633"/>
      <c r="AM169" s="633"/>
      <c r="AN169" s="621">
        <v>13060180</v>
      </c>
      <c r="AO169" s="634"/>
      <c r="AP169" s="622"/>
      <c r="AQ169" s="338"/>
      <c r="AR169" s="338"/>
      <c r="AS169" s="338"/>
      <c r="AT169" s="338"/>
      <c r="AU169" s="338"/>
      <c r="AV169" s="338"/>
      <c r="AW169" s="339"/>
      <c r="AX169" s="340"/>
      <c r="BA169" s="632" t="s">
        <v>994</v>
      </c>
      <c r="BB169" s="632"/>
      <c r="BC169" s="548" t="s">
        <v>601</v>
      </c>
      <c r="BD169" s="633"/>
      <c r="BE169" s="633"/>
      <c r="BF169" s="633"/>
      <c r="BG169" s="633"/>
      <c r="BH169" s="621">
        <v>14051240</v>
      </c>
      <c r="BI169" s="634"/>
      <c r="BJ169" s="622"/>
      <c r="BK169" s="338"/>
      <c r="BL169" s="338"/>
      <c r="BM169" s="338"/>
      <c r="BN169" s="338"/>
      <c r="BO169" s="338"/>
      <c r="BP169" s="338"/>
      <c r="BQ169" s="339"/>
      <c r="BR169" s="340"/>
    </row>
    <row r="170" spans="1:70" s="288" customFormat="1" ht="69" customHeight="1" x14ac:dyDescent="0.2">
      <c r="A170" s="215">
        <f t="shared" si="327"/>
        <v>157</v>
      </c>
      <c r="B170" s="472" t="s">
        <v>995</v>
      </c>
      <c r="C170" s="449" t="s">
        <v>275</v>
      </c>
      <c r="D170" s="568" t="s">
        <v>602</v>
      </c>
      <c r="E170" s="472" t="s">
        <v>93</v>
      </c>
      <c r="F170" s="473">
        <v>2</v>
      </c>
      <c r="G170" s="536"/>
      <c r="H170" s="474">
        <v>0</v>
      </c>
      <c r="I170" s="452"/>
      <c r="J170" s="454"/>
      <c r="K170" s="199"/>
      <c r="L170" s="199"/>
      <c r="M170" s="635" t="s">
        <v>995</v>
      </c>
      <c r="N170" s="609" t="s">
        <v>275</v>
      </c>
      <c r="O170" s="549" t="s">
        <v>602</v>
      </c>
      <c r="P170" s="635" t="s">
        <v>93</v>
      </c>
      <c r="Q170" s="636">
        <v>2</v>
      </c>
      <c r="R170" s="637">
        <v>4044002</v>
      </c>
      <c r="S170" s="613">
        <v>8088004</v>
      </c>
      <c r="T170" s="614"/>
      <c r="U170" s="613"/>
      <c r="V170" s="615"/>
      <c r="W170" s="338">
        <f>IF(EXACT(VLOOKUP(M170,OFERTA_0,3,FALSE),O170),1,0)</f>
        <v>1</v>
      </c>
      <c r="X170" s="338">
        <f>IF(EXACT(VLOOKUP(M170,OFERTA_0,4,FALSE),P170),1,0)</f>
        <v>1</v>
      </c>
      <c r="Y170" s="338">
        <f>IF(EXACT(VLOOKUP(M170,OFERTA_0,5,FALSE),Q170),1,0)</f>
        <v>1</v>
      </c>
      <c r="Z170" s="338">
        <f>IF(R170=0,0,1)</f>
        <v>1</v>
      </c>
      <c r="AA170" s="338">
        <f>IF(S170=0,0,1)</f>
        <v>1</v>
      </c>
      <c r="AB170" s="338">
        <f>PRODUCT(W170:AA170)</f>
        <v>1</v>
      </c>
      <c r="AC170" s="341">
        <f>ROUND(S170,0)</f>
        <v>8088004</v>
      </c>
      <c r="AD170" s="340">
        <f>S170-AC170</f>
        <v>0</v>
      </c>
      <c r="AE170" s="207"/>
      <c r="AF170" s="207"/>
      <c r="AG170" s="635" t="s">
        <v>995</v>
      </c>
      <c r="AH170" s="609" t="s">
        <v>275</v>
      </c>
      <c r="AI170" s="549" t="s">
        <v>602</v>
      </c>
      <c r="AJ170" s="635" t="s">
        <v>93</v>
      </c>
      <c r="AK170" s="636">
        <v>2</v>
      </c>
      <c r="AL170" s="637">
        <v>4400508</v>
      </c>
      <c r="AM170" s="613">
        <v>8801016</v>
      </c>
      <c r="AN170" s="614"/>
      <c r="AO170" s="613"/>
      <c r="AP170" s="615"/>
      <c r="AQ170" s="338">
        <f>IF(EXACT(VLOOKUP(AG170,OFERTA_0,3,FALSE),AI170),1,0)</f>
        <v>1</v>
      </c>
      <c r="AR170" s="338">
        <f>IF(EXACT(VLOOKUP(AG170,OFERTA_0,4,FALSE),AJ170),1,0)</f>
        <v>1</v>
      </c>
      <c r="AS170" s="338">
        <f>IF(EXACT(VLOOKUP(AG170,OFERTA_0,5,FALSE),AK170),1,0)</f>
        <v>1</v>
      </c>
      <c r="AT170" s="338">
        <f>IF(AL170=0,0,1)</f>
        <v>1</v>
      </c>
      <c r="AU170" s="338">
        <f>IF(AM170=0,0,1)</f>
        <v>1</v>
      </c>
      <c r="AV170" s="338">
        <f>PRODUCT(AQ170:AU170)</f>
        <v>1</v>
      </c>
      <c r="AW170" s="341">
        <f>ROUND(AM170,0)</f>
        <v>8801016</v>
      </c>
      <c r="AX170" s="340">
        <f>AM170-AW170</f>
        <v>0</v>
      </c>
      <c r="BA170" s="635" t="s">
        <v>995</v>
      </c>
      <c r="BB170" s="609" t="s">
        <v>275</v>
      </c>
      <c r="BC170" s="549" t="s">
        <v>602</v>
      </c>
      <c r="BD170" s="635" t="s">
        <v>93</v>
      </c>
      <c r="BE170" s="636">
        <v>2</v>
      </c>
      <c r="BF170" s="637">
        <v>3277957</v>
      </c>
      <c r="BG170" s="613">
        <v>6555914</v>
      </c>
      <c r="BH170" s="614"/>
      <c r="BI170" s="613"/>
      <c r="BJ170" s="615"/>
      <c r="BK170" s="338">
        <f>IF(EXACT(VLOOKUP(BA170,OFERTA_0,3,FALSE),BC170),1,0)</f>
        <v>1</v>
      </c>
      <c r="BL170" s="338">
        <f>IF(EXACT(VLOOKUP(BA170,OFERTA_0,4,FALSE),BD170),1,0)</f>
        <v>1</v>
      </c>
      <c r="BM170" s="338">
        <f>IF(EXACT(VLOOKUP(BA170,OFERTA_0,5,FALSE),BE170),1,0)</f>
        <v>1</v>
      </c>
      <c r="BN170" s="338">
        <f>IF(BF170=0,0,1)</f>
        <v>1</v>
      </c>
      <c r="BO170" s="338">
        <f>IF(BG170=0,0,1)</f>
        <v>1</v>
      </c>
      <c r="BP170" s="338">
        <f>PRODUCT(BK170:BO170)</f>
        <v>1</v>
      </c>
      <c r="BQ170" s="341">
        <f>ROUND(BG170,0)</f>
        <v>6555914</v>
      </c>
      <c r="BR170" s="340">
        <f>BG170-BQ170</f>
        <v>0</v>
      </c>
    </row>
    <row r="171" spans="1:70" s="288" customFormat="1" ht="45.75" customHeight="1" x14ac:dyDescent="0.2">
      <c r="A171" s="215">
        <f t="shared" si="327"/>
        <v>158</v>
      </c>
      <c r="B171" s="472" t="s">
        <v>996</v>
      </c>
      <c r="C171" s="449" t="s">
        <v>280</v>
      </c>
      <c r="D171" s="568" t="s">
        <v>603</v>
      </c>
      <c r="E171" s="472" t="s">
        <v>91</v>
      </c>
      <c r="F171" s="475">
        <v>50</v>
      </c>
      <c r="G171" s="536"/>
      <c r="H171" s="474">
        <v>0</v>
      </c>
      <c r="I171" s="452"/>
      <c r="J171" s="454"/>
      <c r="K171" s="199"/>
      <c r="L171" s="199"/>
      <c r="M171" s="635" t="s">
        <v>996</v>
      </c>
      <c r="N171" s="609" t="s">
        <v>280</v>
      </c>
      <c r="O171" s="549" t="s">
        <v>603</v>
      </c>
      <c r="P171" s="635" t="s">
        <v>91</v>
      </c>
      <c r="Q171" s="638">
        <v>50</v>
      </c>
      <c r="R171" s="637">
        <v>44434</v>
      </c>
      <c r="S171" s="613">
        <v>2221700</v>
      </c>
      <c r="T171" s="614"/>
      <c r="U171" s="613"/>
      <c r="V171" s="615"/>
      <c r="W171" s="338">
        <f>IF(EXACT(VLOOKUP(M171,OFERTA_0,3,FALSE),O171),1,0)</f>
        <v>1</v>
      </c>
      <c r="X171" s="338">
        <f>IF(EXACT(VLOOKUP(M171,OFERTA_0,4,FALSE),P171),1,0)</f>
        <v>1</v>
      </c>
      <c r="Y171" s="338">
        <f>IF(EXACT(VLOOKUP(M171,OFERTA_0,5,FALSE),Q171),1,0)</f>
        <v>1</v>
      </c>
      <c r="Z171" s="338">
        <f t="shared" ref="Z171" si="370">IF(R171=0,0,1)</f>
        <v>1</v>
      </c>
      <c r="AA171" s="338">
        <f t="shared" ref="AA171" si="371">IF(S171=0,0,1)</f>
        <v>1</v>
      </c>
      <c r="AB171" s="338">
        <f t="shared" ref="AB171" si="372">PRODUCT(W171:AA171)</f>
        <v>1</v>
      </c>
      <c r="AC171" s="341">
        <f>ROUND(S171,0)</f>
        <v>2221700</v>
      </c>
      <c r="AD171" s="340">
        <f>S171-AC171</f>
        <v>0</v>
      </c>
      <c r="AE171" s="207"/>
      <c r="AF171" s="207"/>
      <c r="AG171" s="635" t="s">
        <v>996</v>
      </c>
      <c r="AH171" s="609" t="s">
        <v>280</v>
      </c>
      <c r="AI171" s="549" t="s">
        <v>603</v>
      </c>
      <c r="AJ171" s="635" t="s">
        <v>91</v>
      </c>
      <c r="AK171" s="638">
        <v>50</v>
      </c>
      <c r="AL171" s="637">
        <v>30158</v>
      </c>
      <c r="AM171" s="613">
        <v>1507900</v>
      </c>
      <c r="AN171" s="614"/>
      <c r="AO171" s="613"/>
      <c r="AP171" s="615"/>
      <c r="AQ171" s="338">
        <f>IF(EXACT(VLOOKUP(AG171,OFERTA_0,3,FALSE),AI171),1,0)</f>
        <v>1</v>
      </c>
      <c r="AR171" s="338">
        <f>IF(EXACT(VLOOKUP(AG171,OFERTA_0,4,FALSE),AJ171),1,0)</f>
        <v>1</v>
      </c>
      <c r="AS171" s="338">
        <f>IF(EXACT(VLOOKUP(AG171,OFERTA_0,5,FALSE),AK171),1,0)</f>
        <v>1</v>
      </c>
      <c r="AT171" s="338">
        <f t="shared" ref="AT171" si="373">IF(AL171=0,0,1)</f>
        <v>1</v>
      </c>
      <c r="AU171" s="338">
        <f t="shared" ref="AU171" si="374">IF(AM171=0,0,1)</f>
        <v>1</v>
      </c>
      <c r="AV171" s="338">
        <f t="shared" ref="AV171" si="375">PRODUCT(AQ171:AU171)</f>
        <v>1</v>
      </c>
      <c r="AW171" s="341">
        <f>ROUND(AM171,0)</f>
        <v>1507900</v>
      </c>
      <c r="AX171" s="340">
        <f>AM171-AW171</f>
        <v>0</v>
      </c>
      <c r="BA171" s="635" t="s">
        <v>996</v>
      </c>
      <c r="BB171" s="609" t="s">
        <v>280</v>
      </c>
      <c r="BC171" s="549" t="s">
        <v>603</v>
      </c>
      <c r="BD171" s="635" t="s">
        <v>91</v>
      </c>
      <c r="BE171" s="638">
        <v>50</v>
      </c>
      <c r="BF171" s="637">
        <v>57964</v>
      </c>
      <c r="BG171" s="613">
        <v>2898200</v>
      </c>
      <c r="BH171" s="614"/>
      <c r="BI171" s="613"/>
      <c r="BJ171" s="615"/>
      <c r="BK171" s="338">
        <f>IF(EXACT(VLOOKUP(BA171,OFERTA_0,3,FALSE),BC171),1,0)</f>
        <v>1</v>
      </c>
      <c r="BL171" s="338">
        <f>IF(EXACT(VLOOKUP(BA171,OFERTA_0,4,FALSE),BD171),1,0)</f>
        <v>1</v>
      </c>
      <c r="BM171" s="338">
        <f>IF(EXACT(VLOOKUP(BA171,OFERTA_0,5,FALSE),BE171),1,0)</f>
        <v>1</v>
      </c>
      <c r="BN171" s="338">
        <f t="shared" ref="BN171" si="376">IF(BF171=0,0,1)</f>
        <v>1</v>
      </c>
      <c r="BO171" s="338">
        <f t="shared" ref="BO171" si="377">IF(BG171=0,0,1)</f>
        <v>1</v>
      </c>
      <c r="BP171" s="338">
        <f t="shared" ref="BP171" si="378">PRODUCT(BK171:BO171)</f>
        <v>1</v>
      </c>
      <c r="BQ171" s="341">
        <f>ROUND(BG171,0)</f>
        <v>2898200</v>
      </c>
      <c r="BR171" s="340">
        <f>BG171-BQ171</f>
        <v>0</v>
      </c>
    </row>
    <row r="172" spans="1:70" s="288" customFormat="1" ht="47.25" x14ac:dyDescent="0.2">
      <c r="A172" s="215">
        <f t="shared" si="327"/>
        <v>159</v>
      </c>
      <c r="B172" s="472" t="s">
        <v>997</v>
      </c>
      <c r="C172" s="449" t="s">
        <v>280</v>
      </c>
      <c r="D172" s="568" t="s">
        <v>604</v>
      </c>
      <c r="E172" s="472" t="s">
        <v>91</v>
      </c>
      <c r="F172" s="475">
        <v>50</v>
      </c>
      <c r="G172" s="536"/>
      <c r="H172" s="474">
        <v>0</v>
      </c>
      <c r="I172" s="452"/>
      <c r="J172" s="454"/>
      <c r="K172" s="199"/>
      <c r="L172" s="199"/>
      <c r="M172" s="635" t="s">
        <v>997</v>
      </c>
      <c r="N172" s="609" t="s">
        <v>280</v>
      </c>
      <c r="O172" s="549" t="s">
        <v>604</v>
      </c>
      <c r="P172" s="635" t="s">
        <v>91</v>
      </c>
      <c r="Q172" s="638">
        <v>50</v>
      </c>
      <c r="R172" s="637">
        <v>72318</v>
      </c>
      <c r="S172" s="613">
        <v>3615900</v>
      </c>
      <c r="T172" s="614"/>
      <c r="U172" s="613"/>
      <c r="V172" s="615"/>
      <c r="W172" s="338">
        <f>IF(EXACT(VLOOKUP(M172,OFERTA_0,3,FALSE),O172),1,0)</f>
        <v>1</v>
      </c>
      <c r="X172" s="338">
        <f>IF(EXACT(VLOOKUP(M172,OFERTA_0,4,FALSE),P172),1,0)</f>
        <v>1</v>
      </c>
      <c r="Y172" s="338">
        <f>IF(EXACT(VLOOKUP(M172,OFERTA_0,5,FALSE),Q172),1,0)</f>
        <v>1</v>
      </c>
      <c r="Z172" s="338">
        <f>IF(R172=0,0,1)</f>
        <v>1</v>
      </c>
      <c r="AA172" s="338">
        <f>IF(S172=0,0,1)</f>
        <v>1</v>
      </c>
      <c r="AB172" s="338">
        <f>PRODUCT(W172:AA172)</f>
        <v>1</v>
      </c>
      <c r="AC172" s="341">
        <f>ROUND(S172,0)</f>
        <v>3615900</v>
      </c>
      <c r="AD172" s="340">
        <f>S172-AC172</f>
        <v>0</v>
      </c>
      <c r="AE172" s="207"/>
      <c r="AF172" s="207"/>
      <c r="AG172" s="635" t="s">
        <v>997</v>
      </c>
      <c r="AH172" s="609" t="s">
        <v>280</v>
      </c>
      <c r="AI172" s="549" t="s">
        <v>604</v>
      </c>
      <c r="AJ172" s="635" t="s">
        <v>91</v>
      </c>
      <c r="AK172" s="638">
        <v>50</v>
      </c>
      <c r="AL172" s="637">
        <v>48619</v>
      </c>
      <c r="AM172" s="613">
        <v>2430950</v>
      </c>
      <c r="AN172" s="614"/>
      <c r="AO172" s="613"/>
      <c r="AP172" s="615"/>
      <c r="AQ172" s="338">
        <f>IF(EXACT(VLOOKUP(AG172,OFERTA_0,3,FALSE),AI172),1,0)</f>
        <v>1</v>
      </c>
      <c r="AR172" s="338">
        <f>IF(EXACT(VLOOKUP(AG172,OFERTA_0,4,FALSE),AJ172),1,0)</f>
        <v>1</v>
      </c>
      <c r="AS172" s="338">
        <f>IF(EXACT(VLOOKUP(AG172,OFERTA_0,5,FALSE),AK172),1,0)</f>
        <v>1</v>
      </c>
      <c r="AT172" s="338">
        <f>IF(AL172=0,0,1)</f>
        <v>1</v>
      </c>
      <c r="AU172" s="338">
        <f>IF(AM172=0,0,1)</f>
        <v>1</v>
      </c>
      <c r="AV172" s="338">
        <f>PRODUCT(AQ172:AU172)</f>
        <v>1</v>
      </c>
      <c r="AW172" s="341">
        <f>ROUND(AM172,0)</f>
        <v>2430950</v>
      </c>
      <c r="AX172" s="340">
        <f>AM172-AW172</f>
        <v>0</v>
      </c>
      <c r="BA172" s="635" t="s">
        <v>997</v>
      </c>
      <c r="BB172" s="609" t="s">
        <v>280</v>
      </c>
      <c r="BC172" s="549" t="s">
        <v>604</v>
      </c>
      <c r="BD172" s="635" t="s">
        <v>91</v>
      </c>
      <c r="BE172" s="638">
        <v>50</v>
      </c>
      <c r="BF172" s="637">
        <v>73554</v>
      </c>
      <c r="BG172" s="613">
        <v>3677700</v>
      </c>
      <c r="BH172" s="614"/>
      <c r="BI172" s="613"/>
      <c r="BJ172" s="615"/>
      <c r="BK172" s="338">
        <f>IF(EXACT(VLOOKUP(BA172,OFERTA_0,3,FALSE),BC172),1,0)</f>
        <v>1</v>
      </c>
      <c r="BL172" s="338">
        <f>IF(EXACT(VLOOKUP(BA172,OFERTA_0,4,FALSE),BD172),1,0)</f>
        <v>1</v>
      </c>
      <c r="BM172" s="338">
        <f>IF(EXACT(VLOOKUP(BA172,OFERTA_0,5,FALSE),BE172),1,0)</f>
        <v>1</v>
      </c>
      <c r="BN172" s="338">
        <f>IF(BF172=0,0,1)</f>
        <v>1</v>
      </c>
      <c r="BO172" s="338">
        <f>IF(BG172=0,0,1)</f>
        <v>1</v>
      </c>
      <c r="BP172" s="338">
        <f>PRODUCT(BK172:BO172)</f>
        <v>1</v>
      </c>
      <c r="BQ172" s="341">
        <f>ROUND(BG172,0)</f>
        <v>3677700</v>
      </c>
      <c r="BR172" s="340">
        <f>BG172-BQ172</f>
        <v>0</v>
      </c>
    </row>
    <row r="173" spans="1:70" s="288" customFormat="1" ht="31.5" x14ac:dyDescent="0.2">
      <c r="A173" s="215">
        <f t="shared" si="327"/>
        <v>160</v>
      </c>
      <c r="B173" s="472" t="s">
        <v>998</v>
      </c>
      <c r="C173" s="449" t="s">
        <v>280</v>
      </c>
      <c r="D173" s="568" t="s">
        <v>605</v>
      </c>
      <c r="E173" s="472" t="s">
        <v>93</v>
      </c>
      <c r="F173" s="475">
        <v>2</v>
      </c>
      <c r="G173" s="536"/>
      <c r="H173" s="474">
        <v>0</v>
      </c>
      <c r="I173" s="452"/>
      <c r="J173" s="454"/>
      <c r="K173" s="199"/>
      <c r="L173" s="199"/>
      <c r="M173" s="635" t="s">
        <v>998</v>
      </c>
      <c r="N173" s="609" t="s">
        <v>280</v>
      </c>
      <c r="O173" s="549" t="s">
        <v>605</v>
      </c>
      <c r="P173" s="635" t="s">
        <v>93</v>
      </c>
      <c r="Q173" s="638">
        <v>2</v>
      </c>
      <c r="R173" s="637">
        <v>142974</v>
      </c>
      <c r="S173" s="613">
        <v>285948</v>
      </c>
      <c r="T173" s="614"/>
      <c r="U173" s="613"/>
      <c r="V173" s="615"/>
      <c r="W173" s="338">
        <f>IF(EXACT(VLOOKUP(M173,OFERTA_0,3,FALSE),O173),1,0)</f>
        <v>1</v>
      </c>
      <c r="X173" s="338">
        <f>IF(EXACT(VLOOKUP(M173,OFERTA_0,4,FALSE),P173),1,0)</f>
        <v>1</v>
      </c>
      <c r="Y173" s="338">
        <f>IF(EXACT(VLOOKUP(M173,OFERTA_0,5,FALSE),Q173),1,0)</f>
        <v>1</v>
      </c>
      <c r="Z173" s="338">
        <f>IF(R173=0,0,1)</f>
        <v>1</v>
      </c>
      <c r="AA173" s="338">
        <f>IF(S173=0,0,1)</f>
        <v>1</v>
      </c>
      <c r="AB173" s="338">
        <f>PRODUCT(W173:AA173)</f>
        <v>1</v>
      </c>
      <c r="AC173" s="341">
        <f>ROUND(S173,0)</f>
        <v>285948</v>
      </c>
      <c r="AD173" s="340">
        <f>S173-AC173</f>
        <v>0</v>
      </c>
      <c r="AE173" s="207"/>
      <c r="AF173" s="207"/>
      <c r="AG173" s="635" t="s">
        <v>998</v>
      </c>
      <c r="AH173" s="609" t="s">
        <v>280</v>
      </c>
      <c r="AI173" s="549" t="s">
        <v>605</v>
      </c>
      <c r="AJ173" s="635" t="s">
        <v>93</v>
      </c>
      <c r="AK173" s="638">
        <v>2</v>
      </c>
      <c r="AL173" s="637">
        <v>160157</v>
      </c>
      <c r="AM173" s="613">
        <v>320314</v>
      </c>
      <c r="AN173" s="614"/>
      <c r="AO173" s="613"/>
      <c r="AP173" s="615"/>
      <c r="AQ173" s="338">
        <f>IF(EXACT(VLOOKUP(AG173,OFERTA_0,3,FALSE),AI173),1,0)</f>
        <v>1</v>
      </c>
      <c r="AR173" s="338">
        <f>IF(EXACT(VLOOKUP(AG173,OFERTA_0,4,FALSE),AJ173),1,0)</f>
        <v>1</v>
      </c>
      <c r="AS173" s="338">
        <f>IF(EXACT(VLOOKUP(AG173,OFERTA_0,5,FALSE),AK173),1,0)</f>
        <v>1</v>
      </c>
      <c r="AT173" s="338">
        <f>IF(AL173=0,0,1)</f>
        <v>1</v>
      </c>
      <c r="AU173" s="338">
        <f>IF(AM173=0,0,1)</f>
        <v>1</v>
      </c>
      <c r="AV173" s="338">
        <f>PRODUCT(AQ173:AU173)</f>
        <v>1</v>
      </c>
      <c r="AW173" s="341">
        <f>ROUND(AM173,0)</f>
        <v>320314</v>
      </c>
      <c r="AX173" s="340">
        <f>AM173-AW173</f>
        <v>0</v>
      </c>
      <c r="BA173" s="635" t="s">
        <v>998</v>
      </c>
      <c r="BB173" s="609" t="s">
        <v>280</v>
      </c>
      <c r="BC173" s="549" t="s">
        <v>605</v>
      </c>
      <c r="BD173" s="635" t="s">
        <v>93</v>
      </c>
      <c r="BE173" s="638">
        <v>2</v>
      </c>
      <c r="BF173" s="637">
        <v>459713</v>
      </c>
      <c r="BG173" s="613">
        <v>919426</v>
      </c>
      <c r="BH173" s="614"/>
      <c r="BI173" s="613"/>
      <c r="BJ173" s="615"/>
      <c r="BK173" s="338">
        <f>IF(EXACT(VLOOKUP(BA173,OFERTA_0,3,FALSE),BC173),1,0)</f>
        <v>1</v>
      </c>
      <c r="BL173" s="338">
        <f>IF(EXACT(VLOOKUP(BA173,OFERTA_0,4,FALSE),BD173),1,0)</f>
        <v>1</v>
      </c>
      <c r="BM173" s="338">
        <f>IF(EXACT(VLOOKUP(BA173,OFERTA_0,5,FALSE),BE173),1,0)</f>
        <v>1</v>
      </c>
      <c r="BN173" s="338">
        <f>IF(BF173=0,0,1)</f>
        <v>1</v>
      </c>
      <c r="BO173" s="338">
        <f>IF(BG173=0,0,1)</f>
        <v>1</v>
      </c>
      <c r="BP173" s="338">
        <f>PRODUCT(BK173:BO173)</f>
        <v>1</v>
      </c>
      <c r="BQ173" s="341">
        <f>ROUND(BG173,0)</f>
        <v>919426</v>
      </c>
      <c r="BR173" s="340">
        <f>BG173-BQ173</f>
        <v>0</v>
      </c>
    </row>
    <row r="174" spans="1:70" s="288" customFormat="1" ht="15.75" x14ac:dyDescent="0.25">
      <c r="A174" s="215">
        <f t="shared" si="327"/>
        <v>161</v>
      </c>
      <c r="B174" s="469" t="s">
        <v>999</v>
      </c>
      <c r="C174" s="469"/>
      <c r="D174" s="585" t="s">
        <v>606</v>
      </c>
      <c r="E174" s="470"/>
      <c r="F174" s="470"/>
      <c r="G174" s="476"/>
      <c r="H174" s="476"/>
      <c r="I174" s="460"/>
      <c r="J174" s="477"/>
      <c r="K174" s="199"/>
      <c r="L174" s="199"/>
      <c r="M174" s="632" t="s">
        <v>999</v>
      </c>
      <c r="N174" s="632"/>
      <c r="O174" s="548" t="s">
        <v>606</v>
      </c>
      <c r="P174" s="633"/>
      <c r="Q174" s="633"/>
      <c r="R174" s="634"/>
      <c r="S174" s="634"/>
      <c r="T174" s="621">
        <v>102847642</v>
      </c>
      <c r="U174" s="621"/>
      <c r="V174" s="639"/>
      <c r="W174" s="338"/>
      <c r="X174" s="338"/>
      <c r="Y174" s="338"/>
      <c r="Z174" s="338"/>
      <c r="AA174" s="338"/>
      <c r="AB174" s="338"/>
      <c r="AC174" s="339"/>
      <c r="AD174" s="340"/>
      <c r="AE174" s="207"/>
      <c r="AF174" s="207"/>
      <c r="AG174" s="632" t="s">
        <v>999</v>
      </c>
      <c r="AH174" s="632"/>
      <c r="AI174" s="548" t="s">
        <v>606</v>
      </c>
      <c r="AJ174" s="633"/>
      <c r="AK174" s="633"/>
      <c r="AL174" s="634"/>
      <c r="AM174" s="634"/>
      <c r="AN174" s="621">
        <v>122332408</v>
      </c>
      <c r="AO174" s="621"/>
      <c r="AP174" s="639"/>
      <c r="AQ174" s="338"/>
      <c r="AR174" s="338"/>
      <c r="AS174" s="338"/>
      <c r="AT174" s="338"/>
      <c r="AU174" s="338"/>
      <c r="AV174" s="338"/>
      <c r="AW174" s="339"/>
      <c r="AX174" s="340"/>
      <c r="BA174" s="632" t="s">
        <v>999</v>
      </c>
      <c r="BB174" s="632"/>
      <c r="BC174" s="548" t="s">
        <v>606</v>
      </c>
      <c r="BD174" s="633"/>
      <c r="BE174" s="633"/>
      <c r="BF174" s="634"/>
      <c r="BG174" s="634"/>
      <c r="BH174" s="621">
        <v>92188269</v>
      </c>
      <c r="BI174" s="621"/>
      <c r="BJ174" s="639"/>
      <c r="BK174" s="338"/>
      <c r="BL174" s="338"/>
      <c r="BM174" s="338"/>
      <c r="BN174" s="338"/>
      <c r="BO174" s="338"/>
      <c r="BP174" s="338"/>
      <c r="BQ174" s="339"/>
      <c r="BR174" s="340"/>
    </row>
    <row r="175" spans="1:70" s="288" customFormat="1" ht="15.75" x14ac:dyDescent="0.2">
      <c r="A175" s="215">
        <f t="shared" si="327"/>
        <v>162</v>
      </c>
      <c r="B175" s="478"/>
      <c r="C175" s="478"/>
      <c r="D175" s="569" t="s">
        <v>607</v>
      </c>
      <c r="E175" s="478"/>
      <c r="F175" s="479"/>
      <c r="G175" s="480"/>
      <c r="H175" s="480"/>
      <c r="I175" s="482"/>
      <c r="J175" s="483"/>
      <c r="K175" s="199"/>
      <c r="L175" s="199"/>
      <c r="M175" s="640"/>
      <c r="N175" s="640"/>
      <c r="O175" s="550" t="s">
        <v>607</v>
      </c>
      <c r="P175" s="640"/>
      <c r="Q175" s="641"/>
      <c r="R175" s="642"/>
      <c r="S175" s="642"/>
      <c r="T175" s="643"/>
      <c r="U175" s="642"/>
      <c r="V175" s="644"/>
      <c r="W175" s="338"/>
      <c r="X175" s="338"/>
      <c r="Y175" s="338"/>
      <c r="Z175" s="338"/>
      <c r="AA175" s="338"/>
      <c r="AB175" s="338"/>
      <c r="AC175" s="339"/>
      <c r="AD175" s="340"/>
      <c r="AE175" s="207"/>
      <c r="AF175" s="207"/>
      <c r="AG175" s="640" t="s">
        <v>1000</v>
      </c>
      <c r="AH175" s="640"/>
      <c r="AI175" s="550" t="s">
        <v>607</v>
      </c>
      <c r="AJ175" s="640"/>
      <c r="AK175" s="641"/>
      <c r="AL175" s="642"/>
      <c r="AM175" s="642"/>
      <c r="AN175" s="643"/>
      <c r="AO175" s="642"/>
      <c r="AP175" s="644"/>
      <c r="AQ175" s="338"/>
      <c r="AR175" s="338"/>
      <c r="AS175" s="338"/>
      <c r="AT175" s="338"/>
      <c r="AU175" s="338"/>
      <c r="AV175" s="338"/>
      <c r="AW175" s="339"/>
      <c r="AX175" s="340"/>
      <c r="BA175" s="640"/>
      <c r="BB175" s="640"/>
      <c r="BC175" s="550" t="s">
        <v>607</v>
      </c>
      <c r="BD175" s="640"/>
      <c r="BE175" s="641"/>
      <c r="BF175" s="642"/>
      <c r="BG175" s="642"/>
      <c r="BH175" s="643"/>
      <c r="BI175" s="642"/>
      <c r="BJ175" s="644"/>
      <c r="BK175" s="338"/>
      <c r="BL175" s="338"/>
      <c r="BM175" s="338"/>
      <c r="BN175" s="338"/>
      <c r="BO175" s="338"/>
      <c r="BP175" s="338"/>
      <c r="BQ175" s="339"/>
      <c r="BR175" s="340"/>
    </row>
    <row r="176" spans="1:70" s="288" customFormat="1" ht="63" x14ac:dyDescent="0.2">
      <c r="A176" s="215">
        <f t="shared" si="327"/>
        <v>163</v>
      </c>
      <c r="B176" s="472" t="s">
        <v>1000</v>
      </c>
      <c r="C176" s="449" t="s">
        <v>275</v>
      </c>
      <c r="D176" s="568" t="s">
        <v>608</v>
      </c>
      <c r="E176" s="472" t="s">
        <v>93</v>
      </c>
      <c r="F176" s="475">
        <v>1</v>
      </c>
      <c r="G176" s="536"/>
      <c r="H176" s="474">
        <v>0</v>
      </c>
      <c r="I176" s="452"/>
      <c r="J176" s="454"/>
      <c r="K176" s="199"/>
      <c r="L176" s="199"/>
      <c r="M176" s="635" t="s">
        <v>1000</v>
      </c>
      <c r="N176" s="609" t="s">
        <v>275</v>
      </c>
      <c r="O176" s="549" t="s">
        <v>608</v>
      </c>
      <c r="P176" s="635" t="s">
        <v>93</v>
      </c>
      <c r="Q176" s="638">
        <v>1</v>
      </c>
      <c r="R176" s="637">
        <v>32997286</v>
      </c>
      <c r="S176" s="613">
        <v>32997286</v>
      </c>
      <c r="T176" s="614"/>
      <c r="U176" s="613"/>
      <c r="V176" s="615"/>
      <c r="W176" s="338">
        <f t="shared" ref="W176:W182" si="379">IF(EXACT(VLOOKUP(M176,OFERTA_0,3,FALSE),O176),1,0)</f>
        <v>1</v>
      </c>
      <c r="X176" s="338">
        <f t="shared" ref="X176:X182" si="380">IF(EXACT(VLOOKUP(M176,OFERTA_0,4,FALSE),P176),1,0)</f>
        <v>1</v>
      </c>
      <c r="Y176" s="338">
        <f t="shared" ref="Y176:Y182" si="381">IF(EXACT(VLOOKUP(M176,OFERTA_0,5,FALSE),Q176),1,0)</f>
        <v>1</v>
      </c>
      <c r="Z176" s="338">
        <f>IF(R176=0,0,1)</f>
        <v>1</v>
      </c>
      <c r="AA176" s="338">
        <f>IF(S176=0,0,1)</f>
        <v>1</v>
      </c>
      <c r="AB176" s="338">
        <f>PRODUCT(W176:AA176)</f>
        <v>1</v>
      </c>
      <c r="AC176" s="341">
        <f t="shared" ref="AC176:AC182" si="382">ROUND(S176,0)</f>
        <v>32997286</v>
      </c>
      <c r="AD176" s="340">
        <f t="shared" ref="AD176:AD182" si="383">S176-AC176</f>
        <v>0</v>
      </c>
      <c r="AE176" s="207"/>
      <c r="AF176" s="207"/>
      <c r="AG176" s="635" t="s">
        <v>1000</v>
      </c>
      <c r="AH176" s="609" t="s">
        <v>275</v>
      </c>
      <c r="AI176" s="549" t="s">
        <v>608</v>
      </c>
      <c r="AJ176" s="635" t="s">
        <v>93</v>
      </c>
      <c r="AK176" s="638">
        <v>1</v>
      </c>
      <c r="AL176" s="637">
        <v>49907539</v>
      </c>
      <c r="AM176" s="613">
        <v>49907539</v>
      </c>
      <c r="AN176" s="614"/>
      <c r="AO176" s="613"/>
      <c r="AP176" s="615"/>
      <c r="AQ176" s="338">
        <f t="shared" ref="AQ176:AQ182" si="384">IF(EXACT(VLOOKUP(AG176,OFERTA_0,3,FALSE),AI176),1,0)</f>
        <v>1</v>
      </c>
      <c r="AR176" s="338">
        <f t="shared" ref="AR176:AR182" si="385">IF(EXACT(VLOOKUP(AG176,OFERTA_0,4,FALSE),AJ176),1,0)</f>
        <v>1</v>
      </c>
      <c r="AS176" s="338">
        <f t="shared" ref="AS176:AS182" si="386">IF(EXACT(VLOOKUP(AG176,OFERTA_0,5,FALSE),AK176),1,0)</f>
        <v>1</v>
      </c>
      <c r="AT176" s="338">
        <f>IF(AL176=0,0,1)</f>
        <v>1</v>
      </c>
      <c r="AU176" s="338">
        <f>IF(AM176=0,0,1)</f>
        <v>1</v>
      </c>
      <c r="AV176" s="338">
        <f>PRODUCT(AQ176:AU176)</f>
        <v>1</v>
      </c>
      <c r="AW176" s="341">
        <f t="shared" ref="AW176:AW182" si="387">ROUND(AM176,0)</f>
        <v>49907539</v>
      </c>
      <c r="AX176" s="340">
        <f t="shared" ref="AX176:AX182" si="388">AM176-AW176</f>
        <v>0</v>
      </c>
      <c r="BA176" s="635" t="s">
        <v>1000</v>
      </c>
      <c r="BB176" s="609" t="s">
        <v>275</v>
      </c>
      <c r="BC176" s="549" t="s">
        <v>608</v>
      </c>
      <c r="BD176" s="635" t="s">
        <v>93</v>
      </c>
      <c r="BE176" s="638">
        <v>1</v>
      </c>
      <c r="BF176" s="637">
        <v>25204500</v>
      </c>
      <c r="BG176" s="613">
        <v>25204500</v>
      </c>
      <c r="BH176" s="614"/>
      <c r="BI176" s="613"/>
      <c r="BJ176" s="615"/>
      <c r="BK176" s="338">
        <f t="shared" ref="BK176:BK182" si="389">IF(EXACT(VLOOKUP(BA176,OFERTA_0,3,FALSE),BC176),1,0)</f>
        <v>1</v>
      </c>
      <c r="BL176" s="338">
        <f t="shared" ref="BL176:BL182" si="390">IF(EXACT(VLOOKUP(BA176,OFERTA_0,4,FALSE),BD176),1,0)</f>
        <v>1</v>
      </c>
      <c r="BM176" s="338">
        <f t="shared" ref="BM176:BM182" si="391">IF(EXACT(VLOOKUP(BA176,OFERTA_0,5,FALSE),BE176),1,0)</f>
        <v>1</v>
      </c>
      <c r="BN176" s="338">
        <f>IF(BF176=0,0,1)</f>
        <v>1</v>
      </c>
      <c r="BO176" s="338">
        <f>IF(BG176=0,0,1)</f>
        <v>1</v>
      </c>
      <c r="BP176" s="338">
        <f>PRODUCT(BK176:BO176)</f>
        <v>1</v>
      </c>
      <c r="BQ176" s="341">
        <f t="shared" ref="BQ176:BQ182" si="392">ROUND(BG176,0)</f>
        <v>25204500</v>
      </c>
      <c r="BR176" s="340">
        <f t="shared" ref="BR176:BR182" si="393">BG176-BQ176</f>
        <v>0</v>
      </c>
    </row>
    <row r="177" spans="1:70" s="288" customFormat="1" ht="60" x14ac:dyDescent="0.2">
      <c r="A177" s="215">
        <f t="shared" si="327"/>
        <v>164</v>
      </c>
      <c r="B177" s="472" t="s">
        <v>1001</v>
      </c>
      <c r="C177" s="449" t="s">
        <v>280</v>
      </c>
      <c r="D177" s="568" t="s">
        <v>609</v>
      </c>
      <c r="E177" s="472" t="s">
        <v>93</v>
      </c>
      <c r="F177" s="475">
        <v>1</v>
      </c>
      <c r="G177" s="536"/>
      <c r="H177" s="474">
        <v>0</v>
      </c>
      <c r="I177" s="452"/>
      <c r="J177" s="454"/>
      <c r="K177" s="199"/>
      <c r="L177" s="199"/>
      <c r="M177" s="635" t="s">
        <v>1001</v>
      </c>
      <c r="N177" s="609" t="s">
        <v>280</v>
      </c>
      <c r="O177" s="549" t="s">
        <v>609</v>
      </c>
      <c r="P177" s="635" t="s">
        <v>93</v>
      </c>
      <c r="Q177" s="638">
        <v>1</v>
      </c>
      <c r="R177" s="637">
        <v>2700976</v>
      </c>
      <c r="S177" s="613">
        <v>2700976</v>
      </c>
      <c r="T177" s="614"/>
      <c r="U177" s="613"/>
      <c r="V177" s="615"/>
      <c r="W177" s="338">
        <f t="shared" si="379"/>
        <v>1</v>
      </c>
      <c r="X177" s="338">
        <f t="shared" si="380"/>
        <v>1</v>
      </c>
      <c r="Y177" s="338">
        <f t="shared" si="381"/>
        <v>1</v>
      </c>
      <c r="Z177" s="338">
        <f t="shared" ref="Z177:Z178" si="394">IF(R177=0,0,1)</f>
        <v>1</v>
      </c>
      <c r="AA177" s="338">
        <f t="shared" ref="AA177:AA178" si="395">IF(S177=0,0,1)</f>
        <v>1</v>
      </c>
      <c r="AB177" s="338">
        <f t="shared" ref="AB177:AB178" si="396">PRODUCT(W177:AA177)</f>
        <v>1</v>
      </c>
      <c r="AC177" s="341">
        <f t="shared" si="382"/>
        <v>2700976</v>
      </c>
      <c r="AD177" s="340">
        <f t="shared" si="383"/>
        <v>0</v>
      </c>
      <c r="AE177" s="207"/>
      <c r="AF177" s="207"/>
      <c r="AG177" s="635" t="s">
        <v>1001</v>
      </c>
      <c r="AH177" s="609" t="s">
        <v>280</v>
      </c>
      <c r="AI177" s="549" t="s">
        <v>609</v>
      </c>
      <c r="AJ177" s="635" t="s">
        <v>93</v>
      </c>
      <c r="AK177" s="638">
        <v>1</v>
      </c>
      <c r="AL177" s="637">
        <v>2878842</v>
      </c>
      <c r="AM177" s="613">
        <v>2878842</v>
      </c>
      <c r="AN177" s="614"/>
      <c r="AO177" s="613"/>
      <c r="AP177" s="615"/>
      <c r="AQ177" s="338">
        <f t="shared" si="384"/>
        <v>1</v>
      </c>
      <c r="AR177" s="338">
        <f t="shared" si="385"/>
        <v>1</v>
      </c>
      <c r="AS177" s="338">
        <f t="shared" si="386"/>
        <v>1</v>
      </c>
      <c r="AT177" s="338">
        <f t="shared" ref="AT177:AT178" si="397">IF(AL177=0,0,1)</f>
        <v>1</v>
      </c>
      <c r="AU177" s="338">
        <f t="shared" ref="AU177:AU178" si="398">IF(AM177=0,0,1)</f>
        <v>1</v>
      </c>
      <c r="AV177" s="338">
        <f t="shared" ref="AV177:AV181" si="399">PRODUCT(AQ177:AU177)</f>
        <v>1</v>
      </c>
      <c r="AW177" s="341">
        <f t="shared" si="387"/>
        <v>2878842</v>
      </c>
      <c r="AX177" s="340">
        <f t="shared" si="388"/>
        <v>0</v>
      </c>
      <c r="BA177" s="635" t="s">
        <v>1001</v>
      </c>
      <c r="BB177" s="609" t="s">
        <v>280</v>
      </c>
      <c r="BC177" s="549" t="s">
        <v>609</v>
      </c>
      <c r="BD177" s="635" t="s">
        <v>93</v>
      </c>
      <c r="BE177" s="638">
        <v>1</v>
      </c>
      <c r="BF177" s="637">
        <v>2166154</v>
      </c>
      <c r="BG177" s="613">
        <v>2166154</v>
      </c>
      <c r="BH177" s="614"/>
      <c r="BI177" s="613"/>
      <c r="BJ177" s="615"/>
      <c r="BK177" s="338">
        <f t="shared" si="389"/>
        <v>1</v>
      </c>
      <c r="BL177" s="338">
        <f t="shared" si="390"/>
        <v>1</v>
      </c>
      <c r="BM177" s="338">
        <f t="shared" si="391"/>
        <v>1</v>
      </c>
      <c r="BN177" s="338">
        <f t="shared" ref="BN177:BN178" si="400">IF(BF177=0,0,1)</f>
        <v>1</v>
      </c>
      <c r="BO177" s="338">
        <f t="shared" ref="BO177:BO178" si="401">IF(BG177=0,0,1)</f>
        <v>1</v>
      </c>
      <c r="BP177" s="338">
        <f t="shared" ref="BP177:BP181" si="402">PRODUCT(BK177:BO177)</f>
        <v>1</v>
      </c>
      <c r="BQ177" s="341">
        <f t="shared" si="392"/>
        <v>2166154</v>
      </c>
      <c r="BR177" s="340">
        <f t="shared" si="393"/>
        <v>0</v>
      </c>
    </row>
    <row r="178" spans="1:70" s="288" customFormat="1" ht="60" x14ac:dyDescent="0.2">
      <c r="A178" s="215">
        <f t="shared" si="327"/>
        <v>165</v>
      </c>
      <c r="B178" s="472" t="s">
        <v>1002</v>
      </c>
      <c r="C178" s="449" t="s">
        <v>280</v>
      </c>
      <c r="D178" s="568" t="s">
        <v>610</v>
      </c>
      <c r="E178" s="472" t="s">
        <v>93</v>
      </c>
      <c r="F178" s="475">
        <v>4</v>
      </c>
      <c r="G178" s="536"/>
      <c r="H178" s="474">
        <v>0</v>
      </c>
      <c r="I178" s="452"/>
      <c r="J178" s="454"/>
      <c r="K178" s="199"/>
      <c r="L178" s="199"/>
      <c r="M178" s="635" t="s">
        <v>1002</v>
      </c>
      <c r="N178" s="609" t="s">
        <v>280</v>
      </c>
      <c r="O178" s="549" t="s">
        <v>610</v>
      </c>
      <c r="P178" s="635" t="s">
        <v>93</v>
      </c>
      <c r="Q178" s="638">
        <v>4</v>
      </c>
      <c r="R178" s="637">
        <v>2782346</v>
      </c>
      <c r="S178" s="613">
        <v>11129384</v>
      </c>
      <c r="T178" s="614"/>
      <c r="U178" s="613"/>
      <c r="V178" s="615"/>
      <c r="W178" s="338">
        <f t="shared" si="379"/>
        <v>1</v>
      </c>
      <c r="X178" s="338">
        <f t="shared" si="380"/>
        <v>1</v>
      </c>
      <c r="Y178" s="338">
        <f t="shared" si="381"/>
        <v>1</v>
      </c>
      <c r="Z178" s="338">
        <f t="shared" si="394"/>
        <v>1</v>
      </c>
      <c r="AA178" s="338">
        <f t="shared" si="395"/>
        <v>1</v>
      </c>
      <c r="AB178" s="338">
        <f t="shared" si="396"/>
        <v>1</v>
      </c>
      <c r="AC178" s="341">
        <f t="shared" si="382"/>
        <v>11129384</v>
      </c>
      <c r="AD178" s="340">
        <f t="shared" si="383"/>
        <v>0</v>
      </c>
      <c r="AE178" s="207"/>
      <c r="AF178" s="207"/>
      <c r="AG178" s="635" t="s">
        <v>1002</v>
      </c>
      <c r="AH178" s="609" t="s">
        <v>280</v>
      </c>
      <c r="AI178" s="549" t="s">
        <v>610</v>
      </c>
      <c r="AJ178" s="635" t="s">
        <v>93</v>
      </c>
      <c r="AK178" s="638">
        <v>4</v>
      </c>
      <c r="AL178" s="637">
        <v>3110741</v>
      </c>
      <c r="AM178" s="613">
        <v>12442964</v>
      </c>
      <c r="AN178" s="614"/>
      <c r="AO178" s="613"/>
      <c r="AP178" s="615"/>
      <c r="AQ178" s="338">
        <f t="shared" si="384"/>
        <v>1</v>
      </c>
      <c r="AR178" s="338">
        <f t="shared" si="385"/>
        <v>1</v>
      </c>
      <c r="AS178" s="338">
        <f t="shared" si="386"/>
        <v>1</v>
      </c>
      <c r="AT178" s="338">
        <f t="shared" si="397"/>
        <v>1</v>
      </c>
      <c r="AU178" s="338">
        <f t="shared" si="398"/>
        <v>1</v>
      </c>
      <c r="AV178" s="338">
        <f t="shared" si="399"/>
        <v>1</v>
      </c>
      <c r="AW178" s="341">
        <f t="shared" si="387"/>
        <v>12442964</v>
      </c>
      <c r="AX178" s="340">
        <f t="shared" si="388"/>
        <v>0</v>
      </c>
      <c r="BA178" s="635" t="s">
        <v>1002</v>
      </c>
      <c r="BB178" s="609" t="s">
        <v>280</v>
      </c>
      <c r="BC178" s="549" t="s">
        <v>610</v>
      </c>
      <c r="BD178" s="635" t="s">
        <v>93</v>
      </c>
      <c r="BE178" s="638">
        <v>4</v>
      </c>
      <c r="BF178" s="637">
        <v>2232728</v>
      </c>
      <c r="BG178" s="613">
        <v>8930912</v>
      </c>
      <c r="BH178" s="614"/>
      <c r="BI178" s="613"/>
      <c r="BJ178" s="615"/>
      <c r="BK178" s="338">
        <f t="shared" si="389"/>
        <v>1</v>
      </c>
      <c r="BL178" s="338">
        <f t="shared" si="390"/>
        <v>1</v>
      </c>
      <c r="BM178" s="338">
        <f t="shared" si="391"/>
        <v>1</v>
      </c>
      <c r="BN178" s="338">
        <f t="shared" si="400"/>
        <v>1</v>
      </c>
      <c r="BO178" s="338">
        <f t="shared" si="401"/>
        <v>1</v>
      </c>
      <c r="BP178" s="338">
        <f t="shared" si="402"/>
        <v>1</v>
      </c>
      <c r="BQ178" s="341">
        <f t="shared" si="392"/>
        <v>8930912</v>
      </c>
      <c r="BR178" s="340">
        <f t="shared" si="393"/>
        <v>0</v>
      </c>
    </row>
    <row r="179" spans="1:70" s="288" customFormat="1" ht="60" x14ac:dyDescent="0.2">
      <c r="A179" s="215">
        <f t="shared" si="327"/>
        <v>166</v>
      </c>
      <c r="B179" s="472" t="s">
        <v>1003</v>
      </c>
      <c r="C179" s="449" t="s">
        <v>280</v>
      </c>
      <c r="D179" s="568" t="s">
        <v>611</v>
      </c>
      <c r="E179" s="472" t="s">
        <v>93</v>
      </c>
      <c r="F179" s="475">
        <v>6</v>
      </c>
      <c r="G179" s="536"/>
      <c r="H179" s="474">
        <v>0</v>
      </c>
      <c r="I179" s="452"/>
      <c r="J179" s="454"/>
      <c r="K179" s="199"/>
      <c r="L179" s="199"/>
      <c r="M179" s="635" t="s">
        <v>1003</v>
      </c>
      <c r="N179" s="609" t="s">
        <v>280</v>
      </c>
      <c r="O179" s="549" t="s">
        <v>611</v>
      </c>
      <c r="P179" s="635" t="s">
        <v>93</v>
      </c>
      <c r="Q179" s="638">
        <v>6</v>
      </c>
      <c r="R179" s="637">
        <v>3054416</v>
      </c>
      <c r="S179" s="613">
        <v>18326496</v>
      </c>
      <c r="T179" s="614"/>
      <c r="U179" s="613"/>
      <c r="V179" s="615"/>
      <c r="W179" s="338">
        <f t="shared" si="379"/>
        <v>1</v>
      </c>
      <c r="X179" s="338">
        <f t="shared" si="380"/>
        <v>1</v>
      </c>
      <c r="Y179" s="338">
        <f t="shared" si="381"/>
        <v>1</v>
      </c>
      <c r="Z179" s="338">
        <f>IF(R179=0,0,1)</f>
        <v>1</v>
      </c>
      <c r="AA179" s="338">
        <f>IF(S179=0,0,1)</f>
        <v>1</v>
      </c>
      <c r="AB179" s="338">
        <f t="shared" ref="AB179:AB181" si="403">PRODUCT(W179:AA179)</f>
        <v>1</v>
      </c>
      <c r="AC179" s="341">
        <f t="shared" si="382"/>
        <v>18326496</v>
      </c>
      <c r="AD179" s="340">
        <f t="shared" si="383"/>
        <v>0</v>
      </c>
      <c r="AE179" s="207"/>
      <c r="AF179" s="207"/>
      <c r="AG179" s="635" t="s">
        <v>1003</v>
      </c>
      <c r="AH179" s="609" t="s">
        <v>280</v>
      </c>
      <c r="AI179" s="549" t="s">
        <v>611</v>
      </c>
      <c r="AJ179" s="635" t="s">
        <v>93</v>
      </c>
      <c r="AK179" s="638">
        <v>6</v>
      </c>
      <c r="AL179" s="637">
        <v>3854046</v>
      </c>
      <c r="AM179" s="613">
        <v>23124276</v>
      </c>
      <c r="AN179" s="614"/>
      <c r="AO179" s="613"/>
      <c r="AP179" s="615"/>
      <c r="AQ179" s="338">
        <f t="shared" si="384"/>
        <v>1</v>
      </c>
      <c r="AR179" s="338">
        <f t="shared" si="385"/>
        <v>1</v>
      </c>
      <c r="AS179" s="338">
        <f t="shared" si="386"/>
        <v>1</v>
      </c>
      <c r="AT179" s="338">
        <f>IF(AL179=0,0,1)</f>
        <v>1</v>
      </c>
      <c r="AU179" s="338">
        <f>IF(AM179=0,0,1)</f>
        <v>1</v>
      </c>
      <c r="AV179" s="338">
        <f t="shared" si="399"/>
        <v>1</v>
      </c>
      <c r="AW179" s="341">
        <f t="shared" si="387"/>
        <v>23124276</v>
      </c>
      <c r="AX179" s="340">
        <f t="shared" si="388"/>
        <v>0</v>
      </c>
      <c r="BA179" s="635" t="s">
        <v>1003</v>
      </c>
      <c r="BB179" s="609" t="s">
        <v>280</v>
      </c>
      <c r="BC179" s="549" t="s">
        <v>611</v>
      </c>
      <c r="BD179" s="635" t="s">
        <v>93</v>
      </c>
      <c r="BE179" s="638">
        <v>6</v>
      </c>
      <c r="BF179" s="637">
        <v>2456179</v>
      </c>
      <c r="BG179" s="613">
        <v>14737074</v>
      </c>
      <c r="BH179" s="614"/>
      <c r="BI179" s="613"/>
      <c r="BJ179" s="615"/>
      <c r="BK179" s="338">
        <f t="shared" si="389"/>
        <v>1</v>
      </c>
      <c r="BL179" s="338">
        <f t="shared" si="390"/>
        <v>1</v>
      </c>
      <c r="BM179" s="338">
        <f t="shared" si="391"/>
        <v>1</v>
      </c>
      <c r="BN179" s="338">
        <f>IF(BF179=0,0,1)</f>
        <v>1</v>
      </c>
      <c r="BO179" s="338">
        <f>IF(BG179=0,0,1)</f>
        <v>1</v>
      </c>
      <c r="BP179" s="338">
        <f t="shared" si="402"/>
        <v>1</v>
      </c>
      <c r="BQ179" s="341">
        <f t="shared" si="392"/>
        <v>14737074</v>
      </c>
      <c r="BR179" s="340">
        <f t="shared" si="393"/>
        <v>0</v>
      </c>
    </row>
    <row r="180" spans="1:70" s="288" customFormat="1" ht="60" x14ac:dyDescent="0.2">
      <c r="A180" s="215">
        <f t="shared" si="327"/>
        <v>167</v>
      </c>
      <c r="B180" s="472" t="s">
        <v>1004</v>
      </c>
      <c r="C180" s="449" t="s">
        <v>280</v>
      </c>
      <c r="D180" s="568" t="s">
        <v>612</v>
      </c>
      <c r="E180" s="472" t="s">
        <v>93</v>
      </c>
      <c r="F180" s="475">
        <v>2</v>
      </c>
      <c r="G180" s="536"/>
      <c r="H180" s="474">
        <v>0</v>
      </c>
      <c r="I180" s="452"/>
      <c r="J180" s="454"/>
      <c r="K180" s="199"/>
      <c r="L180" s="199"/>
      <c r="M180" s="635" t="s">
        <v>1004</v>
      </c>
      <c r="N180" s="609" t="s">
        <v>280</v>
      </c>
      <c r="O180" s="549" t="s">
        <v>612</v>
      </c>
      <c r="P180" s="635" t="s">
        <v>93</v>
      </c>
      <c r="Q180" s="638">
        <v>2</v>
      </c>
      <c r="R180" s="637">
        <v>3119512</v>
      </c>
      <c r="S180" s="613">
        <v>6239024</v>
      </c>
      <c r="T180" s="614"/>
      <c r="U180" s="613"/>
      <c r="V180" s="615"/>
      <c r="W180" s="338">
        <f t="shared" si="379"/>
        <v>1</v>
      </c>
      <c r="X180" s="338">
        <f t="shared" si="380"/>
        <v>1</v>
      </c>
      <c r="Y180" s="338">
        <f t="shared" si="381"/>
        <v>1</v>
      </c>
      <c r="Z180" s="338">
        <f>IF(R180=0,0,1)</f>
        <v>1</v>
      </c>
      <c r="AA180" s="338">
        <f>IF(S180=0,0,1)</f>
        <v>1</v>
      </c>
      <c r="AB180" s="338">
        <f t="shared" si="403"/>
        <v>1</v>
      </c>
      <c r="AC180" s="341">
        <f t="shared" si="382"/>
        <v>6239024</v>
      </c>
      <c r="AD180" s="340">
        <f t="shared" si="383"/>
        <v>0</v>
      </c>
      <c r="AE180" s="207"/>
      <c r="AF180" s="207"/>
      <c r="AG180" s="635" t="s">
        <v>1004</v>
      </c>
      <c r="AH180" s="609" t="s">
        <v>280</v>
      </c>
      <c r="AI180" s="549" t="s">
        <v>612</v>
      </c>
      <c r="AJ180" s="635" t="s">
        <v>93</v>
      </c>
      <c r="AK180" s="638">
        <v>2</v>
      </c>
      <c r="AL180" s="637">
        <v>4062121</v>
      </c>
      <c r="AM180" s="613">
        <v>8124242</v>
      </c>
      <c r="AN180" s="614"/>
      <c r="AO180" s="613"/>
      <c r="AP180" s="615"/>
      <c r="AQ180" s="338">
        <f t="shared" si="384"/>
        <v>1</v>
      </c>
      <c r="AR180" s="338">
        <f t="shared" si="385"/>
        <v>1</v>
      </c>
      <c r="AS180" s="338">
        <f t="shared" si="386"/>
        <v>1</v>
      </c>
      <c r="AT180" s="338">
        <f>IF(AL180=0,0,1)</f>
        <v>1</v>
      </c>
      <c r="AU180" s="338">
        <f>IF(AM180=0,0,1)</f>
        <v>1</v>
      </c>
      <c r="AV180" s="338">
        <f t="shared" si="399"/>
        <v>1</v>
      </c>
      <c r="AW180" s="341">
        <f t="shared" si="387"/>
        <v>8124242</v>
      </c>
      <c r="AX180" s="340">
        <f t="shared" si="388"/>
        <v>0</v>
      </c>
      <c r="BA180" s="635" t="s">
        <v>1004</v>
      </c>
      <c r="BB180" s="609" t="s">
        <v>280</v>
      </c>
      <c r="BC180" s="549" t="s">
        <v>612</v>
      </c>
      <c r="BD180" s="635" t="s">
        <v>93</v>
      </c>
      <c r="BE180" s="638">
        <v>2</v>
      </c>
      <c r="BF180" s="637">
        <v>2509344</v>
      </c>
      <c r="BG180" s="613">
        <v>5018688</v>
      </c>
      <c r="BH180" s="614"/>
      <c r="BI180" s="613"/>
      <c r="BJ180" s="615"/>
      <c r="BK180" s="338">
        <f t="shared" si="389"/>
        <v>1</v>
      </c>
      <c r="BL180" s="338">
        <f t="shared" si="390"/>
        <v>1</v>
      </c>
      <c r="BM180" s="338">
        <f t="shared" si="391"/>
        <v>1</v>
      </c>
      <c r="BN180" s="338">
        <f>IF(BF180=0,0,1)</f>
        <v>1</v>
      </c>
      <c r="BO180" s="338">
        <f>IF(BG180=0,0,1)</f>
        <v>1</v>
      </c>
      <c r="BP180" s="338">
        <f t="shared" si="402"/>
        <v>1</v>
      </c>
      <c r="BQ180" s="341">
        <f t="shared" si="392"/>
        <v>5018688</v>
      </c>
      <c r="BR180" s="340">
        <f t="shared" si="393"/>
        <v>0</v>
      </c>
    </row>
    <row r="181" spans="1:70" s="288" customFormat="1" ht="45" x14ac:dyDescent="0.2">
      <c r="A181" s="215">
        <f t="shared" si="327"/>
        <v>168</v>
      </c>
      <c r="B181" s="472" t="s">
        <v>1005</v>
      </c>
      <c r="C181" s="449" t="s">
        <v>280</v>
      </c>
      <c r="D181" s="568" t="s">
        <v>613</v>
      </c>
      <c r="E181" s="472" t="s">
        <v>93</v>
      </c>
      <c r="F181" s="475">
        <v>1</v>
      </c>
      <c r="G181" s="536"/>
      <c r="H181" s="474">
        <v>0</v>
      </c>
      <c r="I181" s="452"/>
      <c r="J181" s="454"/>
      <c r="K181" s="199"/>
      <c r="L181" s="199"/>
      <c r="M181" s="635" t="s">
        <v>1005</v>
      </c>
      <c r="N181" s="609" t="s">
        <v>280</v>
      </c>
      <c r="O181" s="549" t="s">
        <v>613</v>
      </c>
      <c r="P181" s="635" t="s">
        <v>93</v>
      </c>
      <c r="Q181" s="638">
        <v>1</v>
      </c>
      <c r="R181" s="637">
        <v>921638</v>
      </c>
      <c r="S181" s="613">
        <v>921638</v>
      </c>
      <c r="T181" s="614"/>
      <c r="U181" s="613"/>
      <c r="V181" s="615"/>
      <c r="W181" s="338">
        <f t="shared" si="379"/>
        <v>1</v>
      </c>
      <c r="X181" s="338">
        <f t="shared" si="380"/>
        <v>1</v>
      </c>
      <c r="Y181" s="338">
        <f t="shared" si="381"/>
        <v>1</v>
      </c>
      <c r="Z181" s="338">
        <f t="shared" ref="Z181" si="404">IF(R181=0,0,1)</f>
        <v>1</v>
      </c>
      <c r="AA181" s="338">
        <f t="shared" ref="AA181" si="405">IF(S181=0,0,1)</f>
        <v>1</v>
      </c>
      <c r="AB181" s="338">
        <f t="shared" si="403"/>
        <v>1</v>
      </c>
      <c r="AC181" s="341">
        <f t="shared" si="382"/>
        <v>921638</v>
      </c>
      <c r="AD181" s="340">
        <f t="shared" si="383"/>
        <v>0</v>
      </c>
      <c r="AE181" s="207"/>
      <c r="AF181" s="207"/>
      <c r="AG181" s="635" t="s">
        <v>1005</v>
      </c>
      <c r="AH181" s="609" t="s">
        <v>280</v>
      </c>
      <c r="AI181" s="549" t="s">
        <v>613</v>
      </c>
      <c r="AJ181" s="635" t="s">
        <v>93</v>
      </c>
      <c r="AK181" s="638">
        <v>1</v>
      </c>
      <c r="AL181" s="637">
        <v>738337</v>
      </c>
      <c r="AM181" s="613">
        <v>738337</v>
      </c>
      <c r="AN181" s="614"/>
      <c r="AO181" s="613"/>
      <c r="AP181" s="615"/>
      <c r="AQ181" s="338">
        <f t="shared" si="384"/>
        <v>1</v>
      </c>
      <c r="AR181" s="338">
        <f t="shared" si="385"/>
        <v>1</v>
      </c>
      <c r="AS181" s="338">
        <f t="shared" si="386"/>
        <v>1</v>
      </c>
      <c r="AT181" s="338">
        <f t="shared" ref="AT181" si="406">IF(AL181=0,0,1)</f>
        <v>1</v>
      </c>
      <c r="AU181" s="338">
        <f t="shared" ref="AU181" si="407">IF(AM181=0,0,1)</f>
        <v>1</v>
      </c>
      <c r="AV181" s="338">
        <f t="shared" si="399"/>
        <v>1</v>
      </c>
      <c r="AW181" s="341">
        <f t="shared" si="387"/>
        <v>738337</v>
      </c>
      <c r="AX181" s="340">
        <f t="shared" si="388"/>
        <v>0</v>
      </c>
      <c r="BA181" s="635" t="s">
        <v>1005</v>
      </c>
      <c r="BB181" s="609" t="s">
        <v>280</v>
      </c>
      <c r="BC181" s="549" t="s">
        <v>613</v>
      </c>
      <c r="BD181" s="635" t="s">
        <v>93</v>
      </c>
      <c r="BE181" s="638">
        <v>1</v>
      </c>
      <c r="BF181" s="637">
        <v>1175001</v>
      </c>
      <c r="BG181" s="613">
        <v>1175001</v>
      </c>
      <c r="BH181" s="614"/>
      <c r="BI181" s="613"/>
      <c r="BJ181" s="615"/>
      <c r="BK181" s="338">
        <f t="shared" si="389"/>
        <v>1</v>
      </c>
      <c r="BL181" s="338">
        <f t="shared" si="390"/>
        <v>1</v>
      </c>
      <c r="BM181" s="338">
        <f t="shared" si="391"/>
        <v>1</v>
      </c>
      <c r="BN181" s="338">
        <f t="shared" ref="BN181" si="408">IF(BF181=0,0,1)</f>
        <v>1</v>
      </c>
      <c r="BO181" s="338">
        <f t="shared" ref="BO181" si="409">IF(BG181=0,0,1)</f>
        <v>1</v>
      </c>
      <c r="BP181" s="338">
        <f t="shared" si="402"/>
        <v>1</v>
      </c>
      <c r="BQ181" s="341">
        <f t="shared" si="392"/>
        <v>1175001</v>
      </c>
      <c r="BR181" s="340">
        <f t="shared" si="393"/>
        <v>0</v>
      </c>
    </row>
    <row r="182" spans="1:70" s="288" customFormat="1" ht="45" x14ac:dyDescent="0.2">
      <c r="A182" s="215">
        <f t="shared" si="327"/>
        <v>169</v>
      </c>
      <c r="B182" s="472" t="s">
        <v>1006</v>
      </c>
      <c r="C182" s="449" t="s">
        <v>280</v>
      </c>
      <c r="D182" s="568" t="s">
        <v>614</v>
      </c>
      <c r="E182" s="472" t="s">
        <v>93</v>
      </c>
      <c r="F182" s="475">
        <v>12</v>
      </c>
      <c r="G182" s="536"/>
      <c r="H182" s="474">
        <v>0</v>
      </c>
      <c r="I182" s="453"/>
      <c r="J182" s="484"/>
      <c r="K182" s="199"/>
      <c r="L182" s="199"/>
      <c r="M182" s="635" t="s">
        <v>1006</v>
      </c>
      <c r="N182" s="609" t="s">
        <v>280</v>
      </c>
      <c r="O182" s="549" t="s">
        <v>614</v>
      </c>
      <c r="P182" s="635" t="s">
        <v>93</v>
      </c>
      <c r="Q182" s="638">
        <v>12</v>
      </c>
      <c r="R182" s="637">
        <v>386917</v>
      </c>
      <c r="S182" s="613">
        <v>4643004</v>
      </c>
      <c r="T182" s="614"/>
      <c r="U182" s="614"/>
      <c r="V182" s="645"/>
      <c r="W182" s="338">
        <f t="shared" si="379"/>
        <v>1</v>
      </c>
      <c r="X182" s="338">
        <f t="shared" si="380"/>
        <v>1</v>
      </c>
      <c r="Y182" s="338">
        <f t="shared" si="381"/>
        <v>1</v>
      </c>
      <c r="Z182" s="338">
        <f>IF(R182=0,0,1)</f>
        <v>1</v>
      </c>
      <c r="AA182" s="338">
        <f>IF(S182=0,0,1)</f>
        <v>1</v>
      </c>
      <c r="AB182" s="338">
        <f>PRODUCT(W182:AA182)</f>
        <v>1</v>
      </c>
      <c r="AC182" s="341">
        <f t="shared" si="382"/>
        <v>4643004</v>
      </c>
      <c r="AD182" s="340">
        <f t="shared" si="383"/>
        <v>0</v>
      </c>
      <c r="AE182" s="207"/>
      <c r="AF182" s="207"/>
      <c r="AG182" s="635" t="s">
        <v>1006</v>
      </c>
      <c r="AH182" s="609" t="s">
        <v>280</v>
      </c>
      <c r="AI182" s="549" t="s">
        <v>614</v>
      </c>
      <c r="AJ182" s="635" t="s">
        <v>93</v>
      </c>
      <c r="AK182" s="638">
        <v>12</v>
      </c>
      <c r="AL182" s="637">
        <v>638569</v>
      </c>
      <c r="AM182" s="613">
        <v>7662828</v>
      </c>
      <c r="AN182" s="614"/>
      <c r="AO182" s="614"/>
      <c r="AP182" s="645"/>
      <c r="AQ182" s="338">
        <f t="shared" si="384"/>
        <v>1</v>
      </c>
      <c r="AR182" s="338">
        <f t="shared" si="385"/>
        <v>1</v>
      </c>
      <c r="AS182" s="338">
        <f t="shared" si="386"/>
        <v>1</v>
      </c>
      <c r="AT182" s="338">
        <f>IF(AL182=0,0,1)</f>
        <v>1</v>
      </c>
      <c r="AU182" s="338">
        <f>IF(AM182=0,0,1)</f>
        <v>1</v>
      </c>
      <c r="AV182" s="338">
        <f>PRODUCT(AQ182:AU182)</f>
        <v>1</v>
      </c>
      <c r="AW182" s="341">
        <f t="shared" si="387"/>
        <v>7662828</v>
      </c>
      <c r="AX182" s="340">
        <f t="shared" si="388"/>
        <v>0</v>
      </c>
      <c r="BA182" s="635" t="s">
        <v>1006</v>
      </c>
      <c r="BB182" s="609" t="s">
        <v>280</v>
      </c>
      <c r="BC182" s="549" t="s">
        <v>614</v>
      </c>
      <c r="BD182" s="635" t="s">
        <v>93</v>
      </c>
      <c r="BE182" s="638">
        <v>12</v>
      </c>
      <c r="BF182" s="637">
        <v>599626</v>
      </c>
      <c r="BG182" s="613">
        <v>7195512</v>
      </c>
      <c r="BH182" s="614"/>
      <c r="BI182" s="614"/>
      <c r="BJ182" s="645"/>
      <c r="BK182" s="338">
        <f t="shared" si="389"/>
        <v>1</v>
      </c>
      <c r="BL182" s="338">
        <f t="shared" si="390"/>
        <v>1</v>
      </c>
      <c r="BM182" s="338">
        <f t="shared" si="391"/>
        <v>1</v>
      </c>
      <c r="BN182" s="338">
        <f>IF(BF182=0,0,1)</f>
        <v>1</v>
      </c>
      <c r="BO182" s="338">
        <f>IF(BG182=0,0,1)</f>
        <v>1</v>
      </c>
      <c r="BP182" s="338">
        <f>PRODUCT(BK182:BO182)</f>
        <v>1</v>
      </c>
      <c r="BQ182" s="341">
        <f t="shared" si="392"/>
        <v>7195512</v>
      </c>
      <c r="BR182" s="340">
        <f t="shared" si="393"/>
        <v>0</v>
      </c>
    </row>
    <row r="183" spans="1:70" s="288" customFormat="1" ht="15.75" x14ac:dyDescent="0.2">
      <c r="A183" s="215">
        <f t="shared" si="327"/>
        <v>170</v>
      </c>
      <c r="B183" s="485"/>
      <c r="C183" s="485"/>
      <c r="D183" s="569" t="s">
        <v>615</v>
      </c>
      <c r="E183" s="485"/>
      <c r="F183" s="486"/>
      <c r="G183" s="536"/>
      <c r="H183" s="480"/>
      <c r="I183" s="481"/>
      <c r="J183" s="487"/>
      <c r="K183" s="199"/>
      <c r="L183" s="199"/>
      <c r="M183" s="646"/>
      <c r="N183" s="646"/>
      <c r="O183" s="550" t="s">
        <v>615</v>
      </c>
      <c r="P183" s="646"/>
      <c r="Q183" s="647"/>
      <c r="R183" s="637"/>
      <c r="S183" s="642"/>
      <c r="T183" s="643"/>
      <c r="U183" s="643"/>
      <c r="V183" s="648"/>
      <c r="W183" s="338"/>
      <c r="X183" s="338"/>
      <c r="Y183" s="338"/>
      <c r="Z183" s="338"/>
      <c r="AA183" s="338"/>
      <c r="AB183" s="338"/>
      <c r="AC183" s="339"/>
      <c r="AD183" s="340"/>
      <c r="AE183" s="207"/>
      <c r="AF183" s="207"/>
      <c r="AG183" s="646" t="s">
        <v>1001</v>
      </c>
      <c r="AH183" s="646"/>
      <c r="AI183" s="550" t="s">
        <v>615</v>
      </c>
      <c r="AJ183" s="646"/>
      <c r="AK183" s="647"/>
      <c r="AL183" s="637"/>
      <c r="AM183" s="642"/>
      <c r="AN183" s="643"/>
      <c r="AO183" s="643"/>
      <c r="AP183" s="648"/>
      <c r="AQ183" s="338"/>
      <c r="AR183" s="338"/>
      <c r="AS183" s="338"/>
      <c r="AT183" s="338"/>
      <c r="AU183" s="338"/>
      <c r="AV183" s="338"/>
      <c r="AW183" s="339"/>
      <c r="AX183" s="340"/>
      <c r="BA183" s="646"/>
      <c r="BB183" s="646"/>
      <c r="BC183" s="550" t="s">
        <v>615</v>
      </c>
      <c r="BD183" s="646"/>
      <c r="BE183" s="647"/>
      <c r="BF183" s="637"/>
      <c r="BG183" s="642"/>
      <c r="BH183" s="643"/>
      <c r="BI183" s="643"/>
      <c r="BJ183" s="648"/>
      <c r="BK183" s="338"/>
      <c r="BL183" s="338"/>
      <c r="BM183" s="338"/>
      <c r="BN183" s="338"/>
      <c r="BO183" s="338"/>
      <c r="BP183" s="338"/>
      <c r="BQ183" s="339"/>
      <c r="BR183" s="340"/>
    </row>
    <row r="184" spans="1:70" s="288" customFormat="1" ht="70.5" customHeight="1" x14ac:dyDescent="0.2">
      <c r="A184" s="215">
        <f t="shared" si="327"/>
        <v>171</v>
      </c>
      <c r="B184" s="472" t="s">
        <v>1007</v>
      </c>
      <c r="C184" s="449" t="s">
        <v>275</v>
      </c>
      <c r="D184" s="568" t="s">
        <v>616</v>
      </c>
      <c r="E184" s="472" t="s">
        <v>91</v>
      </c>
      <c r="F184" s="475">
        <v>60</v>
      </c>
      <c r="G184" s="536"/>
      <c r="H184" s="474">
        <v>0</v>
      </c>
      <c r="I184" s="452"/>
      <c r="J184" s="454"/>
      <c r="K184" s="199"/>
      <c r="L184" s="199"/>
      <c r="M184" s="635" t="s">
        <v>1007</v>
      </c>
      <c r="N184" s="609" t="s">
        <v>275</v>
      </c>
      <c r="O184" s="549" t="s">
        <v>616</v>
      </c>
      <c r="P184" s="635" t="s">
        <v>91</v>
      </c>
      <c r="Q184" s="638">
        <v>60</v>
      </c>
      <c r="R184" s="637">
        <v>151721</v>
      </c>
      <c r="S184" s="613">
        <v>9103260</v>
      </c>
      <c r="T184" s="614"/>
      <c r="U184" s="613"/>
      <c r="V184" s="615"/>
      <c r="W184" s="338">
        <f t="shared" ref="W184:W189" si="410">IF(EXACT(VLOOKUP(M184,OFERTA_0,3,FALSE),O184),1,0)</f>
        <v>1</v>
      </c>
      <c r="X184" s="338">
        <f t="shared" ref="X184:X189" si="411">IF(EXACT(VLOOKUP(M184,OFERTA_0,4,FALSE),P184),1,0)</f>
        <v>1</v>
      </c>
      <c r="Y184" s="338">
        <f t="shared" ref="Y184:Y189" si="412">IF(EXACT(VLOOKUP(M184,OFERTA_0,5,FALSE),Q184),1,0)</f>
        <v>1</v>
      </c>
      <c r="Z184" s="338">
        <f t="shared" ref="Z184:AA187" si="413">IF(R184=0,0,1)</f>
        <v>1</v>
      </c>
      <c r="AA184" s="338">
        <f t="shared" si="413"/>
        <v>1</v>
      </c>
      <c r="AB184" s="338">
        <f>PRODUCT(W184:AA184)</f>
        <v>1</v>
      </c>
      <c r="AC184" s="341">
        <f t="shared" ref="AC184:AC189" si="414">ROUND(S184,0)</f>
        <v>9103260</v>
      </c>
      <c r="AD184" s="340">
        <f t="shared" ref="AD184:AD189" si="415">S184-AC184</f>
        <v>0</v>
      </c>
      <c r="AE184" s="207"/>
      <c r="AF184" s="207"/>
      <c r="AG184" s="635" t="s">
        <v>1007</v>
      </c>
      <c r="AH184" s="609" t="s">
        <v>275</v>
      </c>
      <c r="AI184" s="549" t="s">
        <v>616</v>
      </c>
      <c r="AJ184" s="635" t="s">
        <v>91</v>
      </c>
      <c r="AK184" s="638">
        <v>60</v>
      </c>
      <c r="AL184" s="637">
        <v>94714</v>
      </c>
      <c r="AM184" s="613">
        <v>5682840</v>
      </c>
      <c r="AN184" s="614"/>
      <c r="AO184" s="613"/>
      <c r="AP184" s="615"/>
      <c r="AQ184" s="338">
        <f t="shared" ref="AQ184:AQ189" si="416">IF(EXACT(VLOOKUP(AG184,OFERTA_0,3,FALSE),AI184),1,0)</f>
        <v>1</v>
      </c>
      <c r="AR184" s="338">
        <f t="shared" ref="AR184:AR189" si="417">IF(EXACT(VLOOKUP(AG184,OFERTA_0,4,FALSE),AJ184),1,0)</f>
        <v>1</v>
      </c>
      <c r="AS184" s="338">
        <f t="shared" ref="AS184:AS189" si="418">IF(EXACT(VLOOKUP(AG184,OFERTA_0,5,FALSE),AK184),1,0)</f>
        <v>1</v>
      </c>
      <c r="AT184" s="338">
        <f t="shared" ref="AT184:AT187" si="419">IF(AL184=0,0,1)</f>
        <v>1</v>
      </c>
      <c r="AU184" s="338">
        <f t="shared" ref="AU184:AU187" si="420">IF(AM184=0,0,1)</f>
        <v>1</v>
      </c>
      <c r="AV184" s="338">
        <f>PRODUCT(AQ184:AU184)</f>
        <v>1</v>
      </c>
      <c r="AW184" s="341">
        <f t="shared" ref="AW184:AW189" si="421">ROUND(AM184,0)</f>
        <v>5682840</v>
      </c>
      <c r="AX184" s="340">
        <f t="shared" ref="AX184:AX189" si="422">AM184-AW184</f>
        <v>0</v>
      </c>
      <c r="BA184" s="635" t="s">
        <v>1007</v>
      </c>
      <c r="BB184" s="609" t="s">
        <v>275</v>
      </c>
      <c r="BC184" s="549" t="s">
        <v>616</v>
      </c>
      <c r="BD184" s="635" t="s">
        <v>91</v>
      </c>
      <c r="BE184" s="638">
        <v>60</v>
      </c>
      <c r="BF184" s="637">
        <v>173809</v>
      </c>
      <c r="BG184" s="613">
        <v>10428540</v>
      </c>
      <c r="BH184" s="614"/>
      <c r="BI184" s="613"/>
      <c r="BJ184" s="615"/>
      <c r="BK184" s="338">
        <f t="shared" ref="BK184:BK189" si="423">IF(EXACT(VLOOKUP(BA184,OFERTA_0,3,FALSE),BC184),1,0)</f>
        <v>1</v>
      </c>
      <c r="BL184" s="338">
        <f t="shared" ref="BL184:BL189" si="424">IF(EXACT(VLOOKUP(BA184,OFERTA_0,4,FALSE),BD184),1,0)</f>
        <v>1</v>
      </c>
      <c r="BM184" s="338">
        <f t="shared" ref="BM184:BM189" si="425">IF(EXACT(VLOOKUP(BA184,OFERTA_0,5,FALSE),BE184),1,0)</f>
        <v>1</v>
      </c>
      <c r="BN184" s="338">
        <f t="shared" ref="BN184:BN187" si="426">IF(BF184=0,0,1)</f>
        <v>1</v>
      </c>
      <c r="BO184" s="338">
        <f t="shared" ref="BO184:BO187" si="427">IF(BG184=0,0,1)</f>
        <v>1</v>
      </c>
      <c r="BP184" s="338">
        <f>PRODUCT(BK184:BO184)</f>
        <v>1</v>
      </c>
      <c r="BQ184" s="341">
        <f t="shared" ref="BQ184:BQ189" si="428">ROUND(BG184,0)</f>
        <v>10428540</v>
      </c>
      <c r="BR184" s="340">
        <f t="shared" ref="BR184:BR189" si="429">BG184-BQ184</f>
        <v>0</v>
      </c>
    </row>
    <row r="185" spans="1:70" s="288" customFormat="1" ht="70.5" customHeight="1" x14ac:dyDescent="0.2">
      <c r="A185" s="215">
        <f t="shared" si="327"/>
        <v>172</v>
      </c>
      <c r="B185" s="472" t="s">
        <v>1008</v>
      </c>
      <c r="C185" s="449" t="s">
        <v>280</v>
      </c>
      <c r="D185" s="568" t="s">
        <v>617</v>
      </c>
      <c r="E185" s="472" t="s">
        <v>91</v>
      </c>
      <c r="F185" s="475">
        <v>10</v>
      </c>
      <c r="G185" s="536"/>
      <c r="H185" s="474">
        <v>0</v>
      </c>
      <c r="I185" s="452"/>
      <c r="J185" s="454"/>
      <c r="K185" s="199"/>
      <c r="L185" s="199"/>
      <c r="M185" s="635" t="s">
        <v>1008</v>
      </c>
      <c r="N185" s="609" t="s">
        <v>280</v>
      </c>
      <c r="O185" s="549" t="s">
        <v>617</v>
      </c>
      <c r="P185" s="635" t="s">
        <v>91</v>
      </c>
      <c r="Q185" s="638">
        <v>10</v>
      </c>
      <c r="R185" s="637">
        <v>114527</v>
      </c>
      <c r="S185" s="613">
        <v>1145270</v>
      </c>
      <c r="T185" s="614"/>
      <c r="U185" s="613"/>
      <c r="V185" s="615"/>
      <c r="W185" s="338">
        <f t="shared" si="410"/>
        <v>1</v>
      </c>
      <c r="X185" s="338">
        <f t="shared" si="411"/>
        <v>1</v>
      </c>
      <c r="Y185" s="338">
        <f t="shared" si="412"/>
        <v>1</v>
      </c>
      <c r="Z185" s="338">
        <f t="shared" si="413"/>
        <v>1</v>
      </c>
      <c r="AA185" s="338">
        <f t="shared" si="413"/>
        <v>1</v>
      </c>
      <c r="AB185" s="338">
        <f>PRODUCT(W185:AA185)</f>
        <v>1</v>
      </c>
      <c r="AC185" s="341">
        <f t="shared" si="414"/>
        <v>1145270</v>
      </c>
      <c r="AD185" s="340">
        <f t="shared" si="415"/>
        <v>0</v>
      </c>
      <c r="AE185" s="207"/>
      <c r="AF185" s="207"/>
      <c r="AG185" s="635" t="s">
        <v>1008</v>
      </c>
      <c r="AH185" s="609" t="s">
        <v>280</v>
      </c>
      <c r="AI185" s="549" t="s">
        <v>617</v>
      </c>
      <c r="AJ185" s="635" t="s">
        <v>91</v>
      </c>
      <c r="AK185" s="638">
        <v>10</v>
      </c>
      <c r="AL185" s="637">
        <v>76481</v>
      </c>
      <c r="AM185" s="613">
        <v>764810</v>
      </c>
      <c r="AN185" s="614"/>
      <c r="AO185" s="613"/>
      <c r="AP185" s="615"/>
      <c r="AQ185" s="338">
        <f t="shared" si="416"/>
        <v>1</v>
      </c>
      <c r="AR185" s="338">
        <f t="shared" si="417"/>
        <v>1</v>
      </c>
      <c r="AS185" s="338">
        <f t="shared" si="418"/>
        <v>1</v>
      </c>
      <c r="AT185" s="338">
        <f t="shared" si="419"/>
        <v>1</v>
      </c>
      <c r="AU185" s="338">
        <f t="shared" si="420"/>
        <v>1</v>
      </c>
      <c r="AV185" s="338">
        <f>PRODUCT(AQ185:AU185)</f>
        <v>1</v>
      </c>
      <c r="AW185" s="341">
        <f t="shared" si="421"/>
        <v>764810</v>
      </c>
      <c r="AX185" s="340">
        <f t="shared" si="422"/>
        <v>0</v>
      </c>
      <c r="BA185" s="635" t="s">
        <v>1008</v>
      </c>
      <c r="BB185" s="609" t="s">
        <v>280</v>
      </c>
      <c r="BC185" s="549" t="s">
        <v>617</v>
      </c>
      <c r="BD185" s="635" t="s">
        <v>91</v>
      </c>
      <c r="BE185" s="638">
        <v>10</v>
      </c>
      <c r="BF185" s="637">
        <v>116867</v>
      </c>
      <c r="BG185" s="613">
        <v>1168670</v>
      </c>
      <c r="BH185" s="614"/>
      <c r="BI185" s="613"/>
      <c r="BJ185" s="615"/>
      <c r="BK185" s="338">
        <f t="shared" si="423"/>
        <v>1</v>
      </c>
      <c r="BL185" s="338">
        <f t="shared" si="424"/>
        <v>1</v>
      </c>
      <c r="BM185" s="338">
        <f t="shared" si="425"/>
        <v>1</v>
      </c>
      <c r="BN185" s="338">
        <f t="shared" si="426"/>
        <v>1</v>
      </c>
      <c r="BO185" s="338">
        <f t="shared" si="427"/>
        <v>1</v>
      </c>
      <c r="BP185" s="338">
        <f>PRODUCT(BK185:BO185)</f>
        <v>1</v>
      </c>
      <c r="BQ185" s="341">
        <f t="shared" si="428"/>
        <v>1168670</v>
      </c>
      <c r="BR185" s="340">
        <f t="shared" si="429"/>
        <v>0</v>
      </c>
    </row>
    <row r="186" spans="1:70" s="288" customFormat="1" ht="70.5" customHeight="1" x14ac:dyDescent="0.2">
      <c r="A186" s="215">
        <f t="shared" si="327"/>
        <v>173</v>
      </c>
      <c r="B186" s="472" t="s">
        <v>1009</v>
      </c>
      <c r="C186" s="449" t="s">
        <v>280</v>
      </c>
      <c r="D186" s="568" t="s">
        <v>604</v>
      </c>
      <c r="E186" s="472" t="s">
        <v>91</v>
      </c>
      <c r="F186" s="475">
        <v>90</v>
      </c>
      <c r="G186" s="536"/>
      <c r="H186" s="474">
        <v>0</v>
      </c>
      <c r="I186" s="452"/>
      <c r="J186" s="454"/>
      <c r="K186" s="199"/>
      <c r="L186" s="199"/>
      <c r="M186" s="635" t="s">
        <v>1009</v>
      </c>
      <c r="N186" s="609" t="s">
        <v>280</v>
      </c>
      <c r="O186" s="549" t="s">
        <v>604</v>
      </c>
      <c r="P186" s="635" t="s">
        <v>91</v>
      </c>
      <c r="Q186" s="638">
        <v>90</v>
      </c>
      <c r="R186" s="637">
        <v>72318</v>
      </c>
      <c r="S186" s="613">
        <v>6508620</v>
      </c>
      <c r="T186" s="614"/>
      <c r="U186" s="613"/>
      <c r="V186" s="615"/>
      <c r="W186" s="338">
        <f t="shared" si="410"/>
        <v>1</v>
      </c>
      <c r="X186" s="338">
        <f t="shared" si="411"/>
        <v>1</v>
      </c>
      <c r="Y186" s="338">
        <f t="shared" si="412"/>
        <v>1</v>
      </c>
      <c r="Z186" s="338">
        <f t="shared" si="413"/>
        <v>1</v>
      </c>
      <c r="AA186" s="338">
        <f t="shared" si="413"/>
        <v>1</v>
      </c>
      <c r="AB186" s="338">
        <f>PRODUCT(W186:AA186)</f>
        <v>1</v>
      </c>
      <c r="AC186" s="341">
        <f t="shared" si="414"/>
        <v>6508620</v>
      </c>
      <c r="AD186" s="340">
        <f t="shared" si="415"/>
        <v>0</v>
      </c>
      <c r="AE186" s="207"/>
      <c r="AF186" s="207"/>
      <c r="AG186" s="635" t="s">
        <v>1009</v>
      </c>
      <c r="AH186" s="609" t="s">
        <v>280</v>
      </c>
      <c r="AI186" s="549" t="s">
        <v>604</v>
      </c>
      <c r="AJ186" s="635" t="s">
        <v>91</v>
      </c>
      <c r="AK186" s="638">
        <v>90</v>
      </c>
      <c r="AL186" s="637">
        <v>48619</v>
      </c>
      <c r="AM186" s="613">
        <v>4375710</v>
      </c>
      <c r="AN186" s="614"/>
      <c r="AO186" s="613"/>
      <c r="AP186" s="615"/>
      <c r="AQ186" s="338">
        <f t="shared" si="416"/>
        <v>1</v>
      </c>
      <c r="AR186" s="338">
        <f t="shared" si="417"/>
        <v>1</v>
      </c>
      <c r="AS186" s="338">
        <f t="shared" si="418"/>
        <v>1</v>
      </c>
      <c r="AT186" s="338">
        <f t="shared" si="419"/>
        <v>1</v>
      </c>
      <c r="AU186" s="338">
        <f t="shared" si="420"/>
        <v>1</v>
      </c>
      <c r="AV186" s="338">
        <f>PRODUCT(AQ186:AU186)</f>
        <v>1</v>
      </c>
      <c r="AW186" s="341">
        <f t="shared" si="421"/>
        <v>4375710</v>
      </c>
      <c r="AX186" s="340">
        <f t="shared" si="422"/>
        <v>0</v>
      </c>
      <c r="BA186" s="635" t="s">
        <v>1009</v>
      </c>
      <c r="BB186" s="609" t="s">
        <v>280</v>
      </c>
      <c r="BC186" s="549" t="s">
        <v>604</v>
      </c>
      <c r="BD186" s="635" t="s">
        <v>91</v>
      </c>
      <c r="BE186" s="638">
        <v>90</v>
      </c>
      <c r="BF186" s="637">
        <v>73607</v>
      </c>
      <c r="BG186" s="613">
        <v>6624630</v>
      </c>
      <c r="BH186" s="614"/>
      <c r="BI186" s="613"/>
      <c r="BJ186" s="615"/>
      <c r="BK186" s="338">
        <f t="shared" si="423"/>
        <v>1</v>
      </c>
      <c r="BL186" s="338">
        <f t="shared" si="424"/>
        <v>1</v>
      </c>
      <c r="BM186" s="338">
        <f t="shared" si="425"/>
        <v>1</v>
      </c>
      <c r="BN186" s="338">
        <f t="shared" si="426"/>
        <v>1</v>
      </c>
      <c r="BO186" s="338">
        <f t="shared" si="427"/>
        <v>1</v>
      </c>
      <c r="BP186" s="338">
        <f>PRODUCT(BK186:BO186)</f>
        <v>1</v>
      </c>
      <c r="BQ186" s="341">
        <f t="shared" si="428"/>
        <v>6624630</v>
      </c>
      <c r="BR186" s="340">
        <f t="shared" si="429"/>
        <v>0</v>
      </c>
    </row>
    <row r="187" spans="1:70" s="288" customFormat="1" ht="70.5" customHeight="1" x14ac:dyDescent="0.2">
      <c r="A187" s="215">
        <f t="shared" si="327"/>
        <v>174</v>
      </c>
      <c r="B187" s="472" t="s">
        <v>1010</v>
      </c>
      <c r="C187" s="449" t="s">
        <v>280</v>
      </c>
      <c r="D187" s="568" t="s">
        <v>618</v>
      </c>
      <c r="E187" s="472" t="s">
        <v>91</v>
      </c>
      <c r="F187" s="475">
        <v>60</v>
      </c>
      <c r="G187" s="536"/>
      <c r="H187" s="474">
        <v>0</v>
      </c>
      <c r="I187" s="452"/>
      <c r="J187" s="454"/>
      <c r="K187" s="199"/>
      <c r="L187" s="199"/>
      <c r="M187" s="635" t="s">
        <v>1010</v>
      </c>
      <c r="N187" s="609" t="s">
        <v>280</v>
      </c>
      <c r="O187" s="549" t="s">
        <v>618</v>
      </c>
      <c r="P187" s="635" t="s">
        <v>91</v>
      </c>
      <c r="Q187" s="638">
        <v>60</v>
      </c>
      <c r="R187" s="637">
        <v>62698</v>
      </c>
      <c r="S187" s="613">
        <v>3761880</v>
      </c>
      <c r="T187" s="614"/>
      <c r="U187" s="613"/>
      <c r="V187" s="615"/>
      <c r="W187" s="338">
        <f t="shared" si="410"/>
        <v>1</v>
      </c>
      <c r="X187" s="338">
        <f t="shared" si="411"/>
        <v>1</v>
      </c>
      <c r="Y187" s="338">
        <f t="shared" si="412"/>
        <v>1</v>
      </c>
      <c r="Z187" s="338">
        <f t="shared" si="413"/>
        <v>1</v>
      </c>
      <c r="AA187" s="338">
        <f t="shared" si="413"/>
        <v>1</v>
      </c>
      <c r="AB187" s="338">
        <f t="shared" ref="AB187" si="430">PRODUCT(W187:AA187)</f>
        <v>1</v>
      </c>
      <c r="AC187" s="341">
        <f t="shared" si="414"/>
        <v>3761880</v>
      </c>
      <c r="AD187" s="340">
        <f t="shared" si="415"/>
        <v>0</v>
      </c>
      <c r="AE187" s="207"/>
      <c r="AF187" s="207"/>
      <c r="AG187" s="635" t="s">
        <v>1010</v>
      </c>
      <c r="AH187" s="609" t="s">
        <v>280</v>
      </c>
      <c r="AI187" s="549" t="s">
        <v>618</v>
      </c>
      <c r="AJ187" s="635" t="s">
        <v>91</v>
      </c>
      <c r="AK187" s="638">
        <v>60</v>
      </c>
      <c r="AL187" s="637">
        <v>41502</v>
      </c>
      <c r="AM187" s="613">
        <v>2490120</v>
      </c>
      <c r="AN187" s="614"/>
      <c r="AO187" s="613"/>
      <c r="AP187" s="615"/>
      <c r="AQ187" s="338">
        <f t="shared" si="416"/>
        <v>1</v>
      </c>
      <c r="AR187" s="338">
        <f t="shared" si="417"/>
        <v>1</v>
      </c>
      <c r="AS187" s="338">
        <f t="shared" si="418"/>
        <v>1</v>
      </c>
      <c r="AT187" s="338">
        <f t="shared" si="419"/>
        <v>1</v>
      </c>
      <c r="AU187" s="338">
        <f t="shared" si="420"/>
        <v>1</v>
      </c>
      <c r="AV187" s="338">
        <f t="shared" ref="AV187" si="431">PRODUCT(AQ187:AU187)</f>
        <v>1</v>
      </c>
      <c r="AW187" s="341">
        <f t="shared" si="421"/>
        <v>2490120</v>
      </c>
      <c r="AX187" s="340">
        <f t="shared" si="422"/>
        <v>0</v>
      </c>
      <c r="BA187" s="635" t="s">
        <v>1010</v>
      </c>
      <c r="BB187" s="609" t="s">
        <v>280</v>
      </c>
      <c r="BC187" s="549" t="s">
        <v>618</v>
      </c>
      <c r="BD187" s="635" t="s">
        <v>91</v>
      </c>
      <c r="BE187" s="638">
        <v>60</v>
      </c>
      <c r="BF187" s="637">
        <v>60077</v>
      </c>
      <c r="BG187" s="613">
        <v>3604620</v>
      </c>
      <c r="BH187" s="614"/>
      <c r="BI187" s="613"/>
      <c r="BJ187" s="615"/>
      <c r="BK187" s="338">
        <f t="shared" si="423"/>
        <v>1</v>
      </c>
      <c r="BL187" s="338">
        <f t="shared" si="424"/>
        <v>1</v>
      </c>
      <c r="BM187" s="338">
        <f t="shared" si="425"/>
        <v>1</v>
      </c>
      <c r="BN187" s="338">
        <f t="shared" si="426"/>
        <v>1</v>
      </c>
      <c r="BO187" s="338">
        <f t="shared" si="427"/>
        <v>1</v>
      </c>
      <c r="BP187" s="338">
        <f t="shared" ref="BP187" si="432">PRODUCT(BK187:BO187)</f>
        <v>1</v>
      </c>
      <c r="BQ187" s="341">
        <f t="shared" si="428"/>
        <v>3604620</v>
      </c>
      <c r="BR187" s="340">
        <f t="shared" si="429"/>
        <v>0</v>
      </c>
    </row>
    <row r="188" spans="1:70" s="288" customFormat="1" ht="70.5" customHeight="1" x14ac:dyDescent="0.2">
      <c r="A188" s="215">
        <f t="shared" si="327"/>
        <v>175</v>
      </c>
      <c r="B188" s="472" t="s">
        <v>1011</v>
      </c>
      <c r="C188" s="449" t="s">
        <v>280</v>
      </c>
      <c r="D188" s="568" t="s">
        <v>603</v>
      </c>
      <c r="E188" s="472" t="s">
        <v>91</v>
      </c>
      <c r="F188" s="475">
        <v>60</v>
      </c>
      <c r="G188" s="536"/>
      <c r="H188" s="474">
        <v>0</v>
      </c>
      <c r="I188" s="452"/>
      <c r="J188" s="454"/>
      <c r="K188" s="199"/>
      <c r="L188" s="199"/>
      <c r="M188" s="635" t="s">
        <v>1011</v>
      </c>
      <c r="N188" s="609" t="s">
        <v>280</v>
      </c>
      <c r="O188" s="549" t="s">
        <v>603</v>
      </c>
      <c r="P188" s="635" t="s">
        <v>91</v>
      </c>
      <c r="Q188" s="638">
        <v>60</v>
      </c>
      <c r="R188" s="637">
        <v>44434</v>
      </c>
      <c r="S188" s="613">
        <v>2666040</v>
      </c>
      <c r="T188" s="614"/>
      <c r="U188" s="613"/>
      <c r="V188" s="615"/>
      <c r="W188" s="338">
        <f t="shared" si="410"/>
        <v>1</v>
      </c>
      <c r="X188" s="338">
        <f t="shared" si="411"/>
        <v>1</v>
      </c>
      <c r="Y188" s="338">
        <f t="shared" si="412"/>
        <v>1</v>
      </c>
      <c r="Z188" s="338">
        <f>IF(R188=0,0,1)</f>
        <v>1</v>
      </c>
      <c r="AA188" s="338">
        <f>IF(S188=0,0,1)</f>
        <v>1</v>
      </c>
      <c r="AB188" s="338">
        <f>PRODUCT(W188:AA188)</f>
        <v>1</v>
      </c>
      <c r="AC188" s="341">
        <f t="shared" si="414"/>
        <v>2666040</v>
      </c>
      <c r="AD188" s="340">
        <f t="shared" si="415"/>
        <v>0</v>
      </c>
      <c r="AE188" s="207"/>
      <c r="AF188" s="207"/>
      <c r="AG188" s="635" t="s">
        <v>1011</v>
      </c>
      <c r="AH188" s="609" t="s">
        <v>280</v>
      </c>
      <c r="AI188" s="549" t="s">
        <v>603</v>
      </c>
      <c r="AJ188" s="635" t="s">
        <v>91</v>
      </c>
      <c r="AK188" s="638">
        <v>60</v>
      </c>
      <c r="AL188" s="637">
        <v>30158</v>
      </c>
      <c r="AM188" s="613">
        <v>1809480</v>
      </c>
      <c r="AN188" s="614"/>
      <c r="AO188" s="613"/>
      <c r="AP188" s="615"/>
      <c r="AQ188" s="338">
        <f t="shared" si="416"/>
        <v>1</v>
      </c>
      <c r="AR188" s="338">
        <f t="shared" si="417"/>
        <v>1</v>
      </c>
      <c r="AS188" s="338">
        <f t="shared" si="418"/>
        <v>1</v>
      </c>
      <c r="AT188" s="338">
        <f>IF(AL188=0,0,1)</f>
        <v>1</v>
      </c>
      <c r="AU188" s="338">
        <f>IF(AM188=0,0,1)</f>
        <v>1</v>
      </c>
      <c r="AV188" s="338">
        <f>PRODUCT(AQ188:AU188)</f>
        <v>1</v>
      </c>
      <c r="AW188" s="341">
        <f t="shared" si="421"/>
        <v>1809480</v>
      </c>
      <c r="AX188" s="340">
        <f t="shared" si="422"/>
        <v>0</v>
      </c>
      <c r="BA188" s="635" t="s">
        <v>1011</v>
      </c>
      <c r="BB188" s="609" t="s">
        <v>280</v>
      </c>
      <c r="BC188" s="549" t="s">
        <v>603</v>
      </c>
      <c r="BD188" s="635" t="s">
        <v>91</v>
      </c>
      <c r="BE188" s="638">
        <v>60</v>
      </c>
      <c r="BF188" s="637">
        <v>57903</v>
      </c>
      <c r="BG188" s="613">
        <v>3474180</v>
      </c>
      <c r="BH188" s="614"/>
      <c r="BI188" s="613"/>
      <c r="BJ188" s="615"/>
      <c r="BK188" s="338">
        <f t="shared" si="423"/>
        <v>1</v>
      </c>
      <c r="BL188" s="338">
        <f t="shared" si="424"/>
        <v>1</v>
      </c>
      <c r="BM188" s="338">
        <f t="shared" si="425"/>
        <v>1</v>
      </c>
      <c r="BN188" s="338">
        <f>IF(BF188=0,0,1)</f>
        <v>1</v>
      </c>
      <c r="BO188" s="338">
        <f>IF(BG188=0,0,1)</f>
        <v>1</v>
      </c>
      <c r="BP188" s="338">
        <f>PRODUCT(BK188:BO188)</f>
        <v>1</v>
      </c>
      <c r="BQ188" s="341">
        <f t="shared" si="428"/>
        <v>3474180</v>
      </c>
      <c r="BR188" s="340">
        <f t="shared" si="429"/>
        <v>0</v>
      </c>
    </row>
    <row r="189" spans="1:70" s="288" customFormat="1" ht="70.5" customHeight="1" x14ac:dyDescent="0.2">
      <c r="A189" s="215">
        <f t="shared" si="327"/>
        <v>176</v>
      </c>
      <c r="B189" s="472" t="s">
        <v>1012</v>
      </c>
      <c r="C189" s="449" t="s">
        <v>280</v>
      </c>
      <c r="D189" s="568" t="s">
        <v>619</v>
      </c>
      <c r="E189" s="472" t="s">
        <v>91</v>
      </c>
      <c r="F189" s="475">
        <v>60</v>
      </c>
      <c r="G189" s="536"/>
      <c r="H189" s="474">
        <v>0</v>
      </c>
      <c r="I189" s="453"/>
      <c r="J189" s="484"/>
      <c r="K189" s="199"/>
      <c r="L189" s="199"/>
      <c r="M189" s="635" t="s">
        <v>1012</v>
      </c>
      <c r="N189" s="609" t="s">
        <v>280</v>
      </c>
      <c r="O189" s="549" t="s">
        <v>619</v>
      </c>
      <c r="P189" s="635" t="s">
        <v>91</v>
      </c>
      <c r="Q189" s="638">
        <v>60</v>
      </c>
      <c r="R189" s="637">
        <v>32849</v>
      </c>
      <c r="S189" s="613">
        <v>1970940</v>
      </c>
      <c r="T189" s="614"/>
      <c r="U189" s="614"/>
      <c r="V189" s="645"/>
      <c r="W189" s="338">
        <f t="shared" si="410"/>
        <v>1</v>
      </c>
      <c r="X189" s="338">
        <f t="shared" si="411"/>
        <v>1</v>
      </c>
      <c r="Y189" s="338">
        <f t="shared" si="412"/>
        <v>1</v>
      </c>
      <c r="Z189" s="338">
        <f t="shared" ref="Z189" si="433">IF(R189=0,0,1)</f>
        <v>1</v>
      </c>
      <c r="AA189" s="338">
        <f t="shared" ref="AA189" si="434">IF(S189=0,0,1)</f>
        <v>1</v>
      </c>
      <c r="AB189" s="338">
        <f t="shared" ref="AB189" si="435">PRODUCT(W189:AA189)</f>
        <v>1</v>
      </c>
      <c r="AC189" s="341">
        <f t="shared" si="414"/>
        <v>1970940</v>
      </c>
      <c r="AD189" s="340">
        <f t="shared" si="415"/>
        <v>0</v>
      </c>
      <c r="AE189" s="207"/>
      <c r="AF189" s="207"/>
      <c r="AG189" s="635" t="s">
        <v>1012</v>
      </c>
      <c r="AH189" s="609" t="s">
        <v>280</v>
      </c>
      <c r="AI189" s="549" t="s">
        <v>619</v>
      </c>
      <c r="AJ189" s="635" t="s">
        <v>91</v>
      </c>
      <c r="AK189" s="638">
        <v>60</v>
      </c>
      <c r="AL189" s="637">
        <v>23354</v>
      </c>
      <c r="AM189" s="613">
        <v>1401240</v>
      </c>
      <c r="AN189" s="614"/>
      <c r="AO189" s="614"/>
      <c r="AP189" s="645"/>
      <c r="AQ189" s="338">
        <f t="shared" si="416"/>
        <v>1</v>
      </c>
      <c r="AR189" s="338">
        <f t="shared" si="417"/>
        <v>1</v>
      </c>
      <c r="AS189" s="338">
        <f t="shared" si="418"/>
        <v>1</v>
      </c>
      <c r="AT189" s="338">
        <f t="shared" ref="AT189" si="436">IF(AL189=0,0,1)</f>
        <v>1</v>
      </c>
      <c r="AU189" s="338">
        <f t="shared" ref="AU189" si="437">IF(AM189=0,0,1)</f>
        <v>1</v>
      </c>
      <c r="AV189" s="338">
        <f t="shared" ref="AV189" si="438">PRODUCT(AQ189:AU189)</f>
        <v>1</v>
      </c>
      <c r="AW189" s="341">
        <f t="shared" si="421"/>
        <v>1401240</v>
      </c>
      <c r="AX189" s="340">
        <f t="shared" si="422"/>
        <v>0</v>
      </c>
      <c r="BA189" s="635" t="s">
        <v>1012</v>
      </c>
      <c r="BB189" s="609" t="s">
        <v>280</v>
      </c>
      <c r="BC189" s="549" t="s">
        <v>619</v>
      </c>
      <c r="BD189" s="635" t="s">
        <v>91</v>
      </c>
      <c r="BE189" s="638">
        <v>60</v>
      </c>
      <c r="BF189" s="637">
        <v>31980</v>
      </c>
      <c r="BG189" s="613">
        <v>1918800</v>
      </c>
      <c r="BH189" s="614"/>
      <c r="BI189" s="614"/>
      <c r="BJ189" s="645"/>
      <c r="BK189" s="338">
        <f t="shared" si="423"/>
        <v>1</v>
      </c>
      <c r="BL189" s="338">
        <f t="shared" si="424"/>
        <v>1</v>
      </c>
      <c r="BM189" s="338">
        <f t="shared" si="425"/>
        <v>1</v>
      </c>
      <c r="BN189" s="338">
        <f t="shared" ref="BN189" si="439">IF(BF189=0,0,1)</f>
        <v>1</v>
      </c>
      <c r="BO189" s="338">
        <f t="shared" ref="BO189" si="440">IF(BG189=0,0,1)</f>
        <v>1</v>
      </c>
      <c r="BP189" s="338">
        <f t="shared" ref="BP189" si="441">PRODUCT(BK189:BO189)</f>
        <v>1</v>
      </c>
      <c r="BQ189" s="341">
        <f t="shared" si="428"/>
        <v>1918800</v>
      </c>
      <c r="BR189" s="340">
        <f t="shared" si="429"/>
        <v>0</v>
      </c>
    </row>
    <row r="190" spans="1:70" s="288" customFormat="1" ht="15.75" x14ac:dyDescent="0.2">
      <c r="A190" s="215">
        <f t="shared" si="327"/>
        <v>177</v>
      </c>
      <c r="B190" s="485"/>
      <c r="C190" s="485"/>
      <c r="D190" s="569" t="s">
        <v>620</v>
      </c>
      <c r="E190" s="485"/>
      <c r="F190" s="486"/>
      <c r="G190" s="480"/>
      <c r="H190" s="480"/>
      <c r="I190" s="481"/>
      <c r="J190" s="487"/>
      <c r="K190" s="199"/>
      <c r="L190" s="199"/>
      <c r="M190" s="646"/>
      <c r="N190" s="646"/>
      <c r="O190" s="550" t="s">
        <v>620</v>
      </c>
      <c r="P190" s="646"/>
      <c r="Q190" s="647"/>
      <c r="R190" s="642"/>
      <c r="S190" s="642"/>
      <c r="T190" s="643"/>
      <c r="U190" s="643"/>
      <c r="V190" s="648"/>
      <c r="W190" s="338"/>
      <c r="X190" s="338"/>
      <c r="Y190" s="338"/>
      <c r="Z190" s="338"/>
      <c r="AA190" s="338"/>
      <c r="AB190" s="338"/>
      <c r="AC190" s="339"/>
      <c r="AD190" s="340"/>
      <c r="AE190" s="207"/>
      <c r="AF190" s="207"/>
      <c r="AG190" s="646" t="s">
        <v>1002</v>
      </c>
      <c r="AH190" s="646"/>
      <c r="AI190" s="550" t="s">
        <v>620</v>
      </c>
      <c r="AJ190" s="646"/>
      <c r="AK190" s="647"/>
      <c r="AL190" s="642"/>
      <c r="AM190" s="642"/>
      <c r="AN190" s="643"/>
      <c r="AO190" s="643"/>
      <c r="AP190" s="648"/>
      <c r="AQ190" s="338"/>
      <c r="AR190" s="338"/>
      <c r="AS190" s="338"/>
      <c r="AT190" s="338"/>
      <c r="AU190" s="338"/>
      <c r="AV190" s="338"/>
      <c r="AW190" s="339"/>
      <c r="AX190" s="340"/>
      <c r="BA190" s="646"/>
      <c r="BB190" s="646"/>
      <c r="BC190" s="550" t="s">
        <v>620</v>
      </c>
      <c r="BD190" s="646"/>
      <c r="BE190" s="647"/>
      <c r="BF190" s="642"/>
      <c r="BG190" s="642"/>
      <c r="BH190" s="643"/>
      <c r="BI190" s="643"/>
      <c r="BJ190" s="648"/>
      <c r="BK190" s="338"/>
      <c r="BL190" s="338"/>
      <c r="BM190" s="338"/>
      <c r="BN190" s="338"/>
      <c r="BO190" s="338"/>
      <c r="BP190" s="338"/>
      <c r="BQ190" s="339"/>
      <c r="BR190" s="340"/>
    </row>
    <row r="191" spans="1:70" s="288" customFormat="1" ht="15.75" x14ac:dyDescent="0.2">
      <c r="A191" s="215">
        <f t="shared" si="327"/>
        <v>178</v>
      </c>
      <c r="B191" s="472" t="s">
        <v>1013</v>
      </c>
      <c r="C191" s="449" t="s">
        <v>275</v>
      </c>
      <c r="D191" s="568" t="s">
        <v>621</v>
      </c>
      <c r="E191" s="472" t="s">
        <v>622</v>
      </c>
      <c r="F191" s="475">
        <v>28</v>
      </c>
      <c r="G191" s="536"/>
      <c r="H191" s="474">
        <v>0</v>
      </c>
      <c r="I191" s="452"/>
      <c r="J191" s="454"/>
      <c r="K191" s="199"/>
      <c r="L191" s="199"/>
      <c r="M191" s="635" t="s">
        <v>1013</v>
      </c>
      <c r="N191" s="609" t="s">
        <v>275</v>
      </c>
      <c r="O191" s="549" t="s">
        <v>621</v>
      </c>
      <c r="P191" s="635" t="s">
        <v>622</v>
      </c>
      <c r="Q191" s="638">
        <v>28</v>
      </c>
      <c r="R191" s="637">
        <v>26208</v>
      </c>
      <c r="S191" s="613">
        <v>733824</v>
      </c>
      <c r="T191" s="614"/>
      <c r="U191" s="613"/>
      <c r="V191" s="615"/>
      <c r="W191" s="338">
        <f>IF(EXACT(VLOOKUP(M191,OFERTA_0,3,FALSE),O191),1,0)</f>
        <v>1</v>
      </c>
      <c r="X191" s="338">
        <f>IF(EXACT(VLOOKUP(M191,OFERTA_0,4,FALSE),P191),1,0)</f>
        <v>1</v>
      </c>
      <c r="Y191" s="338">
        <f>IF(EXACT(VLOOKUP(M191,OFERTA_0,5,FALSE),Q191),1,0)</f>
        <v>1</v>
      </c>
      <c r="Z191" s="338">
        <f>IF(R191=0,0,1)</f>
        <v>1</v>
      </c>
      <c r="AA191" s="338">
        <f>IF(S191=0,0,1)</f>
        <v>1</v>
      </c>
      <c r="AB191" s="338">
        <f>PRODUCT(W191:AA191)</f>
        <v>1</v>
      </c>
      <c r="AC191" s="341">
        <f>ROUND(S191,0)</f>
        <v>733824</v>
      </c>
      <c r="AD191" s="340">
        <f>S191-AC191</f>
        <v>0</v>
      </c>
      <c r="AE191" s="207"/>
      <c r="AF191" s="207"/>
      <c r="AG191" s="635" t="s">
        <v>1013</v>
      </c>
      <c r="AH191" s="609" t="s">
        <v>275</v>
      </c>
      <c r="AI191" s="549" t="s">
        <v>621</v>
      </c>
      <c r="AJ191" s="635" t="s">
        <v>622</v>
      </c>
      <c r="AK191" s="638">
        <v>28</v>
      </c>
      <c r="AL191" s="637">
        <v>33185</v>
      </c>
      <c r="AM191" s="613">
        <v>929180</v>
      </c>
      <c r="AN191" s="614"/>
      <c r="AO191" s="613"/>
      <c r="AP191" s="615"/>
      <c r="AQ191" s="338">
        <f>IF(EXACT(VLOOKUP(AG191,OFERTA_0,3,FALSE),AI191),1,0)</f>
        <v>1</v>
      </c>
      <c r="AR191" s="338">
        <f>IF(EXACT(VLOOKUP(AG191,OFERTA_0,4,FALSE),AJ191),1,0)</f>
        <v>1</v>
      </c>
      <c r="AS191" s="338">
        <f>IF(EXACT(VLOOKUP(AG191,OFERTA_0,5,FALSE),AK191),1,0)</f>
        <v>1</v>
      </c>
      <c r="AT191" s="338">
        <f>IF(AL191=0,0,1)</f>
        <v>1</v>
      </c>
      <c r="AU191" s="338">
        <f>IF(AM191=0,0,1)</f>
        <v>1</v>
      </c>
      <c r="AV191" s="338">
        <f>PRODUCT(AQ191:AU191)</f>
        <v>1</v>
      </c>
      <c r="AW191" s="341">
        <f>ROUND(AM191,0)</f>
        <v>929180</v>
      </c>
      <c r="AX191" s="340">
        <f>AM191-AW191</f>
        <v>0</v>
      </c>
      <c r="BA191" s="635" t="s">
        <v>1013</v>
      </c>
      <c r="BB191" s="609" t="s">
        <v>275</v>
      </c>
      <c r="BC191" s="549" t="s">
        <v>621</v>
      </c>
      <c r="BD191" s="635" t="s">
        <v>622</v>
      </c>
      <c r="BE191" s="638">
        <v>28</v>
      </c>
      <c r="BF191" s="637">
        <v>19321</v>
      </c>
      <c r="BG191" s="613">
        <v>540988</v>
      </c>
      <c r="BH191" s="614"/>
      <c r="BI191" s="613"/>
      <c r="BJ191" s="615"/>
      <c r="BK191" s="338">
        <f>IF(EXACT(VLOOKUP(BA191,OFERTA_0,3,FALSE),BC191),1,0)</f>
        <v>1</v>
      </c>
      <c r="BL191" s="338">
        <f>IF(EXACT(VLOOKUP(BA191,OFERTA_0,4,FALSE),BD191),1,0)</f>
        <v>1</v>
      </c>
      <c r="BM191" s="338">
        <f>IF(EXACT(VLOOKUP(BA191,OFERTA_0,5,FALSE),BE191),1,0)</f>
        <v>1</v>
      </c>
      <c r="BN191" s="338">
        <f>IF(BF191=0,0,1)</f>
        <v>1</v>
      </c>
      <c r="BO191" s="338">
        <f>IF(BG191=0,0,1)</f>
        <v>1</v>
      </c>
      <c r="BP191" s="338">
        <f>PRODUCT(BK191:BO191)</f>
        <v>1</v>
      </c>
      <c r="BQ191" s="341">
        <f>ROUND(BG191,0)</f>
        <v>540988</v>
      </c>
      <c r="BR191" s="340">
        <f>BG191-BQ191</f>
        <v>0</v>
      </c>
    </row>
    <row r="192" spans="1:70" s="288" customFormat="1" ht="15.75" x14ac:dyDescent="0.25">
      <c r="A192" s="215">
        <f t="shared" si="327"/>
        <v>179</v>
      </c>
      <c r="B192" s="469" t="s">
        <v>1014</v>
      </c>
      <c r="C192" s="469"/>
      <c r="D192" s="585" t="s">
        <v>623</v>
      </c>
      <c r="E192" s="470"/>
      <c r="F192" s="470"/>
      <c r="G192" s="476"/>
      <c r="H192" s="476"/>
      <c r="I192" s="460"/>
      <c r="J192" s="488" t="e">
        <v>#DIV/0!</v>
      </c>
      <c r="K192" s="199"/>
      <c r="L192" s="199"/>
      <c r="M192" s="632" t="s">
        <v>1014</v>
      </c>
      <c r="N192" s="632"/>
      <c r="O192" s="548" t="s">
        <v>623</v>
      </c>
      <c r="P192" s="633"/>
      <c r="Q192" s="633"/>
      <c r="R192" s="634"/>
      <c r="S192" s="634"/>
      <c r="T192" s="621">
        <v>110439095</v>
      </c>
      <c r="U192" s="621"/>
      <c r="V192" s="649">
        <v>0</v>
      </c>
      <c r="W192" s="338"/>
      <c r="X192" s="338"/>
      <c r="Y192" s="338"/>
      <c r="Z192" s="338"/>
      <c r="AA192" s="338"/>
      <c r="AB192" s="338"/>
      <c r="AC192" s="339"/>
      <c r="AD192" s="340"/>
      <c r="AE192" s="207"/>
      <c r="AF192" s="207"/>
      <c r="AG192" s="632" t="s">
        <v>1014</v>
      </c>
      <c r="AH192" s="632"/>
      <c r="AI192" s="548" t="s">
        <v>623</v>
      </c>
      <c r="AJ192" s="633"/>
      <c r="AK192" s="633"/>
      <c r="AL192" s="634"/>
      <c r="AM192" s="634"/>
      <c r="AN192" s="621">
        <v>125708188</v>
      </c>
      <c r="AO192" s="621"/>
      <c r="AP192" s="649">
        <v>0</v>
      </c>
      <c r="AQ192" s="338"/>
      <c r="AR192" s="338"/>
      <c r="AS192" s="338"/>
      <c r="AT192" s="338"/>
      <c r="AU192" s="338"/>
      <c r="AV192" s="338"/>
      <c r="AW192" s="339"/>
      <c r="AX192" s="340"/>
      <c r="BA192" s="632" t="s">
        <v>1014</v>
      </c>
      <c r="BB192" s="632"/>
      <c r="BC192" s="548" t="s">
        <v>623</v>
      </c>
      <c r="BD192" s="633"/>
      <c r="BE192" s="633"/>
      <c r="BF192" s="634"/>
      <c r="BG192" s="634"/>
      <c r="BH192" s="621">
        <v>93098560</v>
      </c>
      <c r="BI192" s="621"/>
      <c r="BJ192" s="649">
        <v>0</v>
      </c>
      <c r="BK192" s="338"/>
      <c r="BL192" s="338"/>
      <c r="BM192" s="338"/>
      <c r="BN192" s="338"/>
      <c r="BO192" s="338"/>
      <c r="BP192" s="338"/>
      <c r="BQ192" s="339"/>
      <c r="BR192" s="340"/>
    </row>
    <row r="193" spans="1:70" s="288" customFormat="1" ht="15.75" x14ac:dyDescent="0.2">
      <c r="A193" s="215">
        <f t="shared" si="327"/>
        <v>180</v>
      </c>
      <c r="B193" s="485"/>
      <c r="C193" s="485"/>
      <c r="D193" s="569" t="s">
        <v>607</v>
      </c>
      <c r="E193" s="485"/>
      <c r="F193" s="486"/>
      <c r="G193" s="480"/>
      <c r="H193" s="480"/>
      <c r="I193" s="481"/>
      <c r="J193" s="487"/>
      <c r="K193" s="199"/>
      <c r="L193" s="199"/>
      <c r="M193" s="646"/>
      <c r="N193" s="646"/>
      <c r="O193" s="550" t="s">
        <v>607</v>
      </c>
      <c r="P193" s="646"/>
      <c r="Q193" s="647"/>
      <c r="R193" s="642"/>
      <c r="S193" s="642"/>
      <c r="T193" s="643"/>
      <c r="U193" s="643"/>
      <c r="V193" s="648"/>
      <c r="W193" s="338"/>
      <c r="X193" s="338"/>
      <c r="Y193" s="338"/>
      <c r="Z193" s="338"/>
      <c r="AA193" s="338"/>
      <c r="AB193" s="338"/>
      <c r="AC193" s="339"/>
      <c r="AD193" s="340"/>
      <c r="AE193" s="207"/>
      <c r="AF193" s="207"/>
      <c r="AG193" s="646" t="s">
        <v>1015</v>
      </c>
      <c r="AH193" s="646"/>
      <c r="AI193" s="550" t="s">
        <v>607</v>
      </c>
      <c r="AJ193" s="646"/>
      <c r="AK193" s="647"/>
      <c r="AL193" s="642"/>
      <c r="AM193" s="642"/>
      <c r="AN193" s="643"/>
      <c r="AO193" s="643"/>
      <c r="AP193" s="648"/>
      <c r="AQ193" s="338"/>
      <c r="AR193" s="338"/>
      <c r="AS193" s="338"/>
      <c r="AT193" s="338"/>
      <c r="AU193" s="338"/>
      <c r="AV193" s="338"/>
      <c r="AW193" s="339"/>
      <c r="AX193" s="340"/>
      <c r="BA193" s="646"/>
      <c r="BB193" s="646"/>
      <c r="BC193" s="550" t="s">
        <v>607</v>
      </c>
      <c r="BD193" s="646"/>
      <c r="BE193" s="647"/>
      <c r="BF193" s="642"/>
      <c r="BG193" s="642"/>
      <c r="BH193" s="643"/>
      <c r="BI193" s="643"/>
      <c r="BJ193" s="648"/>
      <c r="BK193" s="338"/>
      <c r="BL193" s="338"/>
      <c r="BM193" s="338"/>
      <c r="BN193" s="338"/>
      <c r="BO193" s="338"/>
      <c r="BP193" s="338"/>
      <c r="BQ193" s="339"/>
      <c r="BR193" s="340"/>
    </row>
    <row r="194" spans="1:70" s="288" customFormat="1" ht="63" x14ac:dyDescent="0.2">
      <c r="A194" s="215">
        <f t="shared" si="327"/>
        <v>181</v>
      </c>
      <c r="B194" s="472" t="s">
        <v>1015</v>
      </c>
      <c r="C194" s="449" t="s">
        <v>275</v>
      </c>
      <c r="D194" s="568" t="s">
        <v>624</v>
      </c>
      <c r="E194" s="472" t="s">
        <v>93</v>
      </c>
      <c r="F194" s="473">
        <v>1</v>
      </c>
      <c r="G194" s="536"/>
      <c r="H194" s="474">
        <v>0</v>
      </c>
      <c r="I194" s="452"/>
      <c r="J194" s="454"/>
      <c r="K194" s="199"/>
      <c r="L194" s="199"/>
      <c r="M194" s="635" t="s">
        <v>1015</v>
      </c>
      <c r="N194" s="609" t="s">
        <v>275</v>
      </c>
      <c r="O194" s="549" t="s">
        <v>624</v>
      </c>
      <c r="P194" s="635" t="s">
        <v>93</v>
      </c>
      <c r="Q194" s="636">
        <v>1</v>
      </c>
      <c r="R194" s="637">
        <v>38772274</v>
      </c>
      <c r="S194" s="613">
        <v>38772274</v>
      </c>
      <c r="T194" s="614"/>
      <c r="U194" s="613"/>
      <c r="V194" s="615"/>
      <c r="W194" s="338">
        <f t="shared" ref="W194:W202" si="442">IF(EXACT(VLOOKUP(M194,OFERTA_0,3,FALSE),O194),1,0)</f>
        <v>1</v>
      </c>
      <c r="X194" s="338">
        <f t="shared" ref="X194:X202" si="443">IF(EXACT(VLOOKUP(M194,OFERTA_0,4,FALSE),P194),1,0)</f>
        <v>1</v>
      </c>
      <c r="Y194" s="338">
        <f t="shared" ref="Y194:Y202" si="444">IF(EXACT(VLOOKUP(M194,OFERTA_0,5,FALSE),Q194),1,0)</f>
        <v>1</v>
      </c>
      <c r="Z194" s="338">
        <f t="shared" ref="Z194" si="445">IF(R194=0,0,1)</f>
        <v>1</v>
      </c>
      <c r="AA194" s="338">
        <f t="shared" ref="AA194" si="446">IF(S194=0,0,1)</f>
        <v>1</v>
      </c>
      <c r="AB194" s="338">
        <f t="shared" ref="AB194" si="447">PRODUCT(W194:AA194)</f>
        <v>1</v>
      </c>
      <c r="AC194" s="341">
        <f t="shared" ref="AC194:AC202" si="448">ROUND(S194,0)</f>
        <v>38772274</v>
      </c>
      <c r="AD194" s="340">
        <f t="shared" ref="AD194:AD202" si="449">S194-AC194</f>
        <v>0</v>
      </c>
      <c r="AE194" s="207"/>
      <c r="AF194" s="207"/>
      <c r="AG194" s="635" t="s">
        <v>1015</v>
      </c>
      <c r="AH194" s="609" t="s">
        <v>275</v>
      </c>
      <c r="AI194" s="549" t="s">
        <v>624</v>
      </c>
      <c r="AJ194" s="635" t="s">
        <v>93</v>
      </c>
      <c r="AK194" s="636">
        <v>1</v>
      </c>
      <c r="AL194" s="637">
        <v>50235388</v>
      </c>
      <c r="AM194" s="613">
        <v>50235388</v>
      </c>
      <c r="AN194" s="614"/>
      <c r="AO194" s="613"/>
      <c r="AP194" s="615"/>
      <c r="AQ194" s="338">
        <f t="shared" ref="AQ194:AQ202" si="450">IF(EXACT(VLOOKUP(AG194,OFERTA_0,3,FALSE),AI194),1,0)</f>
        <v>1</v>
      </c>
      <c r="AR194" s="338">
        <f t="shared" ref="AR194:AR202" si="451">IF(EXACT(VLOOKUP(AG194,OFERTA_0,4,FALSE),AJ194),1,0)</f>
        <v>1</v>
      </c>
      <c r="AS194" s="338">
        <f t="shared" ref="AS194:AS202" si="452">IF(EXACT(VLOOKUP(AG194,OFERTA_0,5,FALSE),AK194),1,0)</f>
        <v>1</v>
      </c>
      <c r="AT194" s="338">
        <f t="shared" ref="AT194:AT200" si="453">IF(AL194=0,0,1)</f>
        <v>1</v>
      </c>
      <c r="AU194" s="338">
        <f t="shared" ref="AU194:AU200" si="454">IF(AM194=0,0,1)</f>
        <v>1</v>
      </c>
      <c r="AV194" s="338">
        <f t="shared" ref="AV194:AV202" si="455">PRODUCT(AQ194:AU194)</f>
        <v>1</v>
      </c>
      <c r="AW194" s="341">
        <f t="shared" ref="AW194:AW202" si="456">ROUND(AM194,0)</f>
        <v>50235388</v>
      </c>
      <c r="AX194" s="340">
        <f t="shared" ref="AX194:AX202" si="457">AM194-AW194</f>
        <v>0</v>
      </c>
      <c r="BA194" s="635" t="s">
        <v>1015</v>
      </c>
      <c r="BB194" s="609" t="s">
        <v>275</v>
      </c>
      <c r="BC194" s="549" t="s">
        <v>624</v>
      </c>
      <c r="BD194" s="635" t="s">
        <v>93</v>
      </c>
      <c r="BE194" s="636">
        <v>1</v>
      </c>
      <c r="BF194" s="637">
        <v>25204500</v>
      </c>
      <c r="BG194" s="613">
        <v>25204500</v>
      </c>
      <c r="BH194" s="614"/>
      <c r="BI194" s="613"/>
      <c r="BJ194" s="615"/>
      <c r="BK194" s="338">
        <f t="shared" ref="BK194:BK202" si="458">IF(EXACT(VLOOKUP(BA194,OFERTA_0,3,FALSE),BC194),1,0)</f>
        <v>1</v>
      </c>
      <c r="BL194" s="338">
        <f t="shared" ref="BL194:BL202" si="459">IF(EXACT(VLOOKUP(BA194,OFERTA_0,4,FALSE),BD194),1,0)</f>
        <v>1</v>
      </c>
      <c r="BM194" s="338">
        <f t="shared" ref="BM194:BM202" si="460">IF(EXACT(VLOOKUP(BA194,OFERTA_0,5,FALSE),BE194),1,0)</f>
        <v>1</v>
      </c>
      <c r="BN194" s="338">
        <f t="shared" ref="BN194:BN200" si="461">IF(BF194=0,0,1)</f>
        <v>1</v>
      </c>
      <c r="BO194" s="338">
        <f t="shared" ref="BO194:BO200" si="462">IF(BG194=0,0,1)</f>
        <v>1</v>
      </c>
      <c r="BP194" s="338">
        <f t="shared" ref="BP194:BP202" si="463">PRODUCT(BK194:BO194)</f>
        <v>1</v>
      </c>
      <c r="BQ194" s="341">
        <f t="shared" ref="BQ194:BQ202" si="464">ROUND(BG194,0)</f>
        <v>25204500</v>
      </c>
      <c r="BR194" s="340">
        <f t="shared" ref="BR194:BR202" si="465">BG194-BQ194</f>
        <v>0</v>
      </c>
    </row>
    <row r="195" spans="1:70" s="288" customFormat="1" ht="60" x14ac:dyDescent="0.2">
      <c r="A195" s="215">
        <f t="shared" si="327"/>
        <v>182</v>
      </c>
      <c r="B195" s="472" t="s">
        <v>1016</v>
      </c>
      <c r="C195" s="449" t="s">
        <v>280</v>
      </c>
      <c r="D195" s="568" t="s">
        <v>609</v>
      </c>
      <c r="E195" s="472" t="s">
        <v>93</v>
      </c>
      <c r="F195" s="473">
        <v>3</v>
      </c>
      <c r="G195" s="536"/>
      <c r="H195" s="474">
        <v>0</v>
      </c>
      <c r="I195" s="452"/>
      <c r="J195" s="454"/>
      <c r="K195" s="199"/>
      <c r="L195" s="199"/>
      <c r="M195" s="635" t="s">
        <v>1016</v>
      </c>
      <c r="N195" s="609" t="s">
        <v>280</v>
      </c>
      <c r="O195" s="549" t="s">
        <v>609</v>
      </c>
      <c r="P195" s="635" t="s">
        <v>93</v>
      </c>
      <c r="Q195" s="636">
        <v>3</v>
      </c>
      <c r="R195" s="637">
        <v>2700976</v>
      </c>
      <c r="S195" s="613">
        <v>8102928</v>
      </c>
      <c r="T195" s="614"/>
      <c r="U195" s="613"/>
      <c r="V195" s="615"/>
      <c r="W195" s="338">
        <f t="shared" si="442"/>
        <v>1</v>
      </c>
      <c r="X195" s="338">
        <f t="shared" si="443"/>
        <v>1</v>
      </c>
      <c r="Y195" s="338">
        <f t="shared" si="444"/>
        <v>1</v>
      </c>
      <c r="Z195" s="338">
        <f t="shared" ref="Z195:AA200" si="466">IF(R195=0,0,1)</f>
        <v>1</v>
      </c>
      <c r="AA195" s="338">
        <f t="shared" si="466"/>
        <v>1</v>
      </c>
      <c r="AB195" s="338">
        <f t="shared" ref="AB195:AB196" si="467">PRODUCT(W195:AA195)</f>
        <v>1</v>
      </c>
      <c r="AC195" s="341">
        <f t="shared" si="448"/>
        <v>8102928</v>
      </c>
      <c r="AD195" s="340">
        <f t="shared" si="449"/>
        <v>0</v>
      </c>
      <c r="AE195" s="207"/>
      <c r="AF195" s="207"/>
      <c r="AG195" s="635" t="s">
        <v>1016</v>
      </c>
      <c r="AH195" s="609" t="s">
        <v>280</v>
      </c>
      <c r="AI195" s="549" t="s">
        <v>609</v>
      </c>
      <c r="AJ195" s="635" t="s">
        <v>93</v>
      </c>
      <c r="AK195" s="636">
        <v>3</v>
      </c>
      <c r="AL195" s="637">
        <v>2878842</v>
      </c>
      <c r="AM195" s="613">
        <v>8636526</v>
      </c>
      <c r="AN195" s="614"/>
      <c r="AO195" s="613"/>
      <c r="AP195" s="615"/>
      <c r="AQ195" s="338">
        <f t="shared" si="450"/>
        <v>1</v>
      </c>
      <c r="AR195" s="338">
        <f t="shared" si="451"/>
        <v>1</v>
      </c>
      <c r="AS195" s="338">
        <f t="shared" si="452"/>
        <v>1</v>
      </c>
      <c r="AT195" s="338">
        <f t="shared" si="453"/>
        <v>1</v>
      </c>
      <c r="AU195" s="338">
        <f t="shared" si="454"/>
        <v>1</v>
      </c>
      <c r="AV195" s="338">
        <f t="shared" si="455"/>
        <v>1</v>
      </c>
      <c r="AW195" s="341">
        <f t="shared" si="456"/>
        <v>8636526</v>
      </c>
      <c r="AX195" s="340">
        <f t="shared" si="457"/>
        <v>0</v>
      </c>
      <c r="BA195" s="635" t="s">
        <v>1016</v>
      </c>
      <c r="BB195" s="609" t="s">
        <v>280</v>
      </c>
      <c r="BC195" s="549" t="s">
        <v>609</v>
      </c>
      <c r="BD195" s="635" t="s">
        <v>93</v>
      </c>
      <c r="BE195" s="636">
        <v>3</v>
      </c>
      <c r="BF195" s="637">
        <v>2165812</v>
      </c>
      <c r="BG195" s="613">
        <v>6497436</v>
      </c>
      <c r="BH195" s="614"/>
      <c r="BI195" s="613"/>
      <c r="BJ195" s="615"/>
      <c r="BK195" s="338">
        <f t="shared" si="458"/>
        <v>1</v>
      </c>
      <c r="BL195" s="338">
        <f t="shared" si="459"/>
        <v>1</v>
      </c>
      <c r="BM195" s="338">
        <f t="shared" si="460"/>
        <v>1</v>
      </c>
      <c r="BN195" s="338">
        <f t="shared" si="461"/>
        <v>1</v>
      </c>
      <c r="BO195" s="338">
        <f t="shared" si="462"/>
        <v>1</v>
      </c>
      <c r="BP195" s="338">
        <f t="shared" si="463"/>
        <v>1</v>
      </c>
      <c r="BQ195" s="341">
        <f t="shared" si="464"/>
        <v>6497436</v>
      </c>
      <c r="BR195" s="340">
        <f t="shared" si="465"/>
        <v>0</v>
      </c>
    </row>
    <row r="196" spans="1:70" s="288" customFormat="1" ht="60" x14ac:dyDescent="0.2">
      <c r="A196" s="215">
        <f t="shared" si="327"/>
        <v>183</v>
      </c>
      <c r="B196" s="472" t="s">
        <v>1017</v>
      </c>
      <c r="C196" s="449" t="s">
        <v>280</v>
      </c>
      <c r="D196" s="568" t="s">
        <v>610</v>
      </c>
      <c r="E196" s="472" t="s">
        <v>93</v>
      </c>
      <c r="F196" s="473">
        <v>2</v>
      </c>
      <c r="G196" s="536"/>
      <c r="H196" s="474">
        <v>0</v>
      </c>
      <c r="I196" s="452"/>
      <c r="J196" s="454"/>
      <c r="K196" s="199"/>
      <c r="L196" s="199"/>
      <c r="M196" s="635" t="s">
        <v>1017</v>
      </c>
      <c r="N196" s="609" t="s">
        <v>280</v>
      </c>
      <c r="O196" s="549" t="s">
        <v>610</v>
      </c>
      <c r="P196" s="635" t="s">
        <v>93</v>
      </c>
      <c r="Q196" s="636">
        <v>2</v>
      </c>
      <c r="R196" s="637">
        <v>2782346</v>
      </c>
      <c r="S196" s="613">
        <v>5564692</v>
      </c>
      <c r="T196" s="614"/>
      <c r="U196" s="613"/>
      <c r="V196" s="615"/>
      <c r="W196" s="338">
        <f t="shared" si="442"/>
        <v>1</v>
      </c>
      <c r="X196" s="338">
        <f t="shared" si="443"/>
        <v>1</v>
      </c>
      <c r="Y196" s="338">
        <f t="shared" si="444"/>
        <v>1</v>
      </c>
      <c r="Z196" s="338">
        <f t="shared" si="466"/>
        <v>1</v>
      </c>
      <c r="AA196" s="338">
        <f t="shared" si="466"/>
        <v>1</v>
      </c>
      <c r="AB196" s="338">
        <f t="shared" si="467"/>
        <v>1</v>
      </c>
      <c r="AC196" s="341">
        <f t="shared" si="448"/>
        <v>5564692</v>
      </c>
      <c r="AD196" s="340">
        <f t="shared" si="449"/>
        <v>0</v>
      </c>
      <c r="AE196" s="207"/>
      <c r="AF196" s="207"/>
      <c r="AG196" s="635" t="s">
        <v>1017</v>
      </c>
      <c r="AH196" s="609" t="s">
        <v>280</v>
      </c>
      <c r="AI196" s="549" t="s">
        <v>610</v>
      </c>
      <c r="AJ196" s="635" t="s">
        <v>93</v>
      </c>
      <c r="AK196" s="636">
        <v>2</v>
      </c>
      <c r="AL196" s="637">
        <v>3110741</v>
      </c>
      <c r="AM196" s="613">
        <v>6221482</v>
      </c>
      <c r="AN196" s="614"/>
      <c r="AO196" s="613"/>
      <c r="AP196" s="615"/>
      <c r="AQ196" s="338">
        <f t="shared" si="450"/>
        <v>1</v>
      </c>
      <c r="AR196" s="338">
        <f t="shared" si="451"/>
        <v>1</v>
      </c>
      <c r="AS196" s="338">
        <f t="shared" si="452"/>
        <v>1</v>
      </c>
      <c r="AT196" s="338">
        <f t="shared" si="453"/>
        <v>1</v>
      </c>
      <c r="AU196" s="338">
        <f t="shared" si="454"/>
        <v>1</v>
      </c>
      <c r="AV196" s="338">
        <f t="shared" si="455"/>
        <v>1</v>
      </c>
      <c r="AW196" s="341">
        <f t="shared" si="456"/>
        <v>6221482</v>
      </c>
      <c r="AX196" s="340">
        <f t="shared" si="457"/>
        <v>0</v>
      </c>
      <c r="BA196" s="635" t="s">
        <v>1017</v>
      </c>
      <c r="BB196" s="609" t="s">
        <v>280</v>
      </c>
      <c r="BC196" s="549" t="s">
        <v>610</v>
      </c>
      <c r="BD196" s="635" t="s">
        <v>93</v>
      </c>
      <c r="BE196" s="636">
        <v>2</v>
      </c>
      <c r="BF196" s="637">
        <v>2232728</v>
      </c>
      <c r="BG196" s="613">
        <v>4465456</v>
      </c>
      <c r="BH196" s="614"/>
      <c r="BI196" s="613"/>
      <c r="BJ196" s="615"/>
      <c r="BK196" s="338">
        <f t="shared" si="458"/>
        <v>1</v>
      </c>
      <c r="BL196" s="338">
        <f t="shared" si="459"/>
        <v>1</v>
      </c>
      <c r="BM196" s="338">
        <f t="shared" si="460"/>
        <v>1</v>
      </c>
      <c r="BN196" s="338">
        <f t="shared" si="461"/>
        <v>1</v>
      </c>
      <c r="BO196" s="338">
        <f t="shared" si="462"/>
        <v>1</v>
      </c>
      <c r="BP196" s="338">
        <f t="shared" si="463"/>
        <v>1</v>
      </c>
      <c r="BQ196" s="341">
        <f t="shared" si="464"/>
        <v>4465456</v>
      </c>
      <c r="BR196" s="340">
        <f t="shared" si="465"/>
        <v>0</v>
      </c>
    </row>
    <row r="197" spans="1:70" s="288" customFormat="1" ht="60" x14ac:dyDescent="0.2">
      <c r="A197" s="215">
        <f t="shared" si="327"/>
        <v>184</v>
      </c>
      <c r="B197" s="472" t="s">
        <v>1018</v>
      </c>
      <c r="C197" s="449" t="s">
        <v>280</v>
      </c>
      <c r="D197" s="568" t="s">
        <v>625</v>
      </c>
      <c r="E197" s="472" t="s">
        <v>93</v>
      </c>
      <c r="F197" s="473">
        <v>1</v>
      </c>
      <c r="G197" s="536"/>
      <c r="H197" s="474">
        <v>0</v>
      </c>
      <c r="I197" s="452"/>
      <c r="J197" s="454"/>
      <c r="K197" s="199"/>
      <c r="L197" s="199"/>
      <c r="M197" s="635" t="s">
        <v>1018</v>
      </c>
      <c r="N197" s="609" t="s">
        <v>280</v>
      </c>
      <c r="O197" s="549" t="s">
        <v>625</v>
      </c>
      <c r="P197" s="635" t="s">
        <v>93</v>
      </c>
      <c r="Q197" s="636">
        <v>1</v>
      </c>
      <c r="R197" s="637">
        <v>3054416</v>
      </c>
      <c r="S197" s="613">
        <v>3054416</v>
      </c>
      <c r="T197" s="614"/>
      <c r="U197" s="613"/>
      <c r="V197" s="615"/>
      <c r="W197" s="338">
        <f t="shared" si="442"/>
        <v>1</v>
      </c>
      <c r="X197" s="338">
        <f t="shared" si="443"/>
        <v>1</v>
      </c>
      <c r="Y197" s="338">
        <f t="shared" si="444"/>
        <v>1</v>
      </c>
      <c r="Z197" s="338">
        <f t="shared" si="466"/>
        <v>1</v>
      </c>
      <c r="AA197" s="338">
        <f t="shared" si="466"/>
        <v>1</v>
      </c>
      <c r="AB197" s="338">
        <f t="shared" ref="AB197:AB216" si="468">PRODUCT(W197:AA197)</f>
        <v>1</v>
      </c>
      <c r="AC197" s="341">
        <f t="shared" si="448"/>
        <v>3054416</v>
      </c>
      <c r="AD197" s="340">
        <f t="shared" si="449"/>
        <v>0</v>
      </c>
      <c r="AE197" s="207"/>
      <c r="AF197" s="207"/>
      <c r="AG197" s="635" t="s">
        <v>1018</v>
      </c>
      <c r="AH197" s="609" t="s">
        <v>280</v>
      </c>
      <c r="AI197" s="549" t="s">
        <v>625</v>
      </c>
      <c r="AJ197" s="635" t="s">
        <v>93</v>
      </c>
      <c r="AK197" s="636">
        <v>1</v>
      </c>
      <c r="AL197" s="637">
        <v>3854046</v>
      </c>
      <c r="AM197" s="613">
        <v>3854046</v>
      </c>
      <c r="AN197" s="614"/>
      <c r="AO197" s="613"/>
      <c r="AP197" s="615"/>
      <c r="AQ197" s="338">
        <f t="shared" si="450"/>
        <v>1</v>
      </c>
      <c r="AR197" s="338">
        <f t="shared" si="451"/>
        <v>1</v>
      </c>
      <c r="AS197" s="338">
        <f t="shared" si="452"/>
        <v>1</v>
      </c>
      <c r="AT197" s="338">
        <f t="shared" si="453"/>
        <v>1</v>
      </c>
      <c r="AU197" s="338">
        <f t="shared" si="454"/>
        <v>1</v>
      </c>
      <c r="AV197" s="338">
        <f t="shared" si="455"/>
        <v>1</v>
      </c>
      <c r="AW197" s="341">
        <f t="shared" si="456"/>
        <v>3854046</v>
      </c>
      <c r="AX197" s="340">
        <f t="shared" si="457"/>
        <v>0</v>
      </c>
      <c r="BA197" s="635" t="s">
        <v>1018</v>
      </c>
      <c r="BB197" s="609" t="s">
        <v>280</v>
      </c>
      <c r="BC197" s="549" t="s">
        <v>625</v>
      </c>
      <c r="BD197" s="635" t="s">
        <v>93</v>
      </c>
      <c r="BE197" s="636">
        <v>1</v>
      </c>
      <c r="BF197" s="637">
        <v>2455750</v>
      </c>
      <c r="BG197" s="613">
        <v>2455750</v>
      </c>
      <c r="BH197" s="614"/>
      <c r="BI197" s="613"/>
      <c r="BJ197" s="615"/>
      <c r="BK197" s="338">
        <f t="shared" si="458"/>
        <v>1</v>
      </c>
      <c r="BL197" s="338">
        <f t="shared" si="459"/>
        <v>1</v>
      </c>
      <c r="BM197" s="338">
        <f t="shared" si="460"/>
        <v>1</v>
      </c>
      <c r="BN197" s="338">
        <f t="shared" si="461"/>
        <v>1</v>
      </c>
      <c r="BO197" s="338">
        <f t="shared" si="462"/>
        <v>1</v>
      </c>
      <c r="BP197" s="338">
        <f t="shared" si="463"/>
        <v>1</v>
      </c>
      <c r="BQ197" s="341">
        <f t="shared" si="464"/>
        <v>2455750</v>
      </c>
      <c r="BR197" s="340">
        <f t="shared" si="465"/>
        <v>0</v>
      </c>
    </row>
    <row r="198" spans="1:70" s="288" customFormat="1" ht="60" x14ac:dyDescent="0.2">
      <c r="A198" s="215">
        <f t="shared" si="327"/>
        <v>185</v>
      </c>
      <c r="B198" s="472" t="s">
        <v>1019</v>
      </c>
      <c r="C198" s="449" t="s">
        <v>280</v>
      </c>
      <c r="D198" s="568" t="s">
        <v>611</v>
      </c>
      <c r="E198" s="472" t="s">
        <v>93</v>
      </c>
      <c r="F198" s="473">
        <v>4</v>
      </c>
      <c r="G198" s="536"/>
      <c r="H198" s="474">
        <v>0</v>
      </c>
      <c r="I198" s="452"/>
      <c r="J198" s="454"/>
      <c r="K198" s="199"/>
      <c r="L198" s="199"/>
      <c r="M198" s="635" t="s">
        <v>1019</v>
      </c>
      <c r="N198" s="609" t="s">
        <v>280</v>
      </c>
      <c r="O198" s="549" t="s">
        <v>611</v>
      </c>
      <c r="P198" s="635" t="s">
        <v>93</v>
      </c>
      <c r="Q198" s="636">
        <v>4</v>
      </c>
      <c r="R198" s="637">
        <v>3054416</v>
      </c>
      <c r="S198" s="613">
        <v>12217664</v>
      </c>
      <c r="T198" s="614"/>
      <c r="U198" s="613"/>
      <c r="V198" s="615"/>
      <c r="W198" s="338">
        <f t="shared" si="442"/>
        <v>1</v>
      </c>
      <c r="X198" s="338">
        <f t="shared" si="443"/>
        <v>1</v>
      </c>
      <c r="Y198" s="338">
        <f t="shared" si="444"/>
        <v>1</v>
      </c>
      <c r="Z198" s="338">
        <f t="shared" si="466"/>
        <v>1</v>
      </c>
      <c r="AA198" s="338">
        <f t="shared" si="466"/>
        <v>1</v>
      </c>
      <c r="AB198" s="338">
        <f t="shared" si="468"/>
        <v>1</v>
      </c>
      <c r="AC198" s="341">
        <f t="shared" si="448"/>
        <v>12217664</v>
      </c>
      <c r="AD198" s="340">
        <f t="shared" si="449"/>
        <v>0</v>
      </c>
      <c r="AE198" s="207"/>
      <c r="AF198" s="207"/>
      <c r="AG198" s="635" t="s">
        <v>1019</v>
      </c>
      <c r="AH198" s="609" t="s">
        <v>280</v>
      </c>
      <c r="AI198" s="549" t="s">
        <v>611</v>
      </c>
      <c r="AJ198" s="635" t="s">
        <v>93</v>
      </c>
      <c r="AK198" s="636">
        <v>4</v>
      </c>
      <c r="AL198" s="637">
        <v>3854046</v>
      </c>
      <c r="AM198" s="613">
        <v>15416184</v>
      </c>
      <c r="AN198" s="614"/>
      <c r="AO198" s="613"/>
      <c r="AP198" s="615"/>
      <c r="AQ198" s="338">
        <f t="shared" si="450"/>
        <v>1</v>
      </c>
      <c r="AR198" s="338">
        <f t="shared" si="451"/>
        <v>1</v>
      </c>
      <c r="AS198" s="338">
        <f t="shared" si="452"/>
        <v>1</v>
      </c>
      <c r="AT198" s="338">
        <f t="shared" si="453"/>
        <v>1</v>
      </c>
      <c r="AU198" s="338">
        <f t="shared" si="454"/>
        <v>1</v>
      </c>
      <c r="AV198" s="338">
        <f t="shared" si="455"/>
        <v>1</v>
      </c>
      <c r="AW198" s="341">
        <f t="shared" si="456"/>
        <v>15416184</v>
      </c>
      <c r="AX198" s="340">
        <f t="shared" si="457"/>
        <v>0</v>
      </c>
      <c r="BA198" s="635" t="s">
        <v>1019</v>
      </c>
      <c r="BB198" s="609" t="s">
        <v>280</v>
      </c>
      <c r="BC198" s="549" t="s">
        <v>611</v>
      </c>
      <c r="BD198" s="635" t="s">
        <v>93</v>
      </c>
      <c r="BE198" s="636">
        <v>4</v>
      </c>
      <c r="BF198" s="637">
        <v>2456179</v>
      </c>
      <c r="BG198" s="613">
        <v>9824716</v>
      </c>
      <c r="BH198" s="614"/>
      <c r="BI198" s="613"/>
      <c r="BJ198" s="615"/>
      <c r="BK198" s="338">
        <f t="shared" si="458"/>
        <v>1</v>
      </c>
      <c r="BL198" s="338">
        <f t="shared" si="459"/>
        <v>1</v>
      </c>
      <c r="BM198" s="338">
        <f t="shared" si="460"/>
        <v>1</v>
      </c>
      <c r="BN198" s="338">
        <f t="shared" si="461"/>
        <v>1</v>
      </c>
      <c r="BO198" s="338">
        <f t="shared" si="462"/>
        <v>1</v>
      </c>
      <c r="BP198" s="338">
        <f t="shared" si="463"/>
        <v>1</v>
      </c>
      <c r="BQ198" s="341">
        <f t="shared" si="464"/>
        <v>9824716</v>
      </c>
      <c r="BR198" s="340">
        <f t="shared" si="465"/>
        <v>0</v>
      </c>
    </row>
    <row r="199" spans="1:70" s="288" customFormat="1" ht="60" x14ac:dyDescent="0.2">
      <c r="A199" s="215">
        <f t="shared" si="327"/>
        <v>186</v>
      </c>
      <c r="B199" s="472" t="s">
        <v>1020</v>
      </c>
      <c r="C199" s="449" t="s">
        <v>280</v>
      </c>
      <c r="D199" s="568" t="s">
        <v>612</v>
      </c>
      <c r="E199" s="472" t="s">
        <v>93</v>
      </c>
      <c r="F199" s="473">
        <v>3</v>
      </c>
      <c r="G199" s="536"/>
      <c r="H199" s="474">
        <v>0</v>
      </c>
      <c r="I199" s="452"/>
      <c r="J199" s="454"/>
      <c r="K199" s="199"/>
      <c r="L199" s="199"/>
      <c r="M199" s="635" t="s">
        <v>1020</v>
      </c>
      <c r="N199" s="609" t="s">
        <v>280</v>
      </c>
      <c r="O199" s="549" t="s">
        <v>612</v>
      </c>
      <c r="P199" s="635" t="s">
        <v>93</v>
      </c>
      <c r="Q199" s="636">
        <v>3</v>
      </c>
      <c r="R199" s="637">
        <v>3119512</v>
      </c>
      <c r="S199" s="613">
        <v>9358536</v>
      </c>
      <c r="T199" s="614"/>
      <c r="U199" s="613"/>
      <c r="V199" s="615"/>
      <c r="W199" s="338">
        <f t="shared" si="442"/>
        <v>1</v>
      </c>
      <c r="X199" s="338">
        <f t="shared" si="443"/>
        <v>1</v>
      </c>
      <c r="Y199" s="338">
        <f t="shared" si="444"/>
        <v>1</v>
      </c>
      <c r="Z199" s="338">
        <f t="shared" si="466"/>
        <v>1</v>
      </c>
      <c r="AA199" s="338">
        <f t="shared" si="466"/>
        <v>1</v>
      </c>
      <c r="AB199" s="338">
        <f t="shared" si="468"/>
        <v>1</v>
      </c>
      <c r="AC199" s="341">
        <f t="shared" si="448"/>
        <v>9358536</v>
      </c>
      <c r="AD199" s="340">
        <f t="shared" si="449"/>
        <v>0</v>
      </c>
      <c r="AE199" s="207"/>
      <c r="AF199" s="207"/>
      <c r="AG199" s="635" t="s">
        <v>1020</v>
      </c>
      <c r="AH199" s="609" t="s">
        <v>280</v>
      </c>
      <c r="AI199" s="549" t="s">
        <v>612</v>
      </c>
      <c r="AJ199" s="635" t="s">
        <v>93</v>
      </c>
      <c r="AK199" s="636">
        <v>3</v>
      </c>
      <c r="AL199" s="637">
        <v>4062121</v>
      </c>
      <c r="AM199" s="613">
        <v>12186363</v>
      </c>
      <c r="AN199" s="614"/>
      <c r="AO199" s="613"/>
      <c r="AP199" s="615"/>
      <c r="AQ199" s="338">
        <f t="shared" si="450"/>
        <v>1</v>
      </c>
      <c r="AR199" s="338">
        <f t="shared" si="451"/>
        <v>1</v>
      </c>
      <c r="AS199" s="338">
        <f t="shared" si="452"/>
        <v>1</v>
      </c>
      <c r="AT199" s="338">
        <f t="shared" si="453"/>
        <v>1</v>
      </c>
      <c r="AU199" s="338">
        <f t="shared" si="454"/>
        <v>1</v>
      </c>
      <c r="AV199" s="338">
        <f t="shared" si="455"/>
        <v>1</v>
      </c>
      <c r="AW199" s="341">
        <f t="shared" si="456"/>
        <v>12186363</v>
      </c>
      <c r="AX199" s="340">
        <f t="shared" si="457"/>
        <v>0</v>
      </c>
      <c r="BA199" s="635" t="s">
        <v>1020</v>
      </c>
      <c r="BB199" s="609" t="s">
        <v>280</v>
      </c>
      <c r="BC199" s="549" t="s">
        <v>612</v>
      </c>
      <c r="BD199" s="635" t="s">
        <v>93</v>
      </c>
      <c r="BE199" s="636">
        <v>3</v>
      </c>
      <c r="BF199" s="637">
        <v>2509344</v>
      </c>
      <c r="BG199" s="613">
        <v>7528032</v>
      </c>
      <c r="BH199" s="614"/>
      <c r="BI199" s="613"/>
      <c r="BJ199" s="615"/>
      <c r="BK199" s="338">
        <f t="shared" si="458"/>
        <v>1</v>
      </c>
      <c r="BL199" s="338">
        <f t="shared" si="459"/>
        <v>1</v>
      </c>
      <c r="BM199" s="338">
        <f t="shared" si="460"/>
        <v>1</v>
      </c>
      <c r="BN199" s="338">
        <f t="shared" si="461"/>
        <v>1</v>
      </c>
      <c r="BO199" s="338">
        <f t="shared" si="462"/>
        <v>1</v>
      </c>
      <c r="BP199" s="338">
        <f t="shared" si="463"/>
        <v>1</v>
      </c>
      <c r="BQ199" s="341">
        <f t="shared" si="464"/>
        <v>7528032</v>
      </c>
      <c r="BR199" s="340">
        <f t="shared" si="465"/>
        <v>0</v>
      </c>
    </row>
    <row r="200" spans="1:70" s="288" customFormat="1" ht="60" x14ac:dyDescent="0.2">
      <c r="A200" s="215">
        <f t="shared" si="327"/>
        <v>187</v>
      </c>
      <c r="B200" s="472" t="s">
        <v>1021</v>
      </c>
      <c r="C200" s="449" t="s">
        <v>280</v>
      </c>
      <c r="D200" s="568" t="s">
        <v>626</v>
      </c>
      <c r="E200" s="472" t="s">
        <v>93</v>
      </c>
      <c r="F200" s="473">
        <v>1</v>
      </c>
      <c r="G200" s="536"/>
      <c r="H200" s="474">
        <v>0</v>
      </c>
      <c r="I200" s="452"/>
      <c r="J200" s="454"/>
      <c r="K200" s="199"/>
      <c r="L200" s="199"/>
      <c r="M200" s="635" t="s">
        <v>1021</v>
      </c>
      <c r="N200" s="609" t="s">
        <v>280</v>
      </c>
      <c r="O200" s="549" t="s">
        <v>626</v>
      </c>
      <c r="P200" s="635" t="s">
        <v>93</v>
      </c>
      <c r="Q200" s="636">
        <v>1</v>
      </c>
      <c r="R200" s="637">
        <v>3634241</v>
      </c>
      <c r="S200" s="613">
        <v>3634241</v>
      </c>
      <c r="T200" s="614"/>
      <c r="U200" s="613"/>
      <c r="V200" s="615"/>
      <c r="W200" s="338">
        <f t="shared" si="442"/>
        <v>1</v>
      </c>
      <c r="X200" s="338">
        <f t="shared" si="443"/>
        <v>1</v>
      </c>
      <c r="Y200" s="338">
        <f t="shared" si="444"/>
        <v>1</v>
      </c>
      <c r="Z200" s="338">
        <f t="shared" si="466"/>
        <v>1</v>
      </c>
      <c r="AA200" s="338">
        <f t="shared" si="466"/>
        <v>1</v>
      </c>
      <c r="AB200" s="338">
        <f t="shared" si="468"/>
        <v>1</v>
      </c>
      <c r="AC200" s="341">
        <f t="shared" si="448"/>
        <v>3634241</v>
      </c>
      <c r="AD200" s="340">
        <f t="shared" si="449"/>
        <v>0</v>
      </c>
      <c r="AE200" s="207"/>
      <c r="AF200" s="207"/>
      <c r="AG200" s="635" t="s">
        <v>1021</v>
      </c>
      <c r="AH200" s="609" t="s">
        <v>280</v>
      </c>
      <c r="AI200" s="549" t="s">
        <v>626</v>
      </c>
      <c r="AJ200" s="635" t="s">
        <v>93</v>
      </c>
      <c r="AK200" s="636">
        <v>1</v>
      </c>
      <c r="AL200" s="637">
        <v>3839860</v>
      </c>
      <c r="AM200" s="613">
        <v>3839860</v>
      </c>
      <c r="AN200" s="614"/>
      <c r="AO200" s="613"/>
      <c r="AP200" s="615"/>
      <c r="AQ200" s="338">
        <f t="shared" si="450"/>
        <v>1</v>
      </c>
      <c r="AR200" s="338">
        <f t="shared" si="451"/>
        <v>1</v>
      </c>
      <c r="AS200" s="338">
        <f t="shared" si="452"/>
        <v>1</v>
      </c>
      <c r="AT200" s="338">
        <f t="shared" si="453"/>
        <v>1</v>
      </c>
      <c r="AU200" s="338">
        <f t="shared" si="454"/>
        <v>1</v>
      </c>
      <c r="AV200" s="338">
        <f t="shared" si="455"/>
        <v>1</v>
      </c>
      <c r="AW200" s="341">
        <f t="shared" si="456"/>
        <v>3839860</v>
      </c>
      <c r="AX200" s="340">
        <f t="shared" si="457"/>
        <v>0</v>
      </c>
      <c r="BA200" s="635" t="s">
        <v>1021</v>
      </c>
      <c r="BB200" s="609" t="s">
        <v>280</v>
      </c>
      <c r="BC200" s="549" t="s">
        <v>626</v>
      </c>
      <c r="BD200" s="635" t="s">
        <v>93</v>
      </c>
      <c r="BE200" s="636">
        <v>1</v>
      </c>
      <c r="BF200" s="637">
        <v>2932531</v>
      </c>
      <c r="BG200" s="613">
        <v>2932531</v>
      </c>
      <c r="BH200" s="614"/>
      <c r="BI200" s="613"/>
      <c r="BJ200" s="615"/>
      <c r="BK200" s="338">
        <f t="shared" si="458"/>
        <v>1</v>
      </c>
      <c r="BL200" s="338">
        <f t="shared" si="459"/>
        <v>1</v>
      </c>
      <c r="BM200" s="338">
        <f t="shared" si="460"/>
        <v>1</v>
      </c>
      <c r="BN200" s="338">
        <f t="shared" si="461"/>
        <v>1</v>
      </c>
      <c r="BO200" s="338">
        <f t="shared" si="462"/>
        <v>1</v>
      </c>
      <c r="BP200" s="338">
        <f t="shared" si="463"/>
        <v>1</v>
      </c>
      <c r="BQ200" s="341">
        <f t="shared" si="464"/>
        <v>2932531</v>
      </c>
      <c r="BR200" s="340">
        <f t="shared" si="465"/>
        <v>0</v>
      </c>
    </row>
    <row r="201" spans="1:70" s="288" customFormat="1" ht="45" x14ac:dyDescent="0.2">
      <c r="A201" s="215">
        <f t="shared" si="327"/>
        <v>188</v>
      </c>
      <c r="B201" s="472" t="s">
        <v>1022</v>
      </c>
      <c r="C201" s="449" t="s">
        <v>280</v>
      </c>
      <c r="D201" s="568" t="s">
        <v>613</v>
      </c>
      <c r="E201" s="472" t="s">
        <v>93</v>
      </c>
      <c r="F201" s="473">
        <v>1</v>
      </c>
      <c r="G201" s="536"/>
      <c r="H201" s="474">
        <v>0</v>
      </c>
      <c r="I201" s="453"/>
      <c r="J201" s="484"/>
      <c r="K201" s="199"/>
      <c r="L201" s="199"/>
      <c r="M201" s="635" t="s">
        <v>1022</v>
      </c>
      <c r="N201" s="609" t="s">
        <v>280</v>
      </c>
      <c r="O201" s="549" t="s">
        <v>613</v>
      </c>
      <c r="P201" s="635" t="s">
        <v>93</v>
      </c>
      <c r="Q201" s="636">
        <v>1</v>
      </c>
      <c r="R201" s="637">
        <v>921638</v>
      </c>
      <c r="S201" s="613">
        <v>921638</v>
      </c>
      <c r="T201" s="614"/>
      <c r="U201" s="614"/>
      <c r="V201" s="645"/>
      <c r="W201" s="338">
        <f t="shared" si="442"/>
        <v>1</v>
      </c>
      <c r="X201" s="338">
        <f t="shared" si="443"/>
        <v>1</v>
      </c>
      <c r="Y201" s="338">
        <f t="shared" si="444"/>
        <v>1</v>
      </c>
      <c r="Z201" s="338">
        <f>IF(R201=0,0,1)</f>
        <v>1</v>
      </c>
      <c r="AA201" s="338">
        <f>IF(S201=0,0,1)</f>
        <v>1</v>
      </c>
      <c r="AB201" s="338">
        <f t="shared" si="468"/>
        <v>1</v>
      </c>
      <c r="AC201" s="341">
        <f t="shared" si="448"/>
        <v>921638</v>
      </c>
      <c r="AD201" s="340">
        <f t="shared" si="449"/>
        <v>0</v>
      </c>
      <c r="AE201" s="207"/>
      <c r="AF201" s="207"/>
      <c r="AG201" s="635" t="s">
        <v>1022</v>
      </c>
      <c r="AH201" s="609" t="s">
        <v>280</v>
      </c>
      <c r="AI201" s="549" t="s">
        <v>613</v>
      </c>
      <c r="AJ201" s="635" t="s">
        <v>93</v>
      </c>
      <c r="AK201" s="636">
        <v>1</v>
      </c>
      <c r="AL201" s="637">
        <v>926542</v>
      </c>
      <c r="AM201" s="613">
        <v>926542</v>
      </c>
      <c r="AN201" s="614"/>
      <c r="AO201" s="614"/>
      <c r="AP201" s="645"/>
      <c r="AQ201" s="338">
        <f t="shared" si="450"/>
        <v>1</v>
      </c>
      <c r="AR201" s="338">
        <f t="shared" si="451"/>
        <v>1</v>
      </c>
      <c r="AS201" s="338">
        <f t="shared" si="452"/>
        <v>1</v>
      </c>
      <c r="AT201" s="338">
        <f>IF(AL201=0,0,1)</f>
        <v>1</v>
      </c>
      <c r="AU201" s="338">
        <f>IF(AM201=0,0,1)</f>
        <v>1</v>
      </c>
      <c r="AV201" s="338">
        <f t="shared" si="455"/>
        <v>1</v>
      </c>
      <c r="AW201" s="341">
        <f t="shared" si="456"/>
        <v>926542</v>
      </c>
      <c r="AX201" s="340">
        <f t="shared" si="457"/>
        <v>0</v>
      </c>
      <c r="BA201" s="635" t="s">
        <v>1022</v>
      </c>
      <c r="BB201" s="609" t="s">
        <v>280</v>
      </c>
      <c r="BC201" s="549" t="s">
        <v>613</v>
      </c>
      <c r="BD201" s="635" t="s">
        <v>93</v>
      </c>
      <c r="BE201" s="636">
        <v>1</v>
      </c>
      <c r="BF201" s="637">
        <v>1175001</v>
      </c>
      <c r="BG201" s="613">
        <v>1175001</v>
      </c>
      <c r="BH201" s="614"/>
      <c r="BI201" s="614"/>
      <c r="BJ201" s="645"/>
      <c r="BK201" s="338">
        <f t="shared" si="458"/>
        <v>1</v>
      </c>
      <c r="BL201" s="338">
        <f t="shared" si="459"/>
        <v>1</v>
      </c>
      <c r="BM201" s="338">
        <f t="shared" si="460"/>
        <v>1</v>
      </c>
      <c r="BN201" s="338">
        <f>IF(BF201=0,0,1)</f>
        <v>1</v>
      </c>
      <c r="BO201" s="338">
        <f>IF(BG201=0,0,1)</f>
        <v>1</v>
      </c>
      <c r="BP201" s="338">
        <f t="shared" si="463"/>
        <v>1</v>
      </c>
      <c r="BQ201" s="341">
        <f t="shared" si="464"/>
        <v>1175001</v>
      </c>
      <c r="BR201" s="340">
        <f t="shared" si="465"/>
        <v>0</v>
      </c>
    </row>
    <row r="202" spans="1:70" s="288" customFormat="1" ht="52.5" customHeight="1" x14ac:dyDescent="0.2">
      <c r="A202" s="215">
        <f t="shared" si="327"/>
        <v>189</v>
      </c>
      <c r="B202" s="472" t="s">
        <v>1023</v>
      </c>
      <c r="C202" s="449" t="s">
        <v>280</v>
      </c>
      <c r="D202" s="568" t="s">
        <v>614</v>
      </c>
      <c r="E202" s="472" t="s">
        <v>93</v>
      </c>
      <c r="F202" s="473">
        <v>13</v>
      </c>
      <c r="G202" s="536"/>
      <c r="H202" s="474">
        <v>0</v>
      </c>
      <c r="I202" s="452"/>
      <c r="J202" s="454"/>
      <c r="K202" s="199"/>
      <c r="L202" s="199"/>
      <c r="M202" s="635" t="s">
        <v>1023</v>
      </c>
      <c r="N202" s="609" t="s">
        <v>280</v>
      </c>
      <c r="O202" s="549" t="s">
        <v>614</v>
      </c>
      <c r="P202" s="635" t="s">
        <v>93</v>
      </c>
      <c r="Q202" s="636">
        <v>13</v>
      </c>
      <c r="R202" s="637">
        <v>386917</v>
      </c>
      <c r="S202" s="613">
        <v>5029921</v>
      </c>
      <c r="T202" s="614"/>
      <c r="U202" s="613"/>
      <c r="V202" s="615"/>
      <c r="W202" s="338">
        <f t="shared" si="442"/>
        <v>1</v>
      </c>
      <c r="X202" s="338">
        <f t="shared" si="443"/>
        <v>1</v>
      </c>
      <c r="Y202" s="338">
        <f t="shared" si="444"/>
        <v>1</v>
      </c>
      <c r="Z202" s="338">
        <f>IF(R202=0,0,1)</f>
        <v>1</v>
      </c>
      <c r="AA202" s="338">
        <f>IF(S202=0,0,1)</f>
        <v>1</v>
      </c>
      <c r="AB202" s="338">
        <f t="shared" si="468"/>
        <v>1</v>
      </c>
      <c r="AC202" s="341">
        <f t="shared" si="448"/>
        <v>5029921</v>
      </c>
      <c r="AD202" s="340">
        <f t="shared" si="449"/>
        <v>0</v>
      </c>
      <c r="AE202" s="207"/>
      <c r="AF202" s="207"/>
      <c r="AG202" s="635" t="s">
        <v>1023</v>
      </c>
      <c r="AH202" s="609" t="s">
        <v>280</v>
      </c>
      <c r="AI202" s="549" t="s">
        <v>614</v>
      </c>
      <c r="AJ202" s="635" t="s">
        <v>93</v>
      </c>
      <c r="AK202" s="636">
        <v>13</v>
      </c>
      <c r="AL202" s="637">
        <v>638569</v>
      </c>
      <c r="AM202" s="613">
        <v>8301397</v>
      </c>
      <c r="AN202" s="614"/>
      <c r="AO202" s="613"/>
      <c r="AP202" s="615"/>
      <c r="AQ202" s="338">
        <f t="shared" si="450"/>
        <v>1</v>
      </c>
      <c r="AR202" s="338">
        <f t="shared" si="451"/>
        <v>1</v>
      </c>
      <c r="AS202" s="338">
        <f t="shared" si="452"/>
        <v>1</v>
      </c>
      <c r="AT202" s="338">
        <f>IF(AL202=0,0,1)</f>
        <v>1</v>
      </c>
      <c r="AU202" s="338">
        <f>IF(AM202=0,0,1)</f>
        <v>1</v>
      </c>
      <c r="AV202" s="338">
        <f t="shared" si="455"/>
        <v>1</v>
      </c>
      <c r="AW202" s="341">
        <f t="shared" si="456"/>
        <v>8301397</v>
      </c>
      <c r="AX202" s="340">
        <f t="shared" si="457"/>
        <v>0</v>
      </c>
      <c r="BA202" s="635" t="s">
        <v>1023</v>
      </c>
      <c r="BB202" s="609" t="s">
        <v>280</v>
      </c>
      <c r="BC202" s="549" t="s">
        <v>614</v>
      </c>
      <c r="BD202" s="635" t="s">
        <v>93</v>
      </c>
      <c r="BE202" s="636">
        <v>13</v>
      </c>
      <c r="BF202" s="637">
        <v>599626</v>
      </c>
      <c r="BG202" s="613">
        <v>7795138</v>
      </c>
      <c r="BH202" s="614"/>
      <c r="BI202" s="613"/>
      <c r="BJ202" s="615"/>
      <c r="BK202" s="338">
        <f t="shared" si="458"/>
        <v>1</v>
      </c>
      <c r="BL202" s="338">
        <f t="shared" si="459"/>
        <v>1</v>
      </c>
      <c r="BM202" s="338">
        <f t="shared" si="460"/>
        <v>1</v>
      </c>
      <c r="BN202" s="338">
        <f>IF(BF202=0,0,1)</f>
        <v>1</v>
      </c>
      <c r="BO202" s="338">
        <f>IF(BG202=0,0,1)</f>
        <v>1</v>
      </c>
      <c r="BP202" s="338">
        <f t="shared" si="463"/>
        <v>1</v>
      </c>
      <c r="BQ202" s="341">
        <f t="shared" si="464"/>
        <v>7795138</v>
      </c>
      <c r="BR202" s="340">
        <f t="shared" si="465"/>
        <v>0</v>
      </c>
    </row>
    <row r="203" spans="1:70" s="288" customFormat="1" ht="15.75" x14ac:dyDescent="0.2">
      <c r="A203" s="215">
        <f t="shared" si="327"/>
        <v>190</v>
      </c>
      <c r="B203" s="485"/>
      <c r="C203" s="485"/>
      <c r="D203" s="569" t="s">
        <v>615</v>
      </c>
      <c r="E203" s="485"/>
      <c r="F203" s="486"/>
      <c r="G203" s="480"/>
      <c r="H203" s="480"/>
      <c r="I203" s="481"/>
      <c r="J203" s="487"/>
      <c r="K203" s="199"/>
      <c r="L203" s="199"/>
      <c r="M203" s="646"/>
      <c r="N203" s="646"/>
      <c r="O203" s="550" t="s">
        <v>615</v>
      </c>
      <c r="P203" s="646"/>
      <c r="Q203" s="647"/>
      <c r="R203" s="642"/>
      <c r="S203" s="642"/>
      <c r="T203" s="643"/>
      <c r="U203" s="643"/>
      <c r="V203" s="648"/>
      <c r="W203" s="338"/>
      <c r="X203" s="338"/>
      <c r="Y203" s="338"/>
      <c r="Z203" s="338"/>
      <c r="AA203" s="338"/>
      <c r="AB203" s="338"/>
      <c r="AC203" s="339"/>
      <c r="AD203" s="340"/>
      <c r="AE203" s="207"/>
      <c r="AF203" s="207"/>
      <c r="AG203" s="646" t="s">
        <v>1016</v>
      </c>
      <c r="AH203" s="646"/>
      <c r="AI203" s="550" t="s">
        <v>615</v>
      </c>
      <c r="AJ203" s="646"/>
      <c r="AK203" s="647"/>
      <c r="AL203" s="642"/>
      <c r="AM203" s="642"/>
      <c r="AN203" s="643"/>
      <c r="AO203" s="643"/>
      <c r="AP203" s="648"/>
      <c r="AQ203" s="338"/>
      <c r="AR203" s="338"/>
      <c r="AS203" s="338"/>
      <c r="AT203" s="338"/>
      <c r="AU203" s="338"/>
      <c r="AV203" s="338"/>
      <c r="AW203" s="339"/>
      <c r="AX203" s="340"/>
      <c r="BA203" s="646"/>
      <c r="BB203" s="646"/>
      <c r="BC203" s="550" t="s">
        <v>615</v>
      </c>
      <c r="BD203" s="646"/>
      <c r="BE203" s="647"/>
      <c r="BF203" s="642"/>
      <c r="BG203" s="642"/>
      <c r="BH203" s="643"/>
      <c r="BI203" s="643"/>
      <c r="BJ203" s="648"/>
      <c r="BK203" s="338"/>
      <c r="BL203" s="338"/>
      <c r="BM203" s="338"/>
      <c r="BN203" s="338"/>
      <c r="BO203" s="338"/>
      <c r="BP203" s="338"/>
      <c r="BQ203" s="339"/>
      <c r="BR203" s="340"/>
    </row>
    <row r="204" spans="1:70" s="288" customFormat="1" ht="47.25" x14ac:dyDescent="0.2">
      <c r="A204" s="215">
        <f t="shared" si="327"/>
        <v>191</v>
      </c>
      <c r="B204" s="472" t="s">
        <v>1024</v>
      </c>
      <c r="C204" s="449" t="s">
        <v>275</v>
      </c>
      <c r="D204" s="568" t="s">
        <v>616</v>
      </c>
      <c r="E204" s="472" t="s">
        <v>91</v>
      </c>
      <c r="F204" s="475">
        <v>40</v>
      </c>
      <c r="G204" s="536"/>
      <c r="H204" s="474">
        <v>0</v>
      </c>
      <c r="I204" s="452"/>
      <c r="J204" s="454"/>
      <c r="K204" s="199"/>
      <c r="L204" s="199"/>
      <c r="M204" s="635" t="s">
        <v>1024</v>
      </c>
      <c r="N204" s="609" t="s">
        <v>275</v>
      </c>
      <c r="O204" s="549" t="s">
        <v>616</v>
      </c>
      <c r="P204" s="635" t="s">
        <v>91</v>
      </c>
      <c r="Q204" s="638">
        <v>40</v>
      </c>
      <c r="R204" s="637">
        <v>151721</v>
      </c>
      <c r="S204" s="613">
        <v>6068840</v>
      </c>
      <c r="T204" s="614"/>
      <c r="U204" s="613"/>
      <c r="V204" s="615"/>
      <c r="W204" s="338">
        <f t="shared" ref="W204:W210" si="469">IF(EXACT(VLOOKUP(M204,OFERTA_0,3,FALSE),O204),1,0)</f>
        <v>1</v>
      </c>
      <c r="X204" s="338">
        <f t="shared" ref="X204:X210" si="470">IF(EXACT(VLOOKUP(M204,OFERTA_0,4,FALSE),P204),1,0)</f>
        <v>1</v>
      </c>
      <c r="Y204" s="338">
        <f t="shared" ref="Y204:Y210" si="471">IF(EXACT(VLOOKUP(M204,OFERTA_0,5,FALSE),Q204),1,0)</f>
        <v>1</v>
      </c>
      <c r="Z204" s="338">
        <f>IF(R204=0,0,1)</f>
        <v>1</v>
      </c>
      <c r="AA204" s="338">
        <f>IF(S204=0,0,1)</f>
        <v>1</v>
      </c>
      <c r="AB204" s="338">
        <f t="shared" si="468"/>
        <v>1</v>
      </c>
      <c r="AC204" s="341">
        <f t="shared" ref="AC204:AC210" si="472">ROUND(S204,0)</f>
        <v>6068840</v>
      </c>
      <c r="AD204" s="340">
        <f t="shared" ref="AD204:AD210" si="473">S204-AC204</f>
        <v>0</v>
      </c>
      <c r="AE204" s="207"/>
      <c r="AF204" s="207"/>
      <c r="AG204" s="635" t="s">
        <v>1024</v>
      </c>
      <c r="AH204" s="609" t="s">
        <v>275</v>
      </c>
      <c r="AI204" s="549" t="s">
        <v>616</v>
      </c>
      <c r="AJ204" s="635" t="s">
        <v>91</v>
      </c>
      <c r="AK204" s="638">
        <v>40</v>
      </c>
      <c r="AL204" s="637">
        <v>94714</v>
      </c>
      <c r="AM204" s="613">
        <v>3788560</v>
      </c>
      <c r="AN204" s="614"/>
      <c r="AO204" s="613"/>
      <c r="AP204" s="615"/>
      <c r="AQ204" s="338">
        <f t="shared" ref="AQ204:AQ210" si="474">IF(EXACT(VLOOKUP(AG204,OFERTA_0,3,FALSE),AI204),1,0)</f>
        <v>1</v>
      </c>
      <c r="AR204" s="338">
        <f t="shared" ref="AR204:AR210" si="475">IF(EXACT(VLOOKUP(AG204,OFERTA_0,4,FALSE),AJ204),1,0)</f>
        <v>1</v>
      </c>
      <c r="AS204" s="338">
        <f t="shared" ref="AS204:AS210" si="476">IF(EXACT(VLOOKUP(AG204,OFERTA_0,5,FALSE),AK204),1,0)</f>
        <v>1</v>
      </c>
      <c r="AT204" s="338">
        <f>IF(AL204=0,0,1)</f>
        <v>1</v>
      </c>
      <c r="AU204" s="338">
        <f>IF(AM204=0,0,1)</f>
        <v>1</v>
      </c>
      <c r="AV204" s="338">
        <f t="shared" ref="AV204:AV210" si="477">PRODUCT(AQ204:AU204)</f>
        <v>1</v>
      </c>
      <c r="AW204" s="341">
        <f t="shared" ref="AW204:AW210" si="478">ROUND(AM204,0)</f>
        <v>3788560</v>
      </c>
      <c r="AX204" s="340">
        <f t="shared" ref="AX204:AX210" si="479">AM204-AW204</f>
        <v>0</v>
      </c>
      <c r="BA204" s="635" t="s">
        <v>1024</v>
      </c>
      <c r="BB204" s="609" t="s">
        <v>275</v>
      </c>
      <c r="BC204" s="549" t="s">
        <v>616</v>
      </c>
      <c r="BD204" s="635" t="s">
        <v>91</v>
      </c>
      <c r="BE204" s="638">
        <v>40</v>
      </c>
      <c r="BF204" s="637">
        <v>173809</v>
      </c>
      <c r="BG204" s="613">
        <v>6952360</v>
      </c>
      <c r="BH204" s="614"/>
      <c r="BI204" s="613"/>
      <c r="BJ204" s="615"/>
      <c r="BK204" s="338">
        <f t="shared" ref="BK204:BK210" si="480">IF(EXACT(VLOOKUP(BA204,OFERTA_0,3,FALSE),BC204),1,0)</f>
        <v>1</v>
      </c>
      <c r="BL204" s="338">
        <f t="shared" ref="BL204:BL210" si="481">IF(EXACT(VLOOKUP(BA204,OFERTA_0,4,FALSE),BD204),1,0)</f>
        <v>1</v>
      </c>
      <c r="BM204" s="338">
        <f t="shared" ref="BM204:BM210" si="482">IF(EXACT(VLOOKUP(BA204,OFERTA_0,5,FALSE),BE204),1,0)</f>
        <v>1</v>
      </c>
      <c r="BN204" s="338">
        <f>IF(BF204=0,0,1)</f>
        <v>1</v>
      </c>
      <c r="BO204" s="338">
        <f>IF(BG204=0,0,1)</f>
        <v>1</v>
      </c>
      <c r="BP204" s="338">
        <f t="shared" ref="BP204:BP210" si="483">PRODUCT(BK204:BO204)</f>
        <v>1</v>
      </c>
      <c r="BQ204" s="341">
        <f t="shared" ref="BQ204:BQ210" si="484">ROUND(BG204,0)</f>
        <v>6952360</v>
      </c>
      <c r="BR204" s="340">
        <f t="shared" ref="BR204:BR210" si="485">BG204-BQ204</f>
        <v>0</v>
      </c>
    </row>
    <row r="205" spans="1:70" s="288" customFormat="1" ht="60" x14ac:dyDescent="0.2">
      <c r="A205" s="215">
        <f t="shared" si="327"/>
        <v>192</v>
      </c>
      <c r="B205" s="472" t="s">
        <v>1025</v>
      </c>
      <c r="C205" s="449" t="s">
        <v>280</v>
      </c>
      <c r="D205" s="568" t="s">
        <v>627</v>
      </c>
      <c r="E205" s="472" t="s">
        <v>91</v>
      </c>
      <c r="F205" s="475">
        <v>20</v>
      </c>
      <c r="G205" s="536"/>
      <c r="H205" s="474">
        <v>0</v>
      </c>
      <c r="I205" s="452"/>
      <c r="J205" s="454"/>
      <c r="K205" s="199"/>
      <c r="L205" s="199"/>
      <c r="M205" s="635" t="s">
        <v>1025</v>
      </c>
      <c r="N205" s="609" t="s">
        <v>280</v>
      </c>
      <c r="O205" s="549" t="s">
        <v>627</v>
      </c>
      <c r="P205" s="635" t="s">
        <v>91</v>
      </c>
      <c r="Q205" s="638">
        <v>20</v>
      </c>
      <c r="R205" s="637">
        <v>114527</v>
      </c>
      <c r="S205" s="613">
        <v>2290540</v>
      </c>
      <c r="T205" s="614"/>
      <c r="U205" s="613"/>
      <c r="V205" s="615"/>
      <c r="W205" s="338">
        <f t="shared" si="469"/>
        <v>1</v>
      </c>
      <c r="X205" s="338">
        <f t="shared" si="470"/>
        <v>1</v>
      </c>
      <c r="Y205" s="338">
        <f t="shared" si="471"/>
        <v>1</v>
      </c>
      <c r="Z205" s="338">
        <f t="shared" ref="Z205" si="486">IF(R205=0,0,1)</f>
        <v>1</v>
      </c>
      <c r="AA205" s="338">
        <f t="shared" ref="AA205" si="487">IF(S205=0,0,1)</f>
        <v>1</v>
      </c>
      <c r="AB205" s="338">
        <f t="shared" si="468"/>
        <v>1</v>
      </c>
      <c r="AC205" s="341">
        <f t="shared" si="472"/>
        <v>2290540</v>
      </c>
      <c r="AD205" s="340">
        <f t="shared" si="473"/>
        <v>0</v>
      </c>
      <c r="AE205" s="207"/>
      <c r="AF205" s="207"/>
      <c r="AG205" s="635" t="s">
        <v>1025</v>
      </c>
      <c r="AH205" s="609" t="s">
        <v>280</v>
      </c>
      <c r="AI205" s="549" t="s">
        <v>627</v>
      </c>
      <c r="AJ205" s="635" t="s">
        <v>91</v>
      </c>
      <c r="AK205" s="638">
        <v>20</v>
      </c>
      <c r="AL205" s="637">
        <v>76481</v>
      </c>
      <c r="AM205" s="613">
        <v>1529620</v>
      </c>
      <c r="AN205" s="614"/>
      <c r="AO205" s="613"/>
      <c r="AP205" s="615"/>
      <c r="AQ205" s="338">
        <f t="shared" si="474"/>
        <v>1</v>
      </c>
      <c r="AR205" s="338">
        <f t="shared" si="475"/>
        <v>1</v>
      </c>
      <c r="AS205" s="338">
        <f t="shared" si="476"/>
        <v>1</v>
      </c>
      <c r="AT205" s="338">
        <f t="shared" ref="AT205:AT209" si="488">IF(AL205=0,0,1)</f>
        <v>1</v>
      </c>
      <c r="AU205" s="338">
        <f t="shared" ref="AU205:AU209" si="489">IF(AM205=0,0,1)</f>
        <v>1</v>
      </c>
      <c r="AV205" s="338">
        <f t="shared" si="477"/>
        <v>1</v>
      </c>
      <c r="AW205" s="341">
        <f t="shared" si="478"/>
        <v>1529620</v>
      </c>
      <c r="AX205" s="340">
        <f t="shared" si="479"/>
        <v>0</v>
      </c>
      <c r="BA205" s="635" t="s">
        <v>1025</v>
      </c>
      <c r="BB205" s="609" t="s">
        <v>280</v>
      </c>
      <c r="BC205" s="549" t="s">
        <v>627</v>
      </c>
      <c r="BD205" s="635" t="s">
        <v>91</v>
      </c>
      <c r="BE205" s="638">
        <v>20</v>
      </c>
      <c r="BF205" s="637">
        <v>116867</v>
      </c>
      <c r="BG205" s="613">
        <v>2337340</v>
      </c>
      <c r="BH205" s="614"/>
      <c r="BI205" s="613"/>
      <c r="BJ205" s="615"/>
      <c r="BK205" s="338">
        <f t="shared" si="480"/>
        <v>1</v>
      </c>
      <c r="BL205" s="338">
        <f t="shared" si="481"/>
        <v>1</v>
      </c>
      <c r="BM205" s="338">
        <f t="shared" si="482"/>
        <v>1</v>
      </c>
      <c r="BN205" s="338">
        <f t="shared" ref="BN205:BN209" si="490">IF(BF205=0,0,1)</f>
        <v>1</v>
      </c>
      <c r="BO205" s="338">
        <f t="shared" ref="BO205:BO209" si="491">IF(BG205=0,0,1)</f>
        <v>1</v>
      </c>
      <c r="BP205" s="338">
        <f t="shared" si="483"/>
        <v>1</v>
      </c>
      <c r="BQ205" s="341">
        <f t="shared" si="484"/>
        <v>2337340</v>
      </c>
      <c r="BR205" s="340">
        <f t="shared" si="485"/>
        <v>0</v>
      </c>
    </row>
    <row r="206" spans="1:70" s="288" customFormat="1" ht="47.25" x14ac:dyDescent="0.2">
      <c r="A206" s="215">
        <f t="shared" si="327"/>
        <v>193</v>
      </c>
      <c r="B206" s="472" t="s">
        <v>1026</v>
      </c>
      <c r="C206" s="449" t="s">
        <v>280</v>
      </c>
      <c r="D206" s="568" t="s">
        <v>628</v>
      </c>
      <c r="E206" s="472" t="s">
        <v>91</v>
      </c>
      <c r="F206" s="475">
        <v>15</v>
      </c>
      <c r="G206" s="536"/>
      <c r="H206" s="474">
        <v>0</v>
      </c>
      <c r="I206" s="452"/>
      <c r="J206" s="454"/>
      <c r="K206" s="199"/>
      <c r="L206" s="199"/>
      <c r="M206" s="635" t="s">
        <v>1026</v>
      </c>
      <c r="N206" s="609" t="s">
        <v>280</v>
      </c>
      <c r="O206" s="549" t="s">
        <v>628</v>
      </c>
      <c r="P206" s="635" t="s">
        <v>91</v>
      </c>
      <c r="Q206" s="638">
        <v>15</v>
      </c>
      <c r="R206" s="637">
        <v>87139</v>
      </c>
      <c r="S206" s="613">
        <v>1307085</v>
      </c>
      <c r="T206" s="614"/>
      <c r="U206" s="613"/>
      <c r="V206" s="615"/>
      <c r="W206" s="338">
        <f t="shared" si="469"/>
        <v>1</v>
      </c>
      <c r="X206" s="338">
        <f t="shared" si="470"/>
        <v>1</v>
      </c>
      <c r="Y206" s="338">
        <f t="shared" si="471"/>
        <v>1</v>
      </c>
      <c r="Z206" s="338">
        <f t="shared" ref="Z206:AA209" si="492">IF(R206=0,0,1)</f>
        <v>1</v>
      </c>
      <c r="AA206" s="338">
        <f t="shared" si="492"/>
        <v>1</v>
      </c>
      <c r="AB206" s="338">
        <f t="shared" si="468"/>
        <v>1</v>
      </c>
      <c r="AC206" s="341">
        <f t="shared" si="472"/>
        <v>1307085</v>
      </c>
      <c r="AD206" s="340">
        <f t="shared" si="473"/>
        <v>0</v>
      </c>
      <c r="AE206" s="207"/>
      <c r="AF206" s="207"/>
      <c r="AG206" s="635" t="s">
        <v>1026</v>
      </c>
      <c r="AH206" s="609" t="s">
        <v>280</v>
      </c>
      <c r="AI206" s="549" t="s">
        <v>628</v>
      </c>
      <c r="AJ206" s="635" t="s">
        <v>91</v>
      </c>
      <c r="AK206" s="638">
        <v>15</v>
      </c>
      <c r="AL206" s="637">
        <v>55895</v>
      </c>
      <c r="AM206" s="613">
        <v>838425</v>
      </c>
      <c r="AN206" s="614"/>
      <c r="AO206" s="613"/>
      <c r="AP206" s="615"/>
      <c r="AQ206" s="338">
        <f t="shared" si="474"/>
        <v>1</v>
      </c>
      <c r="AR206" s="338">
        <f t="shared" si="475"/>
        <v>1</v>
      </c>
      <c r="AS206" s="338">
        <f t="shared" si="476"/>
        <v>1</v>
      </c>
      <c r="AT206" s="338">
        <f t="shared" si="488"/>
        <v>1</v>
      </c>
      <c r="AU206" s="338">
        <f t="shared" si="489"/>
        <v>1</v>
      </c>
      <c r="AV206" s="338">
        <f t="shared" si="477"/>
        <v>1</v>
      </c>
      <c r="AW206" s="341">
        <f t="shared" si="478"/>
        <v>838425</v>
      </c>
      <c r="AX206" s="340">
        <f t="shared" si="479"/>
        <v>0</v>
      </c>
      <c r="BA206" s="635" t="s">
        <v>1026</v>
      </c>
      <c r="BB206" s="609" t="s">
        <v>280</v>
      </c>
      <c r="BC206" s="549" t="s">
        <v>628</v>
      </c>
      <c r="BD206" s="635" t="s">
        <v>91</v>
      </c>
      <c r="BE206" s="638">
        <v>15</v>
      </c>
      <c r="BF206" s="637">
        <v>86479</v>
      </c>
      <c r="BG206" s="613">
        <v>1297185</v>
      </c>
      <c r="BH206" s="614"/>
      <c r="BI206" s="613"/>
      <c r="BJ206" s="615"/>
      <c r="BK206" s="338">
        <f t="shared" si="480"/>
        <v>1</v>
      </c>
      <c r="BL206" s="338">
        <f t="shared" si="481"/>
        <v>1</v>
      </c>
      <c r="BM206" s="338">
        <f t="shared" si="482"/>
        <v>1</v>
      </c>
      <c r="BN206" s="338">
        <f t="shared" si="490"/>
        <v>1</v>
      </c>
      <c r="BO206" s="338">
        <f t="shared" si="491"/>
        <v>1</v>
      </c>
      <c r="BP206" s="338">
        <f t="shared" si="483"/>
        <v>1</v>
      </c>
      <c r="BQ206" s="341">
        <f t="shared" si="484"/>
        <v>1297185</v>
      </c>
      <c r="BR206" s="340">
        <f t="shared" si="485"/>
        <v>0</v>
      </c>
    </row>
    <row r="207" spans="1:70" s="288" customFormat="1" ht="47.25" x14ac:dyDescent="0.2">
      <c r="A207" s="215">
        <f t="shared" si="327"/>
        <v>194</v>
      </c>
      <c r="B207" s="472" t="s">
        <v>1027</v>
      </c>
      <c r="C207" s="449" t="s">
        <v>280</v>
      </c>
      <c r="D207" s="568" t="s">
        <v>604</v>
      </c>
      <c r="E207" s="472" t="s">
        <v>91</v>
      </c>
      <c r="F207" s="475">
        <v>70</v>
      </c>
      <c r="G207" s="536"/>
      <c r="H207" s="474">
        <v>0</v>
      </c>
      <c r="I207" s="452"/>
      <c r="J207" s="454"/>
      <c r="K207" s="199"/>
      <c r="L207" s="199"/>
      <c r="M207" s="635" t="s">
        <v>1027</v>
      </c>
      <c r="N207" s="609" t="s">
        <v>280</v>
      </c>
      <c r="O207" s="549" t="s">
        <v>604</v>
      </c>
      <c r="P207" s="635" t="s">
        <v>91</v>
      </c>
      <c r="Q207" s="638">
        <v>70</v>
      </c>
      <c r="R207" s="637">
        <v>72318</v>
      </c>
      <c r="S207" s="613">
        <v>5062260</v>
      </c>
      <c r="T207" s="614"/>
      <c r="U207" s="613"/>
      <c r="V207" s="615"/>
      <c r="W207" s="338">
        <f t="shared" si="469"/>
        <v>1</v>
      </c>
      <c r="X207" s="338">
        <f t="shared" si="470"/>
        <v>1</v>
      </c>
      <c r="Y207" s="338">
        <f t="shared" si="471"/>
        <v>1</v>
      </c>
      <c r="Z207" s="338">
        <f t="shared" si="492"/>
        <v>1</v>
      </c>
      <c r="AA207" s="338">
        <f t="shared" si="492"/>
        <v>1</v>
      </c>
      <c r="AB207" s="338">
        <f t="shared" si="468"/>
        <v>1</v>
      </c>
      <c r="AC207" s="341">
        <f t="shared" si="472"/>
        <v>5062260</v>
      </c>
      <c r="AD207" s="340">
        <f t="shared" si="473"/>
        <v>0</v>
      </c>
      <c r="AE207" s="207"/>
      <c r="AF207" s="207"/>
      <c r="AG207" s="635" t="s">
        <v>1027</v>
      </c>
      <c r="AH207" s="609" t="s">
        <v>280</v>
      </c>
      <c r="AI207" s="549" t="s">
        <v>604</v>
      </c>
      <c r="AJ207" s="635" t="s">
        <v>91</v>
      </c>
      <c r="AK207" s="638">
        <v>70</v>
      </c>
      <c r="AL207" s="637">
        <v>48619</v>
      </c>
      <c r="AM207" s="613">
        <v>3403330</v>
      </c>
      <c r="AN207" s="614"/>
      <c r="AO207" s="613"/>
      <c r="AP207" s="615"/>
      <c r="AQ207" s="338">
        <f t="shared" si="474"/>
        <v>1</v>
      </c>
      <c r="AR207" s="338">
        <f t="shared" si="475"/>
        <v>1</v>
      </c>
      <c r="AS207" s="338">
        <f t="shared" si="476"/>
        <v>1</v>
      </c>
      <c r="AT207" s="338">
        <f t="shared" si="488"/>
        <v>1</v>
      </c>
      <c r="AU207" s="338">
        <f t="shared" si="489"/>
        <v>1</v>
      </c>
      <c r="AV207" s="338">
        <f t="shared" si="477"/>
        <v>1</v>
      </c>
      <c r="AW207" s="341">
        <f t="shared" si="478"/>
        <v>3403330</v>
      </c>
      <c r="AX207" s="340">
        <f t="shared" si="479"/>
        <v>0</v>
      </c>
      <c r="BA207" s="635" t="s">
        <v>1027</v>
      </c>
      <c r="BB207" s="609" t="s">
        <v>280</v>
      </c>
      <c r="BC207" s="549" t="s">
        <v>604</v>
      </c>
      <c r="BD207" s="635" t="s">
        <v>91</v>
      </c>
      <c r="BE207" s="638">
        <v>70</v>
      </c>
      <c r="BF207" s="637">
        <v>73607</v>
      </c>
      <c r="BG207" s="613">
        <v>5152490</v>
      </c>
      <c r="BH207" s="614"/>
      <c r="BI207" s="613"/>
      <c r="BJ207" s="615"/>
      <c r="BK207" s="338">
        <f t="shared" si="480"/>
        <v>1</v>
      </c>
      <c r="BL207" s="338">
        <f t="shared" si="481"/>
        <v>1</v>
      </c>
      <c r="BM207" s="338">
        <f t="shared" si="482"/>
        <v>1</v>
      </c>
      <c r="BN207" s="338">
        <f t="shared" si="490"/>
        <v>1</v>
      </c>
      <c r="BO207" s="338">
        <f t="shared" si="491"/>
        <v>1</v>
      </c>
      <c r="BP207" s="338">
        <f t="shared" si="483"/>
        <v>1</v>
      </c>
      <c r="BQ207" s="341">
        <f t="shared" si="484"/>
        <v>5152490</v>
      </c>
      <c r="BR207" s="340">
        <f t="shared" si="485"/>
        <v>0</v>
      </c>
    </row>
    <row r="208" spans="1:70" s="288" customFormat="1" ht="47.25" x14ac:dyDescent="0.2">
      <c r="A208" s="215">
        <f t="shared" ref="A208:A249" si="493">+A207+1</f>
        <v>195</v>
      </c>
      <c r="B208" s="472" t="s">
        <v>1028</v>
      </c>
      <c r="C208" s="449" t="s">
        <v>280</v>
      </c>
      <c r="D208" s="568" t="s">
        <v>618</v>
      </c>
      <c r="E208" s="472" t="s">
        <v>91</v>
      </c>
      <c r="F208" s="475">
        <v>60</v>
      </c>
      <c r="G208" s="536"/>
      <c r="H208" s="474">
        <v>0</v>
      </c>
      <c r="I208" s="452"/>
      <c r="J208" s="454"/>
      <c r="K208" s="199"/>
      <c r="L208" s="199"/>
      <c r="M208" s="635" t="s">
        <v>1028</v>
      </c>
      <c r="N208" s="609" t="s">
        <v>280</v>
      </c>
      <c r="O208" s="549" t="s">
        <v>618</v>
      </c>
      <c r="P208" s="635" t="s">
        <v>91</v>
      </c>
      <c r="Q208" s="638">
        <v>60</v>
      </c>
      <c r="R208" s="637">
        <v>62698</v>
      </c>
      <c r="S208" s="613">
        <v>3761880</v>
      </c>
      <c r="T208" s="614"/>
      <c r="U208" s="613"/>
      <c r="V208" s="615"/>
      <c r="W208" s="338">
        <f t="shared" si="469"/>
        <v>1</v>
      </c>
      <c r="X208" s="338">
        <f t="shared" si="470"/>
        <v>1</v>
      </c>
      <c r="Y208" s="338">
        <f t="shared" si="471"/>
        <v>1</v>
      </c>
      <c r="Z208" s="338">
        <f t="shared" si="492"/>
        <v>1</v>
      </c>
      <c r="AA208" s="338">
        <f t="shared" si="492"/>
        <v>1</v>
      </c>
      <c r="AB208" s="338">
        <f t="shared" si="468"/>
        <v>1</v>
      </c>
      <c r="AC208" s="341">
        <f t="shared" si="472"/>
        <v>3761880</v>
      </c>
      <c r="AD208" s="340">
        <f t="shared" si="473"/>
        <v>0</v>
      </c>
      <c r="AE208" s="207"/>
      <c r="AF208" s="207"/>
      <c r="AG208" s="635" t="s">
        <v>1028</v>
      </c>
      <c r="AH208" s="609" t="s">
        <v>280</v>
      </c>
      <c r="AI208" s="549" t="s">
        <v>618</v>
      </c>
      <c r="AJ208" s="635" t="s">
        <v>91</v>
      </c>
      <c r="AK208" s="638">
        <v>60</v>
      </c>
      <c r="AL208" s="637">
        <v>41502</v>
      </c>
      <c r="AM208" s="613">
        <v>2490120</v>
      </c>
      <c r="AN208" s="614"/>
      <c r="AO208" s="613"/>
      <c r="AP208" s="615"/>
      <c r="AQ208" s="338">
        <f t="shared" si="474"/>
        <v>1</v>
      </c>
      <c r="AR208" s="338">
        <f t="shared" si="475"/>
        <v>1</v>
      </c>
      <c r="AS208" s="338">
        <f t="shared" si="476"/>
        <v>1</v>
      </c>
      <c r="AT208" s="338">
        <f t="shared" si="488"/>
        <v>1</v>
      </c>
      <c r="AU208" s="338">
        <f t="shared" si="489"/>
        <v>1</v>
      </c>
      <c r="AV208" s="338">
        <f t="shared" si="477"/>
        <v>1</v>
      </c>
      <c r="AW208" s="341">
        <f t="shared" si="478"/>
        <v>2490120</v>
      </c>
      <c r="AX208" s="340">
        <f t="shared" si="479"/>
        <v>0</v>
      </c>
      <c r="BA208" s="635" t="s">
        <v>1028</v>
      </c>
      <c r="BB208" s="609" t="s">
        <v>280</v>
      </c>
      <c r="BC208" s="549" t="s">
        <v>618</v>
      </c>
      <c r="BD208" s="635" t="s">
        <v>91</v>
      </c>
      <c r="BE208" s="638">
        <v>60</v>
      </c>
      <c r="BF208" s="637">
        <v>60077</v>
      </c>
      <c r="BG208" s="613">
        <v>3604620</v>
      </c>
      <c r="BH208" s="614"/>
      <c r="BI208" s="613"/>
      <c r="BJ208" s="615"/>
      <c r="BK208" s="338">
        <f t="shared" si="480"/>
        <v>1</v>
      </c>
      <c r="BL208" s="338">
        <f t="shared" si="481"/>
        <v>1</v>
      </c>
      <c r="BM208" s="338">
        <f t="shared" si="482"/>
        <v>1</v>
      </c>
      <c r="BN208" s="338">
        <f t="shared" si="490"/>
        <v>1</v>
      </c>
      <c r="BO208" s="338">
        <f t="shared" si="491"/>
        <v>1</v>
      </c>
      <c r="BP208" s="338">
        <f t="shared" si="483"/>
        <v>1</v>
      </c>
      <c r="BQ208" s="341">
        <f t="shared" si="484"/>
        <v>3604620</v>
      </c>
      <c r="BR208" s="340">
        <f t="shared" si="485"/>
        <v>0</v>
      </c>
    </row>
    <row r="209" spans="1:70" s="288" customFormat="1" ht="47.25" x14ac:dyDescent="0.2">
      <c r="A209" s="215">
        <f t="shared" si="493"/>
        <v>196</v>
      </c>
      <c r="B209" s="472" t="s">
        <v>1029</v>
      </c>
      <c r="C209" s="449" t="s">
        <v>280</v>
      </c>
      <c r="D209" s="568" t="s">
        <v>603</v>
      </c>
      <c r="E209" s="472" t="s">
        <v>91</v>
      </c>
      <c r="F209" s="475">
        <v>60</v>
      </c>
      <c r="G209" s="536"/>
      <c r="H209" s="474">
        <v>0</v>
      </c>
      <c r="I209" s="453"/>
      <c r="J209" s="484"/>
      <c r="K209" s="199"/>
      <c r="L209" s="199"/>
      <c r="M209" s="635" t="s">
        <v>1029</v>
      </c>
      <c r="N209" s="609" t="s">
        <v>280</v>
      </c>
      <c r="O209" s="549" t="s">
        <v>603</v>
      </c>
      <c r="P209" s="635" t="s">
        <v>91</v>
      </c>
      <c r="Q209" s="638">
        <v>60</v>
      </c>
      <c r="R209" s="637">
        <v>44434</v>
      </c>
      <c r="S209" s="613">
        <v>2666040</v>
      </c>
      <c r="T209" s="614"/>
      <c r="U209" s="614"/>
      <c r="V209" s="645"/>
      <c r="W209" s="338">
        <f t="shared" si="469"/>
        <v>1</v>
      </c>
      <c r="X209" s="338">
        <f t="shared" si="470"/>
        <v>1</v>
      </c>
      <c r="Y209" s="338">
        <f t="shared" si="471"/>
        <v>1</v>
      </c>
      <c r="Z209" s="338">
        <f t="shared" si="492"/>
        <v>1</v>
      </c>
      <c r="AA209" s="338">
        <f t="shared" si="492"/>
        <v>1</v>
      </c>
      <c r="AB209" s="338">
        <f t="shared" si="468"/>
        <v>1</v>
      </c>
      <c r="AC209" s="341">
        <f t="shared" si="472"/>
        <v>2666040</v>
      </c>
      <c r="AD209" s="340">
        <f t="shared" si="473"/>
        <v>0</v>
      </c>
      <c r="AE209" s="207"/>
      <c r="AF209" s="207"/>
      <c r="AG209" s="635" t="s">
        <v>1029</v>
      </c>
      <c r="AH209" s="609" t="s">
        <v>280</v>
      </c>
      <c r="AI209" s="549" t="s">
        <v>603</v>
      </c>
      <c r="AJ209" s="635" t="s">
        <v>91</v>
      </c>
      <c r="AK209" s="638">
        <v>60</v>
      </c>
      <c r="AL209" s="637">
        <v>30158</v>
      </c>
      <c r="AM209" s="613">
        <v>1809480</v>
      </c>
      <c r="AN209" s="614"/>
      <c r="AO209" s="614"/>
      <c r="AP209" s="645"/>
      <c r="AQ209" s="338">
        <f t="shared" si="474"/>
        <v>1</v>
      </c>
      <c r="AR209" s="338">
        <f t="shared" si="475"/>
        <v>1</v>
      </c>
      <c r="AS209" s="338">
        <f t="shared" si="476"/>
        <v>1</v>
      </c>
      <c r="AT209" s="338">
        <f t="shared" si="488"/>
        <v>1</v>
      </c>
      <c r="AU209" s="338">
        <f t="shared" si="489"/>
        <v>1</v>
      </c>
      <c r="AV209" s="338">
        <f t="shared" si="477"/>
        <v>1</v>
      </c>
      <c r="AW209" s="341">
        <f t="shared" si="478"/>
        <v>1809480</v>
      </c>
      <c r="AX209" s="340">
        <f t="shared" si="479"/>
        <v>0</v>
      </c>
      <c r="BA209" s="635" t="s">
        <v>1029</v>
      </c>
      <c r="BB209" s="609" t="s">
        <v>280</v>
      </c>
      <c r="BC209" s="549" t="s">
        <v>603</v>
      </c>
      <c r="BD209" s="635" t="s">
        <v>91</v>
      </c>
      <c r="BE209" s="638">
        <v>60</v>
      </c>
      <c r="BF209" s="637">
        <v>57903</v>
      </c>
      <c r="BG209" s="613">
        <v>3474180</v>
      </c>
      <c r="BH209" s="614"/>
      <c r="BI209" s="614"/>
      <c r="BJ209" s="645"/>
      <c r="BK209" s="338">
        <f t="shared" si="480"/>
        <v>1</v>
      </c>
      <c r="BL209" s="338">
        <f t="shared" si="481"/>
        <v>1</v>
      </c>
      <c r="BM209" s="338">
        <f t="shared" si="482"/>
        <v>1</v>
      </c>
      <c r="BN209" s="338">
        <f t="shared" si="490"/>
        <v>1</v>
      </c>
      <c r="BO209" s="338">
        <f t="shared" si="491"/>
        <v>1</v>
      </c>
      <c r="BP209" s="338">
        <f t="shared" si="483"/>
        <v>1</v>
      </c>
      <c r="BQ209" s="341">
        <f t="shared" si="484"/>
        <v>3474180</v>
      </c>
      <c r="BR209" s="340">
        <f t="shared" si="485"/>
        <v>0</v>
      </c>
    </row>
    <row r="210" spans="1:70" s="288" customFormat="1" ht="47.25" x14ac:dyDescent="0.2">
      <c r="A210" s="215">
        <f t="shared" si="493"/>
        <v>197</v>
      </c>
      <c r="B210" s="472" t="s">
        <v>1030</v>
      </c>
      <c r="C210" s="449" t="s">
        <v>280</v>
      </c>
      <c r="D210" s="568" t="s">
        <v>619</v>
      </c>
      <c r="E210" s="472" t="s">
        <v>91</v>
      </c>
      <c r="F210" s="475">
        <v>60</v>
      </c>
      <c r="G210" s="536"/>
      <c r="H210" s="474">
        <v>0</v>
      </c>
      <c r="I210" s="452"/>
      <c r="J210" s="454"/>
      <c r="K210" s="199"/>
      <c r="L210" s="199"/>
      <c r="M210" s="635" t="s">
        <v>1030</v>
      </c>
      <c r="N210" s="609" t="s">
        <v>280</v>
      </c>
      <c r="O210" s="549" t="s">
        <v>619</v>
      </c>
      <c r="P210" s="635" t="s">
        <v>91</v>
      </c>
      <c r="Q210" s="638">
        <v>60</v>
      </c>
      <c r="R210" s="637">
        <v>32849</v>
      </c>
      <c r="S210" s="613">
        <v>1970940</v>
      </c>
      <c r="T210" s="614"/>
      <c r="U210" s="613"/>
      <c r="V210" s="615"/>
      <c r="W210" s="338">
        <f t="shared" si="469"/>
        <v>1</v>
      </c>
      <c r="X210" s="338">
        <f t="shared" si="470"/>
        <v>1</v>
      </c>
      <c r="Y210" s="338">
        <f t="shared" si="471"/>
        <v>1</v>
      </c>
      <c r="Z210" s="338">
        <f>IF(R210=0,0,1)</f>
        <v>1</v>
      </c>
      <c r="AA210" s="338">
        <f>IF(S210=0,0,1)</f>
        <v>1</v>
      </c>
      <c r="AB210" s="338">
        <f t="shared" si="468"/>
        <v>1</v>
      </c>
      <c r="AC210" s="341">
        <f t="shared" si="472"/>
        <v>1970940</v>
      </c>
      <c r="AD210" s="340">
        <f t="shared" si="473"/>
        <v>0</v>
      </c>
      <c r="AE210" s="207"/>
      <c r="AF210" s="207"/>
      <c r="AG210" s="635" t="s">
        <v>1030</v>
      </c>
      <c r="AH210" s="609" t="s">
        <v>280</v>
      </c>
      <c r="AI210" s="549" t="s">
        <v>619</v>
      </c>
      <c r="AJ210" s="635" t="s">
        <v>91</v>
      </c>
      <c r="AK210" s="638">
        <v>60</v>
      </c>
      <c r="AL210" s="637">
        <v>23354</v>
      </c>
      <c r="AM210" s="613">
        <v>1401240</v>
      </c>
      <c r="AN210" s="614"/>
      <c r="AO210" s="613"/>
      <c r="AP210" s="615"/>
      <c r="AQ210" s="338">
        <f t="shared" si="474"/>
        <v>1</v>
      </c>
      <c r="AR210" s="338">
        <f t="shared" si="475"/>
        <v>1</v>
      </c>
      <c r="AS210" s="338">
        <f t="shared" si="476"/>
        <v>1</v>
      </c>
      <c r="AT210" s="338">
        <f>IF(AL210=0,0,1)</f>
        <v>1</v>
      </c>
      <c r="AU210" s="338">
        <f>IF(AM210=0,0,1)</f>
        <v>1</v>
      </c>
      <c r="AV210" s="338">
        <f t="shared" si="477"/>
        <v>1</v>
      </c>
      <c r="AW210" s="341">
        <f t="shared" si="478"/>
        <v>1401240</v>
      </c>
      <c r="AX210" s="340">
        <f t="shared" si="479"/>
        <v>0</v>
      </c>
      <c r="BA210" s="635" t="s">
        <v>1030</v>
      </c>
      <c r="BB210" s="609" t="s">
        <v>280</v>
      </c>
      <c r="BC210" s="549" t="s">
        <v>619</v>
      </c>
      <c r="BD210" s="635" t="s">
        <v>91</v>
      </c>
      <c r="BE210" s="638">
        <v>60</v>
      </c>
      <c r="BF210" s="637">
        <v>31980</v>
      </c>
      <c r="BG210" s="613">
        <v>1918800</v>
      </c>
      <c r="BH210" s="614"/>
      <c r="BI210" s="613"/>
      <c r="BJ210" s="615"/>
      <c r="BK210" s="338">
        <f t="shared" si="480"/>
        <v>1</v>
      </c>
      <c r="BL210" s="338">
        <f t="shared" si="481"/>
        <v>1</v>
      </c>
      <c r="BM210" s="338">
        <f t="shared" si="482"/>
        <v>1</v>
      </c>
      <c r="BN210" s="338">
        <f>IF(BF210=0,0,1)</f>
        <v>1</v>
      </c>
      <c r="BO210" s="338">
        <f>IF(BG210=0,0,1)</f>
        <v>1</v>
      </c>
      <c r="BP210" s="338">
        <f t="shared" si="483"/>
        <v>1</v>
      </c>
      <c r="BQ210" s="341">
        <f t="shared" si="484"/>
        <v>1918800</v>
      </c>
      <c r="BR210" s="340">
        <f t="shared" si="485"/>
        <v>0</v>
      </c>
    </row>
    <row r="211" spans="1:70" s="288" customFormat="1" ht="15.75" x14ac:dyDescent="0.2">
      <c r="A211" s="215">
        <f t="shared" si="493"/>
        <v>198</v>
      </c>
      <c r="B211" s="485"/>
      <c r="C211" s="485"/>
      <c r="D211" s="569" t="s">
        <v>620</v>
      </c>
      <c r="E211" s="485"/>
      <c r="F211" s="486"/>
      <c r="G211" s="480"/>
      <c r="H211" s="480"/>
      <c r="I211" s="481"/>
      <c r="J211" s="487"/>
      <c r="K211" s="199"/>
      <c r="L211" s="199"/>
      <c r="M211" s="646"/>
      <c r="N211" s="646"/>
      <c r="O211" s="550" t="s">
        <v>620</v>
      </c>
      <c r="P211" s="646"/>
      <c r="Q211" s="647"/>
      <c r="R211" s="642"/>
      <c r="S211" s="642"/>
      <c r="T211" s="643"/>
      <c r="U211" s="643"/>
      <c r="V211" s="648"/>
      <c r="W211" s="338"/>
      <c r="X211" s="338"/>
      <c r="Y211" s="338"/>
      <c r="Z211" s="338"/>
      <c r="AA211" s="338"/>
      <c r="AB211" s="338"/>
      <c r="AC211" s="339"/>
      <c r="AD211" s="340"/>
      <c r="AE211" s="207"/>
      <c r="AF211" s="207"/>
      <c r="AG211" s="646" t="s">
        <v>1017</v>
      </c>
      <c r="AH211" s="646"/>
      <c r="AI211" s="550" t="s">
        <v>620</v>
      </c>
      <c r="AJ211" s="646"/>
      <c r="AK211" s="647"/>
      <c r="AL211" s="642"/>
      <c r="AM211" s="642"/>
      <c r="AN211" s="643"/>
      <c r="AO211" s="643"/>
      <c r="AP211" s="648"/>
      <c r="AQ211" s="338"/>
      <c r="AR211" s="338"/>
      <c r="AS211" s="338"/>
      <c r="AT211" s="338"/>
      <c r="AU211" s="338"/>
      <c r="AV211" s="338"/>
      <c r="AW211" s="339"/>
      <c r="AX211" s="340"/>
      <c r="BA211" s="646"/>
      <c r="BB211" s="646"/>
      <c r="BC211" s="550" t="s">
        <v>620</v>
      </c>
      <c r="BD211" s="646"/>
      <c r="BE211" s="647"/>
      <c r="BF211" s="642"/>
      <c r="BG211" s="642"/>
      <c r="BH211" s="643"/>
      <c r="BI211" s="643"/>
      <c r="BJ211" s="648"/>
      <c r="BK211" s="338"/>
      <c r="BL211" s="338"/>
      <c r="BM211" s="338"/>
      <c r="BN211" s="338"/>
      <c r="BO211" s="338"/>
      <c r="BP211" s="338"/>
      <c r="BQ211" s="339"/>
      <c r="BR211" s="340"/>
    </row>
    <row r="212" spans="1:70" s="288" customFormat="1" ht="15.75" x14ac:dyDescent="0.2">
      <c r="A212" s="215">
        <f t="shared" si="493"/>
        <v>199</v>
      </c>
      <c r="B212" s="472" t="s">
        <v>1031</v>
      </c>
      <c r="C212" s="449" t="s">
        <v>275</v>
      </c>
      <c r="D212" s="568" t="s">
        <v>621</v>
      </c>
      <c r="E212" s="472" t="s">
        <v>622</v>
      </c>
      <c r="F212" s="475">
        <v>25</v>
      </c>
      <c r="G212" s="536"/>
      <c r="H212" s="474">
        <v>0</v>
      </c>
      <c r="I212" s="452"/>
      <c r="J212" s="454"/>
      <c r="K212" s="199"/>
      <c r="L212" s="199"/>
      <c r="M212" s="635" t="s">
        <v>1031</v>
      </c>
      <c r="N212" s="609" t="s">
        <v>275</v>
      </c>
      <c r="O212" s="549" t="s">
        <v>621</v>
      </c>
      <c r="P212" s="635" t="s">
        <v>622</v>
      </c>
      <c r="Q212" s="638">
        <v>25</v>
      </c>
      <c r="R212" s="637">
        <v>26208</v>
      </c>
      <c r="S212" s="613">
        <v>655200</v>
      </c>
      <c r="T212" s="614"/>
      <c r="U212" s="613"/>
      <c r="V212" s="615"/>
      <c r="W212" s="338">
        <f>IF(EXACT(VLOOKUP(M212,OFERTA_0,3,FALSE),O212),1,0)</f>
        <v>1</v>
      </c>
      <c r="X212" s="338">
        <f>IF(EXACT(VLOOKUP(M212,OFERTA_0,4,FALSE),P212),1,0)</f>
        <v>1</v>
      </c>
      <c r="Y212" s="338">
        <f>IF(EXACT(VLOOKUP(M212,OFERTA_0,5,FALSE),Q212),1,0)</f>
        <v>1</v>
      </c>
      <c r="Z212" s="338">
        <f>IF(R212=0,0,1)</f>
        <v>1</v>
      </c>
      <c r="AA212" s="338">
        <f>IF(S212=0,0,1)</f>
        <v>1</v>
      </c>
      <c r="AB212" s="338">
        <f t="shared" si="468"/>
        <v>1</v>
      </c>
      <c r="AC212" s="341">
        <f>ROUND(S212,0)</f>
        <v>655200</v>
      </c>
      <c r="AD212" s="340">
        <f>S212-AC212</f>
        <v>0</v>
      </c>
      <c r="AE212" s="207"/>
      <c r="AF212" s="207"/>
      <c r="AG212" s="635" t="s">
        <v>1031</v>
      </c>
      <c r="AH212" s="609" t="s">
        <v>275</v>
      </c>
      <c r="AI212" s="549" t="s">
        <v>621</v>
      </c>
      <c r="AJ212" s="635" t="s">
        <v>622</v>
      </c>
      <c r="AK212" s="638">
        <v>25</v>
      </c>
      <c r="AL212" s="637">
        <v>33185</v>
      </c>
      <c r="AM212" s="613">
        <v>829625</v>
      </c>
      <c r="AN212" s="614"/>
      <c r="AO212" s="613"/>
      <c r="AP212" s="615"/>
      <c r="AQ212" s="338">
        <f>IF(EXACT(VLOOKUP(AG212,OFERTA_0,3,FALSE),AI212),1,0)</f>
        <v>1</v>
      </c>
      <c r="AR212" s="338">
        <f>IF(EXACT(VLOOKUP(AG212,OFERTA_0,4,FALSE),AJ212),1,0)</f>
        <v>1</v>
      </c>
      <c r="AS212" s="338">
        <f>IF(EXACT(VLOOKUP(AG212,OFERTA_0,5,FALSE),AK212),1,0)</f>
        <v>1</v>
      </c>
      <c r="AT212" s="338">
        <f>IF(AL212=0,0,1)</f>
        <v>1</v>
      </c>
      <c r="AU212" s="338">
        <f>IF(AM212=0,0,1)</f>
        <v>1</v>
      </c>
      <c r="AV212" s="338">
        <f t="shared" ref="AV212" si="494">PRODUCT(AQ212:AU212)</f>
        <v>1</v>
      </c>
      <c r="AW212" s="341">
        <f>ROUND(AM212,0)</f>
        <v>829625</v>
      </c>
      <c r="AX212" s="340">
        <f>AM212-AW212</f>
        <v>0</v>
      </c>
      <c r="BA212" s="635" t="s">
        <v>1031</v>
      </c>
      <c r="BB212" s="609" t="s">
        <v>275</v>
      </c>
      <c r="BC212" s="549" t="s">
        <v>621</v>
      </c>
      <c r="BD212" s="635" t="s">
        <v>622</v>
      </c>
      <c r="BE212" s="638">
        <v>25</v>
      </c>
      <c r="BF212" s="637">
        <v>19321</v>
      </c>
      <c r="BG212" s="613">
        <v>483025</v>
      </c>
      <c r="BH212" s="614"/>
      <c r="BI212" s="613"/>
      <c r="BJ212" s="615"/>
      <c r="BK212" s="338">
        <f>IF(EXACT(VLOOKUP(BA212,OFERTA_0,3,FALSE),BC212),1,0)</f>
        <v>1</v>
      </c>
      <c r="BL212" s="338">
        <f>IF(EXACT(VLOOKUP(BA212,OFERTA_0,4,FALSE),BD212),1,0)</f>
        <v>1</v>
      </c>
      <c r="BM212" s="338">
        <f>IF(EXACT(VLOOKUP(BA212,OFERTA_0,5,FALSE),BE212),1,0)</f>
        <v>1</v>
      </c>
      <c r="BN212" s="338">
        <f>IF(BF212=0,0,1)</f>
        <v>1</v>
      </c>
      <c r="BO212" s="338">
        <f>IF(BG212=0,0,1)</f>
        <v>1</v>
      </c>
      <c r="BP212" s="338">
        <f t="shared" ref="BP212" si="495">PRODUCT(BK212:BO212)</f>
        <v>1</v>
      </c>
      <c r="BQ212" s="341">
        <f>ROUND(BG212,0)</f>
        <v>483025</v>
      </c>
      <c r="BR212" s="340">
        <f>BG212-BQ212</f>
        <v>0</v>
      </c>
    </row>
    <row r="213" spans="1:70" s="288" customFormat="1" ht="15.75" x14ac:dyDescent="0.25">
      <c r="A213" s="215">
        <f t="shared" si="493"/>
        <v>200</v>
      </c>
      <c r="B213" s="469" t="s">
        <v>1032</v>
      </c>
      <c r="C213" s="469"/>
      <c r="D213" s="585" t="s">
        <v>629</v>
      </c>
      <c r="E213" s="470"/>
      <c r="F213" s="470"/>
      <c r="G213" s="476"/>
      <c r="H213" s="476"/>
      <c r="I213" s="460"/>
      <c r="J213" s="477"/>
      <c r="K213" s="199"/>
      <c r="L213" s="199"/>
      <c r="M213" s="632" t="s">
        <v>1032</v>
      </c>
      <c r="N213" s="632"/>
      <c r="O213" s="548" t="s">
        <v>629</v>
      </c>
      <c r="P213" s="633"/>
      <c r="Q213" s="633"/>
      <c r="R213" s="634"/>
      <c r="S213" s="634"/>
      <c r="T213" s="621">
        <v>121166452</v>
      </c>
      <c r="U213" s="621"/>
      <c r="V213" s="639"/>
      <c r="W213" s="338"/>
      <c r="X213" s="338"/>
      <c r="Y213" s="338"/>
      <c r="Z213" s="338"/>
      <c r="AA213" s="338"/>
      <c r="AB213" s="338"/>
      <c r="AC213" s="339"/>
      <c r="AD213" s="340"/>
      <c r="AE213" s="207"/>
      <c r="AF213" s="207"/>
      <c r="AG213" s="632" t="s">
        <v>1032</v>
      </c>
      <c r="AH213" s="632"/>
      <c r="AI213" s="548" t="s">
        <v>629</v>
      </c>
      <c r="AJ213" s="633"/>
      <c r="AK213" s="633"/>
      <c r="AL213" s="634"/>
      <c r="AM213" s="634"/>
      <c r="AN213" s="621">
        <v>136932175</v>
      </c>
      <c r="AO213" s="621"/>
      <c r="AP213" s="639"/>
      <c r="AQ213" s="338"/>
      <c r="AR213" s="338"/>
      <c r="AS213" s="338"/>
      <c r="AT213" s="338"/>
      <c r="AU213" s="338"/>
      <c r="AV213" s="338"/>
      <c r="AW213" s="339"/>
      <c r="AX213" s="340"/>
      <c r="BA213" s="632" t="s">
        <v>1032</v>
      </c>
      <c r="BB213" s="632"/>
      <c r="BC213" s="548" t="s">
        <v>629</v>
      </c>
      <c r="BD213" s="633"/>
      <c r="BE213" s="633"/>
      <c r="BF213" s="634"/>
      <c r="BG213" s="634"/>
      <c r="BH213" s="621">
        <v>106530438</v>
      </c>
      <c r="BI213" s="621"/>
      <c r="BJ213" s="639"/>
      <c r="BK213" s="338"/>
      <c r="BL213" s="338"/>
      <c r="BM213" s="338"/>
      <c r="BN213" s="338"/>
      <c r="BO213" s="338"/>
      <c r="BP213" s="338"/>
      <c r="BQ213" s="339"/>
      <c r="BR213" s="340"/>
    </row>
    <row r="214" spans="1:70" s="288" customFormat="1" ht="15.75" x14ac:dyDescent="0.2">
      <c r="A214" s="215">
        <f t="shared" si="493"/>
        <v>201</v>
      </c>
      <c r="B214" s="485"/>
      <c r="C214" s="485"/>
      <c r="D214" s="569" t="s">
        <v>607</v>
      </c>
      <c r="E214" s="485"/>
      <c r="F214" s="486"/>
      <c r="G214" s="480"/>
      <c r="H214" s="480"/>
      <c r="I214" s="481"/>
      <c r="J214" s="487"/>
      <c r="K214" s="199"/>
      <c r="L214" s="199"/>
      <c r="M214" s="646"/>
      <c r="N214" s="646"/>
      <c r="O214" s="550" t="s">
        <v>607</v>
      </c>
      <c r="P214" s="646"/>
      <c r="Q214" s="647"/>
      <c r="R214" s="642"/>
      <c r="S214" s="642"/>
      <c r="T214" s="643"/>
      <c r="U214" s="643"/>
      <c r="V214" s="648"/>
      <c r="W214" s="338"/>
      <c r="X214" s="338"/>
      <c r="Y214" s="338"/>
      <c r="Z214" s="338"/>
      <c r="AA214" s="338"/>
      <c r="AB214" s="338"/>
      <c r="AC214" s="339"/>
      <c r="AD214" s="340"/>
      <c r="AE214" s="207"/>
      <c r="AF214" s="207"/>
      <c r="AG214" s="646" t="s">
        <v>1033</v>
      </c>
      <c r="AH214" s="646"/>
      <c r="AI214" s="550" t="s">
        <v>607</v>
      </c>
      <c r="AJ214" s="646"/>
      <c r="AK214" s="647"/>
      <c r="AL214" s="642"/>
      <c r="AM214" s="642"/>
      <c r="AN214" s="643"/>
      <c r="AO214" s="643"/>
      <c r="AP214" s="648"/>
      <c r="AQ214" s="338"/>
      <c r="AR214" s="338"/>
      <c r="AS214" s="338"/>
      <c r="AT214" s="338"/>
      <c r="AU214" s="338"/>
      <c r="AV214" s="338"/>
      <c r="AW214" s="339"/>
      <c r="AX214" s="340"/>
      <c r="BA214" s="646"/>
      <c r="BB214" s="646"/>
      <c r="BC214" s="550" t="s">
        <v>607</v>
      </c>
      <c r="BD214" s="646"/>
      <c r="BE214" s="647"/>
      <c r="BF214" s="642"/>
      <c r="BG214" s="642"/>
      <c r="BH214" s="643"/>
      <c r="BI214" s="643"/>
      <c r="BJ214" s="648"/>
      <c r="BK214" s="338"/>
      <c r="BL214" s="338"/>
      <c r="BM214" s="338"/>
      <c r="BN214" s="338"/>
      <c r="BO214" s="338"/>
      <c r="BP214" s="338"/>
      <c r="BQ214" s="339"/>
      <c r="BR214" s="340"/>
    </row>
    <row r="215" spans="1:70" s="288" customFormat="1" ht="74.25" customHeight="1" x14ac:dyDescent="0.2">
      <c r="A215" s="215">
        <f t="shared" si="493"/>
        <v>202</v>
      </c>
      <c r="B215" s="472" t="s">
        <v>1033</v>
      </c>
      <c r="C215" s="449" t="s">
        <v>275</v>
      </c>
      <c r="D215" s="568" t="s">
        <v>608</v>
      </c>
      <c r="E215" s="472" t="s">
        <v>93</v>
      </c>
      <c r="F215" s="473">
        <v>1</v>
      </c>
      <c r="G215" s="536"/>
      <c r="H215" s="474">
        <v>0</v>
      </c>
      <c r="I215" s="452"/>
      <c r="J215" s="454"/>
      <c r="K215" s="199"/>
      <c r="L215" s="199"/>
      <c r="M215" s="635" t="s">
        <v>1033</v>
      </c>
      <c r="N215" s="609" t="s">
        <v>275</v>
      </c>
      <c r="O215" s="549" t="s">
        <v>608</v>
      </c>
      <c r="P215" s="635" t="s">
        <v>93</v>
      </c>
      <c r="Q215" s="636">
        <v>1</v>
      </c>
      <c r="R215" s="637">
        <v>32997286</v>
      </c>
      <c r="S215" s="613">
        <v>32997286</v>
      </c>
      <c r="T215" s="614"/>
      <c r="U215" s="613"/>
      <c r="V215" s="615"/>
      <c r="W215" s="338">
        <f t="shared" ref="W215:W223" si="496">IF(EXACT(VLOOKUP(M215,OFERTA_0,3,FALSE),O215),1,0)</f>
        <v>1</v>
      </c>
      <c r="X215" s="338">
        <f t="shared" ref="X215:X223" si="497">IF(EXACT(VLOOKUP(M215,OFERTA_0,4,FALSE),P215),1,0)</f>
        <v>1</v>
      </c>
      <c r="Y215" s="338">
        <f t="shared" ref="Y215:Y223" si="498">IF(EXACT(VLOOKUP(M215,OFERTA_0,5,FALSE),Q215),1,0)</f>
        <v>1</v>
      </c>
      <c r="Z215" s="338">
        <f>IF(R215=0,0,1)</f>
        <v>1</v>
      </c>
      <c r="AA215" s="338">
        <f>IF(S215=0,0,1)</f>
        <v>1</v>
      </c>
      <c r="AB215" s="338">
        <f t="shared" si="468"/>
        <v>1</v>
      </c>
      <c r="AC215" s="341">
        <f t="shared" ref="AC215:AC223" si="499">ROUND(S215,0)</f>
        <v>32997286</v>
      </c>
      <c r="AD215" s="340">
        <f t="shared" ref="AD215:AD223" si="500">S215-AC215</f>
        <v>0</v>
      </c>
      <c r="AE215" s="207"/>
      <c r="AF215" s="207"/>
      <c r="AG215" s="635" t="s">
        <v>1033</v>
      </c>
      <c r="AH215" s="609" t="s">
        <v>275</v>
      </c>
      <c r="AI215" s="549" t="s">
        <v>608</v>
      </c>
      <c r="AJ215" s="635" t="s">
        <v>93</v>
      </c>
      <c r="AK215" s="636">
        <v>1</v>
      </c>
      <c r="AL215" s="637">
        <v>49907539</v>
      </c>
      <c r="AM215" s="613">
        <v>49907539</v>
      </c>
      <c r="AN215" s="614"/>
      <c r="AO215" s="613"/>
      <c r="AP215" s="615"/>
      <c r="AQ215" s="338">
        <f t="shared" ref="AQ215:AQ223" si="501">IF(EXACT(VLOOKUP(AG215,OFERTA_0,3,FALSE),AI215),1,0)</f>
        <v>1</v>
      </c>
      <c r="AR215" s="338">
        <f t="shared" ref="AR215:AR223" si="502">IF(EXACT(VLOOKUP(AG215,OFERTA_0,4,FALSE),AJ215),1,0)</f>
        <v>1</v>
      </c>
      <c r="AS215" s="338">
        <f t="shared" ref="AS215:AS223" si="503">IF(EXACT(VLOOKUP(AG215,OFERTA_0,5,FALSE),AK215),1,0)</f>
        <v>1</v>
      </c>
      <c r="AT215" s="338">
        <f>IF(AL215=0,0,1)</f>
        <v>1</v>
      </c>
      <c r="AU215" s="338">
        <f>IF(AM215=0,0,1)</f>
        <v>1</v>
      </c>
      <c r="AV215" s="338">
        <f t="shared" ref="AV215:AV223" si="504">PRODUCT(AQ215:AU215)</f>
        <v>1</v>
      </c>
      <c r="AW215" s="341">
        <f t="shared" ref="AW215:AW223" si="505">ROUND(AM215,0)</f>
        <v>49907539</v>
      </c>
      <c r="AX215" s="340">
        <f t="shared" ref="AX215:AX223" si="506">AM215-AW215</f>
        <v>0</v>
      </c>
      <c r="BA215" s="635" t="s">
        <v>1033</v>
      </c>
      <c r="BB215" s="609" t="s">
        <v>275</v>
      </c>
      <c r="BC215" s="549" t="s">
        <v>608</v>
      </c>
      <c r="BD215" s="635" t="s">
        <v>93</v>
      </c>
      <c r="BE215" s="636">
        <v>1</v>
      </c>
      <c r="BF215" s="637">
        <v>30884989.869999997</v>
      </c>
      <c r="BG215" s="613">
        <v>30884990</v>
      </c>
      <c r="BH215" s="614"/>
      <c r="BI215" s="613"/>
      <c r="BJ215" s="615"/>
      <c r="BK215" s="338">
        <f t="shared" ref="BK215:BK223" si="507">IF(EXACT(VLOOKUP(BA215,OFERTA_0,3,FALSE),BC215),1,0)</f>
        <v>1</v>
      </c>
      <c r="BL215" s="338">
        <f t="shared" ref="BL215:BL223" si="508">IF(EXACT(VLOOKUP(BA215,OFERTA_0,4,FALSE),BD215),1,0)</f>
        <v>1</v>
      </c>
      <c r="BM215" s="338">
        <f t="shared" ref="BM215:BM223" si="509">IF(EXACT(VLOOKUP(BA215,OFERTA_0,5,FALSE),BE215),1,0)</f>
        <v>1</v>
      </c>
      <c r="BN215" s="338">
        <f>IF(BF215=0,0,1)</f>
        <v>1</v>
      </c>
      <c r="BO215" s="338">
        <f>IF(BG215=0,0,1)</f>
        <v>1</v>
      </c>
      <c r="BP215" s="338">
        <f t="shared" ref="BP215:BP223" si="510">PRODUCT(BK215:BO215)</f>
        <v>1</v>
      </c>
      <c r="BQ215" s="341">
        <f t="shared" ref="BQ215:BQ223" si="511">ROUND(BG215,0)</f>
        <v>30884990</v>
      </c>
      <c r="BR215" s="340">
        <f t="shared" ref="BR215:BR223" si="512">BG215-BQ215</f>
        <v>0</v>
      </c>
    </row>
    <row r="216" spans="1:70" s="288" customFormat="1" ht="60" x14ac:dyDescent="0.2">
      <c r="A216" s="215">
        <f t="shared" si="493"/>
        <v>203</v>
      </c>
      <c r="B216" s="472" t="s">
        <v>1034</v>
      </c>
      <c r="C216" s="449" t="s">
        <v>280</v>
      </c>
      <c r="D216" s="568" t="s">
        <v>609</v>
      </c>
      <c r="E216" s="472" t="s">
        <v>93</v>
      </c>
      <c r="F216" s="473">
        <v>1</v>
      </c>
      <c r="G216" s="536"/>
      <c r="H216" s="474">
        <v>0</v>
      </c>
      <c r="I216" s="452"/>
      <c r="J216" s="454"/>
      <c r="K216" s="199"/>
      <c r="L216" s="199"/>
      <c r="M216" s="635" t="s">
        <v>1034</v>
      </c>
      <c r="N216" s="609" t="s">
        <v>280</v>
      </c>
      <c r="O216" s="549" t="s">
        <v>609</v>
      </c>
      <c r="P216" s="635" t="s">
        <v>93</v>
      </c>
      <c r="Q216" s="636">
        <v>1</v>
      </c>
      <c r="R216" s="637">
        <v>2700976</v>
      </c>
      <c r="S216" s="613">
        <v>2700976</v>
      </c>
      <c r="T216" s="614"/>
      <c r="U216" s="613"/>
      <c r="V216" s="615"/>
      <c r="W216" s="338">
        <f t="shared" si="496"/>
        <v>1</v>
      </c>
      <c r="X216" s="338">
        <f t="shared" si="497"/>
        <v>1</v>
      </c>
      <c r="Y216" s="338">
        <f t="shared" si="498"/>
        <v>1</v>
      </c>
      <c r="Z216" s="338">
        <f t="shared" ref="Z216" si="513">IF(R216=0,0,1)</f>
        <v>1</v>
      </c>
      <c r="AA216" s="338">
        <f t="shared" ref="AA216" si="514">IF(S216=0,0,1)</f>
        <v>1</v>
      </c>
      <c r="AB216" s="338">
        <f t="shared" si="468"/>
        <v>1</v>
      </c>
      <c r="AC216" s="341">
        <f t="shared" si="499"/>
        <v>2700976</v>
      </c>
      <c r="AD216" s="340">
        <f t="shared" si="500"/>
        <v>0</v>
      </c>
      <c r="AE216" s="207"/>
      <c r="AF216" s="207"/>
      <c r="AG216" s="635" t="s">
        <v>1034</v>
      </c>
      <c r="AH216" s="609" t="s">
        <v>280</v>
      </c>
      <c r="AI216" s="549" t="s">
        <v>609</v>
      </c>
      <c r="AJ216" s="635" t="s">
        <v>93</v>
      </c>
      <c r="AK216" s="636">
        <v>1</v>
      </c>
      <c r="AL216" s="637">
        <v>2878842</v>
      </c>
      <c r="AM216" s="613">
        <v>2878842</v>
      </c>
      <c r="AN216" s="614"/>
      <c r="AO216" s="613"/>
      <c r="AP216" s="615"/>
      <c r="AQ216" s="338">
        <f t="shared" si="501"/>
        <v>1</v>
      </c>
      <c r="AR216" s="338">
        <f t="shared" si="502"/>
        <v>1</v>
      </c>
      <c r="AS216" s="338">
        <f t="shared" si="503"/>
        <v>1</v>
      </c>
      <c r="AT216" s="338">
        <f t="shared" ref="AT216" si="515">IF(AL216=0,0,1)</f>
        <v>1</v>
      </c>
      <c r="AU216" s="338">
        <f t="shared" ref="AU216" si="516">IF(AM216=0,0,1)</f>
        <v>1</v>
      </c>
      <c r="AV216" s="338">
        <f t="shared" si="504"/>
        <v>1</v>
      </c>
      <c r="AW216" s="341">
        <f t="shared" si="505"/>
        <v>2878842</v>
      </c>
      <c r="AX216" s="340">
        <f t="shared" si="506"/>
        <v>0</v>
      </c>
      <c r="BA216" s="635" t="s">
        <v>1034</v>
      </c>
      <c r="BB216" s="609" t="s">
        <v>280</v>
      </c>
      <c r="BC216" s="549" t="s">
        <v>609</v>
      </c>
      <c r="BD216" s="635" t="s">
        <v>93</v>
      </c>
      <c r="BE216" s="636">
        <v>1</v>
      </c>
      <c r="BF216" s="637">
        <v>2183390</v>
      </c>
      <c r="BG216" s="613">
        <v>2183390</v>
      </c>
      <c r="BH216" s="614"/>
      <c r="BI216" s="613"/>
      <c r="BJ216" s="615"/>
      <c r="BK216" s="338">
        <f t="shared" si="507"/>
        <v>1</v>
      </c>
      <c r="BL216" s="338">
        <f t="shared" si="508"/>
        <v>1</v>
      </c>
      <c r="BM216" s="338">
        <f t="shared" si="509"/>
        <v>1</v>
      </c>
      <c r="BN216" s="338">
        <f t="shared" ref="BN216" si="517">IF(BF216=0,0,1)</f>
        <v>1</v>
      </c>
      <c r="BO216" s="338">
        <f t="shared" ref="BO216" si="518">IF(BG216=0,0,1)</f>
        <v>1</v>
      </c>
      <c r="BP216" s="338">
        <f t="shared" si="510"/>
        <v>1</v>
      </c>
      <c r="BQ216" s="341">
        <f t="shared" si="511"/>
        <v>2183390</v>
      </c>
      <c r="BR216" s="340">
        <f t="shared" si="512"/>
        <v>0</v>
      </c>
    </row>
    <row r="217" spans="1:70" s="288" customFormat="1" ht="72.75" customHeight="1" x14ac:dyDescent="0.2">
      <c r="A217" s="215">
        <f t="shared" si="493"/>
        <v>204</v>
      </c>
      <c r="B217" s="472" t="s">
        <v>1035</v>
      </c>
      <c r="C217" s="449" t="s">
        <v>280</v>
      </c>
      <c r="D217" s="568" t="s">
        <v>630</v>
      </c>
      <c r="E217" s="472" t="s">
        <v>93</v>
      </c>
      <c r="F217" s="473">
        <v>3</v>
      </c>
      <c r="G217" s="536"/>
      <c r="H217" s="474">
        <v>0</v>
      </c>
      <c r="I217" s="452"/>
      <c r="J217" s="454"/>
      <c r="K217" s="199"/>
      <c r="L217" s="199"/>
      <c r="M217" s="635" t="s">
        <v>1035</v>
      </c>
      <c r="N217" s="609" t="s">
        <v>280</v>
      </c>
      <c r="O217" s="549" t="s">
        <v>630</v>
      </c>
      <c r="P217" s="635" t="s">
        <v>93</v>
      </c>
      <c r="Q217" s="636">
        <v>3</v>
      </c>
      <c r="R217" s="637">
        <v>2749799</v>
      </c>
      <c r="S217" s="613">
        <v>8249397</v>
      </c>
      <c r="T217" s="614"/>
      <c r="U217" s="613"/>
      <c r="V217" s="615"/>
      <c r="W217" s="338">
        <f t="shared" si="496"/>
        <v>1</v>
      </c>
      <c r="X217" s="338">
        <f t="shared" si="497"/>
        <v>1</v>
      </c>
      <c r="Y217" s="338">
        <f t="shared" si="498"/>
        <v>1</v>
      </c>
      <c r="Z217" s="338">
        <f>IF(R217=0,0,1)</f>
        <v>1</v>
      </c>
      <c r="AA217" s="338">
        <f>IF(S217=0,0,1)</f>
        <v>1</v>
      </c>
      <c r="AB217" s="338">
        <f t="shared" ref="AB217:AB223" si="519">PRODUCT(W217:AA217)</f>
        <v>1</v>
      </c>
      <c r="AC217" s="341">
        <f t="shared" si="499"/>
        <v>8249397</v>
      </c>
      <c r="AD217" s="340">
        <f t="shared" si="500"/>
        <v>0</v>
      </c>
      <c r="AE217" s="207"/>
      <c r="AF217" s="207"/>
      <c r="AG217" s="635" t="s">
        <v>1035</v>
      </c>
      <c r="AH217" s="609" t="s">
        <v>280</v>
      </c>
      <c r="AI217" s="549" t="s">
        <v>630</v>
      </c>
      <c r="AJ217" s="635" t="s">
        <v>93</v>
      </c>
      <c r="AK217" s="636">
        <v>3</v>
      </c>
      <c r="AL217" s="637">
        <v>2961302</v>
      </c>
      <c r="AM217" s="613">
        <v>8883906</v>
      </c>
      <c r="AN217" s="614"/>
      <c r="AO217" s="613"/>
      <c r="AP217" s="615"/>
      <c r="AQ217" s="338">
        <f t="shared" si="501"/>
        <v>1</v>
      </c>
      <c r="AR217" s="338">
        <f t="shared" si="502"/>
        <v>1</v>
      </c>
      <c r="AS217" s="338">
        <f t="shared" si="503"/>
        <v>1</v>
      </c>
      <c r="AT217" s="338">
        <f>IF(AL217=0,0,1)</f>
        <v>1</v>
      </c>
      <c r="AU217" s="338">
        <f>IF(AM217=0,0,1)</f>
        <v>1</v>
      </c>
      <c r="AV217" s="338">
        <f t="shared" si="504"/>
        <v>1</v>
      </c>
      <c r="AW217" s="341">
        <f t="shared" si="505"/>
        <v>8883906</v>
      </c>
      <c r="AX217" s="340">
        <f t="shared" si="506"/>
        <v>0</v>
      </c>
      <c r="BA217" s="635" t="s">
        <v>1035</v>
      </c>
      <c r="BB217" s="609" t="s">
        <v>280</v>
      </c>
      <c r="BC217" s="549" t="s">
        <v>630</v>
      </c>
      <c r="BD217" s="635" t="s">
        <v>93</v>
      </c>
      <c r="BE217" s="636">
        <v>3</v>
      </c>
      <c r="BF217" s="637">
        <v>2098482</v>
      </c>
      <c r="BG217" s="613">
        <v>6295446</v>
      </c>
      <c r="BH217" s="614"/>
      <c r="BI217" s="613"/>
      <c r="BJ217" s="615"/>
      <c r="BK217" s="338">
        <f t="shared" si="507"/>
        <v>1</v>
      </c>
      <c r="BL217" s="338">
        <f t="shared" si="508"/>
        <v>1</v>
      </c>
      <c r="BM217" s="338">
        <f t="shared" si="509"/>
        <v>1</v>
      </c>
      <c r="BN217" s="338">
        <f>IF(BF217=0,0,1)</f>
        <v>1</v>
      </c>
      <c r="BO217" s="338">
        <f>IF(BG217=0,0,1)</f>
        <v>1</v>
      </c>
      <c r="BP217" s="338">
        <f t="shared" si="510"/>
        <v>1</v>
      </c>
      <c r="BQ217" s="341">
        <f t="shared" si="511"/>
        <v>6295446</v>
      </c>
      <c r="BR217" s="340">
        <f t="shared" si="512"/>
        <v>0</v>
      </c>
    </row>
    <row r="218" spans="1:70" s="288" customFormat="1" ht="30" customHeight="1" x14ac:dyDescent="0.2">
      <c r="A218" s="215">
        <f t="shared" si="493"/>
        <v>205</v>
      </c>
      <c r="B218" s="472" t="s">
        <v>1036</v>
      </c>
      <c r="C218" s="449" t="s">
        <v>280</v>
      </c>
      <c r="D218" s="568" t="s">
        <v>625</v>
      </c>
      <c r="E218" s="472" t="s">
        <v>93</v>
      </c>
      <c r="F218" s="473">
        <v>3</v>
      </c>
      <c r="G218" s="536"/>
      <c r="H218" s="474">
        <v>0</v>
      </c>
      <c r="I218" s="452"/>
      <c r="J218" s="454"/>
      <c r="K218" s="199"/>
      <c r="L218" s="199"/>
      <c r="M218" s="635" t="s">
        <v>1036</v>
      </c>
      <c r="N218" s="609" t="s">
        <v>280</v>
      </c>
      <c r="O218" s="549" t="s">
        <v>625</v>
      </c>
      <c r="P218" s="635" t="s">
        <v>93</v>
      </c>
      <c r="Q218" s="636">
        <v>3</v>
      </c>
      <c r="R218" s="637">
        <v>3054416</v>
      </c>
      <c r="S218" s="613">
        <v>9163248</v>
      </c>
      <c r="T218" s="614"/>
      <c r="U218" s="613"/>
      <c r="V218" s="615"/>
      <c r="W218" s="338">
        <f t="shared" si="496"/>
        <v>1</v>
      </c>
      <c r="X218" s="338">
        <f t="shared" si="497"/>
        <v>1</v>
      </c>
      <c r="Y218" s="338">
        <f t="shared" si="498"/>
        <v>1</v>
      </c>
      <c r="Z218" s="338">
        <f>IF(R218=0,0,1)</f>
        <v>1</v>
      </c>
      <c r="AA218" s="338">
        <f>IF(S218=0,0,1)</f>
        <v>1</v>
      </c>
      <c r="AB218" s="338">
        <f t="shared" si="519"/>
        <v>1</v>
      </c>
      <c r="AC218" s="341">
        <f t="shared" si="499"/>
        <v>9163248</v>
      </c>
      <c r="AD218" s="340">
        <f t="shared" si="500"/>
        <v>0</v>
      </c>
      <c r="AE218" s="207"/>
      <c r="AF218" s="207"/>
      <c r="AG218" s="635" t="s">
        <v>1036</v>
      </c>
      <c r="AH218" s="609" t="s">
        <v>280</v>
      </c>
      <c r="AI218" s="549" t="s">
        <v>625</v>
      </c>
      <c r="AJ218" s="635" t="s">
        <v>93</v>
      </c>
      <c r="AK218" s="636">
        <v>3</v>
      </c>
      <c r="AL218" s="637">
        <v>3854046</v>
      </c>
      <c r="AM218" s="613">
        <v>11562138</v>
      </c>
      <c r="AN218" s="614"/>
      <c r="AO218" s="613"/>
      <c r="AP218" s="615"/>
      <c r="AQ218" s="338">
        <f t="shared" si="501"/>
        <v>1</v>
      </c>
      <c r="AR218" s="338">
        <f t="shared" si="502"/>
        <v>1</v>
      </c>
      <c r="AS218" s="338">
        <f t="shared" si="503"/>
        <v>1</v>
      </c>
      <c r="AT218" s="338">
        <f>IF(AL218=0,0,1)</f>
        <v>1</v>
      </c>
      <c r="AU218" s="338">
        <f>IF(AM218=0,0,1)</f>
        <v>1</v>
      </c>
      <c r="AV218" s="338">
        <f t="shared" si="504"/>
        <v>1</v>
      </c>
      <c r="AW218" s="341">
        <f t="shared" si="505"/>
        <v>11562138</v>
      </c>
      <c r="AX218" s="340">
        <f t="shared" si="506"/>
        <v>0</v>
      </c>
      <c r="BA218" s="635" t="s">
        <v>1036</v>
      </c>
      <c r="BB218" s="609" t="s">
        <v>280</v>
      </c>
      <c r="BC218" s="549" t="s">
        <v>625</v>
      </c>
      <c r="BD218" s="635" t="s">
        <v>93</v>
      </c>
      <c r="BE218" s="636">
        <v>3</v>
      </c>
      <c r="BF218" s="637">
        <v>2690778</v>
      </c>
      <c r="BG218" s="613">
        <v>8072334</v>
      </c>
      <c r="BH218" s="614"/>
      <c r="BI218" s="613"/>
      <c r="BJ218" s="615"/>
      <c r="BK218" s="338">
        <f t="shared" si="507"/>
        <v>1</v>
      </c>
      <c r="BL218" s="338">
        <f t="shared" si="508"/>
        <v>1</v>
      </c>
      <c r="BM218" s="338">
        <f t="shared" si="509"/>
        <v>1</v>
      </c>
      <c r="BN218" s="338">
        <f>IF(BF218=0,0,1)</f>
        <v>1</v>
      </c>
      <c r="BO218" s="338">
        <f>IF(BG218=0,0,1)</f>
        <v>1</v>
      </c>
      <c r="BP218" s="338">
        <f t="shared" si="510"/>
        <v>1</v>
      </c>
      <c r="BQ218" s="341">
        <f t="shared" si="511"/>
        <v>8072334</v>
      </c>
      <c r="BR218" s="340">
        <f t="shared" si="512"/>
        <v>0</v>
      </c>
    </row>
    <row r="219" spans="1:70" s="288" customFormat="1" ht="60" x14ac:dyDescent="0.2">
      <c r="A219" s="215">
        <f t="shared" si="493"/>
        <v>206</v>
      </c>
      <c r="B219" s="472" t="s">
        <v>1037</v>
      </c>
      <c r="C219" s="449" t="s">
        <v>280</v>
      </c>
      <c r="D219" s="568" t="s">
        <v>611</v>
      </c>
      <c r="E219" s="472" t="s">
        <v>93</v>
      </c>
      <c r="F219" s="473">
        <v>2</v>
      </c>
      <c r="G219" s="536"/>
      <c r="H219" s="474">
        <v>0</v>
      </c>
      <c r="I219" s="452"/>
      <c r="J219" s="454"/>
      <c r="K219" s="199"/>
      <c r="L219" s="199"/>
      <c r="M219" s="635" t="s">
        <v>1037</v>
      </c>
      <c r="N219" s="609" t="s">
        <v>280</v>
      </c>
      <c r="O219" s="549" t="s">
        <v>611</v>
      </c>
      <c r="P219" s="635" t="s">
        <v>93</v>
      </c>
      <c r="Q219" s="636">
        <v>2</v>
      </c>
      <c r="R219" s="637">
        <v>3054416</v>
      </c>
      <c r="S219" s="613">
        <v>6108832</v>
      </c>
      <c r="T219" s="614"/>
      <c r="U219" s="613"/>
      <c r="V219" s="615"/>
      <c r="W219" s="338">
        <f t="shared" si="496"/>
        <v>1</v>
      </c>
      <c r="X219" s="338">
        <f t="shared" si="497"/>
        <v>1</v>
      </c>
      <c r="Y219" s="338">
        <f t="shared" si="498"/>
        <v>1</v>
      </c>
      <c r="Z219" s="338">
        <f t="shared" ref="Z219" si="520">IF(R219=0,0,1)</f>
        <v>1</v>
      </c>
      <c r="AA219" s="338">
        <f t="shared" ref="AA219" si="521">IF(S219=0,0,1)</f>
        <v>1</v>
      </c>
      <c r="AB219" s="338">
        <f t="shared" si="519"/>
        <v>1</v>
      </c>
      <c r="AC219" s="341">
        <f t="shared" si="499"/>
        <v>6108832</v>
      </c>
      <c r="AD219" s="340">
        <f t="shared" si="500"/>
        <v>0</v>
      </c>
      <c r="AE219" s="207"/>
      <c r="AF219" s="207"/>
      <c r="AG219" s="635" t="s">
        <v>1037</v>
      </c>
      <c r="AH219" s="609" t="s">
        <v>280</v>
      </c>
      <c r="AI219" s="549" t="s">
        <v>611</v>
      </c>
      <c r="AJ219" s="635" t="s">
        <v>93</v>
      </c>
      <c r="AK219" s="636">
        <v>2</v>
      </c>
      <c r="AL219" s="637">
        <v>3854046</v>
      </c>
      <c r="AM219" s="613">
        <v>7708092</v>
      </c>
      <c r="AN219" s="614"/>
      <c r="AO219" s="613"/>
      <c r="AP219" s="615"/>
      <c r="AQ219" s="338">
        <f t="shared" si="501"/>
        <v>1</v>
      </c>
      <c r="AR219" s="338">
        <f t="shared" si="502"/>
        <v>1</v>
      </c>
      <c r="AS219" s="338">
        <f t="shared" si="503"/>
        <v>1</v>
      </c>
      <c r="AT219" s="338">
        <f t="shared" ref="AT219" si="522">IF(AL219=0,0,1)</f>
        <v>1</v>
      </c>
      <c r="AU219" s="338">
        <f t="shared" ref="AU219" si="523">IF(AM219=0,0,1)</f>
        <v>1</v>
      </c>
      <c r="AV219" s="338">
        <f t="shared" si="504"/>
        <v>1</v>
      </c>
      <c r="AW219" s="341">
        <f t="shared" si="505"/>
        <v>7708092</v>
      </c>
      <c r="AX219" s="340">
        <f t="shared" si="506"/>
        <v>0</v>
      </c>
      <c r="BA219" s="635" t="s">
        <v>1037</v>
      </c>
      <c r="BB219" s="609" t="s">
        <v>280</v>
      </c>
      <c r="BC219" s="549" t="s">
        <v>611</v>
      </c>
      <c r="BD219" s="635" t="s">
        <v>93</v>
      </c>
      <c r="BE219" s="636">
        <v>2</v>
      </c>
      <c r="BF219" s="637">
        <v>2690778</v>
      </c>
      <c r="BG219" s="613">
        <v>5381556</v>
      </c>
      <c r="BH219" s="614"/>
      <c r="BI219" s="613"/>
      <c r="BJ219" s="615"/>
      <c r="BK219" s="338">
        <f t="shared" si="507"/>
        <v>1</v>
      </c>
      <c r="BL219" s="338">
        <f t="shared" si="508"/>
        <v>1</v>
      </c>
      <c r="BM219" s="338">
        <f t="shared" si="509"/>
        <v>1</v>
      </c>
      <c r="BN219" s="338">
        <f t="shared" ref="BN219" si="524">IF(BF219=0,0,1)</f>
        <v>1</v>
      </c>
      <c r="BO219" s="338">
        <f t="shared" ref="BO219" si="525">IF(BG219=0,0,1)</f>
        <v>1</v>
      </c>
      <c r="BP219" s="338">
        <f t="shared" si="510"/>
        <v>1</v>
      </c>
      <c r="BQ219" s="341">
        <f t="shared" si="511"/>
        <v>5381556</v>
      </c>
      <c r="BR219" s="340">
        <f t="shared" si="512"/>
        <v>0</v>
      </c>
    </row>
    <row r="220" spans="1:70" s="288" customFormat="1" ht="70.5" customHeight="1" x14ac:dyDescent="0.2">
      <c r="A220" s="215">
        <f t="shared" si="493"/>
        <v>207</v>
      </c>
      <c r="B220" s="472" t="s">
        <v>1038</v>
      </c>
      <c r="C220" s="449" t="s">
        <v>280</v>
      </c>
      <c r="D220" s="568" t="s">
        <v>612</v>
      </c>
      <c r="E220" s="472" t="s">
        <v>93</v>
      </c>
      <c r="F220" s="473">
        <v>3</v>
      </c>
      <c r="G220" s="536"/>
      <c r="H220" s="474">
        <v>0</v>
      </c>
      <c r="I220" s="452"/>
      <c r="J220" s="454"/>
      <c r="K220" s="199"/>
      <c r="L220" s="199"/>
      <c r="M220" s="635" t="s">
        <v>1038</v>
      </c>
      <c r="N220" s="609" t="s">
        <v>280</v>
      </c>
      <c r="O220" s="549" t="s">
        <v>612</v>
      </c>
      <c r="P220" s="635" t="s">
        <v>93</v>
      </c>
      <c r="Q220" s="636">
        <v>3</v>
      </c>
      <c r="R220" s="637">
        <v>3119512</v>
      </c>
      <c r="S220" s="613">
        <v>9358536</v>
      </c>
      <c r="T220" s="614"/>
      <c r="U220" s="613"/>
      <c r="V220" s="615"/>
      <c r="W220" s="338">
        <f t="shared" si="496"/>
        <v>1</v>
      </c>
      <c r="X220" s="338">
        <f t="shared" si="497"/>
        <v>1</v>
      </c>
      <c r="Y220" s="338">
        <f t="shared" si="498"/>
        <v>1</v>
      </c>
      <c r="Z220" s="338">
        <f>IF(R220=0,0,1)</f>
        <v>1</v>
      </c>
      <c r="AA220" s="338">
        <f>IF(S220=0,0,1)</f>
        <v>1</v>
      </c>
      <c r="AB220" s="338">
        <f t="shared" si="519"/>
        <v>1</v>
      </c>
      <c r="AC220" s="341">
        <f t="shared" si="499"/>
        <v>9358536</v>
      </c>
      <c r="AD220" s="340">
        <f t="shared" si="500"/>
        <v>0</v>
      </c>
      <c r="AE220" s="207"/>
      <c r="AF220" s="207"/>
      <c r="AG220" s="635" t="s">
        <v>1038</v>
      </c>
      <c r="AH220" s="609" t="s">
        <v>280</v>
      </c>
      <c r="AI220" s="549" t="s">
        <v>612</v>
      </c>
      <c r="AJ220" s="635" t="s">
        <v>93</v>
      </c>
      <c r="AK220" s="636">
        <v>3</v>
      </c>
      <c r="AL220" s="637">
        <v>4062121</v>
      </c>
      <c r="AM220" s="613">
        <v>12186363</v>
      </c>
      <c r="AN220" s="614"/>
      <c r="AO220" s="613"/>
      <c r="AP220" s="615"/>
      <c r="AQ220" s="338">
        <f t="shared" si="501"/>
        <v>1</v>
      </c>
      <c r="AR220" s="338">
        <f t="shared" si="502"/>
        <v>1</v>
      </c>
      <c r="AS220" s="338">
        <f t="shared" si="503"/>
        <v>1</v>
      </c>
      <c r="AT220" s="338">
        <f>IF(AL220=0,0,1)</f>
        <v>1</v>
      </c>
      <c r="AU220" s="338">
        <f>IF(AM220=0,0,1)</f>
        <v>1</v>
      </c>
      <c r="AV220" s="338">
        <f t="shared" si="504"/>
        <v>1</v>
      </c>
      <c r="AW220" s="341">
        <f t="shared" si="505"/>
        <v>12186363</v>
      </c>
      <c r="AX220" s="340">
        <f t="shared" si="506"/>
        <v>0</v>
      </c>
      <c r="BA220" s="635" t="s">
        <v>1038</v>
      </c>
      <c r="BB220" s="609" t="s">
        <v>280</v>
      </c>
      <c r="BC220" s="549" t="s">
        <v>612</v>
      </c>
      <c r="BD220" s="635" t="s">
        <v>93</v>
      </c>
      <c r="BE220" s="636">
        <v>3</v>
      </c>
      <c r="BF220" s="637">
        <v>2832189</v>
      </c>
      <c r="BG220" s="613">
        <v>8496567</v>
      </c>
      <c r="BH220" s="614"/>
      <c r="BI220" s="613"/>
      <c r="BJ220" s="615"/>
      <c r="BK220" s="338">
        <f t="shared" si="507"/>
        <v>1</v>
      </c>
      <c r="BL220" s="338">
        <f t="shared" si="508"/>
        <v>1</v>
      </c>
      <c r="BM220" s="338">
        <f t="shared" si="509"/>
        <v>1</v>
      </c>
      <c r="BN220" s="338">
        <f>IF(BF220=0,0,1)</f>
        <v>1</v>
      </c>
      <c r="BO220" s="338">
        <f>IF(BG220=0,0,1)</f>
        <v>1</v>
      </c>
      <c r="BP220" s="338">
        <f t="shared" si="510"/>
        <v>1</v>
      </c>
      <c r="BQ220" s="341">
        <f t="shared" si="511"/>
        <v>8496567</v>
      </c>
      <c r="BR220" s="340">
        <f t="shared" si="512"/>
        <v>0</v>
      </c>
    </row>
    <row r="221" spans="1:70" s="288" customFormat="1" ht="52.5" customHeight="1" x14ac:dyDescent="0.2">
      <c r="A221" s="215">
        <f t="shared" si="493"/>
        <v>208</v>
      </c>
      <c r="B221" s="472" t="s">
        <v>1039</v>
      </c>
      <c r="C221" s="449" t="s">
        <v>280</v>
      </c>
      <c r="D221" s="568" t="s">
        <v>626</v>
      </c>
      <c r="E221" s="472" t="s">
        <v>93</v>
      </c>
      <c r="F221" s="473">
        <v>1</v>
      </c>
      <c r="G221" s="536"/>
      <c r="H221" s="474">
        <v>0</v>
      </c>
      <c r="I221" s="453"/>
      <c r="J221" s="484"/>
      <c r="K221" s="199"/>
      <c r="L221" s="199"/>
      <c r="M221" s="635" t="s">
        <v>1039</v>
      </c>
      <c r="N221" s="609" t="s">
        <v>280</v>
      </c>
      <c r="O221" s="549" t="s">
        <v>626</v>
      </c>
      <c r="P221" s="635" t="s">
        <v>93</v>
      </c>
      <c r="Q221" s="636">
        <v>1</v>
      </c>
      <c r="R221" s="637">
        <v>3634241</v>
      </c>
      <c r="S221" s="613">
        <v>3634241</v>
      </c>
      <c r="T221" s="614"/>
      <c r="U221" s="614"/>
      <c r="V221" s="645"/>
      <c r="W221" s="338">
        <f t="shared" si="496"/>
        <v>1</v>
      </c>
      <c r="X221" s="338">
        <f t="shared" si="497"/>
        <v>1</v>
      </c>
      <c r="Y221" s="338">
        <f t="shared" si="498"/>
        <v>1</v>
      </c>
      <c r="Z221" s="338">
        <f>IF(R221=0,0,1)</f>
        <v>1</v>
      </c>
      <c r="AA221" s="338">
        <f>IF(S221=0,0,1)</f>
        <v>1</v>
      </c>
      <c r="AB221" s="338">
        <f t="shared" si="519"/>
        <v>1</v>
      </c>
      <c r="AC221" s="341">
        <f t="shared" si="499"/>
        <v>3634241</v>
      </c>
      <c r="AD221" s="340">
        <f t="shared" si="500"/>
        <v>0</v>
      </c>
      <c r="AE221" s="207"/>
      <c r="AF221" s="207"/>
      <c r="AG221" s="635" t="s">
        <v>1039</v>
      </c>
      <c r="AH221" s="609" t="s">
        <v>280</v>
      </c>
      <c r="AI221" s="549" t="s">
        <v>626</v>
      </c>
      <c r="AJ221" s="635" t="s">
        <v>93</v>
      </c>
      <c r="AK221" s="636">
        <v>1</v>
      </c>
      <c r="AL221" s="637">
        <v>3839860</v>
      </c>
      <c r="AM221" s="613">
        <v>3839860</v>
      </c>
      <c r="AN221" s="614"/>
      <c r="AO221" s="614"/>
      <c r="AP221" s="645"/>
      <c r="AQ221" s="338">
        <f t="shared" si="501"/>
        <v>1</v>
      </c>
      <c r="AR221" s="338">
        <f t="shared" si="502"/>
        <v>1</v>
      </c>
      <c r="AS221" s="338">
        <f t="shared" si="503"/>
        <v>1</v>
      </c>
      <c r="AT221" s="338">
        <f>IF(AL221=0,0,1)</f>
        <v>1</v>
      </c>
      <c r="AU221" s="338">
        <f>IF(AM221=0,0,1)</f>
        <v>1</v>
      </c>
      <c r="AV221" s="338">
        <f t="shared" si="504"/>
        <v>1</v>
      </c>
      <c r="AW221" s="341">
        <f t="shared" si="505"/>
        <v>3839860</v>
      </c>
      <c r="AX221" s="340">
        <f t="shared" si="506"/>
        <v>0</v>
      </c>
      <c r="BA221" s="635" t="s">
        <v>1039</v>
      </c>
      <c r="BB221" s="609" t="s">
        <v>280</v>
      </c>
      <c r="BC221" s="549" t="s">
        <v>626</v>
      </c>
      <c r="BD221" s="635" t="s">
        <v>93</v>
      </c>
      <c r="BE221" s="636">
        <v>1</v>
      </c>
      <c r="BF221" s="637">
        <v>2619908</v>
      </c>
      <c r="BG221" s="613">
        <v>2619908</v>
      </c>
      <c r="BH221" s="614"/>
      <c r="BI221" s="614"/>
      <c r="BJ221" s="645"/>
      <c r="BK221" s="338">
        <f t="shared" si="507"/>
        <v>1</v>
      </c>
      <c r="BL221" s="338">
        <f t="shared" si="508"/>
        <v>1</v>
      </c>
      <c r="BM221" s="338">
        <f t="shared" si="509"/>
        <v>1</v>
      </c>
      <c r="BN221" s="338">
        <f>IF(BF221=0,0,1)</f>
        <v>1</v>
      </c>
      <c r="BO221" s="338">
        <f>IF(BG221=0,0,1)</f>
        <v>1</v>
      </c>
      <c r="BP221" s="338">
        <f t="shared" si="510"/>
        <v>1</v>
      </c>
      <c r="BQ221" s="341">
        <f t="shared" si="511"/>
        <v>2619908</v>
      </c>
      <c r="BR221" s="340">
        <f t="shared" si="512"/>
        <v>0</v>
      </c>
    </row>
    <row r="222" spans="1:70" s="288" customFormat="1" ht="45" x14ac:dyDescent="0.2">
      <c r="A222" s="215">
        <f t="shared" si="493"/>
        <v>209</v>
      </c>
      <c r="B222" s="472" t="s">
        <v>1040</v>
      </c>
      <c r="C222" s="449" t="s">
        <v>280</v>
      </c>
      <c r="D222" s="568" t="s">
        <v>613</v>
      </c>
      <c r="E222" s="472" t="s">
        <v>93</v>
      </c>
      <c r="F222" s="473">
        <v>1</v>
      </c>
      <c r="G222" s="536"/>
      <c r="H222" s="474">
        <v>0</v>
      </c>
      <c r="I222" s="452"/>
      <c r="J222" s="454"/>
      <c r="K222" s="199"/>
      <c r="L222" s="199"/>
      <c r="M222" s="635" t="s">
        <v>1040</v>
      </c>
      <c r="N222" s="609" t="s">
        <v>280</v>
      </c>
      <c r="O222" s="549" t="s">
        <v>613</v>
      </c>
      <c r="P222" s="635" t="s">
        <v>93</v>
      </c>
      <c r="Q222" s="636">
        <v>1</v>
      </c>
      <c r="R222" s="637">
        <v>921638</v>
      </c>
      <c r="S222" s="613">
        <v>921638</v>
      </c>
      <c r="T222" s="614"/>
      <c r="U222" s="613"/>
      <c r="V222" s="615"/>
      <c r="W222" s="338">
        <f t="shared" si="496"/>
        <v>1</v>
      </c>
      <c r="X222" s="338">
        <f t="shared" si="497"/>
        <v>1</v>
      </c>
      <c r="Y222" s="338">
        <f t="shared" si="498"/>
        <v>1</v>
      </c>
      <c r="Z222" s="338">
        <f t="shared" ref="Z222:Z223" si="526">IF(R222=0,0,1)</f>
        <v>1</v>
      </c>
      <c r="AA222" s="338">
        <f t="shared" ref="AA222:AA223" si="527">IF(S222=0,0,1)</f>
        <v>1</v>
      </c>
      <c r="AB222" s="338">
        <f t="shared" si="519"/>
        <v>1</v>
      </c>
      <c r="AC222" s="341">
        <f t="shared" si="499"/>
        <v>921638</v>
      </c>
      <c r="AD222" s="340">
        <f t="shared" si="500"/>
        <v>0</v>
      </c>
      <c r="AE222" s="207"/>
      <c r="AF222" s="207"/>
      <c r="AG222" s="635" t="s">
        <v>1040</v>
      </c>
      <c r="AH222" s="609" t="s">
        <v>280</v>
      </c>
      <c r="AI222" s="549" t="s">
        <v>613</v>
      </c>
      <c r="AJ222" s="635" t="s">
        <v>93</v>
      </c>
      <c r="AK222" s="636">
        <v>1</v>
      </c>
      <c r="AL222" s="637">
        <v>738337</v>
      </c>
      <c r="AM222" s="613">
        <v>738337</v>
      </c>
      <c r="AN222" s="614"/>
      <c r="AO222" s="613"/>
      <c r="AP222" s="615"/>
      <c r="AQ222" s="338">
        <f t="shared" si="501"/>
        <v>1</v>
      </c>
      <c r="AR222" s="338">
        <f t="shared" si="502"/>
        <v>1</v>
      </c>
      <c r="AS222" s="338">
        <f t="shared" si="503"/>
        <v>1</v>
      </c>
      <c r="AT222" s="338">
        <f t="shared" ref="AT222:AT223" si="528">IF(AL222=0,0,1)</f>
        <v>1</v>
      </c>
      <c r="AU222" s="338">
        <f t="shared" ref="AU222:AU223" si="529">IF(AM222=0,0,1)</f>
        <v>1</v>
      </c>
      <c r="AV222" s="338">
        <f t="shared" si="504"/>
        <v>1</v>
      </c>
      <c r="AW222" s="341">
        <f t="shared" si="505"/>
        <v>738337</v>
      </c>
      <c r="AX222" s="340">
        <f t="shared" si="506"/>
        <v>0</v>
      </c>
      <c r="BA222" s="635" t="s">
        <v>1040</v>
      </c>
      <c r="BB222" s="609" t="s">
        <v>280</v>
      </c>
      <c r="BC222" s="549" t="s">
        <v>613</v>
      </c>
      <c r="BD222" s="635" t="s">
        <v>93</v>
      </c>
      <c r="BE222" s="636">
        <v>1</v>
      </c>
      <c r="BF222" s="637">
        <v>389318</v>
      </c>
      <c r="BG222" s="613">
        <v>389318</v>
      </c>
      <c r="BH222" s="614"/>
      <c r="BI222" s="613"/>
      <c r="BJ222" s="615"/>
      <c r="BK222" s="338">
        <f t="shared" si="507"/>
        <v>1</v>
      </c>
      <c r="BL222" s="338">
        <f t="shared" si="508"/>
        <v>1</v>
      </c>
      <c r="BM222" s="338">
        <f t="shared" si="509"/>
        <v>1</v>
      </c>
      <c r="BN222" s="338">
        <f t="shared" ref="BN222:BN223" si="530">IF(BF222=0,0,1)</f>
        <v>1</v>
      </c>
      <c r="BO222" s="338">
        <f t="shared" ref="BO222:BO223" si="531">IF(BG222=0,0,1)</f>
        <v>1</v>
      </c>
      <c r="BP222" s="338">
        <f t="shared" si="510"/>
        <v>1</v>
      </c>
      <c r="BQ222" s="341">
        <f t="shared" si="511"/>
        <v>389318</v>
      </c>
      <c r="BR222" s="340">
        <f t="shared" si="512"/>
        <v>0</v>
      </c>
    </row>
    <row r="223" spans="1:70" s="288" customFormat="1" ht="45" x14ac:dyDescent="0.2">
      <c r="A223" s="215">
        <f t="shared" si="493"/>
        <v>210</v>
      </c>
      <c r="B223" s="472" t="s">
        <v>1041</v>
      </c>
      <c r="C223" s="449" t="s">
        <v>280</v>
      </c>
      <c r="D223" s="568" t="s">
        <v>614</v>
      </c>
      <c r="E223" s="472" t="s">
        <v>93</v>
      </c>
      <c r="F223" s="473">
        <v>12</v>
      </c>
      <c r="G223" s="536"/>
      <c r="H223" s="474">
        <v>0</v>
      </c>
      <c r="I223" s="452"/>
      <c r="J223" s="454"/>
      <c r="K223" s="199"/>
      <c r="L223" s="199"/>
      <c r="M223" s="635" t="s">
        <v>1041</v>
      </c>
      <c r="N223" s="609" t="s">
        <v>280</v>
      </c>
      <c r="O223" s="549" t="s">
        <v>614</v>
      </c>
      <c r="P223" s="635" t="s">
        <v>93</v>
      </c>
      <c r="Q223" s="636">
        <v>12</v>
      </c>
      <c r="R223" s="637">
        <v>386917</v>
      </c>
      <c r="S223" s="613">
        <v>4643004</v>
      </c>
      <c r="T223" s="614"/>
      <c r="U223" s="613"/>
      <c r="V223" s="615"/>
      <c r="W223" s="338">
        <f t="shared" si="496"/>
        <v>1</v>
      </c>
      <c r="X223" s="338">
        <f t="shared" si="497"/>
        <v>1</v>
      </c>
      <c r="Y223" s="338">
        <f t="shared" si="498"/>
        <v>1</v>
      </c>
      <c r="Z223" s="338">
        <f t="shared" si="526"/>
        <v>1</v>
      </c>
      <c r="AA223" s="338">
        <f t="shared" si="527"/>
        <v>1</v>
      </c>
      <c r="AB223" s="338">
        <f t="shared" si="519"/>
        <v>1</v>
      </c>
      <c r="AC223" s="341">
        <f t="shared" si="499"/>
        <v>4643004</v>
      </c>
      <c r="AD223" s="340">
        <f t="shared" si="500"/>
        <v>0</v>
      </c>
      <c r="AE223" s="207"/>
      <c r="AF223" s="207"/>
      <c r="AG223" s="635" t="s">
        <v>1041</v>
      </c>
      <c r="AH223" s="609" t="s">
        <v>280</v>
      </c>
      <c r="AI223" s="549" t="s">
        <v>614</v>
      </c>
      <c r="AJ223" s="635" t="s">
        <v>93</v>
      </c>
      <c r="AK223" s="636">
        <v>12</v>
      </c>
      <c r="AL223" s="637">
        <v>638569</v>
      </c>
      <c r="AM223" s="613">
        <v>7662828</v>
      </c>
      <c r="AN223" s="614"/>
      <c r="AO223" s="613"/>
      <c r="AP223" s="615"/>
      <c r="AQ223" s="338">
        <f t="shared" si="501"/>
        <v>1</v>
      </c>
      <c r="AR223" s="338">
        <f t="shared" si="502"/>
        <v>1</v>
      </c>
      <c r="AS223" s="338">
        <f t="shared" si="503"/>
        <v>1</v>
      </c>
      <c r="AT223" s="338">
        <f t="shared" si="528"/>
        <v>1</v>
      </c>
      <c r="AU223" s="338">
        <f t="shared" si="529"/>
        <v>1</v>
      </c>
      <c r="AV223" s="338">
        <f t="shared" si="504"/>
        <v>1</v>
      </c>
      <c r="AW223" s="341">
        <f t="shared" si="505"/>
        <v>7662828</v>
      </c>
      <c r="AX223" s="340">
        <f t="shared" si="506"/>
        <v>0</v>
      </c>
      <c r="BA223" s="635" t="s">
        <v>1041</v>
      </c>
      <c r="BB223" s="609" t="s">
        <v>280</v>
      </c>
      <c r="BC223" s="549" t="s">
        <v>614</v>
      </c>
      <c r="BD223" s="635" t="s">
        <v>93</v>
      </c>
      <c r="BE223" s="636">
        <v>12</v>
      </c>
      <c r="BF223" s="637">
        <v>389318</v>
      </c>
      <c r="BG223" s="613">
        <v>4671816</v>
      </c>
      <c r="BH223" s="614"/>
      <c r="BI223" s="613"/>
      <c r="BJ223" s="615"/>
      <c r="BK223" s="338">
        <f t="shared" si="507"/>
        <v>1</v>
      </c>
      <c r="BL223" s="338">
        <f t="shared" si="508"/>
        <v>1</v>
      </c>
      <c r="BM223" s="338">
        <f t="shared" si="509"/>
        <v>1</v>
      </c>
      <c r="BN223" s="338">
        <f t="shared" si="530"/>
        <v>1</v>
      </c>
      <c r="BO223" s="338">
        <f t="shared" si="531"/>
        <v>1</v>
      </c>
      <c r="BP223" s="338">
        <f t="shared" si="510"/>
        <v>1</v>
      </c>
      <c r="BQ223" s="341">
        <f t="shared" si="511"/>
        <v>4671816</v>
      </c>
      <c r="BR223" s="340">
        <f t="shared" si="512"/>
        <v>0</v>
      </c>
    </row>
    <row r="224" spans="1:70" s="288" customFormat="1" ht="15.75" x14ac:dyDescent="0.2">
      <c r="A224" s="215">
        <f t="shared" si="493"/>
        <v>211</v>
      </c>
      <c r="B224" s="485"/>
      <c r="C224" s="485"/>
      <c r="D224" s="569" t="s">
        <v>615</v>
      </c>
      <c r="E224" s="485"/>
      <c r="F224" s="486"/>
      <c r="G224" s="480"/>
      <c r="H224" s="480"/>
      <c r="I224" s="481"/>
      <c r="J224" s="487"/>
      <c r="K224" s="199"/>
      <c r="L224" s="199"/>
      <c r="M224" s="646"/>
      <c r="N224" s="646"/>
      <c r="O224" s="550" t="s">
        <v>615</v>
      </c>
      <c r="P224" s="646"/>
      <c r="Q224" s="647"/>
      <c r="R224" s="642"/>
      <c r="S224" s="642"/>
      <c r="T224" s="643"/>
      <c r="U224" s="643"/>
      <c r="V224" s="648"/>
      <c r="W224" s="338"/>
      <c r="X224" s="338"/>
      <c r="Y224" s="338"/>
      <c r="Z224" s="338"/>
      <c r="AA224" s="338"/>
      <c r="AB224" s="338"/>
      <c r="AC224" s="339"/>
      <c r="AD224" s="340"/>
      <c r="AE224" s="207"/>
      <c r="AF224" s="207"/>
      <c r="AG224" s="646" t="s">
        <v>1034</v>
      </c>
      <c r="AH224" s="646"/>
      <c r="AI224" s="550" t="s">
        <v>615</v>
      </c>
      <c r="AJ224" s="646"/>
      <c r="AK224" s="647"/>
      <c r="AL224" s="642"/>
      <c r="AM224" s="642"/>
      <c r="AN224" s="643"/>
      <c r="AO224" s="643"/>
      <c r="AP224" s="648"/>
      <c r="AQ224" s="338"/>
      <c r="AR224" s="338"/>
      <c r="AS224" s="338"/>
      <c r="AT224" s="338"/>
      <c r="AU224" s="338"/>
      <c r="AV224" s="338"/>
      <c r="AW224" s="339"/>
      <c r="AX224" s="340"/>
      <c r="BA224" s="646"/>
      <c r="BB224" s="646"/>
      <c r="BC224" s="550" t="s">
        <v>615</v>
      </c>
      <c r="BD224" s="646"/>
      <c r="BE224" s="647"/>
      <c r="BF224" s="642"/>
      <c r="BG224" s="642"/>
      <c r="BH224" s="643"/>
      <c r="BI224" s="643"/>
      <c r="BJ224" s="648"/>
      <c r="BK224" s="338"/>
      <c r="BL224" s="338"/>
      <c r="BM224" s="338"/>
      <c r="BN224" s="338"/>
      <c r="BO224" s="338"/>
      <c r="BP224" s="338"/>
      <c r="BQ224" s="339"/>
      <c r="BR224" s="340"/>
    </row>
    <row r="225" spans="1:70" s="288" customFormat="1" ht="47.25" x14ac:dyDescent="0.2">
      <c r="A225" s="215">
        <f t="shared" si="493"/>
        <v>212</v>
      </c>
      <c r="B225" s="472" t="s">
        <v>1042</v>
      </c>
      <c r="C225" s="449" t="s">
        <v>275</v>
      </c>
      <c r="D225" s="568" t="s">
        <v>616</v>
      </c>
      <c r="E225" s="472" t="s">
        <v>91</v>
      </c>
      <c r="F225" s="475">
        <v>70</v>
      </c>
      <c r="G225" s="536"/>
      <c r="H225" s="474">
        <v>0</v>
      </c>
      <c r="I225" s="452"/>
      <c r="J225" s="454"/>
      <c r="K225" s="199"/>
      <c r="L225" s="199"/>
      <c r="M225" s="635" t="s">
        <v>1042</v>
      </c>
      <c r="N225" s="609" t="s">
        <v>275</v>
      </c>
      <c r="O225" s="549" t="s">
        <v>616</v>
      </c>
      <c r="P225" s="635" t="s">
        <v>91</v>
      </c>
      <c r="Q225" s="638">
        <v>70</v>
      </c>
      <c r="R225" s="637">
        <v>151721</v>
      </c>
      <c r="S225" s="613">
        <v>10620470</v>
      </c>
      <c r="T225" s="614"/>
      <c r="U225" s="613"/>
      <c r="V225" s="615"/>
      <c r="W225" s="338">
        <f t="shared" ref="W225:W231" si="532">IF(EXACT(VLOOKUP(M225,OFERTA_0,3,FALSE),O225),1,0)</f>
        <v>1</v>
      </c>
      <c r="X225" s="338">
        <f t="shared" ref="X225:X231" si="533">IF(EXACT(VLOOKUP(M225,OFERTA_0,4,FALSE),P225),1,0)</f>
        <v>1</v>
      </c>
      <c r="Y225" s="338">
        <f t="shared" ref="Y225:Y231" si="534">IF(EXACT(VLOOKUP(M225,OFERTA_0,5,FALSE),Q225),1,0)</f>
        <v>1</v>
      </c>
      <c r="Z225" s="338">
        <f t="shared" ref="Z225:AA231" si="535">IF(R225=0,0,1)</f>
        <v>1</v>
      </c>
      <c r="AA225" s="338">
        <f t="shared" si="535"/>
        <v>1</v>
      </c>
      <c r="AB225" s="338">
        <f t="shared" ref="AB225" si="536">PRODUCT(W225:AA225)</f>
        <v>1</v>
      </c>
      <c r="AC225" s="341">
        <f t="shared" ref="AC225:AC231" si="537">ROUND(S225,0)</f>
        <v>10620470</v>
      </c>
      <c r="AD225" s="340">
        <f t="shared" ref="AD225:AD231" si="538">S225-AC225</f>
        <v>0</v>
      </c>
      <c r="AE225" s="207"/>
      <c r="AF225" s="207"/>
      <c r="AG225" s="635" t="s">
        <v>1042</v>
      </c>
      <c r="AH225" s="609" t="s">
        <v>275</v>
      </c>
      <c r="AI225" s="549" t="s">
        <v>616</v>
      </c>
      <c r="AJ225" s="635" t="s">
        <v>91</v>
      </c>
      <c r="AK225" s="638">
        <v>70</v>
      </c>
      <c r="AL225" s="637">
        <v>94714</v>
      </c>
      <c r="AM225" s="613">
        <v>6629980</v>
      </c>
      <c r="AN225" s="614"/>
      <c r="AO225" s="613"/>
      <c r="AP225" s="615"/>
      <c r="AQ225" s="338">
        <f t="shared" ref="AQ225:AQ231" si="539">IF(EXACT(VLOOKUP(AG225,OFERTA_0,3,FALSE),AI225),1,0)</f>
        <v>1</v>
      </c>
      <c r="AR225" s="338">
        <f t="shared" ref="AR225:AR231" si="540">IF(EXACT(VLOOKUP(AG225,OFERTA_0,4,FALSE),AJ225),1,0)</f>
        <v>1</v>
      </c>
      <c r="AS225" s="338">
        <f t="shared" ref="AS225:AS231" si="541">IF(EXACT(VLOOKUP(AG225,OFERTA_0,5,FALSE),AK225),1,0)</f>
        <v>1</v>
      </c>
      <c r="AT225" s="338">
        <f t="shared" ref="AT225:AT231" si="542">IF(AL225=0,0,1)</f>
        <v>1</v>
      </c>
      <c r="AU225" s="338">
        <f t="shared" ref="AU225:AU231" si="543">IF(AM225=0,0,1)</f>
        <v>1</v>
      </c>
      <c r="AV225" s="338">
        <f t="shared" ref="AV225:AV231" si="544">PRODUCT(AQ225:AU225)</f>
        <v>1</v>
      </c>
      <c r="AW225" s="341">
        <f t="shared" ref="AW225:AW231" si="545">ROUND(AM225,0)</f>
        <v>6629980</v>
      </c>
      <c r="AX225" s="340">
        <f t="shared" ref="AX225:AX231" si="546">AM225-AW225</f>
        <v>0</v>
      </c>
      <c r="BA225" s="635" t="s">
        <v>1042</v>
      </c>
      <c r="BB225" s="609" t="s">
        <v>275</v>
      </c>
      <c r="BC225" s="549" t="s">
        <v>616</v>
      </c>
      <c r="BD225" s="635" t="s">
        <v>91</v>
      </c>
      <c r="BE225" s="638">
        <v>70</v>
      </c>
      <c r="BF225" s="637">
        <v>142839</v>
      </c>
      <c r="BG225" s="613">
        <v>9998730</v>
      </c>
      <c r="BH225" s="614"/>
      <c r="BI225" s="613"/>
      <c r="BJ225" s="615"/>
      <c r="BK225" s="338">
        <f t="shared" ref="BK225:BK231" si="547">IF(EXACT(VLOOKUP(BA225,OFERTA_0,3,FALSE),BC225),1,0)</f>
        <v>1</v>
      </c>
      <c r="BL225" s="338">
        <f t="shared" ref="BL225:BL231" si="548">IF(EXACT(VLOOKUP(BA225,OFERTA_0,4,FALSE),BD225),1,0)</f>
        <v>1</v>
      </c>
      <c r="BM225" s="338">
        <f t="shared" ref="BM225:BM231" si="549">IF(EXACT(VLOOKUP(BA225,OFERTA_0,5,FALSE),BE225),1,0)</f>
        <v>1</v>
      </c>
      <c r="BN225" s="338">
        <f t="shared" ref="BN225:BN231" si="550">IF(BF225=0,0,1)</f>
        <v>1</v>
      </c>
      <c r="BO225" s="338">
        <f t="shared" ref="BO225:BO231" si="551">IF(BG225=0,0,1)</f>
        <v>1</v>
      </c>
      <c r="BP225" s="338">
        <f t="shared" ref="BP225:BP231" si="552">PRODUCT(BK225:BO225)</f>
        <v>1</v>
      </c>
      <c r="BQ225" s="341">
        <f t="shared" ref="BQ225:BQ231" si="553">ROUND(BG225,0)</f>
        <v>9998730</v>
      </c>
      <c r="BR225" s="340">
        <f t="shared" ref="BR225:BR231" si="554">BG225-BQ225</f>
        <v>0</v>
      </c>
    </row>
    <row r="226" spans="1:70" s="288" customFormat="1" ht="47.25" x14ac:dyDescent="0.2">
      <c r="A226" s="215">
        <f t="shared" si="493"/>
        <v>213</v>
      </c>
      <c r="B226" s="472" t="s">
        <v>1043</v>
      </c>
      <c r="C226" s="449" t="s">
        <v>280</v>
      </c>
      <c r="D226" s="568" t="s">
        <v>617</v>
      </c>
      <c r="E226" s="472" t="s">
        <v>91</v>
      </c>
      <c r="F226" s="475">
        <v>5</v>
      </c>
      <c r="G226" s="536"/>
      <c r="H226" s="474">
        <v>0</v>
      </c>
      <c r="I226" s="452"/>
      <c r="J226" s="454"/>
      <c r="K226" s="199"/>
      <c r="L226" s="199"/>
      <c r="M226" s="635" t="s">
        <v>1043</v>
      </c>
      <c r="N226" s="609" t="s">
        <v>280</v>
      </c>
      <c r="O226" s="549" t="s">
        <v>617</v>
      </c>
      <c r="P226" s="635" t="s">
        <v>91</v>
      </c>
      <c r="Q226" s="638">
        <v>5</v>
      </c>
      <c r="R226" s="637">
        <v>114527</v>
      </c>
      <c r="S226" s="613">
        <v>572635</v>
      </c>
      <c r="T226" s="614"/>
      <c r="U226" s="613"/>
      <c r="V226" s="615"/>
      <c r="W226" s="338">
        <f t="shared" si="532"/>
        <v>1</v>
      </c>
      <c r="X226" s="338">
        <f t="shared" si="533"/>
        <v>1</v>
      </c>
      <c r="Y226" s="338">
        <f t="shared" si="534"/>
        <v>1</v>
      </c>
      <c r="Z226" s="338">
        <f t="shared" si="535"/>
        <v>1</v>
      </c>
      <c r="AA226" s="338">
        <f t="shared" si="535"/>
        <v>1</v>
      </c>
      <c r="AB226" s="338">
        <f t="shared" ref="AB226:AB249" si="555">PRODUCT(W226:AA226)</f>
        <v>1</v>
      </c>
      <c r="AC226" s="341">
        <f t="shared" si="537"/>
        <v>572635</v>
      </c>
      <c r="AD226" s="340">
        <f t="shared" si="538"/>
        <v>0</v>
      </c>
      <c r="AE226" s="207"/>
      <c r="AF226" s="207"/>
      <c r="AG226" s="635" t="s">
        <v>1043</v>
      </c>
      <c r="AH226" s="609" t="s">
        <v>280</v>
      </c>
      <c r="AI226" s="549" t="s">
        <v>617</v>
      </c>
      <c r="AJ226" s="635" t="s">
        <v>91</v>
      </c>
      <c r="AK226" s="638">
        <v>5</v>
      </c>
      <c r="AL226" s="637">
        <v>76481</v>
      </c>
      <c r="AM226" s="613">
        <v>382405</v>
      </c>
      <c r="AN226" s="614"/>
      <c r="AO226" s="613"/>
      <c r="AP226" s="615"/>
      <c r="AQ226" s="338">
        <f t="shared" si="539"/>
        <v>1</v>
      </c>
      <c r="AR226" s="338">
        <f t="shared" si="540"/>
        <v>1</v>
      </c>
      <c r="AS226" s="338">
        <f t="shared" si="541"/>
        <v>1</v>
      </c>
      <c r="AT226" s="338">
        <f t="shared" si="542"/>
        <v>1</v>
      </c>
      <c r="AU226" s="338">
        <f t="shared" si="543"/>
        <v>1</v>
      </c>
      <c r="AV226" s="338">
        <f t="shared" si="544"/>
        <v>1</v>
      </c>
      <c r="AW226" s="341">
        <f t="shared" si="545"/>
        <v>382405</v>
      </c>
      <c r="AX226" s="340">
        <f t="shared" si="546"/>
        <v>0</v>
      </c>
      <c r="BA226" s="635" t="s">
        <v>1043</v>
      </c>
      <c r="BB226" s="609" t="s">
        <v>280</v>
      </c>
      <c r="BC226" s="549" t="s">
        <v>617</v>
      </c>
      <c r="BD226" s="635" t="s">
        <v>91</v>
      </c>
      <c r="BE226" s="638">
        <v>5</v>
      </c>
      <c r="BF226" s="637">
        <v>82245</v>
      </c>
      <c r="BG226" s="613">
        <v>411225</v>
      </c>
      <c r="BH226" s="614"/>
      <c r="BI226" s="613"/>
      <c r="BJ226" s="615"/>
      <c r="BK226" s="338">
        <f t="shared" si="547"/>
        <v>1</v>
      </c>
      <c r="BL226" s="338">
        <f t="shared" si="548"/>
        <v>1</v>
      </c>
      <c r="BM226" s="338">
        <f t="shared" si="549"/>
        <v>1</v>
      </c>
      <c r="BN226" s="338">
        <f t="shared" si="550"/>
        <v>1</v>
      </c>
      <c r="BO226" s="338">
        <f t="shared" si="551"/>
        <v>1</v>
      </c>
      <c r="BP226" s="338">
        <f t="shared" si="552"/>
        <v>1</v>
      </c>
      <c r="BQ226" s="341">
        <f t="shared" si="553"/>
        <v>411225</v>
      </c>
      <c r="BR226" s="340">
        <f t="shared" si="554"/>
        <v>0</v>
      </c>
    </row>
    <row r="227" spans="1:70" s="288" customFormat="1" ht="47.25" x14ac:dyDescent="0.2">
      <c r="A227" s="215">
        <f t="shared" si="493"/>
        <v>214</v>
      </c>
      <c r="B227" s="472" t="s">
        <v>1044</v>
      </c>
      <c r="C227" s="449" t="s">
        <v>280</v>
      </c>
      <c r="D227" s="568" t="s">
        <v>628</v>
      </c>
      <c r="E227" s="472" t="s">
        <v>91</v>
      </c>
      <c r="F227" s="475">
        <v>25</v>
      </c>
      <c r="G227" s="536"/>
      <c r="H227" s="474">
        <v>0</v>
      </c>
      <c r="I227" s="452"/>
      <c r="J227" s="454"/>
      <c r="K227" s="199"/>
      <c r="L227" s="199"/>
      <c r="M227" s="635" t="s">
        <v>1044</v>
      </c>
      <c r="N227" s="609" t="s">
        <v>280</v>
      </c>
      <c r="O227" s="549" t="s">
        <v>628</v>
      </c>
      <c r="P227" s="635" t="s">
        <v>91</v>
      </c>
      <c r="Q227" s="638">
        <v>25</v>
      </c>
      <c r="R227" s="637">
        <v>87139</v>
      </c>
      <c r="S227" s="613">
        <v>2178475</v>
      </c>
      <c r="T227" s="614"/>
      <c r="U227" s="613"/>
      <c r="V227" s="615"/>
      <c r="W227" s="338">
        <f t="shared" si="532"/>
        <v>1</v>
      </c>
      <c r="X227" s="338">
        <f t="shared" si="533"/>
        <v>1</v>
      </c>
      <c r="Y227" s="338">
        <f t="shared" si="534"/>
        <v>1</v>
      </c>
      <c r="Z227" s="338">
        <f t="shared" si="535"/>
        <v>1</v>
      </c>
      <c r="AA227" s="338">
        <f t="shared" si="535"/>
        <v>1</v>
      </c>
      <c r="AB227" s="338">
        <f t="shared" si="555"/>
        <v>1</v>
      </c>
      <c r="AC227" s="341">
        <f t="shared" si="537"/>
        <v>2178475</v>
      </c>
      <c r="AD227" s="340">
        <f t="shared" si="538"/>
        <v>0</v>
      </c>
      <c r="AE227" s="207"/>
      <c r="AF227" s="207"/>
      <c r="AG227" s="635" t="s">
        <v>1044</v>
      </c>
      <c r="AH227" s="609" t="s">
        <v>280</v>
      </c>
      <c r="AI227" s="549" t="s">
        <v>628</v>
      </c>
      <c r="AJ227" s="635" t="s">
        <v>91</v>
      </c>
      <c r="AK227" s="638">
        <v>25</v>
      </c>
      <c r="AL227" s="637">
        <v>55895</v>
      </c>
      <c r="AM227" s="613">
        <v>1397375</v>
      </c>
      <c r="AN227" s="614"/>
      <c r="AO227" s="613"/>
      <c r="AP227" s="615"/>
      <c r="AQ227" s="338">
        <f t="shared" si="539"/>
        <v>1</v>
      </c>
      <c r="AR227" s="338">
        <f t="shared" si="540"/>
        <v>1</v>
      </c>
      <c r="AS227" s="338">
        <f t="shared" si="541"/>
        <v>1</v>
      </c>
      <c r="AT227" s="338">
        <f t="shared" si="542"/>
        <v>1</v>
      </c>
      <c r="AU227" s="338">
        <f t="shared" si="543"/>
        <v>1</v>
      </c>
      <c r="AV227" s="338">
        <f t="shared" si="544"/>
        <v>1</v>
      </c>
      <c r="AW227" s="341">
        <f t="shared" si="545"/>
        <v>1397375</v>
      </c>
      <c r="AX227" s="340">
        <f t="shared" si="546"/>
        <v>0</v>
      </c>
      <c r="BA227" s="635" t="s">
        <v>1044</v>
      </c>
      <c r="BB227" s="609" t="s">
        <v>280</v>
      </c>
      <c r="BC227" s="549" t="s">
        <v>628</v>
      </c>
      <c r="BD227" s="635" t="s">
        <v>91</v>
      </c>
      <c r="BE227" s="638">
        <v>25</v>
      </c>
      <c r="BF227" s="637">
        <v>72079</v>
      </c>
      <c r="BG227" s="613">
        <v>1801975</v>
      </c>
      <c r="BH227" s="614"/>
      <c r="BI227" s="613"/>
      <c r="BJ227" s="615"/>
      <c r="BK227" s="338">
        <f t="shared" si="547"/>
        <v>1</v>
      </c>
      <c r="BL227" s="338">
        <f t="shared" si="548"/>
        <v>1</v>
      </c>
      <c r="BM227" s="338">
        <f t="shared" si="549"/>
        <v>1</v>
      </c>
      <c r="BN227" s="338">
        <f t="shared" si="550"/>
        <v>1</v>
      </c>
      <c r="BO227" s="338">
        <f t="shared" si="551"/>
        <v>1</v>
      </c>
      <c r="BP227" s="338">
        <f t="shared" si="552"/>
        <v>1</v>
      </c>
      <c r="BQ227" s="341">
        <f t="shared" si="553"/>
        <v>1801975</v>
      </c>
      <c r="BR227" s="340">
        <f t="shared" si="554"/>
        <v>0</v>
      </c>
    </row>
    <row r="228" spans="1:70" s="288" customFormat="1" ht="47.25" x14ac:dyDescent="0.2">
      <c r="A228" s="215">
        <f t="shared" si="493"/>
        <v>215</v>
      </c>
      <c r="B228" s="472" t="s">
        <v>1045</v>
      </c>
      <c r="C228" s="449" t="s">
        <v>280</v>
      </c>
      <c r="D228" s="568" t="s">
        <v>604</v>
      </c>
      <c r="E228" s="472" t="s">
        <v>91</v>
      </c>
      <c r="F228" s="475">
        <v>100</v>
      </c>
      <c r="G228" s="536"/>
      <c r="H228" s="474">
        <v>0</v>
      </c>
      <c r="I228" s="452"/>
      <c r="J228" s="454"/>
      <c r="K228" s="199"/>
      <c r="L228" s="199"/>
      <c r="M228" s="635" t="s">
        <v>1045</v>
      </c>
      <c r="N228" s="609" t="s">
        <v>280</v>
      </c>
      <c r="O228" s="549" t="s">
        <v>604</v>
      </c>
      <c r="P228" s="635" t="s">
        <v>91</v>
      </c>
      <c r="Q228" s="638">
        <v>100</v>
      </c>
      <c r="R228" s="637">
        <v>72318</v>
      </c>
      <c r="S228" s="613">
        <v>7231800</v>
      </c>
      <c r="T228" s="614"/>
      <c r="U228" s="613"/>
      <c r="V228" s="615"/>
      <c r="W228" s="338">
        <f t="shared" si="532"/>
        <v>1</v>
      </c>
      <c r="X228" s="338">
        <f t="shared" si="533"/>
        <v>1</v>
      </c>
      <c r="Y228" s="338">
        <f t="shared" si="534"/>
        <v>1</v>
      </c>
      <c r="Z228" s="338">
        <f t="shared" si="535"/>
        <v>1</v>
      </c>
      <c r="AA228" s="338">
        <f t="shared" si="535"/>
        <v>1</v>
      </c>
      <c r="AB228" s="338">
        <f t="shared" si="555"/>
        <v>1</v>
      </c>
      <c r="AC228" s="341">
        <f t="shared" si="537"/>
        <v>7231800</v>
      </c>
      <c r="AD228" s="340">
        <f t="shared" si="538"/>
        <v>0</v>
      </c>
      <c r="AE228" s="207"/>
      <c r="AF228" s="207"/>
      <c r="AG228" s="635" t="s">
        <v>1045</v>
      </c>
      <c r="AH228" s="609" t="s">
        <v>280</v>
      </c>
      <c r="AI228" s="549" t="s">
        <v>604</v>
      </c>
      <c r="AJ228" s="635" t="s">
        <v>91</v>
      </c>
      <c r="AK228" s="638">
        <v>100</v>
      </c>
      <c r="AL228" s="637">
        <v>48619</v>
      </c>
      <c r="AM228" s="613">
        <v>4861900</v>
      </c>
      <c r="AN228" s="614"/>
      <c r="AO228" s="613"/>
      <c r="AP228" s="615"/>
      <c r="AQ228" s="338">
        <f t="shared" si="539"/>
        <v>1</v>
      </c>
      <c r="AR228" s="338">
        <f t="shared" si="540"/>
        <v>1</v>
      </c>
      <c r="AS228" s="338">
        <f t="shared" si="541"/>
        <v>1</v>
      </c>
      <c r="AT228" s="338">
        <f t="shared" si="542"/>
        <v>1</v>
      </c>
      <c r="AU228" s="338">
        <f t="shared" si="543"/>
        <v>1</v>
      </c>
      <c r="AV228" s="338">
        <f t="shared" si="544"/>
        <v>1</v>
      </c>
      <c r="AW228" s="341">
        <f t="shared" si="545"/>
        <v>4861900</v>
      </c>
      <c r="AX228" s="340">
        <f t="shared" si="546"/>
        <v>0</v>
      </c>
      <c r="BA228" s="635" t="s">
        <v>1045</v>
      </c>
      <c r="BB228" s="609" t="s">
        <v>280</v>
      </c>
      <c r="BC228" s="549" t="s">
        <v>604</v>
      </c>
      <c r="BD228" s="635" t="s">
        <v>91</v>
      </c>
      <c r="BE228" s="638">
        <v>100</v>
      </c>
      <c r="BF228" s="637">
        <v>66214</v>
      </c>
      <c r="BG228" s="613">
        <v>6621400</v>
      </c>
      <c r="BH228" s="614"/>
      <c r="BI228" s="613"/>
      <c r="BJ228" s="615"/>
      <c r="BK228" s="338">
        <f t="shared" si="547"/>
        <v>1</v>
      </c>
      <c r="BL228" s="338">
        <f t="shared" si="548"/>
        <v>1</v>
      </c>
      <c r="BM228" s="338">
        <f t="shared" si="549"/>
        <v>1</v>
      </c>
      <c r="BN228" s="338">
        <f t="shared" si="550"/>
        <v>1</v>
      </c>
      <c r="BO228" s="338">
        <f t="shared" si="551"/>
        <v>1</v>
      </c>
      <c r="BP228" s="338">
        <f t="shared" si="552"/>
        <v>1</v>
      </c>
      <c r="BQ228" s="341">
        <f t="shared" si="553"/>
        <v>6621400</v>
      </c>
      <c r="BR228" s="340">
        <f t="shared" si="554"/>
        <v>0</v>
      </c>
    </row>
    <row r="229" spans="1:70" s="288" customFormat="1" ht="47.25" x14ac:dyDescent="0.2">
      <c r="A229" s="215">
        <f t="shared" si="493"/>
        <v>216</v>
      </c>
      <c r="B229" s="472" t="s">
        <v>1046</v>
      </c>
      <c r="C229" s="449" t="s">
        <v>280</v>
      </c>
      <c r="D229" s="568" t="s">
        <v>618</v>
      </c>
      <c r="E229" s="472" t="s">
        <v>91</v>
      </c>
      <c r="F229" s="475">
        <v>40</v>
      </c>
      <c r="G229" s="536"/>
      <c r="H229" s="474">
        <v>0</v>
      </c>
      <c r="I229" s="453"/>
      <c r="J229" s="484"/>
      <c r="K229" s="199"/>
      <c r="L229" s="199"/>
      <c r="M229" s="635" t="s">
        <v>1046</v>
      </c>
      <c r="N229" s="609" t="s">
        <v>280</v>
      </c>
      <c r="O229" s="549" t="s">
        <v>618</v>
      </c>
      <c r="P229" s="635" t="s">
        <v>91</v>
      </c>
      <c r="Q229" s="638">
        <v>40</v>
      </c>
      <c r="R229" s="637">
        <v>62698</v>
      </c>
      <c r="S229" s="613">
        <v>2507920</v>
      </c>
      <c r="T229" s="614"/>
      <c r="U229" s="614"/>
      <c r="V229" s="645"/>
      <c r="W229" s="338">
        <f t="shared" si="532"/>
        <v>1</v>
      </c>
      <c r="X229" s="338">
        <f t="shared" si="533"/>
        <v>1</v>
      </c>
      <c r="Y229" s="338">
        <f t="shared" si="534"/>
        <v>1</v>
      </c>
      <c r="Z229" s="338">
        <f t="shared" si="535"/>
        <v>1</v>
      </c>
      <c r="AA229" s="338">
        <f t="shared" si="535"/>
        <v>1</v>
      </c>
      <c r="AB229" s="338">
        <f t="shared" si="555"/>
        <v>1</v>
      </c>
      <c r="AC229" s="341">
        <f t="shared" si="537"/>
        <v>2507920</v>
      </c>
      <c r="AD229" s="340">
        <f t="shared" si="538"/>
        <v>0</v>
      </c>
      <c r="AE229" s="207"/>
      <c r="AF229" s="207"/>
      <c r="AG229" s="635" t="s">
        <v>1046</v>
      </c>
      <c r="AH229" s="609" t="s">
        <v>280</v>
      </c>
      <c r="AI229" s="549" t="s">
        <v>618</v>
      </c>
      <c r="AJ229" s="635" t="s">
        <v>91</v>
      </c>
      <c r="AK229" s="638">
        <v>40</v>
      </c>
      <c r="AL229" s="637">
        <v>41502</v>
      </c>
      <c r="AM229" s="613">
        <v>1660080</v>
      </c>
      <c r="AN229" s="614"/>
      <c r="AO229" s="614"/>
      <c r="AP229" s="645"/>
      <c r="AQ229" s="338">
        <f t="shared" si="539"/>
        <v>1</v>
      </c>
      <c r="AR229" s="338">
        <f t="shared" si="540"/>
        <v>1</v>
      </c>
      <c r="AS229" s="338">
        <f t="shared" si="541"/>
        <v>1</v>
      </c>
      <c r="AT229" s="338">
        <f t="shared" si="542"/>
        <v>1</v>
      </c>
      <c r="AU229" s="338">
        <f t="shared" si="543"/>
        <v>1</v>
      </c>
      <c r="AV229" s="338">
        <f t="shared" si="544"/>
        <v>1</v>
      </c>
      <c r="AW229" s="341">
        <f t="shared" si="545"/>
        <v>1660080</v>
      </c>
      <c r="AX229" s="340">
        <f t="shared" si="546"/>
        <v>0</v>
      </c>
      <c r="BA229" s="635" t="s">
        <v>1046</v>
      </c>
      <c r="BB229" s="609" t="s">
        <v>280</v>
      </c>
      <c r="BC229" s="549" t="s">
        <v>618</v>
      </c>
      <c r="BD229" s="635" t="s">
        <v>91</v>
      </c>
      <c r="BE229" s="638">
        <v>40</v>
      </c>
      <c r="BF229" s="637">
        <v>9201</v>
      </c>
      <c r="BG229" s="613">
        <v>368040</v>
      </c>
      <c r="BH229" s="614"/>
      <c r="BI229" s="614"/>
      <c r="BJ229" s="645"/>
      <c r="BK229" s="338">
        <f t="shared" si="547"/>
        <v>1</v>
      </c>
      <c r="BL229" s="338">
        <f t="shared" si="548"/>
        <v>1</v>
      </c>
      <c r="BM229" s="338">
        <f t="shared" si="549"/>
        <v>1</v>
      </c>
      <c r="BN229" s="338">
        <f t="shared" si="550"/>
        <v>1</v>
      </c>
      <c r="BO229" s="338">
        <f t="shared" si="551"/>
        <v>1</v>
      </c>
      <c r="BP229" s="338">
        <f t="shared" si="552"/>
        <v>1</v>
      </c>
      <c r="BQ229" s="341">
        <f t="shared" si="553"/>
        <v>368040</v>
      </c>
      <c r="BR229" s="340">
        <f t="shared" si="554"/>
        <v>0</v>
      </c>
    </row>
    <row r="230" spans="1:70" s="288" customFormat="1" ht="47.25" x14ac:dyDescent="0.2">
      <c r="A230" s="215">
        <f t="shared" si="493"/>
        <v>217</v>
      </c>
      <c r="B230" s="472" t="s">
        <v>1047</v>
      </c>
      <c r="C230" s="449" t="s">
        <v>280</v>
      </c>
      <c r="D230" s="568" t="s">
        <v>603</v>
      </c>
      <c r="E230" s="472" t="s">
        <v>91</v>
      </c>
      <c r="F230" s="475">
        <v>65</v>
      </c>
      <c r="G230" s="536"/>
      <c r="H230" s="474">
        <v>0</v>
      </c>
      <c r="I230" s="452"/>
      <c r="J230" s="454"/>
      <c r="K230" s="199"/>
      <c r="L230" s="199"/>
      <c r="M230" s="635" t="s">
        <v>1047</v>
      </c>
      <c r="N230" s="609" t="s">
        <v>280</v>
      </c>
      <c r="O230" s="549" t="s">
        <v>603</v>
      </c>
      <c r="P230" s="635" t="s">
        <v>91</v>
      </c>
      <c r="Q230" s="638">
        <v>65</v>
      </c>
      <c r="R230" s="637">
        <v>44434</v>
      </c>
      <c r="S230" s="613">
        <v>2888210</v>
      </c>
      <c r="T230" s="614"/>
      <c r="U230" s="613"/>
      <c r="V230" s="615"/>
      <c r="W230" s="338">
        <f t="shared" si="532"/>
        <v>1</v>
      </c>
      <c r="X230" s="338">
        <f t="shared" si="533"/>
        <v>1</v>
      </c>
      <c r="Y230" s="338">
        <f t="shared" si="534"/>
        <v>1</v>
      </c>
      <c r="Z230" s="338">
        <f t="shared" si="535"/>
        <v>1</v>
      </c>
      <c r="AA230" s="338">
        <f t="shared" si="535"/>
        <v>1</v>
      </c>
      <c r="AB230" s="338">
        <f t="shared" si="555"/>
        <v>1</v>
      </c>
      <c r="AC230" s="341">
        <f t="shared" si="537"/>
        <v>2888210</v>
      </c>
      <c r="AD230" s="340">
        <f t="shared" si="538"/>
        <v>0</v>
      </c>
      <c r="AE230" s="207"/>
      <c r="AF230" s="207"/>
      <c r="AG230" s="635" t="s">
        <v>1047</v>
      </c>
      <c r="AH230" s="609" t="s">
        <v>280</v>
      </c>
      <c r="AI230" s="549" t="s">
        <v>603</v>
      </c>
      <c r="AJ230" s="635" t="s">
        <v>91</v>
      </c>
      <c r="AK230" s="638">
        <v>65</v>
      </c>
      <c r="AL230" s="637">
        <v>30158</v>
      </c>
      <c r="AM230" s="613">
        <v>1960270</v>
      </c>
      <c r="AN230" s="614"/>
      <c r="AO230" s="613"/>
      <c r="AP230" s="615"/>
      <c r="AQ230" s="338">
        <f t="shared" si="539"/>
        <v>1</v>
      </c>
      <c r="AR230" s="338">
        <f t="shared" si="540"/>
        <v>1</v>
      </c>
      <c r="AS230" s="338">
        <f t="shared" si="541"/>
        <v>1</v>
      </c>
      <c r="AT230" s="338">
        <f t="shared" si="542"/>
        <v>1</v>
      </c>
      <c r="AU230" s="338">
        <f t="shared" si="543"/>
        <v>1</v>
      </c>
      <c r="AV230" s="338">
        <f t="shared" si="544"/>
        <v>1</v>
      </c>
      <c r="AW230" s="341">
        <f t="shared" si="545"/>
        <v>1960270</v>
      </c>
      <c r="AX230" s="340">
        <f t="shared" si="546"/>
        <v>0</v>
      </c>
      <c r="BA230" s="635" t="s">
        <v>1047</v>
      </c>
      <c r="BB230" s="609" t="s">
        <v>280</v>
      </c>
      <c r="BC230" s="549" t="s">
        <v>603</v>
      </c>
      <c r="BD230" s="635" t="s">
        <v>91</v>
      </c>
      <c r="BE230" s="638">
        <v>65</v>
      </c>
      <c r="BF230" s="637">
        <v>41073</v>
      </c>
      <c r="BG230" s="613">
        <v>2669745</v>
      </c>
      <c r="BH230" s="614"/>
      <c r="BI230" s="613"/>
      <c r="BJ230" s="615"/>
      <c r="BK230" s="338">
        <f t="shared" si="547"/>
        <v>1</v>
      </c>
      <c r="BL230" s="338">
        <f t="shared" si="548"/>
        <v>1</v>
      </c>
      <c r="BM230" s="338">
        <f t="shared" si="549"/>
        <v>1</v>
      </c>
      <c r="BN230" s="338">
        <f t="shared" si="550"/>
        <v>1</v>
      </c>
      <c r="BO230" s="338">
        <f t="shared" si="551"/>
        <v>1</v>
      </c>
      <c r="BP230" s="338">
        <f t="shared" si="552"/>
        <v>1</v>
      </c>
      <c r="BQ230" s="341">
        <f t="shared" si="553"/>
        <v>2669745</v>
      </c>
      <c r="BR230" s="340">
        <f t="shared" si="554"/>
        <v>0</v>
      </c>
    </row>
    <row r="231" spans="1:70" s="288" customFormat="1" ht="47.25" x14ac:dyDescent="0.2">
      <c r="A231" s="215">
        <f t="shared" si="493"/>
        <v>218</v>
      </c>
      <c r="B231" s="472" t="s">
        <v>1048</v>
      </c>
      <c r="C231" s="449" t="s">
        <v>280</v>
      </c>
      <c r="D231" s="568" t="s">
        <v>619</v>
      </c>
      <c r="E231" s="472" t="s">
        <v>91</v>
      </c>
      <c r="F231" s="475">
        <v>40</v>
      </c>
      <c r="G231" s="536"/>
      <c r="H231" s="474">
        <v>0</v>
      </c>
      <c r="I231" s="453"/>
      <c r="J231" s="484"/>
      <c r="K231" s="199"/>
      <c r="L231" s="199"/>
      <c r="M231" s="635" t="s">
        <v>1048</v>
      </c>
      <c r="N231" s="609" t="s">
        <v>280</v>
      </c>
      <c r="O231" s="549" t="s">
        <v>619</v>
      </c>
      <c r="P231" s="635" t="s">
        <v>91</v>
      </c>
      <c r="Q231" s="638">
        <v>40</v>
      </c>
      <c r="R231" s="637">
        <v>32849</v>
      </c>
      <c r="S231" s="613">
        <v>1313960</v>
      </c>
      <c r="T231" s="614"/>
      <c r="U231" s="614"/>
      <c r="V231" s="645"/>
      <c r="W231" s="338">
        <f t="shared" si="532"/>
        <v>1</v>
      </c>
      <c r="X231" s="338">
        <f t="shared" si="533"/>
        <v>1</v>
      </c>
      <c r="Y231" s="338">
        <f t="shared" si="534"/>
        <v>1</v>
      </c>
      <c r="Z231" s="338">
        <f t="shared" si="535"/>
        <v>1</v>
      </c>
      <c r="AA231" s="338">
        <f t="shared" si="535"/>
        <v>1</v>
      </c>
      <c r="AB231" s="338">
        <f t="shared" si="555"/>
        <v>1</v>
      </c>
      <c r="AC231" s="341">
        <f t="shared" si="537"/>
        <v>1313960</v>
      </c>
      <c r="AD231" s="340">
        <f t="shared" si="538"/>
        <v>0</v>
      </c>
      <c r="AE231" s="207"/>
      <c r="AF231" s="207"/>
      <c r="AG231" s="635" t="s">
        <v>1048</v>
      </c>
      <c r="AH231" s="609" t="s">
        <v>280</v>
      </c>
      <c r="AI231" s="549" t="s">
        <v>619</v>
      </c>
      <c r="AJ231" s="635" t="s">
        <v>91</v>
      </c>
      <c r="AK231" s="638">
        <v>40</v>
      </c>
      <c r="AL231" s="637">
        <v>23354</v>
      </c>
      <c r="AM231" s="613">
        <v>934160</v>
      </c>
      <c r="AN231" s="614"/>
      <c r="AO231" s="614"/>
      <c r="AP231" s="645"/>
      <c r="AQ231" s="338">
        <f t="shared" si="539"/>
        <v>1</v>
      </c>
      <c r="AR231" s="338">
        <f t="shared" si="540"/>
        <v>1</v>
      </c>
      <c r="AS231" s="338">
        <f t="shared" si="541"/>
        <v>1</v>
      </c>
      <c r="AT231" s="338">
        <f t="shared" si="542"/>
        <v>1</v>
      </c>
      <c r="AU231" s="338">
        <f t="shared" si="543"/>
        <v>1</v>
      </c>
      <c r="AV231" s="338">
        <f t="shared" si="544"/>
        <v>1</v>
      </c>
      <c r="AW231" s="341">
        <f t="shared" si="545"/>
        <v>934160</v>
      </c>
      <c r="AX231" s="340">
        <f t="shared" si="546"/>
        <v>0</v>
      </c>
      <c r="BA231" s="635" t="s">
        <v>1048</v>
      </c>
      <c r="BB231" s="609" t="s">
        <v>280</v>
      </c>
      <c r="BC231" s="549" t="s">
        <v>619</v>
      </c>
      <c r="BD231" s="635" t="s">
        <v>91</v>
      </c>
      <c r="BE231" s="638">
        <v>40</v>
      </c>
      <c r="BF231" s="637">
        <v>31795</v>
      </c>
      <c r="BG231" s="613">
        <v>1271800</v>
      </c>
      <c r="BH231" s="614"/>
      <c r="BI231" s="614"/>
      <c r="BJ231" s="645"/>
      <c r="BK231" s="338">
        <f t="shared" si="547"/>
        <v>1</v>
      </c>
      <c r="BL231" s="338">
        <f t="shared" si="548"/>
        <v>1</v>
      </c>
      <c r="BM231" s="338">
        <f t="shared" si="549"/>
        <v>1</v>
      </c>
      <c r="BN231" s="338">
        <f t="shared" si="550"/>
        <v>1</v>
      </c>
      <c r="BO231" s="338">
        <f t="shared" si="551"/>
        <v>1</v>
      </c>
      <c r="BP231" s="338">
        <f t="shared" si="552"/>
        <v>1</v>
      </c>
      <c r="BQ231" s="341">
        <f t="shared" si="553"/>
        <v>1271800</v>
      </c>
      <c r="BR231" s="340">
        <f t="shared" si="554"/>
        <v>0</v>
      </c>
    </row>
    <row r="232" spans="1:70" s="288" customFormat="1" ht="15.75" x14ac:dyDescent="0.2">
      <c r="A232" s="215">
        <f t="shared" si="493"/>
        <v>219</v>
      </c>
      <c r="B232" s="485"/>
      <c r="C232" s="485"/>
      <c r="D232" s="569" t="s">
        <v>620</v>
      </c>
      <c r="E232" s="485"/>
      <c r="F232" s="486"/>
      <c r="G232" s="480"/>
      <c r="H232" s="480"/>
      <c r="I232" s="481"/>
      <c r="J232" s="487"/>
      <c r="K232" s="199"/>
      <c r="L232" s="199"/>
      <c r="M232" s="646"/>
      <c r="N232" s="646"/>
      <c r="O232" s="550" t="s">
        <v>620</v>
      </c>
      <c r="P232" s="646"/>
      <c r="Q232" s="647"/>
      <c r="R232" s="642"/>
      <c r="S232" s="642"/>
      <c r="T232" s="643"/>
      <c r="U232" s="643"/>
      <c r="V232" s="648"/>
      <c r="W232" s="338"/>
      <c r="X232" s="338"/>
      <c r="Y232" s="338"/>
      <c r="Z232" s="338"/>
      <c r="AA232" s="338"/>
      <c r="AB232" s="338"/>
      <c r="AC232" s="339"/>
      <c r="AD232" s="340"/>
      <c r="AE232" s="207"/>
      <c r="AF232" s="207"/>
      <c r="AG232" s="646" t="s">
        <v>1035</v>
      </c>
      <c r="AH232" s="646"/>
      <c r="AI232" s="550" t="s">
        <v>620</v>
      </c>
      <c r="AJ232" s="646"/>
      <c r="AK232" s="647"/>
      <c r="AL232" s="642"/>
      <c r="AM232" s="642"/>
      <c r="AN232" s="643"/>
      <c r="AO232" s="643"/>
      <c r="AP232" s="648"/>
      <c r="AQ232" s="338"/>
      <c r="AR232" s="338"/>
      <c r="AS232" s="338"/>
      <c r="AT232" s="338"/>
      <c r="AU232" s="338"/>
      <c r="AV232" s="338"/>
      <c r="AW232" s="339"/>
      <c r="AX232" s="340"/>
      <c r="BA232" s="646"/>
      <c r="BB232" s="646"/>
      <c r="BC232" s="550" t="s">
        <v>620</v>
      </c>
      <c r="BD232" s="646"/>
      <c r="BE232" s="647"/>
      <c r="BF232" s="642"/>
      <c r="BG232" s="642"/>
      <c r="BH232" s="643"/>
      <c r="BI232" s="643"/>
      <c r="BJ232" s="648"/>
      <c r="BK232" s="338"/>
      <c r="BL232" s="338"/>
      <c r="BM232" s="338"/>
      <c r="BN232" s="338"/>
      <c r="BO232" s="338"/>
      <c r="BP232" s="338"/>
      <c r="BQ232" s="339"/>
      <c r="BR232" s="340"/>
    </row>
    <row r="233" spans="1:70" s="288" customFormat="1" ht="15.75" x14ac:dyDescent="0.2">
      <c r="A233" s="215">
        <f t="shared" si="493"/>
        <v>220</v>
      </c>
      <c r="B233" s="472" t="s">
        <v>1049</v>
      </c>
      <c r="C233" s="449" t="s">
        <v>275</v>
      </c>
      <c r="D233" s="568" t="s">
        <v>621</v>
      </c>
      <c r="E233" s="472" t="s">
        <v>622</v>
      </c>
      <c r="F233" s="475">
        <v>28</v>
      </c>
      <c r="G233" s="536"/>
      <c r="H233" s="474">
        <v>0</v>
      </c>
      <c r="I233" s="453"/>
      <c r="J233" s="484"/>
      <c r="K233" s="199"/>
      <c r="L233" s="199"/>
      <c r="M233" s="635" t="s">
        <v>1049</v>
      </c>
      <c r="N233" s="609" t="s">
        <v>275</v>
      </c>
      <c r="O233" s="549" t="s">
        <v>621</v>
      </c>
      <c r="P233" s="635" t="s">
        <v>622</v>
      </c>
      <c r="Q233" s="638">
        <v>28</v>
      </c>
      <c r="R233" s="637">
        <v>26208</v>
      </c>
      <c r="S233" s="613">
        <v>733824</v>
      </c>
      <c r="T233" s="614"/>
      <c r="U233" s="614"/>
      <c r="V233" s="645"/>
      <c r="W233" s="338">
        <f>IF(EXACT(VLOOKUP(M233,OFERTA_0,3,FALSE),O233),1,0)</f>
        <v>1</v>
      </c>
      <c r="X233" s="338">
        <f>IF(EXACT(VLOOKUP(M233,OFERTA_0,4,FALSE),P233),1,0)</f>
        <v>1</v>
      </c>
      <c r="Y233" s="338">
        <f>IF(EXACT(VLOOKUP(M233,OFERTA_0,5,FALSE),Q233),1,0)</f>
        <v>1</v>
      </c>
      <c r="Z233" s="338">
        <f t="shared" ref="Z233:AA235" si="556">IF(R233=0,0,1)</f>
        <v>1</v>
      </c>
      <c r="AA233" s="338">
        <f t="shared" si="556"/>
        <v>1</v>
      </c>
      <c r="AB233" s="338">
        <f t="shared" si="555"/>
        <v>1</v>
      </c>
      <c r="AC233" s="341">
        <f>ROUND(S233,0)</f>
        <v>733824</v>
      </c>
      <c r="AD233" s="340">
        <f>S233-AC233</f>
        <v>0</v>
      </c>
      <c r="AE233" s="207"/>
      <c r="AF233" s="207"/>
      <c r="AG233" s="635" t="s">
        <v>1049</v>
      </c>
      <c r="AH233" s="609" t="s">
        <v>275</v>
      </c>
      <c r="AI233" s="549" t="s">
        <v>621</v>
      </c>
      <c r="AJ233" s="635" t="s">
        <v>622</v>
      </c>
      <c r="AK233" s="638">
        <v>28</v>
      </c>
      <c r="AL233" s="637">
        <v>33185</v>
      </c>
      <c r="AM233" s="613">
        <v>929180</v>
      </c>
      <c r="AN233" s="614"/>
      <c r="AO233" s="614"/>
      <c r="AP233" s="645"/>
      <c r="AQ233" s="338">
        <f>IF(EXACT(VLOOKUP(AG233,OFERTA_0,3,FALSE),AI233),1,0)</f>
        <v>1</v>
      </c>
      <c r="AR233" s="338">
        <f>IF(EXACT(VLOOKUP(AG233,OFERTA_0,4,FALSE),AJ233),1,0)</f>
        <v>1</v>
      </c>
      <c r="AS233" s="338">
        <f>IF(EXACT(VLOOKUP(AG233,OFERTA_0,5,FALSE),AK233),1,0)</f>
        <v>1</v>
      </c>
      <c r="AT233" s="338">
        <f t="shared" ref="AT233:AT235" si="557">IF(AL233=0,0,1)</f>
        <v>1</v>
      </c>
      <c r="AU233" s="338">
        <f t="shared" ref="AU233:AU235" si="558">IF(AM233=0,0,1)</f>
        <v>1</v>
      </c>
      <c r="AV233" s="338">
        <f t="shared" ref="AV233:AV235" si="559">PRODUCT(AQ233:AU233)</f>
        <v>1</v>
      </c>
      <c r="AW233" s="341">
        <f>ROUND(AM233,0)</f>
        <v>929180</v>
      </c>
      <c r="AX233" s="340">
        <f>AM233-AW233</f>
        <v>0</v>
      </c>
      <c r="BA233" s="635" t="s">
        <v>1049</v>
      </c>
      <c r="BB233" s="609" t="s">
        <v>275</v>
      </c>
      <c r="BC233" s="549" t="s">
        <v>621</v>
      </c>
      <c r="BD233" s="635" t="s">
        <v>622</v>
      </c>
      <c r="BE233" s="638">
        <v>28</v>
      </c>
      <c r="BF233" s="637">
        <v>19321</v>
      </c>
      <c r="BG233" s="613">
        <v>540988</v>
      </c>
      <c r="BH233" s="614"/>
      <c r="BI233" s="614"/>
      <c r="BJ233" s="645"/>
      <c r="BK233" s="338">
        <f>IF(EXACT(VLOOKUP(BA233,OFERTA_0,3,FALSE),BC233),1,0)</f>
        <v>1</v>
      </c>
      <c r="BL233" s="338">
        <f>IF(EXACT(VLOOKUP(BA233,OFERTA_0,4,FALSE),BD233),1,0)</f>
        <v>1</v>
      </c>
      <c r="BM233" s="338">
        <f>IF(EXACT(VLOOKUP(BA233,OFERTA_0,5,FALSE),BE233),1,0)</f>
        <v>1</v>
      </c>
      <c r="BN233" s="338">
        <f t="shared" ref="BN233:BN235" si="560">IF(BF233=0,0,1)</f>
        <v>1</v>
      </c>
      <c r="BO233" s="338">
        <f t="shared" ref="BO233:BO235" si="561">IF(BG233=0,0,1)</f>
        <v>1</v>
      </c>
      <c r="BP233" s="338">
        <f t="shared" ref="BP233:BP235" si="562">PRODUCT(BK233:BO233)</f>
        <v>1</v>
      </c>
      <c r="BQ233" s="341">
        <f>ROUND(BG233,0)</f>
        <v>540988</v>
      </c>
      <c r="BR233" s="340">
        <f>BG233-BQ233</f>
        <v>0</v>
      </c>
    </row>
    <row r="234" spans="1:70" s="288" customFormat="1" ht="47.25" x14ac:dyDescent="0.2">
      <c r="A234" s="215">
        <f t="shared" si="493"/>
        <v>221</v>
      </c>
      <c r="B234" s="469" t="s">
        <v>1050</v>
      </c>
      <c r="C234" s="449" t="s">
        <v>275</v>
      </c>
      <c r="D234" s="570" t="s">
        <v>631</v>
      </c>
      <c r="E234" s="489" t="s">
        <v>91</v>
      </c>
      <c r="F234" s="490">
        <v>60</v>
      </c>
      <c r="G234" s="536"/>
      <c r="H234" s="476">
        <v>0</v>
      </c>
      <c r="I234" s="471"/>
      <c r="J234" s="461"/>
      <c r="K234" s="199"/>
      <c r="L234" s="199"/>
      <c r="M234" s="632" t="s">
        <v>1050</v>
      </c>
      <c r="N234" s="609" t="s">
        <v>275</v>
      </c>
      <c r="O234" s="551" t="s">
        <v>631</v>
      </c>
      <c r="P234" s="650" t="s">
        <v>91</v>
      </c>
      <c r="Q234" s="651">
        <v>60</v>
      </c>
      <c r="R234" s="637">
        <v>41530</v>
      </c>
      <c r="S234" s="634">
        <v>2491800</v>
      </c>
      <c r="T234" s="621"/>
      <c r="U234" s="634"/>
      <c r="V234" s="622"/>
      <c r="W234" s="338">
        <f>IF(EXACT(VLOOKUP(M234,OFERTA_0,3,FALSE),O234),1,0)</f>
        <v>1</v>
      </c>
      <c r="X234" s="338">
        <f>IF(EXACT(VLOOKUP(M234,OFERTA_0,4,FALSE),P234),1,0)</f>
        <v>1</v>
      </c>
      <c r="Y234" s="338">
        <f>IF(EXACT(VLOOKUP(M234,OFERTA_0,5,FALSE),Q234),1,0)</f>
        <v>1</v>
      </c>
      <c r="Z234" s="338">
        <f t="shared" si="556"/>
        <v>1</v>
      </c>
      <c r="AA234" s="338">
        <f t="shared" si="556"/>
        <v>1</v>
      </c>
      <c r="AB234" s="338">
        <f t="shared" si="555"/>
        <v>1</v>
      </c>
      <c r="AC234" s="341">
        <f>ROUND(S234,0)</f>
        <v>2491800</v>
      </c>
      <c r="AD234" s="340">
        <f>S234-AC234</f>
        <v>0</v>
      </c>
      <c r="AE234" s="207"/>
      <c r="AF234" s="207"/>
      <c r="AG234" s="632" t="s">
        <v>1050</v>
      </c>
      <c r="AH234" s="609" t="s">
        <v>275</v>
      </c>
      <c r="AI234" s="551" t="s">
        <v>631</v>
      </c>
      <c r="AJ234" s="650" t="s">
        <v>91</v>
      </c>
      <c r="AK234" s="651">
        <v>60</v>
      </c>
      <c r="AL234" s="637">
        <v>32762</v>
      </c>
      <c r="AM234" s="634">
        <v>1965720</v>
      </c>
      <c r="AN234" s="621"/>
      <c r="AO234" s="634"/>
      <c r="AP234" s="622"/>
      <c r="AQ234" s="338">
        <f>IF(EXACT(VLOOKUP(AG234,OFERTA_0,3,FALSE),AI234),1,0)</f>
        <v>1</v>
      </c>
      <c r="AR234" s="338">
        <f>IF(EXACT(VLOOKUP(AG234,OFERTA_0,4,FALSE),AJ234),1,0)</f>
        <v>1</v>
      </c>
      <c r="AS234" s="338">
        <f>IF(EXACT(VLOOKUP(AG234,OFERTA_0,5,FALSE),AK234),1,0)</f>
        <v>1</v>
      </c>
      <c r="AT234" s="338">
        <f t="shared" si="557"/>
        <v>1</v>
      </c>
      <c r="AU234" s="338">
        <f t="shared" si="558"/>
        <v>1</v>
      </c>
      <c r="AV234" s="338">
        <f t="shared" si="559"/>
        <v>1</v>
      </c>
      <c r="AW234" s="341">
        <f>ROUND(AM234,0)</f>
        <v>1965720</v>
      </c>
      <c r="AX234" s="340">
        <f>AM234-AW234</f>
        <v>0</v>
      </c>
      <c r="BA234" s="632" t="s">
        <v>1050</v>
      </c>
      <c r="BB234" s="609" t="s">
        <v>275</v>
      </c>
      <c r="BC234" s="551" t="s">
        <v>631</v>
      </c>
      <c r="BD234" s="650" t="s">
        <v>91</v>
      </c>
      <c r="BE234" s="651">
        <v>60</v>
      </c>
      <c r="BF234" s="637">
        <v>45971</v>
      </c>
      <c r="BG234" s="634">
        <v>2758260</v>
      </c>
      <c r="BH234" s="621"/>
      <c r="BI234" s="634"/>
      <c r="BJ234" s="622"/>
      <c r="BK234" s="338">
        <f>IF(EXACT(VLOOKUP(BA234,OFERTA_0,3,FALSE),BC234),1,0)</f>
        <v>1</v>
      </c>
      <c r="BL234" s="338">
        <f>IF(EXACT(VLOOKUP(BA234,OFERTA_0,4,FALSE),BD234),1,0)</f>
        <v>1</v>
      </c>
      <c r="BM234" s="338">
        <f>IF(EXACT(VLOOKUP(BA234,OFERTA_0,5,FALSE),BE234),1,0)</f>
        <v>1</v>
      </c>
      <c r="BN234" s="338">
        <f t="shared" si="560"/>
        <v>1</v>
      </c>
      <c r="BO234" s="338">
        <f t="shared" si="561"/>
        <v>1</v>
      </c>
      <c r="BP234" s="338">
        <f t="shared" si="562"/>
        <v>1</v>
      </c>
      <c r="BQ234" s="341">
        <f>ROUND(BG234,0)</f>
        <v>2758260</v>
      </c>
      <c r="BR234" s="340">
        <f>BG234-BQ234</f>
        <v>0</v>
      </c>
    </row>
    <row r="235" spans="1:70" s="288" customFormat="1" ht="47.25" x14ac:dyDescent="0.2">
      <c r="A235" s="215">
        <f t="shared" si="493"/>
        <v>222</v>
      </c>
      <c r="B235" s="469" t="s">
        <v>1051</v>
      </c>
      <c r="C235" s="449" t="s">
        <v>275</v>
      </c>
      <c r="D235" s="570" t="s">
        <v>551</v>
      </c>
      <c r="E235" s="489" t="s">
        <v>283</v>
      </c>
      <c r="F235" s="490">
        <v>450</v>
      </c>
      <c r="G235" s="536"/>
      <c r="H235" s="476">
        <v>0</v>
      </c>
      <c r="I235" s="471"/>
      <c r="J235" s="461"/>
      <c r="K235" s="199"/>
      <c r="L235" s="199"/>
      <c r="M235" s="632" t="s">
        <v>1051</v>
      </c>
      <c r="N235" s="609" t="s">
        <v>275</v>
      </c>
      <c r="O235" s="551" t="s">
        <v>551</v>
      </c>
      <c r="P235" s="650" t="s">
        <v>283</v>
      </c>
      <c r="Q235" s="651">
        <v>450</v>
      </c>
      <c r="R235" s="637">
        <v>28556</v>
      </c>
      <c r="S235" s="634">
        <v>12850200</v>
      </c>
      <c r="T235" s="621"/>
      <c r="U235" s="634"/>
      <c r="V235" s="622"/>
      <c r="W235" s="338">
        <f>IF(EXACT(VLOOKUP(M235,OFERTA_0,3,FALSE),O235),1,0)</f>
        <v>1</v>
      </c>
      <c r="X235" s="338">
        <f>IF(EXACT(VLOOKUP(M235,OFERTA_0,4,FALSE),P235),1,0)</f>
        <v>1</v>
      </c>
      <c r="Y235" s="338">
        <f>IF(EXACT(VLOOKUP(M235,OFERTA_0,5,FALSE),Q235),1,0)</f>
        <v>1</v>
      </c>
      <c r="Z235" s="338">
        <f t="shared" si="556"/>
        <v>1</v>
      </c>
      <c r="AA235" s="338">
        <f t="shared" si="556"/>
        <v>1</v>
      </c>
      <c r="AB235" s="338">
        <f t="shared" si="555"/>
        <v>1</v>
      </c>
      <c r="AC235" s="341">
        <f>ROUND(S235,0)</f>
        <v>12850200</v>
      </c>
      <c r="AD235" s="340">
        <f>S235-AC235</f>
        <v>0</v>
      </c>
      <c r="AE235" s="207"/>
      <c r="AF235" s="207"/>
      <c r="AG235" s="632" t="s">
        <v>1051</v>
      </c>
      <c r="AH235" s="609" t="s">
        <v>275</v>
      </c>
      <c r="AI235" s="551" t="s">
        <v>551</v>
      </c>
      <c r="AJ235" s="650" t="s">
        <v>283</v>
      </c>
      <c r="AK235" s="651">
        <v>450</v>
      </c>
      <c r="AL235" s="637">
        <v>24096</v>
      </c>
      <c r="AM235" s="634">
        <v>10843200</v>
      </c>
      <c r="AN235" s="621"/>
      <c r="AO235" s="634"/>
      <c r="AP235" s="622"/>
      <c r="AQ235" s="338">
        <f>IF(EXACT(VLOOKUP(AG235,OFERTA_0,3,FALSE),AI235),1,0)</f>
        <v>1</v>
      </c>
      <c r="AR235" s="338">
        <f>IF(EXACT(VLOOKUP(AG235,OFERTA_0,4,FALSE),AJ235),1,0)</f>
        <v>1</v>
      </c>
      <c r="AS235" s="338">
        <f>IF(EXACT(VLOOKUP(AG235,OFERTA_0,5,FALSE),AK235),1,0)</f>
        <v>1</v>
      </c>
      <c r="AT235" s="338">
        <f t="shared" si="557"/>
        <v>1</v>
      </c>
      <c r="AU235" s="338">
        <f t="shared" si="558"/>
        <v>1</v>
      </c>
      <c r="AV235" s="338">
        <f t="shared" si="559"/>
        <v>1</v>
      </c>
      <c r="AW235" s="341">
        <f>ROUND(AM235,0)</f>
        <v>10843200</v>
      </c>
      <c r="AX235" s="340">
        <f>AM235-AW235</f>
        <v>0</v>
      </c>
      <c r="BA235" s="632" t="s">
        <v>1051</v>
      </c>
      <c r="BB235" s="609" t="s">
        <v>275</v>
      </c>
      <c r="BC235" s="551" t="s">
        <v>551</v>
      </c>
      <c r="BD235" s="650" t="s">
        <v>283</v>
      </c>
      <c r="BE235" s="651">
        <v>450</v>
      </c>
      <c r="BF235" s="637">
        <v>24651</v>
      </c>
      <c r="BG235" s="634">
        <v>11092950</v>
      </c>
      <c r="BH235" s="621"/>
      <c r="BI235" s="634"/>
      <c r="BJ235" s="622"/>
      <c r="BK235" s="338">
        <f>IF(EXACT(VLOOKUP(BA235,OFERTA_0,3,FALSE),BC235),1,0)</f>
        <v>1</v>
      </c>
      <c r="BL235" s="338">
        <f>IF(EXACT(VLOOKUP(BA235,OFERTA_0,4,FALSE),BD235),1,0)</f>
        <v>1</v>
      </c>
      <c r="BM235" s="338">
        <f>IF(EXACT(VLOOKUP(BA235,OFERTA_0,5,FALSE),BE235),1,0)</f>
        <v>1</v>
      </c>
      <c r="BN235" s="338">
        <f t="shared" si="560"/>
        <v>1</v>
      </c>
      <c r="BO235" s="338">
        <f t="shared" si="561"/>
        <v>1</v>
      </c>
      <c r="BP235" s="338">
        <f t="shared" si="562"/>
        <v>1</v>
      </c>
      <c r="BQ235" s="341">
        <f>ROUND(BG235,0)</f>
        <v>11092950</v>
      </c>
      <c r="BR235" s="340">
        <f>BG235-BQ235</f>
        <v>0</v>
      </c>
    </row>
    <row r="236" spans="1:70" s="288" customFormat="1" ht="15.75" x14ac:dyDescent="0.2">
      <c r="A236" s="215">
        <f t="shared" si="493"/>
        <v>223</v>
      </c>
      <c r="B236" s="491" t="s">
        <v>1052</v>
      </c>
      <c r="C236" s="491"/>
      <c r="D236" s="586" t="s">
        <v>1053</v>
      </c>
      <c r="E236" s="491"/>
      <c r="F236" s="491"/>
      <c r="G236" s="491"/>
      <c r="H236" s="491"/>
      <c r="I236" s="492">
        <v>0</v>
      </c>
      <c r="J236" s="493" t="e">
        <v>#DIV/0!</v>
      </c>
      <c r="K236" s="199"/>
      <c r="L236" s="199"/>
      <c r="M236" s="652" t="s">
        <v>1052</v>
      </c>
      <c r="N236" s="652"/>
      <c r="O236" s="552" t="s">
        <v>1053</v>
      </c>
      <c r="P236" s="652"/>
      <c r="Q236" s="652"/>
      <c r="R236" s="652"/>
      <c r="S236" s="652"/>
      <c r="T236" s="652"/>
      <c r="U236" s="653">
        <v>935896127</v>
      </c>
      <c r="V236" s="654">
        <v>0.13548810942361367</v>
      </c>
      <c r="W236" s="338"/>
      <c r="X236" s="338"/>
      <c r="Y236" s="338"/>
      <c r="Z236" s="338"/>
      <c r="AA236" s="338"/>
      <c r="AB236" s="338"/>
      <c r="AC236" s="339"/>
      <c r="AD236" s="340"/>
      <c r="AE236" s="207"/>
      <c r="AF236" s="207"/>
      <c r="AG236" s="652" t="s">
        <v>1052</v>
      </c>
      <c r="AH236" s="652"/>
      <c r="AI236" s="552" t="s">
        <v>1053</v>
      </c>
      <c r="AJ236" s="652"/>
      <c r="AK236" s="652"/>
      <c r="AL236" s="652"/>
      <c r="AM236" s="652"/>
      <c r="AN236" s="652"/>
      <c r="AO236" s="653">
        <v>1194019629</v>
      </c>
      <c r="AP236" s="654">
        <v>0.12298580462993222</v>
      </c>
      <c r="AQ236" s="338"/>
      <c r="AR236" s="338"/>
      <c r="AS236" s="338"/>
      <c r="AT236" s="338"/>
      <c r="AU236" s="338"/>
      <c r="AV236" s="338"/>
      <c r="AW236" s="339"/>
      <c r="AX236" s="340"/>
      <c r="BA236" s="652" t="s">
        <v>1052</v>
      </c>
      <c r="BB236" s="652"/>
      <c r="BC236" s="552" t="s">
        <v>1053</v>
      </c>
      <c r="BD236" s="652"/>
      <c r="BE236" s="652"/>
      <c r="BF236" s="652"/>
      <c r="BG236" s="652"/>
      <c r="BH236" s="652"/>
      <c r="BI236" s="653">
        <v>749735281</v>
      </c>
      <c r="BJ236" s="654">
        <v>0.10536929545682767</v>
      </c>
      <c r="BK236" s="338"/>
      <c r="BL236" s="338"/>
      <c r="BM236" s="338"/>
      <c r="BN236" s="338"/>
      <c r="BO236" s="338"/>
      <c r="BP236" s="338"/>
      <c r="BQ236" s="339"/>
      <c r="BR236" s="340"/>
    </row>
    <row r="237" spans="1:70" s="288" customFormat="1" ht="15.75" x14ac:dyDescent="0.2">
      <c r="A237" s="215">
        <f t="shared" si="493"/>
        <v>224</v>
      </c>
      <c r="B237" s="494" t="s">
        <v>1054</v>
      </c>
      <c r="C237" s="494"/>
      <c r="D237" s="587" t="s">
        <v>309</v>
      </c>
      <c r="E237" s="495"/>
      <c r="F237" s="496"/>
      <c r="G237" s="497"/>
      <c r="H237" s="498"/>
      <c r="I237" s="453"/>
      <c r="J237" s="484"/>
      <c r="K237" s="199"/>
      <c r="L237" s="199"/>
      <c r="M237" s="655" t="s">
        <v>1054</v>
      </c>
      <c r="N237" s="655"/>
      <c r="O237" s="553" t="s">
        <v>309</v>
      </c>
      <c r="P237" s="656"/>
      <c r="Q237" s="657"/>
      <c r="R237" s="658"/>
      <c r="S237" s="659"/>
      <c r="T237" s="660">
        <v>161775674</v>
      </c>
      <c r="U237" s="614"/>
      <c r="V237" s="645"/>
      <c r="W237" s="338"/>
      <c r="X237" s="338"/>
      <c r="Y237" s="338"/>
      <c r="Z237" s="338"/>
      <c r="AA237" s="338"/>
      <c r="AB237" s="338"/>
      <c r="AC237" s="339"/>
      <c r="AD237" s="340"/>
      <c r="AE237" s="207"/>
      <c r="AF237" s="207"/>
      <c r="AG237" s="655" t="s">
        <v>1054</v>
      </c>
      <c r="AH237" s="655"/>
      <c r="AI237" s="553" t="s">
        <v>309</v>
      </c>
      <c r="AJ237" s="656"/>
      <c r="AK237" s="657"/>
      <c r="AL237" s="658"/>
      <c r="AM237" s="659"/>
      <c r="AN237" s="660">
        <v>165533486</v>
      </c>
      <c r="AO237" s="614"/>
      <c r="AP237" s="645"/>
      <c r="AQ237" s="338"/>
      <c r="AR237" s="338"/>
      <c r="AS237" s="338"/>
      <c r="AT237" s="338"/>
      <c r="AU237" s="338"/>
      <c r="AV237" s="338"/>
      <c r="AW237" s="339"/>
      <c r="AX237" s="340"/>
      <c r="BA237" s="655" t="s">
        <v>1054</v>
      </c>
      <c r="BB237" s="655"/>
      <c r="BC237" s="553" t="s">
        <v>309</v>
      </c>
      <c r="BD237" s="656"/>
      <c r="BE237" s="657"/>
      <c r="BF237" s="658"/>
      <c r="BG237" s="659"/>
      <c r="BH237" s="660">
        <v>159660000</v>
      </c>
      <c r="BI237" s="614"/>
      <c r="BJ237" s="645"/>
      <c r="BK237" s="338"/>
      <c r="BL237" s="338"/>
      <c r="BM237" s="338"/>
      <c r="BN237" s="338"/>
      <c r="BO237" s="338"/>
      <c r="BP237" s="338"/>
      <c r="BQ237" s="339"/>
      <c r="BR237" s="340"/>
    </row>
    <row r="238" spans="1:70" s="288" customFormat="1" ht="31.5" x14ac:dyDescent="0.2">
      <c r="A238" s="215">
        <f t="shared" si="493"/>
        <v>225</v>
      </c>
      <c r="B238" s="472" t="s">
        <v>1055</v>
      </c>
      <c r="C238" s="449" t="s">
        <v>280</v>
      </c>
      <c r="D238" s="565" t="s">
        <v>739</v>
      </c>
      <c r="E238" s="499" t="s">
        <v>93</v>
      </c>
      <c r="F238" s="500">
        <v>1</v>
      </c>
      <c r="G238" s="537"/>
      <c r="H238" s="501">
        <v>0</v>
      </c>
      <c r="I238" s="502"/>
      <c r="J238" s="503"/>
      <c r="K238" s="199"/>
      <c r="L238" s="199"/>
      <c r="M238" s="635" t="s">
        <v>1055</v>
      </c>
      <c r="N238" s="609" t="s">
        <v>280</v>
      </c>
      <c r="O238" s="545" t="s">
        <v>739</v>
      </c>
      <c r="P238" s="661" t="s">
        <v>93</v>
      </c>
      <c r="Q238" s="662">
        <v>1</v>
      </c>
      <c r="R238" s="663">
        <v>3258307</v>
      </c>
      <c r="S238" s="664">
        <v>3258307</v>
      </c>
      <c r="T238" s="665"/>
      <c r="U238" s="666"/>
      <c r="V238" s="667"/>
      <c r="W238" s="338">
        <f t="shared" ref="W238:W247" si="563">IF(EXACT(VLOOKUP(M238,OFERTA_0,3,FALSE),O238),1,0)</f>
        <v>1</v>
      </c>
      <c r="X238" s="338">
        <f t="shared" ref="X238:X247" si="564">IF(EXACT(VLOOKUP(M238,OFERTA_0,4,FALSE),P238),1,0)</f>
        <v>1</v>
      </c>
      <c r="Y238" s="338">
        <f t="shared" ref="Y238:Y247" si="565">IF(EXACT(VLOOKUP(M238,OFERTA_0,5,FALSE),Q238),1,0)</f>
        <v>1</v>
      </c>
      <c r="Z238" s="338">
        <f t="shared" ref="Z238:Z248" si="566">IF(R238=0,0,1)</f>
        <v>1</v>
      </c>
      <c r="AA238" s="338">
        <f t="shared" ref="AA238:AA248" si="567">IF(S238=0,0,1)</f>
        <v>1</v>
      </c>
      <c r="AB238" s="338">
        <f t="shared" si="555"/>
        <v>1</v>
      </c>
      <c r="AC238" s="341">
        <f t="shared" ref="AC238:AC247" si="568">ROUND(S238,0)</f>
        <v>3258307</v>
      </c>
      <c r="AD238" s="340">
        <f t="shared" ref="AD238:AD247" si="569">S238-AC238</f>
        <v>0</v>
      </c>
      <c r="AE238" s="207"/>
      <c r="AF238" s="207"/>
      <c r="AG238" s="635" t="s">
        <v>1055</v>
      </c>
      <c r="AH238" s="609" t="s">
        <v>280</v>
      </c>
      <c r="AI238" s="545" t="s">
        <v>739</v>
      </c>
      <c r="AJ238" s="661" t="s">
        <v>93</v>
      </c>
      <c r="AK238" s="662">
        <v>1</v>
      </c>
      <c r="AL238" s="663">
        <v>3408930</v>
      </c>
      <c r="AM238" s="664">
        <v>3408930</v>
      </c>
      <c r="AN238" s="665"/>
      <c r="AO238" s="666"/>
      <c r="AP238" s="667"/>
      <c r="AQ238" s="338">
        <f t="shared" ref="AQ238:AQ247" si="570">IF(EXACT(VLOOKUP(AG238,OFERTA_0,3,FALSE),AI238),1,0)</f>
        <v>1</v>
      </c>
      <c r="AR238" s="338">
        <f t="shared" ref="AR238:AR247" si="571">IF(EXACT(VLOOKUP(AG238,OFERTA_0,4,FALSE),AJ238),1,0)</f>
        <v>1</v>
      </c>
      <c r="AS238" s="338">
        <f t="shared" ref="AS238:AS247" si="572">IF(EXACT(VLOOKUP(AG238,OFERTA_0,5,FALSE),AK238),1,0)</f>
        <v>1</v>
      </c>
      <c r="AT238" s="338">
        <f t="shared" ref="AT238:AT252" si="573">IF(AL238=0,0,1)</f>
        <v>1</v>
      </c>
      <c r="AU238" s="338">
        <f t="shared" ref="AU238:AU252" si="574">IF(AM238=0,0,1)</f>
        <v>1</v>
      </c>
      <c r="AV238" s="338">
        <f t="shared" ref="AV238:AV249" si="575">PRODUCT(AQ238:AU238)</f>
        <v>1</v>
      </c>
      <c r="AW238" s="341">
        <f t="shared" ref="AW238:AW247" si="576">ROUND(AM238,0)</f>
        <v>3408930</v>
      </c>
      <c r="AX238" s="340">
        <f t="shared" ref="AX238:AX247" si="577">AM238-AW238</f>
        <v>0</v>
      </c>
      <c r="BA238" s="635" t="s">
        <v>1055</v>
      </c>
      <c r="BB238" s="609" t="s">
        <v>280</v>
      </c>
      <c r="BC238" s="545" t="s">
        <v>739</v>
      </c>
      <c r="BD238" s="661" t="s">
        <v>93</v>
      </c>
      <c r="BE238" s="662">
        <v>1</v>
      </c>
      <c r="BF238" s="663">
        <v>7501496</v>
      </c>
      <c r="BG238" s="664">
        <v>7501496</v>
      </c>
      <c r="BH238" s="665"/>
      <c r="BI238" s="666"/>
      <c r="BJ238" s="667"/>
      <c r="BK238" s="338">
        <f t="shared" ref="BK238:BK247" si="578">IF(EXACT(VLOOKUP(BA238,OFERTA_0,3,FALSE),BC238),1,0)</f>
        <v>1</v>
      </c>
      <c r="BL238" s="338">
        <f t="shared" ref="BL238:BL247" si="579">IF(EXACT(VLOOKUP(BA238,OFERTA_0,4,FALSE),BD238),1,0)</f>
        <v>1</v>
      </c>
      <c r="BM238" s="338">
        <f t="shared" ref="BM238:BM247" si="580">IF(EXACT(VLOOKUP(BA238,OFERTA_0,5,FALSE),BE238),1,0)</f>
        <v>1</v>
      </c>
      <c r="BN238" s="338">
        <f t="shared" ref="BN238:BN252" si="581">IF(BF238=0,0,1)</f>
        <v>1</v>
      </c>
      <c r="BO238" s="338">
        <f t="shared" ref="BO238:BO252" si="582">IF(BG238=0,0,1)</f>
        <v>1</v>
      </c>
      <c r="BP238" s="338">
        <f t="shared" ref="BP238:BP249" si="583">PRODUCT(BK238:BO238)</f>
        <v>1</v>
      </c>
      <c r="BQ238" s="341">
        <f t="shared" ref="BQ238:BQ247" si="584">ROUND(BG238,0)</f>
        <v>7501496</v>
      </c>
      <c r="BR238" s="340">
        <f t="shared" ref="BR238:BR247" si="585">BG238-BQ238</f>
        <v>0</v>
      </c>
    </row>
    <row r="239" spans="1:70" s="288" customFormat="1" ht="63" x14ac:dyDescent="0.2">
      <c r="A239" s="215">
        <f t="shared" si="493"/>
        <v>226</v>
      </c>
      <c r="B239" s="472" t="s">
        <v>1056</v>
      </c>
      <c r="C239" s="449" t="s">
        <v>280</v>
      </c>
      <c r="D239" s="565" t="s">
        <v>740</v>
      </c>
      <c r="E239" s="504" t="s">
        <v>91</v>
      </c>
      <c r="F239" s="500">
        <v>45</v>
      </c>
      <c r="G239" s="537"/>
      <c r="H239" s="501">
        <v>0</v>
      </c>
      <c r="I239" s="502"/>
      <c r="J239" s="503"/>
      <c r="K239" s="199"/>
      <c r="L239" s="199"/>
      <c r="M239" s="635" t="s">
        <v>1056</v>
      </c>
      <c r="N239" s="609" t="s">
        <v>280</v>
      </c>
      <c r="O239" s="545" t="s">
        <v>740</v>
      </c>
      <c r="P239" s="668" t="s">
        <v>91</v>
      </c>
      <c r="Q239" s="662">
        <v>45</v>
      </c>
      <c r="R239" s="663">
        <v>209394</v>
      </c>
      <c r="S239" s="664">
        <v>9422730</v>
      </c>
      <c r="T239" s="665"/>
      <c r="U239" s="666"/>
      <c r="V239" s="667"/>
      <c r="W239" s="338">
        <f t="shared" si="563"/>
        <v>1</v>
      </c>
      <c r="X239" s="338">
        <f t="shared" si="564"/>
        <v>1</v>
      </c>
      <c r="Y239" s="338">
        <f t="shared" si="565"/>
        <v>1</v>
      </c>
      <c r="Z239" s="338">
        <f t="shared" si="566"/>
        <v>1</v>
      </c>
      <c r="AA239" s="338">
        <f t="shared" si="567"/>
        <v>1</v>
      </c>
      <c r="AB239" s="338">
        <f t="shared" si="555"/>
        <v>1</v>
      </c>
      <c r="AC239" s="341">
        <f t="shared" si="568"/>
        <v>9422730</v>
      </c>
      <c r="AD239" s="340">
        <f t="shared" si="569"/>
        <v>0</v>
      </c>
      <c r="AE239" s="207"/>
      <c r="AF239" s="207"/>
      <c r="AG239" s="635" t="s">
        <v>1056</v>
      </c>
      <c r="AH239" s="609" t="s">
        <v>280</v>
      </c>
      <c r="AI239" s="545" t="s">
        <v>740</v>
      </c>
      <c r="AJ239" s="668" t="s">
        <v>91</v>
      </c>
      <c r="AK239" s="662">
        <v>45</v>
      </c>
      <c r="AL239" s="663">
        <v>272714</v>
      </c>
      <c r="AM239" s="664">
        <v>12272130</v>
      </c>
      <c r="AN239" s="665"/>
      <c r="AO239" s="666"/>
      <c r="AP239" s="667"/>
      <c r="AQ239" s="338">
        <f t="shared" si="570"/>
        <v>1</v>
      </c>
      <c r="AR239" s="338">
        <f t="shared" si="571"/>
        <v>1</v>
      </c>
      <c r="AS239" s="338">
        <f t="shared" si="572"/>
        <v>1</v>
      </c>
      <c r="AT239" s="338">
        <f t="shared" si="573"/>
        <v>1</v>
      </c>
      <c r="AU239" s="338">
        <f t="shared" si="574"/>
        <v>1</v>
      </c>
      <c r="AV239" s="338">
        <f t="shared" si="575"/>
        <v>1</v>
      </c>
      <c r="AW239" s="341">
        <f t="shared" si="576"/>
        <v>12272130</v>
      </c>
      <c r="AX239" s="340">
        <f t="shared" si="577"/>
        <v>0</v>
      </c>
      <c r="BA239" s="635" t="s">
        <v>1056</v>
      </c>
      <c r="BB239" s="609" t="s">
        <v>280</v>
      </c>
      <c r="BC239" s="545" t="s">
        <v>740</v>
      </c>
      <c r="BD239" s="668" t="s">
        <v>91</v>
      </c>
      <c r="BE239" s="662">
        <v>45</v>
      </c>
      <c r="BF239" s="663">
        <v>241825</v>
      </c>
      <c r="BG239" s="664">
        <v>10882125</v>
      </c>
      <c r="BH239" s="665"/>
      <c r="BI239" s="666"/>
      <c r="BJ239" s="667"/>
      <c r="BK239" s="338">
        <f t="shared" si="578"/>
        <v>1</v>
      </c>
      <c r="BL239" s="338">
        <f t="shared" si="579"/>
        <v>1</v>
      </c>
      <c r="BM239" s="338">
        <f t="shared" si="580"/>
        <v>1</v>
      </c>
      <c r="BN239" s="338">
        <f t="shared" si="581"/>
        <v>1</v>
      </c>
      <c r="BO239" s="338">
        <f t="shared" si="582"/>
        <v>1</v>
      </c>
      <c r="BP239" s="338">
        <f t="shared" si="583"/>
        <v>1</v>
      </c>
      <c r="BQ239" s="341">
        <f t="shared" si="584"/>
        <v>10882125</v>
      </c>
      <c r="BR239" s="340">
        <f t="shared" si="585"/>
        <v>0</v>
      </c>
    </row>
    <row r="240" spans="1:70" s="288" customFormat="1" ht="31.5" x14ac:dyDescent="0.2">
      <c r="A240" s="215">
        <f t="shared" si="493"/>
        <v>227</v>
      </c>
      <c r="B240" s="472" t="s">
        <v>1057</v>
      </c>
      <c r="C240" s="449" t="s">
        <v>280</v>
      </c>
      <c r="D240" s="571" t="s">
        <v>310</v>
      </c>
      <c r="E240" s="504" t="s">
        <v>93</v>
      </c>
      <c r="F240" s="500">
        <v>1</v>
      </c>
      <c r="G240" s="537"/>
      <c r="H240" s="501">
        <v>0</v>
      </c>
      <c r="I240" s="502"/>
      <c r="J240" s="503"/>
      <c r="K240" s="199"/>
      <c r="L240" s="199"/>
      <c r="M240" s="635" t="s">
        <v>1057</v>
      </c>
      <c r="N240" s="609" t="s">
        <v>280</v>
      </c>
      <c r="O240" s="554" t="s">
        <v>310</v>
      </c>
      <c r="P240" s="668" t="s">
        <v>93</v>
      </c>
      <c r="Q240" s="662">
        <v>1</v>
      </c>
      <c r="R240" s="663">
        <v>517831</v>
      </c>
      <c r="S240" s="664">
        <v>517831</v>
      </c>
      <c r="T240" s="665"/>
      <c r="U240" s="666"/>
      <c r="V240" s="667"/>
      <c r="W240" s="338">
        <f t="shared" si="563"/>
        <v>1</v>
      </c>
      <c r="X240" s="338">
        <f t="shared" si="564"/>
        <v>1</v>
      </c>
      <c r="Y240" s="338">
        <f t="shared" si="565"/>
        <v>1</v>
      </c>
      <c r="Z240" s="338">
        <f t="shared" si="566"/>
        <v>1</v>
      </c>
      <c r="AA240" s="338">
        <f t="shared" si="567"/>
        <v>1</v>
      </c>
      <c r="AB240" s="338">
        <f t="shared" si="555"/>
        <v>1</v>
      </c>
      <c r="AC240" s="341">
        <f t="shared" si="568"/>
        <v>517831</v>
      </c>
      <c r="AD240" s="340">
        <f t="shared" si="569"/>
        <v>0</v>
      </c>
      <c r="AE240" s="207"/>
      <c r="AF240" s="207"/>
      <c r="AG240" s="635" t="s">
        <v>1057</v>
      </c>
      <c r="AH240" s="609" t="s">
        <v>280</v>
      </c>
      <c r="AI240" s="554" t="s">
        <v>310</v>
      </c>
      <c r="AJ240" s="668" t="s">
        <v>93</v>
      </c>
      <c r="AK240" s="662">
        <v>1</v>
      </c>
      <c r="AL240" s="663">
        <v>925282</v>
      </c>
      <c r="AM240" s="664">
        <v>925282</v>
      </c>
      <c r="AN240" s="665"/>
      <c r="AO240" s="666"/>
      <c r="AP240" s="667"/>
      <c r="AQ240" s="338">
        <f t="shared" si="570"/>
        <v>1</v>
      </c>
      <c r="AR240" s="338">
        <f t="shared" si="571"/>
        <v>1</v>
      </c>
      <c r="AS240" s="338">
        <f t="shared" si="572"/>
        <v>1</v>
      </c>
      <c r="AT240" s="338">
        <f t="shared" si="573"/>
        <v>1</v>
      </c>
      <c r="AU240" s="338">
        <f t="shared" si="574"/>
        <v>1</v>
      </c>
      <c r="AV240" s="338">
        <f t="shared" si="575"/>
        <v>1</v>
      </c>
      <c r="AW240" s="341">
        <f t="shared" si="576"/>
        <v>925282</v>
      </c>
      <c r="AX240" s="340">
        <f t="shared" si="577"/>
        <v>0</v>
      </c>
      <c r="BA240" s="635" t="s">
        <v>1057</v>
      </c>
      <c r="BB240" s="609" t="s">
        <v>280</v>
      </c>
      <c r="BC240" s="554" t="s">
        <v>310</v>
      </c>
      <c r="BD240" s="668" t="s">
        <v>93</v>
      </c>
      <c r="BE240" s="662">
        <v>1</v>
      </c>
      <c r="BF240" s="663">
        <v>838983</v>
      </c>
      <c r="BG240" s="664">
        <v>838983</v>
      </c>
      <c r="BH240" s="665"/>
      <c r="BI240" s="666"/>
      <c r="BJ240" s="667"/>
      <c r="BK240" s="338">
        <f t="shared" si="578"/>
        <v>1</v>
      </c>
      <c r="BL240" s="338">
        <f t="shared" si="579"/>
        <v>1</v>
      </c>
      <c r="BM240" s="338">
        <f t="shared" si="580"/>
        <v>1</v>
      </c>
      <c r="BN240" s="338">
        <f t="shared" si="581"/>
        <v>1</v>
      </c>
      <c r="BO240" s="338">
        <f t="shared" si="582"/>
        <v>1</v>
      </c>
      <c r="BP240" s="338">
        <f t="shared" si="583"/>
        <v>1</v>
      </c>
      <c r="BQ240" s="341">
        <f t="shared" si="584"/>
        <v>838983</v>
      </c>
      <c r="BR240" s="340">
        <f t="shared" si="585"/>
        <v>0</v>
      </c>
    </row>
    <row r="241" spans="1:70" s="288" customFormat="1" ht="15.75" x14ac:dyDescent="0.2">
      <c r="A241" s="215">
        <f t="shared" si="493"/>
        <v>228</v>
      </c>
      <c r="B241" s="472" t="s">
        <v>1058</v>
      </c>
      <c r="C241" s="449" t="s">
        <v>280</v>
      </c>
      <c r="D241" s="571" t="s">
        <v>1059</v>
      </c>
      <c r="E241" s="504" t="s">
        <v>91</v>
      </c>
      <c r="F241" s="500">
        <v>30</v>
      </c>
      <c r="G241" s="537"/>
      <c r="H241" s="501">
        <v>0</v>
      </c>
      <c r="I241" s="502"/>
      <c r="J241" s="503"/>
      <c r="K241" s="199"/>
      <c r="L241" s="199"/>
      <c r="M241" s="635" t="s">
        <v>1058</v>
      </c>
      <c r="N241" s="609" t="s">
        <v>280</v>
      </c>
      <c r="O241" s="554" t="s">
        <v>1059</v>
      </c>
      <c r="P241" s="668" t="s">
        <v>91</v>
      </c>
      <c r="Q241" s="662">
        <v>30</v>
      </c>
      <c r="R241" s="663">
        <v>82906</v>
      </c>
      <c r="S241" s="664">
        <v>2487180</v>
      </c>
      <c r="T241" s="665"/>
      <c r="U241" s="666"/>
      <c r="V241" s="667"/>
      <c r="W241" s="338">
        <f t="shared" si="563"/>
        <v>1</v>
      </c>
      <c r="X241" s="338">
        <f t="shared" si="564"/>
        <v>1</v>
      </c>
      <c r="Y241" s="338">
        <f t="shared" si="565"/>
        <v>1</v>
      </c>
      <c r="Z241" s="338">
        <f t="shared" si="566"/>
        <v>1</v>
      </c>
      <c r="AA241" s="338">
        <f t="shared" si="567"/>
        <v>1</v>
      </c>
      <c r="AB241" s="338">
        <f t="shared" si="555"/>
        <v>1</v>
      </c>
      <c r="AC241" s="341">
        <f t="shared" si="568"/>
        <v>2487180</v>
      </c>
      <c r="AD241" s="340">
        <f t="shared" si="569"/>
        <v>0</v>
      </c>
      <c r="AE241" s="207"/>
      <c r="AF241" s="207"/>
      <c r="AG241" s="635" t="s">
        <v>1058</v>
      </c>
      <c r="AH241" s="609" t="s">
        <v>280</v>
      </c>
      <c r="AI241" s="554" t="s">
        <v>1059</v>
      </c>
      <c r="AJ241" s="668" t="s">
        <v>91</v>
      </c>
      <c r="AK241" s="662">
        <v>30</v>
      </c>
      <c r="AL241" s="663">
        <v>196883</v>
      </c>
      <c r="AM241" s="664">
        <v>5906490</v>
      </c>
      <c r="AN241" s="665"/>
      <c r="AO241" s="666"/>
      <c r="AP241" s="667"/>
      <c r="AQ241" s="338">
        <f t="shared" si="570"/>
        <v>1</v>
      </c>
      <c r="AR241" s="338">
        <f t="shared" si="571"/>
        <v>1</v>
      </c>
      <c r="AS241" s="338">
        <f t="shared" si="572"/>
        <v>1</v>
      </c>
      <c r="AT241" s="338">
        <f t="shared" si="573"/>
        <v>1</v>
      </c>
      <c r="AU241" s="338">
        <f t="shared" si="574"/>
        <v>1</v>
      </c>
      <c r="AV241" s="338">
        <f t="shared" si="575"/>
        <v>1</v>
      </c>
      <c r="AW241" s="341">
        <f t="shared" si="576"/>
        <v>5906490</v>
      </c>
      <c r="AX241" s="340">
        <f t="shared" si="577"/>
        <v>0</v>
      </c>
      <c r="BA241" s="635" t="s">
        <v>1058</v>
      </c>
      <c r="BB241" s="609" t="s">
        <v>280</v>
      </c>
      <c r="BC241" s="554" t="s">
        <v>1059</v>
      </c>
      <c r="BD241" s="668" t="s">
        <v>91</v>
      </c>
      <c r="BE241" s="662">
        <v>30</v>
      </c>
      <c r="BF241" s="663">
        <v>75015</v>
      </c>
      <c r="BG241" s="664">
        <v>2250450</v>
      </c>
      <c r="BH241" s="665"/>
      <c r="BI241" s="666"/>
      <c r="BJ241" s="667"/>
      <c r="BK241" s="338">
        <f t="shared" si="578"/>
        <v>1</v>
      </c>
      <c r="BL241" s="338">
        <f t="shared" si="579"/>
        <v>1</v>
      </c>
      <c r="BM241" s="338">
        <f t="shared" si="580"/>
        <v>1</v>
      </c>
      <c r="BN241" s="338">
        <f t="shared" si="581"/>
        <v>1</v>
      </c>
      <c r="BO241" s="338">
        <f t="shared" si="582"/>
        <v>1</v>
      </c>
      <c r="BP241" s="338">
        <f t="shared" si="583"/>
        <v>1</v>
      </c>
      <c r="BQ241" s="341">
        <f t="shared" si="584"/>
        <v>2250450</v>
      </c>
      <c r="BR241" s="340">
        <f t="shared" si="585"/>
        <v>0</v>
      </c>
    </row>
    <row r="242" spans="1:70" s="288" customFormat="1" ht="15.75" x14ac:dyDescent="0.25">
      <c r="A242" s="215">
        <f t="shared" si="493"/>
        <v>229</v>
      </c>
      <c r="B242" s="472" t="s">
        <v>1060</v>
      </c>
      <c r="C242" s="449" t="s">
        <v>280</v>
      </c>
      <c r="D242" s="571" t="s">
        <v>311</v>
      </c>
      <c r="E242" s="504" t="s">
        <v>93</v>
      </c>
      <c r="F242" s="500">
        <v>2</v>
      </c>
      <c r="G242" s="537"/>
      <c r="H242" s="501">
        <v>0</v>
      </c>
      <c r="I242" s="502"/>
      <c r="J242" s="503"/>
      <c r="K242" s="199"/>
      <c r="L242" s="199"/>
      <c r="M242" s="635" t="s">
        <v>1060</v>
      </c>
      <c r="N242" s="609" t="s">
        <v>280</v>
      </c>
      <c r="O242" s="554" t="s">
        <v>311</v>
      </c>
      <c r="P242" s="668" t="s">
        <v>93</v>
      </c>
      <c r="Q242" s="662">
        <v>2</v>
      </c>
      <c r="R242" s="663">
        <v>1078114</v>
      </c>
      <c r="S242" s="664">
        <v>2156228</v>
      </c>
      <c r="T242" s="669"/>
      <c r="U242" s="666"/>
      <c r="V242" s="667"/>
      <c r="W242" s="338">
        <f t="shared" si="563"/>
        <v>1</v>
      </c>
      <c r="X242" s="338">
        <f t="shared" si="564"/>
        <v>1</v>
      </c>
      <c r="Y242" s="338">
        <f t="shared" si="565"/>
        <v>1</v>
      </c>
      <c r="Z242" s="338">
        <f t="shared" si="566"/>
        <v>1</v>
      </c>
      <c r="AA242" s="338">
        <f t="shared" si="567"/>
        <v>1</v>
      </c>
      <c r="AB242" s="338">
        <f t="shared" si="555"/>
        <v>1</v>
      </c>
      <c r="AC242" s="341">
        <f t="shared" si="568"/>
        <v>2156228</v>
      </c>
      <c r="AD242" s="340">
        <f t="shared" si="569"/>
        <v>0</v>
      </c>
      <c r="AE242" s="207"/>
      <c r="AF242" s="207"/>
      <c r="AG242" s="635" t="s">
        <v>1060</v>
      </c>
      <c r="AH242" s="609" t="s">
        <v>280</v>
      </c>
      <c r="AI242" s="554" t="s">
        <v>311</v>
      </c>
      <c r="AJ242" s="668" t="s">
        <v>93</v>
      </c>
      <c r="AK242" s="662">
        <v>2</v>
      </c>
      <c r="AL242" s="663">
        <v>132184</v>
      </c>
      <c r="AM242" s="664">
        <v>264368</v>
      </c>
      <c r="AN242" s="669"/>
      <c r="AO242" s="666"/>
      <c r="AP242" s="667"/>
      <c r="AQ242" s="338">
        <f t="shared" si="570"/>
        <v>1</v>
      </c>
      <c r="AR242" s="338">
        <f t="shared" si="571"/>
        <v>1</v>
      </c>
      <c r="AS242" s="338">
        <f t="shared" si="572"/>
        <v>1</v>
      </c>
      <c r="AT242" s="338">
        <f t="shared" si="573"/>
        <v>1</v>
      </c>
      <c r="AU242" s="338">
        <f t="shared" si="574"/>
        <v>1</v>
      </c>
      <c r="AV242" s="338">
        <f t="shared" si="575"/>
        <v>1</v>
      </c>
      <c r="AW242" s="341">
        <f t="shared" si="576"/>
        <v>264368</v>
      </c>
      <c r="AX242" s="340">
        <f t="shared" si="577"/>
        <v>0</v>
      </c>
      <c r="BA242" s="635" t="s">
        <v>1060</v>
      </c>
      <c r="BB242" s="609" t="s">
        <v>280</v>
      </c>
      <c r="BC242" s="554" t="s">
        <v>311</v>
      </c>
      <c r="BD242" s="668" t="s">
        <v>93</v>
      </c>
      <c r="BE242" s="662">
        <v>2</v>
      </c>
      <c r="BF242" s="663">
        <v>1924726</v>
      </c>
      <c r="BG242" s="664">
        <v>3849452</v>
      </c>
      <c r="BH242" s="669"/>
      <c r="BI242" s="666"/>
      <c r="BJ242" s="667"/>
      <c r="BK242" s="338">
        <f t="shared" si="578"/>
        <v>1</v>
      </c>
      <c r="BL242" s="338">
        <f t="shared" si="579"/>
        <v>1</v>
      </c>
      <c r="BM242" s="338">
        <f t="shared" si="580"/>
        <v>1</v>
      </c>
      <c r="BN242" s="338">
        <f t="shared" si="581"/>
        <v>1</v>
      </c>
      <c r="BO242" s="338">
        <f t="shared" si="582"/>
        <v>1</v>
      </c>
      <c r="BP242" s="338">
        <f t="shared" si="583"/>
        <v>1</v>
      </c>
      <c r="BQ242" s="341">
        <f t="shared" si="584"/>
        <v>3849452</v>
      </c>
      <c r="BR242" s="340">
        <f t="shared" si="585"/>
        <v>0</v>
      </c>
    </row>
    <row r="243" spans="1:70" s="288" customFormat="1" ht="15.75" x14ac:dyDescent="0.25">
      <c r="A243" s="215">
        <f t="shared" si="493"/>
        <v>230</v>
      </c>
      <c r="B243" s="472" t="s">
        <v>1061</v>
      </c>
      <c r="C243" s="449" t="s">
        <v>280</v>
      </c>
      <c r="D243" s="571" t="s">
        <v>632</v>
      </c>
      <c r="E243" s="504" t="s">
        <v>93</v>
      </c>
      <c r="F243" s="500">
        <v>10</v>
      </c>
      <c r="G243" s="537"/>
      <c r="H243" s="501">
        <v>0</v>
      </c>
      <c r="I243" s="502"/>
      <c r="J243" s="503"/>
      <c r="K243" s="199"/>
      <c r="L243" s="199"/>
      <c r="M243" s="635" t="s">
        <v>1061</v>
      </c>
      <c r="N243" s="609" t="s">
        <v>280</v>
      </c>
      <c r="O243" s="554" t="s">
        <v>632</v>
      </c>
      <c r="P243" s="668" t="s">
        <v>93</v>
      </c>
      <c r="Q243" s="662">
        <v>10</v>
      </c>
      <c r="R243" s="663">
        <v>695692</v>
      </c>
      <c r="S243" s="664">
        <v>6956920</v>
      </c>
      <c r="T243" s="669"/>
      <c r="U243" s="666"/>
      <c r="V243" s="667"/>
      <c r="W243" s="338">
        <f t="shared" si="563"/>
        <v>1</v>
      </c>
      <c r="X243" s="338">
        <f t="shared" si="564"/>
        <v>1</v>
      </c>
      <c r="Y243" s="338">
        <f t="shared" si="565"/>
        <v>1</v>
      </c>
      <c r="Z243" s="338">
        <f t="shared" si="566"/>
        <v>1</v>
      </c>
      <c r="AA243" s="338">
        <f t="shared" si="567"/>
        <v>1</v>
      </c>
      <c r="AB243" s="338">
        <f t="shared" si="555"/>
        <v>1</v>
      </c>
      <c r="AC243" s="341">
        <f t="shared" si="568"/>
        <v>6956920</v>
      </c>
      <c r="AD243" s="340">
        <f t="shared" si="569"/>
        <v>0</v>
      </c>
      <c r="AE243" s="207"/>
      <c r="AF243" s="207"/>
      <c r="AG243" s="635" t="s">
        <v>1061</v>
      </c>
      <c r="AH243" s="609" t="s">
        <v>280</v>
      </c>
      <c r="AI243" s="554" t="s">
        <v>632</v>
      </c>
      <c r="AJ243" s="668" t="s">
        <v>93</v>
      </c>
      <c r="AK243" s="662">
        <v>10</v>
      </c>
      <c r="AL243" s="663">
        <v>94615</v>
      </c>
      <c r="AM243" s="664">
        <v>946150</v>
      </c>
      <c r="AN243" s="669"/>
      <c r="AO243" s="666"/>
      <c r="AP243" s="667"/>
      <c r="AQ243" s="338">
        <f t="shared" si="570"/>
        <v>1</v>
      </c>
      <c r="AR243" s="338">
        <f t="shared" si="571"/>
        <v>1</v>
      </c>
      <c r="AS243" s="338">
        <f t="shared" si="572"/>
        <v>1</v>
      </c>
      <c r="AT243" s="338">
        <f t="shared" si="573"/>
        <v>1</v>
      </c>
      <c r="AU243" s="338">
        <f t="shared" si="574"/>
        <v>1</v>
      </c>
      <c r="AV243" s="338">
        <f t="shared" si="575"/>
        <v>1</v>
      </c>
      <c r="AW243" s="341">
        <f t="shared" si="576"/>
        <v>946150</v>
      </c>
      <c r="AX243" s="340">
        <f t="shared" si="577"/>
        <v>0</v>
      </c>
      <c r="BA243" s="635" t="s">
        <v>1061</v>
      </c>
      <c r="BB243" s="609" t="s">
        <v>280</v>
      </c>
      <c r="BC243" s="554" t="s">
        <v>632</v>
      </c>
      <c r="BD243" s="668" t="s">
        <v>93</v>
      </c>
      <c r="BE243" s="662">
        <v>10</v>
      </c>
      <c r="BF243" s="663">
        <v>1924726</v>
      </c>
      <c r="BG243" s="664">
        <v>19247260</v>
      </c>
      <c r="BH243" s="669"/>
      <c r="BI243" s="666"/>
      <c r="BJ243" s="667"/>
      <c r="BK243" s="338">
        <f t="shared" si="578"/>
        <v>1</v>
      </c>
      <c r="BL243" s="338">
        <f t="shared" si="579"/>
        <v>1</v>
      </c>
      <c r="BM243" s="338">
        <f t="shared" si="580"/>
        <v>1</v>
      </c>
      <c r="BN243" s="338">
        <f t="shared" si="581"/>
        <v>1</v>
      </c>
      <c r="BO243" s="338">
        <f t="shared" si="582"/>
        <v>1</v>
      </c>
      <c r="BP243" s="338">
        <f t="shared" si="583"/>
        <v>1</v>
      </c>
      <c r="BQ243" s="341">
        <f t="shared" si="584"/>
        <v>19247260</v>
      </c>
      <c r="BR243" s="340">
        <f t="shared" si="585"/>
        <v>0</v>
      </c>
    </row>
    <row r="244" spans="1:70" s="288" customFormat="1" ht="15.75" x14ac:dyDescent="0.25">
      <c r="A244" s="215">
        <f t="shared" si="493"/>
        <v>231</v>
      </c>
      <c r="B244" s="472" t="s">
        <v>1062</v>
      </c>
      <c r="C244" s="449" t="s">
        <v>280</v>
      </c>
      <c r="D244" s="571" t="s">
        <v>312</v>
      </c>
      <c r="E244" s="504" t="s">
        <v>91</v>
      </c>
      <c r="F244" s="500">
        <v>6</v>
      </c>
      <c r="G244" s="537"/>
      <c r="H244" s="501">
        <v>0</v>
      </c>
      <c r="I244" s="502"/>
      <c r="J244" s="503"/>
      <c r="K244" s="199"/>
      <c r="L244" s="199"/>
      <c r="M244" s="635" t="s">
        <v>1062</v>
      </c>
      <c r="N244" s="609" t="s">
        <v>280</v>
      </c>
      <c r="O244" s="554" t="s">
        <v>312</v>
      </c>
      <c r="P244" s="668" t="s">
        <v>91</v>
      </c>
      <c r="Q244" s="662">
        <v>6</v>
      </c>
      <c r="R244" s="663">
        <v>226099</v>
      </c>
      <c r="S244" s="664">
        <v>1356594</v>
      </c>
      <c r="T244" s="669"/>
      <c r="U244" s="666"/>
      <c r="V244" s="667"/>
      <c r="W244" s="338">
        <f t="shared" si="563"/>
        <v>1</v>
      </c>
      <c r="X244" s="338">
        <f t="shared" si="564"/>
        <v>1</v>
      </c>
      <c r="Y244" s="338">
        <f t="shared" si="565"/>
        <v>1</v>
      </c>
      <c r="Z244" s="338">
        <f t="shared" si="566"/>
        <v>1</v>
      </c>
      <c r="AA244" s="338">
        <f t="shared" si="567"/>
        <v>1</v>
      </c>
      <c r="AB244" s="338">
        <f t="shared" si="555"/>
        <v>1</v>
      </c>
      <c r="AC244" s="341">
        <f t="shared" si="568"/>
        <v>1356594</v>
      </c>
      <c r="AD244" s="340">
        <f t="shared" si="569"/>
        <v>0</v>
      </c>
      <c r="AE244" s="207"/>
      <c r="AF244" s="207"/>
      <c r="AG244" s="635" t="s">
        <v>1062</v>
      </c>
      <c r="AH244" s="609" t="s">
        <v>280</v>
      </c>
      <c r="AI244" s="554" t="s">
        <v>312</v>
      </c>
      <c r="AJ244" s="668" t="s">
        <v>91</v>
      </c>
      <c r="AK244" s="662">
        <v>6</v>
      </c>
      <c r="AL244" s="663">
        <v>205927</v>
      </c>
      <c r="AM244" s="664">
        <v>1235562</v>
      </c>
      <c r="AN244" s="669"/>
      <c r="AO244" s="666"/>
      <c r="AP244" s="667"/>
      <c r="AQ244" s="338">
        <f t="shared" si="570"/>
        <v>1</v>
      </c>
      <c r="AR244" s="338">
        <f t="shared" si="571"/>
        <v>1</v>
      </c>
      <c r="AS244" s="338">
        <f t="shared" si="572"/>
        <v>1</v>
      </c>
      <c r="AT244" s="338">
        <f t="shared" si="573"/>
        <v>1</v>
      </c>
      <c r="AU244" s="338">
        <f t="shared" si="574"/>
        <v>1</v>
      </c>
      <c r="AV244" s="338">
        <f t="shared" si="575"/>
        <v>1</v>
      </c>
      <c r="AW244" s="341">
        <f t="shared" si="576"/>
        <v>1235562</v>
      </c>
      <c r="AX244" s="340">
        <f t="shared" si="577"/>
        <v>0</v>
      </c>
      <c r="BA244" s="635" t="s">
        <v>1062</v>
      </c>
      <c r="BB244" s="609" t="s">
        <v>280</v>
      </c>
      <c r="BC244" s="554" t="s">
        <v>312</v>
      </c>
      <c r="BD244" s="668" t="s">
        <v>91</v>
      </c>
      <c r="BE244" s="662">
        <v>6</v>
      </c>
      <c r="BF244" s="663">
        <v>315852</v>
      </c>
      <c r="BG244" s="664">
        <v>1895112</v>
      </c>
      <c r="BH244" s="669"/>
      <c r="BI244" s="666"/>
      <c r="BJ244" s="667"/>
      <c r="BK244" s="338">
        <f t="shared" si="578"/>
        <v>1</v>
      </c>
      <c r="BL244" s="338">
        <f t="shared" si="579"/>
        <v>1</v>
      </c>
      <c r="BM244" s="338">
        <f t="shared" si="580"/>
        <v>1</v>
      </c>
      <c r="BN244" s="338">
        <f t="shared" si="581"/>
        <v>1</v>
      </c>
      <c r="BO244" s="338">
        <f t="shared" si="582"/>
        <v>1</v>
      </c>
      <c r="BP244" s="338">
        <f t="shared" si="583"/>
        <v>1</v>
      </c>
      <c r="BQ244" s="341">
        <f t="shared" si="584"/>
        <v>1895112</v>
      </c>
      <c r="BR244" s="340">
        <f t="shared" si="585"/>
        <v>0</v>
      </c>
    </row>
    <row r="245" spans="1:70" s="288" customFormat="1" ht="31.5" x14ac:dyDescent="0.25">
      <c r="A245" s="215">
        <f t="shared" si="493"/>
        <v>232</v>
      </c>
      <c r="B245" s="472" t="s">
        <v>1063</v>
      </c>
      <c r="C245" s="449" t="s">
        <v>280</v>
      </c>
      <c r="D245" s="571" t="s">
        <v>313</v>
      </c>
      <c r="E245" s="504" t="s">
        <v>93</v>
      </c>
      <c r="F245" s="500">
        <v>1</v>
      </c>
      <c r="G245" s="537"/>
      <c r="H245" s="501">
        <v>0</v>
      </c>
      <c r="I245" s="502"/>
      <c r="J245" s="503"/>
      <c r="K245" s="199"/>
      <c r="L245" s="199"/>
      <c r="M245" s="635" t="s">
        <v>1063</v>
      </c>
      <c r="N245" s="609" t="s">
        <v>280</v>
      </c>
      <c r="O245" s="554" t="s">
        <v>313</v>
      </c>
      <c r="P245" s="668" t="s">
        <v>93</v>
      </c>
      <c r="Q245" s="662">
        <v>1</v>
      </c>
      <c r="R245" s="663">
        <v>874496</v>
      </c>
      <c r="S245" s="664">
        <v>874496</v>
      </c>
      <c r="T245" s="669"/>
      <c r="U245" s="666"/>
      <c r="V245" s="667"/>
      <c r="W245" s="338">
        <f t="shared" si="563"/>
        <v>1</v>
      </c>
      <c r="X245" s="338">
        <f t="shared" si="564"/>
        <v>1</v>
      </c>
      <c r="Y245" s="338">
        <f t="shared" si="565"/>
        <v>1</v>
      </c>
      <c r="Z245" s="338">
        <f t="shared" si="566"/>
        <v>1</v>
      </c>
      <c r="AA245" s="338">
        <f t="shared" si="567"/>
        <v>1</v>
      </c>
      <c r="AB245" s="338">
        <f t="shared" si="555"/>
        <v>1</v>
      </c>
      <c r="AC245" s="341">
        <f t="shared" si="568"/>
        <v>874496</v>
      </c>
      <c r="AD245" s="340">
        <f t="shared" si="569"/>
        <v>0</v>
      </c>
      <c r="AE245" s="207"/>
      <c r="AF245" s="207"/>
      <c r="AG245" s="635" t="s">
        <v>1063</v>
      </c>
      <c r="AH245" s="609" t="s">
        <v>280</v>
      </c>
      <c r="AI245" s="554" t="s">
        <v>313</v>
      </c>
      <c r="AJ245" s="668" t="s">
        <v>93</v>
      </c>
      <c r="AK245" s="662">
        <v>1</v>
      </c>
      <c r="AL245" s="663">
        <v>862668</v>
      </c>
      <c r="AM245" s="664">
        <v>862668</v>
      </c>
      <c r="AN245" s="669"/>
      <c r="AO245" s="666"/>
      <c r="AP245" s="667"/>
      <c r="AQ245" s="338">
        <f t="shared" si="570"/>
        <v>1</v>
      </c>
      <c r="AR245" s="338">
        <f t="shared" si="571"/>
        <v>1</v>
      </c>
      <c r="AS245" s="338">
        <f t="shared" si="572"/>
        <v>1</v>
      </c>
      <c r="AT245" s="338">
        <f t="shared" si="573"/>
        <v>1</v>
      </c>
      <c r="AU245" s="338">
        <f t="shared" si="574"/>
        <v>1</v>
      </c>
      <c r="AV245" s="338">
        <f t="shared" si="575"/>
        <v>1</v>
      </c>
      <c r="AW245" s="341">
        <f t="shared" si="576"/>
        <v>862668</v>
      </c>
      <c r="AX245" s="340">
        <f t="shared" si="577"/>
        <v>0</v>
      </c>
      <c r="BA245" s="635" t="s">
        <v>1063</v>
      </c>
      <c r="BB245" s="609" t="s">
        <v>280</v>
      </c>
      <c r="BC245" s="554" t="s">
        <v>313</v>
      </c>
      <c r="BD245" s="668" t="s">
        <v>93</v>
      </c>
      <c r="BE245" s="662">
        <v>1</v>
      </c>
      <c r="BF245" s="663">
        <v>838983</v>
      </c>
      <c r="BG245" s="664">
        <v>838983</v>
      </c>
      <c r="BH245" s="669"/>
      <c r="BI245" s="666"/>
      <c r="BJ245" s="667"/>
      <c r="BK245" s="338">
        <f t="shared" si="578"/>
        <v>1</v>
      </c>
      <c r="BL245" s="338">
        <f t="shared" si="579"/>
        <v>1</v>
      </c>
      <c r="BM245" s="338">
        <f t="shared" si="580"/>
        <v>1</v>
      </c>
      <c r="BN245" s="338">
        <f t="shared" si="581"/>
        <v>1</v>
      </c>
      <c r="BO245" s="338">
        <f t="shared" si="582"/>
        <v>1</v>
      </c>
      <c r="BP245" s="338">
        <f t="shared" si="583"/>
        <v>1</v>
      </c>
      <c r="BQ245" s="341">
        <f t="shared" si="584"/>
        <v>838983</v>
      </c>
      <c r="BR245" s="340">
        <f t="shared" si="585"/>
        <v>0</v>
      </c>
    </row>
    <row r="246" spans="1:70" s="288" customFormat="1" ht="78.75" customHeight="1" x14ac:dyDescent="0.25">
      <c r="A246" s="215">
        <f t="shared" si="493"/>
        <v>233</v>
      </c>
      <c r="B246" s="472" t="s">
        <v>1064</v>
      </c>
      <c r="C246" s="449" t="s">
        <v>275</v>
      </c>
      <c r="D246" s="565" t="s">
        <v>741</v>
      </c>
      <c r="E246" s="504" t="s">
        <v>93</v>
      </c>
      <c r="F246" s="500">
        <v>1</v>
      </c>
      <c r="G246" s="537"/>
      <c r="H246" s="501">
        <v>0</v>
      </c>
      <c r="I246" s="502"/>
      <c r="J246" s="503"/>
      <c r="K246" s="199"/>
      <c r="L246" s="199"/>
      <c r="M246" s="635" t="s">
        <v>1064</v>
      </c>
      <c r="N246" s="609" t="s">
        <v>275</v>
      </c>
      <c r="O246" s="545" t="s">
        <v>741</v>
      </c>
      <c r="P246" s="668" t="s">
        <v>93</v>
      </c>
      <c r="Q246" s="662">
        <v>1</v>
      </c>
      <c r="R246" s="663">
        <v>26907235</v>
      </c>
      <c r="S246" s="664">
        <v>26907235</v>
      </c>
      <c r="T246" s="669"/>
      <c r="U246" s="666"/>
      <c r="V246" s="667"/>
      <c r="W246" s="338">
        <f t="shared" si="563"/>
        <v>1</v>
      </c>
      <c r="X246" s="338">
        <f t="shared" si="564"/>
        <v>1</v>
      </c>
      <c r="Y246" s="338">
        <f t="shared" si="565"/>
        <v>1</v>
      </c>
      <c r="Z246" s="338">
        <f t="shared" si="566"/>
        <v>1</v>
      </c>
      <c r="AA246" s="338">
        <f t="shared" si="567"/>
        <v>1</v>
      </c>
      <c r="AB246" s="338">
        <f t="shared" si="555"/>
        <v>1</v>
      </c>
      <c r="AC246" s="341">
        <f t="shared" si="568"/>
        <v>26907235</v>
      </c>
      <c r="AD246" s="340">
        <f t="shared" si="569"/>
        <v>0</v>
      </c>
      <c r="AE246" s="207"/>
      <c r="AF246" s="207"/>
      <c r="AG246" s="635" t="s">
        <v>1064</v>
      </c>
      <c r="AH246" s="609" t="s">
        <v>275</v>
      </c>
      <c r="AI246" s="545" t="s">
        <v>741</v>
      </c>
      <c r="AJ246" s="668" t="s">
        <v>93</v>
      </c>
      <c r="AK246" s="662">
        <v>1</v>
      </c>
      <c r="AL246" s="663">
        <v>25362439</v>
      </c>
      <c r="AM246" s="664">
        <v>25362439</v>
      </c>
      <c r="AN246" s="669"/>
      <c r="AO246" s="666"/>
      <c r="AP246" s="667"/>
      <c r="AQ246" s="338">
        <f t="shared" si="570"/>
        <v>1</v>
      </c>
      <c r="AR246" s="338">
        <f t="shared" si="571"/>
        <v>1</v>
      </c>
      <c r="AS246" s="338">
        <f t="shared" si="572"/>
        <v>1</v>
      </c>
      <c r="AT246" s="338">
        <f t="shared" si="573"/>
        <v>1</v>
      </c>
      <c r="AU246" s="338">
        <f t="shared" si="574"/>
        <v>1</v>
      </c>
      <c r="AV246" s="338">
        <f t="shared" si="575"/>
        <v>1</v>
      </c>
      <c r="AW246" s="341">
        <f t="shared" si="576"/>
        <v>25362439</v>
      </c>
      <c r="AX246" s="340">
        <f t="shared" si="577"/>
        <v>0</v>
      </c>
      <c r="BA246" s="635" t="s">
        <v>1064</v>
      </c>
      <c r="BB246" s="609" t="s">
        <v>275</v>
      </c>
      <c r="BC246" s="545" t="s">
        <v>741</v>
      </c>
      <c r="BD246" s="668" t="s">
        <v>93</v>
      </c>
      <c r="BE246" s="662">
        <v>1</v>
      </c>
      <c r="BF246" s="663">
        <v>23500000</v>
      </c>
      <c r="BG246" s="664">
        <v>23500000</v>
      </c>
      <c r="BH246" s="669"/>
      <c r="BI246" s="666"/>
      <c r="BJ246" s="667"/>
      <c r="BK246" s="338">
        <f t="shared" si="578"/>
        <v>1</v>
      </c>
      <c r="BL246" s="338">
        <f t="shared" si="579"/>
        <v>1</v>
      </c>
      <c r="BM246" s="338">
        <f t="shared" si="580"/>
        <v>1</v>
      </c>
      <c r="BN246" s="338">
        <f t="shared" si="581"/>
        <v>1</v>
      </c>
      <c r="BO246" s="338">
        <f t="shared" si="582"/>
        <v>1</v>
      </c>
      <c r="BP246" s="338">
        <f t="shared" si="583"/>
        <v>1</v>
      </c>
      <c r="BQ246" s="341">
        <f t="shared" si="584"/>
        <v>23500000</v>
      </c>
      <c r="BR246" s="340">
        <f t="shared" si="585"/>
        <v>0</v>
      </c>
    </row>
    <row r="247" spans="1:70" s="288" customFormat="1" ht="31.5" x14ac:dyDescent="0.25">
      <c r="A247" s="215">
        <f t="shared" si="493"/>
        <v>234</v>
      </c>
      <c r="B247" s="472" t="s">
        <v>1065</v>
      </c>
      <c r="C247" s="449" t="s">
        <v>280</v>
      </c>
      <c r="D247" s="571" t="s">
        <v>1066</v>
      </c>
      <c r="E247" s="504" t="s">
        <v>93</v>
      </c>
      <c r="F247" s="500">
        <v>1</v>
      </c>
      <c r="G247" s="537"/>
      <c r="H247" s="501">
        <v>0</v>
      </c>
      <c r="I247" s="502"/>
      <c r="J247" s="503"/>
      <c r="K247" s="199"/>
      <c r="L247" s="199"/>
      <c r="M247" s="635" t="s">
        <v>1065</v>
      </c>
      <c r="N247" s="609" t="s">
        <v>280</v>
      </c>
      <c r="O247" s="554" t="s">
        <v>1066</v>
      </c>
      <c r="P247" s="668" t="s">
        <v>93</v>
      </c>
      <c r="Q247" s="662">
        <v>1</v>
      </c>
      <c r="R247" s="663">
        <v>1831222</v>
      </c>
      <c r="S247" s="664">
        <v>1831222</v>
      </c>
      <c r="T247" s="669"/>
      <c r="U247" s="666"/>
      <c r="V247" s="667"/>
      <c r="W247" s="338">
        <f t="shared" si="563"/>
        <v>1</v>
      </c>
      <c r="X247" s="338">
        <f t="shared" si="564"/>
        <v>1</v>
      </c>
      <c r="Y247" s="338">
        <f t="shared" si="565"/>
        <v>1</v>
      </c>
      <c r="Z247" s="338">
        <f t="shared" si="566"/>
        <v>1</v>
      </c>
      <c r="AA247" s="338">
        <f t="shared" si="567"/>
        <v>1</v>
      </c>
      <c r="AB247" s="338">
        <f t="shared" si="555"/>
        <v>1</v>
      </c>
      <c r="AC247" s="341">
        <f t="shared" si="568"/>
        <v>1831222</v>
      </c>
      <c r="AD247" s="340">
        <f t="shared" si="569"/>
        <v>0</v>
      </c>
      <c r="AE247" s="207"/>
      <c r="AF247" s="207"/>
      <c r="AG247" s="635" t="s">
        <v>1065</v>
      </c>
      <c r="AH247" s="609" t="s">
        <v>280</v>
      </c>
      <c r="AI247" s="554" t="s">
        <v>1066</v>
      </c>
      <c r="AJ247" s="668" t="s">
        <v>93</v>
      </c>
      <c r="AK247" s="662">
        <v>1</v>
      </c>
      <c r="AL247" s="663">
        <v>2521217</v>
      </c>
      <c r="AM247" s="664">
        <v>2521217</v>
      </c>
      <c r="AN247" s="669"/>
      <c r="AO247" s="666"/>
      <c r="AP247" s="667"/>
      <c r="AQ247" s="338">
        <f t="shared" si="570"/>
        <v>1</v>
      </c>
      <c r="AR247" s="338">
        <f t="shared" si="571"/>
        <v>1</v>
      </c>
      <c r="AS247" s="338">
        <f t="shared" si="572"/>
        <v>1</v>
      </c>
      <c r="AT247" s="338">
        <f t="shared" si="573"/>
        <v>1</v>
      </c>
      <c r="AU247" s="338">
        <f t="shared" si="574"/>
        <v>1</v>
      </c>
      <c r="AV247" s="338">
        <f t="shared" si="575"/>
        <v>1</v>
      </c>
      <c r="AW247" s="341">
        <f t="shared" si="576"/>
        <v>2521217</v>
      </c>
      <c r="AX247" s="340">
        <f t="shared" si="577"/>
        <v>0</v>
      </c>
      <c r="BA247" s="635" t="s">
        <v>1065</v>
      </c>
      <c r="BB247" s="609" t="s">
        <v>280</v>
      </c>
      <c r="BC247" s="554" t="s">
        <v>1066</v>
      </c>
      <c r="BD247" s="668" t="s">
        <v>93</v>
      </c>
      <c r="BE247" s="662">
        <v>1</v>
      </c>
      <c r="BF247" s="663">
        <v>2763709</v>
      </c>
      <c r="BG247" s="664">
        <v>2763709</v>
      </c>
      <c r="BH247" s="669"/>
      <c r="BI247" s="666"/>
      <c r="BJ247" s="667"/>
      <c r="BK247" s="338">
        <f t="shared" si="578"/>
        <v>1</v>
      </c>
      <c r="BL247" s="338">
        <f t="shared" si="579"/>
        <v>1</v>
      </c>
      <c r="BM247" s="338">
        <f t="shared" si="580"/>
        <v>1</v>
      </c>
      <c r="BN247" s="338">
        <f t="shared" si="581"/>
        <v>1</v>
      </c>
      <c r="BO247" s="338">
        <f t="shared" si="582"/>
        <v>1</v>
      </c>
      <c r="BP247" s="338">
        <f t="shared" si="583"/>
        <v>1</v>
      </c>
      <c r="BQ247" s="341">
        <f t="shared" si="584"/>
        <v>2763709</v>
      </c>
      <c r="BR247" s="340">
        <f t="shared" si="585"/>
        <v>0</v>
      </c>
    </row>
    <row r="248" spans="1:70" s="288" customFormat="1" ht="78.75" x14ac:dyDescent="0.25">
      <c r="A248" s="215">
        <f t="shared" si="493"/>
        <v>235</v>
      </c>
      <c r="B248" s="472" t="s">
        <v>1067</v>
      </c>
      <c r="C248" s="449" t="s">
        <v>280</v>
      </c>
      <c r="D248" s="565" t="s">
        <v>1068</v>
      </c>
      <c r="E248" s="504" t="s">
        <v>93</v>
      </c>
      <c r="F248" s="500">
        <v>1</v>
      </c>
      <c r="G248" s="537"/>
      <c r="H248" s="501">
        <v>0</v>
      </c>
      <c r="I248" s="502"/>
      <c r="J248" s="503"/>
      <c r="K248" s="199"/>
      <c r="L248" s="199"/>
      <c r="M248" s="635" t="s">
        <v>1067</v>
      </c>
      <c r="N248" s="609" t="s">
        <v>280</v>
      </c>
      <c r="O248" s="545" t="s">
        <v>1068</v>
      </c>
      <c r="P248" s="668" t="s">
        <v>93</v>
      </c>
      <c r="Q248" s="662">
        <v>1</v>
      </c>
      <c r="R248" s="663">
        <v>5411735</v>
      </c>
      <c r="S248" s="664">
        <v>5411735</v>
      </c>
      <c r="T248" s="669"/>
      <c r="U248" s="666"/>
      <c r="V248" s="667"/>
      <c r="W248" s="338">
        <f>IF(EXACT(VLOOKUP(M248,OFERTA_0,3,FALSE),O248),1,0)</f>
        <v>1</v>
      </c>
      <c r="X248" s="338">
        <f>IF(EXACT(VLOOKUP(M248,OFERTA_0,4,FALSE),P248),1,0)</f>
        <v>1</v>
      </c>
      <c r="Y248" s="338">
        <f>IF(EXACT(VLOOKUP(M248,OFERTA_0,5,FALSE),Q248),1,0)</f>
        <v>1</v>
      </c>
      <c r="Z248" s="338">
        <f t="shared" si="566"/>
        <v>1</v>
      </c>
      <c r="AA248" s="338">
        <f t="shared" si="567"/>
        <v>1</v>
      </c>
      <c r="AB248" s="338">
        <f t="shared" si="555"/>
        <v>1</v>
      </c>
      <c r="AC248" s="341">
        <f>ROUND(S248,0)</f>
        <v>5411735</v>
      </c>
      <c r="AD248" s="340">
        <f>S248-AC248</f>
        <v>0</v>
      </c>
      <c r="AE248" s="207"/>
      <c r="AF248" s="207"/>
      <c r="AG248" s="635" t="s">
        <v>1067</v>
      </c>
      <c r="AH248" s="609" t="s">
        <v>280</v>
      </c>
      <c r="AI248" s="545" t="s">
        <v>1068</v>
      </c>
      <c r="AJ248" s="668" t="s">
        <v>93</v>
      </c>
      <c r="AK248" s="662">
        <v>1</v>
      </c>
      <c r="AL248" s="663">
        <v>9531090</v>
      </c>
      <c r="AM248" s="664">
        <v>9531090</v>
      </c>
      <c r="AN248" s="669"/>
      <c r="AO248" s="666"/>
      <c r="AP248" s="667"/>
      <c r="AQ248" s="338">
        <f>IF(EXACT(VLOOKUP(AG248,OFERTA_0,3,FALSE),AI248),1,0)</f>
        <v>1</v>
      </c>
      <c r="AR248" s="338">
        <f>IF(EXACT(VLOOKUP(AG248,OFERTA_0,4,FALSE),AJ248),1,0)</f>
        <v>1</v>
      </c>
      <c r="AS248" s="338">
        <f>IF(EXACT(VLOOKUP(AG248,OFERTA_0,5,FALSE),AK248),1,0)</f>
        <v>1</v>
      </c>
      <c r="AT248" s="338">
        <f t="shared" si="573"/>
        <v>1</v>
      </c>
      <c r="AU248" s="338">
        <f t="shared" si="574"/>
        <v>1</v>
      </c>
      <c r="AV248" s="338">
        <f t="shared" si="575"/>
        <v>1</v>
      </c>
      <c r="AW248" s="341">
        <f>ROUND(AM248,0)</f>
        <v>9531090</v>
      </c>
      <c r="AX248" s="340">
        <f>AM248-AW248</f>
        <v>0</v>
      </c>
      <c r="BA248" s="635" t="s">
        <v>1067</v>
      </c>
      <c r="BB248" s="609" t="s">
        <v>280</v>
      </c>
      <c r="BC248" s="545" t="s">
        <v>1068</v>
      </c>
      <c r="BD248" s="668" t="s">
        <v>93</v>
      </c>
      <c r="BE248" s="662">
        <v>1</v>
      </c>
      <c r="BF248" s="663">
        <v>2615653</v>
      </c>
      <c r="BG248" s="664">
        <v>2615653</v>
      </c>
      <c r="BH248" s="669"/>
      <c r="BI248" s="666"/>
      <c r="BJ248" s="667"/>
      <c r="BK248" s="338">
        <f>IF(EXACT(VLOOKUP(BA248,OFERTA_0,3,FALSE),BC248),1,0)</f>
        <v>1</v>
      </c>
      <c r="BL248" s="338">
        <f>IF(EXACT(VLOOKUP(BA248,OFERTA_0,4,FALSE),BD248),1,0)</f>
        <v>1</v>
      </c>
      <c r="BM248" s="338">
        <f>IF(EXACT(VLOOKUP(BA248,OFERTA_0,5,FALSE),BE248),1,0)</f>
        <v>1</v>
      </c>
      <c r="BN248" s="338">
        <f t="shared" si="581"/>
        <v>1</v>
      </c>
      <c r="BO248" s="338">
        <f t="shared" si="582"/>
        <v>1</v>
      </c>
      <c r="BP248" s="338">
        <f t="shared" si="583"/>
        <v>1</v>
      </c>
      <c r="BQ248" s="341">
        <f>ROUND(BG248,0)</f>
        <v>2615653</v>
      </c>
      <c r="BR248" s="340">
        <f>BG248-BQ248</f>
        <v>0</v>
      </c>
    </row>
    <row r="249" spans="1:70" s="288" customFormat="1" ht="78.75" customHeight="1" x14ac:dyDescent="0.25">
      <c r="A249" s="215">
        <f t="shared" si="493"/>
        <v>236</v>
      </c>
      <c r="B249" s="472" t="s">
        <v>1069</v>
      </c>
      <c r="C249" s="449" t="s">
        <v>275</v>
      </c>
      <c r="D249" s="565" t="s">
        <v>743</v>
      </c>
      <c r="E249" s="504" t="s">
        <v>93</v>
      </c>
      <c r="F249" s="500">
        <v>1</v>
      </c>
      <c r="G249" s="537"/>
      <c r="H249" s="501">
        <v>0</v>
      </c>
      <c r="I249" s="502"/>
      <c r="J249" s="503"/>
      <c r="K249" s="199"/>
      <c r="L249" s="199"/>
      <c r="M249" s="635" t="s">
        <v>1069</v>
      </c>
      <c r="N249" s="609" t="s">
        <v>275</v>
      </c>
      <c r="O249" s="545" t="s">
        <v>743</v>
      </c>
      <c r="P249" s="668" t="s">
        <v>93</v>
      </c>
      <c r="Q249" s="662">
        <v>1</v>
      </c>
      <c r="R249" s="663">
        <v>57648416</v>
      </c>
      <c r="S249" s="664">
        <v>57648416</v>
      </c>
      <c r="T249" s="669"/>
      <c r="U249" s="666"/>
      <c r="V249" s="667"/>
      <c r="W249" s="338">
        <f>IF(EXACT(VLOOKUP(M249,OFERTA_0,3,FALSE),O249),1,0)</f>
        <v>1</v>
      </c>
      <c r="X249" s="338">
        <f>IF(EXACT(VLOOKUP(M249,OFERTA_0,4,FALSE),P249),1,0)</f>
        <v>1</v>
      </c>
      <c r="Y249" s="338">
        <f>IF(EXACT(VLOOKUP(M249,OFERTA_0,5,FALSE),Q249),1,0)</f>
        <v>1</v>
      </c>
      <c r="Z249" s="338">
        <f t="shared" ref="Z249:AA252" si="586">IF(R249=0,0,1)</f>
        <v>1</v>
      </c>
      <c r="AA249" s="338">
        <f t="shared" si="586"/>
        <v>1</v>
      </c>
      <c r="AB249" s="338">
        <f t="shared" si="555"/>
        <v>1</v>
      </c>
      <c r="AC249" s="341">
        <f>ROUND(S249,0)</f>
        <v>57648416</v>
      </c>
      <c r="AD249" s="340">
        <f>S249-AC249</f>
        <v>0</v>
      </c>
      <c r="AE249" s="207"/>
      <c r="AF249" s="207"/>
      <c r="AG249" s="635" t="s">
        <v>1069</v>
      </c>
      <c r="AH249" s="609" t="s">
        <v>275</v>
      </c>
      <c r="AI249" s="545" t="s">
        <v>743</v>
      </c>
      <c r="AJ249" s="668" t="s">
        <v>93</v>
      </c>
      <c r="AK249" s="662">
        <v>1</v>
      </c>
      <c r="AL249" s="663">
        <v>57325680</v>
      </c>
      <c r="AM249" s="664">
        <v>57325680</v>
      </c>
      <c r="AN249" s="669"/>
      <c r="AO249" s="666"/>
      <c r="AP249" s="667"/>
      <c r="AQ249" s="338">
        <f>IF(EXACT(VLOOKUP(AG249,OFERTA_0,3,FALSE),AI249),1,0)</f>
        <v>1</v>
      </c>
      <c r="AR249" s="338">
        <f>IF(EXACT(VLOOKUP(AG249,OFERTA_0,4,FALSE),AJ249),1,0)</f>
        <v>1</v>
      </c>
      <c r="AS249" s="338">
        <f>IF(EXACT(VLOOKUP(AG249,OFERTA_0,5,FALSE),AK249),1,0)</f>
        <v>1</v>
      </c>
      <c r="AT249" s="338">
        <f t="shared" si="573"/>
        <v>1</v>
      </c>
      <c r="AU249" s="338">
        <f t="shared" si="574"/>
        <v>1</v>
      </c>
      <c r="AV249" s="338">
        <f t="shared" si="575"/>
        <v>1</v>
      </c>
      <c r="AW249" s="341">
        <f>ROUND(AM249,0)</f>
        <v>57325680</v>
      </c>
      <c r="AX249" s="340">
        <f>AM249-AW249</f>
        <v>0</v>
      </c>
      <c r="BA249" s="635" t="s">
        <v>1069</v>
      </c>
      <c r="BB249" s="609" t="s">
        <v>275</v>
      </c>
      <c r="BC249" s="545" t="s">
        <v>743</v>
      </c>
      <c r="BD249" s="668" t="s">
        <v>93</v>
      </c>
      <c r="BE249" s="662">
        <v>1</v>
      </c>
      <c r="BF249" s="663">
        <v>47377872</v>
      </c>
      <c r="BG249" s="664">
        <v>47377872</v>
      </c>
      <c r="BH249" s="669"/>
      <c r="BI249" s="666"/>
      <c r="BJ249" s="667"/>
      <c r="BK249" s="338">
        <f>IF(EXACT(VLOOKUP(BA249,OFERTA_0,3,FALSE),BC249),1,0)</f>
        <v>1</v>
      </c>
      <c r="BL249" s="338">
        <f>IF(EXACT(VLOOKUP(BA249,OFERTA_0,4,FALSE),BD249),1,0)</f>
        <v>1</v>
      </c>
      <c r="BM249" s="338">
        <f>IF(EXACT(VLOOKUP(BA249,OFERTA_0,5,FALSE),BE249),1,0)</f>
        <v>1</v>
      </c>
      <c r="BN249" s="338">
        <f t="shared" si="581"/>
        <v>1</v>
      </c>
      <c r="BO249" s="338">
        <f t="shared" si="582"/>
        <v>1</v>
      </c>
      <c r="BP249" s="338">
        <f t="shared" si="583"/>
        <v>1</v>
      </c>
      <c r="BQ249" s="341">
        <f>ROUND(BG249,0)</f>
        <v>47377872</v>
      </c>
      <c r="BR249" s="340">
        <f>BG249-BQ249</f>
        <v>0</v>
      </c>
    </row>
    <row r="250" spans="1:70" s="288" customFormat="1" ht="52.5" customHeight="1" x14ac:dyDescent="0.25">
      <c r="A250" s="215">
        <f>+A249+1</f>
        <v>237</v>
      </c>
      <c r="B250" s="472" t="s">
        <v>1070</v>
      </c>
      <c r="C250" s="449" t="s">
        <v>280</v>
      </c>
      <c r="D250" s="565" t="s">
        <v>744</v>
      </c>
      <c r="E250" s="504" t="s">
        <v>93</v>
      </c>
      <c r="F250" s="500">
        <v>1</v>
      </c>
      <c r="G250" s="537"/>
      <c r="H250" s="501">
        <v>0</v>
      </c>
      <c r="I250" s="502"/>
      <c r="J250" s="503"/>
      <c r="K250" s="199"/>
      <c r="L250" s="199"/>
      <c r="M250" s="635" t="s">
        <v>1070</v>
      </c>
      <c r="N250" s="609" t="s">
        <v>280</v>
      </c>
      <c r="O250" s="545" t="s">
        <v>744</v>
      </c>
      <c r="P250" s="668" t="s">
        <v>93</v>
      </c>
      <c r="Q250" s="662">
        <v>1</v>
      </c>
      <c r="R250" s="663">
        <v>869757</v>
      </c>
      <c r="S250" s="664">
        <v>869757</v>
      </c>
      <c r="T250" s="669"/>
      <c r="U250" s="666"/>
      <c r="V250" s="667"/>
      <c r="W250" s="338">
        <f>IF(EXACT(VLOOKUP(M250,OFERTA_0,3,FALSE),O250),1,0)</f>
        <v>1</v>
      </c>
      <c r="X250" s="338">
        <f>IF(EXACT(VLOOKUP(M250,OFERTA_0,4,FALSE),P250),1,0)</f>
        <v>1</v>
      </c>
      <c r="Y250" s="338">
        <f>IF(EXACT(VLOOKUP(M250,OFERTA_0,5,FALSE),Q250),1,0)</f>
        <v>1</v>
      </c>
      <c r="Z250" s="338">
        <f t="shared" si="586"/>
        <v>1</v>
      </c>
      <c r="AA250" s="338">
        <f t="shared" si="586"/>
        <v>1</v>
      </c>
      <c r="AB250" s="338">
        <f>PRODUCT(W250:AA250)</f>
        <v>1</v>
      </c>
      <c r="AC250" s="341">
        <f>ROUND(S250,0)</f>
        <v>869757</v>
      </c>
      <c r="AD250" s="340">
        <f>S250-AC250</f>
        <v>0</v>
      </c>
      <c r="AE250" s="207"/>
      <c r="AF250" s="207"/>
      <c r="AG250" s="635" t="s">
        <v>1070</v>
      </c>
      <c r="AH250" s="609" t="s">
        <v>280</v>
      </c>
      <c r="AI250" s="545" t="s">
        <v>744</v>
      </c>
      <c r="AJ250" s="668" t="s">
        <v>93</v>
      </c>
      <c r="AK250" s="662">
        <v>1</v>
      </c>
      <c r="AL250" s="663">
        <v>794490</v>
      </c>
      <c r="AM250" s="664">
        <v>794490</v>
      </c>
      <c r="AN250" s="669"/>
      <c r="AO250" s="666"/>
      <c r="AP250" s="667"/>
      <c r="AQ250" s="338">
        <f>IF(EXACT(VLOOKUP(AG250,OFERTA_0,3,FALSE),AI250),1,0)</f>
        <v>1</v>
      </c>
      <c r="AR250" s="338">
        <f>IF(EXACT(VLOOKUP(AG250,OFERTA_0,4,FALSE),AJ250),1,0)</f>
        <v>1</v>
      </c>
      <c r="AS250" s="338">
        <f>IF(EXACT(VLOOKUP(AG250,OFERTA_0,5,FALSE),AK250),1,0)</f>
        <v>1</v>
      </c>
      <c r="AT250" s="338">
        <f t="shared" si="573"/>
        <v>1</v>
      </c>
      <c r="AU250" s="338">
        <f t="shared" si="574"/>
        <v>1</v>
      </c>
      <c r="AV250" s="338">
        <f>PRODUCT(AQ250:AU250)</f>
        <v>1</v>
      </c>
      <c r="AW250" s="341">
        <f>ROUND(AM250,0)</f>
        <v>794490</v>
      </c>
      <c r="AX250" s="340">
        <f>AM250-AW250</f>
        <v>0</v>
      </c>
      <c r="BA250" s="635" t="s">
        <v>1070</v>
      </c>
      <c r="BB250" s="609" t="s">
        <v>280</v>
      </c>
      <c r="BC250" s="545" t="s">
        <v>744</v>
      </c>
      <c r="BD250" s="668" t="s">
        <v>93</v>
      </c>
      <c r="BE250" s="662">
        <v>1</v>
      </c>
      <c r="BF250" s="663">
        <v>4244268</v>
      </c>
      <c r="BG250" s="664">
        <v>4244268</v>
      </c>
      <c r="BH250" s="669"/>
      <c r="BI250" s="666"/>
      <c r="BJ250" s="667"/>
      <c r="BK250" s="338">
        <f>IF(EXACT(VLOOKUP(BA250,OFERTA_0,3,FALSE),BC250),1,0)</f>
        <v>1</v>
      </c>
      <c r="BL250" s="338">
        <f>IF(EXACT(VLOOKUP(BA250,OFERTA_0,4,FALSE),BD250),1,0)</f>
        <v>1</v>
      </c>
      <c r="BM250" s="338">
        <f>IF(EXACT(VLOOKUP(BA250,OFERTA_0,5,FALSE),BE250),1,0)</f>
        <v>1</v>
      </c>
      <c r="BN250" s="338">
        <f t="shared" si="581"/>
        <v>1</v>
      </c>
      <c r="BO250" s="338">
        <f t="shared" si="582"/>
        <v>1</v>
      </c>
      <c r="BP250" s="338">
        <f>PRODUCT(BK250:BO250)</f>
        <v>1</v>
      </c>
      <c r="BQ250" s="341">
        <f>ROUND(BG250,0)</f>
        <v>4244268</v>
      </c>
      <c r="BR250" s="340">
        <f>BG250-BQ250</f>
        <v>0</v>
      </c>
    </row>
    <row r="251" spans="1:70" s="288" customFormat="1" ht="90.75" customHeight="1" x14ac:dyDescent="0.25">
      <c r="A251" s="215">
        <f t="shared" ref="A251:A314" si="587">+A250+1</f>
        <v>238</v>
      </c>
      <c r="B251" s="472" t="s">
        <v>1071</v>
      </c>
      <c r="C251" s="449" t="s">
        <v>280</v>
      </c>
      <c r="D251" s="565" t="s">
        <v>745</v>
      </c>
      <c r="E251" s="504" t="s">
        <v>93</v>
      </c>
      <c r="F251" s="500">
        <v>1</v>
      </c>
      <c r="G251" s="537"/>
      <c r="H251" s="501">
        <v>0</v>
      </c>
      <c r="I251" s="502"/>
      <c r="J251" s="503"/>
      <c r="K251" s="199"/>
      <c r="L251" s="199"/>
      <c r="M251" s="635" t="s">
        <v>1071</v>
      </c>
      <c r="N251" s="609" t="s">
        <v>280</v>
      </c>
      <c r="O251" s="545" t="s">
        <v>745</v>
      </c>
      <c r="P251" s="668" t="s">
        <v>93</v>
      </c>
      <c r="Q251" s="662">
        <v>1</v>
      </c>
      <c r="R251" s="663">
        <v>7820223</v>
      </c>
      <c r="S251" s="664">
        <v>7820223</v>
      </c>
      <c r="T251" s="669"/>
      <c r="U251" s="666"/>
      <c r="V251" s="667"/>
      <c r="W251" s="338">
        <f>IF(EXACT(VLOOKUP(M251,OFERTA_0,3,FALSE),O251),1,0)</f>
        <v>1</v>
      </c>
      <c r="X251" s="338">
        <f>IF(EXACT(VLOOKUP(M251,OFERTA_0,4,FALSE),P251),1,0)</f>
        <v>1</v>
      </c>
      <c r="Y251" s="338">
        <f>IF(EXACT(VLOOKUP(M251,OFERTA_0,5,FALSE),Q251),1,0)</f>
        <v>1</v>
      </c>
      <c r="Z251" s="338">
        <f t="shared" si="586"/>
        <v>1</v>
      </c>
      <c r="AA251" s="338">
        <f t="shared" si="586"/>
        <v>1</v>
      </c>
      <c r="AB251" s="338">
        <f>PRODUCT(W251:AA251)</f>
        <v>1</v>
      </c>
      <c r="AC251" s="341">
        <f>ROUND(S251,0)</f>
        <v>7820223</v>
      </c>
      <c r="AD251" s="340">
        <f>S251-AC251</f>
        <v>0</v>
      </c>
      <c r="AE251" s="207"/>
      <c r="AF251" s="207"/>
      <c r="AG251" s="635" t="s">
        <v>1071</v>
      </c>
      <c r="AH251" s="609" t="s">
        <v>280</v>
      </c>
      <c r="AI251" s="545" t="s">
        <v>745</v>
      </c>
      <c r="AJ251" s="668" t="s">
        <v>93</v>
      </c>
      <c r="AK251" s="662">
        <v>1</v>
      </c>
      <c r="AL251" s="663">
        <v>14400990</v>
      </c>
      <c r="AM251" s="664">
        <v>14400990</v>
      </c>
      <c r="AN251" s="669"/>
      <c r="AO251" s="666"/>
      <c r="AP251" s="667"/>
      <c r="AQ251" s="338">
        <f>IF(EXACT(VLOOKUP(AG251,OFERTA_0,3,FALSE),AI251),1,0)</f>
        <v>1</v>
      </c>
      <c r="AR251" s="338">
        <f>IF(EXACT(VLOOKUP(AG251,OFERTA_0,4,FALSE),AJ251),1,0)</f>
        <v>1</v>
      </c>
      <c r="AS251" s="338">
        <f>IF(EXACT(VLOOKUP(AG251,OFERTA_0,5,FALSE),AK251),1,0)</f>
        <v>1</v>
      </c>
      <c r="AT251" s="338">
        <f t="shared" si="573"/>
        <v>1</v>
      </c>
      <c r="AU251" s="338">
        <f t="shared" si="574"/>
        <v>1</v>
      </c>
      <c r="AV251" s="338">
        <f>PRODUCT(AQ251:AU251)</f>
        <v>1</v>
      </c>
      <c r="AW251" s="341">
        <f>ROUND(AM251,0)</f>
        <v>14400990</v>
      </c>
      <c r="AX251" s="340">
        <f>AM251-AW251</f>
        <v>0</v>
      </c>
      <c r="BA251" s="635" t="s">
        <v>1071</v>
      </c>
      <c r="BB251" s="609" t="s">
        <v>280</v>
      </c>
      <c r="BC251" s="545" t="s">
        <v>745</v>
      </c>
      <c r="BD251" s="668" t="s">
        <v>93</v>
      </c>
      <c r="BE251" s="662">
        <v>1</v>
      </c>
      <c r="BF251" s="663">
        <v>3454637</v>
      </c>
      <c r="BG251" s="664">
        <v>3454637</v>
      </c>
      <c r="BH251" s="669"/>
      <c r="BI251" s="666"/>
      <c r="BJ251" s="667"/>
      <c r="BK251" s="338">
        <f>IF(EXACT(VLOOKUP(BA251,OFERTA_0,3,FALSE),BC251),1,0)</f>
        <v>1</v>
      </c>
      <c r="BL251" s="338">
        <f>IF(EXACT(VLOOKUP(BA251,OFERTA_0,4,FALSE),BD251),1,0)</f>
        <v>1</v>
      </c>
      <c r="BM251" s="338">
        <f>IF(EXACT(VLOOKUP(BA251,OFERTA_0,5,FALSE),BE251),1,0)</f>
        <v>1</v>
      </c>
      <c r="BN251" s="338">
        <f t="shared" si="581"/>
        <v>1</v>
      </c>
      <c r="BO251" s="338">
        <f t="shared" si="582"/>
        <v>1</v>
      </c>
      <c r="BP251" s="338">
        <f>PRODUCT(BK251:BO251)</f>
        <v>1</v>
      </c>
      <c r="BQ251" s="341">
        <f>ROUND(BG251,0)</f>
        <v>3454637</v>
      </c>
      <c r="BR251" s="340">
        <f>BG251-BQ251</f>
        <v>0</v>
      </c>
    </row>
    <row r="252" spans="1:70" s="288" customFormat="1" ht="30" x14ac:dyDescent="0.25">
      <c r="A252" s="215">
        <f t="shared" si="587"/>
        <v>239</v>
      </c>
      <c r="B252" s="472" t="s">
        <v>1072</v>
      </c>
      <c r="C252" s="449" t="s">
        <v>280</v>
      </c>
      <c r="D252" s="571" t="s">
        <v>1073</v>
      </c>
      <c r="E252" s="505" t="s">
        <v>633</v>
      </c>
      <c r="F252" s="500">
        <v>200</v>
      </c>
      <c r="G252" s="537"/>
      <c r="H252" s="501">
        <v>0</v>
      </c>
      <c r="I252" s="502"/>
      <c r="J252" s="503"/>
      <c r="K252" s="199"/>
      <c r="L252" s="199"/>
      <c r="M252" s="635" t="s">
        <v>1072</v>
      </c>
      <c r="N252" s="609" t="s">
        <v>280</v>
      </c>
      <c r="O252" s="554" t="s">
        <v>1073</v>
      </c>
      <c r="P252" s="670" t="s">
        <v>633</v>
      </c>
      <c r="Q252" s="662">
        <v>200</v>
      </c>
      <c r="R252" s="663">
        <v>171284</v>
      </c>
      <c r="S252" s="664">
        <v>34256800</v>
      </c>
      <c r="T252" s="669"/>
      <c r="U252" s="666"/>
      <c r="V252" s="667"/>
      <c r="W252" s="338">
        <f>IF(EXACT(VLOOKUP(M252,OFERTA_0,3,FALSE),O252),1,0)</f>
        <v>1</v>
      </c>
      <c r="X252" s="338">
        <f>IF(EXACT(VLOOKUP(M252,OFERTA_0,4,FALSE),P252),1,0)</f>
        <v>1</v>
      </c>
      <c r="Y252" s="338">
        <f>IF(EXACT(VLOOKUP(M252,OFERTA_0,5,FALSE),Q252),1,0)</f>
        <v>1</v>
      </c>
      <c r="Z252" s="338">
        <f t="shared" si="586"/>
        <v>1</v>
      </c>
      <c r="AA252" s="338">
        <f t="shared" si="586"/>
        <v>1</v>
      </c>
      <c r="AB252" s="338">
        <f t="shared" ref="AB252" si="588">PRODUCT(W252:AA252)</f>
        <v>1</v>
      </c>
      <c r="AC252" s="341">
        <f>ROUND(S252,0)</f>
        <v>34256800</v>
      </c>
      <c r="AD252" s="340">
        <f>S252-AC252</f>
        <v>0</v>
      </c>
      <c r="AE252" s="207"/>
      <c r="AF252" s="207"/>
      <c r="AG252" s="635" t="s">
        <v>1072</v>
      </c>
      <c r="AH252" s="609" t="s">
        <v>280</v>
      </c>
      <c r="AI252" s="554" t="s">
        <v>1073</v>
      </c>
      <c r="AJ252" s="670" t="s">
        <v>633</v>
      </c>
      <c r="AK252" s="662">
        <v>200</v>
      </c>
      <c r="AL252" s="663">
        <v>148880</v>
      </c>
      <c r="AM252" s="664">
        <v>29776000</v>
      </c>
      <c r="AN252" s="669"/>
      <c r="AO252" s="666"/>
      <c r="AP252" s="667"/>
      <c r="AQ252" s="338">
        <f>IF(EXACT(VLOOKUP(AG252,OFERTA_0,3,FALSE),AI252),1,0)</f>
        <v>1</v>
      </c>
      <c r="AR252" s="338">
        <f>IF(EXACT(VLOOKUP(AG252,OFERTA_0,4,FALSE),AJ252),1,0)</f>
        <v>1</v>
      </c>
      <c r="AS252" s="338">
        <f>IF(EXACT(VLOOKUP(AG252,OFERTA_0,5,FALSE),AK252),1,0)</f>
        <v>1</v>
      </c>
      <c r="AT252" s="338">
        <f t="shared" si="573"/>
        <v>1</v>
      </c>
      <c r="AU252" s="338">
        <f t="shared" si="574"/>
        <v>1</v>
      </c>
      <c r="AV252" s="338">
        <f t="shared" ref="AV252" si="589">PRODUCT(AQ252:AU252)</f>
        <v>1</v>
      </c>
      <c r="AW252" s="341">
        <f>ROUND(AM252,0)</f>
        <v>29776000</v>
      </c>
      <c r="AX252" s="340">
        <f>AM252-AW252</f>
        <v>0</v>
      </c>
      <c r="BA252" s="635" t="s">
        <v>1072</v>
      </c>
      <c r="BB252" s="609" t="s">
        <v>280</v>
      </c>
      <c r="BC252" s="554" t="s">
        <v>1073</v>
      </c>
      <c r="BD252" s="670" t="s">
        <v>633</v>
      </c>
      <c r="BE252" s="662">
        <v>200</v>
      </c>
      <c r="BF252" s="663">
        <v>142000</v>
      </c>
      <c r="BG252" s="664">
        <v>28400000</v>
      </c>
      <c r="BH252" s="669"/>
      <c r="BI252" s="666"/>
      <c r="BJ252" s="667"/>
      <c r="BK252" s="338">
        <f>IF(EXACT(VLOOKUP(BA252,OFERTA_0,3,FALSE),BC252),1,0)</f>
        <v>1</v>
      </c>
      <c r="BL252" s="338">
        <f>IF(EXACT(VLOOKUP(BA252,OFERTA_0,4,FALSE),BD252),1,0)</f>
        <v>1</v>
      </c>
      <c r="BM252" s="338">
        <f>IF(EXACT(VLOOKUP(BA252,OFERTA_0,5,FALSE),BE252),1,0)</f>
        <v>1</v>
      </c>
      <c r="BN252" s="338">
        <f t="shared" si="581"/>
        <v>1</v>
      </c>
      <c r="BO252" s="338">
        <f t="shared" si="582"/>
        <v>1</v>
      </c>
      <c r="BP252" s="338">
        <f t="shared" ref="BP252" si="590">PRODUCT(BK252:BO252)</f>
        <v>1</v>
      </c>
      <c r="BQ252" s="341">
        <f>ROUND(BG252,0)</f>
        <v>28400000</v>
      </c>
      <c r="BR252" s="340">
        <f>BG252-BQ252</f>
        <v>0</v>
      </c>
    </row>
    <row r="253" spans="1:70" s="288" customFormat="1" ht="15.75" x14ac:dyDescent="0.2">
      <c r="A253" s="215">
        <f t="shared" si="587"/>
        <v>240</v>
      </c>
      <c r="B253" s="506" t="s">
        <v>1074</v>
      </c>
      <c r="C253" s="506"/>
      <c r="D253" s="587" t="s">
        <v>314</v>
      </c>
      <c r="E253" s="507"/>
      <c r="F253" s="508"/>
      <c r="G253" s="509"/>
      <c r="H253" s="510"/>
      <c r="I253" s="502"/>
      <c r="J253" s="503"/>
      <c r="K253" s="199"/>
      <c r="L253" s="199"/>
      <c r="M253" s="671" t="s">
        <v>1074</v>
      </c>
      <c r="N253" s="671"/>
      <c r="O253" s="553" t="s">
        <v>314</v>
      </c>
      <c r="P253" s="656"/>
      <c r="Q253" s="657"/>
      <c r="R253" s="658"/>
      <c r="S253" s="672"/>
      <c r="T253" s="660">
        <v>89309429</v>
      </c>
      <c r="U253" s="666"/>
      <c r="V253" s="667"/>
      <c r="W253" s="338"/>
      <c r="X253" s="338"/>
      <c r="Y253" s="338"/>
      <c r="Z253" s="338"/>
      <c r="AA253" s="338"/>
      <c r="AB253" s="338"/>
      <c r="AC253" s="339"/>
      <c r="AD253" s="340"/>
      <c r="AE253" s="207"/>
      <c r="AF253" s="207"/>
      <c r="AG253" s="671" t="s">
        <v>1074</v>
      </c>
      <c r="AH253" s="671"/>
      <c r="AI253" s="553" t="s">
        <v>314</v>
      </c>
      <c r="AJ253" s="656"/>
      <c r="AK253" s="657"/>
      <c r="AL253" s="658"/>
      <c r="AM253" s="672"/>
      <c r="AN253" s="660">
        <v>85259427</v>
      </c>
      <c r="AO253" s="666"/>
      <c r="AP253" s="667"/>
      <c r="AQ253" s="338"/>
      <c r="AR253" s="338"/>
      <c r="AS253" s="338"/>
      <c r="AT253" s="338"/>
      <c r="AU253" s="338"/>
      <c r="AV253" s="338"/>
      <c r="AW253" s="339"/>
      <c r="AX253" s="340"/>
      <c r="BA253" s="671" t="s">
        <v>1074</v>
      </c>
      <c r="BB253" s="671"/>
      <c r="BC253" s="553" t="s">
        <v>314</v>
      </c>
      <c r="BD253" s="656"/>
      <c r="BE253" s="657"/>
      <c r="BF253" s="658"/>
      <c r="BG253" s="672"/>
      <c r="BH253" s="660">
        <v>46341483</v>
      </c>
      <c r="BI253" s="666"/>
      <c r="BJ253" s="667"/>
      <c r="BK253" s="338"/>
      <c r="BL253" s="338"/>
      <c r="BM253" s="338"/>
      <c r="BN253" s="338"/>
      <c r="BO253" s="338"/>
      <c r="BP253" s="338"/>
      <c r="BQ253" s="339"/>
      <c r="BR253" s="340"/>
    </row>
    <row r="254" spans="1:70" s="288" customFormat="1" ht="236.25" x14ac:dyDescent="0.2">
      <c r="A254" s="215">
        <f t="shared" si="587"/>
        <v>241</v>
      </c>
      <c r="B254" s="472" t="s">
        <v>1075</v>
      </c>
      <c r="C254" s="449" t="s">
        <v>275</v>
      </c>
      <c r="D254" s="565" t="s">
        <v>746</v>
      </c>
      <c r="E254" s="511" t="s">
        <v>93</v>
      </c>
      <c r="F254" s="500">
        <v>1</v>
      </c>
      <c r="G254" s="537"/>
      <c r="H254" s="501">
        <v>0</v>
      </c>
      <c r="I254" s="502"/>
      <c r="J254" s="503"/>
      <c r="K254" s="199"/>
      <c r="L254" s="199"/>
      <c r="M254" s="635" t="s">
        <v>1075</v>
      </c>
      <c r="N254" s="609" t="s">
        <v>275</v>
      </c>
      <c r="O254" s="545" t="s">
        <v>746</v>
      </c>
      <c r="P254" s="673" t="s">
        <v>93</v>
      </c>
      <c r="Q254" s="662">
        <v>1</v>
      </c>
      <c r="R254" s="663">
        <v>26818837</v>
      </c>
      <c r="S254" s="664">
        <v>26818837</v>
      </c>
      <c r="T254" s="665"/>
      <c r="U254" s="666"/>
      <c r="V254" s="667"/>
      <c r="W254" s="338">
        <f t="shared" ref="W254:W263" si="591">IF(EXACT(VLOOKUP(M254,OFERTA_0,3,FALSE),O254),1,0)</f>
        <v>1</v>
      </c>
      <c r="X254" s="338">
        <f t="shared" ref="X254:X263" si="592">IF(EXACT(VLOOKUP(M254,OFERTA_0,4,FALSE),P254),1,0)</f>
        <v>1</v>
      </c>
      <c r="Y254" s="338">
        <f t="shared" ref="Y254:Y263" si="593">IF(EXACT(VLOOKUP(M254,OFERTA_0,5,FALSE),Q254),1,0)</f>
        <v>1</v>
      </c>
      <c r="Z254" s="338">
        <f t="shared" ref="Z254:Z263" si="594">IF(R254=0,0,1)</f>
        <v>1</v>
      </c>
      <c r="AA254" s="338">
        <f t="shared" ref="AA254:AA263" si="595">IF(S254=0,0,1)</f>
        <v>1</v>
      </c>
      <c r="AB254" s="338">
        <f>PRODUCT(W254:AA254)</f>
        <v>1</v>
      </c>
      <c r="AC254" s="341">
        <f t="shared" ref="AC254:AC263" si="596">ROUND(S254,0)</f>
        <v>26818837</v>
      </c>
      <c r="AD254" s="340">
        <f t="shared" ref="AD254:AD263" si="597">S254-AC254</f>
        <v>0</v>
      </c>
      <c r="AE254" s="207"/>
      <c r="AF254" s="207"/>
      <c r="AG254" s="635" t="s">
        <v>1075</v>
      </c>
      <c r="AH254" s="609" t="s">
        <v>275</v>
      </c>
      <c r="AI254" s="545" t="s">
        <v>746</v>
      </c>
      <c r="AJ254" s="673" t="s">
        <v>93</v>
      </c>
      <c r="AK254" s="662">
        <v>1</v>
      </c>
      <c r="AL254" s="663">
        <v>35866118</v>
      </c>
      <c r="AM254" s="664">
        <v>35866118</v>
      </c>
      <c r="AN254" s="665"/>
      <c r="AO254" s="666"/>
      <c r="AP254" s="667"/>
      <c r="AQ254" s="338">
        <f t="shared" ref="AQ254:AQ263" si="598">IF(EXACT(VLOOKUP(AG254,OFERTA_0,3,FALSE),AI254),1,0)</f>
        <v>1</v>
      </c>
      <c r="AR254" s="338">
        <f t="shared" ref="AR254:AR263" si="599">IF(EXACT(VLOOKUP(AG254,OFERTA_0,4,FALSE),AJ254),1,0)</f>
        <v>1</v>
      </c>
      <c r="AS254" s="338">
        <f t="shared" ref="AS254:AS263" si="600">IF(EXACT(VLOOKUP(AG254,OFERTA_0,5,FALSE),AK254),1,0)</f>
        <v>1</v>
      </c>
      <c r="AT254" s="338">
        <f t="shared" ref="AT254:AT263" si="601">IF(AL254=0,0,1)</f>
        <v>1</v>
      </c>
      <c r="AU254" s="338">
        <f t="shared" ref="AU254:AU263" si="602">IF(AM254=0,0,1)</f>
        <v>1</v>
      </c>
      <c r="AV254" s="338">
        <f>PRODUCT(AQ254:AU254)</f>
        <v>1</v>
      </c>
      <c r="AW254" s="341">
        <f t="shared" ref="AW254:AW263" si="603">ROUND(AM254,0)</f>
        <v>35866118</v>
      </c>
      <c r="AX254" s="340">
        <f t="shared" ref="AX254:AX263" si="604">AM254-AW254</f>
        <v>0</v>
      </c>
      <c r="BA254" s="635" t="s">
        <v>1075</v>
      </c>
      <c r="BB254" s="609" t="s">
        <v>275</v>
      </c>
      <c r="BC254" s="545" t="s">
        <v>746</v>
      </c>
      <c r="BD254" s="673" t="s">
        <v>93</v>
      </c>
      <c r="BE254" s="662">
        <v>1</v>
      </c>
      <c r="BF254" s="663">
        <v>13325027</v>
      </c>
      <c r="BG254" s="664">
        <v>13325027</v>
      </c>
      <c r="BH254" s="665"/>
      <c r="BI254" s="666"/>
      <c r="BJ254" s="667"/>
      <c r="BK254" s="338">
        <f t="shared" ref="BK254:BK263" si="605">IF(EXACT(VLOOKUP(BA254,OFERTA_0,3,FALSE),BC254),1,0)</f>
        <v>1</v>
      </c>
      <c r="BL254" s="338">
        <f t="shared" ref="BL254:BL263" si="606">IF(EXACT(VLOOKUP(BA254,OFERTA_0,4,FALSE),BD254),1,0)</f>
        <v>1</v>
      </c>
      <c r="BM254" s="338">
        <f t="shared" ref="BM254:BM263" si="607">IF(EXACT(VLOOKUP(BA254,OFERTA_0,5,FALSE),BE254),1,0)</f>
        <v>1</v>
      </c>
      <c r="BN254" s="338">
        <f t="shared" ref="BN254:BN263" si="608">IF(BF254=0,0,1)</f>
        <v>1</v>
      </c>
      <c r="BO254" s="338">
        <f t="shared" ref="BO254:BO263" si="609">IF(BG254=0,0,1)</f>
        <v>1</v>
      </c>
      <c r="BP254" s="338">
        <f>PRODUCT(BK254:BO254)</f>
        <v>1</v>
      </c>
      <c r="BQ254" s="341">
        <f t="shared" ref="BQ254:BQ263" si="610">ROUND(BG254,0)</f>
        <v>13325027</v>
      </c>
      <c r="BR254" s="340">
        <f t="shared" ref="BR254:BR263" si="611">BG254-BQ254</f>
        <v>0</v>
      </c>
    </row>
    <row r="255" spans="1:70" s="288" customFormat="1" ht="157.5" x14ac:dyDescent="0.2">
      <c r="A255" s="215">
        <f t="shared" si="587"/>
        <v>242</v>
      </c>
      <c r="B255" s="472" t="s">
        <v>1076</v>
      </c>
      <c r="C255" s="449" t="s">
        <v>280</v>
      </c>
      <c r="D255" s="565" t="s">
        <v>742</v>
      </c>
      <c r="E255" s="512" t="s">
        <v>93</v>
      </c>
      <c r="F255" s="500">
        <v>1</v>
      </c>
      <c r="G255" s="537"/>
      <c r="H255" s="501">
        <v>0</v>
      </c>
      <c r="I255" s="502"/>
      <c r="J255" s="503"/>
      <c r="K255" s="199"/>
      <c r="L255" s="199"/>
      <c r="M255" s="635" t="s">
        <v>1076</v>
      </c>
      <c r="N255" s="609" t="s">
        <v>280</v>
      </c>
      <c r="O255" s="545" t="s">
        <v>742</v>
      </c>
      <c r="P255" s="674" t="s">
        <v>93</v>
      </c>
      <c r="Q255" s="662">
        <v>1</v>
      </c>
      <c r="R255" s="663">
        <v>14654417</v>
      </c>
      <c r="S255" s="664">
        <v>14654417</v>
      </c>
      <c r="T255" s="665"/>
      <c r="U255" s="666"/>
      <c r="V255" s="667"/>
      <c r="W255" s="338">
        <f t="shared" si="591"/>
        <v>1</v>
      </c>
      <c r="X255" s="338">
        <f t="shared" si="592"/>
        <v>1</v>
      </c>
      <c r="Y255" s="338">
        <f t="shared" si="593"/>
        <v>1</v>
      </c>
      <c r="Z255" s="338">
        <f t="shared" si="594"/>
        <v>1</v>
      </c>
      <c r="AA255" s="338">
        <f t="shared" si="595"/>
        <v>1</v>
      </c>
      <c r="AB255" s="338">
        <f t="shared" ref="AB255:AB272" si="612">PRODUCT(W255:AA255)</f>
        <v>1</v>
      </c>
      <c r="AC255" s="341">
        <f t="shared" si="596"/>
        <v>14654417</v>
      </c>
      <c r="AD255" s="340">
        <f t="shared" si="597"/>
        <v>0</v>
      </c>
      <c r="AE255" s="207"/>
      <c r="AF255" s="207"/>
      <c r="AG255" s="635" t="s">
        <v>1076</v>
      </c>
      <c r="AH255" s="609" t="s">
        <v>280</v>
      </c>
      <c r="AI255" s="545" t="s">
        <v>742</v>
      </c>
      <c r="AJ255" s="674" t="s">
        <v>93</v>
      </c>
      <c r="AK255" s="662">
        <v>1</v>
      </c>
      <c r="AL255" s="663">
        <v>16510352</v>
      </c>
      <c r="AM255" s="664">
        <v>16510352</v>
      </c>
      <c r="AN255" s="665"/>
      <c r="AO255" s="666"/>
      <c r="AP255" s="667"/>
      <c r="AQ255" s="338">
        <f t="shared" si="598"/>
        <v>1</v>
      </c>
      <c r="AR255" s="338">
        <f t="shared" si="599"/>
        <v>1</v>
      </c>
      <c r="AS255" s="338">
        <f t="shared" si="600"/>
        <v>1</v>
      </c>
      <c r="AT255" s="338">
        <f t="shared" si="601"/>
        <v>1</v>
      </c>
      <c r="AU255" s="338">
        <f t="shared" si="602"/>
        <v>1</v>
      </c>
      <c r="AV255" s="338">
        <f t="shared" ref="AV255:AV263" si="613">PRODUCT(AQ255:AU255)</f>
        <v>1</v>
      </c>
      <c r="AW255" s="341">
        <f t="shared" si="603"/>
        <v>16510352</v>
      </c>
      <c r="AX255" s="340">
        <f t="shared" si="604"/>
        <v>0</v>
      </c>
      <c r="BA255" s="635" t="s">
        <v>1076</v>
      </c>
      <c r="BB255" s="609" t="s">
        <v>280</v>
      </c>
      <c r="BC255" s="545" t="s">
        <v>742</v>
      </c>
      <c r="BD255" s="674" t="s">
        <v>93</v>
      </c>
      <c r="BE255" s="662">
        <v>1</v>
      </c>
      <c r="BF255" s="663">
        <v>6415754</v>
      </c>
      <c r="BG255" s="664">
        <v>6415754</v>
      </c>
      <c r="BH255" s="665"/>
      <c r="BI255" s="666"/>
      <c r="BJ255" s="667"/>
      <c r="BK255" s="338">
        <f t="shared" si="605"/>
        <v>1</v>
      </c>
      <c r="BL255" s="338">
        <f t="shared" si="606"/>
        <v>1</v>
      </c>
      <c r="BM255" s="338">
        <f t="shared" si="607"/>
        <v>1</v>
      </c>
      <c r="BN255" s="338">
        <f t="shared" si="608"/>
        <v>1</v>
      </c>
      <c r="BO255" s="338">
        <f t="shared" si="609"/>
        <v>1</v>
      </c>
      <c r="BP255" s="338">
        <f t="shared" ref="BP255:BP263" si="614">PRODUCT(BK255:BO255)</f>
        <v>1</v>
      </c>
      <c r="BQ255" s="341">
        <f t="shared" si="610"/>
        <v>6415754</v>
      </c>
      <c r="BR255" s="340">
        <f t="shared" si="611"/>
        <v>0</v>
      </c>
    </row>
    <row r="256" spans="1:70" s="288" customFormat="1" ht="94.5" x14ac:dyDescent="0.2">
      <c r="A256" s="215">
        <f t="shared" si="587"/>
        <v>243</v>
      </c>
      <c r="B256" s="472" t="s">
        <v>1077</v>
      </c>
      <c r="C256" s="449" t="s">
        <v>280</v>
      </c>
      <c r="D256" s="571" t="s">
        <v>1078</v>
      </c>
      <c r="E256" s="505" t="s">
        <v>93</v>
      </c>
      <c r="F256" s="500">
        <v>1</v>
      </c>
      <c r="G256" s="537"/>
      <c r="H256" s="501">
        <v>0</v>
      </c>
      <c r="I256" s="502"/>
      <c r="J256" s="503"/>
      <c r="K256" s="199"/>
      <c r="L256" s="199"/>
      <c r="M256" s="635" t="s">
        <v>1077</v>
      </c>
      <c r="N256" s="609" t="s">
        <v>280</v>
      </c>
      <c r="O256" s="554" t="s">
        <v>1078</v>
      </c>
      <c r="P256" s="670" t="s">
        <v>93</v>
      </c>
      <c r="Q256" s="662">
        <v>1</v>
      </c>
      <c r="R256" s="663">
        <v>3230656</v>
      </c>
      <c r="S256" s="664">
        <v>3230656</v>
      </c>
      <c r="T256" s="665"/>
      <c r="U256" s="666"/>
      <c r="V256" s="667"/>
      <c r="W256" s="338">
        <f t="shared" si="591"/>
        <v>1</v>
      </c>
      <c r="X256" s="338">
        <f t="shared" si="592"/>
        <v>1</v>
      </c>
      <c r="Y256" s="338">
        <f t="shared" si="593"/>
        <v>1</v>
      </c>
      <c r="Z256" s="338">
        <f t="shared" si="594"/>
        <v>1</v>
      </c>
      <c r="AA256" s="338">
        <f t="shared" si="595"/>
        <v>1</v>
      </c>
      <c r="AB256" s="338">
        <f t="shared" si="612"/>
        <v>1</v>
      </c>
      <c r="AC256" s="341">
        <f t="shared" si="596"/>
        <v>3230656</v>
      </c>
      <c r="AD256" s="340">
        <f t="shared" si="597"/>
        <v>0</v>
      </c>
      <c r="AE256" s="207"/>
      <c r="AF256" s="207"/>
      <c r="AG256" s="635" t="s">
        <v>1077</v>
      </c>
      <c r="AH256" s="609" t="s">
        <v>280</v>
      </c>
      <c r="AI256" s="554" t="s">
        <v>1078</v>
      </c>
      <c r="AJ256" s="670" t="s">
        <v>93</v>
      </c>
      <c r="AK256" s="662">
        <v>1</v>
      </c>
      <c r="AL256" s="663">
        <v>5228881</v>
      </c>
      <c r="AM256" s="664">
        <v>5228881</v>
      </c>
      <c r="AN256" s="665"/>
      <c r="AO256" s="666"/>
      <c r="AP256" s="667"/>
      <c r="AQ256" s="338">
        <f t="shared" si="598"/>
        <v>1</v>
      </c>
      <c r="AR256" s="338">
        <f t="shared" si="599"/>
        <v>1</v>
      </c>
      <c r="AS256" s="338">
        <f t="shared" si="600"/>
        <v>1</v>
      </c>
      <c r="AT256" s="338">
        <f t="shared" si="601"/>
        <v>1</v>
      </c>
      <c r="AU256" s="338">
        <f t="shared" si="602"/>
        <v>1</v>
      </c>
      <c r="AV256" s="338">
        <f t="shared" si="613"/>
        <v>1</v>
      </c>
      <c r="AW256" s="341">
        <f t="shared" si="603"/>
        <v>5228881</v>
      </c>
      <c r="AX256" s="340">
        <f t="shared" si="604"/>
        <v>0</v>
      </c>
      <c r="BA256" s="635" t="s">
        <v>1077</v>
      </c>
      <c r="BB256" s="609" t="s">
        <v>280</v>
      </c>
      <c r="BC256" s="554" t="s">
        <v>1078</v>
      </c>
      <c r="BD256" s="670" t="s">
        <v>93</v>
      </c>
      <c r="BE256" s="662">
        <v>1</v>
      </c>
      <c r="BF256" s="663">
        <v>5132603</v>
      </c>
      <c r="BG256" s="664">
        <v>5132603</v>
      </c>
      <c r="BH256" s="665"/>
      <c r="BI256" s="666"/>
      <c r="BJ256" s="667"/>
      <c r="BK256" s="338">
        <f t="shared" si="605"/>
        <v>1</v>
      </c>
      <c r="BL256" s="338">
        <f t="shared" si="606"/>
        <v>1</v>
      </c>
      <c r="BM256" s="338">
        <f t="shared" si="607"/>
        <v>1</v>
      </c>
      <c r="BN256" s="338">
        <f t="shared" si="608"/>
        <v>1</v>
      </c>
      <c r="BO256" s="338">
        <f t="shared" si="609"/>
        <v>1</v>
      </c>
      <c r="BP256" s="338">
        <f t="shared" si="614"/>
        <v>1</v>
      </c>
      <c r="BQ256" s="341">
        <f t="shared" si="610"/>
        <v>5132603</v>
      </c>
      <c r="BR256" s="340">
        <f t="shared" si="611"/>
        <v>0</v>
      </c>
    </row>
    <row r="257" spans="1:70" s="288" customFormat="1" ht="78.75" x14ac:dyDescent="0.2">
      <c r="A257" s="215">
        <f t="shared" si="587"/>
        <v>244</v>
      </c>
      <c r="B257" s="472" t="s">
        <v>1079</v>
      </c>
      <c r="C257" s="449" t="s">
        <v>280</v>
      </c>
      <c r="D257" s="571" t="s">
        <v>1080</v>
      </c>
      <c r="E257" s="505" t="s">
        <v>93</v>
      </c>
      <c r="F257" s="500">
        <v>1</v>
      </c>
      <c r="G257" s="537"/>
      <c r="H257" s="501">
        <v>0</v>
      </c>
      <c r="I257" s="453"/>
      <c r="J257" s="484"/>
      <c r="K257" s="199"/>
      <c r="L257" s="199"/>
      <c r="M257" s="635" t="s">
        <v>1079</v>
      </c>
      <c r="N257" s="609" t="s">
        <v>280</v>
      </c>
      <c r="O257" s="554" t="s">
        <v>1080</v>
      </c>
      <c r="P257" s="670" t="s">
        <v>93</v>
      </c>
      <c r="Q257" s="662">
        <v>1</v>
      </c>
      <c r="R257" s="663">
        <v>3282814</v>
      </c>
      <c r="S257" s="664">
        <v>3282814</v>
      </c>
      <c r="T257" s="614"/>
      <c r="U257" s="614"/>
      <c r="V257" s="645"/>
      <c r="W257" s="338">
        <f t="shared" si="591"/>
        <v>1</v>
      </c>
      <c r="X257" s="338">
        <f t="shared" si="592"/>
        <v>1</v>
      </c>
      <c r="Y257" s="338">
        <f t="shared" si="593"/>
        <v>1</v>
      </c>
      <c r="Z257" s="338">
        <f t="shared" si="594"/>
        <v>1</v>
      </c>
      <c r="AA257" s="338">
        <f t="shared" si="595"/>
        <v>1</v>
      </c>
      <c r="AB257" s="338">
        <f t="shared" si="612"/>
        <v>1</v>
      </c>
      <c r="AC257" s="341">
        <f t="shared" si="596"/>
        <v>3282814</v>
      </c>
      <c r="AD257" s="340">
        <f t="shared" si="597"/>
        <v>0</v>
      </c>
      <c r="AE257" s="207"/>
      <c r="AF257" s="207"/>
      <c r="AG257" s="635" t="s">
        <v>1079</v>
      </c>
      <c r="AH257" s="609" t="s">
        <v>280</v>
      </c>
      <c r="AI257" s="554" t="s">
        <v>1080</v>
      </c>
      <c r="AJ257" s="670" t="s">
        <v>93</v>
      </c>
      <c r="AK257" s="662">
        <v>1</v>
      </c>
      <c r="AL257" s="663">
        <v>4522050</v>
      </c>
      <c r="AM257" s="664">
        <v>4522050</v>
      </c>
      <c r="AN257" s="614"/>
      <c r="AO257" s="614"/>
      <c r="AP257" s="645"/>
      <c r="AQ257" s="338">
        <f t="shared" si="598"/>
        <v>1</v>
      </c>
      <c r="AR257" s="338">
        <f t="shared" si="599"/>
        <v>1</v>
      </c>
      <c r="AS257" s="338">
        <f t="shared" si="600"/>
        <v>1</v>
      </c>
      <c r="AT257" s="338">
        <f t="shared" si="601"/>
        <v>1</v>
      </c>
      <c r="AU257" s="338">
        <f t="shared" si="602"/>
        <v>1</v>
      </c>
      <c r="AV257" s="338">
        <f t="shared" si="613"/>
        <v>1</v>
      </c>
      <c r="AW257" s="341">
        <f t="shared" si="603"/>
        <v>4522050</v>
      </c>
      <c r="AX257" s="340">
        <f t="shared" si="604"/>
        <v>0</v>
      </c>
      <c r="BA257" s="635" t="s">
        <v>1079</v>
      </c>
      <c r="BB257" s="609" t="s">
        <v>280</v>
      </c>
      <c r="BC257" s="554" t="s">
        <v>1080</v>
      </c>
      <c r="BD257" s="670" t="s">
        <v>93</v>
      </c>
      <c r="BE257" s="662">
        <v>1</v>
      </c>
      <c r="BF257" s="663">
        <v>3898804</v>
      </c>
      <c r="BG257" s="664">
        <v>3898804</v>
      </c>
      <c r="BH257" s="614"/>
      <c r="BI257" s="614"/>
      <c r="BJ257" s="645"/>
      <c r="BK257" s="338">
        <f t="shared" si="605"/>
        <v>1</v>
      </c>
      <c r="BL257" s="338">
        <f t="shared" si="606"/>
        <v>1</v>
      </c>
      <c r="BM257" s="338">
        <f t="shared" si="607"/>
        <v>1</v>
      </c>
      <c r="BN257" s="338">
        <f t="shared" si="608"/>
        <v>1</v>
      </c>
      <c r="BO257" s="338">
        <f t="shared" si="609"/>
        <v>1</v>
      </c>
      <c r="BP257" s="338">
        <f t="shared" si="614"/>
        <v>1</v>
      </c>
      <c r="BQ257" s="341">
        <f t="shared" si="610"/>
        <v>3898804</v>
      </c>
      <c r="BR257" s="340">
        <f t="shared" si="611"/>
        <v>0</v>
      </c>
    </row>
    <row r="258" spans="1:70" s="288" customFormat="1" ht="90" x14ac:dyDescent="0.2">
      <c r="A258" s="215">
        <f t="shared" si="587"/>
        <v>245</v>
      </c>
      <c r="B258" s="472" t="s">
        <v>1081</v>
      </c>
      <c r="C258" s="449" t="s">
        <v>280</v>
      </c>
      <c r="D258" s="571" t="s">
        <v>1082</v>
      </c>
      <c r="E258" s="505" t="s">
        <v>93</v>
      </c>
      <c r="F258" s="500">
        <v>1</v>
      </c>
      <c r="G258" s="537"/>
      <c r="H258" s="501">
        <v>0</v>
      </c>
      <c r="I258" s="502"/>
      <c r="J258" s="503"/>
      <c r="K258" s="199"/>
      <c r="L258" s="199"/>
      <c r="M258" s="635" t="s">
        <v>1081</v>
      </c>
      <c r="N258" s="609" t="s">
        <v>280</v>
      </c>
      <c r="O258" s="554" t="s">
        <v>1082</v>
      </c>
      <c r="P258" s="670" t="s">
        <v>93</v>
      </c>
      <c r="Q258" s="662">
        <v>1</v>
      </c>
      <c r="R258" s="663">
        <v>3045665</v>
      </c>
      <c r="S258" s="664">
        <v>3045665</v>
      </c>
      <c r="T258" s="665"/>
      <c r="U258" s="666"/>
      <c r="V258" s="667"/>
      <c r="W258" s="338">
        <f t="shared" si="591"/>
        <v>1</v>
      </c>
      <c r="X258" s="338">
        <f t="shared" si="592"/>
        <v>1</v>
      </c>
      <c r="Y258" s="338">
        <f t="shared" si="593"/>
        <v>1</v>
      </c>
      <c r="Z258" s="338">
        <f t="shared" si="594"/>
        <v>1</v>
      </c>
      <c r="AA258" s="338">
        <f t="shared" si="595"/>
        <v>1</v>
      </c>
      <c r="AB258" s="338">
        <f t="shared" si="612"/>
        <v>1</v>
      </c>
      <c r="AC258" s="341">
        <f t="shared" si="596"/>
        <v>3045665</v>
      </c>
      <c r="AD258" s="340">
        <f t="shared" si="597"/>
        <v>0</v>
      </c>
      <c r="AE258" s="207"/>
      <c r="AF258" s="207"/>
      <c r="AG258" s="635" t="s">
        <v>1081</v>
      </c>
      <c r="AH258" s="609" t="s">
        <v>280</v>
      </c>
      <c r="AI258" s="554" t="s">
        <v>1082</v>
      </c>
      <c r="AJ258" s="670" t="s">
        <v>93</v>
      </c>
      <c r="AK258" s="662">
        <v>1</v>
      </c>
      <c r="AL258" s="663">
        <v>4670930</v>
      </c>
      <c r="AM258" s="664">
        <v>4670930</v>
      </c>
      <c r="AN258" s="665"/>
      <c r="AO258" s="666"/>
      <c r="AP258" s="667"/>
      <c r="AQ258" s="338">
        <f t="shared" si="598"/>
        <v>1</v>
      </c>
      <c r="AR258" s="338">
        <f t="shared" si="599"/>
        <v>1</v>
      </c>
      <c r="AS258" s="338">
        <f t="shared" si="600"/>
        <v>1</v>
      </c>
      <c r="AT258" s="338">
        <f t="shared" si="601"/>
        <v>1</v>
      </c>
      <c r="AU258" s="338">
        <f t="shared" si="602"/>
        <v>1</v>
      </c>
      <c r="AV258" s="338">
        <f t="shared" si="613"/>
        <v>1</v>
      </c>
      <c r="AW258" s="341">
        <f t="shared" si="603"/>
        <v>4670930</v>
      </c>
      <c r="AX258" s="340">
        <f t="shared" si="604"/>
        <v>0</v>
      </c>
      <c r="BA258" s="635" t="s">
        <v>1081</v>
      </c>
      <c r="BB258" s="609" t="s">
        <v>280</v>
      </c>
      <c r="BC258" s="554" t="s">
        <v>1082</v>
      </c>
      <c r="BD258" s="670" t="s">
        <v>93</v>
      </c>
      <c r="BE258" s="662">
        <v>1</v>
      </c>
      <c r="BF258" s="663">
        <v>3997508</v>
      </c>
      <c r="BG258" s="664">
        <v>3997508</v>
      </c>
      <c r="BH258" s="665"/>
      <c r="BI258" s="666"/>
      <c r="BJ258" s="667"/>
      <c r="BK258" s="338">
        <f t="shared" si="605"/>
        <v>1</v>
      </c>
      <c r="BL258" s="338">
        <f t="shared" si="606"/>
        <v>1</v>
      </c>
      <c r="BM258" s="338">
        <f t="shared" si="607"/>
        <v>1</v>
      </c>
      <c r="BN258" s="338">
        <f t="shared" si="608"/>
        <v>1</v>
      </c>
      <c r="BO258" s="338">
        <f t="shared" si="609"/>
        <v>1</v>
      </c>
      <c r="BP258" s="338">
        <f t="shared" si="614"/>
        <v>1</v>
      </c>
      <c r="BQ258" s="341">
        <f t="shared" si="610"/>
        <v>3997508</v>
      </c>
      <c r="BR258" s="340">
        <f t="shared" si="611"/>
        <v>0</v>
      </c>
    </row>
    <row r="259" spans="1:70" s="288" customFormat="1" ht="78.75" x14ac:dyDescent="0.2">
      <c r="A259" s="215">
        <f t="shared" si="587"/>
        <v>246</v>
      </c>
      <c r="B259" s="472" t="s">
        <v>1083</v>
      </c>
      <c r="C259" s="449" t="s">
        <v>280</v>
      </c>
      <c r="D259" s="571" t="s">
        <v>1084</v>
      </c>
      <c r="E259" s="505" t="s">
        <v>93</v>
      </c>
      <c r="F259" s="500">
        <v>1</v>
      </c>
      <c r="G259" s="537"/>
      <c r="H259" s="501">
        <v>0</v>
      </c>
      <c r="I259" s="502"/>
      <c r="J259" s="503"/>
      <c r="K259" s="199"/>
      <c r="L259" s="199"/>
      <c r="M259" s="635" t="s">
        <v>1083</v>
      </c>
      <c r="N259" s="609" t="s">
        <v>280</v>
      </c>
      <c r="O259" s="554" t="s">
        <v>1084</v>
      </c>
      <c r="P259" s="670" t="s">
        <v>93</v>
      </c>
      <c r="Q259" s="662">
        <v>1</v>
      </c>
      <c r="R259" s="663">
        <v>3283007</v>
      </c>
      <c r="S259" s="664">
        <v>3283007</v>
      </c>
      <c r="T259" s="665"/>
      <c r="U259" s="666"/>
      <c r="V259" s="667"/>
      <c r="W259" s="338">
        <f t="shared" si="591"/>
        <v>1</v>
      </c>
      <c r="X259" s="338">
        <f t="shared" si="592"/>
        <v>1</v>
      </c>
      <c r="Y259" s="338">
        <f t="shared" si="593"/>
        <v>1</v>
      </c>
      <c r="Z259" s="338">
        <f t="shared" si="594"/>
        <v>1</v>
      </c>
      <c r="AA259" s="338">
        <f t="shared" si="595"/>
        <v>1</v>
      </c>
      <c r="AB259" s="338">
        <f t="shared" si="612"/>
        <v>1</v>
      </c>
      <c r="AC259" s="341">
        <f t="shared" si="596"/>
        <v>3283007</v>
      </c>
      <c r="AD259" s="340">
        <f t="shared" si="597"/>
        <v>0</v>
      </c>
      <c r="AE259" s="207"/>
      <c r="AF259" s="207"/>
      <c r="AG259" s="635" t="s">
        <v>1083</v>
      </c>
      <c r="AH259" s="609" t="s">
        <v>280</v>
      </c>
      <c r="AI259" s="554" t="s">
        <v>1084</v>
      </c>
      <c r="AJ259" s="670" t="s">
        <v>93</v>
      </c>
      <c r="AK259" s="662">
        <v>1</v>
      </c>
      <c r="AL259" s="663">
        <v>4620840</v>
      </c>
      <c r="AM259" s="664">
        <v>4620840</v>
      </c>
      <c r="AN259" s="665"/>
      <c r="AO259" s="666"/>
      <c r="AP259" s="667"/>
      <c r="AQ259" s="338">
        <f t="shared" si="598"/>
        <v>1</v>
      </c>
      <c r="AR259" s="338">
        <f t="shared" si="599"/>
        <v>1</v>
      </c>
      <c r="AS259" s="338">
        <f t="shared" si="600"/>
        <v>1</v>
      </c>
      <c r="AT259" s="338">
        <f t="shared" si="601"/>
        <v>1</v>
      </c>
      <c r="AU259" s="338">
        <f t="shared" si="602"/>
        <v>1</v>
      </c>
      <c r="AV259" s="338">
        <f t="shared" si="613"/>
        <v>1</v>
      </c>
      <c r="AW259" s="341">
        <f t="shared" si="603"/>
        <v>4620840</v>
      </c>
      <c r="AX259" s="340">
        <f t="shared" si="604"/>
        <v>0</v>
      </c>
      <c r="BA259" s="635" t="s">
        <v>1083</v>
      </c>
      <c r="BB259" s="609" t="s">
        <v>280</v>
      </c>
      <c r="BC259" s="554" t="s">
        <v>1084</v>
      </c>
      <c r="BD259" s="670" t="s">
        <v>93</v>
      </c>
      <c r="BE259" s="662">
        <v>1</v>
      </c>
      <c r="BF259" s="663">
        <v>3898804</v>
      </c>
      <c r="BG259" s="664">
        <v>3898804</v>
      </c>
      <c r="BH259" s="665"/>
      <c r="BI259" s="666"/>
      <c r="BJ259" s="667"/>
      <c r="BK259" s="338">
        <f t="shared" si="605"/>
        <v>1</v>
      </c>
      <c r="BL259" s="338">
        <f t="shared" si="606"/>
        <v>1</v>
      </c>
      <c r="BM259" s="338">
        <f t="shared" si="607"/>
        <v>1</v>
      </c>
      <c r="BN259" s="338">
        <f t="shared" si="608"/>
        <v>1</v>
      </c>
      <c r="BO259" s="338">
        <f t="shared" si="609"/>
        <v>1</v>
      </c>
      <c r="BP259" s="338">
        <f t="shared" si="614"/>
        <v>1</v>
      </c>
      <c r="BQ259" s="341">
        <f t="shared" si="610"/>
        <v>3898804</v>
      </c>
      <c r="BR259" s="340">
        <f t="shared" si="611"/>
        <v>0</v>
      </c>
    </row>
    <row r="260" spans="1:70" s="288" customFormat="1" ht="78.75" x14ac:dyDescent="0.2">
      <c r="A260" s="215">
        <f t="shared" si="587"/>
        <v>247</v>
      </c>
      <c r="B260" s="472" t="s">
        <v>1085</v>
      </c>
      <c r="C260" s="449" t="s">
        <v>275</v>
      </c>
      <c r="D260" s="571" t="s">
        <v>1086</v>
      </c>
      <c r="E260" s="499" t="s">
        <v>93</v>
      </c>
      <c r="F260" s="500">
        <v>1</v>
      </c>
      <c r="G260" s="537"/>
      <c r="H260" s="501">
        <v>0</v>
      </c>
      <c r="I260" s="502"/>
      <c r="J260" s="503"/>
      <c r="K260" s="199"/>
      <c r="L260" s="199"/>
      <c r="M260" s="635" t="s">
        <v>1085</v>
      </c>
      <c r="N260" s="609" t="s">
        <v>275</v>
      </c>
      <c r="O260" s="554" t="s">
        <v>1086</v>
      </c>
      <c r="P260" s="661" t="s">
        <v>93</v>
      </c>
      <c r="Q260" s="662">
        <v>1</v>
      </c>
      <c r="R260" s="663">
        <v>3022657</v>
      </c>
      <c r="S260" s="664">
        <v>3022657</v>
      </c>
      <c r="T260" s="614"/>
      <c r="U260" s="666"/>
      <c r="V260" s="667"/>
      <c r="W260" s="338">
        <f t="shared" si="591"/>
        <v>1</v>
      </c>
      <c r="X260" s="338">
        <f t="shared" si="592"/>
        <v>1</v>
      </c>
      <c r="Y260" s="338">
        <f t="shared" si="593"/>
        <v>1</v>
      </c>
      <c r="Z260" s="338">
        <f t="shared" si="594"/>
        <v>1</v>
      </c>
      <c r="AA260" s="338">
        <f t="shared" si="595"/>
        <v>1</v>
      </c>
      <c r="AB260" s="338">
        <f t="shared" si="612"/>
        <v>1</v>
      </c>
      <c r="AC260" s="341">
        <f t="shared" si="596"/>
        <v>3022657</v>
      </c>
      <c r="AD260" s="340">
        <f t="shared" si="597"/>
        <v>0</v>
      </c>
      <c r="AE260" s="207"/>
      <c r="AF260" s="207"/>
      <c r="AG260" s="635" t="s">
        <v>1085</v>
      </c>
      <c r="AH260" s="609" t="s">
        <v>275</v>
      </c>
      <c r="AI260" s="554" t="s">
        <v>1086</v>
      </c>
      <c r="AJ260" s="661" t="s">
        <v>93</v>
      </c>
      <c r="AK260" s="662">
        <v>1</v>
      </c>
      <c r="AL260" s="663">
        <v>4620840</v>
      </c>
      <c r="AM260" s="664">
        <v>4620840</v>
      </c>
      <c r="AN260" s="614"/>
      <c r="AO260" s="666"/>
      <c r="AP260" s="667"/>
      <c r="AQ260" s="338">
        <f t="shared" si="598"/>
        <v>1</v>
      </c>
      <c r="AR260" s="338">
        <f t="shared" si="599"/>
        <v>1</v>
      </c>
      <c r="AS260" s="338">
        <f t="shared" si="600"/>
        <v>1</v>
      </c>
      <c r="AT260" s="338">
        <f t="shared" si="601"/>
        <v>1</v>
      </c>
      <c r="AU260" s="338">
        <f t="shared" si="602"/>
        <v>1</v>
      </c>
      <c r="AV260" s="338">
        <f t="shared" si="613"/>
        <v>1</v>
      </c>
      <c r="AW260" s="341">
        <f t="shared" si="603"/>
        <v>4620840</v>
      </c>
      <c r="AX260" s="340">
        <f t="shared" si="604"/>
        <v>0</v>
      </c>
      <c r="BA260" s="635" t="s">
        <v>1085</v>
      </c>
      <c r="BB260" s="609" t="s">
        <v>275</v>
      </c>
      <c r="BC260" s="554" t="s">
        <v>1086</v>
      </c>
      <c r="BD260" s="661" t="s">
        <v>93</v>
      </c>
      <c r="BE260" s="662">
        <v>1</v>
      </c>
      <c r="BF260" s="663">
        <v>3800100</v>
      </c>
      <c r="BG260" s="664">
        <v>3800100</v>
      </c>
      <c r="BH260" s="614"/>
      <c r="BI260" s="666"/>
      <c r="BJ260" s="667"/>
      <c r="BK260" s="338">
        <f t="shared" si="605"/>
        <v>1</v>
      </c>
      <c r="BL260" s="338">
        <f t="shared" si="606"/>
        <v>1</v>
      </c>
      <c r="BM260" s="338">
        <f t="shared" si="607"/>
        <v>1</v>
      </c>
      <c r="BN260" s="338">
        <f t="shared" si="608"/>
        <v>1</v>
      </c>
      <c r="BO260" s="338">
        <f t="shared" si="609"/>
        <v>1</v>
      </c>
      <c r="BP260" s="338">
        <f t="shared" si="614"/>
        <v>1</v>
      </c>
      <c r="BQ260" s="341">
        <f t="shared" si="610"/>
        <v>3800100</v>
      </c>
      <c r="BR260" s="340">
        <f t="shared" si="611"/>
        <v>0</v>
      </c>
    </row>
    <row r="261" spans="1:70" s="288" customFormat="1" ht="47.25" x14ac:dyDescent="0.2">
      <c r="A261" s="215">
        <f t="shared" si="587"/>
        <v>248</v>
      </c>
      <c r="B261" s="472" t="s">
        <v>1087</v>
      </c>
      <c r="C261" s="449" t="s">
        <v>275</v>
      </c>
      <c r="D261" s="571" t="s">
        <v>1088</v>
      </c>
      <c r="E261" s="504" t="s">
        <v>93</v>
      </c>
      <c r="F261" s="500">
        <v>1</v>
      </c>
      <c r="G261" s="537"/>
      <c r="H261" s="501">
        <v>0</v>
      </c>
      <c r="I261" s="502"/>
      <c r="J261" s="503"/>
      <c r="K261" s="199"/>
      <c r="L261" s="199"/>
      <c r="M261" s="635" t="s">
        <v>1087</v>
      </c>
      <c r="N261" s="609" t="s">
        <v>275</v>
      </c>
      <c r="O261" s="554" t="s">
        <v>1088</v>
      </c>
      <c r="P261" s="668" t="s">
        <v>93</v>
      </c>
      <c r="Q261" s="662">
        <v>1</v>
      </c>
      <c r="R261" s="663">
        <v>10815270</v>
      </c>
      <c r="S261" s="664">
        <v>10815270</v>
      </c>
      <c r="T261" s="665"/>
      <c r="U261" s="666"/>
      <c r="V261" s="667"/>
      <c r="W261" s="338">
        <f t="shared" si="591"/>
        <v>1</v>
      </c>
      <c r="X261" s="338">
        <f t="shared" si="592"/>
        <v>1</v>
      </c>
      <c r="Y261" s="338">
        <f t="shared" si="593"/>
        <v>1</v>
      </c>
      <c r="Z261" s="338">
        <f t="shared" si="594"/>
        <v>1</v>
      </c>
      <c r="AA261" s="338">
        <f t="shared" si="595"/>
        <v>1</v>
      </c>
      <c r="AB261" s="338">
        <f t="shared" si="612"/>
        <v>1</v>
      </c>
      <c r="AC261" s="341">
        <f t="shared" si="596"/>
        <v>10815270</v>
      </c>
      <c r="AD261" s="340">
        <f t="shared" si="597"/>
        <v>0</v>
      </c>
      <c r="AE261" s="207"/>
      <c r="AF261" s="207"/>
      <c r="AG261" s="635" t="s">
        <v>1087</v>
      </c>
      <c r="AH261" s="609" t="s">
        <v>275</v>
      </c>
      <c r="AI261" s="554" t="s">
        <v>1088</v>
      </c>
      <c r="AJ261" s="668" t="s">
        <v>93</v>
      </c>
      <c r="AK261" s="662">
        <v>1</v>
      </c>
      <c r="AL261" s="663">
        <v>6575756</v>
      </c>
      <c r="AM261" s="664">
        <v>6575756</v>
      </c>
      <c r="AN261" s="665"/>
      <c r="AO261" s="666"/>
      <c r="AP261" s="667"/>
      <c r="AQ261" s="338">
        <f t="shared" si="598"/>
        <v>1</v>
      </c>
      <c r="AR261" s="338">
        <f t="shared" si="599"/>
        <v>1</v>
      </c>
      <c r="AS261" s="338">
        <f t="shared" si="600"/>
        <v>1</v>
      </c>
      <c r="AT261" s="338">
        <f t="shared" si="601"/>
        <v>1</v>
      </c>
      <c r="AU261" s="338">
        <f t="shared" si="602"/>
        <v>1</v>
      </c>
      <c r="AV261" s="338">
        <f t="shared" si="613"/>
        <v>1</v>
      </c>
      <c r="AW261" s="341">
        <f t="shared" si="603"/>
        <v>6575756</v>
      </c>
      <c r="AX261" s="340">
        <f t="shared" si="604"/>
        <v>0</v>
      </c>
      <c r="BA261" s="635" t="s">
        <v>1087</v>
      </c>
      <c r="BB261" s="609" t="s">
        <v>275</v>
      </c>
      <c r="BC261" s="554" t="s">
        <v>1088</v>
      </c>
      <c r="BD261" s="668" t="s">
        <v>93</v>
      </c>
      <c r="BE261" s="662">
        <v>1</v>
      </c>
      <c r="BF261" s="663">
        <v>2319542</v>
      </c>
      <c r="BG261" s="664">
        <v>2319542</v>
      </c>
      <c r="BH261" s="665"/>
      <c r="BI261" s="666"/>
      <c r="BJ261" s="667"/>
      <c r="BK261" s="338">
        <f t="shared" si="605"/>
        <v>1</v>
      </c>
      <c r="BL261" s="338">
        <f t="shared" si="606"/>
        <v>1</v>
      </c>
      <c r="BM261" s="338">
        <f t="shared" si="607"/>
        <v>1</v>
      </c>
      <c r="BN261" s="338">
        <f t="shared" si="608"/>
        <v>1</v>
      </c>
      <c r="BO261" s="338">
        <f t="shared" si="609"/>
        <v>1</v>
      </c>
      <c r="BP261" s="338">
        <f t="shared" si="614"/>
        <v>1</v>
      </c>
      <c r="BQ261" s="341">
        <f t="shared" si="610"/>
        <v>2319542</v>
      </c>
      <c r="BR261" s="340">
        <f t="shared" si="611"/>
        <v>0</v>
      </c>
    </row>
    <row r="262" spans="1:70" s="288" customFormat="1" ht="31.5" x14ac:dyDescent="0.2">
      <c r="A262" s="215">
        <f t="shared" si="587"/>
        <v>249</v>
      </c>
      <c r="B262" s="472" t="s">
        <v>1089</v>
      </c>
      <c r="C262" s="449" t="s">
        <v>275</v>
      </c>
      <c r="D262" s="571" t="s">
        <v>1090</v>
      </c>
      <c r="E262" s="504" t="s">
        <v>93</v>
      </c>
      <c r="F262" s="500">
        <v>5</v>
      </c>
      <c r="G262" s="537"/>
      <c r="H262" s="501">
        <v>0</v>
      </c>
      <c r="I262" s="502"/>
      <c r="J262" s="503"/>
      <c r="K262" s="199"/>
      <c r="L262" s="199"/>
      <c r="M262" s="635" t="s">
        <v>1089</v>
      </c>
      <c r="N262" s="609" t="s">
        <v>275</v>
      </c>
      <c r="O262" s="554" t="s">
        <v>1090</v>
      </c>
      <c r="P262" s="668" t="s">
        <v>93</v>
      </c>
      <c r="Q262" s="662">
        <v>5</v>
      </c>
      <c r="R262" s="663">
        <v>4054801</v>
      </c>
      <c r="S262" s="664">
        <v>20274005</v>
      </c>
      <c r="T262" s="665"/>
      <c r="U262" s="666"/>
      <c r="V262" s="667"/>
      <c r="W262" s="338">
        <f t="shared" si="591"/>
        <v>1</v>
      </c>
      <c r="X262" s="338">
        <f t="shared" si="592"/>
        <v>1</v>
      </c>
      <c r="Y262" s="338">
        <f t="shared" si="593"/>
        <v>1</v>
      </c>
      <c r="Z262" s="338">
        <f t="shared" si="594"/>
        <v>1</v>
      </c>
      <c r="AA262" s="338">
        <f t="shared" si="595"/>
        <v>1</v>
      </c>
      <c r="AB262" s="338">
        <f t="shared" si="612"/>
        <v>1</v>
      </c>
      <c r="AC262" s="341">
        <f t="shared" si="596"/>
        <v>20274005</v>
      </c>
      <c r="AD262" s="340">
        <f t="shared" si="597"/>
        <v>0</v>
      </c>
      <c r="AE262" s="207"/>
      <c r="AF262" s="207"/>
      <c r="AG262" s="635" t="s">
        <v>1089</v>
      </c>
      <c r="AH262" s="609" t="s">
        <v>275</v>
      </c>
      <c r="AI262" s="554" t="s">
        <v>1090</v>
      </c>
      <c r="AJ262" s="668" t="s">
        <v>93</v>
      </c>
      <c r="AK262" s="662">
        <v>5</v>
      </c>
      <c r="AL262" s="663">
        <v>403506</v>
      </c>
      <c r="AM262" s="664">
        <v>2017530</v>
      </c>
      <c r="AN262" s="665"/>
      <c r="AO262" s="666"/>
      <c r="AP262" s="667"/>
      <c r="AQ262" s="338">
        <f t="shared" si="598"/>
        <v>1</v>
      </c>
      <c r="AR262" s="338">
        <f t="shared" si="599"/>
        <v>1</v>
      </c>
      <c r="AS262" s="338">
        <f t="shared" si="600"/>
        <v>1</v>
      </c>
      <c r="AT262" s="338">
        <f t="shared" si="601"/>
        <v>1</v>
      </c>
      <c r="AU262" s="338">
        <f t="shared" si="602"/>
        <v>1</v>
      </c>
      <c r="AV262" s="338">
        <f t="shared" si="613"/>
        <v>1</v>
      </c>
      <c r="AW262" s="341">
        <f t="shared" si="603"/>
        <v>2017530</v>
      </c>
      <c r="AX262" s="340">
        <f t="shared" si="604"/>
        <v>0</v>
      </c>
      <c r="BA262" s="635" t="s">
        <v>1089</v>
      </c>
      <c r="BB262" s="609" t="s">
        <v>275</v>
      </c>
      <c r="BC262" s="554" t="s">
        <v>1090</v>
      </c>
      <c r="BD262" s="668" t="s">
        <v>93</v>
      </c>
      <c r="BE262" s="662">
        <v>5</v>
      </c>
      <c r="BF262" s="663">
        <v>375075</v>
      </c>
      <c r="BG262" s="664">
        <v>1875375</v>
      </c>
      <c r="BH262" s="665"/>
      <c r="BI262" s="666"/>
      <c r="BJ262" s="667"/>
      <c r="BK262" s="338">
        <f t="shared" si="605"/>
        <v>1</v>
      </c>
      <c r="BL262" s="338">
        <f t="shared" si="606"/>
        <v>1</v>
      </c>
      <c r="BM262" s="338">
        <f t="shared" si="607"/>
        <v>1</v>
      </c>
      <c r="BN262" s="338">
        <f t="shared" si="608"/>
        <v>1</v>
      </c>
      <c r="BO262" s="338">
        <f t="shared" si="609"/>
        <v>1</v>
      </c>
      <c r="BP262" s="338">
        <f t="shared" si="614"/>
        <v>1</v>
      </c>
      <c r="BQ262" s="341">
        <f t="shared" si="610"/>
        <v>1875375</v>
      </c>
      <c r="BR262" s="340">
        <f t="shared" si="611"/>
        <v>0</v>
      </c>
    </row>
    <row r="263" spans="1:70" s="288" customFormat="1" ht="75" x14ac:dyDescent="0.2">
      <c r="A263" s="215">
        <f t="shared" si="587"/>
        <v>250</v>
      </c>
      <c r="B263" s="472" t="s">
        <v>1091</v>
      </c>
      <c r="C263" s="449" t="s">
        <v>280</v>
      </c>
      <c r="D263" s="571" t="s">
        <v>1536</v>
      </c>
      <c r="E263" s="499" t="s">
        <v>93</v>
      </c>
      <c r="F263" s="500">
        <v>1</v>
      </c>
      <c r="G263" s="537"/>
      <c r="H263" s="501">
        <v>0</v>
      </c>
      <c r="I263" s="502"/>
      <c r="J263" s="503"/>
      <c r="K263" s="199"/>
      <c r="L263" s="199"/>
      <c r="M263" s="635" t="s">
        <v>1091</v>
      </c>
      <c r="N263" s="609" t="s">
        <v>280</v>
      </c>
      <c r="O263" s="554" t="s">
        <v>1511</v>
      </c>
      <c r="P263" s="661" t="s">
        <v>93</v>
      </c>
      <c r="Q263" s="662">
        <v>1</v>
      </c>
      <c r="R263" s="663">
        <v>882101</v>
      </c>
      <c r="S263" s="664">
        <v>882101</v>
      </c>
      <c r="T263" s="665"/>
      <c r="U263" s="666"/>
      <c r="V263" s="667"/>
      <c r="W263" s="338">
        <f t="shared" si="591"/>
        <v>1</v>
      </c>
      <c r="X263" s="338">
        <f t="shared" si="592"/>
        <v>1</v>
      </c>
      <c r="Y263" s="338">
        <f t="shared" si="593"/>
        <v>1</v>
      </c>
      <c r="Z263" s="338">
        <f t="shared" si="594"/>
        <v>1</v>
      </c>
      <c r="AA263" s="338">
        <f t="shared" si="595"/>
        <v>1</v>
      </c>
      <c r="AB263" s="338">
        <f t="shared" si="612"/>
        <v>1</v>
      </c>
      <c r="AC263" s="341">
        <f t="shared" si="596"/>
        <v>882101</v>
      </c>
      <c r="AD263" s="340">
        <f t="shared" si="597"/>
        <v>0</v>
      </c>
      <c r="AE263" s="207"/>
      <c r="AF263" s="207"/>
      <c r="AG263" s="635" t="s">
        <v>1091</v>
      </c>
      <c r="AH263" s="609" t="s">
        <v>280</v>
      </c>
      <c r="AI263" s="554" t="s">
        <v>1572</v>
      </c>
      <c r="AJ263" s="661" t="s">
        <v>93</v>
      </c>
      <c r="AK263" s="662">
        <v>1</v>
      </c>
      <c r="AL263" s="663">
        <v>626130</v>
      </c>
      <c r="AM263" s="664">
        <v>626130</v>
      </c>
      <c r="AN263" s="665"/>
      <c r="AO263" s="666"/>
      <c r="AP263" s="667"/>
      <c r="AQ263" s="338">
        <f t="shared" si="598"/>
        <v>1</v>
      </c>
      <c r="AR263" s="338">
        <f t="shared" si="599"/>
        <v>1</v>
      </c>
      <c r="AS263" s="338">
        <f t="shared" si="600"/>
        <v>1</v>
      </c>
      <c r="AT263" s="338">
        <f t="shared" si="601"/>
        <v>1</v>
      </c>
      <c r="AU263" s="338">
        <f t="shared" si="602"/>
        <v>1</v>
      </c>
      <c r="AV263" s="338">
        <f t="shared" si="613"/>
        <v>1</v>
      </c>
      <c r="AW263" s="341">
        <f t="shared" si="603"/>
        <v>626130</v>
      </c>
      <c r="AX263" s="340">
        <f t="shared" si="604"/>
        <v>0</v>
      </c>
      <c r="BA263" s="635" t="s">
        <v>1091</v>
      </c>
      <c r="BB263" s="609" t="s">
        <v>280</v>
      </c>
      <c r="BC263" s="554" t="s">
        <v>1572</v>
      </c>
      <c r="BD263" s="661" t="s">
        <v>93</v>
      </c>
      <c r="BE263" s="662">
        <v>1</v>
      </c>
      <c r="BF263" s="663">
        <v>1677966</v>
      </c>
      <c r="BG263" s="664">
        <v>1677966</v>
      </c>
      <c r="BH263" s="665"/>
      <c r="BI263" s="666"/>
      <c r="BJ263" s="667"/>
      <c r="BK263" s="338">
        <f t="shared" si="605"/>
        <v>1</v>
      </c>
      <c r="BL263" s="338">
        <f t="shared" si="606"/>
        <v>1</v>
      </c>
      <c r="BM263" s="338">
        <f t="shared" si="607"/>
        <v>1</v>
      </c>
      <c r="BN263" s="338">
        <f t="shared" si="608"/>
        <v>1</v>
      </c>
      <c r="BO263" s="338">
        <f t="shared" si="609"/>
        <v>1</v>
      </c>
      <c r="BP263" s="338">
        <f t="shared" si="614"/>
        <v>1</v>
      </c>
      <c r="BQ263" s="341">
        <f t="shared" si="610"/>
        <v>1677966</v>
      </c>
      <c r="BR263" s="340">
        <f t="shared" si="611"/>
        <v>0</v>
      </c>
    </row>
    <row r="264" spans="1:70" s="288" customFormat="1" ht="15.75" x14ac:dyDescent="0.2">
      <c r="A264" s="215">
        <f t="shared" si="587"/>
        <v>251</v>
      </c>
      <c r="B264" s="506" t="s">
        <v>1092</v>
      </c>
      <c r="C264" s="506"/>
      <c r="D264" s="587" t="s">
        <v>315</v>
      </c>
      <c r="E264" s="507"/>
      <c r="F264" s="508"/>
      <c r="G264" s="509"/>
      <c r="H264" s="510"/>
      <c r="I264" s="502"/>
      <c r="J264" s="503"/>
      <c r="K264" s="199"/>
      <c r="L264" s="199"/>
      <c r="M264" s="671" t="s">
        <v>1092</v>
      </c>
      <c r="N264" s="671"/>
      <c r="O264" s="553" t="s">
        <v>315</v>
      </c>
      <c r="P264" s="656"/>
      <c r="Q264" s="657"/>
      <c r="R264" s="658"/>
      <c r="S264" s="672"/>
      <c r="T264" s="660">
        <v>587515681</v>
      </c>
      <c r="U264" s="666"/>
      <c r="V264" s="667"/>
      <c r="W264" s="338"/>
      <c r="X264" s="338"/>
      <c r="Y264" s="338"/>
      <c r="Z264" s="338"/>
      <c r="AA264" s="338"/>
      <c r="AB264" s="338"/>
      <c r="AC264" s="339"/>
      <c r="AD264" s="340"/>
      <c r="AE264" s="207"/>
      <c r="AF264" s="207"/>
      <c r="AG264" s="671" t="s">
        <v>1092</v>
      </c>
      <c r="AH264" s="671"/>
      <c r="AI264" s="553" t="s">
        <v>315</v>
      </c>
      <c r="AJ264" s="656"/>
      <c r="AK264" s="657"/>
      <c r="AL264" s="658"/>
      <c r="AM264" s="672"/>
      <c r="AN264" s="660">
        <v>795658945</v>
      </c>
      <c r="AO264" s="666"/>
      <c r="AP264" s="667"/>
      <c r="AQ264" s="338"/>
      <c r="AR264" s="338"/>
      <c r="AS264" s="338"/>
      <c r="AT264" s="338"/>
      <c r="AU264" s="338"/>
      <c r="AV264" s="338"/>
      <c r="AW264" s="339"/>
      <c r="AX264" s="340"/>
      <c r="BA264" s="671" t="s">
        <v>1092</v>
      </c>
      <c r="BB264" s="671"/>
      <c r="BC264" s="553" t="s">
        <v>315</v>
      </c>
      <c r="BD264" s="656"/>
      <c r="BE264" s="657"/>
      <c r="BF264" s="658"/>
      <c r="BG264" s="672"/>
      <c r="BH264" s="660">
        <v>407189222</v>
      </c>
      <c r="BI264" s="666"/>
      <c r="BJ264" s="667"/>
      <c r="BK264" s="338"/>
      <c r="BL264" s="338"/>
      <c r="BM264" s="338"/>
      <c r="BN264" s="338"/>
      <c r="BO264" s="338"/>
      <c r="BP264" s="338"/>
      <c r="BQ264" s="339"/>
      <c r="BR264" s="340"/>
    </row>
    <row r="265" spans="1:70" s="288" customFormat="1" ht="31.5" x14ac:dyDescent="0.2">
      <c r="A265" s="215">
        <f t="shared" si="587"/>
        <v>252</v>
      </c>
      <c r="B265" s="472" t="s">
        <v>1093</v>
      </c>
      <c r="C265" s="449" t="s">
        <v>280</v>
      </c>
      <c r="D265" s="571" t="s">
        <v>316</v>
      </c>
      <c r="E265" s="505" t="s">
        <v>91</v>
      </c>
      <c r="F265" s="500">
        <v>2018</v>
      </c>
      <c r="G265" s="537"/>
      <c r="H265" s="501">
        <v>0</v>
      </c>
      <c r="I265" s="502"/>
      <c r="J265" s="503"/>
      <c r="K265" s="199"/>
      <c r="L265" s="199"/>
      <c r="M265" s="635" t="s">
        <v>1093</v>
      </c>
      <c r="N265" s="609" t="s">
        <v>280</v>
      </c>
      <c r="O265" s="554" t="s">
        <v>316</v>
      </c>
      <c r="P265" s="670" t="s">
        <v>91</v>
      </c>
      <c r="Q265" s="662">
        <v>2018</v>
      </c>
      <c r="R265" s="663">
        <v>14891</v>
      </c>
      <c r="S265" s="664">
        <v>30050038</v>
      </c>
      <c r="T265" s="665"/>
      <c r="U265" s="666"/>
      <c r="V265" s="667"/>
      <c r="W265" s="338">
        <f t="shared" ref="W265:W272" si="615">IF(EXACT(VLOOKUP(M265,OFERTA_0,3,FALSE),O265),1,0)</f>
        <v>1</v>
      </c>
      <c r="X265" s="338">
        <f t="shared" ref="X265:X272" si="616">IF(EXACT(VLOOKUP(M265,OFERTA_0,4,FALSE),P265),1,0)</f>
        <v>1</v>
      </c>
      <c r="Y265" s="338">
        <f t="shared" ref="Y265:Y272" si="617">IF(EXACT(VLOOKUP(M265,OFERTA_0,5,FALSE),Q265),1,0)</f>
        <v>1</v>
      </c>
      <c r="Z265" s="338">
        <f t="shared" ref="Z265:AA272" si="618">IF(R265=0,0,1)</f>
        <v>1</v>
      </c>
      <c r="AA265" s="338">
        <f t="shared" si="618"/>
        <v>1</v>
      </c>
      <c r="AB265" s="338">
        <f t="shared" si="612"/>
        <v>1</v>
      </c>
      <c r="AC265" s="341">
        <f>ROUND(S265,0)</f>
        <v>30050038</v>
      </c>
      <c r="AD265" s="340">
        <f>S265-AC265</f>
        <v>0</v>
      </c>
      <c r="AE265" s="207"/>
      <c r="AF265" s="207"/>
      <c r="AG265" s="635" t="s">
        <v>1093</v>
      </c>
      <c r="AH265" s="609" t="s">
        <v>280</v>
      </c>
      <c r="AI265" s="554" t="s">
        <v>316</v>
      </c>
      <c r="AJ265" s="670" t="s">
        <v>91</v>
      </c>
      <c r="AK265" s="662">
        <v>2018</v>
      </c>
      <c r="AL265" s="663">
        <v>21149</v>
      </c>
      <c r="AM265" s="664">
        <v>42678682</v>
      </c>
      <c r="AN265" s="665"/>
      <c r="AO265" s="666"/>
      <c r="AP265" s="667"/>
      <c r="AQ265" s="338">
        <f t="shared" ref="AQ265:AQ272" si="619">IF(EXACT(VLOOKUP(AG265,OFERTA_0,3,FALSE),AI265),1,0)</f>
        <v>1</v>
      </c>
      <c r="AR265" s="338">
        <f t="shared" ref="AR265:AR272" si="620">IF(EXACT(VLOOKUP(AG265,OFERTA_0,4,FALSE),AJ265),1,0)</f>
        <v>1</v>
      </c>
      <c r="AS265" s="338">
        <f t="shared" ref="AS265:AS272" si="621">IF(EXACT(VLOOKUP(AG265,OFERTA_0,5,FALSE),AK265),1,0)</f>
        <v>1</v>
      </c>
      <c r="AT265" s="338">
        <f t="shared" ref="AT265:AT288" si="622">IF(AL265=0,0,1)</f>
        <v>1</v>
      </c>
      <c r="AU265" s="338">
        <f t="shared" ref="AU265:AU288" si="623">IF(AM265=0,0,1)</f>
        <v>1</v>
      </c>
      <c r="AV265" s="338">
        <f t="shared" ref="AV265:AV272" si="624">PRODUCT(AQ265:AU265)</f>
        <v>1</v>
      </c>
      <c r="AW265" s="341">
        <f>ROUND(AM265,0)</f>
        <v>42678682</v>
      </c>
      <c r="AX265" s="340">
        <f>AM265-AW265</f>
        <v>0</v>
      </c>
      <c r="BA265" s="635" t="s">
        <v>1093</v>
      </c>
      <c r="BB265" s="609" t="s">
        <v>280</v>
      </c>
      <c r="BC265" s="554" t="s">
        <v>316</v>
      </c>
      <c r="BD265" s="670" t="s">
        <v>91</v>
      </c>
      <c r="BE265" s="662">
        <v>2018</v>
      </c>
      <c r="BF265" s="663">
        <v>17273</v>
      </c>
      <c r="BG265" s="664">
        <v>34856914</v>
      </c>
      <c r="BH265" s="665"/>
      <c r="BI265" s="666"/>
      <c r="BJ265" s="667"/>
      <c r="BK265" s="338">
        <f t="shared" ref="BK265:BK272" si="625">IF(EXACT(VLOOKUP(BA265,OFERTA_0,3,FALSE),BC265),1,0)</f>
        <v>1</v>
      </c>
      <c r="BL265" s="338">
        <f t="shared" ref="BL265:BL272" si="626">IF(EXACT(VLOOKUP(BA265,OFERTA_0,4,FALSE),BD265),1,0)</f>
        <v>1</v>
      </c>
      <c r="BM265" s="338">
        <f t="shared" ref="BM265:BM272" si="627">IF(EXACT(VLOOKUP(BA265,OFERTA_0,5,FALSE),BE265),1,0)</f>
        <v>1</v>
      </c>
      <c r="BN265" s="338">
        <f t="shared" ref="BN265:BN288" si="628">IF(BF265=0,0,1)</f>
        <v>1</v>
      </c>
      <c r="BO265" s="338">
        <f t="shared" ref="BO265:BO288" si="629">IF(BG265=0,0,1)</f>
        <v>1</v>
      </c>
      <c r="BP265" s="338">
        <f t="shared" ref="BP265:BP272" si="630">PRODUCT(BK265:BO265)</f>
        <v>1</v>
      </c>
      <c r="BQ265" s="341">
        <f>ROUND(BG265,0)</f>
        <v>34856914</v>
      </c>
      <c r="BR265" s="340">
        <f>BG265-BQ265</f>
        <v>0</v>
      </c>
    </row>
    <row r="266" spans="1:70" s="288" customFormat="1" ht="31.5" x14ac:dyDescent="0.2">
      <c r="A266" s="215">
        <f t="shared" si="587"/>
        <v>253</v>
      </c>
      <c r="B266" s="472" t="s">
        <v>1094</v>
      </c>
      <c r="C266" s="449" t="s">
        <v>280</v>
      </c>
      <c r="D266" s="571" t="s">
        <v>317</v>
      </c>
      <c r="E266" s="505" t="s">
        <v>91</v>
      </c>
      <c r="F266" s="500">
        <v>135</v>
      </c>
      <c r="G266" s="537"/>
      <c r="H266" s="501">
        <v>0</v>
      </c>
      <c r="I266" s="502"/>
      <c r="J266" s="503"/>
      <c r="K266" s="199"/>
      <c r="L266" s="199"/>
      <c r="M266" s="635" t="s">
        <v>1094</v>
      </c>
      <c r="N266" s="609" t="s">
        <v>280</v>
      </c>
      <c r="O266" s="554" t="s">
        <v>317</v>
      </c>
      <c r="P266" s="670" t="s">
        <v>91</v>
      </c>
      <c r="Q266" s="662">
        <v>135</v>
      </c>
      <c r="R266" s="663">
        <v>20002</v>
      </c>
      <c r="S266" s="664">
        <v>2700270</v>
      </c>
      <c r="T266" s="665"/>
      <c r="U266" s="666"/>
      <c r="V266" s="667"/>
      <c r="W266" s="338">
        <f t="shared" si="615"/>
        <v>1</v>
      </c>
      <c r="X266" s="338">
        <f t="shared" si="616"/>
        <v>1</v>
      </c>
      <c r="Y266" s="338">
        <f t="shared" si="617"/>
        <v>1</v>
      </c>
      <c r="Z266" s="338">
        <f t="shared" si="618"/>
        <v>1</v>
      </c>
      <c r="AA266" s="338">
        <f t="shared" si="618"/>
        <v>1</v>
      </c>
      <c r="AB266" s="338">
        <f t="shared" si="612"/>
        <v>1</v>
      </c>
      <c r="AC266" s="341">
        <f>ROUND(S266,0)</f>
        <v>2700270</v>
      </c>
      <c r="AD266" s="340">
        <f>S266-AC266</f>
        <v>0</v>
      </c>
      <c r="AE266" s="207"/>
      <c r="AF266" s="207"/>
      <c r="AG266" s="635" t="s">
        <v>1094</v>
      </c>
      <c r="AH266" s="609" t="s">
        <v>280</v>
      </c>
      <c r="AI266" s="554" t="s">
        <v>317</v>
      </c>
      <c r="AJ266" s="670" t="s">
        <v>91</v>
      </c>
      <c r="AK266" s="662">
        <v>135</v>
      </c>
      <c r="AL266" s="663">
        <v>23932</v>
      </c>
      <c r="AM266" s="664">
        <v>3230820</v>
      </c>
      <c r="AN266" s="665"/>
      <c r="AO266" s="666"/>
      <c r="AP266" s="667"/>
      <c r="AQ266" s="338">
        <f t="shared" si="619"/>
        <v>1</v>
      </c>
      <c r="AR266" s="338">
        <f t="shared" si="620"/>
        <v>1</v>
      </c>
      <c r="AS266" s="338">
        <f t="shared" si="621"/>
        <v>1</v>
      </c>
      <c r="AT266" s="338">
        <f t="shared" si="622"/>
        <v>1</v>
      </c>
      <c r="AU266" s="338">
        <f t="shared" si="623"/>
        <v>1</v>
      </c>
      <c r="AV266" s="338">
        <f t="shared" si="624"/>
        <v>1</v>
      </c>
      <c r="AW266" s="341">
        <f>ROUND(AM266,0)</f>
        <v>3230820</v>
      </c>
      <c r="AX266" s="340">
        <f>AM266-AW266</f>
        <v>0</v>
      </c>
      <c r="BA266" s="635" t="s">
        <v>1094</v>
      </c>
      <c r="BB266" s="609" t="s">
        <v>280</v>
      </c>
      <c r="BC266" s="554" t="s">
        <v>317</v>
      </c>
      <c r="BD266" s="670" t="s">
        <v>91</v>
      </c>
      <c r="BE266" s="662">
        <v>135</v>
      </c>
      <c r="BF266" s="663">
        <v>22208</v>
      </c>
      <c r="BG266" s="664">
        <v>2998080</v>
      </c>
      <c r="BH266" s="665"/>
      <c r="BI266" s="666"/>
      <c r="BJ266" s="667"/>
      <c r="BK266" s="338">
        <f t="shared" si="625"/>
        <v>1</v>
      </c>
      <c r="BL266" s="338">
        <f t="shared" si="626"/>
        <v>1</v>
      </c>
      <c r="BM266" s="338">
        <f t="shared" si="627"/>
        <v>1</v>
      </c>
      <c r="BN266" s="338">
        <f t="shared" si="628"/>
        <v>1</v>
      </c>
      <c r="BO266" s="338">
        <f t="shared" si="629"/>
        <v>1</v>
      </c>
      <c r="BP266" s="338">
        <f t="shared" si="630"/>
        <v>1</v>
      </c>
      <c r="BQ266" s="341">
        <f>ROUND(BG266,0)</f>
        <v>2998080</v>
      </c>
      <c r="BR266" s="340">
        <f>BG266-BQ266</f>
        <v>0</v>
      </c>
    </row>
    <row r="267" spans="1:70" s="288" customFormat="1" ht="30" x14ac:dyDescent="0.2">
      <c r="A267" s="215">
        <f t="shared" si="587"/>
        <v>254</v>
      </c>
      <c r="B267" s="472" t="s">
        <v>1095</v>
      </c>
      <c r="C267" s="449" t="s">
        <v>280</v>
      </c>
      <c r="D267" s="571" t="s">
        <v>318</v>
      </c>
      <c r="E267" s="505" t="s">
        <v>91</v>
      </c>
      <c r="F267" s="500">
        <v>60</v>
      </c>
      <c r="G267" s="537"/>
      <c r="H267" s="501">
        <v>0</v>
      </c>
      <c r="I267" s="502"/>
      <c r="J267" s="503"/>
      <c r="K267" s="199"/>
      <c r="L267" s="199"/>
      <c r="M267" s="635" t="s">
        <v>1095</v>
      </c>
      <c r="N267" s="609" t="s">
        <v>280</v>
      </c>
      <c r="O267" s="554" t="s">
        <v>318</v>
      </c>
      <c r="P267" s="670" t="s">
        <v>91</v>
      </c>
      <c r="Q267" s="662">
        <v>60</v>
      </c>
      <c r="R267" s="663">
        <v>9776</v>
      </c>
      <c r="S267" s="664">
        <v>586560</v>
      </c>
      <c r="T267" s="665"/>
      <c r="U267" s="666"/>
      <c r="V267" s="667"/>
      <c r="W267" s="338">
        <f t="shared" si="615"/>
        <v>1</v>
      </c>
      <c r="X267" s="338">
        <f t="shared" si="616"/>
        <v>1</v>
      </c>
      <c r="Y267" s="338">
        <f t="shared" si="617"/>
        <v>1</v>
      </c>
      <c r="Z267" s="338">
        <f t="shared" si="618"/>
        <v>1</v>
      </c>
      <c r="AA267" s="338">
        <f t="shared" si="618"/>
        <v>1</v>
      </c>
      <c r="AB267" s="338">
        <f t="shared" si="612"/>
        <v>1</v>
      </c>
      <c r="AC267" s="341">
        <f>ROUND(S267,0)</f>
        <v>586560</v>
      </c>
      <c r="AD267" s="340">
        <f>S267-AC267</f>
        <v>0</v>
      </c>
      <c r="AE267" s="207"/>
      <c r="AF267" s="207"/>
      <c r="AG267" s="635" t="s">
        <v>1095</v>
      </c>
      <c r="AH267" s="609" t="s">
        <v>280</v>
      </c>
      <c r="AI267" s="554" t="s">
        <v>318</v>
      </c>
      <c r="AJ267" s="670" t="s">
        <v>91</v>
      </c>
      <c r="AK267" s="662">
        <v>60</v>
      </c>
      <c r="AL267" s="663">
        <v>10853</v>
      </c>
      <c r="AM267" s="664">
        <v>651180</v>
      </c>
      <c r="AN267" s="665"/>
      <c r="AO267" s="666"/>
      <c r="AP267" s="667"/>
      <c r="AQ267" s="338">
        <f t="shared" si="619"/>
        <v>1</v>
      </c>
      <c r="AR267" s="338">
        <f t="shared" si="620"/>
        <v>1</v>
      </c>
      <c r="AS267" s="338">
        <f t="shared" si="621"/>
        <v>1</v>
      </c>
      <c r="AT267" s="338">
        <f t="shared" si="622"/>
        <v>1</v>
      </c>
      <c r="AU267" s="338">
        <f t="shared" si="623"/>
        <v>1</v>
      </c>
      <c r="AV267" s="338">
        <f t="shared" si="624"/>
        <v>1</v>
      </c>
      <c r="AW267" s="341">
        <f>ROUND(AM267,0)</f>
        <v>651180</v>
      </c>
      <c r="AX267" s="340">
        <f>AM267-AW267</f>
        <v>0</v>
      </c>
      <c r="BA267" s="635" t="s">
        <v>1095</v>
      </c>
      <c r="BB267" s="609" t="s">
        <v>280</v>
      </c>
      <c r="BC267" s="554" t="s">
        <v>318</v>
      </c>
      <c r="BD267" s="670" t="s">
        <v>91</v>
      </c>
      <c r="BE267" s="662">
        <v>60</v>
      </c>
      <c r="BF267" s="663">
        <v>7896</v>
      </c>
      <c r="BG267" s="664">
        <v>473760</v>
      </c>
      <c r="BH267" s="665"/>
      <c r="BI267" s="666"/>
      <c r="BJ267" s="667"/>
      <c r="BK267" s="338">
        <f t="shared" si="625"/>
        <v>1</v>
      </c>
      <c r="BL267" s="338">
        <f t="shared" si="626"/>
        <v>1</v>
      </c>
      <c r="BM267" s="338">
        <f t="shared" si="627"/>
        <v>1</v>
      </c>
      <c r="BN267" s="338">
        <f t="shared" si="628"/>
        <v>1</v>
      </c>
      <c r="BO267" s="338">
        <f t="shared" si="629"/>
        <v>1</v>
      </c>
      <c r="BP267" s="338">
        <f t="shared" si="630"/>
        <v>1</v>
      </c>
      <c r="BQ267" s="341">
        <f>ROUND(BG267,0)</f>
        <v>473760</v>
      </c>
      <c r="BR267" s="340">
        <f>BG267-BQ267</f>
        <v>0</v>
      </c>
    </row>
    <row r="268" spans="1:70" s="288" customFormat="1" ht="31.5" x14ac:dyDescent="0.2">
      <c r="A268" s="215">
        <f t="shared" si="587"/>
        <v>255</v>
      </c>
      <c r="B268" s="472" t="s">
        <v>1096</v>
      </c>
      <c r="C268" s="449" t="s">
        <v>280</v>
      </c>
      <c r="D268" s="571" t="s">
        <v>1097</v>
      </c>
      <c r="E268" s="505" t="s">
        <v>91</v>
      </c>
      <c r="F268" s="500">
        <v>10</v>
      </c>
      <c r="G268" s="537"/>
      <c r="H268" s="501">
        <v>0</v>
      </c>
      <c r="I268" s="502"/>
      <c r="J268" s="503"/>
      <c r="K268" s="199"/>
      <c r="L268" s="199"/>
      <c r="M268" s="635" t="s">
        <v>1096</v>
      </c>
      <c r="N268" s="609" t="s">
        <v>280</v>
      </c>
      <c r="O268" s="554" t="s">
        <v>1097</v>
      </c>
      <c r="P268" s="670" t="s">
        <v>91</v>
      </c>
      <c r="Q268" s="662">
        <v>10</v>
      </c>
      <c r="R268" s="663">
        <v>13209</v>
      </c>
      <c r="S268" s="664">
        <v>132090</v>
      </c>
      <c r="T268" s="665"/>
      <c r="U268" s="666"/>
      <c r="V268" s="667"/>
      <c r="W268" s="338">
        <f t="shared" si="615"/>
        <v>1</v>
      </c>
      <c r="X268" s="338">
        <f t="shared" si="616"/>
        <v>1</v>
      </c>
      <c r="Y268" s="338">
        <f t="shared" si="617"/>
        <v>1</v>
      </c>
      <c r="Z268" s="338">
        <f t="shared" si="618"/>
        <v>1</v>
      </c>
      <c r="AA268" s="338">
        <f t="shared" si="618"/>
        <v>1</v>
      </c>
      <c r="AB268" s="338">
        <f t="shared" si="612"/>
        <v>1</v>
      </c>
      <c r="AC268" s="341">
        <f t="shared" ref="AC268:AC272" si="631">ROUND(S268,0)</f>
        <v>132090</v>
      </c>
      <c r="AD268" s="340">
        <f t="shared" ref="AD268:AD272" si="632">S268-AC268</f>
        <v>0</v>
      </c>
      <c r="AE268" s="207"/>
      <c r="AF268" s="207"/>
      <c r="AG268" s="635" t="s">
        <v>1096</v>
      </c>
      <c r="AH268" s="609" t="s">
        <v>280</v>
      </c>
      <c r="AI268" s="554" t="s">
        <v>1097</v>
      </c>
      <c r="AJ268" s="670" t="s">
        <v>91</v>
      </c>
      <c r="AK268" s="662">
        <v>10</v>
      </c>
      <c r="AL268" s="663">
        <v>12384</v>
      </c>
      <c r="AM268" s="664">
        <v>123840</v>
      </c>
      <c r="AN268" s="665"/>
      <c r="AO268" s="666"/>
      <c r="AP268" s="667"/>
      <c r="AQ268" s="338">
        <f t="shared" si="619"/>
        <v>1</v>
      </c>
      <c r="AR268" s="338">
        <f t="shared" si="620"/>
        <v>1</v>
      </c>
      <c r="AS268" s="338">
        <f t="shared" si="621"/>
        <v>1</v>
      </c>
      <c r="AT268" s="338">
        <f t="shared" si="622"/>
        <v>1</v>
      </c>
      <c r="AU268" s="338">
        <f t="shared" si="623"/>
        <v>1</v>
      </c>
      <c r="AV268" s="338">
        <f t="shared" si="624"/>
        <v>1</v>
      </c>
      <c r="AW268" s="341">
        <f t="shared" ref="AW268:AW288" si="633">ROUND(AM268,0)</f>
        <v>123840</v>
      </c>
      <c r="AX268" s="340">
        <f t="shared" ref="AX268:AX288" si="634">AM268-AW268</f>
        <v>0</v>
      </c>
      <c r="BA268" s="635" t="s">
        <v>1096</v>
      </c>
      <c r="BB268" s="609" t="s">
        <v>280</v>
      </c>
      <c r="BC268" s="554" t="s">
        <v>1097</v>
      </c>
      <c r="BD268" s="670" t="s">
        <v>91</v>
      </c>
      <c r="BE268" s="662">
        <v>10</v>
      </c>
      <c r="BF268" s="663">
        <v>9377</v>
      </c>
      <c r="BG268" s="664">
        <v>93770</v>
      </c>
      <c r="BH268" s="665"/>
      <c r="BI268" s="666"/>
      <c r="BJ268" s="667"/>
      <c r="BK268" s="338">
        <f t="shared" si="625"/>
        <v>1</v>
      </c>
      <c r="BL268" s="338">
        <f t="shared" si="626"/>
        <v>1</v>
      </c>
      <c r="BM268" s="338">
        <f t="shared" si="627"/>
        <v>1</v>
      </c>
      <c r="BN268" s="338">
        <f t="shared" si="628"/>
        <v>1</v>
      </c>
      <c r="BO268" s="338">
        <f t="shared" si="629"/>
        <v>1</v>
      </c>
      <c r="BP268" s="338">
        <f t="shared" si="630"/>
        <v>1</v>
      </c>
      <c r="BQ268" s="341">
        <f t="shared" ref="BQ268:BQ288" si="635">ROUND(BG268,0)</f>
        <v>93770</v>
      </c>
      <c r="BR268" s="340">
        <f t="shared" ref="BR268:BR288" si="636">BG268-BQ268</f>
        <v>0</v>
      </c>
    </row>
    <row r="269" spans="1:70" s="288" customFormat="1" ht="31.5" x14ac:dyDescent="0.25">
      <c r="A269" s="215">
        <f t="shared" si="587"/>
        <v>256</v>
      </c>
      <c r="B269" s="472" t="s">
        <v>1098</v>
      </c>
      <c r="C269" s="449" t="s">
        <v>280</v>
      </c>
      <c r="D269" s="571" t="s">
        <v>1099</v>
      </c>
      <c r="E269" s="505" t="s">
        <v>91</v>
      </c>
      <c r="F269" s="500">
        <v>460</v>
      </c>
      <c r="G269" s="537"/>
      <c r="H269" s="501">
        <v>0</v>
      </c>
      <c r="I269" s="502"/>
      <c r="J269" s="503"/>
      <c r="K269" s="199"/>
      <c r="L269" s="199"/>
      <c r="M269" s="635" t="s">
        <v>1098</v>
      </c>
      <c r="N269" s="609" t="s">
        <v>280</v>
      </c>
      <c r="O269" s="554" t="s">
        <v>1099</v>
      </c>
      <c r="P269" s="670" t="s">
        <v>91</v>
      </c>
      <c r="Q269" s="662">
        <v>460</v>
      </c>
      <c r="R269" s="663">
        <v>61058</v>
      </c>
      <c r="S269" s="664">
        <v>28086680</v>
      </c>
      <c r="T269" s="669"/>
      <c r="U269" s="666"/>
      <c r="V269" s="667"/>
      <c r="W269" s="338">
        <f t="shared" si="615"/>
        <v>1</v>
      </c>
      <c r="X269" s="338">
        <f t="shared" si="616"/>
        <v>1</v>
      </c>
      <c r="Y269" s="338">
        <f t="shared" si="617"/>
        <v>1</v>
      </c>
      <c r="Z269" s="338">
        <f t="shared" si="618"/>
        <v>1</v>
      </c>
      <c r="AA269" s="338">
        <f t="shared" si="618"/>
        <v>1</v>
      </c>
      <c r="AB269" s="338">
        <f t="shared" si="612"/>
        <v>1</v>
      </c>
      <c r="AC269" s="341">
        <f t="shared" si="631"/>
        <v>28086680</v>
      </c>
      <c r="AD269" s="340">
        <f t="shared" si="632"/>
        <v>0</v>
      </c>
      <c r="AE269" s="207"/>
      <c r="AF269" s="207"/>
      <c r="AG269" s="635" t="s">
        <v>1098</v>
      </c>
      <c r="AH269" s="609" t="s">
        <v>280</v>
      </c>
      <c r="AI269" s="554" t="s">
        <v>1099</v>
      </c>
      <c r="AJ269" s="670" t="s">
        <v>91</v>
      </c>
      <c r="AK269" s="662">
        <v>460</v>
      </c>
      <c r="AL269" s="663">
        <v>87102</v>
      </c>
      <c r="AM269" s="664">
        <v>40066920</v>
      </c>
      <c r="AN269" s="669"/>
      <c r="AO269" s="666"/>
      <c r="AP269" s="667"/>
      <c r="AQ269" s="338">
        <f t="shared" si="619"/>
        <v>1</v>
      </c>
      <c r="AR269" s="338">
        <f t="shared" si="620"/>
        <v>1</v>
      </c>
      <c r="AS269" s="338">
        <f t="shared" si="621"/>
        <v>1</v>
      </c>
      <c r="AT269" s="338">
        <f t="shared" si="622"/>
        <v>1</v>
      </c>
      <c r="AU269" s="338">
        <f t="shared" si="623"/>
        <v>1</v>
      </c>
      <c r="AV269" s="338">
        <f t="shared" si="624"/>
        <v>1</v>
      </c>
      <c r="AW269" s="341">
        <f t="shared" si="633"/>
        <v>40066920</v>
      </c>
      <c r="AX269" s="340">
        <f t="shared" si="634"/>
        <v>0</v>
      </c>
      <c r="BA269" s="635" t="s">
        <v>1098</v>
      </c>
      <c r="BB269" s="609" t="s">
        <v>280</v>
      </c>
      <c r="BC269" s="554" t="s">
        <v>1099</v>
      </c>
      <c r="BD269" s="670" t="s">
        <v>91</v>
      </c>
      <c r="BE269" s="662">
        <v>460</v>
      </c>
      <c r="BF269" s="663">
        <v>44417</v>
      </c>
      <c r="BG269" s="664">
        <v>20431820</v>
      </c>
      <c r="BH269" s="669"/>
      <c r="BI269" s="666"/>
      <c r="BJ269" s="667"/>
      <c r="BK269" s="338">
        <f t="shared" si="625"/>
        <v>1</v>
      </c>
      <c r="BL269" s="338">
        <f t="shared" si="626"/>
        <v>1</v>
      </c>
      <c r="BM269" s="338">
        <f t="shared" si="627"/>
        <v>1</v>
      </c>
      <c r="BN269" s="338">
        <f t="shared" si="628"/>
        <v>1</v>
      </c>
      <c r="BO269" s="338">
        <f t="shared" si="629"/>
        <v>1</v>
      </c>
      <c r="BP269" s="338">
        <f t="shared" si="630"/>
        <v>1</v>
      </c>
      <c r="BQ269" s="341">
        <f t="shared" si="635"/>
        <v>20431820</v>
      </c>
      <c r="BR269" s="340">
        <f t="shared" si="636"/>
        <v>0</v>
      </c>
    </row>
    <row r="270" spans="1:70" s="288" customFormat="1" ht="31.5" x14ac:dyDescent="0.25">
      <c r="A270" s="215">
        <f t="shared" si="587"/>
        <v>257</v>
      </c>
      <c r="B270" s="472" t="s">
        <v>1100</v>
      </c>
      <c r="C270" s="449" t="s">
        <v>280</v>
      </c>
      <c r="D270" s="571" t="s">
        <v>1101</v>
      </c>
      <c r="E270" s="505" t="s">
        <v>91</v>
      </c>
      <c r="F270" s="500">
        <v>80</v>
      </c>
      <c r="G270" s="537"/>
      <c r="H270" s="501">
        <v>0</v>
      </c>
      <c r="I270" s="502"/>
      <c r="J270" s="503"/>
      <c r="K270" s="199"/>
      <c r="L270" s="199"/>
      <c r="M270" s="635" t="s">
        <v>1100</v>
      </c>
      <c r="N270" s="609" t="s">
        <v>280</v>
      </c>
      <c r="O270" s="554" t="s">
        <v>1101</v>
      </c>
      <c r="P270" s="670" t="s">
        <v>91</v>
      </c>
      <c r="Q270" s="662">
        <v>80</v>
      </c>
      <c r="R270" s="663">
        <v>28941</v>
      </c>
      <c r="S270" s="664">
        <v>2315280</v>
      </c>
      <c r="T270" s="669"/>
      <c r="U270" s="666"/>
      <c r="V270" s="667"/>
      <c r="W270" s="338">
        <f t="shared" si="615"/>
        <v>1</v>
      </c>
      <c r="X270" s="338">
        <f t="shared" si="616"/>
        <v>1</v>
      </c>
      <c r="Y270" s="338">
        <f t="shared" si="617"/>
        <v>1</v>
      </c>
      <c r="Z270" s="338">
        <f t="shared" si="618"/>
        <v>1</v>
      </c>
      <c r="AA270" s="338">
        <f t="shared" si="618"/>
        <v>1</v>
      </c>
      <c r="AB270" s="338">
        <f t="shared" si="612"/>
        <v>1</v>
      </c>
      <c r="AC270" s="341">
        <f t="shared" si="631"/>
        <v>2315280</v>
      </c>
      <c r="AD270" s="340">
        <f t="shared" si="632"/>
        <v>0</v>
      </c>
      <c r="AE270" s="207"/>
      <c r="AF270" s="207"/>
      <c r="AG270" s="635" t="s">
        <v>1100</v>
      </c>
      <c r="AH270" s="609" t="s">
        <v>280</v>
      </c>
      <c r="AI270" s="554" t="s">
        <v>1101</v>
      </c>
      <c r="AJ270" s="670" t="s">
        <v>91</v>
      </c>
      <c r="AK270" s="662">
        <v>80</v>
      </c>
      <c r="AL270" s="663">
        <v>73466</v>
      </c>
      <c r="AM270" s="664">
        <v>5877280</v>
      </c>
      <c r="AN270" s="669"/>
      <c r="AO270" s="666"/>
      <c r="AP270" s="667"/>
      <c r="AQ270" s="338">
        <f t="shared" si="619"/>
        <v>1</v>
      </c>
      <c r="AR270" s="338">
        <f t="shared" si="620"/>
        <v>1</v>
      </c>
      <c r="AS270" s="338">
        <f t="shared" si="621"/>
        <v>1</v>
      </c>
      <c r="AT270" s="338">
        <f t="shared" si="622"/>
        <v>1</v>
      </c>
      <c r="AU270" s="338">
        <f t="shared" si="623"/>
        <v>1</v>
      </c>
      <c r="AV270" s="338">
        <f t="shared" si="624"/>
        <v>1</v>
      </c>
      <c r="AW270" s="341">
        <f t="shared" si="633"/>
        <v>5877280</v>
      </c>
      <c r="AX270" s="340">
        <f t="shared" si="634"/>
        <v>0</v>
      </c>
      <c r="BA270" s="635" t="s">
        <v>1100</v>
      </c>
      <c r="BB270" s="609" t="s">
        <v>280</v>
      </c>
      <c r="BC270" s="554" t="s">
        <v>1101</v>
      </c>
      <c r="BD270" s="670" t="s">
        <v>91</v>
      </c>
      <c r="BE270" s="662">
        <v>80</v>
      </c>
      <c r="BF270" s="663">
        <v>27637</v>
      </c>
      <c r="BG270" s="664">
        <v>2210960</v>
      </c>
      <c r="BH270" s="669"/>
      <c r="BI270" s="666"/>
      <c r="BJ270" s="667"/>
      <c r="BK270" s="338">
        <f t="shared" si="625"/>
        <v>1</v>
      </c>
      <c r="BL270" s="338">
        <f t="shared" si="626"/>
        <v>1</v>
      </c>
      <c r="BM270" s="338">
        <f t="shared" si="627"/>
        <v>1</v>
      </c>
      <c r="BN270" s="338">
        <f t="shared" si="628"/>
        <v>1</v>
      </c>
      <c r="BO270" s="338">
        <f t="shared" si="629"/>
        <v>1</v>
      </c>
      <c r="BP270" s="338">
        <f t="shared" si="630"/>
        <v>1</v>
      </c>
      <c r="BQ270" s="341">
        <f t="shared" si="635"/>
        <v>2210960</v>
      </c>
      <c r="BR270" s="340">
        <f t="shared" si="636"/>
        <v>0</v>
      </c>
    </row>
    <row r="271" spans="1:70" s="288" customFormat="1" ht="31.5" x14ac:dyDescent="0.25">
      <c r="A271" s="215">
        <f t="shared" si="587"/>
        <v>258</v>
      </c>
      <c r="B271" s="472" t="s">
        <v>1102</v>
      </c>
      <c r="C271" s="449" t="s">
        <v>280</v>
      </c>
      <c r="D271" s="571" t="s">
        <v>747</v>
      </c>
      <c r="E271" s="512" t="s">
        <v>91</v>
      </c>
      <c r="F271" s="500">
        <v>37</v>
      </c>
      <c r="G271" s="537"/>
      <c r="H271" s="501">
        <v>0</v>
      </c>
      <c r="I271" s="502"/>
      <c r="J271" s="503"/>
      <c r="K271" s="199"/>
      <c r="L271" s="199"/>
      <c r="M271" s="635" t="s">
        <v>1102</v>
      </c>
      <c r="N271" s="609" t="s">
        <v>280</v>
      </c>
      <c r="O271" s="554" t="s">
        <v>747</v>
      </c>
      <c r="P271" s="674" t="s">
        <v>91</v>
      </c>
      <c r="Q271" s="662">
        <v>37</v>
      </c>
      <c r="R271" s="663">
        <v>190299</v>
      </c>
      <c r="S271" s="664">
        <v>7041063</v>
      </c>
      <c r="T271" s="669"/>
      <c r="U271" s="666"/>
      <c r="V271" s="667"/>
      <c r="W271" s="338">
        <f t="shared" si="615"/>
        <v>1</v>
      </c>
      <c r="X271" s="338">
        <f t="shared" si="616"/>
        <v>1</v>
      </c>
      <c r="Y271" s="338">
        <f t="shared" si="617"/>
        <v>1</v>
      </c>
      <c r="Z271" s="338">
        <f t="shared" si="618"/>
        <v>1</v>
      </c>
      <c r="AA271" s="338">
        <f t="shared" si="618"/>
        <v>1</v>
      </c>
      <c r="AB271" s="338">
        <f t="shared" si="612"/>
        <v>1</v>
      </c>
      <c r="AC271" s="341">
        <f t="shared" si="631"/>
        <v>7041063</v>
      </c>
      <c r="AD271" s="340">
        <f t="shared" si="632"/>
        <v>0</v>
      </c>
      <c r="AE271" s="207"/>
      <c r="AF271" s="207"/>
      <c r="AG271" s="635" t="s">
        <v>1102</v>
      </c>
      <c r="AH271" s="609" t="s">
        <v>280</v>
      </c>
      <c r="AI271" s="554" t="s">
        <v>747</v>
      </c>
      <c r="AJ271" s="674" t="s">
        <v>91</v>
      </c>
      <c r="AK271" s="662">
        <v>37</v>
      </c>
      <c r="AL271" s="663">
        <v>60108</v>
      </c>
      <c r="AM271" s="664">
        <v>2223996</v>
      </c>
      <c r="AN271" s="669"/>
      <c r="AO271" s="666"/>
      <c r="AP271" s="667"/>
      <c r="AQ271" s="338">
        <f t="shared" si="619"/>
        <v>1</v>
      </c>
      <c r="AR271" s="338">
        <f t="shared" si="620"/>
        <v>1</v>
      </c>
      <c r="AS271" s="338">
        <f t="shared" si="621"/>
        <v>1</v>
      </c>
      <c r="AT271" s="338">
        <f t="shared" si="622"/>
        <v>1</v>
      </c>
      <c r="AU271" s="338">
        <f t="shared" si="623"/>
        <v>1</v>
      </c>
      <c r="AV271" s="338">
        <f t="shared" si="624"/>
        <v>1</v>
      </c>
      <c r="AW271" s="341">
        <f t="shared" si="633"/>
        <v>2223996</v>
      </c>
      <c r="AX271" s="340">
        <f t="shared" si="634"/>
        <v>0</v>
      </c>
      <c r="BA271" s="635" t="s">
        <v>1102</v>
      </c>
      <c r="BB271" s="609" t="s">
        <v>280</v>
      </c>
      <c r="BC271" s="554" t="s">
        <v>747</v>
      </c>
      <c r="BD271" s="674" t="s">
        <v>91</v>
      </c>
      <c r="BE271" s="662">
        <v>37</v>
      </c>
      <c r="BF271" s="663">
        <v>31585</v>
      </c>
      <c r="BG271" s="664">
        <v>1168645</v>
      </c>
      <c r="BH271" s="669"/>
      <c r="BI271" s="666"/>
      <c r="BJ271" s="667"/>
      <c r="BK271" s="338">
        <f t="shared" si="625"/>
        <v>1</v>
      </c>
      <c r="BL271" s="338">
        <f t="shared" si="626"/>
        <v>1</v>
      </c>
      <c r="BM271" s="338">
        <f t="shared" si="627"/>
        <v>1</v>
      </c>
      <c r="BN271" s="338">
        <f t="shared" si="628"/>
        <v>1</v>
      </c>
      <c r="BO271" s="338">
        <f t="shared" si="629"/>
        <v>1</v>
      </c>
      <c r="BP271" s="338">
        <f t="shared" si="630"/>
        <v>1</v>
      </c>
      <c r="BQ271" s="341">
        <f t="shared" si="635"/>
        <v>1168645</v>
      </c>
      <c r="BR271" s="340">
        <f t="shared" si="636"/>
        <v>0</v>
      </c>
    </row>
    <row r="272" spans="1:70" s="288" customFormat="1" ht="31.5" x14ac:dyDescent="0.2">
      <c r="A272" s="215">
        <f t="shared" si="587"/>
        <v>259</v>
      </c>
      <c r="B272" s="472" t="s">
        <v>1103</v>
      </c>
      <c r="C272" s="449" t="s">
        <v>280</v>
      </c>
      <c r="D272" s="571" t="s">
        <v>1104</v>
      </c>
      <c r="E272" s="505" t="s">
        <v>91</v>
      </c>
      <c r="F272" s="500">
        <v>150</v>
      </c>
      <c r="G272" s="537"/>
      <c r="H272" s="501">
        <v>0</v>
      </c>
      <c r="I272" s="502"/>
      <c r="J272" s="503"/>
      <c r="K272" s="199"/>
      <c r="L272" s="199"/>
      <c r="M272" s="635" t="s">
        <v>1103</v>
      </c>
      <c r="N272" s="609" t="s">
        <v>280</v>
      </c>
      <c r="O272" s="554" t="s">
        <v>1104</v>
      </c>
      <c r="P272" s="670" t="s">
        <v>91</v>
      </c>
      <c r="Q272" s="662">
        <v>150</v>
      </c>
      <c r="R272" s="663">
        <v>96310</v>
      </c>
      <c r="S272" s="664">
        <v>14446500</v>
      </c>
      <c r="T272" s="665"/>
      <c r="U272" s="666"/>
      <c r="V272" s="667"/>
      <c r="W272" s="338">
        <f t="shared" si="615"/>
        <v>1</v>
      </c>
      <c r="X272" s="338">
        <f t="shared" si="616"/>
        <v>1</v>
      </c>
      <c r="Y272" s="338">
        <f t="shared" si="617"/>
        <v>1</v>
      </c>
      <c r="Z272" s="338">
        <f t="shared" si="618"/>
        <v>1</v>
      </c>
      <c r="AA272" s="338">
        <f t="shared" si="618"/>
        <v>1</v>
      </c>
      <c r="AB272" s="338">
        <f t="shared" si="612"/>
        <v>1</v>
      </c>
      <c r="AC272" s="341">
        <f t="shared" si="631"/>
        <v>14446500</v>
      </c>
      <c r="AD272" s="340">
        <f t="shared" si="632"/>
        <v>0</v>
      </c>
      <c r="AE272" s="207"/>
      <c r="AF272" s="207"/>
      <c r="AG272" s="635" t="s">
        <v>1103</v>
      </c>
      <c r="AH272" s="609" t="s">
        <v>280</v>
      </c>
      <c r="AI272" s="554" t="s">
        <v>1104</v>
      </c>
      <c r="AJ272" s="670" t="s">
        <v>91</v>
      </c>
      <c r="AK272" s="662">
        <v>150</v>
      </c>
      <c r="AL272" s="663">
        <v>117991</v>
      </c>
      <c r="AM272" s="664">
        <v>17698650</v>
      </c>
      <c r="AN272" s="665"/>
      <c r="AO272" s="666"/>
      <c r="AP272" s="667"/>
      <c r="AQ272" s="338">
        <f t="shared" si="619"/>
        <v>1</v>
      </c>
      <c r="AR272" s="338">
        <f t="shared" si="620"/>
        <v>1</v>
      </c>
      <c r="AS272" s="338">
        <f t="shared" si="621"/>
        <v>1</v>
      </c>
      <c r="AT272" s="338">
        <f t="shared" si="622"/>
        <v>1</v>
      </c>
      <c r="AU272" s="338">
        <f t="shared" si="623"/>
        <v>1</v>
      </c>
      <c r="AV272" s="338">
        <f t="shared" si="624"/>
        <v>1</v>
      </c>
      <c r="AW272" s="341">
        <f t="shared" si="633"/>
        <v>17698650</v>
      </c>
      <c r="AX272" s="340">
        <f t="shared" si="634"/>
        <v>0</v>
      </c>
      <c r="BA272" s="635" t="s">
        <v>1103</v>
      </c>
      <c r="BB272" s="609" t="s">
        <v>280</v>
      </c>
      <c r="BC272" s="554" t="s">
        <v>1104</v>
      </c>
      <c r="BD272" s="670" t="s">
        <v>91</v>
      </c>
      <c r="BE272" s="662">
        <v>150</v>
      </c>
      <c r="BF272" s="663">
        <v>56261</v>
      </c>
      <c r="BG272" s="664">
        <v>8439150</v>
      </c>
      <c r="BH272" s="665"/>
      <c r="BI272" s="666"/>
      <c r="BJ272" s="667"/>
      <c r="BK272" s="338">
        <f t="shared" si="625"/>
        <v>1</v>
      </c>
      <c r="BL272" s="338">
        <f t="shared" si="626"/>
        <v>1</v>
      </c>
      <c r="BM272" s="338">
        <f t="shared" si="627"/>
        <v>1</v>
      </c>
      <c r="BN272" s="338">
        <f t="shared" si="628"/>
        <v>1</v>
      </c>
      <c r="BO272" s="338">
        <f t="shared" si="629"/>
        <v>1</v>
      </c>
      <c r="BP272" s="338">
        <f t="shared" si="630"/>
        <v>1</v>
      </c>
      <c r="BQ272" s="341">
        <f t="shared" si="635"/>
        <v>8439150</v>
      </c>
      <c r="BR272" s="340">
        <f t="shared" si="636"/>
        <v>0</v>
      </c>
    </row>
    <row r="273" spans="1:70" s="288" customFormat="1" ht="31.5" x14ac:dyDescent="0.2">
      <c r="A273" s="215">
        <f t="shared" si="587"/>
        <v>260</v>
      </c>
      <c r="B273" s="472" t="s">
        <v>1105</v>
      </c>
      <c r="C273" s="449" t="s">
        <v>280</v>
      </c>
      <c r="D273" s="571" t="s">
        <v>1106</v>
      </c>
      <c r="E273" s="505" t="s">
        <v>91</v>
      </c>
      <c r="F273" s="513">
        <v>175</v>
      </c>
      <c r="G273" s="537"/>
      <c r="H273" s="501">
        <v>0</v>
      </c>
      <c r="I273" s="502"/>
      <c r="J273" s="503"/>
      <c r="K273" s="199"/>
      <c r="L273" s="199"/>
      <c r="M273" s="635" t="s">
        <v>1105</v>
      </c>
      <c r="N273" s="609" t="s">
        <v>280</v>
      </c>
      <c r="O273" s="554" t="s">
        <v>1106</v>
      </c>
      <c r="P273" s="670" t="s">
        <v>91</v>
      </c>
      <c r="Q273" s="675">
        <v>175</v>
      </c>
      <c r="R273" s="663">
        <v>120632</v>
      </c>
      <c r="S273" s="664">
        <v>21110600</v>
      </c>
      <c r="T273" s="665"/>
      <c r="U273" s="666"/>
      <c r="V273" s="667"/>
      <c r="W273" s="338">
        <f t="shared" ref="W273:W285" si="637">IF(EXACT(VLOOKUP(M273,OFERTA_0,3,FALSE),O273),1,0)</f>
        <v>1</v>
      </c>
      <c r="X273" s="338">
        <f t="shared" ref="X273:X285" si="638">IF(EXACT(VLOOKUP(M273,OFERTA_0,4,FALSE),P273),1,0)</f>
        <v>1</v>
      </c>
      <c r="Y273" s="338">
        <f t="shared" ref="Y273:Y285" si="639">IF(EXACT(VLOOKUP(M273,OFERTA_0,5,FALSE),Q273),1,0)</f>
        <v>1</v>
      </c>
      <c r="Z273" s="338">
        <f t="shared" ref="Z273:Z285" si="640">IF(R273=0,0,1)</f>
        <v>1</v>
      </c>
      <c r="AA273" s="338">
        <f t="shared" ref="AA273:AA285" si="641">IF(S273=0,0,1)</f>
        <v>1</v>
      </c>
      <c r="AB273" s="338">
        <f>PRODUCT(W273:AA273)</f>
        <v>1</v>
      </c>
      <c r="AC273" s="341">
        <f t="shared" ref="AC273:AC285" si="642">ROUND(S273,0)</f>
        <v>21110600</v>
      </c>
      <c r="AD273" s="340">
        <f t="shared" ref="AD273:AD285" si="643">S273-AC273</f>
        <v>0</v>
      </c>
      <c r="AE273" s="207"/>
      <c r="AF273" s="207"/>
      <c r="AG273" s="635" t="s">
        <v>1105</v>
      </c>
      <c r="AH273" s="609" t="s">
        <v>280</v>
      </c>
      <c r="AI273" s="554" t="s">
        <v>1106</v>
      </c>
      <c r="AJ273" s="670" t="s">
        <v>91</v>
      </c>
      <c r="AK273" s="675">
        <v>175</v>
      </c>
      <c r="AL273" s="663">
        <v>166690</v>
      </c>
      <c r="AM273" s="664">
        <v>29170750</v>
      </c>
      <c r="AN273" s="665"/>
      <c r="AO273" s="666"/>
      <c r="AP273" s="667"/>
      <c r="AQ273" s="338">
        <f t="shared" ref="AQ273:AQ288" si="644">IF(EXACT(VLOOKUP(AG273,OFERTA_0,3,FALSE),AI273),1,0)</f>
        <v>1</v>
      </c>
      <c r="AR273" s="338">
        <f t="shared" ref="AR273:AR288" si="645">IF(EXACT(VLOOKUP(AG273,OFERTA_0,4,FALSE),AJ273),1,0)</f>
        <v>1</v>
      </c>
      <c r="AS273" s="338">
        <f t="shared" ref="AS273:AS288" si="646">IF(EXACT(VLOOKUP(AG273,OFERTA_0,5,FALSE),AK273),1,0)</f>
        <v>1</v>
      </c>
      <c r="AT273" s="338">
        <f t="shared" si="622"/>
        <v>1</v>
      </c>
      <c r="AU273" s="338">
        <f t="shared" si="623"/>
        <v>1</v>
      </c>
      <c r="AV273" s="338">
        <f>PRODUCT(AQ273:AU273)</f>
        <v>1</v>
      </c>
      <c r="AW273" s="341">
        <f t="shared" si="633"/>
        <v>29170750</v>
      </c>
      <c r="AX273" s="340">
        <f t="shared" si="634"/>
        <v>0</v>
      </c>
      <c r="BA273" s="635" t="s">
        <v>1105</v>
      </c>
      <c r="BB273" s="609" t="s">
        <v>280</v>
      </c>
      <c r="BC273" s="554" t="s">
        <v>1106</v>
      </c>
      <c r="BD273" s="670" t="s">
        <v>91</v>
      </c>
      <c r="BE273" s="675">
        <v>175</v>
      </c>
      <c r="BF273" s="663">
        <v>63170</v>
      </c>
      <c r="BG273" s="664">
        <v>11054750</v>
      </c>
      <c r="BH273" s="665"/>
      <c r="BI273" s="666"/>
      <c r="BJ273" s="667"/>
      <c r="BK273" s="338">
        <f t="shared" ref="BK273:BK288" si="647">IF(EXACT(VLOOKUP(BA273,OFERTA_0,3,FALSE),BC273),1,0)</f>
        <v>1</v>
      </c>
      <c r="BL273" s="338">
        <f t="shared" ref="BL273:BL288" si="648">IF(EXACT(VLOOKUP(BA273,OFERTA_0,4,FALSE),BD273),1,0)</f>
        <v>1</v>
      </c>
      <c r="BM273" s="338">
        <f t="shared" ref="BM273:BM288" si="649">IF(EXACT(VLOOKUP(BA273,OFERTA_0,5,FALSE),BE273),1,0)</f>
        <v>1</v>
      </c>
      <c r="BN273" s="338">
        <f t="shared" si="628"/>
        <v>1</v>
      </c>
      <c r="BO273" s="338">
        <f t="shared" si="629"/>
        <v>1</v>
      </c>
      <c r="BP273" s="338">
        <f>PRODUCT(BK273:BO273)</f>
        <v>1</v>
      </c>
      <c r="BQ273" s="341">
        <f t="shared" si="635"/>
        <v>11054750</v>
      </c>
      <c r="BR273" s="340">
        <f t="shared" si="636"/>
        <v>0</v>
      </c>
    </row>
    <row r="274" spans="1:70" s="288" customFormat="1" ht="15.75" x14ac:dyDescent="0.2">
      <c r="A274" s="215">
        <f t="shared" si="587"/>
        <v>261</v>
      </c>
      <c r="B274" s="472" t="s">
        <v>1107</v>
      </c>
      <c r="C274" s="449" t="s">
        <v>280</v>
      </c>
      <c r="D274" s="565" t="s">
        <v>748</v>
      </c>
      <c r="E274" s="505" t="s">
        <v>91</v>
      </c>
      <c r="F274" s="513">
        <v>8966</v>
      </c>
      <c r="G274" s="537"/>
      <c r="H274" s="501">
        <v>0</v>
      </c>
      <c r="I274" s="502"/>
      <c r="J274" s="503"/>
      <c r="K274" s="199"/>
      <c r="L274" s="199"/>
      <c r="M274" s="635" t="s">
        <v>1107</v>
      </c>
      <c r="N274" s="609" t="s">
        <v>280</v>
      </c>
      <c r="O274" s="545" t="s">
        <v>748</v>
      </c>
      <c r="P274" s="670" t="s">
        <v>91</v>
      </c>
      <c r="Q274" s="675">
        <v>8966</v>
      </c>
      <c r="R274" s="663">
        <v>3047</v>
      </c>
      <c r="S274" s="664">
        <v>27319402</v>
      </c>
      <c r="T274" s="665"/>
      <c r="U274" s="666"/>
      <c r="V274" s="667"/>
      <c r="W274" s="338">
        <f t="shared" si="637"/>
        <v>1</v>
      </c>
      <c r="X274" s="338">
        <f t="shared" si="638"/>
        <v>1</v>
      </c>
      <c r="Y274" s="338">
        <f t="shared" si="639"/>
        <v>1</v>
      </c>
      <c r="Z274" s="338">
        <f t="shared" si="640"/>
        <v>1</v>
      </c>
      <c r="AA274" s="338">
        <f t="shared" si="641"/>
        <v>1</v>
      </c>
      <c r="AB274" s="338">
        <f>PRODUCT(W274:AA274)</f>
        <v>1</v>
      </c>
      <c r="AC274" s="341">
        <f t="shared" si="642"/>
        <v>27319402</v>
      </c>
      <c r="AD274" s="340">
        <f t="shared" si="643"/>
        <v>0</v>
      </c>
      <c r="AE274" s="207"/>
      <c r="AF274" s="207"/>
      <c r="AG274" s="635" t="s">
        <v>1107</v>
      </c>
      <c r="AH274" s="609" t="s">
        <v>280</v>
      </c>
      <c r="AI274" s="545" t="s">
        <v>748</v>
      </c>
      <c r="AJ274" s="670" t="s">
        <v>91</v>
      </c>
      <c r="AK274" s="675">
        <v>8966</v>
      </c>
      <c r="AL274" s="663">
        <v>4870</v>
      </c>
      <c r="AM274" s="664">
        <v>43664420</v>
      </c>
      <c r="AN274" s="665"/>
      <c r="AO274" s="666"/>
      <c r="AP274" s="667"/>
      <c r="AQ274" s="338">
        <f t="shared" si="644"/>
        <v>1</v>
      </c>
      <c r="AR274" s="338">
        <f t="shared" si="645"/>
        <v>1</v>
      </c>
      <c r="AS274" s="338">
        <f t="shared" si="646"/>
        <v>1</v>
      </c>
      <c r="AT274" s="338">
        <f t="shared" si="622"/>
        <v>1</v>
      </c>
      <c r="AU274" s="338">
        <f t="shared" si="623"/>
        <v>1</v>
      </c>
      <c r="AV274" s="338">
        <f>PRODUCT(AQ274:AU274)</f>
        <v>1</v>
      </c>
      <c r="AW274" s="341">
        <f t="shared" si="633"/>
        <v>43664420</v>
      </c>
      <c r="AX274" s="340">
        <f t="shared" si="634"/>
        <v>0</v>
      </c>
      <c r="BA274" s="635" t="s">
        <v>1107</v>
      </c>
      <c r="BB274" s="609" t="s">
        <v>280</v>
      </c>
      <c r="BC274" s="545" t="s">
        <v>748</v>
      </c>
      <c r="BD274" s="670" t="s">
        <v>91</v>
      </c>
      <c r="BE274" s="675">
        <v>8966</v>
      </c>
      <c r="BF274" s="663">
        <v>6500</v>
      </c>
      <c r="BG274" s="664">
        <v>58279000</v>
      </c>
      <c r="BH274" s="665"/>
      <c r="BI274" s="666"/>
      <c r="BJ274" s="667"/>
      <c r="BK274" s="338">
        <f t="shared" si="647"/>
        <v>1</v>
      </c>
      <c r="BL274" s="338">
        <f t="shared" si="648"/>
        <v>1</v>
      </c>
      <c r="BM274" s="338">
        <f t="shared" si="649"/>
        <v>1</v>
      </c>
      <c r="BN274" s="338">
        <f t="shared" si="628"/>
        <v>1</v>
      </c>
      <c r="BO274" s="338">
        <f t="shared" si="629"/>
        <v>1</v>
      </c>
      <c r="BP274" s="338">
        <f>PRODUCT(BK274:BO274)</f>
        <v>1</v>
      </c>
      <c r="BQ274" s="341">
        <f t="shared" si="635"/>
        <v>58279000</v>
      </c>
      <c r="BR274" s="340">
        <f t="shared" si="636"/>
        <v>0</v>
      </c>
    </row>
    <row r="275" spans="1:70" s="288" customFormat="1" ht="15.75" x14ac:dyDescent="0.25">
      <c r="A275" s="215">
        <f t="shared" si="587"/>
        <v>262</v>
      </c>
      <c r="B275" s="472" t="s">
        <v>1108</v>
      </c>
      <c r="C275" s="449" t="s">
        <v>280</v>
      </c>
      <c r="D275" s="565" t="s">
        <v>749</v>
      </c>
      <c r="E275" s="505" t="s">
        <v>91</v>
      </c>
      <c r="F275" s="513">
        <v>5157.2</v>
      </c>
      <c r="G275" s="537"/>
      <c r="H275" s="501">
        <v>0</v>
      </c>
      <c r="I275" s="502"/>
      <c r="J275" s="503"/>
      <c r="K275" s="199"/>
      <c r="L275" s="199"/>
      <c r="M275" s="635" t="s">
        <v>1108</v>
      </c>
      <c r="N275" s="609" t="s">
        <v>280</v>
      </c>
      <c r="O275" s="545" t="s">
        <v>749</v>
      </c>
      <c r="P275" s="670" t="s">
        <v>91</v>
      </c>
      <c r="Q275" s="675">
        <v>5157.2</v>
      </c>
      <c r="R275" s="663">
        <v>4332</v>
      </c>
      <c r="S275" s="664">
        <v>22340990</v>
      </c>
      <c r="T275" s="669"/>
      <c r="U275" s="666"/>
      <c r="V275" s="667"/>
      <c r="W275" s="338">
        <f t="shared" si="637"/>
        <v>1</v>
      </c>
      <c r="X275" s="338">
        <f t="shared" si="638"/>
        <v>1</v>
      </c>
      <c r="Y275" s="338">
        <f t="shared" si="639"/>
        <v>1</v>
      </c>
      <c r="Z275" s="338">
        <f t="shared" si="640"/>
        <v>1</v>
      </c>
      <c r="AA275" s="338">
        <f t="shared" si="641"/>
        <v>1</v>
      </c>
      <c r="AB275" s="338">
        <f t="shared" ref="AB275:AB285" si="650">PRODUCT(W275:AA275)</f>
        <v>1</v>
      </c>
      <c r="AC275" s="341">
        <f t="shared" si="642"/>
        <v>22340990</v>
      </c>
      <c r="AD275" s="340">
        <f t="shared" si="643"/>
        <v>0</v>
      </c>
      <c r="AE275" s="207"/>
      <c r="AF275" s="207"/>
      <c r="AG275" s="635" t="s">
        <v>1108</v>
      </c>
      <c r="AH275" s="609" t="s">
        <v>280</v>
      </c>
      <c r="AI275" s="545" t="s">
        <v>749</v>
      </c>
      <c r="AJ275" s="670" t="s">
        <v>91</v>
      </c>
      <c r="AK275" s="675">
        <v>5157.2</v>
      </c>
      <c r="AL275" s="663">
        <v>7235</v>
      </c>
      <c r="AM275" s="664">
        <v>37312342</v>
      </c>
      <c r="AN275" s="669"/>
      <c r="AO275" s="666"/>
      <c r="AP275" s="667"/>
      <c r="AQ275" s="338">
        <f t="shared" si="644"/>
        <v>1</v>
      </c>
      <c r="AR275" s="338">
        <f t="shared" si="645"/>
        <v>1</v>
      </c>
      <c r="AS275" s="338">
        <f t="shared" si="646"/>
        <v>1</v>
      </c>
      <c r="AT275" s="338">
        <f t="shared" si="622"/>
        <v>1</v>
      </c>
      <c r="AU275" s="338">
        <f t="shared" si="623"/>
        <v>1</v>
      </c>
      <c r="AV275" s="338">
        <f t="shared" ref="AV275:AV289" si="651">PRODUCT(AQ275:AU275)</f>
        <v>1</v>
      </c>
      <c r="AW275" s="341">
        <f t="shared" si="633"/>
        <v>37312342</v>
      </c>
      <c r="AX275" s="340">
        <f t="shared" si="634"/>
        <v>0</v>
      </c>
      <c r="BA275" s="635" t="s">
        <v>1108</v>
      </c>
      <c r="BB275" s="609" t="s">
        <v>280</v>
      </c>
      <c r="BC275" s="545" t="s">
        <v>749</v>
      </c>
      <c r="BD275" s="670" t="s">
        <v>91</v>
      </c>
      <c r="BE275" s="675">
        <v>5157.2</v>
      </c>
      <c r="BF275" s="663">
        <v>7403</v>
      </c>
      <c r="BG275" s="664">
        <v>38178752</v>
      </c>
      <c r="BH275" s="669"/>
      <c r="BI275" s="666"/>
      <c r="BJ275" s="667"/>
      <c r="BK275" s="338">
        <f t="shared" si="647"/>
        <v>1</v>
      </c>
      <c r="BL275" s="338">
        <f t="shared" si="648"/>
        <v>1</v>
      </c>
      <c r="BM275" s="338">
        <f t="shared" si="649"/>
        <v>1</v>
      </c>
      <c r="BN275" s="338">
        <f t="shared" si="628"/>
        <v>1</v>
      </c>
      <c r="BO275" s="338">
        <f t="shared" si="629"/>
        <v>1</v>
      </c>
      <c r="BP275" s="338">
        <f t="shared" ref="BP275:BP289" si="652">PRODUCT(BK275:BO275)</f>
        <v>1</v>
      </c>
      <c r="BQ275" s="341">
        <f t="shared" si="635"/>
        <v>38178752</v>
      </c>
      <c r="BR275" s="340">
        <f t="shared" si="636"/>
        <v>0</v>
      </c>
    </row>
    <row r="276" spans="1:70" s="288" customFormat="1" ht="47.25" x14ac:dyDescent="0.25">
      <c r="A276" s="215">
        <f t="shared" si="587"/>
        <v>263</v>
      </c>
      <c r="B276" s="472" t="s">
        <v>1109</v>
      </c>
      <c r="C276" s="449" t="s">
        <v>280</v>
      </c>
      <c r="D276" s="571" t="s">
        <v>750</v>
      </c>
      <c r="E276" s="505" t="s">
        <v>91</v>
      </c>
      <c r="F276" s="513">
        <v>150</v>
      </c>
      <c r="G276" s="537"/>
      <c r="H276" s="501">
        <v>0</v>
      </c>
      <c r="I276" s="502"/>
      <c r="J276" s="503"/>
      <c r="K276" s="199"/>
      <c r="L276" s="199"/>
      <c r="M276" s="635" t="s">
        <v>1109</v>
      </c>
      <c r="N276" s="609" t="s">
        <v>280</v>
      </c>
      <c r="O276" s="554" t="s">
        <v>750</v>
      </c>
      <c r="P276" s="670" t="s">
        <v>91</v>
      </c>
      <c r="Q276" s="675">
        <v>150</v>
      </c>
      <c r="R276" s="663">
        <v>472818</v>
      </c>
      <c r="S276" s="664">
        <v>70922700</v>
      </c>
      <c r="T276" s="669"/>
      <c r="U276" s="666"/>
      <c r="V276" s="667"/>
      <c r="W276" s="338">
        <f t="shared" si="637"/>
        <v>1</v>
      </c>
      <c r="X276" s="338">
        <f t="shared" si="638"/>
        <v>1</v>
      </c>
      <c r="Y276" s="338">
        <f t="shared" si="639"/>
        <v>1</v>
      </c>
      <c r="Z276" s="338">
        <f t="shared" si="640"/>
        <v>1</v>
      </c>
      <c r="AA276" s="338">
        <f t="shared" si="641"/>
        <v>1</v>
      </c>
      <c r="AB276" s="338">
        <f t="shared" si="650"/>
        <v>1</v>
      </c>
      <c r="AC276" s="341">
        <f t="shared" si="642"/>
        <v>70922700</v>
      </c>
      <c r="AD276" s="340">
        <f t="shared" si="643"/>
        <v>0</v>
      </c>
      <c r="AE276" s="207"/>
      <c r="AF276" s="207"/>
      <c r="AG276" s="635" t="s">
        <v>1109</v>
      </c>
      <c r="AH276" s="609" t="s">
        <v>280</v>
      </c>
      <c r="AI276" s="554" t="s">
        <v>750</v>
      </c>
      <c r="AJ276" s="670" t="s">
        <v>91</v>
      </c>
      <c r="AK276" s="675">
        <v>150</v>
      </c>
      <c r="AL276" s="663">
        <v>505634</v>
      </c>
      <c r="AM276" s="664">
        <v>75845100</v>
      </c>
      <c r="AN276" s="669"/>
      <c r="AO276" s="666"/>
      <c r="AP276" s="667"/>
      <c r="AQ276" s="338">
        <f t="shared" si="644"/>
        <v>1</v>
      </c>
      <c r="AR276" s="338">
        <f t="shared" si="645"/>
        <v>1</v>
      </c>
      <c r="AS276" s="338">
        <f t="shared" si="646"/>
        <v>1</v>
      </c>
      <c r="AT276" s="338">
        <f t="shared" si="622"/>
        <v>1</v>
      </c>
      <c r="AU276" s="338">
        <f t="shared" si="623"/>
        <v>1</v>
      </c>
      <c r="AV276" s="338">
        <f t="shared" si="651"/>
        <v>1</v>
      </c>
      <c r="AW276" s="341">
        <f t="shared" si="633"/>
        <v>75845100</v>
      </c>
      <c r="AX276" s="340">
        <f t="shared" si="634"/>
        <v>0</v>
      </c>
      <c r="BA276" s="635" t="s">
        <v>1109</v>
      </c>
      <c r="BB276" s="609" t="s">
        <v>280</v>
      </c>
      <c r="BC276" s="554" t="s">
        <v>750</v>
      </c>
      <c r="BD276" s="670" t="s">
        <v>91</v>
      </c>
      <c r="BE276" s="675">
        <v>150</v>
      </c>
      <c r="BF276" s="663">
        <v>143121</v>
      </c>
      <c r="BG276" s="664">
        <v>21468150</v>
      </c>
      <c r="BH276" s="669"/>
      <c r="BI276" s="666"/>
      <c r="BJ276" s="667"/>
      <c r="BK276" s="338">
        <f t="shared" si="647"/>
        <v>1</v>
      </c>
      <c r="BL276" s="338">
        <f t="shared" si="648"/>
        <v>1</v>
      </c>
      <c r="BM276" s="338">
        <f t="shared" si="649"/>
        <v>1</v>
      </c>
      <c r="BN276" s="338">
        <f t="shared" si="628"/>
        <v>1</v>
      </c>
      <c r="BO276" s="338">
        <f t="shared" si="629"/>
        <v>1</v>
      </c>
      <c r="BP276" s="338">
        <f t="shared" si="652"/>
        <v>1</v>
      </c>
      <c r="BQ276" s="341">
        <f t="shared" si="635"/>
        <v>21468150</v>
      </c>
      <c r="BR276" s="340">
        <f t="shared" si="636"/>
        <v>0</v>
      </c>
    </row>
    <row r="277" spans="1:70" s="288" customFormat="1" ht="47.25" x14ac:dyDescent="0.25">
      <c r="A277" s="215">
        <f t="shared" si="587"/>
        <v>264</v>
      </c>
      <c r="B277" s="472" t="s">
        <v>1110</v>
      </c>
      <c r="C277" s="449" t="s">
        <v>280</v>
      </c>
      <c r="D277" s="571" t="s">
        <v>1111</v>
      </c>
      <c r="E277" s="512" t="s">
        <v>91</v>
      </c>
      <c r="F277" s="500">
        <v>5</v>
      </c>
      <c r="G277" s="537"/>
      <c r="H277" s="501">
        <v>0</v>
      </c>
      <c r="I277" s="502"/>
      <c r="J277" s="503"/>
      <c r="K277" s="199"/>
      <c r="L277" s="199"/>
      <c r="M277" s="635" t="s">
        <v>1110</v>
      </c>
      <c r="N277" s="609" t="s">
        <v>280</v>
      </c>
      <c r="O277" s="554" t="s">
        <v>1111</v>
      </c>
      <c r="P277" s="674" t="s">
        <v>91</v>
      </c>
      <c r="Q277" s="662">
        <v>5</v>
      </c>
      <c r="R277" s="663">
        <v>221866</v>
      </c>
      <c r="S277" s="664">
        <v>1109330</v>
      </c>
      <c r="T277" s="669"/>
      <c r="U277" s="666"/>
      <c r="V277" s="667"/>
      <c r="W277" s="338">
        <f t="shared" si="637"/>
        <v>1</v>
      </c>
      <c r="X277" s="338">
        <f t="shared" si="638"/>
        <v>1</v>
      </c>
      <c r="Y277" s="338">
        <f t="shared" si="639"/>
        <v>1</v>
      </c>
      <c r="Z277" s="338">
        <f t="shared" si="640"/>
        <v>1</v>
      </c>
      <c r="AA277" s="338">
        <f t="shared" si="641"/>
        <v>1</v>
      </c>
      <c r="AB277" s="338">
        <f t="shared" si="650"/>
        <v>1</v>
      </c>
      <c r="AC277" s="341">
        <f t="shared" si="642"/>
        <v>1109330</v>
      </c>
      <c r="AD277" s="340">
        <f t="shared" si="643"/>
        <v>0</v>
      </c>
      <c r="AE277" s="207"/>
      <c r="AF277" s="207"/>
      <c r="AG277" s="635" t="s">
        <v>1110</v>
      </c>
      <c r="AH277" s="609" t="s">
        <v>280</v>
      </c>
      <c r="AI277" s="554" t="s">
        <v>1111</v>
      </c>
      <c r="AJ277" s="674" t="s">
        <v>91</v>
      </c>
      <c r="AK277" s="662">
        <v>5</v>
      </c>
      <c r="AL277" s="663">
        <v>303325</v>
      </c>
      <c r="AM277" s="664">
        <v>1516625</v>
      </c>
      <c r="AN277" s="669"/>
      <c r="AO277" s="666"/>
      <c r="AP277" s="667"/>
      <c r="AQ277" s="338">
        <f t="shared" si="644"/>
        <v>1</v>
      </c>
      <c r="AR277" s="338">
        <f t="shared" si="645"/>
        <v>1</v>
      </c>
      <c r="AS277" s="338">
        <f t="shared" si="646"/>
        <v>1</v>
      </c>
      <c r="AT277" s="338">
        <f t="shared" si="622"/>
        <v>1</v>
      </c>
      <c r="AU277" s="338">
        <f t="shared" si="623"/>
        <v>1</v>
      </c>
      <c r="AV277" s="338">
        <f t="shared" si="651"/>
        <v>1</v>
      </c>
      <c r="AW277" s="341">
        <f t="shared" si="633"/>
        <v>1516625</v>
      </c>
      <c r="AX277" s="340">
        <f t="shared" si="634"/>
        <v>0</v>
      </c>
      <c r="BA277" s="635" t="s">
        <v>1110</v>
      </c>
      <c r="BB277" s="609" t="s">
        <v>280</v>
      </c>
      <c r="BC277" s="554" t="s">
        <v>1111</v>
      </c>
      <c r="BD277" s="674" t="s">
        <v>91</v>
      </c>
      <c r="BE277" s="662">
        <v>5</v>
      </c>
      <c r="BF277" s="663">
        <v>123380</v>
      </c>
      <c r="BG277" s="664">
        <v>616900</v>
      </c>
      <c r="BH277" s="669"/>
      <c r="BI277" s="666"/>
      <c r="BJ277" s="667"/>
      <c r="BK277" s="338">
        <f t="shared" si="647"/>
        <v>1</v>
      </c>
      <c r="BL277" s="338">
        <f t="shared" si="648"/>
        <v>1</v>
      </c>
      <c r="BM277" s="338">
        <f t="shared" si="649"/>
        <v>1</v>
      </c>
      <c r="BN277" s="338">
        <f t="shared" si="628"/>
        <v>1</v>
      </c>
      <c r="BO277" s="338">
        <f t="shared" si="629"/>
        <v>1</v>
      </c>
      <c r="BP277" s="338">
        <f t="shared" si="652"/>
        <v>1</v>
      </c>
      <c r="BQ277" s="341">
        <f t="shared" si="635"/>
        <v>616900</v>
      </c>
      <c r="BR277" s="340">
        <f t="shared" si="636"/>
        <v>0</v>
      </c>
    </row>
    <row r="278" spans="1:70" s="288" customFormat="1" ht="47.25" x14ac:dyDescent="0.25">
      <c r="A278" s="215">
        <f t="shared" si="587"/>
        <v>265</v>
      </c>
      <c r="B278" s="472" t="s">
        <v>1112</v>
      </c>
      <c r="C278" s="449" t="s">
        <v>275</v>
      </c>
      <c r="D278" s="571" t="s">
        <v>751</v>
      </c>
      <c r="E278" s="512" t="s">
        <v>91</v>
      </c>
      <c r="F278" s="500">
        <v>600</v>
      </c>
      <c r="G278" s="537"/>
      <c r="H278" s="501">
        <v>0</v>
      </c>
      <c r="I278" s="502"/>
      <c r="J278" s="503"/>
      <c r="K278" s="199"/>
      <c r="L278" s="199"/>
      <c r="M278" s="635" t="s">
        <v>1112</v>
      </c>
      <c r="N278" s="609" t="s">
        <v>275</v>
      </c>
      <c r="O278" s="554" t="s">
        <v>751</v>
      </c>
      <c r="P278" s="674" t="s">
        <v>91</v>
      </c>
      <c r="Q278" s="662">
        <v>600</v>
      </c>
      <c r="R278" s="663">
        <v>311194</v>
      </c>
      <c r="S278" s="664">
        <v>186716400</v>
      </c>
      <c r="T278" s="669"/>
      <c r="U278" s="666"/>
      <c r="V278" s="667"/>
      <c r="W278" s="338">
        <f t="shared" si="637"/>
        <v>1</v>
      </c>
      <c r="X278" s="338">
        <f t="shared" si="638"/>
        <v>1</v>
      </c>
      <c r="Y278" s="338">
        <f t="shared" si="639"/>
        <v>1</v>
      </c>
      <c r="Z278" s="338">
        <f t="shared" si="640"/>
        <v>1</v>
      </c>
      <c r="AA278" s="338">
        <f t="shared" si="641"/>
        <v>1</v>
      </c>
      <c r="AB278" s="338">
        <f t="shared" si="650"/>
        <v>1</v>
      </c>
      <c r="AC278" s="341">
        <f t="shared" si="642"/>
        <v>186716400</v>
      </c>
      <c r="AD278" s="340">
        <f t="shared" si="643"/>
        <v>0</v>
      </c>
      <c r="AE278" s="207"/>
      <c r="AF278" s="207"/>
      <c r="AG278" s="635" t="s">
        <v>1112</v>
      </c>
      <c r="AH278" s="609" t="s">
        <v>275</v>
      </c>
      <c r="AI278" s="554" t="s">
        <v>751</v>
      </c>
      <c r="AJ278" s="674" t="s">
        <v>91</v>
      </c>
      <c r="AK278" s="662">
        <v>600</v>
      </c>
      <c r="AL278" s="663">
        <v>434117</v>
      </c>
      <c r="AM278" s="664">
        <v>260470200</v>
      </c>
      <c r="AN278" s="669"/>
      <c r="AO278" s="666"/>
      <c r="AP278" s="667"/>
      <c r="AQ278" s="338">
        <f t="shared" si="644"/>
        <v>1</v>
      </c>
      <c r="AR278" s="338">
        <f t="shared" si="645"/>
        <v>1</v>
      </c>
      <c r="AS278" s="338">
        <f t="shared" si="646"/>
        <v>1</v>
      </c>
      <c r="AT278" s="338">
        <f t="shared" si="622"/>
        <v>1</v>
      </c>
      <c r="AU278" s="338">
        <f t="shared" si="623"/>
        <v>1</v>
      </c>
      <c r="AV278" s="338">
        <f t="shared" si="651"/>
        <v>1</v>
      </c>
      <c r="AW278" s="341">
        <f t="shared" si="633"/>
        <v>260470200</v>
      </c>
      <c r="AX278" s="340">
        <f t="shared" si="634"/>
        <v>0</v>
      </c>
      <c r="BA278" s="635" t="s">
        <v>1112</v>
      </c>
      <c r="BB278" s="609" t="s">
        <v>275</v>
      </c>
      <c r="BC278" s="554" t="s">
        <v>751</v>
      </c>
      <c r="BD278" s="674" t="s">
        <v>91</v>
      </c>
      <c r="BE278" s="662">
        <v>600</v>
      </c>
      <c r="BF278" s="663">
        <v>123380</v>
      </c>
      <c r="BG278" s="664">
        <v>74028000</v>
      </c>
      <c r="BH278" s="669"/>
      <c r="BI278" s="666"/>
      <c r="BJ278" s="667"/>
      <c r="BK278" s="338">
        <f t="shared" si="647"/>
        <v>1</v>
      </c>
      <c r="BL278" s="338">
        <f t="shared" si="648"/>
        <v>1</v>
      </c>
      <c r="BM278" s="338">
        <f t="shared" si="649"/>
        <v>1</v>
      </c>
      <c r="BN278" s="338">
        <f t="shared" si="628"/>
        <v>1</v>
      </c>
      <c r="BO278" s="338">
        <f t="shared" si="629"/>
        <v>1</v>
      </c>
      <c r="BP278" s="338">
        <f t="shared" si="652"/>
        <v>1</v>
      </c>
      <c r="BQ278" s="341">
        <f t="shared" si="635"/>
        <v>74028000</v>
      </c>
      <c r="BR278" s="340">
        <f t="shared" si="636"/>
        <v>0</v>
      </c>
    </row>
    <row r="279" spans="1:70" s="288" customFormat="1" ht="47.25" x14ac:dyDescent="0.25">
      <c r="A279" s="215">
        <f t="shared" si="587"/>
        <v>266</v>
      </c>
      <c r="B279" s="472" t="s">
        <v>1113</v>
      </c>
      <c r="C279" s="449" t="s">
        <v>280</v>
      </c>
      <c r="D279" s="571" t="s">
        <v>752</v>
      </c>
      <c r="E279" s="512" t="s">
        <v>91</v>
      </c>
      <c r="F279" s="500">
        <v>300</v>
      </c>
      <c r="G279" s="537"/>
      <c r="H279" s="501">
        <v>0</v>
      </c>
      <c r="I279" s="502"/>
      <c r="J279" s="503"/>
      <c r="K279" s="199"/>
      <c r="L279" s="199"/>
      <c r="M279" s="635" t="s">
        <v>1113</v>
      </c>
      <c r="N279" s="609" t="s">
        <v>280</v>
      </c>
      <c r="O279" s="554" t="s">
        <v>752</v>
      </c>
      <c r="P279" s="674" t="s">
        <v>91</v>
      </c>
      <c r="Q279" s="662">
        <v>300</v>
      </c>
      <c r="R279" s="663">
        <v>163992</v>
      </c>
      <c r="S279" s="664">
        <v>49197600</v>
      </c>
      <c r="T279" s="669"/>
      <c r="U279" s="666"/>
      <c r="V279" s="667"/>
      <c r="W279" s="338">
        <f t="shared" si="637"/>
        <v>1</v>
      </c>
      <c r="X279" s="338">
        <f t="shared" si="638"/>
        <v>1</v>
      </c>
      <c r="Y279" s="338">
        <f t="shared" si="639"/>
        <v>1</v>
      </c>
      <c r="Z279" s="338">
        <f t="shared" si="640"/>
        <v>1</v>
      </c>
      <c r="AA279" s="338">
        <f t="shared" si="641"/>
        <v>1</v>
      </c>
      <c r="AB279" s="338">
        <f t="shared" si="650"/>
        <v>1</v>
      </c>
      <c r="AC279" s="341">
        <f t="shared" si="642"/>
        <v>49197600</v>
      </c>
      <c r="AD279" s="340">
        <f t="shared" si="643"/>
        <v>0</v>
      </c>
      <c r="AE279" s="207"/>
      <c r="AF279" s="207"/>
      <c r="AG279" s="635" t="s">
        <v>1113</v>
      </c>
      <c r="AH279" s="609" t="s">
        <v>280</v>
      </c>
      <c r="AI279" s="554" t="s">
        <v>752</v>
      </c>
      <c r="AJ279" s="674" t="s">
        <v>91</v>
      </c>
      <c r="AK279" s="662">
        <v>300</v>
      </c>
      <c r="AL279" s="663">
        <v>231390</v>
      </c>
      <c r="AM279" s="664">
        <v>69417000</v>
      </c>
      <c r="AN279" s="669"/>
      <c r="AO279" s="666"/>
      <c r="AP279" s="667"/>
      <c r="AQ279" s="338">
        <f t="shared" si="644"/>
        <v>1</v>
      </c>
      <c r="AR279" s="338">
        <f t="shared" si="645"/>
        <v>1</v>
      </c>
      <c r="AS279" s="338">
        <f t="shared" si="646"/>
        <v>1</v>
      </c>
      <c r="AT279" s="338">
        <f t="shared" si="622"/>
        <v>1</v>
      </c>
      <c r="AU279" s="338">
        <f t="shared" si="623"/>
        <v>1</v>
      </c>
      <c r="AV279" s="338">
        <f t="shared" si="651"/>
        <v>1</v>
      </c>
      <c r="AW279" s="341">
        <f t="shared" si="633"/>
        <v>69417000</v>
      </c>
      <c r="AX279" s="340">
        <f t="shared" si="634"/>
        <v>0</v>
      </c>
      <c r="BA279" s="635" t="s">
        <v>1113</v>
      </c>
      <c r="BB279" s="609" t="s">
        <v>280</v>
      </c>
      <c r="BC279" s="554" t="s">
        <v>752</v>
      </c>
      <c r="BD279" s="674" t="s">
        <v>91</v>
      </c>
      <c r="BE279" s="662">
        <v>300</v>
      </c>
      <c r="BF279" s="663">
        <v>98704</v>
      </c>
      <c r="BG279" s="664">
        <v>29611200</v>
      </c>
      <c r="BH279" s="669"/>
      <c r="BI279" s="666"/>
      <c r="BJ279" s="667"/>
      <c r="BK279" s="338">
        <f t="shared" si="647"/>
        <v>1</v>
      </c>
      <c r="BL279" s="338">
        <f t="shared" si="648"/>
        <v>1</v>
      </c>
      <c r="BM279" s="338">
        <f t="shared" si="649"/>
        <v>1</v>
      </c>
      <c r="BN279" s="338">
        <f t="shared" si="628"/>
        <v>1</v>
      </c>
      <c r="BO279" s="338">
        <f t="shared" si="629"/>
        <v>1</v>
      </c>
      <c r="BP279" s="338">
        <f t="shared" si="652"/>
        <v>1</v>
      </c>
      <c r="BQ279" s="341">
        <f t="shared" si="635"/>
        <v>29611200</v>
      </c>
      <c r="BR279" s="340">
        <f t="shared" si="636"/>
        <v>0</v>
      </c>
    </row>
    <row r="280" spans="1:70" s="288" customFormat="1" ht="47.25" x14ac:dyDescent="0.2">
      <c r="A280" s="215">
        <f t="shared" si="587"/>
        <v>267</v>
      </c>
      <c r="B280" s="472" t="s">
        <v>1114</v>
      </c>
      <c r="C280" s="449" t="s">
        <v>280</v>
      </c>
      <c r="D280" s="571" t="s">
        <v>634</v>
      </c>
      <c r="E280" s="512" t="s">
        <v>91</v>
      </c>
      <c r="F280" s="500">
        <v>550</v>
      </c>
      <c r="G280" s="537"/>
      <c r="H280" s="501">
        <v>0</v>
      </c>
      <c r="I280" s="453"/>
      <c r="J280" s="484"/>
      <c r="K280" s="199"/>
      <c r="L280" s="199"/>
      <c r="M280" s="635" t="s">
        <v>1114</v>
      </c>
      <c r="N280" s="609" t="s">
        <v>280</v>
      </c>
      <c r="O280" s="554" t="s">
        <v>634</v>
      </c>
      <c r="P280" s="674" t="s">
        <v>91</v>
      </c>
      <c r="Q280" s="662">
        <v>550</v>
      </c>
      <c r="R280" s="663">
        <v>105239</v>
      </c>
      <c r="S280" s="664">
        <v>57881450</v>
      </c>
      <c r="T280" s="614"/>
      <c r="U280" s="614"/>
      <c r="V280" s="645"/>
      <c r="W280" s="338">
        <f t="shared" si="637"/>
        <v>1</v>
      </c>
      <c r="X280" s="338">
        <f t="shared" si="638"/>
        <v>1</v>
      </c>
      <c r="Y280" s="338">
        <f t="shared" si="639"/>
        <v>1</v>
      </c>
      <c r="Z280" s="338">
        <f t="shared" si="640"/>
        <v>1</v>
      </c>
      <c r="AA280" s="338">
        <f t="shared" si="641"/>
        <v>1</v>
      </c>
      <c r="AB280" s="338">
        <f t="shared" si="650"/>
        <v>1</v>
      </c>
      <c r="AC280" s="341">
        <f t="shared" si="642"/>
        <v>57881450</v>
      </c>
      <c r="AD280" s="340">
        <f t="shared" si="643"/>
        <v>0</v>
      </c>
      <c r="AE280" s="207"/>
      <c r="AF280" s="207"/>
      <c r="AG280" s="635" t="s">
        <v>1114</v>
      </c>
      <c r="AH280" s="609" t="s">
        <v>280</v>
      </c>
      <c r="AI280" s="554" t="s">
        <v>634</v>
      </c>
      <c r="AJ280" s="674" t="s">
        <v>91</v>
      </c>
      <c r="AK280" s="662">
        <v>550</v>
      </c>
      <c r="AL280" s="663">
        <v>150410</v>
      </c>
      <c r="AM280" s="664">
        <v>82725500</v>
      </c>
      <c r="AN280" s="614"/>
      <c r="AO280" s="614"/>
      <c r="AP280" s="645"/>
      <c r="AQ280" s="338">
        <f t="shared" si="644"/>
        <v>1</v>
      </c>
      <c r="AR280" s="338">
        <f t="shared" si="645"/>
        <v>1</v>
      </c>
      <c r="AS280" s="338">
        <f t="shared" si="646"/>
        <v>1</v>
      </c>
      <c r="AT280" s="338">
        <f t="shared" si="622"/>
        <v>1</v>
      </c>
      <c r="AU280" s="338">
        <f t="shared" si="623"/>
        <v>1</v>
      </c>
      <c r="AV280" s="338">
        <f t="shared" si="651"/>
        <v>1</v>
      </c>
      <c r="AW280" s="341">
        <f t="shared" si="633"/>
        <v>82725500</v>
      </c>
      <c r="AX280" s="340">
        <f t="shared" si="634"/>
        <v>0</v>
      </c>
      <c r="BA280" s="635" t="s">
        <v>1114</v>
      </c>
      <c r="BB280" s="609" t="s">
        <v>280</v>
      </c>
      <c r="BC280" s="554" t="s">
        <v>634</v>
      </c>
      <c r="BD280" s="674" t="s">
        <v>91</v>
      </c>
      <c r="BE280" s="662">
        <v>550</v>
      </c>
      <c r="BF280" s="663">
        <v>64158</v>
      </c>
      <c r="BG280" s="664">
        <v>35286900</v>
      </c>
      <c r="BH280" s="614"/>
      <c r="BI280" s="614"/>
      <c r="BJ280" s="645"/>
      <c r="BK280" s="338">
        <f t="shared" si="647"/>
        <v>1</v>
      </c>
      <c r="BL280" s="338">
        <f t="shared" si="648"/>
        <v>1</v>
      </c>
      <c r="BM280" s="338">
        <f t="shared" si="649"/>
        <v>1</v>
      </c>
      <c r="BN280" s="338">
        <f t="shared" si="628"/>
        <v>1</v>
      </c>
      <c r="BO280" s="338">
        <f t="shared" si="629"/>
        <v>1</v>
      </c>
      <c r="BP280" s="338">
        <f t="shared" si="652"/>
        <v>1</v>
      </c>
      <c r="BQ280" s="341">
        <f t="shared" si="635"/>
        <v>35286900</v>
      </c>
      <c r="BR280" s="340">
        <f t="shared" si="636"/>
        <v>0</v>
      </c>
    </row>
    <row r="281" spans="1:70" s="288" customFormat="1" ht="47.25" x14ac:dyDescent="0.2">
      <c r="A281" s="215">
        <f t="shared" si="587"/>
        <v>268</v>
      </c>
      <c r="B281" s="472" t="s">
        <v>1115</v>
      </c>
      <c r="C281" s="449" t="s">
        <v>280</v>
      </c>
      <c r="D281" s="571" t="s">
        <v>1116</v>
      </c>
      <c r="E281" s="512" t="s">
        <v>91</v>
      </c>
      <c r="F281" s="500">
        <v>250</v>
      </c>
      <c r="G281" s="537"/>
      <c r="H281" s="501">
        <v>0</v>
      </c>
      <c r="I281" s="502"/>
      <c r="J281" s="503"/>
      <c r="K281" s="199"/>
      <c r="L281" s="199"/>
      <c r="M281" s="635" t="s">
        <v>1115</v>
      </c>
      <c r="N281" s="609" t="s">
        <v>280</v>
      </c>
      <c r="O281" s="554" t="s">
        <v>1116</v>
      </c>
      <c r="P281" s="674" t="s">
        <v>91</v>
      </c>
      <c r="Q281" s="662">
        <v>250</v>
      </c>
      <c r="R281" s="663">
        <v>83223</v>
      </c>
      <c r="S281" s="664">
        <v>20805750</v>
      </c>
      <c r="T281" s="665"/>
      <c r="U281" s="666"/>
      <c r="V281" s="667"/>
      <c r="W281" s="338">
        <f t="shared" si="637"/>
        <v>1</v>
      </c>
      <c r="X281" s="338">
        <f t="shared" si="638"/>
        <v>1</v>
      </c>
      <c r="Y281" s="338">
        <f t="shared" si="639"/>
        <v>1</v>
      </c>
      <c r="Z281" s="338">
        <f t="shared" si="640"/>
        <v>1</v>
      </c>
      <c r="AA281" s="338">
        <f t="shared" si="641"/>
        <v>1</v>
      </c>
      <c r="AB281" s="338">
        <f t="shared" si="650"/>
        <v>1</v>
      </c>
      <c r="AC281" s="341">
        <f t="shared" si="642"/>
        <v>20805750</v>
      </c>
      <c r="AD281" s="340">
        <f t="shared" si="643"/>
        <v>0</v>
      </c>
      <c r="AE281" s="207"/>
      <c r="AF281" s="207"/>
      <c r="AG281" s="635" t="s">
        <v>1115</v>
      </c>
      <c r="AH281" s="609" t="s">
        <v>280</v>
      </c>
      <c r="AI281" s="554" t="s">
        <v>1116</v>
      </c>
      <c r="AJ281" s="674" t="s">
        <v>91</v>
      </c>
      <c r="AK281" s="662">
        <v>250</v>
      </c>
      <c r="AL281" s="663">
        <v>103938</v>
      </c>
      <c r="AM281" s="664">
        <v>25984500</v>
      </c>
      <c r="AN281" s="665"/>
      <c r="AO281" s="666"/>
      <c r="AP281" s="667"/>
      <c r="AQ281" s="338">
        <f t="shared" si="644"/>
        <v>1</v>
      </c>
      <c r="AR281" s="338">
        <f t="shared" si="645"/>
        <v>1</v>
      </c>
      <c r="AS281" s="338">
        <f t="shared" si="646"/>
        <v>1</v>
      </c>
      <c r="AT281" s="338">
        <f t="shared" si="622"/>
        <v>1</v>
      </c>
      <c r="AU281" s="338">
        <f t="shared" si="623"/>
        <v>1</v>
      </c>
      <c r="AV281" s="338">
        <f t="shared" si="651"/>
        <v>1</v>
      </c>
      <c r="AW281" s="341">
        <f t="shared" si="633"/>
        <v>25984500</v>
      </c>
      <c r="AX281" s="340">
        <f t="shared" si="634"/>
        <v>0</v>
      </c>
      <c r="BA281" s="635" t="s">
        <v>1115</v>
      </c>
      <c r="BB281" s="609" t="s">
        <v>280</v>
      </c>
      <c r="BC281" s="554" t="s">
        <v>1116</v>
      </c>
      <c r="BD281" s="674" t="s">
        <v>91</v>
      </c>
      <c r="BE281" s="662">
        <v>250</v>
      </c>
      <c r="BF281" s="663">
        <v>53300</v>
      </c>
      <c r="BG281" s="664">
        <v>13325000</v>
      </c>
      <c r="BH281" s="665"/>
      <c r="BI281" s="666"/>
      <c r="BJ281" s="667"/>
      <c r="BK281" s="338">
        <f t="shared" si="647"/>
        <v>1</v>
      </c>
      <c r="BL281" s="338">
        <f t="shared" si="648"/>
        <v>1</v>
      </c>
      <c r="BM281" s="338">
        <f t="shared" si="649"/>
        <v>1</v>
      </c>
      <c r="BN281" s="338">
        <f t="shared" si="628"/>
        <v>1</v>
      </c>
      <c r="BO281" s="338">
        <f t="shared" si="629"/>
        <v>1</v>
      </c>
      <c r="BP281" s="338">
        <f t="shared" si="652"/>
        <v>1</v>
      </c>
      <c r="BQ281" s="341">
        <f t="shared" si="635"/>
        <v>13325000</v>
      </c>
      <c r="BR281" s="340">
        <f t="shared" si="636"/>
        <v>0</v>
      </c>
    </row>
    <row r="282" spans="1:70" s="288" customFormat="1" ht="45" x14ac:dyDescent="0.2">
      <c r="A282" s="215">
        <f t="shared" si="587"/>
        <v>269</v>
      </c>
      <c r="B282" s="472" t="s">
        <v>1117</v>
      </c>
      <c r="C282" s="449" t="s">
        <v>280</v>
      </c>
      <c r="D282" s="571" t="s">
        <v>1118</v>
      </c>
      <c r="E282" s="512" t="s">
        <v>91</v>
      </c>
      <c r="F282" s="500">
        <v>500</v>
      </c>
      <c r="G282" s="537"/>
      <c r="H282" s="501">
        <v>0</v>
      </c>
      <c r="I282" s="502"/>
      <c r="J282" s="503"/>
      <c r="K282" s="199"/>
      <c r="L282" s="199"/>
      <c r="M282" s="635" t="s">
        <v>1117</v>
      </c>
      <c r="N282" s="609" t="s">
        <v>280</v>
      </c>
      <c r="O282" s="554" t="s">
        <v>1118</v>
      </c>
      <c r="P282" s="674" t="s">
        <v>91</v>
      </c>
      <c r="Q282" s="662">
        <v>500</v>
      </c>
      <c r="R282" s="663">
        <v>33123</v>
      </c>
      <c r="S282" s="664">
        <v>16561500</v>
      </c>
      <c r="T282" s="665"/>
      <c r="U282" s="666"/>
      <c r="V282" s="667"/>
      <c r="W282" s="338">
        <f t="shared" si="637"/>
        <v>1</v>
      </c>
      <c r="X282" s="338">
        <f t="shared" si="638"/>
        <v>1</v>
      </c>
      <c r="Y282" s="338">
        <f t="shared" si="639"/>
        <v>1</v>
      </c>
      <c r="Z282" s="338">
        <f t="shared" si="640"/>
        <v>1</v>
      </c>
      <c r="AA282" s="338">
        <f t="shared" si="641"/>
        <v>1</v>
      </c>
      <c r="AB282" s="338">
        <f t="shared" si="650"/>
        <v>1</v>
      </c>
      <c r="AC282" s="341">
        <f t="shared" si="642"/>
        <v>16561500</v>
      </c>
      <c r="AD282" s="340">
        <f t="shared" si="643"/>
        <v>0</v>
      </c>
      <c r="AE282" s="207"/>
      <c r="AF282" s="207"/>
      <c r="AG282" s="635" t="s">
        <v>1117</v>
      </c>
      <c r="AH282" s="609" t="s">
        <v>280</v>
      </c>
      <c r="AI282" s="554" t="s">
        <v>1118</v>
      </c>
      <c r="AJ282" s="674" t="s">
        <v>91</v>
      </c>
      <c r="AK282" s="662">
        <v>500</v>
      </c>
      <c r="AL282" s="663">
        <v>51204</v>
      </c>
      <c r="AM282" s="664">
        <v>25602000</v>
      </c>
      <c r="AN282" s="665"/>
      <c r="AO282" s="666"/>
      <c r="AP282" s="667"/>
      <c r="AQ282" s="338">
        <f t="shared" si="644"/>
        <v>1</v>
      </c>
      <c r="AR282" s="338">
        <f t="shared" si="645"/>
        <v>1</v>
      </c>
      <c r="AS282" s="338">
        <f t="shared" si="646"/>
        <v>1</v>
      </c>
      <c r="AT282" s="338">
        <f t="shared" si="622"/>
        <v>1</v>
      </c>
      <c r="AU282" s="338">
        <f t="shared" si="623"/>
        <v>1</v>
      </c>
      <c r="AV282" s="338">
        <f t="shared" si="651"/>
        <v>1</v>
      </c>
      <c r="AW282" s="341">
        <f t="shared" si="633"/>
        <v>25602000</v>
      </c>
      <c r="AX282" s="340">
        <f t="shared" si="634"/>
        <v>0</v>
      </c>
      <c r="BA282" s="635" t="s">
        <v>1117</v>
      </c>
      <c r="BB282" s="609" t="s">
        <v>280</v>
      </c>
      <c r="BC282" s="554" t="s">
        <v>1118</v>
      </c>
      <c r="BD282" s="674" t="s">
        <v>91</v>
      </c>
      <c r="BE282" s="662">
        <v>500</v>
      </c>
      <c r="BF282" s="663">
        <v>71067</v>
      </c>
      <c r="BG282" s="664">
        <v>35533500</v>
      </c>
      <c r="BH282" s="665"/>
      <c r="BI282" s="666"/>
      <c r="BJ282" s="667"/>
      <c r="BK282" s="338">
        <f t="shared" si="647"/>
        <v>1</v>
      </c>
      <c r="BL282" s="338">
        <f t="shared" si="648"/>
        <v>1</v>
      </c>
      <c r="BM282" s="338">
        <f t="shared" si="649"/>
        <v>1</v>
      </c>
      <c r="BN282" s="338">
        <f t="shared" si="628"/>
        <v>1</v>
      </c>
      <c r="BO282" s="338">
        <f t="shared" si="629"/>
        <v>1</v>
      </c>
      <c r="BP282" s="338">
        <f t="shared" si="652"/>
        <v>1</v>
      </c>
      <c r="BQ282" s="341">
        <f t="shared" si="635"/>
        <v>35533500</v>
      </c>
      <c r="BR282" s="340">
        <f t="shared" si="636"/>
        <v>0</v>
      </c>
    </row>
    <row r="283" spans="1:70" s="288" customFormat="1" ht="31.5" x14ac:dyDescent="0.2">
      <c r="A283" s="215">
        <f t="shared" si="587"/>
        <v>270</v>
      </c>
      <c r="B283" s="472" t="s">
        <v>1119</v>
      </c>
      <c r="C283" s="449" t="s">
        <v>280</v>
      </c>
      <c r="D283" s="571" t="s">
        <v>1120</v>
      </c>
      <c r="E283" s="512" t="s">
        <v>91</v>
      </c>
      <c r="F283" s="500">
        <v>60</v>
      </c>
      <c r="G283" s="537"/>
      <c r="H283" s="501">
        <v>0</v>
      </c>
      <c r="I283" s="502"/>
      <c r="J283" s="503"/>
      <c r="K283" s="199"/>
      <c r="L283" s="199"/>
      <c r="M283" s="635" t="s">
        <v>1119</v>
      </c>
      <c r="N283" s="609" t="s">
        <v>280</v>
      </c>
      <c r="O283" s="554" t="s">
        <v>1120</v>
      </c>
      <c r="P283" s="674" t="s">
        <v>91</v>
      </c>
      <c r="Q283" s="662">
        <v>60</v>
      </c>
      <c r="R283" s="663">
        <v>34873</v>
      </c>
      <c r="S283" s="664">
        <v>2092380</v>
      </c>
      <c r="T283" s="665"/>
      <c r="U283" s="666"/>
      <c r="V283" s="667"/>
      <c r="W283" s="338">
        <f t="shared" si="637"/>
        <v>1</v>
      </c>
      <c r="X283" s="338">
        <f t="shared" si="638"/>
        <v>1</v>
      </c>
      <c r="Y283" s="338">
        <f t="shared" si="639"/>
        <v>1</v>
      </c>
      <c r="Z283" s="338">
        <f t="shared" si="640"/>
        <v>1</v>
      </c>
      <c r="AA283" s="338">
        <f t="shared" si="641"/>
        <v>1</v>
      </c>
      <c r="AB283" s="338">
        <f t="shared" si="650"/>
        <v>1</v>
      </c>
      <c r="AC283" s="341">
        <f t="shared" si="642"/>
        <v>2092380</v>
      </c>
      <c r="AD283" s="340">
        <f t="shared" si="643"/>
        <v>0</v>
      </c>
      <c r="AE283" s="207"/>
      <c r="AF283" s="207"/>
      <c r="AG283" s="635" t="s">
        <v>1119</v>
      </c>
      <c r="AH283" s="609" t="s">
        <v>280</v>
      </c>
      <c r="AI283" s="554" t="s">
        <v>1120</v>
      </c>
      <c r="AJ283" s="674" t="s">
        <v>91</v>
      </c>
      <c r="AK283" s="662">
        <v>60</v>
      </c>
      <c r="AL283" s="663">
        <v>52038</v>
      </c>
      <c r="AM283" s="664">
        <v>3122280</v>
      </c>
      <c r="AN283" s="665"/>
      <c r="AO283" s="666"/>
      <c r="AP283" s="667"/>
      <c r="AQ283" s="338">
        <f t="shared" si="644"/>
        <v>1</v>
      </c>
      <c r="AR283" s="338">
        <f t="shared" si="645"/>
        <v>1</v>
      </c>
      <c r="AS283" s="338">
        <f t="shared" si="646"/>
        <v>1</v>
      </c>
      <c r="AT283" s="338">
        <f t="shared" si="622"/>
        <v>1</v>
      </c>
      <c r="AU283" s="338">
        <f t="shared" si="623"/>
        <v>1</v>
      </c>
      <c r="AV283" s="338">
        <f t="shared" si="651"/>
        <v>1</v>
      </c>
      <c r="AW283" s="341">
        <f t="shared" si="633"/>
        <v>3122280</v>
      </c>
      <c r="AX283" s="340">
        <f t="shared" si="634"/>
        <v>0</v>
      </c>
      <c r="BA283" s="635" t="s">
        <v>1119</v>
      </c>
      <c r="BB283" s="609" t="s">
        <v>280</v>
      </c>
      <c r="BC283" s="554" t="s">
        <v>1120</v>
      </c>
      <c r="BD283" s="674" t="s">
        <v>91</v>
      </c>
      <c r="BE283" s="662">
        <v>60</v>
      </c>
      <c r="BF283" s="663">
        <v>44417</v>
      </c>
      <c r="BG283" s="664">
        <v>2665020</v>
      </c>
      <c r="BH283" s="665"/>
      <c r="BI283" s="666"/>
      <c r="BJ283" s="667"/>
      <c r="BK283" s="338">
        <f t="shared" si="647"/>
        <v>1</v>
      </c>
      <c r="BL283" s="338">
        <f t="shared" si="648"/>
        <v>1</v>
      </c>
      <c r="BM283" s="338">
        <f t="shared" si="649"/>
        <v>1</v>
      </c>
      <c r="BN283" s="338">
        <f t="shared" si="628"/>
        <v>1</v>
      </c>
      <c r="BO283" s="338">
        <f t="shared" si="629"/>
        <v>1</v>
      </c>
      <c r="BP283" s="338">
        <f t="shared" si="652"/>
        <v>1</v>
      </c>
      <c r="BQ283" s="341">
        <f t="shared" si="635"/>
        <v>2665020</v>
      </c>
      <c r="BR283" s="340">
        <f t="shared" si="636"/>
        <v>0</v>
      </c>
    </row>
    <row r="284" spans="1:70" s="288" customFormat="1" ht="31.5" x14ac:dyDescent="0.2">
      <c r="A284" s="215">
        <f t="shared" si="587"/>
        <v>271</v>
      </c>
      <c r="B284" s="472" t="s">
        <v>1121</v>
      </c>
      <c r="C284" s="449" t="s">
        <v>275</v>
      </c>
      <c r="D284" s="571" t="s">
        <v>1122</v>
      </c>
      <c r="E284" s="505" t="s">
        <v>93</v>
      </c>
      <c r="F284" s="500">
        <v>2</v>
      </c>
      <c r="G284" s="537"/>
      <c r="H284" s="501">
        <v>0</v>
      </c>
      <c r="I284" s="502"/>
      <c r="J284" s="503"/>
      <c r="K284" s="199"/>
      <c r="L284" s="199"/>
      <c r="M284" s="635" t="s">
        <v>1121</v>
      </c>
      <c r="N284" s="609" t="s">
        <v>275</v>
      </c>
      <c r="O284" s="554" t="s">
        <v>1122</v>
      </c>
      <c r="P284" s="670" t="s">
        <v>93</v>
      </c>
      <c r="Q284" s="662">
        <v>2</v>
      </c>
      <c r="R284" s="663">
        <v>967395</v>
      </c>
      <c r="S284" s="664">
        <v>1934790</v>
      </c>
      <c r="T284" s="665"/>
      <c r="U284" s="666"/>
      <c r="V284" s="667"/>
      <c r="W284" s="338">
        <f t="shared" si="637"/>
        <v>1</v>
      </c>
      <c r="X284" s="338">
        <f t="shared" si="638"/>
        <v>1</v>
      </c>
      <c r="Y284" s="338">
        <f t="shared" si="639"/>
        <v>1</v>
      </c>
      <c r="Z284" s="338">
        <f t="shared" si="640"/>
        <v>1</v>
      </c>
      <c r="AA284" s="338">
        <f t="shared" si="641"/>
        <v>1</v>
      </c>
      <c r="AB284" s="338">
        <f t="shared" si="650"/>
        <v>1</v>
      </c>
      <c r="AC284" s="341">
        <f t="shared" si="642"/>
        <v>1934790</v>
      </c>
      <c r="AD284" s="340">
        <f t="shared" si="643"/>
        <v>0</v>
      </c>
      <c r="AE284" s="207"/>
      <c r="AF284" s="207"/>
      <c r="AG284" s="635" t="s">
        <v>1121</v>
      </c>
      <c r="AH284" s="609" t="s">
        <v>275</v>
      </c>
      <c r="AI284" s="554" t="s">
        <v>1122</v>
      </c>
      <c r="AJ284" s="670" t="s">
        <v>93</v>
      </c>
      <c r="AK284" s="662">
        <v>2</v>
      </c>
      <c r="AL284" s="663">
        <v>832057</v>
      </c>
      <c r="AM284" s="664">
        <v>1664114</v>
      </c>
      <c r="AN284" s="665"/>
      <c r="AO284" s="666"/>
      <c r="AP284" s="667"/>
      <c r="AQ284" s="338">
        <f t="shared" si="644"/>
        <v>1</v>
      </c>
      <c r="AR284" s="338">
        <f t="shared" si="645"/>
        <v>1</v>
      </c>
      <c r="AS284" s="338">
        <f t="shared" si="646"/>
        <v>1</v>
      </c>
      <c r="AT284" s="338">
        <f t="shared" si="622"/>
        <v>1</v>
      </c>
      <c r="AU284" s="338">
        <f t="shared" si="623"/>
        <v>1</v>
      </c>
      <c r="AV284" s="338">
        <f t="shared" si="651"/>
        <v>1</v>
      </c>
      <c r="AW284" s="341">
        <f t="shared" si="633"/>
        <v>1664114</v>
      </c>
      <c r="AX284" s="340">
        <f t="shared" si="634"/>
        <v>0</v>
      </c>
      <c r="BA284" s="635" t="s">
        <v>1121</v>
      </c>
      <c r="BB284" s="609" t="s">
        <v>275</v>
      </c>
      <c r="BC284" s="554" t="s">
        <v>1122</v>
      </c>
      <c r="BD284" s="670" t="s">
        <v>93</v>
      </c>
      <c r="BE284" s="662">
        <v>2</v>
      </c>
      <c r="BF284" s="663">
        <v>454038</v>
      </c>
      <c r="BG284" s="664">
        <v>908076</v>
      </c>
      <c r="BH284" s="665"/>
      <c r="BI284" s="666"/>
      <c r="BJ284" s="667"/>
      <c r="BK284" s="338">
        <f t="shared" si="647"/>
        <v>1</v>
      </c>
      <c r="BL284" s="338">
        <f t="shared" si="648"/>
        <v>1</v>
      </c>
      <c r="BM284" s="338">
        <f t="shared" si="649"/>
        <v>1</v>
      </c>
      <c r="BN284" s="338">
        <f t="shared" si="628"/>
        <v>1</v>
      </c>
      <c r="BO284" s="338">
        <f t="shared" si="629"/>
        <v>1</v>
      </c>
      <c r="BP284" s="338">
        <f t="shared" si="652"/>
        <v>1</v>
      </c>
      <c r="BQ284" s="341">
        <f t="shared" si="635"/>
        <v>908076</v>
      </c>
      <c r="BR284" s="340">
        <f t="shared" si="636"/>
        <v>0</v>
      </c>
    </row>
    <row r="285" spans="1:70" s="288" customFormat="1" ht="31.5" x14ac:dyDescent="0.2">
      <c r="A285" s="215">
        <f t="shared" si="587"/>
        <v>272</v>
      </c>
      <c r="B285" s="472" t="s">
        <v>1123</v>
      </c>
      <c r="C285" s="449" t="s">
        <v>280</v>
      </c>
      <c r="D285" s="571" t="s">
        <v>1124</v>
      </c>
      <c r="E285" s="505" t="s">
        <v>93</v>
      </c>
      <c r="F285" s="500">
        <v>2</v>
      </c>
      <c r="G285" s="537"/>
      <c r="H285" s="501">
        <v>0</v>
      </c>
      <c r="I285" s="502"/>
      <c r="J285" s="503"/>
      <c r="K285" s="199"/>
      <c r="L285" s="199"/>
      <c r="M285" s="635" t="s">
        <v>1123</v>
      </c>
      <c r="N285" s="609" t="s">
        <v>280</v>
      </c>
      <c r="O285" s="554" t="s">
        <v>1124</v>
      </c>
      <c r="P285" s="670" t="s">
        <v>93</v>
      </c>
      <c r="Q285" s="662">
        <v>2</v>
      </c>
      <c r="R285" s="663">
        <v>749383</v>
      </c>
      <c r="S285" s="664">
        <v>1498766</v>
      </c>
      <c r="T285" s="665"/>
      <c r="U285" s="666"/>
      <c r="V285" s="667"/>
      <c r="W285" s="338">
        <f t="shared" si="637"/>
        <v>1</v>
      </c>
      <c r="X285" s="338">
        <f t="shared" si="638"/>
        <v>1</v>
      </c>
      <c r="Y285" s="338">
        <f t="shared" si="639"/>
        <v>1</v>
      </c>
      <c r="Z285" s="338">
        <f t="shared" si="640"/>
        <v>1</v>
      </c>
      <c r="AA285" s="338">
        <f t="shared" si="641"/>
        <v>1</v>
      </c>
      <c r="AB285" s="338">
        <f t="shared" si="650"/>
        <v>1</v>
      </c>
      <c r="AC285" s="341">
        <f t="shared" si="642"/>
        <v>1498766</v>
      </c>
      <c r="AD285" s="340">
        <f t="shared" si="643"/>
        <v>0</v>
      </c>
      <c r="AE285" s="207"/>
      <c r="AF285" s="207"/>
      <c r="AG285" s="635" t="s">
        <v>1123</v>
      </c>
      <c r="AH285" s="609" t="s">
        <v>280</v>
      </c>
      <c r="AI285" s="554" t="s">
        <v>1124</v>
      </c>
      <c r="AJ285" s="670" t="s">
        <v>93</v>
      </c>
      <c r="AK285" s="662">
        <v>2</v>
      </c>
      <c r="AL285" s="663">
        <v>712397</v>
      </c>
      <c r="AM285" s="664">
        <v>1424794</v>
      </c>
      <c r="AN285" s="665"/>
      <c r="AO285" s="666"/>
      <c r="AP285" s="667"/>
      <c r="AQ285" s="338">
        <f t="shared" si="644"/>
        <v>1</v>
      </c>
      <c r="AR285" s="338">
        <f t="shared" si="645"/>
        <v>1</v>
      </c>
      <c r="AS285" s="338">
        <f t="shared" si="646"/>
        <v>1</v>
      </c>
      <c r="AT285" s="338">
        <f t="shared" si="622"/>
        <v>1</v>
      </c>
      <c r="AU285" s="338">
        <f t="shared" si="623"/>
        <v>1</v>
      </c>
      <c r="AV285" s="338">
        <f t="shared" si="651"/>
        <v>1</v>
      </c>
      <c r="AW285" s="341">
        <f t="shared" si="633"/>
        <v>1424794</v>
      </c>
      <c r="AX285" s="340">
        <f t="shared" si="634"/>
        <v>0</v>
      </c>
      <c r="BA285" s="635" t="s">
        <v>1123</v>
      </c>
      <c r="BB285" s="609" t="s">
        <v>280</v>
      </c>
      <c r="BC285" s="554" t="s">
        <v>1124</v>
      </c>
      <c r="BD285" s="670" t="s">
        <v>93</v>
      </c>
      <c r="BE285" s="662">
        <v>2</v>
      </c>
      <c r="BF285" s="663">
        <v>355334</v>
      </c>
      <c r="BG285" s="664">
        <v>710668</v>
      </c>
      <c r="BH285" s="665"/>
      <c r="BI285" s="666"/>
      <c r="BJ285" s="667"/>
      <c r="BK285" s="338">
        <f t="shared" si="647"/>
        <v>1</v>
      </c>
      <c r="BL285" s="338">
        <f t="shared" si="648"/>
        <v>1</v>
      </c>
      <c r="BM285" s="338">
        <f t="shared" si="649"/>
        <v>1</v>
      </c>
      <c r="BN285" s="338">
        <f t="shared" si="628"/>
        <v>1</v>
      </c>
      <c r="BO285" s="338">
        <f t="shared" si="629"/>
        <v>1</v>
      </c>
      <c r="BP285" s="338">
        <f t="shared" si="652"/>
        <v>1</v>
      </c>
      <c r="BQ285" s="341">
        <f t="shared" si="635"/>
        <v>710668</v>
      </c>
      <c r="BR285" s="340">
        <f t="shared" si="636"/>
        <v>0</v>
      </c>
    </row>
    <row r="286" spans="1:70" s="288" customFormat="1" ht="31.5" x14ac:dyDescent="0.2">
      <c r="A286" s="215">
        <f t="shared" si="587"/>
        <v>273</v>
      </c>
      <c r="B286" s="472" t="s">
        <v>1125</v>
      </c>
      <c r="C286" s="449" t="s">
        <v>280</v>
      </c>
      <c r="D286" s="571" t="s">
        <v>753</v>
      </c>
      <c r="E286" s="512" t="s">
        <v>93</v>
      </c>
      <c r="F286" s="500">
        <v>2</v>
      </c>
      <c r="G286" s="537"/>
      <c r="H286" s="501">
        <v>0</v>
      </c>
      <c r="I286" s="502"/>
      <c r="J286" s="503"/>
      <c r="K286" s="199"/>
      <c r="L286" s="199"/>
      <c r="M286" s="635" t="s">
        <v>1125</v>
      </c>
      <c r="N286" s="609" t="s">
        <v>280</v>
      </c>
      <c r="O286" s="554" t="s">
        <v>753</v>
      </c>
      <c r="P286" s="674" t="s">
        <v>93</v>
      </c>
      <c r="Q286" s="662">
        <v>2</v>
      </c>
      <c r="R286" s="663">
        <v>464406</v>
      </c>
      <c r="S286" s="664">
        <v>928812</v>
      </c>
      <c r="T286" s="665"/>
      <c r="U286" s="666"/>
      <c r="V286" s="667"/>
      <c r="W286" s="338">
        <f t="shared" ref="W286:W288" si="653">IF(EXACT(VLOOKUP(M286,OFERTA_0,3,FALSE),O286),1,0)</f>
        <v>1</v>
      </c>
      <c r="X286" s="338">
        <f t="shared" ref="X286:X288" si="654">IF(EXACT(VLOOKUP(M286,OFERTA_0,4,FALSE),P286),1,0)</f>
        <v>1</v>
      </c>
      <c r="Y286" s="338">
        <f t="shared" ref="Y286:Y288" si="655">IF(EXACT(VLOOKUP(M286,OFERTA_0,5,FALSE),Q286),1,0)</f>
        <v>1</v>
      </c>
      <c r="Z286" s="338">
        <f t="shared" ref="Z286:Z288" si="656">IF(R286=0,0,1)</f>
        <v>1</v>
      </c>
      <c r="AA286" s="338">
        <f t="shared" ref="AA286:AA288" si="657">IF(S286=0,0,1)</f>
        <v>1</v>
      </c>
      <c r="AB286" s="338">
        <f t="shared" ref="AB286:AB288" si="658">PRODUCT(W286:AA286)</f>
        <v>1</v>
      </c>
      <c r="AC286" s="341">
        <f t="shared" ref="AC286:AC288" si="659">ROUND(S286,0)</f>
        <v>928812</v>
      </c>
      <c r="AD286" s="340">
        <f t="shared" ref="AD286:AD288" si="660">S286-AC286</f>
        <v>0</v>
      </c>
      <c r="AE286" s="207"/>
      <c r="AF286" s="207"/>
      <c r="AG286" s="635" t="s">
        <v>1125</v>
      </c>
      <c r="AH286" s="609" t="s">
        <v>280</v>
      </c>
      <c r="AI286" s="554" t="s">
        <v>753</v>
      </c>
      <c r="AJ286" s="674" t="s">
        <v>93</v>
      </c>
      <c r="AK286" s="662">
        <v>2</v>
      </c>
      <c r="AL286" s="663">
        <v>403506</v>
      </c>
      <c r="AM286" s="664">
        <v>807012</v>
      </c>
      <c r="AN286" s="665"/>
      <c r="AO286" s="666"/>
      <c r="AP286" s="667"/>
      <c r="AQ286" s="338">
        <f t="shared" si="644"/>
        <v>1</v>
      </c>
      <c r="AR286" s="338">
        <f t="shared" si="645"/>
        <v>1</v>
      </c>
      <c r="AS286" s="338">
        <f t="shared" si="646"/>
        <v>1</v>
      </c>
      <c r="AT286" s="338">
        <f t="shared" si="622"/>
        <v>1</v>
      </c>
      <c r="AU286" s="338">
        <f t="shared" si="623"/>
        <v>1</v>
      </c>
      <c r="AV286" s="338">
        <f t="shared" si="651"/>
        <v>1</v>
      </c>
      <c r="AW286" s="341">
        <f t="shared" si="633"/>
        <v>807012</v>
      </c>
      <c r="AX286" s="340">
        <f t="shared" si="634"/>
        <v>0</v>
      </c>
      <c r="BA286" s="635" t="s">
        <v>1125</v>
      </c>
      <c r="BB286" s="609" t="s">
        <v>280</v>
      </c>
      <c r="BC286" s="554" t="s">
        <v>753</v>
      </c>
      <c r="BD286" s="674" t="s">
        <v>93</v>
      </c>
      <c r="BE286" s="662">
        <v>2</v>
      </c>
      <c r="BF286" s="663">
        <v>276371</v>
      </c>
      <c r="BG286" s="664">
        <v>552742</v>
      </c>
      <c r="BH286" s="665"/>
      <c r="BI286" s="666"/>
      <c r="BJ286" s="667"/>
      <c r="BK286" s="338">
        <f t="shared" si="647"/>
        <v>1</v>
      </c>
      <c r="BL286" s="338">
        <f t="shared" si="648"/>
        <v>1</v>
      </c>
      <c r="BM286" s="338">
        <f t="shared" si="649"/>
        <v>1</v>
      </c>
      <c r="BN286" s="338">
        <f t="shared" si="628"/>
        <v>1</v>
      </c>
      <c r="BO286" s="338">
        <f t="shared" si="629"/>
        <v>1</v>
      </c>
      <c r="BP286" s="338">
        <f t="shared" si="652"/>
        <v>1</v>
      </c>
      <c r="BQ286" s="341">
        <f t="shared" si="635"/>
        <v>552742</v>
      </c>
      <c r="BR286" s="340">
        <f t="shared" si="636"/>
        <v>0</v>
      </c>
    </row>
    <row r="287" spans="1:70" s="288" customFormat="1" ht="45" x14ac:dyDescent="0.2">
      <c r="A287" s="215">
        <f t="shared" si="587"/>
        <v>274</v>
      </c>
      <c r="B287" s="472" t="s">
        <v>1126</v>
      </c>
      <c r="C287" s="449" t="s">
        <v>280</v>
      </c>
      <c r="D287" s="571" t="s">
        <v>319</v>
      </c>
      <c r="E287" s="512" t="s">
        <v>93</v>
      </c>
      <c r="F287" s="500">
        <v>75</v>
      </c>
      <c r="G287" s="537"/>
      <c r="H287" s="501">
        <v>0</v>
      </c>
      <c r="I287" s="502"/>
      <c r="J287" s="503"/>
      <c r="K287" s="199"/>
      <c r="L287" s="199"/>
      <c r="M287" s="635" t="s">
        <v>1126</v>
      </c>
      <c r="N287" s="609" t="s">
        <v>280</v>
      </c>
      <c r="O287" s="554" t="s">
        <v>319</v>
      </c>
      <c r="P287" s="674" t="s">
        <v>93</v>
      </c>
      <c r="Q287" s="662">
        <v>75</v>
      </c>
      <c r="R287" s="663">
        <v>65149</v>
      </c>
      <c r="S287" s="664">
        <v>4886175</v>
      </c>
      <c r="T287" s="665"/>
      <c r="U287" s="666"/>
      <c r="V287" s="667"/>
      <c r="W287" s="338">
        <f t="shared" si="653"/>
        <v>1</v>
      </c>
      <c r="X287" s="338">
        <f t="shared" si="654"/>
        <v>1</v>
      </c>
      <c r="Y287" s="338">
        <f t="shared" si="655"/>
        <v>1</v>
      </c>
      <c r="Z287" s="338">
        <f t="shared" si="656"/>
        <v>1</v>
      </c>
      <c r="AA287" s="338">
        <f t="shared" si="657"/>
        <v>1</v>
      </c>
      <c r="AB287" s="338">
        <f t="shared" si="658"/>
        <v>1</v>
      </c>
      <c r="AC287" s="341">
        <f t="shared" si="659"/>
        <v>4886175</v>
      </c>
      <c r="AD287" s="340">
        <f t="shared" si="660"/>
        <v>0</v>
      </c>
      <c r="AE287" s="207"/>
      <c r="AF287" s="207"/>
      <c r="AG287" s="635" t="s">
        <v>1126</v>
      </c>
      <c r="AH287" s="609" t="s">
        <v>280</v>
      </c>
      <c r="AI287" s="554" t="s">
        <v>319</v>
      </c>
      <c r="AJ287" s="674" t="s">
        <v>93</v>
      </c>
      <c r="AK287" s="662">
        <v>75</v>
      </c>
      <c r="AL287" s="663">
        <v>19758</v>
      </c>
      <c r="AM287" s="664">
        <v>1481850</v>
      </c>
      <c r="AN287" s="665"/>
      <c r="AO287" s="666"/>
      <c r="AP287" s="667"/>
      <c r="AQ287" s="338">
        <f t="shared" si="644"/>
        <v>1</v>
      </c>
      <c r="AR287" s="338">
        <f t="shared" si="645"/>
        <v>1</v>
      </c>
      <c r="AS287" s="338">
        <f t="shared" si="646"/>
        <v>1</v>
      </c>
      <c r="AT287" s="338">
        <f t="shared" si="622"/>
        <v>1</v>
      </c>
      <c r="AU287" s="338">
        <f t="shared" si="623"/>
        <v>1</v>
      </c>
      <c r="AV287" s="338">
        <f t="shared" si="651"/>
        <v>1</v>
      </c>
      <c r="AW287" s="341">
        <f t="shared" si="633"/>
        <v>1481850</v>
      </c>
      <c r="AX287" s="340">
        <f t="shared" si="634"/>
        <v>0</v>
      </c>
      <c r="BA287" s="635" t="s">
        <v>1126</v>
      </c>
      <c r="BB287" s="609" t="s">
        <v>280</v>
      </c>
      <c r="BC287" s="554" t="s">
        <v>319</v>
      </c>
      <c r="BD287" s="674" t="s">
        <v>93</v>
      </c>
      <c r="BE287" s="662">
        <v>75</v>
      </c>
      <c r="BF287" s="663">
        <v>15793</v>
      </c>
      <c r="BG287" s="664">
        <v>1184475</v>
      </c>
      <c r="BH287" s="665"/>
      <c r="BI287" s="666"/>
      <c r="BJ287" s="667"/>
      <c r="BK287" s="338">
        <f t="shared" si="647"/>
        <v>1</v>
      </c>
      <c r="BL287" s="338">
        <f t="shared" si="648"/>
        <v>1</v>
      </c>
      <c r="BM287" s="338">
        <f t="shared" si="649"/>
        <v>1</v>
      </c>
      <c r="BN287" s="338">
        <f t="shared" si="628"/>
        <v>1</v>
      </c>
      <c r="BO287" s="338">
        <f t="shared" si="629"/>
        <v>1</v>
      </c>
      <c r="BP287" s="338">
        <f t="shared" si="652"/>
        <v>1</v>
      </c>
      <c r="BQ287" s="341">
        <f t="shared" si="635"/>
        <v>1184475</v>
      </c>
      <c r="BR287" s="340">
        <f t="shared" si="636"/>
        <v>0</v>
      </c>
    </row>
    <row r="288" spans="1:70" s="288" customFormat="1" ht="31.5" x14ac:dyDescent="0.2">
      <c r="A288" s="215">
        <f t="shared" si="587"/>
        <v>275</v>
      </c>
      <c r="B288" s="472" t="s">
        <v>1127</v>
      </c>
      <c r="C288" s="449" t="s">
        <v>280</v>
      </c>
      <c r="D288" s="571" t="s">
        <v>1128</v>
      </c>
      <c r="E288" s="505" t="s">
        <v>91</v>
      </c>
      <c r="F288" s="500">
        <v>185</v>
      </c>
      <c r="G288" s="537"/>
      <c r="H288" s="501">
        <v>0</v>
      </c>
      <c r="I288" s="502"/>
      <c r="J288" s="503"/>
      <c r="K288" s="199"/>
      <c r="L288" s="199"/>
      <c r="M288" s="635" t="s">
        <v>1127</v>
      </c>
      <c r="N288" s="609" t="s">
        <v>280</v>
      </c>
      <c r="O288" s="554" t="s">
        <v>1128</v>
      </c>
      <c r="P288" s="670" t="s">
        <v>91</v>
      </c>
      <c r="Q288" s="662">
        <v>185</v>
      </c>
      <c r="R288" s="663">
        <v>80273</v>
      </c>
      <c r="S288" s="664">
        <v>14850505</v>
      </c>
      <c r="T288" s="665"/>
      <c r="U288" s="666"/>
      <c r="V288" s="667"/>
      <c r="W288" s="338">
        <f t="shared" si="653"/>
        <v>1</v>
      </c>
      <c r="X288" s="338">
        <f t="shared" si="654"/>
        <v>1</v>
      </c>
      <c r="Y288" s="338">
        <f t="shared" si="655"/>
        <v>1</v>
      </c>
      <c r="Z288" s="338">
        <f t="shared" si="656"/>
        <v>1</v>
      </c>
      <c r="AA288" s="338">
        <f t="shared" si="657"/>
        <v>1</v>
      </c>
      <c r="AB288" s="338">
        <f t="shared" si="658"/>
        <v>1</v>
      </c>
      <c r="AC288" s="341">
        <f t="shared" si="659"/>
        <v>14850505</v>
      </c>
      <c r="AD288" s="340">
        <f t="shared" si="660"/>
        <v>0</v>
      </c>
      <c r="AE288" s="207"/>
      <c r="AF288" s="207"/>
      <c r="AG288" s="635" t="s">
        <v>1127</v>
      </c>
      <c r="AH288" s="609" t="s">
        <v>280</v>
      </c>
      <c r="AI288" s="554" t="s">
        <v>1128</v>
      </c>
      <c r="AJ288" s="670" t="s">
        <v>91</v>
      </c>
      <c r="AK288" s="662">
        <v>185</v>
      </c>
      <c r="AL288" s="663">
        <v>107694</v>
      </c>
      <c r="AM288" s="664">
        <v>19923390</v>
      </c>
      <c r="AN288" s="665"/>
      <c r="AO288" s="666"/>
      <c r="AP288" s="667"/>
      <c r="AQ288" s="338">
        <f t="shared" si="644"/>
        <v>1</v>
      </c>
      <c r="AR288" s="338">
        <f t="shared" si="645"/>
        <v>1</v>
      </c>
      <c r="AS288" s="338">
        <f t="shared" si="646"/>
        <v>1</v>
      </c>
      <c r="AT288" s="338">
        <f t="shared" si="622"/>
        <v>1</v>
      </c>
      <c r="AU288" s="338">
        <f t="shared" si="623"/>
        <v>1</v>
      </c>
      <c r="AV288" s="338">
        <f t="shared" si="651"/>
        <v>1</v>
      </c>
      <c r="AW288" s="341">
        <f t="shared" si="633"/>
        <v>19923390</v>
      </c>
      <c r="AX288" s="340">
        <f t="shared" si="634"/>
        <v>0</v>
      </c>
      <c r="BA288" s="635" t="s">
        <v>1127</v>
      </c>
      <c r="BB288" s="609" t="s">
        <v>280</v>
      </c>
      <c r="BC288" s="554" t="s">
        <v>1128</v>
      </c>
      <c r="BD288" s="670" t="s">
        <v>91</v>
      </c>
      <c r="BE288" s="662">
        <v>185</v>
      </c>
      <c r="BF288" s="663">
        <v>55274</v>
      </c>
      <c r="BG288" s="664">
        <v>10225690</v>
      </c>
      <c r="BH288" s="665"/>
      <c r="BI288" s="666"/>
      <c r="BJ288" s="667"/>
      <c r="BK288" s="338">
        <f t="shared" si="647"/>
        <v>1</v>
      </c>
      <c r="BL288" s="338">
        <f t="shared" si="648"/>
        <v>1</v>
      </c>
      <c r="BM288" s="338">
        <f t="shared" si="649"/>
        <v>1</v>
      </c>
      <c r="BN288" s="338">
        <f t="shared" si="628"/>
        <v>1</v>
      </c>
      <c r="BO288" s="338">
        <f t="shared" si="629"/>
        <v>1</v>
      </c>
      <c r="BP288" s="338">
        <f t="shared" si="652"/>
        <v>1</v>
      </c>
      <c r="BQ288" s="341">
        <f t="shared" si="635"/>
        <v>10225690</v>
      </c>
      <c r="BR288" s="340">
        <f t="shared" si="636"/>
        <v>0</v>
      </c>
    </row>
    <row r="289" spans="1:70" s="288" customFormat="1" ht="31.5" x14ac:dyDescent="0.2">
      <c r="A289" s="215">
        <f t="shared" si="587"/>
        <v>276</v>
      </c>
      <c r="B289" s="472" t="s">
        <v>1129</v>
      </c>
      <c r="C289" s="449" t="s">
        <v>280</v>
      </c>
      <c r="D289" s="571" t="s">
        <v>1130</v>
      </c>
      <c r="E289" s="505" t="s">
        <v>91</v>
      </c>
      <c r="F289" s="500">
        <v>650</v>
      </c>
      <c r="G289" s="537"/>
      <c r="H289" s="501">
        <v>0</v>
      </c>
      <c r="I289" s="502"/>
      <c r="J289" s="503"/>
      <c r="K289" s="199"/>
      <c r="L289" s="199"/>
      <c r="M289" s="635" t="s">
        <v>1129</v>
      </c>
      <c r="N289" s="609" t="s">
        <v>280</v>
      </c>
      <c r="O289" s="554" t="s">
        <v>1130</v>
      </c>
      <c r="P289" s="670" t="s">
        <v>91</v>
      </c>
      <c r="Q289" s="662">
        <v>650</v>
      </c>
      <c r="R289" s="663">
        <v>3077</v>
      </c>
      <c r="S289" s="664">
        <v>2000050</v>
      </c>
      <c r="T289" s="665"/>
      <c r="U289" s="666"/>
      <c r="V289" s="667"/>
      <c r="W289" s="338">
        <f>IF(EXACT(VLOOKUP(M289,OFERTA_0,3,FALSE),O289),1,0)</f>
        <v>1</v>
      </c>
      <c r="X289" s="338">
        <f>IF(EXACT(VLOOKUP(M289,OFERTA_0,4,FALSE),P289),1,0)</f>
        <v>1</v>
      </c>
      <c r="Y289" s="338">
        <f>IF(EXACT(VLOOKUP(M289,OFERTA_0,5,FALSE),Q289),1,0)</f>
        <v>1</v>
      </c>
      <c r="Z289" s="338">
        <f>IF(R289=0,0,1)</f>
        <v>1</v>
      </c>
      <c r="AA289" s="338">
        <f>IF(S289=0,0,1)</f>
        <v>1</v>
      </c>
      <c r="AB289" s="338">
        <f t="shared" ref="AB289" si="661">PRODUCT(W289:AA289)</f>
        <v>1</v>
      </c>
      <c r="AC289" s="341">
        <f>ROUND(S289,0)</f>
        <v>2000050</v>
      </c>
      <c r="AD289" s="340">
        <f>S289-AC289</f>
        <v>0</v>
      </c>
      <c r="AE289" s="207"/>
      <c r="AF289" s="207"/>
      <c r="AG289" s="635" t="s">
        <v>1129</v>
      </c>
      <c r="AH289" s="609" t="s">
        <v>280</v>
      </c>
      <c r="AI289" s="554" t="s">
        <v>1130</v>
      </c>
      <c r="AJ289" s="670" t="s">
        <v>91</v>
      </c>
      <c r="AK289" s="662">
        <v>650</v>
      </c>
      <c r="AL289" s="663">
        <v>4578</v>
      </c>
      <c r="AM289" s="664">
        <v>2975700</v>
      </c>
      <c r="AN289" s="665"/>
      <c r="AO289" s="666"/>
      <c r="AP289" s="667"/>
      <c r="AQ289" s="338">
        <f>IF(EXACT(VLOOKUP(AG289,OFERTA_0,3,FALSE),AI289),1,0)</f>
        <v>1</v>
      </c>
      <c r="AR289" s="338">
        <f>IF(EXACT(VLOOKUP(AG289,OFERTA_0,4,FALSE),AJ289),1,0)</f>
        <v>1</v>
      </c>
      <c r="AS289" s="338">
        <f>IF(EXACT(VLOOKUP(AG289,OFERTA_0,5,FALSE),AK289),1,0)</f>
        <v>1</v>
      </c>
      <c r="AT289" s="338">
        <f>IF(AL289=0,0,1)</f>
        <v>1</v>
      </c>
      <c r="AU289" s="338">
        <f>IF(AM289=0,0,1)</f>
        <v>1</v>
      </c>
      <c r="AV289" s="338">
        <f t="shared" si="651"/>
        <v>1</v>
      </c>
      <c r="AW289" s="341">
        <f>ROUND(AM289,0)</f>
        <v>2975700</v>
      </c>
      <c r="AX289" s="340">
        <f>AM289-AW289</f>
        <v>0</v>
      </c>
      <c r="BA289" s="635" t="s">
        <v>1129</v>
      </c>
      <c r="BB289" s="609" t="s">
        <v>280</v>
      </c>
      <c r="BC289" s="554" t="s">
        <v>1130</v>
      </c>
      <c r="BD289" s="670" t="s">
        <v>91</v>
      </c>
      <c r="BE289" s="662">
        <v>650</v>
      </c>
      <c r="BF289" s="663">
        <v>4442</v>
      </c>
      <c r="BG289" s="664">
        <v>2887300</v>
      </c>
      <c r="BH289" s="665"/>
      <c r="BI289" s="666"/>
      <c r="BJ289" s="667"/>
      <c r="BK289" s="338">
        <f>IF(EXACT(VLOOKUP(BA289,OFERTA_0,3,FALSE),BC289),1,0)</f>
        <v>1</v>
      </c>
      <c r="BL289" s="338">
        <f>IF(EXACT(VLOOKUP(BA289,OFERTA_0,4,FALSE),BD289),1,0)</f>
        <v>1</v>
      </c>
      <c r="BM289" s="338">
        <f>IF(EXACT(VLOOKUP(BA289,OFERTA_0,5,FALSE),BE289),1,0)</f>
        <v>1</v>
      </c>
      <c r="BN289" s="338">
        <f>IF(BF289=0,0,1)</f>
        <v>1</v>
      </c>
      <c r="BO289" s="338">
        <f>IF(BG289=0,0,1)</f>
        <v>1</v>
      </c>
      <c r="BP289" s="338">
        <f t="shared" si="652"/>
        <v>1</v>
      </c>
      <c r="BQ289" s="341">
        <f>ROUND(BG289,0)</f>
        <v>2887300</v>
      </c>
      <c r="BR289" s="340">
        <f>BG289-BQ289</f>
        <v>0</v>
      </c>
    </row>
    <row r="290" spans="1:70" s="288" customFormat="1" ht="15.75" x14ac:dyDescent="0.2">
      <c r="A290" s="215">
        <f t="shared" si="587"/>
        <v>277</v>
      </c>
      <c r="B290" s="506" t="s">
        <v>1131</v>
      </c>
      <c r="C290" s="506"/>
      <c r="D290" s="587" t="s">
        <v>320</v>
      </c>
      <c r="E290" s="507"/>
      <c r="F290" s="508"/>
      <c r="G290" s="509"/>
      <c r="H290" s="510"/>
      <c r="I290" s="502"/>
      <c r="J290" s="503"/>
      <c r="K290" s="199"/>
      <c r="L290" s="199"/>
      <c r="M290" s="671" t="s">
        <v>1131</v>
      </c>
      <c r="N290" s="671"/>
      <c r="O290" s="553" t="s">
        <v>320</v>
      </c>
      <c r="P290" s="656"/>
      <c r="Q290" s="657"/>
      <c r="R290" s="658"/>
      <c r="S290" s="672"/>
      <c r="T290" s="660">
        <v>49305748</v>
      </c>
      <c r="U290" s="666"/>
      <c r="V290" s="667"/>
      <c r="W290" s="338"/>
      <c r="X290" s="338"/>
      <c r="Y290" s="338"/>
      <c r="Z290" s="338"/>
      <c r="AA290" s="338"/>
      <c r="AB290" s="338"/>
      <c r="AC290" s="339"/>
      <c r="AD290" s="340"/>
      <c r="AE290" s="207"/>
      <c r="AF290" s="207"/>
      <c r="AG290" s="671" t="s">
        <v>1131</v>
      </c>
      <c r="AH290" s="671"/>
      <c r="AI290" s="553" t="s">
        <v>320</v>
      </c>
      <c r="AJ290" s="656"/>
      <c r="AK290" s="657"/>
      <c r="AL290" s="658"/>
      <c r="AM290" s="672"/>
      <c r="AN290" s="660">
        <v>75995551</v>
      </c>
      <c r="AO290" s="666"/>
      <c r="AP290" s="667"/>
      <c r="AQ290" s="338"/>
      <c r="AR290" s="338"/>
      <c r="AS290" s="338"/>
      <c r="AT290" s="338"/>
      <c r="AU290" s="338"/>
      <c r="AV290" s="338"/>
      <c r="AW290" s="339"/>
      <c r="AX290" s="340"/>
      <c r="BA290" s="671" t="s">
        <v>1131</v>
      </c>
      <c r="BB290" s="671"/>
      <c r="BC290" s="553" t="s">
        <v>320</v>
      </c>
      <c r="BD290" s="656"/>
      <c r="BE290" s="657"/>
      <c r="BF290" s="658"/>
      <c r="BG290" s="672"/>
      <c r="BH290" s="660">
        <v>71371569</v>
      </c>
      <c r="BI290" s="666"/>
      <c r="BJ290" s="667"/>
      <c r="BK290" s="338"/>
      <c r="BL290" s="338"/>
      <c r="BM290" s="338"/>
      <c r="BN290" s="338"/>
      <c r="BO290" s="338"/>
      <c r="BP290" s="338"/>
      <c r="BQ290" s="339"/>
      <c r="BR290" s="340"/>
    </row>
    <row r="291" spans="1:70" s="288" customFormat="1" ht="54.75" customHeight="1" x14ac:dyDescent="0.2">
      <c r="A291" s="215">
        <f t="shared" si="587"/>
        <v>278</v>
      </c>
      <c r="B291" s="472" t="s">
        <v>1132</v>
      </c>
      <c r="C291" s="449" t="s">
        <v>280</v>
      </c>
      <c r="D291" s="572" t="s">
        <v>1133</v>
      </c>
      <c r="E291" s="512" t="s">
        <v>93</v>
      </c>
      <c r="F291" s="500">
        <v>370</v>
      </c>
      <c r="G291" s="537"/>
      <c r="H291" s="501">
        <v>0</v>
      </c>
      <c r="I291" s="502"/>
      <c r="J291" s="503"/>
      <c r="K291" s="199"/>
      <c r="L291" s="199"/>
      <c r="M291" s="635" t="s">
        <v>1132</v>
      </c>
      <c r="N291" s="609" t="s">
        <v>280</v>
      </c>
      <c r="O291" s="555" t="s">
        <v>1133</v>
      </c>
      <c r="P291" s="674" t="s">
        <v>93</v>
      </c>
      <c r="Q291" s="662">
        <v>370</v>
      </c>
      <c r="R291" s="663">
        <v>43461</v>
      </c>
      <c r="S291" s="664">
        <v>16080570</v>
      </c>
      <c r="T291" s="665"/>
      <c r="U291" s="666"/>
      <c r="V291" s="667"/>
      <c r="W291" s="338">
        <f t="shared" ref="W291:W292" si="662">IF(EXACT(VLOOKUP(M291,OFERTA_0,3,FALSE),O291),1,0)</f>
        <v>1</v>
      </c>
      <c r="X291" s="338">
        <f t="shared" ref="X291:X292" si="663">IF(EXACT(VLOOKUP(M291,OFERTA_0,4,FALSE),P291),1,0)</f>
        <v>1</v>
      </c>
      <c r="Y291" s="338">
        <f t="shared" ref="Y291:Y292" si="664">IF(EXACT(VLOOKUP(M291,OFERTA_0,5,FALSE),Q291),1,0)</f>
        <v>1</v>
      </c>
      <c r="Z291" s="338">
        <f t="shared" ref="Z291:Z292" si="665">IF(R291=0,0,1)</f>
        <v>1</v>
      </c>
      <c r="AA291" s="338">
        <f t="shared" ref="AA291:AA292" si="666">IF(S291=0,0,1)</f>
        <v>1</v>
      </c>
      <c r="AB291" s="338">
        <f t="shared" ref="AB291:AB292" si="667">PRODUCT(W291:AA291)</f>
        <v>1</v>
      </c>
      <c r="AC291" s="341">
        <f t="shared" ref="AC291:AC292" si="668">ROUND(S291,0)</f>
        <v>16080570</v>
      </c>
      <c r="AD291" s="340">
        <f t="shared" ref="AD291:AD292" si="669">S291-AC291</f>
        <v>0</v>
      </c>
      <c r="AE291" s="207"/>
      <c r="AF291" s="207"/>
      <c r="AG291" s="635" t="s">
        <v>1132</v>
      </c>
      <c r="AH291" s="609" t="s">
        <v>280</v>
      </c>
      <c r="AI291" s="555" t="s">
        <v>1133</v>
      </c>
      <c r="AJ291" s="674" t="s">
        <v>93</v>
      </c>
      <c r="AK291" s="662">
        <v>370</v>
      </c>
      <c r="AL291" s="663">
        <v>81536</v>
      </c>
      <c r="AM291" s="664">
        <v>30168320</v>
      </c>
      <c r="AN291" s="665"/>
      <c r="AO291" s="666"/>
      <c r="AP291" s="667"/>
      <c r="AQ291" s="338">
        <f t="shared" ref="AQ291:AQ292" si="670">IF(EXACT(VLOOKUP(AG291,OFERTA_0,3,FALSE),AI291),1,0)</f>
        <v>1</v>
      </c>
      <c r="AR291" s="338">
        <f t="shared" ref="AR291:AR292" si="671">IF(EXACT(VLOOKUP(AG291,OFERTA_0,4,FALSE),AJ291),1,0)</f>
        <v>1</v>
      </c>
      <c r="AS291" s="338">
        <f t="shared" ref="AS291:AS292" si="672">IF(EXACT(VLOOKUP(AG291,OFERTA_0,5,FALSE),AK291),1,0)</f>
        <v>1</v>
      </c>
      <c r="AT291" s="338">
        <f t="shared" ref="AT291:AT303" si="673">IF(AL291=0,0,1)</f>
        <v>1</v>
      </c>
      <c r="AU291" s="338">
        <f t="shared" ref="AU291:AU303" si="674">IF(AM291=0,0,1)</f>
        <v>1</v>
      </c>
      <c r="AV291" s="338">
        <f t="shared" ref="AV291:AV294" si="675">PRODUCT(AQ291:AU291)</f>
        <v>1</v>
      </c>
      <c r="AW291" s="341">
        <f t="shared" ref="AW291:AW292" si="676">ROUND(AM291,0)</f>
        <v>30168320</v>
      </c>
      <c r="AX291" s="340">
        <f t="shared" ref="AX291:AX292" si="677">AM291-AW291</f>
        <v>0</v>
      </c>
      <c r="BA291" s="635" t="s">
        <v>1132</v>
      </c>
      <c r="BB291" s="609" t="s">
        <v>280</v>
      </c>
      <c r="BC291" s="555" t="s">
        <v>1133</v>
      </c>
      <c r="BD291" s="674" t="s">
        <v>93</v>
      </c>
      <c r="BE291" s="662">
        <v>370</v>
      </c>
      <c r="BF291" s="663">
        <v>64158</v>
      </c>
      <c r="BG291" s="664">
        <v>23738460</v>
      </c>
      <c r="BH291" s="665"/>
      <c r="BI291" s="666"/>
      <c r="BJ291" s="667"/>
      <c r="BK291" s="338">
        <f t="shared" ref="BK291:BK292" si="678">IF(EXACT(VLOOKUP(BA291,OFERTA_0,3,FALSE),BC291),1,0)</f>
        <v>1</v>
      </c>
      <c r="BL291" s="338">
        <f t="shared" ref="BL291:BL292" si="679">IF(EXACT(VLOOKUP(BA291,OFERTA_0,4,FALSE),BD291),1,0)</f>
        <v>1</v>
      </c>
      <c r="BM291" s="338">
        <f t="shared" ref="BM291:BM292" si="680">IF(EXACT(VLOOKUP(BA291,OFERTA_0,5,FALSE),BE291),1,0)</f>
        <v>1</v>
      </c>
      <c r="BN291" s="338">
        <f t="shared" ref="BN291:BN303" si="681">IF(BF291=0,0,1)</f>
        <v>1</v>
      </c>
      <c r="BO291" s="338">
        <f t="shared" ref="BO291:BO303" si="682">IF(BG291=0,0,1)</f>
        <v>1</v>
      </c>
      <c r="BP291" s="338">
        <f t="shared" ref="BP291:BP294" si="683">PRODUCT(BK291:BO291)</f>
        <v>1</v>
      </c>
      <c r="BQ291" s="341">
        <f t="shared" ref="BQ291:BQ292" si="684">ROUND(BG291,0)</f>
        <v>23738460</v>
      </c>
      <c r="BR291" s="340">
        <f t="shared" ref="BR291:BR292" si="685">BG291-BQ291</f>
        <v>0</v>
      </c>
    </row>
    <row r="292" spans="1:70" s="288" customFormat="1" ht="54.75" customHeight="1" x14ac:dyDescent="0.2">
      <c r="A292" s="215">
        <f t="shared" si="587"/>
        <v>279</v>
      </c>
      <c r="B292" s="472" t="s">
        <v>1134</v>
      </c>
      <c r="C292" s="449" t="s">
        <v>280</v>
      </c>
      <c r="D292" s="571" t="s">
        <v>1135</v>
      </c>
      <c r="E292" s="505" t="s">
        <v>93</v>
      </c>
      <c r="F292" s="500">
        <v>56</v>
      </c>
      <c r="G292" s="537"/>
      <c r="H292" s="501">
        <v>0</v>
      </c>
      <c r="I292" s="502"/>
      <c r="J292" s="503"/>
      <c r="K292" s="199"/>
      <c r="L292" s="199"/>
      <c r="M292" s="635" t="s">
        <v>1134</v>
      </c>
      <c r="N292" s="609" t="s">
        <v>280</v>
      </c>
      <c r="O292" s="554" t="s">
        <v>1135</v>
      </c>
      <c r="P292" s="670" t="s">
        <v>93</v>
      </c>
      <c r="Q292" s="662">
        <v>56</v>
      </c>
      <c r="R292" s="663">
        <v>50818</v>
      </c>
      <c r="S292" s="664">
        <v>2845808</v>
      </c>
      <c r="T292" s="665"/>
      <c r="U292" s="666"/>
      <c r="V292" s="667"/>
      <c r="W292" s="338">
        <f t="shared" si="662"/>
        <v>1</v>
      </c>
      <c r="X292" s="338">
        <f t="shared" si="663"/>
        <v>1</v>
      </c>
      <c r="Y292" s="338">
        <f t="shared" si="664"/>
        <v>1</v>
      </c>
      <c r="Z292" s="338">
        <f t="shared" si="665"/>
        <v>1</v>
      </c>
      <c r="AA292" s="338">
        <f t="shared" si="666"/>
        <v>1</v>
      </c>
      <c r="AB292" s="338">
        <f t="shared" si="667"/>
        <v>1</v>
      </c>
      <c r="AC292" s="341">
        <f t="shared" si="668"/>
        <v>2845808</v>
      </c>
      <c r="AD292" s="340">
        <f t="shared" si="669"/>
        <v>0</v>
      </c>
      <c r="AE292" s="207"/>
      <c r="AF292" s="207"/>
      <c r="AG292" s="635" t="s">
        <v>1134</v>
      </c>
      <c r="AH292" s="609" t="s">
        <v>280</v>
      </c>
      <c r="AI292" s="554" t="s">
        <v>1135</v>
      </c>
      <c r="AJ292" s="670" t="s">
        <v>93</v>
      </c>
      <c r="AK292" s="662">
        <v>56</v>
      </c>
      <c r="AL292" s="663">
        <v>81536</v>
      </c>
      <c r="AM292" s="664">
        <v>4566016</v>
      </c>
      <c r="AN292" s="665"/>
      <c r="AO292" s="666"/>
      <c r="AP292" s="667"/>
      <c r="AQ292" s="338">
        <f t="shared" si="670"/>
        <v>1</v>
      </c>
      <c r="AR292" s="338">
        <f t="shared" si="671"/>
        <v>1</v>
      </c>
      <c r="AS292" s="338">
        <f t="shared" si="672"/>
        <v>1</v>
      </c>
      <c r="AT292" s="338">
        <f t="shared" si="673"/>
        <v>1</v>
      </c>
      <c r="AU292" s="338">
        <f t="shared" si="674"/>
        <v>1</v>
      </c>
      <c r="AV292" s="338">
        <f t="shared" si="675"/>
        <v>1</v>
      </c>
      <c r="AW292" s="341">
        <f t="shared" si="676"/>
        <v>4566016</v>
      </c>
      <c r="AX292" s="340">
        <f t="shared" si="677"/>
        <v>0</v>
      </c>
      <c r="BA292" s="635" t="s">
        <v>1134</v>
      </c>
      <c r="BB292" s="609" t="s">
        <v>280</v>
      </c>
      <c r="BC292" s="554" t="s">
        <v>1135</v>
      </c>
      <c r="BD292" s="670" t="s">
        <v>93</v>
      </c>
      <c r="BE292" s="662">
        <v>56</v>
      </c>
      <c r="BF292" s="663">
        <v>64158</v>
      </c>
      <c r="BG292" s="664">
        <v>3592848</v>
      </c>
      <c r="BH292" s="665"/>
      <c r="BI292" s="666"/>
      <c r="BJ292" s="667"/>
      <c r="BK292" s="338">
        <f t="shared" si="678"/>
        <v>1</v>
      </c>
      <c r="BL292" s="338">
        <f t="shared" si="679"/>
        <v>1</v>
      </c>
      <c r="BM292" s="338">
        <f t="shared" si="680"/>
        <v>1</v>
      </c>
      <c r="BN292" s="338">
        <f t="shared" si="681"/>
        <v>1</v>
      </c>
      <c r="BO292" s="338">
        <f t="shared" si="682"/>
        <v>1</v>
      </c>
      <c r="BP292" s="338">
        <f t="shared" si="683"/>
        <v>1</v>
      </c>
      <c r="BQ292" s="341">
        <f t="shared" si="684"/>
        <v>3592848</v>
      </c>
      <c r="BR292" s="340">
        <f t="shared" si="685"/>
        <v>0</v>
      </c>
    </row>
    <row r="293" spans="1:70" s="288" customFormat="1" ht="54.75" customHeight="1" x14ac:dyDescent="0.2">
      <c r="A293" s="215">
        <f t="shared" si="587"/>
        <v>280</v>
      </c>
      <c r="B293" s="472" t="s">
        <v>1136</v>
      </c>
      <c r="C293" s="449" t="s">
        <v>280</v>
      </c>
      <c r="D293" s="571" t="s">
        <v>1137</v>
      </c>
      <c r="E293" s="505" t="s">
        <v>93</v>
      </c>
      <c r="F293" s="500">
        <v>1</v>
      </c>
      <c r="G293" s="537"/>
      <c r="H293" s="501">
        <v>0</v>
      </c>
      <c r="I293" s="502"/>
      <c r="J293" s="503"/>
      <c r="K293" s="199"/>
      <c r="L293" s="199"/>
      <c r="M293" s="635" t="s">
        <v>1136</v>
      </c>
      <c r="N293" s="609" t="s">
        <v>280</v>
      </c>
      <c r="O293" s="554" t="s">
        <v>1137</v>
      </c>
      <c r="P293" s="670" t="s">
        <v>93</v>
      </c>
      <c r="Q293" s="662">
        <v>1</v>
      </c>
      <c r="R293" s="663">
        <v>56072</v>
      </c>
      <c r="S293" s="664">
        <v>56072</v>
      </c>
      <c r="T293" s="665"/>
      <c r="U293" s="666"/>
      <c r="V293" s="667"/>
      <c r="W293" s="338">
        <f>IF(EXACT(VLOOKUP(M293,OFERTA_0,3,FALSE),O293),1,0)</f>
        <v>1</v>
      </c>
      <c r="X293" s="338">
        <f>IF(EXACT(VLOOKUP(M293,OFERTA_0,4,FALSE),P293),1,0)</f>
        <v>1</v>
      </c>
      <c r="Y293" s="338">
        <f>IF(EXACT(VLOOKUP(M293,OFERTA_0,5,FALSE),Q293),1,0)</f>
        <v>1</v>
      </c>
      <c r="Z293" s="338">
        <f t="shared" ref="Z293:AA297" si="686">IF(R293=0,0,1)</f>
        <v>1</v>
      </c>
      <c r="AA293" s="338">
        <f t="shared" si="686"/>
        <v>1</v>
      </c>
      <c r="AB293" s="338">
        <f t="shared" ref="AB293:AB294" si="687">PRODUCT(W293:AA293)</f>
        <v>1</v>
      </c>
      <c r="AC293" s="341">
        <f>ROUND(S293,0)</f>
        <v>56072</v>
      </c>
      <c r="AD293" s="340">
        <f>S293-AC293</f>
        <v>0</v>
      </c>
      <c r="AE293" s="207"/>
      <c r="AF293" s="207"/>
      <c r="AG293" s="635" t="s">
        <v>1136</v>
      </c>
      <c r="AH293" s="609" t="s">
        <v>280</v>
      </c>
      <c r="AI293" s="554" t="s">
        <v>1137</v>
      </c>
      <c r="AJ293" s="670" t="s">
        <v>93</v>
      </c>
      <c r="AK293" s="662">
        <v>1</v>
      </c>
      <c r="AL293" s="663">
        <v>86684</v>
      </c>
      <c r="AM293" s="664">
        <v>86684</v>
      </c>
      <c r="AN293" s="665"/>
      <c r="AO293" s="666"/>
      <c r="AP293" s="667"/>
      <c r="AQ293" s="338">
        <f>IF(EXACT(VLOOKUP(AG293,OFERTA_0,3,FALSE),AI293),1,0)</f>
        <v>1</v>
      </c>
      <c r="AR293" s="338">
        <f>IF(EXACT(VLOOKUP(AG293,OFERTA_0,4,FALSE),AJ293),1,0)</f>
        <v>1</v>
      </c>
      <c r="AS293" s="338">
        <f>IF(EXACT(VLOOKUP(AG293,OFERTA_0,5,FALSE),AK293),1,0)</f>
        <v>1</v>
      </c>
      <c r="AT293" s="338">
        <f t="shared" si="673"/>
        <v>1</v>
      </c>
      <c r="AU293" s="338">
        <f t="shared" si="674"/>
        <v>1</v>
      </c>
      <c r="AV293" s="338">
        <f t="shared" si="675"/>
        <v>1</v>
      </c>
      <c r="AW293" s="341">
        <f>ROUND(AM293,0)</f>
        <v>86684</v>
      </c>
      <c r="AX293" s="340">
        <f>AM293-AW293</f>
        <v>0</v>
      </c>
      <c r="BA293" s="635" t="s">
        <v>1136</v>
      </c>
      <c r="BB293" s="609" t="s">
        <v>280</v>
      </c>
      <c r="BC293" s="554" t="s">
        <v>1137</v>
      </c>
      <c r="BD293" s="670" t="s">
        <v>93</v>
      </c>
      <c r="BE293" s="662">
        <v>1</v>
      </c>
      <c r="BF293" s="663">
        <v>64158</v>
      </c>
      <c r="BG293" s="664">
        <v>64158</v>
      </c>
      <c r="BH293" s="665"/>
      <c r="BI293" s="666"/>
      <c r="BJ293" s="667"/>
      <c r="BK293" s="338">
        <f>IF(EXACT(VLOOKUP(BA293,OFERTA_0,3,FALSE),BC293),1,0)</f>
        <v>1</v>
      </c>
      <c r="BL293" s="338">
        <f>IF(EXACT(VLOOKUP(BA293,OFERTA_0,4,FALSE),BD293),1,0)</f>
        <v>1</v>
      </c>
      <c r="BM293" s="338">
        <f>IF(EXACT(VLOOKUP(BA293,OFERTA_0,5,FALSE),BE293),1,0)</f>
        <v>1</v>
      </c>
      <c r="BN293" s="338">
        <f t="shared" si="681"/>
        <v>1</v>
      </c>
      <c r="BO293" s="338">
        <f t="shared" si="682"/>
        <v>1</v>
      </c>
      <c r="BP293" s="338">
        <f t="shared" si="683"/>
        <v>1</v>
      </c>
      <c r="BQ293" s="341">
        <f>ROUND(BG293,0)</f>
        <v>64158</v>
      </c>
      <c r="BR293" s="340">
        <f>BG293-BQ293</f>
        <v>0</v>
      </c>
    </row>
    <row r="294" spans="1:70" s="288" customFormat="1" ht="54.75" customHeight="1" x14ac:dyDescent="0.2">
      <c r="A294" s="215">
        <f t="shared" si="587"/>
        <v>281</v>
      </c>
      <c r="B294" s="472" t="s">
        <v>1138</v>
      </c>
      <c r="C294" s="449" t="s">
        <v>280</v>
      </c>
      <c r="D294" s="571" t="s">
        <v>1139</v>
      </c>
      <c r="E294" s="505" t="s">
        <v>93</v>
      </c>
      <c r="F294" s="500">
        <v>20</v>
      </c>
      <c r="G294" s="537"/>
      <c r="H294" s="501">
        <v>0</v>
      </c>
      <c r="I294" s="502"/>
      <c r="J294" s="503"/>
      <c r="K294" s="199"/>
      <c r="L294" s="199"/>
      <c r="M294" s="635" t="s">
        <v>1138</v>
      </c>
      <c r="N294" s="609" t="s">
        <v>280</v>
      </c>
      <c r="O294" s="554" t="s">
        <v>1139</v>
      </c>
      <c r="P294" s="670" t="s">
        <v>93</v>
      </c>
      <c r="Q294" s="662">
        <v>20</v>
      </c>
      <c r="R294" s="663">
        <v>53998</v>
      </c>
      <c r="S294" s="664">
        <v>1079960</v>
      </c>
      <c r="T294" s="665"/>
      <c r="U294" s="666"/>
      <c r="V294" s="667"/>
      <c r="W294" s="338">
        <f>IF(EXACT(VLOOKUP(M294,OFERTA_0,3,FALSE),O294),1,0)</f>
        <v>1</v>
      </c>
      <c r="X294" s="338">
        <f>IF(EXACT(VLOOKUP(M294,OFERTA_0,4,FALSE),P294),1,0)</f>
        <v>1</v>
      </c>
      <c r="Y294" s="338">
        <f>IF(EXACT(VLOOKUP(M294,OFERTA_0,5,FALSE),Q294),1,0)</f>
        <v>1</v>
      </c>
      <c r="Z294" s="338">
        <f t="shared" si="686"/>
        <v>1</v>
      </c>
      <c r="AA294" s="338">
        <f t="shared" si="686"/>
        <v>1</v>
      </c>
      <c r="AB294" s="338">
        <f t="shared" si="687"/>
        <v>1</v>
      </c>
      <c r="AC294" s="341">
        <f>ROUND(S294,0)</f>
        <v>1079960</v>
      </c>
      <c r="AD294" s="340">
        <f>S294-AC294</f>
        <v>0</v>
      </c>
      <c r="AE294" s="207"/>
      <c r="AF294" s="207"/>
      <c r="AG294" s="635" t="s">
        <v>1138</v>
      </c>
      <c r="AH294" s="609" t="s">
        <v>280</v>
      </c>
      <c r="AI294" s="554" t="s">
        <v>1139</v>
      </c>
      <c r="AJ294" s="670" t="s">
        <v>93</v>
      </c>
      <c r="AK294" s="662">
        <v>20</v>
      </c>
      <c r="AL294" s="663">
        <v>87936</v>
      </c>
      <c r="AM294" s="664">
        <v>1758720</v>
      </c>
      <c r="AN294" s="665"/>
      <c r="AO294" s="666"/>
      <c r="AP294" s="667"/>
      <c r="AQ294" s="338">
        <f>IF(EXACT(VLOOKUP(AG294,OFERTA_0,3,FALSE),AI294),1,0)</f>
        <v>1</v>
      </c>
      <c r="AR294" s="338">
        <f>IF(EXACT(VLOOKUP(AG294,OFERTA_0,4,FALSE),AJ294),1,0)</f>
        <v>1</v>
      </c>
      <c r="AS294" s="338">
        <f>IF(EXACT(VLOOKUP(AG294,OFERTA_0,5,FALSE),AK294),1,0)</f>
        <v>1</v>
      </c>
      <c r="AT294" s="338">
        <f t="shared" si="673"/>
        <v>1</v>
      </c>
      <c r="AU294" s="338">
        <f t="shared" si="674"/>
        <v>1</v>
      </c>
      <c r="AV294" s="338">
        <f t="shared" si="675"/>
        <v>1</v>
      </c>
      <c r="AW294" s="341">
        <f>ROUND(AM294,0)</f>
        <v>1758720</v>
      </c>
      <c r="AX294" s="340">
        <f>AM294-AW294</f>
        <v>0</v>
      </c>
      <c r="BA294" s="635" t="s">
        <v>1138</v>
      </c>
      <c r="BB294" s="609" t="s">
        <v>280</v>
      </c>
      <c r="BC294" s="554" t="s">
        <v>1139</v>
      </c>
      <c r="BD294" s="670" t="s">
        <v>93</v>
      </c>
      <c r="BE294" s="662">
        <v>20</v>
      </c>
      <c r="BF294" s="663">
        <v>83898</v>
      </c>
      <c r="BG294" s="664">
        <v>1677960</v>
      </c>
      <c r="BH294" s="665"/>
      <c r="BI294" s="666"/>
      <c r="BJ294" s="667"/>
      <c r="BK294" s="338">
        <f>IF(EXACT(VLOOKUP(BA294,OFERTA_0,3,FALSE),BC294),1,0)</f>
        <v>1</v>
      </c>
      <c r="BL294" s="338">
        <f>IF(EXACT(VLOOKUP(BA294,OFERTA_0,4,FALSE),BD294),1,0)</f>
        <v>1</v>
      </c>
      <c r="BM294" s="338">
        <f>IF(EXACT(VLOOKUP(BA294,OFERTA_0,5,FALSE),BE294),1,0)</f>
        <v>1</v>
      </c>
      <c r="BN294" s="338">
        <f t="shared" si="681"/>
        <v>1</v>
      </c>
      <c r="BO294" s="338">
        <f t="shared" si="682"/>
        <v>1</v>
      </c>
      <c r="BP294" s="338">
        <f t="shared" si="683"/>
        <v>1</v>
      </c>
      <c r="BQ294" s="341">
        <f>ROUND(BG294,0)</f>
        <v>1677960</v>
      </c>
      <c r="BR294" s="340">
        <f>BG294-BQ294</f>
        <v>0</v>
      </c>
    </row>
    <row r="295" spans="1:70" s="288" customFormat="1" ht="54.75" customHeight="1" x14ac:dyDescent="0.2">
      <c r="A295" s="215">
        <f t="shared" si="587"/>
        <v>282</v>
      </c>
      <c r="B295" s="472" t="s">
        <v>1140</v>
      </c>
      <c r="C295" s="449" t="s">
        <v>280</v>
      </c>
      <c r="D295" s="571" t="s">
        <v>1141</v>
      </c>
      <c r="E295" s="505" t="s">
        <v>93</v>
      </c>
      <c r="F295" s="500">
        <v>113</v>
      </c>
      <c r="G295" s="537"/>
      <c r="H295" s="501">
        <v>0</v>
      </c>
      <c r="I295" s="502"/>
      <c r="J295" s="503"/>
      <c r="K295" s="199"/>
      <c r="L295" s="199"/>
      <c r="M295" s="635" t="s">
        <v>1140</v>
      </c>
      <c r="N295" s="609" t="s">
        <v>280</v>
      </c>
      <c r="O295" s="554" t="s">
        <v>1141</v>
      </c>
      <c r="P295" s="670" t="s">
        <v>93</v>
      </c>
      <c r="Q295" s="662">
        <v>113</v>
      </c>
      <c r="R295" s="663">
        <v>50764</v>
      </c>
      <c r="S295" s="664">
        <v>5736332</v>
      </c>
      <c r="T295" s="665"/>
      <c r="U295" s="666"/>
      <c r="V295" s="667"/>
      <c r="W295" s="338">
        <f>IF(EXACT(VLOOKUP(M295,OFERTA_0,3,FALSE),O295),1,0)</f>
        <v>1</v>
      </c>
      <c r="X295" s="338">
        <f>IF(EXACT(VLOOKUP(M295,OFERTA_0,4,FALSE),P295),1,0)</f>
        <v>1</v>
      </c>
      <c r="Y295" s="338">
        <f>IF(EXACT(VLOOKUP(M295,OFERTA_0,5,FALSE),Q295),1,0)</f>
        <v>1</v>
      </c>
      <c r="Z295" s="338">
        <f t="shared" si="686"/>
        <v>1</v>
      </c>
      <c r="AA295" s="338">
        <f t="shared" si="686"/>
        <v>1</v>
      </c>
      <c r="AB295" s="338">
        <f>PRODUCT(W295:AA295)</f>
        <v>1</v>
      </c>
      <c r="AC295" s="341">
        <f>ROUND(S295,0)</f>
        <v>5736332</v>
      </c>
      <c r="AD295" s="340">
        <f>S295-AC295</f>
        <v>0</v>
      </c>
      <c r="AE295" s="207"/>
      <c r="AF295" s="207"/>
      <c r="AG295" s="635" t="s">
        <v>1140</v>
      </c>
      <c r="AH295" s="609" t="s">
        <v>280</v>
      </c>
      <c r="AI295" s="554" t="s">
        <v>1141</v>
      </c>
      <c r="AJ295" s="670" t="s">
        <v>93</v>
      </c>
      <c r="AK295" s="662">
        <v>113</v>
      </c>
      <c r="AL295" s="663">
        <v>59552</v>
      </c>
      <c r="AM295" s="664">
        <v>6729376</v>
      </c>
      <c r="AN295" s="665"/>
      <c r="AO295" s="666"/>
      <c r="AP295" s="667"/>
      <c r="AQ295" s="338">
        <f>IF(EXACT(VLOOKUP(AG295,OFERTA_0,3,FALSE),AI295),1,0)</f>
        <v>1</v>
      </c>
      <c r="AR295" s="338">
        <f>IF(EXACT(VLOOKUP(AG295,OFERTA_0,4,FALSE),AJ295),1,0)</f>
        <v>1</v>
      </c>
      <c r="AS295" s="338">
        <f>IF(EXACT(VLOOKUP(AG295,OFERTA_0,5,FALSE),AK295),1,0)</f>
        <v>1</v>
      </c>
      <c r="AT295" s="338">
        <f t="shared" si="673"/>
        <v>1</v>
      </c>
      <c r="AU295" s="338">
        <f t="shared" si="674"/>
        <v>1</v>
      </c>
      <c r="AV295" s="338">
        <f>PRODUCT(AQ295:AU295)</f>
        <v>1</v>
      </c>
      <c r="AW295" s="341">
        <f>ROUND(AM295,0)</f>
        <v>6729376</v>
      </c>
      <c r="AX295" s="340">
        <f>AM295-AW295</f>
        <v>0</v>
      </c>
      <c r="BA295" s="635" t="s">
        <v>1140</v>
      </c>
      <c r="BB295" s="609" t="s">
        <v>280</v>
      </c>
      <c r="BC295" s="554" t="s">
        <v>1141</v>
      </c>
      <c r="BD295" s="670" t="s">
        <v>93</v>
      </c>
      <c r="BE295" s="662">
        <v>113</v>
      </c>
      <c r="BF295" s="663">
        <v>91795</v>
      </c>
      <c r="BG295" s="664">
        <v>10372835</v>
      </c>
      <c r="BH295" s="665"/>
      <c r="BI295" s="666"/>
      <c r="BJ295" s="667"/>
      <c r="BK295" s="338">
        <f>IF(EXACT(VLOOKUP(BA295,OFERTA_0,3,FALSE),BC295),1,0)</f>
        <v>1</v>
      </c>
      <c r="BL295" s="338">
        <f>IF(EXACT(VLOOKUP(BA295,OFERTA_0,4,FALSE),BD295),1,0)</f>
        <v>1</v>
      </c>
      <c r="BM295" s="338">
        <f>IF(EXACT(VLOOKUP(BA295,OFERTA_0,5,FALSE),BE295),1,0)</f>
        <v>1</v>
      </c>
      <c r="BN295" s="338">
        <f t="shared" si="681"/>
        <v>1</v>
      </c>
      <c r="BO295" s="338">
        <f t="shared" si="682"/>
        <v>1</v>
      </c>
      <c r="BP295" s="338">
        <f>PRODUCT(BK295:BO295)</f>
        <v>1</v>
      </c>
      <c r="BQ295" s="341">
        <f>ROUND(BG295,0)</f>
        <v>10372835</v>
      </c>
      <c r="BR295" s="340">
        <f>BG295-BQ295</f>
        <v>0</v>
      </c>
    </row>
    <row r="296" spans="1:70" s="288" customFormat="1" ht="54.75" customHeight="1" x14ac:dyDescent="0.2">
      <c r="A296" s="215">
        <f t="shared" si="587"/>
        <v>283</v>
      </c>
      <c r="B296" s="472" t="s">
        <v>1142</v>
      </c>
      <c r="C296" s="449" t="s">
        <v>280</v>
      </c>
      <c r="D296" s="571" t="s">
        <v>1143</v>
      </c>
      <c r="E296" s="505" t="s">
        <v>93</v>
      </c>
      <c r="F296" s="500">
        <v>96</v>
      </c>
      <c r="G296" s="537"/>
      <c r="H296" s="501">
        <v>0</v>
      </c>
      <c r="I296" s="502"/>
      <c r="J296" s="503"/>
      <c r="K296" s="199"/>
      <c r="L296" s="199"/>
      <c r="M296" s="635" t="s">
        <v>1142</v>
      </c>
      <c r="N296" s="609" t="s">
        <v>280</v>
      </c>
      <c r="O296" s="554" t="s">
        <v>1143</v>
      </c>
      <c r="P296" s="670" t="s">
        <v>93</v>
      </c>
      <c r="Q296" s="662">
        <v>96</v>
      </c>
      <c r="R296" s="663">
        <v>54775</v>
      </c>
      <c r="S296" s="664">
        <v>5258400</v>
      </c>
      <c r="T296" s="665"/>
      <c r="U296" s="666"/>
      <c r="V296" s="667"/>
      <c r="W296" s="338">
        <f t="shared" ref="W296:W297" si="688">IF(EXACT(VLOOKUP(M296,OFERTA_0,3,FALSE),O296),1,0)</f>
        <v>1</v>
      </c>
      <c r="X296" s="338">
        <f t="shared" ref="X296:X297" si="689">IF(EXACT(VLOOKUP(M296,OFERTA_0,4,FALSE),P296),1,0)</f>
        <v>1</v>
      </c>
      <c r="Y296" s="338">
        <f t="shared" ref="Y296:Y297" si="690">IF(EXACT(VLOOKUP(M296,OFERTA_0,5,FALSE),Q296),1,0)</f>
        <v>1</v>
      </c>
      <c r="Z296" s="338">
        <f t="shared" si="686"/>
        <v>1</v>
      </c>
      <c r="AA296" s="338">
        <f t="shared" si="686"/>
        <v>1</v>
      </c>
      <c r="AB296" s="338">
        <f t="shared" ref="AB296:AB297" si="691">PRODUCT(W296:AA296)</f>
        <v>1</v>
      </c>
      <c r="AC296" s="341">
        <f t="shared" ref="AC296:AC297" si="692">ROUND(S296,0)</f>
        <v>5258400</v>
      </c>
      <c r="AD296" s="340">
        <f t="shared" ref="AD296:AD297" si="693">S296-AC296</f>
        <v>0</v>
      </c>
      <c r="AE296" s="207"/>
      <c r="AF296" s="207"/>
      <c r="AG296" s="635" t="s">
        <v>1142</v>
      </c>
      <c r="AH296" s="609" t="s">
        <v>280</v>
      </c>
      <c r="AI296" s="554" t="s">
        <v>1143</v>
      </c>
      <c r="AJ296" s="670" t="s">
        <v>93</v>
      </c>
      <c r="AK296" s="662">
        <v>96</v>
      </c>
      <c r="AL296" s="663">
        <v>86267</v>
      </c>
      <c r="AM296" s="664">
        <v>8281632</v>
      </c>
      <c r="AN296" s="665"/>
      <c r="AO296" s="666"/>
      <c r="AP296" s="667"/>
      <c r="AQ296" s="338">
        <f t="shared" ref="AQ296:AQ303" si="694">IF(EXACT(VLOOKUP(AG296,OFERTA_0,3,FALSE),AI296),1,0)</f>
        <v>1</v>
      </c>
      <c r="AR296" s="338">
        <f t="shared" ref="AR296:AR303" si="695">IF(EXACT(VLOOKUP(AG296,OFERTA_0,4,FALSE),AJ296),1,0)</f>
        <v>1</v>
      </c>
      <c r="AS296" s="338">
        <f t="shared" ref="AS296:AS303" si="696">IF(EXACT(VLOOKUP(AG296,OFERTA_0,5,FALSE),AK296),1,0)</f>
        <v>1</v>
      </c>
      <c r="AT296" s="338">
        <f t="shared" si="673"/>
        <v>1</v>
      </c>
      <c r="AU296" s="338">
        <f t="shared" si="674"/>
        <v>1</v>
      </c>
      <c r="AV296" s="338">
        <f t="shared" ref="AV296:AV303" si="697">PRODUCT(AQ296:AU296)</f>
        <v>1</v>
      </c>
      <c r="AW296" s="341">
        <f t="shared" ref="AW296:AW303" si="698">ROUND(AM296,0)</f>
        <v>8281632</v>
      </c>
      <c r="AX296" s="340">
        <f t="shared" ref="AX296:AX303" si="699">AM296-AW296</f>
        <v>0</v>
      </c>
      <c r="BA296" s="635" t="s">
        <v>1142</v>
      </c>
      <c r="BB296" s="609" t="s">
        <v>280</v>
      </c>
      <c r="BC296" s="554" t="s">
        <v>1143</v>
      </c>
      <c r="BD296" s="670" t="s">
        <v>93</v>
      </c>
      <c r="BE296" s="662">
        <v>96</v>
      </c>
      <c r="BF296" s="663">
        <v>91795</v>
      </c>
      <c r="BG296" s="664">
        <v>8812320</v>
      </c>
      <c r="BH296" s="665"/>
      <c r="BI296" s="666"/>
      <c r="BJ296" s="667"/>
      <c r="BK296" s="338">
        <f t="shared" ref="BK296:BK303" si="700">IF(EXACT(VLOOKUP(BA296,OFERTA_0,3,FALSE),BC296),1,0)</f>
        <v>1</v>
      </c>
      <c r="BL296" s="338">
        <f t="shared" ref="BL296:BL303" si="701">IF(EXACT(VLOOKUP(BA296,OFERTA_0,4,FALSE),BD296),1,0)</f>
        <v>1</v>
      </c>
      <c r="BM296" s="338">
        <f t="shared" ref="BM296:BM303" si="702">IF(EXACT(VLOOKUP(BA296,OFERTA_0,5,FALSE),BE296),1,0)</f>
        <v>1</v>
      </c>
      <c r="BN296" s="338">
        <f t="shared" si="681"/>
        <v>1</v>
      </c>
      <c r="BO296" s="338">
        <f t="shared" si="682"/>
        <v>1</v>
      </c>
      <c r="BP296" s="338">
        <f t="shared" ref="BP296:BP303" si="703">PRODUCT(BK296:BO296)</f>
        <v>1</v>
      </c>
      <c r="BQ296" s="341">
        <f t="shared" ref="BQ296:BQ303" si="704">ROUND(BG296,0)</f>
        <v>8812320</v>
      </c>
      <c r="BR296" s="340">
        <f t="shared" ref="BR296:BR303" si="705">BG296-BQ296</f>
        <v>0</v>
      </c>
    </row>
    <row r="297" spans="1:70" s="288" customFormat="1" ht="54.75" customHeight="1" x14ac:dyDescent="0.2">
      <c r="A297" s="215">
        <f t="shared" si="587"/>
        <v>284</v>
      </c>
      <c r="B297" s="472" t="s">
        <v>1144</v>
      </c>
      <c r="C297" s="449" t="s">
        <v>275</v>
      </c>
      <c r="D297" s="571" t="s">
        <v>1145</v>
      </c>
      <c r="E297" s="505" t="s">
        <v>93</v>
      </c>
      <c r="F297" s="500">
        <v>2</v>
      </c>
      <c r="G297" s="537"/>
      <c r="H297" s="501">
        <v>0</v>
      </c>
      <c r="I297" s="514"/>
      <c r="J297" s="515"/>
      <c r="K297" s="199"/>
      <c r="L297" s="199"/>
      <c r="M297" s="635" t="s">
        <v>1144</v>
      </c>
      <c r="N297" s="609" t="s">
        <v>275</v>
      </c>
      <c r="O297" s="554" t="s">
        <v>1145</v>
      </c>
      <c r="P297" s="670" t="s">
        <v>93</v>
      </c>
      <c r="Q297" s="662">
        <v>2</v>
      </c>
      <c r="R297" s="663">
        <v>88998</v>
      </c>
      <c r="S297" s="664">
        <v>177996</v>
      </c>
      <c r="T297" s="676"/>
      <c r="U297" s="677"/>
      <c r="V297" s="678"/>
      <c r="W297" s="338">
        <f t="shared" si="688"/>
        <v>1</v>
      </c>
      <c r="X297" s="338">
        <f t="shared" si="689"/>
        <v>1</v>
      </c>
      <c r="Y297" s="338">
        <f t="shared" si="690"/>
        <v>1</v>
      </c>
      <c r="Z297" s="338">
        <f t="shared" si="686"/>
        <v>1</v>
      </c>
      <c r="AA297" s="338">
        <f t="shared" si="686"/>
        <v>1</v>
      </c>
      <c r="AB297" s="338">
        <f t="shared" si="691"/>
        <v>1</v>
      </c>
      <c r="AC297" s="341">
        <f t="shared" si="692"/>
        <v>177996</v>
      </c>
      <c r="AD297" s="340">
        <f t="shared" si="693"/>
        <v>0</v>
      </c>
      <c r="AE297" s="207"/>
      <c r="AF297" s="207"/>
      <c r="AG297" s="635" t="s">
        <v>1144</v>
      </c>
      <c r="AH297" s="609" t="s">
        <v>275</v>
      </c>
      <c r="AI297" s="554" t="s">
        <v>1145</v>
      </c>
      <c r="AJ297" s="670" t="s">
        <v>93</v>
      </c>
      <c r="AK297" s="662">
        <v>2</v>
      </c>
      <c r="AL297" s="663">
        <v>111034</v>
      </c>
      <c r="AM297" s="664">
        <v>222068</v>
      </c>
      <c r="AN297" s="676"/>
      <c r="AO297" s="677"/>
      <c r="AP297" s="678"/>
      <c r="AQ297" s="338">
        <f t="shared" si="694"/>
        <v>1</v>
      </c>
      <c r="AR297" s="338">
        <f t="shared" si="695"/>
        <v>1</v>
      </c>
      <c r="AS297" s="338">
        <f t="shared" si="696"/>
        <v>1</v>
      </c>
      <c r="AT297" s="338">
        <f t="shared" si="673"/>
        <v>1</v>
      </c>
      <c r="AU297" s="338">
        <f t="shared" si="674"/>
        <v>1</v>
      </c>
      <c r="AV297" s="338">
        <f t="shared" si="697"/>
        <v>1</v>
      </c>
      <c r="AW297" s="341">
        <f t="shared" si="698"/>
        <v>222068</v>
      </c>
      <c r="AX297" s="340">
        <f t="shared" si="699"/>
        <v>0</v>
      </c>
      <c r="BA297" s="635" t="s">
        <v>1144</v>
      </c>
      <c r="BB297" s="609" t="s">
        <v>275</v>
      </c>
      <c r="BC297" s="554" t="s">
        <v>1145</v>
      </c>
      <c r="BD297" s="670" t="s">
        <v>93</v>
      </c>
      <c r="BE297" s="662">
        <v>2</v>
      </c>
      <c r="BF297" s="663">
        <v>103639</v>
      </c>
      <c r="BG297" s="664">
        <v>207278</v>
      </c>
      <c r="BH297" s="676"/>
      <c r="BI297" s="677"/>
      <c r="BJ297" s="678"/>
      <c r="BK297" s="338">
        <f t="shared" si="700"/>
        <v>1</v>
      </c>
      <c r="BL297" s="338">
        <f t="shared" si="701"/>
        <v>1</v>
      </c>
      <c r="BM297" s="338">
        <f t="shared" si="702"/>
        <v>1</v>
      </c>
      <c r="BN297" s="338">
        <f t="shared" si="681"/>
        <v>1</v>
      </c>
      <c r="BO297" s="338">
        <f t="shared" si="682"/>
        <v>1</v>
      </c>
      <c r="BP297" s="338">
        <f t="shared" si="703"/>
        <v>1</v>
      </c>
      <c r="BQ297" s="341">
        <f t="shared" si="704"/>
        <v>207278</v>
      </c>
      <c r="BR297" s="340">
        <f t="shared" si="705"/>
        <v>0</v>
      </c>
    </row>
    <row r="298" spans="1:70" s="288" customFormat="1" ht="54.75" customHeight="1" x14ac:dyDescent="0.2">
      <c r="A298" s="215">
        <f t="shared" si="587"/>
        <v>285</v>
      </c>
      <c r="B298" s="472" t="s">
        <v>1146</v>
      </c>
      <c r="C298" s="449" t="s">
        <v>280</v>
      </c>
      <c r="D298" s="571" t="s">
        <v>1147</v>
      </c>
      <c r="E298" s="505" t="s">
        <v>93</v>
      </c>
      <c r="F298" s="500">
        <v>2</v>
      </c>
      <c r="G298" s="537"/>
      <c r="H298" s="501">
        <v>0</v>
      </c>
      <c r="I298" s="502"/>
      <c r="J298" s="503"/>
      <c r="K298" s="199"/>
      <c r="L298" s="199"/>
      <c r="M298" s="635" t="s">
        <v>1146</v>
      </c>
      <c r="N298" s="609" t="s">
        <v>280</v>
      </c>
      <c r="O298" s="554" t="s">
        <v>1147</v>
      </c>
      <c r="P298" s="670" t="s">
        <v>93</v>
      </c>
      <c r="Q298" s="662">
        <v>2</v>
      </c>
      <c r="R298" s="663">
        <v>71031</v>
      </c>
      <c r="S298" s="664">
        <v>142062</v>
      </c>
      <c r="T298" s="665"/>
      <c r="U298" s="666"/>
      <c r="V298" s="667"/>
      <c r="W298" s="338">
        <f t="shared" ref="W298:W303" si="706">IF(EXACT(VLOOKUP(M298,OFERTA_0,3,FALSE),O298),1,0)</f>
        <v>1</v>
      </c>
      <c r="X298" s="338">
        <f t="shared" ref="X298:X303" si="707">IF(EXACT(VLOOKUP(M298,OFERTA_0,4,FALSE),P298),1,0)</f>
        <v>1</v>
      </c>
      <c r="Y298" s="338">
        <f t="shared" ref="Y298:Y303" si="708">IF(EXACT(VLOOKUP(M298,OFERTA_0,5,FALSE),Q298),1,0)</f>
        <v>1</v>
      </c>
      <c r="Z298" s="338">
        <f t="shared" ref="Z298:AA303" si="709">IF(R298=0,0,1)</f>
        <v>1</v>
      </c>
      <c r="AA298" s="338">
        <f t="shared" si="709"/>
        <v>1</v>
      </c>
      <c r="AB298" s="338">
        <f t="shared" ref="AB298:AB299" si="710">PRODUCT(W298:AA298)</f>
        <v>1</v>
      </c>
      <c r="AC298" s="341">
        <f t="shared" ref="AC298:AC303" si="711">ROUND(S298,0)</f>
        <v>142062</v>
      </c>
      <c r="AD298" s="340">
        <f t="shared" ref="AD298:AD303" si="712">S298-AC298</f>
        <v>0</v>
      </c>
      <c r="AE298" s="207"/>
      <c r="AF298" s="207"/>
      <c r="AG298" s="635" t="s">
        <v>1146</v>
      </c>
      <c r="AH298" s="609" t="s">
        <v>280</v>
      </c>
      <c r="AI298" s="554" t="s">
        <v>1147</v>
      </c>
      <c r="AJ298" s="670" t="s">
        <v>93</v>
      </c>
      <c r="AK298" s="662">
        <v>2</v>
      </c>
      <c r="AL298" s="663">
        <v>67622</v>
      </c>
      <c r="AM298" s="664">
        <v>135244</v>
      </c>
      <c r="AN298" s="665"/>
      <c r="AO298" s="666"/>
      <c r="AP298" s="667"/>
      <c r="AQ298" s="338">
        <f t="shared" si="694"/>
        <v>1</v>
      </c>
      <c r="AR298" s="338">
        <f t="shared" si="695"/>
        <v>1</v>
      </c>
      <c r="AS298" s="338">
        <f t="shared" si="696"/>
        <v>1</v>
      </c>
      <c r="AT298" s="338">
        <f t="shared" si="673"/>
        <v>1</v>
      </c>
      <c r="AU298" s="338">
        <f t="shared" si="674"/>
        <v>1</v>
      </c>
      <c r="AV298" s="338">
        <f t="shared" si="697"/>
        <v>1</v>
      </c>
      <c r="AW298" s="341">
        <f t="shared" si="698"/>
        <v>135244</v>
      </c>
      <c r="AX298" s="340">
        <f t="shared" si="699"/>
        <v>0</v>
      </c>
      <c r="BA298" s="635" t="s">
        <v>1146</v>
      </c>
      <c r="BB298" s="609" t="s">
        <v>280</v>
      </c>
      <c r="BC298" s="554" t="s">
        <v>1147</v>
      </c>
      <c r="BD298" s="670" t="s">
        <v>93</v>
      </c>
      <c r="BE298" s="662">
        <v>2</v>
      </c>
      <c r="BF298" s="663">
        <v>83898</v>
      </c>
      <c r="BG298" s="664">
        <v>167796</v>
      </c>
      <c r="BH298" s="665"/>
      <c r="BI298" s="666"/>
      <c r="BJ298" s="667"/>
      <c r="BK298" s="338">
        <f t="shared" si="700"/>
        <v>1</v>
      </c>
      <c r="BL298" s="338">
        <f t="shared" si="701"/>
        <v>1</v>
      </c>
      <c r="BM298" s="338">
        <f t="shared" si="702"/>
        <v>1</v>
      </c>
      <c r="BN298" s="338">
        <f t="shared" si="681"/>
        <v>1</v>
      </c>
      <c r="BO298" s="338">
        <f t="shared" si="682"/>
        <v>1</v>
      </c>
      <c r="BP298" s="338">
        <f t="shared" si="703"/>
        <v>1</v>
      </c>
      <c r="BQ298" s="341">
        <f t="shared" si="704"/>
        <v>167796</v>
      </c>
      <c r="BR298" s="340">
        <f t="shared" si="705"/>
        <v>0</v>
      </c>
    </row>
    <row r="299" spans="1:70" s="288" customFormat="1" ht="54.75" customHeight="1" x14ac:dyDescent="0.2">
      <c r="A299" s="215">
        <f t="shared" si="587"/>
        <v>286</v>
      </c>
      <c r="B299" s="472" t="s">
        <v>1148</v>
      </c>
      <c r="C299" s="449" t="s">
        <v>280</v>
      </c>
      <c r="D299" s="571" t="s">
        <v>1149</v>
      </c>
      <c r="E299" s="505" t="s">
        <v>93</v>
      </c>
      <c r="F299" s="500">
        <v>1</v>
      </c>
      <c r="G299" s="537"/>
      <c r="H299" s="501">
        <v>0</v>
      </c>
      <c r="I299" s="502"/>
      <c r="J299" s="503"/>
      <c r="K299" s="199"/>
      <c r="L299" s="199"/>
      <c r="M299" s="635" t="s">
        <v>1148</v>
      </c>
      <c r="N299" s="609" t="s">
        <v>280</v>
      </c>
      <c r="O299" s="554" t="s">
        <v>1149</v>
      </c>
      <c r="P299" s="670" t="s">
        <v>93</v>
      </c>
      <c r="Q299" s="662">
        <v>1</v>
      </c>
      <c r="R299" s="663">
        <v>75042</v>
      </c>
      <c r="S299" s="664">
        <v>75042</v>
      </c>
      <c r="T299" s="614"/>
      <c r="U299" s="666"/>
      <c r="V299" s="667"/>
      <c r="W299" s="338">
        <f t="shared" si="706"/>
        <v>1</v>
      </c>
      <c r="X299" s="338">
        <f t="shared" si="707"/>
        <v>1</v>
      </c>
      <c r="Y299" s="338">
        <f t="shared" si="708"/>
        <v>1</v>
      </c>
      <c r="Z299" s="338">
        <f t="shared" si="709"/>
        <v>1</v>
      </c>
      <c r="AA299" s="338">
        <f t="shared" si="709"/>
        <v>1</v>
      </c>
      <c r="AB299" s="338">
        <f t="shared" si="710"/>
        <v>1</v>
      </c>
      <c r="AC299" s="341">
        <f t="shared" si="711"/>
        <v>75042</v>
      </c>
      <c r="AD299" s="340">
        <f t="shared" si="712"/>
        <v>0</v>
      </c>
      <c r="AE299" s="207"/>
      <c r="AF299" s="207"/>
      <c r="AG299" s="635" t="s">
        <v>1148</v>
      </c>
      <c r="AH299" s="609" t="s">
        <v>280</v>
      </c>
      <c r="AI299" s="554" t="s">
        <v>1149</v>
      </c>
      <c r="AJ299" s="670" t="s">
        <v>93</v>
      </c>
      <c r="AK299" s="662">
        <v>1</v>
      </c>
      <c r="AL299" s="663">
        <v>89746</v>
      </c>
      <c r="AM299" s="664">
        <v>89746</v>
      </c>
      <c r="AN299" s="614"/>
      <c r="AO299" s="666"/>
      <c r="AP299" s="667"/>
      <c r="AQ299" s="338">
        <f t="shared" si="694"/>
        <v>1</v>
      </c>
      <c r="AR299" s="338">
        <f t="shared" si="695"/>
        <v>1</v>
      </c>
      <c r="AS299" s="338">
        <f t="shared" si="696"/>
        <v>1</v>
      </c>
      <c r="AT299" s="338">
        <f t="shared" si="673"/>
        <v>1</v>
      </c>
      <c r="AU299" s="338">
        <f t="shared" si="674"/>
        <v>1</v>
      </c>
      <c r="AV299" s="338">
        <f t="shared" si="697"/>
        <v>1</v>
      </c>
      <c r="AW299" s="341">
        <f t="shared" si="698"/>
        <v>89746</v>
      </c>
      <c r="AX299" s="340">
        <f t="shared" si="699"/>
        <v>0</v>
      </c>
      <c r="BA299" s="635" t="s">
        <v>1148</v>
      </c>
      <c r="BB299" s="609" t="s">
        <v>280</v>
      </c>
      <c r="BC299" s="554" t="s">
        <v>1149</v>
      </c>
      <c r="BD299" s="670" t="s">
        <v>93</v>
      </c>
      <c r="BE299" s="662">
        <v>1</v>
      </c>
      <c r="BF299" s="663">
        <v>121406</v>
      </c>
      <c r="BG299" s="664">
        <v>121406</v>
      </c>
      <c r="BH299" s="614"/>
      <c r="BI299" s="666"/>
      <c r="BJ299" s="667"/>
      <c r="BK299" s="338">
        <f t="shared" si="700"/>
        <v>1</v>
      </c>
      <c r="BL299" s="338">
        <f t="shared" si="701"/>
        <v>1</v>
      </c>
      <c r="BM299" s="338">
        <f t="shared" si="702"/>
        <v>1</v>
      </c>
      <c r="BN299" s="338">
        <f t="shared" si="681"/>
        <v>1</v>
      </c>
      <c r="BO299" s="338">
        <f t="shared" si="682"/>
        <v>1</v>
      </c>
      <c r="BP299" s="338">
        <f t="shared" si="703"/>
        <v>1</v>
      </c>
      <c r="BQ299" s="341">
        <f t="shared" si="704"/>
        <v>121406</v>
      </c>
      <c r="BR299" s="340">
        <f t="shared" si="705"/>
        <v>0</v>
      </c>
    </row>
    <row r="300" spans="1:70" s="288" customFormat="1" ht="31.5" x14ac:dyDescent="0.2">
      <c r="A300" s="215">
        <f t="shared" si="587"/>
        <v>287</v>
      </c>
      <c r="B300" s="472" t="s">
        <v>1150</v>
      </c>
      <c r="C300" s="449" t="s">
        <v>275</v>
      </c>
      <c r="D300" s="571" t="s">
        <v>1151</v>
      </c>
      <c r="E300" s="504" t="s">
        <v>93</v>
      </c>
      <c r="F300" s="500">
        <v>39</v>
      </c>
      <c r="G300" s="537"/>
      <c r="H300" s="501">
        <v>0</v>
      </c>
      <c r="I300" s="502"/>
      <c r="J300" s="503"/>
      <c r="K300" s="199"/>
      <c r="L300" s="199"/>
      <c r="M300" s="635" t="s">
        <v>1150</v>
      </c>
      <c r="N300" s="609" t="s">
        <v>275</v>
      </c>
      <c r="O300" s="554" t="s">
        <v>1151</v>
      </c>
      <c r="P300" s="668" t="s">
        <v>93</v>
      </c>
      <c r="Q300" s="662">
        <v>39</v>
      </c>
      <c r="R300" s="663">
        <v>101952</v>
      </c>
      <c r="S300" s="664">
        <v>3976128</v>
      </c>
      <c r="T300" s="665"/>
      <c r="U300" s="666"/>
      <c r="V300" s="667"/>
      <c r="W300" s="338">
        <f t="shared" si="706"/>
        <v>1</v>
      </c>
      <c r="X300" s="338">
        <f t="shared" si="707"/>
        <v>1</v>
      </c>
      <c r="Y300" s="338">
        <f t="shared" si="708"/>
        <v>1</v>
      </c>
      <c r="Z300" s="338">
        <f t="shared" si="709"/>
        <v>1</v>
      </c>
      <c r="AA300" s="338">
        <f t="shared" si="709"/>
        <v>1</v>
      </c>
      <c r="AB300" s="338">
        <f t="shared" ref="AB300:AB305" si="713">PRODUCT(W300:AA300)</f>
        <v>1</v>
      </c>
      <c r="AC300" s="341">
        <f t="shared" si="711"/>
        <v>3976128</v>
      </c>
      <c r="AD300" s="340">
        <f t="shared" si="712"/>
        <v>0</v>
      </c>
      <c r="AE300" s="207"/>
      <c r="AF300" s="207"/>
      <c r="AG300" s="635" t="s">
        <v>1150</v>
      </c>
      <c r="AH300" s="609" t="s">
        <v>275</v>
      </c>
      <c r="AI300" s="554" t="s">
        <v>1151</v>
      </c>
      <c r="AJ300" s="668" t="s">
        <v>93</v>
      </c>
      <c r="AK300" s="662">
        <v>39</v>
      </c>
      <c r="AL300" s="663">
        <v>100598</v>
      </c>
      <c r="AM300" s="664">
        <v>3923322</v>
      </c>
      <c r="AN300" s="665"/>
      <c r="AO300" s="666"/>
      <c r="AP300" s="667"/>
      <c r="AQ300" s="338">
        <f t="shared" si="694"/>
        <v>1</v>
      </c>
      <c r="AR300" s="338">
        <f t="shared" si="695"/>
        <v>1</v>
      </c>
      <c r="AS300" s="338">
        <f t="shared" si="696"/>
        <v>1</v>
      </c>
      <c r="AT300" s="338">
        <f t="shared" si="673"/>
        <v>1</v>
      </c>
      <c r="AU300" s="338">
        <f t="shared" si="674"/>
        <v>1</v>
      </c>
      <c r="AV300" s="338">
        <f t="shared" si="697"/>
        <v>1</v>
      </c>
      <c r="AW300" s="341">
        <f t="shared" si="698"/>
        <v>3923322</v>
      </c>
      <c r="AX300" s="340">
        <f t="shared" si="699"/>
        <v>0</v>
      </c>
      <c r="BA300" s="635" t="s">
        <v>1150</v>
      </c>
      <c r="BB300" s="609" t="s">
        <v>275</v>
      </c>
      <c r="BC300" s="554" t="s">
        <v>1151</v>
      </c>
      <c r="BD300" s="668" t="s">
        <v>93</v>
      </c>
      <c r="BE300" s="662">
        <v>39</v>
      </c>
      <c r="BF300" s="663">
        <v>83898</v>
      </c>
      <c r="BG300" s="664">
        <v>3272022</v>
      </c>
      <c r="BH300" s="665"/>
      <c r="BI300" s="666"/>
      <c r="BJ300" s="667"/>
      <c r="BK300" s="338">
        <f t="shared" si="700"/>
        <v>1</v>
      </c>
      <c r="BL300" s="338">
        <f t="shared" si="701"/>
        <v>1</v>
      </c>
      <c r="BM300" s="338">
        <f t="shared" si="702"/>
        <v>1</v>
      </c>
      <c r="BN300" s="338">
        <f t="shared" si="681"/>
        <v>1</v>
      </c>
      <c r="BO300" s="338">
        <f t="shared" si="682"/>
        <v>1</v>
      </c>
      <c r="BP300" s="338">
        <f t="shared" si="703"/>
        <v>1</v>
      </c>
      <c r="BQ300" s="341">
        <f t="shared" si="704"/>
        <v>3272022</v>
      </c>
      <c r="BR300" s="340">
        <f t="shared" si="705"/>
        <v>0</v>
      </c>
    </row>
    <row r="301" spans="1:70" s="288" customFormat="1" ht="15.75" x14ac:dyDescent="0.2">
      <c r="A301" s="215">
        <f t="shared" si="587"/>
        <v>288</v>
      </c>
      <c r="B301" s="472" t="s">
        <v>1152</v>
      </c>
      <c r="C301" s="449" t="s">
        <v>280</v>
      </c>
      <c r="D301" s="571" t="s">
        <v>1153</v>
      </c>
      <c r="E301" s="504" t="s">
        <v>93</v>
      </c>
      <c r="F301" s="500">
        <v>5</v>
      </c>
      <c r="G301" s="537"/>
      <c r="H301" s="501">
        <v>0</v>
      </c>
      <c r="I301" s="502"/>
      <c r="J301" s="503"/>
      <c r="K301" s="199"/>
      <c r="L301" s="199"/>
      <c r="M301" s="635" t="s">
        <v>1152</v>
      </c>
      <c r="N301" s="609" t="s">
        <v>280</v>
      </c>
      <c r="O301" s="554" t="s">
        <v>1153</v>
      </c>
      <c r="P301" s="668" t="s">
        <v>93</v>
      </c>
      <c r="Q301" s="662">
        <v>5</v>
      </c>
      <c r="R301" s="663">
        <v>58713</v>
      </c>
      <c r="S301" s="664">
        <v>293565</v>
      </c>
      <c r="T301" s="665"/>
      <c r="U301" s="666"/>
      <c r="V301" s="667"/>
      <c r="W301" s="338">
        <f t="shared" si="706"/>
        <v>1</v>
      </c>
      <c r="X301" s="338">
        <f t="shared" si="707"/>
        <v>1</v>
      </c>
      <c r="Y301" s="338">
        <f t="shared" si="708"/>
        <v>1</v>
      </c>
      <c r="Z301" s="338">
        <f t="shared" si="709"/>
        <v>1</v>
      </c>
      <c r="AA301" s="338">
        <f t="shared" si="709"/>
        <v>1</v>
      </c>
      <c r="AB301" s="338">
        <f t="shared" si="713"/>
        <v>1</v>
      </c>
      <c r="AC301" s="341">
        <f t="shared" si="711"/>
        <v>293565</v>
      </c>
      <c r="AD301" s="340">
        <f t="shared" si="712"/>
        <v>0</v>
      </c>
      <c r="AE301" s="207"/>
      <c r="AF301" s="207"/>
      <c r="AG301" s="635" t="s">
        <v>1152</v>
      </c>
      <c r="AH301" s="609" t="s">
        <v>280</v>
      </c>
      <c r="AI301" s="554" t="s">
        <v>1153</v>
      </c>
      <c r="AJ301" s="668" t="s">
        <v>93</v>
      </c>
      <c r="AK301" s="662">
        <v>5</v>
      </c>
      <c r="AL301" s="663">
        <v>53708</v>
      </c>
      <c r="AM301" s="664">
        <v>268540</v>
      </c>
      <c r="AN301" s="665"/>
      <c r="AO301" s="666"/>
      <c r="AP301" s="667"/>
      <c r="AQ301" s="338">
        <f t="shared" si="694"/>
        <v>1</v>
      </c>
      <c r="AR301" s="338">
        <f t="shared" si="695"/>
        <v>1</v>
      </c>
      <c r="AS301" s="338">
        <f t="shared" si="696"/>
        <v>1</v>
      </c>
      <c r="AT301" s="338">
        <f t="shared" si="673"/>
        <v>1</v>
      </c>
      <c r="AU301" s="338">
        <f t="shared" si="674"/>
        <v>1</v>
      </c>
      <c r="AV301" s="338">
        <f t="shared" si="697"/>
        <v>1</v>
      </c>
      <c r="AW301" s="341">
        <f t="shared" si="698"/>
        <v>268540</v>
      </c>
      <c r="AX301" s="340">
        <f t="shared" si="699"/>
        <v>0</v>
      </c>
      <c r="BA301" s="635" t="s">
        <v>1152</v>
      </c>
      <c r="BB301" s="609" t="s">
        <v>280</v>
      </c>
      <c r="BC301" s="554" t="s">
        <v>1153</v>
      </c>
      <c r="BD301" s="668" t="s">
        <v>93</v>
      </c>
      <c r="BE301" s="662">
        <v>5</v>
      </c>
      <c r="BF301" s="663">
        <v>41456</v>
      </c>
      <c r="BG301" s="664">
        <v>207280</v>
      </c>
      <c r="BH301" s="665"/>
      <c r="BI301" s="666"/>
      <c r="BJ301" s="667"/>
      <c r="BK301" s="338">
        <f t="shared" si="700"/>
        <v>1</v>
      </c>
      <c r="BL301" s="338">
        <f t="shared" si="701"/>
        <v>1</v>
      </c>
      <c r="BM301" s="338">
        <f t="shared" si="702"/>
        <v>1</v>
      </c>
      <c r="BN301" s="338">
        <f t="shared" si="681"/>
        <v>1</v>
      </c>
      <c r="BO301" s="338">
        <f t="shared" si="682"/>
        <v>1</v>
      </c>
      <c r="BP301" s="338">
        <f t="shared" si="703"/>
        <v>1</v>
      </c>
      <c r="BQ301" s="341">
        <f t="shared" si="704"/>
        <v>207280</v>
      </c>
      <c r="BR301" s="340">
        <f t="shared" si="705"/>
        <v>0</v>
      </c>
    </row>
    <row r="302" spans="1:70" s="288" customFormat="1" ht="47.25" x14ac:dyDescent="0.2">
      <c r="A302" s="215">
        <f t="shared" si="587"/>
        <v>289</v>
      </c>
      <c r="B302" s="472" t="s">
        <v>1154</v>
      </c>
      <c r="C302" s="516" t="s">
        <v>280</v>
      </c>
      <c r="D302" s="573" t="s">
        <v>1155</v>
      </c>
      <c r="E302" s="504" t="s">
        <v>93</v>
      </c>
      <c r="F302" s="513">
        <v>95</v>
      </c>
      <c r="G302" s="537"/>
      <c r="H302" s="501">
        <v>0</v>
      </c>
      <c r="I302" s="502"/>
      <c r="J302" s="503"/>
      <c r="K302" s="199"/>
      <c r="L302" s="199"/>
      <c r="M302" s="635" t="s">
        <v>1154</v>
      </c>
      <c r="N302" s="679" t="s">
        <v>280</v>
      </c>
      <c r="O302" s="556" t="s">
        <v>1155</v>
      </c>
      <c r="P302" s="668" t="s">
        <v>93</v>
      </c>
      <c r="Q302" s="675">
        <v>95</v>
      </c>
      <c r="R302" s="663">
        <v>43267</v>
      </c>
      <c r="S302" s="664">
        <v>4110365</v>
      </c>
      <c r="T302" s="665"/>
      <c r="U302" s="666"/>
      <c r="V302" s="667"/>
      <c r="W302" s="338">
        <f t="shared" si="706"/>
        <v>1</v>
      </c>
      <c r="X302" s="338">
        <f t="shared" si="707"/>
        <v>1</v>
      </c>
      <c r="Y302" s="338">
        <f t="shared" si="708"/>
        <v>1</v>
      </c>
      <c r="Z302" s="338">
        <f t="shared" si="709"/>
        <v>1</v>
      </c>
      <c r="AA302" s="338">
        <f t="shared" si="709"/>
        <v>1</v>
      </c>
      <c r="AB302" s="338">
        <f t="shared" si="713"/>
        <v>1</v>
      </c>
      <c r="AC302" s="341">
        <f t="shared" si="711"/>
        <v>4110365</v>
      </c>
      <c r="AD302" s="340">
        <f t="shared" si="712"/>
        <v>0</v>
      </c>
      <c r="AE302" s="207"/>
      <c r="AF302" s="207"/>
      <c r="AG302" s="635" t="s">
        <v>1154</v>
      </c>
      <c r="AH302" s="679" t="s">
        <v>280</v>
      </c>
      <c r="AI302" s="556" t="s">
        <v>1155</v>
      </c>
      <c r="AJ302" s="668" t="s">
        <v>93</v>
      </c>
      <c r="AK302" s="675">
        <v>95</v>
      </c>
      <c r="AL302" s="663">
        <v>90024</v>
      </c>
      <c r="AM302" s="664">
        <v>8552280</v>
      </c>
      <c r="AN302" s="665"/>
      <c r="AO302" s="666"/>
      <c r="AP302" s="667"/>
      <c r="AQ302" s="338">
        <f t="shared" si="694"/>
        <v>1</v>
      </c>
      <c r="AR302" s="338">
        <f t="shared" si="695"/>
        <v>1</v>
      </c>
      <c r="AS302" s="338">
        <f t="shared" si="696"/>
        <v>1</v>
      </c>
      <c r="AT302" s="338">
        <f t="shared" si="673"/>
        <v>1</v>
      </c>
      <c r="AU302" s="338">
        <f t="shared" si="674"/>
        <v>1</v>
      </c>
      <c r="AV302" s="338">
        <f t="shared" si="697"/>
        <v>1</v>
      </c>
      <c r="AW302" s="341">
        <f t="shared" si="698"/>
        <v>8552280</v>
      </c>
      <c r="AX302" s="340">
        <f t="shared" si="699"/>
        <v>0</v>
      </c>
      <c r="BA302" s="635" t="s">
        <v>1154</v>
      </c>
      <c r="BB302" s="679" t="s">
        <v>280</v>
      </c>
      <c r="BC302" s="556" t="s">
        <v>1155</v>
      </c>
      <c r="BD302" s="668" t="s">
        <v>93</v>
      </c>
      <c r="BE302" s="675">
        <v>95</v>
      </c>
      <c r="BF302" s="663">
        <v>93768.705000000002</v>
      </c>
      <c r="BG302" s="664">
        <v>8908027</v>
      </c>
      <c r="BH302" s="665"/>
      <c r="BI302" s="666"/>
      <c r="BJ302" s="667"/>
      <c r="BK302" s="338">
        <f t="shared" si="700"/>
        <v>1</v>
      </c>
      <c r="BL302" s="338">
        <f t="shared" si="701"/>
        <v>1</v>
      </c>
      <c r="BM302" s="338">
        <f t="shared" si="702"/>
        <v>1</v>
      </c>
      <c r="BN302" s="338">
        <f t="shared" si="681"/>
        <v>1</v>
      </c>
      <c r="BO302" s="338">
        <f t="shared" si="682"/>
        <v>1</v>
      </c>
      <c r="BP302" s="338">
        <f t="shared" si="703"/>
        <v>1</v>
      </c>
      <c r="BQ302" s="341">
        <f t="shared" si="704"/>
        <v>8908027</v>
      </c>
      <c r="BR302" s="340">
        <f t="shared" si="705"/>
        <v>0</v>
      </c>
    </row>
    <row r="303" spans="1:70" s="288" customFormat="1" ht="21" customHeight="1" x14ac:dyDescent="0.2">
      <c r="A303" s="215">
        <f t="shared" si="587"/>
        <v>290</v>
      </c>
      <c r="B303" s="472" t="s">
        <v>1156</v>
      </c>
      <c r="C303" s="516" t="s">
        <v>280</v>
      </c>
      <c r="D303" s="574" t="s">
        <v>1157</v>
      </c>
      <c r="E303" s="504" t="s">
        <v>93</v>
      </c>
      <c r="F303" s="513">
        <v>361</v>
      </c>
      <c r="G303" s="537"/>
      <c r="H303" s="501">
        <v>0</v>
      </c>
      <c r="I303" s="502"/>
      <c r="J303" s="503"/>
      <c r="K303" s="199"/>
      <c r="L303" s="199"/>
      <c r="M303" s="635" t="s">
        <v>1156</v>
      </c>
      <c r="N303" s="679" t="s">
        <v>280</v>
      </c>
      <c r="O303" s="557" t="s">
        <v>1157</v>
      </c>
      <c r="P303" s="668" t="s">
        <v>93</v>
      </c>
      <c r="Q303" s="675">
        <v>361</v>
      </c>
      <c r="R303" s="663">
        <v>16313</v>
      </c>
      <c r="S303" s="664">
        <v>5888993</v>
      </c>
      <c r="T303" s="665"/>
      <c r="U303" s="666"/>
      <c r="V303" s="667"/>
      <c r="W303" s="338">
        <f t="shared" si="706"/>
        <v>1</v>
      </c>
      <c r="X303" s="338">
        <f t="shared" si="707"/>
        <v>1</v>
      </c>
      <c r="Y303" s="338">
        <f t="shared" si="708"/>
        <v>1</v>
      </c>
      <c r="Z303" s="338">
        <f t="shared" si="709"/>
        <v>1</v>
      </c>
      <c r="AA303" s="338">
        <f t="shared" si="709"/>
        <v>1</v>
      </c>
      <c r="AB303" s="338">
        <f t="shared" si="713"/>
        <v>1</v>
      </c>
      <c r="AC303" s="341">
        <f t="shared" si="711"/>
        <v>5888993</v>
      </c>
      <c r="AD303" s="340">
        <f t="shared" si="712"/>
        <v>0</v>
      </c>
      <c r="AE303" s="207"/>
      <c r="AF303" s="207"/>
      <c r="AG303" s="635" t="s">
        <v>1156</v>
      </c>
      <c r="AH303" s="679" t="s">
        <v>280</v>
      </c>
      <c r="AI303" s="557" t="s">
        <v>1157</v>
      </c>
      <c r="AJ303" s="668" t="s">
        <v>93</v>
      </c>
      <c r="AK303" s="675">
        <v>361</v>
      </c>
      <c r="AL303" s="663">
        <v>19758</v>
      </c>
      <c r="AM303" s="664">
        <v>7132638</v>
      </c>
      <c r="AN303" s="665"/>
      <c r="AO303" s="666"/>
      <c r="AP303" s="667"/>
      <c r="AQ303" s="338">
        <f t="shared" si="694"/>
        <v>1</v>
      </c>
      <c r="AR303" s="338">
        <f t="shared" si="695"/>
        <v>1</v>
      </c>
      <c r="AS303" s="338">
        <f t="shared" si="696"/>
        <v>1</v>
      </c>
      <c r="AT303" s="338">
        <f t="shared" si="673"/>
        <v>1</v>
      </c>
      <c r="AU303" s="338">
        <f t="shared" si="674"/>
        <v>1</v>
      </c>
      <c r="AV303" s="338">
        <f t="shared" si="697"/>
        <v>1</v>
      </c>
      <c r="AW303" s="341">
        <f t="shared" si="698"/>
        <v>7132638</v>
      </c>
      <c r="AX303" s="340">
        <f t="shared" si="699"/>
        <v>0</v>
      </c>
      <c r="BA303" s="635" t="s">
        <v>1156</v>
      </c>
      <c r="BB303" s="679" t="s">
        <v>280</v>
      </c>
      <c r="BC303" s="557" t="s">
        <v>1157</v>
      </c>
      <c r="BD303" s="668" t="s">
        <v>93</v>
      </c>
      <c r="BE303" s="675">
        <v>361</v>
      </c>
      <c r="BF303" s="663">
        <v>20727.819</v>
      </c>
      <c r="BG303" s="664">
        <v>7482743</v>
      </c>
      <c r="BH303" s="665"/>
      <c r="BI303" s="666"/>
      <c r="BJ303" s="667"/>
      <c r="BK303" s="338">
        <f t="shared" si="700"/>
        <v>1</v>
      </c>
      <c r="BL303" s="338">
        <f t="shared" si="701"/>
        <v>1</v>
      </c>
      <c r="BM303" s="338">
        <f t="shared" si="702"/>
        <v>1</v>
      </c>
      <c r="BN303" s="338">
        <f t="shared" si="681"/>
        <v>1</v>
      </c>
      <c r="BO303" s="338">
        <f t="shared" si="682"/>
        <v>1</v>
      </c>
      <c r="BP303" s="338">
        <f t="shared" si="703"/>
        <v>1</v>
      </c>
      <c r="BQ303" s="341">
        <f t="shared" si="704"/>
        <v>7482743</v>
      </c>
      <c r="BR303" s="340">
        <f t="shared" si="705"/>
        <v>0</v>
      </c>
    </row>
    <row r="304" spans="1:70" s="288" customFormat="1" ht="21" customHeight="1" x14ac:dyDescent="0.2">
      <c r="A304" s="215">
        <f t="shared" si="587"/>
        <v>291</v>
      </c>
      <c r="B304" s="472" t="s">
        <v>1158</v>
      </c>
      <c r="C304" s="516" t="s">
        <v>280</v>
      </c>
      <c r="D304" s="573" t="s">
        <v>1159</v>
      </c>
      <c r="E304" s="504" t="s">
        <v>93</v>
      </c>
      <c r="F304" s="513">
        <v>175</v>
      </c>
      <c r="G304" s="537"/>
      <c r="H304" s="501">
        <v>0</v>
      </c>
      <c r="I304" s="502"/>
      <c r="J304" s="503"/>
      <c r="K304" s="199"/>
      <c r="L304" s="199"/>
      <c r="M304" s="635" t="s">
        <v>1158</v>
      </c>
      <c r="N304" s="679" t="s">
        <v>280</v>
      </c>
      <c r="O304" s="556" t="s">
        <v>1159</v>
      </c>
      <c r="P304" s="668" t="s">
        <v>93</v>
      </c>
      <c r="Q304" s="675">
        <v>175</v>
      </c>
      <c r="R304" s="663">
        <v>9641</v>
      </c>
      <c r="S304" s="664">
        <v>1687175</v>
      </c>
      <c r="T304" s="665"/>
      <c r="U304" s="666"/>
      <c r="V304" s="667"/>
      <c r="W304" s="338"/>
      <c r="X304" s="338"/>
      <c r="Y304" s="338"/>
      <c r="Z304" s="338"/>
      <c r="AA304" s="338"/>
      <c r="AB304" s="338"/>
      <c r="AC304" s="339"/>
      <c r="AD304" s="340"/>
      <c r="AE304" s="207"/>
      <c r="AF304" s="207"/>
      <c r="AG304" s="635" t="s">
        <v>1158</v>
      </c>
      <c r="AH304" s="679" t="s">
        <v>280</v>
      </c>
      <c r="AI304" s="556" t="s">
        <v>1159</v>
      </c>
      <c r="AJ304" s="668" t="s">
        <v>93</v>
      </c>
      <c r="AK304" s="675">
        <v>175</v>
      </c>
      <c r="AL304" s="663">
        <v>11131</v>
      </c>
      <c r="AM304" s="664">
        <v>1947925</v>
      </c>
      <c r="AN304" s="665"/>
      <c r="AO304" s="666"/>
      <c r="AP304" s="667"/>
      <c r="AQ304" s="338"/>
      <c r="AR304" s="338"/>
      <c r="AS304" s="338"/>
      <c r="AT304" s="338"/>
      <c r="AU304" s="338"/>
      <c r="AV304" s="338"/>
      <c r="AW304" s="339"/>
      <c r="AX304" s="340"/>
      <c r="BA304" s="635" t="s">
        <v>1158</v>
      </c>
      <c r="BB304" s="679" t="s">
        <v>280</v>
      </c>
      <c r="BC304" s="556" t="s">
        <v>1159</v>
      </c>
      <c r="BD304" s="668" t="s">
        <v>93</v>
      </c>
      <c r="BE304" s="675">
        <v>175</v>
      </c>
      <c r="BF304" s="663">
        <v>7402.7924999999996</v>
      </c>
      <c r="BG304" s="664">
        <v>1295489</v>
      </c>
      <c r="BH304" s="665"/>
      <c r="BI304" s="666"/>
      <c r="BJ304" s="667"/>
      <c r="BK304" s="338"/>
      <c r="BL304" s="338"/>
      <c r="BM304" s="338"/>
      <c r="BN304" s="338"/>
      <c r="BO304" s="338"/>
      <c r="BP304" s="338"/>
      <c r="BQ304" s="339"/>
      <c r="BR304" s="340"/>
    </row>
    <row r="305" spans="1:70" s="288" customFormat="1" ht="21" customHeight="1" x14ac:dyDescent="0.2">
      <c r="A305" s="215">
        <f t="shared" si="587"/>
        <v>292</v>
      </c>
      <c r="B305" s="472" t="s">
        <v>1160</v>
      </c>
      <c r="C305" s="516" t="s">
        <v>280</v>
      </c>
      <c r="D305" s="574" t="s">
        <v>1161</v>
      </c>
      <c r="E305" s="504" t="s">
        <v>93</v>
      </c>
      <c r="F305" s="513">
        <v>70</v>
      </c>
      <c r="G305" s="537"/>
      <c r="H305" s="501">
        <v>0</v>
      </c>
      <c r="I305" s="502"/>
      <c r="J305" s="503"/>
      <c r="K305" s="199"/>
      <c r="L305" s="199"/>
      <c r="M305" s="635" t="s">
        <v>1160</v>
      </c>
      <c r="N305" s="679" t="s">
        <v>280</v>
      </c>
      <c r="O305" s="557" t="s">
        <v>1161</v>
      </c>
      <c r="P305" s="668" t="s">
        <v>93</v>
      </c>
      <c r="Q305" s="675">
        <v>70</v>
      </c>
      <c r="R305" s="663">
        <v>27104</v>
      </c>
      <c r="S305" s="664">
        <v>1897280</v>
      </c>
      <c r="T305" s="665"/>
      <c r="U305" s="666"/>
      <c r="V305" s="667"/>
      <c r="W305" s="338">
        <f>IF(EXACT(VLOOKUP(M305,OFERTA_0,3,FALSE),O305),1,0)</f>
        <v>1</v>
      </c>
      <c r="X305" s="338">
        <f>IF(EXACT(VLOOKUP(M305,OFERTA_0,4,FALSE),P305),1,0)</f>
        <v>1</v>
      </c>
      <c r="Y305" s="338">
        <f>IF(EXACT(VLOOKUP(M305,OFERTA_0,5,FALSE),Q305),1,0)</f>
        <v>1</v>
      </c>
      <c r="Z305" s="338">
        <f>IF(R305=0,0,1)</f>
        <v>1</v>
      </c>
      <c r="AA305" s="338">
        <f>IF(S305=0,0,1)</f>
        <v>1</v>
      </c>
      <c r="AB305" s="338">
        <f t="shared" si="713"/>
        <v>1</v>
      </c>
      <c r="AC305" s="341">
        <f>ROUND(S305,0)</f>
        <v>1897280</v>
      </c>
      <c r="AD305" s="340">
        <f>S305-AC305</f>
        <v>0</v>
      </c>
      <c r="AE305" s="207"/>
      <c r="AF305" s="207"/>
      <c r="AG305" s="635" t="s">
        <v>1160</v>
      </c>
      <c r="AH305" s="679" t="s">
        <v>280</v>
      </c>
      <c r="AI305" s="557" t="s">
        <v>1161</v>
      </c>
      <c r="AJ305" s="668" t="s">
        <v>93</v>
      </c>
      <c r="AK305" s="675">
        <v>70</v>
      </c>
      <c r="AL305" s="663">
        <v>30472</v>
      </c>
      <c r="AM305" s="664">
        <v>2133040</v>
      </c>
      <c r="AN305" s="665"/>
      <c r="AO305" s="666"/>
      <c r="AP305" s="667"/>
      <c r="AQ305" s="338">
        <f>IF(EXACT(VLOOKUP(AG305,OFERTA_0,3,FALSE),AI305),1,0)</f>
        <v>1</v>
      </c>
      <c r="AR305" s="338">
        <f>IF(EXACT(VLOOKUP(AG305,OFERTA_0,4,FALSE),AJ305),1,0)</f>
        <v>1</v>
      </c>
      <c r="AS305" s="338">
        <f>IF(EXACT(VLOOKUP(AG305,OFERTA_0,5,FALSE),AK305),1,0)</f>
        <v>1</v>
      </c>
      <c r="AT305" s="338">
        <f>IF(AL305=0,0,1)</f>
        <v>1</v>
      </c>
      <c r="AU305" s="338">
        <f>IF(AM305=0,0,1)</f>
        <v>1</v>
      </c>
      <c r="AV305" s="338">
        <f t="shared" ref="AV305" si="714">PRODUCT(AQ305:AU305)</f>
        <v>1</v>
      </c>
      <c r="AW305" s="341">
        <f>ROUND(AM305,0)</f>
        <v>2133040</v>
      </c>
      <c r="AX305" s="340">
        <f>AM305-AW305</f>
        <v>0</v>
      </c>
      <c r="BA305" s="635" t="s">
        <v>1160</v>
      </c>
      <c r="BB305" s="679" t="s">
        <v>280</v>
      </c>
      <c r="BC305" s="557" t="s">
        <v>1161</v>
      </c>
      <c r="BD305" s="668" t="s">
        <v>93</v>
      </c>
      <c r="BE305" s="675">
        <v>70</v>
      </c>
      <c r="BF305" s="663">
        <v>20727.819</v>
      </c>
      <c r="BG305" s="664">
        <v>1450947</v>
      </c>
      <c r="BH305" s="665"/>
      <c r="BI305" s="666"/>
      <c r="BJ305" s="667"/>
      <c r="BK305" s="338">
        <f>IF(EXACT(VLOOKUP(BA305,OFERTA_0,3,FALSE),BC305),1,0)</f>
        <v>1</v>
      </c>
      <c r="BL305" s="338">
        <f>IF(EXACT(VLOOKUP(BA305,OFERTA_0,4,FALSE),BD305),1,0)</f>
        <v>1</v>
      </c>
      <c r="BM305" s="338">
        <f>IF(EXACT(VLOOKUP(BA305,OFERTA_0,5,FALSE),BE305),1,0)</f>
        <v>1</v>
      </c>
      <c r="BN305" s="338">
        <f>IF(BF305=0,0,1)</f>
        <v>1</v>
      </c>
      <c r="BO305" s="338">
        <f>IF(BG305=0,0,1)</f>
        <v>1</v>
      </c>
      <c r="BP305" s="338">
        <f t="shared" ref="BP305" si="715">PRODUCT(BK305:BO305)</f>
        <v>1</v>
      </c>
      <c r="BQ305" s="341">
        <f>ROUND(BG305,0)</f>
        <v>1450947</v>
      </c>
      <c r="BR305" s="340">
        <f>BG305-BQ305</f>
        <v>0</v>
      </c>
    </row>
    <row r="306" spans="1:70" s="288" customFormat="1" ht="15.75" x14ac:dyDescent="0.2">
      <c r="A306" s="215">
        <f t="shared" si="587"/>
        <v>293</v>
      </c>
      <c r="B306" s="506" t="s">
        <v>1162</v>
      </c>
      <c r="C306" s="506"/>
      <c r="D306" s="587" t="s">
        <v>321</v>
      </c>
      <c r="E306" s="507"/>
      <c r="F306" s="508"/>
      <c r="G306" s="509"/>
      <c r="H306" s="510"/>
      <c r="I306" s="502"/>
      <c r="J306" s="503"/>
      <c r="K306" s="199"/>
      <c r="L306" s="199"/>
      <c r="M306" s="671" t="s">
        <v>1162</v>
      </c>
      <c r="N306" s="671"/>
      <c r="O306" s="553" t="s">
        <v>321</v>
      </c>
      <c r="P306" s="656"/>
      <c r="Q306" s="657"/>
      <c r="R306" s="658"/>
      <c r="S306" s="672"/>
      <c r="T306" s="660">
        <v>20389169</v>
      </c>
      <c r="U306" s="666"/>
      <c r="V306" s="667"/>
      <c r="W306" s="338"/>
      <c r="X306" s="338"/>
      <c r="Y306" s="338"/>
      <c r="Z306" s="338"/>
      <c r="AA306" s="338"/>
      <c r="AB306" s="338"/>
      <c r="AC306" s="339"/>
      <c r="AD306" s="340"/>
      <c r="AE306" s="207"/>
      <c r="AF306" s="207"/>
      <c r="AG306" s="671" t="s">
        <v>1162</v>
      </c>
      <c r="AH306" s="671"/>
      <c r="AI306" s="553" t="s">
        <v>321</v>
      </c>
      <c r="AJ306" s="656"/>
      <c r="AK306" s="657"/>
      <c r="AL306" s="658"/>
      <c r="AM306" s="672"/>
      <c r="AN306" s="660">
        <v>25596375</v>
      </c>
      <c r="AO306" s="666"/>
      <c r="AP306" s="667"/>
      <c r="AQ306" s="338"/>
      <c r="AR306" s="338"/>
      <c r="AS306" s="338"/>
      <c r="AT306" s="338"/>
      <c r="AU306" s="338"/>
      <c r="AV306" s="338"/>
      <c r="AW306" s="339"/>
      <c r="AX306" s="340"/>
      <c r="BA306" s="671" t="s">
        <v>1162</v>
      </c>
      <c r="BB306" s="671"/>
      <c r="BC306" s="553" t="s">
        <v>321</v>
      </c>
      <c r="BD306" s="656"/>
      <c r="BE306" s="657"/>
      <c r="BF306" s="658"/>
      <c r="BG306" s="672"/>
      <c r="BH306" s="660">
        <v>30079978</v>
      </c>
      <c r="BI306" s="666"/>
      <c r="BJ306" s="667"/>
      <c r="BK306" s="338"/>
      <c r="BL306" s="338"/>
      <c r="BM306" s="338"/>
      <c r="BN306" s="338"/>
      <c r="BO306" s="338"/>
      <c r="BP306" s="338"/>
      <c r="BQ306" s="339"/>
      <c r="BR306" s="340"/>
    </row>
    <row r="307" spans="1:70" s="288" customFormat="1" ht="66.75" customHeight="1" x14ac:dyDescent="0.2">
      <c r="A307" s="215">
        <f t="shared" si="587"/>
        <v>294</v>
      </c>
      <c r="B307" s="472" t="s">
        <v>1163</v>
      </c>
      <c r="C307" s="516" t="s">
        <v>280</v>
      </c>
      <c r="D307" s="574" t="s">
        <v>1537</v>
      </c>
      <c r="E307" s="504" t="s">
        <v>93</v>
      </c>
      <c r="F307" s="513">
        <v>5</v>
      </c>
      <c r="G307" s="537"/>
      <c r="H307" s="501">
        <v>0</v>
      </c>
      <c r="I307" s="502"/>
      <c r="J307" s="503"/>
      <c r="K307" s="199"/>
      <c r="L307" s="199"/>
      <c r="M307" s="635" t="s">
        <v>1163</v>
      </c>
      <c r="N307" s="679" t="s">
        <v>280</v>
      </c>
      <c r="O307" s="557" t="s">
        <v>1512</v>
      </c>
      <c r="P307" s="668" t="s">
        <v>93</v>
      </c>
      <c r="Q307" s="675">
        <v>5</v>
      </c>
      <c r="R307" s="663">
        <v>46343</v>
      </c>
      <c r="S307" s="664">
        <v>231715</v>
      </c>
      <c r="T307" s="665"/>
      <c r="U307" s="666"/>
      <c r="V307" s="667"/>
      <c r="W307" s="338">
        <f t="shared" ref="W307:W311" si="716">IF(EXACT(VLOOKUP(M307,OFERTA_0,3,FALSE),O307),1,0)</f>
        <v>1</v>
      </c>
      <c r="X307" s="338">
        <f t="shared" ref="X307:X311" si="717">IF(EXACT(VLOOKUP(M307,OFERTA_0,4,FALSE),P307),1,0)</f>
        <v>1</v>
      </c>
      <c r="Y307" s="338">
        <f t="shared" ref="Y307:Y311" si="718">IF(EXACT(VLOOKUP(M307,OFERTA_0,5,FALSE),Q307),1,0)</f>
        <v>1</v>
      </c>
      <c r="Z307" s="338">
        <f t="shared" ref="Z307:Z311" si="719">IF(R307=0,0,1)</f>
        <v>1</v>
      </c>
      <c r="AA307" s="338">
        <f t="shared" ref="AA307:AA311" si="720">IF(S307=0,0,1)</f>
        <v>1</v>
      </c>
      <c r="AB307" s="338">
        <f t="shared" ref="AB307:AB311" si="721">PRODUCT(W307:AA307)</f>
        <v>1</v>
      </c>
      <c r="AC307" s="341">
        <f t="shared" ref="AC307:AC311" si="722">ROUND(S307,0)</f>
        <v>231715</v>
      </c>
      <c r="AD307" s="340">
        <f t="shared" ref="AD307:AD311" si="723">S307-AC307</f>
        <v>0</v>
      </c>
      <c r="AE307" s="207"/>
      <c r="AF307" s="207"/>
      <c r="AG307" s="635" t="s">
        <v>1163</v>
      </c>
      <c r="AH307" s="679" t="s">
        <v>280</v>
      </c>
      <c r="AI307" s="557" t="s">
        <v>1573</v>
      </c>
      <c r="AJ307" s="668" t="s">
        <v>93</v>
      </c>
      <c r="AK307" s="675">
        <v>5</v>
      </c>
      <c r="AL307" s="663">
        <v>33672</v>
      </c>
      <c r="AM307" s="664">
        <v>168360</v>
      </c>
      <c r="AN307" s="665"/>
      <c r="AO307" s="666"/>
      <c r="AP307" s="667"/>
      <c r="AQ307" s="338">
        <f t="shared" ref="AQ307:AQ325" si="724">IF(EXACT(VLOOKUP(AG307,OFERTA_0,3,FALSE),AI307),1,0)</f>
        <v>1</v>
      </c>
      <c r="AR307" s="338">
        <f t="shared" ref="AR307:AR325" si="725">IF(EXACT(VLOOKUP(AG307,OFERTA_0,4,FALSE),AJ307),1,0)</f>
        <v>1</v>
      </c>
      <c r="AS307" s="338">
        <f t="shared" ref="AS307:AS325" si="726">IF(EXACT(VLOOKUP(AG307,OFERTA_0,5,FALSE),AK307),1,0)</f>
        <v>1</v>
      </c>
      <c r="AT307" s="338">
        <f t="shared" ref="AT307:AT325" si="727">IF(AL307=0,0,1)</f>
        <v>1</v>
      </c>
      <c r="AU307" s="338">
        <f t="shared" ref="AU307:AU325" si="728">IF(AM307=0,0,1)</f>
        <v>1</v>
      </c>
      <c r="AV307" s="338">
        <f t="shared" ref="AV307:AV325" si="729">PRODUCT(AQ307:AU307)</f>
        <v>1</v>
      </c>
      <c r="AW307" s="341">
        <f t="shared" ref="AW307:AW325" si="730">ROUND(AM307,0)</f>
        <v>168360</v>
      </c>
      <c r="AX307" s="340">
        <f t="shared" ref="AX307:AX325" si="731">AM307-AW307</f>
        <v>0</v>
      </c>
      <c r="BA307" s="635" t="s">
        <v>1163</v>
      </c>
      <c r="BB307" s="679" t="s">
        <v>280</v>
      </c>
      <c r="BC307" s="557" t="s">
        <v>1573</v>
      </c>
      <c r="BD307" s="668" t="s">
        <v>93</v>
      </c>
      <c r="BE307" s="675">
        <v>5</v>
      </c>
      <c r="BF307" s="663">
        <v>55274.184000000001</v>
      </c>
      <c r="BG307" s="664">
        <v>276371</v>
      </c>
      <c r="BH307" s="665"/>
      <c r="BI307" s="666"/>
      <c r="BJ307" s="667"/>
      <c r="BK307" s="338">
        <f t="shared" ref="BK307:BK325" si="732">IF(EXACT(VLOOKUP(BA307,OFERTA_0,3,FALSE),BC307),1,0)</f>
        <v>1</v>
      </c>
      <c r="BL307" s="338">
        <f t="shared" ref="BL307:BL325" si="733">IF(EXACT(VLOOKUP(BA307,OFERTA_0,4,FALSE),BD307),1,0)</f>
        <v>1</v>
      </c>
      <c r="BM307" s="338">
        <f t="shared" ref="BM307:BM325" si="734">IF(EXACT(VLOOKUP(BA307,OFERTA_0,5,FALSE),BE307),1,0)</f>
        <v>1</v>
      </c>
      <c r="BN307" s="338">
        <f t="shared" ref="BN307:BN325" si="735">IF(BF307=0,0,1)</f>
        <v>1</v>
      </c>
      <c r="BO307" s="338">
        <f t="shared" ref="BO307:BO325" si="736">IF(BG307=0,0,1)</f>
        <v>1</v>
      </c>
      <c r="BP307" s="338">
        <f t="shared" ref="BP307:BP325" si="737">PRODUCT(BK307:BO307)</f>
        <v>1</v>
      </c>
      <c r="BQ307" s="341">
        <f t="shared" ref="BQ307:BQ325" si="738">ROUND(BG307,0)</f>
        <v>276371</v>
      </c>
      <c r="BR307" s="340">
        <f t="shared" ref="BR307:BR325" si="739">BG307-BQ307</f>
        <v>0</v>
      </c>
    </row>
    <row r="308" spans="1:70" s="288" customFormat="1" ht="69.75" customHeight="1" x14ac:dyDescent="0.2">
      <c r="A308" s="215">
        <f t="shared" si="587"/>
        <v>295</v>
      </c>
      <c r="B308" s="472" t="s">
        <v>1164</v>
      </c>
      <c r="C308" s="516" t="s">
        <v>280</v>
      </c>
      <c r="D308" s="574" t="s">
        <v>1538</v>
      </c>
      <c r="E308" s="505" t="s">
        <v>93</v>
      </c>
      <c r="F308" s="513">
        <v>258</v>
      </c>
      <c r="G308" s="537"/>
      <c r="H308" s="501">
        <v>0</v>
      </c>
      <c r="I308" s="462"/>
      <c r="J308" s="464"/>
      <c r="K308" s="199"/>
      <c r="L308" s="199"/>
      <c r="M308" s="635" t="s">
        <v>1164</v>
      </c>
      <c r="N308" s="679" t="s">
        <v>280</v>
      </c>
      <c r="O308" s="557" t="s">
        <v>1513</v>
      </c>
      <c r="P308" s="670" t="s">
        <v>93</v>
      </c>
      <c r="Q308" s="675">
        <v>258</v>
      </c>
      <c r="R308" s="663">
        <v>46343</v>
      </c>
      <c r="S308" s="664">
        <v>11956494</v>
      </c>
      <c r="T308" s="676"/>
      <c r="U308" s="624"/>
      <c r="V308" s="627"/>
      <c r="W308" s="338">
        <f t="shared" si="716"/>
        <v>1</v>
      </c>
      <c r="X308" s="338">
        <f t="shared" si="717"/>
        <v>1</v>
      </c>
      <c r="Y308" s="338">
        <f t="shared" si="718"/>
        <v>1</v>
      </c>
      <c r="Z308" s="338">
        <f t="shared" si="719"/>
        <v>1</v>
      </c>
      <c r="AA308" s="338">
        <f t="shared" si="720"/>
        <v>1</v>
      </c>
      <c r="AB308" s="338">
        <f t="shared" si="721"/>
        <v>1</v>
      </c>
      <c r="AC308" s="341">
        <f t="shared" si="722"/>
        <v>11956494</v>
      </c>
      <c r="AD308" s="340">
        <f t="shared" si="723"/>
        <v>0</v>
      </c>
      <c r="AE308" s="207"/>
      <c r="AF308" s="207"/>
      <c r="AG308" s="635" t="s">
        <v>1164</v>
      </c>
      <c r="AH308" s="679" t="s">
        <v>280</v>
      </c>
      <c r="AI308" s="557" t="s">
        <v>1574</v>
      </c>
      <c r="AJ308" s="670" t="s">
        <v>93</v>
      </c>
      <c r="AK308" s="675">
        <v>258</v>
      </c>
      <c r="AL308" s="663">
        <v>49255</v>
      </c>
      <c r="AM308" s="664">
        <v>12707790</v>
      </c>
      <c r="AN308" s="676"/>
      <c r="AO308" s="624"/>
      <c r="AP308" s="627"/>
      <c r="AQ308" s="338">
        <f t="shared" si="724"/>
        <v>1</v>
      </c>
      <c r="AR308" s="338">
        <f t="shared" si="725"/>
        <v>1</v>
      </c>
      <c r="AS308" s="338">
        <f t="shared" si="726"/>
        <v>1</v>
      </c>
      <c r="AT308" s="338">
        <f t="shared" si="727"/>
        <v>1</v>
      </c>
      <c r="AU308" s="338">
        <f t="shared" si="728"/>
        <v>1</v>
      </c>
      <c r="AV308" s="338">
        <f t="shared" si="729"/>
        <v>1</v>
      </c>
      <c r="AW308" s="341">
        <f t="shared" si="730"/>
        <v>12707790</v>
      </c>
      <c r="AX308" s="340">
        <f t="shared" si="731"/>
        <v>0</v>
      </c>
      <c r="BA308" s="635" t="s">
        <v>1164</v>
      </c>
      <c r="BB308" s="679" t="s">
        <v>280</v>
      </c>
      <c r="BC308" s="557" t="s">
        <v>1574</v>
      </c>
      <c r="BD308" s="670" t="s">
        <v>93</v>
      </c>
      <c r="BE308" s="675">
        <v>258</v>
      </c>
      <c r="BF308" s="663">
        <v>55274.184000000001</v>
      </c>
      <c r="BG308" s="664">
        <v>14260739</v>
      </c>
      <c r="BH308" s="676"/>
      <c r="BI308" s="624"/>
      <c r="BJ308" s="627"/>
      <c r="BK308" s="338">
        <f t="shared" si="732"/>
        <v>1</v>
      </c>
      <c r="BL308" s="338">
        <f t="shared" si="733"/>
        <v>1</v>
      </c>
      <c r="BM308" s="338">
        <f t="shared" si="734"/>
        <v>1</v>
      </c>
      <c r="BN308" s="338">
        <f t="shared" si="735"/>
        <v>1</v>
      </c>
      <c r="BO308" s="338">
        <f t="shared" si="736"/>
        <v>1</v>
      </c>
      <c r="BP308" s="338">
        <f t="shared" si="737"/>
        <v>1</v>
      </c>
      <c r="BQ308" s="341">
        <f t="shared" si="738"/>
        <v>14260739</v>
      </c>
      <c r="BR308" s="340">
        <f t="shared" si="739"/>
        <v>0</v>
      </c>
    </row>
    <row r="309" spans="1:70" s="288" customFormat="1" ht="62.25" customHeight="1" x14ac:dyDescent="0.2">
      <c r="A309" s="215">
        <f t="shared" si="587"/>
        <v>296</v>
      </c>
      <c r="B309" s="472" t="s">
        <v>1165</v>
      </c>
      <c r="C309" s="449" t="s">
        <v>280</v>
      </c>
      <c r="D309" s="571" t="s">
        <v>1539</v>
      </c>
      <c r="E309" s="505" t="s">
        <v>93</v>
      </c>
      <c r="F309" s="500">
        <v>36</v>
      </c>
      <c r="G309" s="537"/>
      <c r="H309" s="501">
        <v>0</v>
      </c>
      <c r="I309" s="453"/>
      <c r="J309" s="484"/>
      <c r="K309" s="199"/>
      <c r="L309" s="199"/>
      <c r="M309" s="635" t="s">
        <v>1165</v>
      </c>
      <c r="N309" s="609" t="s">
        <v>280</v>
      </c>
      <c r="O309" s="554" t="s">
        <v>1514</v>
      </c>
      <c r="P309" s="670" t="s">
        <v>93</v>
      </c>
      <c r="Q309" s="662">
        <v>36</v>
      </c>
      <c r="R309" s="663">
        <v>23160</v>
      </c>
      <c r="S309" s="664">
        <v>833760</v>
      </c>
      <c r="T309" s="614"/>
      <c r="U309" s="614"/>
      <c r="V309" s="645"/>
      <c r="W309" s="338">
        <f t="shared" si="716"/>
        <v>1</v>
      </c>
      <c r="X309" s="338">
        <f t="shared" si="717"/>
        <v>1</v>
      </c>
      <c r="Y309" s="338">
        <f t="shared" si="718"/>
        <v>1</v>
      </c>
      <c r="Z309" s="338">
        <f t="shared" si="719"/>
        <v>1</v>
      </c>
      <c r="AA309" s="338">
        <f t="shared" si="720"/>
        <v>1</v>
      </c>
      <c r="AB309" s="338">
        <f t="shared" si="721"/>
        <v>1</v>
      </c>
      <c r="AC309" s="341">
        <f t="shared" si="722"/>
        <v>833760</v>
      </c>
      <c r="AD309" s="340">
        <f t="shared" si="723"/>
        <v>0</v>
      </c>
      <c r="AE309" s="207"/>
      <c r="AF309" s="207"/>
      <c r="AG309" s="635" t="s">
        <v>1165</v>
      </c>
      <c r="AH309" s="609" t="s">
        <v>280</v>
      </c>
      <c r="AI309" s="554" t="s">
        <v>1575</v>
      </c>
      <c r="AJ309" s="670" t="s">
        <v>93</v>
      </c>
      <c r="AK309" s="662">
        <v>36</v>
      </c>
      <c r="AL309" s="663">
        <v>33672</v>
      </c>
      <c r="AM309" s="664">
        <v>1212192</v>
      </c>
      <c r="AN309" s="614"/>
      <c r="AO309" s="614"/>
      <c r="AP309" s="645"/>
      <c r="AQ309" s="338">
        <f t="shared" si="724"/>
        <v>1</v>
      </c>
      <c r="AR309" s="338">
        <f t="shared" si="725"/>
        <v>1</v>
      </c>
      <c r="AS309" s="338">
        <f t="shared" si="726"/>
        <v>1</v>
      </c>
      <c r="AT309" s="338">
        <f t="shared" si="727"/>
        <v>1</v>
      </c>
      <c r="AU309" s="338">
        <f t="shared" si="728"/>
        <v>1</v>
      </c>
      <c r="AV309" s="338">
        <f t="shared" si="729"/>
        <v>1</v>
      </c>
      <c r="AW309" s="341">
        <f t="shared" si="730"/>
        <v>1212192</v>
      </c>
      <c r="AX309" s="340">
        <f t="shared" si="731"/>
        <v>0</v>
      </c>
      <c r="BA309" s="635" t="s">
        <v>1165</v>
      </c>
      <c r="BB309" s="609" t="s">
        <v>280</v>
      </c>
      <c r="BC309" s="554" t="s">
        <v>1575</v>
      </c>
      <c r="BD309" s="670" t="s">
        <v>93</v>
      </c>
      <c r="BE309" s="662">
        <v>36</v>
      </c>
      <c r="BF309" s="663">
        <v>54287</v>
      </c>
      <c r="BG309" s="664">
        <v>1954332</v>
      </c>
      <c r="BH309" s="614"/>
      <c r="BI309" s="614"/>
      <c r="BJ309" s="645"/>
      <c r="BK309" s="338">
        <f t="shared" si="732"/>
        <v>1</v>
      </c>
      <c r="BL309" s="338">
        <f t="shared" si="733"/>
        <v>1</v>
      </c>
      <c r="BM309" s="338">
        <f t="shared" si="734"/>
        <v>1</v>
      </c>
      <c r="BN309" s="338">
        <f t="shared" si="735"/>
        <v>1</v>
      </c>
      <c r="BO309" s="338">
        <f t="shared" si="736"/>
        <v>1</v>
      </c>
      <c r="BP309" s="338">
        <f t="shared" si="737"/>
        <v>1</v>
      </c>
      <c r="BQ309" s="341">
        <f t="shared" si="738"/>
        <v>1954332</v>
      </c>
      <c r="BR309" s="340">
        <f t="shared" si="739"/>
        <v>0</v>
      </c>
    </row>
    <row r="310" spans="1:70" s="288" customFormat="1" ht="63" x14ac:dyDescent="0.2">
      <c r="A310" s="215">
        <f t="shared" si="587"/>
        <v>297</v>
      </c>
      <c r="B310" s="472" t="s">
        <v>1166</v>
      </c>
      <c r="C310" s="449" t="s">
        <v>280</v>
      </c>
      <c r="D310" s="571" t="s">
        <v>1540</v>
      </c>
      <c r="E310" s="505" t="s">
        <v>93</v>
      </c>
      <c r="F310" s="500">
        <v>84</v>
      </c>
      <c r="G310" s="537"/>
      <c r="H310" s="501">
        <v>0</v>
      </c>
      <c r="I310" s="452"/>
      <c r="J310" s="454"/>
      <c r="K310" s="199"/>
      <c r="L310" s="199"/>
      <c r="M310" s="635" t="s">
        <v>1166</v>
      </c>
      <c r="N310" s="609" t="s">
        <v>280</v>
      </c>
      <c r="O310" s="554" t="s">
        <v>1515</v>
      </c>
      <c r="P310" s="670" t="s">
        <v>93</v>
      </c>
      <c r="Q310" s="662">
        <v>84</v>
      </c>
      <c r="R310" s="663">
        <v>29751</v>
      </c>
      <c r="S310" s="664">
        <v>2499084</v>
      </c>
      <c r="T310" s="613"/>
      <c r="U310" s="613"/>
      <c r="V310" s="615"/>
      <c r="W310" s="338">
        <f t="shared" si="716"/>
        <v>1</v>
      </c>
      <c r="X310" s="338">
        <f t="shared" si="717"/>
        <v>1</v>
      </c>
      <c r="Y310" s="338">
        <f t="shared" si="718"/>
        <v>1</v>
      </c>
      <c r="Z310" s="338">
        <f t="shared" si="719"/>
        <v>1</v>
      </c>
      <c r="AA310" s="338">
        <f t="shared" si="720"/>
        <v>1</v>
      </c>
      <c r="AB310" s="338">
        <f t="shared" si="721"/>
        <v>1</v>
      </c>
      <c r="AC310" s="341">
        <f t="shared" si="722"/>
        <v>2499084</v>
      </c>
      <c r="AD310" s="340">
        <f t="shared" si="723"/>
        <v>0</v>
      </c>
      <c r="AE310" s="207"/>
      <c r="AF310" s="207"/>
      <c r="AG310" s="635" t="s">
        <v>1166</v>
      </c>
      <c r="AH310" s="609" t="s">
        <v>280</v>
      </c>
      <c r="AI310" s="554" t="s">
        <v>1576</v>
      </c>
      <c r="AJ310" s="670" t="s">
        <v>93</v>
      </c>
      <c r="AK310" s="662">
        <v>84</v>
      </c>
      <c r="AL310" s="663">
        <v>44525</v>
      </c>
      <c r="AM310" s="664">
        <v>3740100</v>
      </c>
      <c r="AN310" s="613"/>
      <c r="AO310" s="613"/>
      <c r="AP310" s="615"/>
      <c r="AQ310" s="338">
        <f t="shared" si="724"/>
        <v>1</v>
      </c>
      <c r="AR310" s="338">
        <f t="shared" si="725"/>
        <v>1</v>
      </c>
      <c r="AS310" s="338">
        <f t="shared" si="726"/>
        <v>1</v>
      </c>
      <c r="AT310" s="338">
        <f t="shared" si="727"/>
        <v>1</v>
      </c>
      <c r="AU310" s="338">
        <f t="shared" si="728"/>
        <v>1</v>
      </c>
      <c r="AV310" s="338">
        <f t="shared" si="729"/>
        <v>1</v>
      </c>
      <c r="AW310" s="341">
        <f t="shared" si="730"/>
        <v>3740100</v>
      </c>
      <c r="AX310" s="340">
        <f t="shared" si="731"/>
        <v>0</v>
      </c>
      <c r="BA310" s="635" t="s">
        <v>1166</v>
      </c>
      <c r="BB310" s="609" t="s">
        <v>280</v>
      </c>
      <c r="BC310" s="554" t="s">
        <v>1576</v>
      </c>
      <c r="BD310" s="670" t="s">
        <v>93</v>
      </c>
      <c r="BE310" s="662">
        <v>84</v>
      </c>
      <c r="BF310" s="663">
        <v>55274</v>
      </c>
      <c r="BG310" s="664">
        <v>4643016</v>
      </c>
      <c r="BH310" s="613"/>
      <c r="BI310" s="613"/>
      <c r="BJ310" s="615"/>
      <c r="BK310" s="338">
        <f t="shared" si="732"/>
        <v>1</v>
      </c>
      <c r="BL310" s="338">
        <f t="shared" si="733"/>
        <v>1</v>
      </c>
      <c r="BM310" s="338">
        <f t="shared" si="734"/>
        <v>1</v>
      </c>
      <c r="BN310" s="338">
        <f t="shared" si="735"/>
        <v>1</v>
      </c>
      <c r="BO310" s="338">
        <f t="shared" si="736"/>
        <v>1</v>
      </c>
      <c r="BP310" s="338">
        <f t="shared" si="737"/>
        <v>1</v>
      </c>
      <c r="BQ310" s="341">
        <f t="shared" si="738"/>
        <v>4643016</v>
      </c>
      <c r="BR310" s="340">
        <f t="shared" si="739"/>
        <v>0</v>
      </c>
    </row>
    <row r="311" spans="1:70" s="288" customFormat="1" ht="61.5" customHeight="1" x14ac:dyDescent="0.2">
      <c r="A311" s="215">
        <f t="shared" si="587"/>
        <v>298</v>
      </c>
      <c r="B311" s="472" t="s">
        <v>1167</v>
      </c>
      <c r="C311" s="449" t="s">
        <v>280</v>
      </c>
      <c r="D311" s="571" t="s">
        <v>1541</v>
      </c>
      <c r="E311" s="505" t="s">
        <v>93</v>
      </c>
      <c r="F311" s="500">
        <v>64</v>
      </c>
      <c r="G311" s="537"/>
      <c r="H311" s="501">
        <v>0</v>
      </c>
      <c r="I311" s="452"/>
      <c r="J311" s="454"/>
      <c r="K311" s="199"/>
      <c r="L311" s="199"/>
      <c r="M311" s="635" t="s">
        <v>1167</v>
      </c>
      <c r="N311" s="609" t="s">
        <v>280</v>
      </c>
      <c r="O311" s="554" t="s">
        <v>1516</v>
      </c>
      <c r="P311" s="670" t="s">
        <v>93</v>
      </c>
      <c r="Q311" s="662">
        <v>64</v>
      </c>
      <c r="R311" s="663">
        <v>12242</v>
      </c>
      <c r="S311" s="664">
        <v>783488</v>
      </c>
      <c r="T311" s="613"/>
      <c r="U311" s="613"/>
      <c r="V311" s="615"/>
      <c r="W311" s="338">
        <f t="shared" si="716"/>
        <v>1</v>
      </c>
      <c r="X311" s="338">
        <f t="shared" si="717"/>
        <v>1</v>
      </c>
      <c r="Y311" s="338">
        <f t="shared" si="718"/>
        <v>1</v>
      </c>
      <c r="Z311" s="338">
        <f t="shared" si="719"/>
        <v>1</v>
      </c>
      <c r="AA311" s="338">
        <f t="shared" si="720"/>
        <v>1</v>
      </c>
      <c r="AB311" s="338">
        <f t="shared" si="721"/>
        <v>1</v>
      </c>
      <c r="AC311" s="341">
        <f t="shared" si="722"/>
        <v>783488</v>
      </c>
      <c r="AD311" s="340">
        <f t="shared" si="723"/>
        <v>0</v>
      </c>
      <c r="AE311" s="207"/>
      <c r="AF311" s="207"/>
      <c r="AG311" s="635" t="s">
        <v>1167</v>
      </c>
      <c r="AH311" s="609" t="s">
        <v>280</v>
      </c>
      <c r="AI311" s="554" t="s">
        <v>1577</v>
      </c>
      <c r="AJ311" s="670" t="s">
        <v>93</v>
      </c>
      <c r="AK311" s="662">
        <v>64</v>
      </c>
      <c r="AL311" s="663">
        <v>35759</v>
      </c>
      <c r="AM311" s="664">
        <v>2288576</v>
      </c>
      <c r="AN311" s="613"/>
      <c r="AO311" s="613"/>
      <c r="AP311" s="615"/>
      <c r="AQ311" s="338">
        <f t="shared" si="724"/>
        <v>1</v>
      </c>
      <c r="AR311" s="338">
        <f t="shared" si="725"/>
        <v>1</v>
      </c>
      <c r="AS311" s="338">
        <f t="shared" si="726"/>
        <v>1</v>
      </c>
      <c r="AT311" s="338">
        <f t="shared" si="727"/>
        <v>1</v>
      </c>
      <c r="AU311" s="338">
        <f t="shared" si="728"/>
        <v>1</v>
      </c>
      <c r="AV311" s="338">
        <f t="shared" si="729"/>
        <v>1</v>
      </c>
      <c r="AW311" s="341">
        <f t="shared" si="730"/>
        <v>2288576</v>
      </c>
      <c r="AX311" s="340">
        <f t="shared" si="731"/>
        <v>0</v>
      </c>
      <c r="BA311" s="635" t="s">
        <v>1167</v>
      </c>
      <c r="BB311" s="609" t="s">
        <v>280</v>
      </c>
      <c r="BC311" s="554" t="s">
        <v>1577</v>
      </c>
      <c r="BD311" s="670" t="s">
        <v>93</v>
      </c>
      <c r="BE311" s="662">
        <v>64</v>
      </c>
      <c r="BF311" s="663">
        <v>55274</v>
      </c>
      <c r="BG311" s="664">
        <v>3537536</v>
      </c>
      <c r="BH311" s="613"/>
      <c r="BI311" s="613"/>
      <c r="BJ311" s="615"/>
      <c r="BK311" s="338">
        <f t="shared" si="732"/>
        <v>1</v>
      </c>
      <c r="BL311" s="338">
        <f t="shared" si="733"/>
        <v>1</v>
      </c>
      <c r="BM311" s="338">
        <f t="shared" si="734"/>
        <v>1</v>
      </c>
      <c r="BN311" s="338">
        <f t="shared" si="735"/>
        <v>1</v>
      </c>
      <c r="BO311" s="338">
        <f t="shared" si="736"/>
        <v>1</v>
      </c>
      <c r="BP311" s="338">
        <f t="shared" si="737"/>
        <v>1</v>
      </c>
      <c r="BQ311" s="341">
        <f t="shared" si="738"/>
        <v>3537536</v>
      </c>
      <c r="BR311" s="340">
        <f t="shared" si="739"/>
        <v>0</v>
      </c>
    </row>
    <row r="312" spans="1:70" s="288" customFormat="1" ht="95.25" customHeight="1" x14ac:dyDescent="0.2">
      <c r="A312" s="215">
        <f t="shared" si="587"/>
        <v>299</v>
      </c>
      <c r="B312" s="472" t="s">
        <v>1168</v>
      </c>
      <c r="C312" s="449" t="s">
        <v>280</v>
      </c>
      <c r="D312" s="571" t="s">
        <v>1542</v>
      </c>
      <c r="E312" s="512" t="s">
        <v>93</v>
      </c>
      <c r="F312" s="500">
        <v>10</v>
      </c>
      <c r="G312" s="537"/>
      <c r="H312" s="501">
        <v>0</v>
      </c>
      <c r="I312" s="452"/>
      <c r="J312" s="454"/>
      <c r="K312" s="199"/>
      <c r="L312" s="199"/>
      <c r="M312" s="635" t="s">
        <v>1168</v>
      </c>
      <c r="N312" s="609" t="s">
        <v>280</v>
      </c>
      <c r="O312" s="554" t="s">
        <v>1517</v>
      </c>
      <c r="P312" s="674" t="s">
        <v>93</v>
      </c>
      <c r="Q312" s="662">
        <v>10</v>
      </c>
      <c r="R312" s="663">
        <v>9795</v>
      </c>
      <c r="S312" s="664">
        <v>97950</v>
      </c>
      <c r="T312" s="613"/>
      <c r="U312" s="613"/>
      <c r="V312" s="615"/>
      <c r="W312" s="338">
        <f t="shared" ref="W312:W325" si="740">IF(EXACT(VLOOKUP(M312,OFERTA_0,3,FALSE),O312),1,0)</f>
        <v>1</v>
      </c>
      <c r="X312" s="338">
        <f t="shared" ref="X312:X325" si="741">IF(EXACT(VLOOKUP(M312,OFERTA_0,4,FALSE),P312),1,0)</f>
        <v>1</v>
      </c>
      <c r="Y312" s="338">
        <f t="shared" ref="Y312:Y325" si="742">IF(EXACT(VLOOKUP(M312,OFERTA_0,5,FALSE),Q312),1,0)</f>
        <v>1</v>
      </c>
      <c r="Z312" s="338">
        <f t="shared" ref="Z312:Z325" si="743">IF(R312=0,0,1)</f>
        <v>1</v>
      </c>
      <c r="AA312" s="338">
        <f t="shared" ref="AA312:AA325" si="744">IF(S312=0,0,1)</f>
        <v>1</v>
      </c>
      <c r="AB312" s="338">
        <f t="shared" ref="AB312:AB313" si="745">PRODUCT(W312:AA312)</f>
        <v>1</v>
      </c>
      <c r="AC312" s="341">
        <f t="shared" ref="AC312:AC325" si="746">ROUND(S312,0)</f>
        <v>97950</v>
      </c>
      <c r="AD312" s="340">
        <f t="shared" ref="AD312:AD325" si="747">S312-AC312</f>
        <v>0</v>
      </c>
      <c r="AE312" s="207"/>
      <c r="AF312" s="207"/>
      <c r="AG312" s="635" t="s">
        <v>1168</v>
      </c>
      <c r="AH312" s="609" t="s">
        <v>280</v>
      </c>
      <c r="AI312" s="554" t="s">
        <v>1578</v>
      </c>
      <c r="AJ312" s="674" t="s">
        <v>93</v>
      </c>
      <c r="AK312" s="662">
        <v>10</v>
      </c>
      <c r="AL312" s="663">
        <v>50090</v>
      </c>
      <c r="AM312" s="664">
        <v>500900</v>
      </c>
      <c r="AN312" s="613"/>
      <c r="AO312" s="613"/>
      <c r="AP312" s="615"/>
      <c r="AQ312" s="338">
        <f t="shared" si="724"/>
        <v>1</v>
      </c>
      <c r="AR312" s="338">
        <f t="shared" si="725"/>
        <v>1</v>
      </c>
      <c r="AS312" s="338">
        <f t="shared" si="726"/>
        <v>1</v>
      </c>
      <c r="AT312" s="338">
        <f t="shared" si="727"/>
        <v>1</v>
      </c>
      <c r="AU312" s="338">
        <f t="shared" si="728"/>
        <v>1</v>
      </c>
      <c r="AV312" s="338">
        <f t="shared" si="729"/>
        <v>1</v>
      </c>
      <c r="AW312" s="341">
        <f t="shared" si="730"/>
        <v>500900</v>
      </c>
      <c r="AX312" s="340">
        <f t="shared" si="731"/>
        <v>0</v>
      </c>
      <c r="BA312" s="635" t="s">
        <v>1168</v>
      </c>
      <c r="BB312" s="609" t="s">
        <v>280</v>
      </c>
      <c r="BC312" s="554" t="s">
        <v>1578</v>
      </c>
      <c r="BD312" s="674" t="s">
        <v>93</v>
      </c>
      <c r="BE312" s="662">
        <v>10</v>
      </c>
      <c r="BF312" s="663">
        <v>44417</v>
      </c>
      <c r="BG312" s="664">
        <v>444170</v>
      </c>
      <c r="BH312" s="613"/>
      <c r="BI312" s="613"/>
      <c r="BJ312" s="615"/>
      <c r="BK312" s="338">
        <f t="shared" si="732"/>
        <v>1</v>
      </c>
      <c r="BL312" s="338">
        <f t="shared" si="733"/>
        <v>1</v>
      </c>
      <c r="BM312" s="338">
        <f t="shared" si="734"/>
        <v>1</v>
      </c>
      <c r="BN312" s="338">
        <f t="shared" si="735"/>
        <v>1</v>
      </c>
      <c r="BO312" s="338">
        <f t="shared" si="736"/>
        <v>1</v>
      </c>
      <c r="BP312" s="338">
        <f t="shared" si="737"/>
        <v>1</v>
      </c>
      <c r="BQ312" s="341">
        <f t="shared" si="738"/>
        <v>444170</v>
      </c>
      <c r="BR312" s="340">
        <f t="shared" si="739"/>
        <v>0</v>
      </c>
    </row>
    <row r="313" spans="1:70" s="288" customFormat="1" ht="78.75" x14ac:dyDescent="0.2">
      <c r="A313" s="215">
        <f t="shared" si="587"/>
        <v>300</v>
      </c>
      <c r="B313" s="472" t="s">
        <v>1169</v>
      </c>
      <c r="C313" s="449" t="s">
        <v>280</v>
      </c>
      <c r="D313" s="574" t="s">
        <v>1543</v>
      </c>
      <c r="E313" s="505" t="s">
        <v>93</v>
      </c>
      <c r="F313" s="513">
        <v>19</v>
      </c>
      <c r="G313" s="537"/>
      <c r="H313" s="501">
        <v>0</v>
      </c>
      <c r="I313" s="452"/>
      <c r="J313" s="454"/>
      <c r="K313" s="199"/>
      <c r="L313" s="199"/>
      <c r="M313" s="635" t="s">
        <v>1169</v>
      </c>
      <c r="N313" s="609" t="s">
        <v>280</v>
      </c>
      <c r="O313" s="557" t="s">
        <v>1518</v>
      </c>
      <c r="P313" s="670" t="s">
        <v>93</v>
      </c>
      <c r="Q313" s="675">
        <v>19</v>
      </c>
      <c r="R313" s="663">
        <v>12734</v>
      </c>
      <c r="S313" s="664">
        <v>241946</v>
      </c>
      <c r="T313" s="613"/>
      <c r="U313" s="613"/>
      <c r="V313" s="615"/>
      <c r="W313" s="338">
        <f t="shared" si="740"/>
        <v>1</v>
      </c>
      <c r="X313" s="338">
        <f t="shared" si="741"/>
        <v>1</v>
      </c>
      <c r="Y313" s="338">
        <f t="shared" si="742"/>
        <v>1</v>
      </c>
      <c r="Z313" s="338">
        <f t="shared" si="743"/>
        <v>1</v>
      </c>
      <c r="AA313" s="338">
        <f t="shared" si="744"/>
        <v>1</v>
      </c>
      <c r="AB313" s="338">
        <f t="shared" si="745"/>
        <v>1</v>
      </c>
      <c r="AC313" s="341">
        <f t="shared" si="746"/>
        <v>241946</v>
      </c>
      <c r="AD313" s="340">
        <f t="shared" si="747"/>
        <v>0</v>
      </c>
      <c r="AE313" s="207"/>
      <c r="AF313" s="207"/>
      <c r="AG313" s="635" t="s">
        <v>1169</v>
      </c>
      <c r="AH313" s="609" t="s">
        <v>280</v>
      </c>
      <c r="AI313" s="557" t="s">
        <v>1579</v>
      </c>
      <c r="AJ313" s="670" t="s">
        <v>93</v>
      </c>
      <c r="AK313" s="675">
        <v>19</v>
      </c>
      <c r="AL313" s="663">
        <v>33394</v>
      </c>
      <c r="AM313" s="664">
        <v>634486</v>
      </c>
      <c r="AN313" s="613"/>
      <c r="AO313" s="613"/>
      <c r="AP313" s="615"/>
      <c r="AQ313" s="338">
        <f t="shared" si="724"/>
        <v>0</v>
      </c>
      <c r="AR313" s="338">
        <f t="shared" si="725"/>
        <v>1</v>
      </c>
      <c r="AS313" s="338">
        <f t="shared" si="726"/>
        <v>1</v>
      </c>
      <c r="AT313" s="338">
        <f t="shared" si="727"/>
        <v>1</v>
      </c>
      <c r="AU313" s="338">
        <f t="shared" si="728"/>
        <v>1</v>
      </c>
      <c r="AV313" s="338">
        <f t="shared" si="729"/>
        <v>0</v>
      </c>
      <c r="AW313" s="341">
        <f t="shared" si="730"/>
        <v>634486</v>
      </c>
      <c r="AX313" s="340">
        <f t="shared" si="731"/>
        <v>0</v>
      </c>
      <c r="BA313" s="635" t="s">
        <v>1169</v>
      </c>
      <c r="BB313" s="609" t="s">
        <v>280</v>
      </c>
      <c r="BC313" s="557" t="s">
        <v>1592</v>
      </c>
      <c r="BD313" s="670" t="s">
        <v>93</v>
      </c>
      <c r="BE313" s="675">
        <v>19</v>
      </c>
      <c r="BF313" s="663">
        <v>34546</v>
      </c>
      <c r="BG313" s="664">
        <v>656374</v>
      </c>
      <c r="BH313" s="613"/>
      <c r="BI313" s="613"/>
      <c r="BJ313" s="615"/>
      <c r="BK313" s="338">
        <f t="shared" si="732"/>
        <v>1</v>
      </c>
      <c r="BL313" s="338">
        <f t="shared" si="733"/>
        <v>1</v>
      </c>
      <c r="BM313" s="338">
        <f t="shared" si="734"/>
        <v>1</v>
      </c>
      <c r="BN313" s="338">
        <f t="shared" si="735"/>
        <v>1</v>
      </c>
      <c r="BO313" s="338">
        <f t="shared" si="736"/>
        <v>1</v>
      </c>
      <c r="BP313" s="338">
        <f t="shared" si="737"/>
        <v>1</v>
      </c>
      <c r="BQ313" s="341">
        <f t="shared" si="738"/>
        <v>656374</v>
      </c>
      <c r="BR313" s="340">
        <f t="shared" si="739"/>
        <v>0</v>
      </c>
    </row>
    <row r="314" spans="1:70" s="288" customFormat="1" ht="65.25" customHeight="1" x14ac:dyDescent="0.2">
      <c r="A314" s="215">
        <f t="shared" si="587"/>
        <v>301</v>
      </c>
      <c r="B314" s="472" t="s">
        <v>1170</v>
      </c>
      <c r="C314" s="449" t="s">
        <v>280</v>
      </c>
      <c r="D314" s="574" t="s">
        <v>1544</v>
      </c>
      <c r="E314" s="505" t="s">
        <v>93</v>
      </c>
      <c r="F314" s="513">
        <v>1</v>
      </c>
      <c r="G314" s="537"/>
      <c r="H314" s="501">
        <v>0</v>
      </c>
      <c r="I314" s="452"/>
      <c r="J314" s="454"/>
      <c r="K314" s="199"/>
      <c r="L314" s="199"/>
      <c r="M314" s="635" t="s">
        <v>1170</v>
      </c>
      <c r="N314" s="609" t="s">
        <v>280</v>
      </c>
      <c r="O314" s="557" t="s">
        <v>1519</v>
      </c>
      <c r="P314" s="670" t="s">
        <v>93</v>
      </c>
      <c r="Q314" s="675">
        <v>1</v>
      </c>
      <c r="R314" s="663">
        <v>29751</v>
      </c>
      <c r="S314" s="664">
        <v>29751</v>
      </c>
      <c r="T314" s="613"/>
      <c r="U314" s="613"/>
      <c r="V314" s="615"/>
      <c r="W314" s="338">
        <f t="shared" si="740"/>
        <v>1</v>
      </c>
      <c r="X314" s="338">
        <f t="shared" si="741"/>
        <v>1</v>
      </c>
      <c r="Y314" s="338">
        <f t="shared" si="742"/>
        <v>1</v>
      </c>
      <c r="Z314" s="338">
        <f t="shared" si="743"/>
        <v>1</v>
      </c>
      <c r="AA314" s="338">
        <f t="shared" si="744"/>
        <v>1</v>
      </c>
      <c r="AB314" s="338">
        <f t="shared" ref="AB314:AB336" si="748">PRODUCT(W314:AA314)</f>
        <v>1</v>
      </c>
      <c r="AC314" s="341">
        <f t="shared" si="746"/>
        <v>29751</v>
      </c>
      <c r="AD314" s="340">
        <f t="shared" si="747"/>
        <v>0</v>
      </c>
      <c r="AE314" s="207"/>
      <c r="AF314" s="207"/>
      <c r="AG314" s="635" t="s">
        <v>1170</v>
      </c>
      <c r="AH314" s="609" t="s">
        <v>280</v>
      </c>
      <c r="AI314" s="557" t="s">
        <v>1580</v>
      </c>
      <c r="AJ314" s="670" t="s">
        <v>93</v>
      </c>
      <c r="AK314" s="675">
        <v>1</v>
      </c>
      <c r="AL314" s="663">
        <v>62614</v>
      </c>
      <c r="AM314" s="664">
        <v>62614</v>
      </c>
      <c r="AN314" s="613"/>
      <c r="AO314" s="613"/>
      <c r="AP314" s="615"/>
      <c r="AQ314" s="338">
        <f t="shared" si="724"/>
        <v>1</v>
      </c>
      <c r="AR314" s="338">
        <f t="shared" si="725"/>
        <v>1</v>
      </c>
      <c r="AS314" s="338">
        <f t="shared" si="726"/>
        <v>1</v>
      </c>
      <c r="AT314" s="338">
        <f t="shared" si="727"/>
        <v>1</v>
      </c>
      <c r="AU314" s="338">
        <f t="shared" si="728"/>
        <v>1</v>
      </c>
      <c r="AV314" s="338">
        <f t="shared" si="729"/>
        <v>1</v>
      </c>
      <c r="AW314" s="341">
        <f t="shared" si="730"/>
        <v>62614</v>
      </c>
      <c r="AX314" s="340">
        <f t="shared" si="731"/>
        <v>0</v>
      </c>
      <c r="BA314" s="635" t="s">
        <v>1170</v>
      </c>
      <c r="BB314" s="609" t="s">
        <v>280</v>
      </c>
      <c r="BC314" s="557" t="s">
        <v>1580</v>
      </c>
      <c r="BD314" s="670" t="s">
        <v>93</v>
      </c>
      <c r="BE314" s="675">
        <v>1</v>
      </c>
      <c r="BF314" s="663">
        <v>55274</v>
      </c>
      <c r="BG314" s="664">
        <v>55274</v>
      </c>
      <c r="BH314" s="613"/>
      <c r="BI314" s="613"/>
      <c r="BJ314" s="615"/>
      <c r="BK314" s="338">
        <f t="shared" si="732"/>
        <v>1</v>
      </c>
      <c r="BL314" s="338">
        <f t="shared" si="733"/>
        <v>1</v>
      </c>
      <c r="BM314" s="338">
        <f t="shared" si="734"/>
        <v>1</v>
      </c>
      <c r="BN314" s="338">
        <f t="shared" si="735"/>
        <v>1</v>
      </c>
      <c r="BO314" s="338">
        <f t="shared" si="736"/>
        <v>1</v>
      </c>
      <c r="BP314" s="338">
        <f t="shared" si="737"/>
        <v>1</v>
      </c>
      <c r="BQ314" s="341">
        <f t="shared" si="738"/>
        <v>55274</v>
      </c>
      <c r="BR314" s="340">
        <f t="shared" si="739"/>
        <v>0</v>
      </c>
    </row>
    <row r="315" spans="1:70" s="288" customFormat="1" ht="61.5" customHeight="1" x14ac:dyDescent="0.2">
      <c r="A315" s="215">
        <f t="shared" ref="A315:A378" si="749">+A314+1</f>
        <v>302</v>
      </c>
      <c r="B315" s="472" t="s">
        <v>1171</v>
      </c>
      <c r="C315" s="449" t="s">
        <v>280</v>
      </c>
      <c r="D315" s="574" t="s">
        <v>1545</v>
      </c>
      <c r="E315" s="505" t="s">
        <v>93</v>
      </c>
      <c r="F315" s="513">
        <v>1</v>
      </c>
      <c r="G315" s="537"/>
      <c r="H315" s="501">
        <v>0</v>
      </c>
      <c r="I315" s="452"/>
      <c r="J315" s="454"/>
      <c r="K315" s="199"/>
      <c r="L315" s="199"/>
      <c r="M315" s="635" t="s">
        <v>1171</v>
      </c>
      <c r="N315" s="609" t="s">
        <v>280</v>
      </c>
      <c r="O315" s="557" t="s">
        <v>1520</v>
      </c>
      <c r="P315" s="670" t="s">
        <v>93</v>
      </c>
      <c r="Q315" s="675">
        <v>1</v>
      </c>
      <c r="R315" s="663">
        <v>29037</v>
      </c>
      <c r="S315" s="664">
        <v>29037</v>
      </c>
      <c r="T315" s="613"/>
      <c r="U315" s="613"/>
      <c r="V315" s="615"/>
      <c r="W315" s="338">
        <f t="shared" si="740"/>
        <v>1</v>
      </c>
      <c r="X315" s="338">
        <f t="shared" si="741"/>
        <v>1</v>
      </c>
      <c r="Y315" s="338">
        <f t="shared" si="742"/>
        <v>1</v>
      </c>
      <c r="Z315" s="338">
        <f t="shared" si="743"/>
        <v>1</v>
      </c>
      <c r="AA315" s="338">
        <f t="shared" si="744"/>
        <v>1</v>
      </c>
      <c r="AB315" s="338">
        <f t="shared" si="748"/>
        <v>1</v>
      </c>
      <c r="AC315" s="341">
        <f t="shared" si="746"/>
        <v>29037</v>
      </c>
      <c r="AD315" s="340">
        <f t="shared" si="747"/>
        <v>0</v>
      </c>
      <c r="AE315" s="207"/>
      <c r="AF315" s="207"/>
      <c r="AG315" s="635" t="s">
        <v>1171</v>
      </c>
      <c r="AH315" s="609" t="s">
        <v>280</v>
      </c>
      <c r="AI315" s="557" t="s">
        <v>1581</v>
      </c>
      <c r="AJ315" s="670" t="s">
        <v>93</v>
      </c>
      <c r="AK315" s="675">
        <v>1</v>
      </c>
      <c r="AL315" s="663">
        <v>48700</v>
      </c>
      <c r="AM315" s="664">
        <v>48700</v>
      </c>
      <c r="AN315" s="613"/>
      <c r="AO315" s="613"/>
      <c r="AP315" s="615"/>
      <c r="AQ315" s="338">
        <f t="shared" si="724"/>
        <v>1</v>
      </c>
      <c r="AR315" s="338">
        <f t="shared" si="725"/>
        <v>1</v>
      </c>
      <c r="AS315" s="338">
        <f t="shared" si="726"/>
        <v>1</v>
      </c>
      <c r="AT315" s="338">
        <f t="shared" si="727"/>
        <v>1</v>
      </c>
      <c r="AU315" s="338">
        <f t="shared" si="728"/>
        <v>1</v>
      </c>
      <c r="AV315" s="338">
        <f t="shared" si="729"/>
        <v>1</v>
      </c>
      <c r="AW315" s="341">
        <f t="shared" si="730"/>
        <v>48700</v>
      </c>
      <c r="AX315" s="340">
        <f t="shared" si="731"/>
        <v>0</v>
      </c>
      <c r="BA315" s="635" t="s">
        <v>1171</v>
      </c>
      <c r="BB315" s="609" t="s">
        <v>280</v>
      </c>
      <c r="BC315" s="557" t="s">
        <v>1581</v>
      </c>
      <c r="BD315" s="670" t="s">
        <v>93</v>
      </c>
      <c r="BE315" s="675">
        <v>1</v>
      </c>
      <c r="BF315" s="663">
        <v>55274</v>
      </c>
      <c r="BG315" s="664">
        <v>55274</v>
      </c>
      <c r="BH315" s="613"/>
      <c r="BI315" s="613"/>
      <c r="BJ315" s="615"/>
      <c r="BK315" s="338">
        <f t="shared" si="732"/>
        <v>1</v>
      </c>
      <c r="BL315" s="338">
        <f t="shared" si="733"/>
        <v>1</v>
      </c>
      <c r="BM315" s="338">
        <f t="shared" si="734"/>
        <v>1</v>
      </c>
      <c r="BN315" s="338">
        <f t="shared" si="735"/>
        <v>1</v>
      </c>
      <c r="BO315" s="338">
        <f t="shared" si="736"/>
        <v>1</v>
      </c>
      <c r="BP315" s="338">
        <f t="shared" si="737"/>
        <v>1</v>
      </c>
      <c r="BQ315" s="341">
        <f t="shared" si="738"/>
        <v>55274</v>
      </c>
      <c r="BR315" s="340">
        <f t="shared" si="739"/>
        <v>0</v>
      </c>
    </row>
    <row r="316" spans="1:70" s="288" customFormat="1" ht="51.75" customHeight="1" x14ac:dyDescent="0.2">
      <c r="A316" s="215">
        <f t="shared" si="749"/>
        <v>303</v>
      </c>
      <c r="B316" s="472" t="s">
        <v>1172</v>
      </c>
      <c r="C316" s="449" t="s">
        <v>280</v>
      </c>
      <c r="D316" s="574" t="s">
        <v>1546</v>
      </c>
      <c r="E316" s="505" t="s">
        <v>93</v>
      </c>
      <c r="F316" s="513">
        <v>1</v>
      </c>
      <c r="G316" s="537"/>
      <c r="H316" s="501">
        <v>0</v>
      </c>
      <c r="I316" s="452"/>
      <c r="J316" s="454"/>
      <c r="K316" s="199"/>
      <c r="L316" s="199"/>
      <c r="M316" s="635" t="s">
        <v>1172</v>
      </c>
      <c r="N316" s="609" t="s">
        <v>280</v>
      </c>
      <c r="O316" s="557" t="s">
        <v>1521</v>
      </c>
      <c r="P316" s="670" t="s">
        <v>93</v>
      </c>
      <c r="Q316" s="675">
        <v>1</v>
      </c>
      <c r="R316" s="663">
        <v>17139</v>
      </c>
      <c r="S316" s="664">
        <v>17139</v>
      </c>
      <c r="T316" s="613"/>
      <c r="U316" s="613"/>
      <c r="V316" s="615"/>
      <c r="W316" s="338">
        <f t="shared" si="740"/>
        <v>1</v>
      </c>
      <c r="X316" s="338">
        <f t="shared" si="741"/>
        <v>1</v>
      </c>
      <c r="Y316" s="338">
        <f t="shared" si="742"/>
        <v>1</v>
      </c>
      <c r="Z316" s="338">
        <f t="shared" si="743"/>
        <v>1</v>
      </c>
      <c r="AA316" s="338">
        <f t="shared" si="744"/>
        <v>1</v>
      </c>
      <c r="AB316" s="338">
        <f t="shared" si="748"/>
        <v>1</v>
      </c>
      <c r="AC316" s="341">
        <f t="shared" si="746"/>
        <v>17139</v>
      </c>
      <c r="AD316" s="340">
        <f t="shared" si="747"/>
        <v>0</v>
      </c>
      <c r="AE316" s="207"/>
      <c r="AF316" s="207"/>
      <c r="AG316" s="635" t="s">
        <v>1172</v>
      </c>
      <c r="AH316" s="609" t="s">
        <v>280</v>
      </c>
      <c r="AI316" s="557" t="s">
        <v>1582</v>
      </c>
      <c r="AJ316" s="670" t="s">
        <v>93</v>
      </c>
      <c r="AK316" s="675">
        <v>1</v>
      </c>
      <c r="AL316" s="663">
        <v>48700</v>
      </c>
      <c r="AM316" s="664">
        <v>48700</v>
      </c>
      <c r="AN316" s="613"/>
      <c r="AO316" s="613"/>
      <c r="AP316" s="615"/>
      <c r="AQ316" s="338">
        <f t="shared" si="724"/>
        <v>1</v>
      </c>
      <c r="AR316" s="338">
        <f t="shared" si="725"/>
        <v>1</v>
      </c>
      <c r="AS316" s="338">
        <f t="shared" si="726"/>
        <v>1</v>
      </c>
      <c r="AT316" s="338">
        <f t="shared" si="727"/>
        <v>1</v>
      </c>
      <c r="AU316" s="338">
        <f t="shared" si="728"/>
        <v>1</v>
      </c>
      <c r="AV316" s="338">
        <f t="shared" si="729"/>
        <v>1</v>
      </c>
      <c r="AW316" s="341">
        <f t="shared" si="730"/>
        <v>48700</v>
      </c>
      <c r="AX316" s="340">
        <f t="shared" si="731"/>
        <v>0</v>
      </c>
      <c r="BA316" s="635" t="s">
        <v>1172</v>
      </c>
      <c r="BB316" s="609" t="s">
        <v>280</v>
      </c>
      <c r="BC316" s="557" t="s">
        <v>1582</v>
      </c>
      <c r="BD316" s="670" t="s">
        <v>93</v>
      </c>
      <c r="BE316" s="675">
        <v>1</v>
      </c>
      <c r="BF316" s="663">
        <v>55274</v>
      </c>
      <c r="BG316" s="664">
        <v>55274</v>
      </c>
      <c r="BH316" s="613"/>
      <c r="BI316" s="613"/>
      <c r="BJ316" s="615"/>
      <c r="BK316" s="338">
        <f t="shared" si="732"/>
        <v>1</v>
      </c>
      <c r="BL316" s="338">
        <f t="shared" si="733"/>
        <v>1</v>
      </c>
      <c r="BM316" s="338">
        <f t="shared" si="734"/>
        <v>1</v>
      </c>
      <c r="BN316" s="338">
        <f t="shared" si="735"/>
        <v>1</v>
      </c>
      <c r="BO316" s="338">
        <f t="shared" si="736"/>
        <v>1</v>
      </c>
      <c r="BP316" s="338">
        <f t="shared" si="737"/>
        <v>1</v>
      </c>
      <c r="BQ316" s="341">
        <f t="shared" si="738"/>
        <v>55274</v>
      </c>
      <c r="BR316" s="340">
        <f t="shared" si="739"/>
        <v>0</v>
      </c>
    </row>
    <row r="317" spans="1:70" s="288" customFormat="1" ht="84.75" customHeight="1" x14ac:dyDescent="0.2">
      <c r="A317" s="215">
        <f t="shared" si="749"/>
        <v>304</v>
      </c>
      <c r="B317" s="472" t="s">
        <v>1173</v>
      </c>
      <c r="C317" s="449" t="s">
        <v>280</v>
      </c>
      <c r="D317" s="574" t="s">
        <v>1547</v>
      </c>
      <c r="E317" s="505" t="s">
        <v>93</v>
      </c>
      <c r="F317" s="513">
        <v>4</v>
      </c>
      <c r="G317" s="537"/>
      <c r="H317" s="501">
        <v>0</v>
      </c>
      <c r="I317" s="452"/>
      <c r="J317" s="454"/>
      <c r="K317" s="199"/>
      <c r="L317" s="199"/>
      <c r="M317" s="635" t="s">
        <v>1173</v>
      </c>
      <c r="N317" s="609" t="s">
        <v>280</v>
      </c>
      <c r="O317" s="557" t="s">
        <v>1522</v>
      </c>
      <c r="P317" s="670" t="s">
        <v>93</v>
      </c>
      <c r="Q317" s="675">
        <v>4</v>
      </c>
      <c r="R317" s="663">
        <v>26984</v>
      </c>
      <c r="S317" s="664">
        <v>107936</v>
      </c>
      <c r="T317" s="613"/>
      <c r="U317" s="613"/>
      <c r="V317" s="615"/>
      <c r="W317" s="338">
        <f t="shared" si="740"/>
        <v>1</v>
      </c>
      <c r="X317" s="338">
        <f t="shared" si="741"/>
        <v>1</v>
      </c>
      <c r="Y317" s="338">
        <f t="shared" si="742"/>
        <v>1</v>
      </c>
      <c r="Z317" s="338">
        <f t="shared" si="743"/>
        <v>1</v>
      </c>
      <c r="AA317" s="338">
        <f t="shared" si="744"/>
        <v>1</v>
      </c>
      <c r="AB317" s="338">
        <f t="shared" si="748"/>
        <v>1</v>
      </c>
      <c r="AC317" s="341">
        <f t="shared" si="746"/>
        <v>107936</v>
      </c>
      <c r="AD317" s="340">
        <f t="shared" si="747"/>
        <v>0</v>
      </c>
      <c r="AE317" s="207"/>
      <c r="AF317" s="207"/>
      <c r="AG317" s="635" t="s">
        <v>1173</v>
      </c>
      <c r="AH317" s="609" t="s">
        <v>280</v>
      </c>
      <c r="AI317" s="557" t="s">
        <v>1583</v>
      </c>
      <c r="AJ317" s="670" t="s">
        <v>93</v>
      </c>
      <c r="AK317" s="675">
        <v>4</v>
      </c>
      <c r="AL317" s="663">
        <v>48700</v>
      </c>
      <c r="AM317" s="664">
        <v>194800</v>
      </c>
      <c r="AN317" s="613"/>
      <c r="AO317" s="613"/>
      <c r="AP317" s="615"/>
      <c r="AQ317" s="338">
        <f t="shared" si="724"/>
        <v>1</v>
      </c>
      <c r="AR317" s="338">
        <f t="shared" si="725"/>
        <v>1</v>
      </c>
      <c r="AS317" s="338">
        <f t="shared" si="726"/>
        <v>1</v>
      </c>
      <c r="AT317" s="338">
        <f t="shared" si="727"/>
        <v>1</v>
      </c>
      <c r="AU317" s="338">
        <f t="shared" si="728"/>
        <v>1</v>
      </c>
      <c r="AV317" s="338">
        <f t="shared" si="729"/>
        <v>1</v>
      </c>
      <c r="AW317" s="341">
        <f t="shared" si="730"/>
        <v>194800</v>
      </c>
      <c r="AX317" s="340">
        <f t="shared" si="731"/>
        <v>0</v>
      </c>
      <c r="BA317" s="635" t="s">
        <v>1173</v>
      </c>
      <c r="BB317" s="609" t="s">
        <v>280</v>
      </c>
      <c r="BC317" s="557" t="s">
        <v>1583</v>
      </c>
      <c r="BD317" s="670" t="s">
        <v>93</v>
      </c>
      <c r="BE317" s="675">
        <v>4</v>
      </c>
      <c r="BF317" s="663">
        <v>64158</v>
      </c>
      <c r="BG317" s="664">
        <v>256632</v>
      </c>
      <c r="BH317" s="613"/>
      <c r="BI317" s="613"/>
      <c r="BJ317" s="615"/>
      <c r="BK317" s="338">
        <f t="shared" si="732"/>
        <v>1</v>
      </c>
      <c r="BL317" s="338">
        <f t="shared" si="733"/>
        <v>1</v>
      </c>
      <c r="BM317" s="338">
        <f t="shared" si="734"/>
        <v>1</v>
      </c>
      <c r="BN317" s="338">
        <f t="shared" si="735"/>
        <v>1</v>
      </c>
      <c r="BO317" s="338">
        <f t="shared" si="736"/>
        <v>1</v>
      </c>
      <c r="BP317" s="338">
        <f t="shared" si="737"/>
        <v>1</v>
      </c>
      <c r="BQ317" s="341">
        <f t="shared" si="738"/>
        <v>256632</v>
      </c>
      <c r="BR317" s="340">
        <f t="shared" si="739"/>
        <v>0</v>
      </c>
    </row>
    <row r="318" spans="1:70" s="288" customFormat="1" ht="66" customHeight="1" x14ac:dyDescent="0.2">
      <c r="A318" s="215">
        <f t="shared" si="749"/>
        <v>305</v>
      </c>
      <c r="B318" s="472" t="s">
        <v>1174</v>
      </c>
      <c r="C318" s="449" t="s">
        <v>280</v>
      </c>
      <c r="D318" s="574" t="s">
        <v>1548</v>
      </c>
      <c r="E318" s="505" t="s">
        <v>93</v>
      </c>
      <c r="F318" s="513">
        <v>1</v>
      </c>
      <c r="G318" s="537"/>
      <c r="H318" s="501">
        <v>0</v>
      </c>
      <c r="I318" s="452"/>
      <c r="J318" s="454"/>
      <c r="K318" s="199"/>
      <c r="L318" s="199"/>
      <c r="M318" s="635" t="s">
        <v>1174</v>
      </c>
      <c r="N318" s="609" t="s">
        <v>280</v>
      </c>
      <c r="O318" s="557" t="s">
        <v>1523</v>
      </c>
      <c r="P318" s="670" t="s">
        <v>93</v>
      </c>
      <c r="Q318" s="675">
        <v>1</v>
      </c>
      <c r="R318" s="663">
        <v>45243</v>
      </c>
      <c r="S318" s="664">
        <v>45243</v>
      </c>
      <c r="T318" s="613"/>
      <c r="U318" s="613"/>
      <c r="V318" s="615"/>
      <c r="W318" s="338">
        <f t="shared" si="740"/>
        <v>1</v>
      </c>
      <c r="X318" s="338">
        <f t="shared" si="741"/>
        <v>1</v>
      </c>
      <c r="Y318" s="338">
        <f t="shared" si="742"/>
        <v>1</v>
      </c>
      <c r="Z318" s="338">
        <f t="shared" si="743"/>
        <v>1</v>
      </c>
      <c r="AA318" s="338">
        <f t="shared" si="744"/>
        <v>1</v>
      </c>
      <c r="AB318" s="338">
        <f t="shared" si="748"/>
        <v>1</v>
      </c>
      <c r="AC318" s="341">
        <f t="shared" si="746"/>
        <v>45243</v>
      </c>
      <c r="AD318" s="340">
        <f t="shared" si="747"/>
        <v>0</v>
      </c>
      <c r="AE318" s="207"/>
      <c r="AF318" s="207"/>
      <c r="AG318" s="635" t="s">
        <v>1174</v>
      </c>
      <c r="AH318" s="609" t="s">
        <v>280</v>
      </c>
      <c r="AI318" s="557" t="s">
        <v>1584</v>
      </c>
      <c r="AJ318" s="670" t="s">
        <v>93</v>
      </c>
      <c r="AK318" s="675">
        <v>1</v>
      </c>
      <c r="AL318" s="663">
        <v>72353</v>
      </c>
      <c r="AM318" s="664">
        <v>72353</v>
      </c>
      <c r="AN318" s="613"/>
      <c r="AO318" s="613"/>
      <c r="AP318" s="615"/>
      <c r="AQ318" s="338">
        <f t="shared" si="724"/>
        <v>1</v>
      </c>
      <c r="AR318" s="338">
        <f t="shared" si="725"/>
        <v>1</v>
      </c>
      <c r="AS318" s="338">
        <f t="shared" si="726"/>
        <v>1</v>
      </c>
      <c r="AT318" s="338">
        <f t="shared" si="727"/>
        <v>1</v>
      </c>
      <c r="AU318" s="338">
        <f t="shared" si="728"/>
        <v>1</v>
      </c>
      <c r="AV318" s="338">
        <f t="shared" si="729"/>
        <v>1</v>
      </c>
      <c r="AW318" s="341">
        <f t="shared" si="730"/>
        <v>72353</v>
      </c>
      <c r="AX318" s="340">
        <f t="shared" si="731"/>
        <v>0</v>
      </c>
      <c r="BA318" s="635" t="s">
        <v>1174</v>
      </c>
      <c r="BB318" s="609" t="s">
        <v>280</v>
      </c>
      <c r="BC318" s="557" t="s">
        <v>1584</v>
      </c>
      <c r="BD318" s="670" t="s">
        <v>93</v>
      </c>
      <c r="BE318" s="675">
        <v>1</v>
      </c>
      <c r="BF318" s="663">
        <v>64158</v>
      </c>
      <c r="BG318" s="664">
        <v>64158</v>
      </c>
      <c r="BH318" s="613"/>
      <c r="BI318" s="613"/>
      <c r="BJ318" s="615"/>
      <c r="BK318" s="338">
        <f t="shared" si="732"/>
        <v>1</v>
      </c>
      <c r="BL318" s="338">
        <f t="shared" si="733"/>
        <v>1</v>
      </c>
      <c r="BM318" s="338">
        <f t="shared" si="734"/>
        <v>1</v>
      </c>
      <c r="BN318" s="338">
        <f t="shared" si="735"/>
        <v>1</v>
      </c>
      <c r="BO318" s="338">
        <f t="shared" si="736"/>
        <v>1</v>
      </c>
      <c r="BP318" s="338">
        <f t="shared" si="737"/>
        <v>1</v>
      </c>
      <c r="BQ318" s="341">
        <f t="shared" si="738"/>
        <v>64158</v>
      </c>
      <c r="BR318" s="340">
        <f t="shared" si="739"/>
        <v>0</v>
      </c>
    </row>
    <row r="319" spans="1:70" s="288" customFormat="1" ht="78.75" customHeight="1" x14ac:dyDescent="0.2">
      <c r="A319" s="215">
        <f t="shared" si="749"/>
        <v>306</v>
      </c>
      <c r="B319" s="472" t="s">
        <v>1175</v>
      </c>
      <c r="C319" s="449" t="s">
        <v>275</v>
      </c>
      <c r="D319" s="571" t="s">
        <v>1549</v>
      </c>
      <c r="E319" s="505" t="s">
        <v>93</v>
      </c>
      <c r="F319" s="500">
        <v>1</v>
      </c>
      <c r="G319" s="537"/>
      <c r="H319" s="501">
        <v>0</v>
      </c>
      <c r="I319" s="452"/>
      <c r="J319" s="454"/>
      <c r="K319" s="199"/>
      <c r="L319" s="199"/>
      <c r="M319" s="635" t="s">
        <v>1175</v>
      </c>
      <c r="N319" s="609" t="s">
        <v>275</v>
      </c>
      <c r="O319" s="554" t="s">
        <v>1524</v>
      </c>
      <c r="P319" s="670" t="s">
        <v>93</v>
      </c>
      <c r="Q319" s="662">
        <v>1</v>
      </c>
      <c r="R319" s="663">
        <v>745119</v>
      </c>
      <c r="S319" s="664">
        <v>745119</v>
      </c>
      <c r="T319" s="613"/>
      <c r="U319" s="613"/>
      <c r="V319" s="615"/>
      <c r="W319" s="338">
        <f t="shared" si="740"/>
        <v>1</v>
      </c>
      <c r="X319" s="338">
        <f t="shared" si="741"/>
        <v>1</v>
      </c>
      <c r="Y319" s="338">
        <f t="shared" si="742"/>
        <v>1</v>
      </c>
      <c r="Z319" s="338">
        <f t="shared" si="743"/>
        <v>1</v>
      </c>
      <c r="AA319" s="338">
        <f t="shared" si="744"/>
        <v>1</v>
      </c>
      <c r="AB319" s="338">
        <f t="shared" si="748"/>
        <v>1</v>
      </c>
      <c r="AC319" s="341">
        <f t="shared" si="746"/>
        <v>745119</v>
      </c>
      <c r="AD319" s="340">
        <f t="shared" si="747"/>
        <v>0</v>
      </c>
      <c r="AE319" s="207"/>
      <c r="AF319" s="207"/>
      <c r="AG319" s="635" t="s">
        <v>1175</v>
      </c>
      <c r="AH319" s="609" t="s">
        <v>275</v>
      </c>
      <c r="AI319" s="554" t="s">
        <v>1585</v>
      </c>
      <c r="AJ319" s="670" t="s">
        <v>93</v>
      </c>
      <c r="AK319" s="662">
        <v>1</v>
      </c>
      <c r="AL319" s="663">
        <v>1182690</v>
      </c>
      <c r="AM319" s="664">
        <v>1182690</v>
      </c>
      <c r="AN319" s="613"/>
      <c r="AO319" s="613"/>
      <c r="AP319" s="615"/>
      <c r="AQ319" s="338">
        <f t="shared" si="724"/>
        <v>1</v>
      </c>
      <c r="AR319" s="338">
        <f t="shared" si="725"/>
        <v>1</v>
      </c>
      <c r="AS319" s="338">
        <f t="shared" si="726"/>
        <v>1</v>
      </c>
      <c r="AT319" s="338">
        <f t="shared" si="727"/>
        <v>1</v>
      </c>
      <c r="AU319" s="338">
        <f t="shared" si="728"/>
        <v>1</v>
      </c>
      <c r="AV319" s="338">
        <f t="shared" si="729"/>
        <v>1</v>
      </c>
      <c r="AW319" s="341">
        <f t="shared" si="730"/>
        <v>1182690</v>
      </c>
      <c r="AX319" s="340">
        <f t="shared" si="731"/>
        <v>0</v>
      </c>
      <c r="BA319" s="635" t="s">
        <v>1175</v>
      </c>
      <c r="BB319" s="609" t="s">
        <v>275</v>
      </c>
      <c r="BC319" s="554" t="s">
        <v>1585</v>
      </c>
      <c r="BD319" s="670" t="s">
        <v>93</v>
      </c>
      <c r="BE319" s="662">
        <v>1</v>
      </c>
      <c r="BF319" s="663">
        <v>414556</v>
      </c>
      <c r="BG319" s="664">
        <v>414556</v>
      </c>
      <c r="BH319" s="613"/>
      <c r="BI319" s="613"/>
      <c r="BJ319" s="615"/>
      <c r="BK319" s="338">
        <f t="shared" si="732"/>
        <v>1</v>
      </c>
      <c r="BL319" s="338">
        <f t="shared" si="733"/>
        <v>1</v>
      </c>
      <c r="BM319" s="338">
        <f t="shared" si="734"/>
        <v>1</v>
      </c>
      <c r="BN319" s="338">
        <f t="shared" si="735"/>
        <v>1</v>
      </c>
      <c r="BO319" s="338">
        <f t="shared" si="736"/>
        <v>1</v>
      </c>
      <c r="BP319" s="338">
        <f t="shared" si="737"/>
        <v>1</v>
      </c>
      <c r="BQ319" s="341">
        <f t="shared" si="738"/>
        <v>414556</v>
      </c>
      <c r="BR319" s="340">
        <f t="shared" si="739"/>
        <v>0</v>
      </c>
    </row>
    <row r="320" spans="1:70" s="288" customFormat="1" ht="81.75" customHeight="1" x14ac:dyDescent="0.2">
      <c r="A320" s="215">
        <f t="shared" si="749"/>
        <v>307</v>
      </c>
      <c r="B320" s="472" t="s">
        <v>1176</v>
      </c>
      <c r="C320" s="449" t="s">
        <v>275</v>
      </c>
      <c r="D320" s="571" t="s">
        <v>1550</v>
      </c>
      <c r="E320" s="505" t="s">
        <v>93</v>
      </c>
      <c r="F320" s="500">
        <v>1</v>
      </c>
      <c r="G320" s="537"/>
      <c r="H320" s="501">
        <v>0</v>
      </c>
      <c r="I320" s="452"/>
      <c r="J320" s="454"/>
      <c r="K320" s="199"/>
      <c r="L320" s="199"/>
      <c r="M320" s="635" t="s">
        <v>1176</v>
      </c>
      <c r="N320" s="609" t="s">
        <v>275</v>
      </c>
      <c r="O320" s="554" t="s">
        <v>1525</v>
      </c>
      <c r="P320" s="670" t="s">
        <v>93</v>
      </c>
      <c r="Q320" s="662">
        <v>1</v>
      </c>
      <c r="R320" s="663">
        <v>561454</v>
      </c>
      <c r="S320" s="664">
        <v>561454</v>
      </c>
      <c r="T320" s="613"/>
      <c r="U320" s="613"/>
      <c r="V320" s="615"/>
      <c r="W320" s="338">
        <f t="shared" si="740"/>
        <v>1</v>
      </c>
      <c r="X320" s="338">
        <f t="shared" si="741"/>
        <v>1</v>
      </c>
      <c r="Y320" s="338">
        <f t="shared" si="742"/>
        <v>1</v>
      </c>
      <c r="Z320" s="338">
        <f t="shared" si="743"/>
        <v>1</v>
      </c>
      <c r="AA320" s="338">
        <f t="shared" si="744"/>
        <v>1</v>
      </c>
      <c r="AB320" s="338">
        <f t="shared" si="748"/>
        <v>1</v>
      </c>
      <c r="AC320" s="341">
        <f t="shared" si="746"/>
        <v>561454</v>
      </c>
      <c r="AD320" s="340">
        <f t="shared" si="747"/>
        <v>0</v>
      </c>
      <c r="AE320" s="207"/>
      <c r="AF320" s="207"/>
      <c r="AG320" s="635" t="s">
        <v>1176</v>
      </c>
      <c r="AH320" s="609" t="s">
        <v>275</v>
      </c>
      <c r="AI320" s="554" t="s">
        <v>1586</v>
      </c>
      <c r="AJ320" s="670" t="s">
        <v>93</v>
      </c>
      <c r="AK320" s="662">
        <v>1</v>
      </c>
      <c r="AL320" s="663">
        <v>904410</v>
      </c>
      <c r="AM320" s="664">
        <v>904410</v>
      </c>
      <c r="AN320" s="613"/>
      <c r="AO320" s="613"/>
      <c r="AP320" s="615"/>
      <c r="AQ320" s="338">
        <f t="shared" si="724"/>
        <v>1</v>
      </c>
      <c r="AR320" s="338">
        <f t="shared" si="725"/>
        <v>1</v>
      </c>
      <c r="AS320" s="338">
        <f t="shared" si="726"/>
        <v>1</v>
      </c>
      <c r="AT320" s="338">
        <f t="shared" si="727"/>
        <v>1</v>
      </c>
      <c r="AU320" s="338">
        <f t="shared" si="728"/>
        <v>1</v>
      </c>
      <c r="AV320" s="338">
        <f t="shared" si="729"/>
        <v>1</v>
      </c>
      <c r="AW320" s="341">
        <f t="shared" si="730"/>
        <v>904410</v>
      </c>
      <c r="AX320" s="340">
        <f t="shared" si="731"/>
        <v>0</v>
      </c>
      <c r="BA320" s="635" t="s">
        <v>1176</v>
      </c>
      <c r="BB320" s="609" t="s">
        <v>275</v>
      </c>
      <c r="BC320" s="554" t="s">
        <v>1586</v>
      </c>
      <c r="BD320" s="670" t="s">
        <v>93</v>
      </c>
      <c r="BE320" s="662">
        <v>1</v>
      </c>
      <c r="BF320" s="663">
        <v>227019</v>
      </c>
      <c r="BG320" s="664">
        <v>227019</v>
      </c>
      <c r="BH320" s="613"/>
      <c r="BI320" s="613"/>
      <c r="BJ320" s="615"/>
      <c r="BK320" s="338">
        <f t="shared" si="732"/>
        <v>1</v>
      </c>
      <c r="BL320" s="338">
        <f t="shared" si="733"/>
        <v>1</v>
      </c>
      <c r="BM320" s="338">
        <f t="shared" si="734"/>
        <v>1</v>
      </c>
      <c r="BN320" s="338">
        <f t="shared" si="735"/>
        <v>1</v>
      </c>
      <c r="BO320" s="338">
        <f t="shared" si="736"/>
        <v>1</v>
      </c>
      <c r="BP320" s="338">
        <f t="shared" si="737"/>
        <v>1</v>
      </c>
      <c r="BQ320" s="341">
        <f t="shared" si="738"/>
        <v>227019</v>
      </c>
      <c r="BR320" s="340">
        <f t="shared" si="739"/>
        <v>0</v>
      </c>
    </row>
    <row r="321" spans="1:70" s="288" customFormat="1" ht="63" x14ac:dyDescent="0.2">
      <c r="A321" s="215">
        <f t="shared" si="749"/>
        <v>308</v>
      </c>
      <c r="B321" s="472" t="s">
        <v>1177</v>
      </c>
      <c r="C321" s="449" t="s">
        <v>280</v>
      </c>
      <c r="D321" s="571" t="s">
        <v>1551</v>
      </c>
      <c r="E321" s="505" t="s">
        <v>93</v>
      </c>
      <c r="F321" s="500">
        <v>12</v>
      </c>
      <c r="G321" s="537"/>
      <c r="H321" s="501">
        <v>0</v>
      </c>
      <c r="I321" s="452"/>
      <c r="J321" s="454"/>
      <c r="K321" s="199"/>
      <c r="L321" s="199"/>
      <c r="M321" s="635" t="s">
        <v>1177</v>
      </c>
      <c r="N321" s="609" t="s">
        <v>280</v>
      </c>
      <c r="O321" s="554" t="s">
        <v>1526</v>
      </c>
      <c r="P321" s="670" t="s">
        <v>93</v>
      </c>
      <c r="Q321" s="662">
        <v>12</v>
      </c>
      <c r="R321" s="663">
        <v>90873</v>
      </c>
      <c r="S321" s="664">
        <v>1090476</v>
      </c>
      <c r="T321" s="613"/>
      <c r="U321" s="613"/>
      <c r="V321" s="615"/>
      <c r="W321" s="338">
        <f t="shared" si="740"/>
        <v>1</v>
      </c>
      <c r="X321" s="338">
        <f t="shared" si="741"/>
        <v>1</v>
      </c>
      <c r="Y321" s="338">
        <f t="shared" si="742"/>
        <v>1</v>
      </c>
      <c r="Z321" s="338">
        <f t="shared" si="743"/>
        <v>1</v>
      </c>
      <c r="AA321" s="338">
        <f t="shared" si="744"/>
        <v>1</v>
      </c>
      <c r="AB321" s="338">
        <f t="shared" si="748"/>
        <v>1</v>
      </c>
      <c r="AC321" s="341">
        <f t="shared" si="746"/>
        <v>1090476</v>
      </c>
      <c r="AD321" s="340">
        <f t="shared" si="747"/>
        <v>0</v>
      </c>
      <c r="AE321" s="207"/>
      <c r="AF321" s="207"/>
      <c r="AG321" s="635" t="s">
        <v>1177</v>
      </c>
      <c r="AH321" s="609" t="s">
        <v>280</v>
      </c>
      <c r="AI321" s="554" t="s">
        <v>1587</v>
      </c>
      <c r="AJ321" s="670" t="s">
        <v>93</v>
      </c>
      <c r="AK321" s="662">
        <v>12</v>
      </c>
      <c r="AL321" s="663">
        <v>20872</v>
      </c>
      <c r="AM321" s="664">
        <v>250464</v>
      </c>
      <c r="AN321" s="613"/>
      <c r="AO321" s="613"/>
      <c r="AP321" s="615"/>
      <c r="AQ321" s="338">
        <f t="shared" si="724"/>
        <v>1</v>
      </c>
      <c r="AR321" s="338">
        <f t="shared" si="725"/>
        <v>1</v>
      </c>
      <c r="AS321" s="338">
        <f t="shared" si="726"/>
        <v>1</v>
      </c>
      <c r="AT321" s="338">
        <f t="shared" si="727"/>
        <v>1</v>
      </c>
      <c r="AU321" s="338">
        <f t="shared" si="728"/>
        <v>1</v>
      </c>
      <c r="AV321" s="338">
        <f t="shared" si="729"/>
        <v>1</v>
      </c>
      <c r="AW321" s="341">
        <f t="shared" si="730"/>
        <v>250464</v>
      </c>
      <c r="AX321" s="340">
        <f t="shared" si="731"/>
        <v>0</v>
      </c>
      <c r="BA321" s="635" t="s">
        <v>1177</v>
      </c>
      <c r="BB321" s="609" t="s">
        <v>280</v>
      </c>
      <c r="BC321" s="554" t="s">
        <v>1587</v>
      </c>
      <c r="BD321" s="670" t="s">
        <v>93</v>
      </c>
      <c r="BE321" s="662">
        <v>12</v>
      </c>
      <c r="BF321" s="663">
        <v>227019</v>
      </c>
      <c r="BG321" s="664">
        <v>2724228</v>
      </c>
      <c r="BH321" s="613"/>
      <c r="BI321" s="613"/>
      <c r="BJ321" s="615"/>
      <c r="BK321" s="338">
        <f t="shared" si="732"/>
        <v>1</v>
      </c>
      <c r="BL321" s="338">
        <f t="shared" si="733"/>
        <v>1</v>
      </c>
      <c r="BM321" s="338">
        <f t="shared" si="734"/>
        <v>1</v>
      </c>
      <c r="BN321" s="338">
        <f t="shared" si="735"/>
        <v>1</v>
      </c>
      <c r="BO321" s="338">
        <f t="shared" si="736"/>
        <v>1</v>
      </c>
      <c r="BP321" s="338">
        <f t="shared" si="737"/>
        <v>1</v>
      </c>
      <c r="BQ321" s="341">
        <f t="shared" si="738"/>
        <v>2724228</v>
      </c>
      <c r="BR321" s="340">
        <f t="shared" si="739"/>
        <v>0</v>
      </c>
    </row>
    <row r="322" spans="1:70" s="288" customFormat="1" ht="66.75" customHeight="1" x14ac:dyDescent="0.2">
      <c r="A322" s="215">
        <f t="shared" si="749"/>
        <v>309</v>
      </c>
      <c r="B322" s="472" t="s">
        <v>1178</v>
      </c>
      <c r="C322" s="449" t="s">
        <v>280</v>
      </c>
      <c r="D322" s="571" t="s">
        <v>1552</v>
      </c>
      <c r="E322" s="505" t="s">
        <v>93</v>
      </c>
      <c r="F322" s="500">
        <v>0</v>
      </c>
      <c r="G322" s="537"/>
      <c r="H322" s="501">
        <v>0</v>
      </c>
      <c r="I322" s="452"/>
      <c r="J322" s="454"/>
      <c r="K322" s="199"/>
      <c r="L322" s="199"/>
      <c r="M322" s="635" t="s">
        <v>1178</v>
      </c>
      <c r="N322" s="609" t="s">
        <v>280</v>
      </c>
      <c r="O322" s="554" t="s">
        <v>1527</v>
      </c>
      <c r="P322" s="670" t="s">
        <v>93</v>
      </c>
      <c r="Q322" s="662">
        <v>0</v>
      </c>
      <c r="R322" s="663">
        <v>90873</v>
      </c>
      <c r="S322" s="664">
        <v>0</v>
      </c>
      <c r="T322" s="613"/>
      <c r="U322" s="613"/>
      <c r="V322" s="615"/>
      <c r="W322" s="338">
        <f t="shared" si="740"/>
        <v>1</v>
      </c>
      <c r="X322" s="338">
        <f t="shared" si="741"/>
        <v>1</v>
      </c>
      <c r="Y322" s="338">
        <f t="shared" si="742"/>
        <v>1</v>
      </c>
      <c r="Z322" s="338">
        <f t="shared" si="743"/>
        <v>1</v>
      </c>
      <c r="AA322" s="338">
        <v>1</v>
      </c>
      <c r="AB322" s="338">
        <f t="shared" si="748"/>
        <v>1</v>
      </c>
      <c r="AC322" s="341">
        <f t="shared" si="746"/>
        <v>0</v>
      </c>
      <c r="AD322" s="340">
        <f t="shared" si="747"/>
        <v>0</v>
      </c>
      <c r="AE322" s="207"/>
      <c r="AF322" s="207"/>
      <c r="AG322" s="635" t="s">
        <v>1178</v>
      </c>
      <c r="AH322" s="609" t="s">
        <v>280</v>
      </c>
      <c r="AI322" s="554" t="s">
        <v>1588</v>
      </c>
      <c r="AJ322" s="670" t="s">
        <v>93</v>
      </c>
      <c r="AK322" s="662">
        <v>0</v>
      </c>
      <c r="AL322" s="663">
        <v>20872</v>
      </c>
      <c r="AM322" s="664">
        <v>0</v>
      </c>
      <c r="AN322" s="613"/>
      <c r="AO322" s="613"/>
      <c r="AP322" s="615"/>
      <c r="AQ322" s="338">
        <f t="shared" si="724"/>
        <v>1</v>
      </c>
      <c r="AR322" s="338">
        <f t="shared" si="725"/>
        <v>1</v>
      </c>
      <c r="AS322" s="338">
        <f t="shared" si="726"/>
        <v>1</v>
      </c>
      <c r="AT322" s="338">
        <f t="shared" si="727"/>
        <v>1</v>
      </c>
      <c r="AU322" s="338">
        <v>1</v>
      </c>
      <c r="AV322" s="338">
        <f t="shared" si="729"/>
        <v>1</v>
      </c>
      <c r="AW322" s="341">
        <f t="shared" si="730"/>
        <v>0</v>
      </c>
      <c r="AX322" s="340">
        <f t="shared" si="731"/>
        <v>0</v>
      </c>
      <c r="BA322" s="635" t="s">
        <v>1178</v>
      </c>
      <c r="BB322" s="609" t="s">
        <v>280</v>
      </c>
      <c r="BC322" s="554" t="s">
        <v>1588</v>
      </c>
      <c r="BD322" s="670" t="s">
        <v>93</v>
      </c>
      <c r="BE322" s="662">
        <v>0</v>
      </c>
      <c r="BF322" s="663">
        <v>227019</v>
      </c>
      <c r="BG322" s="664">
        <v>0</v>
      </c>
      <c r="BH322" s="613"/>
      <c r="BI322" s="613"/>
      <c r="BJ322" s="615"/>
      <c r="BK322" s="338">
        <f t="shared" si="732"/>
        <v>1</v>
      </c>
      <c r="BL322" s="338">
        <f t="shared" si="733"/>
        <v>1</v>
      </c>
      <c r="BM322" s="338">
        <f t="shared" si="734"/>
        <v>1</v>
      </c>
      <c r="BN322" s="338">
        <f t="shared" si="735"/>
        <v>1</v>
      </c>
      <c r="BO322" s="338">
        <v>1</v>
      </c>
      <c r="BP322" s="338">
        <f t="shared" si="737"/>
        <v>1</v>
      </c>
      <c r="BQ322" s="341">
        <f t="shared" si="738"/>
        <v>0</v>
      </c>
      <c r="BR322" s="340">
        <f t="shared" si="739"/>
        <v>0</v>
      </c>
    </row>
    <row r="323" spans="1:70" s="288" customFormat="1" ht="88.5" customHeight="1" x14ac:dyDescent="0.2">
      <c r="A323" s="215">
        <f t="shared" si="749"/>
        <v>310</v>
      </c>
      <c r="B323" s="472" t="s">
        <v>1179</v>
      </c>
      <c r="C323" s="449" t="s">
        <v>275</v>
      </c>
      <c r="D323" s="571" t="s">
        <v>1553</v>
      </c>
      <c r="E323" s="505" t="s">
        <v>93</v>
      </c>
      <c r="F323" s="500">
        <v>1</v>
      </c>
      <c r="G323" s="537"/>
      <c r="H323" s="501">
        <v>0</v>
      </c>
      <c r="I323" s="452"/>
      <c r="J323" s="454"/>
      <c r="K323" s="199"/>
      <c r="L323" s="199"/>
      <c r="M323" s="635" t="s">
        <v>1179</v>
      </c>
      <c r="N323" s="609" t="s">
        <v>275</v>
      </c>
      <c r="O323" s="554" t="s">
        <v>1528</v>
      </c>
      <c r="P323" s="670" t="s">
        <v>93</v>
      </c>
      <c r="Q323" s="662">
        <v>1</v>
      </c>
      <c r="R323" s="663">
        <v>635990</v>
      </c>
      <c r="S323" s="664">
        <v>635990</v>
      </c>
      <c r="T323" s="613"/>
      <c r="U323" s="613"/>
      <c r="V323" s="615"/>
      <c r="W323" s="338">
        <f t="shared" si="740"/>
        <v>1</v>
      </c>
      <c r="X323" s="338">
        <f t="shared" si="741"/>
        <v>1</v>
      </c>
      <c r="Y323" s="338">
        <f t="shared" si="742"/>
        <v>1</v>
      </c>
      <c r="Z323" s="338">
        <f t="shared" si="743"/>
        <v>1</v>
      </c>
      <c r="AA323" s="338">
        <f t="shared" si="744"/>
        <v>1</v>
      </c>
      <c r="AB323" s="338">
        <f t="shared" si="748"/>
        <v>1</v>
      </c>
      <c r="AC323" s="341">
        <f t="shared" si="746"/>
        <v>635990</v>
      </c>
      <c r="AD323" s="340">
        <f t="shared" si="747"/>
        <v>0</v>
      </c>
      <c r="AE323" s="207"/>
      <c r="AF323" s="207"/>
      <c r="AG323" s="635" t="s">
        <v>1179</v>
      </c>
      <c r="AH323" s="609" t="s">
        <v>275</v>
      </c>
      <c r="AI323" s="554" t="s">
        <v>1589</v>
      </c>
      <c r="AJ323" s="670" t="s">
        <v>93</v>
      </c>
      <c r="AK323" s="662">
        <v>1</v>
      </c>
      <c r="AL323" s="663">
        <v>1182690</v>
      </c>
      <c r="AM323" s="664">
        <v>1182690</v>
      </c>
      <c r="AN323" s="613"/>
      <c r="AO323" s="613"/>
      <c r="AP323" s="615"/>
      <c r="AQ323" s="338">
        <f t="shared" si="724"/>
        <v>1</v>
      </c>
      <c r="AR323" s="338">
        <f t="shared" si="725"/>
        <v>1</v>
      </c>
      <c r="AS323" s="338">
        <f t="shared" si="726"/>
        <v>1</v>
      </c>
      <c r="AT323" s="338">
        <f t="shared" si="727"/>
        <v>1</v>
      </c>
      <c r="AU323" s="338">
        <f t="shared" si="728"/>
        <v>1</v>
      </c>
      <c r="AV323" s="338">
        <f t="shared" si="729"/>
        <v>1</v>
      </c>
      <c r="AW323" s="341">
        <f t="shared" si="730"/>
        <v>1182690</v>
      </c>
      <c r="AX323" s="340">
        <f t="shared" si="731"/>
        <v>0</v>
      </c>
      <c r="BA323" s="635" t="s">
        <v>1179</v>
      </c>
      <c r="BB323" s="609" t="s">
        <v>275</v>
      </c>
      <c r="BC323" s="554" t="s">
        <v>1589</v>
      </c>
      <c r="BD323" s="670" t="s">
        <v>93</v>
      </c>
      <c r="BE323" s="662">
        <v>1</v>
      </c>
      <c r="BF323" s="663">
        <v>113509</v>
      </c>
      <c r="BG323" s="664">
        <v>113509</v>
      </c>
      <c r="BH323" s="613"/>
      <c r="BI323" s="613"/>
      <c r="BJ323" s="615"/>
      <c r="BK323" s="338">
        <f t="shared" si="732"/>
        <v>1</v>
      </c>
      <c r="BL323" s="338">
        <f t="shared" si="733"/>
        <v>1</v>
      </c>
      <c r="BM323" s="338">
        <f t="shared" si="734"/>
        <v>1</v>
      </c>
      <c r="BN323" s="338">
        <f t="shared" si="735"/>
        <v>1</v>
      </c>
      <c r="BO323" s="338">
        <f t="shared" si="736"/>
        <v>1</v>
      </c>
      <c r="BP323" s="338">
        <f t="shared" si="737"/>
        <v>1</v>
      </c>
      <c r="BQ323" s="341">
        <f t="shared" si="738"/>
        <v>113509</v>
      </c>
      <c r="BR323" s="340">
        <f t="shared" si="739"/>
        <v>0</v>
      </c>
    </row>
    <row r="324" spans="1:70" s="288" customFormat="1" ht="44.25" customHeight="1" x14ac:dyDescent="0.2">
      <c r="A324" s="215">
        <f t="shared" si="749"/>
        <v>311</v>
      </c>
      <c r="B324" s="472" t="s">
        <v>1180</v>
      </c>
      <c r="C324" s="449" t="s">
        <v>280</v>
      </c>
      <c r="D324" s="571" t="s">
        <v>1554</v>
      </c>
      <c r="E324" s="505" t="s">
        <v>93</v>
      </c>
      <c r="F324" s="500">
        <v>2</v>
      </c>
      <c r="G324" s="537"/>
      <c r="H324" s="501">
        <v>0</v>
      </c>
      <c r="I324" s="452"/>
      <c r="J324" s="454"/>
      <c r="K324" s="199"/>
      <c r="L324" s="199"/>
      <c r="M324" s="635" t="s">
        <v>1180</v>
      </c>
      <c r="N324" s="609" t="s">
        <v>280</v>
      </c>
      <c r="O324" s="554" t="s">
        <v>1529</v>
      </c>
      <c r="P324" s="670" t="s">
        <v>93</v>
      </c>
      <c r="Q324" s="662">
        <v>2</v>
      </c>
      <c r="R324" s="663">
        <v>226418</v>
      </c>
      <c r="S324" s="664">
        <v>452836</v>
      </c>
      <c r="T324" s="613"/>
      <c r="U324" s="613"/>
      <c r="V324" s="615"/>
      <c r="W324" s="338">
        <f t="shared" si="740"/>
        <v>1</v>
      </c>
      <c r="X324" s="338">
        <f t="shared" si="741"/>
        <v>1</v>
      </c>
      <c r="Y324" s="338">
        <f t="shared" si="742"/>
        <v>1</v>
      </c>
      <c r="Z324" s="338">
        <f t="shared" si="743"/>
        <v>1</v>
      </c>
      <c r="AA324" s="338">
        <f t="shared" si="744"/>
        <v>1</v>
      </c>
      <c r="AB324" s="338">
        <f t="shared" si="748"/>
        <v>1</v>
      </c>
      <c r="AC324" s="341">
        <f t="shared" si="746"/>
        <v>452836</v>
      </c>
      <c r="AD324" s="340">
        <f t="shared" si="747"/>
        <v>0</v>
      </c>
      <c r="AE324" s="207"/>
      <c r="AF324" s="207"/>
      <c r="AG324" s="635" t="s">
        <v>1180</v>
      </c>
      <c r="AH324" s="609" t="s">
        <v>280</v>
      </c>
      <c r="AI324" s="554" t="s">
        <v>1590</v>
      </c>
      <c r="AJ324" s="670" t="s">
        <v>93</v>
      </c>
      <c r="AK324" s="662">
        <v>2</v>
      </c>
      <c r="AL324" s="663">
        <v>166968</v>
      </c>
      <c r="AM324" s="664">
        <v>333936</v>
      </c>
      <c r="AN324" s="613"/>
      <c r="AO324" s="613"/>
      <c r="AP324" s="615"/>
      <c r="AQ324" s="338">
        <f t="shared" si="724"/>
        <v>1</v>
      </c>
      <c r="AR324" s="338">
        <f t="shared" si="725"/>
        <v>1</v>
      </c>
      <c r="AS324" s="338">
        <f t="shared" si="726"/>
        <v>1</v>
      </c>
      <c r="AT324" s="338">
        <f t="shared" si="727"/>
        <v>1</v>
      </c>
      <c r="AU324" s="338">
        <f t="shared" si="728"/>
        <v>1</v>
      </c>
      <c r="AV324" s="338">
        <f t="shared" si="729"/>
        <v>1</v>
      </c>
      <c r="AW324" s="341">
        <f t="shared" si="730"/>
        <v>333936</v>
      </c>
      <c r="AX324" s="340">
        <f t="shared" si="731"/>
        <v>0</v>
      </c>
      <c r="BA324" s="635" t="s">
        <v>1180</v>
      </c>
      <c r="BB324" s="609" t="s">
        <v>280</v>
      </c>
      <c r="BC324" s="554" t="s">
        <v>1590</v>
      </c>
      <c r="BD324" s="670" t="s">
        <v>93</v>
      </c>
      <c r="BE324" s="662">
        <v>2</v>
      </c>
      <c r="BF324" s="663">
        <v>143121</v>
      </c>
      <c r="BG324" s="664">
        <v>286242</v>
      </c>
      <c r="BH324" s="613"/>
      <c r="BI324" s="613"/>
      <c r="BJ324" s="615"/>
      <c r="BK324" s="338">
        <f t="shared" si="732"/>
        <v>1</v>
      </c>
      <c r="BL324" s="338">
        <f t="shared" si="733"/>
        <v>1</v>
      </c>
      <c r="BM324" s="338">
        <f t="shared" si="734"/>
        <v>1</v>
      </c>
      <c r="BN324" s="338">
        <f t="shared" si="735"/>
        <v>1</v>
      </c>
      <c r="BO324" s="338">
        <f t="shared" si="736"/>
        <v>1</v>
      </c>
      <c r="BP324" s="338">
        <f t="shared" si="737"/>
        <v>1</v>
      </c>
      <c r="BQ324" s="341">
        <f t="shared" si="738"/>
        <v>286242</v>
      </c>
      <c r="BR324" s="340">
        <f t="shared" si="739"/>
        <v>0</v>
      </c>
    </row>
    <row r="325" spans="1:70" s="288" customFormat="1" ht="63" x14ac:dyDescent="0.2">
      <c r="A325" s="215">
        <f t="shared" si="749"/>
        <v>312</v>
      </c>
      <c r="B325" s="472" t="s">
        <v>1181</v>
      </c>
      <c r="C325" s="449" t="s">
        <v>280</v>
      </c>
      <c r="D325" s="571" t="s">
        <v>1555</v>
      </c>
      <c r="E325" s="512" t="s">
        <v>93</v>
      </c>
      <c r="F325" s="513">
        <v>1</v>
      </c>
      <c r="G325" s="537"/>
      <c r="H325" s="501">
        <v>0</v>
      </c>
      <c r="I325" s="452"/>
      <c r="J325" s="454"/>
      <c r="K325" s="199"/>
      <c r="L325" s="199"/>
      <c r="M325" s="635" t="s">
        <v>1181</v>
      </c>
      <c r="N325" s="609" t="s">
        <v>280</v>
      </c>
      <c r="O325" s="554" t="s">
        <v>1530</v>
      </c>
      <c r="P325" s="674" t="s">
        <v>93</v>
      </c>
      <c r="Q325" s="675">
        <v>1</v>
      </c>
      <c r="R325" s="663">
        <v>29751</v>
      </c>
      <c r="S325" s="664">
        <v>29751</v>
      </c>
      <c r="T325" s="613"/>
      <c r="U325" s="613"/>
      <c r="V325" s="615"/>
      <c r="W325" s="338">
        <f t="shared" si="740"/>
        <v>1</v>
      </c>
      <c r="X325" s="338">
        <f t="shared" si="741"/>
        <v>1</v>
      </c>
      <c r="Y325" s="338">
        <f t="shared" si="742"/>
        <v>1</v>
      </c>
      <c r="Z325" s="338">
        <f t="shared" si="743"/>
        <v>1</v>
      </c>
      <c r="AA325" s="338">
        <f t="shared" si="744"/>
        <v>1</v>
      </c>
      <c r="AB325" s="338">
        <f t="shared" si="748"/>
        <v>1</v>
      </c>
      <c r="AC325" s="341">
        <f t="shared" si="746"/>
        <v>29751</v>
      </c>
      <c r="AD325" s="340">
        <f t="shared" si="747"/>
        <v>0</v>
      </c>
      <c r="AE325" s="207"/>
      <c r="AF325" s="207"/>
      <c r="AG325" s="635" t="s">
        <v>1181</v>
      </c>
      <c r="AH325" s="609" t="s">
        <v>280</v>
      </c>
      <c r="AI325" s="554" t="s">
        <v>1591</v>
      </c>
      <c r="AJ325" s="674" t="s">
        <v>93</v>
      </c>
      <c r="AK325" s="675">
        <v>1</v>
      </c>
      <c r="AL325" s="663">
        <v>62614</v>
      </c>
      <c r="AM325" s="664">
        <v>62614</v>
      </c>
      <c r="AN325" s="613"/>
      <c r="AO325" s="613"/>
      <c r="AP325" s="615"/>
      <c r="AQ325" s="338">
        <f t="shared" si="724"/>
        <v>1</v>
      </c>
      <c r="AR325" s="338">
        <f t="shared" si="725"/>
        <v>1</v>
      </c>
      <c r="AS325" s="338">
        <f t="shared" si="726"/>
        <v>1</v>
      </c>
      <c r="AT325" s="338">
        <f t="shared" si="727"/>
        <v>1</v>
      </c>
      <c r="AU325" s="338">
        <f t="shared" si="728"/>
        <v>1</v>
      </c>
      <c r="AV325" s="338">
        <f t="shared" si="729"/>
        <v>1</v>
      </c>
      <c r="AW325" s="341">
        <f t="shared" si="730"/>
        <v>62614</v>
      </c>
      <c r="AX325" s="340">
        <f t="shared" si="731"/>
        <v>0</v>
      </c>
      <c r="BA325" s="635" t="s">
        <v>1181</v>
      </c>
      <c r="BB325" s="609" t="s">
        <v>280</v>
      </c>
      <c r="BC325" s="554" t="s">
        <v>1591</v>
      </c>
      <c r="BD325" s="674" t="s">
        <v>93</v>
      </c>
      <c r="BE325" s="675">
        <v>1</v>
      </c>
      <c r="BF325" s="663">
        <v>55274</v>
      </c>
      <c r="BG325" s="664">
        <v>55274</v>
      </c>
      <c r="BH325" s="613"/>
      <c r="BI325" s="613"/>
      <c r="BJ325" s="615"/>
      <c r="BK325" s="338">
        <f t="shared" si="732"/>
        <v>1</v>
      </c>
      <c r="BL325" s="338">
        <f t="shared" si="733"/>
        <v>1</v>
      </c>
      <c r="BM325" s="338">
        <f t="shared" si="734"/>
        <v>1</v>
      </c>
      <c r="BN325" s="338">
        <f t="shared" si="735"/>
        <v>1</v>
      </c>
      <c r="BO325" s="338">
        <f t="shared" si="736"/>
        <v>1</v>
      </c>
      <c r="BP325" s="338">
        <f t="shared" si="737"/>
        <v>1</v>
      </c>
      <c r="BQ325" s="341">
        <f t="shared" si="738"/>
        <v>55274</v>
      </c>
      <c r="BR325" s="340">
        <f t="shared" si="739"/>
        <v>0</v>
      </c>
    </row>
    <row r="326" spans="1:70" s="288" customFormat="1" ht="15.75" x14ac:dyDescent="0.2">
      <c r="A326" s="215">
        <f t="shared" si="749"/>
        <v>313</v>
      </c>
      <c r="B326" s="506" t="s">
        <v>1182</v>
      </c>
      <c r="C326" s="506"/>
      <c r="D326" s="587" t="s">
        <v>322</v>
      </c>
      <c r="E326" s="507"/>
      <c r="F326" s="508"/>
      <c r="G326" s="509"/>
      <c r="H326" s="510"/>
      <c r="I326" s="452"/>
      <c r="J326" s="454"/>
      <c r="K326" s="199"/>
      <c r="L326" s="199"/>
      <c r="M326" s="671" t="s">
        <v>1182</v>
      </c>
      <c r="N326" s="671"/>
      <c r="O326" s="553" t="s">
        <v>322</v>
      </c>
      <c r="P326" s="656"/>
      <c r="Q326" s="657"/>
      <c r="R326" s="658"/>
      <c r="S326" s="672"/>
      <c r="T326" s="660">
        <v>18064548</v>
      </c>
      <c r="U326" s="613"/>
      <c r="V326" s="615"/>
      <c r="W326" s="338"/>
      <c r="X326" s="338"/>
      <c r="Y326" s="338"/>
      <c r="Z326" s="338"/>
      <c r="AA326" s="338"/>
      <c r="AB326" s="338"/>
      <c r="AC326" s="339"/>
      <c r="AD326" s="340"/>
      <c r="AE326" s="207"/>
      <c r="AF326" s="207"/>
      <c r="AG326" s="671" t="s">
        <v>1182</v>
      </c>
      <c r="AH326" s="671"/>
      <c r="AI326" s="553" t="s">
        <v>322</v>
      </c>
      <c r="AJ326" s="656"/>
      <c r="AK326" s="657"/>
      <c r="AL326" s="658"/>
      <c r="AM326" s="672"/>
      <c r="AN326" s="660">
        <v>27748505</v>
      </c>
      <c r="AO326" s="613"/>
      <c r="AP326" s="615"/>
      <c r="AQ326" s="338"/>
      <c r="AR326" s="338"/>
      <c r="AS326" s="338"/>
      <c r="AT326" s="338"/>
      <c r="AU326" s="338"/>
      <c r="AV326" s="338"/>
      <c r="AW326" s="339"/>
      <c r="AX326" s="340"/>
      <c r="BA326" s="671" t="s">
        <v>1182</v>
      </c>
      <c r="BB326" s="671"/>
      <c r="BC326" s="553" t="s">
        <v>322</v>
      </c>
      <c r="BD326" s="656"/>
      <c r="BE326" s="657"/>
      <c r="BF326" s="658"/>
      <c r="BG326" s="672"/>
      <c r="BH326" s="660">
        <v>26801901</v>
      </c>
      <c r="BI326" s="613"/>
      <c r="BJ326" s="615"/>
      <c r="BK326" s="338"/>
      <c r="BL326" s="338"/>
      <c r="BM326" s="338"/>
      <c r="BN326" s="338"/>
      <c r="BO326" s="338"/>
      <c r="BP326" s="338"/>
      <c r="BQ326" s="339"/>
      <c r="BR326" s="340"/>
    </row>
    <row r="327" spans="1:70" s="288" customFormat="1" ht="15.75" x14ac:dyDescent="0.2">
      <c r="A327" s="215">
        <f t="shared" si="749"/>
        <v>314</v>
      </c>
      <c r="B327" s="472" t="s">
        <v>1183</v>
      </c>
      <c r="C327" s="449" t="s">
        <v>280</v>
      </c>
      <c r="D327" s="571" t="s">
        <v>1184</v>
      </c>
      <c r="E327" s="505" t="s">
        <v>91</v>
      </c>
      <c r="F327" s="500">
        <v>250</v>
      </c>
      <c r="G327" s="537"/>
      <c r="H327" s="501">
        <v>0</v>
      </c>
      <c r="I327" s="452"/>
      <c r="J327" s="454"/>
      <c r="K327" s="199"/>
      <c r="L327" s="199"/>
      <c r="M327" s="635" t="s">
        <v>1183</v>
      </c>
      <c r="N327" s="609" t="s">
        <v>280</v>
      </c>
      <c r="O327" s="554" t="s">
        <v>1184</v>
      </c>
      <c r="P327" s="670" t="s">
        <v>91</v>
      </c>
      <c r="Q327" s="662">
        <v>250</v>
      </c>
      <c r="R327" s="663">
        <v>35800</v>
      </c>
      <c r="S327" s="664">
        <v>8950000</v>
      </c>
      <c r="T327" s="613"/>
      <c r="U327" s="613"/>
      <c r="V327" s="615"/>
      <c r="W327" s="338">
        <f t="shared" ref="W327:W334" si="750">IF(EXACT(VLOOKUP(M327,OFERTA_0,3,FALSE),O327),1,0)</f>
        <v>1</v>
      </c>
      <c r="X327" s="338">
        <f t="shared" ref="X327:X334" si="751">IF(EXACT(VLOOKUP(M327,OFERTA_0,4,FALSE),P327),1,0)</f>
        <v>1</v>
      </c>
      <c r="Y327" s="338">
        <f t="shared" ref="Y327:Y334" si="752">IF(EXACT(VLOOKUP(M327,OFERTA_0,5,FALSE),Q327),1,0)</f>
        <v>1</v>
      </c>
      <c r="Z327" s="338">
        <f t="shared" ref="Z327:AA334" si="753">IF(R327=0,0,1)</f>
        <v>1</v>
      </c>
      <c r="AA327" s="338">
        <f t="shared" si="753"/>
        <v>1</v>
      </c>
      <c r="AB327" s="338">
        <f t="shared" si="748"/>
        <v>1</v>
      </c>
      <c r="AC327" s="341">
        <f t="shared" ref="AC327:AC334" si="754">ROUND(S327,0)</f>
        <v>8950000</v>
      </c>
      <c r="AD327" s="340">
        <f t="shared" ref="AD327:AD334" si="755">S327-AC327</f>
        <v>0</v>
      </c>
      <c r="AE327" s="207"/>
      <c r="AF327" s="207"/>
      <c r="AG327" s="635" t="s">
        <v>1183</v>
      </c>
      <c r="AH327" s="609" t="s">
        <v>280</v>
      </c>
      <c r="AI327" s="554" t="s">
        <v>1184</v>
      </c>
      <c r="AJ327" s="670" t="s">
        <v>91</v>
      </c>
      <c r="AK327" s="662">
        <v>250</v>
      </c>
      <c r="AL327" s="663">
        <v>52595</v>
      </c>
      <c r="AM327" s="664">
        <v>13148750</v>
      </c>
      <c r="AN327" s="613"/>
      <c r="AO327" s="613"/>
      <c r="AP327" s="615"/>
      <c r="AQ327" s="338">
        <f t="shared" ref="AQ327:AQ334" si="756">IF(EXACT(VLOOKUP(AG327,OFERTA_0,3,FALSE),AI327),1,0)</f>
        <v>1</v>
      </c>
      <c r="AR327" s="338">
        <f t="shared" ref="AR327:AR334" si="757">IF(EXACT(VLOOKUP(AG327,OFERTA_0,4,FALSE),AJ327),1,0)</f>
        <v>1</v>
      </c>
      <c r="AS327" s="338">
        <f t="shared" ref="AS327:AS334" si="758">IF(EXACT(VLOOKUP(AG327,OFERTA_0,5,FALSE),AK327),1,0)</f>
        <v>1</v>
      </c>
      <c r="AT327" s="338">
        <f t="shared" ref="AT327:AT334" si="759">IF(AL327=0,0,1)</f>
        <v>1</v>
      </c>
      <c r="AU327" s="338">
        <f t="shared" ref="AU327:AU334" si="760">IF(AM327=0,0,1)</f>
        <v>1</v>
      </c>
      <c r="AV327" s="338">
        <f t="shared" ref="AV327:AV334" si="761">PRODUCT(AQ327:AU327)</f>
        <v>1</v>
      </c>
      <c r="AW327" s="341">
        <f t="shared" ref="AW327:AW334" si="762">ROUND(AM327,0)</f>
        <v>13148750</v>
      </c>
      <c r="AX327" s="340">
        <f t="shared" ref="AX327:AX334" si="763">AM327-AW327</f>
        <v>0</v>
      </c>
      <c r="BA327" s="635" t="s">
        <v>1183</v>
      </c>
      <c r="BB327" s="609" t="s">
        <v>280</v>
      </c>
      <c r="BC327" s="554" t="s">
        <v>1184</v>
      </c>
      <c r="BD327" s="670" t="s">
        <v>91</v>
      </c>
      <c r="BE327" s="662">
        <v>250</v>
      </c>
      <c r="BF327" s="663">
        <v>47378</v>
      </c>
      <c r="BG327" s="664">
        <v>11844500</v>
      </c>
      <c r="BH327" s="613"/>
      <c r="BI327" s="613"/>
      <c r="BJ327" s="615"/>
      <c r="BK327" s="338">
        <f t="shared" ref="BK327:BK334" si="764">IF(EXACT(VLOOKUP(BA327,OFERTA_0,3,FALSE),BC327),1,0)</f>
        <v>1</v>
      </c>
      <c r="BL327" s="338">
        <f t="shared" ref="BL327:BL334" si="765">IF(EXACT(VLOOKUP(BA327,OFERTA_0,4,FALSE),BD327),1,0)</f>
        <v>1</v>
      </c>
      <c r="BM327" s="338">
        <f t="shared" ref="BM327:BM334" si="766">IF(EXACT(VLOOKUP(BA327,OFERTA_0,5,FALSE),BE327),1,0)</f>
        <v>1</v>
      </c>
      <c r="BN327" s="338">
        <f t="shared" ref="BN327:BN334" si="767">IF(BF327=0,0,1)</f>
        <v>1</v>
      </c>
      <c r="BO327" s="338">
        <f t="shared" ref="BO327:BO334" si="768">IF(BG327=0,0,1)</f>
        <v>1</v>
      </c>
      <c r="BP327" s="338">
        <f t="shared" ref="BP327:BP334" si="769">PRODUCT(BK327:BO327)</f>
        <v>1</v>
      </c>
      <c r="BQ327" s="341">
        <f t="shared" ref="BQ327:BQ334" si="770">ROUND(BG327,0)</f>
        <v>11844500</v>
      </c>
      <c r="BR327" s="340">
        <f t="shared" ref="BR327:BR334" si="771">BG327-BQ327</f>
        <v>0</v>
      </c>
    </row>
    <row r="328" spans="1:70" s="288" customFormat="1" ht="15.75" x14ac:dyDescent="0.2">
      <c r="A328" s="215">
        <f t="shared" si="749"/>
        <v>315</v>
      </c>
      <c r="B328" s="472" t="s">
        <v>1185</v>
      </c>
      <c r="C328" s="449" t="s">
        <v>280</v>
      </c>
      <c r="D328" s="571" t="s">
        <v>323</v>
      </c>
      <c r="E328" s="505" t="s">
        <v>93</v>
      </c>
      <c r="F328" s="500">
        <v>24</v>
      </c>
      <c r="G328" s="537"/>
      <c r="H328" s="501">
        <v>0</v>
      </c>
      <c r="I328" s="452"/>
      <c r="J328" s="454"/>
      <c r="K328" s="199"/>
      <c r="L328" s="199"/>
      <c r="M328" s="635" t="s">
        <v>1185</v>
      </c>
      <c r="N328" s="609" t="s">
        <v>280</v>
      </c>
      <c r="O328" s="554" t="s">
        <v>323</v>
      </c>
      <c r="P328" s="670" t="s">
        <v>93</v>
      </c>
      <c r="Q328" s="662">
        <v>24</v>
      </c>
      <c r="R328" s="663">
        <v>43571</v>
      </c>
      <c r="S328" s="664">
        <v>1045704</v>
      </c>
      <c r="T328" s="613"/>
      <c r="U328" s="613"/>
      <c r="V328" s="615"/>
      <c r="W328" s="338">
        <f t="shared" si="750"/>
        <v>1</v>
      </c>
      <c r="X328" s="338">
        <f t="shared" si="751"/>
        <v>1</v>
      </c>
      <c r="Y328" s="338">
        <f t="shared" si="752"/>
        <v>1</v>
      </c>
      <c r="Z328" s="338">
        <f t="shared" si="753"/>
        <v>1</v>
      </c>
      <c r="AA328" s="338">
        <f t="shared" si="753"/>
        <v>1</v>
      </c>
      <c r="AB328" s="338">
        <f t="shared" si="748"/>
        <v>1</v>
      </c>
      <c r="AC328" s="341">
        <f t="shared" si="754"/>
        <v>1045704</v>
      </c>
      <c r="AD328" s="340">
        <f t="shared" si="755"/>
        <v>0</v>
      </c>
      <c r="AE328" s="207"/>
      <c r="AF328" s="207"/>
      <c r="AG328" s="635" t="s">
        <v>1185</v>
      </c>
      <c r="AH328" s="609" t="s">
        <v>280</v>
      </c>
      <c r="AI328" s="554" t="s">
        <v>323</v>
      </c>
      <c r="AJ328" s="670" t="s">
        <v>93</v>
      </c>
      <c r="AK328" s="662">
        <v>24</v>
      </c>
      <c r="AL328" s="663">
        <v>73188</v>
      </c>
      <c r="AM328" s="664">
        <v>1756512</v>
      </c>
      <c r="AN328" s="613"/>
      <c r="AO328" s="613"/>
      <c r="AP328" s="615"/>
      <c r="AQ328" s="338">
        <f t="shared" si="756"/>
        <v>1</v>
      </c>
      <c r="AR328" s="338">
        <f t="shared" si="757"/>
        <v>1</v>
      </c>
      <c r="AS328" s="338">
        <f t="shared" si="758"/>
        <v>1</v>
      </c>
      <c r="AT328" s="338">
        <f t="shared" si="759"/>
        <v>1</v>
      </c>
      <c r="AU328" s="338">
        <f t="shared" si="760"/>
        <v>1</v>
      </c>
      <c r="AV328" s="338">
        <f t="shared" si="761"/>
        <v>1</v>
      </c>
      <c r="AW328" s="341">
        <f t="shared" si="762"/>
        <v>1756512</v>
      </c>
      <c r="AX328" s="340">
        <f t="shared" si="763"/>
        <v>0</v>
      </c>
      <c r="BA328" s="635" t="s">
        <v>1185</v>
      </c>
      <c r="BB328" s="609" t="s">
        <v>280</v>
      </c>
      <c r="BC328" s="554" t="s">
        <v>323</v>
      </c>
      <c r="BD328" s="670" t="s">
        <v>93</v>
      </c>
      <c r="BE328" s="662">
        <v>24</v>
      </c>
      <c r="BF328" s="663">
        <v>187537</v>
      </c>
      <c r="BG328" s="664">
        <v>4500888</v>
      </c>
      <c r="BH328" s="613"/>
      <c r="BI328" s="613"/>
      <c r="BJ328" s="615"/>
      <c r="BK328" s="338">
        <f t="shared" si="764"/>
        <v>1</v>
      </c>
      <c r="BL328" s="338">
        <f t="shared" si="765"/>
        <v>1</v>
      </c>
      <c r="BM328" s="338">
        <f t="shared" si="766"/>
        <v>1</v>
      </c>
      <c r="BN328" s="338">
        <f t="shared" si="767"/>
        <v>1</v>
      </c>
      <c r="BO328" s="338">
        <f t="shared" si="768"/>
        <v>1</v>
      </c>
      <c r="BP328" s="338">
        <f t="shared" si="769"/>
        <v>1</v>
      </c>
      <c r="BQ328" s="341">
        <f t="shared" si="770"/>
        <v>4500888</v>
      </c>
      <c r="BR328" s="340">
        <f t="shared" si="771"/>
        <v>0</v>
      </c>
    </row>
    <row r="329" spans="1:70" s="288" customFormat="1" ht="15.75" x14ac:dyDescent="0.2">
      <c r="A329" s="215">
        <f t="shared" si="749"/>
        <v>316</v>
      </c>
      <c r="B329" s="472" t="s">
        <v>1186</v>
      </c>
      <c r="C329" s="449" t="s">
        <v>280</v>
      </c>
      <c r="D329" s="571" t="s">
        <v>324</v>
      </c>
      <c r="E329" s="505" t="s">
        <v>93</v>
      </c>
      <c r="F329" s="500">
        <v>40</v>
      </c>
      <c r="G329" s="537"/>
      <c r="H329" s="501">
        <v>0</v>
      </c>
      <c r="I329" s="452"/>
      <c r="J329" s="454"/>
      <c r="K329" s="199"/>
      <c r="L329" s="199"/>
      <c r="M329" s="635" t="s">
        <v>1186</v>
      </c>
      <c r="N329" s="609" t="s">
        <v>280</v>
      </c>
      <c r="O329" s="554" t="s">
        <v>324</v>
      </c>
      <c r="P329" s="670" t="s">
        <v>93</v>
      </c>
      <c r="Q329" s="662">
        <v>40</v>
      </c>
      <c r="R329" s="663">
        <v>48672</v>
      </c>
      <c r="S329" s="664">
        <v>1946880</v>
      </c>
      <c r="T329" s="613"/>
      <c r="U329" s="613"/>
      <c r="V329" s="615"/>
      <c r="W329" s="338">
        <f t="shared" si="750"/>
        <v>1</v>
      </c>
      <c r="X329" s="338">
        <f t="shared" si="751"/>
        <v>1</v>
      </c>
      <c r="Y329" s="338">
        <f t="shared" si="752"/>
        <v>1</v>
      </c>
      <c r="Z329" s="338">
        <f t="shared" si="753"/>
        <v>1</v>
      </c>
      <c r="AA329" s="338">
        <f t="shared" si="753"/>
        <v>1</v>
      </c>
      <c r="AB329" s="338">
        <f t="shared" si="748"/>
        <v>1</v>
      </c>
      <c r="AC329" s="341">
        <f t="shared" si="754"/>
        <v>1946880</v>
      </c>
      <c r="AD329" s="340">
        <f t="shared" si="755"/>
        <v>0</v>
      </c>
      <c r="AE329" s="207"/>
      <c r="AF329" s="207"/>
      <c r="AG329" s="635" t="s">
        <v>1186</v>
      </c>
      <c r="AH329" s="609" t="s">
        <v>280</v>
      </c>
      <c r="AI329" s="554" t="s">
        <v>324</v>
      </c>
      <c r="AJ329" s="670" t="s">
        <v>93</v>
      </c>
      <c r="AK329" s="662">
        <v>40</v>
      </c>
      <c r="AL329" s="663">
        <v>49116</v>
      </c>
      <c r="AM329" s="664">
        <v>1964640</v>
      </c>
      <c r="AN329" s="613"/>
      <c r="AO329" s="613"/>
      <c r="AP329" s="615"/>
      <c r="AQ329" s="338">
        <f t="shared" si="756"/>
        <v>1</v>
      </c>
      <c r="AR329" s="338">
        <f t="shared" si="757"/>
        <v>1</v>
      </c>
      <c r="AS329" s="338">
        <f t="shared" si="758"/>
        <v>1</v>
      </c>
      <c r="AT329" s="338">
        <f t="shared" si="759"/>
        <v>1</v>
      </c>
      <c r="AU329" s="338">
        <f t="shared" si="760"/>
        <v>1</v>
      </c>
      <c r="AV329" s="338">
        <f t="shared" si="761"/>
        <v>1</v>
      </c>
      <c r="AW329" s="341">
        <f t="shared" si="762"/>
        <v>1964640</v>
      </c>
      <c r="AX329" s="340">
        <f t="shared" si="763"/>
        <v>0</v>
      </c>
      <c r="BA329" s="635" t="s">
        <v>1186</v>
      </c>
      <c r="BB329" s="609" t="s">
        <v>280</v>
      </c>
      <c r="BC329" s="554" t="s">
        <v>324</v>
      </c>
      <c r="BD329" s="670" t="s">
        <v>93</v>
      </c>
      <c r="BE329" s="662">
        <v>40</v>
      </c>
      <c r="BF329" s="663">
        <v>64158</v>
      </c>
      <c r="BG329" s="664">
        <v>2566320</v>
      </c>
      <c r="BH329" s="613"/>
      <c r="BI329" s="613"/>
      <c r="BJ329" s="615"/>
      <c r="BK329" s="338">
        <f t="shared" si="764"/>
        <v>1</v>
      </c>
      <c r="BL329" s="338">
        <f t="shared" si="765"/>
        <v>1</v>
      </c>
      <c r="BM329" s="338">
        <f t="shared" si="766"/>
        <v>1</v>
      </c>
      <c r="BN329" s="338">
        <f t="shared" si="767"/>
        <v>1</v>
      </c>
      <c r="BO329" s="338">
        <f t="shared" si="768"/>
        <v>1</v>
      </c>
      <c r="BP329" s="338">
        <f t="shared" si="769"/>
        <v>1</v>
      </c>
      <c r="BQ329" s="341">
        <f t="shared" si="770"/>
        <v>2566320</v>
      </c>
      <c r="BR329" s="340">
        <f t="shared" si="771"/>
        <v>0</v>
      </c>
    </row>
    <row r="330" spans="1:70" s="288" customFormat="1" ht="15.75" x14ac:dyDescent="0.2">
      <c r="A330" s="215">
        <f t="shared" si="749"/>
        <v>317</v>
      </c>
      <c r="B330" s="472" t="s">
        <v>1187</v>
      </c>
      <c r="C330" s="449" t="s">
        <v>280</v>
      </c>
      <c r="D330" s="571" t="s">
        <v>1188</v>
      </c>
      <c r="E330" s="505" t="s">
        <v>93</v>
      </c>
      <c r="F330" s="500">
        <v>4</v>
      </c>
      <c r="G330" s="537"/>
      <c r="H330" s="501">
        <v>0</v>
      </c>
      <c r="I330" s="452"/>
      <c r="J330" s="454"/>
      <c r="K330" s="199"/>
      <c r="L330" s="199"/>
      <c r="M330" s="635" t="s">
        <v>1187</v>
      </c>
      <c r="N330" s="609" t="s">
        <v>280</v>
      </c>
      <c r="O330" s="554" t="s">
        <v>1188</v>
      </c>
      <c r="P330" s="670" t="s">
        <v>93</v>
      </c>
      <c r="Q330" s="662">
        <v>4</v>
      </c>
      <c r="R330" s="663">
        <v>138140</v>
      </c>
      <c r="S330" s="664">
        <v>552560</v>
      </c>
      <c r="T330" s="613"/>
      <c r="U330" s="613"/>
      <c r="V330" s="615"/>
      <c r="W330" s="338">
        <f t="shared" si="750"/>
        <v>1</v>
      </c>
      <c r="X330" s="338">
        <f t="shared" si="751"/>
        <v>1</v>
      </c>
      <c r="Y330" s="338">
        <f t="shared" si="752"/>
        <v>1</v>
      </c>
      <c r="Z330" s="338">
        <f t="shared" si="753"/>
        <v>1</v>
      </c>
      <c r="AA330" s="338">
        <f t="shared" si="753"/>
        <v>1</v>
      </c>
      <c r="AB330" s="338">
        <f t="shared" si="748"/>
        <v>1</v>
      </c>
      <c r="AC330" s="341">
        <f t="shared" si="754"/>
        <v>552560</v>
      </c>
      <c r="AD330" s="340">
        <f t="shared" si="755"/>
        <v>0</v>
      </c>
      <c r="AE330" s="207"/>
      <c r="AF330" s="207"/>
      <c r="AG330" s="635" t="s">
        <v>1187</v>
      </c>
      <c r="AH330" s="609" t="s">
        <v>280</v>
      </c>
      <c r="AI330" s="554" t="s">
        <v>1188</v>
      </c>
      <c r="AJ330" s="670" t="s">
        <v>93</v>
      </c>
      <c r="AK330" s="662">
        <v>4</v>
      </c>
      <c r="AL330" s="663">
        <v>100181</v>
      </c>
      <c r="AM330" s="664">
        <v>400724</v>
      </c>
      <c r="AN330" s="613"/>
      <c r="AO330" s="613"/>
      <c r="AP330" s="615"/>
      <c r="AQ330" s="338">
        <f t="shared" si="756"/>
        <v>1</v>
      </c>
      <c r="AR330" s="338">
        <f t="shared" si="757"/>
        <v>1</v>
      </c>
      <c r="AS330" s="338">
        <f t="shared" si="758"/>
        <v>1</v>
      </c>
      <c r="AT330" s="338">
        <f t="shared" si="759"/>
        <v>1</v>
      </c>
      <c r="AU330" s="338">
        <f t="shared" si="760"/>
        <v>1</v>
      </c>
      <c r="AV330" s="338">
        <f t="shared" si="761"/>
        <v>1</v>
      </c>
      <c r="AW330" s="341">
        <f t="shared" si="762"/>
        <v>400724</v>
      </c>
      <c r="AX330" s="340">
        <f t="shared" si="763"/>
        <v>0</v>
      </c>
      <c r="BA330" s="635" t="s">
        <v>1187</v>
      </c>
      <c r="BB330" s="609" t="s">
        <v>280</v>
      </c>
      <c r="BC330" s="554" t="s">
        <v>1188</v>
      </c>
      <c r="BD330" s="670" t="s">
        <v>93</v>
      </c>
      <c r="BE330" s="662">
        <v>4</v>
      </c>
      <c r="BF330" s="663">
        <v>118445</v>
      </c>
      <c r="BG330" s="664">
        <v>473780</v>
      </c>
      <c r="BH330" s="613"/>
      <c r="BI330" s="613"/>
      <c r="BJ330" s="615"/>
      <c r="BK330" s="338">
        <f t="shared" si="764"/>
        <v>1</v>
      </c>
      <c r="BL330" s="338">
        <f t="shared" si="765"/>
        <v>1</v>
      </c>
      <c r="BM330" s="338">
        <f t="shared" si="766"/>
        <v>1</v>
      </c>
      <c r="BN330" s="338">
        <f t="shared" si="767"/>
        <v>1</v>
      </c>
      <c r="BO330" s="338">
        <f t="shared" si="768"/>
        <v>1</v>
      </c>
      <c r="BP330" s="338">
        <f t="shared" si="769"/>
        <v>1</v>
      </c>
      <c r="BQ330" s="341">
        <f t="shared" si="770"/>
        <v>473780</v>
      </c>
      <c r="BR330" s="340">
        <f t="shared" si="771"/>
        <v>0</v>
      </c>
    </row>
    <row r="331" spans="1:70" s="288" customFormat="1" ht="15.75" x14ac:dyDescent="0.2">
      <c r="A331" s="215">
        <f t="shared" si="749"/>
        <v>318</v>
      </c>
      <c r="B331" s="472" t="s">
        <v>1189</v>
      </c>
      <c r="C331" s="449" t="s">
        <v>280</v>
      </c>
      <c r="D331" s="571" t="s">
        <v>325</v>
      </c>
      <c r="E331" s="505" t="s">
        <v>93</v>
      </c>
      <c r="F331" s="500">
        <v>6</v>
      </c>
      <c r="G331" s="537"/>
      <c r="H331" s="501">
        <v>0</v>
      </c>
      <c r="I331" s="452"/>
      <c r="J331" s="454"/>
      <c r="K331" s="199"/>
      <c r="L331" s="199"/>
      <c r="M331" s="635" t="s">
        <v>1189</v>
      </c>
      <c r="N331" s="609" t="s">
        <v>280</v>
      </c>
      <c r="O331" s="554" t="s">
        <v>325</v>
      </c>
      <c r="P331" s="670" t="s">
        <v>93</v>
      </c>
      <c r="Q331" s="662">
        <v>6</v>
      </c>
      <c r="R331" s="663">
        <v>5512</v>
      </c>
      <c r="S331" s="664">
        <v>33072</v>
      </c>
      <c r="T331" s="613"/>
      <c r="U331" s="613"/>
      <c r="V331" s="615"/>
      <c r="W331" s="338">
        <f t="shared" si="750"/>
        <v>1</v>
      </c>
      <c r="X331" s="338">
        <f t="shared" si="751"/>
        <v>1</v>
      </c>
      <c r="Y331" s="338">
        <f t="shared" si="752"/>
        <v>1</v>
      </c>
      <c r="Z331" s="338">
        <f t="shared" si="753"/>
        <v>1</v>
      </c>
      <c r="AA331" s="338">
        <f t="shared" si="753"/>
        <v>1</v>
      </c>
      <c r="AB331" s="338">
        <f t="shared" si="748"/>
        <v>1</v>
      </c>
      <c r="AC331" s="341">
        <f t="shared" si="754"/>
        <v>33072</v>
      </c>
      <c r="AD331" s="340">
        <f t="shared" si="755"/>
        <v>0</v>
      </c>
      <c r="AE331" s="207"/>
      <c r="AF331" s="207"/>
      <c r="AG331" s="635" t="s">
        <v>1189</v>
      </c>
      <c r="AH331" s="609" t="s">
        <v>280</v>
      </c>
      <c r="AI331" s="554" t="s">
        <v>325</v>
      </c>
      <c r="AJ331" s="670" t="s">
        <v>93</v>
      </c>
      <c r="AK331" s="662">
        <v>6</v>
      </c>
      <c r="AL331" s="663">
        <v>7931</v>
      </c>
      <c r="AM331" s="664">
        <v>47586</v>
      </c>
      <c r="AN331" s="613"/>
      <c r="AO331" s="613"/>
      <c r="AP331" s="615"/>
      <c r="AQ331" s="338">
        <f t="shared" si="756"/>
        <v>1</v>
      </c>
      <c r="AR331" s="338">
        <f t="shared" si="757"/>
        <v>1</v>
      </c>
      <c r="AS331" s="338">
        <f t="shared" si="758"/>
        <v>1</v>
      </c>
      <c r="AT331" s="338">
        <f t="shared" si="759"/>
        <v>1</v>
      </c>
      <c r="AU331" s="338">
        <f t="shared" si="760"/>
        <v>1</v>
      </c>
      <c r="AV331" s="338">
        <f t="shared" si="761"/>
        <v>1</v>
      </c>
      <c r="AW331" s="341">
        <f t="shared" si="762"/>
        <v>47586</v>
      </c>
      <c r="AX331" s="340">
        <f t="shared" si="763"/>
        <v>0</v>
      </c>
      <c r="BA331" s="635" t="s">
        <v>1189</v>
      </c>
      <c r="BB331" s="609" t="s">
        <v>280</v>
      </c>
      <c r="BC331" s="554" t="s">
        <v>325</v>
      </c>
      <c r="BD331" s="670" t="s">
        <v>93</v>
      </c>
      <c r="BE331" s="662">
        <v>6</v>
      </c>
      <c r="BF331" s="663">
        <v>9377</v>
      </c>
      <c r="BG331" s="664">
        <v>56262</v>
      </c>
      <c r="BH331" s="613"/>
      <c r="BI331" s="613"/>
      <c r="BJ331" s="615"/>
      <c r="BK331" s="338">
        <f t="shared" si="764"/>
        <v>1</v>
      </c>
      <c r="BL331" s="338">
        <f t="shared" si="765"/>
        <v>1</v>
      </c>
      <c r="BM331" s="338">
        <f t="shared" si="766"/>
        <v>1</v>
      </c>
      <c r="BN331" s="338">
        <f t="shared" si="767"/>
        <v>1</v>
      </c>
      <c r="BO331" s="338">
        <f t="shared" si="768"/>
        <v>1</v>
      </c>
      <c r="BP331" s="338">
        <f t="shared" si="769"/>
        <v>1</v>
      </c>
      <c r="BQ331" s="341">
        <f t="shared" si="770"/>
        <v>56262</v>
      </c>
      <c r="BR331" s="340">
        <f t="shared" si="771"/>
        <v>0</v>
      </c>
    </row>
    <row r="332" spans="1:70" s="288" customFormat="1" ht="44.25" customHeight="1" x14ac:dyDescent="0.2">
      <c r="A332" s="215">
        <f t="shared" si="749"/>
        <v>319</v>
      </c>
      <c r="B332" s="472" t="s">
        <v>1190</v>
      </c>
      <c r="C332" s="449" t="s">
        <v>280</v>
      </c>
      <c r="D332" s="571" t="s">
        <v>326</v>
      </c>
      <c r="E332" s="505" t="s">
        <v>91</v>
      </c>
      <c r="F332" s="500">
        <v>208</v>
      </c>
      <c r="G332" s="537"/>
      <c r="H332" s="501">
        <v>0</v>
      </c>
      <c r="I332" s="452"/>
      <c r="J332" s="454"/>
      <c r="K332" s="199"/>
      <c r="L332" s="199"/>
      <c r="M332" s="635" t="s">
        <v>1190</v>
      </c>
      <c r="N332" s="609" t="s">
        <v>280</v>
      </c>
      <c r="O332" s="554" t="s">
        <v>326</v>
      </c>
      <c r="P332" s="670" t="s">
        <v>91</v>
      </c>
      <c r="Q332" s="662">
        <v>208</v>
      </c>
      <c r="R332" s="663">
        <v>11034</v>
      </c>
      <c r="S332" s="664">
        <v>2295072</v>
      </c>
      <c r="T332" s="613"/>
      <c r="U332" s="613"/>
      <c r="V332" s="615"/>
      <c r="W332" s="338">
        <f t="shared" si="750"/>
        <v>1</v>
      </c>
      <c r="X332" s="338">
        <f t="shared" si="751"/>
        <v>1</v>
      </c>
      <c r="Y332" s="338">
        <f t="shared" si="752"/>
        <v>1</v>
      </c>
      <c r="Z332" s="338">
        <f t="shared" si="753"/>
        <v>1</v>
      </c>
      <c r="AA332" s="338">
        <f t="shared" si="753"/>
        <v>1</v>
      </c>
      <c r="AB332" s="338">
        <f t="shared" si="748"/>
        <v>1</v>
      </c>
      <c r="AC332" s="341">
        <f t="shared" si="754"/>
        <v>2295072</v>
      </c>
      <c r="AD332" s="340">
        <f t="shared" si="755"/>
        <v>0</v>
      </c>
      <c r="AE332" s="207"/>
      <c r="AF332" s="207"/>
      <c r="AG332" s="635" t="s">
        <v>1190</v>
      </c>
      <c r="AH332" s="609" t="s">
        <v>280</v>
      </c>
      <c r="AI332" s="554" t="s">
        <v>326</v>
      </c>
      <c r="AJ332" s="670" t="s">
        <v>91</v>
      </c>
      <c r="AK332" s="662">
        <v>208</v>
      </c>
      <c r="AL332" s="663">
        <v>22541</v>
      </c>
      <c r="AM332" s="664">
        <v>4688528</v>
      </c>
      <c r="AN332" s="613"/>
      <c r="AO332" s="613"/>
      <c r="AP332" s="615"/>
      <c r="AQ332" s="338">
        <f t="shared" si="756"/>
        <v>1</v>
      </c>
      <c r="AR332" s="338">
        <f t="shared" si="757"/>
        <v>1</v>
      </c>
      <c r="AS332" s="338">
        <f t="shared" si="758"/>
        <v>1</v>
      </c>
      <c r="AT332" s="338">
        <f t="shared" si="759"/>
        <v>1</v>
      </c>
      <c r="AU332" s="338">
        <f t="shared" si="760"/>
        <v>1</v>
      </c>
      <c r="AV332" s="338">
        <f t="shared" si="761"/>
        <v>1</v>
      </c>
      <c r="AW332" s="341">
        <f t="shared" si="762"/>
        <v>4688528</v>
      </c>
      <c r="AX332" s="340">
        <f t="shared" si="763"/>
        <v>0</v>
      </c>
      <c r="BA332" s="635" t="s">
        <v>1190</v>
      </c>
      <c r="BB332" s="609" t="s">
        <v>280</v>
      </c>
      <c r="BC332" s="554" t="s">
        <v>326</v>
      </c>
      <c r="BD332" s="670" t="s">
        <v>91</v>
      </c>
      <c r="BE332" s="662">
        <v>208</v>
      </c>
      <c r="BF332" s="663">
        <v>12338</v>
      </c>
      <c r="BG332" s="664">
        <v>2566304</v>
      </c>
      <c r="BH332" s="613"/>
      <c r="BI332" s="613"/>
      <c r="BJ332" s="615"/>
      <c r="BK332" s="338">
        <f t="shared" si="764"/>
        <v>1</v>
      </c>
      <c r="BL332" s="338">
        <f t="shared" si="765"/>
        <v>1</v>
      </c>
      <c r="BM332" s="338">
        <f t="shared" si="766"/>
        <v>1</v>
      </c>
      <c r="BN332" s="338">
        <f t="shared" si="767"/>
        <v>1</v>
      </c>
      <c r="BO332" s="338">
        <f t="shared" si="768"/>
        <v>1</v>
      </c>
      <c r="BP332" s="338">
        <f t="shared" si="769"/>
        <v>1</v>
      </c>
      <c r="BQ332" s="341">
        <f t="shared" si="770"/>
        <v>2566304</v>
      </c>
      <c r="BR332" s="340">
        <f t="shared" si="771"/>
        <v>0</v>
      </c>
    </row>
    <row r="333" spans="1:70" s="288" customFormat="1" ht="15.75" x14ac:dyDescent="0.2">
      <c r="A333" s="215">
        <f t="shared" si="749"/>
        <v>320</v>
      </c>
      <c r="B333" s="472" t="s">
        <v>1191</v>
      </c>
      <c r="C333" s="449" t="s">
        <v>280</v>
      </c>
      <c r="D333" s="571" t="s">
        <v>327</v>
      </c>
      <c r="E333" s="505" t="s">
        <v>93</v>
      </c>
      <c r="F333" s="500">
        <v>12</v>
      </c>
      <c r="G333" s="537"/>
      <c r="H333" s="501">
        <v>0</v>
      </c>
      <c r="I333" s="452"/>
      <c r="J333" s="454"/>
      <c r="K333" s="199"/>
      <c r="L333" s="199"/>
      <c r="M333" s="635" t="s">
        <v>1191</v>
      </c>
      <c r="N333" s="609" t="s">
        <v>280</v>
      </c>
      <c r="O333" s="554" t="s">
        <v>327</v>
      </c>
      <c r="P333" s="670" t="s">
        <v>93</v>
      </c>
      <c r="Q333" s="662">
        <v>12</v>
      </c>
      <c r="R333" s="663">
        <v>8223</v>
      </c>
      <c r="S333" s="664">
        <v>98676</v>
      </c>
      <c r="T333" s="613"/>
      <c r="U333" s="613"/>
      <c r="V333" s="615"/>
      <c r="W333" s="338">
        <f t="shared" si="750"/>
        <v>1</v>
      </c>
      <c r="X333" s="338">
        <f t="shared" si="751"/>
        <v>1</v>
      </c>
      <c r="Y333" s="338">
        <f t="shared" si="752"/>
        <v>1</v>
      </c>
      <c r="Z333" s="338">
        <f t="shared" si="753"/>
        <v>1</v>
      </c>
      <c r="AA333" s="338">
        <f t="shared" si="753"/>
        <v>1</v>
      </c>
      <c r="AB333" s="338">
        <f t="shared" si="748"/>
        <v>1</v>
      </c>
      <c r="AC333" s="341">
        <f t="shared" si="754"/>
        <v>98676</v>
      </c>
      <c r="AD333" s="340">
        <f t="shared" si="755"/>
        <v>0</v>
      </c>
      <c r="AE333" s="207"/>
      <c r="AF333" s="207"/>
      <c r="AG333" s="635" t="s">
        <v>1191</v>
      </c>
      <c r="AH333" s="609" t="s">
        <v>280</v>
      </c>
      <c r="AI333" s="554" t="s">
        <v>327</v>
      </c>
      <c r="AJ333" s="670" t="s">
        <v>93</v>
      </c>
      <c r="AK333" s="662">
        <v>12</v>
      </c>
      <c r="AL333" s="663">
        <v>52595</v>
      </c>
      <c r="AM333" s="664">
        <v>631140</v>
      </c>
      <c r="AN333" s="613"/>
      <c r="AO333" s="613"/>
      <c r="AP333" s="615"/>
      <c r="AQ333" s="338">
        <f t="shared" si="756"/>
        <v>1</v>
      </c>
      <c r="AR333" s="338">
        <f t="shared" si="757"/>
        <v>1</v>
      </c>
      <c r="AS333" s="338">
        <f t="shared" si="758"/>
        <v>1</v>
      </c>
      <c r="AT333" s="338">
        <f t="shared" si="759"/>
        <v>1</v>
      </c>
      <c r="AU333" s="338">
        <f t="shared" si="760"/>
        <v>1</v>
      </c>
      <c r="AV333" s="338">
        <f t="shared" si="761"/>
        <v>1</v>
      </c>
      <c r="AW333" s="341">
        <f t="shared" si="762"/>
        <v>631140</v>
      </c>
      <c r="AX333" s="340">
        <f t="shared" si="763"/>
        <v>0</v>
      </c>
      <c r="BA333" s="635" t="s">
        <v>1191</v>
      </c>
      <c r="BB333" s="609" t="s">
        <v>280</v>
      </c>
      <c r="BC333" s="554" t="s">
        <v>327</v>
      </c>
      <c r="BD333" s="670" t="s">
        <v>93</v>
      </c>
      <c r="BE333" s="662">
        <v>12</v>
      </c>
      <c r="BF333" s="663">
        <v>28525</v>
      </c>
      <c r="BG333" s="664">
        <v>342300</v>
      </c>
      <c r="BH333" s="613"/>
      <c r="BI333" s="613"/>
      <c r="BJ333" s="615"/>
      <c r="BK333" s="338">
        <f t="shared" si="764"/>
        <v>1</v>
      </c>
      <c r="BL333" s="338">
        <f t="shared" si="765"/>
        <v>1</v>
      </c>
      <c r="BM333" s="338">
        <f t="shared" si="766"/>
        <v>1</v>
      </c>
      <c r="BN333" s="338">
        <f t="shared" si="767"/>
        <v>1</v>
      </c>
      <c r="BO333" s="338">
        <f t="shared" si="768"/>
        <v>1</v>
      </c>
      <c r="BP333" s="338">
        <f t="shared" si="769"/>
        <v>1</v>
      </c>
      <c r="BQ333" s="341">
        <f t="shared" si="770"/>
        <v>342300</v>
      </c>
      <c r="BR333" s="340">
        <f t="shared" si="771"/>
        <v>0</v>
      </c>
    </row>
    <row r="334" spans="1:70" s="288" customFormat="1" ht="15.75" x14ac:dyDescent="0.2">
      <c r="A334" s="215">
        <f t="shared" si="749"/>
        <v>321</v>
      </c>
      <c r="B334" s="472" t="s">
        <v>1192</v>
      </c>
      <c r="C334" s="449" t="s">
        <v>280</v>
      </c>
      <c r="D334" s="571" t="s">
        <v>328</v>
      </c>
      <c r="E334" s="505" t="s">
        <v>93</v>
      </c>
      <c r="F334" s="500">
        <v>15</v>
      </c>
      <c r="G334" s="537"/>
      <c r="H334" s="501">
        <v>0</v>
      </c>
      <c r="I334" s="452"/>
      <c r="J334" s="454"/>
      <c r="K334" s="199"/>
      <c r="L334" s="199"/>
      <c r="M334" s="635" t="s">
        <v>1192</v>
      </c>
      <c r="N334" s="609" t="s">
        <v>280</v>
      </c>
      <c r="O334" s="554" t="s">
        <v>328</v>
      </c>
      <c r="P334" s="670" t="s">
        <v>93</v>
      </c>
      <c r="Q334" s="662">
        <v>15</v>
      </c>
      <c r="R334" s="663">
        <v>8036</v>
      </c>
      <c r="S334" s="664">
        <v>120540</v>
      </c>
      <c r="T334" s="613"/>
      <c r="U334" s="613"/>
      <c r="V334" s="615"/>
      <c r="W334" s="338">
        <f t="shared" si="750"/>
        <v>1</v>
      </c>
      <c r="X334" s="338">
        <f t="shared" si="751"/>
        <v>1</v>
      </c>
      <c r="Y334" s="338">
        <f t="shared" si="752"/>
        <v>1</v>
      </c>
      <c r="Z334" s="338">
        <f t="shared" si="753"/>
        <v>1</v>
      </c>
      <c r="AA334" s="338">
        <f t="shared" si="753"/>
        <v>1</v>
      </c>
      <c r="AB334" s="338">
        <f t="shared" si="748"/>
        <v>1</v>
      </c>
      <c r="AC334" s="341">
        <f t="shared" si="754"/>
        <v>120540</v>
      </c>
      <c r="AD334" s="340">
        <f t="shared" si="755"/>
        <v>0</v>
      </c>
      <c r="AE334" s="207"/>
      <c r="AF334" s="207"/>
      <c r="AG334" s="635" t="s">
        <v>1192</v>
      </c>
      <c r="AH334" s="609" t="s">
        <v>280</v>
      </c>
      <c r="AI334" s="554" t="s">
        <v>328</v>
      </c>
      <c r="AJ334" s="670" t="s">
        <v>93</v>
      </c>
      <c r="AK334" s="662">
        <v>15</v>
      </c>
      <c r="AL334" s="663">
        <v>10853</v>
      </c>
      <c r="AM334" s="664">
        <v>162795</v>
      </c>
      <c r="AN334" s="613"/>
      <c r="AO334" s="613"/>
      <c r="AP334" s="615"/>
      <c r="AQ334" s="338">
        <f t="shared" si="756"/>
        <v>1</v>
      </c>
      <c r="AR334" s="338">
        <f t="shared" si="757"/>
        <v>1</v>
      </c>
      <c r="AS334" s="338">
        <f t="shared" si="758"/>
        <v>1</v>
      </c>
      <c r="AT334" s="338">
        <f t="shared" si="759"/>
        <v>1</v>
      </c>
      <c r="AU334" s="338">
        <f t="shared" si="760"/>
        <v>1</v>
      </c>
      <c r="AV334" s="338">
        <f t="shared" si="761"/>
        <v>1</v>
      </c>
      <c r="AW334" s="341">
        <f t="shared" si="762"/>
        <v>162795</v>
      </c>
      <c r="AX334" s="340">
        <f t="shared" si="763"/>
        <v>0</v>
      </c>
      <c r="BA334" s="635" t="s">
        <v>1192</v>
      </c>
      <c r="BB334" s="609" t="s">
        <v>280</v>
      </c>
      <c r="BC334" s="554" t="s">
        <v>328</v>
      </c>
      <c r="BD334" s="670" t="s">
        <v>93</v>
      </c>
      <c r="BE334" s="662">
        <v>15</v>
      </c>
      <c r="BF334" s="663">
        <v>44417</v>
      </c>
      <c r="BG334" s="664">
        <v>666255</v>
      </c>
      <c r="BH334" s="613"/>
      <c r="BI334" s="613"/>
      <c r="BJ334" s="615"/>
      <c r="BK334" s="338">
        <f t="shared" si="764"/>
        <v>1</v>
      </c>
      <c r="BL334" s="338">
        <f t="shared" si="765"/>
        <v>1</v>
      </c>
      <c r="BM334" s="338">
        <f t="shared" si="766"/>
        <v>1</v>
      </c>
      <c r="BN334" s="338">
        <f t="shared" si="767"/>
        <v>1</v>
      </c>
      <c r="BO334" s="338">
        <f t="shared" si="768"/>
        <v>1</v>
      </c>
      <c r="BP334" s="338">
        <f t="shared" si="769"/>
        <v>1</v>
      </c>
      <c r="BQ334" s="341">
        <f t="shared" si="770"/>
        <v>666255</v>
      </c>
      <c r="BR334" s="340">
        <f t="shared" si="771"/>
        <v>0</v>
      </c>
    </row>
    <row r="335" spans="1:70" s="288" customFormat="1" ht="15.75" x14ac:dyDescent="0.2">
      <c r="A335" s="215">
        <f t="shared" si="749"/>
        <v>322</v>
      </c>
      <c r="B335" s="472" t="s">
        <v>1193</v>
      </c>
      <c r="C335" s="449" t="s">
        <v>280</v>
      </c>
      <c r="D335" s="571" t="s">
        <v>329</v>
      </c>
      <c r="E335" s="505" t="s">
        <v>93</v>
      </c>
      <c r="F335" s="500">
        <v>11</v>
      </c>
      <c r="G335" s="537"/>
      <c r="H335" s="501">
        <v>0</v>
      </c>
      <c r="I335" s="452"/>
      <c r="J335" s="454"/>
      <c r="K335" s="199"/>
      <c r="L335" s="199"/>
      <c r="M335" s="635" t="s">
        <v>1193</v>
      </c>
      <c r="N335" s="609" t="s">
        <v>280</v>
      </c>
      <c r="O335" s="554" t="s">
        <v>329</v>
      </c>
      <c r="P335" s="670" t="s">
        <v>93</v>
      </c>
      <c r="Q335" s="662">
        <v>11</v>
      </c>
      <c r="R335" s="663">
        <v>143634</v>
      </c>
      <c r="S335" s="664">
        <v>1579974</v>
      </c>
      <c r="T335" s="613"/>
      <c r="U335" s="613"/>
      <c r="V335" s="615"/>
      <c r="W335" s="338"/>
      <c r="X335" s="338"/>
      <c r="Y335" s="338"/>
      <c r="Z335" s="338"/>
      <c r="AA335" s="338"/>
      <c r="AB335" s="338"/>
      <c r="AC335" s="339"/>
      <c r="AD335" s="340"/>
      <c r="AE335" s="207"/>
      <c r="AF335" s="207"/>
      <c r="AG335" s="635" t="s">
        <v>1193</v>
      </c>
      <c r="AH335" s="609" t="s">
        <v>280</v>
      </c>
      <c r="AI335" s="554" t="s">
        <v>329</v>
      </c>
      <c r="AJ335" s="670" t="s">
        <v>93</v>
      </c>
      <c r="AK335" s="662">
        <v>11</v>
      </c>
      <c r="AL335" s="663">
        <v>282455</v>
      </c>
      <c r="AM335" s="664">
        <v>3107005</v>
      </c>
      <c r="AN335" s="613"/>
      <c r="AO335" s="613"/>
      <c r="AP335" s="615"/>
      <c r="AQ335" s="338"/>
      <c r="AR335" s="338"/>
      <c r="AS335" s="338"/>
      <c r="AT335" s="338"/>
      <c r="AU335" s="338"/>
      <c r="AV335" s="338"/>
      <c r="AW335" s="339"/>
      <c r="AX335" s="340"/>
      <c r="BA335" s="635" t="s">
        <v>1193</v>
      </c>
      <c r="BB335" s="609" t="s">
        <v>280</v>
      </c>
      <c r="BC335" s="554" t="s">
        <v>329</v>
      </c>
      <c r="BD335" s="670" t="s">
        <v>93</v>
      </c>
      <c r="BE335" s="662">
        <v>11</v>
      </c>
      <c r="BF335" s="663">
        <v>177667</v>
      </c>
      <c r="BG335" s="664">
        <v>1954337</v>
      </c>
      <c r="BH335" s="613"/>
      <c r="BI335" s="613"/>
      <c r="BJ335" s="615"/>
      <c r="BK335" s="338"/>
      <c r="BL335" s="338"/>
      <c r="BM335" s="338"/>
      <c r="BN335" s="338"/>
      <c r="BO335" s="338"/>
      <c r="BP335" s="338"/>
      <c r="BQ335" s="339"/>
      <c r="BR335" s="340"/>
    </row>
    <row r="336" spans="1:70" s="288" customFormat="1" ht="15.75" x14ac:dyDescent="0.2">
      <c r="A336" s="215">
        <f t="shared" si="749"/>
        <v>323</v>
      </c>
      <c r="B336" s="472" t="s">
        <v>1194</v>
      </c>
      <c r="C336" s="449" t="s">
        <v>280</v>
      </c>
      <c r="D336" s="571" t="s">
        <v>330</v>
      </c>
      <c r="E336" s="505" t="s">
        <v>91</v>
      </c>
      <c r="F336" s="500">
        <v>35</v>
      </c>
      <c r="G336" s="537"/>
      <c r="H336" s="501">
        <v>0</v>
      </c>
      <c r="I336" s="452"/>
      <c r="J336" s="454"/>
      <c r="K336" s="199"/>
      <c r="L336" s="199"/>
      <c r="M336" s="635" t="s">
        <v>1194</v>
      </c>
      <c r="N336" s="609" t="s">
        <v>280</v>
      </c>
      <c r="O336" s="554" t="s">
        <v>330</v>
      </c>
      <c r="P336" s="670" t="s">
        <v>91</v>
      </c>
      <c r="Q336" s="662">
        <v>35</v>
      </c>
      <c r="R336" s="663">
        <v>41202</v>
      </c>
      <c r="S336" s="664">
        <v>1442070</v>
      </c>
      <c r="T336" s="613"/>
      <c r="U336" s="613"/>
      <c r="V336" s="615"/>
      <c r="W336" s="338">
        <f>IF(EXACT(VLOOKUP(M336,OFERTA_0,3,FALSE),O336),1,0)</f>
        <v>1</v>
      </c>
      <c r="X336" s="338">
        <f>IF(EXACT(VLOOKUP(M336,OFERTA_0,4,FALSE),P336),1,0)</f>
        <v>1</v>
      </c>
      <c r="Y336" s="338">
        <f>IF(EXACT(VLOOKUP(M336,OFERTA_0,5,FALSE),Q336),1,0)</f>
        <v>1</v>
      </c>
      <c r="Z336" s="338">
        <f>IF(R336=0,0,1)</f>
        <v>1</v>
      </c>
      <c r="AA336" s="338">
        <f>IF(S336=0,0,1)</f>
        <v>1</v>
      </c>
      <c r="AB336" s="338">
        <f t="shared" si="748"/>
        <v>1</v>
      </c>
      <c r="AC336" s="341">
        <f>ROUND(S336,0)</f>
        <v>1442070</v>
      </c>
      <c r="AD336" s="340">
        <f>S336-AC336</f>
        <v>0</v>
      </c>
      <c r="AE336" s="207"/>
      <c r="AF336" s="207"/>
      <c r="AG336" s="635" t="s">
        <v>1194</v>
      </c>
      <c r="AH336" s="609" t="s">
        <v>280</v>
      </c>
      <c r="AI336" s="554" t="s">
        <v>330</v>
      </c>
      <c r="AJ336" s="670" t="s">
        <v>91</v>
      </c>
      <c r="AK336" s="662">
        <v>35</v>
      </c>
      <c r="AL336" s="663">
        <v>52595</v>
      </c>
      <c r="AM336" s="664">
        <v>1840825</v>
      </c>
      <c r="AN336" s="613"/>
      <c r="AO336" s="613"/>
      <c r="AP336" s="615"/>
      <c r="AQ336" s="338">
        <f>IF(EXACT(VLOOKUP(AG336,OFERTA_0,3,FALSE),AI336),1,0)</f>
        <v>1</v>
      </c>
      <c r="AR336" s="338">
        <f>IF(EXACT(VLOOKUP(AG336,OFERTA_0,4,FALSE),AJ336),1,0)</f>
        <v>1</v>
      </c>
      <c r="AS336" s="338">
        <f>IF(EXACT(VLOOKUP(AG336,OFERTA_0,5,FALSE),AK336),1,0)</f>
        <v>1</v>
      </c>
      <c r="AT336" s="338">
        <f>IF(AL336=0,0,1)</f>
        <v>1</v>
      </c>
      <c r="AU336" s="338">
        <f>IF(AM336=0,0,1)</f>
        <v>1</v>
      </c>
      <c r="AV336" s="338">
        <f t="shared" ref="AV336" si="772">PRODUCT(AQ336:AU336)</f>
        <v>1</v>
      </c>
      <c r="AW336" s="341">
        <f>ROUND(AM336,0)</f>
        <v>1840825</v>
      </c>
      <c r="AX336" s="340">
        <f>AM336-AW336</f>
        <v>0</v>
      </c>
      <c r="BA336" s="635" t="s">
        <v>1194</v>
      </c>
      <c r="BB336" s="609" t="s">
        <v>280</v>
      </c>
      <c r="BC336" s="554" t="s">
        <v>330</v>
      </c>
      <c r="BD336" s="670" t="s">
        <v>91</v>
      </c>
      <c r="BE336" s="662">
        <v>35</v>
      </c>
      <c r="BF336" s="663">
        <v>52313</v>
      </c>
      <c r="BG336" s="664">
        <v>1830955</v>
      </c>
      <c r="BH336" s="613"/>
      <c r="BI336" s="613"/>
      <c r="BJ336" s="615"/>
      <c r="BK336" s="338">
        <f>IF(EXACT(VLOOKUP(BA336,OFERTA_0,3,FALSE),BC336),1,0)</f>
        <v>1</v>
      </c>
      <c r="BL336" s="338">
        <f>IF(EXACT(VLOOKUP(BA336,OFERTA_0,4,FALSE),BD336),1,0)</f>
        <v>1</v>
      </c>
      <c r="BM336" s="338">
        <f>IF(EXACT(VLOOKUP(BA336,OFERTA_0,5,FALSE),BE336),1,0)</f>
        <v>1</v>
      </c>
      <c r="BN336" s="338">
        <f>IF(BF336=0,0,1)</f>
        <v>1</v>
      </c>
      <c r="BO336" s="338">
        <f>IF(BG336=0,0,1)</f>
        <v>1</v>
      </c>
      <c r="BP336" s="338">
        <f t="shared" ref="BP336" si="773">PRODUCT(BK336:BO336)</f>
        <v>1</v>
      </c>
      <c r="BQ336" s="341">
        <f>ROUND(BG336,0)</f>
        <v>1830955</v>
      </c>
      <c r="BR336" s="340">
        <f>BG336-BQ336</f>
        <v>0</v>
      </c>
    </row>
    <row r="337" spans="1:70" s="288" customFormat="1" ht="15.75" x14ac:dyDescent="0.2">
      <c r="A337" s="215">
        <f t="shared" si="749"/>
        <v>324</v>
      </c>
      <c r="B337" s="506" t="s">
        <v>1195</v>
      </c>
      <c r="C337" s="506"/>
      <c r="D337" s="588" t="s">
        <v>1196</v>
      </c>
      <c r="E337" s="507"/>
      <c r="F337" s="508"/>
      <c r="G337" s="517"/>
      <c r="H337" s="510"/>
      <c r="I337" s="452"/>
      <c r="J337" s="454"/>
      <c r="K337" s="199"/>
      <c r="L337" s="199"/>
      <c r="M337" s="671" t="s">
        <v>1195</v>
      </c>
      <c r="N337" s="671"/>
      <c r="O337" s="558" t="s">
        <v>1196</v>
      </c>
      <c r="P337" s="656"/>
      <c r="Q337" s="657"/>
      <c r="R337" s="680"/>
      <c r="S337" s="672"/>
      <c r="T337" s="660">
        <v>9535878</v>
      </c>
      <c r="U337" s="613"/>
      <c r="V337" s="615"/>
      <c r="W337" s="338"/>
      <c r="X337" s="338"/>
      <c r="Y337" s="338"/>
      <c r="Z337" s="338"/>
      <c r="AA337" s="338"/>
      <c r="AB337" s="338"/>
      <c r="AC337" s="339"/>
      <c r="AD337" s="340"/>
      <c r="AE337" s="207"/>
      <c r="AF337" s="207"/>
      <c r="AG337" s="671" t="s">
        <v>1195</v>
      </c>
      <c r="AH337" s="671"/>
      <c r="AI337" s="558" t="s">
        <v>1196</v>
      </c>
      <c r="AJ337" s="656"/>
      <c r="AK337" s="657"/>
      <c r="AL337" s="680"/>
      <c r="AM337" s="672"/>
      <c r="AN337" s="660">
        <v>18227340</v>
      </c>
      <c r="AO337" s="613"/>
      <c r="AP337" s="615"/>
      <c r="AQ337" s="338"/>
      <c r="AR337" s="338"/>
      <c r="AS337" s="338"/>
      <c r="AT337" s="338"/>
      <c r="AU337" s="338"/>
      <c r="AV337" s="338"/>
      <c r="AW337" s="339"/>
      <c r="AX337" s="340"/>
      <c r="BA337" s="671" t="s">
        <v>1195</v>
      </c>
      <c r="BB337" s="671"/>
      <c r="BC337" s="558" t="s">
        <v>1196</v>
      </c>
      <c r="BD337" s="656"/>
      <c r="BE337" s="657"/>
      <c r="BF337" s="680"/>
      <c r="BG337" s="672"/>
      <c r="BH337" s="660">
        <v>8291128</v>
      </c>
      <c r="BI337" s="613"/>
      <c r="BJ337" s="615"/>
      <c r="BK337" s="338"/>
      <c r="BL337" s="338"/>
      <c r="BM337" s="338"/>
      <c r="BN337" s="338"/>
      <c r="BO337" s="338"/>
      <c r="BP337" s="338"/>
      <c r="BQ337" s="339"/>
      <c r="BR337" s="340"/>
    </row>
    <row r="338" spans="1:70" s="288" customFormat="1" ht="31.5" x14ac:dyDescent="0.2">
      <c r="A338" s="215">
        <f t="shared" si="749"/>
        <v>325</v>
      </c>
      <c r="B338" s="472" t="s">
        <v>1197</v>
      </c>
      <c r="C338" s="449" t="s">
        <v>275</v>
      </c>
      <c r="D338" s="575" t="s">
        <v>1198</v>
      </c>
      <c r="E338" s="518" t="s">
        <v>1199</v>
      </c>
      <c r="F338" s="518">
        <v>1</v>
      </c>
      <c r="G338" s="537"/>
      <c r="H338" s="501">
        <v>0</v>
      </c>
      <c r="I338" s="452"/>
      <c r="J338" s="454"/>
      <c r="K338" s="199"/>
      <c r="L338" s="199"/>
      <c r="M338" s="635" t="s">
        <v>1197</v>
      </c>
      <c r="N338" s="609" t="s">
        <v>275</v>
      </c>
      <c r="O338" s="539" t="s">
        <v>1198</v>
      </c>
      <c r="P338" s="681" t="s">
        <v>1199</v>
      </c>
      <c r="Q338" s="681">
        <v>1</v>
      </c>
      <c r="R338" s="663">
        <v>4767939</v>
      </c>
      <c r="S338" s="664">
        <v>4767939</v>
      </c>
      <c r="T338" s="613"/>
      <c r="U338" s="613"/>
      <c r="V338" s="615"/>
      <c r="W338" s="338">
        <f>IF(EXACT(VLOOKUP(M338,OFERTA_0,3,FALSE),O338),1,0)</f>
        <v>1</v>
      </c>
      <c r="X338" s="338">
        <f>IF(EXACT(VLOOKUP(M338,OFERTA_0,4,FALSE),P338),1,0)</f>
        <v>1</v>
      </c>
      <c r="Y338" s="338">
        <f>IF(EXACT(VLOOKUP(M338,OFERTA_0,5,FALSE),Q338),1,0)</f>
        <v>1</v>
      </c>
      <c r="Z338" s="338">
        <f>IF(R338=0,0,1)</f>
        <v>1</v>
      </c>
      <c r="AA338" s="338">
        <f>IF(S338=0,0,1)</f>
        <v>1</v>
      </c>
      <c r="AB338" s="338">
        <f t="shared" ref="AB338:AB349" si="774">PRODUCT(W338:AA338)</f>
        <v>1</v>
      </c>
      <c r="AC338" s="341">
        <f>ROUND(S338,0)</f>
        <v>4767939</v>
      </c>
      <c r="AD338" s="340">
        <f>S338-AC338</f>
        <v>0</v>
      </c>
      <c r="AE338" s="207"/>
      <c r="AF338" s="207"/>
      <c r="AG338" s="635" t="s">
        <v>1197</v>
      </c>
      <c r="AH338" s="609" t="s">
        <v>275</v>
      </c>
      <c r="AI338" s="539" t="s">
        <v>1198</v>
      </c>
      <c r="AJ338" s="681" t="s">
        <v>1199</v>
      </c>
      <c r="AK338" s="681">
        <v>1</v>
      </c>
      <c r="AL338" s="663">
        <v>8209260</v>
      </c>
      <c r="AM338" s="664">
        <v>8209260</v>
      </c>
      <c r="AN338" s="613"/>
      <c r="AO338" s="613"/>
      <c r="AP338" s="615"/>
      <c r="AQ338" s="338">
        <f>IF(EXACT(VLOOKUP(AG338,OFERTA_0,3,FALSE),AI338),1,0)</f>
        <v>1</v>
      </c>
      <c r="AR338" s="338">
        <f>IF(EXACT(VLOOKUP(AG338,OFERTA_0,4,FALSE),AJ338),1,0)</f>
        <v>1</v>
      </c>
      <c r="AS338" s="338">
        <f>IF(EXACT(VLOOKUP(AG338,OFERTA_0,5,FALSE),AK338),1,0)</f>
        <v>1</v>
      </c>
      <c r="AT338" s="338">
        <f>IF(AL338=0,0,1)</f>
        <v>1</v>
      </c>
      <c r="AU338" s="338">
        <f>IF(AM338=0,0,1)</f>
        <v>1</v>
      </c>
      <c r="AV338" s="338">
        <f t="shared" ref="AV338:AV339" si="775">PRODUCT(AQ338:AU338)</f>
        <v>1</v>
      </c>
      <c r="AW338" s="341">
        <f>ROUND(AM338,0)</f>
        <v>8209260</v>
      </c>
      <c r="AX338" s="340">
        <f>AM338-AW338</f>
        <v>0</v>
      </c>
      <c r="BA338" s="635" t="s">
        <v>1197</v>
      </c>
      <c r="BB338" s="609" t="s">
        <v>275</v>
      </c>
      <c r="BC338" s="539" t="s">
        <v>1198</v>
      </c>
      <c r="BD338" s="681" t="s">
        <v>1199</v>
      </c>
      <c r="BE338" s="681">
        <v>1</v>
      </c>
      <c r="BF338" s="663">
        <v>5132603</v>
      </c>
      <c r="BG338" s="664">
        <v>5132603</v>
      </c>
      <c r="BH338" s="613"/>
      <c r="BI338" s="613"/>
      <c r="BJ338" s="615"/>
      <c r="BK338" s="338">
        <f>IF(EXACT(VLOOKUP(BA338,OFERTA_0,3,FALSE),BC338),1,0)</f>
        <v>1</v>
      </c>
      <c r="BL338" s="338">
        <f>IF(EXACT(VLOOKUP(BA338,OFERTA_0,4,FALSE),BD338),1,0)</f>
        <v>1</v>
      </c>
      <c r="BM338" s="338">
        <f>IF(EXACT(VLOOKUP(BA338,OFERTA_0,5,FALSE),BE338),1,0)</f>
        <v>1</v>
      </c>
      <c r="BN338" s="338">
        <f>IF(BF338=0,0,1)</f>
        <v>1</v>
      </c>
      <c r="BO338" s="338">
        <f>IF(BG338=0,0,1)</f>
        <v>1</v>
      </c>
      <c r="BP338" s="338">
        <f t="shared" ref="BP338:BP339" si="776">PRODUCT(BK338:BO338)</f>
        <v>1</v>
      </c>
      <c r="BQ338" s="341">
        <f>ROUND(BG338,0)</f>
        <v>5132603</v>
      </c>
      <c r="BR338" s="340">
        <f>BG338-BQ338</f>
        <v>0</v>
      </c>
    </row>
    <row r="339" spans="1:70" s="288" customFormat="1" ht="31.5" x14ac:dyDescent="0.2">
      <c r="A339" s="215">
        <f t="shared" si="749"/>
        <v>326</v>
      </c>
      <c r="B339" s="472" t="s">
        <v>1200</v>
      </c>
      <c r="C339" s="449" t="s">
        <v>275</v>
      </c>
      <c r="D339" s="575" t="s">
        <v>1201</v>
      </c>
      <c r="E339" s="518" t="s">
        <v>1199</v>
      </c>
      <c r="F339" s="518">
        <v>1</v>
      </c>
      <c r="G339" s="537"/>
      <c r="H339" s="501">
        <v>0</v>
      </c>
      <c r="I339" s="452"/>
      <c r="J339" s="454"/>
      <c r="K339" s="199"/>
      <c r="L339" s="199"/>
      <c r="M339" s="635" t="s">
        <v>1200</v>
      </c>
      <c r="N339" s="609" t="s">
        <v>275</v>
      </c>
      <c r="O339" s="539" t="s">
        <v>1201</v>
      </c>
      <c r="P339" s="681" t="s">
        <v>1199</v>
      </c>
      <c r="Q339" s="681">
        <v>1</v>
      </c>
      <c r="R339" s="663">
        <v>4767939</v>
      </c>
      <c r="S339" s="664">
        <v>4767939</v>
      </c>
      <c r="T339" s="613"/>
      <c r="U339" s="613"/>
      <c r="V339" s="615"/>
      <c r="W339" s="338">
        <f>IF(EXACT(VLOOKUP(M339,OFERTA_0,3,FALSE),O339),1,0)</f>
        <v>1</v>
      </c>
      <c r="X339" s="338">
        <f>IF(EXACT(VLOOKUP(M339,OFERTA_0,4,FALSE),P339),1,0)</f>
        <v>1</v>
      </c>
      <c r="Y339" s="338">
        <f>IF(EXACT(VLOOKUP(M339,OFERTA_0,5,FALSE),Q339),1,0)</f>
        <v>1</v>
      </c>
      <c r="Z339" s="338">
        <f>IF(R339=0,0,1)</f>
        <v>1</v>
      </c>
      <c r="AA339" s="338">
        <f>IF(S339=0,0,1)</f>
        <v>1</v>
      </c>
      <c r="AB339" s="338">
        <f t="shared" si="774"/>
        <v>1</v>
      </c>
      <c r="AC339" s="341">
        <f>ROUND(S339,0)</f>
        <v>4767939</v>
      </c>
      <c r="AD339" s="340">
        <f>S339-AC339</f>
        <v>0</v>
      </c>
      <c r="AE339" s="207"/>
      <c r="AF339" s="207"/>
      <c r="AG339" s="635" t="s">
        <v>1200</v>
      </c>
      <c r="AH339" s="609" t="s">
        <v>275</v>
      </c>
      <c r="AI339" s="539" t="s">
        <v>1201</v>
      </c>
      <c r="AJ339" s="681" t="s">
        <v>1199</v>
      </c>
      <c r="AK339" s="681">
        <v>1</v>
      </c>
      <c r="AL339" s="663">
        <v>10018080</v>
      </c>
      <c r="AM339" s="664">
        <v>10018080</v>
      </c>
      <c r="AN339" s="613"/>
      <c r="AO339" s="613"/>
      <c r="AP339" s="615"/>
      <c r="AQ339" s="338">
        <f>IF(EXACT(VLOOKUP(AG339,OFERTA_0,3,FALSE),AI339),1,0)</f>
        <v>1</v>
      </c>
      <c r="AR339" s="338">
        <f>IF(EXACT(VLOOKUP(AG339,OFERTA_0,4,FALSE),AJ339),1,0)</f>
        <v>1</v>
      </c>
      <c r="AS339" s="338">
        <f>IF(EXACT(VLOOKUP(AG339,OFERTA_0,5,FALSE),AK339),1,0)</f>
        <v>1</v>
      </c>
      <c r="AT339" s="338">
        <f>IF(AL339=0,0,1)</f>
        <v>1</v>
      </c>
      <c r="AU339" s="338">
        <f>IF(AM339=0,0,1)</f>
        <v>1</v>
      </c>
      <c r="AV339" s="338">
        <f t="shared" si="775"/>
        <v>1</v>
      </c>
      <c r="AW339" s="341">
        <f>ROUND(AM339,0)</f>
        <v>10018080</v>
      </c>
      <c r="AX339" s="340">
        <f>AM339-AW339</f>
        <v>0</v>
      </c>
      <c r="BA339" s="635" t="s">
        <v>1200</v>
      </c>
      <c r="BB339" s="609" t="s">
        <v>275</v>
      </c>
      <c r="BC339" s="539" t="s">
        <v>1201</v>
      </c>
      <c r="BD339" s="681" t="s">
        <v>1199</v>
      </c>
      <c r="BE339" s="681">
        <v>1</v>
      </c>
      <c r="BF339" s="663">
        <v>3158525</v>
      </c>
      <c r="BG339" s="664">
        <v>3158525</v>
      </c>
      <c r="BH339" s="613"/>
      <c r="BI339" s="613"/>
      <c r="BJ339" s="615"/>
      <c r="BK339" s="338">
        <f>IF(EXACT(VLOOKUP(BA339,OFERTA_0,3,FALSE),BC339),1,0)</f>
        <v>1</v>
      </c>
      <c r="BL339" s="338">
        <f>IF(EXACT(VLOOKUP(BA339,OFERTA_0,4,FALSE),BD339),1,0)</f>
        <v>1</v>
      </c>
      <c r="BM339" s="338">
        <f>IF(EXACT(VLOOKUP(BA339,OFERTA_0,5,FALSE),BE339),1,0)</f>
        <v>1</v>
      </c>
      <c r="BN339" s="338">
        <f>IF(BF339=0,0,1)</f>
        <v>1</v>
      </c>
      <c r="BO339" s="338">
        <f>IF(BG339=0,0,1)</f>
        <v>1</v>
      </c>
      <c r="BP339" s="338">
        <f t="shared" si="776"/>
        <v>1</v>
      </c>
      <c r="BQ339" s="341">
        <f>ROUND(BG339,0)</f>
        <v>3158525</v>
      </c>
      <c r="BR339" s="340">
        <f>BG339-BQ339</f>
        <v>0</v>
      </c>
    </row>
    <row r="340" spans="1:70" s="288" customFormat="1" ht="15.75" x14ac:dyDescent="0.2">
      <c r="A340" s="215">
        <f t="shared" si="749"/>
        <v>327</v>
      </c>
      <c r="B340" s="519" t="s">
        <v>1202</v>
      </c>
      <c r="C340" s="519"/>
      <c r="D340" s="589" t="s">
        <v>635</v>
      </c>
      <c r="E340" s="519"/>
      <c r="F340" s="519"/>
      <c r="G340" s="519"/>
      <c r="H340" s="520"/>
      <c r="I340" s="521">
        <v>0</v>
      </c>
      <c r="J340" s="522" t="e">
        <v>#DIV/0!</v>
      </c>
      <c r="K340" s="199"/>
      <c r="L340" s="199"/>
      <c r="M340" s="682" t="s">
        <v>1202</v>
      </c>
      <c r="N340" s="682"/>
      <c r="O340" s="559" t="s">
        <v>635</v>
      </c>
      <c r="P340" s="682"/>
      <c r="Q340" s="682"/>
      <c r="R340" s="682"/>
      <c r="S340" s="683"/>
      <c r="T340" s="682"/>
      <c r="U340" s="684">
        <v>757265877</v>
      </c>
      <c r="V340" s="685">
        <v>0.10962810834000254</v>
      </c>
      <c r="W340" s="338"/>
      <c r="X340" s="338"/>
      <c r="Y340" s="338"/>
      <c r="Z340" s="338"/>
      <c r="AA340" s="338"/>
      <c r="AB340" s="338"/>
      <c r="AC340" s="339"/>
      <c r="AD340" s="340"/>
      <c r="AE340" s="207"/>
      <c r="AF340" s="207"/>
      <c r="AG340" s="682" t="s">
        <v>1202</v>
      </c>
      <c r="AH340" s="682"/>
      <c r="AI340" s="559" t="s">
        <v>635</v>
      </c>
      <c r="AJ340" s="682"/>
      <c r="AK340" s="682"/>
      <c r="AL340" s="682"/>
      <c r="AM340" s="683"/>
      <c r="AN340" s="682"/>
      <c r="AO340" s="684">
        <v>1019639209</v>
      </c>
      <c r="AP340" s="685">
        <v>0.10502436099490005</v>
      </c>
      <c r="AQ340" s="338"/>
      <c r="AR340" s="338"/>
      <c r="AS340" s="338"/>
      <c r="AT340" s="338"/>
      <c r="AU340" s="338"/>
      <c r="AV340" s="338"/>
      <c r="AW340" s="339"/>
      <c r="AX340" s="340"/>
      <c r="BA340" s="682" t="s">
        <v>1202</v>
      </c>
      <c r="BB340" s="682"/>
      <c r="BC340" s="559" t="s">
        <v>635</v>
      </c>
      <c r="BD340" s="682"/>
      <c r="BE340" s="682"/>
      <c r="BF340" s="682"/>
      <c r="BG340" s="683"/>
      <c r="BH340" s="682"/>
      <c r="BI340" s="684">
        <v>886554629</v>
      </c>
      <c r="BJ340" s="685">
        <v>0.12459816018944858</v>
      </c>
      <c r="BK340" s="338"/>
      <c r="BL340" s="338"/>
      <c r="BM340" s="338"/>
      <c r="BN340" s="338"/>
      <c r="BO340" s="338"/>
      <c r="BP340" s="338"/>
      <c r="BQ340" s="339"/>
      <c r="BR340" s="340"/>
    </row>
    <row r="341" spans="1:70" s="288" customFormat="1" ht="15.75" x14ac:dyDescent="0.2">
      <c r="A341" s="215">
        <f t="shared" si="749"/>
        <v>328</v>
      </c>
      <c r="B341" s="458" t="s">
        <v>1203</v>
      </c>
      <c r="C341" s="458"/>
      <c r="D341" s="576" t="s">
        <v>331</v>
      </c>
      <c r="E341" s="458"/>
      <c r="F341" s="523"/>
      <c r="G341" s="524"/>
      <c r="H341" s="525"/>
      <c r="I341" s="526"/>
      <c r="J341" s="526"/>
      <c r="K341" s="199"/>
      <c r="L341" s="199"/>
      <c r="M341" s="619" t="s">
        <v>1203</v>
      </c>
      <c r="N341" s="619"/>
      <c r="O341" s="560" t="s">
        <v>331</v>
      </c>
      <c r="P341" s="619"/>
      <c r="Q341" s="686"/>
      <c r="R341" s="687"/>
      <c r="S341" s="688"/>
      <c r="T341" s="687">
        <v>110753873</v>
      </c>
      <c r="U341" s="687"/>
      <c r="V341" s="687"/>
      <c r="W341" s="338"/>
      <c r="X341" s="338"/>
      <c r="Y341" s="338"/>
      <c r="Z341" s="338"/>
      <c r="AA341" s="338"/>
      <c r="AB341" s="338"/>
      <c r="AC341" s="339"/>
      <c r="AD341" s="340"/>
      <c r="AE341" s="207"/>
      <c r="AF341" s="207"/>
      <c r="AG341" s="619" t="s">
        <v>1203</v>
      </c>
      <c r="AH341" s="619"/>
      <c r="AI341" s="560" t="s">
        <v>331</v>
      </c>
      <c r="AJ341" s="619"/>
      <c r="AK341" s="686"/>
      <c r="AL341" s="687"/>
      <c r="AM341" s="688"/>
      <c r="AN341" s="687">
        <v>138032603</v>
      </c>
      <c r="AO341" s="687"/>
      <c r="AP341" s="687"/>
      <c r="AQ341" s="338"/>
      <c r="AR341" s="338"/>
      <c r="AS341" s="338"/>
      <c r="AT341" s="338"/>
      <c r="AU341" s="338"/>
      <c r="AV341" s="338"/>
      <c r="AW341" s="339"/>
      <c r="AX341" s="340"/>
      <c r="BA341" s="619" t="s">
        <v>1203</v>
      </c>
      <c r="BB341" s="619"/>
      <c r="BC341" s="560" t="s">
        <v>331</v>
      </c>
      <c r="BD341" s="619"/>
      <c r="BE341" s="686"/>
      <c r="BF341" s="687"/>
      <c r="BG341" s="688"/>
      <c r="BH341" s="687">
        <v>139865359</v>
      </c>
      <c r="BI341" s="687"/>
      <c r="BJ341" s="687"/>
      <c r="BK341" s="338"/>
      <c r="BL341" s="338"/>
      <c r="BM341" s="338"/>
      <c r="BN341" s="338"/>
      <c r="BO341" s="338"/>
      <c r="BP341" s="338"/>
      <c r="BQ341" s="339"/>
      <c r="BR341" s="340"/>
    </row>
    <row r="342" spans="1:70" s="288" customFormat="1" ht="31.5" x14ac:dyDescent="0.2">
      <c r="A342" s="215">
        <f t="shared" si="749"/>
        <v>329</v>
      </c>
      <c r="B342" s="449" t="s">
        <v>1204</v>
      </c>
      <c r="C342" s="449" t="s">
        <v>275</v>
      </c>
      <c r="D342" s="577" t="s">
        <v>332</v>
      </c>
      <c r="E342" s="449" t="s">
        <v>93</v>
      </c>
      <c r="F342" s="450">
        <v>3</v>
      </c>
      <c r="G342" s="537"/>
      <c r="H342" s="451">
        <v>0</v>
      </c>
      <c r="I342" s="528"/>
      <c r="J342" s="528"/>
      <c r="K342" s="199"/>
      <c r="L342" s="199"/>
      <c r="M342" s="609" t="s">
        <v>1204</v>
      </c>
      <c r="N342" s="609" t="s">
        <v>275</v>
      </c>
      <c r="O342" s="561" t="s">
        <v>332</v>
      </c>
      <c r="P342" s="609" t="s">
        <v>93</v>
      </c>
      <c r="Q342" s="610">
        <v>3</v>
      </c>
      <c r="R342" s="663">
        <v>17600</v>
      </c>
      <c r="S342" s="612">
        <v>52800</v>
      </c>
      <c r="T342" s="612"/>
      <c r="U342" s="612"/>
      <c r="V342" s="612"/>
      <c r="W342" s="338">
        <f t="shared" ref="W342:W347" si="777">IF(EXACT(VLOOKUP(M342,OFERTA_0,3,FALSE),O342),1,0)</f>
        <v>1</v>
      </c>
      <c r="X342" s="338">
        <f t="shared" ref="X342:X347" si="778">IF(EXACT(VLOOKUP(M342,OFERTA_0,4,FALSE),P342),1,0)</f>
        <v>1</v>
      </c>
      <c r="Y342" s="338">
        <f t="shared" ref="Y342:Y347" si="779">IF(EXACT(VLOOKUP(M342,OFERTA_0,5,FALSE),Q342),1,0)</f>
        <v>1</v>
      </c>
      <c r="Z342" s="338">
        <f t="shared" ref="Z342:AA347" si="780">IF(R342=0,0,1)</f>
        <v>1</v>
      </c>
      <c r="AA342" s="338">
        <f t="shared" si="780"/>
        <v>1</v>
      </c>
      <c r="AB342" s="338">
        <f t="shared" si="774"/>
        <v>1</v>
      </c>
      <c r="AC342" s="341">
        <f t="shared" ref="AC342:AC347" si="781">ROUND(S342,0)</f>
        <v>52800</v>
      </c>
      <c r="AD342" s="340">
        <f t="shared" ref="AD342:AD347" si="782">S342-AC342</f>
        <v>0</v>
      </c>
      <c r="AE342" s="207"/>
      <c r="AF342" s="207"/>
      <c r="AG342" s="609" t="s">
        <v>1204</v>
      </c>
      <c r="AH342" s="609" t="s">
        <v>275</v>
      </c>
      <c r="AI342" s="561" t="s">
        <v>332</v>
      </c>
      <c r="AJ342" s="609" t="s">
        <v>93</v>
      </c>
      <c r="AK342" s="610">
        <v>3</v>
      </c>
      <c r="AL342" s="663">
        <v>450000</v>
      </c>
      <c r="AM342" s="612">
        <v>1350000</v>
      </c>
      <c r="AN342" s="612"/>
      <c r="AO342" s="612"/>
      <c r="AP342" s="612"/>
      <c r="AQ342" s="338">
        <f t="shared" ref="AQ342:AQ405" si="783">IF(EXACT(VLOOKUP(AG342,OFERTA_0,3,FALSE),AI342),1,0)</f>
        <v>1</v>
      </c>
      <c r="AR342" s="338">
        <f t="shared" ref="AR342:AR405" si="784">IF(EXACT(VLOOKUP(AG342,OFERTA_0,4,FALSE),AJ342),1,0)</f>
        <v>1</v>
      </c>
      <c r="AS342" s="338">
        <f t="shared" ref="AS342:AS405" si="785">IF(EXACT(VLOOKUP(AG342,OFERTA_0,5,FALSE),AK342),1,0)</f>
        <v>1</v>
      </c>
      <c r="AT342" s="338">
        <f t="shared" ref="AT342:AT405" si="786">IF(AL342=0,0,1)</f>
        <v>1</v>
      </c>
      <c r="AU342" s="338">
        <f t="shared" ref="AU342:AU405" si="787">IF(AM342=0,0,1)</f>
        <v>1</v>
      </c>
      <c r="AV342" s="338">
        <f t="shared" ref="AV342:AV349" si="788">PRODUCT(AQ342:AU342)</f>
        <v>1</v>
      </c>
      <c r="AW342" s="341">
        <f t="shared" ref="AW342:AW405" si="789">ROUND(AM342,0)</f>
        <v>1350000</v>
      </c>
      <c r="AX342" s="340">
        <f t="shared" ref="AX342:AX405" si="790">AM342-AW342</f>
        <v>0</v>
      </c>
      <c r="BA342" s="609" t="s">
        <v>1204</v>
      </c>
      <c r="BB342" s="609" t="s">
        <v>275</v>
      </c>
      <c r="BC342" s="561" t="s">
        <v>332</v>
      </c>
      <c r="BD342" s="609" t="s">
        <v>93</v>
      </c>
      <c r="BE342" s="610">
        <v>3</v>
      </c>
      <c r="BF342" s="663">
        <v>838983</v>
      </c>
      <c r="BG342" s="612">
        <v>2516949</v>
      </c>
      <c r="BH342" s="612"/>
      <c r="BI342" s="612"/>
      <c r="BJ342" s="612"/>
      <c r="BK342" s="338">
        <f t="shared" ref="BK342:BK405" si="791">IF(EXACT(VLOOKUP(BA342,OFERTA_0,3,FALSE),BC342),1,0)</f>
        <v>1</v>
      </c>
      <c r="BL342" s="338">
        <f t="shared" ref="BL342:BL405" si="792">IF(EXACT(VLOOKUP(BA342,OFERTA_0,4,FALSE),BD342),1,0)</f>
        <v>1</v>
      </c>
      <c r="BM342" s="338">
        <f t="shared" ref="BM342:BM405" si="793">IF(EXACT(VLOOKUP(BA342,OFERTA_0,5,FALSE),BE342),1,0)</f>
        <v>1</v>
      </c>
      <c r="BN342" s="338">
        <f t="shared" ref="BN342:BN405" si="794">IF(BF342=0,0,1)</f>
        <v>1</v>
      </c>
      <c r="BO342" s="338">
        <f t="shared" ref="BO342:BO405" si="795">IF(BG342=0,0,1)</f>
        <v>1</v>
      </c>
      <c r="BP342" s="338">
        <f t="shared" ref="BP342:BP349" si="796">PRODUCT(BK342:BO342)</f>
        <v>1</v>
      </c>
      <c r="BQ342" s="341">
        <f t="shared" ref="BQ342:BQ405" si="797">ROUND(BG342,0)</f>
        <v>2516949</v>
      </c>
      <c r="BR342" s="340">
        <f t="shared" ref="BR342:BR405" si="798">BG342-BQ342</f>
        <v>0</v>
      </c>
    </row>
    <row r="343" spans="1:70" s="288" customFormat="1" ht="15.75" x14ac:dyDescent="0.2">
      <c r="A343" s="215">
        <f t="shared" si="749"/>
        <v>330</v>
      </c>
      <c r="B343" s="449" t="s">
        <v>1205</v>
      </c>
      <c r="C343" s="449" t="s">
        <v>280</v>
      </c>
      <c r="D343" s="577" t="s">
        <v>333</v>
      </c>
      <c r="E343" s="449" t="s">
        <v>107</v>
      </c>
      <c r="F343" s="450">
        <v>125</v>
      </c>
      <c r="G343" s="537"/>
      <c r="H343" s="451">
        <v>0</v>
      </c>
      <c r="I343" s="528"/>
      <c r="J343" s="528"/>
      <c r="K343" s="199"/>
      <c r="L343" s="199"/>
      <c r="M343" s="609" t="s">
        <v>1205</v>
      </c>
      <c r="N343" s="609" t="s">
        <v>280</v>
      </c>
      <c r="O343" s="561" t="s">
        <v>333</v>
      </c>
      <c r="P343" s="609" t="s">
        <v>107</v>
      </c>
      <c r="Q343" s="610">
        <v>125</v>
      </c>
      <c r="R343" s="663">
        <v>8140</v>
      </c>
      <c r="S343" s="612">
        <v>1017500</v>
      </c>
      <c r="T343" s="612"/>
      <c r="U343" s="612"/>
      <c r="V343" s="612"/>
      <c r="W343" s="338">
        <f t="shared" si="777"/>
        <v>1</v>
      </c>
      <c r="X343" s="338">
        <f t="shared" si="778"/>
        <v>1</v>
      </c>
      <c r="Y343" s="338">
        <f t="shared" si="779"/>
        <v>1</v>
      </c>
      <c r="Z343" s="338">
        <f t="shared" si="780"/>
        <v>1</v>
      </c>
      <c r="AA343" s="338">
        <f t="shared" si="780"/>
        <v>1</v>
      </c>
      <c r="AB343" s="338">
        <f t="shared" si="774"/>
        <v>1</v>
      </c>
      <c r="AC343" s="341">
        <f t="shared" si="781"/>
        <v>1017500</v>
      </c>
      <c r="AD343" s="340">
        <f t="shared" si="782"/>
        <v>0</v>
      </c>
      <c r="AE343" s="207"/>
      <c r="AF343" s="207"/>
      <c r="AG343" s="609" t="s">
        <v>1205</v>
      </c>
      <c r="AH343" s="609" t="s">
        <v>280</v>
      </c>
      <c r="AI343" s="561" t="s">
        <v>333</v>
      </c>
      <c r="AJ343" s="609" t="s">
        <v>107</v>
      </c>
      <c r="AK343" s="610">
        <v>125</v>
      </c>
      <c r="AL343" s="663">
        <v>10819</v>
      </c>
      <c r="AM343" s="612">
        <v>1352375</v>
      </c>
      <c r="AN343" s="612"/>
      <c r="AO343" s="612"/>
      <c r="AP343" s="612"/>
      <c r="AQ343" s="338">
        <f t="shared" si="783"/>
        <v>1</v>
      </c>
      <c r="AR343" s="338">
        <f t="shared" si="784"/>
        <v>1</v>
      </c>
      <c r="AS343" s="338">
        <f t="shared" si="785"/>
        <v>1</v>
      </c>
      <c r="AT343" s="338">
        <f t="shared" si="786"/>
        <v>1</v>
      </c>
      <c r="AU343" s="338">
        <f t="shared" si="787"/>
        <v>1</v>
      </c>
      <c r="AV343" s="338">
        <f t="shared" si="788"/>
        <v>1</v>
      </c>
      <c r="AW343" s="341">
        <f t="shared" si="789"/>
        <v>1352375</v>
      </c>
      <c r="AX343" s="340">
        <f t="shared" si="790"/>
        <v>0</v>
      </c>
      <c r="BA343" s="609" t="s">
        <v>1205</v>
      </c>
      <c r="BB343" s="609" t="s">
        <v>280</v>
      </c>
      <c r="BC343" s="561" t="s">
        <v>333</v>
      </c>
      <c r="BD343" s="609" t="s">
        <v>107</v>
      </c>
      <c r="BE343" s="610">
        <v>125</v>
      </c>
      <c r="BF343" s="663">
        <v>5157</v>
      </c>
      <c r="BG343" s="612">
        <v>644625</v>
      </c>
      <c r="BH343" s="612"/>
      <c r="BI343" s="612"/>
      <c r="BJ343" s="612"/>
      <c r="BK343" s="338">
        <f t="shared" si="791"/>
        <v>1</v>
      </c>
      <c r="BL343" s="338">
        <f t="shared" si="792"/>
        <v>1</v>
      </c>
      <c r="BM343" s="338">
        <f t="shared" si="793"/>
        <v>1</v>
      </c>
      <c r="BN343" s="338">
        <f t="shared" si="794"/>
        <v>1</v>
      </c>
      <c r="BO343" s="338">
        <f t="shared" si="795"/>
        <v>1</v>
      </c>
      <c r="BP343" s="338">
        <f t="shared" si="796"/>
        <v>1</v>
      </c>
      <c r="BQ343" s="341">
        <f t="shared" si="797"/>
        <v>644625</v>
      </c>
      <c r="BR343" s="340">
        <f t="shared" si="798"/>
        <v>0</v>
      </c>
    </row>
    <row r="344" spans="1:70" s="288" customFormat="1" ht="15.75" x14ac:dyDescent="0.2">
      <c r="A344" s="215">
        <f t="shared" si="749"/>
        <v>331</v>
      </c>
      <c r="B344" s="449" t="s">
        <v>1206</v>
      </c>
      <c r="C344" s="449" t="s">
        <v>280</v>
      </c>
      <c r="D344" s="577" t="s">
        <v>334</v>
      </c>
      <c r="E344" s="449" t="s">
        <v>107</v>
      </c>
      <c r="F344" s="450">
        <v>35</v>
      </c>
      <c r="G344" s="537"/>
      <c r="H344" s="451">
        <v>0</v>
      </c>
      <c r="I344" s="528"/>
      <c r="J344" s="528"/>
      <c r="K344" s="199"/>
      <c r="L344" s="199"/>
      <c r="M344" s="609" t="s">
        <v>1206</v>
      </c>
      <c r="N344" s="609" t="s">
        <v>280</v>
      </c>
      <c r="O344" s="561" t="s">
        <v>334</v>
      </c>
      <c r="P344" s="609" t="s">
        <v>107</v>
      </c>
      <c r="Q344" s="610">
        <v>35</v>
      </c>
      <c r="R344" s="663">
        <v>9342</v>
      </c>
      <c r="S344" s="612">
        <v>326970</v>
      </c>
      <c r="T344" s="612"/>
      <c r="U344" s="612"/>
      <c r="V344" s="612"/>
      <c r="W344" s="338">
        <f t="shared" si="777"/>
        <v>1</v>
      </c>
      <c r="X344" s="338">
        <f t="shared" si="778"/>
        <v>1</v>
      </c>
      <c r="Y344" s="338">
        <f t="shared" si="779"/>
        <v>1</v>
      </c>
      <c r="Z344" s="338">
        <f t="shared" si="780"/>
        <v>1</v>
      </c>
      <c r="AA344" s="338">
        <f t="shared" si="780"/>
        <v>1</v>
      </c>
      <c r="AB344" s="338">
        <f t="shared" si="774"/>
        <v>1</v>
      </c>
      <c r="AC344" s="341">
        <f t="shared" si="781"/>
        <v>326970</v>
      </c>
      <c r="AD344" s="340">
        <f t="shared" si="782"/>
        <v>0</v>
      </c>
      <c r="AE344" s="207"/>
      <c r="AF344" s="207"/>
      <c r="AG344" s="609" t="s">
        <v>1206</v>
      </c>
      <c r="AH344" s="609" t="s">
        <v>280</v>
      </c>
      <c r="AI344" s="561" t="s">
        <v>334</v>
      </c>
      <c r="AJ344" s="609" t="s">
        <v>107</v>
      </c>
      <c r="AK344" s="610">
        <v>35</v>
      </c>
      <c r="AL344" s="663">
        <v>12757</v>
      </c>
      <c r="AM344" s="612">
        <v>446495</v>
      </c>
      <c r="AN344" s="612"/>
      <c r="AO344" s="612"/>
      <c r="AP344" s="612"/>
      <c r="AQ344" s="338">
        <f t="shared" si="783"/>
        <v>1</v>
      </c>
      <c r="AR344" s="338">
        <f t="shared" si="784"/>
        <v>1</v>
      </c>
      <c r="AS344" s="338">
        <f t="shared" si="785"/>
        <v>1</v>
      </c>
      <c r="AT344" s="338">
        <f t="shared" si="786"/>
        <v>1</v>
      </c>
      <c r="AU344" s="338">
        <f t="shared" si="787"/>
        <v>1</v>
      </c>
      <c r="AV344" s="338">
        <f t="shared" si="788"/>
        <v>1</v>
      </c>
      <c r="AW344" s="341">
        <f t="shared" si="789"/>
        <v>446495</v>
      </c>
      <c r="AX344" s="340">
        <f t="shared" si="790"/>
        <v>0</v>
      </c>
      <c r="BA344" s="609" t="s">
        <v>1206</v>
      </c>
      <c r="BB344" s="609" t="s">
        <v>280</v>
      </c>
      <c r="BC344" s="561" t="s">
        <v>334</v>
      </c>
      <c r="BD344" s="609" t="s">
        <v>107</v>
      </c>
      <c r="BE344" s="610">
        <v>35</v>
      </c>
      <c r="BF344" s="663">
        <v>6867</v>
      </c>
      <c r="BG344" s="612">
        <v>240345</v>
      </c>
      <c r="BH344" s="612"/>
      <c r="BI344" s="612"/>
      <c r="BJ344" s="612"/>
      <c r="BK344" s="338">
        <f t="shared" si="791"/>
        <v>1</v>
      </c>
      <c r="BL344" s="338">
        <f t="shared" si="792"/>
        <v>1</v>
      </c>
      <c r="BM344" s="338">
        <f t="shared" si="793"/>
        <v>1</v>
      </c>
      <c r="BN344" s="338">
        <f t="shared" si="794"/>
        <v>1</v>
      </c>
      <c r="BO344" s="338">
        <f t="shared" si="795"/>
        <v>1</v>
      </c>
      <c r="BP344" s="338">
        <f t="shared" si="796"/>
        <v>1</v>
      </c>
      <c r="BQ344" s="341">
        <f t="shared" si="797"/>
        <v>240345</v>
      </c>
      <c r="BR344" s="340">
        <f t="shared" si="798"/>
        <v>0</v>
      </c>
    </row>
    <row r="345" spans="1:70" s="288" customFormat="1" ht="15.75" x14ac:dyDescent="0.2">
      <c r="A345" s="215">
        <f t="shared" si="749"/>
        <v>332</v>
      </c>
      <c r="B345" s="449" t="s">
        <v>1207</v>
      </c>
      <c r="C345" s="449" t="s">
        <v>280</v>
      </c>
      <c r="D345" s="577" t="s">
        <v>335</v>
      </c>
      <c r="E345" s="449" t="s">
        <v>107</v>
      </c>
      <c r="F345" s="450">
        <v>15</v>
      </c>
      <c r="G345" s="537"/>
      <c r="H345" s="451">
        <v>0</v>
      </c>
      <c r="I345" s="528"/>
      <c r="J345" s="528"/>
      <c r="K345" s="199"/>
      <c r="L345" s="199"/>
      <c r="M345" s="609" t="s">
        <v>1207</v>
      </c>
      <c r="N345" s="609" t="s">
        <v>280</v>
      </c>
      <c r="O345" s="561" t="s">
        <v>335</v>
      </c>
      <c r="P345" s="609" t="s">
        <v>107</v>
      </c>
      <c r="Q345" s="610">
        <v>15</v>
      </c>
      <c r="R345" s="663">
        <v>7137</v>
      </c>
      <c r="S345" s="612">
        <v>107055</v>
      </c>
      <c r="T345" s="612"/>
      <c r="U345" s="612"/>
      <c r="V345" s="612"/>
      <c r="W345" s="338">
        <f t="shared" si="777"/>
        <v>1</v>
      </c>
      <c r="X345" s="338">
        <f t="shared" si="778"/>
        <v>1</v>
      </c>
      <c r="Y345" s="338">
        <f t="shared" si="779"/>
        <v>1</v>
      </c>
      <c r="Z345" s="338">
        <f t="shared" si="780"/>
        <v>1</v>
      </c>
      <c r="AA345" s="338">
        <f t="shared" si="780"/>
        <v>1</v>
      </c>
      <c r="AB345" s="338">
        <f t="shared" si="774"/>
        <v>1</v>
      </c>
      <c r="AC345" s="341">
        <f t="shared" si="781"/>
        <v>107055</v>
      </c>
      <c r="AD345" s="340">
        <f t="shared" si="782"/>
        <v>0</v>
      </c>
      <c r="AE345" s="207"/>
      <c r="AF345" s="207"/>
      <c r="AG345" s="609" t="s">
        <v>1207</v>
      </c>
      <c r="AH345" s="609" t="s">
        <v>280</v>
      </c>
      <c r="AI345" s="561" t="s">
        <v>335</v>
      </c>
      <c r="AJ345" s="609" t="s">
        <v>107</v>
      </c>
      <c r="AK345" s="610">
        <v>15</v>
      </c>
      <c r="AL345" s="663">
        <v>10936</v>
      </c>
      <c r="AM345" s="612">
        <v>164040</v>
      </c>
      <c r="AN345" s="612"/>
      <c r="AO345" s="612"/>
      <c r="AP345" s="612"/>
      <c r="AQ345" s="338">
        <f t="shared" si="783"/>
        <v>1</v>
      </c>
      <c r="AR345" s="338">
        <f t="shared" si="784"/>
        <v>1</v>
      </c>
      <c r="AS345" s="338">
        <f t="shared" si="785"/>
        <v>1</v>
      </c>
      <c r="AT345" s="338">
        <f t="shared" si="786"/>
        <v>1</v>
      </c>
      <c r="AU345" s="338">
        <f t="shared" si="787"/>
        <v>1</v>
      </c>
      <c r="AV345" s="338">
        <f t="shared" si="788"/>
        <v>1</v>
      </c>
      <c r="AW345" s="341">
        <f t="shared" si="789"/>
        <v>164040</v>
      </c>
      <c r="AX345" s="340">
        <f t="shared" si="790"/>
        <v>0</v>
      </c>
      <c r="BA345" s="609" t="s">
        <v>1207</v>
      </c>
      <c r="BB345" s="609" t="s">
        <v>280</v>
      </c>
      <c r="BC345" s="561" t="s">
        <v>335</v>
      </c>
      <c r="BD345" s="609" t="s">
        <v>107</v>
      </c>
      <c r="BE345" s="610">
        <v>15</v>
      </c>
      <c r="BF345" s="663">
        <v>3680</v>
      </c>
      <c r="BG345" s="612">
        <v>55200</v>
      </c>
      <c r="BH345" s="612"/>
      <c r="BI345" s="612"/>
      <c r="BJ345" s="612"/>
      <c r="BK345" s="338">
        <f t="shared" si="791"/>
        <v>1</v>
      </c>
      <c r="BL345" s="338">
        <f t="shared" si="792"/>
        <v>1</v>
      </c>
      <c r="BM345" s="338">
        <f t="shared" si="793"/>
        <v>1</v>
      </c>
      <c r="BN345" s="338">
        <f t="shared" si="794"/>
        <v>1</v>
      </c>
      <c r="BO345" s="338">
        <f t="shared" si="795"/>
        <v>1</v>
      </c>
      <c r="BP345" s="338">
        <f t="shared" si="796"/>
        <v>1</v>
      </c>
      <c r="BQ345" s="341">
        <f t="shared" si="797"/>
        <v>55200</v>
      </c>
      <c r="BR345" s="340">
        <f t="shared" si="798"/>
        <v>0</v>
      </c>
    </row>
    <row r="346" spans="1:70" s="288" customFormat="1" ht="15.75" x14ac:dyDescent="0.2">
      <c r="A346" s="215">
        <f t="shared" si="749"/>
        <v>333</v>
      </c>
      <c r="B346" s="449" t="s">
        <v>1208</v>
      </c>
      <c r="C346" s="449" t="s">
        <v>280</v>
      </c>
      <c r="D346" s="577" t="s">
        <v>336</v>
      </c>
      <c r="E346" s="449" t="s">
        <v>107</v>
      </c>
      <c r="F346" s="450">
        <v>100</v>
      </c>
      <c r="G346" s="537"/>
      <c r="H346" s="451">
        <v>0</v>
      </c>
      <c r="I346" s="528"/>
      <c r="J346" s="528"/>
      <c r="K346" s="199"/>
      <c r="L346" s="199"/>
      <c r="M346" s="609" t="s">
        <v>1208</v>
      </c>
      <c r="N346" s="609" t="s">
        <v>280</v>
      </c>
      <c r="O346" s="561" t="s">
        <v>336</v>
      </c>
      <c r="P346" s="609" t="s">
        <v>107</v>
      </c>
      <c r="Q346" s="610">
        <v>100</v>
      </c>
      <c r="R346" s="663">
        <v>11219</v>
      </c>
      <c r="S346" s="612">
        <v>1121900</v>
      </c>
      <c r="T346" s="612"/>
      <c r="U346" s="612"/>
      <c r="V346" s="612"/>
      <c r="W346" s="338">
        <f t="shared" si="777"/>
        <v>1</v>
      </c>
      <c r="X346" s="338">
        <f t="shared" si="778"/>
        <v>1</v>
      </c>
      <c r="Y346" s="338">
        <f t="shared" si="779"/>
        <v>1</v>
      </c>
      <c r="Z346" s="338">
        <f t="shared" si="780"/>
        <v>1</v>
      </c>
      <c r="AA346" s="338">
        <f t="shared" si="780"/>
        <v>1</v>
      </c>
      <c r="AB346" s="338">
        <f t="shared" si="774"/>
        <v>1</v>
      </c>
      <c r="AC346" s="341">
        <f t="shared" si="781"/>
        <v>1121900</v>
      </c>
      <c r="AD346" s="340">
        <f t="shared" si="782"/>
        <v>0</v>
      </c>
      <c r="AE346" s="207"/>
      <c r="AF346" s="207"/>
      <c r="AG346" s="609" t="s">
        <v>1208</v>
      </c>
      <c r="AH346" s="609" t="s">
        <v>280</v>
      </c>
      <c r="AI346" s="561" t="s">
        <v>336</v>
      </c>
      <c r="AJ346" s="609" t="s">
        <v>107</v>
      </c>
      <c r="AK346" s="610">
        <v>100</v>
      </c>
      <c r="AL346" s="663">
        <v>16012</v>
      </c>
      <c r="AM346" s="612">
        <v>1601200</v>
      </c>
      <c r="AN346" s="612"/>
      <c r="AO346" s="612"/>
      <c r="AP346" s="612"/>
      <c r="AQ346" s="338">
        <f t="shared" si="783"/>
        <v>1</v>
      </c>
      <c r="AR346" s="338">
        <f t="shared" si="784"/>
        <v>1</v>
      </c>
      <c r="AS346" s="338">
        <f t="shared" si="785"/>
        <v>1</v>
      </c>
      <c r="AT346" s="338">
        <f t="shared" si="786"/>
        <v>1</v>
      </c>
      <c r="AU346" s="338">
        <f t="shared" si="787"/>
        <v>1</v>
      </c>
      <c r="AV346" s="338">
        <f t="shared" si="788"/>
        <v>1</v>
      </c>
      <c r="AW346" s="341">
        <f t="shared" si="789"/>
        <v>1601200</v>
      </c>
      <c r="AX346" s="340">
        <f t="shared" si="790"/>
        <v>0</v>
      </c>
      <c r="BA346" s="609" t="s">
        <v>1208</v>
      </c>
      <c r="BB346" s="609" t="s">
        <v>280</v>
      </c>
      <c r="BC346" s="561" t="s">
        <v>336</v>
      </c>
      <c r="BD346" s="609" t="s">
        <v>107</v>
      </c>
      <c r="BE346" s="610">
        <v>100</v>
      </c>
      <c r="BF346" s="663">
        <v>9265</v>
      </c>
      <c r="BG346" s="612">
        <v>926500</v>
      </c>
      <c r="BH346" s="612"/>
      <c r="BI346" s="612"/>
      <c r="BJ346" s="612"/>
      <c r="BK346" s="338">
        <f t="shared" si="791"/>
        <v>1</v>
      </c>
      <c r="BL346" s="338">
        <f t="shared" si="792"/>
        <v>1</v>
      </c>
      <c r="BM346" s="338">
        <f t="shared" si="793"/>
        <v>1</v>
      </c>
      <c r="BN346" s="338">
        <f t="shared" si="794"/>
        <v>1</v>
      </c>
      <c r="BO346" s="338">
        <f t="shared" si="795"/>
        <v>1</v>
      </c>
      <c r="BP346" s="338">
        <f t="shared" si="796"/>
        <v>1</v>
      </c>
      <c r="BQ346" s="341">
        <f t="shared" si="797"/>
        <v>926500</v>
      </c>
      <c r="BR346" s="340">
        <f t="shared" si="798"/>
        <v>0</v>
      </c>
    </row>
    <row r="347" spans="1:70" s="288" customFormat="1" ht="15.75" x14ac:dyDescent="0.2">
      <c r="A347" s="215">
        <f t="shared" si="749"/>
        <v>334</v>
      </c>
      <c r="B347" s="449" t="s">
        <v>1209</v>
      </c>
      <c r="C347" s="449" t="s">
        <v>280</v>
      </c>
      <c r="D347" s="577" t="s">
        <v>337</v>
      </c>
      <c r="E347" s="449" t="s">
        <v>107</v>
      </c>
      <c r="F347" s="450">
        <v>15</v>
      </c>
      <c r="G347" s="537"/>
      <c r="H347" s="451">
        <v>0</v>
      </c>
      <c r="I347" s="528"/>
      <c r="J347" s="528"/>
      <c r="K347" s="199"/>
      <c r="L347" s="199"/>
      <c r="M347" s="609" t="s">
        <v>1209</v>
      </c>
      <c r="N347" s="609" t="s">
        <v>280</v>
      </c>
      <c r="O347" s="561" t="s">
        <v>337</v>
      </c>
      <c r="P347" s="609" t="s">
        <v>107</v>
      </c>
      <c r="Q347" s="610">
        <v>15</v>
      </c>
      <c r="R347" s="663">
        <v>9214</v>
      </c>
      <c r="S347" s="612">
        <v>138210</v>
      </c>
      <c r="T347" s="612"/>
      <c r="U347" s="612"/>
      <c r="V347" s="612"/>
      <c r="W347" s="338">
        <f t="shared" si="777"/>
        <v>1</v>
      </c>
      <c r="X347" s="338">
        <f t="shared" si="778"/>
        <v>1</v>
      </c>
      <c r="Y347" s="338">
        <f t="shared" si="779"/>
        <v>1</v>
      </c>
      <c r="Z347" s="338">
        <f t="shared" si="780"/>
        <v>1</v>
      </c>
      <c r="AA347" s="338">
        <f t="shared" si="780"/>
        <v>1</v>
      </c>
      <c r="AB347" s="338">
        <f t="shared" si="774"/>
        <v>1</v>
      </c>
      <c r="AC347" s="341">
        <f t="shared" si="781"/>
        <v>138210</v>
      </c>
      <c r="AD347" s="340">
        <f t="shared" si="782"/>
        <v>0</v>
      </c>
      <c r="AE347" s="207"/>
      <c r="AF347" s="207"/>
      <c r="AG347" s="609" t="s">
        <v>1209</v>
      </c>
      <c r="AH347" s="609" t="s">
        <v>280</v>
      </c>
      <c r="AI347" s="561" t="s">
        <v>337</v>
      </c>
      <c r="AJ347" s="609" t="s">
        <v>107</v>
      </c>
      <c r="AK347" s="610">
        <v>15</v>
      </c>
      <c r="AL347" s="663">
        <v>14571</v>
      </c>
      <c r="AM347" s="612">
        <v>218565</v>
      </c>
      <c r="AN347" s="612"/>
      <c r="AO347" s="612"/>
      <c r="AP347" s="612"/>
      <c r="AQ347" s="338">
        <f t="shared" si="783"/>
        <v>1</v>
      </c>
      <c r="AR347" s="338">
        <f t="shared" si="784"/>
        <v>1</v>
      </c>
      <c r="AS347" s="338">
        <f t="shared" si="785"/>
        <v>1</v>
      </c>
      <c r="AT347" s="338">
        <f t="shared" si="786"/>
        <v>1</v>
      </c>
      <c r="AU347" s="338">
        <f t="shared" si="787"/>
        <v>1</v>
      </c>
      <c r="AV347" s="338">
        <f t="shared" si="788"/>
        <v>1</v>
      </c>
      <c r="AW347" s="341">
        <f t="shared" si="789"/>
        <v>218565</v>
      </c>
      <c r="AX347" s="340">
        <f t="shared" si="790"/>
        <v>0</v>
      </c>
      <c r="BA347" s="609" t="s">
        <v>1209</v>
      </c>
      <c r="BB347" s="609" t="s">
        <v>280</v>
      </c>
      <c r="BC347" s="561" t="s">
        <v>337</v>
      </c>
      <c r="BD347" s="609" t="s">
        <v>107</v>
      </c>
      <c r="BE347" s="610">
        <v>15</v>
      </c>
      <c r="BF347" s="663">
        <v>6399</v>
      </c>
      <c r="BG347" s="612">
        <v>95985</v>
      </c>
      <c r="BH347" s="612"/>
      <c r="BI347" s="612"/>
      <c r="BJ347" s="612"/>
      <c r="BK347" s="338">
        <f t="shared" si="791"/>
        <v>1</v>
      </c>
      <c r="BL347" s="338">
        <f t="shared" si="792"/>
        <v>1</v>
      </c>
      <c r="BM347" s="338">
        <f t="shared" si="793"/>
        <v>1</v>
      </c>
      <c r="BN347" s="338">
        <f t="shared" si="794"/>
        <v>1</v>
      </c>
      <c r="BO347" s="338">
        <f t="shared" si="795"/>
        <v>1</v>
      </c>
      <c r="BP347" s="338">
        <f t="shared" si="796"/>
        <v>1</v>
      </c>
      <c r="BQ347" s="341">
        <f t="shared" si="797"/>
        <v>95985</v>
      </c>
      <c r="BR347" s="340">
        <f t="shared" si="798"/>
        <v>0</v>
      </c>
    </row>
    <row r="348" spans="1:70" s="288" customFormat="1" ht="15.75" x14ac:dyDescent="0.2">
      <c r="A348" s="215">
        <f t="shared" si="749"/>
        <v>335</v>
      </c>
      <c r="B348" s="449" t="s">
        <v>1210</v>
      </c>
      <c r="C348" s="449" t="s">
        <v>280</v>
      </c>
      <c r="D348" s="577" t="s">
        <v>338</v>
      </c>
      <c r="E348" s="449" t="s">
        <v>107</v>
      </c>
      <c r="F348" s="450">
        <v>4</v>
      </c>
      <c r="G348" s="537"/>
      <c r="H348" s="451">
        <v>0</v>
      </c>
      <c r="I348" s="528"/>
      <c r="J348" s="528"/>
      <c r="K348" s="199"/>
      <c r="L348" s="199"/>
      <c r="M348" s="609" t="s">
        <v>1210</v>
      </c>
      <c r="N348" s="609" t="s">
        <v>280</v>
      </c>
      <c r="O348" s="561" t="s">
        <v>338</v>
      </c>
      <c r="P348" s="609" t="s">
        <v>107</v>
      </c>
      <c r="Q348" s="610">
        <v>4</v>
      </c>
      <c r="R348" s="663">
        <v>13822</v>
      </c>
      <c r="S348" s="612">
        <v>55288</v>
      </c>
      <c r="T348" s="612"/>
      <c r="U348" s="612"/>
      <c r="V348" s="612"/>
      <c r="W348" s="338">
        <f t="shared" ref="W348" si="799">IF(EXACT(VLOOKUP(M348,OFERTA_0,3,FALSE),O348),1,0)</f>
        <v>1</v>
      </c>
      <c r="X348" s="338">
        <f t="shared" ref="X348" si="800">IF(EXACT(VLOOKUP(M348,OFERTA_0,4,FALSE),P348),1,0)</f>
        <v>1</v>
      </c>
      <c r="Y348" s="338">
        <f t="shared" ref="Y348" si="801">IF(EXACT(VLOOKUP(M348,OFERTA_0,5,FALSE),Q348),1,0)</f>
        <v>1</v>
      </c>
      <c r="Z348" s="338">
        <f t="shared" ref="Z348" si="802">IF(R348=0,0,1)</f>
        <v>1</v>
      </c>
      <c r="AA348" s="338">
        <f t="shared" ref="AA348" si="803">IF(S348=0,0,1)</f>
        <v>1</v>
      </c>
      <c r="AB348" s="338">
        <f t="shared" ref="AB348" si="804">PRODUCT(W348:AA348)</f>
        <v>1</v>
      </c>
      <c r="AC348" s="341">
        <f t="shared" ref="AC348" si="805">ROUND(S348,0)</f>
        <v>55288</v>
      </c>
      <c r="AD348" s="340">
        <f t="shared" ref="AD348" si="806">S348-AC348</f>
        <v>0</v>
      </c>
      <c r="AE348" s="207"/>
      <c r="AF348" s="207"/>
      <c r="AG348" s="609" t="s">
        <v>1210</v>
      </c>
      <c r="AH348" s="609" t="s">
        <v>280</v>
      </c>
      <c r="AI348" s="561" t="s">
        <v>338</v>
      </c>
      <c r="AJ348" s="609" t="s">
        <v>107</v>
      </c>
      <c r="AK348" s="610">
        <v>4</v>
      </c>
      <c r="AL348" s="663">
        <v>19435</v>
      </c>
      <c r="AM348" s="612">
        <v>77740</v>
      </c>
      <c r="AN348" s="612"/>
      <c r="AO348" s="612"/>
      <c r="AP348" s="612"/>
      <c r="AQ348" s="338">
        <f t="shared" si="783"/>
        <v>1</v>
      </c>
      <c r="AR348" s="338">
        <f t="shared" si="784"/>
        <v>1</v>
      </c>
      <c r="AS348" s="338">
        <f t="shared" si="785"/>
        <v>1</v>
      </c>
      <c r="AT348" s="338">
        <f t="shared" si="786"/>
        <v>1</v>
      </c>
      <c r="AU348" s="338">
        <f t="shared" si="787"/>
        <v>1</v>
      </c>
      <c r="AV348" s="338">
        <f t="shared" si="788"/>
        <v>1</v>
      </c>
      <c r="AW348" s="341">
        <f t="shared" si="789"/>
        <v>77740</v>
      </c>
      <c r="AX348" s="340">
        <f t="shared" si="790"/>
        <v>0</v>
      </c>
      <c r="BA348" s="609" t="s">
        <v>1210</v>
      </c>
      <c r="BB348" s="609" t="s">
        <v>280</v>
      </c>
      <c r="BC348" s="561" t="s">
        <v>338</v>
      </c>
      <c r="BD348" s="609" t="s">
        <v>107</v>
      </c>
      <c r="BE348" s="610">
        <v>4</v>
      </c>
      <c r="BF348" s="663">
        <v>11526</v>
      </c>
      <c r="BG348" s="612">
        <v>46104</v>
      </c>
      <c r="BH348" s="612"/>
      <c r="BI348" s="612"/>
      <c r="BJ348" s="612"/>
      <c r="BK348" s="338">
        <f t="shared" si="791"/>
        <v>1</v>
      </c>
      <c r="BL348" s="338">
        <f t="shared" si="792"/>
        <v>1</v>
      </c>
      <c r="BM348" s="338">
        <f t="shared" si="793"/>
        <v>1</v>
      </c>
      <c r="BN348" s="338">
        <f t="shared" si="794"/>
        <v>1</v>
      </c>
      <c r="BO348" s="338">
        <f t="shared" si="795"/>
        <v>1</v>
      </c>
      <c r="BP348" s="338">
        <f t="shared" si="796"/>
        <v>1</v>
      </c>
      <c r="BQ348" s="341">
        <f t="shared" si="797"/>
        <v>46104</v>
      </c>
      <c r="BR348" s="340">
        <f t="shared" si="798"/>
        <v>0</v>
      </c>
    </row>
    <row r="349" spans="1:70" s="288" customFormat="1" ht="15.75" x14ac:dyDescent="0.2">
      <c r="A349" s="215">
        <f t="shared" si="749"/>
        <v>336</v>
      </c>
      <c r="B349" s="449" t="s">
        <v>1211</v>
      </c>
      <c r="C349" s="449" t="s">
        <v>280</v>
      </c>
      <c r="D349" s="577" t="s">
        <v>339</v>
      </c>
      <c r="E349" s="449" t="s">
        <v>107</v>
      </c>
      <c r="F349" s="450">
        <v>30</v>
      </c>
      <c r="G349" s="537"/>
      <c r="H349" s="451">
        <v>0</v>
      </c>
      <c r="I349" s="528"/>
      <c r="J349" s="528"/>
      <c r="K349" s="199"/>
      <c r="L349" s="199"/>
      <c r="M349" s="609" t="s">
        <v>1211</v>
      </c>
      <c r="N349" s="609" t="s">
        <v>280</v>
      </c>
      <c r="O349" s="561" t="s">
        <v>339</v>
      </c>
      <c r="P349" s="609" t="s">
        <v>107</v>
      </c>
      <c r="Q349" s="610">
        <v>30</v>
      </c>
      <c r="R349" s="663">
        <v>16301</v>
      </c>
      <c r="S349" s="612">
        <v>489030</v>
      </c>
      <c r="T349" s="612"/>
      <c r="U349" s="612"/>
      <c r="V349" s="612"/>
      <c r="W349" s="338">
        <f t="shared" ref="W349:W380" si="807">IF(EXACT(VLOOKUP(M349,OFERTA_0,3,FALSE),O349),1,0)</f>
        <v>1</v>
      </c>
      <c r="X349" s="338">
        <f t="shared" ref="X349:X380" si="808">IF(EXACT(VLOOKUP(M349,OFERTA_0,4,FALSE),P349),1,0)</f>
        <v>1</v>
      </c>
      <c r="Y349" s="338">
        <f t="shared" ref="Y349:Y380" si="809">IF(EXACT(VLOOKUP(M349,OFERTA_0,5,FALSE),Q349),1,0)</f>
        <v>1</v>
      </c>
      <c r="Z349" s="338">
        <f t="shared" ref="Z349:Z380" si="810">IF(R349=0,0,1)</f>
        <v>1</v>
      </c>
      <c r="AA349" s="338">
        <f t="shared" ref="AA349:AA380" si="811">IF(S349=0,0,1)</f>
        <v>1</v>
      </c>
      <c r="AB349" s="338">
        <f t="shared" si="774"/>
        <v>1</v>
      </c>
      <c r="AC349" s="341">
        <f t="shared" ref="AC349:AC380" si="812">ROUND(S349,0)</f>
        <v>489030</v>
      </c>
      <c r="AD349" s="340">
        <f t="shared" ref="AD349:AD380" si="813">S349-AC349</f>
        <v>0</v>
      </c>
      <c r="AE349" s="207"/>
      <c r="AF349" s="207"/>
      <c r="AG349" s="609" t="s">
        <v>1211</v>
      </c>
      <c r="AH349" s="609" t="s">
        <v>280</v>
      </c>
      <c r="AI349" s="561" t="s">
        <v>339</v>
      </c>
      <c r="AJ349" s="609" t="s">
        <v>107</v>
      </c>
      <c r="AK349" s="610">
        <v>30</v>
      </c>
      <c r="AL349" s="663">
        <v>23130</v>
      </c>
      <c r="AM349" s="612">
        <v>693900</v>
      </c>
      <c r="AN349" s="612"/>
      <c r="AO349" s="612"/>
      <c r="AP349" s="612"/>
      <c r="AQ349" s="338">
        <f t="shared" si="783"/>
        <v>1</v>
      </c>
      <c r="AR349" s="338">
        <f t="shared" si="784"/>
        <v>1</v>
      </c>
      <c r="AS349" s="338">
        <f t="shared" si="785"/>
        <v>1</v>
      </c>
      <c r="AT349" s="338">
        <f t="shared" si="786"/>
        <v>1</v>
      </c>
      <c r="AU349" s="338">
        <f t="shared" si="787"/>
        <v>1</v>
      </c>
      <c r="AV349" s="338">
        <f t="shared" si="788"/>
        <v>1</v>
      </c>
      <c r="AW349" s="341">
        <f t="shared" si="789"/>
        <v>693900</v>
      </c>
      <c r="AX349" s="340">
        <f t="shared" si="790"/>
        <v>0</v>
      </c>
      <c r="BA349" s="609" t="s">
        <v>1211</v>
      </c>
      <c r="BB349" s="609" t="s">
        <v>280</v>
      </c>
      <c r="BC349" s="561" t="s">
        <v>339</v>
      </c>
      <c r="BD349" s="609" t="s">
        <v>107</v>
      </c>
      <c r="BE349" s="610">
        <v>30</v>
      </c>
      <c r="BF349" s="663">
        <v>15050</v>
      </c>
      <c r="BG349" s="612">
        <v>451500</v>
      </c>
      <c r="BH349" s="612"/>
      <c r="BI349" s="612"/>
      <c r="BJ349" s="612"/>
      <c r="BK349" s="338">
        <f t="shared" si="791"/>
        <v>1</v>
      </c>
      <c r="BL349" s="338">
        <f t="shared" si="792"/>
        <v>1</v>
      </c>
      <c r="BM349" s="338">
        <f t="shared" si="793"/>
        <v>1</v>
      </c>
      <c r="BN349" s="338">
        <f t="shared" si="794"/>
        <v>1</v>
      </c>
      <c r="BO349" s="338">
        <f t="shared" si="795"/>
        <v>1</v>
      </c>
      <c r="BP349" s="338">
        <f t="shared" si="796"/>
        <v>1</v>
      </c>
      <c r="BQ349" s="341">
        <f t="shared" si="797"/>
        <v>451500</v>
      </c>
      <c r="BR349" s="340">
        <f t="shared" si="798"/>
        <v>0</v>
      </c>
    </row>
    <row r="350" spans="1:70" s="288" customFormat="1" ht="15.75" x14ac:dyDescent="0.2">
      <c r="A350" s="215">
        <f t="shared" si="749"/>
        <v>337</v>
      </c>
      <c r="B350" s="449" t="s">
        <v>1212</v>
      </c>
      <c r="C350" s="449" t="s">
        <v>280</v>
      </c>
      <c r="D350" s="577" t="s">
        <v>340</v>
      </c>
      <c r="E350" s="449" t="s">
        <v>107</v>
      </c>
      <c r="F350" s="450">
        <v>40</v>
      </c>
      <c r="G350" s="537"/>
      <c r="H350" s="451">
        <v>0</v>
      </c>
      <c r="I350" s="528"/>
      <c r="J350" s="528"/>
      <c r="K350" s="199"/>
      <c r="L350" s="199"/>
      <c r="M350" s="609" t="s">
        <v>1212</v>
      </c>
      <c r="N350" s="609" t="s">
        <v>280</v>
      </c>
      <c r="O350" s="561" t="s">
        <v>340</v>
      </c>
      <c r="P350" s="609" t="s">
        <v>107</v>
      </c>
      <c r="Q350" s="610">
        <v>40</v>
      </c>
      <c r="R350" s="663">
        <v>22248</v>
      </c>
      <c r="S350" s="612">
        <v>889920</v>
      </c>
      <c r="T350" s="612"/>
      <c r="U350" s="612"/>
      <c r="V350" s="612"/>
      <c r="W350" s="338">
        <f t="shared" si="807"/>
        <v>1</v>
      </c>
      <c r="X350" s="338">
        <f t="shared" si="808"/>
        <v>1</v>
      </c>
      <c r="Y350" s="338">
        <f t="shared" si="809"/>
        <v>1</v>
      </c>
      <c r="Z350" s="338">
        <f t="shared" si="810"/>
        <v>1</v>
      </c>
      <c r="AA350" s="338">
        <f t="shared" si="811"/>
        <v>1</v>
      </c>
      <c r="AB350" s="338">
        <f>PRODUCT(W350:AA350)</f>
        <v>1</v>
      </c>
      <c r="AC350" s="341">
        <f t="shared" si="812"/>
        <v>889920</v>
      </c>
      <c r="AD350" s="340">
        <f t="shared" si="813"/>
        <v>0</v>
      </c>
      <c r="AE350" s="207"/>
      <c r="AF350" s="207"/>
      <c r="AG350" s="609" t="s">
        <v>1212</v>
      </c>
      <c r="AH350" s="609" t="s">
        <v>280</v>
      </c>
      <c r="AI350" s="561" t="s">
        <v>340</v>
      </c>
      <c r="AJ350" s="609" t="s">
        <v>107</v>
      </c>
      <c r="AK350" s="610">
        <v>40</v>
      </c>
      <c r="AL350" s="663">
        <v>30425</v>
      </c>
      <c r="AM350" s="612">
        <v>1217000</v>
      </c>
      <c r="AN350" s="612"/>
      <c r="AO350" s="612"/>
      <c r="AP350" s="612"/>
      <c r="AQ350" s="338">
        <f t="shared" si="783"/>
        <v>1</v>
      </c>
      <c r="AR350" s="338">
        <f t="shared" si="784"/>
        <v>1</v>
      </c>
      <c r="AS350" s="338">
        <f t="shared" si="785"/>
        <v>1</v>
      </c>
      <c r="AT350" s="338">
        <f t="shared" si="786"/>
        <v>1</v>
      </c>
      <c r="AU350" s="338">
        <f t="shared" si="787"/>
        <v>1</v>
      </c>
      <c r="AV350" s="338">
        <f>PRODUCT(AQ350:AU350)</f>
        <v>1</v>
      </c>
      <c r="AW350" s="341">
        <f t="shared" si="789"/>
        <v>1217000</v>
      </c>
      <c r="AX350" s="340">
        <f t="shared" si="790"/>
        <v>0</v>
      </c>
      <c r="BA350" s="609" t="s">
        <v>1212</v>
      </c>
      <c r="BB350" s="609" t="s">
        <v>280</v>
      </c>
      <c r="BC350" s="561" t="s">
        <v>340</v>
      </c>
      <c r="BD350" s="609" t="s">
        <v>107</v>
      </c>
      <c r="BE350" s="610">
        <v>40</v>
      </c>
      <c r="BF350" s="663">
        <v>23078</v>
      </c>
      <c r="BG350" s="612">
        <v>923120</v>
      </c>
      <c r="BH350" s="612"/>
      <c r="BI350" s="612"/>
      <c r="BJ350" s="612"/>
      <c r="BK350" s="338">
        <f t="shared" si="791"/>
        <v>1</v>
      </c>
      <c r="BL350" s="338">
        <f t="shared" si="792"/>
        <v>1</v>
      </c>
      <c r="BM350" s="338">
        <f t="shared" si="793"/>
        <v>1</v>
      </c>
      <c r="BN350" s="338">
        <f t="shared" si="794"/>
        <v>1</v>
      </c>
      <c r="BO350" s="338">
        <f t="shared" si="795"/>
        <v>1</v>
      </c>
      <c r="BP350" s="338">
        <f>PRODUCT(BK350:BO350)</f>
        <v>1</v>
      </c>
      <c r="BQ350" s="341">
        <f t="shared" si="797"/>
        <v>923120</v>
      </c>
      <c r="BR350" s="340">
        <f t="shared" si="798"/>
        <v>0</v>
      </c>
    </row>
    <row r="351" spans="1:70" s="288" customFormat="1" ht="15.75" x14ac:dyDescent="0.2">
      <c r="A351" s="215">
        <f t="shared" si="749"/>
        <v>338</v>
      </c>
      <c r="B351" s="449" t="s">
        <v>1213</v>
      </c>
      <c r="C351" s="449" t="s">
        <v>280</v>
      </c>
      <c r="D351" s="577" t="s">
        <v>341</v>
      </c>
      <c r="E351" s="449" t="s">
        <v>107</v>
      </c>
      <c r="F351" s="450">
        <v>80</v>
      </c>
      <c r="G351" s="537"/>
      <c r="H351" s="451">
        <v>0</v>
      </c>
      <c r="I351" s="528"/>
      <c r="J351" s="528"/>
      <c r="K351" s="199"/>
      <c r="L351" s="199"/>
      <c r="M351" s="609" t="s">
        <v>1213</v>
      </c>
      <c r="N351" s="609" t="s">
        <v>280</v>
      </c>
      <c r="O351" s="561" t="s">
        <v>341</v>
      </c>
      <c r="P351" s="609" t="s">
        <v>107</v>
      </c>
      <c r="Q351" s="610">
        <v>80</v>
      </c>
      <c r="R351" s="663">
        <v>33125</v>
      </c>
      <c r="S351" s="612">
        <v>2650000</v>
      </c>
      <c r="T351" s="612"/>
      <c r="U351" s="612"/>
      <c r="V351" s="612"/>
      <c r="W351" s="338">
        <f t="shared" si="807"/>
        <v>1</v>
      </c>
      <c r="X351" s="338">
        <f t="shared" si="808"/>
        <v>1</v>
      </c>
      <c r="Y351" s="338">
        <f t="shared" si="809"/>
        <v>1</v>
      </c>
      <c r="Z351" s="338">
        <f t="shared" si="810"/>
        <v>1</v>
      </c>
      <c r="AA351" s="338">
        <f t="shared" si="811"/>
        <v>1</v>
      </c>
      <c r="AB351" s="338">
        <f t="shared" ref="AB351:AB401" si="814">PRODUCT(W351:AA351)</f>
        <v>1</v>
      </c>
      <c r="AC351" s="341">
        <f t="shared" si="812"/>
        <v>2650000</v>
      </c>
      <c r="AD351" s="340">
        <f t="shared" si="813"/>
        <v>0</v>
      </c>
      <c r="AE351" s="207"/>
      <c r="AF351" s="207"/>
      <c r="AG351" s="609" t="s">
        <v>1213</v>
      </c>
      <c r="AH351" s="609" t="s">
        <v>280</v>
      </c>
      <c r="AI351" s="561" t="s">
        <v>341</v>
      </c>
      <c r="AJ351" s="609" t="s">
        <v>107</v>
      </c>
      <c r="AK351" s="610">
        <v>80</v>
      </c>
      <c r="AL351" s="663">
        <v>42728</v>
      </c>
      <c r="AM351" s="612">
        <v>3418240</v>
      </c>
      <c r="AN351" s="612"/>
      <c r="AO351" s="612"/>
      <c r="AP351" s="612"/>
      <c r="AQ351" s="338">
        <f t="shared" si="783"/>
        <v>1</v>
      </c>
      <c r="AR351" s="338">
        <f t="shared" si="784"/>
        <v>1</v>
      </c>
      <c r="AS351" s="338">
        <f t="shared" si="785"/>
        <v>1</v>
      </c>
      <c r="AT351" s="338">
        <f t="shared" si="786"/>
        <v>1</v>
      </c>
      <c r="AU351" s="338">
        <f t="shared" si="787"/>
        <v>1</v>
      </c>
      <c r="AV351" s="338">
        <f t="shared" ref="AV351:AV401" si="815">PRODUCT(AQ351:AU351)</f>
        <v>1</v>
      </c>
      <c r="AW351" s="341">
        <f t="shared" si="789"/>
        <v>3418240</v>
      </c>
      <c r="AX351" s="340">
        <f t="shared" si="790"/>
        <v>0</v>
      </c>
      <c r="BA351" s="609" t="s">
        <v>1213</v>
      </c>
      <c r="BB351" s="609" t="s">
        <v>280</v>
      </c>
      <c r="BC351" s="561" t="s">
        <v>341</v>
      </c>
      <c r="BD351" s="609" t="s">
        <v>107</v>
      </c>
      <c r="BE351" s="610">
        <v>80</v>
      </c>
      <c r="BF351" s="663">
        <v>37402</v>
      </c>
      <c r="BG351" s="612">
        <v>2992160</v>
      </c>
      <c r="BH351" s="612"/>
      <c r="BI351" s="612"/>
      <c r="BJ351" s="612"/>
      <c r="BK351" s="338">
        <f t="shared" si="791"/>
        <v>1</v>
      </c>
      <c r="BL351" s="338">
        <f t="shared" si="792"/>
        <v>1</v>
      </c>
      <c r="BM351" s="338">
        <f t="shared" si="793"/>
        <v>1</v>
      </c>
      <c r="BN351" s="338">
        <f t="shared" si="794"/>
        <v>1</v>
      </c>
      <c r="BO351" s="338">
        <f t="shared" si="795"/>
        <v>1</v>
      </c>
      <c r="BP351" s="338">
        <f t="shared" ref="BP351:BP401" si="816">PRODUCT(BK351:BO351)</f>
        <v>1</v>
      </c>
      <c r="BQ351" s="341">
        <f t="shared" si="797"/>
        <v>2992160</v>
      </c>
      <c r="BR351" s="340">
        <f t="shared" si="798"/>
        <v>0</v>
      </c>
    </row>
    <row r="352" spans="1:70" s="288" customFormat="1" ht="15.75" x14ac:dyDescent="0.2">
      <c r="A352" s="215">
        <f t="shared" si="749"/>
        <v>339</v>
      </c>
      <c r="B352" s="449" t="s">
        <v>1214</v>
      </c>
      <c r="C352" s="449" t="s">
        <v>280</v>
      </c>
      <c r="D352" s="577" t="s">
        <v>342</v>
      </c>
      <c r="E352" s="449" t="s">
        <v>107</v>
      </c>
      <c r="F352" s="450">
        <v>80</v>
      </c>
      <c r="G352" s="537"/>
      <c r="H352" s="451">
        <v>0</v>
      </c>
      <c r="I352" s="528"/>
      <c r="J352" s="528"/>
      <c r="K352" s="199"/>
      <c r="L352" s="199"/>
      <c r="M352" s="609" t="s">
        <v>1214</v>
      </c>
      <c r="N352" s="609" t="s">
        <v>280</v>
      </c>
      <c r="O352" s="561" t="s">
        <v>342</v>
      </c>
      <c r="P352" s="609" t="s">
        <v>107</v>
      </c>
      <c r="Q352" s="610">
        <v>80</v>
      </c>
      <c r="R352" s="663">
        <v>42242</v>
      </c>
      <c r="S352" s="612">
        <v>3379360</v>
      </c>
      <c r="T352" s="612"/>
      <c r="U352" s="612"/>
      <c r="V352" s="612"/>
      <c r="W352" s="338">
        <f t="shared" si="807"/>
        <v>1</v>
      </c>
      <c r="X352" s="338">
        <f t="shared" si="808"/>
        <v>1</v>
      </c>
      <c r="Y352" s="338">
        <f t="shared" si="809"/>
        <v>1</v>
      </c>
      <c r="Z352" s="338">
        <f t="shared" si="810"/>
        <v>1</v>
      </c>
      <c r="AA352" s="338">
        <f t="shared" si="811"/>
        <v>1</v>
      </c>
      <c r="AB352" s="338">
        <f t="shared" si="814"/>
        <v>1</v>
      </c>
      <c r="AC352" s="341">
        <f t="shared" si="812"/>
        <v>3379360</v>
      </c>
      <c r="AD352" s="340">
        <f t="shared" si="813"/>
        <v>0</v>
      </c>
      <c r="AE352" s="207"/>
      <c r="AF352" s="207"/>
      <c r="AG352" s="609" t="s">
        <v>1214</v>
      </c>
      <c r="AH352" s="609" t="s">
        <v>280</v>
      </c>
      <c r="AI352" s="561" t="s">
        <v>342</v>
      </c>
      <c r="AJ352" s="609" t="s">
        <v>107</v>
      </c>
      <c r="AK352" s="610">
        <v>80</v>
      </c>
      <c r="AL352" s="663">
        <v>53745</v>
      </c>
      <c r="AM352" s="612">
        <v>4299600</v>
      </c>
      <c r="AN352" s="612"/>
      <c r="AO352" s="612"/>
      <c r="AP352" s="612"/>
      <c r="AQ352" s="338">
        <f t="shared" si="783"/>
        <v>1</v>
      </c>
      <c r="AR352" s="338">
        <f t="shared" si="784"/>
        <v>1</v>
      </c>
      <c r="AS352" s="338">
        <f t="shared" si="785"/>
        <v>1</v>
      </c>
      <c r="AT352" s="338">
        <f t="shared" si="786"/>
        <v>1</v>
      </c>
      <c r="AU352" s="338">
        <f t="shared" si="787"/>
        <v>1</v>
      </c>
      <c r="AV352" s="338">
        <f t="shared" si="815"/>
        <v>1</v>
      </c>
      <c r="AW352" s="341">
        <f t="shared" si="789"/>
        <v>4299600</v>
      </c>
      <c r="AX352" s="340">
        <f t="shared" si="790"/>
        <v>0</v>
      </c>
      <c r="BA352" s="609" t="s">
        <v>1214</v>
      </c>
      <c r="BB352" s="609" t="s">
        <v>280</v>
      </c>
      <c r="BC352" s="561" t="s">
        <v>342</v>
      </c>
      <c r="BD352" s="609" t="s">
        <v>107</v>
      </c>
      <c r="BE352" s="610">
        <v>80</v>
      </c>
      <c r="BF352" s="663">
        <v>50701</v>
      </c>
      <c r="BG352" s="612">
        <v>4056080</v>
      </c>
      <c r="BH352" s="612"/>
      <c r="BI352" s="612"/>
      <c r="BJ352" s="612"/>
      <c r="BK352" s="338">
        <f t="shared" si="791"/>
        <v>1</v>
      </c>
      <c r="BL352" s="338">
        <f t="shared" si="792"/>
        <v>1</v>
      </c>
      <c r="BM352" s="338">
        <f t="shared" si="793"/>
        <v>1</v>
      </c>
      <c r="BN352" s="338">
        <f t="shared" si="794"/>
        <v>1</v>
      </c>
      <c r="BO352" s="338">
        <f t="shared" si="795"/>
        <v>1</v>
      </c>
      <c r="BP352" s="338">
        <f t="shared" si="816"/>
        <v>1</v>
      </c>
      <c r="BQ352" s="341">
        <f t="shared" si="797"/>
        <v>4056080</v>
      </c>
      <c r="BR352" s="340">
        <f t="shared" si="798"/>
        <v>0</v>
      </c>
    </row>
    <row r="353" spans="1:70" s="288" customFormat="1" ht="15.75" x14ac:dyDescent="0.2">
      <c r="A353" s="215">
        <f t="shared" si="749"/>
        <v>340</v>
      </c>
      <c r="B353" s="449" t="s">
        <v>1215</v>
      </c>
      <c r="C353" s="449" t="s">
        <v>275</v>
      </c>
      <c r="D353" s="577" t="s">
        <v>343</v>
      </c>
      <c r="E353" s="449" t="s">
        <v>107</v>
      </c>
      <c r="F353" s="450">
        <v>80</v>
      </c>
      <c r="G353" s="537"/>
      <c r="H353" s="451">
        <v>0</v>
      </c>
      <c r="I353" s="528"/>
      <c r="J353" s="528"/>
      <c r="K353" s="199"/>
      <c r="L353" s="199"/>
      <c r="M353" s="609" t="s">
        <v>1215</v>
      </c>
      <c r="N353" s="609" t="s">
        <v>275</v>
      </c>
      <c r="O353" s="561" t="s">
        <v>343</v>
      </c>
      <c r="P353" s="609" t="s">
        <v>107</v>
      </c>
      <c r="Q353" s="610">
        <v>80</v>
      </c>
      <c r="R353" s="663">
        <v>67829</v>
      </c>
      <c r="S353" s="612">
        <v>5426320</v>
      </c>
      <c r="T353" s="612"/>
      <c r="U353" s="612"/>
      <c r="V353" s="612"/>
      <c r="W353" s="338">
        <f t="shared" si="807"/>
        <v>1</v>
      </c>
      <c r="X353" s="338">
        <f t="shared" si="808"/>
        <v>1</v>
      </c>
      <c r="Y353" s="338">
        <f t="shared" si="809"/>
        <v>1</v>
      </c>
      <c r="Z353" s="338">
        <f t="shared" si="810"/>
        <v>1</v>
      </c>
      <c r="AA353" s="338">
        <f t="shared" si="811"/>
        <v>1</v>
      </c>
      <c r="AB353" s="338">
        <f t="shared" si="814"/>
        <v>1</v>
      </c>
      <c r="AC353" s="341">
        <f t="shared" si="812"/>
        <v>5426320</v>
      </c>
      <c r="AD353" s="340">
        <f t="shared" si="813"/>
        <v>0</v>
      </c>
      <c r="AE353" s="207"/>
      <c r="AF353" s="207"/>
      <c r="AG353" s="609" t="s">
        <v>1215</v>
      </c>
      <c r="AH353" s="609" t="s">
        <v>275</v>
      </c>
      <c r="AI353" s="561" t="s">
        <v>343</v>
      </c>
      <c r="AJ353" s="609" t="s">
        <v>107</v>
      </c>
      <c r="AK353" s="610">
        <v>80</v>
      </c>
      <c r="AL353" s="663">
        <v>110180</v>
      </c>
      <c r="AM353" s="612">
        <v>8814400</v>
      </c>
      <c r="AN353" s="612"/>
      <c r="AO353" s="612"/>
      <c r="AP353" s="612"/>
      <c r="AQ353" s="338">
        <f t="shared" si="783"/>
        <v>1</v>
      </c>
      <c r="AR353" s="338">
        <f t="shared" si="784"/>
        <v>1</v>
      </c>
      <c r="AS353" s="338">
        <f t="shared" si="785"/>
        <v>1</v>
      </c>
      <c r="AT353" s="338">
        <f t="shared" si="786"/>
        <v>1</v>
      </c>
      <c r="AU353" s="338">
        <f t="shared" si="787"/>
        <v>1</v>
      </c>
      <c r="AV353" s="338">
        <f t="shared" si="815"/>
        <v>1</v>
      </c>
      <c r="AW353" s="341">
        <f t="shared" si="789"/>
        <v>8814400</v>
      </c>
      <c r="AX353" s="340">
        <f t="shared" si="790"/>
        <v>0</v>
      </c>
      <c r="BA353" s="609" t="s">
        <v>1215</v>
      </c>
      <c r="BB353" s="609" t="s">
        <v>275</v>
      </c>
      <c r="BC353" s="561" t="s">
        <v>343</v>
      </c>
      <c r="BD353" s="609" t="s">
        <v>107</v>
      </c>
      <c r="BE353" s="610">
        <v>80</v>
      </c>
      <c r="BF353" s="663">
        <v>85176</v>
      </c>
      <c r="BG353" s="612">
        <v>6814080</v>
      </c>
      <c r="BH353" s="612"/>
      <c r="BI353" s="612"/>
      <c r="BJ353" s="612"/>
      <c r="BK353" s="338">
        <f t="shared" si="791"/>
        <v>1</v>
      </c>
      <c r="BL353" s="338">
        <f t="shared" si="792"/>
        <v>1</v>
      </c>
      <c r="BM353" s="338">
        <f t="shared" si="793"/>
        <v>1</v>
      </c>
      <c r="BN353" s="338">
        <f t="shared" si="794"/>
        <v>1</v>
      </c>
      <c r="BO353" s="338">
        <f t="shared" si="795"/>
        <v>1</v>
      </c>
      <c r="BP353" s="338">
        <f t="shared" si="816"/>
        <v>1</v>
      </c>
      <c r="BQ353" s="341">
        <f t="shared" si="797"/>
        <v>6814080</v>
      </c>
      <c r="BR353" s="340">
        <f t="shared" si="798"/>
        <v>0</v>
      </c>
    </row>
    <row r="354" spans="1:70" s="288" customFormat="1" ht="15.75" x14ac:dyDescent="0.2">
      <c r="A354" s="215">
        <f t="shared" si="749"/>
        <v>341</v>
      </c>
      <c r="B354" s="449" t="s">
        <v>1216</v>
      </c>
      <c r="C354" s="449" t="s">
        <v>280</v>
      </c>
      <c r="D354" s="577" t="s">
        <v>344</v>
      </c>
      <c r="E354" s="449" t="s">
        <v>93</v>
      </c>
      <c r="F354" s="450">
        <v>20</v>
      </c>
      <c r="G354" s="537"/>
      <c r="H354" s="451">
        <v>0</v>
      </c>
      <c r="I354" s="528"/>
      <c r="J354" s="528"/>
      <c r="K354" s="199"/>
      <c r="L354" s="199"/>
      <c r="M354" s="609" t="s">
        <v>1216</v>
      </c>
      <c r="N354" s="609" t="s">
        <v>280</v>
      </c>
      <c r="O354" s="561" t="s">
        <v>344</v>
      </c>
      <c r="P354" s="609" t="s">
        <v>93</v>
      </c>
      <c r="Q354" s="610">
        <v>20</v>
      </c>
      <c r="R354" s="663">
        <v>7489</v>
      </c>
      <c r="S354" s="612">
        <v>149780</v>
      </c>
      <c r="T354" s="612"/>
      <c r="U354" s="612"/>
      <c r="V354" s="612"/>
      <c r="W354" s="338">
        <f t="shared" si="807"/>
        <v>1</v>
      </c>
      <c r="X354" s="338">
        <f t="shared" si="808"/>
        <v>1</v>
      </c>
      <c r="Y354" s="338">
        <f t="shared" si="809"/>
        <v>1</v>
      </c>
      <c r="Z354" s="338">
        <f t="shared" si="810"/>
        <v>1</v>
      </c>
      <c r="AA354" s="338">
        <f t="shared" si="811"/>
        <v>1</v>
      </c>
      <c r="AB354" s="338">
        <f t="shared" si="814"/>
        <v>1</v>
      </c>
      <c r="AC354" s="341">
        <f t="shared" si="812"/>
        <v>149780</v>
      </c>
      <c r="AD354" s="340">
        <f t="shared" si="813"/>
        <v>0</v>
      </c>
      <c r="AE354" s="207"/>
      <c r="AF354" s="207"/>
      <c r="AG354" s="609" t="s">
        <v>1216</v>
      </c>
      <c r="AH354" s="609" t="s">
        <v>280</v>
      </c>
      <c r="AI354" s="561" t="s">
        <v>344</v>
      </c>
      <c r="AJ354" s="609" t="s">
        <v>93</v>
      </c>
      <c r="AK354" s="610">
        <v>20</v>
      </c>
      <c r="AL354" s="663">
        <v>3117</v>
      </c>
      <c r="AM354" s="612">
        <v>62340</v>
      </c>
      <c r="AN354" s="612"/>
      <c r="AO354" s="612"/>
      <c r="AP354" s="612"/>
      <c r="AQ354" s="338">
        <f t="shared" si="783"/>
        <v>1</v>
      </c>
      <c r="AR354" s="338">
        <f t="shared" si="784"/>
        <v>1</v>
      </c>
      <c r="AS354" s="338">
        <f t="shared" si="785"/>
        <v>1</v>
      </c>
      <c r="AT354" s="338">
        <f t="shared" si="786"/>
        <v>1</v>
      </c>
      <c r="AU354" s="338">
        <f t="shared" si="787"/>
        <v>1</v>
      </c>
      <c r="AV354" s="338">
        <f t="shared" si="815"/>
        <v>1</v>
      </c>
      <c r="AW354" s="341">
        <f t="shared" si="789"/>
        <v>62340</v>
      </c>
      <c r="AX354" s="340">
        <f t="shared" si="790"/>
        <v>0</v>
      </c>
      <c r="BA354" s="609" t="s">
        <v>1216</v>
      </c>
      <c r="BB354" s="609" t="s">
        <v>280</v>
      </c>
      <c r="BC354" s="561" t="s">
        <v>344</v>
      </c>
      <c r="BD354" s="609" t="s">
        <v>93</v>
      </c>
      <c r="BE354" s="610">
        <v>20</v>
      </c>
      <c r="BF354" s="663">
        <v>2807</v>
      </c>
      <c r="BG354" s="612">
        <v>56140</v>
      </c>
      <c r="BH354" s="612"/>
      <c r="BI354" s="612"/>
      <c r="BJ354" s="612"/>
      <c r="BK354" s="338">
        <f t="shared" si="791"/>
        <v>1</v>
      </c>
      <c r="BL354" s="338">
        <f t="shared" si="792"/>
        <v>1</v>
      </c>
      <c r="BM354" s="338">
        <f t="shared" si="793"/>
        <v>1</v>
      </c>
      <c r="BN354" s="338">
        <f t="shared" si="794"/>
        <v>1</v>
      </c>
      <c r="BO354" s="338">
        <f t="shared" si="795"/>
        <v>1</v>
      </c>
      <c r="BP354" s="338">
        <f t="shared" si="816"/>
        <v>1</v>
      </c>
      <c r="BQ354" s="341">
        <f t="shared" si="797"/>
        <v>56140</v>
      </c>
      <c r="BR354" s="340">
        <f t="shared" si="798"/>
        <v>0</v>
      </c>
    </row>
    <row r="355" spans="1:70" s="288" customFormat="1" ht="15.75" x14ac:dyDescent="0.2">
      <c r="A355" s="215">
        <f t="shared" si="749"/>
        <v>342</v>
      </c>
      <c r="B355" s="449" t="s">
        <v>1217</v>
      </c>
      <c r="C355" s="449" t="s">
        <v>280</v>
      </c>
      <c r="D355" s="577" t="s">
        <v>345</v>
      </c>
      <c r="E355" s="449" t="s">
        <v>93</v>
      </c>
      <c r="F355" s="450">
        <v>30</v>
      </c>
      <c r="G355" s="537"/>
      <c r="H355" s="451">
        <v>0</v>
      </c>
      <c r="I355" s="528"/>
      <c r="J355" s="528"/>
      <c r="K355" s="199"/>
      <c r="L355" s="199"/>
      <c r="M355" s="609" t="s">
        <v>1217</v>
      </c>
      <c r="N355" s="609" t="s">
        <v>280</v>
      </c>
      <c r="O355" s="561" t="s">
        <v>345</v>
      </c>
      <c r="P355" s="609" t="s">
        <v>93</v>
      </c>
      <c r="Q355" s="610">
        <v>30</v>
      </c>
      <c r="R355" s="663">
        <v>10411</v>
      </c>
      <c r="S355" s="612">
        <v>312330</v>
      </c>
      <c r="T355" s="612"/>
      <c r="U355" s="612"/>
      <c r="V355" s="612"/>
      <c r="W355" s="338">
        <f t="shared" si="807"/>
        <v>1</v>
      </c>
      <c r="X355" s="338">
        <f t="shared" si="808"/>
        <v>1</v>
      </c>
      <c r="Y355" s="338">
        <f t="shared" si="809"/>
        <v>1</v>
      </c>
      <c r="Z355" s="338">
        <f t="shared" si="810"/>
        <v>1</v>
      </c>
      <c r="AA355" s="338">
        <f t="shared" si="811"/>
        <v>1</v>
      </c>
      <c r="AB355" s="338">
        <f t="shared" si="814"/>
        <v>1</v>
      </c>
      <c r="AC355" s="341">
        <f t="shared" si="812"/>
        <v>312330</v>
      </c>
      <c r="AD355" s="340">
        <f t="shared" si="813"/>
        <v>0</v>
      </c>
      <c r="AE355" s="207"/>
      <c r="AF355" s="207"/>
      <c r="AG355" s="609" t="s">
        <v>1217</v>
      </c>
      <c r="AH355" s="609" t="s">
        <v>280</v>
      </c>
      <c r="AI355" s="561" t="s">
        <v>345</v>
      </c>
      <c r="AJ355" s="609" t="s">
        <v>93</v>
      </c>
      <c r="AK355" s="610">
        <v>30</v>
      </c>
      <c r="AL355" s="663">
        <v>5318</v>
      </c>
      <c r="AM355" s="612">
        <v>159540</v>
      </c>
      <c r="AN355" s="612"/>
      <c r="AO355" s="612"/>
      <c r="AP355" s="612"/>
      <c r="AQ355" s="338">
        <f t="shared" si="783"/>
        <v>1</v>
      </c>
      <c r="AR355" s="338">
        <f t="shared" si="784"/>
        <v>1</v>
      </c>
      <c r="AS355" s="338">
        <f t="shared" si="785"/>
        <v>1</v>
      </c>
      <c r="AT355" s="338">
        <f t="shared" si="786"/>
        <v>1</v>
      </c>
      <c r="AU355" s="338">
        <f t="shared" si="787"/>
        <v>1</v>
      </c>
      <c r="AV355" s="338">
        <f t="shared" si="815"/>
        <v>1</v>
      </c>
      <c r="AW355" s="341">
        <f t="shared" si="789"/>
        <v>159540</v>
      </c>
      <c r="AX355" s="340">
        <f t="shared" si="790"/>
        <v>0</v>
      </c>
      <c r="BA355" s="609" t="s">
        <v>1217</v>
      </c>
      <c r="BB355" s="609" t="s">
        <v>280</v>
      </c>
      <c r="BC355" s="561" t="s">
        <v>345</v>
      </c>
      <c r="BD355" s="609" t="s">
        <v>93</v>
      </c>
      <c r="BE355" s="610">
        <v>30</v>
      </c>
      <c r="BF355" s="663">
        <v>5535</v>
      </c>
      <c r="BG355" s="612">
        <v>166050</v>
      </c>
      <c r="BH355" s="612"/>
      <c r="BI355" s="612"/>
      <c r="BJ355" s="612"/>
      <c r="BK355" s="338">
        <f t="shared" si="791"/>
        <v>1</v>
      </c>
      <c r="BL355" s="338">
        <f t="shared" si="792"/>
        <v>1</v>
      </c>
      <c r="BM355" s="338">
        <f t="shared" si="793"/>
        <v>1</v>
      </c>
      <c r="BN355" s="338">
        <f t="shared" si="794"/>
        <v>1</v>
      </c>
      <c r="BO355" s="338">
        <f t="shared" si="795"/>
        <v>1</v>
      </c>
      <c r="BP355" s="338">
        <f t="shared" si="816"/>
        <v>1</v>
      </c>
      <c r="BQ355" s="341">
        <f t="shared" si="797"/>
        <v>166050</v>
      </c>
      <c r="BR355" s="340">
        <f t="shared" si="798"/>
        <v>0</v>
      </c>
    </row>
    <row r="356" spans="1:70" s="288" customFormat="1" ht="15.75" x14ac:dyDescent="0.2">
      <c r="A356" s="215">
        <f t="shared" si="749"/>
        <v>343</v>
      </c>
      <c r="B356" s="449" t="s">
        <v>1218</v>
      </c>
      <c r="C356" s="449" t="s">
        <v>280</v>
      </c>
      <c r="D356" s="577" t="s">
        <v>346</v>
      </c>
      <c r="E356" s="449" t="s">
        <v>93</v>
      </c>
      <c r="F356" s="450">
        <v>40</v>
      </c>
      <c r="G356" s="537"/>
      <c r="H356" s="451">
        <v>0</v>
      </c>
      <c r="I356" s="528"/>
      <c r="J356" s="528"/>
      <c r="K356" s="199"/>
      <c r="L356" s="199"/>
      <c r="M356" s="609" t="s">
        <v>1218</v>
      </c>
      <c r="N356" s="609" t="s">
        <v>280</v>
      </c>
      <c r="O356" s="561" t="s">
        <v>346</v>
      </c>
      <c r="P356" s="609" t="s">
        <v>93</v>
      </c>
      <c r="Q356" s="610">
        <v>40</v>
      </c>
      <c r="R356" s="663">
        <v>10411</v>
      </c>
      <c r="S356" s="612">
        <v>416440</v>
      </c>
      <c r="T356" s="612"/>
      <c r="U356" s="612"/>
      <c r="V356" s="612"/>
      <c r="W356" s="338">
        <f t="shared" si="807"/>
        <v>1</v>
      </c>
      <c r="X356" s="338">
        <f t="shared" si="808"/>
        <v>1</v>
      </c>
      <c r="Y356" s="338">
        <f t="shared" si="809"/>
        <v>1</v>
      </c>
      <c r="Z356" s="338">
        <f t="shared" si="810"/>
        <v>1</v>
      </c>
      <c r="AA356" s="338">
        <f t="shared" si="811"/>
        <v>1</v>
      </c>
      <c r="AB356" s="338">
        <f t="shared" si="814"/>
        <v>1</v>
      </c>
      <c r="AC356" s="341">
        <f t="shared" si="812"/>
        <v>416440</v>
      </c>
      <c r="AD356" s="340">
        <f t="shared" si="813"/>
        <v>0</v>
      </c>
      <c r="AE356" s="207"/>
      <c r="AF356" s="207"/>
      <c r="AG356" s="609" t="s">
        <v>1218</v>
      </c>
      <c r="AH356" s="609" t="s">
        <v>280</v>
      </c>
      <c r="AI356" s="561" t="s">
        <v>346</v>
      </c>
      <c r="AJ356" s="609" t="s">
        <v>93</v>
      </c>
      <c r="AK356" s="610">
        <v>40</v>
      </c>
      <c r="AL356" s="663">
        <v>5396</v>
      </c>
      <c r="AM356" s="612">
        <v>215840</v>
      </c>
      <c r="AN356" s="612"/>
      <c r="AO356" s="612"/>
      <c r="AP356" s="612"/>
      <c r="AQ356" s="338">
        <f t="shared" si="783"/>
        <v>1</v>
      </c>
      <c r="AR356" s="338">
        <f t="shared" si="784"/>
        <v>1</v>
      </c>
      <c r="AS356" s="338">
        <f t="shared" si="785"/>
        <v>1</v>
      </c>
      <c r="AT356" s="338">
        <f t="shared" si="786"/>
        <v>1</v>
      </c>
      <c r="AU356" s="338">
        <f t="shared" si="787"/>
        <v>1</v>
      </c>
      <c r="AV356" s="338">
        <f t="shared" si="815"/>
        <v>1</v>
      </c>
      <c r="AW356" s="341">
        <f t="shared" si="789"/>
        <v>215840</v>
      </c>
      <c r="AX356" s="340">
        <f t="shared" si="790"/>
        <v>0</v>
      </c>
      <c r="BA356" s="609" t="s">
        <v>1218</v>
      </c>
      <c r="BB356" s="609" t="s">
        <v>280</v>
      </c>
      <c r="BC356" s="561" t="s">
        <v>346</v>
      </c>
      <c r="BD356" s="609" t="s">
        <v>93</v>
      </c>
      <c r="BE356" s="610">
        <v>40</v>
      </c>
      <c r="BF356" s="663">
        <v>5535</v>
      </c>
      <c r="BG356" s="612">
        <v>221400</v>
      </c>
      <c r="BH356" s="612"/>
      <c r="BI356" s="612"/>
      <c r="BJ356" s="612"/>
      <c r="BK356" s="338">
        <f t="shared" si="791"/>
        <v>1</v>
      </c>
      <c r="BL356" s="338">
        <f t="shared" si="792"/>
        <v>1</v>
      </c>
      <c r="BM356" s="338">
        <f t="shared" si="793"/>
        <v>1</v>
      </c>
      <c r="BN356" s="338">
        <f t="shared" si="794"/>
        <v>1</v>
      </c>
      <c r="BO356" s="338">
        <f t="shared" si="795"/>
        <v>1</v>
      </c>
      <c r="BP356" s="338">
        <f t="shared" si="816"/>
        <v>1</v>
      </c>
      <c r="BQ356" s="341">
        <f t="shared" si="797"/>
        <v>221400</v>
      </c>
      <c r="BR356" s="340">
        <f t="shared" si="798"/>
        <v>0</v>
      </c>
    </row>
    <row r="357" spans="1:70" s="288" customFormat="1" ht="15.75" x14ac:dyDescent="0.2">
      <c r="A357" s="215">
        <f t="shared" si="749"/>
        <v>344</v>
      </c>
      <c r="B357" s="449" t="s">
        <v>1219</v>
      </c>
      <c r="C357" s="449" t="s">
        <v>280</v>
      </c>
      <c r="D357" s="577" t="s">
        <v>347</v>
      </c>
      <c r="E357" s="449" t="s">
        <v>93</v>
      </c>
      <c r="F357" s="450">
        <v>80</v>
      </c>
      <c r="G357" s="537"/>
      <c r="H357" s="451">
        <v>0</v>
      </c>
      <c r="I357" s="528"/>
      <c r="J357" s="528"/>
      <c r="K357" s="199"/>
      <c r="L357" s="199"/>
      <c r="M357" s="609" t="s">
        <v>1219</v>
      </c>
      <c r="N357" s="609" t="s">
        <v>280</v>
      </c>
      <c r="O357" s="561" t="s">
        <v>347</v>
      </c>
      <c r="P357" s="609" t="s">
        <v>93</v>
      </c>
      <c r="Q357" s="610">
        <v>80</v>
      </c>
      <c r="R357" s="663">
        <v>5114</v>
      </c>
      <c r="S357" s="612">
        <v>409120</v>
      </c>
      <c r="T357" s="612"/>
      <c r="U357" s="612"/>
      <c r="V357" s="612"/>
      <c r="W357" s="338">
        <f t="shared" si="807"/>
        <v>1</v>
      </c>
      <c r="X357" s="338">
        <f t="shared" si="808"/>
        <v>1</v>
      </c>
      <c r="Y357" s="338">
        <f t="shared" si="809"/>
        <v>1</v>
      </c>
      <c r="Z357" s="338">
        <f t="shared" si="810"/>
        <v>1</v>
      </c>
      <c r="AA357" s="338">
        <f t="shared" si="811"/>
        <v>1</v>
      </c>
      <c r="AB357" s="338">
        <f t="shared" si="814"/>
        <v>1</v>
      </c>
      <c r="AC357" s="341">
        <f t="shared" si="812"/>
        <v>409120</v>
      </c>
      <c r="AD357" s="340">
        <f t="shared" si="813"/>
        <v>0</v>
      </c>
      <c r="AE357" s="207"/>
      <c r="AF357" s="207"/>
      <c r="AG357" s="609" t="s">
        <v>1219</v>
      </c>
      <c r="AH357" s="609" t="s">
        <v>280</v>
      </c>
      <c r="AI357" s="561" t="s">
        <v>347</v>
      </c>
      <c r="AJ357" s="609" t="s">
        <v>93</v>
      </c>
      <c r="AK357" s="610">
        <v>80</v>
      </c>
      <c r="AL357" s="663">
        <v>1596</v>
      </c>
      <c r="AM357" s="612">
        <v>127680</v>
      </c>
      <c r="AN357" s="612"/>
      <c r="AO357" s="612"/>
      <c r="AP357" s="612"/>
      <c r="AQ357" s="338">
        <f t="shared" si="783"/>
        <v>1</v>
      </c>
      <c r="AR357" s="338">
        <f t="shared" si="784"/>
        <v>1</v>
      </c>
      <c r="AS357" s="338">
        <f t="shared" si="785"/>
        <v>1</v>
      </c>
      <c r="AT357" s="338">
        <f t="shared" si="786"/>
        <v>1</v>
      </c>
      <c r="AU357" s="338">
        <f t="shared" si="787"/>
        <v>1</v>
      </c>
      <c r="AV357" s="338">
        <f t="shared" si="815"/>
        <v>1</v>
      </c>
      <c r="AW357" s="341">
        <f t="shared" si="789"/>
        <v>127680</v>
      </c>
      <c r="AX357" s="340">
        <f t="shared" si="790"/>
        <v>0</v>
      </c>
      <c r="BA357" s="609" t="s">
        <v>1219</v>
      </c>
      <c r="BB357" s="609" t="s">
        <v>280</v>
      </c>
      <c r="BC357" s="561" t="s">
        <v>347</v>
      </c>
      <c r="BD357" s="609" t="s">
        <v>93</v>
      </c>
      <c r="BE357" s="610">
        <v>80</v>
      </c>
      <c r="BF357" s="663">
        <v>855</v>
      </c>
      <c r="BG357" s="612">
        <v>68400</v>
      </c>
      <c r="BH357" s="612"/>
      <c r="BI357" s="612"/>
      <c r="BJ357" s="612"/>
      <c r="BK357" s="338">
        <f t="shared" si="791"/>
        <v>1</v>
      </c>
      <c r="BL357" s="338">
        <f t="shared" si="792"/>
        <v>1</v>
      </c>
      <c r="BM357" s="338">
        <f t="shared" si="793"/>
        <v>1</v>
      </c>
      <c r="BN357" s="338">
        <f t="shared" si="794"/>
        <v>1</v>
      </c>
      <c r="BO357" s="338">
        <f t="shared" si="795"/>
        <v>1</v>
      </c>
      <c r="BP357" s="338">
        <f t="shared" si="816"/>
        <v>1</v>
      </c>
      <c r="BQ357" s="341">
        <f t="shared" si="797"/>
        <v>68400</v>
      </c>
      <c r="BR357" s="340">
        <f t="shared" si="798"/>
        <v>0</v>
      </c>
    </row>
    <row r="358" spans="1:70" s="288" customFormat="1" ht="15.75" x14ac:dyDescent="0.2">
      <c r="A358" s="215">
        <f t="shared" si="749"/>
        <v>345</v>
      </c>
      <c r="B358" s="449" t="s">
        <v>1220</v>
      </c>
      <c r="C358" s="449" t="s">
        <v>280</v>
      </c>
      <c r="D358" s="577" t="s">
        <v>348</v>
      </c>
      <c r="E358" s="449" t="s">
        <v>93</v>
      </c>
      <c r="F358" s="450">
        <v>20</v>
      </c>
      <c r="G358" s="537"/>
      <c r="H358" s="451">
        <v>0</v>
      </c>
      <c r="I358" s="528"/>
      <c r="J358" s="528"/>
      <c r="K358" s="199"/>
      <c r="L358" s="199"/>
      <c r="M358" s="609" t="s">
        <v>1220</v>
      </c>
      <c r="N358" s="609" t="s">
        <v>280</v>
      </c>
      <c r="O358" s="561" t="s">
        <v>348</v>
      </c>
      <c r="P358" s="609" t="s">
        <v>93</v>
      </c>
      <c r="Q358" s="610">
        <v>20</v>
      </c>
      <c r="R358" s="663">
        <v>5474</v>
      </c>
      <c r="S358" s="612">
        <v>109480</v>
      </c>
      <c r="T358" s="612"/>
      <c r="U358" s="612"/>
      <c r="V358" s="612"/>
      <c r="W358" s="338">
        <f t="shared" si="807"/>
        <v>1</v>
      </c>
      <c r="X358" s="338">
        <f t="shared" si="808"/>
        <v>1</v>
      </c>
      <c r="Y358" s="338">
        <f t="shared" si="809"/>
        <v>1</v>
      </c>
      <c r="Z358" s="338">
        <f t="shared" si="810"/>
        <v>1</v>
      </c>
      <c r="AA358" s="338">
        <f t="shared" si="811"/>
        <v>1</v>
      </c>
      <c r="AB358" s="338">
        <f t="shared" si="814"/>
        <v>1</v>
      </c>
      <c r="AC358" s="341">
        <f t="shared" si="812"/>
        <v>109480</v>
      </c>
      <c r="AD358" s="340">
        <f t="shared" si="813"/>
        <v>0</v>
      </c>
      <c r="AE358" s="207"/>
      <c r="AF358" s="207"/>
      <c r="AG358" s="609" t="s">
        <v>1220</v>
      </c>
      <c r="AH358" s="609" t="s">
        <v>280</v>
      </c>
      <c r="AI358" s="561" t="s">
        <v>348</v>
      </c>
      <c r="AJ358" s="609" t="s">
        <v>93</v>
      </c>
      <c r="AK358" s="610">
        <v>20</v>
      </c>
      <c r="AL358" s="663">
        <v>2070</v>
      </c>
      <c r="AM358" s="612">
        <v>41400</v>
      </c>
      <c r="AN358" s="612"/>
      <c r="AO358" s="612"/>
      <c r="AP358" s="612"/>
      <c r="AQ358" s="338">
        <f t="shared" si="783"/>
        <v>1</v>
      </c>
      <c r="AR358" s="338">
        <f t="shared" si="784"/>
        <v>1</v>
      </c>
      <c r="AS358" s="338">
        <f t="shared" si="785"/>
        <v>1</v>
      </c>
      <c r="AT358" s="338">
        <f t="shared" si="786"/>
        <v>1</v>
      </c>
      <c r="AU358" s="338">
        <f t="shared" si="787"/>
        <v>1</v>
      </c>
      <c r="AV358" s="338">
        <f t="shared" si="815"/>
        <v>1</v>
      </c>
      <c r="AW358" s="341">
        <f t="shared" si="789"/>
        <v>41400</v>
      </c>
      <c r="AX358" s="340">
        <f t="shared" si="790"/>
        <v>0</v>
      </c>
      <c r="BA358" s="609" t="s">
        <v>1220</v>
      </c>
      <c r="BB358" s="609" t="s">
        <v>280</v>
      </c>
      <c r="BC358" s="561" t="s">
        <v>348</v>
      </c>
      <c r="BD358" s="609" t="s">
        <v>93</v>
      </c>
      <c r="BE358" s="610">
        <v>20</v>
      </c>
      <c r="BF358" s="663">
        <v>2807</v>
      </c>
      <c r="BG358" s="612">
        <v>56140</v>
      </c>
      <c r="BH358" s="612"/>
      <c r="BI358" s="612"/>
      <c r="BJ358" s="612"/>
      <c r="BK358" s="338">
        <f t="shared" si="791"/>
        <v>1</v>
      </c>
      <c r="BL358" s="338">
        <f t="shared" si="792"/>
        <v>1</v>
      </c>
      <c r="BM358" s="338">
        <f t="shared" si="793"/>
        <v>1</v>
      </c>
      <c r="BN358" s="338">
        <f t="shared" si="794"/>
        <v>1</v>
      </c>
      <c r="BO358" s="338">
        <f t="shared" si="795"/>
        <v>1</v>
      </c>
      <c r="BP358" s="338">
        <f t="shared" si="816"/>
        <v>1</v>
      </c>
      <c r="BQ358" s="341">
        <f t="shared" si="797"/>
        <v>56140</v>
      </c>
      <c r="BR358" s="340">
        <f t="shared" si="798"/>
        <v>0</v>
      </c>
    </row>
    <row r="359" spans="1:70" s="288" customFormat="1" ht="15.75" x14ac:dyDescent="0.2">
      <c r="A359" s="215">
        <f t="shared" si="749"/>
        <v>346</v>
      </c>
      <c r="B359" s="449" t="s">
        <v>1221</v>
      </c>
      <c r="C359" s="449" t="s">
        <v>280</v>
      </c>
      <c r="D359" s="577" t="s">
        <v>349</v>
      </c>
      <c r="E359" s="449" t="s">
        <v>93</v>
      </c>
      <c r="F359" s="450">
        <v>40</v>
      </c>
      <c r="G359" s="537"/>
      <c r="H359" s="451">
        <v>0</v>
      </c>
      <c r="I359" s="528"/>
      <c r="J359" s="528"/>
      <c r="K359" s="199"/>
      <c r="L359" s="199"/>
      <c r="M359" s="609" t="s">
        <v>1221</v>
      </c>
      <c r="N359" s="609" t="s">
        <v>280</v>
      </c>
      <c r="O359" s="561" t="s">
        <v>349</v>
      </c>
      <c r="P359" s="609" t="s">
        <v>93</v>
      </c>
      <c r="Q359" s="610">
        <v>40</v>
      </c>
      <c r="R359" s="663">
        <v>7395</v>
      </c>
      <c r="S359" s="612">
        <v>295800</v>
      </c>
      <c r="T359" s="612"/>
      <c r="U359" s="612"/>
      <c r="V359" s="612"/>
      <c r="W359" s="338">
        <f t="shared" si="807"/>
        <v>1</v>
      </c>
      <c r="X359" s="338">
        <f t="shared" si="808"/>
        <v>1</v>
      </c>
      <c r="Y359" s="338">
        <f t="shared" si="809"/>
        <v>1</v>
      </c>
      <c r="Z359" s="338">
        <f t="shared" si="810"/>
        <v>1</v>
      </c>
      <c r="AA359" s="338">
        <f t="shared" si="811"/>
        <v>1</v>
      </c>
      <c r="AB359" s="338">
        <f t="shared" si="814"/>
        <v>1</v>
      </c>
      <c r="AC359" s="341">
        <f t="shared" si="812"/>
        <v>295800</v>
      </c>
      <c r="AD359" s="340">
        <f t="shared" si="813"/>
        <v>0</v>
      </c>
      <c r="AE359" s="207"/>
      <c r="AF359" s="207"/>
      <c r="AG359" s="609" t="s">
        <v>1221</v>
      </c>
      <c r="AH359" s="609" t="s">
        <v>280</v>
      </c>
      <c r="AI359" s="561" t="s">
        <v>349</v>
      </c>
      <c r="AJ359" s="609" t="s">
        <v>93</v>
      </c>
      <c r="AK359" s="610">
        <v>40</v>
      </c>
      <c r="AL359" s="663">
        <v>3165</v>
      </c>
      <c r="AM359" s="612">
        <v>126600</v>
      </c>
      <c r="AN359" s="612"/>
      <c r="AO359" s="612"/>
      <c r="AP359" s="612"/>
      <c r="AQ359" s="338">
        <f t="shared" si="783"/>
        <v>1</v>
      </c>
      <c r="AR359" s="338">
        <f t="shared" si="784"/>
        <v>1</v>
      </c>
      <c r="AS359" s="338">
        <f t="shared" si="785"/>
        <v>1</v>
      </c>
      <c r="AT359" s="338">
        <f t="shared" si="786"/>
        <v>1</v>
      </c>
      <c r="AU359" s="338">
        <f t="shared" si="787"/>
        <v>1</v>
      </c>
      <c r="AV359" s="338">
        <f t="shared" si="815"/>
        <v>1</v>
      </c>
      <c r="AW359" s="341">
        <f t="shared" si="789"/>
        <v>126600</v>
      </c>
      <c r="AX359" s="340">
        <f t="shared" si="790"/>
        <v>0</v>
      </c>
      <c r="BA359" s="609" t="s">
        <v>1221</v>
      </c>
      <c r="BB359" s="609" t="s">
        <v>280</v>
      </c>
      <c r="BC359" s="561" t="s">
        <v>349</v>
      </c>
      <c r="BD359" s="609" t="s">
        <v>93</v>
      </c>
      <c r="BE359" s="610">
        <v>40</v>
      </c>
      <c r="BF359" s="663">
        <v>2758</v>
      </c>
      <c r="BG359" s="612">
        <v>110320</v>
      </c>
      <c r="BH359" s="612"/>
      <c r="BI359" s="612"/>
      <c r="BJ359" s="612"/>
      <c r="BK359" s="338">
        <f t="shared" si="791"/>
        <v>1</v>
      </c>
      <c r="BL359" s="338">
        <f t="shared" si="792"/>
        <v>1</v>
      </c>
      <c r="BM359" s="338">
        <f t="shared" si="793"/>
        <v>1</v>
      </c>
      <c r="BN359" s="338">
        <f t="shared" si="794"/>
        <v>1</v>
      </c>
      <c r="BO359" s="338">
        <f t="shared" si="795"/>
        <v>1</v>
      </c>
      <c r="BP359" s="338">
        <f t="shared" si="816"/>
        <v>1</v>
      </c>
      <c r="BQ359" s="341">
        <f t="shared" si="797"/>
        <v>110320</v>
      </c>
      <c r="BR359" s="340">
        <f t="shared" si="798"/>
        <v>0</v>
      </c>
    </row>
    <row r="360" spans="1:70" s="288" customFormat="1" ht="15.75" x14ac:dyDescent="0.2">
      <c r="A360" s="215">
        <f t="shared" si="749"/>
        <v>347</v>
      </c>
      <c r="B360" s="449" t="s">
        <v>1222</v>
      </c>
      <c r="C360" s="449" t="s">
        <v>280</v>
      </c>
      <c r="D360" s="577" t="s">
        <v>350</v>
      </c>
      <c r="E360" s="449" t="s">
        <v>93</v>
      </c>
      <c r="F360" s="450">
        <v>5</v>
      </c>
      <c r="G360" s="537"/>
      <c r="H360" s="451">
        <v>0</v>
      </c>
      <c r="I360" s="528"/>
      <c r="J360" s="528"/>
      <c r="K360" s="199"/>
      <c r="L360" s="199"/>
      <c r="M360" s="609" t="s">
        <v>1222</v>
      </c>
      <c r="N360" s="609" t="s">
        <v>280</v>
      </c>
      <c r="O360" s="561" t="s">
        <v>350</v>
      </c>
      <c r="P360" s="609" t="s">
        <v>93</v>
      </c>
      <c r="Q360" s="610">
        <v>5</v>
      </c>
      <c r="R360" s="663">
        <v>9129</v>
      </c>
      <c r="S360" s="612">
        <v>45645</v>
      </c>
      <c r="T360" s="612"/>
      <c r="U360" s="612"/>
      <c r="V360" s="612"/>
      <c r="W360" s="338">
        <f t="shared" si="807"/>
        <v>1</v>
      </c>
      <c r="X360" s="338">
        <f t="shared" si="808"/>
        <v>1</v>
      </c>
      <c r="Y360" s="338">
        <f t="shared" si="809"/>
        <v>1</v>
      </c>
      <c r="Z360" s="338">
        <f t="shared" si="810"/>
        <v>1</v>
      </c>
      <c r="AA360" s="338">
        <f t="shared" si="811"/>
        <v>1</v>
      </c>
      <c r="AB360" s="338">
        <f t="shared" si="814"/>
        <v>1</v>
      </c>
      <c r="AC360" s="341">
        <f t="shared" si="812"/>
        <v>45645</v>
      </c>
      <c r="AD360" s="340">
        <f t="shared" si="813"/>
        <v>0</v>
      </c>
      <c r="AE360" s="207"/>
      <c r="AF360" s="207"/>
      <c r="AG360" s="609" t="s">
        <v>1222</v>
      </c>
      <c r="AH360" s="609" t="s">
        <v>280</v>
      </c>
      <c r="AI360" s="561" t="s">
        <v>350</v>
      </c>
      <c r="AJ360" s="609" t="s">
        <v>93</v>
      </c>
      <c r="AK360" s="610">
        <v>5</v>
      </c>
      <c r="AL360" s="663">
        <v>5173</v>
      </c>
      <c r="AM360" s="612">
        <v>25865</v>
      </c>
      <c r="AN360" s="612"/>
      <c r="AO360" s="612"/>
      <c r="AP360" s="612"/>
      <c r="AQ360" s="338">
        <f t="shared" si="783"/>
        <v>1</v>
      </c>
      <c r="AR360" s="338">
        <f t="shared" si="784"/>
        <v>1</v>
      </c>
      <c r="AS360" s="338">
        <f t="shared" si="785"/>
        <v>1</v>
      </c>
      <c r="AT360" s="338">
        <f t="shared" si="786"/>
        <v>1</v>
      </c>
      <c r="AU360" s="338">
        <f t="shared" si="787"/>
        <v>1</v>
      </c>
      <c r="AV360" s="338">
        <f t="shared" si="815"/>
        <v>1</v>
      </c>
      <c r="AW360" s="341">
        <f t="shared" si="789"/>
        <v>25865</v>
      </c>
      <c r="AX360" s="340">
        <f t="shared" si="790"/>
        <v>0</v>
      </c>
      <c r="BA360" s="609" t="s">
        <v>1222</v>
      </c>
      <c r="BB360" s="609" t="s">
        <v>280</v>
      </c>
      <c r="BC360" s="561" t="s">
        <v>350</v>
      </c>
      <c r="BD360" s="609" t="s">
        <v>93</v>
      </c>
      <c r="BE360" s="610">
        <v>5</v>
      </c>
      <c r="BF360" s="663">
        <v>5316</v>
      </c>
      <c r="BG360" s="612">
        <v>26580</v>
      </c>
      <c r="BH360" s="612"/>
      <c r="BI360" s="612"/>
      <c r="BJ360" s="612"/>
      <c r="BK360" s="338">
        <f t="shared" si="791"/>
        <v>1</v>
      </c>
      <c r="BL360" s="338">
        <f t="shared" si="792"/>
        <v>1</v>
      </c>
      <c r="BM360" s="338">
        <f t="shared" si="793"/>
        <v>1</v>
      </c>
      <c r="BN360" s="338">
        <f t="shared" si="794"/>
        <v>1</v>
      </c>
      <c r="BO360" s="338">
        <f t="shared" si="795"/>
        <v>1</v>
      </c>
      <c r="BP360" s="338">
        <f t="shared" si="816"/>
        <v>1</v>
      </c>
      <c r="BQ360" s="341">
        <f t="shared" si="797"/>
        <v>26580</v>
      </c>
      <c r="BR360" s="340">
        <f t="shared" si="798"/>
        <v>0</v>
      </c>
    </row>
    <row r="361" spans="1:70" s="288" customFormat="1" ht="15.75" x14ac:dyDescent="0.2">
      <c r="A361" s="215">
        <f t="shared" si="749"/>
        <v>348</v>
      </c>
      <c r="B361" s="449" t="s">
        <v>1223</v>
      </c>
      <c r="C361" s="449" t="s">
        <v>280</v>
      </c>
      <c r="D361" s="577" t="s">
        <v>351</v>
      </c>
      <c r="E361" s="449" t="s">
        <v>93</v>
      </c>
      <c r="F361" s="450">
        <v>15</v>
      </c>
      <c r="G361" s="537"/>
      <c r="H361" s="451">
        <v>0</v>
      </c>
      <c r="I361" s="528"/>
      <c r="J361" s="528"/>
      <c r="K361" s="199"/>
      <c r="L361" s="199"/>
      <c r="M361" s="609" t="s">
        <v>1223</v>
      </c>
      <c r="N361" s="609" t="s">
        <v>280</v>
      </c>
      <c r="O361" s="561" t="s">
        <v>351</v>
      </c>
      <c r="P361" s="609" t="s">
        <v>93</v>
      </c>
      <c r="Q361" s="610">
        <v>15</v>
      </c>
      <c r="R361" s="663">
        <v>13063</v>
      </c>
      <c r="S361" s="612">
        <v>195945</v>
      </c>
      <c r="T361" s="612"/>
      <c r="U361" s="612"/>
      <c r="V361" s="612"/>
      <c r="W361" s="338">
        <f t="shared" si="807"/>
        <v>1</v>
      </c>
      <c r="X361" s="338">
        <f t="shared" si="808"/>
        <v>1</v>
      </c>
      <c r="Y361" s="338">
        <f t="shared" si="809"/>
        <v>1</v>
      </c>
      <c r="Z361" s="338">
        <f t="shared" si="810"/>
        <v>1</v>
      </c>
      <c r="AA361" s="338">
        <f t="shared" si="811"/>
        <v>1</v>
      </c>
      <c r="AB361" s="338">
        <f t="shared" si="814"/>
        <v>1</v>
      </c>
      <c r="AC361" s="341">
        <f t="shared" si="812"/>
        <v>195945</v>
      </c>
      <c r="AD361" s="340">
        <f t="shared" si="813"/>
        <v>0</v>
      </c>
      <c r="AE361" s="207"/>
      <c r="AF361" s="207"/>
      <c r="AG361" s="609" t="s">
        <v>1223</v>
      </c>
      <c r="AH361" s="609" t="s">
        <v>280</v>
      </c>
      <c r="AI361" s="561" t="s">
        <v>351</v>
      </c>
      <c r="AJ361" s="609" t="s">
        <v>93</v>
      </c>
      <c r="AK361" s="610">
        <v>15</v>
      </c>
      <c r="AL361" s="663">
        <v>8737</v>
      </c>
      <c r="AM361" s="612">
        <v>131055</v>
      </c>
      <c r="AN361" s="612"/>
      <c r="AO361" s="612"/>
      <c r="AP361" s="612"/>
      <c r="AQ361" s="338">
        <f t="shared" si="783"/>
        <v>1</v>
      </c>
      <c r="AR361" s="338">
        <f t="shared" si="784"/>
        <v>1</v>
      </c>
      <c r="AS361" s="338">
        <f t="shared" si="785"/>
        <v>1</v>
      </c>
      <c r="AT361" s="338">
        <f t="shared" si="786"/>
        <v>1</v>
      </c>
      <c r="AU361" s="338">
        <f t="shared" si="787"/>
        <v>1</v>
      </c>
      <c r="AV361" s="338">
        <f t="shared" si="815"/>
        <v>1</v>
      </c>
      <c r="AW361" s="341">
        <f t="shared" si="789"/>
        <v>131055</v>
      </c>
      <c r="AX361" s="340">
        <f t="shared" si="790"/>
        <v>0</v>
      </c>
      <c r="BA361" s="609" t="s">
        <v>1223</v>
      </c>
      <c r="BB361" s="609" t="s">
        <v>280</v>
      </c>
      <c r="BC361" s="561" t="s">
        <v>351</v>
      </c>
      <c r="BD361" s="609" t="s">
        <v>93</v>
      </c>
      <c r="BE361" s="610">
        <v>15</v>
      </c>
      <c r="BF361" s="663">
        <v>9927</v>
      </c>
      <c r="BG361" s="612">
        <v>148905</v>
      </c>
      <c r="BH361" s="612"/>
      <c r="BI361" s="612"/>
      <c r="BJ361" s="612"/>
      <c r="BK361" s="338">
        <f t="shared" si="791"/>
        <v>1</v>
      </c>
      <c r="BL361" s="338">
        <f t="shared" si="792"/>
        <v>1</v>
      </c>
      <c r="BM361" s="338">
        <f t="shared" si="793"/>
        <v>1</v>
      </c>
      <c r="BN361" s="338">
        <f t="shared" si="794"/>
        <v>1</v>
      </c>
      <c r="BO361" s="338">
        <f t="shared" si="795"/>
        <v>1</v>
      </c>
      <c r="BP361" s="338">
        <f t="shared" si="816"/>
        <v>1</v>
      </c>
      <c r="BQ361" s="341">
        <f t="shared" si="797"/>
        <v>148905</v>
      </c>
      <c r="BR361" s="340">
        <f t="shared" si="798"/>
        <v>0</v>
      </c>
    </row>
    <row r="362" spans="1:70" s="288" customFormat="1" ht="15.75" x14ac:dyDescent="0.2">
      <c r="A362" s="215">
        <f t="shared" si="749"/>
        <v>349</v>
      </c>
      <c r="B362" s="449" t="s">
        <v>1224</v>
      </c>
      <c r="C362" s="449" t="s">
        <v>280</v>
      </c>
      <c r="D362" s="577" t="s">
        <v>352</v>
      </c>
      <c r="E362" s="449" t="s">
        <v>93</v>
      </c>
      <c r="F362" s="450">
        <v>20</v>
      </c>
      <c r="G362" s="537"/>
      <c r="H362" s="451">
        <v>0</v>
      </c>
      <c r="I362" s="528"/>
      <c r="J362" s="528"/>
      <c r="K362" s="199"/>
      <c r="L362" s="199"/>
      <c r="M362" s="609" t="s">
        <v>1224</v>
      </c>
      <c r="N362" s="609" t="s">
        <v>280</v>
      </c>
      <c r="O362" s="561" t="s">
        <v>352</v>
      </c>
      <c r="P362" s="609" t="s">
        <v>93</v>
      </c>
      <c r="Q362" s="610">
        <v>20</v>
      </c>
      <c r="R362" s="663">
        <v>18074</v>
      </c>
      <c r="S362" s="612">
        <v>361480</v>
      </c>
      <c r="T362" s="612"/>
      <c r="U362" s="612"/>
      <c r="V362" s="612"/>
      <c r="W362" s="338">
        <f t="shared" si="807"/>
        <v>1</v>
      </c>
      <c r="X362" s="338">
        <f t="shared" si="808"/>
        <v>1</v>
      </c>
      <c r="Y362" s="338">
        <f t="shared" si="809"/>
        <v>1</v>
      </c>
      <c r="Z362" s="338">
        <f t="shared" si="810"/>
        <v>1</v>
      </c>
      <c r="AA362" s="338">
        <f t="shared" si="811"/>
        <v>1</v>
      </c>
      <c r="AB362" s="338">
        <f t="shared" si="814"/>
        <v>1</v>
      </c>
      <c r="AC362" s="341">
        <f t="shared" si="812"/>
        <v>361480</v>
      </c>
      <c r="AD362" s="340">
        <f t="shared" si="813"/>
        <v>0</v>
      </c>
      <c r="AE362" s="207"/>
      <c r="AF362" s="207"/>
      <c r="AG362" s="609" t="s">
        <v>1224</v>
      </c>
      <c r="AH362" s="609" t="s">
        <v>280</v>
      </c>
      <c r="AI362" s="561" t="s">
        <v>352</v>
      </c>
      <c r="AJ362" s="609" t="s">
        <v>93</v>
      </c>
      <c r="AK362" s="610">
        <v>20</v>
      </c>
      <c r="AL362" s="663">
        <v>17960</v>
      </c>
      <c r="AM362" s="612">
        <v>359200</v>
      </c>
      <c r="AN362" s="612"/>
      <c r="AO362" s="612"/>
      <c r="AP362" s="612"/>
      <c r="AQ362" s="338">
        <f t="shared" si="783"/>
        <v>1</v>
      </c>
      <c r="AR362" s="338">
        <f t="shared" si="784"/>
        <v>1</v>
      </c>
      <c r="AS362" s="338">
        <f t="shared" si="785"/>
        <v>1</v>
      </c>
      <c r="AT362" s="338">
        <f t="shared" si="786"/>
        <v>1</v>
      </c>
      <c r="AU362" s="338">
        <f t="shared" si="787"/>
        <v>1</v>
      </c>
      <c r="AV362" s="338">
        <f t="shared" si="815"/>
        <v>1</v>
      </c>
      <c r="AW362" s="341">
        <f t="shared" si="789"/>
        <v>359200</v>
      </c>
      <c r="AX362" s="340">
        <f t="shared" si="790"/>
        <v>0</v>
      </c>
      <c r="BA362" s="609" t="s">
        <v>1224</v>
      </c>
      <c r="BB362" s="609" t="s">
        <v>280</v>
      </c>
      <c r="BC362" s="561" t="s">
        <v>352</v>
      </c>
      <c r="BD362" s="609" t="s">
        <v>93</v>
      </c>
      <c r="BE362" s="610">
        <v>20</v>
      </c>
      <c r="BF362" s="663">
        <v>16257</v>
      </c>
      <c r="BG362" s="612">
        <v>325140</v>
      </c>
      <c r="BH362" s="612"/>
      <c r="BI362" s="612"/>
      <c r="BJ362" s="612"/>
      <c r="BK362" s="338">
        <f t="shared" si="791"/>
        <v>1</v>
      </c>
      <c r="BL362" s="338">
        <f t="shared" si="792"/>
        <v>1</v>
      </c>
      <c r="BM362" s="338">
        <f t="shared" si="793"/>
        <v>1</v>
      </c>
      <c r="BN362" s="338">
        <f t="shared" si="794"/>
        <v>1</v>
      </c>
      <c r="BO362" s="338">
        <f t="shared" si="795"/>
        <v>1</v>
      </c>
      <c r="BP362" s="338">
        <f t="shared" si="816"/>
        <v>1</v>
      </c>
      <c r="BQ362" s="341">
        <f t="shared" si="797"/>
        <v>325140</v>
      </c>
      <c r="BR362" s="340">
        <f t="shared" si="798"/>
        <v>0</v>
      </c>
    </row>
    <row r="363" spans="1:70" s="288" customFormat="1" ht="15.75" x14ac:dyDescent="0.2">
      <c r="A363" s="215">
        <f t="shared" si="749"/>
        <v>350</v>
      </c>
      <c r="B363" s="449" t="s">
        <v>1225</v>
      </c>
      <c r="C363" s="449" t="s">
        <v>280</v>
      </c>
      <c r="D363" s="577" t="s">
        <v>353</v>
      </c>
      <c r="E363" s="449" t="s">
        <v>93</v>
      </c>
      <c r="F363" s="450">
        <v>40</v>
      </c>
      <c r="G363" s="537"/>
      <c r="H363" s="451">
        <v>0</v>
      </c>
      <c r="I363" s="528"/>
      <c r="J363" s="528"/>
      <c r="K363" s="199"/>
      <c r="L363" s="199"/>
      <c r="M363" s="609" t="s">
        <v>1225</v>
      </c>
      <c r="N363" s="609" t="s">
        <v>280</v>
      </c>
      <c r="O363" s="561" t="s">
        <v>353</v>
      </c>
      <c r="P363" s="609" t="s">
        <v>93</v>
      </c>
      <c r="Q363" s="610">
        <v>40</v>
      </c>
      <c r="R363" s="663">
        <v>40862</v>
      </c>
      <c r="S363" s="612">
        <v>1634480</v>
      </c>
      <c r="T363" s="612"/>
      <c r="U363" s="612"/>
      <c r="V363" s="612"/>
      <c r="W363" s="338">
        <f t="shared" si="807"/>
        <v>1</v>
      </c>
      <c r="X363" s="338">
        <f t="shared" si="808"/>
        <v>1</v>
      </c>
      <c r="Y363" s="338">
        <f t="shared" si="809"/>
        <v>1</v>
      </c>
      <c r="Z363" s="338">
        <f t="shared" si="810"/>
        <v>1</v>
      </c>
      <c r="AA363" s="338">
        <f t="shared" si="811"/>
        <v>1</v>
      </c>
      <c r="AB363" s="338">
        <f t="shared" si="814"/>
        <v>1</v>
      </c>
      <c r="AC363" s="341">
        <f t="shared" si="812"/>
        <v>1634480</v>
      </c>
      <c r="AD363" s="340">
        <f t="shared" si="813"/>
        <v>0</v>
      </c>
      <c r="AE363" s="207"/>
      <c r="AF363" s="207"/>
      <c r="AG363" s="609" t="s">
        <v>1225</v>
      </c>
      <c r="AH363" s="609" t="s">
        <v>280</v>
      </c>
      <c r="AI363" s="561" t="s">
        <v>353</v>
      </c>
      <c r="AJ363" s="609" t="s">
        <v>93</v>
      </c>
      <c r="AK363" s="610">
        <v>40</v>
      </c>
      <c r="AL363" s="663">
        <v>41459</v>
      </c>
      <c r="AM363" s="612">
        <v>1658360</v>
      </c>
      <c r="AN363" s="612"/>
      <c r="AO363" s="612"/>
      <c r="AP363" s="612"/>
      <c r="AQ363" s="338">
        <f t="shared" si="783"/>
        <v>1</v>
      </c>
      <c r="AR363" s="338">
        <f t="shared" si="784"/>
        <v>1</v>
      </c>
      <c r="AS363" s="338">
        <f t="shared" si="785"/>
        <v>1</v>
      </c>
      <c r="AT363" s="338">
        <f t="shared" si="786"/>
        <v>1</v>
      </c>
      <c r="AU363" s="338">
        <f t="shared" si="787"/>
        <v>1</v>
      </c>
      <c r="AV363" s="338">
        <f t="shared" si="815"/>
        <v>1</v>
      </c>
      <c r="AW363" s="341">
        <f t="shared" si="789"/>
        <v>1658360</v>
      </c>
      <c r="AX363" s="340">
        <f t="shared" si="790"/>
        <v>0</v>
      </c>
      <c r="BA363" s="609" t="s">
        <v>1225</v>
      </c>
      <c r="BB363" s="609" t="s">
        <v>280</v>
      </c>
      <c r="BC363" s="561" t="s">
        <v>353</v>
      </c>
      <c r="BD363" s="609" t="s">
        <v>93</v>
      </c>
      <c r="BE363" s="610">
        <v>40</v>
      </c>
      <c r="BF363" s="663">
        <v>46837</v>
      </c>
      <c r="BG363" s="612">
        <v>1873480</v>
      </c>
      <c r="BH363" s="612"/>
      <c r="BI363" s="612"/>
      <c r="BJ363" s="612"/>
      <c r="BK363" s="338">
        <f t="shared" si="791"/>
        <v>1</v>
      </c>
      <c r="BL363" s="338">
        <f t="shared" si="792"/>
        <v>1</v>
      </c>
      <c r="BM363" s="338">
        <f t="shared" si="793"/>
        <v>1</v>
      </c>
      <c r="BN363" s="338">
        <f t="shared" si="794"/>
        <v>1</v>
      </c>
      <c r="BO363" s="338">
        <f t="shared" si="795"/>
        <v>1</v>
      </c>
      <c r="BP363" s="338">
        <f t="shared" si="816"/>
        <v>1</v>
      </c>
      <c r="BQ363" s="341">
        <f t="shared" si="797"/>
        <v>1873480</v>
      </c>
      <c r="BR363" s="340">
        <f t="shared" si="798"/>
        <v>0</v>
      </c>
    </row>
    <row r="364" spans="1:70" s="288" customFormat="1" ht="15.75" x14ac:dyDescent="0.2">
      <c r="A364" s="215">
        <f t="shared" si="749"/>
        <v>351</v>
      </c>
      <c r="B364" s="449" t="s">
        <v>1226</v>
      </c>
      <c r="C364" s="449" t="s">
        <v>280</v>
      </c>
      <c r="D364" s="577" t="s">
        <v>354</v>
      </c>
      <c r="E364" s="449" t="s">
        <v>93</v>
      </c>
      <c r="F364" s="450">
        <v>10</v>
      </c>
      <c r="G364" s="537"/>
      <c r="H364" s="451">
        <v>0</v>
      </c>
      <c r="I364" s="528"/>
      <c r="J364" s="528"/>
      <c r="K364" s="199"/>
      <c r="L364" s="199"/>
      <c r="M364" s="609" t="s">
        <v>1226</v>
      </c>
      <c r="N364" s="609" t="s">
        <v>280</v>
      </c>
      <c r="O364" s="561" t="s">
        <v>354</v>
      </c>
      <c r="P364" s="609" t="s">
        <v>93</v>
      </c>
      <c r="Q364" s="610">
        <v>10</v>
      </c>
      <c r="R364" s="663">
        <v>52833</v>
      </c>
      <c r="S364" s="612">
        <v>528330</v>
      </c>
      <c r="T364" s="612"/>
      <c r="U364" s="612"/>
      <c r="V364" s="612"/>
      <c r="W364" s="338">
        <f t="shared" si="807"/>
        <v>1</v>
      </c>
      <c r="X364" s="338">
        <f t="shared" si="808"/>
        <v>1</v>
      </c>
      <c r="Y364" s="338">
        <f t="shared" si="809"/>
        <v>1</v>
      </c>
      <c r="Z364" s="338">
        <f t="shared" si="810"/>
        <v>1</v>
      </c>
      <c r="AA364" s="338">
        <f t="shared" si="811"/>
        <v>1</v>
      </c>
      <c r="AB364" s="338">
        <f t="shared" si="814"/>
        <v>1</v>
      </c>
      <c r="AC364" s="341">
        <f t="shared" si="812"/>
        <v>528330</v>
      </c>
      <c r="AD364" s="340">
        <f t="shared" si="813"/>
        <v>0</v>
      </c>
      <c r="AE364" s="207"/>
      <c r="AF364" s="207"/>
      <c r="AG364" s="609" t="s">
        <v>1226</v>
      </c>
      <c r="AH364" s="609" t="s">
        <v>280</v>
      </c>
      <c r="AI364" s="561" t="s">
        <v>354</v>
      </c>
      <c r="AJ364" s="609" t="s">
        <v>93</v>
      </c>
      <c r="AK364" s="610">
        <v>10</v>
      </c>
      <c r="AL364" s="663">
        <v>52346</v>
      </c>
      <c r="AM364" s="612">
        <v>523460</v>
      </c>
      <c r="AN364" s="612"/>
      <c r="AO364" s="612"/>
      <c r="AP364" s="612"/>
      <c r="AQ364" s="338">
        <f t="shared" si="783"/>
        <v>1</v>
      </c>
      <c r="AR364" s="338">
        <f t="shared" si="784"/>
        <v>1</v>
      </c>
      <c r="AS364" s="338">
        <f t="shared" si="785"/>
        <v>1</v>
      </c>
      <c r="AT364" s="338">
        <f t="shared" si="786"/>
        <v>1</v>
      </c>
      <c r="AU364" s="338">
        <f t="shared" si="787"/>
        <v>1</v>
      </c>
      <c r="AV364" s="338">
        <f t="shared" si="815"/>
        <v>1</v>
      </c>
      <c r="AW364" s="341">
        <f t="shared" si="789"/>
        <v>523460</v>
      </c>
      <c r="AX364" s="340">
        <f t="shared" si="790"/>
        <v>0</v>
      </c>
      <c r="BA364" s="609" t="s">
        <v>1226</v>
      </c>
      <c r="BB364" s="609" t="s">
        <v>280</v>
      </c>
      <c r="BC364" s="561" t="s">
        <v>354</v>
      </c>
      <c r="BD364" s="609" t="s">
        <v>93</v>
      </c>
      <c r="BE364" s="610">
        <v>10</v>
      </c>
      <c r="BF364" s="663">
        <v>58383</v>
      </c>
      <c r="BG364" s="612">
        <v>583830</v>
      </c>
      <c r="BH364" s="612"/>
      <c r="BI364" s="612"/>
      <c r="BJ364" s="612"/>
      <c r="BK364" s="338">
        <f t="shared" si="791"/>
        <v>1</v>
      </c>
      <c r="BL364" s="338">
        <f t="shared" si="792"/>
        <v>1</v>
      </c>
      <c r="BM364" s="338">
        <f t="shared" si="793"/>
        <v>1</v>
      </c>
      <c r="BN364" s="338">
        <f t="shared" si="794"/>
        <v>1</v>
      </c>
      <c r="BO364" s="338">
        <f t="shared" si="795"/>
        <v>1</v>
      </c>
      <c r="BP364" s="338">
        <f t="shared" si="816"/>
        <v>1</v>
      </c>
      <c r="BQ364" s="341">
        <f t="shared" si="797"/>
        <v>583830</v>
      </c>
      <c r="BR364" s="340">
        <f t="shared" si="798"/>
        <v>0</v>
      </c>
    </row>
    <row r="365" spans="1:70" s="288" customFormat="1" ht="15.75" x14ac:dyDescent="0.2">
      <c r="A365" s="215">
        <f t="shared" si="749"/>
        <v>352</v>
      </c>
      <c r="B365" s="449" t="s">
        <v>1227</v>
      </c>
      <c r="C365" s="449" t="s">
        <v>275</v>
      </c>
      <c r="D365" s="577" t="s">
        <v>355</v>
      </c>
      <c r="E365" s="449" t="s">
        <v>93</v>
      </c>
      <c r="F365" s="450">
        <v>6</v>
      </c>
      <c r="G365" s="537"/>
      <c r="H365" s="451">
        <v>0</v>
      </c>
      <c r="I365" s="528"/>
      <c r="J365" s="528"/>
      <c r="K365" s="199"/>
      <c r="L365" s="199"/>
      <c r="M365" s="609" t="s">
        <v>1227</v>
      </c>
      <c r="N365" s="609" t="s">
        <v>275</v>
      </c>
      <c r="O365" s="561" t="s">
        <v>355</v>
      </c>
      <c r="P365" s="609" t="s">
        <v>93</v>
      </c>
      <c r="Q365" s="610">
        <v>6</v>
      </c>
      <c r="R365" s="663">
        <v>104423</v>
      </c>
      <c r="S365" s="612">
        <v>626538</v>
      </c>
      <c r="T365" s="612"/>
      <c r="U365" s="612"/>
      <c r="V365" s="612"/>
      <c r="W365" s="338">
        <f t="shared" si="807"/>
        <v>1</v>
      </c>
      <c r="X365" s="338">
        <f t="shared" si="808"/>
        <v>1</v>
      </c>
      <c r="Y365" s="338">
        <f t="shared" si="809"/>
        <v>1</v>
      </c>
      <c r="Z365" s="338">
        <f t="shared" si="810"/>
        <v>1</v>
      </c>
      <c r="AA365" s="338">
        <f t="shared" si="811"/>
        <v>1</v>
      </c>
      <c r="AB365" s="338">
        <f t="shared" si="814"/>
        <v>1</v>
      </c>
      <c r="AC365" s="341">
        <f t="shared" si="812"/>
        <v>626538</v>
      </c>
      <c r="AD365" s="340">
        <f t="shared" si="813"/>
        <v>0</v>
      </c>
      <c r="AE365" s="207"/>
      <c r="AF365" s="207"/>
      <c r="AG365" s="609" t="s">
        <v>1227</v>
      </c>
      <c r="AH365" s="609" t="s">
        <v>275</v>
      </c>
      <c r="AI365" s="561" t="s">
        <v>355</v>
      </c>
      <c r="AJ365" s="609" t="s">
        <v>93</v>
      </c>
      <c r="AK365" s="610">
        <v>6</v>
      </c>
      <c r="AL365" s="663">
        <v>106294</v>
      </c>
      <c r="AM365" s="612">
        <v>637764</v>
      </c>
      <c r="AN365" s="612"/>
      <c r="AO365" s="612"/>
      <c r="AP365" s="612"/>
      <c r="AQ365" s="338">
        <f t="shared" si="783"/>
        <v>1</v>
      </c>
      <c r="AR365" s="338">
        <f t="shared" si="784"/>
        <v>1</v>
      </c>
      <c r="AS365" s="338">
        <f t="shared" si="785"/>
        <v>1</v>
      </c>
      <c r="AT365" s="338">
        <f t="shared" si="786"/>
        <v>1</v>
      </c>
      <c r="AU365" s="338">
        <f t="shared" si="787"/>
        <v>1</v>
      </c>
      <c r="AV365" s="338">
        <f t="shared" si="815"/>
        <v>1</v>
      </c>
      <c r="AW365" s="341">
        <f t="shared" si="789"/>
        <v>637764</v>
      </c>
      <c r="AX365" s="340">
        <f t="shared" si="790"/>
        <v>0</v>
      </c>
      <c r="BA365" s="609" t="s">
        <v>1227</v>
      </c>
      <c r="BB365" s="609" t="s">
        <v>275</v>
      </c>
      <c r="BC365" s="561" t="s">
        <v>355</v>
      </c>
      <c r="BD365" s="609" t="s">
        <v>93</v>
      </c>
      <c r="BE365" s="610">
        <v>6</v>
      </c>
      <c r="BF365" s="663">
        <v>126647</v>
      </c>
      <c r="BG365" s="612">
        <v>759882</v>
      </c>
      <c r="BH365" s="612"/>
      <c r="BI365" s="612"/>
      <c r="BJ365" s="612"/>
      <c r="BK365" s="338">
        <f t="shared" si="791"/>
        <v>1</v>
      </c>
      <c r="BL365" s="338">
        <f t="shared" si="792"/>
        <v>1</v>
      </c>
      <c r="BM365" s="338">
        <f t="shared" si="793"/>
        <v>1</v>
      </c>
      <c r="BN365" s="338">
        <f t="shared" si="794"/>
        <v>1</v>
      </c>
      <c r="BO365" s="338">
        <f t="shared" si="795"/>
        <v>1</v>
      </c>
      <c r="BP365" s="338">
        <f t="shared" si="816"/>
        <v>1</v>
      </c>
      <c r="BQ365" s="341">
        <f t="shared" si="797"/>
        <v>759882</v>
      </c>
      <c r="BR365" s="340">
        <f t="shared" si="798"/>
        <v>0</v>
      </c>
    </row>
    <row r="366" spans="1:70" s="288" customFormat="1" ht="15.75" x14ac:dyDescent="0.2">
      <c r="A366" s="215">
        <f t="shared" si="749"/>
        <v>353</v>
      </c>
      <c r="B366" s="449" t="s">
        <v>1228</v>
      </c>
      <c r="C366" s="449" t="s">
        <v>280</v>
      </c>
      <c r="D366" s="577" t="s">
        <v>356</v>
      </c>
      <c r="E366" s="449" t="s">
        <v>93</v>
      </c>
      <c r="F366" s="450">
        <v>30</v>
      </c>
      <c r="G366" s="537"/>
      <c r="H366" s="451">
        <v>0</v>
      </c>
      <c r="I366" s="528"/>
      <c r="J366" s="528"/>
      <c r="K366" s="199"/>
      <c r="L366" s="199"/>
      <c r="M366" s="609" t="s">
        <v>1228</v>
      </c>
      <c r="N366" s="609" t="s">
        <v>280</v>
      </c>
      <c r="O366" s="561" t="s">
        <v>356</v>
      </c>
      <c r="P366" s="609" t="s">
        <v>93</v>
      </c>
      <c r="Q366" s="610">
        <v>30</v>
      </c>
      <c r="R366" s="663">
        <v>5505</v>
      </c>
      <c r="S366" s="612">
        <v>165150</v>
      </c>
      <c r="T366" s="612"/>
      <c r="U366" s="612"/>
      <c r="V366" s="612"/>
      <c r="W366" s="338">
        <f t="shared" si="807"/>
        <v>1</v>
      </c>
      <c r="X366" s="338">
        <f t="shared" si="808"/>
        <v>1</v>
      </c>
      <c r="Y366" s="338">
        <f t="shared" si="809"/>
        <v>1</v>
      </c>
      <c r="Z366" s="338">
        <f t="shared" si="810"/>
        <v>1</v>
      </c>
      <c r="AA366" s="338">
        <f t="shared" si="811"/>
        <v>1</v>
      </c>
      <c r="AB366" s="338">
        <f t="shared" si="814"/>
        <v>1</v>
      </c>
      <c r="AC366" s="341">
        <f t="shared" si="812"/>
        <v>165150</v>
      </c>
      <c r="AD366" s="340">
        <f t="shared" si="813"/>
        <v>0</v>
      </c>
      <c r="AE366" s="207"/>
      <c r="AF366" s="207"/>
      <c r="AG366" s="609" t="s">
        <v>1228</v>
      </c>
      <c r="AH366" s="609" t="s">
        <v>280</v>
      </c>
      <c r="AI366" s="561" t="s">
        <v>356</v>
      </c>
      <c r="AJ366" s="609" t="s">
        <v>93</v>
      </c>
      <c r="AK366" s="610">
        <v>30</v>
      </c>
      <c r="AL366" s="663">
        <v>2030</v>
      </c>
      <c r="AM366" s="612">
        <v>60900</v>
      </c>
      <c r="AN366" s="612"/>
      <c r="AO366" s="612"/>
      <c r="AP366" s="612"/>
      <c r="AQ366" s="338">
        <f t="shared" si="783"/>
        <v>1</v>
      </c>
      <c r="AR366" s="338">
        <f t="shared" si="784"/>
        <v>1</v>
      </c>
      <c r="AS366" s="338">
        <f t="shared" si="785"/>
        <v>1</v>
      </c>
      <c r="AT366" s="338">
        <f t="shared" si="786"/>
        <v>1</v>
      </c>
      <c r="AU366" s="338">
        <f t="shared" si="787"/>
        <v>1</v>
      </c>
      <c r="AV366" s="338">
        <f t="shared" si="815"/>
        <v>1</v>
      </c>
      <c r="AW366" s="341">
        <f t="shared" si="789"/>
        <v>60900</v>
      </c>
      <c r="AX366" s="340">
        <f t="shared" si="790"/>
        <v>0</v>
      </c>
      <c r="BA366" s="609" t="s">
        <v>1228</v>
      </c>
      <c r="BB366" s="609" t="s">
        <v>280</v>
      </c>
      <c r="BC366" s="561" t="s">
        <v>356</v>
      </c>
      <c r="BD366" s="609" t="s">
        <v>93</v>
      </c>
      <c r="BE366" s="610">
        <v>30</v>
      </c>
      <c r="BF366" s="663">
        <v>1456</v>
      </c>
      <c r="BG366" s="612">
        <v>43680</v>
      </c>
      <c r="BH366" s="612"/>
      <c r="BI366" s="612"/>
      <c r="BJ366" s="612"/>
      <c r="BK366" s="338">
        <f t="shared" si="791"/>
        <v>1</v>
      </c>
      <c r="BL366" s="338">
        <f t="shared" si="792"/>
        <v>1</v>
      </c>
      <c r="BM366" s="338">
        <f t="shared" si="793"/>
        <v>1</v>
      </c>
      <c r="BN366" s="338">
        <f t="shared" si="794"/>
        <v>1</v>
      </c>
      <c r="BO366" s="338">
        <f t="shared" si="795"/>
        <v>1</v>
      </c>
      <c r="BP366" s="338">
        <f t="shared" si="816"/>
        <v>1</v>
      </c>
      <c r="BQ366" s="341">
        <f t="shared" si="797"/>
        <v>43680</v>
      </c>
      <c r="BR366" s="340">
        <f t="shared" si="798"/>
        <v>0</v>
      </c>
    </row>
    <row r="367" spans="1:70" s="288" customFormat="1" ht="15.75" x14ac:dyDescent="0.2">
      <c r="A367" s="215">
        <f t="shared" si="749"/>
        <v>354</v>
      </c>
      <c r="B367" s="449" t="s">
        <v>1229</v>
      </c>
      <c r="C367" s="449" t="s">
        <v>280</v>
      </c>
      <c r="D367" s="577" t="s">
        <v>357</v>
      </c>
      <c r="E367" s="449" t="s">
        <v>93</v>
      </c>
      <c r="F367" s="450">
        <v>10</v>
      </c>
      <c r="G367" s="537"/>
      <c r="H367" s="451">
        <v>0</v>
      </c>
      <c r="I367" s="528"/>
      <c r="J367" s="528"/>
      <c r="K367" s="199"/>
      <c r="L367" s="199"/>
      <c r="M367" s="609" t="s">
        <v>1229</v>
      </c>
      <c r="N367" s="609" t="s">
        <v>280</v>
      </c>
      <c r="O367" s="561" t="s">
        <v>357</v>
      </c>
      <c r="P367" s="609" t="s">
        <v>93</v>
      </c>
      <c r="Q367" s="610">
        <v>10</v>
      </c>
      <c r="R367" s="663">
        <v>6099</v>
      </c>
      <c r="S367" s="612">
        <v>60990</v>
      </c>
      <c r="T367" s="612"/>
      <c r="U367" s="612"/>
      <c r="V367" s="612"/>
      <c r="W367" s="338">
        <f t="shared" si="807"/>
        <v>1</v>
      </c>
      <c r="X367" s="338">
        <f t="shared" si="808"/>
        <v>1</v>
      </c>
      <c r="Y367" s="338">
        <f t="shared" si="809"/>
        <v>1</v>
      </c>
      <c r="Z367" s="338">
        <f t="shared" si="810"/>
        <v>1</v>
      </c>
      <c r="AA367" s="338">
        <f t="shared" si="811"/>
        <v>1</v>
      </c>
      <c r="AB367" s="338">
        <f t="shared" si="814"/>
        <v>1</v>
      </c>
      <c r="AC367" s="341">
        <f t="shared" si="812"/>
        <v>60990</v>
      </c>
      <c r="AD367" s="340">
        <f t="shared" si="813"/>
        <v>0</v>
      </c>
      <c r="AE367" s="207"/>
      <c r="AF367" s="207"/>
      <c r="AG367" s="609" t="s">
        <v>1229</v>
      </c>
      <c r="AH367" s="609" t="s">
        <v>280</v>
      </c>
      <c r="AI367" s="561" t="s">
        <v>357</v>
      </c>
      <c r="AJ367" s="609" t="s">
        <v>93</v>
      </c>
      <c r="AK367" s="610">
        <v>10</v>
      </c>
      <c r="AL367" s="663">
        <v>2762</v>
      </c>
      <c r="AM367" s="612">
        <v>27620</v>
      </c>
      <c r="AN367" s="612"/>
      <c r="AO367" s="612"/>
      <c r="AP367" s="612"/>
      <c r="AQ367" s="338">
        <f t="shared" si="783"/>
        <v>1</v>
      </c>
      <c r="AR367" s="338">
        <f t="shared" si="784"/>
        <v>1</v>
      </c>
      <c r="AS367" s="338">
        <f t="shared" si="785"/>
        <v>1</v>
      </c>
      <c r="AT367" s="338">
        <f t="shared" si="786"/>
        <v>1</v>
      </c>
      <c r="AU367" s="338">
        <f t="shared" si="787"/>
        <v>1</v>
      </c>
      <c r="AV367" s="338">
        <f t="shared" si="815"/>
        <v>1</v>
      </c>
      <c r="AW367" s="341">
        <f t="shared" si="789"/>
        <v>27620</v>
      </c>
      <c r="AX367" s="340">
        <f t="shared" si="790"/>
        <v>0</v>
      </c>
      <c r="BA367" s="609" t="s">
        <v>1229</v>
      </c>
      <c r="BB367" s="609" t="s">
        <v>280</v>
      </c>
      <c r="BC367" s="561" t="s">
        <v>357</v>
      </c>
      <c r="BD367" s="609" t="s">
        <v>93</v>
      </c>
      <c r="BE367" s="610">
        <v>10</v>
      </c>
      <c r="BF367" s="663">
        <v>2334</v>
      </c>
      <c r="BG367" s="612">
        <v>23340</v>
      </c>
      <c r="BH367" s="612"/>
      <c r="BI367" s="612"/>
      <c r="BJ367" s="612"/>
      <c r="BK367" s="338">
        <f t="shared" si="791"/>
        <v>1</v>
      </c>
      <c r="BL367" s="338">
        <f t="shared" si="792"/>
        <v>1</v>
      </c>
      <c r="BM367" s="338">
        <f t="shared" si="793"/>
        <v>1</v>
      </c>
      <c r="BN367" s="338">
        <f t="shared" si="794"/>
        <v>1</v>
      </c>
      <c r="BO367" s="338">
        <f t="shared" si="795"/>
        <v>1</v>
      </c>
      <c r="BP367" s="338">
        <f t="shared" si="816"/>
        <v>1</v>
      </c>
      <c r="BQ367" s="341">
        <f t="shared" si="797"/>
        <v>23340</v>
      </c>
      <c r="BR367" s="340">
        <f t="shared" si="798"/>
        <v>0</v>
      </c>
    </row>
    <row r="368" spans="1:70" s="288" customFormat="1" ht="15.75" x14ac:dyDescent="0.2">
      <c r="A368" s="215">
        <f t="shared" si="749"/>
        <v>355</v>
      </c>
      <c r="B368" s="449" t="s">
        <v>1230</v>
      </c>
      <c r="C368" s="449" t="s">
        <v>280</v>
      </c>
      <c r="D368" s="577" t="s">
        <v>358</v>
      </c>
      <c r="E368" s="449" t="s">
        <v>93</v>
      </c>
      <c r="F368" s="450">
        <v>10</v>
      </c>
      <c r="G368" s="537"/>
      <c r="H368" s="451">
        <v>0</v>
      </c>
      <c r="I368" s="528"/>
      <c r="J368" s="528"/>
      <c r="K368" s="199"/>
      <c r="L368" s="199"/>
      <c r="M368" s="609" t="s">
        <v>1230</v>
      </c>
      <c r="N368" s="609" t="s">
        <v>280</v>
      </c>
      <c r="O368" s="561" t="s">
        <v>358</v>
      </c>
      <c r="P368" s="609" t="s">
        <v>93</v>
      </c>
      <c r="Q368" s="610">
        <v>10</v>
      </c>
      <c r="R368" s="663">
        <v>8537</v>
      </c>
      <c r="S368" s="612">
        <v>85370</v>
      </c>
      <c r="T368" s="612"/>
      <c r="U368" s="612"/>
      <c r="V368" s="612"/>
      <c r="W368" s="338">
        <f t="shared" si="807"/>
        <v>1</v>
      </c>
      <c r="X368" s="338">
        <f t="shared" si="808"/>
        <v>1</v>
      </c>
      <c r="Y368" s="338">
        <f t="shared" si="809"/>
        <v>1</v>
      </c>
      <c r="Z368" s="338">
        <f t="shared" si="810"/>
        <v>1</v>
      </c>
      <c r="AA368" s="338">
        <f t="shared" si="811"/>
        <v>1</v>
      </c>
      <c r="AB368" s="338">
        <f t="shared" si="814"/>
        <v>1</v>
      </c>
      <c r="AC368" s="341">
        <f t="shared" si="812"/>
        <v>85370</v>
      </c>
      <c r="AD368" s="340">
        <f t="shared" si="813"/>
        <v>0</v>
      </c>
      <c r="AE368" s="207"/>
      <c r="AF368" s="207"/>
      <c r="AG368" s="609" t="s">
        <v>1230</v>
      </c>
      <c r="AH368" s="609" t="s">
        <v>280</v>
      </c>
      <c r="AI368" s="561" t="s">
        <v>358</v>
      </c>
      <c r="AJ368" s="609" t="s">
        <v>93</v>
      </c>
      <c r="AK368" s="610">
        <v>10</v>
      </c>
      <c r="AL368" s="663">
        <v>4430</v>
      </c>
      <c r="AM368" s="612">
        <v>44300</v>
      </c>
      <c r="AN368" s="612"/>
      <c r="AO368" s="612"/>
      <c r="AP368" s="612"/>
      <c r="AQ368" s="338">
        <f t="shared" si="783"/>
        <v>1</v>
      </c>
      <c r="AR368" s="338">
        <f t="shared" si="784"/>
        <v>1</v>
      </c>
      <c r="AS368" s="338">
        <f t="shared" si="785"/>
        <v>1</v>
      </c>
      <c r="AT368" s="338">
        <f t="shared" si="786"/>
        <v>1</v>
      </c>
      <c r="AU368" s="338">
        <f t="shared" si="787"/>
        <v>1</v>
      </c>
      <c r="AV368" s="338">
        <f t="shared" si="815"/>
        <v>1</v>
      </c>
      <c r="AW368" s="341">
        <f t="shared" si="789"/>
        <v>44300</v>
      </c>
      <c r="AX368" s="340">
        <f t="shared" si="790"/>
        <v>0</v>
      </c>
      <c r="BA368" s="609" t="s">
        <v>1230</v>
      </c>
      <c r="BB368" s="609" t="s">
        <v>280</v>
      </c>
      <c r="BC368" s="561" t="s">
        <v>358</v>
      </c>
      <c r="BD368" s="609" t="s">
        <v>93</v>
      </c>
      <c r="BE368" s="610">
        <v>10</v>
      </c>
      <c r="BF368" s="663">
        <v>4437</v>
      </c>
      <c r="BG368" s="612">
        <v>44370</v>
      </c>
      <c r="BH368" s="612"/>
      <c r="BI368" s="612"/>
      <c r="BJ368" s="612"/>
      <c r="BK368" s="338">
        <f t="shared" si="791"/>
        <v>1</v>
      </c>
      <c r="BL368" s="338">
        <f t="shared" si="792"/>
        <v>1</v>
      </c>
      <c r="BM368" s="338">
        <f t="shared" si="793"/>
        <v>1</v>
      </c>
      <c r="BN368" s="338">
        <f t="shared" si="794"/>
        <v>1</v>
      </c>
      <c r="BO368" s="338">
        <f t="shared" si="795"/>
        <v>1</v>
      </c>
      <c r="BP368" s="338">
        <f t="shared" si="816"/>
        <v>1</v>
      </c>
      <c r="BQ368" s="341">
        <f t="shared" si="797"/>
        <v>44370</v>
      </c>
      <c r="BR368" s="340">
        <f t="shared" si="798"/>
        <v>0</v>
      </c>
    </row>
    <row r="369" spans="1:70" s="288" customFormat="1" ht="15.75" x14ac:dyDescent="0.2">
      <c r="A369" s="215">
        <f t="shared" si="749"/>
        <v>356</v>
      </c>
      <c r="B369" s="449" t="s">
        <v>1231</v>
      </c>
      <c r="C369" s="449" t="s">
        <v>280</v>
      </c>
      <c r="D369" s="577" t="s">
        <v>359</v>
      </c>
      <c r="E369" s="449" t="s">
        <v>93</v>
      </c>
      <c r="F369" s="450">
        <v>4</v>
      </c>
      <c r="G369" s="537"/>
      <c r="H369" s="451">
        <v>0</v>
      </c>
      <c r="I369" s="528"/>
      <c r="J369" s="528"/>
      <c r="K369" s="199"/>
      <c r="L369" s="199"/>
      <c r="M369" s="609" t="s">
        <v>1231</v>
      </c>
      <c r="N369" s="609" t="s">
        <v>280</v>
      </c>
      <c r="O369" s="561" t="s">
        <v>359</v>
      </c>
      <c r="P369" s="609" t="s">
        <v>93</v>
      </c>
      <c r="Q369" s="610">
        <v>4</v>
      </c>
      <c r="R369" s="663">
        <v>10977</v>
      </c>
      <c r="S369" s="612">
        <v>43908</v>
      </c>
      <c r="T369" s="612"/>
      <c r="U369" s="612"/>
      <c r="V369" s="612"/>
      <c r="W369" s="338">
        <f t="shared" si="807"/>
        <v>1</v>
      </c>
      <c r="X369" s="338">
        <f t="shared" si="808"/>
        <v>1</v>
      </c>
      <c r="Y369" s="338">
        <f t="shared" si="809"/>
        <v>1</v>
      </c>
      <c r="Z369" s="338">
        <f t="shared" si="810"/>
        <v>1</v>
      </c>
      <c r="AA369" s="338">
        <f t="shared" si="811"/>
        <v>1</v>
      </c>
      <c r="AB369" s="338">
        <f t="shared" si="814"/>
        <v>1</v>
      </c>
      <c r="AC369" s="341">
        <f t="shared" si="812"/>
        <v>43908</v>
      </c>
      <c r="AD369" s="340">
        <f t="shared" si="813"/>
        <v>0</v>
      </c>
      <c r="AE369" s="207"/>
      <c r="AF369" s="207"/>
      <c r="AG369" s="609" t="s">
        <v>1231</v>
      </c>
      <c r="AH369" s="609" t="s">
        <v>280</v>
      </c>
      <c r="AI369" s="561" t="s">
        <v>359</v>
      </c>
      <c r="AJ369" s="609" t="s">
        <v>93</v>
      </c>
      <c r="AK369" s="610">
        <v>4</v>
      </c>
      <c r="AL369" s="663">
        <v>7221</v>
      </c>
      <c r="AM369" s="612">
        <v>28884</v>
      </c>
      <c r="AN369" s="612"/>
      <c r="AO369" s="612"/>
      <c r="AP369" s="612"/>
      <c r="AQ369" s="338">
        <f t="shared" si="783"/>
        <v>1</v>
      </c>
      <c r="AR369" s="338">
        <f t="shared" si="784"/>
        <v>1</v>
      </c>
      <c r="AS369" s="338">
        <f t="shared" si="785"/>
        <v>1</v>
      </c>
      <c r="AT369" s="338">
        <f t="shared" si="786"/>
        <v>1</v>
      </c>
      <c r="AU369" s="338">
        <f t="shared" si="787"/>
        <v>1</v>
      </c>
      <c r="AV369" s="338">
        <f t="shared" si="815"/>
        <v>1</v>
      </c>
      <c r="AW369" s="341">
        <f t="shared" si="789"/>
        <v>28884</v>
      </c>
      <c r="AX369" s="340">
        <f t="shared" si="790"/>
        <v>0</v>
      </c>
      <c r="BA369" s="609" t="s">
        <v>1231</v>
      </c>
      <c r="BB369" s="609" t="s">
        <v>280</v>
      </c>
      <c r="BC369" s="561" t="s">
        <v>359</v>
      </c>
      <c r="BD369" s="609" t="s">
        <v>93</v>
      </c>
      <c r="BE369" s="610">
        <v>4</v>
      </c>
      <c r="BF369" s="663">
        <v>7995</v>
      </c>
      <c r="BG369" s="612">
        <v>31980</v>
      </c>
      <c r="BH369" s="612"/>
      <c r="BI369" s="612"/>
      <c r="BJ369" s="612"/>
      <c r="BK369" s="338">
        <f t="shared" si="791"/>
        <v>1</v>
      </c>
      <c r="BL369" s="338">
        <f t="shared" si="792"/>
        <v>1</v>
      </c>
      <c r="BM369" s="338">
        <f t="shared" si="793"/>
        <v>1</v>
      </c>
      <c r="BN369" s="338">
        <f t="shared" si="794"/>
        <v>1</v>
      </c>
      <c r="BO369" s="338">
        <f t="shared" si="795"/>
        <v>1</v>
      </c>
      <c r="BP369" s="338">
        <f t="shared" si="816"/>
        <v>1</v>
      </c>
      <c r="BQ369" s="341">
        <f t="shared" si="797"/>
        <v>31980</v>
      </c>
      <c r="BR369" s="340">
        <f t="shared" si="798"/>
        <v>0</v>
      </c>
    </row>
    <row r="370" spans="1:70" s="288" customFormat="1" ht="15.75" x14ac:dyDescent="0.2">
      <c r="A370" s="215">
        <f t="shared" si="749"/>
        <v>357</v>
      </c>
      <c r="B370" s="449" t="s">
        <v>1232</v>
      </c>
      <c r="C370" s="449" t="s">
        <v>280</v>
      </c>
      <c r="D370" s="577" t="s">
        <v>360</v>
      </c>
      <c r="E370" s="449" t="s">
        <v>93</v>
      </c>
      <c r="F370" s="450">
        <v>6</v>
      </c>
      <c r="G370" s="537"/>
      <c r="H370" s="451">
        <v>0</v>
      </c>
      <c r="I370" s="528"/>
      <c r="J370" s="528"/>
      <c r="K370" s="199"/>
      <c r="L370" s="199"/>
      <c r="M370" s="609" t="s">
        <v>1232</v>
      </c>
      <c r="N370" s="609" t="s">
        <v>280</v>
      </c>
      <c r="O370" s="561" t="s">
        <v>360</v>
      </c>
      <c r="P370" s="609" t="s">
        <v>93</v>
      </c>
      <c r="Q370" s="610">
        <v>6</v>
      </c>
      <c r="R370" s="663">
        <v>13641</v>
      </c>
      <c r="S370" s="612">
        <v>81846</v>
      </c>
      <c r="T370" s="612"/>
      <c r="U370" s="612"/>
      <c r="V370" s="612"/>
      <c r="W370" s="338">
        <f t="shared" si="807"/>
        <v>1</v>
      </c>
      <c r="X370" s="338">
        <f t="shared" si="808"/>
        <v>1</v>
      </c>
      <c r="Y370" s="338">
        <f t="shared" si="809"/>
        <v>1</v>
      </c>
      <c r="Z370" s="338">
        <f t="shared" si="810"/>
        <v>1</v>
      </c>
      <c r="AA370" s="338">
        <f t="shared" si="811"/>
        <v>1</v>
      </c>
      <c r="AB370" s="338">
        <f t="shared" si="814"/>
        <v>1</v>
      </c>
      <c r="AC370" s="341">
        <f t="shared" si="812"/>
        <v>81846</v>
      </c>
      <c r="AD370" s="340">
        <f t="shared" si="813"/>
        <v>0</v>
      </c>
      <c r="AE370" s="207"/>
      <c r="AF370" s="207"/>
      <c r="AG370" s="609" t="s">
        <v>1232</v>
      </c>
      <c r="AH370" s="609" t="s">
        <v>280</v>
      </c>
      <c r="AI370" s="561" t="s">
        <v>360</v>
      </c>
      <c r="AJ370" s="609" t="s">
        <v>93</v>
      </c>
      <c r="AK370" s="610">
        <v>6</v>
      </c>
      <c r="AL370" s="663">
        <v>9378</v>
      </c>
      <c r="AM370" s="612">
        <v>56268</v>
      </c>
      <c r="AN370" s="612"/>
      <c r="AO370" s="612"/>
      <c r="AP370" s="612"/>
      <c r="AQ370" s="338">
        <f t="shared" si="783"/>
        <v>1</v>
      </c>
      <c r="AR370" s="338">
        <f t="shared" si="784"/>
        <v>1</v>
      </c>
      <c r="AS370" s="338">
        <f t="shared" si="785"/>
        <v>1</v>
      </c>
      <c r="AT370" s="338">
        <f t="shared" si="786"/>
        <v>1</v>
      </c>
      <c r="AU370" s="338">
        <f t="shared" si="787"/>
        <v>1</v>
      </c>
      <c r="AV370" s="338">
        <f t="shared" si="815"/>
        <v>1</v>
      </c>
      <c r="AW370" s="341">
        <f t="shared" si="789"/>
        <v>56268</v>
      </c>
      <c r="AX370" s="340">
        <f t="shared" si="790"/>
        <v>0</v>
      </c>
      <c r="BA370" s="609" t="s">
        <v>1232</v>
      </c>
      <c r="BB370" s="609" t="s">
        <v>280</v>
      </c>
      <c r="BC370" s="561" t="s">
        <v>360</v>
      </c>
      <c r="BD370" s="609" t="s">
        <v>93</v>
      </c>
      <c r="BE370" s="610">
        <v>6</v>
      </c>
      <c r="BF370" s="663">
        <v>10740</v>
      </c>
      <c r="BG370" s="612">
        <v>64440</v>
      </c>
      <c r="BH370" s="612"/>
      <c r="BI370" s="612"/>
      <c r="BJ370" s="612"/>
      <c r="BK370" s="338">
        <f t="shared" si="791"/>
        <v>1</v>
      </c>
      <c r="BL370" s="338">
        <f t="shared" si="792"/>
        <v>1</v>
      </c>
      <c r="BM370" s="338">
        <f t="shared" si="793"/>
        <v>1</v>
      </c>
      <c r="BN370" s="338">
        <f t="shared" si="794"/>
        <v>1</v>
      </c>
      <c r="BO370" s="338">
        <f t="shared" si="795"/>
        <v>1</v>
      </c>
      <c r="BP370" s="338">
        <f t="shared" si="816"/>
        <v>1</v>
      </c>
      <c r="BQ370" s="341">
        <f t="shared" si="797"/>
        <v>64440</v>
      </c>
      <c r="BR370" s="340">
        <f t="shared" si="798"/>
        <v>0</v>
      </c>
    </row>
    <row r="371" spans="1:70" s="288" customFormat="1" ht="15.75" x14ac:dyDescent="0.2">
      <c r="A371" s="215">
        <f t="shared" si="749"/>
        <v>358</v>
      </c>
      <c r="B371" s="449" t="s">
        <v>1233</v>
      </c>
      <c r="C371" s="449" t="s">
        <v>280</v>
      </c>
      <c r="D371" s="577" t="s">
        <v>361</v>
      </c>
      <c r="E371" s="449" t="s">
        <v>93</v>
      </c>
      <c r="F371" s="450">
        <v>10</v>
      </c>
      <c r="G371" s="537"/>
      <c r="H371" s="451">
        <v>0</v>
      </c>
      <c r="I371" s="528"/>
      <c r="J371" s="528"/>
      <c r="K371" s="199"/>
      <c r="L371" s="199"/>
      <c r="M371" s="609" t="s">
        <v>1233</v>
      </c>
      <c r="N371" s="609" t="s">
        <v>280</v>
      </c>
      <c r="O371" s="561" t="s">
        <v>361</v>
      </c>
      <c r="P371" s="609" t="s">
        <v>93</v>
      </c>
      <c r="Q371" s="610">
        <v>10</v>
      </c>
      <c r="R371" s="663">
        <v>19131</v>
      </c>
      <c r="S371" s="612">
        <v>191310</v>
      </c>
      <c r="T371" s="612"/>
      <c r="U371" s="612"/>
      <c r="V371" s="612"/>
      <c r="W371" s="338">
        <f t="shared" si="807"/>
        <v>1</v>
      </c>
      <c r="X371" s="338">
        <f t="shared" si="808"/>
        <v>1</v>
      </c>
      <c r="Y371" s="338">
        <f t="shared" si="809"/>
        <v>1</v>
      </c>
      <c r="Z371" s="338">
        <f t="shared" si="810"/>
        <v>1</v>
      </c>
      <c r="AA371" s="338">
        <f t="shared" si="811"/>
        <v>1</v>
      </c>
      <c r="AB371" s="338">
        <f t="shared" si="814"/>
        <v>1</v>
      </c>
      <c r="AC371" s="341">
        <f t="shared" si="812"/>
        <v>191310</v>
      </c>
      <c r="AD371" s="340">
        <f t="shared" si="813"/>
        <v>0</v>
      </c>
      <c r="AE371" s="207"/>
      <c r="AF371" s="207"/>
      <c r="AG371" s="609" t="s">
        <v>1233</v>
      </c>
      <c r="AH371" s="609" t="s">
        <v>280</v>
      </c>
      <c r="AI371" s="561" t="s">
        <v>361</v>
      </c>
      <c r="AJ371" s="609" t="s">
        <v>93</v>
      </c>
      <c r="AK371" s="610">
        <v>10</v>
      </c>
      <c r="AL371" s="663">
        <v>19131</v>
      </c>
      <c r="AM371" s="612">
        <v>191310</v>
      </c>
      <c r="AN371" s="612"/>
      <c r="AO371" s="612"/>
      <c r="AP371" s="612"/>
      <c r="AQ371" s="338">
        <f t="shared" si="783"/>
        <v>1</v>
      </c>
      <c r="AR371" s="338">
        <f t="shared" si="784"/>
        <v>1</v>
      </c>
      <c r="AS371" s="338">
        <f t="shared" si="785"/>
        <v>1</v>
      </c>
      <c r="AT371" s="338">
        <f t="shared" si="786"/>
        <v>1</v>
      </c>
      <c r="AU371" s="338">
        <f t="shared" si="787"/>
        <v>1</v>
      </c>
      <c r="AV371" s="338">
        <f t="shared" si="815"/>
        <v>1</v>
      </c>
      <c r="AW371" s="341">
        <f t="shared" si="789"/>
        <v>191310</v>
      </c>
      <c r="AX371" s="340">
        <f t="shared" si="790"/>
        <v>0</v>
      </c>
      <c r="BA371" s="609" t="s">
        <v>1233</v>
      </c>
      <c r="BB371" s="609" t="s">
        <v>280</v>
      </c>
      <c r="BC371" s="561" t="s">
        <v>361</v>
      </c>
      <c r="BD371" s="609" t="s">
        <v>93</v>
      </c>
      <c r="BE371" s="610">
        <v>10</v>
      </c>
      <c r="BF371" s="663">
        <v>17046</v>
      </c>
      <c r="BG371" s="612">
        <v>170460</v>
      </c>
      <c r="BH371" s="612"/>
      <c r="BI371" s="612"/>
      <c r="BJ371" s="612"/>
      <c r="BK371" s="338">
        <f t="shared" si="791"/>
        <v>1</v>
      </c>
      <c r="BL371" s="338">
        <f t="shared" si="792"/>
        <v>1</v>
      </c>
      <c r="BM371" s="338">
        <f t="shared" si="793"/>
        <v>1</v>
      </c>
      <c r="BN371" s="338">
        <f t="shared" si="794"/>
        <v>1</v>
      </c>
      <c r="BO371" s="338">
        <f t="shared" si="795"/>
        <v>1</v>
      </c>
      <c r="BP371" s="338">
        <f t="shared" si="816"/>
        <v>1</v>
      </c>
      <c r="BQ371" s="341">
        <f t="shared" si="797"/>
        <v>170460</v>
      </c>
      <c r="BR371" s="340">
        <f t="shared" si="798"/>
        <v>0</v>
      </c>
    </row>
    <row r="372" spans="1:70" s="288" customFormat="1" ht="15.75" x14ac:dyDescent="0.2">
      <c r="A372" s="215">
        <f t="shared" si="749"/>
        <v>359</v>
      </c>
      <c r="B372" s="449" t="s">
        <v>1234</v>
      </c>
      <c r="C372" s="449" t="s">
        <v>280</v>
      </c>
      <c r="D372" s="577" t="s">
        <v>362</v>
      </c>
      <c r="E372" s="449" t="s">
        <v>93</v>
      </c>
      <c r="F372" s="450">
        <v>10</v>
      </c>
      <c r="G372" s="537"/>
      <c r="H372" s="451">
        <v>0</v>
      </c>
      <c r="I372" s="528"/>
      <c r="J372" s="528"/>
      <c r="K372" s="199"/>
      <c r="L372" s="199"/>
      <c r="M372" s="609" t="s">
        <v>1234</v>
      </c>
      <c r="N372" s="609" t="s">
        <v>280</v>
      </c>
      <c r="O372" s="561" t="s">
        <v>362</v>
      </c>
      <c r="P372" s="609" t="s">
        <v>93</v>
      </c>
      <c r="Q372" s="610">
        <v>10</v>
      </c>
      <c r="R372" s="663">
        <v>43168</v>
      </c>
      <c r="S372" s="612">
        <v>431680</v>
      </c>
      <c r="T372" s="612"/>
      <c r="U372" s="612"/>
      <c r="V372" s="612"/>
      <c r="W372" s="338">
        <f t="shared" si="807"/>
        <v>1</v>
      </c>
      <c r="X372" s="338">
        <f t="shared" si="808"/>
        <v>1</v>
      </c>
      <c r="Y372" s="338">
        <f t="shared" si="809"/>
        <v>1</v>
      </c>
      <c r="Z372" s="338">
        <f t="shared" si="810"/>
        <v>1</v>
      </c>
      <c r="AA372" s="338">
        <f t="shared" si="811"/>
        <v>1</v>
      </c>
      <c r="AB372" s="338">
        <f t="shared" si="814"/>
        <v>1</v>
      </c>
      <c r="AC372" s="341">
        <f t="shared" si="812"/>
        <v>431680</v>
      </c>
      <c r="AD372" s="340">
        <f t="shared" si="813"/>
        <v>0</v>
      </c>
      <c r="AE372" s="207"/>
      <c r="AF372" s="207"/>
      <c r="AG372" s="609" t="s">
        <v>1234</v>
      </c>
      <c r="AH372" s="609" t="s">
        <v>280</v>
      </c>
      <c r="AI372" s="561" t="s">
        <v>362</v>
      </c>
      <c r="AJ372" s="609" t="s">
        <v>93</v>
      </c>
      <c r="AK372" s="610">
        <v>10</v>
      </c>
      <c r="AL372" s="663">
        <v>44014</v>
      </c>
      <c r="AM372" s="612">
        <v>440140</v>
      </c>
      <c r="AN372" s="612"/>
      <c r="AO372" s="612"/>
      <c r="AP372" s="612"/>
      <c r="AQ372" s="338">
        <f t="shared" si="783"/>
        <v>1</v>
      </c>
      <c r="AR372" s="338">
        <f t="shared" si="784"/>
        <v>1</v>
      </c>
      <c r="AS372" s="338">
        <f t="shared" si="785"/>
        <v>1</v>
      </c>
      <c r="AT372" s="338">
        <f t="shared" si="786"/>
        <v>1</v>
      </c>
      <c r="AU372" s="338">
        <f t="shared" si="787"/>
        <v>1</v>
      </c>
      <c r="AV372" s="338">
        <f t="shared" si="815"/>
        <v>1</v>
      </c>
      <c r="AW372" s="341">
        <f t="shared" si="789"/>
        <v>440140</v>
      </c>
      <c r="AX372" s="340">
        <f t="shared" si="790"/>
        <v>0</v>
      </c>
      <c r="BA372" s="609" t="s">
        <v>1234</v>
      </c>
      <c r="BB372" s="609" t="s">
        <v>280</v>
      </c>
      <c r="BC372" s="561" t="s">
        <v>362</v>
      </c>
      <c r="BD372" s="609" t="s">
        <v>93</v>
      </c>
      <c r="BE372" s="610">
        <v>10</v>
      </c>
      <c r="BF372" s="663">
        <v>48375</v>
      </c>
      <c r="BG372" s="612">
        <v>483750</v>
      </c>
      <c r="BH372" s="612"/>
      <c r="BI372" s="612"/>
      <c r="BJ372" s="612"/>
      <c r="BK372" s="338">
        <f t="shared" si="791"/>
        <v>1</v>
      </c>
      <c r="BL372" s="338">
        <f t="shared" si="792"/>
        <v>1</v>
      </c>
      <c r="BM372" s="338">
        <f t="shared" si="793"/>
        <v>1</v>
      </c>
      <c r="BN372" s="338">
        <f t="shared" si="794"/>
        <v>1</v>
      </c>
      <c r="BO372" s="338">
        <f t="shared" si="795"/>
        <v>1</v>
      </c>
      <c r="BP372" s="338">
        <f t="shared" si="816"/>
        <v>1</v>
      </c>
      <c r="BQ372" s="341">
        <f t="shared" si="797"/>
        <v>483750</v>
      </c>
      <c r="BR372" s="340">
        <f t="shared" si="798"/>
        <v>0</v>
      </c>
    </row>
    <row r="373" spans="1:70" s="288" customFormat="1" ht="15.75" x14ac:dyDescent="0.2">
      <c r="A373" s="215">
        <f t="shared" si="749"/>
        <v>360</v>
      </c>
      <c r="B373" s="449" t="s">
        <v>1235</v>
      </c>
      <c r="C373" s="449" t="s">
        <v>280</v>
      </c>
      <c r="D373" s="577" t="s">
        <v>363</v>
      </c>
      <c r="E373" s="449" t="s">
        <v>93</v>
      </c>
      <c r="F373" s="450">
        <v>10</v>
      </c>
      <c r="G373" s="537"/>
      <c r="H373" s="451">
        <v>0</v>
      </c>
      <c r="I373" s="528"/>
      <c r="J373" s="528"/>
      <c r="K373" s="199"/>
      <c r="L373" s="199"/>
      <c r="M373" s="609" t="s">
        <v>1235</v>
      </c>
      <c r="N373" s="609" t="s">
        <v>280</v>
      </c>
      <c r="O373" s="561" t="s">
        <v>363</v>
      </c>
      <c r="P373" s="609" t="s">
        <v>93</v>
      </c>
      <c r="Q373" s="610">
        <v>10</v>
      </c>
      <c r="R373" s="663">
        <v>50626</v>
      </c>
      <c r="S373" s="612">
        <v>506260</v>
      </c>
      <c r="T373" s="612"/>
      <c r="U373" s="612"/>
      <c r="V373" s="612"/>
      <c r="W373" s="338">
        <f t="shared" si="807"/>
        <v>1</v>
      </c>
      <c r="X373" s="338">
        <f t="shared" si="808"/>
        <v>1</v>
      </c>
      <c r="Y373" s="338">
        <f t="shared" si="809"/>
        <v>1</v>
      </c>
      <c r="Z373" s="338">
        <f t="shared" si="810"/>
        <v>1</v>
      </c>
      <c r="AA373" s="338">
        <f t="shared" si="811"/>
        <v>1</v>
      </c>
      <c r="AB373" s="338">
        <f t="shared" si="814"/>
        <v>1</v>
      </c>
      <c r="AC373" s="341">
        <f t="shared" si="812"/>
        <v>506260</v>
      </c>
      <c r="AD373" s="340">
        <f t="shared" si="813"/>
        <v>0</v>
      </c>
      <c r="AE373" s="207"/>
      <c r="AF373" s="207"/>
      <c r="AG373" s="609" t="s">
        <v>1235</v>
      </c>
      <c r="AH373" s="609" t="s">
        <v>280</v>
      </c>
      <c r="AI373" s="561" t="s">
        <v>363</v>
      </c>
      <c r="AJ373" s="609" t="s">
        <v>93</v>
      </c>
      <c r="AK373" s="610">
        <v>10</v>
      </c>
      <c r="AL373" s="663">
        <v>49902</v>
      </c>
      <c r="AM373" s="612">
        <v>499020</v>
      </c>
      <c r="AN373" s="612"/>
      <c r="AO373" s="612"/>
      <c r="AP373" s="612"/>
      <c r="AQ373" s="338">
        <f t="shared" si="783"/>
        <v>1</v>
      </c>
      <c r="AR373" s="338">
        <f t="shared" si="784"/>
        <v>1</v>
      </c>
      <c r="AS373" s="338">
        <f t="shared" si="785"/>
        <v>1</v>
      </c>
      <c r="AT373" s="338">
        <f t="shared" si="786"/>
        <v>1</v>
      </c>
      <c r="AU373" s="338">
        <f t="shared" si="787"/>
        <v>1</v>
      </c>
      <c r="AV373" s="338">
        <f t="shared" si="815"/>
        <v>1</v>
      </c>
      <c r="AW373" s="341">
        <f t="shared" si="789"/>
        <v>499020</v>
      </c>
      <c r="AX373" s="340">
        <f t="shared" si="790"/>
        <v>0</v>
      </c>
      <c r="BA373" s="609" t="s">
        <v>1235</v>
      </c>
      <c r="BB373" s="609" t="s">
        <v>280</v>
      </c>
      <c r="BC373" s="561" t="s">
        <v>363</v>
      </c>
      <c r="BD373" s="609" t="s">
        <v>93</v>
      </c>
      <c r="BE373" s="610">
        <v>10</v>
      </c>
      <c r="BF373" s="663">
        <v>55240</v>
      </c>
      <c r="BG373" s="612">
        <v>552400</v>
      </c>
      <c r="BH373" s="612"/>
      <c r="BI373" s="612"/>
      <c r="BJ373" s="612"/>
      <c r="BK373" s="338">
        <f t="shared" si="791"/>
        <v>1</v>
      </c>
      <c r="BL373" s="338">
        <f t="shared" si="792"/>
        <v>1</v>
      </c>
      <c r="BM373" s="338">
        <f t="shared" si="793"/>
        <v>1</v>
      </c>
      <c r="BN373" s="338">
        <f t="shared" si="794"/>
        <v>1</v>
      </c>
      <c r="BO373" s="338">
        <f t="shared" si="795"/>
        <v>1</v>
      </c>
      <c r="BP373" s="338">
        <f t="shared" si="816"/>
        <v>1</v>
      </c>
      <c r="BQ373" s="341">
        <f t="shared" si="797"/>
        <v>552400</v>
      </c>
      <c r="BR373" s="340">
        <f t="shared" si="798"/>
        <v>0</v>
      </c>
    </row>
    <row r="374" spans="1:70" s="288" customFormat="1" ht="15.75" x14ac:dyDescent="0.2">
      <c r="A374" s="215">
        <f t="shared" si="749"/>
        <v>361</v>
      </c>
      <c r="B374" s="449" t="s">
        <v>1236</v>
      </c>
      <c r="C374" s="449" t="s">
        <v>275</v>
      </c>
      <c r="D374" s="577" t="s">
        <v>364</v>
      </c>
      <c r="E374" s="449" t="s">
        <v>93</v>
      </c>
      <c r="F374" s="450">
        <v>4</v>
      </c>
      <c r="G374" s="537"/>
      <c r="H374" s="451">
        <v>0</v>
      </c>
      <c r="I374" s="528"/>
      <c r="J374" s="528"/>
      <c r="K374" s="199"/>
      <c r="L374" s="199"/>
      <c r="M374" s="609" t="s">
        <v>1236</v>
      </c>
      <c r="N374" s="609" t="s">
        <v>275</v>
      </c>
      <c r="O374" s="561" t="s">
        <v>364</v>
      </c>
      <c r="P374" s="609" t="s">
        <v>93</v>
      </c>
      <c r="Q374" s="610">
        <v>4</v>
      </c>
      <c r="R374" s="663">
        <v>98003</v>
      </c>
      <c r="S374" s="612">
        <v>392012</v>
      </c>
      <c r="T374" s="612"/>
      <c r="U374" s="612"/>
      <c r="V374" s="612"/>
      <c r="W374" s="338">
        <f t="shared" si="807"/>
        <v>1</v>
      </c>
      <c r="X374" s="338">
        <f t="shared" si="808"/>
        <v>1</v>
      </c>
      <c r="Y374" s="338">
        <f t="shared" si="809"/>
        <v>1</v>
      </c>
      <c r="Z374" s="338">
        <f t="shared" si="810"/>
        <v>1</v>
      </c>
      <c r="AA374" s="338">
        <f t="shared" si="811"/>
        <v>1</v>
      </c>
      <c r="AB374" s="338">
        <f t="shared" si="814"/>
        <v>1</v>
      </c>
      <c r="AC374" s="341">
        <f t="shared" si="812"/>
        <v>392012</v>
      </c>
      <c r="AD374" s="340">
        <f t="shared" si="813"/>
        <v>0</v>
      </c>
      <c r="AE374" s="207"/>
      <c r="AF374" s="207"/>
      <c r="AG374" s="609" t="s">
        <v>1236</v>
      </c>
      <c r="AH374" s="609" t="s">
        <v>275</v>
      </c>
      <c r="AI374" s="561" t="s">
        <v>364</v>
      </c>
      <c r="AJ374" s="609" t="s">
        <v>93</v>
      </c>
      <c r="AK374" s="610">
        <v>4</v>
      </c>
      <c r="AL374" s="663">
        <v>99180</v>
      </c>
      <c r="AM374" s="612">
        <v>396720</v>
      </c>
      <c r="AN374" s="612"/>
      <c r="AO374" s="612"/>
      <c r="AP374" s="612"/>
      <c r="AQ374" s="338">
        <f t="shared" si="783"/>
        <v>1</v>
      </c>
      <c r="AR374" s="338">
        <f t="shared" si="784"/>
        <v>1</v>
      </c>
      <c r="AS374" s="338">
        <f t="shared" si="785"/>
        <v>1</v>
      </c>
      <c r="AT374" s="338">
        <f t="shared" si="786"/>
        <v>1</v>
      </c>
      <c r="AU374" s="338">
        <f t="shared" si="787"/>
        <v>1</v>
      </c>
      <c r="AV374" s="338">
        <f t="shared" si="815"/>
        <v>1</v>
      </c>
      <c r="AW374" s="341">
        <f t="shared" si="789"/>
        <v>396720</v>
      </c>
      <c r="AX374" s="340">
        <f t="shared" si="790"/>
        <v>0</v>
      </c>
      <c r="BA374" s="609" t="s">
        <v>1236</v>
      </c>
      <c r="BB374" s="609" t="s">
        <v>275</v>
      </c>
      <c r="BC374" s="561" t="s">
        <v>364</v>
      </c>
      <c r="BD374" s="609" t="s">
        <v>93</v>
      </c>
      <c r="BE374" s="610">
        <v>4</v>
      </c>
      <c r="BF374" s="663">
        <v>117537</v>
      </c>
      <c r="BG374" s="612">
        <v>470148</v>
      </c>
      <c r="BH374" s="612"/>
      <c r="BI374" s="612"/>
      <c r="BJ374" s="612"/>
      <c r="BK374" s="338">
        <f t="shared" si="791"/>
        <v>1</v>
      </c>
      <c r="BL374" s="338">
        <f t="shared" si="792"/>
        <v>1</v>
      </c>
      <c r="BM374" s="338">
        <f t="shared" si="793"/>
        <v>1</v>
      </c>
      <c r="BN374" s="338">
        <f t="shared" si="794"/>
        <v>1</v>
      </c>
      <c r="BO374" s="338">
        <f t="shared" si="795"/>
        <v>1</v>
      </c>
      <c r="BP374" s="338">
        <f t="shared" si="816"/>
        <v>1</v>
      </c>
      <c r="BQ374" s="341">
        <f t="shared" si="797"/>
        <v>470148</v>
      </c>
      <c r="BR374" s="340">
        <f t="shared" si="798"/>
        <v>0</v>
      </c>
    </row>
    <row r="375" spans="1:70" s="288" customFormat="1" ht="15.75" x14ac:dyDescent="0.2">
      <c r="A375" s="215">
        <f t="shared" si="749"/>
        <v>362</v>
      </c>
      <c r="B375" s="449" t="s">
        <v>1237</v>
      </c>
      <c r="C375" s="449" t="s">
        <v>280</v>
      </c>
      <c r="D375" s="577" t="s">
        <v>365</v>
      </c>
      <c r="E375" s="449" t="s">
        <v>93</v>
      </c>
      <c r="F375" s="450">
        <v>30</v>
      </c>
      <c r="G375" s="537"/>
      <c r="H375" s="451">
        <v>0</v>
      </c>
      <c r="I375" s="528"/>
      <c r="J375" s="528"/>
      <c r="K375" s="199"/>
      <c r="L375" s="199"/>
      <c r="M375" s="609" t="s">
        <v>1237</v>
      </c>
      <c r="N375" s="609" t="s">
        <v>280</v>
      </c>
      <c r="O375" s="561" t="s">
        <v>365</v>
      </c>
      <c r="P375" s="609" t="s">
        <v>93</v>
      </c>
      <c r="Q375" s="610">
        <v>30</v>
      </c>
      <c r="R375" s="663">
        <v>5900</v>
      </c>
      <c r="S375" s="612">
        <v>177000</v>
      </c>
      <c r="T375" s="612"/>
      <c r="U375" s="612"/>
      <c r="V375" s="612"/>
      <c r="W375" s="338">
        <f t="shared" si="807"/>
        <v>1</v>
      </c>
      <c r="X375" s="338">
        <f t="shared" si="808"/>
        <v>1</v>
      </c>
      <c r="Y375" s="338">
        <f t="shared" si="809"/>
        <v>1</v>
      </c>
      <c r="Z375" s="338">
        <f t="shared" si="810"/>
        <v>1</v>
      </c>
      <c r="AA375" s="338">
        <f t="shared" si="811"/>
        <v>1</v>
      </c>
      <c r="AB375" s="338">
        <f t="shared" si="814"/>
        <v>1</v>
      </c>
      <c r="AC375" s="341">
        <f t="shared" si="812"/>
        <v>177000</v>
      </c>
      <c r="AD375" s="340">
        <f t="shared" si="813"/>
        <v>0</v>
      </c>
      <c r="AE375" s="207"/>
      <c r="AF375" s="207"/>
      <c r="AG375" s="609" t="s">
        <v>1237</v>
      </c>
      <c r="AH375" s="609" t="s">
        <v>280</v>
      </c>
      <c r="AI375" s="561" t="s">
        <v>365</v>
      </c>
      <c r="AJ375" s="609" t="s">
        <v>93</v>
      </c>
      <c r="AK375" s="610">
        <v>30</v>
      </c>
      <c r="AL375" s="663">
        <v>1356</v>
      </c>
      <c r="AM375" s="612">
        <v>40680</v>
      </c>
      <c r="AN375" s="612"/>
      <c r="AO375" s="612"/>
      <c r="AP375" s="612"/>
      <c r="AQ375" s="338">
        <f t="shared" si="783"/>
        <v>1</v>
      </c>
      <c r="AR375" s="338">
        <f t="shared" si="784"/>
        <v>1</v>
      </c>
      <c r="AS375" s="338">
        <f t="shared" si="785"/>
        <v>1</v>
      </c>
      <c r="AT375" s="338">
        <f t="shared" si="786"/>
        <v>1</v>
      </c>
      <c r="AU375" s="338">
        <f t="shared" si="787"/>
        <v>1</v>
      </c>
      <c r="AV375" s="338">
        <f t="shared" si="815"/>
        <v>1</v>
      </c>
      <c r="AW375" s="341">
        <f t="shared" si="789"/>
        <v>40680</v>
      </c>
      <c r="AX375" s="340">
        <f t="shared" si="790"/>
        <v>0</v>
      </c>
      <c r="BA375" s="609" t="s">
        <v>1237</v>
      </c>
      <c r="BB375" s="609" t="s">
        <v>280</v>
      </c>
      <c r="BC375" s="561" t="s">
        <v>365</v>
      </c>
      <c r="BD375" s="609" t="s">
        <v>93</v>
      </c>
      <c r="BE375" s="610">
        <v>30</v>
      </c>
      <c r="BF375" s="663">
        <v>724</v>
      </c>
      <c r="BG375" s="612">
        <v>21720</v>
      </c>
      <c r="BH375" s="612"/>
      <c r="BI375" s="612"/>
      <c r="BJ375" s="612"/>
      <c r="BK375" s="338">
        <f t="shared" si="791"/>
        <v>1</v>
      </c>
      <c r="BL375" s="338">
        <f t="shared" si="792"/>
        <v>1</v>
      </c>
      <c r="BM375" s="338">
        <f t="shared" si="793"/>
        <v>1</v>
      </c>
      <c r="BN375" s="338">
        <f t="shared" si="794"/>
        <v>1</v>
      </c>
      <c r="BO375" s="338">
        <f t="shared" si="795"/>
        <v>1</v>
      </c>
      <c r="BP375" s="338">
        <f t="shared" si="816"/>
        <v>1</v>
      </c>
      <c r="BQ375" s="341">
        <f t="shared" si="797"/>
        <v>21720</v>
      </c>
      <c r="BR375" s="340">
        <f t="shared" si="798"/>
        <v>0</v>
      </c>
    </row>
    <row r="376" spans="1:70" s="288" customFormat="1" ht="15.75" x14ac:dyDescent="0.2">
      <c r="A376" s="215">
        <f t="shared" si="749"/>
        <v>363</v>
      </c>
      <c r="B376" s="449" t="s">
        <v>1238</v>
      </c>
      <c r="C376" s="449" t="s">
        <v>280</v>
      </c>
      <c r="D376" s="577" t="s">
        <v>366</v>
      </c>
      <c r="E376" s="449" t="s">
        <v>93</v>
      </c>
      <c r="F376" s="450">
        <v>4</v>
      </c>
      <c r="G376" s="537"/>
      <c r="H376" s="451">
        <v>0</v>
      </c>
      <c r="I376" s="528"/>
      <c r="J376" s="528"/>
      <c r="K376" s="199"/>
      <c r="L376" s="199"/>
      <c r="M376" s="609" t="s">
        <v>1238</v>
      </c>
      <c r="N376" s="609" t="s">
        <v>280</v>
      </c>
      <c r="O376" s="561" t="s">
        <v>366</v>
      </c>
      <c r="P376" s="609" t="s">
        <v>93</v>
      </c>
      <c r="Q376" s="610">
        <v>4</v>
      </c>
      <c r="R376" s="663">
        <v>6121</v>
      </c>
      <c r="S376" s="612">
        <v>24484</v>
      </c>
      <c r="T376" s="612"/>
      <c r="U376" s="612"/>
      <c r="V376" s="612"/>
      <c r="W376" s="338">
        <f t="shared" si="807"/>
        <v>1</v>
      </c>
      <c r="X376" s="338">
        <f t="shared" si="808"/>
        <v>1</v>
      </c>
      <c r="Y376" s="338">
        <f t="shared" si="809"/>
        <v>1</v>
      </c>
      <c r="Z376" s="338">
        <f t="shared" si="810"/>
        <v>1</v>
      </c>
      <c r="AA376" s="338">
        <f t="shared" si="811"/>
        <v>1</v>
      </c>
      <c r="AB376" s="338">
        <f t="shared" si="814"/>
        <v>1</v>
      </c>
      <c r="AC376" s="341">
        <f t="shared" si="812"/>
        <v>24484</v>
      </c>
      <c r="AD376" s="340">
        <f t="shared" si="813"/>
        <v>0</v>
      </c>
      <c r="AE376" s="207"/>
      <c r="AF376" s="207"/>
      <c r="AG376" s="609" t="s">
        <v>1238</v>
      </c>
      <c r="AH376" s="609" t="s">
        <v>280</v>
      </c>
      <c r="AI376" s="561" t="s">
        <v>366</v>
      </c>
      <c r="AJ376" s="609" t="s">
        <v>93</v>
      </c>
      <c r="AK376" s="610">
        <v>4</v>
      </c>
      <c r="AL376" s="663">
        <v>1676</v>
      </c>
      <c r="AM376" s="612">
        <v>6704</v>
      </c>
      <c r="AN376" s="612"/>
      <c r="AO376" s="612"/>
      <c r="AP376" s="612"/>
      <c r="AQ376" s="338">
        <f t="shared" si="783"/>
        <v>1</v>
      </c>
      <c r="AR376" s="338">
        <f t="shared" si="784"/>
        <v>1</v>
      </c>
      <c r="AS376" s="338">
        <f t="shared" si="785"/>
        <v>1</v>
      </c>
      <c r="AT376" s="338">
        <f t="shared" si="786"/>
        <v>1</v>
      </c>
      <c r="AU376" s="338">
        <f t="shared" si="787"/>
        <v>1</v>
      </c>
      <c r="AV376" s="338">
        <f t="shared" si="815"/>
        <v>1</v>
      </c>
      <c r="AW376" s="341">
        <f t="shared" si="789"/>
        <v>6704</v>
      </c>
      <c r="AX376" s="340">
        <f t="shared" si="790"/>
        <v>0</v>
      </c>
      <c r="BA376" s="609" t="s">
        <v>1238</v>
      </c>
      <c r="BB376" s="609" t="s">
        <v>280</v>
      </c>
      <c r="BC376" s="561" t="s">
        <v>366</v>
      </c>
      <c r="BD376" s="609" t="s">
        <v>93</v>
      </c>
      <c r="BE376" s="610">
        <v>4</v>
      </c>
      <c r="BF376" s="663">
        <v>953</v>
      </c>
      <c r="BG376" s="612">
        <v>3812</v>
      </c>
      <c r="BH376" s="612"/>
      <c r="BI376" s="612"/>
      <c r="BJ376" s="612"/>
      <c r="BK376" s="338">
        <f t="shared" si="791"/>
        <v>1</v>
      </c>
      <c r="BL376" s="338">
        <f t="shared" si="792"/>
        <v>1</v>
      </c>
      <c r="BM376" s="338">
        <f t="shared" si="793"/>
        <v>1</v>
      </c>
      <c r="BN376" s="338">
        <f t="shared" si="794"/>
        <v>1</v>
      </c>
      <c r="BO376" s="338">
        <f t="shared" si="795"/>
        <v>1</v>
      </c>
      <c r="BP376" s="338">
        <f t="shared" si="816"/>
        <v>1</v>
      </c>
      <c r="BQ376" s="341">
        <f t="shared" si="797"/>
        <v>3812</v>
      </c>
      <c r="BR376" s="340">
        <f t="shared" si="798"/>
        <v>0</v>
      </c>
    </row>
    <row r="377" spans="1:70" s="288" customFormat="1" ht="15.75" x14ac:dyDescent="0.2">
      <c r="A377" s="215">
        <f t="shared" si="749"/>
        <v>364</v>
      </c>
      <c r="B377" s="449" t="s">
        <v>1239</v>
      </c>
      <c r="C377" s="449" t="s">
        <v>280</v>
      </c>
      <c r="D377" s="577" t="s">
        <v>367</v>
      </c>
      <c r="E377" s="449" t="s">
        <v>93</v>
      </c>
      <c r="F377" s="450">
        <v>30</v>
      </c>
      <c r="G377" s="537"/>
      <c r="H377" s="451">
        <v>0</v>
      </c>
      <c r="I377" s="528"/>
      <c r="J377" s="528"/>
      <c r="K377" s="199"/>
      <c r="L377" s="199"/>
      <c r="M377" s="609" t="s">
        <v>1239</v>
      </c>
      <c r="N377" s="609" t="s">
        <v>280</v>
      </c>
      <c r="O377" s="561" t="s">
        <v>367</v>
      </c>
      <c r="P377" s="609" t="s">
        <v>93</v>
      </c>
      <c r="Q377" s="610">
        <v>30</v>
      </c>
      <c r="R377" s="663">
        <v>6508</v>
      </c>
      <c r="S377" s="612">
        <v>195240</v>
      </c>
      <c r="T377" s="612"/>
      <c r="U377" s="612"/>
      <c r="V377" s="612"/>
      <c r="W377" s="338">
        <f t="shared" si="807"/>
        <v>1</v>
      </c>
      <c r="X377" s="338">
        <f t="shared" si="808"/>
        <v>1</v>
      </c>
      <c r="Y377" s="338">
        <f t="shared" si="809"/>
        <v>1</v>
      </c>
      <c r="Z377" s="338">
        <f t="shared" si="810"/>
        <v>1</v>
      </c>
      <c r="AA377" s="338">
        <f t="shared" si="811"/>
        <v>1</v>
      </c>
      <c r="AB377" s="338">
        <f t="shared" si="814"/>
        <v>1</v>
      </c>
      <c r="AC377" s="341">
        <f t="shared" si="812"/>
        <v>195240</v>
      </c>
      <c r="AD377" s="340">
        <f t="shared" si="813"/>
        <v>0</v>
      </c>
      <c r="AE377" s="207"/>
      <c r="AF377" s="207"/>
      <c r="AG377" s="609" t="s">
        <v>1239</v>
      </c>
      <c r="AH377" s="609" t="s">
        <v>280</v>
      </c>
      <c r="AI377" s="561" t="s">
        <v>367</v>
      </c>
      <c r="AJ377" s="609" t="s">
        <v>93</v>
      </c>
      <c r="AK377" s="610">
        <v>30</v>
      </c>
      <c r="AL377" s="663">
        <v>2182</v>
      </c>
      <c r="AM377" s="612">
        <v>65460</v>
      </c>
      <c r="AN377" s="612"/>
      <c r="AO377" s="612"/>
      <c r="AP377" s="612"/>
      <c r="AQ377" s="338">
        <f t="shared" si="783"/>
        <v>1</v>
      </c>
      <c r="AR377" s="338">
        <f t="shared" si="784"/>
        <v>1</v>
      </c>
      <c r="AS377" s="338">
        <f t="shared" si="785"/>
        <v>1</v>
      </c>
      <c r="AT377" s="338">
        <f t="shared" si="786"/>
        <v>1</v>
      </c>
      <c r="AU377" s="338">
        <f t="shared" si="787"/>
        <v>1</v>
      </c>
      <c r="AV377" s="338">
        <f t="shared" si="815"/>
        <v>1</v>
      </c>
      <c r="AW377" s="341">
        <f t="shared" si="789"/>
        <v>65460</v>
      </c>
      <c r="AX377" s="340">
        <f t="shared" si="790"/>
        <v>0</v>
      </c>
      <c r="BA377" s="609" t="s">
        <v>1239</v>
      </c>
      <c r="BB377" s="609" t="s">
        <v>280</v>
      </c>
      <c r="BC377" s="561" t="s">
        <v>367</v>
      </c>
      <c r="BD377" s="609" t="s">
        <v>93</v>
      </c>
      <c r="BE377" s="610">
        <v>30</v>
      </c>
      <c r="BF377" s="663">
        <v>1532</v>
      </c>
      <c r="BG377" s="612">
        <v>45960</v>
      </c>
      <c r="BH377" s="612"/>
      <c r="BI377" s="612"/>
      <c r="BJ377" s="612"/>
      <c r="BK377" s="338">
        <f t="shared" si="791"/>
        <v>1</v>
      </c>
      <c r="BL377" s="338">
        <f t="shared" si="792"/>
        <v>1</v>
      </c>
      <c r="BM377" s="338">
        <f t="shared" si="793"/>
        <v>1</v>
      </c>
      <c r="BN377" s="338">
        <f t="shared" si="794"/>
        <v>1</v>
      </c>
      <c r="BO377" s="338">
        <f t="shared" si="795"/>
        <v>1</v>
      </c>
      <c r="BP377" s="338">
        <f t="shared" si="816"/>
        <v>1</v>
      </c>
      <c r="BQ377" s="341">
        <f t="shared" si="797"/>
        <v>45960</v>
      </c>
      <c r="BR377" s="340">
        <f t="shared" si="798"/>
        <v>0</v>
      </c>
    </row>
    <row r="378" spans="1:70" s="288" customFormat="1" ht="15.75" x14ac:dyDescent="0.2">
      <c r="A378" s="215">
        <f t="shared" si="749"/>
        <v>365</v>
      </c>
      <c r="B378" s="449" t="s">
        <v>1240</v>
      </c>
      <c r="C378" s="449" t="s">
        <v>280</v>
      </c>
      <c r="D378" s="577" t="s">
        <v>368</v>
      </c>
      <c r="E378" s="449" t="s">
        <v>93</v>
      </c>
      <c r="F378" s="450">
        <v>4</v>
      </c>
      <c r="G378" s="537"/>
      <c r="H378" s="451">
        <v>0</v>
      </c>
      <c r="I378" s="528"/>
      <c r="J378" s="528"/>
      <c r="K378" s="199"/>
      <c r="L378" s="199"/>
      <c r="M378" s="609" t="s">
        <v>1240</v>
      </c>
      <c r="N378" s="609" t="s">
        <v>280</v>
      </c>
      <c r="O378" s="561" t="s">
        <v>368</v>
      </c>
      <c r="P378" s="609" t="s">
        <v>93</v>
      </c>
      <c r="Q378" s="610">
        <v>4</v>
      </c>
      <c r="R378" s="663">
        <v>8335</v>
      </c>
      <c r="S378" s="612">
        <v>33340</v>
      </c>
      <c r="T378" s="612"/>
      <c r="U378" s="612"/>
      <c r="V378" s="612"/>
      <c r="W378" s="338">
        <f t="shared" si="807"/>
        <v>1</v>
      </c>
      <c r="X378" s="338">
        <f t="shared" si="808"/>
        <v>1</v>
      </c>
      <c r="Y378" s="338">
        <f t="shared" si="809"/>
        <v>1</v>
      </c>
      <c r="Z378" s="338">
        <f t="shared" si="810"/>
        <v>1</v>
      </c>
      <c r="AA378" s="338">
        <f t="shared" si="811"/>
        <v>1</v>
      </c>
      <c r="AB378" s="338">
        <f t="shared" si="814"/>
        <v>1</v>
      </c>
      <c r="AC378" s="341">
        <f t="shared" si="812"/>
        <v>33340</v>
      </c>
      <c r="AD378" s="340">
        <f t="shared" si="813"/>
        <v>0</v>
      </c>
      <c r="AE378" s="207"/>
      <c r="AF378" s="207"/>
      <c r="AG378" s="609" t="s">
        <v>1240</v>
      </c>
      <c r="AH378" s="609" t="s">
        <v>280</v>
      </c>
      <c r="AI378" s="561" t="s">
        <v>368</v>
      </c>
      <c r="AJ378" s="609" t="s">
        <v>93</v>
      </c>
      <c r="AK378" s="610">
        <v>4</v>
      </c>
      <c r="AL378" s="663">
        <v>3183</v>
      </c>
      <c r="AM378" s="612">
        <v>12732</v>
      </c>
      <c r="AN378" s="612"/>
      <c r="AO378" s="612"/>
      <c r="AP378" s="612"/>
      <c r="AQ378" s="338">
        <f t="shared" si="783"/>
        <v>1</v>
      </c>
      <c r="AR378" s="338">
        <f t="shared" si="784"/>
        <v>1</v>
      </c>
      <c r="AS378" s="338">
        <f t="shared" si="785"/>
        <v>1</v>
      </c>
      <c r="AT378" s="338">
        <f t="shared" si="786"/>
        <v>1</v>
      </c>
      <c r="AU378" s="338">
        <f t="shared" si="787"/>
        <v>1</v>
      </c>
      <c r="AV378" s="338">
        <f t="shared" si="815"/>
        <v>1</v>
      </c>
      <c r="AW378" s="341">
        <f t="shared" si="789"/>
        <v>12732</v>
      </c>
      <c r="AX378" s="340">
        <f t="shared" si="790"/>
        <v>0</v>
      </c>
      <c r="BA378" s="609" t="s">
        <v>1240</v>
      </c>
      <c r="BB378" s="609" t="s">
        <v>280</v>
      </c>
      <c r="BC378" s="561" t="s">
        <v>368</v>
      </c>
      <c r="BD378" s="609" t="s">
        <v>93</v>
      </c>
      <c r="BE378" s="610">
        <v>4</v>
      </c>
      <c r="BF378" s="663">
        <v>2651</v>
      </c>
      <c r="BG378" s="612">
        <v>10604</v>
      </c>
      <c r="BH378" s="612"/>
      <c r="BI378" s="612"/>
      <c r="BJ378" s="612"/>
      <c r="BK378" s="338">
        <f t="shared" si="791"/>
        <v>1</v>
      </c>
      <c r="BL378" s="338">
        <f t="shared" si="792"/>
        <v>1</v>
      </c>
      <c r="BM378" s="338">
        <f t="shared" si="793"/>
        <v>1</v>
      </c>
      <c r="BN378" s="338">
        <f t="shared" si="794"/>
        <v>1</v>
      </c>
      <c r="BO378" s="338">
        <f t="shared" si="795"/>
        <v>1</v>
      </c>
      <c r="BP378" s="338">
        <f t="shared" si="816"/>
        <v>1</v>
      </c>
      <c r="BQ378" s="341">
        <f t="shared" si="797"/>
        <v>10604</v>
      </c>
      <c r="BR378" s="340">
        <f t="shared" si="798"/>
        <v>0</v>
      </c>
    </row>
    <row r="379" spans="1:70" s="288" customFormat="1" ht="15.75" x14ac:dyDescent="0.2">
      <c r="A379" s="215">
        <f t="shared" ref="A379:A442" si="817">+A378+1</f>
        <v>366</v>
      </c>
      <c r="B379" s="449" t="s">
        <v>1241</v>
      </c>
      <c r="C379" s="449" t="s">
        <v>280</v>
      </c>
      <c r="D379" s="577" t="s">
        <v>369</v>
      </c>
      <c r="E379" s="449" t="s">
        <v>93</v>
      </c>
      <c r="F379" s="450">
        <v>10</v>
      </c>
      <c r="G379" s="537"/>
      <c r="H379" s="451">
        <v>0</v>
      </c>
      <c r="I379" s="528"/>
      <c r="J379" s="528"/>
      <c r="K379" s="199"/>
      <c r="L379" s="199"/>
      <c r="M379" s="609" t="s">
        <v>1241</v>
      </c>
      <c r="N379" s="609" t="s">
        <v>280</v>
      </c>
      <c r="O379" s="561" t="s">
        <v>369</v>
      </c>
      <c r="P379" s="609" t="s">
        <v>93</v>
      </c>
      <c r="Q379" s="610">
        <v>10</v>
      </c>
      <c r="R379" s="663">
        <v>9000</v>
      </c>
      <c r="S379" s="612">
        <v>90000</v>
      </c>
      <c r="T379" s="612"/>
      <c r="U379" s="612"/>
      <c r="V379" s="612"/>
      <c r="W379" s="338">
        <f t="shared" si="807"/>
        <v>1</v>
      </c>
      <c r="X379" s="338">
        <f t="shared" si="808"/>
        <v>1</v>
      </c>
      <c r="Y379" s="338">
        <f t="shared" si="809"/>
        <v>1</v>
      </c>
      <c r="Z379" s="338">
        <f t="shared" si="810"/>
        <v>1</v>
      </c>
      <c r="AA379" s="338">
        <f t="shared" si="811"/>
        <v>1</v>
      </c>
      <c r="AB379" s="338">
        <f t="shared" si="814"/>
        <v>1</v>
      </c>
      <c r="AC379" s="341">
        <f t="shared" si="812"/>
        <v>90000</v>
      </c>
      <c r="AD379" s="340">
        <f t="shared" si="813"/>
        <v>0</v>
      </c>
      <c r="AE379" s="207"/>
      <c r="AF379" s="207"/>
      <c r="AG379" s="609" t="s">
        <v>1241</v>
      </c>
      <c r="AH379" s="609" t="s">
        <v>280</v>
      </c>
      <c r="AI379" s="561" t="s">
        <v>369</v>
      </c>
      <c r="AJ379" s="609" t="s">
        <v>93</v>
      </c>
      <c r="AK379" s="610">
        <v>10</v>
      </c>
      <c r="AL379" s="663">
        <v>4013</v>
      </c>
      <c r="AM379" s="612">
        <v>40130</v>
      </c>
      <c r="AN379" s="612"/>
      <c r="AO379" s="612"/>
      <c r="AP379" s="612"/>
      <c r="AQ379" s="338">
        <f t="shared" si="783"/>
        <v>1</v>
      </c>
      <c r="AR379" s="338">
        <f t="shared" si="784"/>
        <v>1</v>
      </c>
      <c r="AS379" s="338">
        <f t="shared" si="785"/>
        <v>1</v>
      </c>
      <c r="AT379" s="338">
        <f t="shared" si="786"/>
        <v>1</v>
      </c>
      <c r="AU379" s="338">
        <f t="shared" si="787"/>
        <v>1</v>
      </c>
      <c r="AV379" s="338">
        <f t="shared" si="815"/>
        <v>1</v>
      </c>
      <c r="AW379" s="341">
        <f t="shared" si="789"/>
        <v>40130</v>
      </c>
      <c r="AX379" s="340">
        <f t="shared" si="790"/>
        <v>0</v>
      </c>
      <c r="BA379" s="609" t="s">
        <v>1241</v>
      </c>
      <c r="BB379" s="609" t="s">
        <v>280</v>
      </c>
      <c r="BC379" s="561" t="s">
        <v>369</v>
      </c>
      <c r="BD379" s="609" t="s">
        <v>93</v>
      </c>
      <c r="BE379" s="610">
        <v>10</v>
      </c>
      <c r="BF379" s="663">
        <v>3623</v>
      </c>
      <c r="BG379" s="612">
        <v>36230</v>
      </c>
      <c r="BH379" s="612"/>
      <c r="BI379" s="612"/>
      <c r="BJ379" s="612"/>
      <c r="BK379" s="338">
        <f t="shared" si="791"/>
        <v>1</v>
      </c>
      <c r="BL379" s="338">
        <f t="shared" si="792"/>
        <v>1</v>
      </c>
      <c r="BM379" s="338">
        <f t="shared" si="793"/>
        <v>1</v>
      </c>
      <c r="BN379" s="338">
        <f t="shared" si="794"/>
        <v>1</v>
      </c>
      <c r="BO379" s="338">
        <f t="shared" si="795"/>
        <v>1</v>
      </c>
      <c r="BP379" s="338">
        <f t="shared" si="816"/>
        <v>1</v>
      </c>
      <c r="BQ379" s="341">
        <f t="shared" si="797"/>
        <v>36230</v>
      </c>
      <c r="BR379" s="340">
        <f t="shared" si="798"/>
        <v>0</v>
      </c>
    </row>
    <row r="380" spans="1:70" s="288" customFormat="1" ht="15.75" x14ac:dyDescent="0.2">
      <c r="A380" s="215">
        <f t="shared" si="817"/>
        <v>367</v>
      </c>
      <c r="B380" s="449" t="s">
        <v>1242</v>
      </c>
      <c r="C380" s="449" t="s">
        <v>280</v>
      </c>
      <c r="D380" s="577" t="s">
        <v>370</v>
      </c>
      <c r="E380" s="449" t="s">
        <v>93</v>
      </c>
      <c r="F380" s="450">
        <v>10</v>
      </c>
      <c r="G380" s="537"/>
      <c r="H380" s="451">
        <v>0</v>
      </c>
      <c r="I380" s="528"/>
      <c r="J380" s="528"/>
      <c r="K380" s="199"/>
      <c r="L380" s="199"/>
      <c r="M380" s="609" t="s">
        <v>1242</v>
      </c>
      <c r="N380" s="609" t="s">
        <v>280</v>
      </c>
      <c r="O380" s="561" t="s">
        <v>370</v>
      </c>
      <c r="P380" s="609" t="s">
        <v>93</v>
      </c>
      <c r="Q380" s="610">
        <v>10</v>
      </c>
      <c r="R380" s="663">
        <v>11587</v>
      </c>
      <c r="S380" s="612">
        <v>115870</v>
      </c>
      <c r="T380" s="612"/>
      <c r="U380" s="612"/>
      <c r="V380" s="612"/>
      <c r="W380" s="338">
        <f t="shared" si="807"/>
        <v>1</v>
      </c>
      <c r="X380" s="338">
        <f t="shared" si="808"/>
        <v>1</v>
      </c>
      <c r="Y380" s="338">
        <f t="shared" si="809"/>
        <v>1</v>
      </c>
      <c r="Z380" s="338">
        <f t="shared" si="810"/>
        <v>1</v>
      </c>
      <c r="AA380" s="338">
        <f t="shared" si="811"/>
        <v>1</v>
      </c>
      <c r="AB380" s="338">
        <f t="shared" si="814"/>
        <v>1</v>
      </c>
      <c r="AC380" s="341">
        <f t="shared" si="812"/>
        <v>115870</v>
      </c>
      <c r="AD380" s="340">
        <f t="shared" si="813"/>
        <v>0</v>
      </c>
      <c r="AE380" s="207"/>
      <c r="AF380" s="207"/>
      <c r="AG380" s="609" t="s">
        <v>1242</v>
      </c>
      <c r="AH380" s="609" t="s">
        <v>280</v>
      </c>
      <c r="AI380" s="561" t="s">
        <v>370</v>
      </c>
      <c r="AJ380" s="609" t="s">
        <v>93</v>
      </c>
      <c r="AK380" s="610">
        <v>10</v>
      </c>
      <c r="AL380" s="663">
        <v>10216</v>
      </c>
      <c r="AM380" s="612">
        <v>102160</v>
      </c>
      <c r="AN380" s="612"/>
      <c r="AO380" s="612"/>
      <c r="AP380" s="612"/>
      <c r="AQ380" s="338">
        <f t="shared" si="783"/>
        <v>1</v>
      </c>
      <c r="AR380" s="338">
        <f t="shared" si="784"/>
        <v>1</v>
      </c>
      <c r="AS380" s="338">
        <f t="shared" si="785"/>
        <v>1</v>
      </c>
      <c r="AT380" s="338">
        <f t="shared" si="786"/>
        <v>1</v>
      </c>
      <c r="AU380" s="338">
        <f t="shared" si="787"/>
        <v>1</v>
      </c>
      <c r="AV380" s="338">
        <f t="shared" si="815"/>
        <v>1</v>
      </c>
      <c r="AW380" s="341">
        <f t="shared" si="789"/>
        <v>102160</v>
      </c>
      <c r="AX380" s="340">
        <f t="shared" si="790"/>
        <v>0</v>
      </c>
      <c r="BA380" s="609" t="s">
        <v>1242</v>
      </c>
      <c r="BB380" s="609" t="s">
        <v>280</v>
      </c>
      <c r="BC380" s="561" t="s">
        <v>370</v>
      </c>
      <c r="BD380" s="609" t="s">
        <v>93</v>
      </c>
      <c r="BE380" s="610">
        <v>10</v>
      </c>
      <c r="BF380" s="663">
        <v>5982</v>
      </c>
      <c r="BG380" s="612">
        <v>59820</v>
      </c>
      <c r="BH380" s="612"/>
      <c r="BI380" s="612"/>
      <c r="BJ380" s="612"/>
      <c r="BK380" s="338">
        <f t="shared" si="791"/>
        <v>1</v>
      </c>
      <c r="BL380" s="338">
        <f t="shared" si="792"/>
        <v>1</v>
      </c>
      <c r="BM380" s="338">
        <f t="shared" si="793"/>
        <v>1</v>
      </c>
      <c r="BN380" s="338">
        <f t="shared" si="794"/>
        <v>1</v>
      </c>
      <c r="BO380" s="338">
        <f t="shared" si="795"/>
        <v>1</v>
      </c>
      <c r="BP380" s="338">
        <f t="shared" si="816"/>
        <v>1</v>
      </c>
      <c r="BQ380" s="341">
        <f t="shared" si="797"/>
        <v>59820</v>
      </c>
      <c r="BR380" s="340">
        <f t="shared" si="798"/>
        <v>0</v>
      </c>
    </row>
    <row r="381" spans="1:70" s="288" customFormat="1" ht="15.75" x14ac:dyDescent="0.2">
      <c r="A381" s="215">
        <f t="shared" si="817"/>
        <v>368</v>
      </c>
      <c r="B381" s="449" t="s">
        <v>1243</v>
      </c>
      <c r="C381" s="449" t="s">
        <v>280</v>
      </c>
      <c r="D381" s="577" t="s">
        <v>371</v>
      </c>
      <c r="E381" s="449" t="s">
        <v>93</v>
      </c>
      <c r="F381" s="450">
        <v>8</v>
      </c>
      <c r="G381" s="537"/>
      <c r="H381" s="451">
        <v>0</v>
      </c>
      <c r="I381" s="528"/>
      <c r="J381" s="528"/>
      <c r="K381" s="199"/>
      <c r="L381" s="199"/>
      <c r="M381" s="609" t="s">
        <v>1243</v>
      </c>
      <c r="N381" s="609" t="s">
        <v>280</v>
      </c>
      <c r="O381" s="561" t="s">
        <v>371</v>
      </c>
      <c r="P381" s="609" t="s">
        <v>93</v>
      </c>
      <c r="Q381" s="610">
        <v>8</v>
      </c>
      <c r="R381" s="663">
        <v>23612</v>
      </c>
      <c r="S381" s="612">
        <v>188896</v>
      </c>
      <c r="T381" s="612"/>
      <c r="U381" s="612"/>
      <c r="V381" s="612"/>
      <c r="W381" s="338">
        <f t="shared" ref="W381:W400" si="818">IF(EXACT(VLOOKUP(M381,OFERTA_0,3,FALSE),O381),1,0)</f>
        <v>1</v>
      </c>
      <c r="X381" s="338">
        <f t="shared" ref="X381:X400" si="819">IF(EXACT(VLOOKUP(M381,OFERTA_0,4,FALSE),P381),1,0)</f>
        <v>1</v>
      </c>
      <c r="Y381" s="338">
        <f t="shared" ref="Y381:Y400" si="820">IF(EXACT(VLOOKUP(M381,OFERTA_0,5,FALSE),Q381),1,0)</f>
        <v>1</v>
      </c>
      <c r="Z381" s="338">
        <f t="shared" ref="Z381:Z400" si="821">IF(R381=0,0,1)</f>
        <v>1</v>
      </c>
      <c r="AA381" s="338">
        <f t="shared" ref="AA381:AA400" si="822">IF(S381=0,0,1)</f>
        <v>1</v>
      </c>
      <c r="AB381" s="338">
        <f t="shared" si="814"/>
        <v>1</v>
      </c>
      <c r="AC381" s="341">
        <f t="shared" ref="AC381:AC400" si="823">ROUND(S381,0)</f>
        <v>188896</v>
      </c>
      <c r="AD381" s="340">
        <f t="shared" ref="AD381:AD400" si="824">S381-AC381</f>
        <v>0</v>
      </c>
      <c r="AE381" s="207"/>
      <c r="AF381" s="207"/>
      <c r="AG381" s="609" t="s">
        <v>1243</v>
      </c>
      <c r="AH381" s="609" t="s">
        <v>280</v>
      </c>
      <c r="AI381" s="561" t="s">
        <v>371</v>
      </c>
      <c r="AJ381" s="609" t="s">
        <v>93</v>
      </c>
      <c r="AK381" s="610">
        <v>8</v>
      </c>
      <c r="AL381" s="663">
        <v>24012</v>
      </c>
      <c r="AM381" s="612">
        <v>192096</v>
      </c>
      <c r="AN381" s="612"/>
      <c r="AO381" s="612"/>
      <c r="AP381" s="612"/>
      <c r="AQ381" s="338">
        <f t="shared" si="783"/>
        <v>1</v>
      </c>
      <c r="AR381" s="338">
        <f t="shared" si="784"/>
        <v>1</v>
      </c>
      <c r="AS381" s="338">
        <f t="shared" si="785"/>
        <v>1</v>
      </c>
      <c r="AT381" s="338">
        <f t="shared" si="786"/>
        <v>1</v>
      </c>
      <c r="AU381" s="338">
        <f t="shared" si="787"/>
        <v>1</v>
      </c>
      <c r="AV381" s="338">
        <f t="shared" si="815"/>
        <v>1</v>
      </c>
      <c r="AW381" s="341">
        <f t="shared" si="789"/>
        <v>192096</v>
      </c>
      <c r="AX381" s="340">
        <f t="shared" si="790"/>
        <v>0</v>
      </c>
      <c r="BA381" s="609" t="s">
        <v>1243</v>
      </c>
      <c r="BB381" s="609" t="s">
        <v>280</v>
      </c>
      <c r="BC381" s="561" t="s">
        <v>371</v>
      </c>
      <c r="BD381" s="609" t="s">
        <v>93</v>
      </c>
      <c r="BE381" s="610">
        <v>8</v>
      </c>
      <c r="BF381" s="663">
        <v>22712</v>
      </c>
      <c r="BG381" s="612">
        <v>181696</v>
      </c>
      <c r="BH381" s="612"/>
      <c r="BI381" s="612"/>
      <c r="BJ381" s="612"/>
      <c r="BK381" s="338">
        <f t="shared" si="791"/>
        <v>1</v>
      </c>
      <c r="BL381" s="338">
        <f t="shared" si="792"/>
        <v>1</v>
      </c>
      <c r="BM381" s="338">
        <f t="shared" si="793"/>
        <v>1</v>
      </c>
      <c r="BN381" s="338">
        <f t="shared" si="794"/>
        <v>1</v>
      </c>
      <c r="BO381" s="338">
        <f t="shared" si="795"/>
        <v>1</v>
      </c>
      <c r="BP381" s="338">
        <f t="shared" si="816"/>
        <v>1</v>
      </c>
      <c r="BQ381" s="341">
        <f t="shared" si="797"/>
        <v>181696</v>
      </c>
      <c r="BR381" s="340">
        <f t="shared" si="798"/>
        <v>0</v>
      </c>
    </row>
    <row r="382" spans="1:70" s="288" customFormat="1" ht="15.75" x14ac:dyDescent="0.2">
      <c r="A382" s="215">
        <f t="shared" si="817"/>
        <v>369</v>
      </c>
      <c r="B382" s="449" t="s">
        <v>1244</v>
      </c>
      <c r="C382" s="449" t="s">
        <v>280</v>
      </c>
      <c r="D382" s="577" t="s">
        <v>372</v>
      </c>
      <c r="E382" s="449" t="s">
        <v>93</v>
      </c>
      <c r="F382" s="450">
        <v>30</v>
      </c>
      <c r="G382" s="537"/>
      <c r="H382" s="451">
        <v>0</v>
      </c>
      <c r="I382" s="528"/>
      <c r="J382" s="528"/>
      <c r="K382" s="199"/>
      <c r="L382" s="199"/>
      <c r="M382" s="609" t="s">
        <v>1244</v>
      </c>
      <c r="N382" s="609" t="s">
        <v>280</v>
      </c>
      <c r="O382" s="561" t="s">
        <v>372</v>
      </c>
      <c r="P382" s="609" t="s">
        <v>93</v>
      </c>
      <c r="Q382" s="610">
        <v>30</v>
      </c>
      <c r="R382" s="663">
        <v>31564</v>
      </c>
      <c r="S382" s="612">
        <v>946920</v>
      </c>
      <c r="T382" s="612"/>
      <c r="U382" s="612"/>
      <c r="V382" s="612"/>
      <c r="W382" s="338">
        <f t="shared" si="818"/>
        <v>1</v>
      </c>
      <c r="X382" s="338">
        <f t="shared" si="819"/>
        <v>1</v>
      </c>
      <c r="Y382" s="338">
        <f t="shared" si="820"/>
        <v>1</v>
      </c>
      <c r="Z382" s="338">
        <f t="shared" si="821"/>
        <v>1</v>
      </c>
      <c r="AA382" s="338">
        <f t="shared" si="822"/>
        <v>1</v>
      </c>
      <c r="AB382" s="338">
        <f t="shared" si="814"/>
        <v>1</v>
      </c>
      <c r="AC382" s="341">
        <f t="shared" si="823"/>
        <v>946920</v>
      </c>
      <c r="AD382" s="340">
        <f t="shared" si="824"/>
        <v>0</v>
      </c>
      <c r="AE382" s="207"/>
      <c r="AF382" s="207"/>
      <c r="AG382" s="609" t="s">
        <v>1244</v>
      </c>
      <c r="AH382" s="609" t="s">
        <v>280</v>
      </c>
      <c r="AI382" s="561" t="s">
        <v>372</v>
      </c>
      <c r="AJ382" s="609" t="s">
        <v>93</v>
      </c>
      <c r="AK382" s="610">
        <v>30</v>
      </c>
      <c r="AL382" s="663">
        <v>28780</v>
      </c>
      <c r="AM382" s="612">
        <v>863400</v>
      </c>
      <c r="AN382" s="612"/>
      <c r="AO382" s="612"/>
      <c r="AP382" s="612"/>
      <c r="AQ382" s="338">
        <f t="shared" si="783"/>
        <v>1</v>
      </c>
      <c r="AR382" s="338">
        <f t="shared" si="784"/>
        <v>1</v>
      </c>
      <c r="AS382" s="338">
        <f t="shared" si="785"/>
        <v>1</v>
      </c>
      <c r="AT382" s="338">
        <f t="shared" si="786"/>
        <v>1</v>
      </c>
      <c r="AU382" s="338">
        <f t="shared" si="787"/>
        <v>1</v>
      </c>
      <c r="AV382" s="338">
        <f t="shared" si="815"/>
        <v>1</v>
      </c>
      <c r="AW382" s="341">
        <f t="shared" si="789"/>
        <v>863400</v>
      </c>
      <c r="AX382" s="340">
        <f t="shared" si="790"/>
        <v>0</v>
      </c>
      <c r="BA382" s="609" t="s">
        <v>1244</v>
      </c>
      <c r="BB382" s="609" t="s">
        <v>280</v>
      </c>
      <c r="BC382" s="561" t="s">
        <v>372</v>
      </c>
      <c r="BD382" s="609" t="s">
        <v>93</v>
      </c>
      <c r="BE382" s="610">
        <v>30</v>
      </c>
      <c r="BF382" s="663">
        <v>28216</v>
      </c>
      <c r="BG382" s="612">
        <v>846480</v>
      </c>
      <c r="BH382" s="612"/>
      <c r="BI382" s="612"/>
      <c r="BJ382" s="612"/>
      <c r="BK382" s="338">
        <f t="shared" si="791"/>
        <v>1</v>
      </c>
      <c r="BL382" s="338">
        <f t="shared" si="792"/>
        <v>1</v>
      </c>
      <c r="BM382" s="338">
        <f t="shared" si="793"/>
        <v>1</v>
      </c>
      <c r="BN382" s="338">
        <f t="shared" si="794"/>
        <v>1</v>
      </c>
      <c r="BO382" s="338">
        <f t="shared" si="795"/>
        <v>1</v>
      </c>
      <c r="BP382" s="338">
        <f t="shared" si="816"/>
        <v>1</v>
      </c>
      <c r="BQ382" s="341">
        <f t="shared" si="797"/>
        <v>846480</v>
      </c>
      <c r="BR382" s="340">
        <f t="shared" si="798"/>
        <v>0</v>
      </c>
    </row>
    <row r="383" spans="1:70" s="288" customFormat="1" ht="15.75" x14ac:dyDescent="0.2">
      <c r="A383" s="215">
        <f t="shared" si="817"/>
        <v>370</v>
      </c>
      <c r="B383" s="449" t="s">
        <v>1245</v>
      </c>
      <c r="C383" s="449" t="s">
        <v>280</v>
      </c>
      <c r="D383" s="577" t="s">
        <v>373</v>
      </c>
      <c r="E383" s="449" t="s">
        <v>93</v>
      </c>
      <c r="F383" s="450">
        <v>6</v>
      </c>
      <c r="G383" s="537"/>
      <c r="H383" s="451">
        <v>0</v>
      </c>
      <c r="I383" s="528"/>
      <c r="J383" s="528"/>
      <c r="K383" s="199"/>
      <c r="L383" s="199"/>
      <c r="M383" s="609" t="s">
        <v>1245</v>
      </c>
      <c r="N383" s="609" t="s">
        <v>280</v>
      </c>
      <c r="O383" s="561" t="s">
        <v>373</v>
      </c>
      <c r="P383" s="609" t="s">
        <v>93</v>
      </c>
      <c r="Q383" s="610">
        <v>6</v>
      </c>
      <c r="R383" s="663">
        <v>58340</v>
      </c>
      <c r="S383" s="612">
        <v>350040</v>
      </c>
      <c r="T383" s="612"/>
      <c r="U383" s="612"/>
      <c r="V383" s="612"/>
      <c r="W383" s="338">
        <f t="shared" si="818"/>
        <v>1</v>
      </c>
      <c r="X383" s="338">
        <f t="shared" si="819"/>
        <v>1</v>
      </c>
      <c r="Y383" s="338">
        <f t="shared" si="820"/>
        <v>1</v>
      </c>
      <c r="Z383" s="338">
        <f t="shared" si="821"/>
        <v>1</v>
      </c>
      <c r="AA383" s="338">
        <f t="shared" si="822"/>
        <v>1</v>
      </c>
      <c r="AB383" s="338">
        <f t="shared" si="814"/>
        <v>1</v>
      </c>
      <c r="AC383" s="341">
        <f t="shared" si="823"/>
        <v>350040</v>
      </c>
      <c r="AD383" s="340">
        <f t="shared" si="824"/>
        <v>0</v>
      </c>
      <c r="AE383" s="207"/>
      <c r="AF383" s="207"/>
      <c r="AG383" s="609" t="s">
        <v>1245</v>
      </c>
      <c r="AH383" s="609" t="s">
        <v>280</v>
      </c>
      <c r="AI383" s="561" t="s">
        <v>373</v>
      </c>
      <c r="AJ383" s="609" t="s">
        <v>93</v>
      </c>
      <c r="AK383" s="610">
        <v>6</v>
      </c>
      <c r="AL383" s="663">
        <v>55231</v>
      </c>
      <c r="AM383" s="612">
        <v>331386</v>
      </c>
      <c r="AN383" s="612"/>
      <c r="AO383" s="612"/>
      <c r="AP383" s="612"/>
      <c r="AQ383" s="338">
        <f t="shared" si="783"/>
        <v>1</v>
      </c>
      <c r="AR383" s="338">
        <f t="shared" si="784"/>
        <v>1</v>
      </c>
      <c r="AS383" s="338">
        <f t="shared" si="785"/>
        <v>1</v>
      </c>
      <c r="AT383" s="338">
        <f t="shared" si="786"/>
        <v>1</v>
      </c>
      <c r="AU383" s="338">
        <f t="shared" si="787"/>
        <v>1</v>
      </c>
      <c r="AV383" s="338">
        <f t="shared" si="815"/>
        <v>1</v>
      </c>
      <c r="AW383" s="341">
        <f t="shared" si="789"/>
        <v>331386</v>
      </c>
      <c r="AX383" s="340">
        <f t="shared" si="790"/>
        <v>0</v>
      </c>
      <c r="BA383" s="609" t="s">
        <v>1245</v>
      </c>
      <c r="BB383" s="609" t="s">
        <v>280</v>
      </c>
      <c r="BC383" s="561" t="s">
        <v>373</v>
      </c>
      <c r="BD383" s="609" t="s">
        <v>93</v>
      </c>
      <c r="BE383" s="610">
        <v>6</v>
      </c>
      <c r="BF383" s="663">
        <v>61335</v>
      </c>
      <c r="BG383" s="612">
        <v>368010</v>
      </c>
      <c r="BH383" s="612"/>
      <c r="BI383" s="612"/>
      <c r="BJ383" s="612"/>
      <c r="BK383" s="338">
        <f t="shared" si="791"/>
        <v>1</v>
      </c>
      <c r="BL383" s="338">
        <f t="shared" si="792"/>
        <v>1</v>
      </c>
      <c r="BM383" s="338">
        <f t="shared" si="793"/>
        <v>1</v>
      </c>
      <c r="BN383" s="338">
        <f t="shared" si="794"/>
        <v>1</v>
      </c>
      <c r="BO383" s="338">
        <f t="shared" si="795"/>
        <v>1</v>
      </c>
      <c r="BP383" s="338">
        <f t="shared" si="816"/>
        <v>1</v>
      </c>
      <c r="BQ383" s="341">
        <f t="shared" si="797"/>
        <v>368010</v>
      </c>
      <c r="BR383" s="340">
        <f t="shared" si="798"/>
        <v>0</v>
      </c>
    </row>
    <row r="384" spans="1:70" s="288" customFormat="1" ht="15.75" x14ac:dyDescent="0.2">
      <c r="A384" s="215">
        <f t="shared" si="817"/>
        <v>371</v>
      </c>
      <c r="B384" s="449" t="s">
        <v>1246</v>
      </c>
      <c r="C384" s="449" t="s">
        <v>280</v>
      </c>
      <c r="D384" s="577" t="s">
        <v>374</v>
      </c>
      <c r="E384" s="449" t="s">
        <v>93</v>
      </c>
      <c r="F384" s="450">
        <v>20</v>
      </c>
      <c r="G384" s="537"/>
      <c r="H384" s="451">
        <v>0</v>
      </c>
      <c r="I384" s="528"/>
      <c r="J384" s="528"/>
      <c r="K384" s="199"/>
      <c r="L384" s="199"/>
      <c r="M384" s="609" t="s">
        <v>1246</v>
      </c>
      <c r="N384" s="609" t="s">
        <v>280</v>
      </c>
      <c r="O384" s="561" t="s">
        <v>374</v>
      </c>
      <c r="P384" s="609" t="s">
        <v>93</v>
      </c>
      <c r="Q384" s="610">
        <v>20</v>
      </c>
      <c r="R384" s="663">
        <v>6430</v>
      </c>
      <c r="S384" s="612">
        <v>128600</v>
      </c>
      <c r="T384" s="612"/>
      <c r="U384" s="612"/>
      <c r="V384" s="612"/>
      <c r="W384" s="338">
        <f t="shared" si="818"/>
        <v>1</v>
      </c>
      <c r="X384" s="338">
        <f t="shared" si="819"/>
        <v>1</v>
      </c>
      <c r="Y384" s="338">
        <f t="shared" si="820"/>
        <v>1</v>
      </c>
      <c r="Z384" s="338">
        <f t="shared" si="821"/>
        <v>1</v>
      </c>
      <c r="AA384" s="338">
        <f t="shared" si="822"/>
        <v>1</v>
      </c>
      <c r="AB384" s="338">
        <f t="shared" si="814"/>
        <v>1</v>
      </c>
      <c r="AC384" s="341">
        <f t="shared" si="823"/>
        <v>128600</v>
      </c>
      <c r="AD384" s="340">
        <f t="shared" si="824"/>
        <v>0</v>
      </c>
      <c r="AE384" s="207"/>
      <c r="AF384" s="207"/>
      <c r="AG384" s="609" t="s">
        <v>1246</v>
      </c>
      <c r="AH384" s="609" t="s">
        <v>280</v>
      </c>
      <c r="AI384" s="561" t="s">
        <v>374</v>
      </c>
      <c r="AJ384" s="609" t="s">
        <v>93</v>
      </c>
      <c r="AK384" s="610">
        <v>20</v>
      </c>
      <c r="AL384" s="663">
        <v>1388</v>
      </c>
      <c r="AM384" s="612">
        <v>27760</v>
      </c>
      <c r="AN384" s="612"/>
      <c r="AO384" s="612"/>
      <c r="AP384" s="612"/>
      <c r="AQ384" s="338">
        <f t="shared" si="783"/>
        <v>1</v>
      </c>
      <c r="AR384" s="338">
        <f t="shared" si="784"/>
        <v>1</v>
      </c>
      <c r="AS384" s="338">
        <f t="shared" si="785"/>
        <v>1</v>
      </c>
      <c r="AT384" s="338">
        <f t="shared" si="786"/>
        <v>1</v>
      </c>
      <c r="AU384" s="338">
        <f t="shared" si="787"/>
        <v>1</v>
      </c>
      <c r="AV384" s="338">
        <f t="shared" si="815"/>
        <v>1</v>
      </c>
      <c r="AW384" s="341">
        <f t="shared" si="789"/>
        <v>27760</v>
      </c>
      <c r="AX384" s="340">
        <f t="shared" si="790"/>
        <v>0</v>
      </c>
      <c r="BA384" s="609" t="s">
        <v>1246</v>
      </c>
      <c r="BB384" s="609" t="s">
        <v>280</v>
      </c>
      <c r="BC384" s="561" t="s">
        <v>374</v>
      </c>
      <c r="BD384" s="609" t="s">
        <v>93</v>
      </c>
      <c r="BE384" s="610">
        <v>20</v>
      </c>
      <c r="BF384" s="663">
        <v>797</v>
      </c>
      <c r="BG384" s="612">
        <v>15940</v>
      </c>
      <c r="BH384" s="612"/>
      <c r="BI384" s="612"/>
      <c r="BJ384" s="612"/>
      <c r="BK384" s="338">
        <f t="shared" si="791"/>
        <v>1</v>
      </c>
      <c r="BL384" s="338">
        <f t="shared" si="792"/>
        <v>1</v>
      </c>
      <c r="BM384" s="338">
        <f t="shared" si="793"/>
        <v>1</v>
      </c>
      <c r="BN384" s="338">
        <f t="shared" si="794"/>
        <v>1</v>
      </c>
      <c r="BO384" s="338">
        <f t="shared" si="795"/>
        <v>1</v>
      </c>
      <c r="BP384" s="338">
        <f t="shared" si="816"/>
        <v>1</v>
      </c>
      <c r="BQ384" s="341">
        <f t="shared" si="797"/>
        <v>15940</v>
      </c>
      <c r="BR384" s="340">
        <f t="shared" si="798"/>
        <v>0</v>
      </c>
    </row>
    <row r="385" spans="1:70" s="288" customFormat="1" ht="15.75" x14ac:dyDescent="0.2">
      <c r="A385" s="215">
        <f t="shared" si="817"/>
        <v>372</v>
      </c>
      <c r="B385" s="449" t="s">
        <v>1247</v>
      </c>
      <c r="C385" s="449" t="s">
        <v>280</v>
      </c>
      <c r="D385" s="577" t="s">
        <v>375</v>
      </c>
      <c r="E385" s="449" t="s">
        <v>93</v>
      </c>
      <c r="F385" s="450">
        <v>20</v>
      </c>
      <c r="G385" s="537"/>
      <c r="H385" s="451">
        <v>0</v>
      </c>
      <c r="I385" s="528"/>
      <c r="J385" s="528"/>
      <c r="K385" s="199"/>
      <c r="L385" s="199"/>
      <c r="M385" s="609" t="s">
        <v>1247</v>
      </c>
      <c r="N385" s="609" t="s">
        <v>280</v>
      </c>
      <c r="O385" s="561" t="s">
        <v>375</v>
      </c>
      <c r="P385" s="609" t="s">
        <v>93</v>
      </c>
      <c r="Q385" s="610">
        <v>20</v>
      </c>
      <c r="R385" s="663">
        <v>6767</v>
      </c>
      <c r="S385" s="612">
        <v>135340</v>
      </c>
      <c r="T385" s="612"/>
      <c r="U385" s="612"/>
      <c r="V385" s="612"/>
      <c r="W385" s="338">
        <f t="shared" si="818"/>
        <v>1</v>
      </c>
      <c r="X385" s="338">
        <f t="shared" si="819"/>
        <v>1</v>
      </c>
      <c r="Y385" s="338">
        <f t="shared" si="820"/>
        <v>1</v>
      </c>
      <c r="Z385" s="338">
        <f t="shared" si="821"/>
        <v>1</v>
      </c>
      <c r="AA385" s="338">
        <f t="shared" si="822"/>
        <v>1</v>
      </c>
      <c r="AB385" s="338">
        <f t="shared" si="814"/>
        <v>1</v>
      </c>
      <c r="AC385" s="341">
        <f t="shared" si="823"/>
        <v>135340</v>
      </c>
      <c r="AD385" s="340">
        <f t="shared" si="824"/>
        <v>0</v>
      </c>
      <c r="AE385" s="207"/>
      <c r="AF385" s="207"/>
      <c r="AG385" s="609" t="s">
        <v>1247</v>
      </c>
      <c r="AH385" s="609" t="s">
        <v>280</v>
      </c>
      <c r="AI385" s="561" t="s">
        <v>375</v>
      </c>
      <c r="AJ385" s="609" t="s">
        <v>93</v>
      </c>
      <c r="AK385" s="610">
        <v>20</v>
      </c>
      <c r="AL385" s="663">
        <v>1836</v>
      </c>
      <c r="AM385" s="612">
        <v>36720</v>
      </c>
      <c r="AN385" s="612"/>
      <c r="AO385" s="612"/>
      <c r="AP385" s="612"/>
      <c r="AQ385" s="338">
        <f t="shared" si="783"/>
        <v>1</v>
      </c>
      <c r="AR385" s="338">
        <f t="shared" si="784"/>
        <v>1</v>
      </c>
      <c r="AS385" s="338">
        <f t="shared" si="785"/>
        <v>1</v>
      </c>
      <c r="AT385" s="338">
        <f t="shared" si="786"/>
        <v>1</v>
      </c>
      <c r="AU385" s="338">
        <f t="shared" si="787"/>
        <v>1</v>
      </c>
      <c r="AV385" s="338">
        <f t="shared" si="815"/>
        <v>1</v>
      </c>
      <c r="AW385" s="341">
        <f t="shared" si="789"/>
        <v>36720</v>
      </c>
      <c r="AX385" s="340">
        <f t="shared" si="790"/>
        <v>0</v>
      </c>
      <c r="BA385" s="609" t="s">
        <v>1247</v>
      </c>
      <c r="BB385" s="609" t="s">
        <v>280</v>
      </c>
      <c r="BC385" s="561" t="s">
        <v>375</v>
      </c>
      <c r="BD385" s="609" t="s">
        <v>93</v>
      </c>
      <c r="BE385" s="610">
        <v>20</v>
      </c>
      <c r="BF385" s="663">
        <v>1133</v>
      </c>
      <c r="BG385" s="612">
        <v>22660</v>
      </c>
      <c r="BH385" s="612"/>
      <c r="BI385" s="612"/>
      <c r="BJ385" s="612"/>
      <c r="BK385" s="338">
        <f t="shared" si="791"/>
        <v>1</v>
      </c>
      <c r="BL385" s="338">
        <f t="shared" si="792"/>
        <v>1</v>
      </c>
      <c r="BM385" s="338">
        <f t="shared" si="793"/>
        <v>1</v>
      </c>
      <c r="BN385" s="338">
        <f t="shared" si="794"/>
        <v>1</v>
      </c>
      <c r="BO385" s="338">
        <f t="shared" si="795"/>
        <v>1</v>
      </c>
      <c r="BP385" s="338">
        <f t="shared" si="816"/>
        <v>1</v>
      </c>
      <c r="BQ385" s="341">
        <f t="shared" si="797"/>
        <v>22660</v>
      </c>
      <c r="BR385" s="340">
        <f t="shared" si="798"/>
        <v>0</v>
      </c>
    </row>
    <row r="386" spans="1:70" s="288" customFormat="1" ht="15.75" x14ac:dyDescent="0.2">
      <c r="A386" s="215">
        <f t="shared" si="817"/>
        <v>373</v>
      </c>
      <c r="B386" s="449" t="s">
        <v>1248</v>
      </c>
      <c r="C386" s="449" t="s">
        <v>280</v>
      </c>
      <c r="D386" s="577" t="s">
        <v>376</v>
      </c>
      <c r="E386" s="449" t="s">
        <v>93</v>
      </c>
      <c r="F386" s="450">
        <v>20</v>
      </c>
      <c r="G386" s="537"/>
      <c r="H386" s="451">
        <v>0</v>
      </c>
      <c r="I386" s="528"/>
      <c r="J386" s="528"/>
      <c r="K386" s="199"/>
      <c r="L386" s="199"/>
      <c r="M386" s="609" t="s">
        <v>1248</v>
      </c>
      <c r="N386" s="609" t="s">
        <v>280</v>
      </c>
      <c r="O386" s="561" t="s">
        <v>376</v>
      </c>
      <c r="P386" s="609" t="s">
        <v>93</v>
      </c>
      <c r="Q386" s="610">
        <v>20</v>
      </c>
      <c r="R386" s="663">
        <v>7785</v>
      </c>
      <c r="S386" s="612">
        <v>155700</v>
      </c>
      <c r="T386" s="612"/>
      <c r="U386" s="612"/>
      <c r="V386" s="612"/>
      <c r="W386" s="338">
        <f t="shared" si="818"/>
        <v>1</v>
      </c>
      <c r="X386" s="338">
        <f t="shared" si="819"/>
        <v>1</v>
      </c>
      <c r="Y386" s="338">
        <f t="shared" si="820"/>
        <v>1</v>
      </c>
      <c r="Z386" s="338">
        <f t="shared" si="821"/>
        <v>1</v>
      </c>
      <c r="AA386" s="338">
        <f t="shared" si="822"/>
        <v>1</v>
      </c>
      <c r="AB386" s="338">
        <f t="shared" si="814"/>
        <v>1</v>
      </c>
      <c r="AC386" s="341">
        <f t="shared" si="823"/>
        <v>155700</v>
      </c>
      <c r="AD386" s="340">
        <f t="shared" si="824"/>
        <v>0</v>
      </c>
      <c r="AE386" s="207"/>
      <c r="AF386" s="207"/>
      <c r="AG386" s="609" t="s">
        <v>1248</v>
      </c>
      <c r="AH386" s="609" t="s">
        <v>280</v>
      </c>
      <c r="AI386" s="561" t="s">
        <v>376</v>
      </c>
      <c r="AJ386" s="609" t="s">
        <v>93</v>
      </c>
      <c r="AK386" s="610">
        <v>20</v>
      </c>
      <c r="AL386" s="663">
        <v>2820</v>
      </c>
      <c r="AM386" s="612">
        <v>56400</v>
      </c>
      <c r="AN386" s="612"/>
      <c r="AO386" s="612"/>
      <c r="AP386" s="612"/>
      <c r="AQ386" s="338">
        <f t="shared" si="783"/>
        <v>1</v>
      </c>
      <c r="AR386" s="338">
        <f t="shared" si="784"/>
        <v>1</v>
      </c>
      <c r="AS386" s="338">
        <f t="shared" si="785"/>
        <v>1</v>
      </c>
      <c r="AT386" s="338">
        <f t="shared" si="786"/>
        <v>1</v>
      </c>
      <c r="AU386" s="338">
        <f t="shared" si="787"/>
        <v>1</v>
      </c>
      <c r="AV386" s="338">
        <f t="shared" si="815"/>
        <v>1</v>
      </c>
      <c r="AW386" s="341">
        <f t="shared" si="789"/>
        <v>56400</v>
      </c>
      <c r="AX386" s="340">
        <f t="shared" si="790"/>
        <v>0</v>
      </c>
      <c r="BA386" s="609" t="s">
        <v>1248</v>
      </c>
      <c r="BB386" s="609" t="s">
        <v>280</v>
      </c>
      <c r="BC386" s="561" t="s">
        <v>376</v>
      </c>
      <c r="BD386" s="609" t="s">
        <v>93</v>
      </c>
      <c r="BE386" s="610">
        <v>20</v>
      </c>
      <c r="BF386" s="663">
        <v>2265</v>
      </c>
      <c r="BG386" s="612">
        <v>45300</v>
      </c>
      <c r="BH386" s="612"/>
      <c r="BI386" s="612"/>
      <c r="BJ386" s="612"/>
      <c r="BK386" s="338">
        <f t="shared" si="791"/>
        <v>1</v>
      </c>
      <c r="BL386" s="338">
        <f t="shared" si="792"/>
        <v>1</v>
      </c>
      <c r="BM386" s="338">
        <f t="shared" si="793"/>
        <v>1</v>
      </c>
      <c r="BN386" s="338">
        <f t="shared" si="794"/>
        <v>1</v>
      </c>
      <c r="BO386" s="338">
        <f t="shared" si="795"/>
        <v>1</v>
      </c>
      <c r="BP386" s="338">
        <f t="shared" si="816"/>
        <v>1</v>
      </c>
      <c r="BQ386" s="341">
        <f t="shared" si="797"/>
        <v>45300</v>
      </c>
      <c r="BR386" s="340">
        <f t="shared" si="798"/>
        <v>0</v>
      </c>
    </row>
    <row r="387" spans="1:70" s="288" customFormat="1" ht="15.75" x14ac:dyDescent="0.2">
      <c r="A387" s="215">
        <f t="shared" si="817"/>
        <v>374</v>
      </c>
      <c r="B387" s="449" t="s">
        <v>1249</v>
      </c>
      <c r="C387" s="449" t="s">
        <v>280</v>
      </c>
      <c r="D387" s="577" t="s">
        <v>377</v>
      </c>
      <c r="E387" s="449" t="s">
        <v>93</v>
      </c>
      <c r="F387" s="450">
        <v>10</v>
      </c>
      <c r="G387" s="537"/>
      <c r="H387" s="451">
        <v>0</v>
      </c>
      <c r="I387" s="528"/>
      <c r="J387" s="528"/>
      <c r="K387" s="199"/>
      <c r="L387" s="199"/>
      <c r="M387" s="609" t="s">
        <v>1249</v>
      </c>
      <c r="N387" s="609" t="s">
        <v>280</v>
      </c>
      <c r="O387" s="561" t="s">
        <v>377</v>
      </c>
      <c r="P387" s="609" t="s">
        <v>93</v>
      </c>
      <c r="Q387" s="610">
        <v>10</v>
      </c>
      <c r="R387" s="663">
        <v>10820</v>
      </c>
      <c r="S387" s="612">
        <v>108200</v>
      </c>
      <c r="T387" s="612"/>
      <c r="U387" s="612"/>
      <c r="V387" s="612"/>
      <c r="W387" s="338">
        <f t="shared" si="818"/>
        <v>1</v>
      </c>
      <c r="X387" s="338">
        <f t="shared" si="819"/>
        <v>1</v>
      </c>
      <c r="Y387" s="338">
        <f t="shared" si="820"/>
        <v>1</v>
      </c>
      <c r="Z387" s="338">
        <f t="shared" si="821"/>
        <v>1</v>
      </c>
      <c r="AA387" s="338">
        <f t="shared" si="822"/>
        <v>1</v>
      </c>
      <c r="AB387" s="338">
        <f t="shared" si="814"/>
        <v>1</v>
      </c>
      <c r="AC387" s="341">
        <f t="shared" si="823"/>
        <v>108200</v>
      </c>
      <c r="AD387" s="340">
        <f t="shared" si="824"/>
        <v>0</v>
      </c>
      <c r="AE387" s="207"/>
      <c r="AF387" s="207"/>
      <c r="AG387" s="609" t="s">
        <v>1249</v>
      </c>
      <c r="AH387" s="609" t="s">
        <v>280</v>
      </c>
      <c r="AI387" s="561" t="s">
        <v>377</v>
      </c>
      <c r="AJ387" s="609" t="s">
        <v>93</v>
      </c>
      <c r="AK387" s="610">
        <v>10</v>
      </c>
      <c r="AL387" s="663">
        <v>4825</v>
      </c>
      <c r="AM387" s="612">
        <v>48250</v>
      </c>
      <c r="AN387" s="612"/>
      <c r="AO387" s="612"/>
      <c r="AP387" s="612"/>
      <c r="AQ387" s="338">
        <f t="shared" si="783"/>
        <v>1</v>
      </c>
      <c r="AR387" s="338">
        <f t="shared" si="784"/>
        <v>1</v>
      </c>
      <c r="AS387" s="338">
        <f t="shared" si="785"/>
        <v>1</v>
      </c>
      <c r="AT387" s="338">
        <f t="shared" si="786"/>
        <v>1</v>
      </c>
      <c r="AU387" s="338">
        <f t="shared" si="787"/>
        <v>1</v>
      </c>
      <c r="AV387" s="338">
        <f t="shared" si="815"/>
        <v>1</v>
      </c>
      <c r="AW387" s="341">
        <f t="shared" si="789"/>
        <v>48250</v>
      </c>
      <c r="AX387" s="340">
        <f t="shared" si="790"/>
        <v>0</v>
      </c>
      <c r="BA387" s="609" t="s">
        <v>1249</v>
      </c>
      <c r="BB387" s="609" t="s">
        <v>280</v>
      </c>
      <c r="BC387" s="561" t="s">
        <v>377</v>
      </c>
      <c r="BD387" s="609" t="s">
        <v>93</v>
      </c>
      <c r="BE387" s="610">
        <v>10</v>
      </c>
      <c r="BF387" s="663">
        <v>4850</v>
      </c>
      <c r="BG387" s="612">
        <v>48500</v>
      </c>
      <c r="BH387" s="612"/>
      <c r="BI387" s="612"/>
      <c r="BJ387" s="612"/>
      <c r="BK387" s="338">
        <f t="shared" si="791"/>
        <v>1</v>
      </c>
      <c r="BL387" s="338">
        <f t="shared" si="792"/>
        <v>1</v>
      </c>
      <c r="BM387" s="338">
        <f t="shared" si="793"/>
        <v>1</v>
      </c>
      <c r="BN387" s="338">
        <f t="shared" si="794"/>
        <v>1</v>
      </c>
      <c r="BO387" s="338">
        <f t="shared" si="795"/>
        <v>1</v>
      </c>
      <c r="BP387" s="338">
        <f t="shared" si="816"/>
        <v>1</v>
      </c>
      <c r="BQ387" s="341">
        <f t="shared" si="797"/>
        <v>48500</v>
      </c>
      <c r="BR387" s="340">
        <f t="shared" si="798"/>
        <v>0</v>
      </c>
    </row>
    <row r="388" spans="1:70" s="288" customFormat="1" ht="15.75" x14ac:dyDescent="0.2">
      <c r="A388" s="215">
        <f t="shared" si="817"/>
        <v>375</v>
      </c>
      <c r="B388" s="449" t="s">
        <v>1250</v>
      </c>
      <c r="C388" s="449" t="s">
        <v>280</v>
      </c>
      <c r="D388" s="577" t="s">
        <v>378</v>
      </c>
      <c r="E388" s="449" t="s">
        <v>93</v>
      </c>
      <c r="F388" s="450">
        <v>2</v>
      </c>
      <c r="G388" s="537"/>
      <c r="H388" s="451">
        <v>0</v>
      </c>
      <c r="I388" s="528"/>
      <c r="J388" s="528"/>
      <c r="K388" s="199"/>
      <c r="L388" s="199"/>
      <c r="M388" s="609" t="s">
        <v>1250</v>
      </c>
      <c r="N388" s="609" t="s">
        <v>280</v>
      </c>
      <c r="O388" s="561" t="s">
        <v>378</v>
      </c>
      <c r="P388" s="609" t="s">
        <v>93</v>
      </c>
      <c r="Q388" s="610">
        <v>2</v>
      </c>
      <c r="R388" s="663">
        <v>11886</v>
      </c>
      <c r="S388" s="612">
        <v>23772</v>
      </c>
      <c r="T388" s="612"/>
      <c r="U388" s="612"/>
      <c r="V388" s="612"/>
      <c r="W388" s="338">
        <f t="shared" si="818"/>
        <v>1</v>
      </c>
      <c r="X388" s="338">
        <f t="shared" si="819"/>
        <v>1</v>
      </c>
      <c r="Y388" s="338">
        <f t="shared" si="820"/>
        <v>1</v>
      </c>
      <c r="Z388" s="338">
        <f t="shared" si="821"/>
        <v>1</v>
      </c>
      <c r="AA388" s="338">
        <f t="shared" si="822"/>
        <v>1</v>
      </c>
      <c r="AB388" s="338">
        <f t="shared" si="814"/>
        <v>1</v>
      </c>
      <c r="AC388" s="341">
        <f t="shared" si="823"/>
        <v>23772</v>
      </c>
      <c r="AD388" s="340">
        <f t="shared" si="824"/>
        <v>0</v>
      </c>
      <c r="AE388" s="207"/>
      <c r="AF388" s="207"/>
      <c r="AG388" s="609" t="s">
        <v>1250</v>
      </c>
      <c r="AH388" s="609" t="s">
        <v>280</v>
      </c>
      <c r="AI388" s="561" t="s">
        <v>378</v>
      </c>
      <c r="AJ388" s="609" t="s">
        <v>93</v>
      </c>
      <c r="AK388" s="610">
        <v>2</v>
      </c>
      <c r="AL388" s="663">
        <v>5545</v>
      </c>
      <c r="AM388" s="612">
        <v>11090</v>
      </c>
      <c r="AN388" s="612"/>
      <c r="AO388" s="612"/>
      <c r="AP388" s="612"/>
      <c r="AQ388" s="338">
        <f t="shared" si="783"/>
        <v>1</v>
      </c>
      <c r="AR388" s="338">
        <f t="shared" si="784"/>
        <v>1</v>
      </c>
      <c r="AS388" s="338">
        <f t="shared" si="785"/>
        <v>1</v>
      </c>
      <c r="AT388" s="338">
        <f t="shared" si="786"/>
        <v>1</v>
      </c>
      <c r="AU388" s="338">
        <f t="shared" si="787"/>
        <v>1</v>
      </c>
      <c r="AV388" s="338">
        <f t="shared" si="815"/>
        <v>1</v>
      </c>
      <c r="AW388" s="341">
        <f t="shared" si="789"/>
        <v>11090</v>
      </c>
      <c r="AX388" s="340">
        <f t="shared" si="790"/>
        <v>0</v>
      </c>
      <c r="BA388" s="609" t="s">
        <v>1250</v>
      </c>
      <c r="BB388" s="609" t="s">
        <v>280</v>
      </c>
      <c r="BC388" s="561" t="s">
        <v>378</v>
      </c>
      <c r="BD388" s="609" t="s">
        <v>93</v>
      </c>
      <c r="BE388" s="610">
        <v>2</v>
      </c>
      <c r="BF388" s="663">
        <v>5453</v>
      </c>
      <c r="BG388" s="612">
        <v>10906</v>
      </c>
      <c r="BH388" s="612"/>
      <c r="BI388" s="612"/>
      <c r="BJ388" s="612"/>
      <c r="BK388" s="338">
        <f t="shared" si="791"/>
        <v>1</v>
      </c>
      <c r="BL388" s="338">
        <f t="shared" si="792"/>
        <v>1</v>
      </c>
      <c r="BM388" s="338">
        <f t="shared" si="793"/>
        <v>1</v>
      </c>
      <c r="BN388" s="338">
        <f t="shared" si="794"/>
        <v>1</v>
      </c>
      <c r="BO388" s="338">
        <f t="shared" si="795"/>
        <v>1</v>
      </c>
      <c r="BP388" s="338">
        <f t="shared" si="816"/>
        <v>1</v>
      </c>
      <c r="BQ388" s="341">
        <f t="shared" si="797"/>
        <v>10906</v>
      </c>
      <c r="BR388" s="340">
        <f t="shared" si="798"/>
        <v>0</v>
      </c>
    </row>
    <row r="389" spans="1:70" s="288" customFormat="1" ht="15.75" x14ac:dyDescent="0.2">
      <c r="A389" s="215">
        <f t="shared" si="817"/>
        <v>376</v>
      </c>
      <c r="B389" s="449" t="s">
        <v>1251</v>
      </c>
      <c r="C389" s="449" t="s">
        <v>280</v>
      </c>
      <c r="D389" s="577" t="s">
        <v>379</v>
      </c>
      <c r="E389" s="449" t="s">
        <v>93</v>
      </c>
      <c r="F389" s="450">
        <v>4</v>
      </c>
      <c r="G389" s="537"/>
      <c r="H389" s="451">
        <v>0</v>
      </c>
      <c r="I389" s="528"/>
      <c r="J389" s="528"/>
      <c r="K389" s="199"/>
      <c r="L389" s="199"/>
      <c r="M389" s="609" t="s">
        <v>1251</v>
      </c>
      <c r="N389" s="609" t="s">
        <v>280</v>
      </c>
      <c r="O389" s="561" t="s">
        <v>379</v>
      </c>
      <c r="P389" s="609" t="s">
        <v>93</v>
      </c>
      <c r="Q389" s="610">
        <v>4</v>
      </c>
      <c r="R389" s="663">
        <v>16051</v>
      </c>
      <c r="S389" s="612">
        <v>64204</v>
      </c>
      <c r="T389" s="612"/>
      <c r="U389" s="612"/>
      <c r="V389" s="612"/>
      <c r="W389" s="338">
        <f t="shared" si="818"/>
        <v>1</v>
      </c>
      <c r="X389" s="338">
        <f t="shared" si="819"/>
        <v>1</v>
      </c>
      <c r="Y389" s="338">
        <f t="shared" si="820"/>
        <v>1</v>
      </c>
      <c r="Z389" s="338">
        <f t="shared" si="821"/>
        <v>1</v>
      </c>
      <c r="AA389" s="338">
        <f t="shared" si="822"/>
        <v>1</v>
      </c>
      <c r="AB389" s="338">
        <f t="shared" si="814"/>
        <v>1</v>
      </c>
      <c r="AC389" s="341">
        <f t="shared" si="823"/>
        <v>64204</v>
      </c>
      <c r="AD389" s="340">
        <f t="shared" si="824"/>
        <v>0</v>
      </c>
      <c r="AE389" s="207"/>
      <c r="AF389" s="207"/>
      <c r="AG389" s="609" t="s">
        <v>1251</v>
      </c>
      <c r="AH389" s="609" t="s">
        <v>280</v>
      </c>
      <c r="AI389" s="561" t="s">
        <v>379</v>
      </c>
      <c r="AJ389" s="609" t="s">
        <v>93</v>
      </c>
      <c r="AK389" s="610">
        <v>4</v>
      </c>
      <c r="AL389" s="663">
        <v>11829</v>
      </c>
      <c r="AM389" s="612">
        <v>47316</v>
      </c>
      <c r="AN389" s="612"/>
      <c r="AO389" s="612"/>
      <c r="AP389" s="612"/>
      <c r="AQ389" s="338">
        <f t="shared" si="783"/>
        <v>1</v>
      </c>
      <c r="AR389" s="338">
        <f t="shared" si="784"/>
        <v>1</v>
      </c>
      <c r="AS389" s="338">
        <f t="shared" si="785"/>
        <v>1</v>
      </c>
      <c r="AT389" s="338">
        <f t="shared" si="786"/>
        <v>1</v>
      </c>
      <c r="AU389" s="338">
        <f t="shared" si="787"/>
        <v>1</v>
      </c>
      <c r="AV389" s="338">
        <f t="shared" si="815"/>
        <v>1</v>
      </c>
      <c r="AW389" s="341">
        <f t="shared" si="789"/>
        <v>47316</v>
      </c>
      <c r="AX389" s="340">
        <f t="shared" si="790"/>
        <v>0</v>
      </c>
      <c r="BA389" s="609" t="s">
        <v>1251</v>
      </c>
      <c r="BB389" s="609" t="s">
        <v>280</v>
      </c>
      <c r="BC389" s="561" t="s">
        <v>379</v>
      </c>
      <c r="BD389" s="609" t="s">
        <v>93</v>
      </c>
      <c r="BE389" s="610">
        <v>4</v>
      </c>
      <c r="BF389" s="663">
        <v>8114</v>
      </c>
      <c r="BG389" s="612">
        <v>32456</v>
      </c>
      <c r="BH389" s="612"/>
      <c r="BI389" s="612"/>
      <c r="BJ389" s="612"/>
      <c r="BK389" s="338">
        <f t="shared" si="791"/>
        <v>1</v>
      </c>
      <c r="BL389" s="338">
        <f t="shared" si="792"/>
        <v>1</v>
      </c>
      <c r="BM389" s="338">
        <f t="shared" si="793"/>
        <v>1</v>
      </c>
      <c r="BN389" s="338">
        <f t="shared" si="794"/>
        <v>1</v>
      </c>
      <c r="BO389" s="338">
        <f t="shared" si="795"/>
        <v>1</v>
      </c>
      <c r="BP389" s="338">
        <f t="shared" si="816"/>
        <v>1</v>
      </c>
      <c r="BQ389" s="341">
        <f t="shared" si="797"/>
        <v>32456</v>
      </c>
      <c r="BR389" s="340">
        <f t="shared" si="798"/>
        <v>0</v>
      </c>
    </row>
    <row r="390" spans="1:70" s="288" customFormat="1" ht="15.75" x14ac:dyDescent="0.2">
      <c r="A390" s="215">
        <f t="shared" si="817"/>
        <v>377</v>
      </c>
      <c r="B390" s="449" t="s">
        <v>1252</v>
      </c>
      <c r="C390" s="449" t="s">
        <v>280</v>
      </c>
      <c r="D390" s="577" t="s">
        <v>380</v>
      </c>
      <c r="E390" s="449" t="s">
        <v>93</v>
      </c>
      <c r="F390" s="450">
        <v>30</v>
      </c>
      <c r="G390" s="537"/>
      <c r="H390" s="451">
        <v>0</v>
      </c>
      <c r="I390" s="528"/>
      <c r="J390" s="528"/>
      <c r="K390" s="199"/>
      <c r="L390" s="199"/>
      <c r="M390" s="609" t="s">
        <v>1252</v>
      </c>
      <c r="N390" s="609" t="s">
        <v>280</v>
      </c>
      <c r="O390" s="561" t="s">
        <v>380</v>
      </c>
      <c r="P390" s="609" t="s">
        <v>93</v>
      </c>
      <c r="Q390" s="610">
        <v>30</v>
      </c>
      <c r="R390" s="663">
        <v>6308</v>
      </c>
      <c r="S390" s="612">
        <v>189240</v>
      </c>
      <c r="T390" s="612"/>
      <c r="U390" s="612"/>
      <c r="V390" s="612"/>
      <c r="W390" s="338">
        <f t="shared" si="818"/>
        <v>1</v>
      </c>
      <c r="X390" s="338">
        <f t="shared" si="819"/>
        <v>1</v>
      </c>
      <c r="Y390" s="338">
        <f t="shared" si="820"/>
        <v>1</v>
      </c>
      <c r="Z390" s="338">
        <f t="shared" si="821"/>
        <v>1</v>
      </c>
      <c r="AA390" s="338">
        <f t="shared" si="822"/>
        <v>1</v>
      </c>
      <c r="AB390" s="338">
        <f t="shared" si="814"/>
        <v>1</v>
      </c>
      <c r="AC390" s="341">
        <f t="shared" si="823"/>
        <v>189240</v>
      </c>
      <c r="AD390" s="340">
        <f t="shared" si="824"/>
        <v>0</v>
      </c>
      <c r="AE390" s="207"/>
      <c r="AF390" s="207"/>
      <c r="AG390" s="609" t="s">
        <v>1252</v>
      </c>
      <c r="AH390" s="609" t="s">
        <v>280</v>
      </c>
      <c r="AI390" s="561" t="s">
        <v>380</v>
      </c>
      <c r="AJ390" s="609" t="s">
        <v>93</v>
      </c>
      <c r="AK390" s="610">
        <v>30</v>
      </c>
      <c r="AL390" s="663">
        <v>1808</v>
      </c>
      <c r="AM390" s="612">
        <v>54240</v>
      </c>
      <c r="AN390" s="612"/>
      <c r="AO390" s="612"/>
      <c r="AP390" s="612"/>
      <c r="AQ390" s="338">
        <f t="shared" si="783"/>
        <v>1</v>
      </c>
      <c r="AR390" s="338">
        <f t="shared" si="784"/>
        <v>1</v>
      </c>
      <c r="AS390" s="338">
        <f t="shared" si="785"/>
        <v>1</v>
      </c>
      <c r="AT390" s="338">
        <f t="shared" si="786"/>
        <v>1</v>
      </c>
      <c r="AU390" s="338">
        <f t="shared" si="787"/>
        <v>1</v>
      </c>
      <c r="AV390" s="338">
        <f t="shared" si="815"/>
        <v>1</v>
      </c>
      <c r="AW390" s="341">
        <f t="shared" si="789"/>
        <v>54240</v>
      </c>
      <c r="AX390" s="340">
        <f t="shared" si="790"/>
        <v>0</v>
      </c>
      <c r="BA390" s="609" t="s">
        <v>1252</v>
      </c>
      <c r="BB390" s="609" t="s">
        <v>280</v>
      </c>
      <c r="BC390" s="561" t="s">
        <v>380</v>
      </c>
      <c r="BD390" s="609" t="s">
        <v>93</v>
      </c>
      <c r="BE390" s="610">
        <v>30</v>
      </c>
      <c r="BF390" s="663">
        <v>1194</v>
      </c>
      <c r="BG390" s="612">
        <v>35820</v>
      </c>
      <c r="BH390" s="612"/>
      <c r="BI390" s="612"/>
      <c r="BJ390" s="612"/>
      <c r="BK390" s="338">
        <f t="shared" si="791"/>
        <v>1</v>
      </c>
      <c r="BL390" s="338">
        <f t="shared" si="792"/>
        <v>1</v>
      </c>
      <c r="BM390" s="338">
        <f t="shared" si="793"/>
        <v>1</v>
      </c>
      <c r="BN390" s="338">
        <f t="shared" si="794"/>
        <v>1</v>
      </c>
      <c r="BO390" s="338">
        <f t="shared" si="795"/>
        <v>1</v>
      </c>
      <c r="BP390" s="338">
        <f t="shared" si="816"/>
        <v>1</v>
      </c>
      <c r="BQ390" s="341">
        <f t="shared" si="797"/>
        <v>35820</v>
      </c>
      <c r="BR390" s="340">
        <f t="shared" si="798"/>
        <v>0</v>
      </c>
    </row>
    <row r="391" spans="1:70" s="288" customFormat="1" ht="15.75" x14ac:dyDescent="0.2">
      <c r="A391" s="215">
        <f t="shared" si="817"/>
        <v>378</v>
      </c>
      <c r="B391" s="449" t="s">
        <v>1253</v>
      </c>
      <c r="C391" s="449" t="s">
        <v>280</v>
      </c>
      <c r="D391" s="577" t="s">
        <v>381</v>
      </c>
      <c r="E391" s="449" t="s">
        <v>93</v>
      </c>
      <c r="F391" s="450">
        <v>20</v>
      </c>
      <c r="G391" s="537"/>
      <c r="H391" s="451">
        <v>0</v>
      </c>
      <c r="I391" s="528"/>
      <c r="J391" s="528"/>
      <c r="K391" s="199"/>
      <c r="L391" s="199"/>
      <c r="M391" s="609" t="s">
        <v>1253</v>
      </c>
      <c r="N391" s="609" t="s">
        <v>280</v>
      </c>
      <c r="O391" s="561" t="s">
        <v>381</v>
      </c>
      <c r="P391" s="609" t="s">
        <v>93</v>
      </c>
      <c r="Q391" s="610">
        <v>20</v>
      </c>
      <c r="R391" s="663">
        <v>6853</v>
      </c>
      <c r="S391" s="612">
        <v>137060</v>
      </c>
      <c r="T391" s="612"/>
      <c r="U391" s="612"/>
      <c r="V391" s="612"/>
      <c r="W391" s="338">
        <f t="shared" si="818"/>
        <v>1</v>
      </c>
      <c r="X391" s="338">
        <f t="shared" si="819"/>
        <v>1</v>
      </c>
      <c r="Y391" s="338">
        <f t="shared" si="820"/>
        <v>1</v>
      </c>
      <c r="Z391" s="338">
        <f t="shared" si="821"/>
        <v>1</v>
      </c>
      <c r="AA391" s="338">
        <f t="shared" si="822"/>
        <v>1</v>
      </c>
      <c r="AB391" s="338">
        <f t="shared" si="814"/>
        <v>1</v>
      </c>
      <c r="AC391" s="341">
        <f t="shared" si="823"/>
        <v>137060</v>
      </c>
      <c r="AD391" s="340">
        <f t="shared" si="824"/>
        <v>0</v>
      </c>
      <c r="AE391" s="207"/>
      <c r="AF391" s="207"/>
      <c r="AG391" s="609" t="s">
        <v>1253</v>
      </c>
      <c r="AH391" s="609" t="s">
        <v>280</v>
      </c>
      <c r="AI391" s="561" t="s">
        <v>381</v>
      </c>
      <c r="AJ391" s="609" t="s">
        <v>93</v>
      </c>
      <c r="AK391" s="610">
        <v>20</v>
      </c>
      <c r="AL391" s="663">
        <v>2487</v>
      </c>
      <c r="AM391" s="612">
        <v>49740</v>
      </c>
      <c r="AN391" s="612"/>
      <c r="AO391" s="612"/>
      <c r="AP391" s="612"/>
      <c r="AQ391" s="338">
        <f t="shared" si="783"/>
        <v>1</v>
      </c>
      <c r="AR391" s="338">
        <f t="shared" si="784"/>
        <v>1</v>
      </c>
      <c r="AS391" s="338">
        <f t="shared" si="785"/>
        <v>1</v>
      </c>
      <c r="AT391" s="338">
        <f t="shared" si="786"/>
        <v>1</v>
      </c>
      <c r="AU391" s="338">
        <f t="shared" si="787"/>
        <v>1</v>
      </c>
      <c r="AV391" s="338">
        <f t="shared" si="815"/>
        <v>1</v>
      </c>
      <c r="AW391" s="341">
        <f t="shared" si="789"/>
        <v>49740</v>
      </c>
      <c r="AX391" s="340">
        <f t="shared" si="790"/>
        <v>0</v>
      </c>
      <c r="BA391" s="609" t="s">
        <v>1253</v>
      </c>
      <c r="BB391" s="609" t="s">
        <v>280</v>
      </c>
      <c r="BC391" s="561" t="s">
        <v>381</v>
      </c>
      <c r="BD391" s="609" t="s">
        <v>93</v>
      </c>
      <c r="BE391" s="610">
        <v>20</v>
      </c>
      <c r="BF391" s="663">
        <v>2004</v>
      </c>
      <c r="BG391" s="612">
        <v>40080</v>
      </c>
      <c r="BH391" s="612"/>
      <c r="BI391" s="612"/>
      <c r="BJ391" s="612"/>
      <c r="BK391" s="338">
        <f t="shared" si="791"/>
        <v>1</v>
      </c>
      <c r="BL391" s="338">
        <f t="shared" si="792"/>
        <v>1</v>
      </c>
      <c r="BM391" s="338">
        <f t="shared" si="793"/>
        <v>1</v>
      </c>
      <c r="BN391" s="338">
        <f t="shared" si="794"/>
        <v>1</v>
      </c>
      <c r="BO391" s="338">
        <f t="shared" si="795"/>
        <v>1</v>
      </c>
      <c r="BP391" s="338">
        <f t="shared" si="816"/>
        <v>1</v>
      </c>
      <c r="BQ391" s="341">
        <f t="shared" si="797"/>
        <v>40080</v>
      </c>
      <c r="BR391" s="340">
        <f t="shared" si="798"/>
        <v>0</v>
      </c>
    </row>
    <row r="392" spans="1:70" s="288" customFormat="1" ht="15.75" x14ac:dyDescent="0.2">
      <c r="A392" s="215">
        <f t="shared" si="817"/>
        <v>379</v>
      </c>
      <c r="B392" s="449" t="s">
        <v>1254</v>
      </c>
      <c r="C392" s="449" t="s">
        <v>280</v>
      </c>
      <c r="D392" s="577" t="s">
        <v>382</v>
      </c>
      <c r="E392" s="449" t="s">
        <v>93</v>
      </c>
      <c r="F392" s="450">
        <v>30</v>
      </c>
      <c r="G392" s="537"/>
      <c r="H392" s="451">
        <v>0</v>
      </c>
      <c r="I392" s="528"/>
      <c r="J392" s="528"/>
      <c r="K392" s="199"/>
      <c r="L392" s="199"/>
      <c r="M392" s="609" t="s">
        <v>1254</v>
      </c>
      <c r="N392" s="609" t="s">
        <v>280</v>
      </c>
      <c r="O392" s="561" t="s">
        <v>382</v>
      </c>
      <c r="P392" s="609" t="s">
        <v>93</v>
      </c>
      <c r="Q392" s="610">
        <v>30</v>
      </c>
      <c r="R392" s="663">
        <v>9135</v>
      </c>
      <c r="S392" s="612">
        <v>274050</v>
      </c>
      <c r="T392" s="612"/>
      <c r="U392" s="612"/>
      <c r="V392" s="612"/>
      <c r="W392" s="338">
        <f t="shared" si="818"/>
        <v>1</v>
      </c>
      <c r="X392" s="338">
        <f t="shared" si="819"/>
        <v>1</v>
      </c>
      <c r="Y392" s="338">
        <f t="shared" si="820"/>
        <v>1</v>
      </c>
      <c r="Z392" s="338">
        <f t="shared" si="821"/>
        <v>1</v>
      </c>
      <c r="AA392" s="338">
        <f t="shared" si="822"/>
        <v>1</v>
      </c>
      <c r="AB392" s="338">
        <f t="shared" si="814"/>
        <v>1</v>
      </c>
      <c r="AC392" s="341">
        <f t="shared" si="823"/>
        <v>274050</v>
      </c>
      <c r="AD392" s="340">
        <f t="shared" si="824"/>
        <v>0</v>
      </c>
      <c r="AE392" s="207"/>
      <c r="AF392" s="207"/>
      <c r="AG392" s="609" t="s">
        <v>1254</v>
      </c>
      <c r="AH392" s="609" t="s">
        <v>280</v>
      </c>
      <c r="AI392" s="561" t="s">
        <v>382</v>
      </c>
      <c r="AJ392" s="609" t="s">
        <v>93</v>
      </c>
      <c r="AK392" s="610">
        <v>30</v>
      </c>
      <c r="AL392" s="663">
        <v>3982</v>
      </c>
      <c r="AM392" s="612">
        <v>119460</v>
      </c>
      <c r="AN392" s="612"/>
      <c r="AO392" s="612"/>
      <c r="AP392" s="612"/>
      <c r="AQ392" s="338">
        <f t="shared" si="783"/>
        <v>1</v>
      </c>
      <c r="AR392" s="338">
        <f t="shared" si="784"/>
        <v>1</v>
      </c>
      <c r="AS392" s="338">
        <f t="shared" si="785"/>
        <v>1</v>
      </c>
      <c r="AT392" s="338">
        <f t="shared" si="786"/>
        <v>1</v>
      </c>
      <c r="AU392" s="338">
        <f t="shared" si="787"/>
        <v>1</v>
      </c>
      <c r="AV392" s="338">
        <f t="shared" si="815"/>
        <v>1</v>
      </c>
      <c r="AW392" s="341">
        <f t="shared" si="789"/>
        <v>119460</v>
      </c>
      <c r="AX392" s="340">
        <f t="shared" si="790"/>
        <v>0</v>
      </c>
      <c r="BA392" s="609" t="s">
        <v>1254</v>
      </c>
      <c r="BB392" s="609" t="s">
        <v>280</v>
      </c>
      <c r="BC392" s="561" t="s">
        <v>382</v>
      </c>
      <c r="BD392" s="609" t="s">
        <v>93</v>
      </c>
      <c r="BE392" s="610">
        <v>30</v>
      </c>
      <c r="BF392" s="663">
        <v>4136</v>
      </c>
      <c r="BG392" s="612">
        <v>124080</v>
      </c>
      <c r="BH392" s="612"/>
      <c r="BI392" s="612"/>
      <c r="BJ392" s="612"/>
      <c r="BK392" s="338">
        <f t="shared" si="791"/>
        <v>1</v>
      </c>
      <c r="BL392" s="338">
        <f t="shared" si="792"/>
        <v>1</v>
      </c>
      <c r="BM392" s="338">
        <f t="shared" si="793"/>
        <v>1</v>
      </c>
      <c r="BN392" s="338">
        <f t="shared" si="794"/>
        <v>1</v>
      </c>
      <c r="BO392" s="338">
        <f t="shared" si="795"/>
        <v>1</v>
      </c>
      <c r="BP392" s="338">
        <f t="shared" si="816"/>
        <v>1</v>
      </c>
      <c r="BQ392" s="341">
        <f t="shared" si="797"/>
        <v>124080</v>
      </c>
      <c r="BR392" s="340">
        <f t="shared" si="798"/>
        <v>0</v>
      </c>
    </row>
    <row r="393" spans="1:70" s="288" customFormat="1" ht="15.75" x14ac:dyDescent="0.2">
      <c r="A393" s="215">
        <f t="shared" si="817"/>
        <v>380</v>
      </c>
      <c r="B393" s="449" t="s">
        <v>1255</v>
      </c>
      <c r="C393" s="449" t="s">
        <v>280</v>
      </c>
      <c r="D393" s="577" t="s">
        <v>383</v>
      </c>
      <c r="E393" s="449" t="s">
        <v>93</v>
      </c>
      <c r="F393" s="450">
        <v>5</v>
      </c>
      <c r="G393" s="537"/>
      <c r="H393" s="451">
        <v>0</v>
      </c>
      <c r="I393" s="528"/>
      <c r="J393" s="528"/>
      <c r="K393" s="199"/>
      <c r="L393" s="199"/>
      <c r="M393" s="609" t="s">
        <v>1255</v>
      </c>
      <c r="N393" s="609" t="s">
        <v>280</v>
      </c>
      <c r="O393" s="561" t="s">
        <v>383</v>
      </c>
      <c r="P393" s="609" t="s">
        <v>93</v>
      </c>
      <c r="Q393" s="610">
        <v>5</v>
      </c>
      <c r="R393" s="663">
        <v>13777</v>
      </c>
      <c r="S393" s="612">
        <v>68885</v>
      </c>
      <c r="T393" s="612"/>
      <c r="U393" s="612"/>
      <c r="V393" s="612"/>
      <c r="W393" s="338">
        <f t="shared" si="818"/>
        <v>1</v>
      </c>
      <c r="X393" s="338">
        <f t="shared" si="819"/>
        <v>1</v>
      </c>
      <c r="Y393" s="338">
        <f t="shared" si="820"/>
        <v>1</v>
      </c>
      <c r="Z393" s="338">
        <f t="shared" si="821"/>
        <v>1</v>
      </c>
      <c r="AA393" s="338">
        <f t="shared" si="822"/>
        <v>1</v>
      </c>
      <c r="AB393" s="338">
        <f t="shared" si="814"/>
        <v>1</v>
      </c>
      <c r="AC393" s="341">
        <f t="shared" si="823"/>
        <v>68885</v>
      </c>
      <c r="AD393" s="340">
        <f t="shared" si="824"/>
        <v>0</v>
      </c>
      <c r="AE393" s="207"/>
      <c r="AF393" s="207"/>
      <c r="AG393" s="609" t="s">
        <v>1255</v>
      </c>
      <c r="AH393" s="609" t="s">
        <v>280</v>
      </c>
      <c r="AI393" s="561" t="s">
        <v>383</v>
      </c>
      <c r="AJ393" s="609" t="s">
        <v>93</v>
      </c>
      <c r="AK393" s="610">
        <v>5</v>
      </c>
      <c r="AL393" s="663">
        <v>8657</v>
      </c>
      <c r="AM393" s="612">
        <v>43285</v>
      </c>
      <c r="AN393" s="612"/>
      <c r="AO393" s="612"/>
      <c r="AP393" s="612"/>
      <c r="AQ393" s="338">
        <f t="shared" si="783"/>
        <v>1</v>
      </c>
      <c r="AR393" s="338">
        <f t="shared" si="784"/>
        <v>1</v>
      </c>
      <c r="AS393" s="338">
        <f t="shared" si="785"/>
        <v>1</v>
      </c>
      <c r="AT393" s="338">
        <f t="shared" si="786"/>
        <v>1</v>
      </c>
      <c r="AU393" s="338">
        <f t="shared" si="787"/>
        <v>1</v>
      </c>
      <c r="AV393" s="338">
        <f t="shared" si="815"/>
        <v>1</v>
      </c>
      <c r="AW393" s="341">
        <f t="shared" si="789"/>
        <v>43285</v>
      </c>
      <c r="AX393" s="340">
        <f t="shared" si="790"/>
        <v>0</v>
      </c>
      <c r="BA393" s="609" t="s">
        <v>1255</v>
      </c>
      <c r="BB393" s="609" t="s">
        <v>280</v>
      </c>
      <c r="BC393" s="561" t="s">
        <v>383</v>
      </c>
      <c r="BD393" s="609" t="s">
        <v>93</v>
      </c>
      <c r="BE393" s="610">
        <v>5</v>
      </c>
      <c r="BF393" s="663">
        <v>10295</v>
      </c>
      <c r="BG393" s="612">
        <v>51475</v>
      </c>
      <c r="BH393" s="612"/>
      <c r="BI393" s="612"/>
      <c r="BJ393" s="612"/>
      <c r="BK393" s="338">
        <f t="shared" si="791"/>
        <v>1</v>
      </c>
      <c r="BL393" s="338">
        <f t="shared" si="792"/>
        <v>1</v>
      </c>
      <c r="BM393" s="338">
        <f t="shared" si="793"/>
        <v>1</v>
      </c>
      <c r="BN393" s="338">
        <f t="shared" si="794"/>
        <v>1</v>
      </c>
      <c r="BO393" s="338">
        <f t="shared" si="795"/>
        <v>1</v>
      </c>
      <c r="BP393" s="338">
        <f t="shared" si="816"/>
        <v>1</v>
      </c>
      <c r="BQ393" s="341">
        <f t="shared" si="797"/>
        <v>51475</v>
      </c>
      <c r="BR393" s="340">
        <f t="shared" si="798"/>
        <v>0</v>
      </c>
    </row>
    <row r="394" spans="1:70" s="288" customFormat="1" ht="15.75" x14ac:dyDescent="0.2">
      <c r="A394" s="215">
        <f t="shared" si="817"/>
        <v>381</v>
      </c>
      <c r="B394" s="449" t="s">
        <v>1256</v>
      </c>
      <c r="C394" s="449" t="s">
        <v>280</v>
      </c>
      <c r="D394" s="577" t="s">
        <v>384</v>
      </c>
      <c r="E394" s="449" t="s">
        <v>93</v>
      </c>
      <c r="F394" s="450">
        <v>20</v>
      </c>
      <c r="G394" s="537"/>
      <c r="H394" s="451">
        <v>0</v>
      </c>
      <c r="I394" s="528"/>
      <c r="J394" s="528"/>
      <c r="K394" s="199"/>
      <c r="L394" s="199"/>
      <c r="M394" s="609" t="s">
        <v>1256</v>
      </c>
      <c r="N394" s="609" t="s">
        <v>280</v>
      </c>
      <c r="O394" s="561" t="s">
        <v>384</v>
      </c>
      <c r="P394" s="609" t="s">
        <v>93</v>
      </c>
      <c r="Q394" s="610">
        <v>20</v>
      </c>
      <c r="R394" s="663">
        <v>18396</v>
      </c>
      <c r="S394" s="612">
        <v>367920</v>
      </c>
      <c r="T394" s="612"/>
      <c r="U394" s="612"/>
      <c r="V394" s="612"/>
      <c r="W394" s="338">
        <f t="shared" si="818"/>
        <v>1</v>
      </c>
      <c r="X394" s="338">
        <f t="shared" si="819"/>
        <v>1</v>
      </c>
      <c r="Y394" s="338">
        <f t="shared" si="820"/>
        <v>1</v>
      </c>
      <c r="Z394" s="338">
        <f t="shared" si="821"/>
        <v>1</v>
      </c>
      <c r="AA394" s="338">
        <f t="shared" si="822"/>
        <v>1</v>
      </c>
      <c r="AB394" s="338">
        <f t="shared" si="814"/>
        <v>1</v>
      </c>
      <c r="AC394" s="341">
        <f t="shared" si="823"/>
        <v>367920</v>
      </c>
      <c r="AD394" s="340">
        <f t="shared" si="824"/>
        <v>0</v>
      </c>
      <c r="AE394" s="207"/>
      <c r="AF394" s="207"/>
      <c r="AG394" s="609" t="s">
        <v>1256</v>
      </c>
      <c r="AH394" s="609" t="s">
        <v>280</v>
      </c>
      <c r="AI394" s="561" t="s">
        <v>384</v>
      </c>
      <c r="AJ394" s="609" t="s">
        <v>93</v>
      </c>
      <c r="AK394" s="610">
        <v>20</v>
      </c>
      <c r="AL394" s="663">
        <v>11092</v>
      </c>
      <c r="AM394" s="612">
        <v>221840</v>
      </c>
      <c r="AN394" s="612"/>
      <c r="AO394" s="612"/>
      <c r="AP394" s="612"/>
      <c r="AQ394" s="338">
        <f t="shared" si="783"/>
        <v>1</v>
      </c>
      <c r="AR394" s="338">
        <f t="shared" si="784"/>
        <v>1</v>
      </c>
      <c r="AS394" s="338">
        <f t="shared" si="785"/>
        <v>1</v>
      </c>
      <c r="AT394" s="338">
        <f t="shared" si="786"/>
        <v>1</v>
      </c>
      <c r="AU394" s="338">
        <f t="shared" si="787"/>
        <v>1</v>
      </c>
      <c r="AV394" s="338">
        <f t="shared" si="815"/>
        <v>1</v>
      </c>
      <c r="AW394" s="341">
        <f t="shared" si="789"/>
        <v>221840</v>
      </c>
      <c r="AX394" s="340">
        <f t="shared" si="790"/>
        <v>0</v>
      </c>
      <c r="BA394" s="609" t="s">
        <v>1256</v>
      </c>
      <c r="BB394" s="609" t="s">
        <v>280</v>
      </c>
      <c r="BC394" s="561" t="s">
        <v>384</v>
      </c>
      <c r="BD394" s="609" t="s">
        <v>93</v>
      </c>
      <c r="BE394" s="610">
        <v>20</v>
      </c>
      <c r="BF394" s="663">
        <v>12575</v>
      </c>
      <c r="BG394" s="612">
        <v>251500</v>
      </c>
      <c r="BH394" s="612"/>
      <c r="BI394" s="612"/>
      <c r="BJ394" s="612"/>
      <c r="BK394" s="338">
        <f t="shared" si="791"/>
        <v>1</v>
      </c>
      <c r="BL394" s="338">
        <f t="shared" si="792"/>
        <v>1</v>
      </c>
      <c r="BM394" s="338">
        <f t="shared" si="793"/>
        <v>1</v>
      </c>
      <c r="BN394" s="338">
        <f t="shared" si="794"/>
        <v>1</v>
      </c>
      <c r="BO394" s="338">
        <f t="shared" si="795"/>
        <v>1</v>
      </c>
      <c r="BP394" s="338">
        <f t="shared" si="816"/>
        <v>1</v>
      </c>
      <c r="BQ394" s="341">
        <f t="shared" si="797"/>
        <v>251500</v>
      </c>
      <c r="BR394" s="340">
        <f t="shared" si="798"/>
        <v>0</v>
      </c>
    </row>
    <row r="395" spans="1:70" s="288" customFormat="1" ht="15.75" x14ac:dyDescent="0.2">
      <c r="A395" s="215">
        <f t="shared" si="817"/>
        <v>382</v>
      </c>
      <c r="B395" s="449" t="s">
        <v>1257</v>
      </c>
      <c r="C395" s="449" t="s">
        <v>280</v>
      </c>
      <c r="D395" s="577" t="s">
        <v>385</v>
      </c>
      <c r="E395" s="449" t="s">
        <v>93</v>
      </c>
      <c r="F395" s="450">
        <v>30</v>
      </c>
      <c r="G395" s="537"/>
      <c r="H395" s="451">
        <v>0</v>
      </c>
      <c r="I395" s="528"/>
      <c r="J395" s="528"/>
      <c r="K395" s="199"/>
      <c r="L395" s="199"/>
      <c r="M395" s="609" t="s">
        <v>1257</v>
      </c>
      <c r="N395" s="609" t="s">
        <v>280</v>
      </c>
      <c r="O395" s="561" t="s">
        <v>385</v>
      </c>
      <c r="P395" s="609" t="s">
        <v>93</v>
      </c>
      <c r="Q395" s="610">
        <v>30</v>
      </c>
      <c r="R395" s="663">
        <v>25155</v>
      </c>
      <c r="S395" s="612">
        <v>754650</v>
      </c>
      <c r="T395" s="612"/>
      <c r="U395" s="612"/>
      <c r="V395" s="612"/>
      <c r="W395" s="338">
        <f t="shared" si="818"/>
        <v>1</v>
      </c>
      <c r="X395" s="338">
        <f t="shared" si="819"/>
        <v>1</v>
      </c>
      <c r="Y395" s="338">
        <f t="shared" si="820"/>
        <v>1</v>
      </c>
      <c r="Z395" s="338">
        <f t="shared" si="821"/>
        <v>1</v>
      </c>
      <c r="AA395" s="338">
        <f t="shared" si="822"/>
        <v>1</v>
      </c>
      <c r="AB395" s="338">
        <f t="shared" si="814"/>
        <v>1</v>
      </c>
      <c r="AC395" s="341">
        <f t="shared" si="823"/>
        <v>754650</v>
      </c>
      <c r="AD395" s="340">
        <f t="shared" si="824"/>
        <v>0</v>
      </c>
      <c r="AE395" s="207"/>
      <c r="AF395" s="207"/>
      <c r="AG395" s="609" t="s">
        <v>1257</v>
      </c>
      <c r="AH395" s="609" t="s">
        <v>280</v>
      </c>
      <c r="AI395" s="561" t="s">
        <v>385</v>
      </c>
      <c r="AJ395" s="609" t="s">
        <v>93</v>
      </c>
      <c r="AK395" s="610">
        <v>30</v>
      </c>
      <c r="AL395" s="663">
        <v>21361</v>
      </c>
      <c r="AM395" s="612">
        <v>640830</v>
      </c>
      <c r="AN395" s="612"/>
      <c r="AO395" s="612"/>
      <c r="AP395" s="612"/>
      <c r="AQ395" s="338">
        <f t="shared" si="783"/>
        <v>1</v>
      </c>
      <c r="AR395" s="338">
        <f t="shared" si="784"/>
        <v>1</v>
      </c>
      <c r="AS395" s="338">
        <f t="shared" si="785"/>
        <v>1</v>
      </c>
      <c r="AT395" s="338">
        <f t="shared" si="786"/>
        <v>1</v>
      </c>
      <c r="AU395" s="338">
        <f t="shared" si="787"/>
        <v>1</v>
      </c>
      <c r="AV395" s="338">
        <f t="shared" si="815"/>
        <v>1</v>
      </c>
      <c r="AW395" s="341">
        <f t="shared" si="789"/>
        <v>640830</v>
      </c>
      <c r="AX395" s="340">
        <f t="shared" si="790"/>
        <v>0</v>
      </c>
      <c r="BA395" s="609" t="s">
        <v>1257</v>
      </c>
      <c r="BB395" s="609" t="s">
        <v>280</v>
      </c>
      <c r="BC395" s="561" t="s">
        <v>385</v>
      </c>
      <c r="BD395" s="609" t="s">
        <v>93</v>
      </c>
      <c r="BE395" s="610">
        <v>30</v>
      </c>
      <c r="BF395" s="663">
        <v>19889</v>
      </c>
      <c r="BG395" s="612">
        <v>596670</v>
      </c>
      <c r="BH395" s="612"/>
      <c r="BI395" s="612"/>
      <c r="BJ395" s="612"/>
      <c r="BK395" s="338">
        <f t="shared" si="791"/>
        <v>1</v>
      </c>
      <c r="BL395" s="338">
        <f t="shared" si="792"/>
        <v>1</v>
      </c>
      <c r="BM395" s="338">
        <f t="shared" si="793"/>
        <v>1</v>
      </c>
      <c r="BN395" s="338">
        <f t="shared" si="794"/>
        <v>1</v>
      </c>
      <c r="BO395" s="338">
        <f t="shared" si="795"/>
        <v>1</v>
      </c>
      <c r="BP395" s="338">
        <f t="shared" si="816"/>
        <v>1</v>
      </c>
      <c r="BQ395" s="341">
        <f t="shared" si="797"/>
        <v>596670</v>
      </c>
      <c r="BR395" s="340">
        <f t="shared" si="798"/>
        <v>0</v>
      </c>
    </row>
    <row r="396" spans="1:70" s="288" customFormat="1" ht="15.75" x14ac:dyDescent="0.2">
      <c r="A396" s="215">
        <f t="shared" si="817"/>
        <v>383</v>
      </c>
      <c r="B396" s="449" t="s">
        <v>1258</v>
      </c>
      <c r="C396" s="449" t="s">
        <v>280</v>
      </c>
      <c r="D396" s="577" t="s">
        <v>386</v>
      </c>
      <c r="E396" s="449" t="s">
        <v>93</v>
      </c>
      <c r="F396" s="450">
        <v>10</v>
      </c>
      <c r="G396" s="537"/>
      <c r="H396" s="451">
        <v>0</v>
      </c>
      <c r="I396" s="528"/>
      <c r="J396" s="528"/>
      <c r="K396" s="199"/>
      <c r="L396" s="199"/>
      <c r="M396" s="609" t="s">
        <v>1258</v>
      </c>
      <c r="N396" s="609" t="s">
        <v>280</v>
      </c>
      <c r="O396" s="561" t="s">
        <v>386</v>
      </c>
      <c r="P396" s="609" t="s">
        <v>93</v>
      </c>
      <c r="Q396" s="610">
        <v>10</v>
      </c>
      <c r="R396" s="663">
        <v>46038</v>
      </c>
      <c r="S396" s="612">
        <v>460380</v>
      </c>
      <c r="T396" s="612"/>
      <c r="U396" s="612"/>
      <c r="V396" s="612"/>
      <c r="W396" s="338">
        <f t="shared" si="818"/>
        <v>1</v>
      </c>
      <c r="X396" s="338">
        <f t="shared" si="819"/>
        <v>1</v>
      </c>
      <c r="Y396" s="338">
        <f t="shared" si="820"/>
        <v>1</v>
      </c>
      <c r="Z396" s="338">
        <f t="shared" si="821"/>
        <v>1</v>
      </c>
      <c r="AA396" s="338">
        <f t="shared" si="822"/>
        <v>1</v>
      </c>
      <c r="AB396" s="338">
        <f t="shared" si="814"/>
        <v>1</v>
      </c>
      <c r="AC396" s="341">
        <f t="shared" si="823"/>
        <v>460380</v>
      </c>
      <c r="AD396" s="340">
        <f t="shared" si="824"/>
        <v>0</v>
      </c>
      <c r="AE396" s="207"/>
      <c r="AF396" s="207"/>
      <c r="AG396" s="609" t="s">
        <v>1258</v>
      </c>
      <c r="AH396" s="609" t="s">
        <v>280</v>
      </c>
      <c r="AI396" s="561" t="s">
        <v>386</v>
      </c>
      <c r="AJ396" s="609" t="s">
        <v>93</v>
      </c>
      <c r="AK396" s="610">
        <v>10</v>
      </c>
      <c r="AL396" s="663">
        <v>43306</v>
      </c>
      <c r="AM396" s="612">
        <v>433060</v>
      </c>
      <c r="AN396" s="612"/>
      <c r="AO396" s="612"/>
      <c r="AP396" s="612"/>
      <c r="AQ396" s="338">
        <f t="shared" si="783"/>
        <v>1</v>
      </c>
      <c r="AR396" s="338">
        <f t="shared" si="784"/>
        <v>1</v>
      </c>
      <c r="AS396" s="338">
        <f t="shared" si="785"/>
        <v>1</v>
      </c>
      <c r="AT396" s="338">
        <f t="shared" si="786"/>
        <v>1</v>
      </c>
      <c r="AU396" s="338">
        <f t="shared" si="787"/>
        <v>1</v>
      </c>
      <c r="AV396" s="338">
        <f t="shared" si="815"/>
        <v>1</v>
      </c>
      <c r="AW396" s="341">
        <f t="shared" si="789"/>
        <v>433060</v>
      </c>
      <c r="AX396" s="340">
        <f t="shared" si="790"/>
        <v>0</v>
      </c>
      <c r="BA396" s="609" t="s">
        <v>1258</v>
      </c>
      <c r="BB396" s="609" t="s">
        <v>280</v>
      </c>
      <c r="BC396" s="561" t="s">
        <v>386</v>
      </c>
      <c r="BD396" s="609" t="s">
        <v>93</v>
      </c>
      <c r="BE396" s="610">
        <v>10</v>
      </c>
      <c r="BF396" s="663">
        <v>47220</v>
      </c>
      <c r="BG396" s="612">
        <v>472200</v>
      </c>
      <c r="BH396" s="612"/>
      <c r="BI396" s="612"/>
      <c r="BJ396" s="612"/>
      <c r="BK396" s="338">
        <f t="shared" si="791"/>
        <v>1</v>
      </c>
      <c r="BL396" s="338">
        <f t="shared" si="792"/>
        <v>1</v>
      </c>
      <c r="BM396" s="338">
        <f t="shared" si="793"/>
        <v>1</v>
      </c>
      <c r="BN396" s="338">
        <f t="shared" si="794"/>
        <v>1</v>
      </c>
      <c r="BO396" s="338">
        <f t="shared" si="795"/>
        <v>1</v>
      </c>
      <c r="BP396" s="338">
        <f t="shared" si="816"/>
        <v>1</v>
      </c>
      <c r="BQ396" s="341">
        <f t="shared" si="797"/>
        <v>472200</v>
      </c>
      <c r="BR396" s="340">
        <f t="shared" si="798"/>
        <v>0</v>
      </c>
    </row>
    <row r="397" spans="1:70" s="288" customFormat="1" ht="15.75" x14ac:dyDescent="0.2">
      <c r="A397" s="215">
        <f t="shared" si="817"/>
        <v>384</v>
      </c>
      <c r="B397" s="449" t="s">
        <v>1259</v>
      </c>
      <c r="C397" s="449" t="s">
        <v>275</v>
      </c>
      <c r="D397" s="577" t="s">
        <v>387</v>
      </c>
      <c r="E397" s="449" t="s">
        <v>93</v>
      </c>
      <c r="F397" s="450">
        <v>10</v>
      </c>
      <c r="G397" s="537"/>
      <c r="H397" s="451">
        <v>0</v>
      </c>
      <c r="I397" s="528"/>
      <c r="J397" s="528"/>
      <c r="K397" s="199"/>
      <c r="L397" s="199"/>
      <c r="M397" s="609" t="s">
        <v>1259</v>
      </c>
      <c r="N397" s="609" t="s">
        <v>275</v>
      </c>
      <c r="O397" s="561" t="s">
        <v>387</v>
      </c>
      <c r="P397" s="609" t="s">
        <v>93</v>
      </c>
      <c r="Q397" s="610">
        <v>10</v>
      </c>
      <c r="R397" s="663">
        <v>69340</v>
      </c>
      <c r="S397" s="612">
        <v>693400</v>
      </c>
      <c r="T397" s="612"/>
      <c r="U397" s="612"/>
      <c r="V397" s="612"/>
      <c r="W397" s="338">
        <f t="shared" si="818"/>
        <v>1</v>
      </c>
      <c r="X397" s="338">
        <f t="shared" si="819"/>
        <v>1</v>
      </c>
      <c r="Y397" s="338">
        <f t="shared" si="820"/>
        <v>1</v>
      </c>
      <c r="Z397" s="338">
        <f t="shared" si="821"/>
        <v>1</v>
      </c>
      <c r="AA397" s="338">
        <f t="shared" si="822"/>
        <v>1</v>
      </c>
      <c r="AB397" s="338">
        <f t="shared" si="814"/>
        <v>1</v>
      </c>
      <c r="AC397" s="341">
        <f t="shared" si="823"/>
        <v>693400</v>
      </c>
      <c r="AD397" s="340">
        <f t="shared" si="824"/>
        <v>0</v>
      </c>
      <c r="AE397" s="207"/>
      <c r="AF397" s="207"/>
      <c r="AG397" s="609" t="s">
        <v>1259</v>
      </c>
      <c r="AH397" s="609" t="s">
        <v>275</v>
      </c>
      <c r="AI397" s="561" t="s">
        <v>387</v>
      </c>
      <c r="AJ397" s="609" t="s">
        <v>93</v>
      </c>
      <c r="AK397" s="610">
        <v>10</v>
      </c>
      <c r="AL397" s="663">
        <v>65748</v>
      </c>
      <c r="AM397" s="612">
        <v>657480</v>
      </c>
      <c r="AN397" s="612"/>
      <c r="AO397" s="612"/>
      <c r="AP397" s="612"/>
      <c r="AQ397" s="338">
        <f t="shared" si="783"/>
        <v>1</v>
      </c>
      <c r="AR397" s="338">
        <f t="shared" si="784"/>
        <v>1</v>
      </c>
      <c r="AS397" s="338">
        <f t="shared" si="785"/>
        <v>1</v>
      </c>
      <c r="AT397" s="338">
        <f t="shared" si="786"/>
        <v>1</v>
      </c>
      <c r="AU397" s="338">
        <f t="shared" si="787"/>
        <v>1</v>
      </c>
      <c r="AV397" s="338">
        <f t="shared" si="815"/>
        <v>1</v>
      </c>
      <c r="AW397" s="341">
        <f t="shared" si="789"/>
        <v>657480</v>
      </c>
      <c r="AX397" s="340">
        <f t="shared" si="790"/>
        <v>0</v>
      </c>
      <c r="BA397" s="609" t="s">
        <v>1259</v>
      </c>
      <c r="BB397" s="609" t="s">
        <v>275</v>
      </c>
      <c r="BC397" s="561" t="s">
        <v>387</v>
      </c>
      <c r="BD397" s="609" t="s">
        <v>93</v>
      </c>
      <c r="BE397" s="610">
        <v>10</v>
      </c>
      <c r="BF397" s="663">
        <v>75449</v>
      </c>
      <c r="BG397" s="612">
        <v>754490</v>
      </c>
      <c r="BH397" s="612"/>
      <c r="BI397" s="612"/>
      <c r="BJ397" s="612"/>
      <c r="BK397" s="338">
        <f t="shared" si="791"/>
        <v>1</v>
      </c>
      <c r="BL397" s="338">
        <f t="shared" si="792"/>
        <v>1</v>
      </c>
      <c r="BM397" s="338">
        <f t="shared" si="793"/>
        <v>1</v>
      </c>
      <c r="BN397" s="338">
        <f t="shared" si="794"/>
        <v>1</v>
      </c>
      <c r="BO397" s="338">
        <f t="shared" si="795"/>
        <v>1</v>
      </c>
      <c r="BP397" s="338">
        <f t="shared" si="816"/>
        <v>1</v>
      </c>
      <c r="BQ397" s="341">
        <f t="shared" si="797"/>
        <v>754490</v>
      </c>
      <c r="BR397" s="340">
        <f t="shared" si="798"/>
        <v>0</v>
      </c>
    </row>
    <row r="398" spans="1:70" s="288" customFormat="1" ht="15.75" x14ac:dyDescent="0.2">
      <c r="A398" s="215">
        <f t="shared" si="817"/>
        <v>385</v>
      </c>
      <c r="B398" s="449" t="s">
        <v>1260</v>
      </c>
      <c r="C398" s="449" t="s">
        <v>275</v>
      </c>
      <c r="D398" s="577" t="s">
        <v>388</v>
      </c>
      <c r="E398" s="449" t="s">
        <v>93</v>
      </c>
      <c r="F398" s="450">
        <v>4</v>
      </c>
      <c r="G398" s="537"/>
      <c r="H398" s="451">
        <v>0</v>
      </c>
      <c r="I398" s="528"/>
      <c r="J398" s="528"/>
      <c r="K398" s="199"/>
      <c r="L398" s="199"/>
      <c r="M398" s="609" t="s">
        <v>1260</v>
      </c>
      <c r="N398" s="609" t="s">
        <v>275</v>
      </c>
      <c r="O398" s="561" t="s">
        <v>388</v>
      </c>
      <c r="P398" s="609" t="s">
        <v>93</v>
      </c>
      <c r="Q398" s="610">
        <v>4</v>
      </c>
      <c r="R398" s="663">
        <v>138362</v>
      </c>
      <c r="S398" s="612">
        <v>553448</v>
      </c>
      <c r="T398" s="612"/>
      <c r="U398" s="612"/>
      <c r="V398" s="612"/>
      <c r="W398" s="338">
        <f t="shared" si="818"/>
        <v>1</v>
      </c>
      <c r="X398" s="338">
        <f t="shared" si="819"/>
        <v>1</v>
      </c>
      <c r="Y398" s="338">
        <f t="shared" si="820"/>
        <v>1</v>
      </c>
      <c r="Z398" s="338">
        <f t="shared" si="821"/>
        <v>1</v>
      </c>
      <c r="AA398" s="338">
        <f t="shared" si="822"/>
        <v>1</v>
      </c>
      <c r="AB398" s="338">
        <f t="shared" si="814"/>
        <v>1</v>
      </c>
      <c r="AC398" s="341">
        <f t="shared" si="823"/>
        <v>553448</v>
      </c>
      <c r="AD398" s="340">
        <f t="shared" si="824"/>
        <v>0</v>
      </c>
      <c r="AE398" s="207"/>
      <c r="AF398" s="207"/>
      <c r="AG398" s="609" t="s">
        <v>1260</v>
      </c>
      <c r="AH398" s="609" t="s">
        <v>275</v>
      </c>
      <c r="AI398" s="561" t="s">
        <v>388</v>
      </c>
      <c r="AJ398" s="609" t="s">
        <v>93</v>
      </c>
      <c r="AK398" s="610">
        <v>4</v>
      </c>
      <c r="AL398" s="663">
        <v>136121</v>
      </c>
      <c r="AM398" s="612">
        <v>544484</v>
      </c>
      <c r="AN398" s="612"/>
      <c r="AO398" s="612"/>
      <c r="AP398" s="612"/>
      <c r="AQ398" s="338">
        <f t="shared" si="783"/>
        <v>1</v>
      </c>
      <c r="AR398" s="338">
        <f t="shared" si="784"/>
        <v>1</v>
      </c>
      <c r="AS398" s="338">
        <f t="shared" si="785"/>
        <v>1</v>
      </c>
      <c r="AT398" s="338">
        <f t="shared" si="786"/>
        <v>1</v>
      </c>
      <c r="AU398" s="338">
        <f t="shared" si="787"/>
        <v>1</v>
      </c>
      <c r="AV398" s="338">
        <f t="shared" si="815"/>
        <v>1</v>
      </c>
      <c r="AW398" s="341">
        <f t="shared" si="789"/>
        <v>544484</v>
      </c>
      <c r="AX398" s="340">
        <f t="shared" si="790"/>
        <v>0</v>
      </c>
      <c r="BA398" s="609" t="s">
        <v>1260</v>
      </c>
      <c r="BB398" s="609" t="s">
        <v>275</v>
      </c>
      <c r="BC398" s="561" t="s">
        <v>388</v>
      </c>
      <c r="BD398" s="609" t="s">
        <v>93</v>
      </c>
      <c r="BE398" s="610">
        <v>4</v>
      </c>
      <c r="BF398" s="663">
        <v>164243</v>
      </c>
      <c r="BG398" s="612">
        <v>656972</v>
      </c>
      <c r="BH398" s="612"/>
      <c r="BI398" s="612"/>
      <c r="BJ398" s="612"/>
      <c r="BK398" s="338">
        <f t="shared" si="791"/>
        <v>1</v>
      </c>
      <c r="BL398" s="338">
        <f t="shared" si="792"/>
        <v>1</v>
      </c>
      <c r="BM398" s="338">
        <f t="shared" si="793"/>
        <v>1</v>
      </c>
      <c r="BN398" s="338">
        <f t="shared" si="794"/>
        <v>1</v>
      </c>
      <c r="BO398" s="338">
        <f t="shared" si="795"/>
        <v>1</v>
      </c>
      <c r="BP398" s="338">
        <f t="shared" si="816"/>
        <v>1</v>
      </c>
      <c r="BQ398" s="341">
        <f t="shared" si="797"/>
        <v>656972</v>
      </c>
      <c r="BR398" s="340">
        <f t="shared" si="798"/>
        <v>0</v>
      </c>
    </row>
    <row r="399" spans="1:70" s="288" customFormat="1" ht="15.75" x14ac:dyDescent="0.2">
      <c r="A399" s="215">
        <f t="shared" si="817"/>
        <v>386</v>
      </c>
      <c r="B399" s="449" t="s">
        <v>1261</v>
      </c>
      <c r="C399" s="449" t="s">
        <v>280</v>
      </c>
      <c r="D399" s="577" t="s">
        <v>389</v>
      </c>
      <c r="E399" s="449" t="s">
        <v>93</v>
      </c>
      <c r="F399" s="450">
        <v>20</v>
      </c>
      <c r="G399" s="537"/>
      <c r="H399" s="451">
        <v>0</v>
      </c>
      <c r="I399" s="528"/>
      <c r="J399" s="528"/>
      <c r="K399" s="199"/>
      <c r="L399" s="199"/>
      <c r="M399" s="609" t="s">
        <v>1261</v>
      </c>
      <c r="N399" s="609" t="s">
        <v>280</v>
      </c>
      <c r="O399" s="561" t="s">
        <v>389</v>
      </c>
      <c r="P399" s="609" t="s">
        <v>93</v>
      </c>
      <c r="Q399" s="610">
        <v>20</v>
      </c>
      <c r="R399" s="663">
        <v>5482</v>
      </c>
      <c r="S399" s="612">
        <v>109640</v>
      </c>
      <c r="T399" s="612"/>
      <c r="U399" s="612"/>
      <c r="V399" s="612"/>
      <c r="W399" s="338">
        <f t="shared" si="818"/>
        <v>1</v>
      </c>
      <c r="X399" s="338">
        <f t="shared" si="819"/>
        <v>1</v>
      </c>
      <c r="Y399" s="338">
        <f t="shared" si="820"/>
        <v>1</v>
      </c>
      <c r="Z399" s="338">
        <f t="shared" si="821"/>
        <v>1</v>
      </c>
      <c r="AA399" s="338">
        <f t="shared" si="822"/>
        <v>1</v>
      </c>
      <c r="AB399" s="338">
        <f t="shared" si="814"/>
        <v>1</v>
      </c>
      <c r="AC399" s="341">
        <f t="shared" si="823"/>
        <v>109640</v>
      </c>
      <c r="AD399" s="340">
        <f t="shared" si="824"/>
        <v>0</v>
      </c>
      <c r="AE399" s="207"/>
      <c r="AF399" s="207"/>
      <c r="AG399" s="609" t="s">
        <v>1261</v>
      </c>
      <c r="AH399" s="609" t="s">
        <v>280</v>
      </c>
      <c r="AI399" s="561" t="s">
        <v>389</v>
      </c>
      <c r="AJ399" s="609" t="s">
        <v>93</v>
      </c>
      <c r="AK399" s="610">
        <v>20</v>
      </c>
      <c r="AL399" s="663">
        <v>1448</v>
      </c>
      <c r="AM399" s="612">
        <v>28960</v>
      </c>
      <c r="AN399" s="612"/>
      <c r="AO399" s="612"/>
      <c r="AP399" s="612"/>
      <c r="AQ399" s="338">
        <f t="shared" si="783"/>
        <v>1</v>
      </c>
      <c r="AR399" s="338">
        <f t="shared" si="784"/>
        <v>1</v>
      </c>
      <c r="AS399" s="338">
        <f t="shared" si="785"/>
        <v>1</v>
      </c>
      <c r="AT399" s="338">
        <f t="shared" si="786"/>
        <v>1</v>
      </c>
      <c r="AU399" s="338">
        <f t="shared" si="787"/>
        <v>1</v>
      </c>
      <c r="AV399" s="338">
        <f t="shared" si="815"/>
        <v>1</v>
      </c>
      <c r="AW399" s="341">
        <f t="shared" si="789"/>
        <v>28960</v>
      </c>
      <c r="AX399" s="340">
        <f t="shared" si="790"/>
        <v>0</v>
      </c>
      <c r="BA399" s="609" t="s">
        <v>1261</v>
      </c>
      <c r="BB399" s="609" t="s">
        <v>280</v>
      </c>
      <c r="BC399" s="561" t="s">
        <v>389</v>
      </c>
      <c r="BD399" s="609" t="s">
        <v>93</v>
      </c>
      <c r="BE399" s="610">
        <v>20</v>
      </c>
      <c r="BF399" s="663">
        <v>705</v>
      </c>
      <c r="BG399" s="612">
        <v>14100</v>
      </c>
      <c r="BH399" s="612"/>
      <c r="BI399" s="612"/>
      <c r="BJ399" s="612"/>
      <c r="BK399" s="338">
        <f t="shared" si="791"/>
        <v>1</v>
      </c>
      <c r="BL399" s="338">
        <f t="shared" si="792"/>
        <v>1</v>
      </c>
      <c r="BM399" s="338">
        <f t="shared" si="793"/>
        <v>1</v>
      </c>
      <c r="BN399" s="338">
        <f t="shared" si="794"/>
        <v>1</v>
      </c>
      <c r="BO399" s="338">
        <f t="shared" si="795"/>
        <v>1</v>
      </c>
      <c r="BP399" s="338">
        <f t="shared" si="816"/>
        <v>1</v>
      </c>
      <c r="BQ399" s="341">
        <f t="shared" si="797"/>
        <v>14100</v>
      </c>
      <c r="BR399" s="340">
        <f t="shared" si="798"/>
        <v>0</v>
      </c>
    </row>
    <row r="400" spans="1:70" s="288" customFormat="1" ht="15.75" x14ac:dyDescent="0.2">
      <c r="A400" s="215">
        <f t="shared" si="817"/>
        <v>387</v>
      </c>
      <c r="B400" s="449" t="s">
        <v>1262</v>
      </c>
      <c r="C400" s="449" t="s">
        <v>280</v>
      </c>
      <c r="D400" s="577" t="s">
        <v>390</v>
      </c>
      <c r="E400" s="449" t="s">
        <v>93</v>
      </c>
      <c r="F400" s="450">
        <v>20</v>
      </c>
      <c r="G400" s="537"/>
      <c r="H400" s="451">
        <v>0</v>
      </c>
      <c r="I400" s="528"/>
      <c r="J400" s="528"/>
      <c r="K400" s="199"/>
      <c r="L400" s="199"/>
      <c r="M400" s="609" t="s">
        <v>1262</v>
      </c>
      <c r="N400" s="609" t="s">
        <v>280</v>
      </c>
      <c r="O400" s="561" t="s">
        <v>390</v>
      </c>
      <c r="P400" s="609" t="s">
        <v>93</v>
      </c>
      <c r="Q400" s="610">
        <v>20</v>
      </c>
      <c r="R400" s="663">
        <v>5856</v>
      </c>
      <c r="S400" s="612">
        <v>117120</v>
      </c>
      <c r="T400" s="612"/>
      <c r="U400" s="612"/>
      <c r="V400" s="612"/>
      <c r="W400" s="338">
        <f t="shared" si="818"/>
        <v>1</v>
      </c>
      <c r="X400" s="338">
        <f t="shared" si="819"/>
        <v>1</v>
      </c>
      <c r="Y400" s="338">
        <f t="shared" si="820"/>
        <v>1</v>
      </c>
      <c r="Z400" s="338">
        <f t="shared" si="821"/>
        <v>1</v>
      </c>
      <c r="AA400" s="338">
        <f t="shared" si="822"/>
        <v>1</v>
      </c>
      <c r="AB400" s="338">
        <f t="shared" si="814"/>
        <v>1</v>
      </c>
      <c r="AC400" s="341">
        <f t="shared" si="823"/>
        <v>117120</v>
      </c>
      <c r="AD400" s="340">
        <f t="shared" si="824"/>
        <v>0</v>
      </c>
      <c r="AE400" s="207"/>
      <c r="AF400" s="207"/>
      <c r="AG400" s="609" t="s">
        <v>1262</v>
      </c>
      <c r="AH400" s="609" t="s">
        <v>280</v>
      </c>
      <c r="AI400" s="561" t="s">
        <v>390</v>
      </c>
      <c r="AJ400" s="609" t="s">
        <v>93</v>
      </c>
      <c r="AK400" s="610">
        <v>20</v>
      </c>
      <c r="AL400" s="663">
        <v>1937</v>
      </c>
      <c r="AM400" s="612">
        <v>38740</v>
      </c>
      <c r="AN400" s="612"/>
      <c r="AO400" s="612"/>
      <c r="AP400" s="612"/>
      <c r="AQ400" s="338">
        <f t="shared" si="783"/>
        <v>1</v>
      </c>
      <c r="AR400" s="338">
        <f t="shared" si="784"/>
        <v>1</v>
      </c>
      <c r="AS400" s="338">
        <f t="shared" si="785"/>
        <v>1</v>
      </c>
      <c r="AT400" s="338">
        <f t="shared" si="786"/>
        <v>1</v>
      </c>
      <c r="AU400" s="338">
        <f t="shared" si="787"/>
        <v>1</v>
      </c>
      <c r="AV400" s="338">
        <f t="shared" si="815"/>
        <v>1</v>
      </c>
      <c r="AW400" s="341">
        <f t="shared" si="789"/>
        <v>38740</v>
      </c>
      <c r="AX400" s="340">
        <f t="shared" si="790"/>
        <v>0</v>
      </c>
      <c r="BA400" s="609" t="s">
        <v>1262</v>
      </c>
      <c r="BB400" s="609" t="s">
        <v>280</v>
      </c>
      <c r="BC400" s="561" t="s">
        <v>390</v>
      </c>
      <c r="BD400" s="609" t="s">
        <v>93</v>
      </c>
      <c r="BE400" s="610">
        <v>20</v>
      </c>
      <c r="BF400" s="663">
        <v>1226</v>
      </c>
      <c r="BG400" s="612">
        <v>24520</v>
      </c>
      <c r="BH400" s="612"/>
      <c r="BI400" s="612"/>
      <c r="BJ400" s="612"/>
      <c r="BK400" s="338">
        <f t="shared" si="791"/>
        <v>1</v>
      </c>
      <c r="BL400" s="338">
        <f t="shared" si="792"/>
        <v>1</v>
      </c>
      <c r="BM400" s="338">
        <f t="shared" si="793"/>
        <v>1</v>
      </c>
      <c r="BN400" s="338">
        <f t="shared" si="794"/>
        <v>1</v>
      </c>
      <c r="BO400" s="338">
        <f t="shared" si="795"/>
        <v>1</v>
      </c>
      <c r="BP400" s="338">
        <f t="shared" si="816"/>
        <v>1</v>
      </c>
      <c r="BQ400" s="341">
        <f t="shared" si="797"/>
        <v>24520</v>
      </c>
      <c r="BR400" s="340">
        <f t="shared" si="798"/>
        <v>0</v>
      </c>
    </row>
    <row r="401" spans="1:70" s="288" customFormat="1" ht="15.75" x14ac:dyDescent="0.2">
      <c r="A401" s="215">
        <f t="shared" si="817"/>
        <v>388</v>
      </c>
      <c r="B401" s="449" t="s">
        <v>1263</v>
      </c>
      <c r="C401" s="449" t="s">
        <v>280</v>
      </c>
      <c r="D401" s="577" t="s">
        <v>391</v>
      </c>
      <c r="E401" s="449" t="s">
        <v>93</v>
      </c>
      <c r="F401" s="450">
        <v>20</v>
      </c>
      <c r="G401" s="537"/>
      <c r="H401" s="451">
        <v>0</v>
      </c>
      <c r="I401" s="528"/>
      <c r="J401" s="528"/>
      <c r="K401" s="199"/>
      <c r="L401" s="199"/>
      <c r="M401" s="609" t="s">
        <v>1263</v>
      </c>
      <c r="N401" s="609" t="s">
        <v>280</v>
      </c>
      <c r="O401" s="561" t="s">
        <v>391</v>
      </c>
      <c r="P401" s="609" t="s">
        <v>93</v>
      </c>
      <c r="Q401" s="610">
        <v>20</v>
      </c>
      <c r="R401" s="663">
        <v>7093</v>
      </c>
      <c r="S401" s="612">
        <v>141860</v>
      </c>
      <c r="T401" s="612"/>
      <c r="U401" s="612"/>
      <c r="V401" s="612"/>
      <c r="W401" s="338">
        <f t="shared" ref="W401:W418" si="825">IF(EXACT(VLOOKUP(M401,OFERTA_0,3,FALSE),O401),1,0)</f>
        <v>1</v>
      </c>
      <c r="X401" s="338">
        <f t="shared" ref="X401:X418" si="826">IF(EXACT(VLOOKUP(M401,OFERTA_0,4,FALSE),P401),1,0)</f>
        <v>1</v>
      </c>
      <c r="Y401" s="338">
        <f t="shared" ref="Y401:Y418" si="827">IF(EXACT(VLOOKUP(M401,OFERTA_0,5,FALSE),Q401),1,0)</f>
        <v>1</v>
      </c>
      <c r="Z401" s="338">
        <f t="shared" ref="Z401:Z418" si="828">IF(R401=0,0,1)</f>
        <v>1</v>
      </c>
      <c r="AA401" s="338">
        <f t="shared" ref="AA401:AA418" si="829">IF(S401=0,0,1)</f>
        <v>1</v>
      </c>
      <c r="AB401" s="338">
        <f t="shared" si="814"/>
        <v>1</v>
      </c>
      <c r="AC401" s="341">
        <f t="shared" ref="AC401:AC418" si="830">ROUND(S401,0)</f>
        <v>141860</v>
      </c>
      <c r="AD401" s="340">
        <f t="shared" ref="AD401:AD418" si="831">S401-AC401</f>
        <v>0</v>
      </c>
      <c r="AE401" s="207"/>
      <c r="AF401" s="207"/>
      <c r="AG401" s="609" t="s">
        <v>1263</v>
      </c>
      <c r="AH401" s="609" t="s">
        <v>280</v>
      </c>
      <c r="AI401" s="561" t="s">
        <v>391</v>
      </c>
      <c r="AJ401" s="609" t="s">
        <v>93</v>
      </c>
      <c r="AK401" s="610">
        <v>20</v>
      </c>
      <c r="AL401" s="663">
        <v>3163</v>
      </c>
      <c r="AM401" s="612">
        <v>63260</v>
      </c>
      <c r="AN401" s="612"/>
      <c r="AO401" s="612"/>
      <c r="AP401" s="612"/>
      <c r="AQ401" s="338">
        <f t="shared" si="783"/>
        <v>1</v>
      </c>
      <c r="AR401" s="338">
        <f t="shared" si="784"/>
        <v>1</v>
      </c>
      <c r="AS401" s="338">
        <f t="shared" si="785"/>
        <v>1</v>
      </c>
      <c r="AT401" s="338">
        <f t="shared" si="786"/>
        <v>1</v>
      </c>
      <c r="AU401" s="338">
        <f t="shared" si="787"/>
        <v>1</v>
      </c>
      <c r="AV401" s="338">
        <f t="shared" si="815"/>
        <v>1</v>
      </c>
      <c r="AW401" s="341">
        <f t="shared" si="789"/>
        <v>63260</v>
      </c>
      <c r="AX401" s="340">
        <f t="shared" si="790"/>
        <v>0</v>
      </c>
      <c r="BA401" s="609" t="s">
        <v>1263</v>
      </c>
      <c r="BB401" s="609" t="s">
        <v>280</v>
      </c>
      <c r="BC401" s="561" t="s">
        <v>391</v>
      </c>
      <c r="BD401" s="609" t="s">
        <v>93</v>
      </c>
      <c r="BE401" s="610">
        <v>20</v>
      </c>
      <c r="BF401" s="663">
        <v>2731</v>
      </c>
      <c r="BG401" s="612">
        <v>54620</v>
      </c>
      <c r="BH401" s="612"/>
      <c r="BI401" s="612"/>
      <c r="BJ401" s="612"/>
      <c r="BK401" s="338">
        <f t="shared" si="791"/>
        <v>1</v>
      </c>
      <c r="BL401" s="338">
        <f t="shared" si="792"/>
        <v>1</v>
      </c>
      <c r="BM401" s="338">
        <f t="shared" si="793"/>
        <v>1</v>
      </c>
      <c r="BN401" s="338">
        <f t="shared" si="794"/>
        <v>1</v>
      </c>
      <c r="BO401" s="338">
        <f t="shared" si="795"/>
        <v>1</v>
      </c>
      <c r="BP401" s="338">
        <f t="shared" si="816"/>
        <v>1</v>
      </c>
      <c r="BQ401" s="341">
        <f t="shared" si="797"/>
        <v>54620</v>
      </c>
      <c r="BR401" s="340">
        <f t="shared" si="798"/>
        <v>0</v>
      </c>
    </row>
    <row r="402" spans="1:70" s="288" customFormat="1" ht="15.75" x14ac:dyDescent="0.2">
      <c r="A402" s="215">
        <f t="shared" si="817"/>
        <v>389</v>
      </c>
      <c r="B402" s="449" t="s">
        <v>1264</v>
      </c>
      <c r="C402" s="449" t="s">
        <v>280</v>
      </c>
      <c r="D402" s="577" t="s">
        <v>392</v>
      </c>
      <c r="E402" s="449" t="s">
        <v>93</v>
      </c>
      <c r="F402" s="450">
        <v>5</v>
      </c>
      <c r="G402" s="537"/>
      <c r="H402" s="451">
        <v>0</v>
      </c>
      <c r="I402" s="528"/>
      <c r="J402" s="528"/>
      <c r="K402" s="199"/>
      <c r="L402" s="199"/>
      <c r="M402" s="609" t="s">
        <v>1264</v>
      </c>
      <c r="N402" s="609" t="s">
        <v>280</v>
      </c>
      <c r="O402" s="561" t="s">
        <v>392</v>
      </c>
      <c r="P402" s="609" t="s">
        <v>93</v>
      </c>
      <c r="Q402" s="610">
        <v>5</v>
      </c>
      <c r="R402" s="663">
        <v>8584</v>
      </c>
      <c r="S402" s="612">
        <v>42920</v>
      </c>
      <c r="T402" s="612"/>
      <c r="U402" s="612"/>
      <c r="V402" s="612"/>
      <c r="W402" s="338">
        <f t="shared" si="825"/>
        <v>1</v>
      </c>
      <c r="X402" s="338">
        <f t="shared" si="826"/>
        <v>1</v>
      </c>
      <c r="Y402" s="338">
        <f t="shared" si="827"/>
        <v>1</v>
      </c>
      <c r="Z402" s="338">
        <f t="shared" si="828"/>
        <v>1</v>
      </c>
      <c r="AA402" s="338">
        <f t="shared" si="829"/>
        <v>1</v>
      </c>
      <c r="AB402" s="338">
        <f>PRODUCT(W402:AA402)</f>
        <v>1</v>
      </c>
      <c r="AC402" s="341">
        <f t="shared" si="830"/>
        <v>42920</v>
      </c>
      <c r="AD402" s="340">
        <f t="shared" si="831"/>
        <v>0</v>
      </c>
      <c r="AE402" s="207"/>
      <c r="AF402" s="207"/>
      <c r="AG402" s="609" t="s">
        <v>1264</v>
      </c>
      <c r="AH402" s="609" t="s">
        <v>280</v>
      </c>
      <c r="AI402" s="561" t="s">
        <v>392</v>
      </c>
      <c r="AJ402" s="609" t="s">
        <v>93</v>
      </c>
      <c r="AK402" s="610">
        <v>5</v>
      </c>
      <c r="AL402" s="663">
        <v>4569</v>
      </c>
      <c r="AM402" s="612">
        <v>22845</v>
      </c>
      <c r="AN402" s="612"/>
      <c r="AO402" s="612"/>
      <c r="AP402" s="612"/>
      <c r="AQ402" s="338">
        <f t="shared" si="783"/>
        <v>1</v>
      </c>
      <c r="AR402" s="338">
        <f t="shared" si="784"/>
        <v>1</v>
      </c>
      <c r="AS402" s="338">
        <f t="shared" si="785"/>
        <v>1</v>
      </c>
      <c r="AT402" s="338">
        <f t="shared" si="786"/>
        <v>1</v>
      </c>
      <c r="AU402" s="338">
        <f t="shared" si="787"/>
        <v>1</v>
      </c>
      <c r="AV402" s="338">
        <f>PRODUCT(AQ402:AU402)</f>
        <v>1</v>
      </c>
      <c r="AW402" s="341">
        <f t="shared" si="789"/>
        <v>22845</v>
      </c>
      <c r="AX402" s="340">
        <f t="shared" si="790"/>
        <v>0</v>
      </c>
      <c r="BA402" s="609" t="s">
        <v>1264</v>
      </c>
      <c r="BB402" s="609" t="s">
        <v>280</v>
      </c>
      <c r="BC402" s="561" t="s">
        <v>392</v>
      </c>
      <c r="BD402" s="609" t="s">
        <v>93</v>
      </c>
      <c r="BE402" s="610">
        <v>5</v>
      </c>
      <c r="BF402" s="663">
        <v>4463</v>
      </c>
      <c r="BG402" s="612">
        <v>22315</v>
      </c>
      <c r="BH402" s="612"/>
      <c r="BI402" s="612"/>
      <c r="BJ402" s="612"/>
      <c r="BK402" s="338">
        <f t="shared" si="791"/>
        <v>1</v>
      </c>
      <c r="BL402" s="338">
        <f t="shared" si="792"/>
        <v>1</v>
      </c>
      <c r="BM402" s="338">
        <f t="shared" si="793"/>
        <v>1</v>
      </c>
      <c r="BN402" s="338">
        <f t="shared" si="794"/>
        <v>1</v>
      </c>
      <c r="BO402" s="338">
        <f t="shared" si="795"/>
        <v>1</v>
      </c>
      <c r="BP402" s="338">
        <f>PRODUCT(BK402:BO402)</f>
        <v>1</v>
      </c>
      <c r="BQ402" s="341">
        <f t="shared" si="797"/>
        <v>22315</v>
      </c>
      <c r="BR402" s="340">
        <f t="shared" si="798"/>
        <v>0</v>
      </c>
    </row>
    <row r="403" spans="1:70" s="288" customFormat="1" ht="15.75" x14ac:dyDescent="0.2">
      <c r="A403" s="215">
        <f t="shared" si="817"/>
        <v>390</v>
      </c>
      <c r="B403" s="449" t="s">
        <v>1265</v>
      </c>
      <c r="C403" s="449" t="s">
        <v>280</v>
      </c>
      <c r="D403" s="577" t="s">
        <v>393</v>
      </c>
      <c r="E403" s="449" t="s">
        <v>93</v>
      </c>
      <c r="F403" s="450">
        <v>15</v>
      </c>
      <c r="G403" s="537"/>
      <c r="H403" s="451">
        <v>0</v>
      </c>
      <c r="I403" s="528"/>
      <c r="J403" s="528"/>
      <c r="K403" s="199"/>
      <c r="L403" s="199"/>
      <c r="M403" s="609" t="s">
        <v>1265</v>
      </c>
      <c r="N403" s="609" t="s">
        <v>280</v>
      </c>
      <c r="O403" s="561" t="s">
        <v>393</v>
      </c>
      <c r="P403" s="609" t="s">
        <v>93</v>
      </c>
      <c r="Q403" s="610">
        <v>15</v>
      </c>
      <c r="R403" s="663">
        <v>11204</v>
      </c>
      <c r="S403" s="612">
        <v>168060</v>
      </c>
      <c r="T403" s="612"/>
      <c r="U403" s="612"/>
      <c r="V403" s="612"/>
      <c r="W403" s="338">
        <f t="shared" si="825"/>
        <v>1</v>
      </c>
      <c r="X403" s="338">
        <f t="shared" si="826"/>
        <v>1</v>
      </c>
      <c r="Y403" s="338">
        <f t="shared" si="827"/>
        <v>1</v>
      </c>
      <c r="Z403" s="338">
        <f t="shared" si="828"/>
        <v>1</v>
      </c>
      <c r="AA403" s="338">
        <f t="shared" si="829"/>
        <v>1</v>
      </c>
      <c r="AB403" s="338">
        <f t="shared" ref="AB403:AB419" si="832">PRODUCT(W403:AA403)</f>
        <v>1</v>
      </c>
      <c r="AC403" s="341">
        <f t="shared" si="830"/>
        <v>168060</v>
      </c>
      <c r="AD403" s="340">
        <f t="shared" si="831"/>
        <v>0</v>
      </c>
      <c r="AE403" s="207"/>
      <c r="AF403" s="207"/>
      <c r="AG403" s="609" t="s">
        <v>1265</v>
      </c>
      <c r="AH403" s="609" t="s">
        <v>280</v>
      </c>
      <c r="AI403" s="561" t="s">
        <v>393</v>
      </c>
      <c r="AJ403" s="609" t="s">
        <v>93</v>
      </c>
      <c r="AK403" s="610">
        <v>15</v>
      </c>
      <c r="AL403" s="663">
        <v>7011</v>
      </c>
      <c r="AM403" s="612">
        <v>105165</v>
      </c>
      <c r="AN403" s="612"/>
      <c r="AO403" s="612"/>
      <c r="AP403" s="612"/>
      <c r="AQ403" s="338">
        <f t="shared" si="783"/>
        <v>1</v>
      </c>
      <c r="AR403" s="338">
        <f t="shared" si="784"/>
        <v>1</v>
      </c>
      <c r="AS403" s="338">
        <f t="shared" si="785"/>
        <v>1</v>
      </c>
      <c r="AT403" s="338">
        <f t="shared" si="786"/>
        <v>1</v>
      </c>
      <c r="AU403" s="338">
        <f t="shared" si="787"/>
        <v>1</v>
      </c>
      <c r="AV403" s="338">
        <f t="shared" ref="AV403:AV419" si="833">PRODUCT(AQ403:AU403)</f>
        <v>1</v>
      </c>
      <c r="AW403" s="341">
        <f t="shared" si="789"/>
        <v>105165</v>
      </c>
      <c r="AX403" s="340">
        <f t="shared" si="790"/>
        <v>0</v>
      </c>
      <c r="BA403" s="609" t="s">
        <v>1265</v>
      </c>
      <c r="BB403" s="609" t="s">
        <v>280</v>
      </c>
      <c r="BC403" s="561" t="s">
        <v>393</v>
      </c>
      <c r="BD403" s="609" t="s">
        <v>93</v>
      </c>
      <c r="BE403" s="610">
        <v>15</v>
      </c>
      <c r="BF403" s="663">
        <v>7595</v>
      </c>
      <c r="BG403" s="612">
        <v>113925</v>
      </c>
      <c r="BH403" s="612"/>
      <c r="BI403" s="612"/>
      <c r="BJ403" s="612"/>
      <c r="BK403" s="338">
        <f t="shared" si="791"/>
        <v>1</v>
      </c>
      <c r="BL403" s="338">
        <f t="shared" si="792"/>
        <v>1</v>
      </c>
      <c r="BM403" s="338">
        <f t="shared" si="793"/>
        <v>1</v>
      </c>
      <c r="BN403" s="338">
        <f t="shared" si="794"/>
        <v>1</v>
      </c>
      <c r="BO403" s="338">
        <f t="shared" si="795"/>
        <v>1</v>
      </c>
      <c r="BP403" s="338">
        <f t="shared" ref="BP403:BP419" si="834">PRODUCT(BK403:BO403)</f>
        <v>1</v>
      </c>
      <c r="BQ403" s="341">
        <f t="shared" si="797"/>
        <v>113925</v>
      </c>
      <c r="BR403" s="340">
        <f t="shared" si="798"/>
        <v>0</v>
      </c>
    </row>
    <row r="404" spans="1:70" s="288" customFormat="1" ht="15.75" x14ac:dyDescent="0.2">
      <c r="A404" s="215">
        <f t="shared" si="817"/>
        <v>391</v>
      </c>
      <c r="B404" s="449" t="s">
        <v>1266</v>
      </c>
      <c r="C404" s="449" t="s">
        <v>280</v>
      </c>
      <c r="D404" s="577" t="s">
        <v>394</v>
      </c>
      <c r="E404" s="449" t="s">
        <v>93</v>
      </c>
      <c r="F404" s="450">
        <v>20</v>
      </c>
      <c r="G404" s="537"/>
      <c r="H404" s="451">
        <v>0</v>
      </c>
      <c r="I404" s="528"/>
      <c r="J404" s="528"/>
      <c r="K404" s="199"/>
      <c r="L404" s="199"/>
      <c r="M404" s="609" t="s">
        <v>1266</v>
      </c>
      <c r="N404" s="609" t="s">
        <v>280</v>
      </c>
      <c r="O404" s="561" t="s">
        <v>394</v>
      </c>
      <c r="P404" s="609" t="s">
        <v>93</v>
      </c>
      <c r="Q404" s="610">
        <v>20</v>
      </c>
      <c r="R404" s="663">
        <v>16758</v>
      </c>
      <c r="S404" s="612">
        <v>335160</v>
      </c>
      <c r="T404" s="612"/>
      <c r="U404" s="612"/>
      <c r="V404" s="612"/>
      <c r="W404" s="338">
        <f t="shared" si="825"/>
        <v>1</v>
      </c>
      <c r="X404" s="338">
        <f t="shared" si="826"/>
        <v>1</v>
      </c>
      <c r="Y404" s="338">
        <f t="shared" si="827"/>
        <v>1</v>
      </c>
      <c r="Z404" s="338">
        <f t="shared" si="828"/>
        <v>1</v>
      </c>
      <c r="AA404" s="338">
        <f t="shared" si="829"/>
        <v>1</v>
      </c>
      <c r="AB404" s="338">
        <f t="shared" si="832"/>
        <v>1</v>
      </c>
      <c r="AC404" s="341">
        <f t="shared" si="830"/>
        <v>335160</v>
      </c>
      <c r="AD404" s="340">
        <f t="shared" si="831"/>
        <v>0</v>
      </c>
      <c r="AE404" s="207"/>
      <c r="AF404" s="207"/>
      <c r="AG404" s="609" t="s">
        <v>1266</v>
      </c>
      <c r="AH404" s="609" t="s">
        <v>280</v>
      </c>
      <c r="AI404" s="561" t="s">
        <v>394</v>
      </c>
      <c r="AJ404" s="609" t="s">
        <v>93</v>
      </c>
      <c r="AK404" s="610">
        <v>20</v>
      </c>
      <c r="AL404" s="663">
        <v>15945</v>
      </c>
      <c r="AM404" s="612">
        <v>318900</v>
      </c>
      <c r="AN404" s="612"/>
      <c r="AO404" s="612"/>
      <c r="AP404" s="612"/>
      <c r="AQ404" s="338">
        <f t="shared" si="783"/>
        <v>1</v>
      </c>
      <c r="AR404" s="338">
        <f t="shared" si="784"/>
        <v>1</v>
      </c>
      <c r="AS404" s="338">
        <f t="shared" si="785"/>
        <v>1</v>
      </c>
      <c r="AT404" s="338">
        <f t="shared" si="786"/>
        <v>1</v>
      </c>
      <c r="AU404" s="338">
        <f t="shared" si="787"/>
        <v>1</v>
      </c>
      <c r="AV404" s="338">
        <f t="shared" si="833"/>
        <v>1</v>
      </c>
      <c r="AW404" s="341">
        <f t="shared" si="789"/>
        <v>318900</v>
      </c>
      <c r="AX404" s="340">
        <f t="shared" si="790"/>
        <v>0</v>
      </c>
      <c r="BA404" s="609" t="s">
        <v>1266</v>
      </c>
      <c r="BB404" s="609" t="s">
        <v>280</v>
      </c>
      <c r="BC404" s="561" t="s">
        <v>394</v>
      </c>
      <c r="BD404" s="609" t="s">
        <v>93</v>
      </c>
      <c r="BE404" s="610">
        <v>20</v>
      </c>
      <c r="BF404" s="663">
        <v>13592</v>
      </c>
      <c r="BG404" s="612">
        <v>271840</v>
      </c>
      <c r="BH404" s="612"/>
      <c r="BI404" s="612"/>
      <c r="BJ404" s="612"/>
      <c r="BK404" s="338">
        <f t="shared" si="791"/>
        <v>1</v>
      </c>
      <c r="BL404" s="338">
        <f t="shared" si="792"/>
        <v>1</v>
      </c>
      <c r="BM404" s="338">
        <f t="shared" si="793"/>
        <v>1</v>
      </c>
      <c r="BN404" s="338">
        <f t="shared" si="794"/>
        <v>1</v>
      </c>
      <c r="BO404" s="338">
        <f t="shared" si="795"/>
        <v>1</v>
      </c>
      <c r="BP404" s="338">
        <f t="shared" si="834"/>
        <v>1</v>
      </c>
      <c r="BQ404" s="341">
        <f t="shared" si="797"/>
        <v>271840</v>
      </c>
      <c r="BR404" s="340">
        <f t="shared" si="798"/>
        <v>0</v>
      </c>
    </row>
    <row r="405" spans="1:70" s="288" customFormat="1" ht="15.75" x14ac:dyDescent="0.2">
      <c r="A405" s="215">
        <f t="shared" si="817"/>
        <v>392</v>
      </c>
      <c r="B405" s="449" t="s">
        <v>1267</v>
      </c>
      <c r="C405" s="449" t="s">
        <v>280</v>
      </c>
      <c r="D405" s="577" t="s">
        <v>395</v>
      </c>
      <c r="E405" s="449" t="s">
        <v>93</v>
      </c>
      <c r="F405" s="450">
        <v>1</v>
      </c>
      <c r="G405" s="537"/>
      <c r="H405" s="451">
        <v>0</v>
      </c>
      <c r="I405" s="528"/>
      <c r="J405" s="528"/>
      <c r="K405" s="199"/>
      <c r="L405" s="199"/>
      <c r="M405" s="609" t="s">
        <v>1267</v>
      </c>
      <c r="N405" s="609" t="s">
        <v>280</v>
      </c>
      <c r="O405" s="561" t="s">
        <v>395</v>
      </c>
      <c r="P405" s="609" t="s">
        <v>93</v>
      </c>
      <c r="Q405" s="610">
        <v>1</v>
      </c>
      <c r="R405" s="663">
        <v>25709</v>
      </c>
      <c r="S405" s="612">
        <v>25709</v>
      </c>
      <c r="T405" s="612"/>
      <c r="U405" s="612"/>
      <c r="V405" s="612"/>
      <c r="W405" s="338">
        <f t="shared" si="825"/>
        <v>1</v>
      </c>
      <c r="X405" s="338">
        <f t="shared" si="826"/>
        <v>1</v>
      </c>
      <c r="Y405" s="338">
        <f t="shared" si="827"/>
        <v>1</v>
      </c>
      <c r="Z405" s="338">
        <f t="shared" si="828"/>
        <v>1</v>
      </c>
      <c r="AA405" s="338">
        <f t="shared" si="829"/>
        <v>1</v>
      </c>
      <c r="AB405" s="338">
        <f t="shared" si="832"/>
        <v>1</v>
      </c>
      <c r="AC405" s="341">
        <f t="shared" si="830"/>
        <v>25709</v>
      </c>
      <c r="AD405" s="340">
        <f t="shared" si="831"/>
        <v>0</v>
      </c>
      <c r="AE405" s="207"/>
      <c r="AF405" s="207"/>
      <c r="AG405" s="609" t="s">
        <v>1267</v>
      </c>
      <c r="AH405" s="609" t="s">
        <v>280</v>
      </c>
      <c r="AI405" s="561" t="s">
        <v>395</v>
      </c>
      <c r="AJ405" s="609" t="s">
        <v>93</v>
      </c>
      <c r="AK405" s="610">
        <v>1</v>
      </c>
      <c r="AL405" s="663">
        <v>25225</v>
      </c>
      <c r="AM405" s="612">
        <v>25225</v>
      </c>
      <c r="AN405" s="612"/>
      <c r="AO405" s="612"/>
      <c r="AP405" s="612"/>
      <c r="AQ405" s="338">
        <f t="shared" si="783"/>
        <v>1</v>
      </c>
      <c r="AR405" s="338">
        <f t="shared" si="784"/>
        <v>1</v>
      </c>
      <c r="AS405" s="338">
        <f t="shared" si="785"/>
        <v>1</v>
      </c>
      <c r="AT405" s="338">
        <f t="shared" si="786"/>
        <v>1</v>
      </c>
      <c r="AU405" s="338">
        <f t="shared" si="787"/>
        <v>1</v>
      </c>
      <c r="AV405" s="338">
        <f t="shared" si="833"/>
        <v>1</v>
      </c>
      <c r="AW405" s="341">
        <f t="shared" si="789"/>
        <v>25225</v>
      </c>
      <c r="AX405" s="340">
        <f t="shared" si="790"/>
        <v>0</v>
      </c>
      <c r="BA405" s="609" t="s">
        <v>1267</v>
      </c>
      <c r="BB405" s="609" t="s">
        <v>280</v>
      </c>
      <c r="BC405" s="561" t="s">
        <v>395</v>
      </c>
      <c r="BD405" s="609" t="s">
        <v>93</v>
      </c>
      <c r="BE405" s="610">
        <v>1</v>
      </c>
      <c r="BF405" s="663">
        <v>25304</v>
      </c>
      <c r="BG405" s="612">
        <v>25304</v>
      </c>
      <c r="BH405" s="612"/>
      <c r="BI405" s="612"/>
      <c r="BJ405" s="612"/>
      <c r="BK405" s="338">
        <f t="shared" si="791"/>
        <v>1</v>
      </c>
      <c r="BL405" s="338">
        <f t="shared" si="792"/>
        <v>1</v>
      </c>
      <c r="BM405" s="338">
        <f t="shared" si="793"/>
        <v>1</v>
      </c>
      <c r="BN405" s="338">
        <f t="shared" si="794"/>
        <v>1</v>
      </c>
      <c r="BO405" s="338">
        <f t="shared" si="795"/>
        <v>1</v>
      </c>
      <c r="BP405" s="338">
        <f t="shared" si="834"/>
        <v>1</v>
      </c>
      <c r="BQ405" s="341">
        <f t="shared" si="797"/>
        <v>25304</v>
      </c>
      <c r="BR405" s="340">
        <f t="shared" si="798"/>
        <v>0</v>
      </c>
    </row>
    <row r="406" spans="1:70" s="288" customFormat="1" ht="15.75" x14ac:dyDescent="0.2">
      <c r="A406" s="215">
        <f t="shared" si="817"/>
        <v>393</v>
      </c>
      <c r="B406" s="449" t="s">
        <v>1268</v>
      </c>
      <c r="C406" s="449" t="s">
        <v>280</v>
      </c>
      <c r="D406" s="577" t="s">
        <v>396</v>
      </c>
      <c r="E406" s="449" t="s">
        <v>93</v>
      </c>
      <c r="F406" s="450">
        <v>20</v>
      </c>
      <c r="G406" s="537"/>
      <c r="H406" s="451">
        <v>0</v>
      </c>
      <c r="I406" s="528"/>
      <c r="J406" s="528"/>
      <c r="K406" s="199"/>
      <c r="L406" s="199"/>
      <c r="M406" s="609" t="s">
        <v>1268</v>
      </c>
      <c r="N406" s="609" t="s">
        <v>280</v>
      </c>
      <c r="O406" s="561" t="s">
        <v>396</v>
      </c>
      <c r="P406" s="609" t="s">
        <v>93</v>
      </c>
      <c r="Q406" s="610">
        <v>20</v>
      </c>
      <c r="R406" s="663">
        <v>5858</v>
      </c>
      <c r="S406" s="612">
        <v>117160</v>
      </c>
      <c r="T406" s="612"/>
      <c r="U406" s="612"/>
      <c r="V406" s="612"/>
      <c r="W406" s="338">
        <f t="shared" si="825"/>
        <v>1</v>
      </c>
      <c r="X406" s="338">
        <f t="shared" si="826"/>
        <v>1</v>
      </c>
      <c r="Y406" s="338">
        <f t="shared" si="827"/>
        <v>1</v>
      </c>
      <c r="Z406" s="338">
        <f t="shared" si="828"/>
        <v>1</v>
      </c>
      <c r="AA406" s="338">
        <f t="shared" si="829"/>
        <v>1</v>
      </c>
      <c r="AB406" s="338">
        <f t="shared" si="832"/>
        <v>1</v>
      </c>
      <c r="AC406" s="341">
        <f t="shared" si="830"/>
        <v>117160</v>
      </c>
      <c r="AD406" s="340">
        <f t="shared" si="831"/>
        <v>0</v>
      </c>
      <c r="AE406" s="207"/>
      <c r="AF406" s="207"/>
      <c r="AG406" s="609" t="s">
        <v>1268</v>
      </c>
      <c r="AH406" s="609" t="s">
        <v>280</v>
      </c>
      <c r="AI406" s="561" t="s">
        <v>396</v>
      </c>
      <c r="AJ406" s="609" t="s">
        <v>93</v>
      </c>
      <c r="AK406" s="610">
        <v>20</v>
      </c>
      <c r="AL406" s="663">
        <v>1310</v>
      </c>
      <c r="AM406" s="612">
        <v>26200</v>
      </c>
      <c r="AN406" s="612"/>
      <c r="AO406" s="612"/>
      <c r="AP406" s="612"/>
      <c r="AQ406" s="338">
        <f t="shared" ref="AQ406:AQ448" si="835">IF(EXACT(VLOOKUP(AG406,OFERTA_0,3,FALSE),AI406),1,0)</f>
        <v>1</v>
      </c>
      <c r="AR406" s="338">
        <f t="shared" ref="AR406:AR448" si="836">IF(EXACT(VLOOKUP(AG406,OFERTA_0,4,FALSE),AJ406),1,0)</f>
        <v>1</v>
      </c>
      <c r="AS406" s="338">
        <f t="shared" ref="AS406:AS448" si="837">IF(EXACT(VLOOKUP(AG406,OFERTA_0,5,FALSE),AK406),1,0)</f>
        <v>1</v>
      </c>
      <c r="AT406" s="338">
        <f t="shared" ref="AT406:AT448" si="838">IF(AL406=0,0,1)</f>
        <v>1</v>
      </c>
      <c r="AU406" s="338">
        <f t="shared" ref="AU406:AU448" si="839">IF(AM406=0,0,1)</f>
        <v>1</v>
      </c>
      <c r="AV406" s="338">
        <f t="shared" si="833"/>
        <v>1</v>
      </c>
      <c r="AW406" s="341">
        <f t="shared" ref="AW406:AW448" si="840">ROUND(AM406,0)</f>
        <v>26200</v>
      </c>
      <c r="AX406" s="340">
        <f t="shared" ref="AX406:AX448" si="841">AM406-AW406</f>
        <v>0</v>
      </c>
      <c r="BA406" s="609" t="s">
        <v>1268</v>
      </c>
      <c r="BB406" s="609" t="s">
        <v>280</v>
      </c>
      <c r="BC406" s="561" t="s">
        <v>396</v>
      </c>
      <c r="BD406" s="609" t="s">
        <v>93</v>
      </c>
      <c r="BE406" s="610">
        <v>20</v>
      </c>
      <c r="BF406" s="663">
        <v>544</v>
      </c>
      <c r="BG406" s="612">
        <v>10880</v>
      </c>
      <c r="BH406" s="612"/>
      <c r="BI406" s="612"/>
      <c r="BJ406" s="612"/>
      <c r="BK406" s="338">
        <f t="shared" ref="BK406:BK448" si="842">IF(EXACT(VLOOKUP(BA406,OFERTA_0,3,FALSE),BC406),1,0)</f>
        <v>1</v>
      </c>
      <c r="BL406" s="338">
        <f t="shared" ref="BL406:BL448" si="843">IF(EXACT(VLOOKUP(BA406,OFERTA_0,4,FALSE),BD406),1,0)</f>
        <v>1</v>
      </c>
      <c r="BM406" s="338">
        <f t="shared" ref="BM406:BM448" si="844">IF(EXACT(VLOOKUP(BA406,OFERTA_0,5,FALSE),BE406),1,0)</f>
        <v>1</v>
      </c>
      <c r="BN406" s="338">
        <f t="shared" ref="BN406:BN448" si="845">IF(BF406=0,0,1)</f>
        <v>1</v>
      </c>
      <c r="BO406" s="338">
        <f t="shared" ref="BO406:BO448" si="846">IF(BG406=0,0,1)</f>
        <v>1</v>
      </c>
      <c r="BP406" s="338">
        <f t="shared" si="834"/>
        <v>1</v>
      </c>
      <c r="BQ406" s="341">
        <f t="shared" ref="BQ406:BQ448" si="847">ROUND(BG406,0)</f>
        <v>10880</v>
      </c>
      <c r="BR406" s="340">
        <f t="shared" ref="BR406:BR448" si="848">BG406-BQ406</f>
        <v>0</v>
      </c>
    </row>
    <row r="407" spans="1:70" s="288" customFormat="1" ht="15.75" x14ac:dyDescent="0.2">
      <c r="A407" s="215">
        <f t="shared" si="817"/>
        <v>394</v>
      </c>
      <c r="B407" s="449" t="s">
        <v>1269</v>
      </c>
      <c r="C407" s="449" t="s">
        <v>280</v>
      </c>
      <c r="D407" s="577" t="s">
        <v>397</v>
      </c>
      <c r="E407" s="449" t="s">
        <v>93</v>
      </c>
      <c r="F407" s="450">
        <v>20</v>
      </c>
      <c r="G407" s="537"/>
      <c r="H407" s="451">
        <v>0</v>
      </c>
      <c r="I407" s="528"/>
      <c r="J407" s="528"/>
      <c r="K407" s="199"/>
      <c r="L407" s="199"/>
      <c r="M407" s="609" t="s">
        <v>1269</v>
      </c>
      <c r="N407" s="609" t="s">
        <v>280</v>
      </c>
      <c r="O407" s="561" t="s">
        <v>397</v>
      </c>
      <c r="P407" s="609" t="s">
        <v>93</v>
      </c>
      <c r="Q407" s="610">
        <v>20</v>
      </c>
      <c r="R407" s="663">
        <v>6202</v>
      </c>
      <c r="S407" s="612">
        <v>124040</v>
      </c>
      <c r="T407" s="612"/>
      <c r="U407" s="612"/>
      <c r="V407" s="612"/>
      <c r="W407" s="338">
        <f t="shared" si="825"/>
        <v>1</v>
      </c>
      <c r="X407" s="338">
        <f t="shared" si="826"/>
        <v>1</v>
      </c>
      <c r="Y407" s="338">
        <f t="shared" si="827"/>
        <v>1</v>
      </c>
      <c r="Z407" s="338">
        <f t="shared" si="828"/>
        <v>1</v>
      </c>
      <c r="AA407" s="338">
        <f t="shared" si="829"/>
        <v>1</v>
      </c>
      <c r="AB407" s="338">
        <f t="shared" si="832"/>
        <v>1</v>
      </c>
      <c r="AC407" s="341">
        <f t="shared" si="830"/>
        <v>124040</v>
      </c>
      <c r="AD407" s="340">
        <f t="shared" si="831"/>
        <v>0</v>
      </c>
      <c r="AE407" s="207"/>
      <c r="AF407" s="207"/>
      <c r="AG407" s="609" t="s">
        <v>1269</v>
      </c>
      <c r="AH407" s="609" t="s">
        <v>280</v>
      </c>
      <c r="AI407" s="561" t="s">
        <v>397</v>
      </c>
      <c r="AJ407" s="609" t="s">
        <v>93</v>
      </c>
      <c r="AK407" s="610">
        <v>20</v>
      </c>
      <c r="AL407" s="663">
        <v>1765</v>
      </c>
      <c r="AM407" s="612">
        <v>35300</v>
      </c>
      <c r="AN407" s="612"/>
      <c r="AO407" s="612"/>
      <c r="AP407" s="612"/>
      <c r="AQ407" s="338">
        <f t="shared" si="835"/>
        <v>1</v>
      </c>
      <c r="AR407" s="338">
        <f t="shared" si="836"/>
        <v>1</v>
      </c>
      <c r="AS407" s="338">
        <f t="shared" si="837"/>
        <v>1</v>
      </c>
      <c r="AT407" s="338">
        <f t="shared" si="838"/>
        <v>1</v>
      </c>
      <c r="AU407" s="338">
        <f t="shared" si="839"/>
        <v>1</v>
      </c>
      <c r="AV407" s="338">
        <f t="shared" si="833"/>
        <v>1</v>
      </c>
      <c r="AW407" s="341">
        <f t="shared" si="840"/>
        <v>35300</v>
      </c>
      <c r="AX407" s="340">
        <f t="shared" si="841"/>
        <v>0</v>
      </c>
      <c r="BA407" s="609" t="s">
        <v>1269</v>
      </c>
      <c r="BB407" s="609" t="s">
        <v>280</v>
      </c>
      <c r="BC407" s="561" t="s">
        <v>397</v>
      </c>
      <c r="BD407" s="609" t="s">
        <v>93</v>
      </c>
      <c r="BE407" s="610">
        <v>20</v>
      </c>
      <c r="BF407" s="663">
        <v>1050</v>
      </c>
      <c r="BG407" s="612">
        <v>21000</v>
      </c>
      <c r="BH407" s="612"/>
      <c r="BI407" s="612"/>
      <c r="BJ407" s="612"/>
      <c r="BK407" s="338">
        <f t="shared" si="842"/>
        <v>1</v>
      </c>
      <c r="BL407" s="338">
        <f t="shared" si="843"/>
        <v>1</v>
      </c>
      <c r="BM407" s="338">
        <f t="shared" si="844"/>
        <v>1</v>
      </c>
      <c r="BN407" s="338">
        <f t="shared" si="845"/>
        <v>1</v>
      </c>
      <c r="BO407" s="338">
        <f t="shared" si="846"/>
        <v>1</v>
      </c>
      <c r="BP407" s="338">
        <f t="shared" si="834"/>
        <v>1</v>
      </c>
      <c r="BQ407" s="341">
        <f t="shared" si="847"/>
        <v>21000</v>
      </c>
      <c r="BR407" s="340">
        <f t="shared" si="848"/>
        <v>0</v>
      </c>
    </row>
    <row r="408" spans="1:70" s="288" customFormat="1" ht="15.75" x14ac:dyDescent="0.2">
      <c r="A408" s="215">
        <f t="shared" si="817"/>
        <v>395</v>
      </c>
      <c r="B408" s="449" t="s">
        <v>1270</v>
      </c>
      <c r="C408" s="449" t="s">
        <v>280</v>
      </c>
      <c r="D408" s="577" t="s">
        <v>398</v>
      </c>
      <c r="E408" s="449" t="s">
        <v>93</v>
      </c>
      <c r="F408" s="450">
        <v>20</v>
      </c>
      <c r="G408" s="537"/>
      <c r="H408" s="451">
        <v>0</v>
      </c>
      <c r="I408" s="528"/>
      <c r="J408" s="528"/>
      <c r="K408" s="199"/>
      <c r="L408" s="199"/>
      <c r="M408" s="609" t="s">
        <v>1270</v>
      </c>
      <c r="N408" s="609" t="s">
        <v>280</v>
      </c>
      <c r="O408" s="561" t="s">
        <v>398</v>
      </c>
      <c r="P408" s="609" t="s">
        <v>93</v>
      </c>
      <c r="Q408" s="610">
        <v>20</v>
      </c>
      <c r="R408" s="663">
        <v>7168</v>
      </c>
      <c r="S408" s="612">
        <v>143360</v>
      </c>
      <c r="T408" s="612"/>
      <c r="U408" s="612"/>
      <c r="V408" s="612"/>
      <c r="W408" s="338">
        <f t="shared" si="825"/>
        <v>1</v>
      </c>
      <c r="X408" s="338">
        <f t="shared" si="826"/>
        <v>1</v>
      </c>
      <c r="Y408" s="338">
        <f t="shared" si="827"/>
        <v>1</v>
      </c>
      <c r="Z408" s="338">
        <f t="shared" si="828"/>
        <v>1</v>
      </c>
      <c r="AA408" s="338">
        <f t="shared" si="829"/>
        <v>1</v>
      </c>
      <c r="AB408" s="338">
        <f t="shared" si="832"/>
        <v>1</v>
      </c>
      <c r="AC408" s="341">
        <f t="shared" si="830"/>
        <v>143360</v>
      </c>
      <c r="AD408" s="340">
        <f t="shared" si="831"/>
        <v>0</v>
      </c>
      <c r="AE408" s="207"/>
      <c r="AF408" s="207"/>
      <c r="AG408" s="609" t="s">
        <v>1270</v>
      </c>
      <c r="AH408" s="609" t="s">
        <v>280</v>
      </c>
      <c r="AI408" s="561" t="s">
        <v>398</v>
      </c>
      <c r="AJ408" s="609" t="s">
        <v>93</v>
      </c>
      <c r="AK408" s="610">
        <v>20</v>
      </c>
      <c r="AL408" s="663">
        <v>2357</v>
      </c>
      <c r="AM408" s="612">
        <v>47140</v>
      </c>
      <c r="AN408" s="612"/>
      <c r="AO408" s="612"/>
      <c r="AP408" s="612"/>
      <c r="AQ408" s="338">
        <f t="shared" si="835"/>
        <v>1</v>
      </c>
      <c r="AR408" s="338">
        <f t="shared" si="836"/>
        <v>1</v>
      </c>
      <c r="AS408" s="338">
        <f t="shared" si="837"/>
        <v>1</v>
      </c>
      <c r="AT408" s="338">
        <f t="shared" si="838"/>
        <v>1</v>
      </c>
      <c r="AU408" s="338">
        <f t="shared" si="839"/>
        <v>1</v>
      </c>
      <c r="AV408" s="338">
        <f t="shared" si="833"/>
        <v>1</v>
      </c>
      <c r="AW408" s="341">
        <f t="shared" si="840"/>
        <v>47140</v>
      </c>
      <c r="AX408" s="340">
        <f t="shared" si="841"/>
        <v>0</v>
      </c>
      <c r="BA408" s="609" t="s">
        <v>1270</v>
      </c>
      <c r="BB408" s="609" t="s">
        <v>280</v>
      </c>
      <c r="BC408" s="561" t="s">
        <v>398</v>
      </c>
      <c r="BD408" s="609" t="s">
        <v>93</v>
      </c>
      <c r="BE408" s="610">
        <v>20</v>
      </c>
      <c r="BF408" s="663">
        <v>1755</v>
      </c>
      <c r="BG408" s="612">
        <v>35100</v>
      </c>
      <c r="BH408" s="612"/>
      <c r="BI408" s="612"/>
      <c r="BJ408" s="612"/>
      <c r="BK408" s="338">
        <f t="shared" si="842"/>
        <v>1</v>
      </c>
      <c r="BL408" s="338">
        <f t="shared" si="843"/>
        <v>1</v>
      </c>
      <c r="BM408" s="338">
        <f t="shared" si="844"/>
        <v>1</v>
      </c>
      <c r="BN408" s="338">
        <f t="shared" si="845"/>
        <v>1</v>
      </c>
      <c r="BO408" s="338">
        <f t="shared" si="846"/>
        <v>1</v>
      </c>
      <c r="BP408" s="338">
        <f t="shared" si="834"/>
        <v>1</v>
      </c>
      <c r="BQ408" s="341">
        <f t="shared" si="847"/>
        <v>35100</v>
      </c>
      <c r="BR408" s="340">
        <f t="shared" si="848"/>
        <v>0</v>
      </c>
    </row>
    <row r="409" spans="1:70" s="288" customFormat="1" ht="15.75" x14ac:dyDescent="0.2">
      <c r="A409" s="215">
        <f t="shared" si="817"/>
        <v>396</v>
      </c>
      <c r="B409" s="449" t="s">
        <v>1271</v>
      </c>
      <c r="C409" s="449" t="s">
        <v>280</v>
      </c>
      <c r="D409" s="577" t="s">
        <v>399</v>
      </c>
      <c r="E409" s="449" t="s">
        <v>93</v>
      </c>
      <c r="F409" s="450">
        <v>20</v>
      </c>
      <c r="G409" s="537"/>
      <c r="H409" s="451">
        <v>0</v>
      </c>
      <c r="I409" s="528"/>
      <c r="J409" s="528"/>
      <c r="K409" s="199"/>
      <c r="L409" s="199"/>
      <c r="M409" s="609" t="s">
        <v>1271</v>
      </c>
      <c r="N409" s="609" t="s">
        <v>280</v>
      </c>
      <c r="O409" s="561" t="s">
        <v>399</v>
      </c>
      <c r="P409" s="609" t="s">
        <v>93</v>
      </c>
      <c r="Q409" s="610">
        <v>20</v>
      </c>
      <c r="R409" s="663">
        <v>8788</v>
      </c>
      <c r="S409" s="612">
        <v>175760</v>
      </c>
      <c r="T409" s="612"/>
      <c r="U409" s="612"/>
      <c r="V409" s="612"/>
      <c r="W409" s="338">
        <f t="shared" si="825"/>
        <v>1</v>
      </c>
      <c r="X409" s="338">
        <f t="shared" si="826"/>
        <v>1</v>
      </c>
      <c r="Y409" s="338">
        <f t="shared" si="827"/>
        <v>1</v>
      </c>
      <c r="Z409" s="338">
        <f t="shared" si="828"/>
        <v>1</v>
      </c>
      <c r="AA409" s="338">
        <f t="shared" si="829"/>
        <v>1</v>
      </c>
      <c r="AB409" s="338">
        <f t="shared" si="832"/>
        <v>1</v>
      </c>
      <c r="AC409" s="341">
        <f t="shared" si="830"/>
        <v>175760</v>
      </c>
      <c r="AD409" s="340">
        <f t="shared" si="831"/>
        <v>0</v>
      </c>
      <c r="AE409" s="207"/>
      <c r="AF409" s="207"/>
      <c r="AG409" s="609" t="s">
        <v>1271</v>
      </c>
      <c r="AH409" s="609" t="s">
        <v>280</v>
      </c>
      <c r="AI409" s="561" t="s">
        <v>399</v>
      </c>
      <c r="AJ409" s="609" t="s">
        <v>93</v>
      </c>
      <c r="AK409" s="610">
        <v>20</v>
      </c>
      <c r="AL409" s="663">
        <v>4240</v>
      </c>
      <c r="AM409" s="612">
        <v>84800</v>
      </c>
      <c r="AN409" s="612"/>
      <c r="AO409" s="612"/>
      <c r="AP409" s="612"/>
      <c r="AQ409" s="338">
        <f t="shared" si="835"/>
        <v>1</v>
      </c>
      <c r="AR409" s="338">
        <f t="shared" si="836"/>
        <v>1</v>
      </c>
      <c r="AS409" s="338">
        <f t="shared" si="837"/>
        <v>1</v>
      </c>
      <c r="AT409" s="338">
        <f t="shared" si="838"/>
        <v>1</v>
      </c>
      <c r="AU409" s="338">
        <f t="shared" si="839"/>
        <v>1</v>
      </c>
      <c r="AV409" s="338">
        <f t="shared" si="833"/>
        <v>1</v>
      </c>
      <c r="AW409" s="341">
        <f t="shared" si="840"/>
        <v>84800</v>
      </c>
      <c r="AX409" s="340">
        <f t="shared" si="841"/>
        <v>0</v>
      </c>
      <c r="BA409" s="609" t="s">
        <v>1271</v>
      </c>
      <c r="BB409" s="609" t="s">
        <v>280</v>
      </c>
      <c r="BC409" s="561" t="s">
        <v>399</v>
      </c>
      <c r="BD409" s="609" t="s">
        <v>93</v>
      </c>
      <c r="BE409" s="610">
        <v>20</v>
      </c>
      <c r="BF409" s="663">
        <v>4064</v>
      </c>
      <c r="BG409" s="612">
        <v>81280</v>
      </c>
      <c r="BH409" s="612"/>
      <c r="BI409" s="612"/>
      <c r="BJ409" s="612"/>
      <c r="BK409" s="338">
        <f t="shared" si="842"/>
        <v>1</v>
      </c>
      <c r="BL409" s="338">
        <f t="shared" si="843"/>
        <v>1</v>
      </c>
      <c r="BM409" s="338">
        <f t="shared" si="844"/>
        <v>1</v>
      </c>
      <c r="BN409" s="338">
        <f t="shared" si="845"/>
        <v>1</v>
      </c>
      <c r="BO409" s="338">
        <f t="shared" si="846"/>
        <v>1</v>
      </c>
      <c r="BP409" s="338">
        <f t="shared" si="834"/>
        <v>1</v>
      </c>
      <c r="BQ409" s="341">
        <f t="shared" si="847"/>
        <v>81280</v>
      </c>
      <c r="BR409" s="340">
        <f t="shared" si="848"/>
        <v>0</v>
      </c>
    </row>
    <row r="410" spans="1:70" s="288" customFormat="1" ht="15.75" x14ac:dyDescent="0.2">
      <c r="A410" s="215">
        <f t="shared" si="817"/>
        <v>397</v>
      </c>
      <c r="B410" s="449" t="s">
        <v>1272</v>
      </c>
      <c r="C410" s="449" t="s">
        <v>280</v>
      </c>
      <c r="D410" s="577" t="s">
        <v>400</v>
      </c>
      <c r="E410" s="449" t="s">
        <v>93</v>
      </c>
      <c r="F410" s="450">
        <v>20</v>
      </c>
      <c r="G410" s="537"/>
      <c r="H410" s="451">
        <v>0</v>
      </c>
      <c r="I410" s="528"/>
      <c r="J410" s="528"/>
      <c r="K410" s="199"/>
      <c r="L410" s="199"/>
      <c r="M410" s="609" t="s">
        <v>1272</v>
      </c>
      <c r="N410" s="609" t="s">
        <v>280</v>
      </c>
      <c r="O410" s="561" t="s">
        <v>400</v>
      </c>
      <c r="P410" s="609" t="s">
        <v>93</v>
      </c>
      <c r="Q410" s="610">
        <v>20</v>
      </c>
      <c r="R410" s="663">
        <v>10627</v>
      </c>
      <c r="S410" s="612">
        <v>212540</v>
      </c>
      <c r="T410" s="612"/>
      <c r="U410" s="612"/>
      <c r="V410" s="612"/>
      <c r="W410" s="338">
        <f t="shared" si="825"/>
        <v>1</v>
      </c>
      <c r="X410" s="338">
        <f t="shared" si="826"/>
        <v>1</v>
      </c>
      <c r="Y410" s="338">
        <f t="shared" si="827"/>
        <v>1</v>
      </c>
      <c r="Z410" s="338">
        <f t="shared" si="828"/>
        <v>1</v>
      </c>
      <c r="AA410" s="338">
        <f t="shared" si="829"/>
        <v>1</v>
      </c>
      <c r="AB410" s="338">
        <f t="shared" si="832"/>
        <v>1</v>
      </c>
      <c r="AC410" s="341">
        <f t="shared" si="830"/>
        <v>212540</v>
      </c>
      <c r="AD410" s="340">
        <f t="shared" si="831"/>
        <v>0</v>
      </c>
      <c r="AE410" s="207"/>
      <c r="AF410" s="207"/>
      <c r="AG410" s="609" t="s">
        <v>1272</v>
      </c>
      <c r="AH410" s="609" t="s">
        <v>280</v>
      </c>
      <c r="AI410" s="561" t="s">
        <v>400</v>
      </c>
      <c r="AJ410" s="609" t="s">
        <v>93</v>
      </c>
      <c r="AK410" s="610">
        <v>20</v>
      </c>
      <c r="AL410" s="663">
        <v>5260</v>
      </c>
      <c r="AM410" s="612">
        <v>105200</v>
      </c>
      <c r="AN410" s="612"/>
      <c r="AO410" s="612"/>
      <c r="AP410" s="612"/>
      <c r="AQ410" s="338">
        <f t="shared" si="835"/>
        <v>1</v>
      </c>
      <c r="AR410" s="338">
        <f t="shared" si="836"/>
        <v>1</v>
      </c>
      <c r="AS410" s="338">
        <f t="shared" si="837"/>
        <v>1</v>
      </c>
      <c r="AT410" s="338">
        <f t="shared" si="838"/>
        <v>1</v>
      </c>
      <c r="AU410" s="338">
        <f t="shared" si="839"/>
        <v>1</v>
      </c>
      <c r="AV410" s="338">
        <f t="shared" si="833"/>
        <v>1</v>
      </c>
      <c r="AW410" s="341">
        <f t="shared" si="840"/>
        <v>105200</v>
      </c>
      <c r="AX410" s="340">
        <f t="shared" si="841"/>
        <v>0</v>
      </c>
      <c r="BA410" s="609" t="s">
        <v>1272</v>
      </c>
      <c r="BB410" s="609" t="s">
        <v>280</v>
      </c>
      <c r="BC410" s="561" t="s">
        <v>400</v>
      </c>
      <c r="BD410" s="609" t="s">
        <v>93</v>
      </c>
      <c r="BE410" s="610">
        <v>20</v>
      </c>
      <c r="BF410" s="663">
        <v>5305</v>
      </c>
      <c r="BG410" s="612">
        <v>106100</v>
      </c>
      <c r="BH410" s="612"/>
      <c r="BI410" s="612"/>
      <c r="BJ410" s="612"/>
      <c r="BK410" s="338">
        <f t="shared" si="842"/>
        <v>1</v>
      </c>
      <c r="BL410" s="338">
        <f t="shared" si="843"/>
        <v>1</v>
      </c>
      <c r="BM410" s="338">
        <f t="shared" si="844"/>
        <v>1</v>
      </c>
      <c r="BN410" s="338">
        <f t="shared" si="845"/>
        <v>1</v>
      </c>
      <c r="BO410" s="338">
        <f t="shared" si="846"/>
        <v>1</v>
      </c>
      <c r="BP410" s="338">
        <f t="shared" si="834"/>
        <v>1</v>
      </c>
      <c r="BQ410" s="341">
        <f t="shared" si="847"/>
        <v>106100</v>
      </c>
      <c r="BR410" s="340">
        <f t="shared" si="848"/>
        <v>0</v>
      </c>
    </row>
    <row r="411" spans="1:70" s="288" customFormat="1" ht="15.75" x14ac:dyDescent="0.2">
      <c r="A411" s="215">
        <f t="shared" si="817"/>
        <v>398</v>
      </c>
      <c r="B411" s="449" t="s">
        <v>1273</v>
      </c>
      <c r="C411" s="449" t="s">
        <v>280</v>
      </c>
      <c r="D411" s="577" t="s">
        <v>401</v>
      </c>
      <c r="E411" s="449" t="s">
        <v>93</v>
      </c>
      <c r="F411" s="450">
        <v>20</v>
      </c>
      <c r="G411" s="537"/>
      <c r="H411" s="451">
        <v>0</v>
      </c>
      <c r="I411" s="528"/>
      <c r="J411" s="528"/>
      <c r="K411" s="199"/>
      <c r="L411" s="199"/>
      <c r="M411" s="609" t="s">
        <v>1273</v>
      </c>
      <c r="N411" s="609" t="s">
        <v>280</v>
      </c>
      <c r="O411" s="561" t="s">
        <v>401</v>
      </c>
      <c r="P411" s="609" t="s">
        <v>93</v>
      </c>
      <c r="Q411" s="610">
        <v>20</v>
      </c>
      <c r="R411" s="663">
        <v>12752</v>
      </c>
      <c r="S411" s="612">
        <v>255040</v>
      </c>
      <c r="T411" s="612"/>
      <c r="U411" s="612"/>
      <c r="V411" s="612"/>
      <c r="W411" s="338">
        <f t="shared" si="825"/>
        <v>1</v>
      </c>
      <c r="X411" s="338">
        <f t="shared" si="826"/>
        <v>1</v>
      </c>
      <c r="Y411" s="338">
        <f t="shared" si="827"/>
        <v>1</v>
      </c>
      <c r="Z411" s="338">
        <f t="shared" si="828"/>
        <v>1</v>
      </c>
      <c r="AA411" s="338">
        <f t="shared" si="829"/>
        <v>1</v>
      </c>
      <c r="AB411" s="338">
        <f t="shared" si="832"/>
        <v>1</v>
      </c>
      <c r="AC411" s="341">
        <f t="shared" si="830"/>
        <v>255040</v>
      </c>
      <c r="AD411" s="340">
        <f t="shared" si="831"/>
        <v>0</v>
      </c>
      <c r="AE411" s="207"/>
      <c r="AF411" s="207"/>
      <c r="AG411" s="609" t="s">
        <v>1273</v>
      </c>
      <c r="AH411" s="609" t="s">
        <v>280</v>
      </c>
      <c r="AI411" s="561" t="s">
        <v>401</v>
      </c>
      <c r="AJ411" s="609" t="s">
        <v>93</v>
      </c>
      <c r="AK411" s="610">
        <v>20</v>
      </c>
      <c r="AL411" s="663">
        <v>12062</v>
      </c>
      <c r="AM411" s="612">
        <v>241240</v>
      </c>
      <c r="AN411" s="612"/>
      <c r="AO411" s="612"/>
      <c r="AP411" s="612"/>
      <c r="AQ411" s="338">
        <f t="shared" si="835"/>
        <v>1</v>
      </c>
      <c r="AR411" s="338">
        <f t="shared" si="836"/>
        <v>1</v>
      </c>
      <c r="AS411" s="338">
        <f t="shared" si="837"/>
        <v>1</v>
      </c>
      <c r="AT411" s="338">
        <f t="shared" si="838"/>
        <v>1</v>
      </c>
      <c r="AU411" s="338">
        <f t="shared" si="839"/>
        <v>1</v>
      </c>
      <c r="AV411" s="338">
        <f t="shared" si="833"/>
        <v>1</v>
      </c>
      <c r="AW411" s="341">
        <f t="shared" si="840"/>
        <v>241240</v>
      </c>
      <c r="AX411" s="340">
        <f t="shared" si="841"/>
        <v>0</v>
      </c>
      <c r="BA411" s="609" t="s">
        <v>1273</v>
      </c>
      <c r="BB411" s="609" t="s">
        <v>280</v>
      </c>
      <c r="BC411" s="561" t="s">
        <v>401</v>
      </c>
      <c r="BD411" s="609" t="s">
        <v>93</v>
      </c>
      <c r="BE411" s="610">
        <v>20</v>
      </c>
      <c r="BF411" s="663">
        <v>8747</v>
      </c>
      <c r="BG411" s="612">
        <v>174940</v>
      </c>
      <c r="BH411" s="612"/>
      <c r="BI411" s="612"/>
      <c r="BJ411" s="612"/>
      <c r="BK411" s="338">
        <f t="shared" si="842"/>
        <v>1</v>
      </c>
      <c r="BL411" s="338">
        <f t="shared" si="843"/>
        <v>1</v>
      </c>
      <c r="BM411" s="338">
        <f t="shared" si="844"/>
        <v>1</v>
      </c>
      <c r="BN411" s="338">
        <f t="shared" si="845"/>
        <v>1</v>
      </c>
      <c r="BO411" s="338">
        <f t="shared" si="846"/>
        <v>1</v>
      </c>
      <c r="BP411" s="338">
        <f t="shared" si="834"/>
        <v>1</v>
      </c>
      <c r="BQ411" s="341">
        <f t="shared" si="847"/>
        <v>174940</v>
      </c>
      <c r="BR411" s="340">
        <f t="shared" si="848"/>
        <v>0</v>
      </c>
    </row>
    <row r="412" spans="1:70" s="288" customFormat="1" ht="15.75" x14ac:dyDescent="0.2">
      <c r="A412" s="215">
        <f t="shared" si="817"/>
        <v>399</v>
      </c>
      <c r="B412" s="449" t="s">
        <v>1274</v>
      </c>
      <c r="C412" s="449" t="s">
        <v>280</v>
      </c>
      <c r="D412" s="577" t="s">
        <v>402</v>
      </c>
      <c r="E412" s="449" t="s">
        <v>93</v>
      </c>
      <c r="F412" s="450">
        <v>20</v>
      </c>
      <c r="G412" s="537"/>
      <c r="H412" s="451">
        <v>0</v>
      </c>
      <c r="I412" s="528"/>
      <c r="J412" s="528"/>
      <c r="K412" s="199"/>
      <c r="L412" s="199"/>
      <c r="M412" s="609" t="s">
        <v>1274</v>
      </c>
      <c r="N412" s="609" t="s">
        <v>280</v>
      </c>
      <c r="O412" s="561" t="s">
        <v>402</v>
      </c>
      <c r="P412" s="609" t="s">
        <v>93</v>
      </c>
      <c r="Q412" s="610">
        <v>20</v>
      </c>
      <c r="R412" s="663">
        <v>21514</v>
      </c>
      <c r="S412" s="612">
        <v>430280</v>
      </c>
      <c r="T412" s="612"/>
      <c r="U412" s="612"/>
      <c r="V412" s="612"/>
      <c r="W412" s="338">
        <f t="shared" si="825"/>
        <v>1</v>
      </c>
      <c r="X412" s="338">
        <f t="shared" si="826"/>
        <v>1</v>
      </c>
      <c r="Y412" s="338">
        <f t="shared" si="827"/>
        <v>1</v>
      </c>
      <c r="Z412" s="338">
        <f t="shared" si="828"/>
        <v>1</v>
      </c>
      <c r="AA412" s="338">
        <f t="shared" si="829"/>
        <v>1</v>
      </c>
      <c r="AB412" s="338">
        <f t="shared" si="832"/>
        <v>1</v>
      </c>
      <c r="AC412" s="341">
        <f t="shared" si="830"/>
        <v>430280</v>
      </c>
      <c r="AD412" s="340">
        <f t="shared" si="831"/>
        <v>0</v>
      </c>
      <c r="AE412" s="207"/>
      <c r="AF412" s="207"/>
      <c r="AG412" s="609" t="s">
        <v>1274</v>
      </c>
      <c r="AH412" s="609" t="s">
        <v>280</v>
      </c>
      <c r="AI412" s="561" t="s">
        <v>402</v>
      </c>
      <c r="AJ412" s="609" t="s">
        <v>93</v>
      </c>
      <c r="AK412" s="610">
        <v>20</v>
      </c>
      <c r="AL412" s="663">
        <v>21132</v>
      </c>
      <c r="AM412" s="612">
        <v>422640</v>
      </c>
      <c r="AN412" s="612"/>
      <c r="AO412" s="612"/>
      <c r="AP412" s="612"/>
      <c r="AQ412" s="338">
        <f t="shared" si="835"/>
        <v>1</v>
      </c>
      <c r="AR412" s="338">
        <f t="shared" si="836"/>
        <v>1</v>
      </c>
      <c r="AS412" s="338">
        <f t="shared" si="837"/>
        <v>1</v>
      </c>
      <c r="AT412" s="338">
        <f t="shared" si="838"/>
        <v>1</v>
      </c>
      <c r="AU412" s="338">
        <f t="shared" si="839"/>
        <v>1</v>
      </c>
      <c r="AV412" s="338">
        <f t="shared" si="833"/>
        <v>1</v>
      </c>
      <c r="AW412" s="341">
        <f t="shared" si="840"/>
        <v>422640</v>
      </c>
      <c r="AX412" s="340">
        <f t="shared" si="841"/>
        <v>0</v>
      </c>
      <c r="BA412" s="609" t="s">
        <v>1274</v>
      </c>
      <c r="BB412" s="609" t="s">
        <v>280</v>
      </c>
      <c r="BC412" s="561" t="s">
        <v>402</v>
      </c>
      <c r="BD412" s="609" t="s">
        <v>93</v>
      </c>
      <c r="BE412" s="610">
        <v>20</v>
      </c>
      <c r="BF412" s="663">
        <v>19854</v>
      </c>
      <c r="BG412" s="612">
        <v>397080</v>
      </c>
      <c r="BH412" s="612"/>
      <c r="BI412" s="612"/>
      <c r="BJ412" s="612"/>
      <c r="BK412" s="338">
        <f t="shared" si="842"/>
        <v>1</v>
      </c>
      <c r="BL412" s="338">
        <f t="shared" si="843"/>
        <v>1</v>
      </c>
      <c r="BM412" s="338">
        <f t="shared" si="844"/>
        <v>1</v>
      </c>
      <c r="BN412" s="338">
        <f t="shared" si="845"/>
        <v>1</v>
      </c>
      <c r="BO412" s="338">
        <f t="shared" si="846"/>
        <v>1</v>
      </c>
      <c r="BP412" s="338">
        <f t="shared" si="834"/>
        <v>1</v>
      </c>
      <c r="BQ412" s="341">
        <f t="shared" si="847"/>
        <v>397080</v>
      </c>
      <c r="BR412" s="340">
        <f t="shared" si="848"/>
        <v>0</v>
      </c>
    </row>
    <row r="413" spans="1:70" s="288" customFormat="1" ht="15.75" x14ac:dyDescent="0.2">
      <c r="A413" s="215">
        <f t="shared" si="817"/>
        <v>400</v>
      </c>
      <c r="B413" s="449" t="s">
        <v>1275</v>
      </c>
      <c r="C413" s="449" t="s">
        <v>280</v>
      </c>
      <c r="D413" s="577" t="s">
        <v>403</v>
      </c>
      <c r="E413" s="449" t="s">
        <v>93</v>
      </c>
      <c r="F413" s="450">
        <v>20</v>
      </c>
      <c r="G413" s="537"/>
      <c r="H413" s="451">
        <v>0</v>
      </c>
      <c r="I413" s="528"/>
      <c r="J413" s="528"/>
      <c r="K413" s="199"/>
      <c r="L413" s="199"/>
      <c r="M413" s="609" t="s">
        <v>1275</v>
      </c>
      <c r="N413" s="609" t="s">
        <v>280</v>
      </c>
      <c r="O413" s="561" t="s">
        <v>403</v>
      </c>
      <c r="P413" s="609" t="s">
        <v>93</v>
      </c>
      <c r="Q413" s="610">
        <v>20</v>
      </c>
      <c r="R413" s="663">
        <v>31958</v>
      </c>
      <c r="S413" s="612">
        <v>639160</v>
      </c>
      <c r="T413" s="612"/>
      <c r="U413" s="612"/>
      <c r="V413" s="612"/>
      <c r="W413" s="338">
        <f t="shared" si="825"/>
        <v>1</v>
      </c>
      <c r="X413" s="338">
        <f t="shared" si="826"/>
        <v>1</v>
      </c>
      <c r="Y413" s="338">
        <f t="shared" si="827"/>
        <v>1</v>
      </c>
      <c r="Z413" s="338">
        <f t="shared" si="828"/>
        <v>1</v>
      </c>
      <c r="AA413" s="338">
        <f t="shared" si="829"/>
        <v>1</v>
      </c>
      <c r="AB413" s="338">
        <f t="shared" si="832"/>
        <v>1</v>
      </c>
      <c r="AC413" s="341">
        <f t="shared" si="830"/>
        <v>639160</v>
      </c>
      <c r="AD413" s="340">
        <f t="shared" si="831"/>
        <v>0</v>
      </c>
      <c r="AE413" s="207"/>
      <c r="AF413" s="207"/>
      <c r="AG413" s="609" t="s">
        <v>1275</v>
      </c>
      <c r="AH413" s="609" t="s">
        <v>280</v>
      </c>
      <c r="AI413" s="561" t="s">
        <v>403</v>
      </c>
      <c r="AJ413" s="609" t="s">
        <v>93</v>
      </c>
      <c r="AK413" s="610">
        <v>20</v>
      </c>
      <c r="AL413" s="663">
        <v>30994</v>
      </c>
      <c r="AM413" s="612">
        <v>619880</v>
      </c>
      <c r="AN413" s="612"/>
      <c r="AO413" s="612"/>
      <c r="AP413" s="612"/>
      <c r="AQ413" s="338">
        <f t="shared" si="835"/>
        <v>1</v>
      </c>
      <c r="AR413" s="338">
        <f t="shared" si="836"/>
        <v>1</v>
      </c>
      <c r="AS413" s="338">
        <f t="shared" si="837"/>
        <v>1</v>
      </c>
      <c r="AT413" s="338">
        <f t="shared" si="838"/>
        <v>1</v>
      </c>
      <c r="AU413" s="338">
        <f t="shared" si="839"/>
        <v>1</v>
      </c>
      <c r="AV413" s="338">
        <f t="shared" si="833"/>
        <v>1</v>
      </c>
      <c r="AW413" s="341">
        <f t="shared" si="840"/>
        <v>619880</v>
      </c>
      <c r="AX413" s="340">
        <f t="shared" si="841"/>
        <v>0</v>
      </c>
      <c r="BA413" s="609" t="s">
        <v>1275</v>
      </c>
      <c r="BB413" s="609" t="s">
        <v>280</v>
      </c>
      <c r="BC413" s="561" t="s">
        <v>403</v>
      </c>
      <c r="BD413" s="609" t="s">
        <v>93</v>
      </c>
      <c r="BE413" s="610">
        <v>20</v>
      </c>
      <c r="BF413" s="663">
        <v>32247</v>
      </c>
      <c r="BG413" s="612">
        <v>644940</v>
      </c>
      <c r="BH413" s="612"/>
      <c r="BI413" s="612"/>
      <c r="BJ413" s="612"/>
      <c r="BK413" s="338">
        <f t="shared" si="842"/>
        <v>1</v>
      </c>
      <c r="BL413" s="338">
        <f t="shared" si="843"/>
        <v>1</v>
      </c>
      <c r="BM413" s="338">
        <f t="shared" si="844"/>
        <v>1</v>
      </c>
      <c r="BN413" s="338">
        <f t="shared" si="845"/>
        <v>1</v>
      </c>
      <c r="BO413" s="338">
        <f t="shared" si="846"/>
        <v>1</v>
      </c>
      <c r="BP413" s="338">
        <f t="shared" si="834"/>
        <v>1</v>
      </c>
      <c r="BQ413" s="341">
        <f t="shared" si="847"/>
        <v>644940</v>
      </c>
      <c r="BR413" s="340">
        <f t="shared" si="848"/>
        <v>0</v>
      </c>
    </row>
    <row r="414" spans="1:70" s="288" customFormat="1" ht="15.75" x14ac:dyDescent="0.2">
      <c r="A414" s="215">
        <f t="shared" si="817"/>
        <v>401</v>
      </c>
      <c r="B414" s="449" t="s">
        <v>1276</v>
      </c>
      <c r="C414" s="449" t="s">
        <v>280</v>
      </c>
      <c r="D414" s="577" t="s">
        <v>404</v>
      </c>
      <c r="E414" s="449" t="s">
        <v>93</v>
      </c>
      <c r="F414" s="450">
        <v>4</v>
      </c>
      <c r="G414" s="537"/>
      <c r="H414" s="451">
        <v>0</v>
      </c>
      <c r="I414" s="528"/>
      <c r="J414" s="528"/>
      <c r="K414" s="199"/>
      <c r="L414" s="199"/>
      <c r="M414" s="609" t="s">
        <v>1276</v>
      </c>
      <c r="N414" s="609" t="s">
        <v>280</v>
      </c>
      <c r="O414" s="561" t="s">
        <v>404</v>
      </c>
      <c r="P414" s="609" t="s">
        <v>93</v>
      </c>
      <c r="Q414" s="610">
        <v>4</v>
      </c>
      <c r="R414" s="663">
        <v>50376</v>
      </c>
      <c r="S414" s="612">
        <v>201504</v>
      </c>
      <c r="T414" s="612"/>
      <c r="U414" s="612"/>
      <c r="V414" s="612"/>
      <c r="W414" s="338">
        <f t="shared" si="825"/>
        <v>1</v>
      </c>
      <c r="X414" s="338">
        <f t="shared" si="826"/>
        <v>1</v>
      </c>
      <c r="Y414" s="338">
        <f t="shared" si="827"/>
        <v>1</v>
      </c>
      <c r="Z414" s="338">
        <f t="shared" si="828"/>
        <v>1</v>
      </c>
      <c r="AA414" s="338">
        <f t="shared" si="829"/>
        <v>1</v>
      </c>
      <c r="AB414" s="338">
        <f t="shared" si="832"/>
        <v>1</v>
      </c>
      <c r="AC414" s="341">
        <f t="shared" si="830"/>
        <v>201504</v>
      </c>
      <c r="AD414" s="340">
        <f t="shared" si="831"/>
        <v>0</v>
      </c>
      <c r="AE414" s="207"/>
      <c r="AF414" s="207"/>
      <c r="AG414" s="609" t="s">
        <v>1276</v>
      </c>
      <c r="AH414" s="609" t="s">
        <v>280</v>
      </c>
      <c r="AI414" s="561" t="s">
        <v>404</v>
      </c>
      <c r="AJ414" s="609" t="s">
        <v>93</v>
      </c>
      <c r="AK414" s="610">
        <v>4</v>
      </c>
      <c r="AL414" s="663">
        <v>51407</v>
      </c>
      <c r="AM414" s="612">
        <v>205628</v>
      </c>
      <c r="AN414" s="612"/>
      <c r="AO414" s="612"/>
      <c r="AP414" s="612"/>
      <c r="AQ414" s="338">
        <f t="shared" si="835"/>
        <v>1</v>
      </c>
      <c r="AR414" s="338">
        <f t="shared" si="836"/>
        <v>1</v>
      </c>
      <c r="AS414" s="338">
        <f t="shared" si="837"/>
        <v>1</v>
      </c>
      <c r="AT414" s="338">
        <f t="shared" si="838"/>
        <v>1</v>
      </c>
      <c r="AU414" s="338">
        <f t="shared" si="839"/>
        <v>1</v>
      </c>
      <c r="AV414" s="338">
        <f t="shared" si="833"/>
        <v>1</v>
      </c>
      <c r="AW414" s="341">
        <f t="shared" si="840"/>
        <v>205628</v>
      </c>
      <c r="AX414" s="340">
        <f t="shared" si="841"/>
        <v>0</v>
      </c>
      <c r="BA414" s="609" t="s">
        <v>1276</v>
      </c>
      <c r="BB414" s="609" t="s">
        <v>280</v>
      </c>
      <c r="BC414" s="561" t="s">
        <v>404</v>
      </c>
      <c r="BD414" s="609" t="s">
        <v>93</v>
      </c>
      <c r="BE414" s="610">
        <v>4</v>
      </c>
      <c r="BF414" s="663">
        <v>58630</v>
      </c>
      <c r="BG414" s="612">
        <v>234520</v>
      </c>
      <c r="BH414" s="612"/>
      <c r="BI414" s="612"/>
      <c r="BJ414" s="612"/>
      <c r="BK414" s="338">
        <f t="shared" si="842"/>
        <v>1</v>
      </c>
      <c r="BL414" s="338">
        <f t="shared" si="843"/>
        <v>1</v>
      </c>
      <c r="BM414" s="338">
        <f t="shared" si="844"/>
        <v>1</v>
      </c>
      <c r="BN414" s="338">
        <f t="shared" si="845"/>
        <v>1</v>
      </c>
      <c r="BO414" s="338">
        <f t="shared" si="846"/>
        <v>1</v>
      </c>
      <c r="BP414" s="338">
        <f t="shared" si="834"/>
        <v>1</v>
      </c>
      <c r="BQ414" s="341">
        <f t="shared" si="847"/>
        <v>234520</v>
      </c>
      <c r="BR414" s="340">
        <f t="shared" si="848"/>
        <v>0</v>
      </c>
    </row>
    <row r="415" spans="1:70" s="288" customFormat="1" ht="15.75" x14ac:dyDescent="0.2">
      <c r="A415" s="215">
        <f t="shared" si="817"/>
        <v>402</v>
      </c>
      <c r="B415" s="449" t="s">
        <v>1277</v>
      </c>
      <c r="C415" s="449" t="s">
        <v>280</v>
      </c>
      <c r="D415" s="577" t="s">
        <v>405</v>
      </c>
      <c r="E415" s="449" t="s">
        <v>93</v>
      </c>
      <c r="F415" s="450">
        <v>20</v>
      </c>
      <c r="G415" s="537"/>
      <c r="H415" s="451">
        <v>0</v>
      </c>
      <c r="I415" s="528"/>
      <c r="J415" s="528"/>
      <c r="K415" s="199"/>
      <c r="L415" s="199"/>
      <c r="M415" s="609" t="s">
        <v>1277</v>
      </c>
      <c r="N415" s="609" t="s">
        <v>280</v>
      </c>
      <c r="O415" s="561" t="s">
        <v>405</v>
      </c>
      <c r="P415" s="609" t="s">
        <v>93</v>
      </c>
      <c r="Q415" s="610">
        <v>20</v>
      </c>
      <c r="R415" s="663">
        <v>6098</v>
      </c>
      <c r="S415" s="612">
        <v>121960</v>
      </c>
      <c r="T415" s="612"/>
      <c r="U415" s="612"/>
      <c r="V415" s="612"/>
      <c r="W415" s="338">
        <f t="shared" si="825"/>
        <v>1</v>
      </c>
      <c r="X415" s="338">
        <f t="shared" si="826"/>
        <v>1</v>
      </c>
      <c r="Y415" s="338">
        <f t="shared" si="827"/>
        <v>1</v>
      </c>
      <c r="Z415" s="338">
        <f t="shared" si="828"/>
        <v>1</v>
      </c>
      <c r="AA415" s="338">
        <f t="shared" si="829"/>
        <v>1</v>
      </c>
      <c r="AB415" s="338">
        <f t="shared" si="832"/>
        <v>1</v>
      </c>
      <c r="AC415" s="341">
        <f t="shared" si="830"/>
        <v>121960</v>
      </c>
      <c r="AD415" s="340">
        <f t="shared" si="831"/>
        <v>0</v>
      </c>
      <c r="AE415" s="207"/>
      <c r="AF415" s="207"/>
      <c r="AG415" s="609" t="s">
        <v>1277</v>
      </c>
      <c r="AH415" s="609" t="s">
        <v>280</v>
      </c>
      <c r="AI415" s="561" t="s">
        <v>405</v>
      </c>
      <c r="AJ415" s="609" t="s">
        <v>93</v>
      </c>
      <c r="AK415" s="610">
        <v>20</v>
      </c>
      <c r="AL415" s="663">
        <v>1575</v>
      </c>
      <c r="AM415" s="612">
        <v>31500</v>
      </c>
      <c r="AN415" s="612"/>
      <c r="AO415" s="612"/>
      <c r="AP415" s="612"/>
      <c r="AQ415" s="338">
        <f t="shared" si="835"/>
        <v>1</v>
      </c>
      <c r="AR415" s="338">
        <f t="shared" si="836"/>
        <v>1</v>
      </c>
      <c r="AS415" s="338">
        <f t="shared" si="837"/>
        <v>1</v>
      </c>
      <c r="AT415" s="338">
        <f t="shared" si="838"/>
        <v>1</v>
      </c>
      <c r="AU415" s="338">
        <f t="shared" si="839"/>
        <v>1</v>
      </c>
      <c r="AV415" s="338">
        <f t="shared" si="833"/>
        <v>1</v>
      </c>
      <c r="AW415" s="341">
        <f t="shared" si="840"/>
        <v>31500</v>
      </c>
      <c r="AX415" s="340">
        <f t="shared" si="841"/>
        <v>0</v>
      </c>
      <c r="BA415" s="609" t="s">
        <v>1277</v>
      </c>
      <c r="BB415" s="609" t="s">
        <v>280</v>
      </c>
      <c r="BC415" s="561" t="s">
        <v>405</v>
      </c>
      <c r="BD415" s="609" t="s">
        <v>93</v>
      </c>
      <c r="BE415" s="610">
        <v>20</v>
      </c>
      <c r="BF415" s="663">
        <v>884</v>
      </c>
      <c r="BG415" s="612">
        <v>17680</v>
      </c>
      <c r="BH415" s="612"/>
      <c r="BI415" s="612"/>
      <c r="BJ415" s="612"/>
      <c r="BK415" s="338">
        <f t="shared" si="842"/>
        <v>1</v>
      </c>
      <c r="BL415" s="338">
        <f t="shared" si="843"/>
        <v>1</v>
      </c>
      <c r="BM415" s="338">
        <f t="shared" si="844"/>
        <v>1</v>
      </c>
      <c r="BN415" s="338">
        <f t="shared" si="845"/>
        <v>1</v>
      </c>
      <c r="BO415" s="338">
        <f t="shared" si="846"/>
        <v>1</v>
      </c>
      <c r="BP415" s="338">
        <f t="shared" si="834"/>
        <v>1</v>
      </c>
      <c r="BQ415" s="341">
        <f t="shared" si="847"/>
        <v>17680</v>
      </c>
      <c r="BR415" s="340">
        <f t="shared" si="848"/>
        <v>0</v>
      </c>
    </row>
    <row r="416" spans="1:70" s="288" customFormat="1" ht="15.75" x14ac:dyDescent="0.2">
      <c r="A416" s="215">
        <f t="shared" si="817"/>
        <v>403</v>
      </c>
      <c r="B416" s="449" t="s">
        <v>1278</v>
      </c>
      <c r="C416" s="449" t="s">
        <v>280</v>
      </c>
      <c r="D416" s="577" t="s">
        <v>406</v>
      </c>
      <c r="E416" s="449" t="s">
        <v>93</v>
      </c>
      <c r="F416" s="450">
        <v>20</v>
      </c>
      <c r="G416" s="537"/>
      <c r="H416" s="451">
        <v>0</v>
      </c>
      <c r="I416" s="528"/>
      <c r="J416" s="528"/>
      <c r="K416" s="199"/>
      <c r="L416" s="199"/>
      <c r="M416" s="609" t="s">
        <v>1278</v>
      </c>
      <c r="N416" s="609" t="s">
        <v>280</v>
      </c>
      <c r="O416" s="561" t="s">
        <v>406</v>
      </c>
      <c r="P416" s="609" t="s">
        <v>93</v>
      </c>
      <c r="Q416" s="610">
        <v>20</v>
      </c>
      <c r="R416" s="663">
        <v>6673</v>
      </c>
      <c r="S416" s="612">
        <v>133460</v>
      </c>
      <c r="T416" s="612"/>
      <c r="U416" s="612"/>
      <c r="V416" s="612"/>
      <c r="W416" s="338">
        <f t="shared" si="825"/>
        <v>1</v>
      </c>
      <c r="X416" s="338">
        <f t="shared" si="826"/>
        <v>1</v>
      </c>
      <c r="Y416" s="338">
        <f t="shared" si="827"/>
        <v>1</v>
      </c>
      <c r="Z416" s="338">
        <f t="shared" si="828"/>
        <v>1</v>
      </c>
      <c r="AA416" s="338">
        <f t="shared" si="829"/>
        <v>1</v>
      </c>
      <c r="AB416" s="338">
        <f t="shared" si="832"/>
        <v>1</v>
      </c>
      <c r="AC416" s="341">
        <f t="shared" si="830"/>
        <v>133460</v>
      </c>
      <c r="AD416" s="340">
        <f t="shared" si="831"/>
        <v>0</v>
      </c>
      <c r="AE416" s="207"/>
      <c r="AF416" s="207"/>
      <c r="AG416" s="609" t="s">
        <v>1278</v>
      </c>
      <c r="AH416" s="609" t="s">
        <v>280</v>
      </c>
      <c r="AI416" s="561" t="s">
        <v>406</v>
      </c>
      <c r="AJ416" s="609" t="s">
        <v>93</v>
      </c>
      <c r="AK416" s="610">
        <v>20</v>
      </c>
      <c r="AL416" s="663">
        <v>2365</v>
      </c>
      <c r="AM416" s="612">
        <v>47300</v>
      </c>
      <c r="AN416" s="612"/>
      <c r="AO416" s="612"/>
      <c r="AP416" s="612"/>
      <c r="AQ416" s="338">
        <f t="shared" si="835"/>
        <v>1</v>
      </c>
      <c r="AR416" s="338">
        <f t="shared" si="836"/>
        <v>1</v>
      </c>
      <c r="AS416" s="338">
        <f t="shared" si="837"/>
        <v>1</v>
      </c>
      <c r="AT416" s="338">
        <f t="shared" si="838"/>
        <v>1</v>
      </c>
      <c r="AU416" s="338">
        <f t="shared" si="839"/>
        <v>1</v>
      </c>
      <c r="AV416" s="338">
        <f t="shared" si="833"/>
        <v>1</v>
      </c>
      <c r="AW416" s="341">
        <f t="shared" si="840"/>
        <v>47300</v>
      </c>
      <c r="AX416" s="340">
        <f t="shared" si="841"/>
        <v>0</v>
      </c>
      <c r="BA416" s="609" t="s">
        <v>1278</v>
      </c>
      <c r="BB416" s="609" t="s">
        <v>280</v>
      </c>
      <c r="BC416" s="561" t="s">
        <v>406</v>
      </c>
      <c r="BD416" s="609" t="s">
        <v>93</v>
      </c>
      <c r="BE416" s="610">
        <v>20</v>
      </c>
      <c r="BF416" s="663">
        <v>1741</v>
      </c>
      <c r="BG416" s="612">
        <v>34820</v>
      </c>
      <c r="BH416" s="612"/>
      <c r="BI416" s="612"/>
      <c r="BJ416" s="612"/>
      <c r="BK416" s="338">
        <f t="shared" si="842"/>
        <v>1</v>
      </c>
      <c r="BL416" s="338">
        <f t="shared" si="843"/>
        <v>1</v>
      </c>
      <c r="BM416" s="338">
        <f t="shared" si="844"/>
        <v>1</v>
      </c>
      <c r="BN416" s="338">
        <f t="shared" si="845"/>
        <v>1</v>
      </c>
      <c r="BO416" s="338">
        <f t="shared" si="846"/>
        <v>1</v>
      </c>
      <c r="BP416" s="338">
        <f t="shared" si="834"/>
        <v>1</v>
      </c>
      <c r="BQ416" s="341">
        <f t="shared" si="847"/>
        <v>34820</v>
      </c>
      <c r="BR416" s="340">
        <f t="shared" si="848"/>
        <v>0</v>
      </c>
    </row>
    <row r="417" spans="1:70" s="288" customFormat="1" ht="15.75" x14ac:dyDescent="0.2">
      <c r="A417" s="215">
        <f t="shared" si="817"/>
        <v>404</v>
      </c>
      <c r="B417" s="449" t="s">
        <v>1279</v>
      </c>
      <c r="C417" s="449" t="s">
        <v>280</v>
      </c>
      <c r="D417" s="577" t="s">
        <v>407</v>
      </c>
      <c r="E417" s="449" t="s">
        <v>93</v>
      </c>
      <c r="F417" s="450">
        <v>30</v>
      </c>
      <c r="G417" s="537"/>
      <c r="H417" s="451">
        <v>0</v>
      </c>
      <c r="I417" s="528"/>
      <c r="J417" s="528"/>
      <c r="K417" s="199"/>
      <c r="L417" s="199"/>
      <c r="M417" s="609" t="s">
        <v>1279</v>
      </c>
      <c r="N417" s="609" t="s">
        <v>280</v>
      </c>
      <c r="O417" s="561" t="s">
        <v>407</v>
      </c>
      <c r="P417" s="609" t="s">
        <v>93</v>
      </c>
      <c r="Q417" s="610">
        <v>30</v>
      </c>
      <c r="R417" s="663">
        <v>6673</v>
      </c>
      <c r="S417" s="612">
        <v>200190</v>
      </c>
      <c r="T417" s="612"/>
      <c r="U417" s="612"/>
      <c r="V417" s="612"/>
      <c r="W417" s="338">
        <f t="shared" si="825"/>
        <v>1</v>
      </c>
      <c r="X417" s="338">
        <f t="shared" si="826"/>
        <v>1</v>
      </c>
      <c r="Y417" s="338">
        <f t="shared" si="827"/>
        <v>1</v>
      </c>
      <c r="Z417" s="338">
        <f t="shared" si="828"/>
        <v>1</v>
      </c>
      <c r="AA417" s="338">
        <f t="shared" si="829"/>
        <v>1</v>
      </c>
      <c r="AB417" s="338">
        <f t="shared" si="832"/>
        <v>1</v>
      </c>
      <c r="AC417" s="341">
        <f t="shared" si="830"/>
        <v>200190</v>
      </c>
      <c r="AD417" s="340">
        <f t="shared" si="831"/>
        <v>0</v>
      </c>
      <c r="AE417" s="207"/>
      <c r="AF417" s="207"/>
      <c r="AG417" s="609" t="s">
        <v>1279</v>
      </c>
      <c r="AH417" s="609" t="s">
        <v>280</v>
      </c>
      <c r="AI417" s="561" t="s">
        <v>407</v>
      </c>
      <c r="AJ417" s="609" t="s">
        <v>93</v>
      </c>
      <c r="AK417" s="610">
        <v>30</v>
      </c>
      <c r="AL417" s="663">
        <v>2452</v>
      </c>
      <c r="AM417" s="612">
        <v>73560</v>
      </c>
      <c r="AN417" s="612"/>
      <c r="AO417" s="612"/>
      <c r="AP417" s="612"/>
      <c r="AQ417" s="338">
        <f t="shared" si="835"/>
        <v>1</v>
      </c>
      <c r="AR417" s="338">
        <f t="shared" si="836"/>
        <v>1</v>
      </c>
      <c r="AS417" s="338">
        <f t="shared" si="837"/>
        <v>1</v>
      </c>
      <c r="AT417" s="338">
        <f t="shared" si="838"/>
        <v>1</v>
      </c>
      <c r="AU417" s="338">
        <f t="shared" si="839"/>
        <v>1</v>
      </c>
      <c r="AV417" s="338">
        <f t="shared" si="833"/>
        <v>1</v>
      </c>
      <c r="AW417" s="341">
        <f t="shared" si="840"/>
        <v>73560</v>
      </c>
      <c r="AX417" s="340">
        <f t="shared" si="841"/>
        <v>0</v>
      </c>
      <c r="BA417" s="609" t="s">
        <v>1279</v>
      </c>
      <c r="BB417" s="609" t="s">
        <v>280</v>
      </c>
      <c r="BC417" s="561" t="s">
        <v>407</v>
      </c>
      <c r="BD417" s="609" t="s">
        <v>93</v>
      </c>
      <c r="BE417" s="610">
        <v>30</v>
      </c>
      <c r="BF417" s="663">
        <v>1755</v>
      </c>
      <c r="BG417" s="612">
        <v>52650</v>
      </c>
      <c r="BH417" s="612"/>
      <c r="BI417" s="612"/>
      <c r="BJ417" s="612"/>
      <c r="BK417" s="338">
        <f t="shared" si="842"/>
        <v>1</v>
      </c>
      <c r="BL417" s="338">
        <f t="shared" si="843"/>
        <v>1</v>
      </c>
      <c r="BM417" s="338">
        <f t="shared" si="844"/>
        <v>1</v>
      </c>
      <c r="BN417" s="338">
        <f t="shared" si="845"/>
        <v>1</v>
      </c>
      <c r="BO417" s="338">
        <f t="shared" si="846"/>
        <v>1</v>
      </c>
      <c r="BP417" s="338">
        <f t="shared" si="834"/>
        <v>1</v>
      </c>
      <c r="BQ417" s="341">
        <f t="shared" si="847"/>
        <v>52650</v>
      </c>
      <c r="BR417" s="340">
        <f t="shared" si="848"/>
        <v>0</v>
      </c>
    </row>
    <row r="418" spans="1:70" s="288" customFormat="1" ht="15.75" x14ac:dyDescent="0.2">
      <c r="A418" s="215">
        <f t="shared" si="817"/>
        <v>405</v>
      </c>
      <c r="B418" s="449" t="s">
        <v>1280</v>
      </c>
      <c r="C418" s="449" t="s">
        <v>280</v>
      </c>
      <c r="D418" s="577" t="s">
        <v>408</v>
      </c>
      <c r="E418" s="449" t="s">
        <v>93</v>
      </c>
      <c r="F418" s="450">
        <v>30</v>
      </c>
      <c r="G418" s="537"/>
      <c r="H418" s="451">
        <v>0</v>
      </c>
      <c r="I418" s="528"/>
      <c r="J418" s="528"/>
      <c r="K418" s="199"/>
      <c r="L418" s="199"/>
      <c r="M418" s="609" t="s">
        <v>1280</v>
      </c>
      <c r="N418" s="609" t="s">
        <v>280</v>
      </c>
      <c r="O418" s="561" t="s">
        <v>408</v>
      </c>
      <c r="P418" s="609" t="s">
        <v>93</v>
      </c>
      <c r="Q418" s="610">
        <v>30</v>
      </c>
      <c r="R418" s="663">
        <v>9952</v>
      </c>
      <c r="S418" s="612">
        <v>298560</v>
      </c>
      <c r="T418" s="612"/>
      <c r="U418" s="612"/>
      <c r="V418" s="612"/>
      <c r="W418" s="338">
        <f t="shared" si="825"/>
        <v>1</v>
      </c>
      <c r="X418" s="338">
        <f t="shared" si="826"/>
        <v>1</v>
      </c>
      <c r="Y418" s="338">
        <f t="shared" si="827"/>
        <v>1</v>
      </c>
      <c r="Z418" s="338">
        <f t="shared" si="828"/>
        <v>1</v>
      </c>
      <c r="AA418" s="338">
        <f t="shared" si="829"/>
        <v>1</v>
      </c>
      <c r="AB418" s="338">
        <f t="shared" si="832"/>
        <v>1</v>
      </c>
      <c r="AC418" s="341">
        <f t="shared" si="830"/>
        <v>298560</v>
      </c>
      <c r="AD418" s="340">
        <f t="shared" si="831"/>
        <v>0</v>
      </c>
      <c r="AE418" s="207"/>
      <c r="AF418" s="207"/>
      <c r="AG418" s="609" t="s">
        <v>1280</v>
      </c>
      <c r="AH418" s="609" t="s">
        <v>280</v>
      </c>
      <c r="AI418" s="561" t="s">
        <v>408</v>
      </c>
      <c r="AJ418" s="609" t="s">
        <v>93</v>
      </c>
      <c r="AK418" s="610">
        <v>30</v>
      </c>
      <c r="AL418" s="663">
        <v>5068</v>
      </c>
      <c r="AM418" s="612">
        <v>152040</v>
      </c>
      <c r="AN418" s="612"/>
      <c r="AO418" s="612"/>
      <c r="AP418" s="612"/>
      <c r="AQ418" s="338">
        <f t="shared" si="835"/>
        <v>1</v>
      </c>
      <c r="AR418" s="338">
        <f t="shared" si="836"/>
        <v>1</v>
      </c>
      <c r="AS418" s="338">
        <f t="shared" si="837"/>
        <v>1</v>
      </c>
      <c r="AT418" s="338">
        <f t="shared" si="838"/>
        <v>1</v>
      </c>
      <c r="AU418" s="338">
        <f t="shared" si="839"/>
        <v>1</v>
      </c>
      <c r="AV418" s="338">
        <f t="shared" si="833"/>
        <v>1</v>
      </c>
      <c r="AW418" s="341">
        <f t="shared" si="840"/>
        <v>152040</v>
      </c>
      <c r="AX418" s="340">
        <f t="shared" si="841"/>
        <v>0</v>
      </c>
      <c r="BA418" s="609" t="s">
        <v>1280</v>
      </c>
      <c r="BB418" s="609" t="s">
        <v>280</v>
      </c>
      <c r="BC418" s="561" t="s">
        <v>408</v>
      </c>
      <c r="BD418" s="609" t="s">
        <v>93</v>
      </c>
      <c r="BE418" s="610">
        <v>30</v>
      </c>
      <c r="BF418" s="663">
        <v>8860</v>
      </c>
      <c r="BG418" s="612">
        <v>265800</v>
      </c>
      <c r="BH418" s="612"/>
      <c r="BI418" s="612"/>
      <c r="BJ418" s="612"/>
      <c r="BK418" s="338">
        <f t="shared" si="842"/>
        <v>1</v>
      </c>
      <c r="BL418" s="338">
        <f t="shared" si="843"/>
        <v>1</v>
      </c>
      <c r="BM418" s="338">
        <f t="shared" si="844"/>
        <v>1</v>
      </c>
      <c r="BN418" s="338">
        <f t="shared" si="845"/>
        <v>1</v>
      </c>
      <c r="BO418" s="338">
        <f t="shared" si="846"/>
        <v>1</v>
      </c>
      <c r="BP418" s="338">
        <f t="shared" si="834"/>
        <v>1</v>
      </c>
      <c r="BQ418" s="341">
        <f t="shared" si="847"/>
        <v>265800</v>
      </c>
      <c r="BR418" s="340">
        <f t="shared" si="848"/>
        <v>0</v>
      </c>
    </row>
    <row r="419" spans="1:70" s="288" customFormat="1" ht="15.75" x14ac:dyDescent="0.2">
      <c r="A419" s="215">
        <f t="shared" si="817"/>
        <v>406</v>
      </c>
      <c r="B419" s="449" t="s">
        <v>1281</v>
      </c>
      <c r="C419" s="449" t="s">
        <v>280</v>
      </c>
      <c r="D419" s="577" t="s">
        <v>409</v>
      </c>
      <c r="E419" s="449" t="s">
        <v>93</v>
      </c>
      <c r="F419" s="450">
        <v>20</v>
      </c>
      <c r="G419" s="537"/>
      <c r="H419" s="451">
        <v>0</v>
      </c>
      <c r="I419" s="528"/>
      <c r="J419" s="528"/>
      <c r="K419" s="199"/>
      <c r="L419" s="199"/>
      <c r="M419" s="609" t="s">
        <v>1281</v>
      </c>
      <c r="N419" s="609" t="s">
        <v>280</v>
      </c>
      <c r="O419" s="561" t="s">
        <v>409</v>
      </c>
      <c r="P419" s="609" t="s">
        <v>93</v>
      </c>
      <c r="Q419" s="610">
        <v>20</v>
      </c>
      <c r="R419" s="663">
        <v>9952</v>
      </c>
      <c r="S419" s="612">
        <v>199040</v>
      </c>
      <c r="T419" s="612"/>
      <c r="U419" s="612"/>
      <c r="V419" s="612"/>
      <c r="W419" s="338">
        <f t="shared" ref="W419:W436" si="849">IF(EXACT(VLOOKUP(M419,OFERTA_0,3,FALSE),O419),1,0)</f>
        <v>1</v>
      </c>
      <c r="X419" s="338">
        <f t="shared" ref="X419:X436" si="850">IF(EXACT(VLOOKUP(M419,OFERTA_0,4,FALSE),P419),1,0)</f>
        <v>1</v>
      </c>
      <c r="Y419" s="338">
        <f t="shared" ref="Y419:Y436" si="851">IF(EXACT(VLOOKUP(M419,OFERTA_0,5,FALSE),Q419),1,0)</f>
        <v>1</v>
      </c>
      <c r="Z419" s="338">
        <f t="shared" ref="Z419:Z436" si="852">IF(R419=0,0,1)</f>
        <v>1</v>
      </c>
      <c r="AA419" s="338">
        <f t="shared" ref="AA419:AA436" si="853">IF(S419=0,0,1)</f>
        <v>1</v>
      </c>
      <c r="AB419" s="338">
        <f t="shared" si="832"/>
        <v>1</v>
      </c>
      <c r="AC419" s="341">
        <f t="shared" ref="AC419:AC436" si="854">ROUND(S419,0)</f>
        <v>199040</v>
      </c>
      <c r="AD419" s="340">
        <f t="shared" ref="AD419:AD436" si="855">S419-AC419</f>
        <v>0</v>
      </c>
      <c r="AE419" s="207"/>
      <c r="AF419" s="207"/>
      <c r="AG419" s="609" t="s">
        <v>1281</v>
      </c>
      <c r="AH419" s="609" t="s">
        <v>280</v>
      </c>
      <c r="AI419" s="561" t="s">
        <v>409</v>
      </c>
      <c r="AJ419" s="609" t="s">
        <v>93</v>
      </c>
      <c r="AK419" s="610">
        <v>20</v>
      </c>
      <c r="AL419" s="663">
        <v>5068</v>
      </c>
      <c r="AM419" s="612">
        <v>101360</v>
      </c>
      <c r="AN419" s="612"/>
      <c r="AO419" s="612"/>
      <c r="AP419" s="612"/>
      <c r="AQ419" s="338">
        <f t="shared" si="835"/>
        <v>1</v>
      </c>
      <c r="AR419" s="338">
        <f t="shared" si="836"/>
        <v>1</v>
      </c>
      <c r="AS419" s="338">
        <f t="shared" si="837"/>
        <v>1</v>
      </c>
      <c r="AT419" s="338">
        <f t="shared" si="838"/>
        <v>1</v>
      </c>
      <c r="AU419" s="338">
        <f t="shared" si="839"/>
        <v>1</v>
      </c>
      <c r="AV419" s="338">
        <f t="shared" si="833"/>
        <v>1</v>
      </c>
      <c r="AW419" s="341">
        <f t="shared" si="840"/>
        <v>101360</v>
      </c>
      <c r="AX419" s="340">
        <f t="shared" si="841"/>
        <v>0</v>
      </c>
      <c r="BA419" s="609" t="s">
        <v>1281</v>
      </c>
      <c r="BB419" s="609" t="s">
        <v>280</v>
      </c>
      <c r="BC419" s="561" t="s">
        <v>409</v>
      </c>
      <c r="BD419" s="609" t="s">
        <v>93</v>
      </c>
      <c r="BE419" s="610">
        <v>20</v>
      </c>
      <c r="BF419" s="663">
        <v>5182</v>
      </c>
      <c r="BG419" s="612">
        <v>103640</v>
      </c>
      <c r="BH419" s="612"/>
      <c r="BI419" s="612"/>
      <c r="BJ419" s="612"/>
      <c r="BK419" s="338">
        <f t="shared" si="842"/>
        <v>1</v>
      </c>
      <c r="BL419" s="338">
        <f t="shared" si="843"/>
        <v>1</v>
      </c>
      <c r="BM419" s="338">
        <f t="shared" si="844"/>
        <v>1</v>
      </c>
      <c r="BN419" s="338">
        <f t="shared" si="845"/>
        <v>1</v>
      </c>
      <c r="BO419" s="338">
        <f t="shared" si="846"/>
        <v>1</v>
      </c>
      <c r="BP419" s="338">
        <f t="shared" si="834"/>
        <v>1</v>
      </c>
      <c r="BQ419" s="341">
        <f t="shared" si="847"/>
        <v>103640</v>
      </c>
      <c r="BR419" s="340">
        <f t="shared" si="848"/>
        <v>0</v>
      </c>
    </row>
    <row r="420" spans="1:70" s="288" customFormat="1" ht="15.75" x14ac:dyDescent="0.2">
      <c r="A420" s="215">
        <f t="shared" si="817"/>
        <v>407</v>
      </c>
      <c r="B420" s="449" t="s">
        <v>1282</v>
      </c>
      <c r="C420" s="449" t="s">
        <v>280</v>
      </c>
      <c r="D420" s="577" t="s">
        <v>410</v>
      </c>
      <c r="E420" s="449" t="s">
        <v>93</v>
      </c>
      <c r="F420" s="450">
        <v>30</v>
      </c>
      <c r="G420" s="537"/>
      <c r="H420" s="451">
        <v>0</v>
      </c>
      <c r="I420" s="528"/>
      <c r="J420" s="528"/>
      <c r="K420" s="199"/>
      <c r="L420" s="199"/>
      <c r="M420" s="609" t="s">
        <v>1282</v>
      </c>
      <c r="N420" s="609" t="s">
        <v>280</v>
      </c>
      <c r="O420" s="561" t="s">
        <v>410</v>
      </c>
      <c r="P420" s="609" t="s">
        <v>93</v>
      </c>
      <c r="Q420" s="610">
        <v>30</v>
      </c>
      <c r="R420" s="663">
        <v>9952</v>
      </c>
      <c r="S420" s="612">
        <v>298560</v>
      </c>
      <c r="T420" s="612"/>
      <c r="U420" s="612"/>
      <c r="V420" s="612"/>
      <c r="W420" s="338">
        <f t="shared" si="849"/>
        <v>1</v>
      </c>
      <c r="X420" s="338">
        <f t="shared" si="850"/>
        <v>1</v>
      </c>
      <c r="Y420" s="338">
        <f t="shared" si="851"/>
        <v>1</v>
      </c>
      <c r="Z420" s="338">
        <f t="shared" si="852"/>
        <v>1</v>
      </c>
      <c r="AA420" s="338">
        <f t="shared" si="853"/>
        <v>1</v>
      </c>
      <c r="AB420" s="338">
        <f>PRODUCT(W420:AA420)</f>
        <v>1</v>
      </c>
      <c r="AC420" s="341">
        <f t="shared" si="854"/>
        <v>298560</v>
      </c>
      <c r="AD420" s="340">
        <f t="shared" si="855"/>
        <v>0</v>
      </c>
      <c r="AE420" s="207"/>
      <c r="AF420" s="207"/>
      <c r="AG420" s="609" t="s">
        <v>1282</v>
      </c>
      <c r="AH420" s="609" t="s">
        <v>280</v>
      </c>
      <c r="AI420" s="561" t="s">
        <v>410</v>
      </c>
      <c r="AJ420" s="609" t="s">
        <v>93</v>
      </c>
      <c r="AK420" s="610">
        <v>30</v>
      </c>
      <c r="AL420" s="663">
        <v>5068</v>
      </c>
      <c r="AM420" s="612">
        <v>152040</v>
      </c>
      <c r="AN420" s="612"/>
      <c r="AO420" s="612"/>
      <c r="AP420" s="612"/>
      <c r="AQ420" s="338">
        <f t="shared" si="835"/>
        <v>1</v>
      </c>
      <c r="AR420" s="338">
        <f t="shared" si="836"/>
        <v>1</v>
      </c>
      <c r="AS420" s="338">
        <f t="shared" si="837"/>
        <v>1</v>
      </c>
      <c r="AT420" s="338">
        <f t="shared" si="838"/>
        <v>1</v>
      </c>
      <c r="AU420" s="338">
        <f t="shared" si="839"/>
        <v>1</v>
      </c>
      <c r="AV420" s="338">
        <f>PRODUCT(AQ420:AU420)</f>
        <v>1</v>
      </c>
      <c r="AW420" s="341">
        <f t="shared" si="840"/>
        <v>152040</v>
      </c>
      <c r="AX420" s="340">
        <f t="shared" si="841"/>
        <v>0</v>
      </c>
      <c r="BA420" s="609" t="s">
        <v>1282</v>
      </c>
      <c r="BB420" s="609" t="s">
        <v>280</v>
      </c>
      <c r="BC420" s="561" t="s">
        <v>410</v>
      </c>
      <c r="BD420" s="609" t="s">
        <v>93</v>
      </c>
      <c r="BE420" s="610">
        <v>30</v>
      </c>
      <c r="BF420" s="663">
        <v>5196</v>
      </c>
      <c r="BG420" s="612">
        <v>155880</v>
      </c>
      <c r="BH420" s="612"/>
      <c r="BI420" s="612"/>
      <c r="BJ420" s="612"/>
      <c r="BK420" s="338">
        <f t="shared" si="842"/>
        <v>1</v>
      </c>
      <c r="BL420" s="338">
        <f t="shared" si="843"/>
        <v>1</v>
      </c>
      <c r="BM420" s="338">
        <f t="shared" si="844"/>
        <v>1</v>
      </c>
      <c r="BN420" s="338">
        <f t="shared" si="845"/>
        <v>1</v>
      </c>
      <c r="BO420" s="338">
        <f t="shared" si="846"/>
        <v>1</v>
      </c>
      <c r="BP420" s="338">
        <f>PRODUCT(BK420:BO420)</f>
        <v>1</v>
      </c>
      <c r="BQ420" s="341">
        <f t="shared" si="847"/>
        <v>155880</v>
      </c>
      <c r="BR420" s="340">
        <f t="shared" si="848"/>
        <v>0</v>
      </c>
    </row>
    <row r="421" spans="1:70" s="288" customFormat="1" ht="15.75" x14ac:dyDescent="0.2">
      <c r="A421" s="215">
        <f t="shared" si="817"/>
        <v>408</v>
      </c>
      <c r="B421" s="449" t="s">
        <v>1283</v>
      </c>
      <c r="C421" s="449" t="s">
        <v>280</v>
      </c>
      <c r="D421" s="577" t="s">
        <v>411</v>
      </c>
      <c r="E421" s="449" t="s">
        <v>93</v>
      </c>
      <c r="F421" s="450">
        <v>20</v>
      </c>
      <c r="G421" s="537"/>
      <c r="H421" s="451">
        <v>0</v>
      </c>
      <c r="I421" s="528"/>
      <c r="J421" s="528"/>
      <c r="K421" s="199"/>
      <c r="L421" s="199"/>
      <c r="M421" s="609" t="s">
        <v>1283</v>
      </c>
      <c r="N421" s="609" t="s">
        <v>280</v>
      </c>
      <c r="O421" s="561" t="s">
        <v>411</v>
      </c>
      <c r="P421" s="609" t="s">
        <v>93</v>
      </c>
      <c r="Q421" s="610">
        <v>20</v>
      </c>
      <c r="R421" s="663">
        <v>13775</v>
      </c>
      <c r="S421" s="612">
        <v>275500</v>
      </c>
      <c r="T421" s="612"/>
      <c r="U421" s="612"/>
      <c r="V421" s="612"/>
      <c r="W421" s="338">
        <f t="shared" si="849"/>
        <v>1</v>
      </c>
      <c r="X421" s="338">
        <f t="shared" si="850"/>
        <v>1</v>
      </c>
      <c r="Y421" s="338">
        <f t="shared" si="851"/>
        <v>1</v>
      </c>
      <c r="Z421" s="338">
        <f t="shared" si="852"/>
        <v>1</v>
      </c>
      <c r="AA421" s="338">
        <f t="shared" si="853"/>
        <v>1</v>
      </c>
      <c r="AB421" s="338">
        <f t="shared" ref="AB421:AB437" si="856">PRODUCT(W421:AA421)</f>
        <v>1</v>
      </c>
      <c r="AC421" s="341">
        <f t="shared" si="854"/>
        <v>275500</v>
      </c>
      <c r="AD421" s="340">
        <f t="shared" si="855"/>
        <v>0</v>
      </c>
      <c r="AE421" s="207"/>
      <c r="AF421" s="207"/>
      <c r="AG421" s="609" t="s">
        <v>1283</v>
      </c>
      <c r="AH421" s="609" t="s">
        <v>280</v>
      </c>
      <c r="AI421" s="561" t="s">
        <v>411</v>
      </c>
      <c r="AJ421" s="609" t="s">
        <v>93</v>
      </c>
      <c r="AK421" s="610">
        <v>20</v>
      </c>
      <c r="AL421" s="663">
        <v>11529</v>
      </c>
      <c r="AM421" s="612">
        <v>230580</v>
      </c>
      <c r="AN421" s="612"/>
      <c r="AO421" s="612"/>
      <c r="AP421" s="612"/>
      <c r="AQ421" s="338">
        <f t="shared" si="835"/>
        <v>1</v>
      </c>
      <c r="AR421" s="338">
        <f t="shared" si="836"/>
        <v>1</v>
      </c>
      <c r="AS421" s="338">
        <f t="shared" si="837"/>
        <v>1</v>
      </c>
      <c r="AT421" s="338">
        <f t="shared" si="838"/>
        <v>1</v>
      </c>
      <c r="AU421" s="338">
        <f t="shared" si="839"/>
        <v>1</v>
      </c>
      <c r="AV421" s="338">
        <f t="shared" ref="AV421:AV437" si="857">PRODUCT(AQ421:AU421)</f>
        <v>1</v>
      </c>
      <c r="AW421" s="341">
        <f t="shared" si="840"/>
        <v>230580</v>
      </c>
      <c r="AX421" s="340">
        <f t="shared" si="841"/>
        <v>0</v>
      </c>
      <c r="BA421" s="609" t="s">
        <v>1283</v>
      </c>
      <c r="BB421" s="609" t="s">
        <v>280</v>
      </c>
      <c r="BC421" s="561" t="s">
        <v>411</v>
      </c>
      <c r="BD421" s="609" t="s">
        <v>93</v>
      </c>
      <c r="BE421" s="610">
        <v>20</v>
      </c>
      <c r="BF421" s="663">
        <v>7877</v>
      </c>
      <c r="BG421" s="612">
        <v>157540</v>
      </c>
      <c r="BH421" s="612"/>
      <c r="BI421" s="612"/>
      <c r="BJ421" s="612"/>
      <c r="BK421" s="338">
        <f t="shared" si="842"/>
        <v>1</v>
      </c>
      <c r="BL421" s="338">
        <f t="shared" si="843"/>
        <v>1</v>
      </c>
      <c r="BM421" s="338">
        <f t="shared" si="844"/>
        <v>1</v>
      </c>
      <c r="BN421" s="338">
        <f t="shared" si="845"/>
        <v>1</v>
      </c>
      <c r="BO421" s="338">
        <f t="shared" si="846"/>
        <v>1</v>
      </c>
      <c r="BP421" s="338">
        <f t="shared" ref="BP421:BP437" si="858">PRODUCT(BK421:BO421)</f>
        <v>1</v>
      </c>
      <c r="BQ421" s="341">
        <f t="shared" si="847"/>
        <v>157540</v>
      </c>
      <c r="BR421" s="340">
        <f t="shared" si="848"/>
        <v>0</v>
      </c>
    </row>
    <row r="422" spans="1:70" s="288" customFormat="1" ht="15.75" x14ac:dyDescent="0.2">
      <c r="A422" s="215">
        <f t="shared" si="817"/>
        <v>409</v>
      </c>
      <c r="B422" s="449" t="s">
        <v>1284</v>
      </c>
      <c r="C422" s="449" t="s">
        <v>280</v>
      </c>
      <c r="D422" s="577" t="s">
        <v>412</v>
      </c>
      <c r="E422" s="449" t="s">
        <v>93</v>
      </c>
      <c r="F422" s="450">
        <v>20</v>
      </c>
      <c r="G422" s="537"/>
      <c r="H422" s="451">
        <v>0</v>
      </c>
      <c r="I422" s="528"/>
      <c r="J422" s="528"/>
      <c r="K422" s="199"/>
      <c r="L422" s="199"/>
      <c r="M422" s="609" t="s">
        <v>1284</v>
      </c>
      <c r="N422" s="609" t="s">
        <v>280</v>
      </c>
      <c r="O422" s="561" t="s">
        <v>412</v>
      </c>
      <c r="P422" s="609" t="s">
        <v>93</v>
      </c>
      <c r="Q422" s="610">
        <v>20</v>
      </c>
      <c r="R422" s="663">
        <v>13775</v>
      </c>
      <c r="S422" s="612">
        <v>275500</v>
      </c>
      <c r="T422" s="612"/>
      <c r="U422" s="612"/>
      <c r="V422" s="612"/>
      <c r="W422" s="338">
        <f t="shared" si="849"/>
        <v>1</v>
      </c>
      <c r="X422" s="338">
        <f t="shared" si="850"/>
        <v>1</v>
      </c>
      <c r="Y422" s="338">
        <f t="shared" si="851"/>
        <v>1</v>
      </c>
      <c r="Z422" s="338">
        <f t="shared" si="852"/>
        <v>1</v>
      </c>
      <c r="AA422" s="338">
        <f t="shared" si="853"/>
        <v>1</v>
      </c>
      <c r="AB422" s="338">
        <f t="shared" si="856"/>
        <v>1</v>
      </c>
      <c r="AC422" s="341">
        <f t="shared" si="854"/>
        <v>275500</v>
      </c>
      <c r="AD422" s="340">
        <f t="shared" si="855"/>
        <v>0</v>
      </c>
      <c r="AE422" s="207"/>
      <c r="AF422" s="207"/>
      <c r="AG422" s="609" t="s">
        <v>1284</v>
      </c>
      <c r="AH422" s="609" t="s">
        <v>280</v>
      </c>
      <c r="AI422" s="561" t="s">
        <v>412</v>
      </c>
      <c r="AJ422" s="609" t="s">
        <v>93</v>
      </c>
      <c r="AK422" s="610">
        <v>20</v>
      </c>
      <c r="AL422" s="663">
        <v>11529</v>
      </c>
      <c r="AM422" s="612">
        <v>230580</v>
      </c>
      <c r="AN422" s="612"/>
      <c r="AO422" s="612"/>
      <c r="AP422" s="612"/>
      <c r="AQ422" s="338">
        <f t="shared" si="835"/>
        <v>1</v>
      </c>
      <c r="AR422" s="338">
        <f t="shared" si="836"/>
        <v>1</v>
      </c>
      <c r="AS422" s="338">
        <f t="shared" si="837"/>
        <v>1</v>
      </c>
      <c r="AT422" s="338">
        <f t="shared" si="838"/>
        <v>1</v>
      </c>
      <c r="AU422" s="338">
        <f t="shared" si="839"/>
        <v>1</v>
      </c>
      <c r="AV422" s="338">
        <f t="shared" si="857"/>
        <v>1</v>
      </c>
      <c r="AW422" s="341">
        <f t="shared" si="840"/>
        <v>230580</v>
      </c>
      <c r="AX422" s="340">
        <f t="shared" si="841"/>
        <v>0</v>
      </c>
      <c r="BA422" s="609" t="s">
        <v>1284</v>
      </c>
      <c r="BB422" s="609" t="s">
        <v>280</v>
      </c>
      <c r="BC422" s="561" t="s">
        <v>412</v>
      </c>
      <c r="BD422" s="609" t="s">
        <v>93</v>
      </c>
      <c r="BE422" s="610">
        <v>20</v>
      </c>
      <c r="BF422" s="663">
        <v>7946</v>
      </c>
      <c r="BG422" s="612">
        <v>158920</v>
      </c>
      <c r="BH422" s="612"/>
      <c r="BI422" s="612"/>
      <c r="BJ422" s="612"/>
      <c r="BK422" s="338">
        <f t="shared" si="842"/>
        <v>1</v>
      </c>
      <c r="BL422" s="338">
        <f t="shared" si="843"/>
        <v>1</v>
      </c>
      <c r="BM422" s="338">
        <f t="shared" si="844"/>
        <v>1</v>
      </c>
      <c r="BN422" s="338">
        <f t="shared" si="845"/>
        <v>1</v>
      </c>
      <c r="BO422" s="338">
        <f t="shared" si="846"/>
        <v>1</v>
      </c>
      <c r="BP422" s="338">
        <f t="shared" si="858"/>
        <v>1</v>
      </c>
      <c r="BQ422" s="341">
        <f t="shared" si="847"/>
        <v>158920</v>
      </c>
      <c r="BR422" s="340">
        <f t="shared" si="848"/>
        <v>0</v>
      </c>
    </row>
    <row r="423" spans="1:70" s="288" customFormat="1" ht="15.75" x14ac:dyDescent="0.2">
      <c r="A423" s="215">
        <f t="shared" si="817"/>
        <v>410</v>
      </c>
      <c r="B423" s="449" t="s">
        <v>1285</v>
      </c>
      <c r="C423" s="449" t="s">
        <v>280</v>
      </c>
      <c r="D423" s="577" t="s">
        <v>413</v>
      </c>
      <c r="E423" s="449" t="s">
        <v>93</v>
      </c>
      <c r="F423" s="450">
        <v>20</v>
      </c>
      <c r="G423" s="537"/>
      <c r="H423" s="451">
        <v>0</v>
      </c>
      <c r="I423" s="528"/>
      <c r="J423" s="528"/>
      <c r="K423" s="199"/>
      <c r="L423" s="199"/>
      <c r="M423" s="609" t="s">
        <v>1285</v>
      </c>
      <c r="N423" s="609" t="s">
        <v>280</v>
      </c>
      <c r="O423" s="561" t="s">
        <v>413</v>
      </c>
      <c r="P423" s="609" t="s">
        <v>93</v>
      </c>
      <c r="Q423" s="610">
        <v>20</v>
      </c>
      <c r="R423" s="663">
        <v>13775</v>
      </c>
      <c r="S423" s="612">
        <v>275500</v>
      </c>
      <c r="T423" s="612"/>
      <c r="U423" s="612"/>
      <c r="V423" s="612"/>
      <c r="W423" s="338">
        <f t="shared" si="849"/>
        <v>1</v>
      </c>
      <c r="X423" s="338">
        <f t="shared" si="850"/>
        <v>1</v>
      </c>
      <c r="Y423" s="338">
        <f t="shared" si="851"/>
        <v>1</v>
      </c>
      <c r="Z423" s="338">
        <f t="shared" si="852"/>
        <v>1</v>
      </c>
      <c r="AA423" s="338">
        <f t="shared" si="853"/>
        <v>1</v>
      </c>
      <c r="AB423" s="338">
        <f t="shared" si="856"/>
        <v>1</v>
      </c>
      <c r="AC423" s="341">
        <f t="shared" si="854"/>
        <v>275500</v>
      </c>
      <c r="AD423" s="340">
        <f t="shared" si="855"/>
        <v>0</v>
      </c>
      <c r="AE423" s="207"/>
      <c r="AF423" s="207"/>
      <c r="AG423" s="609" t="s">
        <v>1285</v>
      </c>
      <c r="AH423" s="609" t="s">
        <v>280</v>
      </c>
      <c r="AI423" s="561" t="s">
        <v>413</v>
      </c>
      <c r="AJ423" s="609" t="s">
        <v>93</v>
      </c>
      <c r="AK423" s="610">
        <v>20</v>
      </c>
      <c r="AL423" s="663">
        <v>11529</v>
      </c>
      <c r="AM423" s="612">
        <v>230580</v>
      </c>
      <c r="AN423" s="612"/>
      <c r="AO423" s="612"/>
      <c r="AP423" s="612"/>
      <c r="AQ423" s="338">
        <f t="shared" si="835"/>
        <v>1</v>
      </c>
      <c r="AR423" s="338">
        <f t="shared" si="836"/>
        <v>1</v>
      </c>
      <c r="AS423" s="338">
        <f t="shared" si="837"/>
        <v>1</v>
      </c>
      <c r="AT423" s="338">
        <f t="shared" si="838"/>
        <v>1</v>
      </c>
      <c r="AU423" s="338">
        <f t="shared" si="839"/>
        <v>1</v>
      </c>
      <c r="AV423" s="338">
        <f t="shared" si="857"/>
        <v>1</v>
      </c>
      <c r="AW423" s="341">
        <f t="shared" si="840"/>
        <v>230580</v>
      </c>
      <c r="AX423" s="340">
        <f t="shared" si="841"/>
        <v>0</v>
      </c>
      <c r="BA423" s="609" t="s">
        <v>1285</v>
      </c>
      <c r="BB423" s="609" t="s">
        <v>280</v>
      </c>
      <c r="BC423" s="561" t="s">
        <v>413</v>
      </c>
      <c r="BD423" s="609" t="s">
        <v>93</v>
      </c>
      <c r="BE423" s="610">
        <v>20</v>
      </c>
      <c r="BF423" s="663">
        <v>8094</v>
      </c>
      <c r="BG423" s="612">
        <v>161880</v>
      </c>
      <c r="BH423" s="612"/>
      <c r="BI423" s="612"/>
      <c r="BJ423" s="612"/>
      <c r="BK423" s="338">
        <f t="shared" si="842"/>
        <v>1</v>
      </c>
      <c r="BL423" s="338">
        <f t="shared" si="843"/>
        <v>1</v>
      </c>
      <c r="BM423" s="338">
        <f t="shared" si="844"/>
        <v>1</v>
      </c>
      <c r="BN423" s="338">
        <f t="shared" si="845"/>
        <v>1</v>
      </c>
      <c r="BO423" s="338">
        <f t="shared" si="846"/>
        <v>1</v>
      </c>
      <c r="BP423" s="338">
        <f t="shared" si="858"/>
        <v>1</v>
      </c>
      <c r="BQ423" s="341">
        <f t="shared" si="847"/>
        <v>161880</v>
      </c>
      <c r="BR423" s="340">
        <f t="shared" si="848"/>
        <v>0</v>
      </c>
    </row>
    <row r="424" spans="1:70" s="288" customFormat="1" ht="15.75" x14ac:dyDescent="0.2">
      <c r="A424" s="215">
        <f t="shared" si="817"/>
        <v>411</v>
      </c>
      <c r="B424" s="449" t="s">
        <v>1286</v>
      </c>
      <c r="C424" s="449" t="s">
        <v>280</v>
      </c>
      <c r="D424" s="577" t="s">
        <v>414</v>
      </c>
      <c r="E424" s="449" t="s">
        <v>93</v>
      </c>
      <c r="F424" s="450">
        <v>10</v>
      </c>
      <c r="G424" s="537"/>
      <c r="H424" s="451">
        <v>0</v>
      </c>
      <c r="I424" s="528"/>
      <c r="J424" s="528"/>
      <c r="K424" s="199"/>
      <c r="L424" s="199"/>
      <c r="M424" s="609" t="s">
        <v>1286</v>
      </c>
      <c r="N424" s="609" t="s">
        <v>280</v>
      </c>
      <c r="O424" s="561" t="s">
        <v>414</v>
      </c>
      <c r="P424" s="609" t="s">
        <v>93</v>
      </c>
      <c r="Q424" s="610">
        <v>10</v>
      </c>
      <c r="R424" s="663">
        <v>22195</v>
      </c>
      <c r="S424" s="612">
        <v>221950</v>
      </c>
      <c r="T424" s="612"/>
      <c r="U424" s="612"/>
      <c r="V424" s="612"/>
      <c r="W424" s="338">
        <f t="shared" si="849"/>
        <v>1</v>
      </c>
      <c r="X424" s="338">
        <f t="shared" si="850"/>
        <v>1</v>
      </c>
      <c r="Y424" s="338">
        <f t="shared" si="851"/>
        <v>1</v>
      </c>
      <c r="Z424" s="338">
        <f t="shared" si="852"/>
        <v>1</v>
      </c>
      <c r="AA424" s="338">
        <f t="shared" si="853"/>
        <v>1</v>
      </c>
      <c r="AB424" s="338">
        <f t="shared" si="856"/>
        <v>1</v>
      </c>
      <c r="AC424" s="341">
        <f t="shared" si="854"/>
        <v>221950</v>
      </c>
      <c r="AD424" s="340">
        <f t="shared" si="855"/>
        <v>0</v>
      </c>
      <c r="AE424" s="207"/>
      <c r="AF424" s="207"/>
      <c r="AG424" s="609" t="s">
        <v>1286</v>
      </c>
      <c r="AH424" s="609" t="s">
        <v>280</v>
      </c>
      <c r="AI424" s="561" t="s">
        <v>414</v>
      </c>
      <c r="AJ424" s="609" t="s">
        <v>93</v>
      </c>
      <c r="AK424" s="610">
        <v>10</v>
      </c>
      <c r="AL424" s="663">
        <v>20304</v>
      </c>
      <c r="AM424" s="612">
        <v>203040</v>
      </c>
      <c r="AN424" s="612"/>
      <c r="AO424" s="612"/>
      <c r="AP424" s="612"/>
      <c r="AQ424" s="338">
        <f t="shared" si="835"/>
        <v>1</v>
      </c>
      <c r="AR424" s="338">
        <f t="shared" si="836"/>
        <v>1</v>
      </c>
      <c r="AS424" s="338">
        <f t="shared" si="837"/>
        <v>1</v>
      </c>
      <c r="AT424" s="338">
        <f t="shared" si="838"/>
        <v>1</v>
      </c>
      <c r="AU424" s="338">
        <f t="shared" si="839"/>
        <v>1</v>
      </c>
      <c r="AV424" s="338">
        <f t="shared" si="857"/>
        <v>1</v>
      </c>
      <c r="AW424" s="341">
        <f t="shared" si="840"/>
        <v>203040</v>
      </c>
      <c r="AX424" s="340">
        <f t="shared" si="841"/>
        <v>0</v>
      </c>
      <c r="BA424" s="609" t="s">
        <v>1286</v>
      </c>
      <c r="BB424" s="609" t="s">
        <v>280</v>
      </c>
      <c r="BC424" s="561" t="s">
        <v>414</v>
      </c>
      <c r="BD424" s="609" t="s">
        <v>93</v>
      </c>
      <c r="BE424" s="610">
        <v>10</v>
      </c>
      <c r="BF424" s="663">
        <v>20037</v>
      </c>
      <c r="BG424" s="612">
        <v>200370</v>
      </c>
      <c r="BH424" s="612"/>
      <c r="BI424" s="612"/>
      <c r="BJ424" s="612"/>
      <c r="BK424" s="338">
        <f t="shared" si="842"/>
        <v>1</v>
      </c>
      <c r="BL424" s="338">
        <f t="shared" si="843"/>
        <v>1</v>
      </c>
      <c r="BM424" s="338">
        <f t="shared" si="844"/>
        <v>1</v>
      </c>
      <c r="BN424" s="338">
        <f t="shared" si="845"/>
        <v>1</v>
      </c>
      <c r="BO424" s="338">
        <f t="shared" si="846"/>
        <v>1</v>
      </c>
      <c r="BP424" s="338">
        <f t="shared" si="858"/>
        <v>1</v>
      </c>
      <c r="BQ424" s="341">
        <f t="shared" si="847"/>
        <v>200370</v>
      </c>
      <c r="BR424" s="340">
        <f t="shared" si="848"/>
        <v>0</v>
      </c>
    </row>
    <row r="425" spans="1:70" s="288" customFormat="1" ht="15.75" x14ac:dyDescent="0.2">
      <c r="A425" s="215">
        <f t="shared" si="817"/>
        <v>412</v>
      </c>
      <c r="B425" s="449" t="s">
        <v>1287</v>
      </c>
      <c r="C425" s="449" t="s">
        <v>280</v>
      </c>
      <c r="D425" s="577" t="s">
        <v>415</v>
      </c>
      <c r="E425" s="449" t="s">
        <v>93</v>
      </c>
      <c r="F425" s="450">
        <v>20</v>
      </c>
      <c r="G425" s="537"/>
      <c r="H425" s="451">
        <v>0</v>
      </c>
      <c r="I425" s="528"/>
      <c r="J425" s="528"/>
      <c r="K425" s="199"/>
      <c r="L425" s="199"/>
      <c r="M425" s="609" t="s">
        <v>1287</v>
      </c>
      <c r="N425" s="609" t="s">
        <v>280</v>
      </c>
      <c r="O425" s="561" t="s">
        <v>415</v>
      </c>
      <c r="P425" s="609" t="s">
        <v>93</v>
      </c>
      <c r="Q425" s="610">
        <v>20</v>
      </c>
      <c r="R425" s="663">
        <v>22195</v>
      </c>
      <c r="S425" s="612">
        <v>443900</v>
      </c>
      <c r="T425" s="612"/>
      <c r="U425" s="612"/>
      <c r="V425" s="612"/>
      <c r="W425" s="338">
        <f t="shared" si="849"/>
        <v>1</v>
      </c>
      <c r="X425" s="338">
        <f t="shared" si="850"/>
        <v>1</v>
      </c>
      <c r="Y425" s="338">
        <f t="shared" si="851"/>
        <v>1</v>
      </c>
      <c r="Z425" s="338">
        <f t="shared" si="852"/>
        <v>1</v>
      </c>
      <c r="AA425" s="338">
        <f t="shared" si="853"/>
        <v>1</v>
      </c>
      <c r="AB425" s="338">
        <f t="shared" si="856"/>
        <v>1</v>
      </c>
      <c r="AC425" s="341">
        <f t="shared" si="854"/>
        <v>443900</v>
      </c>
      <c r="AD425" s="340">
        <f t="shared" si="855"/>
        <v>0</v>
      </c>
      <c r="AE425" s="207"/>
      <c r="AF425" s="207"/>
      <c r="AG425" s="609" t="s">
        <v>1287</v>
      </c>
      <c r="AH425" s="609" t="s">
        <v>280</v>
      </c>
      <c r="AI425" s="561" t="s">
        <v>415</v>
      </c>
      <c r="AJ425" s="609" t="s">
        <v>93</v>
      </c>
      <c r="AK425" s="610">
        <v>20</v>
      </c>
      <c r="AL425" s="663">
        <v>19417</v>
      </c>
      <c r="AM425" s="612">
        <v>388340</v>
      </c>
      <c r="AN425" s="612"/>
      <c r="AO425" s="612"/>
      <c r="AP425" s="612"/>
      <c r="AQ425" s="338">
        <f t="shared" si="835"/>
        <v>1</v>
      </c>
      <c r="AR425" s="338">
        <f t="shared" si="836"/>
        <v>1</v>
      </c>
      <c r="AS425" s="338">
        <f t="shared" si="837"/>
        <v>1</v>
      </c>
      <c r="AT425" s="338">
        <f t="shared" si="838"/>
        <v>1</v>
      </c>
      <c r="AU425" s="338">
        <f t="shared" si="839"/>
        <v>1</v>
      </c>
      <c r="AV425" s="338">
        <f t="shared" si="857"/>
        <v>1</v>
      </c>
      <c r="AW425" s="341">
        <f t="shared" si="840"/>
        <v>388340</v>
      </c>
      <c r="AX425" s="340">
        <f t="shared" si="841"/>
        <v>0</v>
      </c>
      <c r="BA425" s="609" t="s">
        <v>1287</v>
      </c>
      <c r="BB425" s="609" t="s">
        <v>280</v>
      </c>
      <c r="BC425" s="561" t="s">
        <v>415</v>
      </c>
      <c r="BD425" s="609" t="s">
        <v>93</v>
      </c>
      <c r="BE425" s="610">
        <v>20</v>
      </c>
      <c r="BF425" s="663">
        <v>20037</v>
      </c>
      <c r="BG425" s="612">
        <v>400740</v>
      </c>
      <c r="BH425" s="612"/>
      <c r="BI425" s="612"/>
      <c r="BJ425" s="612"/>
      <c r="BK425" s="338">
        <f t="shared" si="842"/>
        <v>1</v>
      </c>
      <c r="BL425" s="338">
        <f t="shared" si="843"/>
        <v>1</v>
      </c>
      <c r="BM425" s="338">
        <f t="shared" si="844"/>
        <v>1</v>
      </c>
      <c r="BN425" s="338">
        <f t="shared" si="845"/>
        <v>1</v>
      </c>
      <c r="BO425" s="338">
        <f t="shared" si="846"/>
        <v>1</v>
      </c>
      <c r="BP425" s="338">
        <f t="shared" si="858"/>
        <v>1</v>
      </c>
      <c r="BQ425" s="341">
        <f t="shared" si="847"/>
        <v>400740</v>
      </c>
      <c r="BR425" s="340">
        <f t="shared" si="848"/>
        <v>0</v>
      </c>
    </row>
    <row r="426" spans="1:70" s="288" customFormat="1" ht="15.75" x14ac:dyDescent="0.2">
      <c r="A426" s="215">
        <f t="shared" si="817"/>
        <v>413</v>
      </c>
      <c r="B426" s="449" t="s">
        <v>1288</v>
      </c>
      <c r="C426" s="449" t="s">
        <v>280</v>
      </c>
      <c r="D426" s="577" t="s">
        <v>416</v>
      </c>
      <c r="E426" s="449" t="s">
        <v>93</v>
      </c>
      <c r="F426" s="450">
        <v>10</v>
      </c>
      <c r="G426" s="537"/>
      <c r="H426" s="451">
        <v>0</v>
      </c>
      <c r="I426" s="528"/>
      <c r="J426" s="528"/>
      <c r="K426" s="199"/>
      <c r="L426" s="199"/>
      <c r="M426" s="609" t="s">
        <v>1288</v>
      </c>
      <c r="N426" s="609" t="s">
        <v>280</v>
      </c>
      <c r="O426" s="561" t="s">
        <v>416</v>
      </c>
      <c r="P426" s="609" t="s">
        <v>93</v>
      </c>
      <c r="Q426" s="610">
        <v>10</v>
      </c>
      <c r="R426" s="663">
        <v>30444</v>
      </c>
      <c r="S426" s="612">
        <v>304440</v>
      </c>
      <c r="T426" s="612"/>
      <c r="U426" s="612"/>
      <c r="V426" s="612"/>
      <c r="W426" s="338">
        <f t="shared" si="849"/>
        <v>1</v>
      </c>
      <c r="X426" s="338">
        <f t="shared" si="850"/>
        <v>1</v>
      </c>
      <c r="Y426" s="338">
        <f t="shared" si="851"/>
        <v>1</v>
      </c>
      <c r="Z426" s="338">
        <f t="shared" si="852"/>
        <v>1</v>
      </c>
      <c r="AA426" s="338">
        <f t="shared" si="853"/>
        <v>1</v>
      </c>
      <c r="AB426" s="338">
        <f t="shared" si="856"/>
        <v>1</v>
      </c>
      <c r="AC426" s="341">
        <f t="shared" si="854"/>
        <v>304440</v>
      </c>
      <c r="AD426" s="340">
        <f t="shared" si="855"/>
        <v>0</v>
      </c>
      <c r="AE426" s="207"/>
      <c r="AF426" s="207"/>
      <c r="AG426" s="609" t="s">
        <v>1288</v>
      </c>
      <c r="AH426" s="609" t="s">
        <v>280</v>
      </c>
      <c r="AI426" s="561" t="s">
        <v>416</v>
      </c>
      <c r="AJ426" s="609" t="s">
        <v>93</v>
      </c>
      <c r="AK426" s="610">
        <v>10</v>
      </c>
      <c r="AL426" s="663">
        <v>26666</v>
      </c>
      <c r="AM426" s="612">
        <v>266660</v>
      </c>
      <c r="AN426" s="612"/>
      <c r="AO426" s="612"/>
      <c r="AP426" s="612"/>
      <c r="AQ426" s="338">
        <f t="shared" si="835"/>
        <v>1</v>
      </c>
      <c r="AR426" s="338">
        <f t="shared" si="836"/>
        <v>1</v>
      </c>
      <c r="AS426" s="338">
        <f t="shared" si="837"/>
        <v>1</v>
      </c>
      <c r="AT426" s="338">
        <f t="shared" si="838"/>
        <v>1</v>
      </c>
      <c r="AU426" s="338">
        <f t="shared" si="839"/>
        <v>1</v>
      </c>
      <c r="AV426" s="338">
        <f t="shared" si="857"/>
        <v>1</v>
      </c>
      <c r="AW426" s="341">
        <f t="shared" si="840"/>
        <v>266660</v>
      </c>
      <c r="AX426" s="340">
        <f t="shared" si="841"/>
        <v>0</v>
      </c>
      <c r="BA426" s="609" t="s">
        <v>1288</v>
      </c>
      <c r="BB426" s="609" t="s">
        <v>280</v>
      </c>
      <c r="BC426" s="561" t="s">
        <v>416</v>
      </c>
      <c r="BD426" s="609" t="s">
        <v>93</v>
      </c>
      <c r="BE426" s="610">
        <v>10</v>
      </c>
      <c r="BF426" s="663">
        <v>28751</v>
      </c>
      <c r="BG426" s="612">
        <v>287510</v>
      </c>
      <c r="BH426" s="612"/>
      <c r="BI426" s="612"/>
      <c r="BJ426" s="612"/>
      <c r="BK426" s="338">
        <f t="shared" si="842"/>
        <v>1</v>
      </c>
      <c r="BL426" s="338">
        <f t="shared" si="843"/>
        <v>1</v>
      </c>
      <c r="BM426" s="338">
        <f t="shared" si="844"/>
        <v>1</v>
      </c>
      <c r="BN426" s="338">
        <f t="shared" si="845"/>
        <v>1</v>
      </c>
      <c r="BO426" s="338">
        <f t="shared" si="846"/>
        <v>1</v>
      </c>
      <c r="BP426" s="338">
        <f t="shared" si="858"/>
        <v>1</v>
      </c>
      <c r="BQ426" s="341">
        <f t="shared" si="847"/>
        <v>287510</v>
      </c>
      <c r="BR426" s="340">
        <f t="shared" si="848"/>
        <v>0</v>
      </c>
    </row>
    <row r="427" spans="1:70" s="288" customFormat="1" ht="15.75" x14ac:dyDescent="0.2">
      <c r="A427" s="215">
        <f t="shared" si="817"/>
        <v>414</v>
      </c>
      <c r="B427" s="449" t="s">
        <v>1289</v>
      </c>
      <c r="C427" s="449" t="s">
        <v>280</v>
      </c>
      <c r="D427" s="577" t="s">
        <v>417</v>
      </c>
      <c r="E427" s="449" t="s">
        <v>93</v>
      </c>
      <c r="F427" s="450">
        <v>10</v>
      </c>
      <c r="G427" s="537"/>
      <c r="H427" s="451">
        <v>0</v>
      </c>
      <c r="I427" s="528"/>
      <c r="J427" s="528"/>
      <c r="K427" s="199"/>
      <c r="L427" s="199"/>
      <c r="M427" s="609" t="s">
        <v>1289</v>
      </c>
      <c r="N427" s="609" t="s">
        <v>280</v>
      </c>
      <c r="O427" s="561" t="s">
        <v>417</v>
      </c>
      <c r="P427" s="609" t="s">
        <v>93</v>
      </c>
      <c r="Q427" s="610">
        <v>10</v>
      </c>
      <c r="R427" s="663">
        <v>30444</v>
      </c>
      <c r="S427" s="612">
        <v>304440</v>
      </c>
      <c r="T427" s="612"/>
      <c r="U427" s="612"/>
      <c r="V427" s="612"/>
      <c r="W427" s="338">
        <f t="shared" si="849"/>
        <v>1</v>
      </c>
      <c r="X427" s="338">
        <f t="shared" si="850"/>
        <v>1</v>
      </c>
      <c r="Y427" s="338">
        <f t="shared" si="851"/>
        <v>1</v>
      </c>
      <c r="Z427" s="338">
        <f t="shared" si="852"/>
        <v>1</v>
      </c>
      <c r="AA427" s="338">
        <f t="shared" si="853"/>
        <v>1</v>
      </c>
      <c r="AB427" s="338">
        <f t="shared" si="856"/>
        <v>1</v>
      </c>
      <c r="AC427" s="341">
        <f t="shared" si="854"/>
        <v>304440</v>
      </c>
      <c r="AD427" s="340">
        <f t="shared" si="855"/>
        <v>0</v>
      </c>
      <c r="AE427" s="207"/>
      <c r="AF427" s="207"/>
      <c r="AG427" s="609" t="s">
        <v>1289</v>
      </c>
      <c r="AH427" s="609" t="s">
        <v>280</v>
      </c>
      <c r="AI427" s="561" t="s">
        <v>417</v>
      </c>
      <c r="AJ427" s="609" t="s">
        <v>93</v>
      </c>
      <c r="AK427" s="610">
        <v>10</v>
      </c>
      <c r="AL427" s="663">
        <v>26666</v>
      </c>
      <c r="AM427" s="612">
        <v>266660</v>
      </c>
      <c r="AN427" s="612"/>
      <c r="AO427" s="612"/>
      <c r="AP427" s="612"/>
      <c r="AQ427" s="338">
        <f t="shared" si="835"/>
        <v>1</v>
      </c>
      <c r="AR427" s="338">
        <f t="shared" si="836"/>
        <v>1</v>
      </c>
      <c r="AS427" s="338">
        <f t="shared" si="837"/>
        <v>1</v>
      </c>
      <c r="AT427" s="338">
        <f t="shared" si="838"/>
        <v>1</v>
      </c>
      <c r="AU427" s="338">
        <f t="shared" si="839"/>
        <v>1</v>
      </c>
      <c r="AV427" s="338">
        <f t="shared" si="857"/>
        <v>1</v>
      </c>
      <c r="AW427" s="341">
        <f t="shared" si="840"/>
        <v>266660</v>
      </c>
      <c r="AX427" s="340">
        <f t="shared" si="841"/>
        <v>0</v>
      </c>
      <c r="BA427" s="609" t="s">
        <v>1289</v>
      </c>
      <c r="BB427" s="609" t="s">
        <v>280</v>
      </c>
      <c r="BC427" s="561" t="s">
        <v>417</v>
      </c>
      <c r="BD427" s="609" t="s">
        <v>93</v>
      </c>
      <c r="BE427" s="610">
        <v>10</v>
      </c>
      <c r="BF427" s="663">
        <v>28751</v>
      </c>
      <c r="BG427" s="612">
        <v>287510</v>
      </c>
      <c r="BH427" s="612"/>
      <c r="BI427" s="612"/>
      <c r="BJ427" s="612"/>
      <c r="BK427" s="338">
        <f t="shared" si="842"/>
        <v>1</v>
      </c>
      <c r="BL427" s="338">
        <f t="shared" si="843"/>
        <v>1</v>
      </c>
      <c r="BM427" s="338">
        <f t="shared" si="844"/>
        <v>1</v>
      </c>
      <c r="BN427" s="338">
        <f t="shared" si="845"/>
        <v>1</v>
      </c>
      <c r="BO427" s="338">
        <f t="shared" si="846"/>
        <v>1</v>
      </c>
      <c r="BP427" s="338">
        <f t="shared" si="858"/>
        <v>1</v>
      </c>
      <c r="BQ427" s="341">
        <f t="shared" si="847"/>
        <v>287510</v>
      </c>
      <c r="BR427" s="340">
        <f t="shared" si="848"/>
        <v>0</v>
      </c>
    </row>
    <row r="428" spans="1:70" s="288" customFormat="1" ht="15.75" x14ac:dyDescent="0.2">
      <c r="A428" s="215">
        <f t="shared" si="817"/>
        <v>415</v>
      </c>
      <c r="B428" s="449" t="s">
        <v>1290</v>
      </c>
      <c r="C428" s="449" t="s">
        <v>280</v>
      </c>
      <c r="D428" s="577" t="s">
        <v>418</v>
      </c>
      <c r="E428" s="449" t="s">
        <v>93</v>
      </c>
      <c r="F428" s="450">
        <v>15</v>
      </c>
      <c r="G428" s="537"/>
      <c r="H428" s="451">
        <v>0</v>
      </c>
      <c r="I428" s="528"/>
      <c r="J428" s="528"/>
      <c r="K428" s="199"/>
      <c r="L428" s="199"/>
      <c r="M428" s="609" t="s">
        <v>1290</v>
      </c>
      <c r="N428" s="609" t="s">
        <v>280</v>
      </c>
      <c r="O428" s="561" t="s">
        <v>418</v>
      </c>
      <c r="P428" s="609" t="s">
        <v>93</v>
      </c>
      <c r="Q428" s="610">
        <v>15</v>
      </c>
      <c r="R428" s="663">
        <v>43362</v>
      </c>
      <c r="S428" s="612">
        <v>650430</v>
      </c>
      <c r="T428" s="612"/>
      <c r="U428" s="612"/>
      <c r="V428" s="612"/>
      <c r="W428" s="338">
        <f t="shared" si="849"/>
        <v>1</v>
      </c>
      <c r="X428" s="338">
        <f t="shared" si="850"/>
        <v>1</v>
      </c>
      <c r="Y428" s="338">
        <f t="shared" si="851"/>
        <v>1</v>
      </c>
      <c r="Z428" s="338">
        <f t="shared" si="852"/>
        <v>1</v>
      </c>
      <c r="AA428" s="338">
        <f t="shared" si="853"/>
        <v>1</v>
      </c>
      <c r="AB428" s="338">
        <f t="shared" si="856"/>
        <v>1</v>
      </c>
      <c r="AC428" s="341">
        <f t="shared" si="854"/>
        <v>650430</v>
      </c>
      <c r="AD428" s="340">
        <f t="shared" si="855"/>
        <v>0</v>
      </c>
      <c r="AE428" s="207"/>
      <c r="AF428" s="207"/>
      <c r="AG428" s="609" t="s">
        <v>1290</v>
      </c>
      <c r="AH428" s="609" t="s">
        <v>280</v>
      </c>
      <c r="AI428" s="561" t="s">
        <v>418</v>
      </c>
      <c r="AJ428" s="609" t="s">
        <v>93</v>
      </c>
      <c r="AK428" s="610">
        <v>15</v>
      </c>
      <c r="AL428" s="663">
        <v>40301</v>
      </c>
      <c r="AM428" s="612">
        <v>604515</v>
      </c>
      <c r="AN428" s="612"/>
      <c r="AO428" s="612"/>
      <c r="AP428" s="612"/>
      <c r="AQ428" s="338">
        <f t="shared" si="835"/>
        <v>1</v>
      </c>
      <c r="AR428" s="338">
        <f t="shared" si="836"/>
        <v>1</v>
      </c>
      <c r="AS428" s="338">
        <f t="shared" si="837"/>
        <v>1</v>
      </c>
      <c r="AT428" s="338">
        <f t="shared" si="838"/>
        <v>1</v>
      </c>
      <c r="AU428" s="338">
        <f t="shared" si="839"/>
        <v>1</v>
      </c>
      <c r="AV428" s="338">
        <f t="shared" si="857"/>
        <v>1</v>
      </c>
      <c r="AW428" s="341">
        <f t="shared" si="840"/>
        <v>604515</v>
      </c>
      <c r="AX428" s="340">
        <f t="shared" si="841"/>
        <v>0</v>
      </c>
      <c r="BA428" s="609" t="s">
        <v>1290</v>
      </c>
      <c r="BB428" s="609" t="s">
        <v>280</v>
      </c>
      <c r="BC428" s="561" t="s">
        <v>418</v>
      </c>
      <c r="BD428" s="609" t="s">
        <v>93</v>
      </c>
      <c r="BE428" s="610">
        <v>15</v>
      </c>
      <c r="BF428" s="663">
        <v>45325</v>
      </c>
      <c r="BG428" s="612">
        <v>679875</v>
      </c>
      <c r="BH428" s="612"/>
      <c r="BI428" s="612"/>
      <c r="BJ428" s="612"/>
      <c r="BK428" s="338">
        <f t="shared" si="842"/>
        <v>1</v>
      </c>
      <c r="BL428" s="338">
        <f t="shared" si="843"/>
        <v>1</v>
      </c>
      <c r="BM428" s="338">
        <f t="shared" si="844"/>
        <v>1</v>
      </c>
      <c r="BN428" s="338">
        <f t="shared" si="845"/>
        <v>1</v>
      </c>
      <c r="BO428" s="338">
        <f t="shared" si="846"/>
        <v>1</v>
      </c>
      <c r="BP428" s="338">
        <f t="shared" si="858"/>
        <v>1</v>
      </c>
      <c r="BQ428" s="341">
        <f t="shared" si="847"/>
        <v>679875</v>
      </c>
      <c r="BR428" s="340">
        <f t="shared" si="848"/>
        <v>0</v>
      </c>
    </row>
    <row r="429" spans="1:70" s="288" customFormat="1" ht="15.75" x14ac:dyDescent="0.2">
      <c r="A429" s="215">
        <f t="shared" si="817"/>
        <v>416</v>
      </c>
      <c r="B429" s="449" t="s">
        <v>1291</v>
      </c>
      <c r="C429" s="449" t="s">
        <v>280</v>
      </c>
      <c r="D429" s="577" t="s">
        <v>419</v>
      </c>
      <c r="E429" s="449" t="s">
        <v>93</v>
      </c>
      <c r="F429" s="450">
        <v>10</v>
      </c>
      <c r="G429" s="537"/>
      <c r="H429" s="451">
        <v>0</v>
      </c>
      <c r="I429" s="528"/>
      <c r="J429" s="528"/>
      <c r="K429" s="199"/>
      <c r="L429" s="199"/>
      <c r="M429" s="609" t="s">
        <v>1291</v>
      </c>
      <c r="N429" s="609" t="s">
        <v>280</v>
      </c>
      <c r="O429" s="561" t="s">
        <v>419</v>
      </c>
      <c r="P429" s="609" t="s">
        <v>93</v>
      </c>
      <c r="Q429" s="610">
        <v>10</v>
      </c>
      <c r="R429" s="663">
        <v>43362</v>
      </c>
      <c r="S429" s="612">
        <v>433620</v>
      </c>
      <c r="T429" s="612"/>
      <c r="U429" s="612"/>
      <c r="V429" s="612"/>
      <c r="W429" s="338">
        <f t="shared" si="849"/>
        <v>1</v>
      </c>
      <c r="X429" s="338">
        <f t="shared" si="850"/>
        <v>1</v>
      </c>
      <c r="Y429" s="338">
        <f t="shared" si="851"/>
        <v>1</v>
      </c>
      <c r="Z429" s="338">
        <f t="shared" si="852"/>
        <v>1</v>
      </c>
      <c r="AA429" s="338">
        <f t="shared" si="853"/>
        <v>1</v>
      </c>
      <c r="AB429" s="338">
        <f t="shared" si="856"/>
        <v>1</v>
      </c>
      <c r="AC429" s="341">
        <f t="shared" si="854"/>
        <v>433620</v>
      </c>
      <c r="AD429" s="340">
        <f t="shared" si="855"/>
        <v>0</v>
      </c>
      <c r="AE429" s="207"/>
      <c r="AF429" s="207"/>
      <c r="AG429" s="609" t="s">
        <v>1291</v>
      </c>
      <c r="AH429" s="609" t="s">
        <v>280</v>
      </c>
      <c r="AI429" s="561" t="s">
        <v>419</v>
      </c>
      <c r="AJ429" s="609" t="s">
        <v>93</v>
      </c>
      <c r="AK429" s="610">
        <v>10</v>
      </c>
      <c r="AL429" s="663">
        <v>40301</v>
      </c>
      <c r="AM429" s="612">
        <v>403010</v>
      </c>
      <c r="AN429" s="612"/>
      <c r="AO429" s="612"/>
      <c r="AP429" s="612"/>
      <c r="AQ429" s="338">
        <f t="shared" si="835"/>
        <v>1</v>
      </c>
      <c r="AR429" s="338">
        <f t="shared" si="836"/>
        <v>1</v>
      </c>
      <c r="AS429" s="338">
        <f t="shared" si="837"/>
        <v>1</v>
      </c>
      <c r="AT429" s="338">
        <f t="shared" si="838"/>
        <v>1</v>
      </c>
      <c r="AU429" s="338">
        <f t="shared" si="839"/>
        <v>1</v>
      </c>
      <c r="AV429" s="338">
        <f t="shared" si="857"/>
        <v>1</v>
      </c>
      <c r="AW429" s="341">
        <f t="shared" si="840"/>
        <v>403010</v>
      </c>
      <c r="AX429" s="340">
        <f t="shared" si="841"/>
        <v>0</v>
      </c>
      <c r="BA429" s="609" t="s">
        <v>1291</v>
      </c>
      <c r="BB429" s="609" t="s">
        <v>280</v>
      </c>
      <c r="BC429" s="561" t="s">
        <v>419</v>
      </c>
      <c r="BD429" s="609" t="s">
        <v>93</v>
      </c>
      <c r="BE429" s="610">
        <v>10</v>
      </c>
      <c r="BF429" s="663">
        <v>45325</v>
      </c>
      <c r="BG429" s="612">
        <v>453250</v>
      </c>
      <c r="BH429" s="612"/>
      <c r="BI429" s="612"/>
      <c r="BJ429" s="612"/>
      <c r="BK429" s="338">
        <f t="shared" si="842"/>
        <v>1</v>
      </c>
      <c r="BL429" s="338">
        <f t="shared" si="843"/>
        <v>1</v>
      </c>
      <c r="BM429" s="338">
        <f t="shared" si="844"/>
        <v>1</v>
      </c>
      <c r="BN429" s="338">
        <f t="shared" si="845"/>
        <v>1</v>
      </c>
      <c r="BO429" s="338">
        <f t="shared" si="846"/>
        <v>1</v>
      </c>
      <c r="BP429" s="338">
        <f t="shared" si="858"/>
        <v>1</v>
      </c>
      <c r="BQ429" s="341">
        <f t="shared" si="847"/>
        <v>453250</v>
      </c>
      <c r="BR429" s="340">
        <f t="shared" si="848"/>
        <v>0</v>
      </c>
    </row>
    <row r="430" spans="1:70" s="288" customFormat="1" ht="15.75" x14ac:dyDescent="0.2">
      <c r="A430" s="215">
        <f t="shared" si="817"/>
        <v>417</v>
      </c>
      <c r="B430" s="449" t="s">
        <v>1292</v>
      </c>
      <c r="C430" s="449" t="s">
        <v>280</v>
      </c>
      <c r="D430" s="577" t="s">
        <v>420</v>
      </c>
      <c r="E430" s="449" t="s">
        <v>93</v>
      </c>
      <c r="F430" s="450">
        <v>10</v>
      </c>
      <c r="G430" s="537"/>
      <c r="H430" s="451">
        <v>0</v>
      </c>
      <c r="I430" s="528"/>
      <c r="J430" s="528"/>
      <c r="K430" s="199"/>
      <c r="L430" s="199"/>
      <c r="M430" s="609" t="s">
        <v>1292</v>
      </c>
      <c r="N430" s="609" t="s">
        <v>280</v>
      </c>
      <c r="O430" s="561" t="s">
        <v>420</v>
      </c>
      <c r="P430" s="609" t="s">
        <v>93</v>
      </c>
      <c r="Q430" s="610">
        <v>10</v>
      </c>
      <c r="R430" s="663">
        <v>43362</v>
      </c>
      <c r="S430" s="612">
        <v>433620</v>
      </c>
      <c r="T430" s="612"/>
      <c r="U430" s="612"/>
      <c r="V430" s="612"/>
      <c r="W430" s="338">
        <f t="shared" si="849"/>
        <v>1</v>
      </c>
      <c r="X430" s="338">
        <f t="shared" si="850"/>
        <v>1</v>
      </c>
      <c r="Y430" s="338">
        <f t="shared" si="851"/>
        <v>1</v>
      </c>
      <c r="Z430" s="338">
        <f t="shared" si="852"/>
        <v>1</v>
      </c>
      <c r="AA430" s="338">
        <f t="shared" si="853"/>
        <v>1</v>
      </c>
      <c r="AB430" s="338">
        <f t="shared" si="856"/>
        <v>1</v>
      </c>
      <c r="AC430" s="341">
        <f t="shared" si="854"/>
        <v>433620</v>
      </c>
      <c r="AD430" s="340">
        <f t="shared" si="855"/>
        <v>0</v>
      </c>
      <c r="AE430" s="207"/>
      <c r="AF430" s="207"/>
      <c r="AG430" s="609" t="s">
        <v>1292</v>
      </c>
      <c r="AH430" s="609" t="s">
        <v>280</v>
      </c>
      <c r="AI430" s="561" t="s">
        <v>420</v>
      </c>
      <c r="AJ430" s="609" t="s">
        <v>93</v>
      </c>
      <c r="AK430" s="610">
        <v>10</v>
      </c>
      <c r="AL430" s="663">
        <v>40301</v>
      </c>
      <c r="AM430" s="612">
        <v>403010</v>
      </c>
      <c r="AN430" s="612"/>
      <c r="AO430" s="612"/>
      <c r="AP430" s="612"/>
      <c r="AQ430" s="338">
        <f t="shared" si="835"/>
        <v>1</v>
      </c>
      <c r="AR430" s="338">
        <f t="shared" si="836"/>
        <v>1</v>
      </c>
      <c r="AS430" s="338">
        <f t="shared" si="837"/>
        <v>1</v>
      </c>
      <c r="AT430" s="338">
        <f t="shared" si="838"/>
        <v>1</v>
      </c>
      <c r="AU430" s="338">
        <f t="shared" si="839"/>
        <v>1</v>
      </c>
      <c r="AV430" s="338">
        <f t="shared" si="857"/>
        <v>1</v>
      </c>
      <c r="AW430" s="341">
        <f t="shared" si="840"/>
        <v>403010</v>
      </c>
      <c r="AX430" s="340">
        <f t="shared" si="841"/>
        <v>0</v>
      </c>
      <c r="BA430" s="609" t="s">
        <v>1292</v>
      </c>
      <c r="BB430" s="609" t="s">
        <v>280</v>
      </c>
      <c r="BC430" s="561" t="s">
        <v>420</v>
      </c>
      <c r="BD430" s="609" t="s">
        <v>93</v>
      </c>
      <c r="BE430" s="610">
        <v>10</v>
      </c>
      <c r="BF430" s="663">
        <v>45325</v>
      </c>
      <c r="BG430" s="612">
        <v>453250</v>
      </c>
      <c r="BH430" s="612"/>
      <c r="BI430" s="612"/>
      <c r="BJ430" s="612"/>
      <c r="BK430" s="338">
        <f t="shared" si="842"/>
        <v>1</v>
      </c>
      <c r="BL430" s="338">
        <f t="shared" si="843"/>
        <v>1</v>
      </c>
      <c r="BM430" s="338">
        <f t="shared" si="844"/>
        <v>1</v>
      </c>
      <c r="BN430" s="338">
        <f t="shared" si="845"/>
        <v>1</v>
      </c>
      <c r="BO430" s="338">
        <f t="shared" si="846"/>
        <v>1</v>
      </c>
      <c r="BP430" s="338">
        <f t="shared" si="858"/>
        <v>1</v>
      </c>
      <c r="BQ430" s="341">
        <f t="shared" si="847"/>
        <v>453250</v>
      </c>
      <c r="BR430" s="340">
        <f t="shared" si="848"/>
        <v>0</v>
      </c>
    </row>
    <row r="431" spans="1:70" s="288" customFormat="1" ht="15.75" x14ac:dyDescent="0.2">
      <c r="A431" s="215">
        <f t="shared" si="817"/>
        <v>418</v>
      </c>
      <c r="B431" s="449" t="s">
        <v>1293</v>
      </c>
      <c r="C431" s="449" t="s">
        <v>280</v>
      </c>
      <c r="D431" s="577" t="s">
        <v>421</v>
      </c>
      <c r="E431" s="449" t="s">
        <v>93</v>
      </c>
      <c r="F431" s="450">
        <v>20</v>
      </c>
      <c r="G431" s="537"/>
      <c r="H431" s="451">
        <v>0</v>
      </c>
      <c r="I431" s="528"/>
      <c r="J431" s="528"/>
      <c r="K431" s="199"/>
      <c r="L431" s="199"/>
      <c r="M431" s="609" t="s">
        <v>1293</v>
      </c>
      <c r="N431" s="609" t="s">
        <v>280</v>
      </c>
      <c r="O431" s="561" t="s">
        <v>421</v>
      </c>
      <c r="P431" s="609" t="s">
        <v>93</v>
      </c>
      <c r="Q431" s="610">
        <v>20</v>
      </c>
      <c r="R431" s="663">
        <v>5483</v>
      </c>
      <c r="S431" s="612">
        <v>109660</v>
      </c>
      <c r="T431" s="612"/>
      <c r="U431" s="612"/>
      <c r="V431" s="612"/>
      <c r="W431" s="338">
        <f t="shared" si="849"/>
        <v>1</v>
      </c>
      <c r="X431" s="338">
        <f t="shared" si="850"/>
        <v>1</v>
      </c>
      <c r="Y431" s="338">
        <f t="shared" si="851"/>
        <v>1</v>
      </c>
      <c r="Z431" s="338">
        <f t="shared" si="852"/>
        <v>1</v>
      </c>
      <c r="AA431" s="338">
        <f t="shared" si="853"/>
        <v>1</v>
      </c>
      <c r="AB431" s="338">
        <f t="shared" si="856"/>
        <v>1</v>
      </c>
      <c r="AC431" s="341">
        <f t="shared" si="854"/>
        <v>109660</v>
      </c>
      <c r="AD431" s="340">
        <f t="shared" si="855"/>
        <v>0</v>
      </c>
      <c r="AE431" s="207"/>
      <c r="AF431" s="207"/>
      <c r="AG431" s="609" t="s">
        <v>1293</v>
      </c>
      <c r="AH431" s="609" t="s">
        <v>280</v>
      </c>
      <c r="AI431" s="561" t="s">
        <v>421</v>
      </c>
      <c r="AJ431" s="609" t="s">
        <v>93</v>
      </c>
      <c r="AK431" s="610">
        <v>20</v>
      </c>
      <c r="AL431" s="663">
        <v>1450</v>
      </c>
      <c r="AM431" s="612">
        <v>29000</v>
      </c>
      <c r="AN431" s="612"/>
      <c r="AO431" s="612"/>
      <c r="AP431" s="612"/>
      <c r="AQ431" s="338">
        <f t="shared" si="835"/>
        <v>1</v>
      </c>
      <c r="AR431" s="338">
        <f t="shared" si="836"/>
        <v>1</v>
      </c>
      <c r="AS431" s="338">
        <f t="shared" si="837"/>
        <v>1</v>
      </c>
      <c r="AT431" s="338">
        <f t="shared" si="838"/>
        <v>1</v>
      </c>
      <c r="AU431" s="338">
        <f t="shared" si="839"/>
        <v>1</v>
      </c>
      <c r="AV431" s="338">
        <f t="shared" si="857"/>
        <v>1</v>
      </c>
      <c r="AW431" s="341">
        <f t="shared" si="840"/>
        <v>29000</v>
      </c>
      <c r="AX431" s="340">
        <f t="shared" si="841"/>
        <v>0</v>
      </c>
      <c r="BA431" s="609" t="s">
        <v>1293</v>
      </c>
      <c r="BB431" s="609" t="s">
        <v>280</v>
      </c>
      <c r="BC431" s="561" t="s">
        <v>421</v>
      </c>
      <c r="BD431" s="609" t="s">
        <v>93</v>
      </c>
      <c r="BE431" s="610">
        <v>20</v>
      </c>
      <c r="BF431" s="663">
        <v>788</v>
      </c>
      <c r="BG431" s="612">
        <v>15760</v>
      </c>
      <c r="BH431" s="612"/>
      <c r="BI431" s="612"/>
      <c r="BJ431" s="612"/>
      <c r="BK431" s="338">
        <f t="shared" si="842"/>
        <v>1</v>
      </c>
      <c r="BL431" s="338">
        <f t="shared" si="843"/>
        <v>1</v>
      </c>
      <c r="BM431" s="338">
        <f t="shared" si="844"/>
        <v>1</v>
      </c>
      <c r="BN431" s="338">
        <f t="shared" si="845"/>
        <v>1</v>
      </c>
      <c r="BO431" s="338">
        <f t="shared" si="846"/>
        <v>1</v>
      </c>
      <c r="BP431" s="338">
        <f t="shared" si="858"/>
        <v>1</v>
      </c>
      <c r="BQ431" s="341">
        <f t="shared" si="847"/>
        <v>15760</v>
      </c>
      <c r="BR431" s="340">
        <f t="shared" si="848"/>
        <v>0</v>
      </c>
    </row>
    <row r="432" spans="1:70" s="288" customFormat="1" ht="15.75" x14ac:dyDescent="0.2">
      <c r="A432" s="215">
        <f t="shared" si="817"/>
        <v>419</v>
      </c>
      <c r="B432" s="449" t="s">
        <v>1294</v>
      </c>
      <c r="C432" s="449" t="s">
        <v>280</v>
      </c>
      <c r="D432" s="577" t="s">
        <v>422</v>
      </c>
      <c r="E432" s="449" t="s">
        <v>93</v>
      </c>
      <c r="F432" s="450">
        <v>20</v>
      </c>
      <c r="G432" s="537"/>
      <c r="H432" s="451">
        <v>0</v>
      </c>
      <c r="I432" s="528"/>
      <c r="J432" s="528"/>
      <c r="K432" s="199"/>
      <c r="L432" s="199"/>
      <c r="M432" s="609" t="s">
        <v>1294</v>
      </c>
      <c r="N432" s="609" t="s">
        <v>280</v>
      </c>
      <c r="O432" s="561" t="s">
        <v>422</v>
      </c>
      <c r="P432" s="609" t="s">
        <v>93</v>
      </c>
      <c r="Q432" s="610">
        <v>20</v>
      </c>
      <c r="R432" s="663">
        <v>6388</v>
      </c>
      <c r="S432" s="612">
        <v>127760</v>
      </c>
      <c r="T432" s="612"/>
      <c r="U432" s="612"/>
      <c r="V432" s="612"/>
      <c r="W432" s="338">
        <f t="shared" si="849"/>
        <v>1</v>
      </c>
      <c r="X432" s="338">
        <f t="shared" si="850"/>
        <v>1</v>
      </c>
      <c r="Y432" s="338">
        <f t="shared" si="851"/>
        <v>1</v>
      </c>
      <c r="Z432" s="338">
        <f t="shared" si="852"/>
        <v>1</v>
      </c>
      <c r="AA432" s="338">
        <f t="shared" si="853"/>
        <v>1</v>
      </c>
      <c r="AB432" s="338">
        <f t="shared" si="856"/>
        <v>1</v>
      </c>
      <c r="AC432" s="341">
        <f t="shared" si="854"/>
        <v>127760</v>
      </c>
      <c r="AD432" s="340">
        <f t="shared" si="855"/>
        <v>0</v>
      </c>
      <c r="AE432" s="207"/>
      <c r="AF432" s="207"/>
      <c r="AG432" s="609" t="s">
        <v>1294</v>
      </c>
      <c r="AH432" s="609" t="s">
        <v>280</v>
      </c>
      <c r="AI432" s="561" t="s">
        <v>422</v>
      </c>
      <c r="AJ432" s="609" t="s">
        <v>93</v>
      </c>
      <c r="AK432" s="610">
        <v>20</v>
      </c>
      <c r="AL432" s="663">
        <v>2527</v>
      </c>
      <c r="AM432" s="612">
        <v>50540</v>
      </c>
      <c r="AN432" s="612"/>
      <c r="AO432" s="612"/>
      <c r="AP432" s="612"/>
      <c r="AQ432" s="338">
        <f t="shared" si="835"/>
        <v>1</v>
      </c>
      <c r="AR432" s="338">
        <f t="shared" si="836"/>
        <v>1</v>
      </c>
      <c r="AS432" s="338">
        <f t="shared" si="837"/>
        <v>1</v>
      </c>
      <c r="AT432" s="338">
        <f t="shared" si="838"/>
        <v>1</v>
      </c>
      <c r="AU432" s="338">
        <f t="shared" si="839"/>
        <v>1</v>
      </c>
      <c r="AV432" s="338">
        <f t="shared" si="857"/>
        <v>1</v>
      </c>
      <c r="AW432" s="341">
        <f t="shared" si="840"/>
        <v>50540</v>
      </c>
      <c r="AX432" s="340">
        <f t="shared" si="841"/>
        <v>0</v>
      </c>
      <c r="BA432" s="609" t="s">
        <v>1294</v>
      </c>
      <c r="BB432" s="609" t="s">
        <v>280</v>
      </c>
      <c r="BC432" s="561" t="s">
        <v>422</v>
      </c>
      <c r="BD432" s="609" t="s">
        <v>93</v>
      </c>
      <c r="BE432" s="610">
        <v>20</v>
      </c>
      <c r="BF432" s="663">
        <v>2087</v>
      </c>
      <c r="BG432" s="612">
        <v>41740</v>
      </c>
      <c r="BH432" s="612"/>
      <c r="BI432" s="612"/>
      <c r="BJ432" s="612"/>
      <c r="BK432" s="338">
        <f t="shared" si="842"/>
        <v>1</v>
      </c>
      <c r="BL432" s="338">
        <f t="shared" si="843"/>
        <v>1</v>
      </c>
      <c r="BM432" s="338">
        <f t="shared" si="844"/>
        <v>1</v>
      </c>
      <c r="BN432" s="338">
        <f t="shared" si="845"/>
        <v>1</v>
      </c>
      <c r="BO432" s="338">
        <f t="shared" si="846"/>
        <v>1</v>
      </c>
      <c r="BP432" s="338">
        <f t="shared" si="858"/>
        <v>1</v>
      </c>
      <c r="BQ432" s="341">
        <f t="shared" si="847"/>
        <v>41740</v>
      </c>
      <c r="BR432" s="340">
        <f t="shared" si="848"/>
        <v>0</v>
      </c>
    </row>
    <row r="433" spans="1:70" s="288" customFormat="1" ht="15.75" x14ac:dyDescent="0.2">
      <c r="A433" s="215">
        <f t="shared" si="817"/>
        <v>420</v>
      </c>
      <c r="B433" s="449" t="s">
        <v>1295</v>
      </c>
      <c r="C433" s="449" t="s">
        <v>280</v>
      </c>
      <c r="D433" s="577" t="s">
        <v>423</v>
      </c>
      <c r="E433" s="449" t="s">
        <v>93</v>
      </c>
      <c r="F433" s="450">
        <v>20</v>
      </c>
      <c r="G433" s="537"/>
      <c r="H433" s="451">
        <v>0</v>
      </c>
      <c r="I433" s="528"/>
      <c r="J433" s="528"/>
      <c r="K433" s="199"/>
      <c r="L433" s="199"/>
      <c r="M433" s="609" t="s">
        <v>1295</v>
      </c>
      <c r="N433" s="609" t="s">
        <v>280</v>
      </c>
      <c r="O433" s="561" t="s">
        <v>423</v>
      </c>
      <c r="P433" s="609" t="s">
        <v>93</v>
      </c>
      <c r="Q433" s="610">
        <v>20</v>
      </c>
      <c r="R433" s="663">
        <v>6970</v>
      </c>
      <c r="S433" s="612">
        <v>139400</v>
      </c>
      <c r="T433" s="612"/>
      <c r="U433" s="612"/>
      <c r="V433" s="612"/>
      <c r="W433" s="338">
        <f t="shared" si="849"/>
        <v>1</v>
      </c>
      <c r="X433" s="338">
        <f t="shared" si="850"/>
        <v>1</v>
      </c>
      <c r="Y433" s="338">
        <f t="shared" si="851"/>
        <v>1</v>
      </c>
      <c r="Z433" s="338">
        <f t="shared" si="852"/>
        <v>1</v>
      </c>
      <c r="AA433" s="338">
        <f t="shared" si="853"/>
        <v>1</v>
      </c>
      <c r="AB433" s="338">
        <f t="shared" si="856"/>
        <v>1</v>
      </c>
      <c r="AC433" s="341">
        <f t="shared" si="854"/>
        <v>139400</v>
      </c>
      <c r="AD433" s="340">
        <f t="shared" si="855"/>
        <v>0</v>
      </c>
      <c r="AE433" s="207"/>
      <c r="AF433" s="207"/>
      <c r="AG433" s="609" t="s">
        <v>1295</v>
      </c>
      <c r="AH433" s="609" t="s">
        <v>280</v>
      </c>
      <c r="AI433" s="561" t="s">
        <v>423</v>
      </c>
      <c r="AJ433" s="609" t="s">
        <v>93</v>
      </c>
      <c r="AK433" s="610">
        <v>20</v>
      </c>
      <c r="AL433" s="663">
        <v>3249</v>
      </c>
      <c r="AM433" s="612">
        <v>64980</v>
      </c>
      <c r="AN433" s="612"/>
      <c r="AO433" s="612"/>
      <c r="AP433" s="612"/>
      <c r="AQ433" s="338">
        <f t="shared" si="835"/>
        <v>1</v>
      </c>
      <c r="AR433" s="338">
        <f t="shared" si="836"/>
        <v>1</v>
      </c>
      <c r="AS433" s="338">
        <f t="shared" si="837"/>
        <v>1</v>
      </c>
      <c r="AT433" s="338">
        <f t="shared" si="838"/>
        <v>1</v>
      </c>
      <c r="AU433" s="338">
        <f t="shared" si="839"/>
        <v>1</v>
      </c>
      <c r="AV433" s="338">
        <f t="shared" si="857"/>
        <v>1</v>
      </c>
      <c r="AW433" s="341">
        <f t="shared" si="840"/>
        <v>64980</v>
      </c>
      <c r="AX433" s="340">
        <f t="shared" si="841"/>
        <v>0</v>
      </c>
      <c r="BA433" s="609" t="s">
        <v>1295</v>
      </c>
      <c r="BB433" s="609" t="s">
        <v>280</v>
      </c>
      <c r="BC433" s="561" t="s">
        <v>423</v>
      </c>
      <c r="BD433" s="609" t="s">
        <v>93</v>
      </c>
      <c r="BE433" s="610">
        <v>20</v>
      </c>
      <c r="BF433" s="663">
        <v>2971</v>
      </c>
      <c r="BG433" s="612">
        <v>59420</v>
      </c>
      <c r="BH433" s="612"/>
      <c r="BI433" s="612"/>
      <c r="BJ433" s="612"/>
      <c r="BK433" s="338">
        <f t="shared" si="842"/>
        <v>1</v>
      </c>
      <c r="BL433" s="338">
        <f t="shared" si="843"/>
        <v>1</v>
      </c>
      <c r="BM433" s="338">
        <f t="shared" si="844"/>
        <v>1</v>
      </c>
      <c r="BN433" s="338">
        <f t="shared" si="845"/>
        <v>1</v>
      </c>
      <c r="BO433" s="338">
        <f t="shared" si="846"/>
        <v>1</v>
      </c>
      <c r="BP433" s="338">
        <f t="shared" si="858"/>
        <v>1</v>
      </c>
      <c r="BQ433" s="341">
        <f t="shared" si="847"/>
        <v>59420</v>
      </c>
      <c r="BR433" s="340">
        <f t="shared" si="848"/>
        <v>0</v>
      </c>
    </row>
    <row r="434" spans="1:70" s="288" customFormat="1" ht="15.75" x14ac:dyDescent="0.2">
      <c r="A434" s="215">
        <f t="shared" si="817"/>
        <v>421</v>
      </c>
      <c r="B434" s="449" t="s">
        <v>1296</v>
      </c>
      <c r="C434" s="449" t="s">
        <v>280</v>
      </c>
      <c r="D434" s="577" t="s">
        <v>424</v>
      </c>
      <c r="E434" s="449" t="s">
        <v>93</v>
      </c>
      <c r="F434" s="450">
        <v>10</v>
      </c>
      <c r="G434" s="537"/>
      <c r="H434" s="451">
        <v>0</v>
      </c>
      <c r="I434" s="528"/>
      <c r="J434" s="528"/>
      <c r="K434" s="199"/>
      <c r="L434" s="199"/>
      <c r="M434" s="609" t="s">
        <v>1296</v>
      </c>
      <c r="N434" s="609" t="s">
        <v>280</v>
      </c>
      <c r="O434" s="561" t="s">
        <v>424</v>
      </c>
      <c r="P434" s="609" t="s">
        <v>93</v>
      </c>
      <c r="Q434" s="610">
        <v>10</v>
      </c>
      <c r="R434" s="663">
        <v>10095</v>
      </c>
      <c r="S434" s="612">
        <v>100950</v>
      </c>
      <c r="T434" s="612"/>
      <c r="U434" s="612"/>
      <c r="V434" s="612"/>
      <c r="W434" s="338">
        <f t="shared" si="849"/>
        <v>1</v>
      </c>
      <c r="X434" s="338">
        <f t="shared" si="850"/>
        <v>1</v>
      </c>
      <c r="Y434" s="338">
        <f t="shared" si="851"/>
        <v>1</v>
      </c>
      <c r="Z434" s="338">
        <f t="shared" si="852"/>
        <v>1</v>
      </c>
      <c r="AA434" s="338">
        <f t="shared" si="853"/>
        <v>1</v>
      </c>
      <c r="AB434" s="338">
        <f t="shared" si="856"/>
        <v>1</v>
      </c>
      <c r="AC434" s="341">
        <f t="shared" si="854"/>
        <v>100950</v>
      </c>
      <c r="AD434" s="340">
        <f t="shared" si="855"/>
        <v>0</v>
      </c>
      <c r="AE434" s="207"/>
      <c r="AF434" s="207"/>
      <c r="AG434" s="609" t="s">
        <v>1296</v>
      </c>
      <c r="AH434" s="609" t="s">
        <v>280</v>
      </c>
      <c r="AI434" s="561" t="s">
        <v>424</v>
      </c>
      <c r="AJ434" s="609" t="s">
        <v>93</v>
      </c>
      <c r="AK434" s="610">
        <v>10</v>
      </c>
      <c r="AL434" s="663">
        <v>6338</v>
      </c>
      <c r="AM434" s="612">
        <v>63380</v>
      </c>
      <c r="AN434" s="612"/>
      <c r="AO434" s="612"/>
      <c r="AP434" s="612"/>
      <c r="AQ434" s="338">
        <f t="shared" si="835"/>
        <v>1</v>
      </c>
      <c r="AR434" s="338">
        <f t="shared" si="836"/>
        <v>1</v>
      </c>
      <c r="AS434" s="338">
        <f t="shared" si="837"/>
        <v>1</v>
      </c>
      <c r="AT434" s="338">
        <f t="shared" si="838"/>
        <v>1</v>
      </c>
      <c r="AU434" s="338">
        <f t="shared" si="839"/>
        <v>1</v>
      </c>
      <c r="AV434" s="338">
        <f t="shared" si="857"/>
        <v>1</v>
      </c>
      <c r="AW434" s="341">
        <f t="shared" si="840"/>
        <v>63380</v>
      </c>
      <c r="AX434" s="340">
        <f t="shared" si="841"/>
        <v>0</v>
      </c>
      <c r="BA434" s="609" t="s">
        <v>1296</v>
      </c>
      <c r="BB434" s="609" t="s">
        <v>280</v>
      </c>
      <c r="BC434" s="561" t="s">
        <v>424</v>
      </c>
      <c r="BD434" s="609" t="s">
        <v>93</v>
      </c>
      <c r="BE434" s="610">
        <v>10</v>
      </c>
      <c r="BF434" s="663">
        <v>6895</v>
      </c>
      <c r="BG434" s="612">
        <v>68950</v>
      </c>
      <c r="BH434" s="612"/>
      <c r="BI434" s="612"/>
      <c r="BJ434" s="612"/>
      <c r="BK434" s="338">
        <f t="shared" si="842"/>
        <v>1</v>
      </c>
      <c r="BL434" s="338">
        <f t="shared" si="843"/>
        <v>1</v>
      </c>
      <c r="BM434" s="338">
        <f t="shared" si="844"/>
        <v>1</v>
      </c>
      <c r="BN434" s="338">
        <f t="shared" si="845"/>
        <v>1</v>
      </c>
      <c r="BO434" s="338">
        <f t="shared" si="846"/>
        <v>1</v>
      </c>
      <c r="BP434" s="338">
        <f t="shared" si="858"/>
        <v>1</v>
      </c>
      <c r="BQ434" s="341">
        <f t="shared" si="847"/>
        <v>68950</v>
      </c>
      <c r="BR434" s="340">
        <f t="shared" si="848"/>
        <v>0</v>
      </c>
    </row>
    <row r="435" spans="1:70" s="288" customFormat="1" ht="15.75" x14ac:dyDescent="0.2">
      <c r="A435" s="215">
        <f t="shared" si="817"/>
        <v>422</v>
      </c>
      <c r="B435" s="449" t="s">
        <v>1297</v>
      </c>
      <c r="C435" s="449" t="s">
        <v>280</v>
      </c>
      <c r="D435" s="577" t="s">
        <v>425</v>
      </c>
      <c r="E435" s="449" t="s">
        <v>93</v>
      </c>
      <c r="F435" s="450">
        <v>20</v>
      </c>
      <c r="G435" s="537"/>
      <c r="H435" s="451">
        <v>0</v>
      </c>
      <c r="I435" s="528"/>
      <c r="J435" s="528"/>
      <c r="K435" s="199"/>
      <c r="L435" s="199"/>
      <c r="M435" s="609" t="s">
        <v>1297</v>
      </c>
      <c r="N435" s="609" t="s">
        <v>280</v>
      </c>
      <c r="O435" s="561" t="s">
        <v>425</v>
      </c>
      <c r="P435" s="609" t="s">
        <v>93</v>
      </c>
      <c r="Q435" s="610">
        <v>20</v>
      </c>
      <c r="R435" s="663">
        <v>13005</v>
      </c>
      <c r="S435" s="612">
        <v>260100</v>
      </c>
      <c r="T435" s="612"/>
      <c r="U435" s="612"/>
      <c r="V435" s="612"/>
      <c r="W435" s="338">
        <f t="shared" si="849"/>
        <v>1</v>
      </c>
      <c r="X435" s="338">
        <f t="shared" si="850"/>
        <v>1</v>
      </c>
      <c r="Y435" s="338">
        <f t="shared" si="851"/>
        <v>1</v>
      </c>
      <c r="Z435" s="338">
        <f t="shared" si="852"/>
        <v>1</v>
      </c>
      <c r="AA435" s="338">
        <f t="shared" si="853"/>
        <v>1</v>
      </c>
      <c r="AB435" s="338">
        <f t="shared" si="856"/>
        <v>1</v>
      </c>
      <c r="AC435" s="341">
        <f t="shared" si="854"/>
        <v>260100</v>
      </c>
      <c r="AD435" s="340">
        <f t="shared" si="855"/>
        <v>0</v>
      </c>
      <c r="AE435" s="207"/>
      <c r="AF435" s="207"/>
      <c r="AG435" s="609" t="s">
        <v>1297</v>
      </c>
      <c r="AH435" s="609" t="s">
        <v>280</v>
      </c>
      <c r="AI435" s="561" t="s">
        <v>425</v>
      </c>
      <c r="AJ435" s="609" t="s">
        <v>93</v>
      </c>
      <c r="AK435" s="610">
        <v>20</v>
      </c>
      <c r="AL435" s="663">
        <v>14009</v>
      </c>
      <c r="AM435" s="612">
        <v>280180</v>
      </c>
      <c r="AN435" s="612"/>
      <c r="AO435" s="612"/>
      <c r="AP435" s="612"/>
      <c r="AQ435" s="338">
        <f t="shared" si="835"/>
        <v>1</v>
      </c>
      <c r="AR435" s="338">
        <f t="shared" si="836"/>
        <v>1</v>
      </c>
      <c r="AS435" s="338">
        <f t="shared" si="837"/>
        <v>1</v>
      </c>
      <c r="AT435" s="338">
        <f t="shared" si="838"/>
        <v>1</v>
      </c>
      <c r="AU435" s="338">
        <f t="shared" si="839"/>
        <v>1</v>
      </c>
      <c r="AV435" s="338">
        <f t="shared" si="857"/>
        <v>1</v>
      </c>
      <c r="AW435" s="341">
        <f t="shared" si="840"/>
        <v>280180</v>
      </c>
      <c r="AX435" s="340">
        <f t="shared" si="841"/>
        <v>0</v>
      </c>
      <c r="BA435" s="609" t="s">
        <v>1297</v>
      </c>
      <c r="BB435" s="609" t="s">
        <v>280</v>
      </c>
      <c r="BC435" s="561" t="s">
        <v>425</v>
      </c>
      <c r="BD435" s="609" t="s">
        <v>93</v>
      </c>
      <c r="BE435" s="610">
        <v>20</v>
      </c>
      <c r="BF435" s="663">
        <v>11331</v>
      </c>
      <c r="BG435" s="612">
        <v>226620</v>
      </c>
      <c r="BH435" s="612"/>
      <c r="BI435" s="612"/>
      <c r="BJ435" s="612"/>
      <c r="BK435" s="338">
        <f t="shared" si="842"/>
        <v>1</v>
      </c>
      <c r="BL435" s="338">
        <f t="shared" si="843"/>
        <v>1</v>
      </c>
      <c r="BM435" s="338">
        <f t="shared" si="844"/>
        <v>1</v>
      </c>
      <c r="BN435" s="338">
        <f t="shared" si="845"/>
        <v>1</v>
      </c>
      <c r="BO435" s="338">
        <f t="shared" si="846"/>
        <v>1</v>
      </c>
      <c r="BP435" s="338">
        <f t="shared" si="858"/>
        <v>1</v>
      </c>
      <c r="BQ435" s="341">
        <f t="shared" si="847"/>
        <v>226620</v>
      </c>
      <c r="BR435" s="340">
        <f t="shared" si="848"/>
        <v>0</v>
      </c>
    </row>
    <row r="436" spans="1:70" s="288" customFormat="1" ht="15.75" x14ac:dyDescent="0.2">
      <c r="A436" s="215">
        <f t="shared" si="817"/>
        <v>423</v>
      </c>
      <c r="B436" s="449" t="s">
        <v>1298</v>
      </c>
      <c r="C436" s="449" t="s">
        <v>280</v>
      </c>
      <c r="D436" s="577" t="s">
        <v>426</v>
      </c>
      <c r="E436" s="449" t="s">
        <v>93</v>
      </c>
      <c r="F436" s="450">
        <v>10</v>
      </c>
      <c r="G436" s="537"/>
      <c r="H436" s="451">
        <v>0</v>
      </c>
      <c r="I436" s="528"/>
      <c r="J436" s="528"/>
      <c r="K436" s="199"/>
      <c r="L436" s="199"/>
      <c r="M436" s="609" t="s">
        <v>1298</v>
      </c>
      <c r="N436" s="609" t="s">
        <v>280</v>
      </c>
      <c r="O436" s="561" t="s">
        <v>426</v>
      </c>
      <c r="P436" s="609" t="s">
        <v>93</v>
      </c>
      <c r="Q436" s="610">
        <v>10</v>
      </c>
      <c r="R436" s="663">
        <v>23278</v>
      </c>
      <c r="S436" s="612">
        <v>232780</v>
      </c>
      <c r="T436" s="612"/>
      <c r="U436" s="612"/>
      <c r="V436" s="612"/>
      <c r="W436" s="338">
        <f t="shared" si="849"/>
        <v>1</v>
      </c>
      <c r="X436" s="338">
        <f t="shared" si="850"/>
        <v>1</v>
      </c>
      <c r="Y436" s="338">
        <f t="shared" si="851"/>
        <v>1</v>
      </c>
      <c r="Z436" s="338">
        <f t="shared" si="852"/>
        <v>1</v>
      </c>
      <c r="AA436" s="338">
        <f t="shared" si="853"/>
        <v>1</v>
      </c>
      <c r="AB436" s="338">
        <f t="shared" si="856"/>
        <v>1</v>
      </c>
      <c r="AC436" s="341">
        <f t="shared" si="854"/>
        <v>232780</v>
      </c>
      <c r="AD436" s="340">
        <f t="shared" si="855"/>
        <v>0</v>
      </c>
      <c r="AE436" s="207"/>
      <c r="AF436" s="207"/>
      <c r="AG436" s="609" t="s">
        <v>1298</v>
      </c>
      <c r="AH436" s="609" t="s">
        <v>280</v>
      </c>
      <c r="AI436" s="561" t="s">
        <v>426</v>
      </c>
      <c r="AJ436" s="609" t="s">
        <v>93</v>
      </c>
      <c r="AK436" s="610">
        <v>10</v>
      </c>
      <c r="AL436" s="663">
        <v>25308</v>
      </c>
      <c r="AM436" s="612">
        <v>253080</v>
      </c>
      <c r="AN436" s="612"/>
      <c r="AO436" s="612"/>
      <c r="AP436" s="612"/>
      <c r="AQ436" s="338">
        <f t="shared" si="835"/>
        <v>1</v>
      </c>
      <c r="AR436" s="338">
        <f t="shared" si="836"/>
        <v>1</v>
      </c>
      <c r="AS436" s="338">
        <f t="shared" si="837"/>
        <v>1</v>
      </c>
      <c r="AT436" s="338">
        <f t="shared" si="838"/>
        <v>1</v>
      </c>
      <c r="AU436" s="338">
        <f t="shared" si="839"/>
        <v>1</v>
      </c>
      <c r="AV436" s="338">
        <f t="shared" si="857"/>
        <v>1</v>
      </c>
      <c r="AW436" s="341">
        <f t="shared" si="840"/>
        <v>253080</v>
      </c>
      <c r="AX436" s="340">
        <f t="shared" si="841"/>
        <v>0</v>
      </c>
      <c r="BA436" s="609" t="s">
        <v>1298</v>
      </c>
      <c r="BB436" s="609" t="s">
        <v>280</v>
      </c>
      <c r="BC436" s="561" t="s">
        <v>426</v>
      </c>
      <c r="BD436" s="609" t="s">
        <v>93</v>
      </c>
      <c r="BE436" s="610">
        <v>10</v>
      </c>
      <c r="BF436" s="663">
        <v>26117</v>
      </c>
      <c r="BG436" s="612">
        <v>261170</v>
      </c>
      <c r="BH436" s="612"/>
      <c r="BI436" s="612"/>
      <c r="BJ436" s="612"/>
      <c r="BK436" s="338">
        <f t="shared" si="842"/>
        <v>1</v>
      </c>
      <c r="BL436" s="338">
        <f t="shared" si="843"/>
        <v>1</v>
      </c>
      <c r="BM436" s="338">
        <f t="shared" si="844"/>
        <v>1</v>
      </c>
      <c r="BN436" s="338">
        <f t="shared" si="845"/>
        <v>1</v>
      </c>
      <c r="BO436" s="338">
        <f t="shared" si="846"/>
        <v>1</v>
      </c>
      <c r="BP436" s="338">
        <f t="shared" si="858"/>
        <v>1</v>
      </c>
      <c r="BQ436" s="341">
        <f t="shared" si="847"/>
        <v>261170</v>
      </c>
      <c r="BR436" s="340">
        <f t="shared" si="848"/>
        <v>0</v>
      </c>
    </row>
    <row r="437" spans="1:70" s="288" customFormat="1" ht="15.75" x14ac:dyDescent="0.2">
      <c r="A437" s="215">
        <f t="shared" si="817"/>
        <v>424</v>
      </c>
      <c r="B437" s="449" t="s">
        <v>1299</v>
      </c>
      <c r="C437" s="449" t="s">
        <v>280</v>
      </c>
      <c r="D437" s="577" t="s">
        <v>427</v>
      </c>
      <c r="E437" s="449" t="s">
        <v>93</v>
      </c>
      <c r="F437" s="450">
        <v>2</v>
      </c>
      <c r="G437" s="537"/>
      <c r="H437" s="451">
        <v>0</v>
      </c>
      <c r="I437" s="528"/>
      <c r="J437" s="528"/>
      <c r="K437" s="199"/>
      <c r="L437" s="199"/>
      <c r="M437" s="609" t="s">
        <v>1299</v>
      </c>
      <c r="N437" s="609" t="s">
        <v>280</v>
      </c>
      <c r="O437" s="561" t="s">
        <v>427</v>
      </c>
      <c r="P437" s="609" t="s">
        <v>93</v>
      </c>
      <c r="Q437" s="610">
        <v>2</v>
      </c>
      <c r="R437" s="663">
        <v>34998</v>
      </c>
      <c r="S437" s="612">
        <v>69996</v>
      </c>
      <c r="T437" s="612"/>
      <c r="U437" s="612"/>
      <c r="V437" s="612"/>
      <c r="W437" s="338">
        <f t="shared" ref="W437:W448" si="859">IF(EXACT(VLOOKUP(M437,OFERTA_0,3,FALSE),O437),1,0)</f>
        <v>1</v>
      </c>
      <c r="X437" s="338">
        <f t="shared" ref="X437:X448" si="860">IF(EXACT(VLOOKUP(M437,OFERTA_0,4,FALSE),P437),1,0)</f>
        <v>1</v>
      </c>
      <c r="Y437" s="338">
        <f t="shared" ref="Y437:Y448" si="861">IF(EXACT(VLOOKUP(M437,OFERTA_0,5,FALSE),Q437),1,0)</f>
        <v>1</v>
      </c>
      <c r="Z437" s="338">
        <f t="shared" ref="Z437:Z448" si="862">IF(R437=0,0,1)</f>
        <v>1</v>
      </c>
      <c r="AA437" s="338">
        <f t="shared" ref="AA437:AA448" si="863">IF(S437=0,0,1)</f>
        <v>1</v>
      </c>
      <c r="AB437" s="338">
        <f t="shared" si="856"/>
        <v>1</v>
      </c>
      <c r="AC437" s="341">
        <f t="shared" ref="AC437:AC448" si="864">ROUND(S437,0)</f>
        <v>69996</v>
      </c>
      <c r="AD437" s="340">
        <f t="shared" ref="AD437:AD448" si="865">S437-AC437</f>
        <v>0</v>
      </c>
      <c r="AE437" s="207"/>
      <c r="AF437" s="207"/>
      <c r="AG437" s="609" t="s">
        <v>1299</v>
      </c>
      <c r="AH437" s="609" t="s">
        <v>280</v>
      </c>
      <c r="AI437" s="561" t="s">
        <v>427</v>
      </c>
      <c r="AJ437" s="609" t="s">
        <v>93</v>
      </c>
      <c r="AK437" s="610">
        <v>2</v>
      </c>
      <c r="AL437" s="663">
        <v>37140</v>
      </c>
      <c r="AM437" s="612">
        <v>74280</v>
      </c>
      <c r="AN437" s="612"/>
      <c r="AO437" s="612"/>
      <c r="AP437" s="612"/>
      <c r="AQ437" s="338">
        <f t="shared" si="835"/>
        <v>1</v>
      </c>
      <c r="AR437" s="338">
        <f t="shared" si="836"/>
        <v>1</v>
      </c>
      <c r="AS437" s="338">
        <f t="shared" si="837"/>
        <v>1</v>
      </c>
      <c r="AT437" s="338">
        <f t="shared" si="838"/>
        <v>1</v>
      </c>
      <c r="AU437" s="338">
        <f t="shared" si="839"/>
        <v>1</v>
      </c>
      <c r="AV437" s="338">
        <f t="shared" si="857"/>
        <v>1</v>
      </c>
      <c r="AW437" s="341">
        <f t="shared" si="840"/>
        <v>74280</v>
      </c>
      <c r="AX437" s="340">
        <f t="shared" si="841"/>
        <v>0</v>
      </c>
      <c r="BA437" s="609" t="s">
        <v>1299</v>
      </c>
      <c r="BB437" s="609" t="s">
        <v>280</v>
      </c>
      <c r="BC437" s="561" t="s">
        <v>427</v>
      </c>
      <c r="BD437" s="609" t="s">
        <v>93</v>
      </c>
      <c r="BE437" s="610">
        <v>2</v>
      </c>
      <c r="BF437" s="663">
        <v>41870</v>
      </c>
      <c r="BG437" s="612">
        <v>83740</v>
      </c>
      <c r="BH437" s="612"/>
      <c r="BI437" s="612"/>
      <c r="BJ437" s="612"/>
      <c r="BK437" s="338">
        <f t="shared" si="842"/>
        <v>1</v>
      </c>
      <c r="BL437" s="338">
        <f t="shared" si="843"/>
        <v>1</v>
      </c>
      <c r="BM437" s="338">
        <f t="shared" si="844"/>
        <v>1</v>
      </c>
      <c r="BN437" s="338">
        <f t="shared" si="845"/>
        <v>1</v>
      </c>
      <c r="BO437" s="338">
        <f t="shared" si="846"/>
        <v>1</v>
      </c>
      <c r="BP437" s="338">
        <f t="shared" si="858"/>
        <v>1</v>
      </c>
      <c r="BQ437" s="341">
        <f t="shared" si="847"/>
        <v>83740</v>
      </c>
      <c r="BR437" s="340">
        <f t="shared" si="848"/>
        <v>0</v>
      </c>
    </row>
    <row r="438" spans="1:70" s="288" customFormat="1" ht="15.75" x14ac:dyDescent="0.2">
      <c r="A438" s="215">
        <f t="shared" si="817"/>
        <v>425</v>
      </c>
      <c r="B438" s="449" t="s">
        <v>1300</v>
      </c>
      <c r="C438" s="449" t="s">
        <v>280</v>
      </c>
      <c r="D438" s="577" t="s">
        <v>428</v>
      </c>
      <c r="E438" s="449" t="s">
        <v>93</v>
      </c>
      <c r="F438" s="450">
        <v>2</v>
      </c>
      <c r="G438" s="537"/>
      <c r="H438" s="451">
        <v>0</v>
      </c>
      <c r="I438" s="528"/>
      <c r="J438" s="528"/>
      <c r="K438" s="199"/>
      <c r="L438" s="199"/>
      <c r="M438" s="609" t="s">
        <v>1300</v>
      </c>
      <c r="N438" s="609" t="s">
        <v>280</v>
      </c>
      <c r="O438" s="561" t="s">
        <v>428</v>
      </c>
      <c r="P438" s="609" t="s">
        <v>93</v>
      </c>
      <c r="Q438" s="610">
        <v>2</v>
      </c>
      <c r="R438" s="663">
        <v>58253</v>
      </c>
      <c r="S438" s="612">
        <v>116506</v>
      </c>
      <c r="T438" s="612"/>
      <c r="U438" s="612"/>
      <c r="V438" s="612"/>
      <c r="W438" s="338">
        <f t="shared" si="859"/>
        <v>1</v>
      </c>
      <c r="X438" s="338">
        <f t="shared" si="860"/>
        <v>1</v>
      </c>
      <c r="Y438" s="338">
        <f t="shared" si="861"/>
        <v>1</v>
      </c>
      <c r="Z438" s="338">
        <f t="shared" si="862"/>
        <v>1</v>
      </c>
      <c r="AA438" s="338">
        <f t="shared" si="863"/>
        <v>1</v>
      </c>
      <c r="AB438" s="338">
        <f>PRODUCT(W438:AA438)</f>
        <v>1</v>
      </c>
      <c r="AC438" s="341">
        <f t="shared" si="864"/>
        <v>116506</v>
      </c>
      <c r="AD438" s="340">
        <f t="shared" si="865"/>
        <v>0</v>
      </c>
      <c r="AE438" s="207"/>
      <c r="AF438" s="207"/>
      <c r="AG438" s="609" t="s">
        <v>1300</v>
      </c>
      <c r="AH438" s="609" t="s">
        <v>280</v>
      </c>
      <c r="AI438" s="561" t="s">
        <v>428</v>
      </c>
      <c r="AJ438" s="609" t="s">
        <v>93</v>
      </c>
      <c r="AK438" s="610">
        <v>2</v>
      </c>
      <c r="AL438" s="663">
        <v>63468</v>
      </c>
      <c r="AM438" s="612">
        <v>126936</v>
      </c>
      <c r="AN438" s="612"/>
      <c r="AO438" s="612"/>
      <c r="AP438" s="612"/>
      <c r="AQ438" s="338">
        <f t="shared" si="835"/>
        <v>1</v>
      </c>
      <c r="AR438" s="338">
        <f t="shared" si="836"/>
        <v>1</v>
      </c>
      <c r="AS438" s="338">
        <f t="shared" si="837"/>
        <v>1</v>
      </c>
      <c r="AT438" s="338">
        <f t="shared" si="838"/>
        <v>1</v>
      </c>
      <c r="AU438" s="338">
        <f t="shared" si="839"/>
        <v>1</v>
      </c>
      <c r="AV438" s="338">
        <f>PRODUCT(AQ438:AU438)</f>
        <v>1</v>
      </c>
      <c r="AW438" s="341">
        <f t="shared" si="840"/>
        <v>126936</v>
      </c>
      <c r="AX438" s="340">
        <f t="shared" si="841"/>
        <v>0</v>
      </c>
      <c r="BA438" s="609" t="s">
        <v>1300</v>
      </c>
      <c r="BB438" s="609" t="s">
        <v>280</v>
      </c>
      <c r="BC438" s="561" t="s">
        <v>428</v>
      </c>
      <c r="BD438" s="609" t="s">
        <v>93</v>
      </c>
      <c r="BE438" s="610">
        <v>2</v>
      </c>
      <c r="BF438" s="663">
        <v>77384</v>
      </c>
      <c r="BG438" s="612">
        <v>154768</v>
      </c>
      <c r="BH438" s="612"/>
      <c r="BI438" s="612"/>
      <c r="BJ438" s="612"/>
      <c r="BK438" s="338">
        <f t="shared" si="842"/>
        <v>1</v>
      </c>
      <c r="BL438" s="338">
        <f t="shared" si="843"/>
        <v>1</v>
      </c>
      <c r="BM438" s="338">
        <f t="shared" si="844"/>
        <v>1</v>
      </c>
      <c r="BN438" s="338">
        <f t="shared" si="845"/>
        <v>1</v>
      </c>
      <c r="BO438" s="338">
        <f t="shared" si="846"/>
        <v>1</v>
      </c>
      <c r="BP438" s="338">
        <f>PRODUCT(BK438:BO438)</f>
        <v>1</v>
      </c>
      <c r="BQ438" s="341">
        <f t="shared" si="847"/>
        <v>154768</v>
      </c>
      <c r="BR438" s="340">
        <f t="shared" si="848"/>
        <v>0</v>
      </c>
    </row>
    <row r="439" spans="1:70" s="288" customFormat="1" ht="15.75" x14ac:dyDescent="0.2">
      <c r="A439" s="215">
        <f t="shared" si="817"/>
        <v>426</v>
      </c>
      <c r="B439" s="449" t="s">
        <v>1301</v>
      </c>
      <c r="C439" s="449" t="s">
        <v>280</v>
      </c>
      <c r="D439" s="577" t="s">
        <v>429</v>
      </c>
      <c r="E439" s="449" t="s">
        <v>93</v>
      </c>
      <c r="F439" s="450">
        <v>40</v>
      </c>
      <c r="G439" s="537"/>
      <c r="H439" s="451">
        <v>0</v>
      </c>
      <c r="I439" s="528"/>
      <c r="J439" s="528"/>
      <c r="K439" s="199"/>
      <c r="L439" s="199"/>
      <c r="M439" s="609" t="s">
        <v>1301</v>
      </c>
      <c r="N439" s="609" t="s">
        <v>280</v>
      </c>
      <c r="O439" s="561" t="s">
        <v>429</v>
      </c>
      <c r="P439" s="609" t="s">
        <v>93</v>
      </c>
      <c r="Q439" s="610">
        <v>40</v>
      </c>
      <c r="R439" s="663">
        <v>28371</v>
      </c>
      <c r="S439" s="612">
        <v>1134840</v>
      </c>
      <c r="T439" s="612"/>
      <c r="U439" s="612"/>
      <c r="V439" s="612"/>
      <c r="W439" s="338">
        <f t="shared" si="859"/>
        <v>1</v>
      </c>
      <c r="X439" s="338">
        <f t="shared" si="860"/>
        <v>1</v>
      </c>
      <c r="Y439" s="338">
        <f t="shared" si="861"/>
        <v>1</v>
      </c>
      <c r="Z439" s="338">
        <f t="shared" si="862"/>
        <v>1</v>
      </c>
      <c r="AA439" s="338">
        <f t="shared" si="863"/>
        <v>1</v>
      </c>
      <c r="AB439" s="338">
        <f t="shared" ref="AB439:AB448" si="866">PRODUCT(W439:AA439)</f>
        <v>1</v>
      </c>
      <c r="AC439" s="341">
        <f t="shared" si="864"/>
        <v>1134840</v>
      </c>
      <c r="AD439" s="340">
        <f t="shared" si="865"/>
        <v>0</v>
      </c>
      <c r="AE439" s="207"/>
      <c r="AF439" s="207"/>
      <c r="AG439" s="609" t="s">
        <v>1301</v>
      </c>
      <c r="AH439" s="609" t="s">
        <v>280</v>
      </c>
      <c r="AI439" s="561" t="s">
        <v>429</v>
      </c>
      <c r="AJ439" s="609" t="s">
        <v>93</v>
      </c>
      <c r="AK439" s="610">
        <v>40</v>
      </c>
      <c r="AL439" s="663">
        <v>13812</v>
      </c>
      <c r="AM439" s="612">
        <v>552480</v>
      </c>
      <c r="AN439" s="612"/>
      <c r="AO439" s="612"/>
      <c r="AP439" s="612"/>
      <c r="AQ439" s="338">
        <f t="shared" si="835"/>
        <v>1</v>
      </c>
      <c r="AR439" s="338">
        <f t="shared" si="836"/>
        <v>1</v>
      </c>
      <c r="AS439" s="338">
        <f t="shared" si="837"/>
        <v>1</v>
      </c>
      <c r="AT439" s="338">
        <f t="shared" si="838"/>
        <v>1</v>
      </c>
      <c r="AU439" s="338">
        <f t="shared" si="839"/>
        <v>1</v>
      </c>
      <c r="AV439" s="338">
        <f t="shared" ref="AV439:AV448" si="867">PRODUCT(AQ439:AU439)</f>
        <v>1</v>
      </c>
      <c r="AW439" s="341">
        <f t="shared" si="840"/>
        <v>552480</v>
      </c>
      <c r="AX439" s="340">
        <f t="shared" si="841"/>
        <v>0</v>
      </c>
      <c r="BA439" s="609" t="s">
        <v>1301</v>
      </c>
      <c r="BB439" s="609" t="s">
        <v>280</v>
      </c>
      <c r="BC439" s="561" t="s">
        <v>429</v>
      </c>
      <c r="BD439" s="609" t="s">
        <v>93</v>
      </c>
      <c r="BE439" s="610">
        <v>40</v>
      </c>
      <c r="BF439" s="663">
        <v>28881</v>
      </c>
      <c r="BG439" s="612">
        <v>1155240</v>
      </c>
      <c r="BH439" s="612"/>
      <c r="BI439" s="612"/>
      <c r="BJ439" s="612"/>
      <c r="BK439" s="338">
        <f t="shared" si="842"/>
        <v>1</v>
      </c>
      <c r="BL439" s="338">
        <f t="shared" si="843"/>
        <v>1</v>
      </c>
      <c r="BM439" s="338">
        <f t="shared" si="844"/>
        <v>1</v>
      </c>
      <c r="BN439" s="338">
        <f t="shared" si="845"/>
        <v>1</v>
      </c>
      <c r="BO439" s="338">
        <f t="shared" si="846"/>
        <v>1</v>
      </c>
      <c r="BP439" s="338">
        <f t="shared" ref="BP439:BP448" si="868">PRODUCT(BK439:BO439)</f>
        <v>1</v>
      </c>
      <c r="BQ439" s="341">
        <f t="shared" si="847"/>
        <v>1155240</v>
      </c>
      <c r="BR439" s="340">
        <f t="shared" si="848"/>
        <v>0</v>
      </c>
    </row>
    <row r="440" spans="1:70" s="288" customFormat="1" ht="15.75" x14ac:dyDescent="0.2">
      <c r="A440" s="215">
        <f t="shared" si="817"/>
        <v>427</v>
      </c>
      <c r="B440" s="449" t="s">
        <v>1302</v>
      </c>
      <c r="C440" s="449" t="s">
        <v>280</v>
      </c>
      <c r="D440" s="577" t="s">
        <v>430</v>
      </c>
      <c r="E440" s="449" t="s">
        <v>93</v>
      </c>
      <c r="F440" s="450">
        <v>10</v>
      </c>
      <c r="G440" s="537"/>
      <c r="H440" s="451">
        <v>0</v>
      </c>
      <c r="I440" s="528"/>
      <c r="J440" s="528"/>
      <c r="K440" s="199"/>
      <c r="L440" s="199"/>
      <c r="M440" s="609" t="s">
        <v>1302</v>
      </c>
      <c r="N440" s="609" t="s">
        <v>280</v>
      </c>
      <c r="O440" s="561" t="s">
        <v>430</v>
      </c>
      <c r="P440" s="609" t="s">
        <v>93</v>
      </c>
      <c r="Q440" s="610">
        <v>10</v>
      </c>
      <c r="R440" s="663">
        <v>32670</v>
      </c>
      <c r="S440" s="612">
        <v>326700</v>
      </c>
      <c r="T440" s="612"/>
      <c r="U440" s="612"/>
      <c r="V440" s="612"/>
      <c r="W440" s="338">
        <f t="shared" si="859"/>
        <v>1</v>
      </c>
      <c r="X440" s="338">
        <f t="shared" si="860"/>
        <v>1</v>
      </c>
      <c r="Y440" s="338">
        <f t="shared" si="861"/>
        <v>1</v>
      </c>
      <c r="Z440" s="338">
        <f t="shared" si="862"/>
        <v>1</v>
      </c>
      <c r="AA440" s="338">
        <f t="shared" si="863"/>
        <v>1</v>
      </c>
      <c r="AB440" s="338">
        <f t="shared" si="866"/>
        <v>1</v>
      </c>
      <c r="AC440" s="341">
        <f t="shared" si="864"/>
        <v>326700</v>
      </c>
      <c r="AD440" s="340">
        <f t="shared" si="865"/>
        <v>0</v>
      </c>
      <c r="AE440" s="207"/>
      <c r="AF440" s="207"/>
      <c r="AG440" s="609" t="s">
        <v>1302</v>
      </c>
      <c r="AH440" s="609" t="s">
        <v>280</v>
      </c>
      <c r="AI440" s="561" t="s">
        <v>430</v>
      </c>
      <c r="AJ440" s="609" t="s">
        <v>93</v>
      </c>
      <c r="AK440" s="610">
        <v>10</v>
      </c>
      <c r="AL440" s="663">
        <v>15690</v>
      </c>
      <c r="AM440" s="612">
        <v>156900</v>
      </c>
      <c r="AN440" s="612"/>
      <c r="AO440" s="612"/>
      <c r="AP440" s="612"/>
      <c r="AQ440" s="338">
        <f t="shared" si="835"/>
        <v>1</v>
      </c>
      <c r="AR440" s="338">
        <f t="shared" si="836"/>
        <v>1</v>
      </c>
      <c r="AS440" s="338">
        <f t="shared" si="837"/>
        <v>1</v>
      </c>
      <c r="AT440" s="338">
        <f t="shared" si="838"/>
        <v>1</v>
      </c>
      <c r="AU440" s="338">
        <f t="shared" si="839"/>
        <v>1</v>
      </c>
      <c r="AV440" s="338">
        <f t="shared" si="867"/>
        <v>1</v>
      </c>
      <c r="AW440" s="341">
        <f t="shared" si="840"/>
        <v>156900</v>
      </c>
      <c r="AX440" s="340">
        <f t="shared" si="841"/>
        <v>0</v>
      </c>
      <c r="BA440" s="609" t="s">
        <v>1302</v>
      </c>
      <c r="BB440" s="609" t="s">
        <v>280</v>
      </c>
      <c r="BC440" s="561" t="s">
        <v>430</v>
      </c>
      <c r="BD440" s="609" t="s">
        <v>93</v>
      </c>
      <c r="BE440" s="610">
        <v>10</v>
      </c>
      <c r="BF440" s="663">
        <v>33026</v>
      </c>
      <c r="BG440" s="612">
        <v>330260</v>
      </c>
      <c r="BH440" s="612"/>
      <c r="BI440" s="612"/>
      <c r="BJ440" s="612"/>
      <c r="BK440" s="338">
        <f t="shared" si="842"/>
        <v>1</v>
      </c>
      <c r="BL440" s="338">
        <f t="shared" si="843"/>
        <v>1</v>
      </c>
      <c r="BM440" s="338">
        <f t="shared" si="844"/>
        <v>1</v>
      </c>
      <c r="BN440" s="338">
        <f t="shared" si="845"/>
        <v>1</v>
      </c>
      <c r="BO440" s="338">
        <f t="shared" si="846"/>
        <v>1</v>
      </c>
      <c r="BP440" s="338">
        <f t="shared" si="868"/>
        <v>1</v>
      </c>
      <c r="BQ440" s="341">
        <f t="shared" si="847"/>
        <v>330260</v>
      </c>
      <c r="BR440" s="340">
        <f t="shared" si="848"/>
        <v>0</v>
      </c>
    </row>
    <row r="441" spans="1:70" s="288" customFormat="1" ht="15.75" x14ac:dyDescent="0.2">
      <c r="A441" s="215">
        <f t="shared" si="817"/>
        <v>428</v>
      </c>
      <c r="B441" s="449" t="s">
        <v>1303</v>
      </c>
      <c r="C441" s="449" t="s">
        <v>280</v>
      </c>
      <c r="D441" s="577" t="s">
        <v>431</v>
      </c>
      <c r="E441" s="449" t="s">
        <v>93</v>
      </c>
      <c r="F441" s="450">
        <v>10</v>
      </c>
      <c r="G441" s="537"/>
      <c r="H441" s="451">
        <v>0</v>
      </c>
      <c r="I441" s="528"/>
      <c r="J441" s="528"/>
      <c r="K441" s="199"/>
      <c r="L441" s="199"/>
      <c r="M441" s="609" t="s">
        <v>1303</v>
      </c>
      <c r="N441" s="609" t="s">
        <v>280</v>
      </c>
      <c r="O441" s="561" t="s">
        <v>431</v>
      </c>
      <c r="P441" s="609" t="s">
        <v>93</v>
      </c>
      <c r="Q441" s="610">
        <v>10</v>
      </c>
      <c r="R441" s="663">
        <v>39272</v>
      </c>
      <c r="S441" s="612">
        <v>392720</v>
      </c>
      <c r="T441" s="612"/>
      <c r="U441" s="612"/>
      <c r="V441" s="612"/>
      <c r="W441" s="338">
        <f t="shared" si="859"/>
        <v>1</v>
      </c>
      <c r="X441" s="338">
        <f t="shared" si="860"/>
        <v>1</v>
      </c>
      <c r="Y441" s="338">
        <f t="shared" si="861"/>
        <v>1</v>
      </c>
      <c r="Z441" s="338">
        <f t="shared" si="862"/>
        <v>1</v>
      </c>
      <c r="AA441" s="338">
        <f t="shared" si="863"/>
        <v>1</v>
      </c>
      <c r="AB441" s="338">
        <f t="shared" si="866"/>
        <v>1</v>
      </c>
      <c r="AC441" s="341">
        <f t="shared" si="864"/>
        <v>392720</v>
      </c>
      <c r="AD441" s="340">
        <f t="shared" si="865"/>
        <v>0</v>
      </c>
      <c r="AE441" s="207"/>
      <c r="AF441" s="207"/>
      <c r="AG441" s="609" t="s">
        <v>1303</v>
      </c>
      <c r="AH441" s="609" t="s">
        <v>280</v>
      </c>
      <c r="AI441" s="561" t="s">
        <v>431</v>
      </c>
      <c r="AJ441" s="609" t="s">
        <v>93</v>
      </c>
      <c r="AK441" s="610">
        <v>10</v>
      </c>
      <c r="AL441" s="663">
        <v>22232</v>
      </c>
      <c r="AM441" s="612">
        <v>222320</v>
      </c>
      <c r="AN441" s="612"/>
      <c r="AO441" s="612"/>
      <c r="AP441" s="612"/>
      <c r="AQ441" s="338">
        <f t="shared" si="835"/>
        <v>1</v>
      </c>
      <c r="AR441" s="338">
        <f t="shared" si="836"/>
        <v>1</v>
      </c>
      <c r="AS441" s="338">
        <f t="shared" si="837"/>
        <v>1</v>
      </c>
      <c r="AT441" s="338">
        <f t="shared" si="838"/>
        <v>1</v>
      </c>
      <c r="AU441" s="338">
        <f t="shared" si="839"/>
        <v>1</v>
      </c>
      <c r="AV441" s="338">
        <f t="shared" si="867"/>
        <v>1</v>
      </c>
      <c r="AW441" s="341">
        <f t="shared" si="840"/>
        <v>222320</v>
      </c>
      <c r="AX441" s="340">
        <f t="shared" si="841"/>
        <v>0</v>
      </c>
      <c r="BA441" s="609" t="s">
        <v>1303</v>
      </c>
      <c r="BB441" s="609" t="s">
        <v>280</v>
      </c>
      <c r="BC441" s="561" t="s">
        <v>431</v>
      </c>
      <c r="BD441" s="609" t="s">
        <v>93</v>
      </c>
      <c r="BE441" s="610">
        <v>10</v>
      </c>
      <c r="BF441" s="663">
        <v>48888</v>
      </c>
      <c r="BG441" s="612">
        <v>488880</v>
      </c>
      <c r="BH441" s="612"/>
      <c r="BI441" s="612"/>
      <c r="BJ441" s="612"/>
      <c r="BK441" s="338">
        <f t="shared" si="842"/>
        <v>1</v>
      </c>
      <c r="BL441" s="338">
        <f t="shared" si="843"/>
        <v>1</v>
      </c>
      <c r="BM441" s="338">
        <f t="shared" si="844"/>
        <v>1</v>
      </c>
      <c r="BN441" s="338">
        <f t="shared" si="845"/>
        <v>1</v>
      </c>
      <c r="BO441" s="338">
        <f t="shared" si="846"/>
        <v>1</v>
      </c>
      <c r="BP441" s="338">
        <f t="shared" si="868"/>
        <v>1</v>
      </c>
      <c r="BQ441" s="341">
        <f t="shared" si="847"/>
        <v>488880</v>
      </c>
      <c r="BR441" s="340">
        <f t="shared" si="848"/>
        <v>0</v>
      </c>
    </row>
    <row r="442" spans="1:70" s="288" customFormat="1" ht="15.75" x14ac:dyDescent="0.2">
      <c r="A442" s="215">
        <f t="shared" si="817"/>
        <v>429</v>
      </c>
      <c r="B442" s="449" t="s">
        <v>1304</v>
      </c>
      <c r="C442" s="449" t="s">
        <v>280</v>
      </c>
      <c r="D442" s="577" t="s">
        <v>432</v>
      </c>
      <c r="E442" s="449" t="s">
        <v>93</v>
      </c>
      <c r="F442" s="450">
        <v>5</v>
      </c>
      <c r="G442" s="537"/>
      <c r="H442" s="451">
        <v>0</v>
      </c>
      <c r="I442" s="528"/>
      <c r="J442" s="528"/>
      <c r="K442" s="199"/>
      <c r="L442" s="199"/>
      <c r="M442" s="609" t="s">
        <v>1304</v>
      </c>
      <c r="N442" s="609" t="s">
        <v>280</v>
      </c>
      <c r="O442" s="561" t="s">
        <v>432</v>
      </c>
      <c r="P442" s="609" t="s">
        <v>93</v>
      </c>
      <c r="Q442" s="610">
        <v>5</v>
      </c>
      <c r="R442" s="663">
        <v>59942</v>
      </c>
      <c r="S442" s="612">
        <v>299710</v>
      </c>
      <c r="T442" s="612"/>
      <c r="U442" s="612"/>
      <c r="V442" s="612"/>
      <c r="W442" s="338">
        <f t="shared" si="859"/>
        <v>1</v>
      </c>
      <c r="X442" s="338">
        <f t="shared" si="860"/>
        <v>1</v>
      </c>
      <c r="Y442" s="338">
        <f t="shared" si="861"/>
        <v>1</v>
      </c>
      <c r="Z442" s="338">
        <f t="shared" si="862"/>
        <v>1</v>
      </c>
      <c r="AA442" s="338">
        <f t="shared" si="863"/>
        <v>1</v>
      </c>
      <c r="AB442" s="338">
        <f t="shared" si="866"/>
        <v>1</v>
      </c>
      <c r="AC442" s="341">
        <f t="shared" si="864"/>
        <v>299710</v>
      </c>
      <c r="AD442" s="340">
        <f t="shared" si="865"/>
        <v>0</v>
      </c>
      <c r="AE442" s="207"/>
      <c r="AF442" s="207"/>
      <c r="AG442" s="609" t="s">
        <v>1304</v>
      </c>
      <c r="AH442" s="609" t="s">
        <v>280</v>
      </c>
      <c r="AI442" s="561" t="s">
        <v>432</v>
      </c>
      <c r="AJ442" s="609" t="s">
        <v>93</v>
      </c>
      <c r="AK442" s="610">
        <v>5</v>
      </c>
      <c r="AL442" s="663">
        <v>39356</v>
      </c>
      <c r="AM442" s="612">
        <v>196780</v>
      </c>
      <c r="AN442" s="612"/>
      <c r="AO442" s="612"/>
      <c r="AP442" s="612"/>
      <c r="AQ442" s="338">
        <f t="shared" si="835"/>
        <v>1</v>
      </c>
      <c r="AR442" s="338">
        <f t="shared" si="836"/>
        <v>1</v>
      </c>
      <c r="AS442" s="338">
        <f t="shared" si="837"/>
        <v>1</v>
      </c>
      <c r="AT442" s="338">
        <f t="shared" si="838"/>
        <v>1</v>
      </c>
      <c r="AU442" s="338">
        <f t="shared" si="839"/>
        <v>1</v>
      </c>
      <c r="AV442" s="338">
        <f t="shared" si="867"/>
        <v>1</v>
      </c>
      <c r="AW442" s="341">
        <f t="shared" si="840"/>
        <v>196780</v>
      </c>
      <c r="AX442" s="340">
        <f t="shared" si="841"/>
        <v>0</v>
      </c>
      <c r="BA442" s="609" t="s">
        <v>1304</v>
      </c>
      <c r="BB442" s="609" t="s">
        <v>280</v>
      </c>
      <c r="BC442" s="561" t="s">
        <v>432</v>
      </c>
      <c r="BD442" s="609" t="s">
        <v>93</v>
      </c>
      <c r="BE442" s="610">
        <v>5</v>
      </c>
      <c r="BF442" s="663">
        <v>64809</v>
      </c>
      <c r="BG442" s="612">
        <v>324045</v>
      </c>
      <c r="BH442" s="612"/>
      <c r="BI442" s="612"/>
      <c r="BJ442" s="612"/>
      <c r="BK442" s="338">
        <f t="shared" si="842"/>
        <v>1</v>
      </c>
      <c r="BL442" s="338">
        <f t="shared" si="843"/>
        <v>1</v>
      </c>
      <c r="BM442" s="338">
        <f t="shared" si="844"/>
        <v>1</v>
      </c>
      <c r="BN442" s="338">
        <f t="shared" si="845"/>
        <v>1</v>
      </c>
      <c r="BO442" s="338">
        <f t="shared" si="846"/>
        <v>1</v>
      </c>
      <c r="BP442" s="338">
        <f t="shared" si="868"/>
        <v>1</v>
      </c>
      <c r="BQ442" s="341">
        <f t="shared" si="847"/>
        <v>324045</v>
      </c>
      <c r="BR442" s="340">
        <f t="shared" si="848"/>
        <v>0</v>
      </c>
    </row>
    <row r="443" spans="1:70" s="288" customFormat="1" ht="15.75" x14ac:dyDescent="0.2">
      <c r="A443" s="215">
        <f t="shared" ref="A443:A506" si="869">+A442+1</f>
        <v>430</v>
      </c>
      <c r="B443" s="449" t="s">
        <v>1305</v>
      </c>
      <c r="C443" s="449" t="s">
        <v>275</v>
      </c>
      <c r="D443" s="577" t="s">
        <v>433</v>
      </c>
      <c r="E443" s="449" t="s">
        <v>93</v>
      </c>
      <c r="F443" s="450">
        <v>10</v>
      </c>
      <c r="G443" s="537"/>
      <c r="H443" s="451">
        <v>0</v>
      </c>
      <c r="I443" s="528"/>
      <c r="J443" s="528"/>
      <c r="K443" s="199"/>
      <c r="L443" s="199"/>
      <c r="M443" s="609" t="s">
        <v>1305</v>
      </c>
      <c r="N443" s="609" t="s">
        <v>275</v>
      </c>
      <c r="O443" s="561" t="s">
        <v>433</v>
      </c>
      <c r="P443" s="609" t="s">
        <v>93</v>
      </c>
      <c r="Q443" s="610">
        <v>10</v>
      </c>
      <c r="R443" s="663">
        <v>84234</v>
      </c>
      <c r="S443" s="612">
        <v>842340</v>
      </c>
      <c r="T443" s="612"/>
      <c r="U443" s="612"/>
      <c r="V443" s="612"/>
      <c r="W443" s="338">
        <f t="shared" si="859"/>
        <v>1</v>
      </c>
      <c r="X443" s="338">
        <f t="shared" si="860"/>
        <v>1</v>
      </c>
      <c r="Y443" s="338">
        <f t="shared" si="861"/>
        <v>1</v>
      </c>
      <c r="Z443" s="338">
        <f t="shared" si="862"/>
        <v>1</v>
      </c>
      <c r="AA443" s="338">
        <f t="shared" si="863"/>
        <v>1</v>
      </c>
      <c r="AB443" s="338">
        <f t="shared" si="866"/>
        <v>1</v>
      </c>
      <c r="AC443" s="341">
        <f t="shared" si="864"/>
        <v>842340</v>
      </c>
      <c r="AD443" s="340">
        <f t="shared" si="865"/>
        <v>0</v>
      </c>
      <c r="AE443" s="207"/>
      <c r="AF443" s="207"/>
      <c r="AG443" s="609" t="s">
        <v>1305</v>
      </c>
      <c r="AH443" s="609" t="s">
        <v>275</v>
      </c>
      <c r="AI443" s="561" t="s">
        <v>433</v>
      </c>
      <c r="AJ443" s="609" t="s">
        <v>93</v>
      </c>
      <c r="AK443" s="610">
        <v>10</v>
      </c>
      <c r="AL443" s="663">
        <v>40019</v>
      </c>
      <c r="AM443" s="612">
        <v>400190</v>
      </c>
      <c r="AN443" s="612"/>
      <c r="AO443" s="612"/>
      <c r="AP443" s="612"/>
      <c r="AQ443" s="338">
        <f t="shared" si="835"/>
        <v>1</v>
      </c>
      <c r="AR443" s="338">
        <f t="shared" si="836"/>
        <v>1</v>
      </c>
      <c r="AS443" s="338">
        <f t="shared" si="837"/>
        <v>1</v>
      </c>
      <c r="AT443" s="338">
        <f t="shared" si="838"/>
        <v>1</v>
      </c>
      <c r="AU443" s="338">
        <f t="shared" si="839"/>
        <v>1</v>
      </c>
      <c r="AV443" s="338">
        <f t="shared" si="867"/>
        <v>1</v>
      </c>
      <c r="AW443" s="341">
        <f t="shared" si="840"/>
        <v>400190</v>
      </c>
      <c r="AX443" s="340">
        <f t="shared" si="841"/>
        <v>0</v>
      </c>
      <c r="BA443" s="609" t="s">
        <v>1305</v>
      </c>
      <c r="BB443" s="609" t="s">
        <v>275</v>
      </c>
      <c r="BC443" s="561" t="s">
        <v>433</v>
      </c>
      <c r="BD443" s="609" t="s">
        <v>93</v>
      </c>
      <c r="BE443" s="610">
        <v>10</v>
      </c>
      <c r="BF443" s="663">
        <v>89692</v>
      </c>
      <c r="BG443" s="612">
        <v>896920</v>
      </c>
      <c r="BH443" s="612"/>
      <c r="BI443" s="612"/>
      <c r="BJ443" s="612"/>
      <c r="BK443" s="338">
        <f t="shared" si="842"/>
        <v>1</v>
      </c>
      <c r="BL443" s="338">
        <f t="shared" si="843"/>
        <v>1</v>
      </c>
      <c r="BM443" s="338">
        <f t="shared" si="844"/>
        <v>1</v>
      </c>
      <c r="BN443" s="338">
        <f t="shared" si="845"/>
        <v>1</v>
      </c>
      <c r="BO443" s="338">
        <f t="shared" si="846"/>
        <v>1</v>
      </c>
      <c r="BP443" s="338">
        <f t="shared" si="868"/>
        <v>1</v>
      </c>
      <c r="BQ443" s="341">
        <f t="shared" si="847"/>
        <v>896920</v>
      </c>
      <c r="BR443" s="340">
        <f t="shared" si="848"/>
        <v>0</v>
      </c>
    </row>
    <row r="444" spans="1:70" s="288" customFormat="1" ht="15.75" x14ac:dyDescent="0.2">
      <c r="A444" s="215">
        <f t="shared" si="869"/>
        <v>431</v>
      </c>
      <c r="B444" s="449" t="s">
        <v>1306</v>
      </c>
      <c r="C444" s="449" t="s">
        <v>275</v>
      </c>
      <c r="D444" s="577" t="s">
        <v>434</v>
      </c>
      <c r="E444" s="449" t="s">
        <v>93</v>
      </c>
      <c r="F444" s="450">
        <v>3</v>
      </c>
      <c r="G444" s="537"/>
      <c r="H444" s="451">
        <v>0</v>
      </c>
      <c r="I444" s="528"/>
      <c r="J444" s="528"/>
      <c r="K444" s="199"/>
      <c r="L444" s="199"/>
      <c r="M444" s="609" t="s">
        <v>1306</v>
      </c>
      <c r="N444" s="609" t="s">
        <v>275</v>
      </c>
      <c r="O444" s="561" t="s">
        <v>434</v>
      </c>
      <c r="P444" s="609" t="s">
        <v>93</v>
      </c>
      <c r="Q444" s="610">
        <v>3</v>
      </c>
      <c r="R444" s="663">
        <v>705462</v>
      </c>
      <c r="S444" s="612">
        <v>2116386</v>
      </c>
      <c r="T444" s="612"/>
      <c r="U444" s="612"/>
      <c r="V444" s="612"/>
      <c r="W444" s="338">
        <f t="shared" si="859"/>
        <v>1</v>
      </c>
      <c r="X444" s="338">
        <f t="shared" si="860"/>
        <v>1</v>
      </c>
      <c r="Y444" s="338">
        <f t="shared" si="861"/>
        <v>1</v>
      </c>
      <c r="Z444" s="338">
        <f t="shared" si="862"/>
        <v>1</v>
      </c>
      <c r="AA444" s="338">
        <f t="shared" si="863"/>
        <v>1</v>
      </c>
      <c r="AB444" s="338">
        <f t="shared" si="866"/>
        <v>1</v>
      </c>
      <c r="AC444" s="341">
        <f t="shared" si="864"/>
        <v>2116386</v>
      </c>
      <c r="AD444" s="340">
        <f t="shared" si="865"/>
        <v>0</v>
      </c>
      <c r="AE444" s="207"/>
      <c r="AF444" s="207"/>
      <c r="AG444" s="609" t="s">
        <v>1306</v>
      </c>
      <c r="AH444" s="609" t="s">
        <v>275</v>
      </c>
      <c r="AI444" s="561" t="s">
        <v>434</v>
      </c>
      <c r="AJ444" s="609" t="s">
        <v>93</v>
      </c>
      <c r="AK444" s="610">
        <v>3</v>
      </c>
      <c r="AL444" s="663">
        <v>507464</v>
      </c>
      <c r="AM444" s="612">
        <v>1522392</v>
      </c>
      <c r="AN444" s="612"/>
      <c r="AO444" s="612"/>
      <c r="AP444" s="612"/>
      <c r="AQ444" s="338">
        <f t="shared" si="835"/>
        <v>1</v>
      </c>
      <c r="AR444" s="338">
        <f t="shared" si="836"/>
        <v>1</v>
      </c>
      <c r="AS444" s="338">
        <f t="shared" si="837"/>
        <v>1</v>
      </c>
      <c r="AT444" s="338">
        <f t="shared" si="838"/>
        <v>1</v>
      </c>
      <c r="AU444" s="338">
        <f t="shared" si="839"/>
        <v>1</v>
      </c>
      <c r="AV444" s="338">
        <f t="shared" si="867"/>
        <v>1</v>
      </c>
      <c r="AW444" s="341">
        <f t="shared" si="840"/>
        <v>1522392</v>
      </c>
      <c r="AX444" s="340">
        <f t="shared" si="841"/>
        <v>0</v>
      </c>
      <c r="BA444" s="609" t="s">
        <v>1306</v>
      </c>
      <c r="BB444" s="609" t="s">
        <v>275</v>
      </c>
      <c r="BC444" s="561" t="s">
        <v>434</v>
      </c>
      <c r="BD444" s="609" t="s">
        <v>93</v>
      </c>
      <c r="BE444" s="610">
        <v>3</v>
      </c>
      <c r="BF444" s="663">
        <v>2043092</v>
      </c>
      <c r="BG444" s="612">
        <v>6129276</v>
      </c>
      <c r="BH444" s="612"/>
      <c r="BI444" s="612"/>
      <c r="BJ444" s="612"/>
      <c r="BK444" s="338">
        <f t="shared" si="842"/>
        <v>1</v>
      </c>
      <c r="BL444" s="338">
        <f t="shared" si="843"/>
        <v>1</v>
      </c>
      <c r="BM444" s="338">
        <f t="shared" si="844"/>
        <v>1</v>
      </c>
      <c r="BN444" s="338">
        <f t="shared" si="845"/>
        <v>1</v>
      </c>
      <c r="BO444" s="338">
        <f t="shared" si="846"/>
        <v>1</v>
      </c>
      <c r="BP444" s="338">
        <f t="shared" si="868"/>
        <v>1</v>
      </c>
      <c r="BQ444" s="341">
        <f t="shared" si="847"/>
        <v>6129276</v>
      </c>
      <c r="BR444" s="340">
        <f t="shared" si="848"/>
        <v>0</v>
      </c>
    </row>
    <row r="445" spans="1:70" s="288" customFormat="1" ht="15.75" x14ac:dyDescent="0.2">
      <c r="A445" s="215">
        <f t="shared" si="869"/>
        <v>432</v>
      </c>
      <c r="B445" s="449" t="s">
        <v>1307</v>
      </c>
      <c r="C445" s="449" t="s">
        <v>275</v>
      </c>
      <c r="D445" s="577" t="s">
        <v>435</v>
      </c>
      <c r="E445" s="449" t="s">
        <v>93</v>
      </c>
      <c r="F445" s="450">
        <v>3</v>
      </c>
      <c r="G445" s="537"/>
      <c r="H445" s="451">
        <v>0</v>
      </c>
      <c r="I445" s="528"/>
      <c r="J445" s="528"/>
      <c r="K445" s="199"/>
      <c r="L445" s="199"/>
      <c r="M445" s="609" t="s">
        <v>1307</v>
      </c>
      <c r="N445" s="609" t="s">
        <v>275</v>
      </c>
      <c r="O445" s="561" t="s">
        <v>435</v>
      </c>
      <c r="P445" s="609" t="s">
        <v>93</v>
      </c>
      <c r="Q445" s="610">
        <v>3</v>
      </c>
      <c r="R445" s="663">
        <v>892732</v>
      </c>
      <c r="S445" s="612">
        <v>2678196</v>
      </c>
      <c r="T445" s="612"/>
      <c r="U445" s="612"/>
      <c r="V445" s="612"/>
      <c r="W445" s="338">
        <f t="shared" si="859"/>
        <v>1</v>
      </c>
      <c r="X445" s="338">
        <f t="shared" si="860"/>
        <v>1</v>
      </c>
      <c r="Y445" s="338">
        <f t="shared" si="861"/>
        <v>1</v>
      </c>
      <c r="Z445" s="338">
        <f t="shared" si="862"/>
        <v>1</v>
      </c>
      <c r="AA445" s="338">
        <f t="shared" si="863"/>
        <v>1</v>
      </c>
      <c r="AB445" s="338">
        <f t="shared" si="866"/>
        <v>1</v>
      </c>
      <c r="AC445" s="341">
        <f t="shared" si="864"/>
        <v>2678196</v>
      </c>
      <c r="AD445" s="340">
        <f t="shared" si="865"/>
        <v>0</v>
      </c>
      <c r="AE445" s="207"/>
      <c r="AF445" s="207"/>
      <c r="AG445" s="609" t="s">
        <v>1307</v>
      </c>
      <c r="AH445" s="609" t="s">
        <v>275</v>
      </c>
      <c r="AI445" s="561" t="s">
        <v>435</v>
      </c>
      <c r="AJ445" s="609" t="s">
        <v>93</v>
      </c>
      <c r="AK445" s="610">
        <v>3</v>
      </c>
      <c r="AL445" s="663">
        <v>561181</v>
      </c>
      <c r="AM445" s="612">
        <v>1683543</v>
      </c>
      <c r="AN445" s="612"/>
      <c r="AO445" s="612"/>
      <c r="AP445" s="612"/>
      <c r="AQ445" s="338">
        <f t="shared" si="835"/>
        <v>1</v>
      </c>
      <c r="AR445" s="338">
        <f t="shared" si="836"/>
        <v>1</v>
      </c>
      <c r="AS445" s="338">
        <f t="shared" si="837"/>
        <v>1</v>
      </c>
      <c r="AT445" s="338">
        <f t="shared" si="838"/>
        <v>1</v>
      </c>
      <c r="AU445" s="338">
        <f t="shared" si="839"/>
        <v>1</v>
      </c>
      <c r="AV445" s="338">
        <f t="shared" si="867"/>
        <v>1</v>
      </c>
      <c r="AW445" s="341">
        <f t="shared" si="840"/>
        <v>1683543</v>
      </c>
      <c r="AX445" s="340">
        <f t="shared" si="841"/>
        <v>0</v>
      </c>
      <c r="BA445" s="609" t="s">
        <v>1307</v>
      </c>
      <c r="BB445" s="609" t="s">
        <v>275</v>
      </c>
      <c r="BC445" s="561" t="s">
        <v>435</v>
      </c>
      <c r="BD445" s="609" t="s">
        <v>93</v>
      </c>
      <c r="BE445" s="610">
        <v>3</v>
      </c>
      <c r="BF445" s="663">
        <v>2906909</v>
      </c>
      <c r="BG445" s="612">
        <v>8720727</v>
      </c>
      <c r="BH445" s="612"/>
      <c r="BI445" s="612"/>
      <c r="BJ445" s="612"/>
      <c r="BK445" s="338">
        <f t="shared" si="842"/>
        <v>1</v>
      </c>
      <c r="BL445" s="338">
        <f t="shared" si="843"/>
        <v>1</v>
      </c>
      <c r="BM445" s="338">
        <f t="shared" si="844"/>
        <v>1</v>
      </c>
      <c r="BN445" s="338">
        <f t="shared" si="845"/>
        <v>1</v>
      </c>
      <c r="BO445" s="338">
        <f t="shared" si="846"/>
        <v>1</v>
      </c>
      <c r="BP445" s="338">
        <f t="shared" si="868"/>
        <v>1</v>
      </c>
      <c r="BQ445" s="341">
        <f t="shared" si="847"/>
        <v>8720727</v>
      </c>
      <c r="BR445" s="340">
        <f t="shared" si="848"/>
        <v>0</v>
      </c>
    </row>
    <row r="446" spans="1:70" s="288" customFormat="1" ht="31.5" x14ac:dyDescent="0.2">
      <c r="A446" s="215">
        <f t="shared" si="869"/>
        <v>433</v>
      </c>
      <c r="B446" s="449" t="s">
        <v>1308</v>
      </c>
      <c r="C446" s="449" t="s">
        <v>275</v>
      </c>
      <c r="D446" s="577" t="s">
        <v>636</v>
      </c>
      <c r="E446" s="449" t="s">
        <v>93</v>
      </c>
      <c r="F446" s="450">
        <v>1</v>
      </c>
      <c r="G446" s="537"/>
      <c r="H446" s="451">
        <v>0</v>
      </c>
      <c r="I446" s="528"/>
      <c r="J446" s="528"/>
      <c r="K446" s="199"/>
      <c r="L446" s="199"/>
      <c r="M446" s="609" t="s">
        <v>1308</v>
      </c>
      <c r="N446" s="609" t="s">
        <v>275</v>
      </c>
      <c r="O446" s="561" t="s">
        <v>636</v>
      </c>
      <c r="P446" s="609" t="s">
        <v>93</v>
      </c>
      <c r="Q446" s="610">
        <v>1</v>
      </c>
      <c r="R446" s="663">
        <v>21153440</v>
      </c>
      <c r="S446" s="612">
        <v>21153440</v>
      </c>
      <c r="T446" s="612"/>
      <c r="U446" s="612"/>
      <c r="V446" s="612"/>
      <c r="W446" s="338">
        <f t="shared" si="859"/>
        <v>1</v>
      </c>
      <c r="X446" s="338">
        <f t="shared" si="860"/>
        <v>1</v>
      </c>
      <c r="Y446" s="338">
        <f t="shared" si="861"/>
        <v>1</v>
      </c>
      <c r="Z446" s="338">
        <f t="shared" si="862"/>
        <v>1</v>
      </c>
      <c r="AA446" s="338">
        <f t="shared" si="863"/>
        <v>1</v>
      </c>
      <c r="AB446" s="338">
        <f t="shared" si="866"/>
        <v>1</v>
      </c>
      <c r="AC446" s="341">
        <f t="shared" si="864"/>
        <v>21153440</v>
      </c>
      <c r="AD446" s="340">
        <f t="shared" si="865"/>
        <v>0</v>
      </c>
      <c r="AE446" s="207"/>
      <c r="AF446" s="207"/>
      <c r="AG446" s="609" t="s">
        <v>1308</v>
      </c>
      <c r="AH446" s="609" t="s">
        <v>275</v>
      </c>
      <c r="AI446" s="561" t="s">
        <v>636</v>
      </c>
      <c r="AJ446" s="609" t="s">
        <v>93</v>
      </c>
      <c r="AK446" s="610">
        <v>1</v>
      </c>
      <c r="AL446" s="663">
        <v>30466000</v>
      </c>
      <c r="AM446" s="612">
        <v>30466000</v>
      </c>
      <c r="AN446" s="612"/>
      <c r="AO446" s="612"/>
      <c r="AP446" s="612"/>
      <c r="AQ446" s="338">
        <f t="shared" si="835"/>
        <v>1</v>
      </c>
      <c r="AR446" s="338">
        <f t="shared" si="836"/>
        <v>1</v>
      </c>
      <c r="AS446" s="338">
        <f t="shared" si="837"/>
        <v>1</v>
      </c>
      <c r="AT446" s="338">
        <f t="shared" si="838"/>
        <v>1</v>
      </c>
      <c r="AU446" s="338">
        <f t="shared" si="839"/>
        <v>1</v>
      </c>
      <c r="AV446" s="338">
        <f t="shared" si="867"/>
        <v>1</v>
      </c>
      <c r="AW446" s="341">
        <f t="shared" si="840"/>
        <v>30466000</v>
      </c>
      <c r="AX446" s="340">
        <f t="shared" si="841"/>
        <v>0</v>
      </c>
      <c r="BA446" s="609" t="s">
        <v>1308</v>
      </c>
      <c r="BB446" s="609" t="s">
        <v>275</v>
      </c>
      <c r="BC446" s="561" t="s">
        <v>636</v>
      </c>
      <c r="BD446" s="609" t="s">
        <v>93</v>
      </c>
      <c r="BE446" s="610">
        <v>1</v>
      </c>
      <c r="BF446" s="663">
        <v>45000000</v>
      </c>
      <c r="BG446" s="612">
        <v>45000000</v>
      </c>
      <c r="BH446" s="612"/>
      <c r="BI446" s="612"/>
      <c r="BJ446" s="612"/>
      <c r="BK446" s="338">
        <f t="shared" si="842"/>
        <v>1</v>
      </c>
      <c r="BL446" s="338">
        <f t="shared" si="843"/>
        <v>1</v>
      </c>
      <c r="BM446" s="338">
        <f t="shared" si="844"/>
        <v>1</v>
      </c>
      <c r="BN446" s="338">
        <f t="shared" si="845"/>
        <v>1</v>
      </c>
      <c r="BO446" s="338">
        <f t="shared" si="846"/>
        <v>1</v>
      </c>
      <c r="BP446" s="338">
        <f t="shared" si="868"/>
        <v>1</v>
      </c>
      <c r="BQ446" s="341">
        <f t="shared" si="847"/>
        <v>45000000</v>
      </c>
      <c r="BR446" s="340">
        <f t="shared" si="848"/>
        <v>0</v>
      </c>
    </row>
    <row r="447" spans="1:70" s="288" customFormat="1" ht="31.5" x14ac:dyDescent="0.2">
      <c r="A447" s="215">
        <f t="shared" si="869"/>
        <v>434</v>
      </c>
      <c r="B447" s="449" t="s">
        <v>1309</v>
      </c>
      <c r="C447" s="449" t="s">
        <v>275</v>
      </c>
      <c r="D447" s="577" t="s">
        <v>637</v>
      </c>
      <c r="E447" s="449" t="s">
        <v>93</v>
      </c>
      <c r="F447" s="450">
        <v>1</v>
      </c>
      <c r="G447" s="537"/>
      <c r="H447" s="451">
        <v>0</v>
      </c>
      <c r="I447" s="528"/>
      <c r="J447" s="528"/>
      <c r="K447" s="199"/>
      <c r="L447" s="199"/>
      <c r="M447" s="609" t="s">
        <v>1309</v>
      </c>
      <c r="N447" s="609" t="s">
        <v>275</v>
      </c>
      <c r="O447" s="561" t="s">
        <v>637</v>
      </c>
      <c r="P447" s="609" t="s">
        <v>93</v>
      </c>
      <c r="Q447" s="610">
        <v>1</v>
      </c>
      <c r="R447" s="663">
        <v>38327520</v>
      </c>
      <c r="S447" s="612">
        <v>38327520</v>
      </c>
      <c r="T447" s="612"/>
      <c r="U447" s="612"/>
      <c r="V447" s="612"/>
      <c r="W447" s="338">
        <f t="shared" si="859"/>
        <v>1</v>
      </c>
      <c r="X447" s="338">
        <f t="shared" si="860"/>
        <v>1</v>
      </c>
      <c r="Y447" s="338">
        <f t="shared" si="861"/>
        <v>1</v>
      </c>
      <c r="Z447" s="338">
        <f t="shared" si="862"/>
        <v>1</v>
      </c>
      <c r="AA447" s="338">
        <f t="shared" si="863"/>
        <v>1</v>
      </c>
      <c r="AB447" s="338">
        <f t="shared" si="866"/>
        <v>1</v>
      </c>
      <c r="AC447" s="341">
        <f t="shared" si="864"/>
        <v>38327520</v>
      </c>
      <c r="AD447" s="340">
        <f t="shared" si="865"/>
        <v>0</v>
      </c>
      <c r="AE447" s="207"/>
      <c r="AF447" s="207"/>
      <c r="AG447" s="609" t="s">
        <v>1309</v>
      </c>
      <c r="AH447" s="609" t="s">
        <v>275</v>
      </c>
      <c r="AI447" s="561" t="s">
        <v>637</v>
      </c>
      <c r="AJ447" s="609" t="s">
        <v>93</v>
      </c>
      <c r="AK447" s="610">
        <v>1</v>
      </c>
      <c r="AL447" s="663">
        <v>54599200</v>
      </c>
      <c r="AM447" s="612">
        <v>54599200</v>
      </c>
      <c r="AN447" s="612"/>
      <c r="AO447" s="612"/>
      <c r="AP447" s="612"/>
      <c r="AQ447" s="338">
        <f t="shared" si="835"/>
        <v>1</v>
      </c>
      <c r="AR447" s="338">
        <f t="shared" si="836"/>
        <v>1</v>
      </c>
      <c r="AS447" s="338">
        <f t="shared" si="837"/>
        <v>1</v>
      </c>
      <c r="AT447" s="338">
        <f t="shared" si="838"/>
        <v>1</v>
      </c>
      <c r="AU447" s="338">
        <f t="shared" si="839"/>
        <v>1</v>
      </c>
      <c r="AV447" s="338">
        <f t="shared" si="867"/>
        <v>1</v>
      </c>
      <c r="AW447" s="341">
        <f t="shared" si="840"/>
        <v>54599200</v>
      </c>
      <c r="AX447" s="340">
        <f t="shared" si="841"/>
        <v>0</v>
      </c>
      <c r="BA447" s="609" t="s">
        <v>1309</v>
      </c>
      <c r="BB447" s="609" t="s">
        <v>275</v>
      </c>
      <c r="BC447" s="561" t="s">
        <v>637</v>
      </c>
      <c r="BD447" s="609" t="s">
        <v>93</v>
      </c>
      <c r="BE447" s="610">
        <v>1</v>
      </c>
      <c r="BF447" s="663">
        <v>35000000</v>
      </c>
      <c r="BG447" s="612">
        <v>35000000</v>
      </c>
      <c r="BH447" s="612"/>
      <c r="BI447" s="612"/>
      <c r="BJ447" s="612"/>
      <c r="BK447" s="338">
        <f t="shared" si="842"/>
        <v>1</v>
      </c>
      <c r="BL447" s="338">
        <f t="shared" si="843"/>
        <v>1</v>
      </c>
      <c r="BM447" s="338">
        <f t="shared" si="844"/>
        <v>1</v>
      </c>
      <c r="BN447" s="338">
        <f t="shared" si="845"/>
        <v>1</v>
      </c>
      <c r="BO447" s="338">
        <f t="shared" si="846"/>
        <v>1</v>
      </c>
      <c r="BP447" s="338">
        <f t="shared" si="868"/>
        <v>1</v>
      </c>
      <c r="BQ447" s="341">
        <f t="shared" si="847"/>
        <v>35000000</v>
      </c>
      <c r="BR447" s="340">
        <f t="shared" si="848"/>
        <v>0</v>
      </c>
    </row>
    <row r="448" spans="1:70" s="288" customFormat="1" ht="40.5" customHeight="1" x14ac:dyDescent="0.2">
      <c r="A448" s="215">
        <f t="shared" si="869"/>
        <v>435</v>
      </c>
      <c r="B448" s="449" t="s">
        <v>1310</v>
      </c>
      <c r="C448" s="449" t="s">
        <v>280</v>
      </c>
      <c r="D448" s="577" t="s">
        <v>436</v>
      </c>
      <c r="E448" s="449" t="s">
        <v>107</v>
      </c>
      <c r="F448" s="450">
        <v>200</v>
      </c>
      <c r="G448" s="537"/>
      <c r="H448" s="451">
        <v>0</v>
      </c>
      <c r="I448" s="528"/>
      <c r="J448" s="528"/>
      <c r="K448" s="199"/>
      <c r="L448" s="199"/>
      <c r="M448" s="609" t="s">
        <v>1310</v>
      </c>
      <c r="N448" s="609" t="s">
        <v>280</v>
      </c>
      <c r="O448" s="561" t="s">
        <v>436</v>
      </c>
      <c r="P448" s="609" t="s">
        <v>107</v>
      </c>
      <c r="Q448" s="610">
        <v>200</v>
      </c>
      <c r="R448" s="663">
        <v>26400</v>
      </c>
      <c r="S448" s="612">
        <v>5280000</v>
      </c>
      <c r="T448" s="612"/>
      <c r="U448" s="612"/>
      <c r="V448" s="612"/>
      <c r="W448" s="338">
        <f t="shared" si="859"/>
        <v>1</v>
      </c>
      <c r="X448" s="338">
        <f t="shared" si="860"/>
        <v>1</v>
      </c>
      <c r="Y448" s="338">
        <f t="shared" si="861"/>
        <v>1</v>
      </c>
      <c r="Z448" s="338">
        <f t="shared" si="862"/>
        <v>1</v>
      </c>
      <c r="AA448" s="338">
        <f t="shared" si="863"/>
        <v>1</v>
      </c>
      <c r="AB448" s="338">
        <f t="shared" si="866"/>
        <v>1</v>
      </c>
      <c r="AC448" s="341">
        <f t="shared" si="864"/>
        <v>5280000</v>
      </c>
      <c r="AD448" s="340">
        <f t="shared" si="865"/>
        <v>0</v>
      </c>
      <c r="AE448" s="207"/>
      <c r="AF448" s="207"/>
      <c r="AG448" s="609" t="s">
        <v>1310</v>
      </c>
      <c r="AH448" s="609" t="s">
        <v>280</v>
      </c>
      <c r="AI448" s="561" t="s">
        <v>436</v>
      </c>
      <c r="AJ448" s="609" t="s">
        <v>107</v>
      </c>
      <c r="AK448" s="610">
        <v>200</v>
      </c>
      <c r="AL448" s="663">
        <v>35000</v>
      </c>
      <c r="AM448" s="612">
        <v>7000000</v>
      </c>
      <c r="AN448" s="612"/>
      <c r="AO448" s="612"/>
      <c r="AP448" s="612"/>
      <c r="AQ448" s="338">
        <f t="shared" si="835"/>
        <v>1</v>
      </c>
      <c r="AR448" s="338">
        <f t="shared" si="836"/>
        <v>1</v>
      </c>
      <c r="AS448" s="338">
        <f t="shared" si="837"/>
        <v>1</v>
      </c>
      <c r="AT448" s="338">
        <f t="shared" si="838"/>
        <v>1</v>
      </c>
      <c r="AU448" s="338">
        <f t="shared" si="839"/>
        <v>1</v>
      </c>
      <c r="AV448" s="338">
        <f t="shared" si="867"/>
        <v>1</v>
      </c>
      <c r="AW448" s="341">
        <f t="shared" si="840"/>
        <v>7000000</v>
      </c>
      <c r="AX448" s="340">
        <f t="shared" si="841"/>
        <v>0</v>
      </c>
      <c r="BA448" s="609" t="s">
        <v>1310</v>
      </c>
      <c r="BB448" s="609" t="s">
        <v>280</v>
      </c>
      <c r="BC448" s="561" t="s">
        <v>436</v>
      </c>
      <c r="BD448" s="609" t="s">
        <v>107</v>
      </c>
      <c r="BE448" s="610">
        <v>200</v>
      </c>
      <c r="BF448" s="663">
        <v>20136</v>
      </c>
      <c r="BG448" s="612">
        <v>4027200</v>
      </c>
      <c r="BH448" s="612"/>
      <c r="BI448" s="612"/>
      <c r="BJ448" s="612"/>
      <c r="BK448" s="338">
        <f t="shared" si="842"/>
        <v>1</v>
      </c>
      <c r="BL448" s="338">
        <f t="shared" si="843"/>
        <v>1</v>
      </c>
      <c r="BM448" s="338">
        <f t="shared" si="844"/>
        <v>1</v>
      </c>
      <c r="BN448" s="338">
        <f t="shared" si="845"/>
        <v>1</v>
      </c>
      <c r="BO448" s="338">
        <f t="shared" si="846"/>
        <v>1</v>
      </c>
      <c r="BP448" s="338">
        <f t="shared" si="868"/>
        <v>1</v>
      </c>
      <c r="BQ448" s="341">
        <f t="shared" si="847"/>
        <v>4027200</v>
      </c>
      <c r="BR448" s="340">
        <f t="shared" si="848"/>
        <v>0</v>
      </c>
    </row>
    <row r="449" spans="1:70" s="288" customFormat="1" ht="15.75" x14ac:dyDescent="0.2">
      <c r="A449" s="215">
        <f t="shared" si="869"/>
        <v>436</v>
      </c>
      <c r="B449" s="529" t="s">
        <v>1311</v>
      </c>
      <c r="C449" s="529"/>
      <c r="D449" s="578" t="s">
        <v>437</v>
      </c>
      <c r="E449" s="529"/>
      <c r="F449" s="530"/>
      <c r="G449" s="451"/>
      <c r="H449" s="531"/>
      <c r="I449" s="528"/>
      <c r="J449" s="528"/>
      <c r="K449" s="199"/>
      <c r="L449" s="199"/>
      <c r="M449" s="689" t="s">
        <v>1311</v>
      </c>
      <c r="N449" s="689"/>
      <c r="O449" s="562" t="s">
        <v>437</v>
      </c>
      <c r="P449" s="689"/>
      <c r="Q449" s="690"/>
      <c r="R449" s="612"/>
      <c r="S449" s="691"/>
      <c r="T449" s="687">
        <v>174400487</v>
      </c>
      <c r="U449" s="612"/>
      <c r="V449" s="612"/>
      <c r="W449" s="338"/>
      <c r="X449" s="338"/>
      <c r="Y449" s="338"/>
      <c r="Z449" s="338"/>
      <c r="AA449" s="338"/>
      <c r="AB449" s="338"/>
      <c r="AC449" s="339"/>
      <c r="AD449" s="340"/>
      <c r="AE449" s="207"/>
      <c r="AF449" s="207"/>
      <c r="AG449" s="689" t="s">
        <v>1311</v>
      </c>
      <c r="AH449" s="689"/>
      <c r="AI449" s="562" t="s">
        <v>437</v>
      </c>
      <c r="AJ449" s="689"/>
      <c r="AK449" s="690"/>
      <c r="AL449" s="612"/>
      <c r="AM449" s="691"/>
      <c r="AN449" s="687">
        <v>204185103</v>
      </c>
      <c r="AO449" s="612"/>
      <c r="AP449" s="612"/>
      <c r="AQ449" s="338"/>
      <c r="AR449" s="338"/>
      <c r="AS449" s="338"/>
      <c r="AT449" s="338"/>
      <c r="AU449" s="338"/>
      <c r="AV449" s="338"/>
      <c r="AW449" s="339"/>
      <c r="AX449" s="340"/>
      <c r="BA449" s="689" t="s">
        <v>1311</v>
      </c>
      <c r="BB449" s="689"/>
      <c r="BC449" s="562" t="s">
        <v>437</v>
      </c>
      <c r="BD449" s="689"/>
      <c r="BE449" s="690"/>
      <c r="BF449" s="612"/>
      <c r="BG449" s="691"/>
      <c r="BH449" s="687">
        <v>265845998</v>
      </c>
      <c r="BI449" s="612"/>
      <c r="BJ449" s="612"/>
      <c r="BK449" s="338"/>
      <c r="BL449" s="338"/>
      <c r="BM449" s="338"/>
      <c r="BN449" s="338"/>
      <c r="BO449" s="338"/>
      <c r="BP449" s="338"/>
      <c r="BQ449" s="339"/>
      <c r="BR449" s="340"/>
    </row>
    <row r="450" spans="1:70" s="288" customFormat="1" ht="78.75" customHeight="1" x14ac:dyDescent="0.2">
      <c r="A450" s="215">
        <f t="shared" si="869"/>
        <v>437</v>
      </c>
      <c r="B450" s="449" t="s">
        <v>1312</v>
      </c>
      <c r="C450" s="449" t="s">
        <v>280</v>
      </c>
      <c r="D450" s="577" t="s">
        <v>286</v>
      </c>
      <c r="E450" s="449" t="s">
        <v>284</v>
      </c>
      <c r="F450" s="450">
        <v>400</v>
      </c>
      <c r="G450" s="537"/>
      <c r="H450" s="451">
        <v>0</v>
      </c>
      <c r="I450" s="528"/>
      <c r="J450" s="528"/>
      <c r="K450" s="199"/>
      <c r="L450" s="199"/>
      <c r="M450" s="609" t="s">
        <v>1312</v>
      </c>
      <c r="N450" s="609" t="s">
        <v>280</v>
      </c>
      <c r="O450" s="561" t="s">
        <v>286</v>
      </c>
      <c r="P450" s="609" t="s">
        <v>284</v>
      </c>
      <c r="Q450" s="610">
        <v>400</v>
      </c>
      <c r="R450" s="663">
        <v>88254</v>
      </c>
      <c r="S450" s="612">
        <v>35301600</v>
      </c>
      <c r="T450" s="612"/>
      <c r="U450" s="612"/>
      <c r="V450" s="612"/>
      <c r="W450" s="338">
        <f>IF(EXACT(VLOOKUP(M450,OFERTA_0,3,FALSE),O450),1,0)</f>
        <v>1</v>
      </c>
      <c r="X450" s="338">
        <f>IF(EXACT(VLOOKUP(M450,OFERTA_0,4,FALSE),P450),1,0)</f>
        <v>1</v>
      </c>
      <c r="Y450" s="338">
        <f>IF(EXACT(VLOOKUP(M450,OFERTA_0,5,FALSE),Q450),1,0)</f>
        <v>1</v>
      </c>
      <c r="Z450" s="338">
        <f>IF(R450=0,0,1)</f>
        <v>1</v>
      </c>
      <c r="AA450" s="338">
        <f>IF(S450=0,0,1)</f>
        <v>1</v>
      </c>
      <c r="AB450" s="338">
        <f>PRODUCT(W450:AA450)</f>
        <v>1</v>
      </c>
      <c r="AC450" s="341">
        <f>ROUND(S450,0)</f>
        <v>35301600</v>
      </c>
      <c r="AD450" s="340">
        <f>S450-AC450</f>
        <v>0</v>
      </c>
      <c r="AE450" s="207"/>
      <c r="AF450" s="207"/>
      <c r="AG450" s="609" t="s">
        <v>1312</v>
      </c>
      <c r="AH450" s="609" t="s">
        <v>280</v>
      </c>
      <c r="AI450" s="561" t="s">
        <v>286</v>
      </c>
      <c r="AJ450" s="609" t="s">
        <v>284</v>
      </c>
      <c r="AK450" s="610">
        <v>400</v>
      </c>
      <c r="AL450" s="663">
        <v>71470</v>
      </c>
      <c r="AM450" s="612">
        <v>28588000</v>
      </c>
      <c r="AN450" s="612"/>
      <c r="AO450" s="612"/>
      <c r="AP450" s="612"/>
      <c r="AQ450" s="338">
        <f>IF(EXACT(VLOOKUP(AG450,OFERTA_0,3,FALSE),AI450),1,0)</f>
        <v>1</v>
      </c>
      <c r="AR450" s="338">
        <f>IF(EXACT(VLOOKUP(AG450,OFERTA_0,4,FALSE),AJ450),1,0)</f>
        <v>1</v>
      </c>
      <c r="AS450" s="338">
        <f>IF(EXACT(VLOOKUP(AG450,OFERTA_0,5,FALSE),AK450),1,0)</f>
        <v>1</v>
      </c>
      <c r="AT450" s="338">
        <f>IF(AL450=0,0,1)</f>
        <v>1</v>
      </c>
      <c r="AU450" s="338">
        <f>IF(AM450=0,0,1)</f>
        <v>1</v>
      </c>
      <c r="AV450" s="338">
        <f>PRODUCT(AQ450:AU450)</f>
        <v>1</v>
      </c>
      <c r="AW450" s="341">
        <f>ROUND(AM450,0)</f>
        <v>28588000</v>
      </c>
      <c r="AX450" s="340">
        <f>AM450-AW450</f>
        <v>0</v>
      </c>
      <c r="BA450" s="609" t="s">
        <v>1312</v>
      </c>
      <c r="BB450" s="609" t="s">
        <v>280</v>
      </c>
      <c r="BC450" s="561" t="s">
        <v>286</v>
      </c>
      <c r="BD450" s="609" t="s">
        <v>284</v>
      </c>
      <c r="BE450" s="610">
        <v>400</v>
      </c>
      <c r="BF450" s="663">
        <v>46983</v>
      </c>
      <c r="BG450" s="612">
        <v>18793200</v>
      </c>
      <c r="BH450" s="612"/>
      <c r="BI450" s="612"/>
      <c r="BJ450" s="612"/>
      <c r="BK450" s="338">
        <f>IF(EXACT(VLOOKUP(BA450,OFERTA_0,3,FALSE),BC450),1,0)</f>
        <v>1</v>
      </c>
      <c r="BL450" s="338">
        <f>IF(EXACT(VLOOKUP(BA450,OFERTA_0,4,FALSE),BD450),1,0)</f>
        <v>1</v>
      </c>
      <c r="BM450" s="338">
        <f>IF(EXACT(VLOOKUP(BA450,OFERTA_0,5,FALSE),BE450),1,0)</f>
        <v>1</v>
      </c>
      <c r="BN450" s="338">
        <f>IF(BF450=0,0,1)</f>
        <v>1</v>
      </c>
      <c r="BO450" s="338">
        <f>IF(BG450=0,0,1)</f>
        <v>1</v>
      </c>
      <c r="BP450" s="338">
        <f>PRODUCT(BK450:BO450)</f>
        <v>1</v>
      </c>
      <c r="BQ450" s="341">
        <f>ROUND(BG450,0)</f>
        <v>18793200</v>
      </c>
      <c r="BR450" s="340">
        <f>BG450-BQ450</f>
        <v>0</v>
      </c>
    </row>
    <row r="451" spans="1:70" s="288" customFormat="1" ht="80.25" customHeight="1" x14ac:dyDescent="0.2">
      <c r="A451" s="215">
        <f t="shared" si="869"/>
        <v>438</v>
      </c>
      <c r="B451" s="449" t="s">
        <v>1313</v>
      </c>
      <c r="C451" s="449" t="s">
        <v>280</v>
      </c>
      <c r="D451" s="577" t="s">
        <v>287</v>
      </c>
      <c r="E451" s="449" t="s">
        <v>284</v>
      </c>
      <c r="F451" s="450">
        <v>160</v>
      </c>
      <c r="G451" s="537"/>
      <c r="H451" s="451">
        <v>0</v>
      </c>
      <c r="I451" s="528"/>
      <c r="J451" s="528"/>
      <c r="K451" s="199"/>
      <c r="L451" s="199"/>
      <c r="M451" s="609" t="s">
        <v>1313</v>
      </c>
      <c r="N451" s="609" t="s">
        <v>280</v>
      </c>
      <c r="O451" s="561" t="s">
        <v>287</v>
      </c>
      <c r="P451" s="609" t="s">
        <v>284</v>
      </c>
      <c r="Q451" s="610">
        <v>160</v>
      </c>
      <c r="R451" s="663">
        <v>37937</v>
      </c>
      <c r="S451" s="612">
        <v>6069920</v>
      </c>
      <c r="T451" s="612"/>
      <c r="U451" s="612"/>
      <c r="V451" s="612"/>
      <c r="W451" s="338">
        <f t="shared" ref="W451:W452" si="870">IF(EXACT(VLOOKUP(M451,OFERTA_0,3,FALSE),O451),1,0)</f>
        <v>1</v>
      </c>
      <c r="X451" s="338">
        <f t="shared" ref="X451:X452" si="871">IF(EXACT(VLOOKUP(M451,OFERTA_0,4,FALSE),P451),1,0)</f>
        <v>1</v>
      </c>
      <c r="Y451" s="338">
        <f t="shared" ref="Y451:Y452" si="872">IF(EXACT(VLOOKUP(M451,OFERTA_0,5,FALSE),Q451),1,0)</f>
        <v>1</v>
      </c>
      <c r="Z451" s="338">
        <f t="shared" ref="Z451:Z452" si="873">IF(R451=0,0,1)</f>
        <v>1</v>
      </c>
      <c r="AA451" s="338">
        <f t="shared" ref="AA451:AA452" si="874">IF(S451=0,0,1)</f>
        <v>1</v>
      </c>
      <c r="AB451" s="338">
        <f t="shared" ref="AB451:AB452" si="875">PRODUCT(W451:AA451)</f>
        <v>1</v>
      </c>
      <c r="AC451" s="341">
        <f t="shared" ref="AC451:AC452" si="876">ROUND(S451,0)</f>
        <v>6069920</v>
      </c>
      <c r="AD451" s="340">
        <f t="shared" ref="AD451:AD452" si="877">S451-AC451</f>
        <v>0</v>
      </c>
      <c r="AE451" s="207"/>
      <c r="AF451" s="207"/>
      <c r="AG451" s="609" t="s">
        <v>1313</v>
      </c>
      <c r="AH451" s="609" t="s">
        <v>280</v>
      </c>
      <c r="AI451" s="561" t="s">
        <v>287</v>
      </c>
      <c r="AJ451" s="609" t="s">
        <v>284</v>
      </c>
      <c r="AK451" s="610">
        <v>160</v>
      </c>
      <c r="AL451" s="663">
        <v>81570</v>
      </c>
      <c r="AM451" s="612">
        <v>13051200</v>
      </c>
      <c r="AN451" s="612"/>
      <c r="AO451" s="612"/>
      <c r="AP451" s="612"/>
      <c r="AQ451" s="338">
        <f t="shared" ref="AQ451:AQ514" si="878">IF(EXACT(VLOOKUP(AG451,OFERTA_0,3,FALSE),AI451),1,0)</f>
        <v>1</v>
      </c>
      <c r="AR451" s="338">
        <f t="shared" ref="AR451:AR514" si="879">IF(EXACT(VLOOKUP(AG451,OFERTA_0,4,FALSE),AJ451),1,0)</f>
        <v>1</v>
      </c>
      <c r="AS451" s="338">
        <f t="shared" ref="AS451:AS514" si="880">IF(EXACT(VLOOKUP(AG451,OFERTA_0,5,FALSE),AK451),1,0)</f>
        <v>1</v>
      </c>
      <c r="AT451" s="338">
        <f t="shared" ref="AT451:AT514" si="881">IF(AL451=0,0,1)</f>
        <v>1</v>
      </c>
      <c r="AU451" s="338">
        <f t="shared" ref="AU451:AU514" si="882">IF(AM451=0,0,1)</f>
        <v>1</v>
      </c>
      <c r="AV451" s="338">
        <f t="shared" ref="AV451:AV514" si="883">PRODUCT(AQ451:AU451)</f>
        <v>1</v>
      </c>
      <c r="AW451" s="341">
        <f t="shared" ref="AW451:AW514" si="884">ROUND(AM451,0)</f>
        <v>13051200</v>
      </c>
      <c r="AX451" s="340">
        <f t="shared" ref="AX451:AX514" si="885">AM451-AW451</f>
        <v>0</v>
      </c>
      <c r="BA451" s="609" t="s">
        <v>1313</v>
      </c>
      <c r="BB451" s="609" t="s">
        <v>280</v>
      </c>
      <c r="BC451" s="561" t="s">
        <v>287</v>
      </c>
      <c r="BD451" s="609" t="s">
        <v>284</v>
      </c>
      <c r="BE451" s="610">
        <v>160</v>
      </c>
      <c r="BF451" s="663">
        <v>56742</v>
      </c>
      <c r="BG451" s="612">
        <v>9078720</v>
      </c>
      <c r="BH451" s="612"/>
      <c r="BI451" s="612"/>
      <c r="BJ451" s="612"/>
      <c r="BK451" s="338">
        <f t="shared" ref="BK451:BK514" si="886">IF(EXACT(VLOOKUP(BA451,OFERTA_0,3,FALSE),BC451),1,0)</f>
        <v>1</v>
      </c>
      <c r="BL451" s="338">
        <f t="shared" ref="BL451:BL514" si="887">IF(EXACT(VLOOKUP(BA451,OFERTA_0,4,FALSE),BD451),1,0)</f>
        <v>1</v>
      </c>
      <c r="BM451" s="338">
        <f t="shared" ref="BM451:BM514" si="888">IF(EXACT(VLOOKUP(BA451,OFERTA_0,5,FALSE),BE451),1,0)</f>
        <v>1</v>
      </c>
      <c r="BN451" s="338">
        <f t="shared" ref="BN451:BN514" si="889">IF(BF451=0,0,1)</f>
        <v>1</v>
      </c>
      <c r="BO451" s="338">
        <f t="shared" ref="BO451:BO514" si="890">IF(BG451=0,0,1)</f>
        <v>1</v>
      </c>
      <c r="BP451" s="338">
        <f t="shared" ref="BP451:BP514" si="891">PRODUCT(BK451:BO451)</f>
        <v>1</v>
      </c>
      <c r="BQ451" s="341">
        <f t="shared" ref="BQ451:BQ514" si="892">ROUND(BG451,0)</f>
        <v>9078720</v>
      </c>
      <c r="BR451" s="340">
        <f t="shared" ref="BR451:BR514" si="893">BG451-BQ451</f>
        <v>0</v>
      </c>
    </row>
    <row r="452" spans="1:70" s="288" customFormat="1" ht="47.25" x14ac:dyDescent="0.2">
      <c r="A452" s="215">
        <f t="shared" si="869"/>
        <v>439</v>
      </c>
      <c r="B452" s="449" t="s">
        <v>1314</v>
      </c>
      <c r="C452" s="449" t="s">
        <v>275</v>
      </c>
      <c r="D452" s="577" t="s">
        <v>290</v>
      </c>
      <c r="E452" s="449" t="s">
        <v>284</v>
      </c>
      <c r="F452" s="450">
        <v>448</v>
      </c>
      <c r="G452" s="537"/>
      <c r="H452" s="451">
        <v>0</v>
      </c>
      <c r="I452" s="528"/>
      <c r="J452" s="528"/>
      <c r="K452" s="199"/>
      <c r="L452" s="199"/>
      <c r="M452" s="609" t="s">
        <v>1314</v>
      </c>
      <c r="N452" s="609" t="s">
        <v>275</v>
      </c>
      <c r="O452" s="561" t="s">
        <v>290</v>
      </c>
      <c r="P452" s="609" t="s">
        <v>284</v>
      </c>
      <c r="Q452" s="610">
        <v>448</v>
      </c>
      <c r="R452" s="663">
        <v>77467</v>
      </c>
      <c r="S452" s="612">
        <v>34705216</v>
      </c>
      <c r="T452" s="612"/>
      <c r="U452" s="612"/>
      <c r="V452" s="612"/>
      <c r="W452" s="338">
        <f t="shared" si="870"/>
        <v>1</v>
      </c>
      <c r="X452" s="338">
        <f t="shared" si="871"/>
        <v>1</v>
      </c>
      <c r="Y452" s="338">
        <f t="shared" si="872"/>
        <v>1</v>
      </c>
      <c r="Z452" s="338">
        <f t="shared" si="873"/>
        <v>1</v>
      </c>
      <c r="AA452" s="338">
        <f t="shared" si="874"/>
        <v>1</v>
      </c>
      <c r="AB452" s="338">
        <f t="shared" si="875"/>
        <v>1</v>
      </c>
      <c r="AC452" s="341">
        <f t="shared" si="876"/>
        <v>34705216</v>
      </c>
      <c r="AD452" s="340">
        <f t="shared" si="877"/>
        <v>0</v>
      </c>
      <c r="AE452" s="207"/>
      <c r="AF452" s="207"/>
      <c r="AG452" s="609" t="s">
        <v>1314</v>
      </c>
      <c r="AH452" s="609" t="s">
        <v>275</v>
      </c>
      <c r="AI452" s="561" t="s">
        <v>290</v>
      </c>
      <c r="AJ452" s="609" t="s">
        <v>284</v>
      </c>
      <c r="AK452" s="610">
        <v>448</v>
      </c>
      <c r="AL452" s="663">
        <v>69662</v>
      </c>
      <c r="AM452" s="612">
        <v>31208576</v>
      </c>
      <c r="AN452" s="612"/>
      <c r="AO452" s="612"/>
      <c r="AP452" s="612"/>
      <c r="AQ452" s="338">
        <f t="shared" si="878"/>
        <v>1</v>
      </c>
      <c r="AR452" s="338">
        <f t="shared" si="879"/>
        <v>1</v>
      </c>
      <c r="AS452" s="338">
        <f t="shared" si="880"/>
        <v>1</v>
      </c>
      <c r="AT452" s="338">
        <f t="shared" si="881"/>
        <v>1</v>
      </c>
      <c r="AU452" s="338">
        <f t="shared" si="882"/>
        <v>1</v>
      </c>
      <c r="AV452" s="338">
        <f t="shared" si="883"/>
        <v>1</v>
      </c>
      <c r="AW452" s="341">
        <f t="shared" si="884"/>
        <v>31208576</v>
      </c>
      <c r="AX452" s="340">
        <f t="shared" si="885"/>
        <v>0</v>
      </c>
      <c r="BA452" s="609" t="s">
        <v>1314</v>
      </c>
      <c r="BB452" s="609" t="s">
        <v>275</v>
      </c>
      <c r="BC452" s="561" t="s">
        <v>290</v>
      </c>
      <c r="BD452" s="609" t="s">
        <v>284</v>
      </c>
      <c r="BE452" s="610">
        <v>448</v>
      </c>
      <c r="BF452" s="663">
        <v>115000</v>
      </c>
      <c r="BG452" s="612">
        <v>51520000</v>
      </c>
      <c r="BH452" s="612"/>
      <c r="BI452" s="612"/>
      <c r="BJ452" s="612"/>
      <c r="BK452" s="338">
        <f t="shared" si="886"/>
        <v>1</v>
      </c>
      <c r="BL452" s="338">
        <f t="shared" si="887"/>
        <v>1</v>
      </c>
      <c r="BM452" s="338">
        <f t="shared" si="888"/>
        <v>1</v>
      </c>
      <c r="BN452" s="338">
        <f t="shared" si="889"/>
        <v>1</v>
      </c>
      <c r="BO452" s="338">
        <f t="shared" si="890"/>
        <v>1</v>
      </c>
      <c r="BP452" s="338">
        <f t="shared" si="891"/>
        <v>1</v>
      </c>
      <c r="BQ452" s="341">
        <f t="shared" si="892"/>
        <v>51520000</v>
      </c>
      <c r="BR452" s="340">
        <f t="shared" si="893"/>
        <v>0</v>
      </c>
    </row>
    <row r="453" spans="1:70" s="288" customFormat="1" ht="45" x14ac:dyDescent="0.2">
      <c r="A453" s="215">
        <f t="shared" si="869"/>
        <v>440</v>
      </c>
      <c r="B453" s="449" t="s">
        <v>1315</v>
      </c>
      <c r="C453" s="449" t="s">
        <v>280</v>
      </c>
      <c r="D453" s="577" t="s">
        <v>291</v>
      </c>
      <c r="E453" s="449" t="s">
        <v>284</v>
      </c>
      <c r="F453" s="450">
        <v>112</v>
      </c>
      <c r="G453" s="537"/>
      <c r="H453" s="451">
        <v>0</v>
      </c>
      <c r="I453" s="528"/>
      <c r="J453" s="528"/>
      <c r="K453" s="199"/>
      <c r="L453" s="199"/>
      <c r="M453" s="609" t="s">
        <v>1315</v>
      </c>
      <c r="N453" s="609" t="s">
        <v>280</v>
      </c>
      <c r="O453" s="561" t="s">
        <v>291</v>
      </c>
      <c r="P453" s="609" t="s">
        <v>284</v>
      </c>
      <c r="Q453" s="610">
        <v>112</v>
      </c>
      <c r="R453" s="663">
        <v>18931</v>
      </c>
      <c r="S453" s="612">
        <v>2120272</v>
      </c>
      <c r="T453" s="612"/>
      <c r="U453" s="612"/>
      <c r="V453" s="612"/>
      <c r="W453" s="338">
        <f t="shared" ref="W453:W484" si="894">IF(EXACT(VLOOKUP(M453,OFERTA_0,3,FALSE),O453),1,0)</f>
        <v>1</v>
      </c>
      <c r="X453" s="338">
        <f t="shared" ref="X453:X484" si="895">IF(EXACT(VLOOKUP(M453,OFERTA_0,4,FALSE),P453),1,0)</f>
        <v>1</v>
      </c>
      <c r="Y453" s="338">
        <f t="shared" ref="Y453:Y484" si="896">IF(EXACT(VLOOKUP(M453,OFERTA_0,5,FALSE),Q453),1,0)</f>
        <v>1</v>
      </c>
      <c r="Z453" s="338">
        <f t="shared" ref="Z453:Z484" si="897">IF(R453=0,0,1)</f>
        <v>1</v>
      </c>
      <c r="AA453" s="338">
        <f t="shared" ref="AA453:AA484" si="898">IF(S453=0,0,1)</f>
        <v>1</v>
      </c>
      <c r="AB453" s="338">
        <f t="shared" ref="AB453:AB454" si="899">PRODUCT(W453:AA453)</f>
        <v>1</v>
      </c>
      <c r="AC453" s="341">
        <f t="shared" ref="AC453:AC484" si="900">ROUND(S453,0)</f>
        <v>2120272</v>
      </c>
      <c r="AD453" s="340">
        <f t="shared" ref="AD453:AD484" si="901">S453-AC453</f>
        <v>0</v>
      </c>
      <c r="AE453" s="207"/>
      <c r="AF453" s="207"/>
      <c r="AG453" s="609" t="s">
        <v>1315</v>
      </c>
      <c r="AH453" s="609" t="s">
        <v>280</v>
      </c>
      <c r="AI453" s="561" t="s">
        <v>291</v>
      </c>
      <c r="AJ453" s="609" t="s">
        <v>284</v>
      </c>
      <c r="AK453" s="610">
        <v>112</v>
      </c>
      <c r="AL453" s="663">
        <v>38452</v>
      </c>
      <c r="AM453" s="612">
        <v>4306624</v>
      </c>
      <c r="AN453" s="612"/>
      <c r="AO453" s="612"/>
      <c r="AP453" s="612"/>
      <c r="AQ453" s="338">
        <f t="shared" si="878"/>
        <v>1</v>
      </c>
      <c r="AR453" s="338">
        <f t="shared" si="879"/>
        <v>1</v>
      </c>
      <c r="AS453" s="338">
        <f t="shared" si="880"/>
        <v>1</v>
      </c>
      <c r="AT453" s="338">
        <f t="shared" si="881"/>
        <v>1</v>
      </c>
      <c r="AU453" s="338">
        <f t="shared" si="882"/>
        <v>1</v>
      </c>
      <c r="AV453" s="338">
        <f t="shared" si="883"/>
        <v>1</v>
      </c>
      <c r="AW453" s="341">
        <f t="shared" si="884"/>
        <v>4306624</v>
      </c>
      <c r="AX453" s="340">
        <f t="shared" si="885"/>
        <v>0</v>
      </c>
      <c r="BA453" s="609" t="s">
        <v>1315</v>
      </c>
      <c r="BB453" s="609" t="s">
        <v>280</v>
      </c>
      <c r="BC453" s="561" t="s">
        <v>291</v>
      </c>
      <c r="BD453" s="609" t="s">
        <v>284</v>
      </c>
      <c r="BE453" s="610">
        <v>112</v>
      </c>
      <c r="BF453" s="663">
        <v>22376</v>
      </c>
      <c r="BG453" s="612">
        <v>2506112</v>
      </c>
      <c r="BH453" s="612"/>
      <c r="BI453" s="612"/>
      <c r="BJ453" s="612"/>
      <c r="BK453" s="338">
        <f t="shared" si="886"/>
        <v>1</v>
      </c>
      <c r="BL453" s="338">
        <f t="shared" si="887"/>
        <v>1</v>
      </c>
      <c r="BM453" s="338">
        <f t="shared" si="888"/>
        <v>1</v>
      </c>
      <c r="BN453" s="338">
        <f t="shared" si="889"/>
        <v>1</v>
      </c>
      <c r="BO453" s="338">
        <f t="shared" si="890"/>
        <v>1</v>
      </c>
      <c r="BP453" s="338">
        <f t="shared" si="891"/>
        <v>1</v>
      </c>
      <c r="BQ453" s="341">
        <f t="shared" si="892"/>
        <v>2506112</v>
      </c>
      <c r="BR453" s="340">
        <f t="shared" si="893"/>
        <v>0</v>
      </c>
    </row>
    <row r="454" spans="1:70" s="288" customFormat="1" ht="51.75" customHeight="1" x14ac:dyDescent="0.2">
      <c r="A454" s="215">
        <f t="shared" si="869"/>
        <v>441</v>
      </c>
      <c r="B454" s="449" t="s">
        <v>1316</v>
      </c>
      <c r="C454" s="449" t="s">
        <v>280</v>
      </c>
      <c r="D454" s="577" t="s">
        <v>293</v>
      </c>
      <c r="E454" s="449" t="s">
        <v>284</v>
      </c>
      <c r="F454" s="450">
        <v>0.1</v>
      </c>
      <c r="G454" s="537"/>
      <c r="H454" s="451">
        <v>0</v>
      </c>
      <c r="I454" s="528"/>
      <c r="J454" s="528"/>
      <c r="K454" s="199"/>
      <c r="L454" s="199"/>
      <c r="M454" s="609" t="s">
        <v>1316</v>
      </c>
      <c r="N454" s="609" t="s">
        <v>280</v>
      </c>
      <c r="O454" s="561" t="s">
        <v>293</v>
      </c>
      <c r="P454" s="609" t="s">
        <v>284</v>
      </c>
      <c r="Q454" s="610">
        <v>0.1</v>
      </c>
      <c r="R454" s="663">
        <v>38511</v>
      </c>
      <c r="S454" s="612">
        <v>3851</v>
      </c>
      <c r="T454" s="612"/>
      <c r="U454" s="612"/>
      <c r="V454" s="612"/>
      <c r="W454" s="338">
        <f t="shared" si="894"/>
        <v>1</v>
      </c>
      <c r="X454" s="338">
        <f t="shared" si="895"/>
        <v>1</v>
      </c>
      <c r="Y454" s="338">
        <f t="shared" si="896"/>
        <v>1</v>
      </c>
      <c r="Z454" s="338">
        <f t="shared" si="897"/>
        <v>1</v>
      </c>
      <c r="AA454" s="338">
        <f t="shared" si="898"/>
        <v>1</v>
      </c>
      <c r="AB454" s="338">
        <f t="shared" si="899"/>
        <v>1</v>
      </c>
      <c r="AC454" s="341">
        <f t="shared" si="900"/>
        <v>3851</v>
      </c>
      <c r="AD454" s="340">
        <f t="shared" si="901"/>
        <v>0</v>
      </c>
      <c r="AE454" s="207"/>
      <c r="AF454" s="207"/>
      <c r="AG454" s="609" t="s">
        <v>1316</v>
      </c>
      <c r="AH454" s="609" t="s">
        <v>280</v>
      </c>
      <c r="AI454" s="561" t="s">
        <v>293</v>
      </c>
      <c r="AJ454" s="609" t="s">
        <v>284</v>
      </c>
      <c r="AK454" s="610">
        <v>0.1</v>
      </c>
      <c r="AL454" s="663">
        <v>278311</v>
      </c>
      <c r="AM454" s="612">
        <v>27831</v>
      </c>
      <c r="AN454" s="612"/>
      <c r="AO454" s="612"/>
      <c r="AP454" s="612"/>
      <c r="AQ454" s="338">
        <f t="shared" si="878"/>
        <v>1</v>
      </c>
      <c r="AR454" s="338">
        <f t="shared" si="879"/>
        <v>1</v>
      </c>
      <c r="AS454" s="338">
        <f t="shared" si="880"/>
        <v>1</v>
      </c>
      <c r="AT454" s="338">
        <f t="shared" si="881"/>
        <v>1</v>
      </c>
      <c r="AU454" s="338">
        <f t="shared" si="882"/>
        <v>1</v>
      </c>
      <c r="AV454" s="338">
        <f t="shared" si="883"/>
        <v>1</v>
      </c>
      <c r="AW454" s="341">
        <f t="shared" si="884"/>
        <v>27831</v>
      </c>
      <c r="AX454" s="340">
        <f t="shared" si="885"/>
        <v>0</v>
      </c>
      <c r="BA454" s="609" t="s">
        <v>1316</v>
      </c>
      <c r="BB454" s="609" t="s">
        <v>280</v>
      </c>
      <c r="BC454" s="561" t="s">
        <v>293</v>
      </c>
      <c r="BD454" s="609" t="s">
        <v>284</v>
      </c>
      <c r="BE454" s="610">
        <v>0.1</v>
      </c>
      <c r="BF454" s="663">
        <v>52017</v>
      </c>
      <c r="BG454" s="612">
        <v>5202</v>
      </c>
      <c r="BH454" s="612"/>
      <c r="BI454" s="612"/>
      <c r="BJ454" s="612"/>
      <c r="BK454" s="338">
        <f t="shared" si="886"/>
        <v>1</v>
      </c>
      <c r="BL454" s="338">
        <f t="shared" si="887"/>
        <v>1</v>
      </c>
      <c r="BM454" s="338">
        <f t="shared" si="888"/>
        <v>1</v>
      </c>
      <c r="BN454" s="338">
        <f t="shared" si="889"/>
        <v>1</v>
      </c>
      <c r="BO454" s="338">
        <f t="shared" si="890"/>
        <v>1</v>
      </c>
      <c r="BP454" s="338">
        <f t="shared" si="891"/>
        <v>1</v>
      </c>
      <c r="BQ454" s="341">
        <f t="shared" si="892"/>
        <v>5202</v>
      </c>
      <c r="BR454" s="340">
        <f t="shared" si="893"/>
        <v>0</v>
      </c>
    </row>
    <row r="455" spans="1:70" s="288" customFormat="1" ht="15.75" x14ac:dyDescent="0.2">
      <c r="A455" s="215">
        <f t="shared" si="869"/>
        <v>442</v>
      </c>
      <c r="B455" s="449" t="s">
        <v>1317</v>
      </c>
      <c r="C455" s="449" t="s">
        <v>275</v>
      </c>
      <c r="D455" s="577" t="s">
        <v>438</v>
      </c>
      <c r="E455" s="449" t="s">
        <v>284</v>
      </c>
      <c r="F455" s="450">
        <v>60</v>
      </c>
      <c r="G455" s="537"/>
      <c r="H455" s="451">
        <v>0</v>
      </c>
      <c r="I455" s="528"/>
      <c r="J455" s="528"/>
      <c r="K455" s="199"/>
      <c r="L455" s="199"/>
      <c r="M455" s="609" t="s">
        <v>1317</v>
      </c>
      <c r="N455" s="609" t="s">
        <v>275</v>
      </c>
      <c r="O455" s="561" t="s">
        <v>438</v>
      </c>
      <c r="P455" s="609" t="s">
        <v>284</v>
      </c>
      <c r="Q455" s="610">
        <v>60</v>
      </c>
      <c r="R455" s="663">
        <v>120329</v>
      </c>
      <c r="S455" s="612">
        <v>7219740</v>
      </c>
      <c r="T455" s="612"/>
      <c r="U455" s="612"/>
      <c r="V455" s="612"/>
      <c r="W455" s="338">
        <f t="shared" si="894"/>
        <v>1</v>
      </c>
      <c r="X455" s="338">
        <f t="shared" si="895"/>
        <v>1</v>
      </c>
      <c r="Y455" s="338">
        <f t="shared" si="896"/>
        <v>1</v>
      </c>
      <c r="Z455" s="338">
        <f t="shared" si="897"/>
        <v>1</v>
      </c>
      <c r="AA455" s="338">
        <f t="shared" si="898"/>
        <v>1</v>
      </c>
      <c r="AB455" s="338">
        <f t="shared" ref="AB455:AB517" si="902">PRODUCT(W455:AA455)</f>
        <v>1</v>
      </c>
      <c r="AC455" s="341">
        <f t="shared" si="900"/>
        <v>7219740</v>
      </c>
      <c r="AD455" s="340">
        <f t="shared" si="901"/>
        <v>0</v>
      </c>
      <c r="AE455" s="207"/>
      <c r="AF455" s="207"/>
      <c r="AG455" s="609" t="s">
        <v>1317</v>
      </c>
      <c r="AH455" s="609" t="s">
        <v>275</v>
      </c>
      <c r="AI455" s="561" t="s">
        <v>438</v>
      </c>
      <c r="AJ455" s="609" t="s">
        <v>284</v>
      </c>
      <c r="AK455" s="610">
        <v>60</v>
      </c>
      <c r="AL455" s="663">
        <v>157900</v>
      </c>
      <c r="AM455" s="612">
        <v>9474000</v>
      </c>
      <c r="AN455" s="612"/>
      <c r="AO455" s="612"/>
      <c r="AP455" s="612"/>
      <c r="AQ455" s="338">
        <f t="shared" si="878"/>
        <v>1</v>
      </c>
      <c r="AR455" s="338">
        <f t="shared" si="879"/>
        <v>1</v>
      </c>
      <c r="AS455" s="338">
        <f t="shared" si="880"/>
        <v>1</v>
      </c>
      <c r="AT455" s="338">
        <f t="shared" si="881"/>
        <v>1</v>
      </c>
      <c r="AU455" s="338">
        <f t="shared" si="882"/>
        <v>1</v>
      </c>
      <c r="AV455" s="338">
        <f t="shared" si="883"/>
        <v>1</v>
      </c>
      <c r="AW455" s="341">
        <f t="shared" si="884"/>
        <v>9474000</v>
      </c>
      <c r="AX455" s="340">
        <f t="shared" si="885"/>
        <v>0</v>
      </c>
      <c r="BA455" s="609" t="s">
        <v>1317</v>
      </c>
      <c r="BB455" s="609" t="s">
        <v>275</v>
      </c>
      <c r="BC455" s="561" t="s">
        <v>438</v>
      </c>
      <c r="BD455" s="609" t="s">
        <v>284</v>
      </c>
      <c r="BE455" s="610">
        <v>60</v>
      </c>
      <c r="BF455" s="663">
        <v>187932</v>
      </c>
      <c r="BG455" s="612">
        <v>11275920</v>
      </c>
      <c r="BH455" s="612"/>
      <c r="BI455" s="612"/>
      <c r="BJ455" s="612"/>
      <c r="BK455" s="338">
        <f t="shared" si="886"/>
        <v>1</v>
      </c>
      <c r="BL455" s="338">
        <f t="shared" si="887"/>
        <v>1</v>
      </c>
      <c r="BM455" s="338">
        <f t="shared" si="888"/>
        <v>1</v>
      </c>
      <c r="BN455" s="338">
        <f t="shared" si="889"/>
        <v>1</v>
      </c>
      <c r="BO455" s="338">
        <f t="shared" si="890"/>
        <v>1</v>
      </c>
      <c r="BP455" s="338">
        <f t="shared" si="891"/>
        <v>1</v>
      </c>
      <c r="BQ455" s="341">
        <f t="shared" si="892"/>
        <v>11275920</v>
      </c>
      <c r="BR455" s="340">
        <f t="shared" si="893"/>
        <v>0</v>
      </c>
    </row>
    <row r="456" spans="1:70" s="288" customFormat="1" ht="15.75" x14ac:dyDescent="0.2">
      <c r="A456" s="215">
        <f t="shared" si="869"/>
        <v>443</v>
      </c>
      <c r="B456" s="449" t="s">
        <v>1318</v>
      </c>
      <c r="C456" s="449" t="s">
        <v>275</v>
      </c>
      <c r="D456" s="577" t="s">
        <v>439</v>
      </c>
      <c r="E456" s="449" t="s">
        <v>107</v>
      </c>
      <c r="F456" s="450">
        <v>8</v>
      </c>
      <c r="G456" s="537"/>
      <c r="H456" s="451">
        <v>0</v>
      </c>
      <c r="I456" s="528"/>
      <c r="J456" s="528"/>
      <c r="K456" s="199"/>
      <c r="L456" s="199"/>
      <c r="M456" s="609" t="s">
        <v>1318</v>
      </c>
      <c r="N456" s="609" t="s">
        <v>275</v>
      </c>
      <c r="O456" s="561" t="s">
        <v>439</v>
      </c>
      <c r="P456" s="609" t="s">
        <v>107</v>
      </c>
      <c r="Q456" s="610">
        <v>8</v>
      </c>
      <c r="R456" s="663">
        <v>440000</v>
      </c>
      <c r="S456" s="612">
        <v>3520000</v>
      </c>
      <c r="T456" s="612"/>
      <c r="U456" s="612"/>
      <c r="V456" s="612"/>
      <c r="W456" s="338">
        <f t="shared" si="894"/>
        <v>1</v>
      </c>
      <c r="X456" s="338">
        <f t="shared" si="895"/>
        <v>1</v>
      </c>
      <c r="Y456" s="338">
        <f t="shared" si="896"/>
        <v>1</v>
      </c>
      <c r="Z456" s="338">
        <f t="shared" si="897"/>
        <v>1</v>
      </c>
      <c r="AA456" s="338">
        <f t="shared" si="898"/>
        <v>1</v>
      </c>
      <c r="AB456" s="338">
        <f t="shared" si="902"/>
        <v>1</v>
      </c>
      <c r="AC456" s="341">
        <f t="shared" si="900"/>
        <v>3520000</v>
      </c>
      <c r="AD456" s="340">
        <f t="shared" si="901"/>
        <v>0</v>
      </c>
      <c r="AE456" s="207"/>
      <c r="AF456" s="207"/>
      <c r="AG456" s="609" t="s">
        <v>1318</v>
      </c>
      <c r="AH456" s="609" t="s">
        <v>275</v>
      </c>
      <c r="AI456" s="561" t="s">
        <v>439</v>
      </c>
      <c r="AJ456" s="609" t="s">
        <v>107</v>
      </c>
      <c r="AK456" s="610">
        <v>8</v>
      </c>
      <c r="AL456" s="663">
        <v>955177</v>
      </c>
      <c r="AM456" s="612">
        <v>7641416</v>
      </c>
      <c r="AN456" s="612"/>
      <c r="AO456" s="612"/>
      <c r="AP456" s="612"/>
      <c r="AQ456" s="338">
        <f t="shared" si="878"/>
        <v>1</v>
      </c>
      <c r="AR456" s="338">
        <f t="shared" si="879"/>
        <v>1</v>
      </c>
      <c r="AS456" s="338">
        <f t="shared" si="880"/>
        <v>1</v>
      </c>
      <c r="AT456" s="338">
        <f t="shared" si="881"/>
        <v>1</v>
      </c>
      <c r="AU456" s="338">
        <f t="shared" si="882"/>
        <v>1</v>
      </c>
      <c r="AV456" s="338">
        <f t="shared" si="883"/>
        <v>1</v>
      </c>
      <c r="AW456" s="341">
        <f t="shared" si="884"/>
        <v>7641416</v>
      </c>
      <c r="AX456" s="340">
        <f t="shared" si="885"/>
        <v>0</v>
      </c>
      <c r="BA456" s="609" t="s">
        <v>1318</v>
      </c>
      <c r="BB456" s="609" t="s">
        <v>275</v>
      </c>
      <c r="BC456" s="561" t="s">
        <v>439</v>
      </c>
      <c r="BD456" s="609" t="s">
        <v>107</v>
      </c>
      <c r="BE456" s="610">
        <v>8</v>
      </c>
      <c r="BF456" s="663">
        <v>6310400</v>
      </c>
      <c r="BG456" s="612">
        <v>50483200</v>
      </c>
      <c r="BH456" s="612"/>
      <c r="BI456" s="612"/>
      <c r="BJ456" s="612"/>
      <c r="BK456" s="338">
        <f t="shared" si="886"/>
        <v>1</v>
      </c>
      <c r="BL456" s="338">
        <f t="shared" si="887"/>
        <v>1</v>
      </c>
      <c r="BM456" s="338">
        <f t="shared" si="888"/>
        <v>1</v>
      </c>
      <c r="BN456" s="338">
        <f t="shared" si="889"/>
        <v>1</v>
      </c>
      <c r="BO456" s="338">
        <f t="shared" si="890"/>
        <v>1</v>
      </c>
      <c r="BP456" s="338">
        <f t="shared" si="891"/>
        <v>1</v>
      </c>
      <c r="BQ456" s="341">
        <f t="shared" si="892"/>
        <v>50483200</v>
      </c>
      <c r="BR456" s="340">
        <f t="shared" si="893"/>
        <v>0</v>
      </c>
    </row>
    <row r="457" spans="1:70" s="288" customFormat="1" ht="31.5" x14ac:dyDescent="0.2">
      <c r="A457" s="215">
        <f t="shared" si="869"/>
        <v>444</v>
      </c>
      <c r="B457" s="449" t="s">
        <v>1319</v>
      </c>
      <c r="C457" s="449" t="s">
        <v>275</v>
      </c>
      <c r="D457" s="577" t="s">
        <v>440</v>
      </c>
      <c r="E457" s="449" t="s">
        <v>93</v>
      </c>
      <c r="F457" s="450">
        <v>4</v>
      </c>
      <c r="G457" s="537"/>
      <c r="H457" s="451">
        <v>0</v>
      </c>
      <c r="I457" s="528"/>
      <c r="J457" s="528"/>
      <c r="K457" s="199"/>
      <c r="L457" s="199"/>
      <c r="M457" s="609" t="s">
        <v>1319</v>
      </c>
      <c r="N457" s="609" t="s">
        <v>275</v>
      </c>
      <c r="O457" s="561" t="s">
        <v>440</v>
      </c>
      <c r="P457" s="609" t="s">
        <v>93</v>
      </c>
      <c r="Q457" s="610">
        <v>4</v>
      </c>
      <c r="R457" s="663">
        <v>30800</v>
      </c>
      <c r="S457" s="612">
        <v>123200</v>
      </c>
      <c r="T457" s="612"/>
      <c r="U457" s="612"/>
      <c r="V457" s="612"/>
      <c r="W457" s="338">
        <f t="shared" si="894"/>
        <v>1</v>
      </c>
      <c r="X457" s="338">
        <f t="shared" si="895"/>
        <v>1</v>
      </c>
      <c r="Y457" s="338">
        <f t="shared" si="896"/>
        <v>1</v>
      </c>
      <c r="Z457" s="338">
        <f t="shared" si="897"/>
        <v>1</v>
      </c>
      <c r="AA457" s="338">
        <f t="shared" si="898"/>
        <v>1</v>
      </c>
      <c r="AB457" s="338">
        <f t="shared" si="902"/>
        <v>1</v>
      </c>
      <c r="AC457" s="341">
        <f t="shared" si="900"/>
        <v>123200</v>
      </c>
      <c r="AD457" s="340">
        <f t="shared" si="901"/>
        <v>0</v>
      </c>
      <c r="AE457" s="207"/>
      <c r="AF457" s="207"/>
      <c r="AG457" s="609" t="s">
        <v>1319</v>
      </c>
      <c r="AH457" s="609" t="s">
        <v>275</v>
      </c>
      <c r="AI457" s="561" t="s">
        <v>440</v>
      </c>
      <c r="AJ457" s="609" t="s">
        <v>93</v>
      </c>
      <c r="AK457" s="610">
        <v>4</v>
      </c>
      <c r="AL457" s="663">
        <v>354534</v>
      </c>
      <c r="AM457" s="612">
        <v>1418136</v>
      </c>
      <c r="AN457" s="612"/>
      <c r="AO457" s="612"/>
      <c r="AP457" s="612"/>
      <c r="AQ457" s="338">
        <f t="shared" si="878"/>
        <v>1</v>
      </c>
      <c r="AR457" s="338">
        <f t="shared" si="879"/>
        <v>1</v>
      </c>
      <c r="AS457" s="338">
        <f t="shared" si="880"/>
        <v>1</v>
      </c>
      <c r="AT457" s="338">
        <f t="shared" si="881"/>
        <v>1</v>
      </c>
      <c r="AU457" s="338">
        <f t="shared" si="882"/>
        <v>1</v>
      </c>
      <c r="AV457" s="338">
        <f t="shared" si="883"/>
        <v>1</v>
      </c>
      <c r="AW457" s="341">
        <f t="shared" si="884"/>
        <v>1418136</v>
      </c>
      <c r="AX457" s="340">
        <f t="shared" si="885"/>
        <v>0</v>
      </c>
      <c r="BA457" s="609" t="s">
        <v>1319</v>
      </c>
      <c r="BB457" s="609" t="s">
        <v>275</v>
      </c>
      <c r="BC457" s="561" t="s">
        <v>440</v>
      </c>
      <c r="BD457" s="609" t="s">
        <v>93</v>
      </c>
      <c r="BE457" s="610">
        <v>4</v>
      </c>
      <c r="BF457" s="663">
        <v>1547085</v>
      </c>
      <c r="BG457" s="612">
        <v>6188340</v>
      </c>
      <c r="BH457" s="612"/>
      <c r="BI457" s="612"/>
      <c r="BJ457" s="612"/>
      <c r="BK457" s="338">
        <f t="shared" si="886"/>
        <v>1</v>
      </c>
      <c r="BL457" s="338">
        <f t="shared" si="887"/>
        <v>1</v>
      </c>
      <c r="BM457" s="338">
        <f t="shared" si="888"/>
        <v>1</v>
      </c>
      <c r="BN457" s="338">
        <f t="shared" si="889"/>
        <v>1</v>
      </c>
      <c r="BO457" s="338">
        <f t="shared" si="890"/>
        <v>1</v>
      </c>
      <c r="BP457" s="338">
        <f t="shared" si="891"/>
        <v>1</v>
      </c>
      <c r="BQ457" s="341">
        <f t="shared" si="892"/>
        <v>6188340</v>
      </c>
      <c r="BR457" s="340">
        <f t="shared" si="893"/>
        <v>0</v>
      </c>
    </row>
    <row r="458" spans="1:70" s="288" customFormat="1" ht="15.75" x14ac:dyDescent="0.2">
      <c r="A458" s="215">
        <f t="shared" si="869"/>
        <v>445</v>
      </c>
      <c r="B458" s="449" t="s">
        <v>1320</v>
      </c>
      <c r="C458" s="449" t="s">
        <v>275</v>
      </c>
      <c r="D458" s="577" t="s">
        <v>441</v>
      </c>
      <c r="E458" s="449" t="s">
        <v>93</v>
      </c>
      <c r="F458" s="450">
        <v>4</v>
      </c>
      <c r="G458" s="537"/>
      <c r="H458" s="451">
        <v>0</v>
      </c>
      <c r="I458" s="528"/>
      <c r="J458" s="528"/>
      <c r="K458" s="199"/>
      <c r="L458" s="199"/>
      <c r="M458" s="609" t="s">
        <v>1320</v>
      </c>
      <c r="N458" s="609" t="s">
        <v>275</v>
      </c>
      <c r="O458" s="561" t="s">
        <v>441</v>
      </c>
      <c r="P458" s="609" t="s">
        <v>93</v>
      </c>
      <c r="Q458" s="610">
        <v>4</v>
      </c>
      <c r="R458" s="663">
        <v>176000</v>
      </c>
      <c r="S458" s="612">
        <v>704000</v>
      </c>
      <c r="T458" s="612"/>
      <c r="U458" s="612"/>
      <c r="V458" s="612"/>
      <c r="W458" s="338">
        <f t="shared" si="894"/>
        <v>1</v>
      </c>
      <c r="X458" s="338">
        <f t="shared" si="895"/>
        <v>1</v>
      </c>
      <c r="Y458" s="338">
        <f t="shared" si="896"/>
        <v>1</v>
      </c>
      <c r="Z458" s="338">
        <f t="shared" si="897"/>
        <v>1</v>
      </c>
      <c r="AA458" s="338">
        <f t="shared" si="898"/>
        <v>1</v>
      </c>
      <c r="AB458" s="338">
        <f t="shared" si="902"/>
        <v>1</v>
      </c>
      <c r="AC458" s="341">
        <f t="shared" si="900"/>
        <v>704000</v>
      </c>
      <c r="AD458" s="340">
        <f t="shared" si="901"/>
        <v>0</v>
      </c>
      <c r="AE458" s="207"/>
      <c r="AF458" s="207"/>
      <c r="AG458" s="609" t="s">
        <v>1320</v>
      </c>
      <c r="AH458" s="609" t="s">
        <v>275</v>
      </c>
      <c r="AI458" s="561" t="s">
        <v>441</v>
      </c>
      <c r="AJ458" s="609" t="s">
        <v>93</v>
      </c>
      <c r="AK458" s="610">
        <v>4</v>
      </c>
      <c r="AL458" s="663">
        <v>642662</v>
      </c>
      <c r="AM458" s="612">
        <v>2570648</v>
      </c>
      <c r="AN458" s="612"/>
      <c r="AO458" s="612"/>
      <c r="AP458" s="612"/>
      <c r="AQ458" s="338">
        <f t="shared" si="878"/>
        <v>1</v>
      </c>
      <c r="AR458" s="338">
        <f t="shared" si="879"/>
        <v>1</v>
      </c>
      <c r="AS458" s="338">
        <f t="shared" si="880"/>
        <v>1</v>
      </c>
      <c r="AT458" s="338">
        <f t="shared" si="881"/>
        <v>1</v>
      </c>
      <c r="AU458" s="338">
        <f t="shared" si="882"/>
        <v>1</v>
      </c>
      <c r="AV458" s="338">
        <f t="shared" si="883"/>
        <v>1</v>
      </c>
      <c r="AW458" s="341">
        <f t="shared" si="884"/>
        <v>2570648</v>
      </c>
      <c r="AX458" s="340">
        <f t="shared" si="885"/>
        <v>0</v>
      </c>
      <c r="BA458" s="609" t="s">
        <v>1320</v>
      </c>
      <c r="BB458" s="609" t="s">
        <v>275</v>
      </c>
      <c r="BC458" s="561" t="s">
        <v>441</v>
      </c>
      <c r="BD458" s="609" t="s">
        <v>93</v>
      </c>
      <c r="BE458" s="610">
        <v>4</v>
      </c>
      <c r="BF458" s="663">
        <v>1468221</v>
      </c>
      <c r="BG458" s="612">
        <v>5872884</v>
      </c>
      <c r="BH458" s="612"/>
      <c r="BI458" s="612"/>
      <c r="BJ458" s="612"/>
      <c r="BK458" s="338">
        <f t="shared" si="886"/>
        <v>1</v>
      </c>
      <c r="BL458" s="338">
        <f t="shared" si="887"/>
        <v>1</v>
      </c>
      <c r="BM458" s="338">
        <f t="shared" si="888"/>
        <v>1</v>
      </c>
      <c r="BN458" s="338">
        <f t="shared" si="889"/>
        <v>1</v>
      </c>
      <c r="BO458" s="338">
        <f t="shared" si="890"/>
        <v>1</v>
      </c>
      <c r="BP458" s="338">
        <f t="shared" si="891"/>
        <v>1</v>
      </c>
      <c r="BQ458" s="341">
        <f t="shared" si="892"/>
        <v>5872884</v>
      </c>
      <c r="BR458" s="340">
        <f t="shared" si="893"/>
        <v>0</v>
      </c>
    </row>
    <row r="459" spans="1:70" s="288" customFormat="1" ht="15.75" x14ac:dyDescent="0.2">
      <c r="A459" s="215">
        <f t="shared" si="869"/>
        <v>446</v>
      </c>
      <c r="B459" s="449" t="s">
        <v>1321</v>
      </c>
      <c r="C459" s="449" t="s">
        <v>275</v>
      </c>
      <c r="D459" s="577" t="s">
        <v>442</v>
      </c>
      <c r="E459" s="449" t="s">
        <v>93</v>
      </c>
      <c r="F459" s="450">
        <v>4</v>
      </c>
      <c r="G459" s="537"/>
      <c r="H459" s="451">
        <v>0</v>
      </c>
      <c r="I459" s="528"/>
      <c r="J459" s="528"/>
      <c r="K459" s="199"/>
      <c r="L459" s="199"/>
      <c r="M459" s="609" t="s">
        <v>1321</v>
      </c>
      <c r="N459" s="609" t="s">
        <v>275</v>
      </c>
      <c r="O459" s="561" t="s">
        <v>442</v>
      </c>
      <c r="P459" s="609" t="s">
        <v>93</v>
      </c>
      <c r="Q459" s="610">
        <v>4</v>
      </c>
      <c r="R459" s="663">
        <v>176000</v>
      </c>
      <c r="S459" s="612">
        <v>704000</v>
      </c>
      <c r="T459" s="612"/>
      <c r="U459" s="612"/>
      <c r="V459" s="612"/>
      <c r="W459" s="338">
        <f t="shared" si="894"/>
        <v>1</v>
      </c>
      <c r="X459" s="338">
        <f t="shared" si="895"/>
        <v>1</v>
      </c>
      <c r="Y459" s="338">
        <f t="shared" si="896"/>
        <v>1</v>
      </c>
      <c r="Z459" s="338">
        <f t="shared" si="897"/>
        <v>1</v>
      </c>
      <c r="AA459" s="338">
        <f t="shared" si="898"/>
        <v>1</v>
      </c>
      <c r="AB459" s="338">
        <f t="shared" si="902"/>
        <v>1</v>
      </c>
      <c r="AC459" s="341">
        <f t="shared" si="900"/>
        <v>704000</v>
      </c>
      <c r="AD459" s="340">
        <f t="shared" si="901"/>
        <v>0</v>
      </c>
      <c r="AE459" s="207"/>
      <c r="AF459" s="207"/>
      <c r="AG459" s="609" t="s">
        <v>1321</v>
      </c>
      <c r="AH459" s="609" t="s">
        <v>275</v>
      </c>
      <c r="AI459" s="561" t="s">
        <v>442</v>
      </c>
      <c r="AJ459" s="609" t="s">
        <v>93</v>
      </c>
      <c r="AK459" s="610">
        <v>4</v>
      </c>
      <c r="AL459" s="663">
        <v>529549</v>
      </c>
      <c r="AM459" s="612">
        <v>2118196</v>
      </c>
      <c r="AN459" s="612"/>
      <c r="AO459" s="612"/>
      <c r="AP459" s="612"/>
      <c r="AQ459" s="338">
        <f t="shared" si="878"/>
        <v>1</v>
      </c>
      <c r="AR459" s="338">
        <f t="shared" si="879"/>
        <v>1</v>
      </c>
      <c r="AS459" s="338">
        <f t="shared" si="880"/>
        <v>1</v>
      </c>
      <c r="AT459" s="338">
        <f t="shared" si="881"/>
        <v>1</v>
      </c>
      <c r="AU459" s="338">
        <f t="shared" si="882"/>
        <v>1</v>
      </c>
      <c r="AV459" s="338">
        <f t="shared" si="883"/>
        <v>1</v>
      </c>
      <c r="AW459" s="341">
        <f t="shared" si="884"/>
        <v>2118196</v>
      </c>
      <c r="AX459" s="340">
        <f t="shared" si="885"/>
        <v>0</v>
      </c>
      <c r="BA459" s="609" t="s">
        <v>1321</v>
      </c>
      <c r="BB459" s="609" t="s">
        <v>275</v>
      </c>
      <c r="BC459" s="561" t="s">
        <v>442</v>
      </c>
      <c r="BD459" s="609" t="s">
        <v>93</v>
      </c>
      <c r="BE459" s="610">
        <v>4</v>
      </c>
      <c r="BF459" s="663">
        <v>800054</v>
      </c>
      <c r="BG459" s="612">
        <v>3200216</v>
      </c>
      <c r="BH459" s="612"/>
      <c r="BI459" s="612"/>
      <c r="BJ459" s="612"/>
      <c r="BK459" s="338">
        <f t="shared" si="886"/>
        <v>1</v>
      </c>
      <c r="BL459" s="338">
        <f t="shared" si="887"/>
        <v>1</v>
      </c>
      <c r="BM459" s="338">
        <f t="shared" si="888"/>
        <v>1</v>
      </c>
      <c r="BN459" s="338">
        <f t="shared" si="889"/>
        <v>1</v>
      </c>
      <c r="BO459" s="338">
        <f t="shared" si="890"/>
        <v>1</v>
      </c>
      <c r="BP459" s="338">
        <f t="shared" si="891"/>
        <v>1</v>
      </c>
      <c r="BQ459" s="341">
        <f t="shared" si="892"/>
        <v>3200216</v>
      </c>
      <c r="BR459" s="340">
        <f t="shared" si="893"/>
        <v>0</v>
      </c>
    </row>
    <row r="460" spans="1:70" s="288" customFormat="1" ht="15.75" x14ac:dyDescent="0.2">
      <c r="A460" s="215">
        <f t="shared" si="869"/>
        <v>447</v>
      </c>
      <c r="B460" s="449" t="s">
        <v>1322</v>
      </c>
      <c r="C460" s="449" t="s">
        <v>275</v>
      </c>
      <c r="D460" s="577" t="s">
        <v>443</v>
      </c>
      <c r="E460" s="449" t="s">
        <v>93</v>
      </c>
      <c r="F460" s="450">
        <v>4</v>
      </c>
      <c r="G460" s="537"/>
      <c r="H460" s="451">
        <v>0</v>
      </c>
      <c r="I460" s="528"/>
      <c r="J460" s="528"/>
      <c r="K460" s="199"/>
      <c r="L460" s="199"/>
      <c r="M460" s="609" t="s">
        <v>1322</v>
      </c>
      <c r="N460" s="609" t="s">
        <v>275</v>
      </c>
      <c r="O460" s="561" t="s">
        <v>443</v>
      </c>
      <c r="P460" s="609" t="s">
        <v>93</v>
      </c>
      <c r="Q460" s="610">
        <v>4</v>
      </c>
      <c r="R460" s="663">
        <v>264000</v>
      </c>
      <c r="S460" s="612">
        <v>1056000</v>
      </c>
      <c r="T460" s="612"/>
      <c r="U460" s="612"/>
      <c r="V460" s="612"/>
      <c r="W460" s="338">
        <f t="shared" si="894"/>
        <v>1</v>
      </c>
      <c r="X460" s="338">
        <f t="shared" si="895"/>
        <v>1</v>
      </c>
      <c r="Y460" s="338">
        <f t="shared" si="896"/>
        <v>1</v>
      </c>
      <c r="Z460" s="338">
        <f t="shared" si="897"/>
        <v>1</v>
      </c>
      <c r="AA460" s="338">
        <f t="shared" si="898"/>
        <v>1</v>
      </c>
      <c r="AB460" s="338">
        <f t="shared" si="902"/>
        <v>1</v>
      </c>
      <c r="AC460" s="341">
        <f t="shared" si="900"/>
        <v>1056000</v>
      </c>
      <c r="AD460" s="340">
        <f t="shared" si="901"/>
        <v>0</v>
      </c>
      <c r="AE460" s="207"/>
      <c r="AF460" s="207"/>
      <c r="AG460" s="609" t="s">
        <v>1322</v>
      </c>
      <c r="AH460" s="609" t="s">
        <v>275</v>
      </c>
      <c r="AI460" s="561" t="s">
        <v>443</v>
      </c>
      <c r="AJ460" s="609" t="s">
        <v>93</v>
      </c>
      <c r="AK460" s="610">
        <v>4</v>
      </c>
      <c r="AL460" s="663">
        <v>307842</v>
      </c>
      <c r="AM460" s="612">
        <v>1231368</v>
      </c>
      <c r="AN460" s="612"/>
      <c r="AO460" s="612"/>
      <c r="AP460" s="612"/>
      <c r="AQ460" s="338">
        <f t="shared" si="878"/>
        <v>1</v>
      </c>
      <c r="AR460" s="338">
        <f t="shared" si="879"/>
        <v>1</v>
      </c>
      <c r="AS460" s="338">
        <f t="shared" si="880"/>
        <v>1</v>
      </c>
      <c r="AT460" s="338">
        <f t="shared" si="881"/>
        <v>1</v>
      </c>
      <c r="AU460" s="338">
        <f t="shared" si="882"/>
        <v>1</v>
      </c>
      <c r="AV460" s="338">
        <f t="shared" si="883"/>
        <v>1</v>
      </c>
      <c r="AW460" s="341">
        <f t="shared" si="884"/>
        <v>1231368</v>
      </c>
      <c r="AX460" s="340">
        <f t="shared" si="885"/>
        <v>0</v>
      </c>
      <c r="BA460" s="609" t="s">
        <v>1322</v>
      </c>
      <c r="BB460" s="609" t="s">
        <v>275</v>
      </c>
      <c r="BC460" s="561" t="s">
        <v>443</v>
      </c>
      <c r="BD460" s="609" t="s">
        <v>93</v>
      </c>
      <c r="BE460" s="610">
        <v>4</v>
      </c>
      <c r="BF460" s="663">
        <v>2323983</v>
      </c>
      <c r="BG460" s="612">
        <v>9295932</v>
      </c>
      <c r="BH460" s="612"/>
      <c r="BI460" s="612"/>
      <c r="BJ460" s="612"/>
      <c r="BK460" s="338">
        <f t="shared" si="886"/>
        <v>1</v>
      </c>
      <c r="BL460" s="338">
        <f t="shared" si="887"/>
        <v>1</v>
      </c>
      <c r="BM460" s="338">
        <f t="shared" si="888"/>
        <v>1</v>
      </c>
      <c r="BN460" s="338">
        <f t="shared" si="889"/>
        <v>1</v>
      </c>
      <c r="BO460" s="338">
        <f t="shared" si="890"/>
        <v>1</v>
      </c>
      <c r="BP460" s="338">
        <f t="shared" si="891"/>
        <v>1</v>
      </c>
      <c r="BQ460" s="341">
        <f t="shared" si="892"/>
        <v>9295932</v>
      </c>
      <c r="BR460" s="340">
        <f t="shared" si="893"/>
        <v>0</v>
      </c>
    </row>
    <row r="461" spans="1:70" s="288" customFormat="1" ht="30" x14ac:dyDescent="0.2">
      <c r="A461" s="215">
        <f t="shared" si="869"/>
        <v>448</v>
      </c>
      <c r="B461" s="449" t="s">
        <v>1323</v>
      </c>
      <c r="C461" s="449" t="s">
        <v>275</v>
      </c>
      <c r="D461" s="577" t="s">
        <v>444</v>
      </c>
      <c r="E461" s="449" t="s">
        <v>93</v>
      </c>
      <c r="F461" s="450">
        <v>6</v>
      </c>
      <c r="G461" s="537"/>
      <c r="H461" s="451">
        <v>0</v>
      </c>
      <c r="I461" s="528"/>
      <c r="J461" s="528"/>
      <c r="K461" s="199"/>
      <c r="L461" s="199"/>
      <c r="M461" s="609" t="s">
        <v>1323</v>
      </c>
      <c r="N461" s="609" t="s">
        <v>275</v>
      </c>
      <c r="O461" s="561" t="s">
        <v>444</v>
      </c>
      <c r="P461" s="609" t="s">
        <v>93</v>
      </c>
      <c r="Q461" s="610">
        <v>6</v>
      </c>
      <c r="R461" s="663">
        <v>704000</v>
      </c>
      <c r="S461" s="612">
        <v>4224000</v>
      </c>
      <c r="T461" s="612"/>
      <c r="U461" s="612"/>
      <c r="V461" s="612"/>
      <c r="W461" s="338">
        <f t="shared" si="894"/>
        <v>1</v>
      </c>
      <c r="X461" s="338">
        <f t="shared" si="895"/>
        <v>1</v>
      </c>
      <c r="Y461" s="338">
        <f t="shared" si="896"/>
        <v>1</v>
      </c>
      <c r="Z461" s="338">
        <f t="shared" si="897"/>
        <v>1</v>
      </c>
      <c r="AA461" s="338">
        <f t="shared" si="898"/>
        <v>1</v>
      </c>
      <c r="AB461" s="338">
        <f t="shared" si="902"/>
        <v>1</v>
      </c>
      <c r="AC461" s="341">
        <f t="shared" si="900"/>
        <v>4224000</v>
      </c>
      <c r="AD461" s="340">
        <f t="shared" si="901"/>
        <v>0</v>
      </c>
      <c r="AE461" s="207"/>
      <c r="AF461" s="207"/>
      <c r="AG461" s="609" t="s">
        <v>1323</v>
      </c>
      <c r="AH461" s="609" t="s">
        <v>275</v>
      </c>
      <c r="AI461" s="561" t="s">
        <v>444</v>
      </c>
      <c r="AJ461" s="609" t="s">
        <v>93</v>
      </c>
      <c r="AK461" s="610">
        <v>6</v>
      </c>
      <c r="AL461" s="663">
        <v>852699</v>
      </c>
      <c r="AM461" s="612">
        <v>5116194</v>
      </c>
      <c r="AN461" s="612"/>
      <c r="AO461" s="612"/>
      <c r="AP461" s="612"/>
      <c r="AQ461" s="338">
        <f t="shared" si="878"/>
        <v>1</v>
      </c>
      <c r="AR461" s="338">
        <f t="shared" si="879"/>
        <v>1</v>
      </c>
      <c r="AS461" s="338">
        <f t="shared" si="880"/>
        <v>1</v>
      </c>
      <c r="AT461" s="338">
        <f t="shared" si="881"/>
        <v>1</v>
      </c>
      <c r="AU461" s="338">
        <f t="shared" si="882"/>
        <v>1</v>
      </c>
      <c r="AV461" s="338">
        <f t="shared" si="883"/>
        <v>1</v>
      </c>
      <c r="AW461" s="341">
        <f t="shared" si="884"/>
        <v>5116194</v>
      </c>
      <c r="AX461" s="340">
        <f t="shared" si="885"/>
        <v>0</v>
      </c>
      <c r="BA461" s="609" t="s">
        <v>1323</v>
      </c>
      <c r="BB461" s="609" t="s">
        <v>275</v>
      </c>
      <c r="BC461" s="561" t="s">
        <v>444</v>
      </c>
      <c r="BD461" s="609" t="s">
        <v>93</v>
      </c>
      <c r="BE461" s="610">
        <v>6</v>
      </c>
      <c r="BF461" s="663">
        <v>2587424</v>
      </c>
      <c r="BG461" s="612">
        <v>15524544</v>
      </c>
      <c r="BH461" s="612"/>
      <c r="BI461" s="612"/>
      <c r="BJ461" s="612"/>
      <c r="BK461" s="338">
        <f t="shared" si="886"/>
        <v>1</v>
      </c>
      <c r="BL461" s="338">
        <f t="shared" si="887"/>
        <v>1</v>
      </c>
      <c r="BM461" s="338">
        <f t="shared" si="888"/>
        <v>1</v>
      </c>
      <c r="BN461" s="338">
        <f t="shared" si="889"/>
        <v>1</v>
      </c>
      <c r="BO461" s="338">
        <f t="shared" si="890"/>
        <v>1</v>
      </c>
      <c r="BP461" s="338">
        <f t="shared" si="891"/>
        <v>1</v>
      </c>
      <c r="BQ461" s="341">
        <f t="shared" si="892"/>
        <v>15524544</v>
      </c>
      <c r="BR461" s="340">
        <f t="shared" si="893"/>
        <v>0</v>
      </c>
    </row>
    <row r="462" spans="1:70" s="288" customFormat="1" ht="15.75" x14ac:dyDescent="0.2">
      <c r="A462" s="215">
        <f t="shared" si="869"/>
        <v>449</v>
      </c>
      <c r="B462" s="449" t="s">
        <v>1324</v>
      </c>
      <c r="C462" s="449" t="s">
        <v>275</v>
      </c>
      <c r="D462" s="577" t="s">
        <v>445</v>
      </c>
      <c r="E462" s="449" t="s">
        <v>93</v>
      </c>
      <c r="F462" s="450">
        <v>6</v>
      </c>
      <c r="G462" s="537"/>
      <c r="H462" s="451">
        <v>0</v>
      </c>
      <c r="I462" s="528"/>
      <c r="J462" s="528"/>
      <c r="K462" s="199"/>
      <c r="L462" s="199"/>
      <c r="M462" s="609" t="s">
        <v>1324</v>
      </c>
      <c r="N462" s="609" t="s">
        <v>275</v>
      </c>
      <c r="O462" s="561" t="s">
        <v>445</v>
      </c>
      <c r="P462" s="609" t="s">
        <v>93</v>
      </c>
      <c r="Q462" s="610">
        <v>6</v>
      </c>
      <c r="R462" s="663">
        <v>528000</v>
      </c>
      <c r="S462" s="612">
        <v>3168000</v>
      </c>
      <c r="T462" s="612"/>
      <c r="U462" s="612"/>
      <c r="V462" s="612"/>
      <c r="W462" s="338">
        <f t="shared" si="894"/>
        <v>1</v>
      </c>
      <c r="X462" s="338">
        <f t="shared" si="895"/>
        <v>1</v>
      </c>
      <c r="Y462" s="338">
        <f t="shared" si="896"/>
        <v>1</v>
      </c>
      <c r="Z462" s="338">
        <f t="shared" si="897"/>
        <v>1</v>
      </c>
      <c r="AA462" s="338">
        <f t="shared" si="898"/>
        <v>1</v>
      </c>
      <c r="AB462" s="338">
        <f t="shared" si="902"/>
        <v>1</v>
      </c>
      <c r="AC462" s="341">
        <f t="shared" si="900"/>
        <v>3168000</v>
      </c>
      <c r="AD462" s="340">
        <f t="shared" si="901"/>
        <v>0</v>
      </c>
      <c r="AE462" s="207"/>
      <c r="AF462" s="207"/>
      <c r="AG462" s="609" t="s">
        <v>1324</v>
      </c>
      <c r="AH462" s="609" t="s">
        <v>275</v>
      </c>
      <c r="AI462" s="561" t="s">
        <v>445</v>
      </c>
      <c r="AJ462" s="609" t="s">
        <v>93</v>
      </c>
      <c r="AK462" s="610">
        <v>6</v>
      </c>
      <c r="AL462" s="663">
        <v>783369</v>
      </c>
      <c r="AM462" s="612">
        <v>4700214</v>
      </c>
      <c r="AN462" s="612"/>
      <c r="AO462" s="612"/>
      <c r="AP462" s="612"/>
      <c r="AQ462" s="338">
        <f t="shared" si="878"/>
        <v>1</v>
      </c>
      <c r="AR462" s="338">
        <f t="shared" si="879"/>
        <v>1</v>
      </c>
      <c r="AS462" s="338">
        <f t="shared" si="880"/>
        <v>1</v>
      </c>
      <c r="AT462" s="338">
        <f t="shared" si="881"/>
        <v>1</v>
      </c>
      <c r="AU462" s="338">
        <f t="shared" si="882"/>
        <v>1</v>
      </c>
      <c r="AV462" s="338">
        <f t="shared" si="883"/>
        <v>1</v>
      </c>
      <c r="AW462" s="341">
        <f t="shared" si="884"/>
        <v>4700214</v>
      </c>
      <c r="AX462" s="340">
        <f t="shared" si="885"/>
        <v>0</v>
      </c>
      <c r="BA462" s="609" t="s">
        <v>1324</v>
      </c>
      <c r="BB462" s="609" t="s">
        <v>275</v>
      </c>
      <c r="BC462" s="561" t="s">
        <v>445</v>
      </c>
      <c r="BD462" s="609" t="s">
        <v>93</v>
      </c>
      <c r="BE462" s="610">
        <v>6</v>
      </c>
      <c r="BF462" s="663">
        <v>177667</v>
      </c>
      <c r="BG462" s="612">
        <v>1066002</v>
      </c>
      <c r="BH462" s="612"/>
      <c r="BI462" s="612"/>
      <c r="BJ462" s="612"/>
      <c r="BK462" s="338">
        <f t="shared" si="886"/>
        <v>1</v>
      </c>
      <c r="BL462" s="338">
        <f t="shared" si="887"/>
        <v>1</v>
      </c>
      <c r="BM462" s="338">
        <f t="shared" si="888"/>
        <v>1</v>
      </c>
      <c r="BN462" s="338">
        <f t="shared" si="889"/>
        <v>1</v>
      </c>
      <c r="BO462" s="338">
        <f t="shared" si="890"/>
        <v>1</v>
      </c>
      <c r="BP462" s="338">
        <f t="shared" si="891"/>
        <v>1</v>
      </c>
      <c r="BQ462" s="341">
        <f t="shared" si="892"/>
        <v>1066002</v>
      </c>
      <c r="BR462" s="340">
        <f t="shared" si="893"/>
        <v>0</v>
      </c>
    </row>
    <row r="463" spans="1:70" s="288" customFormat="1" ht="15.75" x14ac:dyDescent="0.2">
      <c r="A463" s="215">
        <f t="shared" si="869"/>
        <v>450</v>
      </c>
      <c r="B463" s="449" t="s">
        <v>1325</v>
      </c>
      <c r="C463" s="449" t="s">
        <v>280</v>
      </c>
      <c r="D463" s="577" t="s">
        <v>446</v>
      </c>
      <c r="E463" s="449" t="s">
        <v>107</v>
      </c>
      <c r="F463" s="450">
        <v>30</v>
      </c>
      <c r="G463" s="537"/>
      <c r="H463" s="451">
        <v>0</v>
      </c>
      <c r="I463" s="528"/>
      <c r="J463" s="528"/>
      <c r="K463" s="199"/>
      <c r="L463" s="199"/>
      <c r="M463" s="609" t="s">
        <v>1325</v>
      </c>
      <c r="N463" s="609" t="s">
        <v>280</v>
      </c>
      <c r="O463" s="561" t="s">
        <v>446</v>
      </c>
      <c r="P463" s="609" t="s">
        <v>107</v>
      </c>
      <c r="Q463" s="610">
        <v>30</v>
      </c>
      <c r="R463" s="663">
        <v>14112</v>
      </c>
      <c r="S463" s="612">
        <v>423360</v>
      </c>
      <c r="T463" s="612"/>
      <c r="U463" s="612"/>
      <c r="V463" s="612"/>
      <c r="W463" s="338">
        <f t="shared" si="894"/>
        <v>1</v>
      </c>
      <c r="X463" s="338">
        <f t="shared" si="895"/>
        <v>1</v>
      </c>
      <c r="Y463" s="338">
        <f t="shared" si="896"/>
        <v>1</v>
      </c>
      <c r="Z463" s="338">
        <f t="shared" si="897"/>
        <v>1</v>
      </c>
      <c r="AA463" s="338">
        <f t="shared" si="898"/>
        <v>1</v>
      </c>
      <c r="AB463" s="338">
        <f t="shared" si="902"/>
        <v>1</v>
      </c>
      <c r="AC463" s="341">
        <f t="shared" si="900"/>
        <v>423360</v>
      </c>
      <c r="AD463" s="340">
        <f t="shared" si="901"/>
        <v>0</v>
      </c>
      <c r="AE463" s="207"/>
      <c r="AF463" s="207"/>
      <c r="AG463" s="609" t="s">
        <v>1325</v>
      </c>
      <c r="AH463" s="609" t="s">
        <v>280</v>
      </c>
      <c r="AI463" s="561" t="s">
        <v>446</v>
      </c>
      <c r="AJ463" s="609" t="s">
        <v>107</v>
      </c>
      <c r="AK463" s="610">
        <v>30</v>
      </c>
      <c r="AL463" s="663">
        <v>22521</v>
      </c>
      <c r="AM463" s="612">
        <v>675630</v>
      </c>
      <c r="AN463" s="612"/>
      <c r="AO463" s="612"/>
      <c r="AP463" s="612"/>
      <c r="AQ463" s="338">
        <f t="shared" si="878"/>
        <v>1</v>
      </c>
      <c r="AR463" s="338">
        <f t="shared" si="879"/>
        <v>1</v>
      </c>
      <c r="AS463" s="338">
        <f t="shared" si="880"/>
        <v>1</v>
      </c>
      <c r="AT463" s="338">
        <f t="shared" si="881"/>
        <v>1</v>
      </c>
      <c r="AU463" s="338">
        <f t="shared" si="882"/>
        <v>1</v>
      </c>
      <c r="AV463" s="338">
        <f t="shared" si="883"/>
        <v>1</v>
      </c>
      <c r="AW463" s="341">
        <f t="shared" si="884"/>
        <v>675630</v>
      </c>
      <c r="AX463" s="340">
        <f t="shared" si="885"/>
        <v>0</v>
      </c>
      <c r="BA463" s="609" t="s">
        <v>1325</v>
      </c>
      <c r="BB463" s="609" t="s">
        <v>280</v>
      </c>
      <c r="BC463" s="561" t="s">
        <v>446</v>
      </c>
      <c r="BD463" s="609" t="s">
        <v>107</v>
      </c>
      <c r="BE463" s="610">
        <v>30</v>
      </c>
      <c r="BF463" s="663">
        <v>12927</v>
      </c>
      <c r="BG463" s="612">
        <v>387810</v>
      </c>
      <c r="BH463" s="612"/>
      <c r="BI463" s="612"/>
      <c r="BJ463" s="612"/>
      <c r="BK463" s="338">
        <f t="shared" si="886"/>
        <v>1</v>
      </c>
      <c r="BL463" s="338">
        <f t="shared" si="887"/>
        <v>1</v>
      </c>
      <c r="BM463" s="338">
        <f t="shared" si="888"/>
        <v>1</v>
      </c>
      <c r="BN463" s="338">
        <f t="shared" si="889"/>
        <v>1</v>
      </c>
      <c r="BO463" s="338">
        <f t="shared" si="890"/>
        <v>1</v>
      </c>
      <c r="BP463" s="338">
        <f t="shared" si="891"/>
        <v>1</v>
      </c>
      <c r="BQ463" s="341">
        <f t="shared" si="892"/>
        <v>387810</v>
      </c>
      <c r="BR463" s="340">
        <f t="shared" si="893"/>
        <v>0</v>
      </c>
    </row>
    <row r="464" spans="1:70" s="288" customFormat="1" ht="15.75" x14ac:dyDescent="0.2">
      <c r="A464" s="215">
        <f t="shared" si="869"/>
        <v>451</v>
      </c>
      <c r="B464" s="449" t="s">
        <v>1326</v>
      </c>
      <c r="C464" s="449" t="s">
        <v>280</v>
      </c>
      <c r="D464" s="577" t="s">
        <v>447</v>
      </c>
      <c r="E464" s="449" t="s">
        <v>107</v>
      </c>
      <c r="F464" s="450">
        <v>200</v>
      </c>
      <c r="G464" s="537"/>
      <c r="H464" s="451">
        <v>0</v>
      </c>
      <c r="I464" s="528"/>
      <c r="J464" s="528"/>
      <c r="K464" s="199"/>
      <c r="L464" s="199"/>
      <c r="M464" s="609" t="s">
        <v>1326</v>
      </c>
      <c r="N464" s="609" t="s">
        <v>280</v>
      </c>
      <c r="O464" s="561" t="s">
        <v>447</v>
      </c>
      <c r="P464" s="609" t="s">
        <v>107</v>
      </c>
      <c r="Q464" s="610">
        <v>200</v>
      </c>
      <c r="R464" s="663">
        <v>16494</v>
      </c>
      <c r="S464" s="612">
        <v>3298800</v>
      </c>
      <c r="T464" s="612"/>
      <c r="U464" s="612"/>
      <c r="V464" s="612"/>
      <c r="W464" s="338">
        <f t="shared" si="894"/>
        <v>1</v>
      </c>
      <c r="X464" s="338">
        <f t="shared" si="895"/>
        <v>1</v>
      </c>
      <c r="Y464" s="338">
        <f t="shared" si="896"/>
        <v>1</v>
      </c>
      <c r="Z464" s="338">
        <f t="shared" si="897"/>
        <v>1</v>
      </c>
      <c r="AA464" s="338">
        <f t="shared" si="898"/>
        <v>1</v>
      </c>
      <c r="AB464" s="338">
        <f t="shared" si="902"/>
        <v>1</v>
      </c>
      <c r="AC464" s="341">
        <f t="shared" si="900"/>
        <v>3298800</v>
      </c>
      <c r="AD464" s="340">
        <f t="shared" si="901"/>
        <v>0</v>
      </c>
      <c r="AE464" s="207"/>
      <c r="AF464" s="207"/>
      <c r="AG464" s="609" t="s">
        <v>1326</v>
      </c>
      <c r="AH464" s="609" t="s">
        <v>280</v>
      </c>
      <c r="AI464" s="561" t="s">
        <v>447</v>
      </c>
      <c r="AJ464" s="609" t="s">
        <v>107</v>
      </c>
      <c r="AK464" s="610">
        <v>200</v>
      </c>
      <c r="AL464" s="663">
        <v>26077</v>
      </c>
      <c r="AM464" s="612">
        <v>5215400</v>
      </c>
      <c r="AN464" s="612"/>
      <c r="AO464" s="612"/>
      <c r="AP464" s="612"/>
      <c r="AQ464" s="338">
        <f t="shared" si="878"/>
        <v>1</v>
      </c>
      <c r="AR464" s="338">
        <f t="shared" si="879"/>
        <v>1</v>
      </c>
      <c r="AS464" s="338">
        <f t="shared" si="880"/>
        <v>1</v>
      </c>
      <c r="AT464" s="338">
        <f t="shared" si="881"/>
        <v>1</v>
      </c>
      <c r="AU464" s="338">
        <f t="shared" si="882"/>
        <v>1</v>
      </c>
      <c r="AV464" s="338">
        <f t="shared" si="883"/>
        <v>1</v>
      </c>
      <c r="AW464" s="341">
        <f t="shared" si="884"/>
        <v>5215400</v>
      </c>
      <c r="AX464" s="340">
        <f t="shared" si="885"/>
        <v>0</v>
      </c>
      <c r="BA464" s="609" t="s">
        <v>1326</v>
      </c>
      <c r="BB464" s="609" t="s">
        <v>280</v>
      </c>
      <c r="BC464" s="561" t="s">
        <v>447</v>
      </c>
      <c r="BD464" s="609" t="s">
        <v>107</v>
      </c>
      <c r="BE464" s="610">
        <v>200</v>
      </c>
      <c r="BF464" s="663">
        <v>16029</v>
      </c>
      <c r="BG464" s="612">
        <v>3205800</v>
      </c>
      <c r="BH464" s="612"/>
      <c r="BI464" s="612"/>
      <c r="BJ464" s="612"/>
      <c r="BK464" s="338">
        <f t="shared" si="886"/>
        <v>1</v>
      </c>
      <c r="BL464" s="338">
        <f t="shared" si="887"/>
        <v>1</v>
      </c>
      <c r="BM464" s="338">
        <f t="shared" si="888"/>
        <v>1</v>
      </c>
      <c r="BN464" s="338">
        <f t="shared" si="889"/>
        <v>1</v>
      </c>
      <c r="BO464" s="338">
        <f t="shared" si="890"/>
        <v>1</v>
      </c>
      <c r="BP464" s="338">
        <f t="shared" si="891"/>
        <v>1</v>
      </c>
      <c r="BQ464" s="341">
        <f t="shared" si="892"/>
        <v>3205800</v>
      </c>
      <c r="BR464" s="340">
        <f t="shared" si="893"/>
        <v>0</v>
      </c>
    </row>
    <row r="465" spans="1:70" s="288" customFormat="1" ht="15.75" x14ac:dyDescent="0.2">
      <c r="A465" s="215">
        <f t="shared" si="869"/>
        <v>452</v>
      </c>
      <c r="B465" s="449" t="s">
        <v>1327</v>
      </c>
      <c r="C465" s="449" t="s">
        <v>280</v>
      </c>
      <c r="D465" s="577" t="s">
        <v>448</v>
      </c>
      <c r="E465" s="449" t="s">
        <v>107</v>
      </c>
      <c r="F465" s="450">
        <v>40</v>
      </c>
      <c r="G465" s="537"/>
      <c r="H465" s="451">
        <v>0</v>
      </c>
      <c r="I465" s="528"/>
      <c r="J465" s="528"/>
      <c r="K465" s="199"/>
      <c r="L465" s="199"/>
      <c r="M465" s="609" t="s">
        <v>1327</v>
      </c>
      <c r="N465" s="609" t="s">
        <v>280</v>
      </c>
      <c r="O465" s="561" t="s">
        <v>448</v>
      </c>
      <c r="P465" s="609" t="s">
        <v>107</v>
      </c>
      <c r="Q465" s="610">
        <v>40</v>
      </c>
      <c r="R465" s="663">
        <v>22463</v>
      </c>
      <c r="S465" s="612">
        <v>898520</v>
      </c>
      <c r="T465" s="612"/>
      <c r="U465" s="612"/>
      <c r="V465" s="612"/>
      <c r="W465" s="338">
        <f t="shared" si="894"/>
        <v>1</v>
      </c>
      <c r="X465" s="338">
        <f t="shared" si="895"/>
        <v>1</v>
      </c>
      <c r="Y465" s="338">
        <f t="shared" si="896"/>
        <v>1</v>
      </c>
      <c r="Z465" s="338">
        <f t="shared" si="897"/>
        <v>1</v>
      </c>
      <c r="AA465" s="338">
        <f t="shared" si="898"/>
        <v>1</v>
      </c>
      <c r="AB465" s="338">
        <f t="shared" si="902"/>
        <v>1</v>
      </c>
      <c r="AC465" s="341">
        <f t="shared" si="900"/>
        <v>898520</v>
      </c>
      <c r="AD465" s="340">
        <f t="shared" si="901"/>
        <v>0</v>
      </c>
      <c r="AE465" s="207"/>
      <c r="AF465" s="207"/>
      <c r="AG465" s="609" t="s">
        <v>1327</v>
      </c>
      <c r="AH465" s="609" t="s">
        <v>280</v>
      </c>
      <c r="AI465" s="561" t="s">
        <v>448</v>
      </c>
      <c r="AJ465" s="609" t="s">
        <v>107</v>
      </c>
      <c r="AK465" s="610">
        <v>40</v>
      </c>
      <c r="AL465" s="663">
        <v>33495</v>
      </c>
      <c r="AM465" s="612">
        <v>1339800</v>
      </c>
      <c r="AN465" s="612"/>
      <c r="AO465" s="612"/>
      <c r="AP465" s="612"/>
      <c r="AQ465" s="338">
        <f t="shared" si="878"/>
        <v>1</v>
      </c>
      <c r="AR465" s="338">
        <f t="shared" si="879"/>
        <v>1</v>
      </c>
      <c r="AS465" s="338">
        <f t="shared" si="880"/>
        <v>1</v>
      </c>
      <c r="AT465" s="338">
        <f t="shared" si="881"/>
        <v>1</v>
      </c>
      <c r="AU465" s="338">
        <f t="shared" si="882"/>
        <v>1</v>
      </c>
      <c r="AV465" s="338">
        <f t="shared" si="883"/>
        <v>1</v>
      </c>
      <c r="AW465" s="341">
        <f t="shared" si="884"/>
        <v>1339800</v>
      </c>
      <c r="AX465" s="340">
        <f t="shared" si="885"/>
        <v>0</v>
      </c>
      <c r="BA465" s="609" t="s">
        <v>1327</v>
      </c>
      <c r="BB465" s="609" t="s">
        <v>280</v>
      </c>
      <c r="BC465" s="561" t="s">
        <v>448</v>
      </c>
      <c r="BD465" s="609" t="s">
        <v>107</v>
      </c>
      <c r="BE465" s="610">
        <v>40</v>
      </c>
      <c r="BF465" s="663">
        <v>23950</v>
      </c>
      <c r="BG465" s="612">
        <v>958000</v>
      </c>
      <c r="BH465" s="612"/>
      <c r="BI465" s="612"/>
      <c r="BJ465" s="612"/>
      <c r="BK465" s="338">
        <f t="shared" si="886"/>
        <v>1</v>
      </c>
      <c r="BL465" s="338">
        <f t="shared" si="887"/>
        <v>1</v>
      </c>
      <c r="BM465" s="338">
        <f t="shared" si="888"/>
        <v>1</v>
      </c>
      <c r="BN465" s="338">
        <f t="shared" si="889"/>
        <v>1</v>
      </c>
      <c r="BO465" s="338">
        <f t="shared" si="890"/>
        <v>1</v>
      </c>
      <c r="BP465" s="338">
        <f t="shared" si="891"/>
        <v>1</v>
      </c>
      <c r="BQ465" s="341">
        <f t="shared" si="892"/>
        <v>958000</v>
      </c>
      <c r="BR465" s="340">
        <f t="shared" si="893"/>
        <v>0</v>
      </c>
    </row>
    <row r="466" spans="1:70" s="288" customFormat="1" ht="15.75" x14ac:dyDescent="0.2">
      <c r="A466" s="215">
        <f t="shared" si="869"/>
        <v>453</v>
      </c>
      <c r="B466" s="449" t="s">
        <v>1328</v>
      </c>
      <c r="C466" s="449" t="s">
        <v>280</v>
      </c>
      <c r="D466" s="577" t="s">
        <v>449</v>
      </c>
      <c r="E466" s="449" t="s">
        <v>107</v>
      </c>
      <c r="F466" s="450">
        <v>250</v>
      </c>
      <c r="G466" s="537"/>
      <c r="H466" s="451">
        <v>0</v>
      </c>
      <c r="I466" s="528"/>
      <c r="J466" s="528"/>
      <c r="K466" s="199"/>
      <c r="L466" s="199"/>
      <c r="M466" s="609" t="s">
        <v>1328</v>
      </c>
      <c r="N466" s="609" t="s">
        <v>280</v>
      </c>
      <c r="O466" s="561" t="s">
        <v>449</v>
      </c>
      <c r="P466" s="609" t="s">
        <v>107</v>
      </c>
      <c r="Q466" s="610">
        <v>250</v>
      </c>
      <c r="R466" s="663">
        <v>29395</v>
      </c>
      <c r="S466" s="612">
        <v>7348750</v>
      </c>
      <c r="T466" s="612"/>
      <c r="U466" s="612"/>
      <c r="V466" s="612"/>
      <c r="W466" s="338">
        <f t="shared" si="894"/>
        <v>1</v>
      </c>
      <c r="X466" s="338">
        <f t="shared" si="895"/>
        <v>1</v>
      </c>
      <c r="Y466" s="338">
        <f t="shared" si="896"/>
        <v>1</v>
      </c>
      <c r="Z466" s="338">
        <f t="shared" si="897"/>
        <v>1</v>
      </c>
      <c r="AA466" s="338">
        <f t="shared" si="898"/>
        <v>1</v>
      </c>
      <c r="AB466" s="338">
        <f t="shared" si="902"/>
        <v>1</v>
      </c>
      <c r="AC466" s="341">
        <f t="shared" si="900"/>
        <v>7348750</v>
      </c>
      <c r="AD466" s="340">
        <f t="shared" si="901"/>
        <v>0</v>
      </c>
      <c r="AE466" s="207"/>
      <c r="AF466" s="207"/>
      <c r="AG466" s="609" t="s">
        <v>1328</v>
      </c>
      <c r="AH466" s="609" t="s">
        <v>280</v>
      </c>
      <c r="AI466" s="561" t="s">
        <v>449</v>
      </c>
      <c r="AJ466" s="609" t="s">
        <v>107</v>
      </c>
      <c r="AK466" s="610">
        <v>250</v>
      </c>
      <c r="AL466" s="663">
        <v>42207</v>
      </c>
      <c r="AM466" s="612">
        <v>10551750</v>
      </c>
      <c r="AN466" s="612"/>
      <c r="AO466" s="612"/>
      <c r="AP466" s="612"/>
      <c r="AQ466" s="338">
        <f t="shared" si="878"/>
        <v>1</v>
      </c>
      <c r="AR466" s="338">
        <f t="shared" si="879"/>
        <v>1</v>
      </c>
      <c r="AS466" s="338">
        <f t="shared" si="880"/>
        <v>1</v>
      </c>
      <c r="AT466" s="338">
        <f t="shared" si="881"/>
        <v>1</v>
      </c>
      <c r="AU466" s="338">
        <f t="shared" si="882"/>
        <v>1</v>
      </c>
      <c r="AV466" s="338">
        <f t="shared" si="883"/>
        <v>1</v>
      </c>
      <c r="AW466" s="341">
        <f t="shared" si="884"/>
        <v>10551750</v>
      </c>
      <c r="AX466" s="340">
        <f t="shared" si="885"/>
        <v>0</v>
      </c>
      <c r="BA466" s="609" t="s">
        <v>1328</v>
      </c>
      <c r="BB466" s="609" t="s">
        <v>280</v>
      </c>
      <c r="BC466" s="561" t="s">
        <v>449</v>
      </c>
      <c r="BD466" s="609" t="s">
        <v>107</v>
      </c>
      <c r="BE466" s="610">
        <v>250</v>
      </c>
      <c r="BF466" s="663">
        <v>33254</v>
      </c>
      <c r="BG466" s="612">
        <v>8313500</v>
      </c>
      <c r="BH466" s="612"/>
      <c r="BI466" s="612"/>
      <c r="BJ466" s="612"/>
      <c r="BK466" s="338">
        <f t="shared" si="886"/>
        <v>1</v>
      </c>
      <c r="BL466" s="338">
        <f t="shared" si="887"/>
        <v>1</v>
      </c>
      <c r="BM466" s="338">
        <f t="shared" si="888"/>
        <v>1</v>
      </c>
      <c r="BN466" s="338">
        <f t="shared" si="889"/>
        <v>1</v>
      </c>
      <c r="BO466" s="338">
        <f t="shared" si="890"/>
        <v>1</v>
      </c>
      <c r="BP466" s="338">
        <f t="shared" si="891"/>
        <v>1</v>
      </c>
      <c r="BQ466" s="341">
        <f t="shared" si="892"/>
        <v>8313500</v>
      </c>
      <c r="BR466" s="340">
        <f t="shared" si="893"/>
        <v>0</v>
      </c>
    </row>
    <row r="467" spans="1:70" s="288" customFormat="1" ht="15.75" x14ac:dyDescent="0.2">
      <c r="A467" s="215">
        <f t="shared" si="869"/>
        <v>454</v>
      </c>
      <c r="B467" s="449" t="s">
        <v>1329</v>
      </c>
      <c r="C467" s="449" t="s">
        <v>275</v>
      </c>
      <c r="D467" s="577" t="s">
        <v>450</v>
      </c>
      <c r="E467" s="449" t="s">
        <v>107</v>
      </c>
      <c r="F467" s="450">
        <v>40</v>
      </c>
      <c r="G467" s="537"/>
      <c r="H467" s="451">
        <v>0</v>
      </c>
      <c r="I467" s="528"/>
      <c r="J467" s="528"/>
      <c r="K467" s="199"/>
      <c r="L467" s="199"/>
      <c r="M467" s="609" t="s">
        <v>1329</v>
      </c>
      <c r="N467" s="609" t="s">
        <v>275</v>
      </c>
      <c r="O467" s="561" t="s">
        <v>450</v>
      </c>
      <c r="P467" s="609" t="s">
        <v>107</v>
      </c>
      <c r="Q467" s="610">
        <v>40</v>
      </c>
      <c r="R467" s="663">
        <v>56739</v>
      </c>
      <c r="S467" s="612">
        <v>2269560</v>
      </c>
      <c r="T467" s="612"/>
      <c r="U467" s="612"/>
      <c r="V467" s="612"/>
      <c r="W467" s="338">
        <f t="shared" si="894"/>
        <v>1</v>
      </c>
      <c r="X467" s="338">
        <f t="shared" si="895"/>
        <v>1</v>
      </c>
      <c r="Y467" s="338">
        <f t="shared" si="896"/>
        <v>1</v>
      </c>
      <c r="Z467" s="338">
        <f t="shared" si="897"/>
        <v>1</v>
      </c>
      <c r="AA467" s="338">
        <f t="shared" si="898"/>
        <v>1</v>
      </c>
      <c r="AB467" s="338">
        <f t="shared" si="902"/>
        <v>1</v>
      </c>
      <c r="AC467" s="341">
        <f t="shared" si="900"/>
        <v>2269560</v>
      </c>
      <c r="AD467" s="340">
        <f t="shared" si="901"/>
        <v>0</v>
      </c>
      <c r="AE467" s="207"/>
      <c r="AF467" s="207"/>
      <c r="AG467" s="609" t="s">
        <v>1329</v>
      </c>
      <c r="AH467" s="609" t="s">
        <v>275</v>
      </c>
      <c r="AI467" s="561" t="s">
        <v>450</v>
      </c>
      <c r="AJ467" s="609" t="s">
        <v>107</v>
      </c>
      <c r="AK467" s="610">
        <v>40</v>
      </c>
      <c r="AL467" s="663">
        <v>72781</v>
      </c>
      <c r="AM467" s="612">
        <v>2911240</v>
      </c>
      <c r="AN467" s="612"/>
      <c r="AO467" s="612"/>
      <c r="AP467" s="612"/>
      <c r="AQ467" s="338">
        <f t="shared" si="878"/>
        <v>1</v>
      </c>
      <c r="AR467" s="338">
        <f t="shared" si="879"/>
        <v>1</v>
      </c>
      <c r="AS467" s="338">
        <f t="shared" si="880"/>
        <v>1</v>
      </c>
      <c r="AT467" s="338">
        <f t="shared" si="881"/>
        <v>1</v>
      </c>
      <c r="AU467" s="338">
        <f t="shared" si="882"/>
        <v>1</v>
      </c>
      <c r="AV467" s="338">
        <f t="shared" si="883"/>
        <v>1</v>
      </c>
      <c r="AW467" s="341">
        <f t="shared" si="884"/>
        <v>2911240</v>
      </c>
      <c r="AX467" s="340">
        <f t="shared" si="885"/>
        <v>0</v>
      </c>
      <c r="BA467" s="609" t="s">
        <v>1329</v>
      </c>
      <c r="BB467" s="609" t="s">
        <v>275</v>
      </c>
      <c r="BC467" s="561" t="s">
        <v>450</v>
      </c>
      <c r="BD467" s="609" t="s">
        <v>107</v>
      </c>
      <c r="BE467" s="610">
        <v>40</v>
      </c>
      <c r="BF467" s="663">
        <v>70573</v>
      </c>
      <c r="BG467" s="612">
        <v>2822920</v>
      </c>
      <c r="BH467" s="612"/>
      <c r="BI467" s="612"/>
      <c r="BJ467" s="612"/>
      <c r="BK467" s="338">
        <f t="shared" si="886"/>
        <v>1</v>
      </c>
      <c r="BL467" s="338">
        <f t="shared" si="887"/>
        <v>1</v>
      </c>
      <c r="BM467" s="338">
        <f t="shared" si="888"/>
        <v>1</v>
      </c>
      <c r="BN467" s="338">
        <f t="shared" si="889"/>
        <v>1</v>
      </c>
      <c r="BO467" s="338">
        <f t="shared" si="890"/>
        <v>1</v>
      </c>
      <c r="BP467" s="338">
        <f t="shared" si="891"/>
        <v>1</v>
      </c>
      <c r="BQ467" s="341">
        <f t="shared" si="892"/>
        <v>2822920</v>
      </c>
      <c r="BR467" s="340">
        <f t="shared" si="893"/>
        <v>0</v>
      </c>
    </row>
    <row r="468" spans="1:70" s="288" customFormat="1" ht="15.75" x14ac:dyDescent="0.2">
      <c r="A468" s="215">
        <f t="shared" si="869"/>
        <v>455</v>
      </c>
      <c r="B468" s="449" t="s">
        <v>1330</v>
      </c>
      <c r="C468" s="449" t="s">
        <v>280</v>
      </c>
      <c r="D468" s="577" t="s">
        <v>451</v>
      </c>
      <c r="E468" s="449" t="s">
        <v>107</v>
      </c>
      <c r="F468" s="450">
        <v>150</v>
      </c>
      <c r="G468" s="537"/>
      <c r="H468" s="451">
        <v>0</v>
      </c>
      <c r="I468" s="528"/>
      <c r="J468" s="528"/>
      <c r="K468" s="199"/>
      <c r="L468" s="199"/>
      <c r="M468" s="609" t="s">
        <v>1330</v>
      </c>
      <c r="N468" s="609" t="s">
        <v>280</v>
      </c>
      <c r="O468" s="561" t="s">
        <v>451</v>
      </c>
      <c r="P468" s="609" t="s">
        <v>107</v>
      </c>
      <c r="Q468" s="610">
        <v>150</v>
      </c>
      <c r="R468" s="663">
        <v>12605</v>
      </c>
      <c r="S468" s="612">
        <v>1890750</v>
      </c>
      <c r="T468" s="612"/>
      <c r="U468" s="612"/>
      <c r="V468" s="612"/>
      <c r="W468" s="338">
        <f t="shared" si="894"/>
        <v>1</v>
      </c>
      <c r="X468" s="338">
        <f t="shared" si="895"/>
        <v>1</v>
      </c>
      <c r="Y468" s="338">
        <f t="shared" si="896"/>
        <v>1</v>
      </c>
      <c r="Z468" s="338">
        <f t="shared" si="897"/>
        <v>1</v>
      </c>
      <c r="AA468" s="338">
        <f t="shared" si="898"/>
        <v>1</v>
      </c>
      <c r="AB468" s="338">
        <f t="shared" si="902"/>
        <v>1</v>
      </c>
      <c r="AC468" s="341">
        <f t="shared" si="900"/>
        <v>1890750</v>
      </c>
      <c r="AD468" s="340">
        <f t="shared" si="901"/>
        <v>0</v>
      </c>
      <c r="AE468" s="207"/>
      <c r="AF468" s="207"/>
      <c r="AG468" s="609" t="s">
        <v>1330</v>
      </c>
      <c r="AH468" s="609" t="s">
        <v>280</v>
      </c>
      <c r="AI468" s="561" t="s">
        <v>451</v>
      </c>
      <c r="AJ468" s="609" t="s">
        <v>107</v>
      </c>
      <c r="AK468" s="610">
        <v>150</v>
      </c>
      <c r="AL468" s="663">
        <v>27519</v>
      </c>
      <c r="AM468" s="612">
        <v>4127850</v>
      </c>
      <c r="AN468" s="612"/>
      <c r="AO468" s="612"/>
      <c r="AP468" s="612"/>
      <c r="AQ468" s="338">
        <f t="shared" si="878"/>
        <v>1</v>
      </c>
      <c r="AR468" s="338">
        <f t="shared" si="879"/>
        <v>1</v>
      </c>
      <c r="AS468" s="338">
        <f t="shared" si="880"/>
        <v>1</v>
      </c>
      <c r="AT468" s="338">
        <f t="shared" si="881"/>
        <v>1</v>
      </c>
      <c r="AU468" s="338">
        <f t="shared" si="882"/>
        <v>1</v>
      </c>
      <c r="AV468" s="338">
        <f t="shared" si="883"/>
        <v>1</v>
      </c>
      <c r="AW468" s="341">
        <f t="shared" si="884"/>
        <v>4127850</v>
      </c>
      <c r="AX468" s="340">
        <f t="shared" si="885"/>
        <v>0</v>
      </c>
      <c r="BA468" s="609" t="s">
        <v>1330</v>
      </c>
      <c r="BB468" s="609" t="s">
        <v>280</v>
      </c>
      <c r="BC468" s="561" t="s">
        <v>451</v>
      </c>
      <c r="BD468" s="609" t="s">
        <v>107</v>
      </c>
      <c r="BE468" s="610">
        <v>150</v>
      </c>
      <c r="BF468" s="663">
        <v>8829</v>
      </c>
      <c r="BG468" s="612">
        <v>1324350</v>
      </c>
      <c r="BH468" s="612"/>
      <c r="BI468" s="612"/>
      <c r="BJ468" s="612"/>
      <c r="BK468" s="338">
        <f t="shared" si="886"/>
        <v>1</v>
      </c>
      <c r="BL468" s="338">
        <f t="shared" si="887"/>
        <v>1</v>
      </c>
      <c r="BM468" s="338">
        <f t="shared" si="888"/>
        <v>1</v>
      </c>
      <c r="BN468" s="338">
        <f t="shared" si="889"/>
        <v>1</v>
      </c>
      <c r="BO468" s="338">
        <f t="shared" si="890"/>
        <v>1</v>
      </c>
      <c r="BP468" s="338">
        <f t="shared" si="891"/>
        <v>1</v>
      </c>
      <c r="BQ468" s="341">
        <f t="shared" si="892"/>
        <v>1324350</v>
      </c>
      <c r="BR468" s="340">
        <f t="shared" si="893"/>
        <v>0</v>
      </c>
    </row>
    <row r="469" spans="1:70" s="288" customFormat="1" ht="15.75" x14ac:dyDescent="0.2">
      <c r="A469" s="215">
        <f t="shared" si="869"/>
        <v>456</v>
      </c>
      <c r="B469" s="449" t="s">
        <v>1331</v>
      </c>
      <c r="C469" s="449" t="s">
        <v>280</v>
      </c>
      <c r="D469" s="577" t="s">
        <v>452</v>
      </c>
      <c r="E469" s="449" t="s">
        <v>107</v>
      </c>
      <c r="F469" s="450">
        <v>30</v>
      </c>
      <c r="G469" s="537"/>
      <c r="H469" s="451">
        <v>0</v>
      </c>
      <c r="I469" s="528"/>
      <c r="J469" s="528"/>
      <c r="K469" s="199"/>
      <c r="L469" s="199"/>
      <c r="M469" s="609" t="s">
        <v>1331</v>
      </c>
      <c r="N469" s="609" t="s">
        <v>280</v>
      </c>
      <c r="O469" s="561" t="s">
        <v>452</v>
      </c>
      <c r="P469" s="609" t="s">
        <v>107</v>
      </c>
      <c r="Q469" s="610">
        <v>30</v>
      </c>
      <c r="R469" s="663">
        <v>15479</v>
      </c>
      <c r="S469" s="612">
        <v>464370</v>
      </c>
      <c r="T469" s="612"/>
      <c r="U469" s="612"/>
      <c r="V469" s="612"/>
      <c r="W469" s="338">
        <f t="shared" si="894"/>
        <v>1</v>
      </c>
      <c r="X469" s="338">
        <f t="shared" si="895"/>
        <v>1</v>
      </c>
      <c r="Y469" s="338">
        <f t="shared" si="896"/>
        <v>1</v>
      </c>
      <c r="Z469" s="338">
        <f t="shared" si="897"/>
        <v>1</v>
      </c>
      <c r="AA469" s="338">
        <f t="shared" si="898"/>
        <v>1</v>
      </c>
      <c r="AB469" s="338">
        <f t="shared" si="902"/>
        <v>1</v>
      </c>
      <c r="AC469" s="341">
        <f t="shared" si="900"/>
        <v>464370</v>
      </c>
      <c r="AD469" s="340">
        <f t="shared" si="901"/>
        <v>0</v>
      </c>
      <c r="AE469" s="207"/>
      <c r="AF469" s="207"/>
      <c r="AG469" s="609" t="s">
        <v>1331</v>
      </c>
      <c r="AH469" s="609" t="s">
        <v>280</v>
      </c>
      <c r="AI469" s="561" t="s">
        <v>452</v>
      </c>
      <c r="AJ469" s="609" t="s">
        <v>107</v>
      </c>
      <c r="AK469" s="610">
        <v>30</v>
      </c>
      <c r="AL469" s="663">
        <v>32058</v>
      </c>
      <c r="AM469" s="612">
        <v>961740</v>
      </c>
      <c r="AN469" s="612"/>
      <c r="AO469" s="612"/>
      <c r="AP469" s="612"/>
      <c r="AQ469" s="338">
        <f t="shared" si="878"/>
        <v>1</v>
      </c>
      <c r="AR469" s="338">
        <f t="shared" si="879"/>
        <v>1</v>
      </c>
      <c r="AS469" s="338">
        <f t="shared" si="880"/>
        <v>1</v>
      </c>
      <c r="AT469" s="338">
        <f t="shared" si="881"/>
        <v>1</v>
      </c>
      <c r="AU469" s="338">
        <f t="shared" si="882"/>
        <v>1</v>
      </c>
      <c r="AV469" s="338">
        <f t="shared" si="883"/>
        <v>1</v>
      </c>
      <c r="AW469" s="341">
        <f t="shared" si="884"/>
        <v>961740</v>
      </c>
      <c r="AX469" s="340">
        <f t="shared" si="885"/>
        <v>0</v>
      </c>
      <c r="BA469" s="609" t="s">
        <v>1331</v>
      </c>
      <c r="BB469" s="609" t="s">
        <v>280</v>
      </c>
      <c r="BC469" s="561" t="s">
        <v>452</v>
      </c>
      <c r="BD469" s="609" t="s">
        <v>107</v>
      </c>
      <c r="BE469" s="610">
        <v>30</v>
      </c>
      <c r="BF469" s="663">
        <v>14025</v>
      </c>
      <c r="BG469" s="612">
        <v>420750</v>
      </c>
      <c r="BH469" s="612"/>
      <c r="BI469" s="612"/>
      <c r="BJ469" s="612"/>
      <c r="BK469" s="338">
        <f t="shared" si="886"/>
        <v>1</v>
      </c>
      <c r="BL469" s="338">
        <f t="shared" si="887"/>
        <v>1</v>
      </c>
      <c r="BM469" s="338">
        <f t="shared" si="888"/>
        <v>1</v>
      </c>
      <c r="BN469" s="338">
        <f t="shared" si="889"/>
        <v>1</v>
      </c>
      <c r="BO469" s="338">
        <f t="shared" si="890"/>
        <v>1</v>
      </c>
      <c r="BP469" s="338">
        <f t="shared" si="891"/>
        <v>1</v>
      </c>
      <c r="BQ469" s="341">
        <f t="shared" si="892"/>
        <v>420750</v>
      </c>
      <c r="BR469" s="340">
        <f t="shared" si="893"/>
        <v>0</v>
      </c>
    </row>
    <row r="470" spans="1:70" s="288" customFormat="1" ht="15.75" x14ac:dyDescent="0.2">
      <c r="A470" s="215">
        <f t="shared" si="869"/>
        <v>457</v>
      </c>
      <c r="B470" s="449" t="s">
        <v>1332</v>
      </c>
      <c r="C470" s="449" t="s">
        <v>275</v>
      </c>
      <c r="D470" s="577" t="s">
        <v>453</v>
      </c>
      <c r="E470" s="449" t="s">
        <v>107</v>
      </c>
      <c r="F470" s="450">
        <v>250</v>
      </c>
      <c r="G470" s="537"/>
      <c r="H470" s="451">
        <v>0</v>
      </c>
      <c r="I470" s="528"/>
      <c r="J470" s="528"/>
      <c r="K470" s="199"/>
      <c r="L470" s="199"/>
      <c r="M470" s="609" t="s">
        <v>1332</v>
      </c>
      <c r="N470" s="609" t="s">
        <v>275</v>
      </c>
      <c r="O470" s="561" t="s">
        <v>453</v>
      </c>
      <c r="P470" s="609" t="s">
        <v>107</v>
      </c>
      <c r="Q470" s="610">
        <v>250</v>
      </c>
      <c r="R470" s="663">
        <v>74667</v>
      </c>
      <c r="S470" s="612">
        <v>18666750</v>
      </c>
      <c r="T470" s="612"/>
      <c r="U470" s="612"/>
      <c r="V470" s="612"/>
      <c r="W470" s="338">
        <f t="shared" si="894"/>
        <v>1</v>
      </c>
      <c r="X470" s="338">
        <f t="shared" si="895"/>
        <v>1</v>
      </c>
      <c r="Y470" s="338">
        <f t="shared" si="896"/>
        <v>1</v>
      </c>
      <c r="Z470" s="338">
        <f t="shared" si="897"/>
        <v>1</v>
      </c>
      <c r="AA470" s="338">
        <f t="shared" si="898"/>
        <v>1</v>
      </c>
      <c r="AB470" s="338">
        <f t="shared" si="902"/>
        <v>1</v>
      </c>
      <c r="AC470" s="341">
        <f t="shared" si="900"/>
        <v>18666750</v>
      </c>
      <c r="AD470" s="340">
        <f t="shared" si="901"/>
        <v>0</v>
      </c>
      <c r="AE470" s="207"/>
      <c r="AF470" s="207"/>
      <c r="AG470" s="609" t="s">
        <v>1332</v>
      </c>
      <c r="AH470" s="609" t="s">
        <v>275</v>
      </c>
      <c r="AI470" s="561" t="s">
        <v>453</v>
      </c>
      <c r="AJ470" s="609" t="s">
        <v>107</v>
      </c>
      <c r="AK470" s="610">
        <v>250</v>
      </c>
      <c r="AL470" s="663">
        <v>118769</v>
      </c>
      <c r="AM470" s="612">
        <v>29692250</v>
      </c>
      <c r="AN470" s="612"/>
      <c r="AO470" s="612"/>
      <c r="AP470" s="612"/>
      <c r="AQ470" s="338">
        <f t="shared" si="878"/>
        <v>1</v>
      </c>
      <c r="AR470" s="338">
        <f t="shared" si="879"/>
        <v>1</v>
      </c>
      <c r="AS470" s="338">
        <f t="shared" si="880"/>
        <v>1</v>
      </c>
      <c r="AT470" s="338">
        <f t="shared" si="881"/>
        <v>1</v>
      </c>
      <c r="AU470" s="338">
        <f t="shared" si="882"/>
        <v>1</v>
      </c>
      <c r="AV470" s="338">
        <f t="shared" si="883"/>
        <v>1</v>
      </c>
      <c r="AW470" s="341">
        <f t="shared" si="884"/>
        <v>29692250</v>
      </c>
      <c r="AX470" s="340">
        <f t="shared" si="885"/>
        <v>0</v>
      </c>
      <c r="BA470" s="609" t="s">
        <v>1332</v>
      </c>
      <c r="BB470" s="609" t="s">
        <v>275</v>
      </c>
      <c r="BC470" s="561" t="s">
        <v>453</v>
      </c>
      <c r="BD470" s="609" t="s">
        <v>107</v>
      </c>
      <c r="BE470" s="610">
        <v>250</v>
      </c>
      <c r="BF470" s="663">
        <v>90890</v>
      </c>
      <c r="BG470" s="612">
        <v>22722500</v>
      </c>
      <c r="BH470" s="612"/>
      <c r="BI470" s="612"/>
      <c r="BJ470" s="612"/>
      <c r="BK470" s="338">
        <f t="shared" si="886"/>
        <v>1</v>
      </c>
      <c r="BL470" s="338">
        <f t="shared" si="887"/>
        <v>1</v>
      </c>
      <c r="BM470" s="338">
        <f t="shared" si="888"/>
        <v>1</v>
      </c>
      <c r="BN470" s="338">
        <f t="shared" si="889"/>
        <v>1</v>
      </c>
      <c r="BO470" s="338">
        <f t="shared" si="890"/>
        <v>1</v>
      </c>
      <c r="BP470" s="338">
        <f t="shared" si="891"/>
        <v>1</v>
      </c>
      <c r="BQ470" s="341">
        <f t="shared" si="892"/>
        <v>22722500</v>
      </c>
      <c r="BR470" s="340">
        <f t="shared" si="893"/>
        <v>0</v>
      </c>
    </row>
    <row r="471" spans="1:70" s="288" customFormat="1" ht="15.75" x14ac:dyDescent="0.2">
      <c r="A471" s="215">
        <f t="shared" si="869"/>
        <v>458</v>
      </c>
      <c r="B471" s="449" t="s">
        <v>1333</v>
      </c>
      <c r="C471" s="449" t="s">
        <v>280</v>
      </c>
      <c r="D471" s="577" t="s">
        <v>454</v>
      </c>
      <c r="E471" s="449" t="s">
        <v>93</v>
      </c>
      <c r="F471" s="450">
        <v>20</v>
      </c>
      <c r="G471" s="537"/>
      <c r="H471" s="451">
        <v>0</v>
      </c>
      <c r="I471" s="528"/>
      <c r="J471" s="528"/>
      <c r="K471" s="199"/>
      <c r="L471" s="199"/>
      <c r="M471" s="609" t="s">
        <v>1333</v>
      </c>
      <c r="N471" s="609" t="s">
        <v>280</v>
      </c>
      <c r="O471" s="561" t="s">
        <v>454</v>
      </c>
      <c r="P471" s="609" t="s">
        <v>93</v>
      </c>
      <c r="Q471" s="610">
        <v>20</v>
      </c>
      <c r="R471" s="663">
        <v>8151</v>
      </c>
      <c r="S471" s="612">
        <v>163020</v>
      </c>
      <c r="T471" s="612"/>
      <c r="U471" s="612"/>
      <c r="V471" s="612"/>
      <c r="W471" s="338">
        <f t="shared" si="894"/>
        <v>1</v>
      </c>
      <c r="X471" s="338">
        <f t="shared" si="895"/>
        <v>1</v>
      </c>
      <c r="Y471" s="338">
        <f t="shared" si="896"/>
        <v>1</v>
      </c>
      <c r="Z471" s="338">
        <f t="shared" si="897"/>
        <v>1</v>
      </c>
      <c r="AA471" s="338">
        <f t="shared" si="898"/>
        <v>1</v>
      </c>
      <c r="AB471" s="338">
        <f t="shared" si="902"/>
        <v>1</v>
      </c>
      <c r="AC471" s="341">
        <f t="shared" si="900"/>
        <v>163020</v>
      </c>
      <c r="AD471" s="340">
        <f t="shared" si="901"/>
        <v>0</v>
      </c>
      <c r="AE471" s="207"/>
      <c r="AF471" s="207"/>
      <c r="AG471" s="609" t="s">
        <v>1333</v>
      </c>
      <c r="AH471" s="609" t="s">
        <v>280</v>
      </c>
      <c r="AI471" s="561" t="s">
        <v>454</v>
      </c>
      <c r="AJ471" s="609" t="s">
        <v>93</v>
      </c>
      <c r="AK471" s="610">
        <v>20</v>
      </c>
      <c r="AL471" s="663">
        <v>4184</v>
      </c>
      <c r="AM471" s="612">
        <v>83680</v>
      </c>
      <c r="AN471" s="612"/>
      <c r="AO471" s="612"/>
      <c r="AP471" s="612"/>
      <c r="AQ471" s="338">
        <f t="shared" si="878"/>
        <v>1</v>
      </c>
      <c r="AR471" s="338">
        <f t="shared" si="879"/>
        <v>1</v>
      </c>
      <c r="AS471" s="338">
        <f t="shared" si="880"/>
        <v>1</v>
      </c>
      <c r="AT471" s="338">
        <f t="shared" si="881"/>
        <v>1</v>
      </c>
      <c r="AU471" s="338">
        <f t="shared" si="882"/>
        <v>1</v>
      </c>
      <c r="AV471" s="338">
        <f t="shared" si="883"/>
        <v>1</v>
      </c>
      <c r="AW471" s="341">
        <f t="shared" si="884"/>
        <v>83680</v>
      </c>
      <c r="AX471" s="340">
        <f t="shared" si="885"/>
        <v>0</v>
      </c>
      <c r="BA471" s="609" t="s">
        <v>1333</v>
      </c>
      <c r="BB471" s="609" t="s">
        <v>280</v>
      </c>
      <c r="BC471" s="561" t="s">
        <v>454</v>
      </c>
      <c r="BD471" s="609" t="s">
        <v>93</v>
      </c>
      <c r="BE471" s="610">
        <v>20</v>
      </c>
      <c r="BF471" s="663">
        <v>3721</v>
      </c>
      <c r="BG471" s="612">
        <v>74420</v>
      </c>
      <c r="BH471" s="612"/>
      <c r="BI471" s="612"/>
      <c r="BJ471" s="612"/>
      <c r="BK471" s="338">
        <f t="shared" si="886"/>
        <v>1</v>
      </c>
      <c r="BL471" s="338">
        <f t="shared" si="887"/>
        <v>1</v>
      </c>
      <c r="BM471" s="338">
        <f t="shared" si="888"/>
        <v>1</v>
      </c>
      <c r="BN471" s="338">
        <f t="shared" si="889"/>
        <v>1</v>
      </c>
      <c r="BO471" s="338">
        <f t="shared" si="890"/>
        <v>1</v>
      </c>
      <c r="BP471" s="338">
        <f t="shared" si="891"/>
        <v>1</v>
      </c>
      <c r="BQ471" s="341">
        <f t="shared" si="892"/>
        <v>74420</v>
      </c>
      <c r="BR471" s="340">
        <f t="shared" si="893"/>
        <v>0</v>
      </c>
    </row>
    <row r="472" spans="1:70" s="288" customFormat="1" ht="15.75" x14ac:dyDescent="0.2">
      <c r="A472" s="215">
        <f t="shared" si="869"/>
        <v>459</v>
      </c>
      <c r="B472" s="449" t="s">
        <v>1334</v>
      </c>
      <c r="C472" s="449" t="s">
        <v>280</v>
      </c>
      <c r="D472" s="577" t="s">
        <v>455</v>
      </c>
      <c r="E472" s="449" t="s">
        <v>93</v>
      </c>
      <c r="F472" s="450">
        <v>20</v>
      </c>
      <c r="G472" s="537"/>
      <c r="H472" s="451">
        <v>0</v>
      </c>
      <c r="I472" s="528"/>
      <c r="J472" s="528"/>
      <c r="K472" s="199"/>
      <c r="L472" s="199"/>
      <c r="M472" s="609" t="s">
        <v>1334</v>
      </c>
      <c r="N472" s="609" t="s">
        <v>280</v>
      </c>
      <c r="O472" s="561" t="s">
        <v>455</v>
      </c>
      <c r="P472" s="609" t="s">
        <v>93</v>
      </c>
      <c r="Q472" s="610">
        <v>20</v>
      </c>
      <c r="R472" s="663">
        <v>10109</v>
      </c>
      <c r="S472" s="612">
        <v>202180</v>
      </c>
      <c r="T472" s="612"/>
      <c r="U472" s="612"/>
      <c r="V472" s="612"/>
      <c r="W472" s="338">
        <f t="shared" si="894"/>
        <v>1</v>
      </c>
      <c r="X472" s="338">
        <f t="shared" si="895"/>
        <v>1</v>
      </c>
      <c r="Y472" s="338">
        <f t="shared" si="896"/>
        <v>1</v>
      </c>
      <c r="Z472" s="338">
        <f t="shared" si="897"/>
        <v>1</v>
      </c>
      <c r="AA472" s="338">
        <f t="shared" si="898"/>
        <v>1</v>
      </c>
      <c r="AB472" s="338">
        <f t="shared" si="902"/>
        <v>1</v>
      </c>
      <c r="AC472" s="341">
        <f t="shared" si="900"/>
        <v>202180</v>
      </c>
      <c r="AD472" s="340">
        <f t="shared" si="901"/>
        <v>0</v>
      </c>
      <c r="AE472" s="207"/>
      <c r="AF472" s="207"/>
      <c r="AG472" s="609" t="s">
        <v>1334</v>
      </c>
      <c r="AH472" s="609" t="s">
        <v>280</v>
      </c>
      <c r="AI472" s="561" t="s">
        <v>455</v>
      </c>
      <c r="AJ472" s="609" t="s">
        <v>93</v>
      </c>
      <c r="AK472" s="610">
        <v>20</v>
      </c>
      <c r="AL472" s="663">
        <v>4788</v>
      </c>
      <c r="AM472" s="612">
        <v>95760</v>
      </c>
      <c r="AN472" s="612"/>
      <c r="AO472" s="612"/>
      <c r="AP472" s="612"/>
      <c r="AQ472" s="338">
        <f t="shared" si="878"/>
        <v>1</v>
      </c>
      <c r="AR472" s="338">
        <f t="shared" si="879"/>
        <v>1</v>
      </c>
      <c r="AS472" s="338">
        <f t="shared" si="880"/>
        <v>1</v>
      </c>
      <c r="AT472" s="338">
        <f t="shared" si="881"/>
        <v>1</v>
      </c>
      <c r="AU472" s="338">
        <f t="shared" si="882"/>
        <v>1</v>
      </c>
      <c r="AV472" s="338">
        <f t="shared" si="883"/>
        <v>1</v>
      </c>
      <c r="AW472" s="341">
        <f t="shared" si="884"/>
        <v>95760</v>
      </c>
      <c r="AX472" s="340">
        <f t="shared" si="885"/>
        <v>0</v>
      </c>
      <c r="BA472" s="609" t="s">
        <v>1334</v>
      </c>
      <c r="BB472" s="609" t="s">
        <v>280</v>
      </c>
      <c r="BC472" s="561" t="s">
        <v>455</v>
      </c>
      <c r="BD472" s="609" t="s">
        <v>93</v>
      </c>
      <c r="BE472" s="610">
        <v>20</v>
      </c>
      <c r="BF472" s="663">
        <v>4363</v>
      </c>
      <c r="BG472" s="612">
        <v>87260</v>
      </c>
      <c r="BH472" s="612"/>
      <c r="BI472" s="612"/>
      <c r="BJ472" s="612"/>
      <c r="BK472" s="338">
        <f t="shared" si="886"/>
        <v>1</v>
      </c>
      <c r="BL472" s="338">
        <f t="shared" si="887"/>
        <v>1</v>
      </c>
      <c r="BM472" s="338">
        <f t="shared" si="888"/>
        <v>1</v>
      </c>
      <c r="BN472" s="338">
        <f t="shared" si="889"/>
        <v>1</v>
      </c>
      <c r="BO472" s="338">
        <f t="shared" si="890"/>
        <v>1</v>
      </c>
      <c r="BP472" s="338">
        <f t="shared" si="891"/>
        <v>1</v>
      </c>
      <c r="BQ472" s="341">
        <f t="shared" si="892"/>
        <v>87260</v>
      </c>
      <c r="BR472" s="340">
        <f t="shared" si="893"/>
        <v>0</v>
      </c>
    </row>
    <row r="473" spans="1:70" s="288" customFormat="1" ht="15.75" x14ac:dyDescent="0.2">
      <c r="A473" s="215">
        <f t="shared" si="869"/>
        <v>460</v>
      </c>
      <c r="B473" s="449" t="s">
        <v>1335</v>
      </c>
      <c r="C473" s="449" t="s">
        <v>280</v>
      </c>
      <c r="D473" s="577" t="s">
        <v>456</v>
      </c>
      <c r="E473" s="449" t="s">
        <v>93</v>
      </c>
      <c r="F473" s="450">
        <v>20</v>
      </c>
      <c r="G473" s="537"/>
      <c r="H473" s="451">
        <v>0</v>
      </c>
      <c r="I473" s="528"/>
      <c r="J473" s="528"/>
      <c r="K473" s="199"/>
      <c r="L473" s="199"/>
      <c r="M473" s="609" t="s">
        <v>1335</v>
      </c>
      <c r="N473" s="609" t="s">
        <v>280</v>
      </c>
      <c r="O473" s="561" t="s">
        <v>456</v>
      </c>
      <c r="P473" s="609" t="s">
        <v>93</v>
      </c>
      <c r="Q473" s="610">
        <v>20</v>
      </c>
      <c r="R473" s="663">
        <v>14678</v>
      </c>
      <c r="S473" s="612">
        <v>293560</v>
      </c>
      <c r="T473" s="612"/>
      <c r="U473" s="612"/>
      <c r="V473" s="612"/>
      <c r="W473" s="338">
        <f t="shared" si="894"/>
        <v>1</v>
      </c>
      <c r="X473" s="338">
        <f t="shared" si="895"/>
        <v>1</v>
      </c>
      <c r="Y473" s="338">
        <f t="shared" si="896"/>
        <v>1</v>
      </c>
      <c r="Z473" s="338">
        <f t="shared" si="897"/>
        <v>1</v>
      </c>
      <c r="AA473" s="338">
        <f t="shared" si="898"/>
        <v>1</v>
      </c>
      <c r="AB473" s="338">
        <f t="shared" si="902"/>
        <v>1</v>
      </c>
      <c r="AC473" s="341">
        <f t="shared" si="900"/>
        <v>293560</v>
      </c>
      <c r="AD473" s="340">
        <f t="shared" si="901"/>
        <v>0</v>
      </c>
      <c r="AE473" s="207"/>
      <c r="AF473" s="207"/>
      <c r="AG473" s="609" t="s">
        <v>1335</v>
      </c>
      <c r="AH473" s="609" t="s">
        <v>280</v>
      </c>
      <c r="AI473" s="561" t="s">
        <v>456</v>
      </c>
      <c r="AJ473" s="609" t="s">
        <v>93</v>
      </c>
      <c r="AK473" s="610">
        <v>20</v>
      </c>
      <c r="AL473" s="663">
        <v>11581</v>
      </c>
      <c r="AM473" s="612">
        <v>231620</v>
      </c>
      <c r="AN473" s="612"/>
      <c r="AO473" s="612"/>
      <c r="AP473" s="612"/>
      <c r="AQ473" s="338">
        <f t="shared" si="878"/>
        <v>1</v>
      </c>
      <c r="AR473" s="338">
        <f t="shared" si="879"/>
        <v>1</v>
      </c>
      <c r="AS473" s="338">
        <f t="shared" si="880"/>
        <v>1</v>
      </c>
      <c r="AT473" s="338">
        <f t="shared" si="881"/>
        <v>1</v>
      </c>
      <c r="AU473" s="338">
        <f t="shared" si="882"/>
        <v>1</v>
      </c>
      <c r="AV473" s="338">
        <f t="shared" si="883"/>
        <v>1</v>
      </c>
      <c r="AW473" s="341">
        <f t="shared" si="884"/>
        <v>231620</v>
      </c>
      <c r="AX473" s="340">
        <f t="shared" si="885"/>
        <v>0</v>
      </c>
      <c r="BA473" s="609" t="s">
        <v>1335</v>
      </c>
      <c r="BB473" s="609" t="s">
        <v>280</v>
      </c>
      <c r="BC473" s="561" t="s">
        <v>456</v>
      </c>
      <c r="BD473" s="609" t="s">
        <v>93</v>
      </c>
      <c r="BE473" s="610">
        <v>20</v>
      </c>
      <c r="BF473" s="663">
        <v>10137</v>
      </c>
      <c r="BG473" s="612">
        <v>202740</v>
      </c>
      <c r="BH473" s="612"/>
      <c r="BI473" s="612"/>
      <c r="BJ473" s="612"/>
      <c r="BK473" s="338">
        <f t="shared" si="886"/>
        <v>1</v>
      </c>
      <c r="BL473" s="338">
        <f t="shared" si="887"/>
        <v>1</v>
      </c>
      <c r="BM473" s="338">
        <f t="shared" si="888"/>
        <v>1</v>
      </c>
      <c r="BN473" s="338">
        <f t="shared" si="889"/>
        <v>1</v>
      </c>
      <c r="BO473" s="338">
        <f t="shared" si="890"/>
        <v>1</v>
      </c>
      <c r="BP473" s="338">
        <f t="shared" si="891"/>
        <v>1</v>
      </c>
      <c r="BQ473" s="341">
        <f t="shared" si="892"/>
        <v>202740</v>
      </c>
      <c r="BR473" s="340">
        <f t="shared" si="893"/>
        <v>0</v>
      </c>
    </row>
    <row r="474" spans="1:70" s="288" customFormat="1" ht="15.75" x14ac:dyDescent="0.2">
      <c r="A474" s="215">
        <f t="shared" si="869"/>
        <v>461</v>
      </c>
      <c r="B474" s="449" t="s">
        <v>1336</v>
      </c>
      <c r="C474" s="449" t="s">
        <v>280</v>
      </c>
      <c r="D474" s="577" t="s">
        <v>457</v>
      </c>
      <c r="E474" s="449" t="s">
        <v>93</v>
      </c>
      <c r="F474" s="450">
        <v>20</v>
      </c>
      <c r="G474" s="537"/>
      <c r="H474" s="451">
        <v>0</v>
      </c>
      <c r="I474" s="528"/>
      <c r="J474" s="528"/>
      <c r="K474" s="199"/>
      <c r="L474" s="199"/>
      <c r="M474" s="609" t="s">
        <v>1336</v>
      </c>
      <c r="N474" s="609" t="s">
        <v>280</v>
      </c>
      <c r="O474" s="561" t="s">
        <v>457</v>
      </c>
      <c r="P474" s="609" t="s">
        <v>93</v>
      </c>
      <c r="Q474" s="610">
        <v>20</v>
      </c>
      <c r="R474" s="663">
        <v>20858</v>
      </c>
      <c r="S474" s="612">
        <v>417160</v>
      </c>
      <c r="T474" s="612"/>
      <c r="U474" s="612"/>
      <c r="V474" s="612"/>
      <c r="W474" s="338">
        <f t="shared" si="894"/>
        <v>1</v>
      </c>
      <c r="X474" s="338">
        <f t="shared" si="895"/>
        <v>1</v>
      </c>
      <c r="Y474" s="338">
        <f t="shared" si="896"/>
        <v>1</v>
      </c>
      <c r="Z474" s="338">
        <f t="shared" si="897"/>
        <v>1</v>
      </c>
      <c r="AA474" s="338">
        <f t="shared" si="898"/>
        <v>1</v>
      </c>
      <c r="AB474" s="338">
        <f t="shared" si="902"/>
        <v>1</v>
      </c>
      <c r="AC474" s="341">
        <f t="shared" si="900"/>
        <v>417160</v>
      </c>
      <c r="AD474" s="340">
        <f t="shared" si="901"/>
        <v>0</v>
      </c>
      <c r="AE474" s="207"/>
      <c r="AF474" s="207"/>
      <c r="AG474" s="609" t="s">
        <v>1336</v>
      </c>
      <c r="AH474" s="609" t="s">
        <v>280</v>
      </c>
      <c r="AI474" s="561" t="s">
        <v>457</v>
      </c>
      <c r="AJ474" s="609" t="s">
        <v>93</v>
      </c>
      <c r="AK474" s="610">
        <v>20</v>
      </c>
      <c r="AL474" s="663">
        <v>17633</v>
      </c>
      <c r="AM474" s="612">
        <v>352660</v>
      </c>
      <c r="AN474" s="612"/>
      <c r="AO474" s="612"/>
      <c r="AP474" s="612"/>
      <c r="AQ474" s="338">
        <f t="shared" si="878"/>
        <v>1</v>
      </c>
      <c r="AR474" s="338">
        <f t="shared" si="879"/>
        <v>1</v>
      </c>
      <c r="AS474" s="338">
        <f t="shared" si="880"/>
        <v>1</v>
      </c>
      <c r="AT474" s="338">
        <f t="shared" si="881"/>
        <v>1</v>
      </c>
      <c r="AU474" s="338">
        <f t="shared" si="882"/>
        <v>1</v>
      </c>
      <c r="AV474" s="338">
        <f t="shared" si="883"/>
        <v>1</v>
      </c>
      <c r="AW474" s="341">
        <f t="shared" si="884"/>
        <v>352660</v>
      </c>
      <c r="AX474" s="340">
        <f t="shared" si="885"/>
        <v>0</v>
      </c>
      <c r="BA474" s="609" t="s">
        <v>1336</v>
      </c>
      <c r="BB474" s="609" t="s">
        <v>280</v>
      </c>
      <c r="BC474" s="561" t="s">
        <v>457</v>
      </c>
      <c r="BD474" s="609" t="s">
        <v>93</v>
      </c>
      <c r="BE474" s="610">
        <v>20</v>
      </c>
      <c r="BF474" s="663">
        <v>17451</v>
      </c>
      <c r="BG474" s="612">
        <v>349020</v>
      </c>
      <c r="BH474" s="612"/>
      <c r="BI474" s="612"/>
      <c r="BJ474" s="612"/>
      <c r="BK474" s="338">
        <f t="shared" si="886"/>
        <v>1</v>
      </c>
      <c r="BL474" s="338">
        <f t="shared" si="887"/>
        <v>1</v>
      </c>
      <c r="BM474" s="338">
        <f t="shared" si="888"/>
        <v>1</v>
      </c>
      <c r="BN474" s="338">
        <f t="shared" si="889"/>
        <v>1</v>
      </c>
      <c r="BO474" s="338">
        <f t="shared" si="890"/>
        <v>1</v>
      </c>
      <c r="BP474" s="338">
        <f t="shared" si="891"/>
        <v>1</v>
      </c>
      <c r="BQ474" s="341">
        <f t="shared" si="892"/>
        <v>349020</v>
      </c>
      <c r="BR474" s="340">
        <f t="shared" si="893"/>
        <v>0</v>
      </c>
    </row>
    <row r="475" spans="1:70" s="288" customFormat="1" ht="15.75" x14ac:dyDescent="0.2">
      <c r="A475" s="215">
        <f t="shared" si="869"/>
        <v>462</v>
      </c>
      <c r="B475" s="449" t="s">
        <v>1337</v>
      </c>
      <c r="C475" s="449" t="s">
        <v>275</v>
      </c>
      <c r="D475" s="577" t="s">
        <v>458</v>
      </c>
      <c r="E475" s="449" t="s">
        <v>93</v>
      </c>
      <c r="F475" s="450">
        <v>20</v>
      </c>
      <c r="G475" s="537"/>
      <c r="H475" s="451">
        <v>0</v>
      </c>
      <c r="I475" s="528"/>
      <c r="J475" s="528"/>
      <c r="K475" s="199"/>
      <c r="L475" s="199"/>
      <c r="M475" s="609" t="s">
        <v>1337</v>
      </c>
      <c r="N475" s="609" t="s">
        <v>275</v>
      </c>
      <c r="O475" s="561" t="s">
        <v>458</v>
      </c>
      <c r="P475" s="609" t="s">
        <v>93</v>
      </c>
      <c r="Q475" s="610">
        <v>20</v>
      </c>
      <c r="R475" s="663">
        <v>120396</v>
      </c>
      <c r="S475" s="612">
        <v>2407920</v>
      </c>
      <c r="T475" s="612"/>
      <c r="U475" s="612"/>
      <c r="V475" s="612"/>
      <c r="W475" s="338">
        <f t="shared" si="894"/>
        <v>1</v>
      </c>
      <c r="X475" s="338">
        <f t="shared" si="895"/>
        <v>1</v>
      </c>
      <c r="Y475" s="338">
        <f t="shared" si="896"/>
        <v>1</v>
      </c>
      <c r="Z475" s="338">
        <f t="shared" si="897"/>
        <v>1</v>
      </c>
      <c r="AA475" s="338">
        <f t="shared" si="898"/>
        <v>1</v>
      </c>
      <c r="AB475" s="338">
        <f t="shared" si="902"/>
        <v>1</v>
      </c>
      <c r="AC475" s="341">
        <f t="shared" si="900"/>
        <v>2407920</v>
      </c>
      <c r="AD475" s="340">
        <f t="shared" si="901"/>
        <v>0</v>
      </c>
      <c r="AE475" s="207"/>
      <c r="AF475" s="207"/>
      <c r="AG475" s="609" t="s">
        <v>1337</v>
      </c>
      <c r="AH475" s="609" t="s">
        <v>275</v>
      </c>
      <c r="AI475" s="561" t="s">
        <v>458</v>
      </c>
      <c r="AJ475" s="609" t="s">
        <v>93</v>
      </c>
      <c r="AK475" s="610">
        <v>20</v>
      </c>
      <c r="AL475" s="663">
        <v>153239</v>
      </c>
      <c r="AM475" s="612">
        <v>3064780</v>
      </c>
      <c r="AN475" s="612"/>
      <c r="AO475" s="612"/>
      <c r="AP475" s="612"/>
      <c r="AQ475" s="338">
        <f t="shared" si="878"/>
        <v>1</v>
      </c>
      <c r="AR475" s="338">
        <f t="shared" si="879"/>
        <v>1</v>
      </c>
      <c r="AS475" s="338">
        <f t="shared" si="880"/>
        <v>1</v>
      </c>
      <c r="AT475" s="338">
        <f t="shared" si="881"/>
        <v>1</v>
      </c>
      <c r="AU475" s="338">
        <f t="shared" si="882"/>
        <v>1</v>
      </c>
      <c r="AV475" s="338">
        <f t="shared" si="883"/>
        <v>1</v>
      </c>
      <c r="AW475" s="341">
        <f t="shared" si="884"/>
        <v>3064780</v>
      </c>
      <c r="AX475" s="340">
        <f t="shared" si="885"/>
        <v>0</v>
      </c>
      <c r="BA475" s="609" t="s">
        <v>1337</v>
      </c>
      <c r="BB475" s="609" t="s">
        <v>275</v>
      </c>
      <c r="BC475" s="561" t="s">
        <v>458</v>
      </c>
      <c r="BD475" s="609" t="s">
        <v>93</v>
      </c>
      <c r="BE475" s="610">
        <v>20</v>
      </c>
      <c r="BF475" s="663">
        <v>149102</v>
      </c>
      <c r="BG475" s="612">
        <v>2982040</v>
      </c>
      <c r="BH475" s="612"/>
      <c r="BI475" s="612"/>
      <c r="BJ475" s="612"/>
      <c r="BK475" s="338">
        <f t="shared" si="886"/>
        <v>1</v>
      </c>
      <c r="BL475" s="338">
        <f t="shared" si="887"/>
        <v>1</v>
      </c>
      <c r="BM475" s="338">
        <f t="shared" si="888"/>
        <v>1</v>
      </c>
      <c r="BN475" s="338">
        <f t="shared" si="889"/>
        <v>1</v>
      </c>
      <c r="BO475" s="338">
        <f t="shared" si="890"/>
        <v>1</v>
      </c>
      <c r="BP475" s="338">
        <f t="shared" si="891"/>
        <v>1</v>
      </c>
      <c r="BQ475" s="341">
        <f t="shared" si="892"/>
        <v>2982040</v>
      </c>
      <c r="BR475" s="340">
        <f t="shared" si="893"/>
        <v>0</v>
      </c>
    </row>
    <row r="476" spans="1:70" s="288" customFormat="1" ht="15.75" x14ac:dyDescent="0.2">
      <c r="A476" s="215">
        <f t="shared" si="869"/>
        <v>463</v>
      </c>
      <c r="B476" s="449" t="s">
        <v>1338</v>
      </c>
      <c r="C476" s="449" t="s">
        <v>280</v>
      </c>
      <c r="D476" s="577" t="s">
        <v>459</v>
      </c>
      <c r="E476" s="449" t="s">
        <v>93</v>
      </c>
      <c r="F476" s="450">
        <v>20</v>
      </c>
      <c r="G476" s="537"/>
      <c r="H476" s="451">
        <v>0</v>
      </c>
      <c r="I476" s="528"/>
      <c r="J476" s="528"/>
      <c r="K476" s="199"/>
      <c r="L476" s="199"/>
      <c r="M476" s="609" t="s">
        <v>1338</v>
      </c>
      <c r="N476" s="609" t="s">
        <v>280</v>
      </c>
      <c r="O476" s="561" t="s">
        <v>459</v>
      </c>
      <c r="P476" s="609" t="s">
        <v>93</v>
      </c>
      <c r="Q476" s="610">
        <v>20</v>
      </c>
      <c r="R476" s="663">
        <v>8565</v>
      </c>
      <c r="S476" s="612">
        <v>171300</v>
      </c>
      <c r="T476" s="612"/>
      <c r="U476" s="612"/>
      <c r="V476" s="612"/>
      <c r="W476" s="338">
        <f t="shared" si="894"/>
        <v>1</v>
      </c>
      <c r="X476" s="338">
        <f t="shared" si="895"/>
        <v>1</v>
      </c>
      <c r="Y476" s="338">
        <f t="shared" si="896"/>
        <v>1</v>
      </c>
      <c r="Z476" s="338">
        <f t="shared" si="897"/>
        <v>1</v>
      </c>
      <c r="AA476" s="338">
        <f t="shared" si="898"/>
        <v>1</v>
      </c>
      <c r="AB476" s="338">
        <f t="shared" si="902"/>
        <v>1</v>
      </c>
      <c r="AC476" s="341">
        <f t="shared" si="900"/>
        <v>171300</v>
      </c>
      <c r="AD476" s="340">
        <f t="shared" si="901"/>
        <v>0</v>
      </c>
      <c r="AE476" s="207"/>
      <c r="AF476" s="207"/>
      <c r="AG476" s="609" t="s">
        <v>1338</v>
      </c>
      <c r="AH476" s="609" t="s">
        <v>280</v>
      </c>
      <c r="AI476" s="561" t="s">
        <v>459</v>
      </c>
      <c r="AJ476" s="609" t="s">
        <v>93</v>
      </c>
      <c r="AK476" s="610">
        <v>20</v>
      </c>
      <c r="AL476" s="663">
        <v>4642</v>
      </c>
      <c r="AM476" s="612">
        <v>92840</v>
      </c>
      <c r="AN476" s="612"/>
      <c r="AO476" s="612"/>
      <c r="AP476" s="612"/>
      <c r="AQ476" s="338">
        <f t="shared" si="878"/>
        <v>1</v>
      </c>
      <c r="AR476" s="338">
        <f t="shared" si="879"/>
        <v>1</v>
      </c>
      <c r="AS476" s="338">
        <f t="shared" si="880"/>
        <v>1</v>
      </c>
      <c r="AT476" s="338">
        <f t="shared" si="881"/>
        <v>1</v>
      </c>
      <c r="AU476" s="338">
        <f t="shared" si="882"/>
        <v>1</v>
      </c>
      <c r="AV476" s="338">
        <f t="shared" si="883"/>
        <v>1</v>
      </c>
      <c r="AW476" s="341">
        <f t="shared" si="884"/>
        <v>92840</v>
      </c>
      <c r="AX476" s="340">
        <f t="shared" si="885"/>
        <v>0</v>
      </c>
      <c r="BA476" s="609" t="s">
        <v>1338</v>
      </c>
      <c r="BB476" s="609" t="s">
        <v>280</v>
      </c>
      <c r="BC476" s="561" t="s">
        <v>459</v>
      </c>
      <c r="BD476" s="609" t="s">
        <v>93</v>
      </c>
      <c r="BE476" s="610">
        <v>20</v>
      </c>
      <c r="BF476" s="663">
        <v>4311</v>
      </c>
      <c r="BG476" s="612">
        <v>86220</v>
      </c>
      <c r="BH476" s="612"/>
      <c r="BI476" s="612"/>
      <c r="BJ476" s="612"/>
      <c r="BK476" s="338">
        <f t="shared" si="886"/>
        <v>1</v>
      </c>
      <c r="BL476" s="338">
        <f t="shared" si="887"/>
        <v>1</v>
      </c>
      <c r="BM476" s="338">
        <f t="shared" si="888"/>
        <v>1</v>
      </c>
      <c r="BN476" s="338">
        <f t="shared" si="889"/>
        <v>1</v>
      </c>
      <c r="BO476" s="338">
        <f t="shared" si="890"/>
        <v>1</v>
      </c>
      <c r="BP476" s="338">
        <f t="shared" si="891"/>
        <v>1</v>
      </c>
      <c r="BQ476" s="341">
        <f t="shared" si="892"/>
        <v>86220</v>
      </c>
      <c r="BR476" s="340">
        <f t="shared" si="893"/>
        <v>0</v>
      </c>
    </row>
    <row r="477" spans="1:70" s="288" customFormat="1" ht="15.75" x14ac:dyDescent="0.2">
      <c r="A477" s="215">
        <f t="shared" si="869"/>
        <v>464</v>
      </c>
      <c r="B477" s="449" t="s">
        <v>1339</v>
      </c>
      <c r="C477" s="449" t="s">
        <v>280</v>
      </c>
      <c r="D477" s="577" t="s">
        <v>460</v>
      </c>
      <c r="E477" s="449" t="s">
        <v>93</v>
      </c>
      <c r="F477" s="450">
        <v>20</v>
      </c>
      <c r="G477" s="537"/>
      <c r="H477" s="451">
        <v>0</v>
      </c>
      <c r="I477" s="528"/>
      <c r="J477" s="528"/>
      <c r="K477" s="199"/>
      <c r="L477" s="199"/>
      <c r="M477" s="609" t="s">
        <v>1339</v>
      </c>
      <c r="N477" s="609" t="s">
        <v>280</v>
      </c>
      <c r="O477" s="561" t="s">
        <v>460</v>
      </c>
      <c r="P477" s="609" t="s">
        <v>93</v>
      </c>
      <c r="Q477" s="610">
        <v>20</v>
      </c>
      <c r="R477" s="663">
        <v>10719</v>
      </c>
      <c r="S477" s="612">
        <v>214380</v>
      </c>
      <c r="T477" s="612"/>
      <c r="U477" s="612"/>
      <c r="V477" s="612"/>
      <c r="W477" s="338">
        <f t="shared" si="894"/>
        <v>1</v>
      </c>
      <c r="X477" s="338">
        <f t="shared" si="895"/>
        <v>1</v>
      </c>
      <c r="Y477" s="338">
        <f t="shared" si="896"/>
        <v>1</v>
      </c>
      <c r="Z477" s="338">
        <f t="shared" si="897"/>
        <v>1</v>
      </c>
      <c r="AA477" s="338">
        <f t="shared" si="898"/>
        <v>1</v>
      </c>
      <c r="AB477" s="338">
        <f t="shared" si="902"/>
        <v>1</v>
      </c>
      <c r="AC477" s="341">
        <f t="shared" si="900"/>
        <v>214380</v>
      </c>
      <c r="AD477" s="340">
        <f t="shared" si="901"/>
        <v>0</v>
      </c>
      <c r="AE477" s="207"/>
      <c r="AF477" s="207"/>
      <c r="AG477" s="609" t="s">
        <v>1339</v>
      </c>
      <c r="AH477" s="609" t="s">
        <v>280</v>
      </c>
      <c r="AI477" s="561" t="s">
        <v>460</v>
      </c>
      <c r="AJ477" s="609" t="s">
        <v>93</v>
      </c>
      <c r="AK477" s="610">
        <v>20</v>
      </c>
      <c r="AL477" s="663">
        <v>5464</v>
      </c>
      <c r="AM477" s="612">
        <v>109280</v>
      </c>
      <c r="AN477" s="612"/>
      <c r="AO477" s="612"/>
      <c r="AP477" s="612"/>
      <c r="AQ477" s="338">
        <f t="shared" si="878"/>
        <v>1</v>
      </c>
      <c r="AR477" s="338">
        <f t="shared" si="879"/>
        <v>1</v>
      </c>
      <c r="AS477" s="338">
        <f t="shared" si="880"/>
        <v>1</v>
      </c>
      <c r="AT477" s="338">
        <f t="shared" si="881"/>
        <v>1</v>
      </c>
      <c r="AU477" s="338">
        <f t="shared" si="882"/>
        <v>1</v>
      </c>
      <c r="AV477" s="338">
        <f t="shared" si="883"/>
        <v>1</v>
      </c>
      <c r="AW477" s="341">
        <f t="shared" si="884"/>
        <v>109280</v>
      </c>
      <c r="AX477" s="340">
        <f t="shared" si="885"/>
        <v>0</v>
      </c>
      <c r="BA477" s="609" t="s">
        <v>1339</v>
      </c>
      <c r="BB477" s="609" t="s">
        <v>280</v>
      </c>
      <c r="BC477" s="561" t="s">
        <v>460</v>
      </c>
      <c r="BD477" s="609" t="s">
        <v>93</v>
      </c>
      <c r="BE477" s="610">
        <v>20</v>
      </c>
      <c r="BF477" s="663">
        <v>5235</v>
      </c>
      <c r="BG477" s="612">
        <v>104700</v>
      </c>
      <c r="BH477" s="612"/>
      <c r="BI477" s="612"/>
      <c r="BJ477" s="612"/>
      <c r="BK477" s="338">
        <f t="shared" si="886"/>
        <v>1</v>
      </c>
      <c r="BL477" s="338">
        <f t="shared" si="887"/>
        <v>1</v>
      </c>
      <c r="BM477" s="338">
        <f t="shared" si="888"/>
        <v>1</v>
      </c>
      <c r="BN477" s="338">
        <f t="shared" si="889"/>
        <v>1</v>
      </c>
      <c r="BO477" s="338">
        <f t="shared" si="890"/>
        <v>1</v>
      </c>
      <c r="BP477" s="338">
        <f t="shared" si="891"/>
        <v>1</v>
      </c>
      <c r="BQ477" s="341">
        <f t="shared" si="892"/>
        <v>104700</v>
      </c>
      <c r="BR477" s="340">
        <f t="shared" si="893"/>
        <v>0</v>
      </c>
    </row>
    <row r="478" spans="1:70" s="288" customFormat="1" ht="15.75" x14ac:dyDescent="0.2">
      <c r="A478" s="215">
        <f t="shared" si="869"/>
        <v>465</v>
      </c>
      <c r="B478" s="449" t="s">
        <v>1340</v>
      </c>
      <c r="C478" s="449" t="s">
        <v>280</v>
      </c>
      <c r="D478" s="577" t="s">
        <v>461</v>
      </c>
      <c r="E478" s="449" t="s">
        <v>93</v>
      </c>
      <c r="F478" s="450">
        <v>20</v>
      </c>
      <c r="G478" s="537"/>
      <c r="H478" s="451">
        <v>0</v>
      </c>
      <c r="I478" s="528"/>
      <c r="J478" s="528"/>
      <c r="K478" s="199"/>
      <c r="L478" s="199"/>
      <c r="M478" s="609" t="s">
        <v>1340</v>
      </c>
      <c r="N478" s="609" t="s">
        <v>280</v>
      </c>
      <c r="O478" s="561" t="s">
        <v>461</v>
      </c>
      <c r="P478" s="609" t="s">
        <v>93</v>
      </c>
      <c r="Q478" s="610">
        <v>20</v>
      </c>
      <c r="R478" s="663">
        <v>15471</v>
      </c>
      <c r="S478" s="612">
        <v>309420</v>
      </c>
      <c r="T478" s="612"/>
      <c r="U478" s="612"/>
      <c r="V478" s="612"/>
      <c r="W478" s="338">
        <f t="shared" si="894"/>
        <v>1</v>
      </c>
      <c r="X478" s="338">
        <f t="shared" si="895"/>
        <v>1</v>
      </c>
      <c r="Y478" s="338">
        <f t="shared" si="896"/>
        <v>1</v>
      </c>
      <c r="Z478" s="338">
        <f t="shared" si="897"/>
        <v>1</v>
      </c>
      <c r="AA478" s="338">
        <f t="shared" si="898"/>
        <v>1</v>
      </c>
      <c r="AB478" s="338">
        <f t="shared" si="902"/>
        <v>1</v>
      </c>
      <c r="AC478" s="341">
        <f t="shared" si="900"/>
        <v>309420</v>
      </c>
      <c r="AD478" s="340">
        <f t="shared" si="901"/>
        <v>0</v>
      </c>
      <c r="AE478" s="207"/>
      <c r="AF478" s="207"/>
      <c r="AG478" s="609" t="s">
        <v>1340</v>
      </c>
      <c r="AH478" s="609" t="s">
        <v>280</v>
      </c>
      <c r="AI478" s="561" t="s">
        <v>461</v>
      </c>
      <c r="AJ478" s="609" t="s">
        <v>93</v>
      </c>
      <c r="AK478" s="610">
        <v>20</v>
      </c>
      <c r="AL478" s="663">
        <v>12460</v>
      </c>
      <c r="AM478" s="612">
        <v>249200</v>
      </c>
      <c r="AN478" s="612"/>
      <c r="AO478" s="612"/>
      <c r="AP478" s="612"/>
      <c r="AQ478" s="338">
        <f t="shared" si="878"/>
        <v>1</v>
      </c>
      <c r="AR478" s="338">
        <f t="shared" si="879"/>
        <v>1</v>
      </c>
      <c r="AS478" s="338">
        <f t="shared" si="880"/>
        <v>1</v>
      </c>
      <c r="AT478" s="338">
        <f t="shared" si="881"/>
        <v>1</v>
      </c>
      <c r="AU478" s="338">
        <f t="shared" si="882"/>
        <v>1</v>
      </c>
      <c r="AV478" s="338">
        <f t="shared" si="883"/>
        <v>1</v>
      </c>
      <c r="AW478" s="341">
        <f t="shared" si="884"/>
        <v>249200</v>
      </c>
      <c r="AX478" s="340">
        <f t="shared" si="885"/>
        <v>0</v>
      </c>
      <c r="BA478" s="609" t="s">
        <v>1340</v>
      </c>
      <c r="BB478" s="609" t="s">
        <v>280</v>
      </c>
      <c r="BC478" s="561" t="s">
        <v>461</v>
      </c>
      <c r="BD478" s="609" t="s">
        <v>93</v>
      </c>
      <c r="BE478" s="610">
        <v>20</v>
      </c>
      <c r="BF478" s="663">
        <v>11228</v>
      </c>
      <c r="BG478" s="612">
        <v>224560</v>
      </c>
      <c r="BH478" s="612"/>
      <c r="BI478" s="612"/>
      <c r="BJ478" s="612"/>
      <c r="BK478" s="338">
        <f t="shared" si="886"/>
        <v>1</v>
      </c>
      <c r="BL478" s="338">
        <f t="shared" si="887"/>
        <v>1</v>
      </c>
      <c r="BM478" s="338">
        <f t="shared" si="888"/>
        <v>1</v>
      </c>
      <c r="BN478" s="338">
        <f t="shared" si="889"/>
        <v>1</v>
      </c>
      <c r="BO478" s="338">
        <f t="shared" si="890"/>
        <v>1</v>
      </c>
      <c r="BP478" s="338">
        <f t="shared" si="891"/>
        <v>1</v>
      </c>
      <c r="BQ478" s="341">
        <f t="shared" si="892"/>
        <v>224560</v>
      </c>
      <c r="BR478" s="340">
        <f t="shared" si="893"/>
        <v>0</v>
      </c>
    </row>
    <row r="479" spans="1:70" s="288" customFormat="1" ht="15.75" x14ac:dyDescent="0.2">
      <c r="A479" s="215">
        <f t="shared" si="869"/>
        <v>466</v>
      </c>
      <c r="B479" s="449" t="s">
        <v>1341</v>
      </c>
      <c r="C479" s="449" t="s">
        <v>280</v>
      </c>
      <c r="D479" s="577" t="s">
        <v>462</v>
      </c>
      <c r="E479" s="449" t="s">
        <v>93</v>
      </c>
      <c r="F479" s="450">
        <v>20</v>
      </c>
      <c r="G479" s="537"/>
      <c r="H479" s="451">
        <v>0</v>
      </c>
      <c r="I479" s="528"/>
      <c r="J479" s="528"/>
      <c r="K479" s="199"/>
      <c r="L479" s="199"/>
      <c r="M479" s="609" t="s">
        <v>1341</v>
      </c>
      <c r="N479" s="609" t="s">
        <v>280</v>
      </c>
      <c r="O479" s="561" t="s">
        <v>462</v>
      </c>
      <c r="P479" s="609" t="s">
        <v>93</v>
      </c>
      <c r="Q479" s="610">
        <v>20</v>
      </c>
      <c r="R479" s="663">
        <v>22400</v>
      </c>
      <c r="S479" s="612">
        <v>448000</v>
      </c>
      <c r="T479" s="612"/>
      <c r="U479" s="612"/>
      <c r="V479" s="612"/>
      <c r="W479" s="338">
        <f t="shared" si="894"/>
        <v>1</v>
      </c>
      <c r="X479" s="338">
        <f t="shared" si="895"/>
        <v>1</v>
      </c>
      <c r="Y479" s="338">
        <f t="shared" si="896"/>
        <v>1</v>
      </c>
      <c r="Z479" s="338">
        <f t="shared" si="897"/>
        <v>1</v>
      </c>
      <c r="AA479" s="338">
        <f t="shared" si="898"/>
        <v>1</v>
      </c>
      <c r="AB479" s="338">
        <f t="shared" si="902"/>
        <v>1</v>
      </c>
      <c r="AC479" s="341">
        <f t="shared" si="900"/>
        <v>448000</v>
      </c>
      <c r="AD479" s="340">
        <f t="shared" si="901"/>
        <v>0</v>
      </c>
      <c r="AE479" s="207"/>
      <c r="AF479" s="207"/>
      <c r="AG479" s="609" t="s">
        <v>1341</v>
      </c>
      <c r="AH479" s="609" t="s">
        <v>280</v>
      </c>
      <c r="AI479" s="561" t="s">
        <v>462</v>
      </c>
      <c r="AJ479" s="609" t="s">
        <v>93</v>
      </c>
      <c r="AK479" s="610">
        <v>20</v>
      </c>
      <c r="AL479" s="663">
        <v>19341</v>
      </c>
      <c r="AM479" s="612">
        <v>386820</v>
      </c>
      <c r="AN479" s="612"/>
      <c r="AO479" s="612"/>
      <c r="AP479" s="612"/>
      <c r="AQ479" s="338">
        <f t="shared" si="878"/>
        <v>1</v>
      </c>
      <c r="AR479" s="338">
        <f t="shared" si="879"/>
        <v>1</v>
      </c>
      <c r="AS479" s="338">
        <f t="shared" si="880"/>
        <v>1</v>
      </c>
      <c r="AT479" s="338">
        <f t="shared" si="881"/>
        <v>1</v>
      </c>
      <c r="AU479" s="338">
        <f t="shared" si="882"/>
        <v>1</v>
      </c>
      <c r="AV479" s="338">
        <f t="shared" si="883"/>
        <v>1</v>
      </c>
      <c r="AW479" s="341">
        <f t="shared" si="884"/>
        <v>386820</v>
      </c>
      <c r="AX479" s="340">
        <f t="shared" si="885"/>
        <v>0</v>
      </c>
      <c r="BA479" s="609" t="s">
        <v>1341</v>
      </c>
      <c r="BB479" s="609" t="s">
        <v>280</v>
      </c>
      <c r="BC479" s="561" t="s">
        <v>462</v>
      </c>
      <c r="BD479" s="609" t="s">
        <v>93</v>
      </c>
      <c r="BE479" s="610">
        <v>20</v>
      </c>
      <c r="BF479" s="663">
        <v>19504</v>
      </c>
      <c r="BG479" s="612">
        <v>390080</v>
      </c>
      <c r="BH479" s="612"/>
      <c r="BI479" s="612"/>
      <c r="BJ479" s="612"/>
      <c r="BK479" s="338">
        <f t="shared" si="886"/>
        <v>1</v>
      </c>
      <c r="BL479" s="338">
        <f t="shared" si="887"/>
        <v>1</v>
      </c>
      <c r="BM479" s="338">
        <f t="shared" si="888"/>
        <v>1</v>
      </c>
      <c r="BN479" s="338">
        <f t="shared" si="889"/>
        <v>1</v>
      </c>
      <c r="BO479" s="338">
        <f t="shared" si="890"/>
        <v>1</v>
      </c>
      <c r="BP479" s="338">
        <f t="shared" si="891"/>
        <v>1</v>
      </c>
      <c r="BQ479" s="341">
        <f t="shared" si="892"/>
        <v>390080</v>
      </c>
      <c r="BR479" s="340">
        <f t="shared" si="893"/>
        <v>0</v>
      </c>
    </row>
    <row r="480" spans="1:70" s="288" customFormat="1" ht="15.75" x14ac:dyDescent="0.2">
      <c r="A480" s="215">
        <f t="shared" si="869"/>
        <v>467</v>
      </c>
      <c r="B480" s="449" t="s">
        <v>1342</v>
      </c>
      <c r="C480" s="449" t="s">
        <v>275</v>
      </c>
      <c r="D480" s="577" t="s">
        <v>463</v>
      </c>
      <c r="E480" s="449" t="s">
        <v>93</v>
      </c>
      <c r="F480" s="450">
        <v>20</v>
      </c>
      <c r="G480" s="537"/>
      <c r="H480" s="451">
        <v>0</v>
      </c>
      <c r="I480" s="528"/>
      <c r="J480" s="528"/>
      <c r="K480" s="199"/>
      <c r="L480" s="199"/>
      <c r="M480" s="609" t="s">
        <v>1342</v>
      </c>
      <c r="N480" s="609" t="s">
        <v>275</v>
      </c>
      <c r="O480" s="561" t="s">
        <v>463</v>
      </c>
      <c r="P480" s="609" t="s">
        <v>93</v>
      </c>
      <c r="Q480" s="610">
        <v>20</v>
      </c>
      <c r="R480" s="663">
        <v>65963</v>
      </c>
      <c r="S480" s="612">
        <v>1319260</v>
      </c>
      <c r="T480" s="612"/>
      <c r="U480" s="612"/>
      <c r="V480" s="612"/>
      <c r="W480" s="338">
        <f t="shared" si="894"/>
        <v>1</v>
      </c>
      <c r="X480" s="338">
        <f t="shared" si="895"/>
        <v>1</v>
      </c>
      <c r="Y480" s="338">
        <f t="shared" si="896"/>
        <v>1</v>
      </c>
      <c r="Z480" s="338">
        <f t="shared" si="897"/>
        <v>1</v>
      </c>
      <c r="AA480" s="338">
        <f t="shared" si="898"/>
        <v>1</v>
      </c>
      <c r="AB480" s="338">
        <f t="shared" si="902"/>
        <v>1</v>
      </c>
      <c r="AC480" s="341">
        <f t="shared" si="900"/>
        <v>1319260</v>
      </c>
      <c r="AD480" s="340">
        <f t="shared" si="901"/>
        <v>0</v>
      </c>
      <c r="AE480" s="207"/>
      <c r="AF480" s="207"/>
      <c r="AG480" s="609" t="s">
        <v>1342</v>
      </c>
      <c r="AH480" s="609" t="s">
        <v>275</v>
      </c>
      <c r="AI480" s="561" t="s">
        <v>463</v>
      </c>
      <c r="AJ480" s="609" t="s">
        <v>93</v>
      </c>
      <c r="AK480" s="610">
        <v>20</v>
      </c>
      <c r="AL480" s="663">
        <v>92924</v>
      </c>
      <c r="AM480" s="612">
        <v>1858480</v>
      </c>
      <c r="AN480" s="612"/>
      <c r="AO480" s="612"/>
      <c r="AP480" s="612"/>
      <c r="AQ480" s="338">
        <f t="shared" si="878"/>
        <v>1</v>
      </c>
      <c r="AR480" s="338">
        <f t="shared" si="879"/>
        <v>1</v>
      </c>
      <c r="AS480" s="338">
        <f t="shared" si="880"/>
        <v>1</v>
      </c>
      <c r="AT480" s="338">
        <f t="shared" si="881"/>
        <v>1</v>
      </c>
      <c r="AU480" s="338">
        <f t="shared" si="882"/>
        <v>1</v>
      </c>
      <c r="AV480" s="338">
        <f t="shared" si="883"/>
        <v>1</v>
      </c>
      <c r="AW480" s="341">
        <f t="shared" si="884"/>
        <v>1858480</v>
      </c>
      <c r="AX480" s="340">
        <f t="shared" si="885"/>
        <v>0</v>
      </c>
      <c r="BA480" s="609" t="s">
        <v>1342</v>
      </c>
      <c r="BB480" s="609" t="s">
        <v>275</v>
      </c>
      <c r="BC480" s="561" t="s">
        <v>463</v>
      </c>
      <c r="BD480" s="609" t="s">
        <v>93</v>
      </c>
      <c r="BE480" s="610">
        <v>20</v>
      </c>
      <c r="BF480" s="663">
        <v>72177</v>
      </c>
      <c r="BG480" s="612">
        <v>1443540</v>
      </c>
      <c r="BH480" s="612"/>
      <c r="BI480" s="612"/>
      <c r="BJ480" s="612"/>
      <c r="BK480" s="338">
        <f t="shared" si="886"/>
        <v>1</v>
      </c>
      <c r="BL480" s="338">
        <f t="shared" si="887"/>
        <v>1</v>
      </c>
      <c r="BM480" s="338">
        <f t="shared" si="888"/>
        <v>1</v>
      </c>
      <c r="BN480" s="338">
        <f t="shared" si="889"/>
        <v>1</v>
      </c>
      <c r="BO480" s="338">
        <f t="shared" si="890"/>
        <v>1</v>
      </c>
      <c r="BP480" s="338">
        <f t="shared" si="891"/>
        <v>1</v>
      </c>
      <c r="BQ480" s="341">
        <f t="shared" si="892"/>
        <v>1443540</v>
      </c>
      <c r="BR480" s="340">
        <f t="shared" si="893"/>
        <v>0</v>
      </c>
    </row>
    <row r="481" spans="1:70" s="288" customFormat="1" ht="15.75" x14ac:dyDescent="0.2">
      <c r="A481" s="215">
        <f t="shared" si="869"/>
        <v>468</v>
      </c>
      <c r="B481" s="449" t="s">
        <v>1343</v>
      </c>
      <c r="C481" s="449" t="s">
        <v>280</v>
      </c>
      <c r="D481" s="577" t="s">
        <v>464</v>
      </c>
      <c r="E481" s="449" t="s">
        <v>93</v>
      </c>
      <c r="F481" s="450">
        <v>20</v>
      </c>
      <c r="G481" s="537"/>
      <c r="H481" s="451">
        <v>0</v>
      </c>
      <c r="I481" s="528"/>
      <c r="J481" s="528"/>
      <c r="K481" s="199"/>
      <c r="L481" s="199"/>
      <c r="M481" s="609" t="s">
        <v>1343</v>
      </c>
      <c r="N481" s="609" t="s">
        <v>280</v>
      </c>
      <c r="O481" s="561" t="s">
        <v>464</v>
      </c>
      <c r="P481" s="609" t="s">
        <v>93</v>
      </c>
      <c r="Q481" s="610">
        <v>20</v>
      </c>
      <c r="R481" s="663">
        <v>14611</v>
      </c>
      <c r="S481" s="612">
        <v>292220</v>
      </c>
      <c r="T481" s="612"/>
      <c r="U481" s="612"/>
      <c r="V481" s="612"/>
      <c r="W481" s="338">
        <f t="shared" si="894"/>
        <v>1</v>
      </c>
      <c r="X481" s="338">
        <f t="shared" si="895"/>
        <v>1</v>
      </c>
      <c r="Y481" s="338">
        <f t="shared" si="896"/>
        <v>1</v>
      </c>
      <c r="Z481" s="338">
        <f t="shared" si="897"/>
        <v>1</v>
      </c>
      <c r="AA481" s="338">
        <f t="shared" si="898"/>
        <v>1</v>
      </c>
      <c r="AB481" s="338">
        <f t="shared" si="902"/>
        <v>1</v>
      </c>
      <c r="AC481" s="341">
        <f t="shared" si="900"/>
        <v>292220</v>
      </c>
      <c r="AD481" s="340">
        <f t="shared" si="901"/>
        <v>0</v>
      </c>
      <c r="AE481" s="207"/>
      <c r="AF481" s="207"/>
      <c r="AG481" s="609" t="s">
        <v>1343</v>
      </c>
      <c r="AH481" s="609" t="s">
        <v>280</v>
      </c>
      <c r="AI481" s="561" t="s">
        <v>464</v>
      </c>
      <c r="AJ481" s="609" t="s">
        <v>93</v>
      </c>
      <c r="AK481" s="610">
        <v>20</v>
      </c>
      <c r="AL481" s="663">
        <v>9220</v>
      </c>
      <c r="AM481" s="612">
        <v>184400</v>
      </c>
      <c r="AN481" s="612"/>
      <c r="AO481" s="612"/>
      <c r="AP481" s="612"/>
      <c r="AQ481" s="338">
        <f t="shared" si="878"/>
        <v>1</v>
      </c>
      <c r="AR481" s="338">
        <f t="shared" si="879"/>
        <v>1</v>
      </c>
      <c r="AS481" s="338">
        <f t="shared" si="880"/>
        <v>1</v>
      </c>
      <c r="AT481" s="338">
        <f t="shared" si="881"/>
        <v>1</v>
      </c>
      <c r="AU481" s="338">
        <f t="shared" si="882"/>
        <v>1</v>
      </c>
      <c r="AV481" s="338">
        <f t="shared" si="883"/>
        <v>1</v>
      </c>
      <c r="AW481" s="341">
        <f t="shared" si="884"/>
        <v>184400</v>
      </c>
      <c r="AX481" s="340">
        <f t="shared" si="885"/>
        <v>0</v>
      </c>
      <c r="BA481" s="609" t="s">
        <v>1343</v>
      </c>
      <c r="BB481" s="609" t="s">
        <v>280</v>
      </c>
      <c r="BC481" s="561" t="s">
        <v>464</v>
      </c>
      <c r="BD481" s="609" t="s">
        <v>93</v>
      </c>
      <c r="BE481" s="610">
        <v>20</v>
      </c>
      <c r="BF481" s="663">
        <v>10009</v>
      </c>
      <c r="BG481" s="612">
        <v>200180</v>
      </c>
      <c r="BH481" s="612"/>
      <c r="BI481" s="612"/>
      <c r="BJ481" s="612"/>
      <c r="BK481" s="338">
        <f t="shared" si="886"/>
        <v>1</v>
      </c>
      <c r="BL481" s="338">
        <f t="shared" si="887"/>
        <v>1</v>
      </c>
      <c r="BM481" s="338">
        <f t="shared" si="888"/>
        <v>1</v>
      </c>
      <c r="BN481" s="338">
        <f t="shared" si="889"/>
        <v>1</v>
      </c>
      <c r="BO481" s="338">
        <f t="shared" si="890"/>
        <v>1</v>
      </c>
      <c r="BP481" s="338">
        <f t="shared" si="891"/>
        <v>1</v>
      </c>
      <c r="BQ481" s="341">
        <f t="shared" si="892"/>
        <v>200180</v>
      </c>
      <c r="BR481" s="340">
        <f t="shared" si="893"/>
        <v>0</v>
      </c>
    </row>
    <row r="482" spans="1:70" s="288" customFormat="1" ht="15.75" x14ac:dyDescent="0.2">
      <c r="A482" s="215">
        <f t="shared" si="869"/>
        <v>469</v>
      </c>
      <c r="B482" s="449" t="s">
        <v>1344</v>
      </c>
      <c r="C482" s="449" t="s">
        <v>280</v>
      </c>
      <c r="D482" s="577" t="s">
        <v>465</v>
      </c>
      <c r="E482" s="449" t="s">
        <v>93</v>
      </c>
      <c r="F482" s="450">
        <v>20</v>
      </c>
      <c r="G482" s="537"/>
      <c r="H482" s="451">
        <v>0</v>
      </c>
      <c r="I482" s="528"/>
      <c r="J482" s="528"/>
      <c r="K482" s="199"/>
      <c r="L482" s="199"/>
      <c r="M482" s="609" t="s">
        <v>1344</v>
      </c>
      <c r="N482" s="609" t="s">
        <v>280</v>
      </c>
      <c r="O482" s="561" t="s">
        <v>465</v>
      </c>
      <c r="P482" s="609" t="s">
        <v>93</v>
      </c>
      <c r="Q482" s="610">
        <v>20</v>
      </c>
      <c r="R482" s="663">
        <v>23588</v>
      </c>
      <c r="S482" s="612">
        <v>471760</v>
      </c>
      <c r="T482" s="612"/>
      <c r="U482" s="612"/>
      <c r="V482" s="612"/>
      <c r="W482" s="338">
        <f t="shared" si="894"/>
        <v>1</v>
      </c>
      <c r="X482" s="338">
        <f t="shared" si="895"/>
        <v>1</v>
      </c>
      <c r="Y482" s="338">
        <f t="shared" si="896"/>
        <v>1</v>
      </c>
      <c r="Z482" s="338">
        <f t="shared" si="897"/>
        <v>1</v>
      </c>
      <c r="AA482" s="338">
        <f t="shared" si="898"/>
        <v>1</v>
      </c>
      <c r="AB482" s="338">
        <f t="shared" si="902"/>
        <v>1</v>
      </c>
      <c r="AC482" s="341">
        <f t="shared" si="900"/>
        <v>471760</v>
      </c>
      <c r="AD482" s="340">
        <f t="shared" si="901"/>
        <v>0</v>
      </c>
      <c r="AE482" s="207"/>
      <c r="AF482" s="207"/>
      <c r="AG482" s="609" t="s">
        <v>1344</v>
      </c>
      <c r="AH482" s="609" t="s">
        <v>280</v>
      </c>
      <c r="AI482" s="561" t="s">
        <v>465</v>
      </c>
      <c r="AJ482" s="609" t="s">
        <v>93</v>
      </c>
      <c r="AK482" s="610">
        <v>20</v>
      </c>
      <c r="AL482" s="663">
        <v>17612</v>
      </c>
      <c r="AM482" s="612">
        <v>352240</v>
      </c>
      <c r="AN482" s="612"/>
      <c r="AO482" s="612"/>
      <c r="AP482" s="612"/>
      <c r="AQ482" s="338">
        <f t="shared" si="878"/>
        <v>1</v>
      </c>
      <c r="AR482" s="338">
        <f t="shared" si="879"/>
        <v>1</v>
      </c>
      <c r="AS482" s="338">
        <f t="shared" si="880"/>
        <v>1</v>
      </c>
      <c r="AT482" s="338">
        <f t="shared" si="881"/>
        <v>1</v>
      </c>
      <c r="AU482" s="338">
        <f t="shared" si="882"/>
        <v>1</v>
      </c>
      <c r="AV482" s="338">
        <f t="shared" si="883"/>
        <v>1</v>
      </c>
      <c r="AW482" s="341">
        <f t="shared" si="884"/>
        <v>352240</v>
      </c>
      <c r="AX482" s="340">
        <f t="shared" si="885"/>
        <v>0</v>
      </c>
      <c r="BA482" s="609" t="s">
        <v>1344</v>
      </c>
      <c r="BB482" s="609" t="s">
        <v>280</v>
      </c>
      <c r="BC482" s="561" t="s">
        <v>465</v>
      </c>
      <c r="BD482" s="609" t="s">
        <v>93</v>
      </c>
      <c r="BE482" s="610">
        <v>20</v>
      </c>
      <c r="BF482" s="663">
        <v>20518</v>
      </c>
      <c r="BG482" s="612">
        <v>410360</v>
      </c>
      <c r="BH482" s="612"/>
      <c r="BI482" s="612"/>
      <c r="BJ482" s="612"/>
      <c r="BK482" s="338">
        <f t="shared" si="886"/>
        <v>1</v>
      </c>
      <c r="BL482" s="338">
        <f t="shared" si="887"/>
        <v>1</v>
      </c>
      <c r="BM482" s="338">
        <f t="shared" si="888"/>
        <v>1</v>
      </c>
      <c r="BN482" s="338">
        <f t="shared" si="889"/>
        <v>1</v>
      </c>
      <c r="BO482" s="338">
        <f t="shared" si="890"/>
        <v>1</v>
      </c>
      <c r="BP482" s="338">
        <f t="shared" si="891"/>
        <v>1</v>
      </c>
      <c r="BQ482" s="341">
        <f t="shared" si="892"/>
        <v>410360</v>
      </c>
      <c r="BR482" s="340">
        <f t="shared" si="893"/>
        <v>0</v>
      </c>
    </row>
    <row r="483" spans="1:70" s="288" customFormat="1" ht="15.75" x14ac:dyDescent="0.2">
      <c r="A483" s="215">
        <f t="shared" si="869"/>
        <v>470</v>
      </c>
      <c r="B483" s="449" t="s">
        <v>1345</v>
      </c>
      <c r="C483" s="449" t="s">
        <v>280</v>
      </c>
      <c r="D483" s="577" t="s">
        <v>466</v>
      </c>
      <c r="E483" s="449" t="s">
        <v>93</v>
      </c>
      <c r="F483" s="450">
        <v>20</v>
      </c>
      <c r="G483" s="537"/>
      <c r="H483" s="451">
        <v>0</v>
      </c>
      <c r="I483" s="528"/>
      <c r="J483" s="528"/>
      <c r="K483" s="199"/>
      <c r="L483" s="199"/>
      <c r="M483" s="609" t="s">
        <v>1345</v>
      </c>
      <c r="N483" s="609" t="s">
        <v>280</v>
      </c>
      <c r="O483" s="561" t="s">
        <v>466</v>
      </c>
      <c r="P483" s="609" t="s">
        <v>93</v>
      </c>
      <c r="Q483" s="610">
        <v>20</v>
      </c>
      <c r="R483" s="663">
        <v>37142</v>
      </c>
      <c r="S483" s="612">
        <v>742840</v>
      </c>
      <c r="T483" s="612"/>
      <c r="U483" s="612"/>
      <c r="V483" s="612"/>
      <c r="W483" s="338">
        <f t="shared" si="894"/>
        <v>1</v>
      </c>
      <c r="X483" s="338">
        <f t="shared" si="895"/>
        <v>1</v>
      </c>
      <c r="Y483" s="338">
        <f t="shared" si="896"/>
        <v>1</v>
      </c>
      <c r="Z483" s="338">
        <f t="shared" si="897"/>
        <v>1</v>
      </c>
      <c r="AA483" s="338">
        <f t="shared" si="898"/>
        <v>1</v>
      </c>
      <c r="AB483" s="338">
        <f t="shared" si="902"/>
        <v>1</v>
      </c>
      <c r="AC483" s="341">
        <f t="shared" si="900"/>
        <v>742840</v>
      </c>
      <c r="AD483" s="340">
        <f t="shared" si="901"/>
        <v>0</v>
      </c>
      <c r="AE483" s="207"/>
      <c r="AF483" s="207"/>
      <c r="AG483" s="609" t="s">
        <v>1345</v>
      </c>
      <c r="AH483" s="609" t="s">
        <v>280</v>
      </c>
      <c r="AI483" s="561" t="s">
        <v>466</v>
      </c>
      <c r="AJ483" s="609" t="s">
        <v>93</v>
      </c>
      <c r="AK483" s="610">
        <v>20</v>
      </c>
      <c r="AL483" s="663">
        <v>38272</v>
      </c>
      <c r="AM483" s="612">
        <v>765440</v>
      </c>
      <c r="AN483" s="612"/>
      <c r="AO483" s="612"/>
      <c r="AP483" s="612"/>
      <c r="AQ483" s="338">
        <f t="shared" si="878"/>
        <v>1</v>
      </c>
      <c r="AR483" s="338">
        <f t="shared" si="879"/>
        <v>1</v>
      </c>
      <c r="AS483" s="338">
        <f t="shared" si="880"/>
        <v>1</v>
      </c>
      <c r="AT483" s="338">
        <f t="shared" si="881"/>
        <v>1</v>
      </c>
      <c r="AU483" s="338">
        <f t="shared" si="882"/>
        <v>1</v>
      </c>
      <c r="AV483" s="338">
        <f t="shared" si="883"/>
        <v>1</v>
      </c>
      <c r="AW483" s="341">
        <f t="shared" si="884"/>
        <v>765440</v>
      </c>
      <c r="AX483" s="340">
        <f t="shared" si="885"/>
        <v>0</v>
      </c>
      <c r="BA483" s="609" t="s">
        <v>1345</v>
      </c>
      <c r="BB483" s="609" t="s">
        <v>280</v>
      </c>
      <c r="BC483" s="561" t="s">
        <v>466</v>
      </c>
      <c r="BD483" s="609" t="s">
        <v>93</v>
      </c>
      <c r="BE483" s="610">
        <v>20</v>
      </c>
      <c r="BF483" s="663">
        <v>35543</v>
      </c>
      <c r="BG483" s="612">
        <v>710860</v>
      </c>
      <c r="BH483" s="612"/>
      <c r="BI483" s="612"/>
      <c r="BJ483" s="612"/>
      <c r="BK483" s="338">
        <f t="shared" si="886"/>
        <v>1</v>
      </c>
      <c r="BL483" s="338">
        <f t="shared" si="887"/>
        <v>1</v>
      </c>
      <c r="BM483" s="338">
        <f t="shared" si="888"/>
        <v>1</v>
      </c>
      <c r="BN483" s="338">
        <f t="shared" si="889"/>
        <v>1</v>
      </c>
      <c r="BO483" s="338">
        <f t="shared" si="890"/>
        <v>1</v>
      </c>
      <c r="BP483" s="338">
        <f t="shared" si="891"/>
        <v>1</v>
      </c>
      <c r="BQ483" s="341">
        <f t="shared" si="892"/>
        <v>710860</v>
      </c>
      <c r="BR483" s="340">
        <f t="shared" si="893"/>
        <v>0</v>
      </c>
    </row>
    <row r="484" spans="1:70" s="288" customFormat="1" ht="15.75" x14ac:dyDescent="0.2">
      <c r="A484" s="215">
        <f t="shared" si="869"/>
        <v>471</v>
      </c>
      <c r="B484" s="449" t="s">
        <v>1346</v>
      </c>
      <c r="C484" s="449" t="s">
        <v>275</v>
      </c>
      <c r="D484" s="577" t="s">
        <v>467</v>
      </c>
      <c r="E484" s="449" t="s">
        <v>93</v>
      </c>
      <c r="F484" s="450">
        <v>20</v>
      </c>
      <c r="G484" s="537"/>
      <c r="H484" s="451">
        <v>0</v>
      </c>
      <c r="I484" s="528"/>
      <c r="J484" s="528"/>
      <c r="K484" s="199"/>
      <c r="L484" s="199"/>
      <c r="M484" s="609" t="s">
        <v>1346</v>
      </c>
      <c r="N484" s="609" t="s">
        <v>275</v>
      </c>
      <c r="O484" s="561" t="s">
        <v>467</v>
      </c>
      <c r="P484" s="609" t="s">
        <v>93</v>
      </c>
      <c r="Q484" s="610">
        <v>20</v>
      </c>
      <c r="R484" s="663">
        <v>139946</v>
      </c>
      <c r="S484" s="612">
        <v>2798920</v>
      </c>
      <c r="T484" s="612"/>
      <c r="U484" s="612"/>
      <c r="V484" s="612"/>
      <c r="W484" s="338">
        <f t="shared" si="894"/>
        <v>1</v>
      </c>
      <c r="X484" s="338">
        <f t="shared" si="895"/>
        <v>1</v>
      </c>
      <c r="Y484" s="338">
        <f t="shared" si="896"/>
        <v>1</v>
      </c>
      <c r="Z484" s="338">
        <f t="shared" si="897"/>
        <v>1</v>
      </c>
      <c r="AA484" s="338">
        <f t="shared" si="898"/>
        <v>1</v>
      </c>
      <c r="AB484" s="338">
        <f t="shared" si="902"/>
        <v>1</v>
      </c>
      <c r="AC484" s="341">
        <f t="shared" si="900"/>
        <v>2798920</v>
      </c>
      <c r="AD484" s="340">
        <f t="shared" si="901"/>
        <v>0</v>
      </c>
      <c r="AE484" s="207"/>
      <c r="AF484" s="207"/>
      <c r="AG484" s="609" t="s">
        <v>1346</v>
      </c>
      <c r="AH484" s="609" t="s">
        <v>275</v>
      </c>
      <c r="AI484" s="561" t="s">
        <v>467</v>
      </c>
      <c r="AJ484" s="609" t="s">
        <v>93</v>
      </c>
      <c r="AK484" s="610">
        <v>20</v>
      </c>
      <c r="AL484" s="663">
        <v>169346</v>
      </c>
      <c r="AM484" s="612">
        <v>3386920</v>
      </c>
      <c r="AN484" s="612"/>
      <c r="AO484" s="612"/>
      <c r="AP484" s="612"/>
      <c r="AQ484" s="338">
        <f t="shared" si="878"/>
        <v>1</v>
      </c>
      <c r="AR484" s="338">
        <f t="shared" si="879"/>
        <v>1</v>
      </c>
      <c r="AS484" s="338">
        <f t="shared" si="880"/>
        <v>1</v>
      </c>
      <c r="AT484" s="338">
        <f t="shared" si="881"/>
        <v>1</v>
      </c>
      <c r="AU484" s="338">
        <f t="shared" si="882"/>
        <v>1</v>
      </c>
      <c r="AV484" s="338">
        <f t="shared" si="883"/>
        <v>1</v>
      </c>
      <c r="AW484" s="341">
        <f t="shared" si="884"/>
        <v>3386920</v>
      </c>
      <c r="AX484" s="340">
        <f t="shared" si="885"/>
        <v>0</v>
      </c>
      <c r="BA484" s="609" t="s">
        <v>1346</v>
      </c>
      <c r="BB484" s="609" t="s">
        <v>275</v>
      </c>
      <c r="BC484" s="561" t="s">
        <v>467</v>
      </c>
      <c r="BD484" s="609" t="s">
        <v>93</v>
      </c>
      <c r="BE484" s="610">
        <v>20</v>
      </c>
      <c r="BF484" s="663">
        <v>169889</v>
      </c>
      <c r="BG484" s="612">
        <v>3397780</v>
      </c>
      <c r="BH484" s="612"/>
      <c r="BI484" s="612"/>
      <c r="BJ484" s="612"/>
      <c r="BK484" s="338">
        <f t="shared" si="886"/>
        <v>1</v>
      </c>
      <c r="BL484" s="338">
        <f t="shared" si="887"/>
        <v>1</v>
      </c>
      <c r="BM484" s="338">
        <f t="shared" si="888"/>
        <v>1</v>
      </c>
      <c r="BN484" s="338">
        <f t="shared" si="889"/>
        <v>1</v>
      </c>
      <c r="BO484" s="338">
        <f t="shared" si="890"/>
        <v>1</v>
      </c>
      <c r="BP484" s="338">
        <f t="shared" si="891"/>
        <v>1</v>
      </c>
      <c r="BQ484" s="341">
        <f t="shared" si="892"/>
        <v>3397780</v>
      </c>
      <c r="BR484" s="340">
        <f t="shared" si="893"/>
        <v>0</v>
      </c>
    </row>
    <row r="485" spans="1:70" s="288" customFormat="1" ht="15.75" x14ac:dyDescent="0.2">
      <c r="A485" s="215">
        <f t="shared" si="869"/>
        <v>472</v>
      </c>
      <c r="B485" s="449" t="s">
        <v>1347</v>
      </c>
      <c r="C485" s="449" t="s">
        <v>280</v>
      </c>
      <c r="D485" s="577" t="s">
        <v>468</v>
      </c>
      <c r="E485" s="449" t="s">
        <v>93</v>
      </c>
      <c r="F485" s="450">
        <v>20</v>
      </c>
      <c r="G485" s="537"/>
      <c r="H485" s="451">
        <v>0</v>
      </c>
      <c r="I485" s="528"/>
      <c r="J485" s="528"/>
      <c r="K485" s="199"/>
      <c r="L485" s="199"/>
      <c r="M485" s="609" t="s">
        <v>1347</v>
      </c>
      <c r="N485" s="609" t="s">
        <v>280</v>
      </c>
      <c r="O485" s="561" t="s">
        <v>468</v>
      </c>
      <c r="P485" s="609" t="s">
        <v>93</v>
      </c>
      <c r="Q485" s="610">
        <v>20</v>
      </c>
      <c r="R485" s="663">
        <v>22780</v>
      </c>
      <c r="S485" s="612">
        <v>455600</v>
      </c>
      <c r="T485" s="612"/>
      <c r="U485" s="612"/>
      <c r="V485" s="612"/>
      <c r="W485" s="338">
        <f t="shared" ref="W485:W517" si="903">IF(EXACT(VLOOKUP(M485,OFERTA_0,3,FALSE),O485),1,0)</f>
        <v>1</v>
      </c>
      <c r="X485" s="338">
        <f t="shared" ref="X485:X517" si="904">IF(EXACT(VLOOKUP(M485,OFERTA_0,4,FALSE),P485),1,0)</f>
        <v>1</v>
      </c>
      <c r="Y485" s="338">
        <f t="shared" ref="Y485:Y517" si="905">IF(EXACT(VLOOKUP(M485,OFERTA_0,5,FALSE),Q485),1,0)</f>
        <v>1</v>
      </c>
      <c r="Z485" s="338">
        <f t="shared" ref="Z485:Z517" si="906">IF(R485=0,0,1)</f>
        <v>1</v>
      </c>
      <c r="AA485" s="338">
        <f t="shared" ref="AA485:AA517" si="907">IF(S485=0,0,1)</f>
        <v>1</v>
      </c>
      <c r="AB485" s="338">
        <f t="shared" si="902"/>
        <v>1</v>
      </c>
      <c r="AC485" s="341">
        <f t="shared" ref="AC485:AC517" si="908">ROUND(S485,0)</f>
        <v>455600</v>
      </c>
      <c r="AD485" s="340">
        <f t="shared" ref="AD485:AD516" si="909">S485-AC485</f>
        <v>0</v>
      </c>
      <c r="AE485" s="207"/>
      <c r="AF485" s="207"/>
      <c r="AG485" s="609" t="s">
        <v>1347</v>
      </c>
      <c r="AH485" s="609" t="s">
        <v>280</v>
      </c>
      <c r="AI485" s="561" t="s">
        <v>468</v>
      </c>
      <c r="AJ485" s="609" t="s">
        <v>93</v>
      </c>
      <c r="AK485" s="610">
        <v>20</v>
      </c>
      <c r="AL485" s="663">
        <v>19207</v>
      </c>
      <c r="AM485" s="612">
        <v>384140</v>
      </c>
      <c r="AN485" s="612"/>
      <c r="AO485" s="612"/>
      <c r="AP485" s="612"/>
      <c r="AQ485" s="338">
        <f t="shared" si="878"/>
        <v>1</v>
      </c>
      <c r="AR485" s="338">
        <f t="shared" si="879"/>
        <v>1</v>
      </c>
      <c r="AS485" s="338">
        <f t="shared" si="880"/>
        <v>1</v>
      </c>
      <c r="AT485" s="338">
        <f t="shared" si="881"/>
        <v>1</v>
      </c>
      <c r="AU485" s="338">
        <f t="shared" si="882"/>
        <v>1</v>
      </c>
      <c r="AV485" s="338">
        <f t="shared" si="883"/>
        <v>1</v>
      </c>
      <c r="AW485" s="341">
        <f t="shared" si="884"/>
        <v>384140</v>
      </c>
      <c r="AX485" s="340">
        <f t="shared" si="885"/>
        <v>0</v>
      </c>
      <c r="BA485" s="609" t="s">
        <v>1347</v>
      </c>
      <c r="BB485" s="609" t="s">
        <v>280</v>
      </c>
      <c r="BC485" s="561" t="s">
        <v>468</v>
      </c>
      <c r="BD485" s="609" t="s">
        <v>93</v>
      </c>
      <c r="BE485" s="610">
        <v>20</v>
      </c>
      <c r="BF485" s="663">
        <v>19440</v>
      </c>
      <c r="BG485" s="612">
        <v>388800</v>
      </c>
      <c r="BH485" s="612"/>
      <c r="BI485" s="612"/>
      <c r="BJ485" s="612"/>
      <c r="BK485" s="338">
        <f t="shared" si="886"/>
        <v>1</v>
      </c>
      <c r="BL485" s="338">
        <f t="shared" si="887"/>
        <v>1</v>
      </c>
      <c r="BM485" s="338">
        <f t="shared" si="888"/>
        <v>1</v>
      </c>
      <c r="BN485" s="338">
        <f t="shared" si="889"/>
        <v>1</v>
      </c>
      <c r="BO485" s="338">
        <f t="shared" si="890"/>
        <v>1</v>
      </c>
      <c r="BP485" s="338">
        <f t="shared" si="891"/>
        <v>1</v>
      </c>
      <c r="BQ485" s="341">
        <f t="shared" si="892"/>
        <v>388800</v>
      </c>
      <c r="BR485" s="340">
        <f t="shared" si="893"/>
        <v>0</v>
      </c>
    </row>
    <row r="486" spans="1:70" s="288" customFormat="1" ht="15.75" x14ac:dyDescent="0.2">
      <c r="A486" s="215">
        <f t="shared" si="869"/>
        <v>473</v>
      </c>
      <c r="B486" s="449" t="s">
        <v>1348</v>
      </c>
      <c r="C486" s="449" t="s">
        <v>280</v>
      </c>
      <c r="D486" s="577" t="s">
        <v>469</v>
      </c>
      <c r="E486" s="449" t="s">
        <v>93</v>
      </c>
      <c r="F486" s="450">
        <v>20</v>
      </c>
      <c r="G486" s="537"/>
      <c r="H486" s="451">
        <v>0</v>
      </c>
      <c r="I486" s="528"/>
      <c r="J486" s="528"/>
      <c r="K486" s="199"/>
      <c r="L486" s="199"/>
      <c r="M486" s="609" t="s">
        <v>1348</v>
      </c>
      <c r="N486" s="609" t="s">
        <v>280</v>
      </c>
      <c r="O486" s="561" t="s">
        <v>469</v>
      </c>
      <c r="P486" s="609" t="s">
        <v>93</v>
      </c>
      <c r="Q486" s="610">
        <v>20</v>
      </c>
      <c r="R486" s="663">
        <v>33586</v>
      </c>
      <c r="S486" s="612">
        <v>671720</v>
      </c>
      <c r="T486" s="612"/>
      <c r="U486" s="612"/>
      <c r="V486" s="612"/>
      <c r="W486" s="338">
        <f t="shared" si="903"/>
        <v>1</v>
      </c>
      <c r="X486" s="338">
        <f t="shared" si="904"/>
        <v>1</v>
      </c>
      <c r="Y486" s="338">
        <f t="shared" si="905"/>
        <v>1</v>
      </c>
      <c r="Z486" s="338">
        <f t="shared" si="906"/>
        <v>1</v>
      </c>
      <c r="AA486" s="338">
        <f t="shared" si="907"/>
        <v>1</v>
      </c>
      <c r="AB486" s="338">
        <f t="shared" si="902"/>
        <v>1</v>
      </c>
      <c r="AC486" s="341">
        <f t="shared" si="908"/>
        <v>671720</v>
      </c>
      <c r="AD486" s="340">
        <f t="shared" si="909"/>
        <v>0</v>
      </c>
      <c r="AE486" s="207"/>
      <c r="AF486" s="207"/>
      <c r="AG486" s="609" t="s">
        <v>1348</v>
      </c>
      <c r="AH486" s="609" t="s">
        <v>280</v>
      </c>
      <c r="AI486" s="561" t="s">
        <v>469</v>
      </c>
      <c r="AJ486" s="609" t="s">
        <v>93</v>
      </c>
      <c r="AK486" s="610">
        <v>20</v>
      </c>
      <c r="AL486" s="663">
        <v>34332</v>
      </c>
      <c r="AM486" s="612">
        <v>686640</v>
      </c>
      <c r="AN486" s="612"/>
      <c r="AO486" s="612"/>
      <c r="AP486" s="612"/>
      <c r="AQ486" s="338">
        <f t="shared" si="878"/>
        <v>1</v>
      </c>
      <c r="AR486" s="338">
        <f t="shared" si="879"/>
        <v>1</v>
      </c>
      <c r="AS486" s="338">
        <f t="shared" si="880"/>
        <v>1</v>
      </c>
      <c r="AT486" s="338">
        <f t="shared" si="881"/>
        <v>1</v>
      </c>
      <c r="AU486" s="338">
        <f t="shared" si="882"/>
        <v>1</v>
      </c>
      <c r="AV486" s="338">
        <f t="shared" si="883"/>
        <v>1</v>
      </c>
      <c r="AW486" s="341">
        <f t="shared" si="884"/>
        <v>686640</v>
      </c>
      <c r="AX486" s="340">
        <f t="shared" si="885"/>
        <v>0</v>
      </c>
      <c r="BA486" s="609" t="s">
        <v>1348</v>
      </c>
      <c r="BB486" s="609" t="s">
        <v>280</v>
      </c>
      <c r="BC486" s="561" t="s">
        <v>469</v>
      </c>
      <c r="BD486" s="609" t="s">
        <v>93</v>
      </c>
      <c r="BE486" s="610">
        <v>20</v>
      </c>
      <c r="BF486" s="663">
        <v>30475</v>
      </c>
      <c r="BG486" s="612">
        <v>609500</v>
      </c>
      <c r="BH486" s="612"/>
      <c r="BI486" s="612"/>
      <c r="BJ486" s="612"/>
      <c r="BK486" s="338">
        <f t="shared" si="886"/>
        <v>1</v>
      </c>
      <c r="BL486" s="338">
        <f t="shared" si="887"/>
        <v>1</v>
      </c>
      <c r="BM486" s="338">
        <f t="shared" si="888"/>
        <v>1</v>
      </c>
      <c r="BN486" s="338">
        <f t="shared" si="889"/>
        <v>1</v>
      </c>
      <c r="BO486" s="338">
        <f t="shared" si="890"/>
        <v>1</v>
      </c>
      <c r="BP486" s="338">
        <f t="shared" si="891"/>
        <v>1</v>
      </c>
      <c r="BQ486" s="341">
        <f t="shared" si="892"/>
        <v>609500</v>
      </c>
      <c r="BR486" s="340">
        <f t="shared" si="893"/>
        <v>0</v>
      </c>
    </row>
    <row r="487" spans="1:70" s="288" customFormat="1" ht="15.75" x14ac:dyDescent="0.2">
      <c r="A487" s="215">
        <f t="shared" si="869"/>
        <v>474</v>
      </c>
      <c r="B487" s="449" t="s">
        <v>1349</v>
      </c>
      <c r="C487" s="449" t="s">
        <v>280</v>
      </c>
      <c r="D487" s="577" t="s">
        <v>470</v>
      </c>
      <c r="E487" s="449" t="s">
        <v>93</v>
      </c>
      <c r="F487" s="450">
        <v>20</v>
      </c>
      <c r="G487" s="537"/>
      <c r="H487" s="451">
        <v>0</v>
      </c>
      <c r="I487" s="528"/>
      <c r="J487" s="528"/>
      <c r="K487" s="199"/>
      <c r="L487" s="199"/>
      <c r="M487" s="609" t="s">
        <v>1349</v>
      </c>
      <c r="N487" s="609" t="s">
        <v>280</v>
      </c>
      <c r="O487" s="561" t="s">
        <v>470</v>
      </c>
      <c r="P487" s="609" t="s">
        <v>93</v>
      </c>
      <c r="Q487" s="610">
        <v>20</v>
      </c>
      <c r="R487" s="663">
        <v>33586</v>
      </c>
      <c r="S487" s="612">
        <v>671720</v>
      </c>
      <c r="T487" s="612"/>
      <c r="U487" s="612"/>
      <c r="V487" s="612"/>
      <c r="W487" s="338">
        <f t="shared" si="903"/>
        <v>1</v>
      </c>
      <c r="X487" s="338">
        <f t="shared" si="904"/>
        <v>1</v>
      </c>
      <c r="Y487" s="338">
        <f t="shared" si="905"/>
        <v>1</v>
      </c>
      <c r="Z487" s="338">
        <f t="shared" si="906"/>
        <v>1</v>
      </c>
      <c r="AA487" s="338">
        <f t="shared" si="907"/>
        <v>1</v>
      </c>
      <c r="AB487" s="338">
        <f t="shared" si="902"/>
        <v>1</v>
      </c>
      <c r="AC487" s="341">
        <f t="shared" si="908"/>
        <v>671720</v>
      </c>
      <c r="AD487" s="340">
        <f t="shared" si="909"/>
        <v>0</v>
      </c>
      <c r="AE487" s="207"/>
      <c r="AF487" s="207"/>
      <c r="AG487" s="609" t="s">
        <v>1349</v>
      </c>
      <c r="AH487" s="609" t="s">
        <v>280</v>
      </c>
      <c r="AI487" s="561" t="s">
        <v>470</v>
      </c>
      <c r="AJ487" s="609" t="s">
        <v>93</v>
      </c>
      <c r="AK487" s="610">
        <v>20</v>
      </c>
      <c r="AL487" s="663">
        <v>34332</v>
      </c>
      <c r="AM487" s="612">
        <v>686640</v>
      </c>
      <c r="AN487" s="612"/>
      <c r="AO487" s="612"/>
      <c r="AP487" s="612"/>
      <c r="AQ487" s="338">
        <f t="shared" si="878"/>
        <v>1</v>
      </c>
      <c r="AR487" s="338">
        <f t="shared" si="879"/>
        <v>1</v>
      </c>
      <c r="AS487" s="338">
        <f t="shared" si="880"/>
        <v>1</v>
      </c>
      <c r="AT487" s="338">
        <f t="shared" si="881"/>
        <v>1</v>
      </c>
      <c r="AU487" s="338">
        <f t="shared" si="882"/>
        <v>1</v>
      </c>
      <c r="AV487" s="338">
        <f t="shared" si="883"/>
        <v>1</v>
      </c>
      <c r="AW487" s="341">
        <f t="shared" si="884"/>
        <v>686640</v>
      </c>
      <c r="AX487" s="340">
        <f t="shared" si="885"/>
        <v>0</v>
      </c>
      <c r="BA487" s="609" t="s">
        <v>1349</v>
      </c>
      <c r="BB487" s="609" t="s">
        <v>280</v>
      </c>
      <c r="BC487" s="561" t="s">
        <v>470</v>
      </c>
      <c r="BD487" s="609" t="s">
        <v>93</v>
      </c>
      <c r="BE487" s="610">
        <v>20</v>
      </c>
      <c r="BF487" s="663">
        <v>30475</v>
      </c>
      <c r="BG487" s="612">
        <v>609500</v>
      </c>
      <c r="BH487" s="612"/>
      <c r="BI487" s="612"/>
      <c r="BJ487" s="612"/>
      <c r="BK487" s="338">
        <f t="shared" si="886"/>
        <v>1</v>
      </c>
      <c r="BL487" s="338">
        <f t="shared" si="887"/>
        <v>1</v>
      </c>
      <c r="BM487" s="338">
        <f t="shared" si="888"/>
        <v>1</v>
      </c>
      <c r="BN487" s="338">
        <f t="shared" si="889"/>
        <v>1</v>
      </c>
      <c r="BO487" s="338">
        <f t="shared" si="890"/>
        <v>1</v>
      </c>
      <c r="BP487" s="338">
        <f t="shared" si="891"/>
        <v>1</v>
      </c>
      <c r="BQ487" s="341">
        <f t="shared" si="892"/>
        <v>609500</v>
      </c>
      <c r="BR487" s="340">
        <f t="shared" si="893"/>
        <v>0</v>
      </c>
    </row>
    <row r="488" spans="1:70" s="288" customFormat="1" ht="15.75" x14ac:dyDescent="0.2">
      <c r="A488" s="215">
        <f t="shared" si="869"/>
        <v>475</v>
      </c>
      <c r="B488" s="449" t="s">
        <v>1350</v>
      </c>
      <c r="C488" s="449" t="s">
        <v>280</v>
      </c>
      <c r="D488" s="577" t="s">
        <v>471</v>
      </c>
      <c r="E488" s="449" t="s">
        <v>93</v>
      </c>
      <c r="F488" s="450">
        <v>20</v>
      </c>
      <c r="G488" s="537"/>
      <c r="H488" s="451">
        <v>0</v>
      </c>
      <c r="I488" s="528"/>
      <c r="J488" s="528"/>
      <c r="K488" s="199"/>
      <c r="L488" s="199"/>
      <c r="M488" s="609" t="s">
        <v>1350</v>
      </c>
      <c r="N488" s="609" t="s">
        <v>280</v>
      </c>
      <c r="O488" s="561" t="s">
        <v>471</v>
      </c>
      <c r="P488" s="609" t="s">
        <v>93</v>
      </c>
      <c r="Q488" s="610">
        <v>20</v>
      </c>
      <c r="R488" s="663">
        <v>144265</v>
      </c>
      <c r="S488" s="612">
        <v>2885300</v>
      </c>
      <c r="T488" s="612"/>
      <c r="U488" s="612"/>
      <c r="V488" s="612"/>
      <c r="W488" s="338">
        <f t="shared" si="903"/>
        <v>1</v>
      </c>
      <c r="X488" s="338">
        <f t="shared" si="904"/>
        <v>1</v>
      </c>
      <c r="Y488" s="338">
        <f t="shared" si="905"/>
        <v>1</v>
      </c>
      <c r="Z488" s="338">
        <f t="shared" si="906"/>
        <v>1</v>
      </c>
      <c r="AA488" s="338">
        <f t="shared" si="907"/>
        <v>1</v>
      </c>
      <c r="AB488" s="338">
        <f t="shared" si="902"/>
        <v>1</v>
      </c>
      <c r="AC488" s="341">
        <f t="shared" si="908"/>
        <v>2885300</v>
      </c>
      <c r="AD488" s="340">
        <f t="shared" si="909"/>
        <v>0</v>
      </c>
      <c r="AE488" s="207"/>
      <c r="AF488" s="207"/>
      <c r="AG488" s="609" t="s">
        <v>1350</v>
      </c>
      <c r="AH488" s="609" t="s">
        <v>280</v>
      </c>
      <c r="AI488" s="561" t="s">
        <v>471</v>
      </c>
      <c r="AJ488" s="609" t="s">
        <v>93</v>
      </c>
      <c r="AK488" s="610">
        <v>20</v>
      </c>
      <c r="AL488" s="663">
        <v>163019</v>
      </c>
      <c r="AM488" s="612">
        <v>3260380</v>
      </c>
      <c r="AN488" s="612"/>
      <c r="AO488" s="612"/>
      <c r="AP488" s="612"/>
      <c r="AQ488" s="338">
        <f t="shared" si="878"/>
        <v>1</v>
      </c>
      <c r="AR488" s="338">
        <f t="shared" si="879"/>
        <v>1</v>
      </c>
      <c r="AS488" s="338">
        <f t="shared" si="880"/>
        <v>1</v>
      </c>
      <c r="AT488" s="338">
        <f t="shared" si="881"/>
        <v>1</v>
      </c>
      <c r="AU488" s="338">
        <f t="shared" si="882"/>
        <v>1</v>
      </c>
      <c r="AV488" s="338">
        <f t="shared" si="883"/>
        <v>1</v>
      </c>
      <c r="AW488" s="341">
        <f t="shared" si="884"/>
        <v>3260380</v>
      </c>
      <c r="AX488" s="340">
        <f t="shared" si="885"/>
        <v>0</v>
      </c>
      <c r="BA488" s="609" t="s">
        <v>1350</v>
      </c>
      <c r="BB488" s="609" t="s">
        <v>280</v>
      </c>
      <c r="BC488" s="561" t="s">
        <v>471</v>
      </c>
      <c r="BD488" s="609" t="s">
        <v>93</v>
      </c>
      <c r="BE488" s="610">
        <v>20</v>
      </c>
      <c r="BF488" s="663">
        <v>161677</v>
      </c>
      <c r="BG488" s="612">
        <v>3233540</v>
      </c>
      <c r="BH488" s="612"/>
      <c r="BI488" s="612"/>
      <c r="BJ488" s="612"/>
      <c r="BK488" s="338">
        <f t="shared" si="886"/>
        <v>1</v>
      </c>
      <c r="BL488" s="338">
        <f t="shared" si="887"/>
        <v>1</v>
      </c>
      <c r="BM488" s="338">
        <f t="shared" si="888"/>
        <v>1</v>
      </c>
      <c r="BN488" s="338">
        <f t="shared" si="889"/>
        <v>1</v>
      </c>
      <c r="BO488" s="338">
        <f t="shared" si="890"/>
        <v>1</v>
      </c>
      <c r="BP488" s="338">
        <f t="shared" si="891"/>
        <v>1</v>
      </c>
      <c r="BQ488" s="341">
        <f t="shared" si="892"/>
        <v>3233540</v>
      </c>
      <c r="BR488" s="340">
        <f t="shared" si="893"/>
        <v>0</v>
      </c>
    </row>
    <row r="489" spans="1:70" s="288" customFormat="1" ht="15.75" x14ac:dyDescent="0.2">
      <c r="A489" s="215">
        <f t="shared" si="869"/>
        <v>476</v>
      </c>
      <c r="B489" s="449" t="s">
        <v>1351</v>
      </c>
      <c r="C489" s="449" t="s">
        <v>280</v>
      </c>
      <c r="D489" s="577" t="s">
        <v>472</v>
      </c>
      <c r="E489" s="449" t="s">
        <v>93</v>
      </c>
      <c r="F489" s="450">
        <v>20</v>
      </c>
      <c r="G489" s="537"/>
      <c r="H489" s="451">
        <v>0</v>
      </c>
      <c r="I489" s="528"/>
      <c r="J489" s="528"/>
      <c r="K489" s="199"/>
      <c r="L489" s="199"/>
      <c r="M489" s="609" t="s">
        <v>1351</v>
      </c>
      <c r="N489" s="609" t="s">
        <v>280</v>
      </c>
      <c r="O489" s="561" t="s">
        <v>472</v>
      </c>
      <c r="P489" s="609" t="s">
        <v>93</v>
      </c>
      <c r="Q489" s="610">
        <v>20</v>
      </c>
      <c r="R489" s="663">
        <v>20366</v>
      </c>
      <c r="S489" s="612">
        <v>407320</v>
      </c>
      <c r="T489" s="612"/>
      <c r="U489" s="612"/>
      <c r="V489" s="612"/>
      <c r="W489" s="338">
        <f t="shared" si="903"/>
        <v>1</v>
      </c>
      <c r="X489" s="338">
        <f t="shared" si="904"/>
        <v>1</v>
      </c>
      <c r="Y489" s="338">
        <f t="shared" si="905"/>
        <v>1</v>
      </c>
      <c r="Z489" s="338">
        <f t="shared" si="906"/>
        <v>1</v>
      </c>
      <c r="AA489" s="338">
        <f t="shared" si="907"/>
        <v>1</v>
      </c>
      <c r="AB489" s="338">
        <f t="shared" si="902"/>
        <v>1</v>
      </c>
      <c r="AC489" s="341">
        <f t="shared" si="908"/>
        <v>407320</v>
      </c>
      <c r="AD489" s="340">
        <f t="shared" si="909"/>
        <v>0</v>
      </c>
      <c r="AE489" s="207"/>
      <c r="AF489" s="207"/>
      <c r="AG489" s="609" t="s">
        <v>1351</v>
      </c>
      <c r="AH489" s="609" t="s">
        <v>280</v>
      </c>
      <c r="AI489" s="561" t="s">
        <v>472</v>
      </c>
      <c r="AJ489" s="609" t="s">
        <v>93</v>
      </c>
      <c r="AK489" s="610">
        <v>20</v>
      </c>
      <c r="AL489" s="663">
        <v>16532</v>
      </c>
      <c r="AM489" s="612">
        <v>330640</v>
      </c>
      <c r="AN489" s="612"/>
      <c r="AO489" s="612"/>
      <c r="AP489" s="612"/>
      <c r="AQ489" s="338">
        <f t="shared" si="878"/>
        <v>1</v>
      </c>
      <c r="AR489" s="338">
        <f t="shared" si="879"/>
        <v>1</v>
      </c>
      <c r="AS489" s="338">
        <f t="shared" si="880"/>
        <v>1</v>
      </c>
      <c r="AT489" s="338">
        <f t="shared" si="881"/>
        <v>1</v>
      </c>
      <c r="AU489" s="338">
        <f t="shared" si="882"/>
        <v>1</v>
      </c>
      <c r="AV489" s="338">
        <f t="shared" si="883"/>
        <v>1</v>
      </c>
      <c r="AW489" s="341">
        <f t="shared" si="884"/>
        <v>330640</v>
      </c>
      <c r="AX489" s="340">
        <f t="shared" si="885"/>
        <v>0</v>
      </c>
      <c r="BA489" s="609" t="s">
        <v>1351</v>
      </c>
      <c r="BB489" s="609" t="s">
        <v>280</v>
      </c>
      <c r="BC489" s="561" t="s">
        <v>472</v>
      </c>
      <c r="BD489" s="609" t="s">
        <v>93</v>
      </c>
      <c r="BE489" s="610">
        <v>20</v>
      </c>
      <c r="BF489" s="663">
        <v>16039</v>
      </c>
      <c r="BG489" s="612">
        <v>320780</v>
      </c>
      <c r="BH489" s="612"/>
      <c r="BI489" s="612"/>
      <c r="BJ489" s="612"/>
      <c r="BK489" s="338">
        <f t="shared" si="886"/>
        <v>1</v>
      </c>
      <c r="BL489" s="338">
        <f t="shared" si="887"/>
        <v>1</v>
      </c>
      <c r="BM489" s="338">
        <f t="shared" si="888"/>
        <v>1</v>
      </c>
      <c r="BN489" s="338">
        <f t="shared" si="889"/>
        <v>1</v>
      </c>
      <c r="BO489" s="338">
        <f t="shared" si="890"/>
        <v>1</v>
      </c>
      <c r="BP489" s="338">
        <f t="shared" si="891"/>
        <v>1</v>
      </c>
      <c r="BQ489" s="341">
        <f t="shared" si="892"/>
        <v>320780</v>
      </c>
      <c r="BR489" s="340">
        <f t="shared" si="893"/>
        <v>0</v>
      </c>
    </row>
    <row r="490" spans="1:70" s="288" customFormat="1" ht="15.75" x14ac:dyDescent="0.2">
      <c r="A490" s="215">
        <f t="shared" si="869"/>
        <v>477</v>
      </c>
      <c r="B490" s="449" t="s">
        <v>1352</v>
      </c>
      <c r="C490" s="449" t="s">
        <v>280</v>
      </c>
      <c r="D490" s="577" t="s">
        <v>473</v>
      </c>
      <c r="E490" s="449" t="s">
        <v>93</v>
      </c>
      <c r="F490" s="450">
        <v>20</v>
      </c>
      <c r="G490" s="537"/>
      <c r="H490" s="451">
        <v>0</v>
      </c>
      <c r="I490" s="528"/>
      <c r="J490" s="528"/>
      <c r="K490" s="199"/>
      <c r="L490" s="199"/>
      <c r="M490" s="609" t="s">
        <v>1352</v>
      </c>
      <c r="N490" s="609" t="s">
        <v>280</v>
      </c>
      <c r="O490" s="561" t="s">
        <v>473</v>
      </c>
      <c r="P490" s="609" t="s">
        <v>93</v>
      </c>
      <c r="Q490" s="610">
        <v>20</v>
      </c>
      <c r="R490" s="663">
        <v>38290</v>
      </c>
      <c r="S490" s="612">
        <v>765800</v>
      </c>
      <c r="T490" s="612"/>
      <c r="U490" s="612"/>
      <c r="V490" s="612"/>
      <c r="W490" s="338">
        <f t="shared" si="903"/>
        <v>1</v>
      </c>
      <c r="X490" s="338">
        <f t="shared" si="904"/>
        <v>1</v>
      </c>
      <c r="Y490" s="338">
        <f t="shared" si="905"/>
        <v>1</v>
      </c>
      <c r="Z490" s="338">
        <f t="shared" si="906"/>
        <v>1</v>
      </c>
      <c r="AA490" s="338">
        <f t="shared" si="907"/>
        <v>1</v>
      </c>
      <c r="AB490" s="338">
        <f t="shared" si="902"/>
        <v>1</v>
      </c>
      <c r="AC490" s="341">
        <f t="shared" si="908"/>
        <v>765800</v>
      </c>
      <c r="AD490" s="340">
        <f t="shared" si="909"/>
        <v>0</v>
      </c>
      <c r="AE490" s="207"/>
      <c r="AF490" s="207"/>
      <c r="AG490" s="609" t="s">
        <v>1352</v>
      </c>
      <c r="AH490" s="609" t="s">
        <v>280</v>
      </c>
      <c r="AI490" s="561" t="s">
        <v>473</v>
      </c>
      <c r="AJ490" s="609" t="s">
        <v>93</v>
      </c>
      <c r="AK490" s="610">
        <v>20</v>
      </c>
      <c r="AL490" s="663">
        <v>41210</v>
      </c>
      <c r="AM490" s="612">
        <v>824200</v>
      </c>
      <c r="AN490" s="612"/>
      <c r="AO490" s="612"/>
      <c r="AP490" s="612"/>
      <c r="AQ490" s="338">
        <f t="shared" si="878"/>
        <v>1</v>
      </c>
      <c r="AR490" s="338">
        <f t="shared" si="879"/>
        <v>1</v>
      </c>
      <c r="AS490" s="338">
        <f t="shared" si="880"/>
        <v>1</v>
      </c>
      <c r="AT490" s="338">
        <f t="shared" si="881"/>
        <v>1</v>
      </c>
      <c r="AU490" s="338">
        <f t="shared" si="882"/>
        <v>1</v>
      </c>
      <c r="AV490" s="338">
        <f t="shared" si="883"/>
        <v>1</v>
      </c>
      <c r="AW490" s="341">
        <f t="shared" si="884"/>
        <v>824200</v>
      </c>
      <c r="AX490" s="340">
        <f t="shared" si="885"/>
        <v>0</v>
      </c>
      <c r="BA490" s="609" t="s">
        <v>1352</v>
      </c>
      <c r="BB490" s="609" t="s">
        <v>280</v>
      </c>
      <c r="BC490" s="561" t="s">
        <v>473</v>
      </c>
      <c r="BD490" s="609" t="s">
        <v>93</v>
      </c>
      <c r="BE490" s="610">
        <v>20</v>
      </c>
      <c r="BF490" s="663">
        <v>39136</v>
      </c>
      <c r="BG490" s="612">
        <v>782720</v>
      </c>
      <c r="BH490" s="612"/>
      <c r="BI490" s="612"/>
      <c r="BJ490" s="612"/>
      <c r="BK490" s="338">
        <f t="shared" si="886"/>
        <v>1</v>
      </c>
      <c r="BL490" s="338">
        <f t="shared" si="887"/>
        <v>1</v>
      </c>
      <c r="BM490" s="338">
        <f t="shared" si="888"/>
        <v>1</v>
      </c>
      <c r="BN490" s="338">
        <f t="shared" si="889"/>
        <v>1</v>
      </c>
      <c r="BO490" s="338">
        <f t="shared" si="890"/>
        <v>1</v>
      </c>
      <c r="BP490" s="338">
        <f t="shared" si="891"/>
        <v>1</v>
      </c>
      <c r="BQ490" s="341">
        <f t="shared" si="892"/>
        <v>782720</v>
      </c>
      <c r="BR490" s="340">
        <f t="shared" si="893"/>
        <v>0</v>
      </c>
    </row>
    <row r="491" spans="1:70" s="288" customFormat="1" ht="15.75" x14ac:dyDescent="0.2">
      <c r="A491" s="215">
        <f t="shared" si="869"/>
        <v>478</v>
      </c>
      <c r="B491" s="449" t="s">
        <v>1353</v>
      </c>
      <c r="C491" s="449" t="s">
        <v>280</v>
      </c>
      <c r="D491" s="577" t="s">
        <v>474</v>
      </c>
      <c r="E491" s="449" t="s">
        <v>93</v>
      </c>
      <c r="F491" s="450">
        <v>20</v>
      </c>
      <c r="G491" s="537"/>
      <c r="H491" s="451">
        <v>0</v>
      </c>
      <c r="I491" s="528"/>
      <c r="J491" s="528"/>
      <c r="K491" s="199"/>
      <c r="L491" s="199"/>
      <c r="M491" s="609" t="s">
        <v>1353</v>
      </c>
      <c r="N491" s="609" t="s">
        <v>280</v>
      </c>
      <c r="O491" s="561" t="s">
        <v>474</v>
      </c>
      <c r="P491" s="609" t="s">
        <v>93</v>
      </c>
      <c r="Q491" s="610">
        <v>20</v>
      </c>
      <c r="R491" s="663">
        <v>57292</v>
      </c>
      <c r="S491" s="612">
        <v>1145840</v>
      </c>
      <c r="T491" s="612"/>
      <c r="U491" s="612"/>
      <c r="V491" s="612"/>
      <c r="W491" s="338">
        <f t="shared" si="903"/>
        <v>1</v>
      </c>
      <c r="X491" s="338">
        <f t="shared" si="904"/>
        <v>1</v>
      </c>
      <c r="Y491" s="338">
        <f t="shared" si="905"/>
        <v>1</v>
      </c>
      <c r="Z491" s="338">
        <f t="shared" si="906"/>
        <v>1</v>
      </c>
      <c r="AA491" s="338">
        <f t="shared" si="907"/>
        <v>1</v>
      </c>
      <c r="AB491" s="338">
        <f t="shared" si="902"/>
        <v>1</v>
      </c>
      <c r="AC491" s="341">
        <f t="shared" si="908"/>
        <v>1145840</v>
      </c>
      <c r="AD491" s="340">
        <f t="shared" si="909"/>
        <v>0</v>
      </c>
      <c r="AE491" s="207"/>
      <c r="AF491" s="207"/>
      <c r="AG491" s="609" t="s">
        <v>1353</v>
      </c>
      <c r="AH491" s="609" t="s">
        <v>280</v>
      </c>
      <c r="AI491" s="561" t="s">
        <v>474</v>
      </c>
      <c r="AJ491" s="609" t="s">
        <v>93</v>
      </c>
      <c r="AK491" s="610">
        <v>20</v>
      </c>
      <c r="AL491" s="663">
        <v>59488</v>
      </c>
      <c r="AM491" s="612">
        <v>1189760</v>
      </c>
      <c r="AN491" s="612"/>
      <c r="AO491" s="612"/>
      <c r="AP491" s="612"/>
      <c r="AQ491" s="338">
        <f t="shared" si="878"/>
        <v>1</v>
      </c>
      <c r="AR491" s="338">
        <f t="shared" si="879"/>
        <v>1</v>
      </c>
      <c r="AS491" s="338">
        <f t="shared" si="880"/>
        <v>1</v>
      </c>
      <c r="AT491" s="338">
        <f t="shared" si="881"/>
        <v>1</v>
      </c>
      <c r="AU491" s="338">
        <f t="shared" si="882"/>
        <v>1</v>
      </c>
      <c r="AV491" s="338">
        <f t="shared" si="883"/>
        <v>1</v>
      </c>
      <c r="AW491" s="341">
        <f t="shared" si="884"/>
        <v>1189760</v>
      </c>
      <c r="AX491" s="340">
        <f t="shared" si="885"/>
        <v>0</v>
      </c>
      <c r="BA491" s="609" t="s">
        <v>1353</v>
      </c>
      <c r="BB491" s="609" t="s">
        <v>280</v>
      </c>
      <c r="BC491" s="561" t="s">
        <v>474</v>
      </c>
      <c r="BD491" s="609" t="s">
        <v>93</v>
      </c>
      <c r="BE491" s="610">
        <v>20</v>
      </c>
      <c r="BF491" s="663">
        <v>62746</v>
      </c>
      <c r="BG491" s="612">
        <v>1254920</v>
      </c>
      <c r="BH491" s="612"/>
      <c r="BI491" s="612"/>
      <c r="BJ491" s="612"/>
      <c r="BK491" s="338">
        <f t="shared" si="886"/>
        <v>1</v>
      </c>
      <c r="BL491" s="338">
        <f t="shared" si="887"/>
        <v>1</v>
      </c>
      <c r="BM491" s="338">
        <f t="shared" si="888"/>
        <v>1</v>
      </c>
      <c r="BN491" s="338">
        <f t="shared" si="889"/>
        <v>1</v>
      </c>
      <c r="BO491" s="338">
        <f t="shared" si="890"/>
        <v>1</v>
      </c>
      <c r="BP491" s="338">
        <f t="shared" si="891"/>
        <v>1</v>
      </c>
      <c r="BQ491" s="341">
        <f t="shared" si="892"/>
        <v>1254920</v>
      </c>
      <c r="BR491" s="340">
        <f t="shared" si="893"/>
        <v>0</v>
      </c>
    </row>
    <row r="492" spans="1:70" s="288" customFormat="1" ht="15.75" x14ac:dyDescent="0.2">
      <c r="A492" s="215">
        <f t="shared" si="869"/>
        <v>479</v>
      </c>
      <c r="B492" s="449" t="s">
        <v>1354</v>
      </c>
      <c r="C492" s="449" t="s">
        <v>280</v>
      </c>
      <c r="D492" s="577" t="s">
        <v>475</v>
      </c>
      <c r="E492" s="449" t="s">
        <v>93</v>
      </c>
      <c r="F492" s="450">
        <v>20</v>
      </c>
      <c r="G492" s="537"/>
      <c r="H492" s="451">
        <v>0</v>
      </c>
      <c r="I492" s="528"/>
      <c r="J492" s="528"/>
      <c r="K492" s="199"/>
      <c r="L492" s="199"/>
      <c r="M492" s="609" t="s">
        <v>1354</v>
      </c>
      <c r="N492" s="609" t="s">
        <v>280</v>
      </c>
      <c r="O492" s="561" t="s">
        <v>475</v>
      </c>
      <c r="P492" s="609" t="s">
        <v>93</v>
      </c>
      <c r="Q492" s="610">
        <v>20</v>
      </c>
      <c r="R492" s="663">
        <v>32919</v>
      </c>
      <c r="S492" s="612">
        <v>658380</v>
      </c>
      <c r="T492" s="612"/>
      <c r="U492" s="612"/>
      <c r="V492" s="612"/>
      <c r="W492" s="338">
        <f t="shared" si="903"/>
        <v>1</v>
      </c>
      <c r="X492" s="338">
        <f t="shared" si="904"/>
        <v>1</v>
      </c>
      <c r="Y492" s="338">
        <f t="shared" si="905"/>
        <v>1</v>
      </c>
      <c r="Z492" s="338">
        <f t="shared" si="906"/>
        <v>1</v>
      </c>
      <c r="AA492" s="338">
        <f t="shared" si="907"/>
        <v>1</v>
      </c>
      <c r="AB492" s="338">
        <f t="shared" si="902"/>
        <v>1</v>
      </c>
      <c r="AC492" s="341">
        <f t="shared" si="908"/>
        <v>658380</v>
      </c>
      <c r="AD492" s="340">
        <f t="shared" si="909"/>
        <v>0</v>
      </c>
      <c r="AE492" s="207"/>
      <c r="AF492" s="207"/>
      <c r="AG492" s="609" t="s">
        <v>1354</v>
      </c>
      <c r="AH492" s="609" t="s">
        <v>280</v>
      </c>
      <c r="AI492" s="561" t="s">
        <v>475</v>
      </c>
      <c r="AJ492" s="609" t="s">
        <v>93</v>
      </c>
      <c r="AK492" s="610">
        <v>20</v>
      </c>
      <c r="AL492" s="663">
        <v>36370</v>
      </c>
      <c r="AM492" s="612">
        <v>727400</v>
      </c>
      <c r="AN492" s="612"/>
      <c r="AO492" s="612"/>
      <c r="AP492" s="612"/>
      <c r="AQ492" s="338">
        <f t="shared" si="878"/>
        <v>1</v>
      </c>
      <c r="AR492" s="338">
        <f t="shared" si="879"/>
        <v>1</v>
      </c>
      <c r="AS492" s="338">
        <f t="shared" si="880"/>
        <v>1</v>
      </c>
      <c r="AT492" s="338">
        <f t="shared" si="881"/>
        <v>1</v>
      </c>
      <c r="AU492" s="338">
        <f t="shared" si="882"/>
        <v>1</v>
      </c>
      <c r="AV492" s="338">
        <f t="shared" si="883"/>
        <v>1</v>
      </c>
      <c r="AW492" s="341">
        <f t="shared" si="884"/>
        <v>727400</v>
      </c>
      <c r="AX492" s="340">
        <f t="shared" si="885"/>
        <v>0</v>
      </c>
      <c r="BA492" s="609" t="s">
        <v>1354</v>
      </c>
      <c r="BB492" s="609" t="s">
        <v>280</v>
      </c>
      <c r="BC492" s="561" t="s">
        <v>475</v>
      </c>
      <c r="BD492" s="609" t="s">
        <v>93</v>
      </c>
      <c r="BE492" s="610">
        <v>20</v>
      </c>
      <c r="BF492" s="663">
        <v>58571</v>
      </c>
      <c r="BG492" s="612">
        <v>1171420</v>
      </c>
      <c r="BH492" s="612"/>
      <c r="BI492" s="612"/>
      <c r="BJ492" s="612"/>
      <c r="BK492" s="338">
        <f t="shared" si="886"/>
        <v>1</v>
      </c>
      <c r="BL492" s="338">
        <f t="shared" si="887"/>
        <v>1</v>
      </c>
      <c r="BM492" s="338">
        <f t="shared" si="888"/>
        <v>1</v>
      </c>
      <c r="BN492" s="338">
        <f t="shared" si="889"/>
        <v>1</v>
      </c>
      <c r="BO492" s="338">
        <f t="shared" si="890"/>
        <v>1</v>
      </c>
      <c r="BP492" s="338">
        <f t="shared" si="891"/>
        <v>1</v>
      </c>
      <c r="BQ492" s="341">
        <f t="shared" si="892"/>
        <v>1171420</v>
      </c>
      <c r="BR492" s="340">
        <f t="shared" si="893"/>
        <v>0</v>
      </c>
    </row>
    <row r="493" spans="1:70" s="288" customFormat="1" ht="15.75" x14ac:dyDescent="0.2">
      <c r="A493" s="215">
        <f t="shared" si="869"/>
        <v>480</v>
      </c>
      <c r="B493" s="449" t="s">
        <v>1355</v>
      </c>
      <c r="C493" s="449" t="s">
        <v>280</v>
      </c>
      <c r="D493" s="577" t="s">
        <v>476</v>
      </c>
      <c r="E493" s="449" t="s">
        <v>93</v>
      </c>
      <c r="F493" s="450">
        <v>20</v>
      </c>
      <c r="G493" s="537"/>
      <c r="H493" s="451">
        <v>0</v>
      </c>
      <c r="I493" s="528"/>
      <c r="J493" s="528"/>
      <c r="K493" s="199"/>
      <c r="L493" s="199"/>
      <c r="M493" s="609" t="s">
        <v>1355</v>
      </c>
      <c r="N493" s="609" t="s">
        <v>280</v>
      </c>
      <c r="O493" s="561" t="s">
        <v>476</v>
      </c>
      <c r="P493" s="609" t="s">
        <v>93</v>
      </c>
      <c r="Q493" s="610">
        <v>20</v>
      </c>
      <c r="R493" s="663">
        <v>41070</v>
      </c>
      <c r="S493" s="612">
        <v>821400</v>
      </c>
      <c r="T493" s="612"/>
      <c r="U493" s="612"/>
      <c r="V493" s="612"/>
      <c r="W493" s="338">
        <f t="shared" si="903"/>
        <v>1</v>
      </c>
      <c r="X493" s="338">
        <f t="shared" si="904"/>
        <v>1</v>
      </c>
      <c r="Y493" s="338">
        <f t="shared" si="905"/>
        <v>1</v>
      </c>
      <c r="Z493" s="338">
        <f t="shared" si="906"/>
        <v>1</v>
      </c>
      <c r="AA493" s="338">
        <f t="shared" si="907"/>
        <v>1</v>
      </c>
      <c r="AB493" s="338">
        <f t="shared" si="902"/>
        <v>1</v>
      </c>
      <c r="AC493" s="341">
        <f t="shared" si="908"/>
        <v>821400</v>
      </c>
      <c r="AD493" s="340">
        <f t="shared" si="909"/>
        <v>0</v>
      </c>
      <c r="AE493" s="207"/>
      <c r="AF493" s="207"/>
      <c r="AG493" s="609" t="s">
        <v>1355</v>
      </c>
      <c r="AH493" s="609" t="s">
        <v>280</v>
      </c>
      <c r="AI493" s="561" t="s">
        <v>476</v>
      </c>
      <c r="AJ493" s="609" t="s">
        <v>93</v>
      </c>
      <c r="AK493" s="610">
        <v>20</v>
      </c>
      <c r="AL493" s="663">
        <v>42989</v>
      </c>
      <c r="AM493" s="612">
        <v>859780</v>
      </c>
      <c r="AN493" s="612"/>
      <c r="AO493" s="612"/>
      <c r="AP493" s="612"/>
      <c r="AQ493" s="338">
        <f t="shared" si="878"/>
        <v>1</v>
      </c>
      <c r="AR493" s="338">
        <f t="shared" si="879"/>
        <v>1</v>
      </c>
      <c r="AS493" s="338">
        <f t="shared" si="880"/>
        <v>1</v>
      </c>
      <c r="AT493" s="338">
        <f t="shared" si="881"/>
        <v>1</v>
      </c>
      <c r="AU493" s="338">
        <f t="shared" si="882"/>
        <v>1</v>
      </c>
      <c r="AV493" s="338">
        <f t="shared" si="883"/>
        <v>1</v>
      </c>
      <c r="AW493" s="341">
        <f t="shared" si="884"/>
        <v>859780</v>
      </c>
      <c r="AX493" s="340">
        <f t="shared" si="885"/>
        <v>0</v>
      </c>
      <c r="BA493" s="609" t="s">
        <v>1355</v>
      </c>
      <c r="BB493" s="609" t="s">
        <v>280</v>
      </c>
      <c r="BC493" s="561" t="s">
        <v>476</v>
      </c>
      <c r="BD493" s="609" t="s">
        <v>93</v>
      </c>
      <c r="BE493" s="610">
        <v>20</v>
      </c>
      <c r="BF493" s="663">
        <v>40419</v>
      </c>
      <c r="BG493" s="612">
        <v>808380</v>
      </c>
      <c r="BH493" s="612"/>
      <c r="BI493" s="612"/>
      <c r="BJ493" s="612"/>
      <c r="BK493" s="338">
        <f t="shared" si="886"/>
        <v>1</v>
      </c>
      <c r="BL493" s="338">
        <f t="shared" si="887"/>
        <v>1</v>
      </c>
      <c r="BM493" s="338">
        <f t="shared" si="888"/>
        <v>1</v>
      </c>
      <c r="BN493" s="338">
        <f t="shared" si="889"/>
        <v>1</v>
      </c>
      <c r="BO493" s="338">
        <f t="shared" si="890"/>
        <v>1</v>
      </c>
      <c r="BP493" s="338">
        <f t="shared" si="891"/>
        <v>1</v>
      </c>
      <c r="BQ493" s="341">
        <f t="shared" si="892"/>
        <v>808380</v>
      </c>
      <c r="BR493" s="340">
        <f t="shared" si="893"/>
        <v>0</v>
      </c>
    </row>
    <row r="494" spans="1:70" s="288" customFormat="1" ht="15.75" x14ac:dyDescent="0.2">
      <c r="A494" s="215">
        <f t="shared" si="869"/>
        <v>481</v>
      </c>
      <c r="B494" s="449" t="s">
        <v>1356</v>
      </c>
      <c r="C494" s="449" t="s">
        <v>280</v>
      </c>
      <c r="D494" s="577" t="s">
        <v>477</v>
      </c>
      <c r="E494" s="449" t="s">
        <v>93</v>
      </c>
      <c r="F494" s="450">
        <v>20</v>
      </c>
      <c r="G494" s="537"/>
      <c r="H494" s="451">
        <v>0</v>
      </c>
      <c r="I494" s="528"/>
      <c r="J494" s="528"/>
      <c r="K494" s="199"/>
      <c r="L494" s="199"/>
      <c r="M494" s="609" t="s">
        <v>1356</v>
      </c>
      <c r="N494" s="609" t="s">
        <v>280</v>
      </c>
      <c r="O494" s="561" t="s">
        <v>477</v>
      </c>
      <c r="P494" s="609" t="s">
        <v>93</v>
      </c>
      <c r="Q494" s="610">
        <v>20</v>
      </c>
      <c r="R494" s="663">
        <v>49304</v>
      </c>
      <c r="S494" s="612">
        <v>986080</v>
      </c>
      <c r="T494" s="612"/>
      <c r="U494" s="612"/>
      <c r="V494" s="612"/>
      <c r="W494" s="338">
        <f t="shared" si="903"/>
        <v>1</v>
      </c>
      <c r="X494" s="338">
        <f t="shared" si="904"/>
        <v>1</v>
      </c>
      <c r="Y494" s="338">
        <f t="shared" si="905"/>
        <v>1</v>
      </c>
      <c r="Z494" s="338">
        <f t="shared" si="906"/>
        <v>1</v>
      </c>
      <c r="AA494" s="338">
        <f t="shared" si="907"/>
        <v>1</v>
      </c>
      <c r="AB494" s="338">
        <f t="shared" si="902"/>
        <v>1</v>
      </c>
      <c r="AC494" s="341">
        <f t="shared" si="908"/>
        <v>986080</v>
      </c>
      <c r="AD494" s="340">
        <f t="shared" si="909"/>
        <v>0</v>
      </c>
      <c r="AE494" s="207"/>
      <c r="AF494" s="207"/>
      <c r="AG494" s="609" t="s">
        <v>1356</v>
      </c>
      <c r="AH494" s="609" t="s">
        <v>280</v>
      </c>
      <c r="AI494" s="561" t="s">
        <v>477</v>
      </c>
      <c r="AJ494" s="609" t="s">
        <v>93</v>
      </c>
      <c r="AK494" s="610">
        <v>20</v>
      </c>
      <c r="AL494" s="663">
        <v>52007</v>
      </c>
      <c r="AM494" s="612">
        <v>1040140</v>
      </c>
      <c r="AN494" s="612"/>
      <c r="AO494" s="612"/>
      <c r="AP494" s="612"/>
      <c r="AQ494" s="338">
        <f t="shared" si="878"/>
        <v>1</v>
      </c>
      <c r="AR494" s="338">
        <f t="shared" si="879"/>
        <v>1</v>
      </c>
      <c r="AS494" s="338">
        <f t="shared" si="880"/>
        <v>1</v>
      </c>
      <c r="AT494" s="338">
        <f t="shared" si="881"/>
        <v>1</v>
      </c>
      <c r="AU494" s="338">
        <f t="shared" si="882"/>
        <v>1</v>
      </c>
      <c r="AV494" s="338">
        <f t="shared" si="883"/>
        <v>1</v>
      </c>
      <c r="AW494" s="341">
        <f t="shared" si="884"/>
        <v>1040140</v>
      </c>
      <c r="AX494" s="340">
        <f t="shared" si="885"/>
        <v>0</v>
      </c>
      <c r="BA494" s="609" t="s">
        <v>1356</v>
      </c>
      <c r="BB494" s="609" t="s">
        <v>280</v>
      </c>
      <c r="BC494" s="561" t="s">
        <v>477</v>
      </c>
      <c r="BD494" s="609" t="s">
        <v>93</v>
      </c>
      <c r="BE494" s="610">
        <v>20</v>
      </c>
      <c r="BF494" s="663">
        <v>50684</v>
      </c>
      <c r="BG494" s="612">
        <v>1013680</v>
      </c>
      <c r="BH494" s="612"/>
      <c r="BI494" s="612"/>
      <c r="BJ494" s="612"/>
      <c r="BK494" s="338">
        <f t="shared" si="886"/>
        <v>1</v>
      </c>
      <c r="BL494" s="338">
        <f t="shared" si="887"/>
        <v>1</v>
      </c>
      <c r="BM494" s="338">
        <f t="shared" si="888"/>
        <v>1</v>
      </c>
      <c r="BN494" s="338">
        <f t="shared" si="889"/>
        <v>1</v>
      </c>
      <c r="BO494" s="338">
        <f t="shared" si="890"/>
        <v>1</v>
      </c>
      <c r="BP494" s="338">
        <f t="shared" si="891"/>
        <v>1</v>
      </c>
      <c r="BQ494" s="341">
        <f t="shared" si="892"/>
        <v>1013680</v>
      </c>
      <c r="BR494" s="340">
        <f t="shared" si="893"/>
        <v>0</v>
      </c>
    </row>
    <row r="495" spans="1:70" s="288" customFormat="1" ht="15.75" x14ac:dyDescent="0.2">
      <c r="A495" s="215">
        <f t="shared" si="869"/>
        <v>482</v>
      </c>
      <c r="B495" s="449" t="s">
        <v>1357</v>
      </c>
      <c r="C495" s="449" t="s">
        <v>280</v>
      </c>
      <c r="D495" s="577" t="s">
        <v>478</v>
      </c>
      <c r="E495" s="449" t="s">
        <v>93</v>
      </c>
      <c r="F495" s="450">
        <v>20</v>
      </c>
      <c r="G495" s="537"/>
      <c r="H495" s="451">
        <v>0</v>
      </c>
      <c r="I495" s="528"/>
      <c r="J495" s="528"/>
      <c r="K495" s="199"/>
      <c r="L495" s="199"/>
      <c r="M495" s="609" t="s">
        <v>1357</v>
      </c>
      <c r="N495" s="609" t="s">
        <v>280</v>
      </c>
      <c r="O495" s="561" t="s">
        <v>478</v>
      </c>
      <c r="P495" s="609" t="s">
        <v>93</v>
      </c>
      <c r="Q495" s="610">
        <v>20</v>
      </c>
      <c r="R495" s="663">
        <v>7692</v>
      </c>
      <c r="S495" s="612">
        <v>153840</v>
      </c>
      <c r="T495" s="612"/>
      <c r="U495" s="612"/>
      <c r="V495" s="612"/>
      <c r="W495" s="338">
        <f t="shared" si="903"/>
        <v>1</v>
      </c>
      <c r="X495" s="338">
        <f t="shared" si="904"/>
        <v>1</v>
      </c>
      <c r="Y495" s="338">
        <f t="shared" si="905"/>
        <v>1</v>
      </c>
      <c r="Z495" s="338">
        <f t="shared" si="906"/>
        <v>1</v>
      </c>
      <c r="AA495" s="338">
        <f t="shared" si="907"/>
        <v>1</v>
      </c>
      <c r="AB495" s="338">
        <f t="shared" si="902"/>
        <v>1</v>
      </c>
      <c r="AC495" s="341">
        <f t="shared" si="908"/>
        <v>153840</v>
      </c>
      <c r="AD495" s="340">
        <f t="shared" si="909"/>
        <v>0</v>
      </c>
      <c r="AE495" s="207"/>
      <c r="AF495" s="207"/>
      <c r="AG495" s="609" t="s">
        <v>1357</v>
      </c>
      <c r="AH495" s="609" t="s">
        <v>280</v>
      </c>
      <c r="AI495" s="561" t="s">
        <v>478</v>
      </c>
      <c r="AJ495" s="609" t="s">
        <v>93</v>
      </c>
      <c r="AK495" s="610">
        <v>20</v>
      </c>
      <c r="AL495" s="663">
        <v>3888</v>
      </c>
      <c r="AM495" s="612">
        <v>77760</v>
      </c>
      <c r="AN495" s="612"/>
      <c r="AO495" s="612"/>
      <c r="AP495" s="612"/>
      <c r="AQ495" s="338">
        <f t="shared" si="878"/>
        <v>1</v>
      </c>
      <c r="AR495" s="338">
        <f t="shared" si="879"/>
        <v>1</v>
      </c>
      <c r="AS495" s="338">
        <f t="shared" si="880"/>
        <v>1</v>
      </c>
      <c r="AT495" s="338">
        <f t="shared" si="881"/>
        <v>1</v>
      </c>
      <c r="AU495" s="338">
        <f t="shared" si="882"/>
        <v>1</v>
      </c>
      <c r="AV495" s="338">
        <f t="shared" si="883"/>
        <v>1</v>
      </c>
      <c r="AW495" s="341">
        <f t="shared" si="884"/>
        <v>77760</v>
      </c>
      <c r="AX495" s="340">
        <f t="shared" si="885"/>
        <v>0</v>
      </c>
      <c r="BA495" s="609" t="s">
        <v>1357</v>
      </c>
      <c r="BB495" s="609" t="s">
        <v>280</v>
      </c>
      <c r="BC495" s="561" t="s">
        <v>478</v>
      </c>
      <c r="BD495" s="609" t="s">
        <v>93</v>
      </c>
      <c r="BE495" s="610">
        <v>20</v>
      </c>
      <c r="BF495" s="663">
        <v>3316</v>
      </c>
      <c r="BG495" s="612">
        <v>66320</v>
      </c>
      <c r="BH495" s="612"/>
      <c r="BI495" s="612"/>
      <c r="BJ495" s="612"/>
      <c r="BK495" s="338">
        <f t="shared" si="886"/>
        <v>1</v>
      </c>
      <c r="BL495" s="338">
        <f t="shared" si="887"/>
        <v>1</v>
      </c>
      <c r="BM495" s="338">
        <f t="shared" si="888"/>
        <v>1</v>
      </c>
      <c r="BN495" s="338">
        <f t="shared" si="889"/>
        <v>1</v>
      </c>
      <c r="BO495" s="338">
        <f t="shared" si="890"/>
        <v>1</v>
      </c>
      <c r="BP495" s="338">
        <f t="shared" si="891"/>
        <v>1</v>
      </c>
      <c r="BQ495" s="341">
        <f t="shared" si="892"/>
        <v>66320</v>
      </c>
      <c r="BR495" s="340">
        <f t="shared" si="893"/>
        <v>0</v>
      </c>
    </row>
    <row r="496" spans="1:70" s="288" customFormat="1" ht="15.75" x14ac:dyDescent="0.2">
      <c r="A496" s="215">
        <f t="shared" si="869"/>
        <v>483</v>
      </c>
      <c r="B496" s="449" t="s">
        <v>1358</v>
      </c>
      <c r="C496" s="449" t="s">
        <v>280</v>
      </c>
      <c r="D496" s="577" t="s">
        <v>479</v>
      </c>
      <c r="E496" s="449" t="s">
        <v>93</v>
      </c>
      <c r="F496" s="450">
        <v>20</v>
      </c>
      <c r="G496" s="537"/>
      <c r="H496" s="451">
        <v>0</v>
      </c>
      <c r="I496" s="528"/>
      <c r="J496" s="528"/>
      <c r="K496" s="199"/>
      <c r="L496" s="199"/>
      <c r="M496" s="609" t="s">
        <v>1358</v>
      </c>
      <c r="N496" s="609" t="s">
        <v>280</v>
      </c>
      <c r="O496" s="561" t="s">
        <v>479</v>
      </c>
      <c r="P496" s="609" t="s">
        <v>93</v>
      </c>
      <c r="Q496" s="610">
        <v>20</v>
      </c>
      <c r="R496" s="663">
        <v>8510</v>
      </c>
      <c r="S496" s="612">
        <v>170200</v>
      </c>
      <c r="T496" s="612"/>
      <c r="U496" s="612"/>
      <c r="V496" s="612"/>
      <c r="W496" s="338">
        <f t="shared" si="903"/>
        <v>1</v>
      </c>
      <c r="X496" s="338">
        <f t="shared" si="904"/>
        <v>1</v>
      </c>
      <c r="Y496" s="338">
        <f t="shared" si="905"/>
        <v>1</v>
      </c>
      <c r="Z496" s="338">
        <f t="shared" si="906"/>
        <v>1</v>
      </c>
      <c r="AA496" s="338">
        <f t="shared" si="907"/>
        <v>1</v>
      </c>
      <c r="AB496" s="338">
        <f t="shared" si="902"/>
        <v>1</v>
      </c>
      <c r="AC496" s="341">
        <f t="shared" si="908"/>
        <v>170200</v>
      </c>
      <c r="AD496" s="340">
        <f t="shared" si="909"/>
        <v>0</v>
      </c>
      <c r="AE496" s="207"/>
      <c r="AF496" s="207"/>
      <c r="AG496" s="609" t="s">
        <v>1358</v>
      </c>
      <c r="AH496" s="609" t="s">
        <v>280</v>
      </c>
      <c r="AI496" s="561" t="s">
        <v>479</v>
      </c>
      <c r="AJ496" s="609" t="s">
        <v>93</v>
      </c>
      <c r="AK496" s="610">
        <v>20</v>
      </c>
      <c r="AL496" s="663">
        <v>4360</v>
      </c>
      <c r="AM496" s="612">
        <v>87200</v>
      </c>
      <c r="AN496" s="612"/>
      <c r="AO496" s="612"/>
      <c r="AP496" s="612"/>
      <c r="AQ496" s="338">
        <f t="shared" si="878"/>
        <v>1</v>
      </c>
      <c r="AR496" s="338">
        <f t="shared" si="879"/>
        <v>1</v>
      </c>
      <c r="AS496" s="338">
        <f t="shared" si="880"/>
        <v>1</v>
      </c>
      <c r="AT496" s="338">
        <f t="shared" si="881"/>
        <v>1</v>
      </c>
      <c r="AU496" s="338">
        <f t="shared" si="882"/>
        <v>1</v>
      </c>
      <c r="AV496" s="338">
        <f t="shared" si="883"/>
        <v>1</v>
      </c>
      <c r="AW496" s="341">
        <f t="shared" si="884"/>
        <v>87200</v>
      </c>
      <c r="AX496" s="340">
        <f t="shared" si="885"/>
        <v>0</v>
      </c>
      <c r="BA496" s="609" t="s">
        <v>1358</v>
      </c>
      <c r="BB496" s="609" t="s">
        <v>280</v>
      </c>
      <c r="BC496" s="561" t="s">
        <v>479</v>
      </c>
      <c r="BD496" s="609" t="s">
        <v>93</v>
      </c>
      <c r="BE496" s="610">
        <v>20</v>
      </c>
      <c r="BF496" s="663">
        <v>3800</v>
      </c>
      <c r="BG496" s="612">
        <v>76000</v>
      </c>
      <c r="BH496" s="612"/>
      <c r="BI496" s="612"/>
      <c r="BJ496" s="612"/>
      <c r="BK496" s="338">
        <f t="shared" si="886"/>
        <v>1</v>
      </c>
      <c r="BL496" s="338">
        <f t="shared" si="887"/>
        <v>1</v>
      </c>
      <c r="BM496" s="338">
        <f t="shared" si="888"/>
        <v>1</v>
      </c>
      <c r="BN496" s="338">
        <f t="shared" si="889"/>
        <v>1</v>
      </c>
      <c r="BO496" s="338">
        <f t="shared" si="890"/>
        <v>1</v>
      </c>
      <c r="BP496" s="338">
        <f t="shared" si="891"/>
        <v>1</v>
      </c>
      <c r="BQ496" s="341">
        <f t="shared" si="892"/>
        <v>76000</v>
      </c>
      <c r="BR496" s="340">
        <f t="shared" si="893"/>
        <v>0</v>
      </c>
    </row>
    <row r="497" spans="1:70" s="288" customFormat="1" ht="15.75" x14ac:dyDescent="0.2">
      <c r="A497" s="215">
        <f t="shared" si="869"/>
        <v>484</v>
      </c>
      <c r="B497" s="449" t="s">
        <v>1359</v>
      </c>
      <c r="C497" s="449" t="s">
        <v>280</v>
      </c>
      <c r="D497" s="577" t="s">
        <v>480</v>
      </c>
      <c r="E497" s="449" t="s">
        <v>93</v>
      </c>
      <c r="F497" s="450">
        <v>20</v>
      </c>
      <c r="G497" s="537"/>
      <c r="H497" s="451">
        <v>0</v>
      </c>
      <c r="I497" s="528"/>
      <c r="J497" s="528"/>
      <c r="K497" s="199"/>
      <c r="L497" s="199"/>
      <c r="M497" s="609" t="s">
        <v>1359</v>
      </c>
      <c r="N497" s="609" t="s">
        <v>280</v>
      </c>
      <c r="O497" s="561" t="s">
        <v>480</v>
      </c>
      <c r="P497" s="609" t="s">
        <v>93</v>
      </c>
      <c r="Q497" s="610">
        <v>20</v>
      </c>
      <c r="R497" s="663">
        <v>10116</v>
      </c>
      <c r="S497" s="612">
        <v>202320</v>
      </c>
      <c r="T497" s="612"/>
      <c r="U497" s="612"/>
      <c r="V497" s="612"/>
      <c r="W497" s="338">
        <f t="shared" si="903"/>
        <v>1</v>
      </c>
      <c r="X497" s="338">
        <f t="shared" si="904"/>
        <v>1</v>
      </c>
      <c r="Y497" s="338">
        <f t="shared" si="905"/>
        <v>1</v>
      </c>
      <c r="Z497" s="338">
        <f t="shared" si="906"/>
        <v>1</v>
      </c>
      <c r="AA497" s="338">
        <f t="shared" si="907"/>
        <v>1</v>
      </c>
      <c r="AB497" s="338">
        <f t="shared" si="902"/>
        <v>1</v>
      </c>
      <c r="AC497" s="341">
        <f t="shared" si="908"/>
        <v>202320</v>
      </c>
      <c r="AD497" s="340">
        <f t="shared" si="909"/>
        <v>0</v>
      </c>
      <c r="AE497" s="207"/>
      <c r="AF497" s="207"/>
      <c r="AG497" s="609" t="s">
        <v>1359</v>
      </c>
      <c r="AH497" s="609" t="s">
        <v>280</v>
      </c>
      <c r="AI497" s="561" t="s">
        <v>480</v>
      </c>
      <c r="AJ497" s="609" t="s">
        <v>93</v>
      </c>
      <c r="AK497" s="610">
        <v>20</v>
      </c>
      <c r="AL497" s="663">
        <v>5716</v>
      </c>
      <c r="AM497" s="612">
        <v>114320</v>
      </c>
      <c r="AN497" s="612"/>
      <c r="AO497" s="612"/>
      <c r="AP497" s="612"/>
      <c r="AQ497" s="338">
        <f t="shared" si="878"/>
        <v>1</v>
      </c>
      <c r="AR497" s="338">
        <f t="shared" si="879"/>
        <v>1</v>
      </c>
      <c r="AS497" s="338">
        <f t="shared" si="880"/>
        <v>1</v>
      </c>
      <c r="AT497" s="338">
        <f t="shared" si="881"/>
        <v>1</v>
      </c>
      <c r="AU497" s="338">
        <f t="shared" si="882"/>
        <v>1</v>
      </c>
      <c r="AV497" s="338">
        <f t="shared" si="883"/>
        <v>1</v>
      </c>
      <c r="AW497" s="341">
        <f t="shared" si="884"/>
        <v>114320</v>
      </c>
      <c r="AX497" s="340">
        <f t="shared" si="885"/>
        <v>0</v>
      </c>
      <c r="BA497" s="609" t="s">
        <v>1359</v>
      </c>
      <c r="BB497" s="609" t="s">
        <v>280</v>
      </c>
      <c r="BC497" s="561" t="s">
        <v>480</v>
      </c>
      <c r="BD497" s="609" t="s">
        <v>93</v>
      </c>
      <c r="BE497" s="610">
        <v>20</v>
      </c>
      <c r="BF497" s="663">
        <v>5068</v>
      </c>
      <c r="BG497" s="612">
        <v>101360</v>
      </c>
      <c r="BH497" s="612"/>
      <c r="BI497" s="612"/>
      <c r="BJ497" s="612"/>
      <c r="BK497" s="338">
        <f t="shared" si="886"/>
        <v>1</v>
      </c>
      <c r="BL497" s="338">
        <f t="shared" si="887"/>
        <v>1</v>
      </c>
      <c r="BM497" s="338">
        <f t="shared" si="888"/>
        <v>1</v>
      </c>
      <c r="BN497" s="338">
        <f t="shared" si="889"/>
        <v>1</v>
      </c>
      <c r="BO497" s="338">
        <f t="shared" si="890"/>
        <v>1</v>
      </c>
      <c r="BP497" s="338">
        <f t="shared" si="891"/>
        <v>1</v>
      </c>
      <c r="BQ497" s="341">
        <f t="shared" si="892"/>
        <v>101360</v>
      </c>
      <c r="BR497" s="340">
        <f t="shared" si="893"/>
        <v>0</v>
      </c>
    </row>
    <row r="498" spans="1:70" s="288" customFormat="1" ht="15.75" x14ac:dyDescent="0.2">
      <c r="A498" s="215">
        <f t="shared" si="869"/>
        <v>485</v>
      </c>
      <c r="B498" s="449" t="s">
        <v>1360</v>
      </c>
      <c r="C498" s="449" t="s">
        <v>280</v>
      </c>
      <c r="D498" s="577" t="s">
        <v>481</v>
      </c>
      <c r="E498" s="449" t="s">
        <v>93</v>
      </c>
      <c r="F498" s="450">
        <v>20</v>
      </c>
      <c r="G498" s="537"/>
      <c r="H498" s="451">
        <v>0</v>
      </c>
      <c r="I498" s="528"/>
      <c r="J498" s="528"/>
      <c r="K498" s="199"/>
      <c r="L498" s="199"/>
      <c r="M498" s="609" t="s">
        <v>1360</v>
      </c>
      <c r="N498" s="609" t="s">
        <v>280</v>
      </c>
      <c r="O498" s="561" t="s">
        <v>481</v>
      </c>
      <c r="P498" s="609" t="s">
        <v>93</v>
      </c>
      <c r="Q498" s="610">
        <v>20</v>
      </c>
      <c r="R498" s="663">
        <v>14707</v>
      </c>
      <c r="S498" s="612">
        <v>294140</v>
      </c>
      <c r="T498" s="612"/>
      <c r="U498" s="612"/>
      <c r="V498" s="612"/>
      <c r="W498" s="338">
        <f t="shared" si="903"/>
        <v>1</v>
      </c>
      <c r="X498" s="338">
        <f t="shared" si="904"/>
        <v>1</v>
      </c>
      <c r="Y498" s="338">
        <f t="shared" si="905"/>
        <v>1</v>
      </c>
      <c r="Z498" s="338">
        <f t="shared" si="906"/>
        <v>1</v>
      </c>
      <c r="AA498" s="338">
        <f t="shared" si="907"/>
        <v>1</v>
      </c>
      <c r="AB498" s="338">
        <f t="shared" si="902"/>
        <v>1</v>
      </c>
      <c r="AC498" s="341">
        <f t="shared" si="908"/>
        <v>294140</v>
      </c>
      <c r="AD498" s="340">
        <f t="shared" si="909"/>
        <v>0</v>
      </c>
      <c r="AE498" s="207"/>
      <c r="AF498" s="207"/>
      <c r="AG498" s="609" t="s">
        <v>1360</v>
      </c>
      <c r="AH498" s="609" t="s">
        <v>280</v>
      </c>
      <c r="AI498" s="561" t="s">
        <v>481</v>
      </c>
      <c r="AJ498" s="609" t="s">
        <v>93</v>
      </c>
      <c r="AK498" s="610">
        <v>20</v>
      </c>
      <c r="AL498" s="663">
        <v>9835</v>
      </c>
      <c r="AM498" s="612">
        <v>196700</v>
      </c>
      <c r="AN498" s="612"/>
      <c r="AO498" s="612"/>
      <c r="AP498" s="612"/>
      <c r="AQ498" s="338">
        <f t="shared" si="878"/>
        <v>1</v>
      </c>
      <c r="AR498" s="338">
        <f t="shared" si="879"/>
        <v>1</v>
      </c>
      <c r="AS498" s="338">
        <f t="shared" si="880"/>
        <v>1</v>
      </c>
      <c r="AT498" s="338">
        <f t="shared" si="881"/>
        <v>1</v>
      </c>
      <c r="AU498" s="338">
        <f t="shared" si="882"/>
        <v>1</v>
      </c>
      <c r="AV498" s="338">
        <f t="shared" si="883"/>
        <v>1</v>
      </c>
      <c r="AW498" s="341">
        <f t="shared" si="884"/>
        <v>196700</v>
      </c>
      <c r="AX498" s="340">
        <f t="shared" si="885"/>
        <v>0</v>
      </c>
      <c r="BA498" s="609" t="s">
        <v>1360</v>
      </c>
      <c r="BB498" s="609" t="s">
        <v>280</v>
      </c>
      <c r="BC498" s="561" t="s">
        <v>481</v>
      </c>
      <c r="BD498" s="609" t="s">
        <v>93</v>
      </c>
      <c r="BE498" s="610">
        <v>20</v>
      </c>
      <c r="BF498" s="663">
        <v>10917</v>
      </c>
      <c r="BG498" s="612">
        <v>218340</v>
      </c>
      <c r="BH498" s="612"/>
      <c r="BI498" s="612"/>
      <c r="BJ498" s="612"/>
      <c r="BK498" s="338">
        <f t="shared" si="886"/>
        <v>1</v>
      </c>
      <c r="BL498" s="338">
        <f t="shared" si="887"/>
        <v>1</v>
      </c>
      <c r="BM498" s="338">
        <f t="shared" si="888"/>
        <v>1</v>
      </c>
      <c r="BN498" s="338">
        <f t="shared" si="889"/>
        <v>1</v>
      </c>
      <c r="BO498" s="338">
        <f t="shared" si="890"/>
        <v>1</v>
      </c>
      <c r="BP498" s="338">
        <f t="shared" si="891"/>
        <v>1</v>
      </c>
      <c r="BQ498" s="341">
        <f t="shared" si="892"/>
        <v>218340</v>
      </c>
      <c r="BR498" s="340">
        <f t="shared" si="893"/>
        <v>0</v>
      </c>
    </row>
    <row r="499" spans="1:70" s="288" customFormat="1" ht="15.75" x14ac:dyDescent="0.2">
      <c r="A499" s="215">
        <f t="shared" si="869"/>
        <v>486</v>
      </c>
      <c r="B499" s="449" t="s">
        <v>1361</v>
      </c>
      <c r="C499" s="449" t="s">
        <v>280</v>
      </c>
      <c r="D499" s="577" t="s">
        <v>482</v>
      </c>
      <c r="E499" s="449" t="s">
        <v>93</v>
      </c>
      <c r="F499" s="450">
        <v>20</v>
      </c>
      <c r="G499" s="537"/>
      <c r="H499" s="451">
        <v>0</v>
      </c>
      <c r="I499" s="528"/>
      <c r="J499" s="528"/>
      <c r="K499" s="199"/>
      <c r="L499" s="199"/>
      <c r="M499" s="609" t="s">
        <v>1361</v>
      </c>
      <c r="N499" s="609" t="s">
        <v>280</v>
      </c>
      <c r="O499" s="561" t="s">
        <v>482</v>
      </c>
      <c r="P499" s="609" t="s">
        <v>93</v>
      </c>
      <c r="Q499" s="610">
        <v>20</v>
      </c>
      <c r="R499" s="663">
        <v>41527</v>
      </c>
      <c r="S499" s="612">
        <v>830540</v>
      </c>
      <c r="T499" s="612"/>
      <c r="U499" s="612"/>
      <c r="V499" s="612"/>
      <c r="W499" s="338">
        <f t="shared" si="903"/>
        <v>1</v>
      </c>
      <c r="X499" s="338">
        <f t="shared" si="904"/>
        <v>1</v>
      </c>
      <c r="Y499" s="338">
        <f t="shared" si="905"/>
        <v>1</v>
      </c>
      <c r="Z499" s="338">
        <f t="shared" si="906"/>
        <v>1</v>
      </c>
      <c r="AA499" s="338">
        <f t="shared" si="907"/>
        <v>1</v>
      </c>
      <c r="AB499" s="338">
        <f t="shared" si="902"/>
        <v>1</v>
      </c>
      <c r="AC499" s="341">
        <f t="shared" si="908"/>
        <v>830540</v>
      </c>
      <c r="AD499" s="340">
        <f t="shared" si="909"/>
        <v>0</v>
      </c>
      <c r="AE499" s="207"/>
      <c r="AF499" s="207"/>
      <c r="AG499" s="609" t="s">
        <v>1361</v>
      </c>
      <c r="AH499" s="609" t="s">
        <v>280</v>
      </c>
      <c r="AI499" s="561" t="s">
        <v>482</v>
      </c>
      <c r="AJ499" s="609" t="s">
        <v>93</v>
      </c>
      <c r="AK499" s="610">
        <v>20</v>
      </c>
      <c r="AL499" s="663">
        <v>47279</v>
      </c>
      <c r="AM499" s="612">
        <v>945580</v>
      </c>
      <c r="AN499" s="612"/>
      <c r="AO499" s="612"/>
      <c r="AP499" s="612"/>
      <c r="AQ499" s="338">
        <f t="shared" si="878"/>
        <v>1</v>
      </c>
      <c r="AR499" s="338">
        <f t="shared" si="879"/>
        <v>1</v>
      </c>
      <c r="AS499" s="338">
        <f t="shared" si="880"/>
        <v>1</v>
      </c>
      <c r="AT499" s="338">
        <f t="shared" si="881"/>
        <v>1</v>
      </c>
      <c r="AU499" s="338">
        <f t="shared" si="882"/>
        <v>1</v>
      </c>
      <c r="AV499" s="338">
        <f t="shared" si="883"/>
        <v>1</v>
      </c>
      <c r="AW499" s="341">
        <f t="shared" si="884"/>
        <v>945580</v>
      </c>
      <c r="AX499" s="340">
        <f t="shared" si="885"/>
        <v>0</v>
      </c>
      <c r="BA499" s="609" t="s">
        <v>1361</v>
      </c>
      <c r="BB499" s="609" t="s">
        <v>280</v>
      </c>
      <c r="BC499" s="561" t="s">
        <v>482</v>
      </c>
      <c r="BD499" s="609" t="s">
        <v>93</v>
      </c>
      <c r="BE499" s="610">
        <v>20</v>
      </c>
      <c r="BF499" s="663">
        <v>48089</v>
      </c>
      <c r="BG499" s="612">
        <v>961780</v>
      </c>
      <c r="BH499" s="612"/>
      <c r="BI499" s="612"/>
      <c r="BJ499" s="612"/>
      <c r="BK499" s="338">
        <f t="shared" si="886"/>
        <v>1</v>
      </c>
      <c r="BL499" s="338">
        <f t="shared" si="887"/>
        <v>1</v>
      </c>
      <c r="BM499" s="338">
        <f t="shared" si="888"/>
        <v>1</v>
      </c>
      <c r="BN499" s="338">
        <f t="shared" si="889"/>
        <v>1</v>
      </c>
      <c r="BO499" s="338">
        <f t="shared" si="890"/>
        <v>1</v>
      </c>
      <c r="BP499" s="338">
        <f t="shared" si="891"/>
        <v>1</v>
      </c>
      <c r="BQ499" s="341">
        <f t="shared" si="892"/>
        <v>961780</v>
      </c>
      <c r="BR499" s="340">
        <f t="shared" si="893"/>
        <v>0</v>
      </c>
    </row>
    <row r="500" spans="1:70" s="288" customFormat="1" ht="15.75" x14ac:dyDescent="0.2">
      <c r="A500" s="215">
        <f t="shared" si="869"/>
        <v>487</v>
      </c>
      <c r="B500" s="449" t="s">
        <v>1362</v>
      </c>
      <c r="C500" s="449" t="s">
        <v>280</v>
      </c>
      <c r="D500" s="577" t="s">
        <v>483</v>
      </c>
      <c r="E500" s="449" t="s">
        <v>93</v>
      </c>
      <c r="F500" s="450">
        <v>20</v>
      </c>
      <c r="G500" s="537"/>
      <c r="H500" s="451">
        <v>0</v>
      </c>
      <c r="I500" s="528"/>
      <c r="J500" s="528"/>
      <c r="K500" s="199"/>
      <c r="L500" s="199"/>
      <c r="M500" s="609" t="s">
        <v>1362</v>
      </c>
      <c r="N500" s="609" t="s">
        <v>280</v>
      </c>
      <c r="O500" s="561" t="s">
        <v>483</v>
      </c>
      <c r="P500" s="609" t="s">
        <v>93</v>
      </c>
      <c r="Q500" s="610">
        <v>20</v>
      </c>
      <c r="R500" s="663">
        <v>7432</v>
      </c>
      <c r="S500" s="612">
        <v>148640</v>
      </c>
      <c r="T500" s="612"/>
      <c r="U500" s="612"/>
      <c r="V500" s="612"/>
      <c r="W500" s="338">
        <f t="shared" si="903"/>
        <v>1</v>
      </c>
      <c r="X500" s="338">
        <f t="shared" si="904"/>
        <v>1</v>
      </c>
      <c r="Y500" s="338">
        <f t="shared" si="905"/>
        <v>1</v>
      </c>
      <c r="Z500" s="338">
        <f t="shared" si="906"/>
        <v>1</v>
      </c>
      <c r="AA500" s="338">
        <f t="shared" si="907"/>
        <v>1</v>
      </c>
      <c r="AB500" s="338">
        <f t="shared" si="902"/>
        <v>1</v>
      </c>
      <c r="AC500" s="341">
        <f t="shared" si="908"/>
        <v>148640</v>
      </c>
      <c r="AD500" s="340">
        <f t="shared" si="909"/>
        <v>0</v>
      </c>
      <c r="AE500" s="207"/>
      <c r="AF500" s="207"/>
      <c r="AG500" s="609" t="s">
        <v>1362</v>
      </c>
      <c r="AH500" s="609" t="s">
        <v>280</v>
      </c>
      <c r="AI500" s="561" t="s">
        <v>483</v>
      </c>
      <c r="AJ500" s="609" t="s">
        <v>93</v>
      </c>
      <c r="AK500" s="610">
        <v>20</v>
      </c>
      <c r="AL500" s="663">
        <v>4155</v>
      </c>
      <c r="AM500" s="612">
        <v>83100</v>
      </c>
      <c r="AN500" s="612"/>
      <c r="AO500" s="612"/>
      <c r="AP500" s="612"/>
      <c r="AQ500" s="338">
        <f t="shared" si="878"/>
        <v>1</v>
      </c>
      <c r="AR500" s="338">
        <f t="shared" si="879"/>
        <v>1</v>
      </c>
      <c r="AS500" s="338">
        <f t="shared" si="880"/>
        <v>1</v>
      </c>
      <c r="AT500" s="338">
        <f t="shared" si="881"/>
        <v>1</v>
      </c>
      <c r="AU500" s="338">
        <f t="shared" si="882"/>
        <v>1</v>
      </c>
      <c r="AV500" s="338">
        <f t="shared" si="883"/>
        <v>1</v>
      </c>
      <c r="AW500" s="341">
        <f t="shared" si="884"/>
        <v>83100</v>
      </c>
      <c r="AX500" s="340">
        <f t="shared" si="885"/>
        <v>0</v>
      </c>
      <c r="BA500" s="609" t="s">
        <v>1362</v>
      </c>
      <c r="BB500" s="609" t="s">
        <v>280</v>
      </c>
      <c r="BC500" s="561" t="s">
        <v>483</v>
      </c>
      <c r="BD500" s="609" t="s">
        <v>93</v>
      </c>
      <c r="BE500" s="610">
        <v>20</v>
      </c>
      <c r="BF500" s="663">
        <v>3531</v>
      </c>
      <c r="BG500" s="612">
        <v>70620</v>
      </c>
      <c r="BH500" s="612"/>
      <c r="BI500" s="612"/>
      <c r="BJ500" s="612"/>
      <c r="BK500" s="338">
        <f t="shared" si="886"/>
        <v>1</v>
      </c>
      <c r="BL500" s="338">
        <f t="shared" si="887"/>
        <v>1</v>
      </c>
      <c r="BM500" s="338">
        <f t="shared" si="888"/>
        <v>1</v>
      </c>
      <c r="BN500" s="338">
        <f t="shared" si="889"/>
        <v>1</v>
      </c>
      <c r="BO500" s="338">
        <f t="shared" si="890"/>
        <v>1</v>
      </c>
      <c r="BP500" s="338">
        <f t="shared" si="891"/>
        <v>1</v>
      </c>
      <c r="BQ500" s="341">
        <f t="shared" si="892"/>
        <v>70620</v>
      </c>
      <c r="BR500" s="340">
        <f t="shared" si="893"/>
        <v>0</v>
      </c>
    </row>
    <row r="501" spans="1:70" s="288" customFormat="1" ht="15.75" x14ac:dyDescent="0.2">
      <c r="A501" s="215">
        <f t="shared" si="869"/>
        <v>488</v>
      </c>
      <c r="B501" s="449" t="s">
        <v>1363</v>
      </c>
      <c r="C501" s="449" t="s">
        <v>280</v>
      </c>
      <c r="D501" s="577" t="s">
        <v>484</v>
      </c>
      <c r="E501" s="449" t="s">
        <v>93</v>
      </c>
      <c r="F501" s="450">
        <v>20</v>
      </c>
      <c r="G501" s="537"/>
      <c r="H501" s="451">
        <v>0</v>
      </c>
      <c r="I501" s="528"/>
      <c r="J501" s="528"/>
      <c r="K501" s="199"/>
      <c r="L501" s="199"/>
      <c r="M501" s="609" t="s">
        <v>1363</v>
      </c>
      <c r="N501" s="609" t="s">
        <v>280</v>
      </c>
      <c r="O501" s="561" t="s">
        <v>484</v>
      </c>
      <c r="P501" s="609" t="s">
        <v>93</v>
      </c>
      <c r="Q501" s="610">
        <v>20</v>
      </c>
      <c r="R501" s="663">
        <v>11265</v>
      </c>
      <c r="S501" s="612">
        <v>225300</v>
      </c>
      <c r="T501" s="612"/>
      <c r="U501" s="612"/>
      <c r="V501" s="612"/>
      <c r="W501" s="338">
        <f t="shared" si="903"/>
        <v>1</v>
      </c>
      <c r="X501" s="338">
        <f t="shared" si="904"/>
        <v>1</v>
      </c>
      <c r="Y501" s="338">
        <f t="shared" si="905"/>
        <v>1</v>
      </c>
      <c r="Z501" s="338">
        <f t="shared" si="906"/>
        <v>1</v>
      </c>
      <c r="AA501" s="338">
        <f t="shared" si="907"/>
        <v>1</v>
      </c>
      <c r="AB501" s="338">
        <f t="shared" si="902"/>
        <v>1</v>
      </c>
      <c r="AC501" s="341">
        <f t="shared" si="908"/>
        <v>225300</v>
      </c>
      <c r="AD501" s="340">
        <f t="shared" si="909"/>
        <v>0</v>
      </c>
      <c r="AE501" s="207"/>
      <c r="AF501" s="207"/>
      <c r="AG501" s="609" t="s">
        <v>1363</v>
      </c>
      <c r="AH501" s="609" t="s">
        <v>280</v>
      </c>
      <c r="AI501" s="561" t="s">
        <v>484</v>
      </c>
      <c r="AJ501" s="609" t="s">
        <v>93</v>
      </c>
      <c r="AK501" s="610">
        <v>20</v>
      </c>
      <c r="AL501" s="663">
        <v>7762</v>
      </c>
      <c r="AM501" s="612">
        <v>155240</v>
      </c>
      <c r="AN501" s="612"/>
      <c r="AO501" s="612"/>
      <c r="AP501" s="612"/>
      <c r="AQ501" s="338">
        <f t="shared" si="878"/>
        <v>1</v>
      </c>
      <c r="AR501" s="338">
        <f t="shared" si="879"/>
        <v>1</v>
      </c>
      <c r="AS501" s="338">
        <f t="shared" si="880"/>
        <v>1</v>
      </c>
      <c r="AT501" s="338">
        <f t="shared" si="881"/>
        <v>1</v>
      </c>
      <c r="AU501" s="338">
        <f t="shared" si="882"/>
        <v>1</v>
      </c>
      <c r="AV501" s="338">
        <f t="shared" si="883"/>
        <v>1</v>
      </c>
      <c r="AW501" s="341">
        <f t="shared" si="884"/>
        <v>155240</v>
      </c>
      <c r="AX501" s="340">
        <f t="shared" si="885"/>
        <v>0</v>
      </c>
      <c r="BA501" s="609" t="s">
        <v>1363</v>
      </c>
      <c r="BB501" s="609" t="s">
        <v>280</v>
      </c>
      <c r="BC501" s="561" t="s">
        <v>484</v>
      </c>
      <c r="BD501" s="609" t="s">
        <v>93</v>
      </c>
      <c r="BE501" s="610">
        <v>20</v>
      </c>
      <c r="BF501" s="663">
        <v>7877</v>
      </c>
      <c r="BG501" s="612">
        <v>157540</v>
      </c>
      <c r="BH501" s="612"/>
      <c r="BI501" s="612"/>
      <c r="BJ501" s="612"/>
      <c r="BK501" s="338">
        <f t="shared" si="886"/>
        <v>1</v>
      </c>
      <c r="BL501" s="338">
        <f t="shared" si="887"/>
        <v>1</v>
      </c>
      <c r="BM501" s="338">
        <f t="shared" si="888"/>
        <v>1</v>
      </c>
      <c r="BN501" s="338">
        <f t="shared" si="889"/>
        <v>1</v>
      </c>
      <c r="BO501" s="338">
        <f t="shared" si="890"/>
        <v>1</v>
      </c>
      <c r="BP501" s="338">
        <f t="shared" si="891"/>
        <v>1</v>
      </c>
      <c r="BQ501" s="341">
        <f t="shared" si="892"/>
        <v>157540</v>
      </c>
      <c r="BR501" s="340">
        <f t="shared" si="893"/>
        <v>0</v>
      </c>
    </row>
    <row r="502" spans="1:70" s="288" customFormat="1" ht="15.75" x14ac:dyDescent="0.2">
      <c r="A502" s="215">
        <f t="shared" si="869"/>
        <v>489</v>
      </c>
      <c r="B502" s="449" t="s">
        <v>1364</v>
      </c>
      <c r="C502" s="449" t="s">
        <v>280</v>
      </c>
      <c r="D502" s="577" t="s">
        <v>485</v>
      </c>
      <c r="E502" s="449" t="s">
        <v>93</v>
      </c>
      <c r="F502" s="450">
        <v>20</v>
      </c>
      <c r="G502" s="537"/>
      <c r="H502" s="451">
        <v>0</v>
      </c>
      <c r="I502" s="528"/>
      <c r="J502" s="528"/>
      <c r="K502" s="199"/>
      <c r="L502" s="199"/>
      <c r="M502" s="609" t="s">
        <v>1364</v>
      </c>
      <c r="N502" s="609" t="s">
        <v>280</v>
      </c>
      <c r="O502" s="561" t="s">
        <v>485</v>
      </c>
      <c r="P502" s="609" t="s">
        <v>93</v>
      </c>
      <c r="Q502" s="610">
        <v>20</v>
      </c>
      <c r="R502" s="663">
        <v>16181</v>
      </c>
      <c r="S502" s="612">
        <v>323620</v>
      </c>
      <c r="T502" s="612"/>
      <c r="U502" s="612"/>
      <c r="V502" s="612"/>
      <c r="W502" s="338">
        <f t="shared" si="903"/>
        <v>1</v>
      </c>
      <c r="X502" s="338">
        <f t="shared" si="904"/>
        <v>1</v>
      </c>
      <c r="Y502" s="338">
        <f t="shared" si="905"/>
        <v>1</v>
      </c>
      <c r="Z502" s="338">
        <f t="shared" si="906"/>
        <v>1</v>
      </c>
      <c r="AA502" s="338">
        <f t="shared" si="907"/>
        <v>1</v>
      </c>
      <c r="AB502" s="338">
        <f t="shared" si="902"/>
        <v>1</v>
      </c>
      <c r="AC502" s="341">
        <f t="shared" si="908"/>
        <v>323620</v>
      </c>
      <c r="AD502" s="340">
        <f t="shared" si="909"/>
        <v>0</v>
      </c>
      <c r="AE502" s="207"/>
      <c r="AF502" s="207"/>
      <c r="AG502" s="609" t="s">
        <v>1364</v>
      </c>
      <c r="AH502" s="609" t="s">
        <v>280</v>
      </c>
      <c r="AI502" s="561" t="s">
        <v>485</v>
      </c>
      <c r="AJ502" s="609" t="s">
        <v>93</v>
      </c>
      <c r="AK502" s="610">
        <v>20</v>
      </c>
      <c r="AL502" s="663">
        <v>7545</v>
      </c>
      <c r="AM502" s="612">
        <v>150900</v>
      </c>
      <c r="AN502" s="612"/>
      <c r="AO502" s="612"/>
      <c r="AP502" s="612"/>
      <c r="AQ502" s="338">
        <f t="shared" si="878"/>
        <v>1</v>
      </c>
      <c r="AR502" s="338">
        <f t="shared" si="879"/>
        <v>1</v>
      </c>
      <c r="AS502" s="338">
        <f t="shared" si="880"/>
        <v>1</v>
      </c>
      <c r="AT502" s="338">
        <f t="shared" si="881"/>
        <v>1</v>
      </c>
      <c r="AU502" s="338">
        <f t="shared" si="882"/>
        <v>1</v>
      </c>
      <c r="AV502" s="338">
        <f t="shared" si="883"/>
        <v>1</v>
      </c>
      <c r="AW502" s="341">
        <f t="shared" si="884"/>
        <v>150900</v>
      </c>
      <c r="AX502" s="340">
        <f t="shared" si="885"/>
        <v>0</v>
      </c>
      <c r="BA502" s="609" t="s">
        <v>1364</v>
      </c>
      <c r="BB502" s="609" t="s">
        <v>280</v>
      </c>
      <c r="BC502" s="561" t="s">
        <v>485</v>
      </c>
      <c r="BD502" s="609" t="s">
        <v>93</v>
      </c>
      <c r="BE502" s="610">
        <v>20</v>
      </c>
      <c r="BF502" s="663">
        <v>12703</v>
      </c>
      <c r="BG502" s="612">
        <v>254060</v>
      </c>
      <c r="BH502" s="612"/>
      <c r="BI502" s="612"/>
      <c r="BJ502" s="612"/>
      <c r="BK502" s="338">
        <f t="shared" si="886"/>
        <v>1</v>
      </c>
      <c r="BL502" s="338">
        <f t="shared" si="887"/>
        <v>1</v>
      </c>
      <c r="BM502" s="338">
        <f t="shared" si="888"/>
        <v>1</v>
      </c>
      <c r="BN502" s="338">
        <f t="shared" si="889"/>
        <v>1</v>
      </c>
      <c r="BO502" s="338">
        <f t="shared" si="890"/>
        <v>1</v>
      </c>
      <c r="BP502" s="338">
        <f t="shared" si="891"/>
        <v>1</v>
      </c>
      <c r="BQ502" s="341">
        <f t="shared" si="892"/>
        <v>254060</v>
      </c>
      <c r="BR502" s="340">
        <f t="shared" si="893"/>
        <v>0</v>
      </c>
    </row>
    <row r="503" spans="1:70" s="288" customFormat="1" ht="15.75" x14ac:dyDescent="0.2">
      <c r="A503" s="215">
        <f t="shared" si="869"/>
        <v>490</v>
      </c>
      <c r="B503" s="449" t="s">
        <v>1365</v>
      </c>
      <c r="C503" s="449" t="s">
        <v>280</v>
      </c>
      <c r="D503" s="577" t="s">
        <v>486</v>
      </c>
      <c r="E503" s="449" t="s">
        <v>93</v>
      </c>
      <c r="F503" s="450">
        <v>20</v>
      </c>
      <c r="G503" s="537"/>
      <c r="H503" s="451">
        <v>0</v>
      </c>
      <c r="I503" s="528"/>
      <c r="J503" s="528"/>
      <c r="K503" s="199"/>
      <c r="L503" s="199"/>
      <c r="M503" s="609" t="s">
        <v>1365</v>
      </c>
      <c r="N503" s="609" t="s">
        <v>280</v>
      </c>
      <c r="O503" s="561" t="s">
        <v>486</v>
      </c>
      <c r="P503" s="609" t="s">
        <v>93</v>
      </c>
      <c r="Q503" s="610">
        <v>20</v>
      </c>
      <c r="R503" s="663">
        <v>16683</v>
      </c>
      <c r="S503" s="612">
        <v>333660</v>
      </c>
      <c r="T503" s="612"/>
      <c r="U503" s="612"/>
      <c r="V503" s="612"/>
      <c r="W503" s="338">
        <f t="shared" si="903"/>
        <v>1</v>
      </c>
      <c r="X503" s="338">
        <f t="shared" si="904"/>
        <v>1</v>
      </c>
      <c r="Y503" s="338">
        <f t="shared" si="905"/>
        <v>1</v>
      </c>
      <c r="Z503" s="338">
        <f t="shared" si="906"/>
        <v>1</v>
      </c>
      <c r="AA503" s="338">
        <f t="shared" si="907"/>
        <v>1</v>
      </c>
      <c r="AB503" s="338">
        <f t="shared" si="902"/>
        <v>1</v>
      </c>
      <c r="AC503" s="341">
        <f t="shared" si="908"/>
        <v>333660</v>
      </c>
      <c r="AD503" s="340">
        <f t="shared" si="909"/>
        <v>0</v>
      </c>
      <c r="AE503" s="207"/>
      <c r="AF503" s="207"/>
      <c r="AG503" s="609" t="s">
        <v>1365</v>
      </c>
      <c r="AH503" s="609" t="s">
        <v>280</v>
      </c>
      <c r="AI503" s="561" t="s">
        <v>486</v>
      </c>
      <c r="AJ503" s="609" t="s">
        <v>93</v>
      </c>
      <c r="AK503" s="610">
        <v>20</v>
      </c>
      <c r="AL503" s="663">
        <v>14118</v>
      </c>
      <c r="AM503" s="612">
        <v>282360</v>
      </c>
      <c r="AN503" s="612"/>
      <c r="AO503" s="612"/>
      <c r="AP503" s="612"/>
      <c r="AQ503" s="338">
        <f t="shared" si="878"/>
        <v>1</v>
      </c>
      <c r="AR503" s="338">
        <f t="shared" si="879"/>
        <v>1</v>
      </c>
      <c r="AS503" s="338">
        <f t="shared" si="880"/>
        <v>1</v>
      </c>
      <c r="AT503" s="338">
        <f t="shared" si="881"/>
        <v>1</v>
      </c>
      <c r="AU503" s="338">
        <f t="shared" si="882"/>
        <v>1</v>
      </c>
      <c r="AV503" s="338">
        <f t="shared" si="883"/>
        <v>1</v>
      </c>
      <c r="AW503" s="341">
        <f t="shared" si="884"/>
        <v>282360</v>
      </c>
      <c r="AX503" s="340">
        <f t="shared" si="885"/>
        <v>0</v>
      </c>
      <c r="BA503" s="609" t="s">
        <v>1365</v>
      </c>
      <c r="BB503" s="609" t="s">
        <v>280</v>
      </c>
      <c r="BC503" s="561" t="s">
        <v>486</v>
      </c>
      <c r="BD503" s="609" t="s">
        <v>93</v>
      </c>
      <c r="BE503" s="610">
        <v>20</v>
      </c>
      <c r="BF503" s="663">
        <v>12960</v>
      </c>
      <c r="BG503" s="612">
        <v>259200</v>
      </c>
      <c r="BH503" s="612"/>
      <c r="BI503" s="612"/>
      <c r="BJ503" s="612"/>
      <c r="BK503" s="338">
        <f t="shared" si="886"/>
        <v>1</v>
      </c>
      <c r="BL503" s="338">
        <f t="shared" si="887"/>
        <v>1</v>
      </c>
      <c r="BM503" s="338">
        <f t="shared" si="888"/>
        <v>1</v>
      </c>
      <c r="BN503" s="338">
        <f t="shared" si="889"/>
        <v>1</v>
      </c>
      <c r="BO503" s="338">
        <f t="shared" si="890"/>
        <v>1</v>
      </c>
      <c r="BP503" s="338">
        <f t="shared" si="891"/>
        <v>1</v>
      </c>
      <c r="BQ503" s="341">
        <f t="shared" si="892"/>
        <v>259200</v>
      </c>
      <c r="BR503" s="340">
        <f t="shared" si="893"/>
        <v>0</v>
      </c>
    </row>
    <row r="504" spans="1:70" s="288" customFormat="1" ht="15.75" x14ac:dyDescent="0.2">
      <c r="A504" s="215">
        <f t="shared" si="869"/>
        <v>491</v>
      </c>
      <c r="B504" s="449" t="s">
        <v>1366</v>
      </c>
      <c r="C504" s="449" t="s">
        <v>280</v>
      </c>
      <c r="D504" s="577" t="s">
        <v>487</v>
      </c>
      <c r="E504" s="449" t="s">
        <v>93</v>
      </c>
      <c r="F504" s="450">
        <v>20</v>
      </c>
      <c r="G504" s="537"/>
      <c r="H504" s="451">
        <v>0</v>
      </c>
      <c r="I504" s="528"/>
      <c r="J504" s="528"/>
      <c r="K504" s="199"/>
      <c r="L504" s="199"/>
      <c r="M504" s="609" t="s">
        <v>1366</v>
      </c>
      <c r="N504" s="609" t="s">
        <v>280</v>
      </c>
      <c r="O504" s="561" t="s">
        <v>487</v>
      </c>
      <c r="P504" s="609" t="s">
        <v>93</v>
      </c>
      <c r="Q504" s="610">
        <v>20</v>
      </c>
      <c r="R504" s="663">
        <v>45294</v>
      </c>
      <c r="S504" s="612">
        <v>905880</v>
      </c>
      <c r="T504" s="612"/>
      <c r="U504" s="612"/>
      <c r="V504" s="612"/>
      <c r="W504" s="338">
        <f t="shared" si="903"/>
        <v>1</v>
      </c>
      <c r="X504" s="338">
        <f t="shared" si="904"/>
        <v>1</v>
      </c>
      <c r="Y504" s="338">
        <f t="shared" si="905"/>
        <v>1</v>
      </c>
      <c r="Z504" s="338">
        <f t="shared" si="906"/>
        <v>1</v>
      </c>
      <c r="AA504" s="338">
        <f t="shared" si="907"/>
        <v>1</v>
      </c>
      <c r="AB504" s="338">
        <f t="shared" si="902"/>
        <v>1</v>
      </c>
      <c r="AC504" s="341">
        <f t="shared" si="908"/>
        <v>905880</v>
      </c>
      <c r="AD504" s="340">
        <f t="shared" si="909"/>
        <v>0</v>
      </c>
      <c r="AE504" s="207"/>
      <c r="AF504" s="207"/>
      <c r="AG504" s="609" t="s">
        <v>1366</v>
      </c>
      <c r="AH504" s="609" t="s">
        <v>280</v>
      </c>
      <c r="AI504" s="561" t="s">
        <v>487</v>
      </c>
      <c r="AJ504" s="609" t="s">
        <v>93</v>
      </c>
      <c r="AK504" s="610">
        <v>20</v>
      </c>
      <c r="AL504" s="663">
        <v>14118</v>
      </c>
      <c r="AM504" s="612">
        <v>282360</v>
      </c>
      <c r="AN504" s="612"/>
      <c r="AO504" s="612"/>
      <c r="AP504" s="612"/>
      <c r="AQ504" s="338">
        <f t="shared" si="878"/>
        <v>1</v>
      </c>
      <c r="AR504" s="338">
        <f t="shared" si="879"/>
        <v>1</v>
      </c>
      <c r="AS504" s="338">
        <f t="shared" si="880"/>
        <v>1</v>
      </c>
      <c r="AT504" s="338">
        <f t="shared" si="881"/>
        <v>1</v>
      </c>
      <c r="AU504" s="338">
        <f t="shared" si="882"/>
        <v>1</v>
      </c>
      <c r="AV504" s="338">
        <f t="shared" si="883"/>
        <v>1</v>
      </c>
      <c r="AW504" s="341">
        <f t="shared" si="884"/>
        <v>282360</v>
      </c>
      <c r="AX504" s="340">
        <f t="shared" si="885"/>
        <v>0</v>
      </c>
      <c r="BA504" s="609" t="s">
        <v>1366</v>
      </c>
      <c r="BB504" s="609" t="s">
        <v>280</v>
      </c>
      <c r="BC504" s="561" t="s">
        <v>487</v>
      </c>
      <c r="BD504" s="609" t="s">
        <v>93</v>
      </c>
      <c r="BE504" s="610">
        <v>20</v>
      </c>
      <c r="BF504" s="663">
        <v>53063</v>
      </c>
      <c r="BG504" s="612">
        <v>1061260</v>
      </c>
      <c r="BH504" s="612"/>
      <c r="BI504" s="612"/>
      <c r="BJ504" s="612"/>
      <c r="BK504" s="338">
        <f t="shared" si="886"/>
        <v>1</v>
      </c>
      <c r="BL504" s="338">
        <f t="shared" si="887"/>
        <v>1</v>
      </c>
      <c r="BM504" s="338">
        <f t="shared" si="888"/>
        <v>1</v>
      </c>
      <c r="BN504" s="338">
        <f t="shared" si="889"/>
        <v>1</v>
      </c>
      <c r="BO504" s="338">
        <f t="shared" si="890"/>
        <v>1</v>
      </c>
      <c r="BP504" s="338">
        <f t="shared" si="891"/>
        <v>1</v>
      </c>
      <c r="BQ504" s="341">
        <f t="shared" si="892"/>
        <v>1061260</v>
      </c>
      <c r="BR504" s="340">
        <f t="shared" si="893"/>
        <v>0</v>
      </c>
    </row>
    <row r="505" spans="1:70" s="288" customFormat="1" ht="15.75" x14ac:dyDescent="0.2">
      <c r="A505" s="215">
        <f t="shared" si="869"/>
        <v>492</v>
      </c>
      <c r="B505" s="449" t="s">
        <v>1367</v>
      </c>
      <c r="C505" s="449" t="s">
        <v>280</v>
      </c>
      <c r="D505" s="577" t="s">
        <v>488</v>
      </c>
      <c r="E505" s="449" t="s">
        <v>93</v>
      </c>
      <c r="F505" s="450">
        <v>20</v>
      </c>
      <c r="G505" s="537"/>
      <c r="H505" s="451">
        <v>0</v>
      </c>
      <c r="I505" s="528"/>
      <c r="J505" s="528"/>
      <c r="K505" s="199"/>
      <c r="L505" s="199"/>
      <c r="M505" s="609" t="s">
        <v>1367</v>
      </c>
      <c r="N505" s="609" t="s">
        <v>280</v>
      </c>
      <c r="O505" s="561" t="s">
        <v>488</v>
      </c>
      <c r="P505" s="609" t="s">
        <v>93</v>
      </c>
      <c r="Q505" s="610">
        <v>20</v>
      </c>
      <c r="R505" s="663">
        <v>13981</v>
      </c>
      <c r="S505" s="612">
        <v>279620</v>
      </c>
      <c r="T505" s="612"/>
      <c r="U505" s="612"/>
      <c r="V505" s="612"/>
      <c r="W505" s="338">
        <f t="shared" si="903"/>
        <v>1</v>
      </c>
      <c r="X505" s="338">
        <f t="shared" si="904"/>
        <v>1</v>
      </c>
      <c r="Y505" s="338">
        <f t="shared" si="905"/>
        <v>1</v>
      </c>
      <c r="Z505" s="338">
        <f t="shared" si="906"/>
        <v>1</v>
      </c>
      <c r="AA505" s="338">
        <f t="shared" si="907"/>
        <v>1</v>
      </c>
      <c r="AB505" s="338">
        <f t="shared" si="902"/>
        <v>1</v>
      </c>
      <c r="AC505" s="341">
        <f t="shared" si="908"/>
        <v>279620</v>
      </c>
      <c r="AD505" s="340">
        <f t="shared" si="909"/>
        <v>0</v>
      </c>
      <c r="AE505" s="207"/>
      <c r="AF505" s="207"/>
      <c r="AG505" s="609" t="s">
        <v>1367</v>
      </c>
      <c r="AH505" s="609" t="s">
        <v>280</v>
      </c>
      <c r="AI505" s="561" t="s">
        <v>488</v>
      </c>
      <c r="AJ505" s="609" t="s">
        <v>93</v>
      </c>
      <c r="AK505" s="610">
        <v>20</v>
      </c>
      <c r="AL505" s="663">
        <v>8888</v>
      </c>
      <c r="AM505" s="612">
        <v>177760</v>
      </c>
      <c r="AN505" s="612"/>
      <c r="AO505" s="612"/>
      <c r="AP505" s="612"/>
      <c r="AQ505" s="338">
        <f t="shared" si="878"/>
        <v>1</v>
      </c>
      <c r="AR505" s="338">
        <f t="shared" si="879"/>
        <v>1</v>
      </c>
      <c r="AS505" s="338">
        <f t="shared" si="880"/>
        <v>1</v>
      </c>
      <c r="AT505" s="338">
        <f t="shared" si="881"/>
        <v>1</v>
      </c>
      <c r="AU505" s="338">
        <f t="shared" si="882"/>
        <v>1</v>
      </c>
      <c r="AV505" s="338">
        <f t="shared" si="883"/>
        <v>1</v>
      </c>
      <c r="AW505" s="341">
        <f t="shared" si="884"/>
        <v>177760</v>
      </c>
      <c r="AX505" s="340">
        <f t="shared" si="885"/>
        <v>0</v>
      </c>
      <c r="BA505" s="609" t="s">
        <v>1367</v>
      </c>
      <c r="BB505" s="609" t="s">
        <v>280</v>
      </c>
      <c r="BC505" s="561" t="s">
        <v>488</v>
      </c>
      <c r="BD505" s="609" t="s">
        <v>93</v>
      </c>
      <c r="BE505" s="610">
        <v>20</v>
      </c>
      <c r="BF505" s="663">
        <v>17018</v>
      </c>
      <c r="BG505" s="612">
        <v>340360</v>
      </c>
      <c r="BH505" s="612"/>
      <c r="BI505" s="612"/>
      <c r="BJ505" s="612"/>
      <c r="BK505" s="338">
        <f t="shared" si="886"/>
        <v>1</v>
      </c>
      <c r="BL505" s="338">
        <f t="shared" si="887"/>
        <v>1</v>
      </c>
      <c r="BM505" s="338">
        <f t="shared" si="888"/>
        <v>1</v>
      </c>
      <c r="BN505" s="338">
        <f t="shared" si="889"/>
        <v>1</v>
      </c>
      <c r="BO505" s="338">
        <f t="shared" si="890"/>
        <v>1</v>
      </c>
      <c r="BP505" s="338">
        <f t="shared" si="891"/>
        <v>1</v>
      </c>
      <c r="BQ505" s="341">
        <f t="shared" si="892"/>
        <v>340360</v>
      </c>
      <c r="BR505" s="340">
        <f t="shared" si="893"/>
        <v>0</v>
      </c>
    </row>
    <row r="506" spans="1:70" s="288" customFormat="1" ht="15.75" x14ac:dyDescent="0.2">
      <c r="A506" s="215">
        <f t="shared" si="869"/>
        <v>493</v>
      </c>
      <c r="B506" s="449" t="s">
        <v>1368</v>
      </c>
      <c r="C506" s="449" t="s">
        <v>280</v>
      </c>
      <c r="D506" s="577" t="s">
        <v>489</v>
      </c>
      <c r="E506" s="449" t="s">
        <v>93</v>
      </c>
      <c r="F506" s="450">
        <v>20</v>
      </c>
      <c r="G506" s="537"/>
      <c r="H506" s="451">
        <v>0</v>
      </c>
      <c r="I506" s="528"/>
      <c r="J506" s="528"/>
      <c r="K506" s="199"/>
      <c r="L506" s="199"/>
      <c r="M506" s="609" t="s">
        <v>1368</v>
      </c>
      <c r="N506" s="609" t="s">
        <v>280</v>
      </c>
      <c r="O506" s="561" t="s">
        <v>489</v>
      </c>
      <c r="P506" s="609" t="s">
        <v>93</v>
      </c>
      <c r="Q506" s="610">
        <v>20</v>
      </c>
      <c r="R506" s="663">
        <v>22920</v>
      </c>
      <c r="S506" s="612">
        <v>458400</v>
      </c>
      <c r="T506" s="612"/>
      <c r="U506" s="612"/>
      <c r="V506" s="612"/>
      <c r="W506" s="338">
        <f t="shared" si="903"/>
        <v>1</v>
      </c>
      <c r="X506" s="338">
        <f t="shared" si="904"/>
        <v>1</v>
      </c>
      <c r="Y506" s="338">
        <f t="shared" si="905"/>
        <v>1</v>
      </c>
      <c r="Z506" s="338">
        <f t="shared" si="906"/>
        <v>1</v>
      </c>
      <c r="AA506" s="338">
        <f t="shared" si="907"/>
        <v>1</v>
      </c>
      <c r="AB506" s="338">
        <f t="shared" si="902"/>
        <v>1</v>
      </c>
      <c r="AC506" s="341">
        <f t="shared" si="908"/>
        <v>458400</v>
      </c>
      <c r="AD506" s="340">
        <f t="shared" si="909"/>
        <v>0</v>
      </c>
      <c r="AE506" s="207"/>
      <c r="AF506" s="207"/>
      <c r="AG506" s="609" t="s">
        <v>1368</v>
      </c>
      <c r="AH506" s="609" t="s">
        <v>280</v>
      </c>
      <c r="AI506" s="561" t="s">
        <v>489</v>
      </c>
      <c r="AJ506" s="609" t="s">
        <v>93</v>
      </c>
      <c r="AK506" s="610">
        <v>20</v>
      </c>
      <c r="AL506" s="663">
        <v>19363</v>
      </c>
      <c r="AM506" s="612">
        <v>387260</v>
      </c>
      <c r="AN506" s="612"/>
      <c r="AO506" s="612"/>
      <c r="AP506" s="612"/>
      <c r="AQ506" s="338">
        <f t="shared" si="878"/>
        <v>1</v>
      </c>
      <c r="AR506" s="338">
        <f t="shared" si="879"/>
        <v>1</v>
      </c>
      <c r="AS506" s="338">
        <f t="shared" si="880"/>
        <v>1</v>
      </c>
      <c r="AT506" s="338">
        <f t="shared" si="881"/>
        <v>1</v>
      </c>
      <c r="AU506" s="338">
        <f t="shared" si="882"/>
        <v>1</v>
      </c>
      <c r="AV506" s="338">
        <f t="shared" si="883"/>
        <v>1</v>
      </c>
      <c r="AW506" s="341">
        <f t="shared" si="884"/>
        <v>387260</v>
      </c>
      <c r="AX506" s="340">
        <f t="shared" si="885"/>
        <v>0</v>
      </c>
      <c r="BA506" s="609" t="s">
        <v>1368</v>
      </c>
      <c r="BB506" s="609" t="s">
        <v>280</v>
      </c>
      <c r="BC506" s="561" t="s">
        <v>489</v>
      </c>
      <c r="BD506" s="609" t="s">
        <v>93</v>
      </c>
      <c r="BE506" s="610">
        <v>20</v>
      </c>
      <c r="BF506" s="663">
        <v>21211</v>
      </c>
      <c r="BG506" s="612">
        <v>424220</v>
      </c>
      <c r="BH506" s="612"/>
      <c r="BI506" s="612"/>
      <c r="BJ506" s="612"/>
      <c r="BK506" s="338">
        <f t="shared" si="886"/>
        <v>1</v>
      </c>
      <c r="BL506" s="338">
        <f t="shared" si="887"/>
        <v>1</v>
      </c>
      <c r="BM506" s="338">
        <f t="shared" si="888"/>
        <v>1</v>
      </c>
      <c r="BN506" s="338">
        <f t="shared" si="889"/>
        <v>1</v>
      </c>
      <c r="BO506" s="338">
        <f t="shared" si="890"/>
        <v>1</v>
      </c>
      <c r="BP506" s="338">
        <f t="shared" si="891"/>
        <v>1</v>
      </c>
      <c r="BQ506" s="341">
        <f t="shared" si="892"/>
        <v>424220</v>
      </c>
      <c r="BR506" s="340">
        <f t="shared" si="893"/>
        <v>0</v>
      </c>
    </row>
    <row r="507" spans="1:70" s="288" customFormat="1" ht="15.75" x14ac:dyDescent="0.2">
      <c r="A507" s="215">
        <f t="shared" ref="A507:A570" si="910">+A506+1</f>
        <v>494</v>
      </c>
      <c r="B507" s="449" t="s">
        <v>1369</v>
      </c>
      <c r="C507" s="449" t="s">
        <v>280</v>
      </c>
      <c r="D507" s="577" t="s">
        <v>490</v>
      </c>
      <c r="E507" s="449" t="s">
        <v>93</v>
      </c>
      <c r="F507" s="450">
        <v>20</v>
      </c>
      <c r="G507" s="537"/>
      <c r="H507" s="451">
        <v>0</v>
      </c>
      <c r="I507" s="528"/>
      <c r="J507" s="528"/>
      <c r="K507" s="199"/>
      <c r="L507" s="199"/>
      <c r="M507" s="609" t="s">
        <v>1369</v>
      </c>
      <c r="N507" s="609" t="s">
        <v>280</v>
      </c>
      <c r="O507" s="561" t="s">
        <v>490</v>
      </c>
      <c r="P507" s="609" t="s">
        <v>93</v>
      </c>
      <c r="Q507" s="610">
        <v>20</v>
      </c>
      <c r="R507" s="663">
        <v>31000</v>
      </c>
      <c r="S507" s="612">
        <v>620000</v>
      </c>
      <c r="T507" s="612"/>
      <c r="U507" s="612"/>
      <c r="V507" s="612"/>
      <c r="W507" s="338">
        <f t="shared" si="903"/>
        <v>1</v>
      </c>
      <c r="X507" s="338">
        <f t="shared" si="904"/>
        <v>1</v>
      </c>
      <c r="Y507" s="338">
        <f t="shared" si="905"/>
        <v>1</v>
      </c>
      <c r="Z507" s="338">
        <f t="shared" si="906"/>
        <v>1</v>
      </c>
      <c r="AA507" s="338">
        <f t="shared" si="907"/>
        <v>1</v>
      </c>
      <c r="AB507" s="338">
        <f t="shared" si="902"/>
        <v>1</v>
      </c>
      <c r="AC507" s="341">
        <f t="shared" si="908"/>
        <v>620000</v>
      </c>
      <c r="AD507" s="340">
        <f t="shared" si="909"/>
        <v>0</v>
      </c>
      <c r="AE507" s="207"/>
      <c r="AF507" s="207"/>
      <c r="AG507" s="609" t="s">
        <v>1369</v>
      </c>
      <c r="AH507" s="609" t="s">
        <v>280</v>
      </c>
      <c r="AI507" s="561" t="s">
        <v>490</v>
      </c>
      <c r="AJ507" s="609" t="s">
        <v>93</v>
      </c>
      <c r="AK507" s="610">
        <v>20</v>
      </c>
      <c r="AL507" s="663">
        <v>33133</v>
      </c>
      <c r="AM507" s="612">
        <v>662660</v>
      </c>
      <c r="AN507" s="612"/>
      <c r="AO507" s="612"/>
      <c r="AP507" s="612"/>
      <c r="AQ507" s="338">
        <f t="shared" si="878"/>
        <v>1</v>
      </c>
      <c r="AR507" s="338">
        <f t="shared" si="879"/>
        <v>1</v>
      </c>
      <c r="AS507" s="338">
        <f t="shared" si="880"/>
        <v>1</v>
      </c>
      <c r="AT507" s="338">
        <f t="shared" si="881"/>
        <v>1</v>
      </c>
      <c r="AU507" s="338">
        <f t="shared" si="882"/>
        <v>1</v>
      </c>
      <c r="AV507" s="338">
        <f t="shared" si="883"/>
        <v>1</v>
      </c>
      <c r="AW507" s="341">
        <f t="shared" si="884"/>
        <v>662660</v>
      </c>
      <c r="AX507" s="340">
        <f t="shared" si="885"/>
        <v>0</v>
      </c>
      <c r="BA507" s="609" t="s">
        <v>1369</v>
      </c>
      <c r="BB507" s="609" t="s">
        <v>280</v>
      </c>
      <c r="BC507" s="561" t="s">
        <v>490</v>
      </c>
      <c r="BD507" s="609" t="s">
        <v>93</v>
      </c>
      <c r="BE507" s="610">
        <v>20</v>
      </c>
      <c r="BF507" s="663">
        <v>31230</v>
      </c>
      <c r="BG507" s="612">
        <v>624600</v>
      </c>
      <c r="BH507" s="612"/>
      <c r="BI507" s="612"/>
      <c r="BJ507" s="612"/>
      <c r="BK507" s="338">
        <f t="shared" si="886"/>
        <v>1</v>
      </c>
      <c r="BL507" s="338">
        <f t="shared" si="887"/>
        <v>1</v>
      </c>
      <c r="BM507" s="338">
        <f t="shared" si="888"/>
        <v>1</v>
      </c>
      <c r="BN507" s="338">
        <f t="shared" si="889"/>
        <v>1</v>
      </c>
      <c r="BO507" s="338">
        <f t="shared" si="890"/>
        <v>1</v>
      </c>
      <c r="BP507" s="338">
        <f t="shared" si="891"/>
        <v>1</v>
      </c>
      <c r="BQ507" s="341">
        <f t="shared" si="892"/>
        <v>624600</v>
      </c>
      <c r="BR507" s="340">
        <f t="shared" si="893"/>
        <v>0</v>
      </c>
    </row>
    <row r="508" spans="1:70" s="288" customFormat="1" ht="15.75" x14ac:dyDescent="0.2">
      <c r="A508" s="215">
        <f t="shared" si="910"/>
        <v>495</v>
      </c>
      <c r="B508" s="449" t="s">
        <v>1370</v>
      </c>
      <c r="C508" s="449" t="s">
        <v>275</v>
      </c>
      <c r="D508" s="577" t="s">
        <v>491</v>
      </c>
      <c r="E508" s="449" t="s">
        <v>93</v>
      </c>
      <c r="F508" s="450">
        <v>20</v>
      </c>
      <c r="G508" s="537"/>
      <c r="H508" s="451">
        <v>0</v>
      </c>
      <c r="I508" s="528"/>
      <c r="J508" s="528"/>
      <c r="K508" s="199"/>
      <c r="L508" s="199"/>
      <c r="M508" s="609" t="s">
        <v>1370</v>
      </c>
      <c r="N508" s="609" t="s">
        <v>275</v>
      </c>
      <c r="O508" s="561" t="s">
        <v>491</v>
      </c>
      <c r="P508" s="609" t="s">
        <v>93</v>
      </c>
      <c r="Q508" s="610">
        <v>20</v>
      </c>
      <c r="R508" s="663">
        <v>65806</v>
      </c>
      <c r="S508" s="612">
        <v>1316120</v>
      </c>
      <c r="T508" s="612"/>
      <c r="U508" s="612"/>
      <c r="V508" s="612"/>
      <c r="W508" s="338">
        <f t="shared" si="903"/>
        <v>1</v>
      </c>
      <c r="X508" s="338">
        <f t="shared" si="904"/>
        <v>1</v>
      </c>
      <c r="Y508" s="338">
        <f t="shared" si="905"/>
        <v>1</v>
      </c>
      <c r="Z508" s="338">
        <f t="shared" si="906"/>
        <v>1</v>
      </c>
      <c r="AA508" s="338">
        <f t="shared" si="907"/>
        <v>1</v>
      </c>
      <c r="AB508" s="338">
        <f t="shared" si="902"/>
        <v>1</v>
      </c>
      <c r="AC508" s="341">
        <f t="shared" si="908"/>
        <v>1316120</v>
      </c>
      <c r="AD508" s="340">
        <f t="shared" si="909"/>
        <v>0</v>
      </c>
      <c r="AE508" s="207"/>
      <c r="AF508" s="207"/>
      <c r="AG508" s="609" t="s">
        <v>1370</v>
      </c>
      <c r="AH508" s="609" t="s">
        <v>275</v>
      </c>
      <c r="AI508" s="561" t="s">
        <v>491</v>
      </c>
      <c r="AJ508" s="609" t="s">
        <v>93</v>
      </c>
      <c r="AK508" s="610">
        <v>20</v>
      </c>
      <c r="AL508" s="663">
        <v>71959</v>
      </c>
      <c r="AM508" s="612">
        <v>1439180</v>
      </c>
      <c r="AN508" s="612"/>
      <c r="AO508" s="612"/>
      <c r="AP508" s="612"/>
      <c r="AQ508" s="338">
        <f t="shared" si="878"/>
        <v>1</v>
      </c>
      <c r="AR508" s="338">
        <f t="shared" si="879"/>
        <v>1</v>
      </c>
      <c r="AS508" s="338">
        <f t="shared" si="880"/>
        <v>1</v>
      </c>
      <c r="AT508" s="338">
        <f t="shared" si="881"/>
        <v>1</v>
      </c>
      <c r="AU508" s="338">
        <f t="shared" si="882"/>
        <v>1</v>
      </c>
      <c r="AV508" s="338">
        <f t="shared" si="883"/>
        <v>1</v>
      </c>
      <c r="AW508" s="341">
        <f t="shared" si="884"/>
        <v>1439180</v>
      </c>
      <c r="AX508" s="340">
        <f t="shared" si="885"/>
        <v>0</v>
      </c>
      <c r="BA508" s="609" t="s">
        <v>1370</v>
      </c>
      <c r="BB508" s="609" t="s">
        <v>275</v>
      </c>
      <c r="BC508" s="561" t="s">
        <v>491</v>
      </c>
      <c r="BD508" s="609" t="s">
        <v>93</v>
      </c>
      <c r="BE508" s="610">
        <v>20</v>
      </c>
      <c r="BF508" s="663">
        <v>65860</v>
      </c>
      <c r="BG508" s="612">
        <v>1317200</v>
      </c>
      <c r="BH508" s="612"/>
      <c r="BI508" s="612"/>
      <c r="BJ508" s="612"/>
      <c r="BK508" s="338">
        <f t="shared" si="886"/>
        <v>1</v>
      </c>
      <c r="BL508" s="338">
        <f t="shared" si="887"/>
        <v>1</v>
      </c>
      <c r="BM508" s="338">
        <f t="shared" si="888"/>
        <v>1</v>
      </c>
      <c r="BN508" s="338">
        <f t="shared" si="889"/>
        <v>1</v>
      </c>
      <c r="BO508" s="338">
        <f t="shared" si="890"/>
        <v>1</v>
      </c>
      <c r="BP508" s="338">
        <f t="shared" si="891"/>
        <v>1</v>
      </c>
      <c r="BQ508" s="341">
        <f t="shared" si="892"/>
        <v>1317200</v>
      </c>
      <c r="BR508" s="340">
        <f t="shared" si="893"/>
        <v>0</v>
      </c>
    </row>
    <row r="509" spans="1:70" s="288" customFormat="1" ht="15.75" x14ac:dyDescent="0.2">
      <c r="A509" s="215">
        <f t="shared" si="910"/>
        <v>496</v>
      </c>
      <c r="B509" s="449" t="s">
        <v>1371</v>
      </c>
      <c r="C509" s="449" t="s">
        <v>280</v>
      </c>
      <c r="D509" s="577" t="s">
        <v>492</v>
      </c>
      <c r="E509" s="449" t="s">
        <v>93</v>
      </c>
      <c r="F509" s="450">
        <v>20</v>
      </c>
      <c r="G509" s="537"/>
      <c r="H509" s="451">
        <v>0</v>
      </c>
      <c r="I509" s="528"/>
      <c r="J509" s="528"/>
      <c r="K509" s="199"/>
      <c r="L509" s="199"/>
      <c r="M509" s="609" t="s">
        <v>1371</v>
      </c>
      <c r="N509" s="609" t="s">
        <v>280</v>
      </c>
      <c r="O509" s="561" t="s">
        <v>492</v>
      </c>
      <c r="P509" s="609" t="s">
        <v>93</v>
      </c>
      <c r="Q509" s="610">
        <v>20</v>
      </c>
      <c r="R509" s="663">
        <v>5387</v>
      </c>
      <c r="S509" s="612">
        <v>107740</v>
      </c>
      <c r="T509" s="612"/>
      <c r="U509" s="612"/>
      <c r="V509" s="612"/>
      <c r="W509" s="338">
        <f t="shared" si="903"/>
        <v>1</v>
      </c>
      <c r="X509" s="338">
        <f t="shared" si="904"/>
        <v>1</v>
      </c>
      <c r="Y509" s="338">
        <f t="shared" si="905"/>
        <v>1</v>
      </c>
      <c r="Z509" s="338">
        <f t="shared" si="906"/>
        <v>1</v>
      </c>
      <c r="AA509" s="338">
        <f t="shared" si="907"/>
        <v>1</v>
      </c>
      <c r="AB509" s="338">
        <f t="shared" si="902"/>
        <v>1</v>
      </c>
      <c r="AC509" s="341">
        <f t="shared" si="908"/>
        <v>107740</v>
      </c>
      <c r="AD509" s="340">
        <f t="shared" si="909"/>
        <v>0</v>
      </c>
      <c r="AE509" s="207"/>
      <c r="AF509" s="207"/>
      <c r="AG509" s="609" t="s">
        <v>1371</v>
      </c>
      <c r="AH509" s="609" t="s">
        <v>280</v>
      </c>
      <c r="AI509" s="561" t="s">
        <v>492</v>
      </c>
      <c r="AJ509" s="609" t="s">
        <v>93</v>
      </c>
      <c r="AK509" s="610">
        <v>20</v>
      </c>
      <c r="AL509" s="663">
        <v>2445</v>
      </c>
      <c r="AM509" s="612">
        <v>48900</v>
      </c>
      <c r="AN509" s="612"/>
      <c r="AO509" s="612"/>
      <c r="AP509" s="612"/>
      <c r="AQ509" s="338">
        <f t="shared" si="878"/>
        <v>1</v>
      </c>
      <c r="AR509" s="338">
        <f t="shared" si="879"/>
        <v>1</v>
      </c>
      <c r="AS509" s="338">
        <f t="shared" si="880"/>
        <v>1</v>
      </c>
      <c r="AT509" s="338">
        <f t="shared" si="881"/>
        <v>1</v>
      </c>
      <c r="AU509" s="338">
        <f t="shared" si="882"/>
        <v>1</v>
      </c>
      <c r="AV509" s="338">
        <f t="shared" si="883"/>
        <v>1</v>
      </c>
      <c r="AW509" s="341">
        <f t="shared" si="884"/>
        <v>48900</v>
      </c>
      <c r="AX509" s="340">
        <f t="shared" si="885"/>
        <v>0</v>
      </c>
      <c r="BA509" s="609" t="s">
        <v>1371</v>
      </c>
      <c r="BB509" s="609" t="s">
        <v>280</v>
      </c>
      <c r="BC509" s="561" t="s">
        <v>492</v>
      </c>
      <c r="BD509" s="609" t="s">
        <v>93</v>
      </c>
      <c r="BE509" s="610">
        <v>20</v>
      </c>
      <c r="BF509" s="663">
        <v>1327</v>
      </c>
      <c r="BG509" s="612">
        <v>26540</v>
      </c>
      <c r="BH509" s="612"/>
      <c r="BI509" s="612"/>
      <c r="BJ509" s="612"/>
      <c r="BK509" s="338">
        <f t="shared" si="886"/>
        <v>1</v>
      </c>
      <c r="BL509" s="338">
        <f t="shared" si="887"/>
        <v>1</v>
      </c>
      <c r="BM509" s="338">
        <f t="shared" si="888"/>
        <v>1</v>
      </c>
      <c r="BN509" s="338">
        <f t="shared" si="889"/>
        <v>1</v>
      </c>
      <c r="BO509" s="338">
        <f t="shared" si="890"/>
        <v>1</v>
      </c>
      <c r="BP509" s="338">
        <f t="shared" si="891"/>
        <v>1</v>
      </c>
      <c r="BQ509" s="341">
        <f t="shared" si="892"/>
        <v>26540</v>
      </c>
      <c r="BR509" s="340">
        <f t="shared" si="893"/>
        <v>0</v>
      </c>
    </row>
    <row r="510" spans="1:70" s="288" customFormat="1" ht="15.75" x14ac:dyDescent="0.2">
      <c r="A510" s="215">
        <f t="shared" si="910"/>
        <v>497</v>
      </c>
      <c r="B510" s="449" t="s">
        <v>1372</v>
      </c>
      <c r="C510" s="449" t="s">
        <v>280</v>
      </c>
      <c r="D510" s="577" t="s">
        <v>493</v>
      </c>
      <c r="E510" s="449" t="s">
        <v>93</v>
      </c>
      <c r="F510" s="450">
        <v>20</v>
      </c>
      <c r="G510" s="537"/>
      <c r="H510" s="451">
        <v>0</v>
      </c>
      <c r="I510" s="528"/>
      <c r="J510" s="528"/>
      <c r="K510" s="199"/>
      <c r="L510" s="199"/>
      <c r="M510" s="609" t="s">
        <v>1372</v>
      </c>
      <c r="N510" s="609" t="s">
        <v>280</v>
      </c>
      <c r="O510" s="561" t="s">
        <v>493</v>
      </c>
      <c r="P510" s="609" t="s">
        <v>93</v>
      </c>
      <c r="Q510" s="610">
        <v>20</v>
      </c>
      <c r="R510" s="663">
        <v>6157</v>
      </c>
      <c r="S510" s="612">
        <v>123140</v>
      </c>
      <c r="T510" s="612"/>
      <c r="U510" s="612"/>
      <c r="V510" s="612"/>
      <c r="W510" s="338">
        <f t="shared" si="903"/>
        <v>1</v>
      </c>
      <c r="X510" s="338">
        <f t="shared" si="904"/>
        <v>1</v>
      </c>
      <c r="Y510" s="338">
        <f t="shared" si="905"/>
        <v>1</v>
      </c>
      <c r="Z510" s="338">
        <f t="shared" si="906"/>
        <v>1</v>
      </c>
      <c r="AA510" s="338">
        <f t="shared" si="907"/>
        <v>1</v>
      </c>
      <c r="AB510" s="338">
        <f t="shared" si="902"/>
        <v>1</v>
      </c>
      <c r="AC510" s="341">
        <f t="shared" si="908"/>
        <v>123140</v>
      </c>
      <c r="AD510" s="340">
        <f t="shared" si="909"/>
        <v>0</v>
      </c>
      <c r="AE510" s="207"/>
      <c r="AF510" s="207"/>
      <c r="AG510" s="609" t="s">
        <v>1372</v>
      </c>
      <c r="AH510" s="609" t="s">
        <v>280</v>
      </c>
      <c r="AI510" s="561" t="s">
        <v>493</v>
      </c>
      <c r="AJ510" s="609" t="s">
        <v>93</v>
      </c>
      <c r="AK510" s="610">
        <v>20</v>
      </c>
      <c r="AL510" s="663">
        <v>2743</v>
      </c>
      <c r="AM510" s="612">
        <v>54860</v>
      </c>
      <c r="AN510" s="612"/>
      <c r="AO510" s="612"/>
      <c r="AP510" s="612"/>
      <c r="AQ510" s="338">
        <f t="shared" si="878"/>
        <v>1</v>
      </c>
      <c r="AR510" s="338">
        <f t="shared" si="879"/>
        <v>1</v>
      </c>
      <c r="AS510" s="338">
        <f t="shared" si="880"/>
        <v>1</v>
      </c>
      <c r="AT510" s="338">
        <f t="shared" si="881"/>
        <v>1</v>
      </c>
      <c r="AU510" s="338">
        <f t="shared" si="882"/>
        <v>1</v>
      </c>
      <c r="AV510" s="338">
        <f t="shared" si="883"/>
        <v>1</v>
      </c>
      <c r="AW510" s="341">
        <f t="shared" si="884"/>
        <v>54860</v>
      </c>
      <c r="AX510" s="340">
        <f t="shared" si="885"/>
        <v>0</v>
      </c>
      <c r="BA510" s="609" t="s">
        <v>1372</v>
      </c>
      <c r="BB510" s="609" t="s">
        <v>280</v>
      </c>
      <c r="BC510" s="561" t="s">
        <v>493</v>
      </c>
      <c r="BD510" s="609" t="s">
        <v>93</v>
      </c>
      <c r="BE510" s="610">
        <v>20</v>
      </c>
      <c r="BF510" s="663">
        <v>1741</v>
      </c>
      <c r="BG510" s="612">
        <v>34820</v>
      </c>
      <c r="BH510" s="612"/>
      <c r="BI510" s="612"/>
      <c r="BJ510" s="612"/>
      <c r="BK510" s="338">
        <f t="shared" si="886"/>
        <v>1</v>
      </c>
      <c r="BL510" s="338">
        <f t="shared" si="887"/>
        <v>1</v>
      </c>
      <c r="BM510" s="338">
        <f t="shared" si="888"/>
        <v>1</v>
      </c>
      <c r="BN510" s="338">
        <f t="shared" si="889"/>
        <v>1</v>
      </c>
      <c r="BO510" s="338">
        <f t="shared" si="890"/>
        <v>1</v>
      </c>
      <c r="BP510" s="338">
        <f t="shared" si="891"/>
        <v>1</v>
      </c>
      <c r="BQ510" s="341">
        <f t="shared" si="892"/>
        <v>34820</v>
      </c>
      <c r="BR510" s="340">
        <f t="shared" si="893"/>
        <v>0</v>
      </c>
    </row>
    <row r="511" spans="1:70" s="288" customFormat="1" ht="15.75" x14ac:dyDescent="0.2">
      <c r="A511" s="215">
        <f t="shared" si="910"/>
        <v>498</v>
      </c>
      <c r="B511" s="449" t="s">
        <v>1373</v>
      </c>
      <c r="C511" s="449" t="s">
        <v>280</v>
      </c>
      <c r="D511" s="577" t="s">
        <v>494</v>
      </c>
      <c r="E511" s="449" t="s">
        <v>93</v>
      </c>
      <c r="F511" s="450">
        <v>20</v>
      </c>
      <c r="G511" s="537"/>
      <c r="H511" s="451">
        <v>0</v>
      </c>
      <c r="I511" s="528"/>
      <c r="J511" s="528"/>
      <c r="K511" s="199"/>
      <c r="L511" s="199"/>
      <c r="M511" s="609" t="s">
        <v>1373</v>
      </c>
      <c r="N511" s="609" t="s">
        <v>280</v>
      </c>
      <c r="O511" s="561" t="s">
        <v>494</v>
      </c>
      <c r="P511" s="609" t="s">
        <v>93</v>
      </c>
      <c r="Q511" s="610">
        <v>20</v>
      </c>
      <c r="R511" s="663">
        <v>7469</v>
      </c>
      <c r="S511" s="612">
        <v>149380</v>
      </c>
      <c r="T511" s="612"/>
      <c r="U511" s="612"/>
      <c r="V511" s="612"/>
      <c r="W511" s="338">
        <f t="shared" si="903"/>
        <v>1</v>
      </c>
      <c r="X511" s="338">
        <f t="shared" si="904"/>
        <v>1</v>
      </c>
      <c r="Y511" s="338">
        <f t="shared" si="905"/>
        <v>1</v>
      </c>
      <c r="Z511" s="338">
        <f t="shared" si="906"/>
        <v>1</v>
      </c>
      <c r="AA511" s="338">
        <f t="shared" si="907"/>
        <v>1</v>
      </c>
      <c r="AB511" s="338">
        <f t="shared" si="902"/>
        <v>1</v>
      </c>
      <c r="AC511" s="341">
        <f t="shared" si="908"/>
        <v>149380</v>
      </c>
      <c r="AD511" s="340">
        <f t="shared" si="909"/>
        <v>0</v>
      </c>
      <c r="AE511" s="207"/>
      <c r="AF511" s="207"/>
      <c r="AG511" s="609" t="s">
        <v>1373</v>
      </c>
      <c r="AH511" s="609" t="s">
        <v>280</v>
      </c>
      <c r="AI511" s="561" t="s">
        <v>494</v>
      </c>
      <c r="AJ511" s="609" t="s">
        <v>93</v>
      </c>
      <c r="AK511" s="610">
        <v>20</v>
      </c>
      <c r="AL511" s="663">
        <v>3085</v>
      </c>
      <c r="AM511" s="612">
        <v>61700</v>
      </c>
      <c r="AN511" s="612"/>
      <c r="AO511" s="612"/>
      <c r="AP511" s="612"/>
      <c r="AQ511" s="338">
        <f t="shared" si="878"/>
        <v>1</v>
      </c>
      <c r="AR511" s="338">
        <f t="shared" si="879"/>
        <v>1</v>
      </c>
      <c r="AS511" s="338">
        <f t="shared" si="880"/>
        <v>1</v>
      </c>
      <c r="AT511" s="338">
        <f t="shared" si="881"/>
        <v>1</v>
      </c>
      <c r="AU511" s="338">
        <f t="shared" si="882"/>
        <v>1</v>
      </c>
      <c r="AV511" s="338">
        <f t="shared" si="883"/>
        <v>1</v>
      </c>
      <c r="AW511" s="341">
        <f t="shared" si="884"/>
        <v>61700</v>
      </c>
      <c r="AX511" s="340">
        <f t="shared" si="885"/>
        <v>0</v>
      </c>
      <c r="BA511" s="609" t="s">
        <v>1373</v>
      </c>
      <c r="BB511" s="609" t="s">
        <v>280</v>
      </c>
      <c r="BC511" s="561" t="s">
        <v>494</v>
      </c>
      <c r="BD511" s="609" t="s">
        <v>93</v>
      </c>
      <c r="BE511" s="610">
        <v>20</v>
      </c>
      <c r="BF511" s="663">
        <v>2211</v>
      </c>
      <c r="BG511" s="612">
        <v>44220</v>
      </c>
      <c r="BH511" s="612"/>
      <c r="BI511" s="612"/>
      <c r="BJ511" s="612"/>
      <c r="BK511" s="338">
        <f t="shared" si="886"/>
        <v>1</v>
      </c>
      <c r="BL511" s="338">
        <f t="shared" si="887"/>
        <v>1</v>
      </c>
      <c r="BM511" s="338">
        <f t="shared" si="888"/>
        <v>1</v>
      </c>
      <c r="BN511" s="338">
        <f t="shared" si="889"/>
        <v>1</v>
      </c>
      <c r="BO511" s="338">
        <f t="shared" si="890"/>
        <v>1</v>
      </c>
      <c r="BP511" s="338">
        <f t="shared" si="891"/>
        <v>1</v>
      </c>
      <c r="BQ511" s="341">
        <f t="shared" si="892"/>
        <v>44220</v>
      </c>
      <c r="BR511" s="340">
        <f t="shared" si="893"/>
        <v>0</v>
      </c>
    </row>
    <row r="512" spans="1:70" s="288" customFormat="1" ht="15.75" x14ac:dyDescent="0.2">
      <c r="A512" s="215">
        <f t="shared" si="910"/>
        <v>499</v>
      </c>
      <c r="B512" s="449" t="s">
        <v>1374</v>
      </c>
      <c r="C512" s="449" t="s">
        <v>280</v>
      </c>
      <c r="D512" s="577" t="s">
        <v>495</v>
      </c>
      <c r="E512" s="449" t="s">
        <v>93</v>
      </c>
      <c r="F512" s="450">
        <v>20</v>
      </c>
      <c r="G512" s="537"/>
      <c r="H512" s="451">
        <v>0</v>
      </c>
      <c r="I512" s="528"/>
      <c r="J512" s="532"/>
      <c r="K512" s="199"/>
      <c r="L512" s="199"/>
      <c r="M512" s="609" t="s">
        <v>1374</v>
      </c>
      <c r="N512" s="609" t="s">
        <v>280</v>
      </c>
      <c r="O512" s="561" t="s">
        <v>495</v>
      </c>
      <c r="P512" s="609" t="s">
        <v>93</v>
      </c>
      <c r="Q512" s="610">
        <v>20</v>
      </c>
      <c r="R512" s="663">
        <v>9875</v>
      </c>
      <c r="S512" s="612">
        <v>197500</v>
      </c>
      <c r="T512" s="612"/>
      <c r="U512" s="612"/>
      <c r="V512" s="692"/>
      <c r="W512" s="338">
        <f t="shared" si="903"/>
        <v>1</v>
      </c>
      <c r="X512" s="338">
        <f t="shared" si="904"/>
        <v>1</v>
      </c>
      <c r="Y512" s="338">
        <f t="shared" si="905"/>
        <v>1</v>
      </c>
      <c r="Z512" s="338">
        <f t="shared" si="906"/>
        <v>1</v>
      </c>
      <c r="AA512" s="338">
        <f t="shared" si="907"/>
        <v>1</v>
      </c>
      <c r="AB512" s="338">
        <f t="shared" si="902"/>
        <v>1</v>
      </c>
      <c r="AC512" s="341">
        <f t="shared" si="908"/>
        <v>197500</v>
      </c>
      <c r="AD512" s="340">
        <f t="shared" si="909"/>
        <v>0</v>
      </c>
      <c r="AE512" s="207"/>
      <c r="AF512" s="207"/>
      <c r="AG512" s="609" t="s">
        <v>1374</v>
      </c>
      <c r="AH512" s="609" t="s">
        <v>280</v>
      </c>
      <c r="AI512" s="561" t="s">
        <v>495</v>
      </c>
      <c r="AJ512" s="609" t="s">
        <v>93</v>
      </c>
      <c r="AK512" s="610">
        <v>20</v>
      </c>
      <c r="AL512" s="663">
        <v>4641</v>
      </c>
      <c r="AM512" s="612">
        <v>92820</v>
      </c>
      <c r="AN512" s="612"/>
      <c r="AO512" s="612"/>
      <c r="AP512" s="692"/>
      <c r="AQ512" s="338">
        <f t="shared" si="878"/>
        <v>1</v>
      </c>
      <c r="AR512" s="338">
        <f t="shared" si="879"/>
        <v>1</v>
      </c>
      <c r="AS512" s="338">
        <f t="shared" si="880"/>
        <v>1</v>
      </c>
      <c r="AT512" s="338">
        <f t="shared" si="881"/>
        <v>1</v>
      </c>
      <c r="AU512" s="338">
        <f t="shared" si="882"/>
        <v>1</v>
      </c>
      <c r="AV512" s="338">
        <f t="shared" si="883"/>
        <v>1</v>
      </c>
      <c r="AW512" s="341">
        <f t="shared" si="884"/>
        <v>92820</v>
      </c>
      <c r="AX512" s="340">
        <f t="shared" si="885"/>
        <v>0</v>
      </c>
      <c r="BA512" s="609" t="s">
        <v>1374</v>
      </c>
      <c r="BB512" s="609" t="s">
        <v>280</v>
      </c>
      <c r="BC512" s="561" t="s">
        <v>495</v>
      </c>
      <c r="BD512" s="609" t="s">
        <v>93</v>
      </c>
      <c r="BE512" s="610">
        <v>20</v>
      </c>
      <c r="BF512" s="663">
        <v>4353</v>
      </c>
      <c r="BG512" s="612">
        <v>87060</v>
      </c>
      <c r="BH512" s="612"/>
      <c r="BI512" s="612"/>
      <c r="BJ512" s="692"/>
      <c r="BK512" s="338">
        <f t="shared" si="886"/>
        <v>1</v>
      </c>
      <c r="BL512" s="338">
        <f t="shared" si="887"/>
        <v>1</v>
      </c>
      <c r="BM512" s="338">
        <f t="shared" si="888"/>
        <v>1</v>
      </c>
      <c r="BN512" s="338">
        <f t="shared" si="889"/>
        <v>1</v>
      </c>
      <c r="BO512" s="338">
        <f t="shared" si="890"/>
        <v>1</v>
      </c>
      <c r="BP512" s="338">
        <f t="shared" si="891"/>
        <v>1</v>
      </c>
      <c r="BQ512" s="341">
        <f t="shared" si="892"/>
        <v>87060</v>
      </c>
      <c r="BR512" s="340">
        <f t="shared" si="893"/>
        <v>0</v>
      </c>
    </row>
    <row r="513" spans="1:70" s="288" customFormat="1" ht="15.75" x14ac:dyDescent="0.2">
      <c r="A513" s="215">
        <f t="shared" si="910"/>
        <v>500</v>
      </c>
      <c r="B513" s="449" t="s">
        <v>1375</v>
      </c>
      <c r="C513" s="449" t="s">
        <v>280</v>
      </c>
      <c r="D513" s="577" t="s">
        <v>496</v>
      </c>
      <c r="E513" s="449" t="s">
        <v>93</v>
      </c>
      <c r="F513" s="450">
        <v>20</v>
      </c>
      <c r="G513" s="537"/>
      <c r="H513" s="451">
        <v>0</v>
      </c>
      <c r="I513" s="528"/>
      <c r="J513" s="528"/>
      <c r="K513" s="199"/>
      <c r="L513" s="199"/>
      <c r="M513" s="609" t="s">
        <v>1375</v>
      </c>
      <c r="N513" s="609" t="s">
        <v>280</v>
      </c>
      <c r="O513" s="561" t="s">
        <v>496</v>
      </c>
      <c r="P513" s="609" t="s">
        <v>93</v>
      </c>
      <c r="Q513" s="610">
        <v>20</v>
      </c>
      <c r="R513" s="663">
        <v>20990</v>
      </c>
      <c r="S513" s="612">
        <v>419800</v>
      </c>
      <c r="T513" s="612"/>
      <c r="U513" s="612"/>
      <c r="V513" s="612"/>
      <c r="W513" s="338">
        <f t="shared" si="903"/>
        <v>1</v>
      </c>
      <c r="X513" s="338">
        <f t="shared" si="904"/>
        <v>1</v>
      </c>
      <c r="Y513" s="338">
        <f t="shared" si="905"/>
        <v>1</v>
      </c>
      <c r="Z513" s="338">
        <f t="shared" si="906"/>
        <v>1</v>
      </c>
      <c r="AA513" s="338">
        <f t="shared" si="907"/>
        <v>1</v>
      </c>
      <c r="AB513" s="338">
        <f t="shared" si="902"/>
        <v>1</v>
      </c>
      <c r="AC513" s="341">
        <f t="shared" si="908"/>
        <v>419800</v>
      </c>
      <c r="AD513" s="340">
        <f t="shared" si="909"/>
        <v>0</v>
      </c>
      <c r="AE513" s="207"/>
      <c r="AF513" s="207"/>
      <c r="AG513" s="609" t="s">
        <v>1375</v>
      </c>
      <c r="AH513" s="609" t="s">
        <v>280</v>
      </c>
      <c r="AI513" s="561" t="s">
        <v>496</v>
      </c>
      <c r="AJ513" s="609" t="s">
        <v>93</v>
      </c>
      <c r="AK513" s="610">
        <v>20</v>
      </c>
      <c r="AL513" s="663">
        <v>18335</v>
      </c>
      <c r="AM513" s="612">
        <v>366700</v>
      </c>
      <c r="AN513" s="612"/>
      <c r="AO513" s="612"/>
      <c r="AP513" s="612"/>
      <c r="AQ513" s="338">
        <f t="shared" si="878"/>
        <v>1</v>
      </c>
      <c r="AR513" s="338">
        <f t="shared" si="879"/>
        <v>1</v>
      </c>
      <c r="AS513" s="338">
        <f t="shared" si="880"/>
        <v>1</v>
      </c>
      <c r="AT513" s="338">
        <f t="shared" si="881"/>
        <v>1</v>
      </c>
      <c r="AU513" s="338">
        <f t="shared" si="882"/>
        <v>1</v>
      </c>
      <c r="AV513" s="338">
        <f t="shared" si="883"/>
        <v>1</v>
      </c>
      <c r="AW513" s="341">
        <f t="shared" si="884"/>
        <v>366700</v>
      </c>
      <c r="AX513" s="340">
        <f t="shared" si="885"/>
        <v>0</v>
      </c>
      <c r="BA513" s="609" t="s">
        <v>1375</v>
      </c>
      <c r="BB513" s="609" t="s">
        <v>280</v>
      </c>
      <c r="BC513" s="561" t="s">
        <v>496</v>
      </c>
      <c r="BD513" s="609" t="s">
        <v>93</v>
      </c>
      <c r="BE513" s="610">
        <v>20</v>
      </c>
      <c r="BF513" s="663">
        <v>9377</v>
      </c>
      <c r="BG513" s="612">
        <v>187540</v>
      </c>
      <c r="BH513" s="612"/>
      <c r="BI513" s="612"/>
      <c r="BJ513" s="612"/>
      <c r="BK513" s="338">
        <f t="shared" si="886"/>
        <v>1</v>
      </c>
      <c r="BL513" s="338">
        <f t="shared" si="887"/>
        <v>1</v>
      </c>
      <c r="BM513" s="338">
        <f t="shared" si="888"/>
        <v>1</v>
      </c>
      <c r="BN513" s="338">
        <f t="shared" si="889"/>
        <v>1</v>
      </c>
      <c r="BO513" s="338">
        <f t="shared" si="890"/>
        <v>1</v>
      </c>
      <c r="BP513" s="338">
        <f t="shared" si="891"/>
        <v>1</v>
      </c>
      <c r="BQ513" s="341">
        <f t="shared" si="892"/>
        <v>187540</v>
      </c>
      <c r="BR513" s="340">
        <f t="shared" si="893"/>
        <v>0</v>
      </c>
    </row>
    <row r="514" spans="1:70" s="288" customFormat="1" ht="15.75" x14ac:dyDescent="0.2">
      <c r="A514" s="215">
        <f t="shared" si="910"/>
        <v>501</v>
      </c>
      <c r="B514" s="449" t="s">
        <v>1376</v>
      </c>
      <c r="C514" s="449" t="s">
        <v>280</v>
      </c>
      <c r="D514" s="577" t="s">
        <v>497</v>
      </c>
      <c r="E514" s="449" t="s">
        <v>93</v>
      </c>
      <c r="F514" s="450">
        <v>20</v>
      </c>
      <c r="G514" s="537"/>
      <c r="H514" s="451">
        <v>0</v>
      </c>
      <c r="I514" s="528"/>
      <c r="J514" s="528"/>
      <c r="K514" s="199"/>
      <c r="L514" s="199"/>
      <c r="M514" s="609" t="s">
        <v>1376</v>
      </c>
      <c r="N514" s="609" t="s">
        <v>280</v>
      </c>
      <c r="O514" s="561" t="s">
        <v>497</v>
      </c>
      <c r="P514" s="609" t="s">
        <v>93</v>
      </c>
      <c r="Q514" s="610">
        <v>20</v>
      </c>
      <c r="R514" s="663">
        <v>12133</v>
      </c>
      <c r="S514" s="612">
        <v>242660</v>
      </c>
      <c r="T514" s="612"/>
      <c r="U514" s="612"/>
      <c r="V514" s="612"/>
      <c r="W514" s="338">
        <f t="shared" si="903"/>
        <v>1</v>
      </c>
      <c r="X514" s="338">
        <f t="shared" si="904"/>
        <v>1</v>
      </c>
      <c r="Y514" s="338">
        <f t="shared" si="905"/>
        <v>1</v>
      </c>
      <c r="Z514" s="338">
        <f t="shared" si="906"/>
        <v>1</v>
      </c>
      <c r="AA514" s="338">
        <f t="shared" si="907"/>
        <v>1</v>
      </c>
      <c r="AB514" s="338">
        <f t="shared" si="902"/>
        <v>1</v>
      </c>
      <c r="AC514" s="341">
        <f t="shared" si="908"/>
        <v>242660</v>
      </c>
      <c r="AD514" s="340">
        <f t="shared" si="909"/>
        <v>0</v>
      </c>
      <c r="AE514" s="207"/>
      <c r="AF514" s="207"/>
      <c r="AG514" s="609" t="s">
        <v>1376</v>
      </c>
      <c r="AH514" s="609" t="s">
        <v>280</v>
      </c>
      <c r="AI514" s="561" t="s">
        <v>497</v>
      </c>
      <c r="AJ514" s="609" t="s">
        <v>93</v>
      </c>
      <c r="AK514" s="610">
        <v>20</v>
      </c>
      <c r="AL514" s="663">
        <v>7143</v>
      </c>
      <c r="AM514" s="612">
        <v>142860</v>
      </c>
      <c r="AN514" s="612"/>
      <c r="AO514" s="612"/>
      <c r="AP514" s="612"/>
      <c r="AQ514" s="338">
        <f t="shared" si="878"/>
        <v>1</v>
      </c>
      <c r="AR514" s="338">
        <f t="shared" si="879"/>
        <v>1</v>
      </c>
      <c r="AS514" s="338">
        <f t="shared" si="880"/>
        <v>1</v>
      </c>
      <c r="AT514" s="338">
        <f t="shared" si="881"/>
        <v>1</v>
      </c>
      <c r="AU514" s="338">
        <f t="shared" si="882"/>
        <v>1</v>
      </c>
      <c r="AV514" s="338">
        <f t="shared" si="883"/>
        <v>1</v>
      </c>
      <c r="AW514" s="341">
        <f t="shared" si="884"/>
        <v>142860</v>
      </c>
      <c r="AX514" s="340">
        <f t="shared" si="885"/>
        <v>0</v>
      </c>
      <c r="BA514" s="609" t="s">
        <v>1376</v>
      </c>
      <c r="BB514" s="609" t="s">
        <v>280</v>
      </c>
      <c r="BC514" s="561" t="s">
        <v>497</v>
      </c>
      <c r="BD514" s="609" t="s">
        <v>93</v>
      </c>
      <c r="BE514" s="610">
        <v>20</v>
      </c>
      <c r="BF514" s="663">
        <v>12851</v>
      </c>
      <c r="BG514" s="612">
        <v>257020</v>
      </c>
      <c r="BH514" s="612"/>
      <c r="BI514" s="612"/>
      <c r="BJ514" s="612"/>
      <c r="BK514" s="338">
        <f t="shared" si="886"/>
        <v>1</v>
      </c>
      <c r="BL514" s="338">
        <f t="shared" si="887"/>
        <v>1</v>
      </c>
      <c r="BM514" s="338">
        <f t="shared" si="888"/>
        <v>1</v>
      </c>
      <c r="BN514" s="338">
        <f t="shared" si="889"/>
        <v>1</v>
      </c>
      <c r="BO514" s="338">
        <f t="shared" si="890"/>
        <v>1</v>
      </c>
      <c r="BP514" s="338">
        <f t="shared" si="891"/>
        <v>1</v>
      </c>
      <c r="BQ514" s="341">
        <f t="shared" si="892"/>
        <v>257020</v>
      </c>
      <c r="BR514" s="340">
        <f t="shared" si="893"/>
        <v>0</v>
      </c>
    </row>
    <row r="515" spans="1:70" s="288" customFormat="1" ht="15.75" x14ac:dyDescent="0.2">
      <c r="A515" s="215">
        <f t="shared" si="910"/>
        <v>502</v>
      </c>
      <c r="B515" s="449" t="s">
        <v>1377</v>
      </c>
      <c r="C515" s="449" t="s">
        <v>280</v>
      </c>
      <c r="D515" s="577" t="s">
        <v>498</v>
      </c>
      <c r="E515" s="449" t="s">
        <v>93</v>
      </c>
      <c r="F515" s="450">
        <v>20</v>
      </c>
      <c r="G515" s="537"/>
      <c r="H515" s="451">
        <v>0</v>
      </c>
      <c r="I515" s="528"/>
      <c r="J515" s="528"/>
      <c r="K515" s="199"/>
      <c r="L515" s="199"/>
      <c r="M515" s="609" t="s">
        <v>1377</v>
      </c>
      <c r="N515" s="609" t="s">
        <v>280</v>
      </c>
      <c r="O515" s="561" t="s">
        <v>498</v>
      </c>
      <c r="P515" s="609" t="s">
        <v>93</v>
      </c>
      <c r="Q515" s="610">
        <v>20</v>
      </c>
      <c r="R515" s="663">
        <v>20847</v>
      </c>
      <c r="S515" s="612">
        <v>416940</v>
      </c>
      <c r="T515" s="612"/>
      <c r="U515" s="612"/>
      <c r="V515" s="612"/>
      <c r="W515" s="338">
        <f t="shared" si="903"/>
        <v>1</v>
      </c>
      <c r="X515" s="338">
        <f t="shared" si="904"/>
        <v>1</v>
      </c>
      <c r="Y515" s="338">
        <f t="shared" si="905"/>
        <v>1</v>
      </c>
      <c r="Z515" s="338">
        <f t="shared" si="906"/>
        <v>1</v>
      </c>
      <c r="AA515" s="338">
        <f t="shared" si="907"/>
        <v>1</v>
      </c>
      <c r="AB515" s="338">
        <f t="shared" si="902"/>
        <v>1</v>
      </c>
      <c r="AC515" s="341">
        <f t="shared" si="908"/>
        <v>416940</v>
      </c>
      <c r="AD515" s="340">
        <f t="shared" si="909"/>
        <v>0</v>
      </c>
      <c r="AE515" s="207"/>
      <c r="AF515" s="207"/>
      <c r="AG515" s="609" t="s">
        <v>1377</v>
      </c>
      <c r="AH515" s="609" t="s">
        <v>280</v>
      </c>
      <c r="AI515" s="561" t="s">
        <v>498</v>
      </c>
      <c r="AJ515" s="609" t="s">
        <v>93</v>
      </c>
      <c r="AK515" s="610">
        <v>20</v>
      </c>
      <c r="AL515" s="663">
        <v>15399</v>
      </c>
      <c r="AM515" s="612">
        <v>307980</v>
      </c>
      <c r="AN515" s="612"/>
      <c r="AO515" s="612"/>
      <c r="AP515" s="612"/>
      <c r="AQ515" s="338">
        <f t="shared" ref="AQ515:AQ517" si="911">IF(EXACT(VLOOKUP(AG515,OFERTA_0,3,FALSE),AI515),1,0)</f>
        <v>1</v>
      </c>
      <c r="AR515" s="338">
        <f t="shared" ref="AR515:AR517" si="912">IF(EXACT(VLOOKUP(AG515,OFERTA_0,4,FALSE),AJ515),1,0)</f>
        <v>1</v>
      </c>
      <c r="AS515" s="338">
        <f t="shared" ref="AS515:AS517" si="913">IF(EXACT(VLOOKUP(AG515,OFERTA_0,5,FALSE),AK515),1,0)</f>
        <v>1</v>
      </c>
      <c r="AT515" s="338">
        <f t="shared" ref="AT515:AT517" si="914">IF(AL515=0,0,1)</f>
        <v>1</v>
      </c>
      <c r="AU515" s="338">
        <f t="shared" ref="AU515:AU517" si="915">IF(AM515=0,0,1)</f>
        <v>1</v>
      </c>
      <c r="AV515" s="338">
        <f t="shared" ref="AV515:AV517" si="916">PRODUCT(AQ515:AU515)</f>
        <v>1</v>
      </c>
      <c r="AW515" s="341">
        <f t="shared" ref="AW515:AW517" si="917">ROUND(AM515,0)</f>
        <v>307980</v>
      </c>
      <c r="AX515" s="340">
        <f t="shared" ref="AX515:AX517" si="918">AM515-AW515</f>
        <v>0</v>
      </c>
      <c r="BA515" s="609" t="s">
        <v>1377</v>
      </c>
      <c r="BB515" s="609" t="s">
        <v>280</v>
      </c>
      <c r="BC515" s="561" t="s">
        <v>498</v>
      </c>
      <c r="BD515" s="609" t="s">
        <v>93</v>
      </c>
      <c r="BE515" s="610">
        <v>20</v>
      </c>
      <c r="BF515" s="663">
        <v>15891</v>
      </c>
      <c r="BG515" s="612">
        <v>317820</v>
      </c>
      <c r="BH515" s="612"/>
      <c r="BI515" s="612"/>
      <c r="BJ515" s="612"/>
      <c r="BK515" s="338">
        <f t="shared" ref="BK515:BK517" si="919">IF(EXACT(VLOOKUP(BA515,OFERTA_0,3,FALSE),BC515),1,0)</f>
        <v>1</v>
      </c>
      <c r="BL515" s="338">
        <f t="shared" ref="BL515:BL517" si="920">IF(EXACT(VLOOKUP(BA515,OFERTA_0,4,FALSE),BD515),1,0)</f>
        <v>1</v>
      </c>
      <c r="BM515" s="338">
        <f t="shared" ref="BM515:BM517" si="921">IF(EXACT(VLOOKUP(BA515,OFERTA_0,5,FALSE),BE515),1,0)</f>
        <v>1</v>
      </c>
      <c r="BN515" s="338">
        <f t="shared" ref="BN515:BN517" si="922">IF(BF515=0,0,1)</f>
        <v>1</v>
      </c>
      <c r="BO515" s="338">
        <f t="shared" ref="BO515:BO517" si="923">IF(BG515=0,0,1)</f>
        <v>1</v>
      </c>
      <c r="BP515" s="338">
        <f t="shared" ref="BP515:BP517" si="924">PRODUCT(BK515:BO515)</f>
        <v>1</v>
      </c>
      <c r="BQ515" s="341">
        <f t="shared" ref="BQ515:BQ517" si="925">ROUND(BG515,0)</f>
        <v>317820</v>
      </c>
      <c r="BR515" s="340">
        <f t="shared" ref="BR515:BR517" si="926">BG515-BQ515</f>
        <v>0</v>
      </c>
    </row>
    <row r="516" spans="1:70" s="288" customFormat="1" ht="15.75" x14ac:dyDescent="0.2">
      <c r="A516" s="215">
        <f t="shared" si="910"/>
        <v>503</v>
      </c>
      <c r="B516" s="449" t="s">
        <v>1378</v>
      </c>
      <c r="C516" s="449" t="s">
        <v>280</v>
      </c>
      <c r="D516" s="577" t="s">
        <v>499</v>
      </c>
      <c r="E516" s="449" t="s">
        <v>93</v>
      </c>
      <c r="F516" s="450">
        <v>20</v>
      </c>
      <c r="G516" s="537"/>
      <c r="H516" s="451">
        <v>0</v>
      </c>
      <c r="I516" s="528"/>
      <c r="J516" s="528"/>
      <c r="K516" s="199"/>
      <c r="L516" s="199"/>
      <c r="M516" s="609" t="s">
        <v>1378</v>
      </c>
      <c r="N516" s="609" t="s">
        <v>280</v>
      </c>
      <c r="O516" s="561" t="s">
        <v>499</v>
      </c>
      <c r="P516" s="609" t="s">
        <v>93</v>
      </c>
      <c r="Q516" s="610">
        <v>20</v>
      </c>
      <c r="R516" s="663">
        <v>33879</v>
      </c>
      <c r="S516" s="612">
        <v>677580</v>
      </c>
      <c r="T516" s="612"/>
      <c r="U516" s="612"/>
      <c r="V516" s="612"/>
      <c r="W516" s="338">
        <f t="shared" si="903"/>
        <v>1</v>
      </c>
      <c r="X516" s="338">
        <f t="shared" si="904"/>
        <v>1</v>
      </c>
      <c r="Y516" s="338">
        <f t="shared" si="905"/>
        <v>1</v>
      </c>
      <c r="Z516" s="338">
        <f t="shared" si="906"/>
        <v>1</v>
      </c>
      <c r="AA516" s="338">
        <f t="shared" si="907"/>
        <v>1</v>
      </c>
      <c r="AB516" s="338">
        <f t="shared" si="902"/>
        <v>1</v>
      </c>
      <c r="AC516" s="341">
        <f t="shared" si="908"/>
        <v>677580</v>
      </c>
      <c r="AD516" s="340">
        <f t="shared" si="909"/>
        <v>0</v>
      </c>
      <c r="AE516" s="207"/>
      <c r="AF516" s="207"/>
      <c r="AG516" s="609" t="s">
        <v>1378</v>
      </c>
      <c r="AH516" s="609" t="s">
        <v>280</v>
      </c>
      <c r="AI516" s="561" t="s">
        <v>499</v>
      </c>
      <c r="AJ516" s="609" t="s">
        <v>93</v>
      </c>
      <c r="AK516" s="610">
        <v>20</v>
      </c>
      <c r="AL516" s="663">
        <v>35212</v>
      </c>
      <c r="AM516" s="612">
        <v>704240</v>
      </c>
      <c r="AN516" s="612"/>
      <c r="AO516" s="612"/>
      <c r="AP516" s="612"/>
      <c r="AQ516" s="338">
        <f t="shared" si="911"/>
        <v>1</v>
      </c>
      <c r="AR516" s="338">
        <f t="shared" si="912"/>
        <v>1</v>
      </c>
      <c r="AS516" s="338">
        <f t="shared" si="913"/>
        <v>1</v>
      </c>
      <c r="AT516" s="338">
        <f t="shared" si="914"/>
        <v>1</v>
      </c>
      <c r="AU516" s="338">
        <f t="shared" si="915"/>
        <v>1</v>
      </c>
      <c r="AV516" s="338">
        <f t="shared" si="916"/>
        <v>1</v>
      </c>
      <c r="AW516" s="341">
        <f t="shared" si="917"/>
        <v>704240</v>
      </c>
      <c r="AX516" s="340">
        <f t="shared" si="918"/>
        <v>0</v>
      </c>
      <c r="BA516" s="609" t="s">
        <v>1378</v>
      </c>
      <c r="BB516" s="609" t="s">
        <v>280</v>
      </c>
      <c r="BC516" s="561" t="s">
        <v>499</v>
      </c>
      <c r="BD516" s="609" t="s">
        <v>93</v>
      </c>
      <c r="BE516" s="610">
        <v>20</v>
      </c>
      <c r="BF516" s="663">
        <v>34535</v>
      </c>
      <c r="BG516" s="612">
        <v>690700</v>
      </c>
      <c r="BH516" s="612"/>
      <c r="BI516" s="612"/>
      <c r="BJ516" s="612"/>
      <c r="BK516" s="338">
        <f t="shared" si="919"/>
        <v>1</v>
      </c>
      <c r="BL516" s="338">
        <f t="shared" si="920"/>
        <v>1</v>
      </c>
      <c r="BM516" s="338">
        <f t="shared" si="921"/>
        <v>1</v>
      </c>
      <c r="BN516" s="338">
        <f t="shared" si="922"/>
        <v>1</v>
      </c>
      <c r="BO516" s="338">
        <f t="shared" si="923"/>
        <v>1</v>
      </c>
      <c r="BP516" s="338">
        <f t="shared" si="924"/>
        <v>1</v>
      </c>
      <c r="BQ516" s="341">
        <f t="shared" si="925"/>
        <v>690700</v>
      </c>
      <c r="BR516" s="340">
        <f t="shared" si="926"/>
        <v>0</v>
      </c>
    </row>
    <row r="517" spans="1:70" s="288" customFormat="1" ht="15.75" x14ac:dyDescent="0.2">
      <c r="A517" s="215">
        <f t="shared" si="910"/>
        <v>504</v>
      </c>
      <c r="B517" s="449" t="s">
        <v>1379</v>
      </c>
      <c r="C517" s="449" t="s">
        <v>280</v>
      </c>
      <c r="D517" s="577" t="s">
        <v>500</v>
      </c>
      <c r="E517" s="449" t="s">
        <v>93</v>
      </c>
      <c r="F517" s="450">
        <v>756</v>
      </c>
      <c r="G517" s="537"/>
      <c r="H517" s="451">
        <v>0</v>
      </c>
      <c r="I517" s="528"/>
      <c r="J517" s="528"/>
      <c r="K517" s="199"/>
      <c r="L517" s="199"/>
      <c r="M517" s="609" t="s">
        <v>1379</v>
      </c>
      <c r="N517" s="609" t="s">
        <v>280</v>
      </c>
      <c r="O517" s="561" t="s">
        <v>500</v>
      </c>
      <c r="P517" s="609" t="s">
        <v>93</v>
      </c>
      <c r="Q517" s="610">
        <v>756</v>
      </c>
      <c r="R517" s="663">
        <v>15743</v>
      </c>
      <c r="S517" s="612">
        <v>11901708</v>
      </c>
      <c r="T517" s="612"/>
      <c r="U517" s="612"/>
      <c r="V517" s="612"/>
      <c r="W517" s="338">
        <f t="shared" si="903"/>
        <v>1</v>
      </c>
      <c r="X517" s="338">
        <f t="shared" si="904"/>
        <v>1</v>
      </c>
      <c r="Y517" s="338">
        <f t="shared" si="905"/>
        <v>1</v>
      </c>
      <c r="Z517" s="338">
        <f t="shared" si="906"/>
        <v>1</v>
      </c>
      <c r="AA517" s="338">
        <f t="shared" si="907"/>
        <v>1</v>
      </c>
      <c r="AB517" s="338">
        <f t="shared" si="902"/>
        <v>1</v>
      </c>
      <c r="AC517" s="341">
        <f t="shared" si="908"/>
        <v>11901708</v>
      </c>
      <c r="AD517" s="340">
        <f t="shared" ref="AD517" si="927">S517-AC517</f>
        <v>0</v>
      </c>
      <c r="AE517" s="207"/>
      <c r="AF517" s="207"/>
      <c r="AG517" s="609" t="s">
        <v>1379</v>
      </c>
      <c r="AH517" s="609" t="s">
        <v>280</v>
      </c>
      <c r="AI517" s="561" t="s">
        <v>500</v>
      </c>
      <c r="AJ517" s="609" t="s">
        <v>93</v>
      </c>
      <c r="AK517" s="610">
        <v>756</v>
      </c>
      <c r="AL517" s="663">
        <v>12210</v>
      </c>
      <c r="AM517" s="612">
        <v>9230760</v>
      </c>
      <c r="AN517" s="612"/>
      <c r="AO517" s="612"/>
      <c r="AP517" s="612"/>
      <c r="AQ517" s="338">
        <f t="shared" si="911"/>
        <v>1</v>
      </c>
      <c r="AR517" s="338">
        <f t="shared" si="912"/>
        <v>1</v>
      </c>
      <c r="AS517" s="338">
        <f t="shared" si="913"/>
        <v>1</v>
      </c>
      <c r="AT517" s="338">
        <f t="shared" si="914"/>
        <v>1</v>
      </c>
      <c r="AU517" s="338">
        <f t="shared" si="915"/>
        <v>1</v>
      </c>
      <c r="AV517" s="338">
        <f t="shared" si="916"/>
        <v>1</v>
      </c>
      <c r="AW517" s="341">
        <f t="shared" si="917"/>
        <v>9230760</v>
      </c>
      <c r="AX517" s="340">
        <f t="shared" si="918"/>
        <v>0</v>
      </c>
      <c r="BA517" s="609" t="s">
        <v>1379</v>
      </c>
      <c r="BB517" s="609" t="s">
        <v>280</v>
      </c>
      <c r="BC517" s="561" t="s">
        <v>500</v>
      </c>
      <c r="BD517" s="609" t="s">
        <v>93</v>
      </c>
      <c r="BE517" s="610">
        <v>756</v>
      </c>
      <c r="BF517" s="663">
        <v>16461</v>
      </c>
      <c r="BG517" s="612">
        <v>12444516</v>
      </c>
      <c r="BH517" s="612"/>
      <c r="BI517" s="612"/>
      <c r="BJ517" s="612"/>
      <c r="BK517" s="338">
        <f t="shared" si="919"/>
        <v>1</v>
      </c>
      <c r="BL517" s="338">
        <f t="shared" si="920"/>
        <v>1</v>
      </c>
      <c r="BM517" s="338">
        <f t="shared" si="921"/>
        <v>1</v>
      </c>
      <c r="BN517" s="338">
        <f t="shared" si="922"/>
        <v>1</v>
      </c>
      <c r="BO517" s="338">
        <f t="shared" si="923"/>
        <v>1</v>
      </c>
      <c r="BP517" s="338">
        <f t="shared" si="924"/>
        <v>1</v>
      </c>
      <c r="BQ517" s="341">
        <f t="shared" si="925"/>
        <v>12444516</v>
      </c>
      <c r="BR517" s="340">
        <f t="shared" si="926"/>
        <v>0</v>
      </c>
    </row>
    <row r="518" spans="1:70" s="288" customFormat="1" ht="15.75" x14ac:dyDescent="0.2">
      <c r="A518" s="215">
        <f t="shared" si="910"/>
        <v>505</v>
      </c>
      <c r="B518" s="529" t="s">
        <v>1380</v>
      </c>
      <c r="C518" s="529"/>
      <c r="D518" s="579" t="s">
        <v>1381</v>
      </c>
      <c r="E518" s="529"/>
      <c r="F518" s="530"/>
      <c r="G518" s="531"/>
      <c r="H518" s="531"/>
      <c r="I518" s="528"/>
      <c r="J518" s="528"/>
      <c r="K518" s="199"/>
      <c r="L518" s="199"/>
      <c r="M518" s="689" t="s">
        <v>1380</v>
      </c>
      <c r="N518" s="689"/>
      <c r="O518" s="563" t="s">
        <v>1381</v>
      </c>
      <c r="P518" s="689"/>
      <c r="Q518" s="690"/>
      <c r="R518" s="691"/>
      <c r="S518" s="691"/>
      <c r="T518" s="687">
        <v>472111517</v>
      </c>
      <c r="U518" s="612"/>
      <c r="V518" s="612"/>
      <c r="W518" s="338"/>
      <c r="X518" s="338"/>
      <c r="Y518" s="338"/>
      <c r="Z518" s="338"/>
      <c r="AA518" s="338"/>
      <c r="AB518" s="338"/>
      <c r="AC518" s="339"/>
      <c r="AD518" s="340"/>
      <c r="AE518" s="207"/>
      <c r="AF518" s="207"/>
      <c r="AG518" s="689" t="s">
        <v>1380</v>
      </c>
      <c r="AH518" s="689"/>
      <c r="AI518" s="563" t="s">
        <v>1381</v>
      </c>
      <c r="AJ518" s="689"/>
      <c r="AK518" s="690"/>
      <c r="AL518" s="691"/>
      <c r="AM518" s="691"/>
      <c r="AN518" s="687">
        <v>677421503</v>
      </c>
      <c r="AO518" s="612"/>
      <c r="AP518" s="612"/>
      <c r="AQ518" s="338"/>
      <c r="AR518" s="338"/>
      <c r="AS518" s="338"/>
      <c r="AT518" s="338"/>
      <c r="AU518" s="338"/>
      <c r="AV518" s="338"/>
      <c r="AW518" s="339"/>
      <c r="AX518" s="340"/>
      <c r="BA518" s="689" t="s">
        <v>1380</v>
      </c>
      <c r="BB518" s="689"/>
      <c r="BC518" s="563" t="s">
        <v>1381</v>
      </c>
      <c r="BD518" s="689"/>
      <c r="BE518" s="690"/>
      <c r="BF518" s="691"/>
      <c r="BG518" s="691"/>
      <c r="BH518" s="687">
        <v>480843272</v>
      </c>
      <c r="BI518" s="612"/>
      <c r="BJ518" s="612"/>
      <c r="BK518" s="338"/>
      <c r="BL518" s="338"/>
      <c r="BM518" s="338"/>
      <c r="BN518" s="338"/>
      <c r="BO518" s="338"/>
      <c r="BP518" s="338"/>
      <c r="BQ518" s="339"/>
      <c r="BR518" s="340"/>
    </row>
    <row r="519" spans="1:70" s="288" customFormat="1" ht="54.75" customHeight="1" x14ac:dyDescent="0.2">
      <c r="A519" s="215">
        <f t="shared" si="910"/>
        <v>506</v>
      </c>
      <c r="B519" s="449" t="s">
        <v>1382</v>
      </c>
      <c r="C519" s="449" t="s">
        <v>280</v>
      </c>
      <c r="D519" s="577" t="s">
        <v>501</v>
      </c>
      <c r="E519" s="449" t="s">
        <v>107</v>
      </c>
      <c r="F519" s="450">
        <v>8</v>
      </c>
      <c r="G519" s="537"/>
      <c r="H519" s="451">
        <v>0</v>
      </c>
      <c r="I519" s="528"/>
      <c r="J519" s="528"/>
      <c r="K519" s="199"/>
      <c r="L519" s="199"/>
      <c r="M519" s="609" t="s">
        <v>1382</v>
      </c>
      <c r="N519" s="609" t="s">
        <v>280</v>
      </c>
      <c r="O519" s="561" t="s">
        <v>501</v>
      </c>
      <c r="P519" s="609" t="s">
        <v>107</v>
      </c>
      <c r="Q519" s="610">
        <v>8</v>
      </c>
      <c r="R519" s="663">
        <v>34489</v>
      </c>
      <c r="S519" s="612">
        <v>275912</v>
      </c>
      <c r="T519" s="612"/>
      <c r="U519" s="612"/>
      <c r="V519" s="612"/>
      <c r="W519" s="338">
        <f t="shared" ref="W519:W563" si="928">IF(EXACT(VLOOKUP(M519,OFERTA_0,3,FALSE),O519),1,0)</f>
        <v>1</v>
      </c>
      <c r="X519" s="338">
        <f t="shared" ref="X519:X563" si="929">IF(EXACT(VLOOKUP(M519,OFERTA_0,4,FALSE),P519),1,0)</f>
        <v>1</v>
      </c>
      <c r="Y519" s="338">
        <f t="shared" ref="Y519:Y563" si="930">IF(EXACT(VLOOKUP(M519,OFERTA_0,5,FALSE),Q519),1,0)</f>
        <v>1</v>
      </c>
      <c r="Z519" s="338">
        <f t="shared" ref="Z519:Z563" si="931">IF(R519=0,0,1)</f>
        <v>1</v>
      </c>
      <c r="AA519" s="338">
        <f t="shared" ref="AA519:AA563" si="932">IF(S519=0,0,1)</f>
        <v>1</v>
      </c>
      <c r="AB519" s="338">
        <f t="shared" ref="AB519:AB561" si="933">PRODUCT(W519:AA519)</f>
        <v>1</v>
      </c>
      <c r="AC519" s="341">
        <f t="shared" ref="AC519:AC563" si="934">ROUND(S519,0)</f>
        <v>275912</v>
      </c>
      <c r="AD519" s="340">
        <f t="shared" ref="AD519:AD563" si="935">S519-AC519</f>
        <v>0</v>
      </c>
      <c r="AE519" s="207"/>
      <c r="AF519" s="207"/>
      <c r="AG519" s="609" t="s">
        <v>1382</v>
      </c>
      <c r="AH519" s="609" t="s">
        <v>280</v>
      </c>
      <c r="AI519" s="561" t="s">
        <v>501</v>
      </c>
      <c r="AJ519" s="609" t="s">
        <v>107</v>
      </c>
      <c r="AK519" s="610">
        <v>8</v>
      </c>
      <c r="AL519" s="663">
        <v>22741</v>
      </c>
      <c r="AM519" s="612">
        <v>181928</v>
      </c>
      <c r="AN519" s="612"/>
      <c r="AO519" s="612"/>
      <c r="AP519" s="612"/>
      <c r="AQ519" s="338">
        <f t="shared" ref="AQ519:AQ582" si="936">IF(EXACT(VLOOKUP(AG519,OFERTA_0,3,FALSE),AI519),1,0)</f>
        <v>1</v>
      </c>
      <c r="AR519" s="338">
        <f t="shared" ref="AR519:AR582" si="937">IF(EXACT(VLOOKUP(AG519,OFERTA_0,4,FALSE),AJ519),1,0)</f>
        <v>1</v>
      </c>
      <c r="AS519" s="338">
        <f t="shared" ref="AS519:AS582" si="938">IF(EXACT(VLOOKUP(AG519,OFERTA_0,5,FALSE),AK519),1,0)</f>
        <v>1</v>
      </c>
      <c r="AT519" s="338">
        <f t="shared" ref="AT519:AT582" si="939">IF(AL519=0,0,1)</f>
        <v>1</v>
      </c>
      <c r="AU519" s="338">
        <f t="shared" ref="AU519:AU582" si="940">IF(AM519=0,0,1)</f>
        <v>1</v>
      </c>
      <c r="AV519" s="338">
        <f t="shared" ref="AV519:AV561" si="941">PRODUCT(AQ519:AU519)</f>
        <v>1</v>
      </c>
      <c r="AW519" s="341">
        <f t="shared" ref="AW519:AW582" si="942">ROUND(AM519,0)</f>
        <v>181928</v>
      </c>
      <c r="AX519" s="340">
        <f t="shared" ref="AX519:AX582" si="943">AM519-AW519</f>
        <v>0</v>
      </c>
      <c r="BA519" s="609" t="s">
        <v>1382</v>
      </c>
      <c r="BB519" s="609" t="s">
        <v>280</v>
      </c>
      <c r="BC519" s="702" t="s">
        <v>501</v>
      </c>
      <c r="BD519" s="609" t="s">
        <v>107</v>
      </c>
      <c r="BE519" s="610">
        <v>8</v>
      </c>
      <c r="BF519" s="663">
        <v>23477</v>
      </c>
      <c r="BG519" s="612">
        <v>187816</v>
      </c>
      <c r="BH519" s="612"/>
      <c r="BI519" s="612"/>
      <c r="BJ519" s="612"/>
      <c r="BK519" s="338">
        <f>IF(EXACT(VLOOKUP(BA519,OFERTA_0,3,FALSE),BC519),1,0)</f>
        <v>1</v>
      </c>
      <c r="BL519" s="338">
        <f t="shared" ref="BL519:BL582" si="944">IF(EXACT(VLOOKUP(BA519,OFERTA_0,4,FALSE),BD519),1,0)</f>
        <v>1</v>
      </c>
      <c r="BM519" s="338">
        <f t="shared" ref="BM519:BM582" si="945">IF(EXACT(VLOOKUP(BA519,OFERTA_0,5,FALSE),BE519),1,0)</f>
        <v>1</v>
      </c>
      <c r="BN519" s="338">
        <f t="shared" ref="BN519:BN582" si="946">IF(BF519=0,0,1)</f>
        <v>1</v>
      </c>
      <c r="BO519" s="338">
        <f t="shared" ref="BO519:BO582" si="947">IF(BG519=0,0,1)</f>
        <v>1</v>
      </c>
      <c r="BP519" s="338">
        <f t="shared" ref="BP519:BP561" si="948">PRODUCT(BK519:BO519)</f>
        <v>1</v>
      </c>
      <c r="BQ519" s="341">
        <f t="shared" ref="BQ519:BQ582" si="949">ROUND(BG519,0)</f>
        <v>187816</v>
      </c>
      <c r="BR519" s="340">
        <f t="shared" ref="BR519:BR582" si="950">BG519-BQ519</f>
        <v>0</v>
      </c>
    </row>
    <row r="520" spans="1:70" s="288" customFormat="1" ht="56.25" customHeight="1" x14ac:dyDescent="0.2">
      <c r="A520" s="215">
        <f t="shared" si="910"/>
        <v>507</v>
      </c>
      <c r="B520" s="449" t="s">
        <v>1383</v>
      </c>
      <c r="C520" s="449" t="s">
        <v>280</v>
      </c>
      <c r="D520" s="577" t="s">
        <v>502</v>
      </c>
      <c r="E520" s="449" t="s">
        <v>93</v>
      </c>
      <c r="F520" s="450">
        <v>2</v>
      </c>
      <c r="G520" s="537"/>
      <c r="H520" s="451">
        <v>0</v>
      </c>
      <c r="I520" s="528"/>
      <c r="J520" s="528"/>
      <c r="K520" s="199"/>
      <c r="L520" s="199"/>
      <c r="M520" s="609" t="s">
        <v>1383</v>
      </c>
      <c r="N520" s="609" t="s">
        <v>280</v>
      </c>
      <c r="O520" s="561" t="s">
        <v>502</v>
      </c>
      <c r="P520" s="609" t="s">
        <v>93</v>
      </c>
      <c r="Q520" s="610">
        <v>2</v>
      </c>
      <c r="R520" s="663">
        <v>32585</v>
      </c>
      <c r="S520" s="612">
        <v>65170</v>
      </c>
      <c r="T520" s="612"/>
      <c r="U520" s="612"/>
      <c r="V520" s="612"/>
      <c r="W520" s="338">
        <f t="shared" si="928"/>
        <v>1</v>
      </c>
      <c r="X520" s="338">
        <f t="shared" si="929"/>
        <v>1</v>
      </c>
      <c r="Y520" s="338">
        <f t="shared" si="930"/>
        <v>1</v>
      </c>
      <c r="Z520" s="338">
        <f t="shared" si="931"/>
        <v>1</v>
      </c>
      <c r="AA520" s="338">
        <f t="shared" si="932"/>
        <v>1</v>
      </c>
      <c r="AB520" s="338">
        <f t="shared" si="933"/>
        <v>1</v>
      </c>
      <c r="AC520" s="341">
        <f t="shared" si="934"/>
        <v>65170</v>
      </c>
      <c r="AD520" s="340">
        <f t="shared" si="935"/>
        <v>0</v>
      </c>
      <c r="AE520" s="207"/>
      <c r="AF520" s="207"/>
      <c r="AG520" s="609" t="s">
        <v>1383</v>
      </c>
      <c r="AH520" s="609" t="s">
        <v>280</v>
      </c>
      <c r="AI520" s="561" t="s">
        <v>502</v>
      </c>
      <c r="AJ520" s="609" t="s">
        <v>93</v>
      </c>
      <c r="AK520" s="610">
        <v>2</v>
      </c>
      <c r="AL520" s="663">
        <v>22741</v>
      </c>
      <c r="AM520" s="612">
        <v>45482</v>
      </c>
      <c r="AN520" s="612"/>
      <c r="AO520" s="612"/>
      <c r="AP520" s="612"/>
      <c r="AQ520" s="338">
        <f t="shared" si="936"/>
        <v>1</v>
      </c>
      <c r="AR520" s="338">
        <f t="shared" si="937"/>
        <v>1</v>
      </c>
      <c r="AS520" s="338">
        <f t="shared" si="938"/>
        <v>1</v>
      </c>
      <c r="AT520" s="338">
        <f t="shared" si="939"/>
        <v>1</v>
      </c>
      <c r="AU520" s="338">
        <f t="shared" si="940"/>
        <v>1</v>
      </c>
      <c r="AV520" s="338">
        <f t="shared" si="941"/>
        <v>1</v>
      </c>
      <c r="AW520" s="341">
        <f t="shared" si="942"/>
        <v>45482</v>
      </c>
      <c r="AX520" s="340">
        <f t="shared" si="943"/>
        <v>0</v>
      </c>
      <c r="BA520" s="609" t="s">
        <v>1383</v>
      </c>
      <c r="BB520" s="609" t="s">
        <v>280</v>
      </c>
      <c r="BC520" s="561" t="s">
        <v>502</v>
      </c>
      <c r="BD520" s="609" t="s">
        <v>93</v>
      </c>
      <c r="BE520" s="610">
        <v>2</v>
      </c>
      <c r="BF520" s="663">
        <v>31373</v>
      </c>
      <c r="BG520" s="612">
        <v>62746</v>
      </c>
      <c r="BH520" s="612"/>
      <c r="BI520" s="612"/>
      <c r="BJ520" s="612"/>
      <c r="BK520" s="338">
        <f t="shared" ref="BK520:BK582" si="951">IF(EXACT(VLOOKUP(BA520,OFERTA_0,3,FALSE),BC520),1,0)</f>
        <v>1</v>
      </c>
      <c r="BL520" s="338">
        <f t="shared" si="944"/>
        <v>1</v>
      </c>
      <c r="BM520" s="338">
        <f t="shared" si="945"/>
        <v>1</v>
      </c>
      <c r="BN520" s="338">
        <f t="shared" si="946"/>
        <v>1</v>
      </c>
      <c r="BO520" s="338">
        <f t="shared" si="947"/>
        <v>1</v>
      </c>
      <c r="BP520" s="338">
        <f t="shared" si="948"/>
        <v>1</v>
      </c>
      <c r="BQ520" s="341">
        <f t="shared" si="949"/>
        <v>62746</v>
      </c>
      <c r="BR520" s="340">
        <f t="shared" si="950"/>
        <v>0</v>
      </c>
    </row>
    <row r="521" spans="1:70" s="288" customFormat="1" ht="54.75" customHeight="1" x14ac:dyDescent="0.2">
      <c r="A521" s="215">
        <f t="shared" si="910"/>
        <v>508</v>
      </c>
      <c r="B521" s="449" t="s">
        <v>1384</v>
      </c>
      <c r="C521" s="449" t="s">
        <v>280</v>
      </c>
      <c r="D521" s="577" t="s">
        <v>503</v>
      </c>
      <c r="E521" s="449" t="s">
        <v>107</v>
      </c>
      <c r="F521" s="450">
        <v>70</v>
      </c>
      <c r="G521" s="537"/>
      <c r="H521" s="451">
        <v>0</v>
      </c>
      <c r="I521" s="528"/>
      <c r="J521" s="528"/>
      <c r="K521" s="199"/>
      <c r="L521" s="199"/>
      <c r="M521" s="609" t="s">
        <v>1384</v>
      </c>
      <c r="N521" s="609" t="s">
        <v>280</v>
      </c>
      <c r="O521" s="561" t="s">
        <v>503</v>
      </c>
      <c r="P521" s="609" t="s">
        <v>107</v>
      </c>
      <c r="Q521" s="610">
        <v>70</v>
      </c>
      <c r="R521" s="663">
        <v>27822</v>
      </c>
      <c r="S521" s="612">
        <v>1947540</v>
      </c>
      <c r="T521" s="612"/>
      <c r="U521" s="612"/>
      <c r="V521" s="612"/>
      <c r="W521" s="338">
        <f t="shared" si="928"/>
        <v>1</v>
      </c>
      <c r="X521" s="338">
        <f t="shared" si="929"/>
        <v>1</v>
      </c>
      <c r="Y521" s="338">
        <f t="shared" si="930"/>
        <v>1</v>
      </c>
      <c r="Z521" s="338">
        <f t="shared" si="931"/>
        <v>1</v>
      </c>
      <c r="AA521" s="338">
        <f t="shared" si="932"/>
        <v>1</v>
      </c>
      <c r="AB521" s="338">
        <f t="shared" si="933"/>
        <v>1</v>
      </c>
      <c r="AC521" s="341">
        <f t="shared" si="934"/>
        <v>1947540</v>
      </c>
      <c r="AD521" s="340">
        <f t="shared" si="935"/>
        <v>0</v>
      </c>
      <c r="AE521" s="207"/>
      <c r="AF521" s="207"/>
      <c r="AG521" s="609" t="s">
        <v>1384</v>
      </c>
      <c r="AH521" s="609" t="s">
        <v>280</v>
      </c>
      <c r="AI521" s="561" t="s">
        <v>503</v>
      </c>
      <c r="AJ521" s="609" t="s">
        <v>107</v>
      </c>
      <c r="AK521" s="610">
        <v>70</v>
      </c>
      <c r="AL521" s="663">
        <v>22741</v>
      </c>
      <c r="AM521" s="612">
        <v>1591870</v>
      </c>
      <c r="AN521" s="612"/>
      <c r="AO521" s="612"/>
      <c r="AP521" s="612"/>
      <c r="AQ521" s="338">
        <f t="shared" si="936"/>
        <v>1</v>
      </c>
      <c r="AR521" s="338">
        <f t="shared" si="937"/>
        <v>1</v>
      </c>
      <c r="AS521" s="338">
        <f t="shared" si="938"/>
        <v>1</v>
      </c>
      <c r="AT521" s="338">
        <f t="shared" si="939"/>
        <v>1</v>
      </c>
      <c r="AU521" s="338">
        <f t="shared" si="940"/>
        <v>1</v>
      </c>
      <c r="AV521" s="338">
        <f t="shared" si="941"/>
        <v>1</v>
      </c>
      <c r="AW521" s="341">
        <f t="shared" si="942"/>
        <v>1591870</v>
      </c>
      <c r="AX521" s="340">
        <f t="shared" si="943"/>
        <v>0</v>
      </c>
      <c r="BA521" s="609" t="s">
        <v>1384</v>
      </c>
      <c r="BB521" s="609" t="s">
        <v>280</v>
      </c>
      <c r="BC521" s="561" t="s">
        <v>503</v>
      </c>
      <c r="BD521" s="609" t="s">
        <v>107</v>
      </c>
      <c r="BE521" s="610">
        <v>70</v>
      </c>
      <c r="BF521" s="663">
        <v>21971</v>
      </c>
      <c r="BG521" s="612">
        <v>1537970</v>
      </c>
      <c r="BH521" s="612"/>
      <c r="BI521" s="612"/>
      <c r="BJ521" s="612"/>
      <c r="BK521" s="338">
        <f t="shared" si="951"/>
        <v>1</v>
      </c>
      <c r="BL521" s="338">
        <f t="shared" si="944"/>
        <v>1</v>
      </c>
      <c r="BM521" s="338">
        <f t="shared" si="945"/>
        <v>1</v>
      </c>
      <c r="BN521" s="338">
        <f t="shared" si="946"/>
        <v>1</v>
      </c>
      <c r="BO521" s="338">
        <f t="shared" si="947"/>
        <v>1</v>
      </c>
      <c r="BP521" s="338">
        <f t="shared" si="948"/>
        <v>1</v>
      </c>
      <c r="BQ521" s="341">
        <f t="shared" si="949"/>
        <v>1537970</v>
      </c>
      <c r="BR521" s="340">
        <f t="shared" si="950"/>
        <v>0</v>
      </c>
    </row>
    <row r="522" spans="1:70" s="288" customFormat="1" ht="60" customHeight="1" x14ac:dyDescent="0.2">
      <c r="A522" s="215">
        <f t="shared" si="910"/>
        <v>509</v>
      </c>
      <c r="B522" s="449" t="s">
        <v>1385</v>
      </c>
      <c r="C522" s="449" t="s">
        <v>280</v>
      </c>
      <c r="D522" s="577" t="s">
        <v>504</v>
      </c>
      <c r="E522" s="449" t="s">
        <v>93</v>
      </c>
      <c r="F522" s="450">
        <v>59</v>
      </c>
      <c r="G522" s="537"/>
      <c r="H522" s="451">
        <v>0</v>
      </c>
      <c r="I522" s="528"/>
      <c r="J522" s="528"/>
      <c r="K522" s="199"/>
      <c r="L522" s="199"/>
      <c r="M522" s="609" t="s">
        <v>1385</v>
      </c>
      <c r="N522" s="609" t="s">
        <v>280</v>
      </c>
      <c r="O522" s="561" t="s">
        <v>504</v>
      </c>
      <c r="P522" s="609" t="s">
        <v>93</v>
      </c>
      <c r="Q522" s="610">
        <v>59</v>
      </c>
      <c r="R522" s="663">
        <v>32585</v>
      </c>
      <c r="S522" s="612">
        <v>1922515</v>
      </c>
      <c r="T522" s="612"/>
      <c r="U522" s="612"/>
      <c r="V522" s="612"/>
      <c r="W522" s="338">
        <f t="shared" si="928"/>
        <v>1</v>
      </c>
      <c r="X522" s="338">
        <f t="shared" si="929"/>
        <v>1</v>
      </c>
      <c r="Y522" s="338">
        <f t="shared" si="930"/>
        <v>1</v>
      </c>
      <c r="Z522" s="338">
        <f t="shared" si="931"/>
        <v>1</v>
      </c>
      <c r="AA522" s="338">
        <f t="shared" si="932"/>
        <v>1</v>
      </c>
      <c r="AB522" s="338">
        <f t="shared" si="933"/>
        <v>1</v>
      </c>
      <c r="AC522" s="341">
        <f t="shared" si="934"/>
        <v>1922515</v>
      </c>
      <c r="AD522" s="340">
        <f t="shared" si="935"/>
        <v>0</v>
      </c>
      <c r="AE522" s="207"/>
      <c r="AF522" s="207"/>
      <c r="AG522" s="609" t="s">
        <v>1385</v>
      </c>
      <c r="AH522" s="609" t="s">
        <v>280</v>
      </c>
      <c r="AI522" s="561" t="s">
        <v>504</v>
      </c>
      <c r="AJ522" s="609" t="s">
        <v>93</v>
      </c>
      <c r="AK522" s="610">
        <v>59</v>
      </c>
      <c r="AL522" s="663">
        <v>22741</v>
      </c>
      <c r="AM522" s="612">
        <v>1341719</v>
      </c>
      <c r="AN522" s="612"/>
      <c r="AO522" s="612"/>
      <c r="AP522" s="612"/>
      <c r="AQ522" s="338">
        <f t="shared" si="936"/>
        <v>1</v>
      </c>
      <c r="AR522" s="338">
        <f t="shared" si="937"/>
        <v>1</v>
      </c>
      <c r="AS522" s="338">
        <f t="shared" si="938"/>
        <v>1</v>
      </c>
      <c r="AT522" s="338">
        <f t="shared" si="939"/>
        <v>1</v>
      </c>
      <c r="AU522" s="338">
        <f t="shared" si="940"/>
        <v>1</v>
      </c>
      <c r="AV522" s="338">
        <f t="shared" si="941"/>
        <v>1</v>
      </c>
      <c r="AW522" s="341">
        <f t="shared" si="942"/>
        <v>1341719</v>
      </c>
      <c r="AX522" s="340">
        <f t="shared" si="943"/>
        <v>0</v>
      </c>
      <c r="BA522" s="609" t="s">
        <v>1385</v>
      </c>
      <c r="BB522" s="609" t="s">
        <v>280</v>
      </c>
      <c r="BC522" s="561" t="s">
        <v>504</v>
      </c>
      <c r="BD522" s="609" t="s">
        <v>93</v>
      </c>
      <c r="BE522" s="610">
        <v>59</v>
      </c>
      <c r="BF522" s="663">
        <v>34334</v>
      </c>
      <c r="BG522" s="612">
        <v>2025706</v>
      </c>
      <c r="BH522" s="612"/>
      <c r="BI522" s="612"/>
      <c r="BJ522" s="612"/>
      <c r="BK522" s="338">
        <f t="shared" si="951"/>
        <v>1</v>
      </c>
      <c r="BL522" s="338">
        <f t="shared" si="944"/>
        <v>1</v>
      </c>
      <c r="BM522" s="338">
        <f t="shared" si="945"/>
        <v>1</v>
      </c>
      <c r="BN522" s="338">
        <f t="shared" si="946"/>
        <v>1</v>
      </c>
      <c r="BO522" s="338">
        <f t="shared" si="947"/>
        <v>1</v>
      </c>
      <c r="BP522" s="338">
        <f t="shared" si="948"/>
        <v>1</v>
      </c>
      <c r="BQ522" s="341">
        <f t="shared" si="949"/>
        <v>2025706</v>
      </c>
      <c r="BR522" s="340">
        <f t="shared" si="950"/>
        <v>0</v>
      </c>
    </row>
    <row r="523" spans="1:70" s="288" customFormat="1" ht="61.5" customHeight="1" x14ac:dyDescent="0.2">
      <c r="A523" s="215">
        <f t="shared" si="910"/>
        <v>510</v>
      </c>
      <c r="B523" s="449" t="s">
        <v>1386</v>
      </c>
      <c r="C523" s="449" t="s">
        <v>280</v>
      </c>
      <c r="D523" s="577" t="s">
        <v>505</v>
      </c>
      <c r="E523" s="449" t="s">
        <v>107</v>
      </c>
      <c r="F523" s="450">
        <v>32</v>
      </c>
      <c r="G523" s="537"/>
      <c r="H523" s="451">
        <v>0</v>
      </c>
      <c r="I523" s="528"/>
      <c r="J523" s="528"/>
      <c r="K523" s="199"/>
      <c r="L523" s="199"/>
      <c r="M523" s="609" t="s">
        <v>1386</v>
      </c>
      <c r="N523" s="609" t="s">
        <v>280</v>
      </c>
      <c r="O523" s="561" t="s">
        <v>505</v>
      </c>
      <c r="P523" s="609" t="s">
        <v>107</v>
      </c>
      <c r="Q523" s="610">
        <v>32</v>
      </c>
      <c r="R523" s="663">
        <v>13393</v>
      </c>
      <c r="S523" s="612">
        <v>428576</v>
      </c>
      <c r="T523" s="612"/>
      <c r="U523" s="612"/>
      <c r="V523" s="612"/>
      <c r="W523" s="338">
        <f t="shared" si="928"/>
        <v>1</v>
      </c>
      <c r="X523" s="338">
        <f t="shared" si="929"/>
        <v>1</v>
      </c>
      <c r="Y523" s="338">
        <f t="shared" si="930"/>
        <v>1</v>
      </c>
      <c r="Z523" s="338">
        <f t="shared" si="931"/>
        <v>1</v>
      </c>
      <c r="AA523" s="338">
        <f t="shared" si="932"/>
        <v>1</v>
      </c>
      <c r="AB523" s="338">
        <f t="shared" si="933"/>
        <v>1</v>
      </c>
      <c r="AC523" s="341">
        <f t="shared" si="934"/>
        <v>428576</v>
      </c>
      <c r="AD523" s="340">
        <f t="shared" si="935"/>
        <v>0</v>
      </c>
      <c r="AE523" s="207"/>
      <c r="AF523" s="207"/>
      <c r="AG523" s="609" t="s">
        <v>1386</v>
      </c>
      <c r="AH523" s="609" t="s">
        <v>280</v>
      </c>
      <c r="AI523" s="561" t="s">
        <v>505</v>
      </c>
      <c r="AJ523" s="609" t="s">
        <v>107</v>
      </c>
      <c r="AK523" s="610">
        <v>32</v>
      </c>
      <c r="AL523" s="663">
        <v>8720</v>
      </c>
      <c r="AM523" s="612">
        <v>279040</v>
      </c>
      <c r="AN523" s="612"/>
      <c r="AO523" s="612"/>
      <c r="AP523" s="612"/>
      <c r="AQ523" s="338">
        <f t="shared" si="936"/>
        <v>1</v>
      </c>
      <c r="AR523" s="338">
        <f t="shared" si="937"/>
        <v>1</v>
      </c>
      <c r="AS523" s="338">
        <f t="shared" si="938"/>
        <v>1</v>
      </c>
      <c r="AT523" s="338">
        <f t="shared" si="939"/>
        <v>1</v>
      </c>
      <c r="AU523" s="338">
        <f t="shared" si="940"/>
        <v>1</v>
      </c>
      <c r="AV523" s="338">
        <f t="shared" si="941"/>
        <v>1</v>
      </c>
      <c r="AW523" s="341">
        <f t="shared" si="942"/>
        <v>279040</v>
      </c>
      <c r="AX523" s="340">
        <f t="shared" si="943"/>
        <v>0</v>
      </c>
      <c r="BA523" s="609" t="s">
        <v>1386</v>
      </c>
      <c r="BB523" s="609" t="s">
        <v>280</v>
      </c>
      <c r="BC523" s="561" t="s">
        <v>505</v>
      </c>
      <c r="BD523" s="609" t="s">
        <v>107</v>
      </c>
      <c r="BE523" s="610">
        <v>32</v>
      </c>
      <c r="BF523" s="663">
        <v>50154</v>
      </c>
      <c r="BG523" s="612">
        <v>1604928</v>
      </c>
      <c r="BH523" s="612"/>
      <c r="BI523" s="612"/>
      <c r="BJ523" s="612"/>
      <c r="BK523" s="338">
        <f t="shared" si="951"/>
        <v>1</v>
      </c>
      <c r="BL523" s="338">
        <f t="shared" si="944"/>
        <v>1</v>
      </c>
      <c r="BM523" s="338">
        <f t="shared" si="945"/>
        <v>1</v>
      </c>
      <c r="BN523" s="338">
        <f t="shared" si="946"/>
        <v>1</v>
      </c>
      <c r="BO523" s="338">
        <f t="shared" si="947"/>
        <v>1</v>
      </c>
      <c r="BP523" s="338">
        <f t="shared" si="948"/>
        <v>1</v>
      </c>
      <c r="BQ523" s="341">
        <f t="shared" si="949"/>
        <v>1604928</v>
      </c>
      <c r="BR523" s="340">
        <f t="shared" si="950"/>
        <v>0</v>
      </c>
    </row>
    <row r="524" spans="1:70" s="288" customFormat="1" ht="45" customHeight="1" x14ac:dyDescent="0.2">
      <c r="A524" s="215">
        <f t="shared" si="910"/>
        <v>511</v>
      </c>
      <c r="B524" s="449" t="s">
        <v>1387</v>
      </c>
      <c r="C524" s="449" t="s">
        <v>280</v>
      </c>
      <c r="D524" s="577" t="s">
        <v>638</v>
      </c>
      <c r="E524" s="449" t="s">
        <v>107</v>
      </c>
      <c r="F524" s="450">
        <v>20</v>
      </c>
      <c r="G524" s="537"/>
      <c r="H524" s="451">
        <v>0</v>
      </c>
      <c r="I524" s="528"/>
      <c r="J524" s="528"/>
      <c r="K524" s="199"/>
      <c r="L524" s="199"/>
      <c r="M524" s="609" t="s">
        <v>1387</v>
      </c>
      <c r="N524" s="609" t="s">
        <v>280</v>
      </c>
      <c r="O524" s="561" t="s">
        <v>638</v>
      </c>
      <c r="P524" s="609" t="s">
        <v>107</v>
      </c>
      <c r="Q524" s="610">
        <v>20</v>
      </c>
      <c r="R524" s="663">
        <v>132555</v>
      </c>
      <c r="S524" s="612">
        <v>2651100</v>
      </c>
      <c r="T524" s="612"/>
      <c r="U524" s="612"/>
      <c r="V524" s="612"/>
      <c r="W524" s="338">
        <f t="shared" si="928"/>
        <v>1</v>
      </c>
      <c r="X524" s="338">
        <f t="shared" si="929"/>
        <v>1</v>
      </c>
      <c r="Y524" s="338">
        <f t="shared" si="930"/>
        <v>1</v>
      </c>
      <c r="Z524" s="338">
        <f t="shared" si="931"/>
        <v>1</v>
      </c>
      <c r="AA524" s="338">
        <f t="shared" si="932"/>
        <v>1</v>
      </c>
      <c r="AB524" s="338">
        <f t="shared" si="933"/>
        <v>1</v>
      </c>
      <c r="AC524" s="341">
        <f t="shared" si="934"/>
        <v>2651100</v>
      </c>
      <c r="AD524" s="340">
        <f t="shared" si="935"/>
        <v>0</v>
      </c>
      <c r="AE524" s="207"/>
      <c r="AF524" s="207"/>
      <c r="AG524" s="609" t="s">
        <v>1387</v>
      </c>
      <c r="AH524" s="609" t="s">
        <v>280</v>
      </c>
      <c r="AI524" s="561" t="s">
        <v>638</v>
      </c>
      <c r="AJ524" s="609" t="s">
        <v>107</v>
      </c>
      <c r="AK524" s="610">
        <v>20</v>
      </c>
      <c r="AL524" s="663">
        <v>234752</v>
      </c>
      <c r="AM524" s="612">
        <v>4695040</v>
      </c>
      <c r="AN524" s="612"/>
      <c r="AO524" s="612"/>
      <c r="AP524" s="612"/>
      <c r="AQ524" s="338">
        <f t="shared" si="936"/>
        <v>1</v>
      </c>
      <c r="AR524" s="338">
        <f t="shared" si="937"/>
        <v>1</v>
      </c>
      <c r="AS524" s="338">
        <f t="shared" si="938"/>
        <v>1</v>
      </c>
      <c r="AT524" s="338">
        <f t="shared" si="939"/>
        <v>1</v>
      </c>
      <c r="AU524" s="338">
        <f t="shared" si="940"/>
        <v>1</v>
      </c>
      <c r="AV524" s="338">
        <f t="shared" si="941"/>
        <v>1</v>
      </c>
      <c r="AW524" s="341">
        <f t="shared" si="942"/>
        <v>4695040</v>
      </c>
      <c r="AX524" s="340">
        <f t="shared" si="943"/>
        <v>0</v>
      </c>
      <c r="BA524" s="609" t="s">
        <v>1387</v>
      </c>
      <c r="BB524" s="609" t="s">
        <v>280</v>
      </c>
      <c r="BC524" s="561" t="s">
        <v>638</v>
      </c>
      <c r="BD524" s="609" t="s">
        <v>107</v>
      </c>
      <c r="BE524" s="610">
        <v>20</v>
      </c>
      <c r="BF524" s="663">
        <v>137632</v>
      </c>
      <c r="BG524" s="612">
        <v>2752640</v>
      </c>
      <c r="BH524" s="612"/>
      <c r="BI524" s="612"/>
      <c r="BJ524" s="612"/>
      <c r="BK524" s="338">
        <f t="shared" si="951"/>
        <v>1</v>
      </c>
      <c r="BL524" s="338">
        <f t="shared" si="944"/>
        <v>1</v>
      </c>
      <c r="BM524" s="338">
        <f t="shared" si="945"/>
        <v>1</v>
      </c>
      <c r="BN524" s="338">
        <f t="shared" si="946"/>
        <v>1</v>
      </c>
      <c r="BO524" s="338">
        <f t="shared" si="947"/>
        <v>1</v>
      </c>
      <c r="BP524" s="338">
        <f t="shared" si="948"/>
        <v>1</v>
      </c>
      <c r="BQ524" s="341">
        <f t="shared" si="949"/>
        <v>2752640</v>
      </c>
      <c r="BR524" s="340">
        <f t="shared" si="950"/>
        <v>0</v>
      </c>
    </row>
    <row r="525" spans="1:70" s="288" customFormat="1" ht="31.5" x14ac:dyDescent="0.2">
      <c r="A525" s="215">
        <f t="shared" si="910"/>
        <v>512</v>
      </c>
      <c r="B525" s="449" t="s">
        <v>1388</v>
      </c>
      <c r="C525" s="449" t="s">
        <v>280</v>
      </c>
      <c r="D525" s="577" t="s">
        <v>639</v>
      </c>
      <c r="E525" s="449" t="s">
        <v>107</v>
      </c>
      <c r="F525" s="450">
        <v>4</v>
      </c>
      <c r="G525" s="537"/>
      <c r="H525" s="451">
        <v>0</v>
      </c>
      <c r="I525" s="528"/>
      <c r="J525" s="528"/>
      <c r="K525" s="199"/>
      <c r="L525" s="199"/>
      <c r="M525" s="609" t="s">
        <v>1388</v>
      </c>
      <c r="N525" s="609" t="s">
        <v>280</v>
      </c>
      <c r="O525" s="561" t="s">
        <v>639</v>
      </c>
      <c r="P525" s="609" t="s">
        <v>107</v>
      </c>
      <c r="Q525" s="610">
        <v>4</v>
      </c>
      <c r="R525" s="663">
        <v>215290</v>
      </c>
      <c r="S525" s="612">
        <v>861160</v>
      </c>
      <c r="T525" s="612"/>
      <c r="U525" s="612"/>
      <c r="V525" s="612"/>
      <c r="W525" s="338">
        <f t="shared" si="928"/>
        <v>1</v>
      </c>
      <c r="X525" s="338">
        <f t="shared" si="929"/>
        <v>1</v>
      </c>
      <c r="Y525" s="338">
        <f t="shared" si="930"/>
        <v>1</v>
      </c>
      <c r="Z525" s="338">
        <f t="shared" si="931"/>
        <v>1</v>
      </c>
      <c r="AA525" s="338">
        <f t="shared" si="932"/>
        <v>1</v>
      </c>
      <c r="AB525" s="338">
        <f t="shared" si="933"/>
        <v>1</v>
      </c>
      <c r="AC525" s="341">
        <f t="shared" si="934"/>
        <v>861160</v>
      </c>
      <c r="AD525" s="340">
        <f t="shared" si="935"/>
        <v>0</v>
      </c>
      <c r="AE525" s="207"/>
      <c r="AF525" s="207"/>
      <c r="AG525" s="609" t="s">
        <v>1388</v>
      </c>
      <c r="AH525" s="609" t="s">
        <v>280</v>
      </c>
      <c r="AI525" s="561" t="s">
        <v>639</v>
      </c>
      <c r="AJ525" s="609" t="s">
        <v>107</v>
      </c>
      <c r="AK525" s="610">
        <v>4</v>
      </c>
      <c r="AL525" s="663">
        <v>343794</v>
      </c>
      <c r="AM525" s="612">
        <v>1375176</v>
      </c>
      <c r="AN525" s="612"/>
      <c r="AO525" s="612"/>
      <c r="AP525" s="612"/>
      <c r="AQ525" s="338">
        <f t="shared" si="936"/>
        <v>1</v>
      </c>
      <c r="AR525" s="338">
        <f t="shared" si="937"/>
        <v>1</v>
      </c>
      <c r="AS525" s="338">
        <f t="shared" si="938"/>
        <v>1</v>
      </c>
      <c r="AT525" s="338">
        <f t="shared" si="939"/>
        <v>1</v>
      </c>
      <c r="AU525" s="338">
        <f t="shared" si="940"/>
        <v>1</v>
      </c>
      <c r="AV525" s="338">
        <f t="shared" si="941"/>
        <v>1</v>
      </c>
      <c r="AW525" s="341">
        <f t="shared" si="942"/>
        <v>1375176</v>
      </c>
      <c r="AX525" s="340">
        <f t="shared" si="943"/>
        <v>0</v>
      </c>
      <c r="BA525" s="609" t="s">
        <v>1388</v>
      </c>
      <c r="BB525" s="609" t="s">
        <v>280</v>
      </c>
      <c r="BC525" s="561" t="s">
        <v>639</v>
      </c>
      <c r="BD525" s="609" t="s">
        <v>107</v>
      </c>
      <c r="BE525" s="610">
        <v>4</v>
      </c>
      <c r="BF525" s="663">
        <v>203845</v>
      </c>
      <c r="BG525" s="612">
        <v>815380</v>
      </c>
      <c r="BH525" s="612"/>
      <c r="BI525" s="612"/>
      <c r="BJ525" s="612"/>
      <c r="BK525" s="338">
        <f t="shared" si="951"/>
        <v>1</v>
      </c>
      <c r="BL525" s="338">
        <f t="shared" si="944"/>
        <v>1</v>
      </c>
      <c r="BM525" s="338">
        <f t="shared" si="945"/>
        <v>1</v>
      </c>
      <c r="BN525" s="338">
        <f t="shared" si="946"/>
        <v>1</v>
      </c>
      <c r="BO525" s="338">
        <f t="shared" si="947"/>
        <v>1</v>
      </c>
      <c r="BP525" s="338">
        <f t="shared" si="948"/>
        <v>1</v>
      </c>
      <c r="BQ525" s="341">
        <f t="shared" si="949"/>
        <v>815380</v>
      </c>
      <c r="BR525" s="340">
        <f t="shared" si="950"/>
        <v>0</v>
      </c>
    </row>
    <row r="526" spans="1:70" s="288" customFormat="1" ht="31.5" x14ac:dyDescent="0.2">
      <c r="A526" s="215">
        <f t="shared" si="910"/>
        <v>513</v>
      </c>
      <c r="B526" s="449" t="s">
        <v>1389</v>
      </c>
      <c r="C526" s="449" t="s">
        <v>280</v>
      </c>
      <c r="D526" s="577" t="s">
        <v>640</v>
      </c>
      <c r="E526" s="449" t="s">
        <v>107</v>
      </c>
      <c r="F526" s="450">
        <v>1</v>
      </c>
      <c r="G526" s="537"/>
      <c r="H526" s="451">
        <v>0</v>
      </c>
      <c r="I526" s="528"/>
      <c r="J526" s="528"/>
      <c r="K526" s="199"/>
      <c r="L526" s="199"/>
      <c r="M526" s="609" t="s">
        <v>1389</v>
      </c>
      <c r="N526" s="609" t="s">
        <v>280</v>
      </c>
      <c r="O526" s="561" t="s">
        <v>640</v>
      </c>
      <c r="P526" s="609" t="s">
        <v>107</v>
      </c>
      <c r="Q526" s="610">
        <v>1</v>
      </c>
      <c r="R526" s="663">
        <v>84401</v>
      </c>
      <c r="S526" s="612">
        <v>84401</v>
      </c>
      <c r="T526" s="612"/>
      <c r="U526" s="612"/>
      <c r="V526" s="612"/>
      <c r="W526" s="338">
        <f t="shared" si="928"/>
        <v>1</v>
      </c>
      <c r="X526" s="338">
        <f t="shared" si="929"/>
        <v>1</v>
      </c>
      <c r="Y526" s="338">
        <f t="shared" si="930"/>
        <v>1</v>
      </c>
      <c r="Z526" s="338">
        <f t="shared" si="931"/>
        <v>1</v>
      </c>
      <c r="AA526" s="338">
        <f t="shared" si="932"/>
        <v>1</v>
      </c>
      <c r="AB526" s="338">
        <f t="shared" si="933"/>
        <v>1</v>
      </c>
      <c r="AC526" s="341">
        <f t="shared" si="934"/>
        <v>84401</v>
      </c>
      <c r="AD526" s="340">
        <f t="shared" si="935"/>
        <v>0</v>
      </c>
      <c r="AE526" s="207"/>
      <c r="AF526" s="207"/>
      <c r="AG526" s="609" t="s">
        <v>1389</v>
      </c>
      <c r="AH526" s="609" t="s">
        <v>280</v>
      </c>
      <c r="AI526" s="561" t="s">
        <v>640</v>
      </c>
      <c r="AJ526" s="609" t="s">
        <v>107</v>
      </c>
      <c r="AK526" s="610">
        <v>1</v>
      </c>
      <c r="AL526" s="663">
        <v>138440</v>
      </c>
      <c r="AM526" s="612">
        <v>138440</v>
      </c>
      <c r="AN526" s="612"/>
      <c r="AO526" s="612"/>
      <c r="AP526" s="612"/>
      <c r="AQ526" s="338">
        <f t="shared" si="936"/>
        <v>1</v>
      </c>
      <c r="AR526" s="338">
        <f t="shared" si="937"/>
        <v>1</v>
      </c>
      <c r="AS526" s="338">
        <f t="shared" si="938"/>
        <v>1</v>
      </c>
      <c r="AT526" s="338">
        <f t="shared" si="939"/>
        <v>1</v>
      </c>
      <c r="AU526" s="338">
        <f t="shared" si="940"/>
        <v>1</v>
      </c>
      <c r="AV526" s="338">
        <f t="shared" si="941"/>
        <v>1</v>
      </c>
      <c r="AW526" s="341">
        <f t="shared" si="942"/>
        <v>138440</v>
      </c>
      <c r="AX526" s="340">
        <f t="shared" si="943"/>
        <v>0</v>
      </c>
      <c r="BA526" s="609" t="s">
        <v>1389</v>
      </c>
      <c r="BB526" s="609" t="s">
        <v>280</v>
      </c>
      <c r="BC526" s="561" t="s">
        <v>640</v>
      </c>
      <c r="BD526" s="609" t="s">
        <v>107</v>
      </c>
      <c r="BE526" s="610">
        <v>1</v>
      </c>
      <c r="BF526" s="663">
        <v>100119</v>
      </c>
      <c r="BG526" s="612">
        <v>100119</v>
      </c>
      <c r="BH526" s="612"/>
      <c r="BI526" s="612"/>
      <c r="BJ526" s="612"/>
      <c r="BK526" s="338">
        <f t="shared" si="951"/>
        <v>1</v>
      </c>
      <c r="BL526" s="338">
        <f t="shared" si="944"/>
        <v>1</v>
      </c>
      <c r="BM526" s="338">
        <f t="shared" si="945"/>
        <v>1</v>
      </c>
      <c r="BN526" s="338">
        <f t="shared" si="946"/>
        <v>1</v>
      </c>
      <c r="BO526" s="338">
        <f t="shared" si="947"/>
        <v>1</v>
      </c>
      <c r="BP526" s="338">
        <f t="shared" si="948"/>
        <v>1</v>
      </c>
      <c r="BQ526" s="341">
        <f t="shared" si="949"/>
        <v>100119</v>
      </c>
      <c r="BR526" s="340">
        <f t="shared" si="950"/>
        <v>0</v>
      </c>
    </row>
    <row r="527" spans="1:70" s="288" customFormat="1" ht="31.5" x14ac:dyDescent="0.2">
      <c r="A527" s="215">
        <f t="shared" si="910"/>
        <v>514</v>
      </c>
      <c r="B527" s="449" t="s">
        <v>1390</v>
      </c>
      <c r="C527" s="449" t="s">
        <v>280</v>
      </c>
      <c r="D527" s="577" t="s">
        <v>641</v>
      </c>
      <c r="E527" s="449" t="s">
        <v>107</v>
      </c>
      <c r="F527" s="450">
        <v>106</v>
      </c>
      <c r="G527" s="537"/>
      <c r="H527" s="451">
        <v>0</v>
      </c>
      <c r="I527" s="528"/>
      <c r="J527" s="528"/>
      <c r="K527" s="199"/>
      <c r="L527" s="199"/>
      <c r="M527" s="609" t="s">
        <v>1390</v>
      </c>
      <c r="N527" s="609" t="s">
        <v>280</v>
      </c>
      <c r="O527" s="561" t="s">
        <v>641</v>
      </c>
      <c r="P527" s="609" t="s">
        <v>107</v>
      </c>
      <c r="Q527" s="610">
        <v>106</v>
      </c>
      <c r="R527" s="663">
        <v>132555</v>
      </c>
      <c r="S527" s="612">
        <v>14050830</v>
      </c>
      <c r="T527" s="612"/>
      <c r="U527" s="612"/>
      <c r="V527" s="612"/>
      <c r="W527" s="338">
        <f t="shared" si="928"/>
        <v>1</v>
      </c>
      <c r="X527" s="338">
        <f t="shared" si="929"/>
        <v>1</v>
      </c>
      <c r="Y527" s="338">
        <f t="shared" si="930"/>
        <v>1</v>
      </c>
      <c r="Z527" s="338">
        <f t="shared" si="931"/>
        <v>1</v>
      </c>
      <c r="AA527" s="338">
        <f t="shared" si="932"/>
        <v>1</v>
      </c>
      <c r="AB527" s="338">
        <f t="shared" si="933"/>
        <v>1</v>
      </c>
      <c r="AC527" s="341">
        <f t="shared" si="934"/>
        <v>14050830</v>
      </c>
      <c r="AD527" s="340">
        <f t="shared" si="935"/>
        <v>0</v>
      </c>
      <c r="AE527" s="207"/>
      <c r="AF527" s="207"/>
      <c r="AG527" s="609" t="s">
        <v>1390</v>
      </c>
      <c r="AH527" s="609" t="s">
        <v>280</v>
      </c>
      <c r="AI527" s="561" t="s">
        <v>641</v>
      </c>
      <c r="AJ527" s="609" t="s">
        <v>107</v>
      </c>
      <c r="AK527" s="610">
        <v>106</v>
      </c>
      <c r="AL527" s="663">
        <v>234752</v>
      </c>
      <c r="AM527" s="612">
        <v>24883712</v>
      </c>
      <c r="AN527" s="612"/>
      <c r="AO527" s="612"/>
      <c r="AP527" s="612"/>
      <c r="AQ527" s="338">
        <f t="shared" si="936"/>
        <v>1</v>
      </c>
      <c r="AR527" s="338">
        <f t="shared" si="937"/>
        <v>1</v>
      </c>
      <c r="AS527" s="338">
        <f t="shared" si="938"/>
        <v>1</v>
      </c>
      <c r="AT527" s="338">
        <f t="shared" si="939"/>
        <v>1</v>
      </c>
      <c r="AU527" s="338">
        <f t="shared" si="940"/>
        <v>1</v>
      </c>
      <c r="AV527" s="338">
        <f t="shared" si="941"/>
        <v>1</v>
      </c>
      <c r="AW527" s="341">
        <f t="shared" si="942"/>
        <v>24883712</v>
      </c>
      <c r="AX527" s="340">
        <f t="shared" si="943"/>
        <v>0</v>
      </c>
      <c r="BA527" s="609" t="s">
        <v>1390</v>
      </c>
      <c r="BB527" s="609" t="s">
        <v>280</v>
      </c>
      <c r="BC527" s="561" t="s">
        <v>641</v>
      </c>
      <c r="BD527" s="609" t="s">
        <v>107</v>
      </c>
      <c r="BE527" s="610">
        <v>106</v>
      </c>
      <c r="BF527" s="663">
        <v>121483</v>
      </c>
      <c r="BG527" s="612">
        <v>12877198</v>
      </c>
      <c r="BH527" s="612"/>
      <c r="BI527" s="612"/>
      <c r="BJ527" s="612"/>
      <c r="BK527" s="338">
        <f t="shared" si="951"/>
        <v>1</v>
      </c>
      <c r="BL527" s="338">
        <f t="shared" si="944"/>
        <v>1</v>
      </c>
      <c r="BM527" s="338">
        <f t="shared" si="945"/>
        <v>1</v>
      </c>
      <c r="BN527" s="338">
        <f t="shared" si="946"/>
        <v>1</v>
      </c>
      <c r="BO527" s="338">
        <f t="shared" si="947"/>
        <v>1</v>
      </c>
      <c r="BP527" s="338">
        <f t="shared" si="948"/>
        <v>1</v>
      </c>
      <c r="BQ527" s="341">
        <f t="shared" si="949"/>
        <v>12877198</v>
      </c>
      <c r="BR527" s="340">
        <f t="shared" si="950"/>
        <v>0</v>
      </c>
    </row>
    <row r="528" spans="1:70" s="288" customFormat="1" ht="31.5" x14ac:dyDescent="0.2">
      <c r="A528" s="215">
        <f t="shared" si="910"/>
        <v>515</v>
      </c>
      <c r="B528" s="449" t="s">
        <v>1391</v>
      </c>
      <c r="C528" s="449" t="s">
        <v>280</v>
      </c>
      <c r="D528" s="577" t="s">
        <v>642</v>
      </c>
      <c r="E528" s="449" t="s">
        <v>107</v>
      </c>
      <c r="F528" s="450">
        <v>20</v>
      </c>
      <c r="G528" s="537"/>
      <c r="H528" s="451">
        <v>0</v>
      </c>
      <c r="I528" s="528"/>
      <c r="J528" s="528"/>
      <c r="K528" s="199"/>
      <c r="L528" s="199"/>
      <c r="M528" s="609" t="s">
        <v>1391</v>
      </c>
      <c r="N528" s="609" t="s">
        <v>280</v>
      </c>
      <c r="O528" s="561" t="s">
        <v>642</v>
      </c>
      <c r="P528" s="609" t="s">
        <v>107</v>
      </c>
      <c r="Q528" s="610">
        <v>20</v>
      </c>
      <c r="R528" s="663">
        <v>215290</v>
      </c>
      <c r="S528" s="612">
        <v>4305800</v>
      </c>
      <c r="T528" s="612"/>
      <c r="U528" s="612"/>
      <c r="V528" s="612"/>
      <c r="W528" s="338">
        <f t="shared" si="928"/>
        <v>1</v>
      </c>
      <c r="X528" s="338">
        <f t="shared" si="929"/>
        <v>1</v>
      </c>
      <c r="Y528" s="338">
        <f t="shared" si="930"/>
        <v>1</v>
      </c>
      <c r="Z528" s="338">
        <f t="shared" si="931"/>
        <v>1</v>
      </c>
      <c r="AA528" s="338">
        <f t="shared" si="932"/>
        <v>1</v>
      </c>
      <c r="AB528" s="338">
        <f t="shared" si="933"/>
        <v>1</v>
      </c>
      <c r="AC528" s="341">
        <f t="shared" si="934"/>
        <v>4305800</v>
      </c>
      <c r="AD528" s="340">
        <f t="shared" si="935"/>
        <v>0</v>
      </c>
      <c r="AE528" s="207"/>
      <c r="AF528" s="207"/>
      <c r="AG528" s="609" t="s">
        <v>1391</v>
      </c>
      <c r="AH528" s="609" t="s">
        <v>280</v>
      </c>
      <c r="AI528" s="561" t="s">
        <v>642</v>
      </c>
      <c r="AJ528" s="609" t="s">
        <v>107</v>
      </c>
      <c r="AK528" s="610">
        <v>20</v>
      </c>
      <c r="AL528" s="663">
        <v>343794</v>
      </c>
      <c r="AM528" s="612">
        <v>6875880</v>
      </c>
      <c r="AN528" s="612"/>
      <c r="AO528" s="612"/>
      <c r="AP528" s="612"/>
      <c r="AQ528" s="338">
        <f t="shared" si="936"/>
        <v>1</v>
      </c>
      <c r="AR528" s="338">
        <f t="shared" si="937"/>
        <v>1</v>
      </c>
      <c r="AS528" s="338">
        <f t="shared" si="938"/>
        <v>1</v>
      </c>
      <c r="AT528" s="338">
        <f t="shared" si="939"/>
        <v>1</v>
      </c>
      <c r="AU528" s="338">
        <f t="shared" si="940"/>
        <v>1</v>
      </c>
      <c r="AV528" s="338">
        <f t="shared" si="941"/>
        <v>1</v>
      </c>
      <c r="AW528" s="341">
        <f t="shared" si="942"/>
        <v>6875880</v>
      </c>
      <c r="AX528" s="340">
        <f t="shared" si="943"/>
        <v>0</v>
      </c>
      <c r="BA528" s="609" t="s">
        <v>1391</v>
      </c>
      <c r="BB528" s="609" t="s">
        <v>280</v>
      </c>
      <c r="BC528" s="561" t="s">
        <v>642</v>
      </c>
      <c r="BD528" s="609" t="s">
        <v>107</v>
      </c>
      <c r="BE528" s="610">
        <v>20</v>
      </c>
      <c r="BF528" s="663">
        <v>260580</v>
      </c>
      <c r="BG528" s="612">
        <v>5211600</v>
      </c>
      <c r="BH528" s="612"/>
      <c r="BI528" s="612"/>
      <c r="BJ528" s="612"/>
      <c r="BK528" s="338">
        <f t="shared" si="951"/>
        <v>1</v>
      </c>
      <c r="BL528" s="338">
        <f t="shared" si="944"/>
        <v>1</v>
      </c>
      <c r="BM528" s="338">
        <f t="shared" si="945"/>
        <v>1</v>
      </c>
      <c r="BN528" s="338">
        <f t="shared" si="946"/>
        <v>1</v>
      </c>
      <c r="BO528" s="338">
        <f t="shared" si="947"/>
        <v>1</v>
      </c>
      <c r="BP528" s="338">
        <f t="shared" si="948"/>
        <v>1</v>
      </c>
      <c r="BQ528" s="341">
        <f t="shared" si="949"/>
        <v>5211600</v>
      </c>
      <c r="BR528" s="340">
        <f t="shared" si="950"/>
        <v>0</v>
      </c>
    </row>
    <row r="529" spans="1:70" s="288" customFormat="1" ht="31.5" x14ac:dyDescent="0.2">
      <c r="A529" s="215">
        <f t="shared" si="910"/>
        <v>516</v>
      </c>
      <c r="B529" s="449" t="s">
        <v>1392</v>
      </c>
      <c r="C529" s="449" t="s">
        <v>280</v>
      </c>
      <c r="D529" s="577" t="s">
        <v>643</v>
      </c>
      <c r="E529" s="449" t="s">
        <v>93</v>
      </c>
      <c r="F529" s="450">
        <v>11</v>
      </c>
      <c r="G529" s="537"/>
      <c r="H529" s="451">
        <v>0</v>
      </c>
      <c r="I529" s="528"/>
      <c r="J529" s="528"/>
      <c r="K529" s="199"/>
      <c r="L529" s="199"/>
      <c r="M529" s="609" t="s">
        <v>1392</v>
      </c>
      <c r="N529" s="609" t="s">
        <v>280</v>
      </c>
      <c r="O529" s="561" t="s">
        <v>643</v>
      </c>
      <c r="P529" s="609" t="s">
        <v>93</v>
      </c>
      <c r="Q529" s="610">
        <v>11</v>
      </c>
      <c r="R529" s="663">
        <v>95178</v>
      </c>
      <c r="S529" s="612">
        <v>1046958</v>
      </c>
      <c r="T529" s="612"/>
      <c r="U529" s="612"/>
      <c r="V529" s="612"/>
      <c r="W529" s="338">
        <f t="shared" si="928"/>
        <v>1</v>
      </c>
      <c r="X529" s="338">
        <f t="shared" si="929"/>
        <v>1</v>
      </c>
      <c r="Y529" s="338">
        <f t="shared" si="930"/>
        <v>1</v>
      </c>
      <c r="Z529" s="338">
        <f t="shared" si="931"/>
        <v>1</v>
      </c>
      <c r="AA529" s="338">
        <f t="shared" si="932"/>
        <v>1</v>
      </c>
      <c r="AB529" s="338">
        <f t="shared" si="933"/>
        <v>1</v>
      </c>
      <c r="AC529" s="341">
        <f t="shared" si="934"/>
        <v>1046958</v>
      </c>
      <c r="AD529" s="340">
        <f t="shared" si="935"/>
        <v>0</v>
      </c>
      <c r="AE529" s="207"/>
      <c r="AF529" s="207"/>
      <c r="AG529" s="609" t="s">
        <v>1392</v>
      </c>
      <c r="AH529" s="609" t="s">
        <v>280</v>
      </c>
      <c r="AI529" s="561" t="s">
        <v>643</v>
      </c>
      <c r="AJ529" s="609" t="s">
        <v>93</v>
      </c>
      <c r="AK529" s="610">
        <v>11</v>
      </c>
      <c r="AL529" s="663">
        <v>69220</v>
      </c>
      <c r="AM529" s="612">
        <v>761420</v>
      </c>
      <c r="AN529" s="612"/>
      <c r="AO529" s="612"/>
      <c r="AP529" s="612"/>
      <c r="AQ529" s="338">
        <f t="shared" si="936"/>
        <v>1</v>
      </c>
      <c r="AR529" s="338">
        <f t="shared" si="937"/>
        <v>1</v>
      </c>
      <c r="AS529" s="338">
        <f t="shared" si="938"/>
        <v>1</v>
      </c>
      <c r="AT529" s="338">
        <f t="shared" si="939"/>
        <v>1</v>
      </c>
      <c r="AU529" s="338">
        <f t="shared" si="940"/>
        <v>1</v>
      </c>
      <c r="AV529" s="338">
        <f t="shared" si="941"/>
        <v>1</v>
      </c>
      <c r="AW529" s="341">
        <f t="shared" si="942"/>
        <v>761420</v>
      </c>
      <c r="AX529" s="340">
        <f t="shared" si="943"/>
        <v>0</v>
      </c>
      <c r="BA529" s="609" t="s">
        <v>1392</v>
      </c>
      <c r="BB529" s="609" t="s">
        <v>280</v>
      </c>
      <c r="BC529" s="561" t="s">
        <v>643</v>
      </c>
      <c r="BD529" s="609" t="s">
        <v>93</v>
      </c>
      <c r="BE529" s="610">
        <v>11</v>
      </c>
      <c r="BF529" s="663">
        <v>55430</v>
      </c>
      <c r="BG529" s="612">
        <v>609730</v>
      </c>
      <c r="BH529" s="612"/>
      <c r="BI529" s="612"/>
      <c r="BJ529" s="612"/>
      <c r="BK529" s="338">
        <f t="shared" si="951"/>
        <v>1</v>
      </c>
      <c r="BL529" s="338">
        <f t="shared" si="944"/>
        <v>1</v>
      </c>
      <c r="BM529" s="338">
        <f t="shared" si="945"/>
        <v>1</v>
      </c>
      <c r="BN529" s="338">
        <f t="shared" si="946"/>
        <v>1</v>
      </c>
      <c r="BO529" s="338">
        <f t="shared" si="947"/>
        <v>1</v>
      </c>
      <c r="BP529" s="338">
        <f t="shared" si="948"/>
        <v>1</v>
      </c>
      <c r="BQ529" s="341">
        <f t="shared" si="949"/>
        <v>609730</v>
      </c>
      <c r="BR529" s="340">
        <f t="shared" si="950"/>
        <v>0</v>
      </c>
    </row>
    <row r="530" spans="1:70" s="288" customFormat="1" ht="31.5" x14ac:dyDescent="0.2">
      <c r="A530" s="215">
        <f t="shared" si="910"/>
        <v>517</v>
      </c>
      <c r="B530" s="449" t="s">
        <v>1393</v>
      </c>
      <c r="C530" s="449" t="s">
        <v>280</v>
      </c>
      <c r="D530" s="577" t="s">
        <v>644</v>
      </c>
      <c r="E530" s="449" t="s">
        <v>93</v>
      </c>
      <c r="F530" s="450">
        <v>3</v>
      </c>
      <c r="G530" s="537"/>
      <c r="H530" s="451">
        <v>0</v>
      </c>
      <c r="I530" s="528"/>
      <c r="J530" s="528"/>
      <c r="K530" s="199"/>
      <c r="L530" s="199"/>
      <c r="M530" s="609" t="s">
        <v>1393</v>
      </c>
      <c r="N530" s="609" t="s">
        <v>280</v>
      </c>
      <c r="O530" s="561" t="s">
        <v>644</v>
      </c>
      <c r="P530" s="609" t="s">
        <v>93</v>
      </c>
      <c r="Q530" s="610">
        <v>3</v>
      </c>
      <c r="R530" s="663">
        <v>239534</v>
      </c>
      <c r="S530" s="612">
        <v>718602</v>
      </c>
      <c r="T530" s="612"/>
      <c r="U530" s="612"/>
      <c r="V530" s="612"/>
      <c r="W530" s="338">
        <f t="shared" si="928"/>
        <v>1</v>
      </c>
      <c r="X530" s="338">
        <f t="shared" si="929"/>
        <v>1</v>
      </c>
      <c r="Y530" s="338">
        <f t="shared" si="930"/>
        <v>1</v>
      </c>
      <c r="Z530" s="338">
        <f t="shared" si="931"/>
        <v>1</v>
      </c>
      <c r="AA530" s="338">
        <f t="shared" si="932"/>
        <v>1</v>
      </c>
      <c r="AB530" s="338">
        <f t="shared" si="933"/>
        <v>1</v>
      </c>
      <c r="AC530" s="341">
        <f t="shared" si="934"/>
        <v>718602</v>
      </c>
      <c r="AD530" s="340">
        <f t="shared" si="935"/>
        <v>0</v>
      </c>
      <c r="AE530" s="207"/>
      <c r="AF530" s="207"/>
      <c r="AG530" s="609" t="s">
        <v>1393</v>
      </c>
      <c r="AH530" s="609" t="s">
        <v>280</v>
      </c>
      <c r="AI530" s="561" t="s">
        <v>644</v>
      </c>
      <c r="AJ530" s="609" t="s">
        <v>93</v>
      </c>
      <c r="AK530" s="610">
        <v>3</v>
      </c>
      <c r="AL530" s="663">
        <v>116983</v>
      </c>
      <c r="AM530" s="612">
        <v>350949</v>
      </c>
      <c r="AN530" s="612"/>
      <c r="AO530" s="612"/>
      <c r="AP530" s="612"/>
      <c r="AQ530" s="338">
        <f t="shared" si="936"/>
        <v>1</v>
      </c>
      <c r="AR530" s="338">
        <f t="shared" si="937"/>
        <v>1</v>
      </c>
      <c r="AS530" s="338">
        <f t="shared" si="938"/>
        <v>1</v>
      </c>
      <c r="AT530" s="338">
        <f t="shared" si="939"/>
        <v>1</v>
      </c>
      <c r="AU530" s="338">
        <f t="shared" si="940"/>
        <v>1</v>
      </c>
      <c r="AV530" s="338">
        <f t="shared" si="941"/>
        <v>1</v>
      </c>
      <c r="AW530" s="341">
        <f t="shared" si="942"/>
        <v>350949</v>
      </c>
      <c r="AX530" s="340">
        <f t="shared" si="943"/>
        <v>0</v>
      </c>
      <c r="BA530" s="609" t="s">
        <v>1393</v>
      </c>
      <c r="BB530" s="609" t="s">
        <v>280</v>
      </c>
      <c r="BC530" s="561" t="s">
        <v>644</v>
      </c>
      <c r="BD530" s="609" t="s">
        <v>93</v>
      </c>
      <c r="BE530" s="610">
        <v>3</v>
      </c>
      <c r="BF530" s="663">
        <v>104824</v>
      </c>
      <c r="BG530" s="612">
        <v>314472</v>
      </c>
      <c r="BH530" s="612"/>
      <c r="BI530" s="612"/>
      <c r="BJ530" s="612"/>
      <c r="BK530" s="338">
        <f t="shared" si="951"/>
        <v>1</v>
      </c>
      <c r="BL530" s="338">
        <f t="shared" si="944"/>
        <v>1</v>
      </c>
      <c r="BM530" s="338">
        <f t="shared" si="945"/>
        <v>1</v>
      </c>
      <c r="BN530" s="338">
        <f t="shared" si="946"/>
        <v>1</v>
      </c>
      <c r="BO530" s="338">
        <f t="shared" si="947"/>
        <v>1</v>
      </c>
      <c r="BP530" s="338">
        <f t="shared" si="948"/>
        <v>1</v>
      </c>
      <c r="BQ530" s="341">
        <f t="shared" si="949"/>
        <v>314472</v>
      </c>
      <c r="BR530" s="340">
        <f t="shared" si="950"/>
        <v>0</v>
      </c>
    </row>
    <row r="531" spans="1:70" s="288" customFormat="1" ht="31.5" x14ac:dyDescent="0.2">
      <c r="A531" s="215">
        <f t="shared" si="910"/>
        <v>518</v>
      </c>
      <c r="B531" s="449" t="s">
        <v>1394</v>
      </c>
      <c r="C531" s="449" t="s">
        <v>280</v>
      </c>
      <c r="D531" s="577" t="s">
        <v>645</v>
      </c>
      <c r="E531" s="449" t="s">
        <v>93</v>
      </c>
      <c r="F531" s="450">
        <v>2</v>
      </c>
      <c r="G531" s="537"/>
      <c r="H531" s="451">
        <v>0</v>
      </c>
      <c r="I531" s="528"/>
      <c r="J531" s="528"/>
      <c r="K531" s="199"/>
      <c r="L531" s="199"/>
      <c r="M531" s="609" t="s">
        <v>1394</v>
      </c>
      <c r="N531" s="609" t="s">
        <v>280</v>
      </c>
      <c r="O531" s="561" t="s">
        <v>645</v>
      </c>
      <c r="P531" s="609" t="s">
        <v>93</v>
      </c>
      <c r="Q531" s="610">
        <v>2</v>
      </c>
      <c r="R531" s="663">
        <v>111881</v>
      </c>
      <c r="S531" s="612">
        <v>223762</v>
      </c>
      <c r="T531" s="612"/>
      <c r="U531" s="612"/>
      <c r="V531" s="612"/>
      <c r="W531" s="338">
        <f t="shared" si="928"/>
        <v>1</v>
      </c>
      <c r="X531" s="338">
        <f t="shared" si="929"/>
        <v>1</v>
      </c>
      <c r="Y531" s="338">
        <f t="shared" si="930"/>
        <v>1</v>
      </c>
      <c r="Z531" s="338">
        <f t="shared" si="931"/>
        <v>1</v>
      </c>
      <c r="AA531" s="338">
        <f t="shared" si="932"/>
        <v>1</v>
      </c>
      <c r="AB531" s="338">
        <f t="shared" si="933"/>
        <v>1</v>
      </c>
      <c r="AC531" s="341">
        <f t="shared" si="934"/>
        <v>223762</v>
      </c>
      <c r="AD531" s="340">
        <f t="shared" si="935"/>
        <v>0</v>
      </c>
      <c r="AE531" s="207"/>
      <c r="AF531" s="207"/>
      <c r="AG531" s="609" t="s">
        <v>1394</v>
      </c>
      <c r="AH531" s="609" t="s">
        <v>280</v>
      </c>
      <c r="AI531" s="561" t="s">
        <v>645</v>
      </c>
      <c r="AJ531" s="609" t="s">
        <v>93</v>
      </c>
      <c r="AK531" s="610">
        <v>2</v>
      </c>
      <c r="AL531" s="663">
        <v>36686</v>
      </c>
      <c r="AM531" s="612">
        <v>73372</v>
      </c>
      <c r="AN531" s="612"/>
      <c r="AO531" s="612"/>
      <c r="AP531" s="612"/>
      <c r="AQ531" s="338">
        <f t="shared" si="936"/>
        <v>1</v>
      </c>
      <c r="AR531" s="338">
        <f t="shared" si="937"/>
        <v>1</v>
      </c>
      <c r="AS531" s="338">
        <f t="shared" si="938"/>
        <v>1</v>
      </c>
      <c r="AT531" s="338">
        <f t="shared" si="939"/>
        <v>1</v>
      </c>
      <c r="AU531" s="338">
        <f t="shared" si="940"/>
        <v>1</v>
      </c>
      <c r="AV531" s="338">
        <f t="shared" si="941"/>
        <v>1</v>
      </c>
      <c r="AW531" s="341">
        <f t="shared" si="942"/>
        <v>73372</v>
      </c>
      <c r="AX531" s="340">
        <f t="shared" si="943"/>
        <v>0</v>
      </c>
      <c r="BA531" s="609" t="s">
        <v>1394</v>
      </c>
      <c r="BB531" s="609" t="s">
        <v>280</v>
      </c>
      <c r="BC531" s="561" t="s">
        <v>645</v>
      </c>
      <c r="BD531" s="609" t="s">
        <v>93</v>
      </c>
      <c r="BE531" s="610">
        <v>2</v>
      </c>
      <c r="BF531" s="663">
        <v>67092</v>
      </c>
      <c r="BG531" s="612">
        <v>134184</v>
      </c>
      <c r="BH531" s="612"/>
      <c r="BI531" s="612"/>
      <c r="BJ531" s="612"/>
      <c r="BK531" s="338">
        <f t="shared" si="951"/>
        <v>1</v>
      </c>
      <c r="BL531" s="338">
        <f t="shared" si="944"/>
        <v>1</v>
      </c>
      <c r="BM531" s="338">
        <f t="shared" si="945"/>
        <v>1</v>
      </c>
      <c r="BN531" s="338">
        <f t="shared" si="946"/>
        <v>1</v>
      </c>
      <c r="BO531" s="338">
        <f t="shared" si="947"/>
        <v>1</v>
      </c>
      <c r="BP531" s="338">
        <f t="shared" si="948"/>
        <v>1</v>
      </c>
      <c r="BQ531" s="341">
        <f t="shared" si="949"/>
        <v>134184</v>
      </c>
      <c r="BR531" s="340">
        <f t="shared" si="950"/>
        <v>0</v>
      </c>
    </row>
    <row r="532" spans="1:70" s="288" customFormat="1" ht="31.5" x14ac:dyDescent="0.2">
      <c r="A532" s="215">
        <f t="shared" si="910"/>
        <v>519</v>
      </c>
      <c r="B532" s="449" t="s">
        <v>1395</v>
      </c>
      <c r="C532" s="449" t="s">
        <v>280</v>
      </c>
      <c r="D532" s="577" t="s">
        <v>646</v>
      </c>
      <c r="E532" s="449" t="s">
        <v>93</v>
      </c>
      <c r="F532" s="450">
        <v>1</v>
      </c>
      <c r="G532" s="537"/>
      <c r="H532" s="451">
        <v>0</v>
      </c>
      <c r="I532" s="528"/>
      <c r="J532" s="528"/>
      <c r="K532" s="199"/>
      <c r="L532" s="199"/>
      <c r="M532" s="609" t="s">
        <v>1395</v>
      </c>
      <c r="N532" s="609" t="s">
        <v>280</v>
      </c>
      <c r="O532" s="561" t="s">
        <v>646</v>
      </c>
      <c r="P532" s="609" t="s">
        <v>93</v>
      </c>
      <c r="Q532" s="610">
        <v>1</v>
      </c>
      <c r="R532" s="663">
        <v>374264</v>
      </c>
      <c r="S532" s="612">
        <v>374264</v>
      </c>
      <c r="T532" s="612"/>
      <c r="U532" s="612"/>
      <c r="V532" s="612"/>
      <c r="W532" s="338">
        <f t="shared" si="928"/>
        <v>1</v>
      </c>
      <c r="X532" s="338">
        <f t="shared" si="929"/>
        <v>1</v>
      </c>
      <c r="Y532" s="338">
        <f t="shared" si="930"/>
        <v>1</v>
      </c>
      <c r="Z532" s="338">
        <f t="shared" si="931"/>
        <v>1</v>
      </c>
      <c r="AA532" s="338">
        <f t="shared" si="932"/>
        <v>1</v>
      </c>
      <c r="AB532" s="338">
        <f t="shared" si="933"/>
        <v>1</v>
      </c>
      <c r="AC532" s="341">
        <f t="shared" si="934"/>
        <v>374264</v>
      </c>
      <c r="AD532" s="340">
        <f t="shared" si="935"/>
        <v>0</v>
      </c>
      <c r="AE532" s="207"/>
      <c r="AF532" s="207"/>
      <c r="AG532" s="609" t="s">
        <v>1395</v>
      </c>
      <c r="AH532" s="609" t="s">
        <v>280</v>
      </c>
      <c r="AI532" s="561" t="s">
        <v>646</v>
      </c>
      <c r="AJ532" s="609" t="s">
        <v>93</v>
      </c>
      <c r="AK532" s="610">
        <v>1</v>
      </c>
      <c r="AL532" s="663">
        <v>81911</v>
      </c>
      <c r="AM532" s="612">
        <v>81911</v>
      </c>
      <c r="AN532" s="612"/>
      <c r="AO532" s="612"/>
      <c r="AP532" s="612"/>
      <c r="AQ532" s="338">
        <f t="shared" si="936"/>
        <v>1</v>
      </c>
      <c r="AR532" s="338">
        <f t="shared" si="937"/>
        <v>1</v>
      </c>
      <c r="AS532" s="338">
        <f t="shared" si="938"/>
        <v>1</v>
      </c>
      <c r="AT532" s="338">
        <f t="shared" si="939"/>
        <v>1</v>
      </c>
      <c r="AU532" s="338">
        <f t="shared" si="940"/>
        <v>1</v>
      </c>
      <c r="AV532" s="338">
        <f t="shared" si="941"/>
        <v>1</v>
      </c>
      <c r="AW532" s="341">
        <f t="shared" si="942"/>
        <v>81911</v>
      </c>
      <c r="AX532" s="340">
        <f t="shared" si="943"/>
        <v>0</v>
      </c>
      <c r="BA532" s="609" t="s">
        <v>1395</v>
      </c>
      <c r="BB532" s="609" t="s">
        <v>280</v>
      </c>
      <c r="BC532" s="561" t="s">
        <v>646</v>
      </c>
      <c r="BD532" s="609" t="s">
        <v>93</v>
      </c>
      <c r="BE532" s="610">
        <v>1</v>
      </c>
      <c r="BF532" s="663">
        <v>182106</v>
      </c>
      <c r="BG532" s="612">
        <v>182106</v>
      </c>
      <c r="BH532" s="612"/>
      <c r="BI532" s="612"/>
      <c r="BJ532" s="612"/>
      <c r="BK532" s="338">
        <f t="shared" si="951"/>
        <v>1</v>
      </c>
      <c r="BL532" s="338">
        <f t="shared" si="944"/>
        <v>1</v>
      </c>
      <c r="BM532" s="338">
        <f t="shared" si="945"/>
        <v>1</v>
      </c>
      <c r="BN532" s="338">
        <f t="shared" si="946"/>
        <v>1</v>
      </c>
      <c r="BO532" s="338">
        <f t="shared" si="947"/>
        <v>1</v>
      </c>
      <c r="BP532" s="338">
        <f t="shared" si="948"/>
        <v>1</v>
      </c>
      <c r="BQ532" s="341">
        <f t="shared" si="949"/>
        <v>182106</v>
      </c>
      <c r="BR532" s="340">
        <f t="shared" si="950"/>
        <v>0</v>
      </c>
    </row>
    <row r="533" spans="1:70" s="288" customFormat="1" ht="31.5" x14ac:dyDescent="0.2">
      <c r="A533" s="215">
        <f t="shared" si="910"/>
        <v>520</v>
      </c>
      <c r="B533" s="449" t="s">
        <v>1396</v>
      </c>
      <c r="C533" s="449" t="s">
        <v>280</v>
      </c>
      <c r="D533" s="577" t="s">
        <v>647</v>
      </c>
      <c r="E533" s="449" t="s">
        <v>93</v>
      </c>
      <c r="F533" s="450">
        <v>2</v>
      </c>
      <c r="G533" s="537"/>
      <c r="H533" s="451">
        <v>0</v>
      </c>
      <c r="I533" s="528"/>
      <c r="J533" s="528"/>
      <c r="K533" s="199"/>
      <c r="L533" s="199"/>
      <c r="M533" s="609" t="s">
        <v>1396</v>
      </c>
      <c r="N533" s="609" t="s">
        <v>280</v>
      </c>
      <c r="O533" s="561" t="s">
        <v>647</v>
      </c>
      <c r="P533" s="609" t="s">
        <v>93</v>
      </c>
      <c r="Q533" s="610">
        <v>2</v>
      </c>
      <c r="R533" s="663">
        <v>146962</v>
      </c>
      <c r="S533" s="612">
        <v>293924</v>
      </c>
      <c r="T533" s="612"/>
      <c r="U533" s="612"/>
      <c r="V533" s="612"/>
      <c r="W533" s="338">
        <f t="shared" si="928"/>
        <v>1</v>
      </c>
      <c r="X533" s="338">
        <f t="shared" si="929"/>
        <v>1</v>
      </c>
      <c r="Y533" s="338">
        <f t="shared" si="930"/>
        <v>1</v>
      </c>
      <c r="Z533" s="338">
        <f t="shared" si="931"/>
        <v>1</v>
      </c>
      <c r="AA533" s="338">
        <f t="shared" si="932"/>
        <v>1</v>
      </c>
      <c r="AB533" s="338">
        <f t="shared" si="933"/>
        <v>1</v>
      </c>
      <c r="AC533" s="341">
        <f t="shared" si="934"/>
        <v>293924</v>
      </c>
      <c r="AD533" s="340">
        <f t="shared" si="935"/>
        <v>0</v>
      </c>
      <c r="AE533" s="207"/>
      <c r="AF533" s="207"/>
      <c r="AG533" s="609" t="s">
        <v>1396</v>
      </c>
      <c r="AH533" s="609" t="s">
        <v>280</v>
      </c>
      <c r="AI533" s="561" t="s">
        <v>647</v>
      </c>
      <c r="AJ533" s="609" t="s">
        <v>93</v>
      </c>
      <c r="AK533" s="610">
        <v>2</v>
      </c>
      <c r="AL533" s="663">
        <v>74988</v>
      </c>
      <c r="AM533" s="612">
        <v>149976</v>
      </c>
      <c r="AN533" s="612"/>
      <c r="AO533" s="612"/>
      <c r="AP533" s="612"/>
      <c r="AQ533" s="338">
        <f t="shared" si="936"/>
        <v>1</v>
      </c>
      <c r="AR533" s="338">
        <f t="shared" si="937"/>
        <v>1</v>
      </c>
      <c r="AS533" s="338">
        <f t="shared" si="938"/>
        <v>1</v>
      </c>
      <c r="AT533" s="338">
        <f t="shared" si="939"/>
        <v>1</v>
      </c>
      <c r="AU533" s="338">
        <f t="shared" si="940"/>
        <v>1</v>
      </c>
      <c r="AV533" s="338">
        <f t="shared" si="941"/>
        <v>1</v>
      </c>
      <c r="AW533" s="341">
        <f t="shared" si="942"/>
        <v>149976</v>
      </c>
      <c r="AX533" s="340">
        <f t="shared" si="943"/>
        <v>0</v>
      </c>
      <c r="BA533" s="609" t="s">
        <v>1396</v>
      </c>
      <c r="BB533" s="609" t="s">
        <v>280</v>
      </c>
      <c r="BC533" s="561" t="s">
        <v>647</v>
      </c>
      <c r="BD533" s="609" t="s">
        <v>93</v>
      </c>
      <c r="BE533" s="610">
        <v>2</v>
      </c>
      <c r="BF533" s="663">
        <v>51767</v>
      </c>
      <c r="BG533" s="612">
        <v>103534</v>
      </c>
      <c r="BH533" s="612"/>
      <c r="BI533" s="612"/>
      <c r="BJ533" s="612"/>
      <c r="BK533" s="338">
        <f t="shared" si="951"/>
        <v>1</v>
      </c>
      <c r="BL533" s="338">
        <f t="shared" si="944"/>
        <v>1</v>
      </c>
      <c r="BM533" s="338">
        <f t="shared" si="945"/>
        <v>1</v>
      </c>
      <c r="BN533" s="338">
        <f t="shared" si="946"/>
        <v>1</v>
      </c>
      <c r="BO533" s="338">
        <f t="shared" si="947"/>
        <v>1</v>
      </c>
      <c r="BP533" s="338">
        <f t="shared" si="948"/>
        <v>1</v>
      </c>
      <c r="BQ533" s="341">
        <f t="shared" si="949"/>
        <v>103534</v>
      </c>
      <c r="BR533" s="340">
        <f t="shared" si="950"/>
        <v>0</v>
      </c>
    </row>
    <row r="534" spans="1:70" s="288" customFormat="1" ht="31.5" x14ac:dyDescent="0.2">
      <c r="A534" s="215">
        <f t="shared" si="910"/>
        <v>521</v>
      </c>
      <c r="B534" s="449" t="s">
        <v>1397</v>
      </c>
      <c r="C534" s="449" t="s">
        <v>280</v>
      </c>
      <c r="D534" s="577" t="s">
        <v>648</v>
      </c>
      <c r="E534" s="449" t="s">
        <v>93</v>
      </c>
      <c r="F534" s="450">
        <v>1</v>
      </c>
      <c r="G534" s="537"/>
      <c r="H534" s="451">
        <v>0</v>
      </c>
      <c r="I534" s="528"/>
      <c r="J534" s="528"/>
      <c r="K534" s="199"/>
      <c r="L534" s="199"/>
      <c r="M534" s="609" t="s">
        <v>1397</v>
      </c>
      <c r="N534" s="609" t="s">
        <v>280</v>
      </c>
      <c r="O534" s="561" t="s">
        <v>648</v>
      </c>
      <c r="P534" s="609" t="s">
        <v>93</v>
      </c>
      <c r="Q534" s="610">
        <v>1</v>
      </c>
      <c r="R534" s="663">
        <v>152065</v>
      </c>
      <c r="S534" s="612">
        <v>152065</v>
      </c>
      <c r="T534" s="612"/>
      <c r="U534" s="612"/>
      <c r="V534" s="612"/>
      <c r="W534" s="338">
        <f t="shared" si="928"/>
        <v>1</v>
      </c>
      <c r="X534" s="338">
        <f t="shared" si="929"/>
        <v>1</v>
      </c>
      <c r="Y534" s="338">
        <f t="shared" si="930"/>
        <v>1</v>
      </c>
      <c r="Z534" s="338">
        <f t="shared" si="931"/>
        <v>1</v>
      </c>
      <c r="AA534" s="338">
        <f t="shared" si="932"/>
        <v>1</v>
      </c>
      <c r="AB534" s="338">
        <f t="shared" si="933"/>
        <v>1</v>
      </c>
      <c r="AC534" s="341">
        <f t="shared" si="934"/>
        <v>152065</v>
      </c>
      <c r="AD534" s="340">
        <f t="shared" si="935"/>
        <v>0</v>
      </c>
      <c r="AE534" s="207"/>
      <c r="AF534" s="207"/>
      <c r="AG534" s="609" t="s">
        <v>1397</v>
      </c>
      <c r="AH534" s="609" t="s">
        <v>280</v>
      </c>
      <c r="AI534" s="561" t="s">
        <v>648</v>
      </c>
      <c r="AJ534" s="609" t="s">
        <v>93</v>
      </c>
      <c r="AK534" s="610">
        <v>1</v>
      </c>
      <c r="AL534" s="663">
        <v>72220</v>
      </c>
      <c r="AM534" s="612">
        <v>72220</v>
      </c>
      <c r="AN534" s="612"/>
      <c r="AO534" s="612"/>
      <c r="AP534" s="612"/>
      <c r="AQ534" s="338">
        <f t="shared" si="936"/>
        <v>1</v>
      </c>
      <c r="AR534" s="338">
        <f t="shared" si="937"/>
        <v>1</v>
      </c>
      <c r="AS534" s="338">
        <f t="shared" si="938"/>
        <v>1</v>
      </c>
      <c r="AT534" s="338">
        <f t="shared" si="939"/>
        <v>1</v>
      </c>
      <c r="AU534" s="338">
        <f t="shared" si="940"/>
        <v>1</v>
      </c>
      <c r="AV534" s="338">
        <f t="shared" si="941"/>
        <v>1</v>
      </c>
      <c r="AW534" s="341">
        <f t="shared" si="942"/>
        <v>72220</v>
      </c>
      <c r="AX534" s="340">
        <f t="shared" si="943"/>
        <v>0</v>
      </c>
      <c r="BA534" s="609" t="s">
        <v>1397</v>
      </c>
      <c r="BB534" s="609" t="s">
        <v>280</v>
      </c>
      <c r="BC534" s="561" t="s">
        <v>648</v>
      </c>
      <c r="BD534" s="609" t="s">
        <v>93</v>
      </c>
      <c r="BE534" s="610">
        <v>1</v>
      </c>
      <c r="BF534" s="663">
        <v>57490</v>
      </c>
      <c r="BG534" s="612">
        <v>57490</v>
      </c>
      <c r="BH534" s="612"/>
      <c r="BI534" s="612"/>
      <c r="BJ534" s="612"/>
      <c r="BK534" s="338">
        <f t="shared" si="951"/>
        <v>1</v>
      </c>
      <c r="BL534" s="338">
        <f t="shared" si="944"/>
        <v>1</v>
      </c>
      <c r="BM534" s="338">
        <f t="shared" si="945"/>
        <v>1</v>
      </c>
      <c r="BN534" s="338">
        <f t="shared" si="946"/>
        <v>1</v>
      </c>
      <c r="BO534" s="338">
        <f t="shared" si="947"/>
        <v>1</v>
      </c>
      <c r="BP534" s="338">
        <f t="shared" si="948"/>
        <v>1</v>
      </c>
      <c r="BQ534" s="341">
        <f t="shared" si="949"/>
        <v>57490</v>
      </c>
      <c r="BR534" s="340">
        <f t="shared" si="950"/>
        <v>0</v>
      </c>
    </row>
    <row r="535" spans="1:70" s="288" customFormat="1" ht="31.5" x14ac:dyDescent="0.2">
      <c r="A535" s="215">
        <f t="shared" si="910"/>
        <v>522</v>
      </c>
      <c r="B535" s="449" t="s">
        <v>1398</v>
      </c>
      <c r="C535" s="449" t="s">
        <v>280</v>
      </c>
      <c r="D535" s="577" t="s">
        <v>649</v>
      </c>
      <c r="E535" s="449" t="s">
        <v>93</v>
      </c>
      <c r="F535" s="450">
        <v>1</v>
      </c>
      <c r="G535" s="537"/>
      <c r="H535" s="451">
        <v>0</v>
      </c>
      <c r="I535" s="528"/>
      <c r="J535" s="528"/>
      <c r="K535" s="199"/>
      <c r="L535" s="199"/>
      <c r="M535" s="609" t="s">
        <v>1398</v>
      </c>
      <c r="N535" s="609" t="s">
        <v>280</v>
      </c>
      <c r="O535" s="561" t="s">
        <v>649</v>
      </c>
      <c r="P535" s="609" t="s">
        <v>93</v>
      </c>
      <c r="Q535" s="610">
        <v>1</v>
      </c>
      <c r="R535" s="663">
        <v>152065</v>
      </c>
      <c r="S535" s="612">
        <v>152065</v>
      </c>
      <c r="T535" s="612"/>
      <c r="U535" s="612"/>
      <c r="V535" s="612"/>
      <c r="W535" s="338">
        <f t="shared" si="928"/>
        <v>1</v>
      </c>
      <c r="X535" s="338">
        <f t="shared" si="929"/>
        <v>1</v>
      </c>
      <c r="Y535" s="338">
        <f t="shared" si="930"/>
        <v>1</v>
      </c>
      <c r="Z535" s="338">
        <f t="shared" si="931"/>
        <v>1</v>
      </c>
      <c r="AA535" s="338">
        <f t="shared" si="932"/>
        <v>1</v>
      </c>
      <c r="AB535" s="338">
        <f t="shared" si="933"/>
        <v>1</v>
      </c>
      <c r="AC535" s="341">
        <f t="shared" si="934"/>
        <v>152065</v>
      </c>
      <c r="AD535" s="340">
        <f t="shared" si="935"/>
        <v>0</v>
      </c>
      <c r="AE535" s="207"/>
      <c r="AF535" s="207"/>
      <c r="AG535" s="609" t="s">
        <v>1398</v>
      </c>
      <c r="AH535" s="609" t="s">
        <v>280</v>
      </c>
      <c r="AI535" s="561" t="s">
        <v>649</v>
      </c>
      <c r="AJ535" s="609" t="s">
        <v>93</v>
      </c>
      <c r="AK535" s="610">
        <v>1</v>
      </c>
      <c r="AL535" s="663">
        <v>72220</v>
      </c>
      <c r="AM535" s="612">
        <v>72220</v>
      </c>
      <c r="AN535" s="612"/>
      <c r="AO535" s="612"/>
      <c r="AP535" s="612"/>
      <c r="AQ535" s="338">
        <f t="shared" si="936"/>
        <v>1</v>
      </c>
      <c r="AR535" s="338">
        <f t="shared" si="937"/>
        <v>1</v>
      </c>
      <c r="AS535" s="338">
        <f t="shared" si="938"/>
        <v>1</v>
      </c>
      <c r="AT535" s="338">
        <f t="shared" si="939"/>
        <v>1</v>
      </c>
      <c r="AU535" s="338">
        <f t="shared" si="940"/>
        <v>1</v>
      </c>
      <c r="AV535" s="338">
        <f t="shared" si="941"/>
        <v>1</v>
      </c>
      <c r="AW535" s="341">
        <f t="shared" si="942"/>
        <v>72220</v>
      </c>
      <c r="AX535" s="340">
        <f t="shared" si="943"/>
        <v>0</v>
      </c>
      <c r="BA535" s="609" t="s">
        <v>1398</v>
      </c>
      <c r="BB535" s="609" t="s">
        <v>280</v>
      </c>
      <c r="BC535" s="561" t="s">
        <v>649</v>
      </c>
      <c r="BD535" s="609" t="s">
        <v>93</v>
      </c>
      <c r="BE535" s="610">
        <v>1</v>
      </c>
      <c r="BF535" s="663">
        <v>57490</v>
      </c>
      <c r="BG535" s="612">
        <v>57490</v>
      </c>
      <c r="BH535" s="612"/>
      <c r="BI535" s="612"/>
      <c r="BJ535" s="612"/>
      <c r="BK535" s="338">
        <f t="shared" si="951"/>
        <v>1</v>
      </c>
      <c r="BL535" s="338">
        <f t="shared" si="944"/>
        <v>1</v>
      </c>
      <c r="BM535" s="338">
        <f t="shared" si="945"/>
        <v>1</v>
      </c>
      <c r="BN535" s="338">
        <f t="shared" si="946"/>
        <v>1</v>
      </c>
      <c r="BO535" s="338">
        <f t="shared" si="947"/>
        <v>1</v>
      </c>
      <c r="BP535" s="338">
        <f t="shared" si="948"/>
        <v>1</v>
      </c>
      <c r="BQ535" s="341">
        <f t="shared" si="949"/>
        <v>57490</v>
      </c>
      <c r="BR535" s="340">
        <f t="shared" si="950"/>
        <v>0</v>
      </c>
    </row>
    <row r="536" spans="1:70" s="288" customFormat="1" ht="31.5" x14ac:dyDescent="0.2">
      <c r="A536" s="215">
        <f t="shared" si="910"/>
        <v>523</v>
      </c>
      <c r="B536" s="449" t="s">
        <v>1399</v>
      </c>
      <c r="C536" s="449" t="s">
        <v>280</v>
      </c>
      <c r="D536" s="577" t="s">
        <v>650</v>
      </c>
      <c r="E536" s="449" t="s">
        <v>93</v>
      </c>
      <c r="F536" s="450">
        <v>1</v>
      </c>
      <c r="G536" s="537"/>
      <c r="H536" s="451">
        <v>0</v>
      </c>
      <c r="I536" s="528"/>
      <c r="J536" s="528"/>
      <c r="K536" s="199"/>
      <c r="L536" s="199"/>
      <c r="M536" s="609" t="s">
        <v>1399</v>
      </c>
      <c r="N536" s="609" t="s">
        <v>280</v>
      </c>
      <c r="O536" s="561" t="s">
        <v>650</v>
      </c>
      <c r="P536" s="609" t="s">
        <v>93</v>
      </c>
      <c r="Q536" s="610">
        <v>1</v>
      </c>
      <c r="R536" s="663">
        <v>193692</v>
      </c>
      <c r="S536" s="612">
        <v>193692</v>
      </c>
      <c r="T536" s="612"/>
      <c r="U536" s="612"/>
      <c r="V536" s="612"/>
      <c r="W536" s="338">
        <f t="shared" si="928"/>
        <v>1</v>
      </c>
      <c r="X536" s="338">
        <f t="shared" si="929"/>
        <v>1</v>
      </c>
      <c r="Y536" s="338">
        <f t="shared" si="930"/>
        <v>1</v>
      </c>
      <c r="Z536" s="338">
        <f t="shared" si="931"/>
        <v>1</v>
      </c>
      <c r="AA536" s="338">
        <f t="shared" si="932"/>
        <v>1</v>
      </c>
      <c r="AB536" s="338">
        <f t="shared" si="933"/>
        <v>1</v>
      </c>
      <c r="AC536" s="341">
        <f t="shared" si="934"/>
        <v>193692</v>
      </c>
      <c r="AD536" s="340">
        <f t="shared" si="935"/>
        <v>0</v>
      </c>
      <c r="AE536" s="207"/>
      <c r="AF536" s="207"/>
      <c r="AG536" s="609" t="s">
        <v>1399</v>
      </c>
      <c r="AH536" s="609" t="s">
        <v>280</v>
      </c>
      <c r="AI536" s="561" t="s">
        <v>650</v>
      </c>
      <c r="AJ536" s="609" t="s">
        <v>93</v>
      </c>
      <c r="AK536" s="610">
        <v>1</v>
      </c>
      <c r="AL536" s="663">
        <v>133826</v>
      </c>
      <c r="AM536" s="612">
        <v>133826</v>
      </c>
      <c r="AN536" s="612"/>
      <c r="AO536" s="612"/>
      <c r="AP536" s="612"/>
      <c r="AQ536" s="338">
        <f t="shared" si="936"/>
        <v>1</v>
      </c>
      <c r="AR536" s="338">
        <f t="shared" si="937"/>
        <v>1</v>
      </c>
      <c r="AS536" s="338">
        <f t="shared" si="938"/>
        <v>1</v>
      </c>
      <c r="AT536" s="338">
        <f t="shared" si="939"/>
        <v>1</v>
      </c>
      <c r="AU536" s="338">
        <f t="shared" si="940"/>
        <v>1</v>
      </c>
      <c r="AV536" s="338">
        <f t="shared" si="941"/>
        <v>1</v>
      </c>
      <c r="AW536" s="341">
        <f t="shared" si="942"/>
        <v>133826</v>
      </c>
      <c r="AX536" s="340">
        <f t="shared" si="943"/>
        <v>0</v>
      </c>
      <c r="BA536" s="609" t="s">
        <v>1399</v>
      </c>
      <c r="BB536" s="609" t="s">
        <v>280</v>
      </c>
      <c r="BC536" s="561" t="s">
        <v>650</v>
      </c>
      <c r="BD536" s="609" t="s">
        <v>93</v>
      </c>
      <c r="BE536" s="610">
        <v>1</v>
      </c>
      <c r="BF536" s="663">
        <v>71916</v>
      </c>
      <c r="BG536" s="612">
        <v>71916</v>
      </c>
      <c r="BH536" s="612"/>
      <c r="BI536" s="612"/>
      <c r="BJ536" s="612"/>
      <c r="BK536" s="338">
        <f t="shared" si="951"/>
        <v>1</v>
      </c>
      <c r="BL536" s="338">
        <f t="shared" si="944"/>
        <v>1</v>
      </c>
      <c r="BM536" s="338">
        <f t="shared" si="945"/>
        <v>1</v>
      </c>
      <c r="BN536" s="338">
        <f t="shared" si="946"/>
        <v>1</v>
      </c>
      <c r="BO536" s="338">
        <f t="shared" si="947"/>
        <v>1</v>
      </c>
      <c r="BP536" s="338">
        <f t="shared" si="948"/>
        <v>1</v>
      </c>
      <c r="BQ536" s="341">
        <f t="shared" si="949"/>
        <v>71916</v>
      </c>
      <c r="BR536" s="340">
        <f t="shared" si="950"/>
        <v>0</v>
      </c>
    </row>
    <row r="537" spans="1:70" s="288" customFormat="1" ht="31.5" x14ac:dyDescent="0.2">
      <c r="A537" s="215">
        <f t="shared" si="910"/>
        <v>524</v>
      </c>
      <c r="B537" s="449" t="s">
        <v>1400</v>
      </c>
      <c r="C537" s="449" t="s">
        <v>280</v>
      </c>
      <c r="D537" s="577" t="s">
        <v>651</v>
      </c>
      <c r="E537" s="449" t="s">
        <v>93</v>
      </c>
      <c r="F537" s="450">
        <v>2</v>
      </c>
      <c r="G537" s="537"/>
      <c r="H537" s="451">
        <v>0</v>
      </c>
      <c r="I537" s="528"/>
      <c r="J537" s="528"/>
      <c r="K537" s="199"/>
      <c r="L537" s="199"/>
      <c r="M537" s="609" t="s">
        <v>1400</v>
      </c>
      <c r="N537" s="609" t="s">
        <v>280</v>
      </c>
      <c r="O537" s="561" t="s">
        <v>651</v>
      </c>
      <c r="P537" s="609" t="s">
        <v>93</v>
      </c>
      <c r="Q537" s="610">
        <v>2</v>
      </c>
      <c r="R537" s="663">
        <v>179743</v>
      </c>
      <c r="S537" s="612">
        <v>359486</v>
      </c>
      <c r="T537" s="612"/>
      <c r="U537" s="612"/>
      <c r="V537" s="612"/>
      <c r="W537" s="338">
        <f t="shared" si="928"/>
        <v>1</v>
      </c>
      <c r="X537" s="338">
        <f t="shared" si="929"/>
        <v>1</v>
      </c>
      <c r="Y537" s="338">
        <f t="shared" si="930"/>
        <v>1</v>
      </c>
      <c r="Z537" s="338">
        <f t="shared" si="931"/>
        <v>1</v>
      </c>
      <c r="AA537" s="338">
        <f t="shared" si="932"/>
        <v>1</v>
      </c>
      <c r="AB537" s="338">
        <f t="shared" si="933"/>
        <v>1</v>
      </c>
      <c r="AC537" s="341">
        <f t="shared" si="934"/>
        <v>359486</v>
      </c>
      <c r="AD537" s="340">
        <f t="shared" si="935"/>
        <v>0</v>
      </c>
      <c r="AE537" s="207"/>
      <c r="AF537" s="207"/>
      <c r="AG537" s="609" t="s">
        <v>1400</v>
      </c>
      <c r="AH537" s="609" t="s">
        <v>280</v>
      </c>
      <c r="AI537" s="561" t="s">
        <v>651</v>
      </c>
      <c r="AJ537" s="609" t="s">
        <v>93</v>
      </c>
      <c r="AK537" s="610">
        <v>2</v>
      </c>
      <c r="AL537" s="663">
        <v>103138</v>
      </c>
      <c r="AM537" s="612">
        <v>206276</v>
      </c>
      <c r="AN537" s="612"/>
      <c r="AO537" s="612"/>
      <c r="AP537" s="612"/>
      <c r="AQ537" s="338">
        <f t="shared" si="936"/>
        <v>1</v>
      </c>
      <c r="AR537" s="338">
        <f t="shared" si="937"/>
        <v>1</v>
      </c>
      <c r="AS537" s="338">
        <f t="shared" si="938"/>
        <v>1</v>
      </c>
      <c r="AT537" s="338">
        <f t="shared" si="939"/>
        <v>1</v>
      </c>
      <c r="AU537" s="338">
        <f t="shared" si="940"/>
        <v>1</v>
      </c>
      <c r="AV537" s="338">
        <f t="shared" si="941"/>
        <v>1</v>
      </c>
      <c r="AW537" s="341">
        <f t="shared" si="942"/>
        <v>206276</v>
      </c>
      <c r="AX537" s="340">
        <f t="shared" si="943"/>
        <v>0</v>
      </c>
      <c r="BA537" s="609" t="s">
        <v>1400</v>
      </c>
      <c r="BB537" s="609" t="s">
        <v>280</v>
      </c>
      <c r="BC537" s="561" t="s">
        <v>651</v>
      </c>
      <c r="BD537" s="609" t="s">
        <v>93</v>
      </c>
      <c r="BE537" s="610">
        <v>2</v>
      </c>
      <c r="BF537" s="663">
        <v>103999</v>
      </c>
      <c r="BG537" s="612">
        <v>207998</v>
      </c>
      <c r="BH537" s="612"/>
      <c r="BI537" s="612"/>
      <c r="BJ537" s="612"/>
      <c r="BK537" s="338">
        <f t="shared" si="951"/>
        <v>1</v>
      </c>
      <c r="BL537" s="338">
        <f t="shared" si="944"/>
        <v>1</v>
      </c>
      <c r="BM537" s="338">
        <f t="shared" si="945"/>
        <v>1</v>
      </c>
      <c r="BN537" s="338">
        <f t="shared" si="946"/>
        <v>1</v>
      </c>
      <c r="BO537" s="338">
        <f t="shared" si="947"/>
        <v>1</v>
      </c>
      <c r="BP537" s="338">
        <f t="shared" si="948"/>
        <v>1</v>
      </c>
      <c r="BQ537" s="341">
        <f t="shared" si="949"/>
        <v>207998</v>
      </c>
      <c r="BR537" s="340">
        <f t="shared" si="950"/>
        <v>0</v>
      </c>
    </row>
    <row r="538" spans="1:70" s="288" customFormat="1" ht="31.5" x14ac:dyDescent="0.2">
      <c r="A538" s="215">
        <f t="shared" si="910"/>
        <v>525</v>
      </c>
      <c r="B538" s="449" t="s">
        <v>1401</v>
      </c>
      <c r="C538" s="449" t="s">
        <v>280</v>
      </c>
      <c r="D538" s="577" t="s">
        <v>652</v>
      </c>
      <c r="E538" s="449" t="s">
        <v>93</v>
      </c>
      <c r="F538" s="450">
        <v>4</v>
      </c>
      <c r="G538" s="537"/>
      <c r="H538" s="451">
        <v>0</v>
      </c>
      <c r="I538" s="528"/>
      <c r="J538" s="528"/>
      <c r="K538" s="199"/>
      <c r="L538" s="199"/>
      <c r="M538" s="609" t="s">
        <v>1401</v>
      </c>
      <c r="N538" s="609" t="s">
        <v>280</v>
      </c>
      <c r="O538" s="561" t="s">
        <v>652</v>
      </c>
      <c r="P538" s="609" t="s">
        <v>93</v>
      </c>
      <c r="Q538" s="610">
        <v>4</v>
      </c>
      <c r="R538" s="663">
        <v>152554</v>
      </c>
      <c r="S538" s="612">
        <v>610216</v>
      </c>
      <c r="T538" s="612"/>
      <c r="U538" s="612"/>
      <c r="V538" s="612"/>
      <c r="W538" s="338">
        <f t="shared" si="928"/>
        <v>1</v>
      </c>
      <c r="X538" s="338">
        <f t="shared" si="929"/>
        <v>1</v>
      </c>
      <c r="Y538" s="338">
        <f t="shared" si="930"/>
        <v>1</v>
      </c>
      <c r="Z538" s="338">
        <f t="shared" si="931"/>
        <v>1</v>
      </c>
      <c r="AA538" s="338">
        <f t="shared" si="932"/>
        <v>1</v>
      </c>
      <c r="AB538" s="338">
        <f t="shared" si="933"/>
        <v>1</v>
      </c>
      <c r="AC538" s="341">
        <f t="shared" si="934"/>
        <v>610216</v>
      </c>
      <c r="AD538" s="340">
        <f t="shared" si="935"/>
        <v>0</v>
      </c>
      <c r="AE538" s="207"/>
      <c r="AF538" s="207"/>
      <c r="AG538" s="609" t="s">
        <v>1401</v>
      </c>
      <c r="AH538" s="609" t="s">
        <v>280</v>
      </c>
      <c r="AI538" s="561" t="s">
        <v>652</v>
      </c>
      <c r="AJ538" s="609" t="s">
        <v>93</v>
      </c>
      <c r="AK538" s="610">
        <v>4</v>
      </c>
      <c r="AL538" s="663">
        <v>136433</v>
      </c>
      <c r="AM538" s="612">
        <v>545732</v>
      </c>
      <c r="AN538" s="612"/>
      <c r="AO538" s="612"/>
      <c r="AP538" s="612"/>
      <c r="AQ538" s="338">
        <f t="shared" si="936"/>
        <v>1</v>
      </c>
      <c r="AR538" s="338">
        <f t="shared" si="937"/>
        <v>1</v>
      </c>
      <c r="AS538" s="338">
        <f t="shared" si="938"/>
        <v>1</v>
      </c>
      <c r="AT538" s="338">
        <f t="shared" si="939"/>
        <v>1</v>
      </c>
      <c r="AU538" s="338">
        <f t="shared" si="940"/>
        <v>1</v>
      </c>
      <c r="AV538" s="338">
        <f t="shared" si="941"/>
        <v>1</v>
      </c>
      <c r="AW538" s="341">
        <f t="shared" si="942"/>
        <v>545732</v>
      </c>
      <c r="AX538" s="340">
        <f t="shared" si="943"/>
        <v>0</v>
      </c>
      <c r="BA538" s="609" t="s">
        <v>1401</v>
      </c>
      <c r="BB538" s="609" t="s">
        <v>280</v>
      </c>
      <c r="BC538" s="561" t="s">
        <v>652</v>
      </c>
      <c r="BD538" s="609" t="s">
        <v>93</v>
      </c>
      <c r="BE538" s="610">
        <v>4</v>
      </c>
      <c r="BF538" s="663">
        <v>86900</v>
      </c>
      <c r="BG538" s="612">
        <v>347600</v>
      </c>
      <c r="BH538" s="612"/>
      <c r="BI538" s="612"/>
      <c r="BJ538" s="612"/>
      <c r="BK538" s="338">
        <f t="shared" si="951"/>
        <v>1</v>
      </c>
      <c r="BL538" s="338">
        <f t="shared" si="944"/>
        <v>1</v>
      </c>
      <c r="BM538" s="338">
        <f t="shared" si="945"/>
        <v>1</v>
      </c>
      <c r="BN538" s="338">
        <f t="shared" si="946"/>
        <v>1</v>
      </c>
      <c r="BO538" s="338">
        <f t="shared" si="947"/>
        <v>1</v>
      </c>
      <c r="BP538" s="338">
        <f t="shared" si="948"/>
        <v>1</v>
      </c>
      <c r="BQ538" s="341">
        <f t="shared" si="949"/>
        <v>347600</v>
      </c>
      <c r="BR538" s="340">
        <f t="shared" si="950"/>
        <v>0</v>
      </c>
    </row>
    <row r="539" spans="1:70" s="288" customFormat="1" ht="31.5" x14ac:dyDescent="0.2">
      <c r="A539" s="215">
        <f t="shared" si="910"/>
        <v>526</v>
      </c>
      <c r="B539" s="449" t="s">
        <v>1402</v>
      </c>
      <c r="C539" s="449" t="s">
        <v>280</v>
      </c>
      <c r="D539" s="577" t="s">
        <v>653</v>
      </c>
      <c r="E539" s="449" t="s">
        <v>93</v>
      </c>
      <c r="F539" s="450">
        <v>3</v>
      </c>
      <c r="G539" s="537"/>
      <c r="H539" s="451">
        <v>0</v>
      </c>
      <c r="I539" s="528"/>
      <c r="J539" s="528"/>
      <c r="K539" s="199"/>
      <c r="L539" s="199"/>
      <c r="M539" s="609" t="s">
        <v>1402</v>
      </c>
      <c r="N539" s="609" t="s">
        <v>280</v>
      </c>
      <c r="O539" s="561" t="s">
        <v>653</v>
      </c>
      <c r="P539" s="609" t="s">
        <v>93</v>
      </c>
      <c r="Q539" s="610">
        <v>3</v>
      </c>
      <c r="R539" s="663">
        <v>63015</v>
      </c>
      <c r="S539" s="612">
        <v>189045</v>
      </c>
      <c r="T539" s="612"/>
      <c r="U539" s="612"/>
      <c r="V539" s="612"/>
      <c r="W539" s="338">
        <f t="shared" si="928"/>
        <v>1</v>
      </c>
      <c r="X539" s="338">
        <f t="shared" si="929"/>
        <v>1</v>
      </c>
      <c r="Y539" s="338">
        <f t="shared" si="930"/>
        <v>1</v>
      </c>
      <c r="Z539" s="338">
        <f t="shared" si="931"/>
        <v>1</v>
      </c>
      <c r="AA539" s="338">
        <f t="shared" si="932"/>
        <v>1</v>
      </c>
      <c r="AB539" s="338">
        <f t="shared" si="933"/>
        <v>1</v>
      </c>
      <c r="AC539" s="341">
        <f t="shared" si="934"/>
        <v>189045</v>
      </c>
      <c r="AD539" s="340">
        <f t="shared" si="935"/>
        <v>0</v>
      </c>
      <c r="AE539" s="207"/>
      <c r="AF539" s="207"/>
      <c r="AG539" s="609" t="s">
        <v>1402</v>
      </c>
      <c r="AH539" s="609" t="s">
        <v>280</v>
      </c>
      <c r="AI539" s="561" t="s">
        <v>653</v>
      </c>
      <c r="AJ539" s="609" t="s">
        <v>93</v>
      </c>
      <c r="AK539" s="610">
        <v>3</v>
      </c>
      <c r="AL539" s="663">
        <v>24688</v>
      </c>
      <c r="AM539" s="612">
        <v>74064</v>
      </c>
      <c r="AN539" s="612"/>
      <c r="AO539" s="612"/>
      <c r="AP539" s="612"/>
      <c r="AQ539" s="338">
        <f t="shared" si="936"/>
        <v>1</v>
      </c>
      <c r="AR539" s="338">
        <f t="shared" si="937"/>
        <v>1</v>
      </c>
      <c r="AS539" s="338">
        <f t="shared" si="938"/>
        <v>1</v>
      </c>
      <c r="AT539" s="338">
        <f t="shared" si="939"/>
        <v>1</v>
      </c>
      <c r="AU539" s="338">
        <f t="shared" si="940"/>
        <v>1</v>
      </c>
      <c r="AV539" s="338">
        <f t="shared" si="941"/>
        <v>1</v>
      </c>
      <c r="AW539" s="341">
        <f t="shared" si="942"/>
        <v>74064</v>
      </c>
      <c r="AX539" s="340">
        <f t="shared" si="943"/>
        <v>0</v>
      </c>
      <c r="BA539" s="609" t="s">
        <v>1402</v>
      </c>
      <c r="BB539" s="609" t="s">
        <v>280</v>
      </c>
      <c r="BC539" s="561" t="s">
        <v>653</v>
      </c>
      <c r="BD539" s="609" t="s">
        <v>93</v>
      </c>
      <c r="BE539" s="610">
        <v>3</v>
      </c>
      <c r="BF539" s="663">
        <v>17795</v>
      </c>
      <c r="BG539" s="612">
        <v>53385</v>
      </c>
      <c r="BH539" s="612"/>
      <c r="BI539" s="612"/>
      <c r="BJ539" s="612"/>
      <c r="BK539" s="338">
        <f t="shared" si="951"/>
        <v>1</v>
      </c>
      <c r="BL539" s="338">
        <f t="shared" si="944"/>
        <v>1</v>
      </c>
      <c r="BM539" s="338">
        <f t="shared" si="945"/>
        <v>1</v>
      </c>
      <c r="BN539" s="338">
        <f t="shared" si="946"/>
        <v>1</v>
      </c>
      <c r="BO539" s="338">
        <f t="shared" si="947"/>
        <v>1</v>
      </c>
      <c r="BP539" s="338">
        <f t="shared" si="948"/>
        <v>1</v>
      </c>
      <c r="BQ539" s="341">
        <f t="shared" si="949"/>
        <v>53385</v>
      </c>
      <c r="BR539" s="340">
        <f t="shared" si="950"/>
        <v>0</v>
      </c>
    </row>
    <row r="540" spans="1:70" s="288" customFormat="1" ht="31.5" x14ac:dyDescent="0.2">
      <c r="A540" s="215">
        <f t="shared" si="910"/>
        <v>527</v>
      </c>
      <c r="B540" s="449" t="s">
        <v>1403</v>
      </c>
      <c r="C540" s="449" t="s">
        <v>280</v>
      </c>
      <c r="D540" s="577" t="s">
        <v>654</v>
      </c>
      <c r="E540" s="449" t="s">
        <v>93</v>
      </c>
      <c r="F540" s="450">
        <v>1</v>
      </c>
      <c r="G540" s="537"/>
      <c r="H540" s="451">
        <v>0</v>
      </c>
      <c r="I540" s="528"/>
      <c r="J540" s="528"/>
      <c r="K540" s="199"/>
      <c r="L540" s="199"/>
      <c r="M540" s="609" t="s">
        <v>1403</v>
      </c>
      <c r="N540" s="609" t="s">
        <v>280</v>
      </c>
      <c r="O540" s="561" t="s">
        <v>654</v>
      </c>
      <c r="P540" s="609" t="s">
        <v>93</v>
      </c>
      <c r="Q540" s="610">
        <v>1</v>
      </c>
      <c r="R540" s="663">
        <v>71057</v>
      </c>
      <c r="S540" s="612">
        <v>71057</v>
      </c>
      <c r="T540" s="612"/>
      <c r="U540" s="612"/>
      <c r="V540" s="612"/>
      <c r="W540" s="338">
        <f t="shared" si="928"/>
        <v>1</v>
      </c>
      <c r="X540" s="338">
        <f t="shared" si="929"/>
        <v>1</v>
      </c>
      <c r="Y540" s="338">
        <f t="shared" si="930"/>
        <v>1</v>
      </c>
      <c r="Z540" s="338">
        <f t="shared" si="931"/>
        <v>1</v>
      </c>
      <c r="AA540" s="338">
        <f t="shared" si="932"/>
        <v>1</v>
      </c>
      <c r="AB540" s="338">
        <f t="shared" si="933"/>
        <v>1</v>
      </c>
      <c r="AC540" s="341">
        <f t="shared" si="934"/>
        <v>71057</v>
      </c>
      <c r="AD540" s="340">
        <f t="shared" si="935"/>
        <v>0</v>
      </c>
      <c r="AE540" s="207"/>
      <c r="AF540" s="207"/>
      <c r="AG540" s="609" t="s">
        <v>1403</v>
      </c>
      <c r="AH540" s="609" t="s">
        <v>280</v>
      </c>
      <c r="AI540" s="561" t="s">
        <v>654</v>
      </c>
      <c r="AJ540" s="609" t="s">
        <v>93</v>
      </c>
      <c r="AK540" s="610">
        <v>1</v>
      </c>
      <c r="AL540" s="663">
        <v>27919</v>
      </c>
      <c r="AM540" s="612">
        <v>27919</v>
      </c>
      <c r="AN540" s="612"/>
      <c r="AO540" s="612"/>
      <c r="AP540" s="612"/>
      <c r="AQ540" s="338">
        <f t="shared" si="936"/>
        <v>1</v>
      </c>
      <c r="AR540" s="338">
        <f t="shared" si="937"/>
        <v>1</v>
      </c>
      <c r="AS540" s="338">
        <f t="shared" si="938"/>
        <v>1</v>
      </c>
      <c r="AT540" s="338">
        <f t="shared" si="939"/>
        <v>1</v>
      </c>
      <c r="AU540" s="338">
        <f t="shared" si="940"/>
        <v>1</v>
      </c>
      <c r="AV540" s="338">
        <f t="shared" si="941"/>
        <v>1</v>
      </c>
      <c r="AW540" s="341">
        <f t="shared" si="942"/>
        <v>27919</v>
      </c>
      <c r="AX540" s="340">
        <f t="shared" si="943"/>
        <v>0</v>
      </c>
      <c r="BA540" s="609" t="s">
        <v>1403</v>
      </c>
      <c r="BB540" s="609" t="s">
        <v>280</v>
      </c>
      <c r="BC540" s="561" t="s">
        <v>654</v>
      </c>
      <c r="BD540" s="609" t="s">
        <v>93</v>
      </c>
      <c r="BE540" s="610">
        <v>1</v>
      </c>
      <c r="BF540" s="663">
        <v>23423</v>
      </c>
      <c r="BG540" s="612">
        <v>23423</v>
      </c>
      <c r="BH540" s="612"/>
      <c r="BI540" s="612"/>
      <c r="BJ540" s="612"/>
      <c r="BK540" s="338">
        <f t="shared" si="951"/>
        <v>1</v>
      </c>
      <c r="BL540" s="338">
        <f t="shared" si="944"/>
        <v>1</v>
      </c>
      <c r="BM540" s="338">
        <f t="shared" si="945"/>
        <v>1</v>
      </c>
      <c r="BN540" s="338">
        <f t="shared" si="946"/>
        <v>1</v>
      </c>
      <c r="BO540" s="338">
        <f t="shared" si="947"/>
        <v>1</v>
      </c>
      <c r="BP540" s="338">
        <f t="shared" si="948"/>
        <v>1</v>
      </c>
      <c r="BQ540" s="341">
        <f t="shared" si="949"/>
        <v>23423</v>
      </c>
      <c r="BR540" s="340">
        <f t="shared" si="950"/>
        <v>0</v>
      </c>
    </row>
    <row r="541" spans="1:70" s="288" customFormat="1" ht="31.5" x14ac:dyDescent="0.2">
      <c r="A541" s="215">
        <f t="shared" si="910"/>
        <v>528</v>
      </c>
      <c r="B541" s="449" t="s">
        <v>1404</v>
      </c>
      <c r="C541" s="449" t="s">
        <v>280</v>
      </c>
      <c r="D541" s="577" t="s">
        <v>655</v>
      </c>
      <c r="E541" s="449" t="s">
        <v>93</v>
      </c>
      <c r="F541" s="450">
        <v>18</v>
      </c>
      <c r="G541" s="537"/>
      <c r="H541" s="451">
        <v>0</v>
      </c>
      <c r="I541" s="528"/>
      <c r="J541" s="528"/>
      <c r="K541" s="199"/>
      <c r="L541" s="199"/>
      <c r="M541" s="609" t="s">
        <v>1404</v>
      </c>
      <c r="N541" s="609" t="s">
        <v>280</v>
      </c>
      <c r="O541" s="561" t="s">
        <v>655</v>
      </c>
      <c r="P541" s="609" t="s">
        <v>93</v>
      </c>
      <c r="Q541" s="610">
        <v>18</v>
      </c>
      <c r="R541" s="663">
        <v>96065</v>
      </c>
      <c r="S541" s="612">
        <v>1729170</v>
      </c>
      <c r="T541" s="612"/>
      <c r="U541" s="612"/>
      <c r="V541" s="612"/>
      <c r="W541" s="338">
        <f t="shared" si="928"/>
        <v>1</v>
      </c>
      <c r="X541" s="338">
        <f t="shared" si="929"/>
        <v>1</v>
      </c>
      <c r="Y541" s="338">
        <f t="shared" si="930"/>
        <v>1</v>
      </c>
      <c r="Z541" s="338">
        <f t="shared" si="931"/>
        <v>1</v>
      </c>
      <c r="AA541" s="338">
        <f t="shared" si="932"/>
        <v>1</v>
      </c>
      <c r="AB541" s="338">
        <f t="shared" si="933"/>
        <v>1</v>
      </c>
      <c r="AC541" s="341">
        <f t="shared" si="934"/>
        <v>1729170</v>
      </c>
      <c r="AD541" s="340">
        <f t="shared" si="935"/>
        <v>0</v>
      </c>
      <c r="AE541" s="207"/>
      <c r="AF541" s="207"/>
      <c r="AG541" s="609" t="s">
        <v>1404</v>
      </c>
      <c r="AH541" s="609" t="s">
        <v>280</v>
      </c>
      <c r="AI541" s="561" t="s">
        <v>655</v>
      </c>
      <c r="AJ541" s="609" t="s">
        <v>93</v>
      </c>
      <c r="AK541" s="610">
        <v>18</v>
      </c>
      <c r="AL541" s="663">
        <v>48223</v>
      </c>
      <c r="AM541" s="612">
        <v>868014</v>
      </c>
      <c r="AN541" s="612"/>
      <c r="AO541" s="612"/>
      <c r="AP541" s="612"/>
      <c r="AQ541" s="338">
        <f t="shared" si="936"/>
        <v>1</v>
      </c>
      <c r="AR541" s="338">
        <f t="shared" si="937"/>
        <v>1</v>
      </c>
      <c r="AS541" s="338">
        <f t="shared" si="938"/>
        <v>1</v>
      </c>
      <c r="AT541" s="338">
        <f t="shared" si="939"/>
        <v>1</v>
      </c>
      <c r="AU541" s="338">
        <f t="shared" si="940"/>
        <v>1</v>
      </c>
      <c r="AV541" s="338">
        <f t="shared" si="941"/>
        <v>1</v>
      </c>
      <c r="AW541" s="341">
        <f t="shared" si="942"/>
        <v>868014</v>
      </c>
      <c r="AX541" s="340">
        <f t="shared" si="943"/>
        <v>0</v>
      </c>
      <c r="BA541" s="609" t="s">
        <v>1404</v>
      </c>
      <c r="BB541" s="609" t="s">
        <v>280</v>
      </c>
      <c r="BC541" s="561" t="s">
        <v>655</v>
      </c>
      <c r="BD541" s="609" t="s">
        <v>93</v>
      </c>
      <c r="BE541" s="610">
        <v>18</v>
      </c>
      <c r="BF541" s="663">
        <v>27342</v>
      </c>
      <c r="BG541" s="612">
        <v>492156</v>
      </c>
      <c r="BH541" s="612"/>
      <c r="BI541" s="612"/>
      <c r="BJ541" s="612"/>
      <c r="BK541" s="338">
        <f t="shared" si="951"/>
        <v>1</v>
      </c>
      <c r="BL541" s="338">
        <f t="shared" si="944"/>
        <v>1</v>
      </c>
      <c r="BM541" s="338">
        <f t="shared" si="945"/>
        <v>1</v>
      </c>
      <c r="BN541" s="338">
        <f t="shared" si="946"/>
        <v>1</v>
      </c>
      <c r="BO541" s="338">
        <f t="shared" si="947"/>
        <v>1</v>
      </c>
      <c r="BP541" s="338">
        <f t="shared" si="948"/>
        <v>1</v>
      </c>
      <c r="BQ541" s="341">
        <f t="shared" si="949"/>
        <v>492156</v>
      </c>
      <c r="BR541" s="340">
        <f t="shared" si="950"/>
        <v>0</v>
      </c>
    </row>
    <row r="542" spans="1:70" s="288" customFormat="1" ht="31.5" x14ac:dyDescent="0.2">
      <c r="A542" s="215">
        <f t="shared" si="910"/>
        <v>529</v>
      </c>
      <c r="B542" s="449" t="s">
        <v>1405</v>
      </c>
      <c r="C542" s="449" t="s">
        <v>280</v>
      </c>
      <c r="D542" s="577" t="s">
        <v>656</v>
      </c>
      <c r="E542" s="449" t="s">
        <v>93</v>
      </c>
      <c r="F542" s="450">
        <v>3</v>
      </c>
      <c r="G542" s="537"/>
      <c r="H542" s="451">
        <v>0</v>
      </c>
      <c r="I542" s="528"/>
      <c r="J542" s="528"/>
      <c r="K542" s="199"/>
      <c r="L542" s="199"/>
      <c r="M542" s="609" t="s">
        <v>1405</v>
      </c>
      <c r="N542" s="609" t="s">
        <v>280</v>
      </c>
      <c r="O542" s="561" t="s">
        <v>656</v>
      </c>
      <c r="P542" s="609" t="s">
        <v>93</v>
      </c>
      <c r="Q542" s="610">
        <v>3</v>
      </c>
      <c r="R542" s="663">
        <v>151300</v>
      </c>
      <c r="S542" s="612">
        <v>453900</v>
      </c>
      <c r="T542" s="612"/>
      <c r="U542" s="612"/>
      <c r="V542" s="612"/>
      <c r="W542" s="338">
        <f t="shared" si="928"/>
        <v>1</v>
      </c>
      <c r="X542" s="338">
        <f t="shared" si="929"/>
        <v>1</v>
      </c>
      <c r="Y542" s="338">
        <f t="shared" si="930"/>
        <v>1</v>
      </c>
      <c r="Z542" s="338">
        <f t="shared" si="931"/>
        <v>1</v>
      </c>
      <c r="AA542" s="338">
        <f t="shared" si="932"/>
        <v>1</v>
      </c>
      <c r="AB542" s="338">
        <f t="shared" si="933"/>
        <v>1</v>
      </c>
      <c r="AC542" s="341">
        <f t="shared" si="934"/>
        <v>453900</v>
      </c>
      <c r="AD542" s="340">
        <f t="shared" si="935"/>
        <v>0</v>
      </c>
      <c r="AE542" s="207"/>
      <c r="AF542" s="207"/>
      <c r="AG542" s="609" t="s">
        <v>1405</v>
      </c>
      <c r="AH542" s="609" t="s">
        <v>280</v>
      </c>
      <c r="AI542" s="561" t="s">
        <v>656</v>
      </c>
      <c r="AJ542" s="609" t="s">
        <v>93</v>
      </c>
      <c r="AK542" s="610">
        <v>3</v>
      </c>
      <c r="AL542" s="663">
        <v>82141</v>
      </c>
      <c r="AM542" s="612">
        <v>246423</v>
      </c>
      <c r="AN542" s="612"/>
      <c r="AO542" s="612"/>
      <c r="AP542" s="612"/>
      <c r="AQ542" s="338">
        <f t="shared" si="936"/>
        <v>1</v>
      </c>
      <c r="AR542" s="338">
        <f t="shared" si="937"/>
        <v>1</v>
      </c>
      <c r="AS542" s="338">
        <f t="shared" si="938"/>
        <v>1</v>
      </c>
      <c r="AT542" s="338">
        <f t="shared" si="939"/>
        <v>1</v>
      </c>
      <c r="AU542" s="338">
        <f t="shared" si="940"/>
        <v>1</v>
      </c>
      <c r="AV542" s="338">
        <f t="shared" si="941"/>
        <v>1</v>
      </c>
      <c r="AW542" s="341">
        <f t="shared" si="942"/>
        <v>246423</v>
      </c>
      <c r="AX542" s="340">
        <f t="shared" si="943"/>
        <v>0</v>
      </c>
      <c r="BA542" s="609" t="s">
        <v>1405</v>
      </c>
      <c r="BB542" s="609" t="s">
        <v>280</v>
      </c>
      <c r="BC542" s="561" t="s">
        <v>656</v>
      </c>
      <c r="BD542" s="609" t="s">
        <v>93</v>
      </c>
      <c r="BE542" s="610">
        <v>3</v>
      </c>
      <c r="BF542" s="663">
        <v>52906</v>
      </c>
      <c r="BG542" s="612">
        <v>158718</v>
      </c>
      <c r="BH542" s="612"/>
      <c r="BI542" s="612"/>
      <c r="BJ542" s="612"/>
      <c r="BK542" s="338">
        <f t="shared" si="951"/>
        <v>1</v>
      </c>
      <c r="BL542" s="338">
        <f t="shared" si="944"/>
        <v>1</v>
      </c>
      <c r="BM542" s="338">
        <f t="shared" si="945"/>
        <v>1</v>
      </c>
      <c r="BN542" s="338">
        <f t="shared" si="946"/>
        <v>1</v>
      </c>
      <c r="BO542" s="338">
        <f t="shared" si="947"/>
        <v>1</v>
      </c>
      <c r="BP542" s="338">
        <f t="shared" si="948"/>
        <v>1</v>
      </c>
      <c r="BQ542" s="341">
        <f t="shared" si="949"/>
        <v>158718</v>
      </c>
      <c r="BR542" s="340">
        <f t="shared" si="950"/>
        <v>0</v>
      </c>
    </row>
    <row r="543" spans="1:70" s="288" customFormat="1" ht="31.5" x14ac:dyDescent="0.2">
      <c r="A543" s="215">
        <f t="shared" si="910"/>
        <v>530</v>
      </c>
      <c r="B543" s="449" t="s">
        <v>1406</v>
      </c>
      <c r="C543" s="449" t="s">
        <v>280</v>
      </c>
      <c r="D543" s="577" t="s">
        <v>657</v>
      </c>
      <c r="E543" s="449" t="s">
        <v>93</v>
      </c>
      <c r="F543" s="450">
        <v>1</v>
      </c>
      <c r="G543" s="537"/>
      <c r="H543" s="451">
        <v>0</v>
      </c>
      <c r="I543" s="528"/>
      <c r="J543" s="528"/>
      <c r="K543" s="199"/>
      <c r="L543" s="199"/>
      <c r="M543" s="609" t="s">
        <v>1406</v>
      </c>
      <c r="N543" s="609" t="s">
        <v>280</v>
      </c>
      <c r="O543" s="561" t="s">
        <v>657</v>
      </c>
      <c r="P543" s="609" t="s">
        <v>93</v>
      </c>
      <c r="Q543" s="610">
        <v>1</v>
      </c>
      <c r="R543" s="663">
        <v>100659</v>
      </c>
      <c r="S543" s="612">
        <v>100659</v>
      </c>
      <c r="T543" s="612"/>
      <c r="U543" s="612"/>
      <c r="V543" s="612"/>
      <c r="W543" s="338">
        <f t="shared" si="928"/>
        <v>1</v>
      </c>
      <c r="X543" s="338">
        <f t="shared" si="929"/>
        <v>1</v>
      </c>
      <c r="Y543" s="338">
        <f t="shared" si="930"/>
        <v>1</v>
      </c>
      <c r="Z543" s="338">
        <f t="shared" si="931"/>
        <v>1</v>
      </c>
      <c r="AA543" s="338">
        <f t="shared" si="932"/>
        <v>1</v>
      </c>
      <c r="AB543" s="338">
        <f t="shared" si="933"/>
        <v>1</v>
      </c>
      <c r="AC543" s="341">
        <f t="shared" si="934"/>
        <v>100659</v>
      </c>
      <c r="AD543" s="340">
        <f t="shared" si="935"/>
        <v>0</v>
      </c>
      <c r="AE543" s="207"/>
      <c r="AF543" s="207"/>
      <c r="AG543" s="609" t="s">
        <v>1406</v>
      </c>
      <c r="AH543" s="609" t="s">
        <v>280</v>
      </c>
      <c r="AI543" s="561" t="s">
        <v>657</v>
      </c>
      <c r="AJ543" s="609" t="s">
        <v>93</v>
      </c>
      <c r="AK543" s="610">
        <v>1</v>
      </c>
      <c r="AL543" s="663">
        <v>36686</v>
      </c>
      <c r="AM543" s="612">
        <v>36686</v>
      </c>
      <c r="AN543" s="612"/>
      <c r="AO543" s="612"/>
      <c r="AP543" s="612"/>
      <c r="AQ543" s="338">
        <f t="shared" si="936"/>
        <v>1</v>
      </c>
      <c r="AR543" s="338">
        <f t="shared" si="937"/>
        <v>1</v>
      </c>
      <c r="AS543" s="338">
        <f t="shared" si="938"/>
        <v>1</v>
      </c>
      <c r="AT543" s="338">
        <f t="shared" si="939"/>
        <v>1</v>
      </c>
      <c r="AU543" s="338">
        <f t="shared" si="940"/>
        <v>1</v>
      </c>
      <c r="AV543" s="338">
        <f t="shared" si="941"/>
        <v>1</v>
      </c>
      <c r="AW543" s="341">
        <f t="shared" si="942"/>
        <v>36686</v>
      </c>
      <c r="AX543" s="340">
        <f t="shared" si="943"/>
        <v>0</v>
      </c>
      <c r="BA543" s="609" t="s">
        <v>1406</v>
      </c>
      <c r="BB543" s="609" t="s">
        <v>280</v>
      </c>
      <c r="BC543" s="561" t="s">
        <v>657</v>
      </c>
      <c r="BD543" s="609" t="s">
        <v>93</v>
      </c>
      <c r="BE543" s="610">
        <v>1</v>
      </c>
      <c r="BF543" s="663">
        <v>27342</v>
      </c>
      <c r="BG543" s="612">
        <v>27342</v>
      </c>
      <c r="BH543" s="612"/>
      <c r="BI543" s="612"/>
      <c r="BJ543" s="612"/>
      <c r="BK543" s="338">
        <f t="shared" si="951"/>
        <v>1</v>
      </c>
      <c r="BL543" s="338">
        <f t="shared" si="944"/>
        <v>1</v>
      </c>
      <c r="BM543" s="338">
        <f t="shared" si="945"/>
        <v>1</v>
      </c>
      <c r="BN543" s="338">
        <f t="shared" si="946"/>
        <v>1</v>
      </c>
      <c r="BO543" s="338">
        <f t="shared" si="947"/>
        <v>1</v>
      </c>
      <c r="BP543" s="338">
        <f t="shared" si="948"/>
        <v>1</v>
      </c>
      <c r="BQ543" s="341">
        <f t="shared" si="949"/>
        <v>27342</v>
      </c>
      <c r="BR543" s="340">
        <f t="shared" si="950"/>
        <v>0</v>
      </c>
    </row>
    <row r="544" spans="1:70" s="288" customFormat="1" ht="31.5" x14ac:dyDescent="0.2">
      <c r="A544" s="215">
        <f t="shared" si="910"/>
        <v>531</v>
      </c>
      <c r="B544" s="449" t="s">
        <v>1407</v>
      </c>
      <c r="C544" s="449" t="s">
        <v>280</v>
      </c>
      <c r="D544" s="577" t="s">
        <v>658</v>
      </c>
      <c r="E544" s="449" t="s">
        <v>93</v>
      </c>
      <c r="F544" s="450">
        <v>1</v>
      </c>
      <c r="G544" s="537"/>
      <c r="H544" s="451">
        <v>0</v>
      </c>
      <c r="I544" s="528"/>
      <c r="J544" s="528"/>
      <c r="K544" s="199"/>
      <c r="L544" s="199"/>
      <c r="M544" s="609" t="s">
        <v>1407</v>
      </c>
      <c r="N544" s="609" t="s">
        <v>280</v>
      </c>
      <c r="O544" s="561" t="s">
        <v>658</v>
      </c>
      <c r="P544" s="609" t="s">
        <v>93</v>
      </c>
      <c r="Q544" s="610">
        <v>1</v>
      </c>
      <c r="R544" s="663">
        <v>150259</v>
      </c>
      <c r="S544" s="612">
        <v>150259</v>
      </c>
      <c r="T544" s="612"/>
      <c r="U544" s="612"/>
      <c r="V544" s="612"/>
      <c r="W544" s="338">
        <f t="shared" si="928"/>
        <v>1</v>
      </c>
      <c r="X544" s="338">
        <f t="shared" si="929"/>
        <v>1</v>
      </c>
      <c r="Y544" s="338">
        <f t="shared" si="930"/>
        <v>1</v>
      </c>
      <c r="Z544" s="338">
        <f t="shared" si="931"/>
        <v>1</v>
      </c>
      <c r="AA544" s="338">
        <f t="shared" si="932"/>
        <v>1</v>
      </c>
      <c r="AB544" s="338">
        <f t="shared" si="933"/>
        <v>1</v>
      </c>
      <c r="AC544" s="341">
        <f t="shared" si="934"/>
        <v>150259</v>
      </c>
      <c r="AD544" s="340">
        <f t="shared" si="935"/>
        <v>0</v>
      </c>
      <c r="AE544" s="207"/>
      <c r="AF544" s="207"/>
      <c r="AG544" s="609" t="s">
        <v>1407</v>
      </c>
      <c r="AH544" s="609" t="s">
        <v>280</v>
      </c>
      <c r="AI544" s="561" t="s">
        <v>658</v>
      </c>
      <c r="AJ544" s="609" t="s">
        <v>93</v>
      </c>
      <c r="AK544" s="610">
        <v>1</v>
      </c>
      <c r="AL544" s="663">
        <v>120674</v>
      </c>
      <c r="AM544" s="612">
        <v>120674</v>
      </c>
      <c r="AN544" s="612"/>
      <c r="AO544" s="612"/>
      <c r="AP544" s="612"/>
      <c r="AQ544" s="338">
        <f t="shared" si="936"/>
        <v>1</v>
      </c>
      <c r="AR544" s="338">
        <f t="shared" si="937"/>
        <v>1</v>
      </c>
      <c r="AS544" s="338">
        <f t="shared" si="938"/>
        <v>1</v>
      </c>
      <c r="AT544" s="338">
        <f t="shared" si="939"/>
        <v>1</v>
      </c>
      <c r="AU544" s="338">
        <f t="shared" si="940"/>
        <v>1</v>
      </c>
      <c r="AV544" s="338">
        <f t="shared" si="941"/>
        <v>1</v>
      </c>
      <c r="AW544" s="341">
        <f t="shared" si="942"/>
        <v>120674</v>
      </c>
      <c r="AX544" s="340">
        <f t="shared" si="943"/>
        <v>0</v>
      </c>
      <c r="BA544" s="609" t="s">
        <v>1407</v>
      </c>
      <c r="BB544" s="609" t="s">
        <v>280</v>
      </c>
      <c r="BC544" s="561" t="s">
        <v>658</v>
      </c>
      <c r="BD544" s="609" t="s">
        <v>93</v>
      </c>
      <c r="BE544" s="610">
        <v>1</v>
      </c>
      <c r="BF544" s="663">
        <v>52906</v>
      </c>
      <c r="BG544" s="612">
        <v>52906</v>
      </c>
      <c r="BH544" s="612"/>
      <c r="BI544" s="612"/>
      <c r="BJ544" s="612"/>
      <c r="BK544" s="338">
        <f t="shared" si="951"/>
        <v>1</v>
      </c>
      <c r="BL544" s="338">
        <f t="shared" si="944"/>
        <v>1</v>
      </c>
      <c r="BM544" s="338">
        <f t="shared" si="945"/>
        <v>1</v>
      </c>
      <c r="BN544" s="338">
        <f t="shared" si="946"/>
        <v>1</v>
      </c>
      <c r="BO544" s="338">
        <f t="shared" si="947"/>
        <v>1</v>
      </c>
      <c r="BP544" s="338">
        <f t="shared" si="948"/>
        <v>1</v>
      </c>
      <c r="BQ544" s="341">
        <f t="shared" si="949"/>
        <v>52906</v>
      </c>
      <c r="BR544" s="340">
        <f t="shared" si="950"/>
        <v>0</v>
      </c>
    </row>
    <row r="545" spans="1:70" s="288" customFormat="1" ht="30" x14ac:dyDescent="0.2">
      <c r="A545" s="215">
        <f t="shared" si="910"/>
        <v>532</v>
      </c>
      <c r="B545" s="449" t="s">
        <v>1408</v>
      </c>
      <c r="C545" s="449" t="s">
        <v>280</v>
      </c>
      <c r="D545" s="577" t="s">
        <v>506</v>
      </c>
      <c r="E545" s="449" t="s">
        <v>93</v>
      </c>
      <c r="F545" s="450">
        <v>5</v>
      </c>
      <c r="G545" s="537"/>
      <c r="H545" s="451">
        <v>0</v>
      </c>
      <c r="I545" s="528"/>
      <c r="J545" s="528"/>
      <c r="K545" s="199"/>
      <c r="L545" s="199"/>
      <c r="M545" s="609" t="s">
        <v>1408</v>
      </c>
      <c r="N545" s="609" t="s">
        <v>280</v>
      </c>
      <c r="O545" s="561" t="s">
        <v>506</v>
      </c>
      <c r="P545" s="609" t="s">
        <v>93</v>
      </c>
      <c r="Q545" s="610">
        <v>5</v>
      </c>
      <c r="R545" s="663">
        <v>143098</v>
      </c>
      <c r="S545" s="612">
        <v>715490</v>
      </c>
      <c r="T545" s="612"/>
      <c r="U545" s="612"/>
      <c r="V545" s="612"/>
      <c r="W545" s="338">
        <f t="shared" si="928"/>
        <v>1</v>
      </c>
      <c r="X545" s="338">
        <f t="shared" si="929"/>
        <v>1</v>
      </c>
      <c r="Y545" s="338">
        <f t="shared" si="930"/>
        <v>1</v>
      </c>
      <c r="Z545" s="338">
        <f t="shared" si="931"/>
        <v>1</v>
      </c>
      <c r="AA545" s="338">
        <f t="shared" si="932"/>
        <v>1</v>
      </c>
      <c r="AB545" s="338">
        <f t="shared" si="933"/>
        <v>1</v>
      </c>
      <c r="AC545" s="341">
        <f t="shared" si="934"/>
        <v>715490</v>
      </c>
      <c r="AD545" s="340">
        <f t="shared" si="935"/>
        <v>0</v>
      </c>
      <c r="AE545" s="207"/>
      <c r="AF545" s="207"/>
      <c r="AG545" s="609" t="s">
        <v>1408</v>
      </c>
      <c r="AH545" s="609" t="s">
        <v>280</v>
      </c>
      <c r="AI545" s="561" t="s">
        <v>506</v>
      </c>
      <c r="AJ545" s="609" t="s">
        <v>93</v>
      </c>
      <c r="AK545" s="610">
        <v>5</v>
      </c>
      <c r="AL545" s="663">
        <v>396921</v>
      </c>
      <c r="AM545" s="612">
        <v>1984605</v>
      </c>
      <c r="AN545" s="612"/>
      <c r="AO545" s="612"/>
      <c r="AP545" s="612"/>
      <c r="AQ545" s="338">
        <f t="shared" si="936"/>
        <v>1</v>
      </c>
      <c r="AR545" s="338">
        <f t="shared" si="937"/>
        <v>1</v>
      </c>
      <c r="AS545" s="338">
        <f t="shared" si="938"/>
        <v>1</v>
      </c>
      <c r="AT545" s="338">
        <f t="shared" si="939"/>
        <v>1</v>
      </c>
      <c r="AU545" s="338">
        <f t="shared" si="940"/>
        <v>1</v>
      </c>
      <c r="AV545" s="338">
        <f t="shared" si="941"/>
        <v>1</v>
      </c>
      <c r="AW545" s="341">
        <f t="shared" si="942"/>
        <v>1984605</v>
      </c>
      <c r="AX545" s="340">
        <f t="shared" si="943"/>
        <v>0</v>
      </c>
      <c r="BA545" s="609" t="s">
        <v>1408</v>
      </c>
      <c r="BB545" s="609" t="s">
        <v>280</v>
      </c>
      <c r="BC545" s="561" t="s">
        <v>506</v>
      </c>
      <c r="BD545" s="609" t="s">
        <v>93</v>
      </c>
      <c r="BE545" s="610">
        <v>5</v>
      </c>
      <c r="BF545" s="663">
        <v>272060</v>
      </c>
      <c r="BG545" s="612">
        <v>1360300</v>
      </c>
      <c r="BH545" s="612"/>
      <c r="BI545" s="612"/>
      <c r="BJ545" s="612"/>
      <c r="BK545" s="338">
        <f t="shared" si="951"/>
        <v>1</v>
      </c>
      <c r="BL545" s="338">
        <f t="shared" si="944"/>
        <v>1</v>
      </c>
      <c r="BM545" s="338">
        <f t="shared" si="945"/>
        <v>1</v>
      </c>
      <c r="BN545" s="338">
        <f t="shared" si="946"/>
        <v>1</v>
      </c>
      <c r="BO545" s="338">
        <f t="shared" si="947"/>
        <v>1</v>
      </c>
      <c r="BP545" s="338">
        <f t="shared" si="948"/>
        <v>1</v>
      </c>
      <c r="BQ545" s="341">
        <f t="shared" si="949"/>
        <v>1360300</v>
      </c>
      <c r="BR545" s="340">
        <f t="shared" si="950"/>
        <v>0</v>
      </c>
    </row>
    <row r="546" spans="1:70" s="288" customFormat="1" ht="30" x14ac:dyDescent="0.2">
      <c r="A546" s="215">
        <f t="shared" si="910"/>
        <v>533</v>
      </c>
      <c r="B546" s="449" t="s">
        <v>1409</v>
      </c>
      <c r="C546" s="449" t="s">
        <v>280</v>
      </c>
      <c r="D546" s="577" t="s">
        <v>507</v>
      </c>
      <c r="E546" s="449" t="s">
        <v>93</v>
      </c>
      <c r="F546" s="450">
        <v>1</v>
      </c>
      <c r="G546" s="537"/>
      <c r="H546" s="451">
        <v>0</v>
      </c>
      <c r="I546" s="528"/>
      <c r="J546" s="528"/>
      <c r="K546" s="199"/>
      <c r="L546" s="199"/>
      <c r="M546" s="609" t="s">
        <v>1409</v>
      </c>
      <c r="N546" s="609" t="s">
        <v>280</v>
      </c>
      <c r="O546" s="561" t="s">
        <v>507</v>
      </c>
      <c r="P546" s="609" t="s">
        <v>93</v>
      </c>
      <c r="Q546" s="610">
        <v>1</v>
      </c>
      <c r="R546" s="663">
        <v>163207</v>
      </c>
      <c r="S546" s="612">
        <v>163207</v>
      </c>
      <c r="T546" s="612"/>
      <c r="U546" s="612"/>
      <c r="V546" s="612"/>
      <c r="W546" s="338">
        <f t="shared" si="928"/>
        <v>1</v>
      </c>
      <c r="X546" s="338">
        <f t="shared" si="929"/>
        <v>1</v>
      </c>
      <c r="Y546" s="338">
        <f t="shared" si="930"/>
        <v>1</v>
      </c>
      <c r="Z546" s="338">
        <f t="shared" si="931"/>
        <v>1</v>
      </c>
      <c r="AA546" s="338">
        <f t="shared" si="932"/>
        <v>1</v>
      </c>
      <c r="AB546" s="338">
        <f t="shared" si="933"/>
        <v>1</v>
      </c>
      <c r="AC546" s="341">
        <f t="shared" si="934"/>
        <v>163207</v>
      </c>
      <c r="AD546" s="340">
        <f t="shared" si="935"/>
        <v>0</v>
      </c>
      <c r="AE546" s="207"/>
      <c r="AF546" s="207"/>
      <c r="AG546" s="609" t="s">
        <v>1409</v>
      </c>
      <c r="AH546" s="609" t="s">
        <v>280</v>
      </c>
      <c r="AI546" s="561" t="s">
        <v>507</v>
      </c>
      <c r="AJ546" s="609" t="s">
        <v>93</v>
      </c>
      <c r="AK546" s="610">
        <v>1</v>
      </c>
      <c r="AL546" s="663">
        <v>399806</v>
      </c>
      <c r="AM546" s="612">
        <v>399806</v>
      </c>
      <c r="AN546" s="612"/>
      <c r="AO546" s="612"/>
      <c r="AP546" s="612"/>
      <c r="AQ546" s="338">
        <f t="shared" si="936"/>
        <v>1</v>
      </c>
      <c r="AR546" s="338">
        <f t="shared" si="937"/>
        <v>1</v>
      </c>
      <c r="AS546" s="338">
        <f t="shared" si="938"/>
        <v>1</v>
      </c>
      <c r="AT546" s="338">
        <f t="shared" si="939"/>
        <v>1</v>
      </c>
      <c r="AU546" s="338">
        <f t="shared" si="940"/>
        <v>1</v>
      </c>
      <c r="AV546" s="338">
        <f t="shared" si="941"/>
        <v>1</v>
      </c>
      <c r="AW546" s="341">
        <f t="shared" si="942"/>
        <v>399806</v>
      </c>
      <c r="AX546" s="340">
        <f t="shared" si="943"/>
        <v>0</v>
      </c>
      <c r="BA546" s="609" t="s">
        <v>1409</v>
      </c>
      <c r="BB546" s="609" t="s">
        <v>280</v>
      </c>
      <c r="BC546" s="561" t="s">
        <v>507</v>
      </c>
      <c r="BD546" s="609" t="s">
        <v>93</v>
      </c>
      <c r="BE546" s="610">
        <v>1</v>
      </c>
      <c r="BF546" s="663">
        <v>356004</v>
      </c>
      <c r="BG546" s="612">
        <v>356004</v>
      </c>
      <c r="BH546" s="612"/>
      <c r="BI546" s="612"/>
      <c r="BJ546" s="612"/>
      <c r="BK546" s="338">
        <f t="shared" si="951"/>
        <v>1</v>
      </c>
      <c r="BL546" s="338">
        <f t="shared" si="944"/>
        <v>1</v>
      </c>
      <c r="BM546" s="338">
        <f t="shared" si="945"/>
        <v>1</v>
      </c>
      <c r="BN546" s="338">
        <f t="shared" si="946"/>
        <v>1</v>
      </c>
      <c r="BO546" s="338">
        <f t="shared" si="947"/>
        <v>1</v>
      </c>
      <c r="BP546" s="338">
        <f t="shared" si="948"/>
        <v>1</v>
      </c>
      <c r="BQ546" s="341">
        <f t="shared" si="949"/>
        <v>356004</v>
      </c>
      <c r="BR546" s="340">
        <f t="shared" si="950"/>
        <v>0</v>
      </c>
    </row>
    <row r="547" spans="1:70" s="288" customFormat="1" ht="31.5" x14ac:dyDescent="0.2">
      <c r="A547" s="215">
        <f t="shared" si="910"/>
        <v>534</v>
      </c>
      <c r="B547" s="449" t="s">
        <v>1410</v>
      </c>
      <c r="C547" s="449" t="s">
        <v>280</v>
      </c>
      <c r="D547" s="577" t="s">
        <v>508</v>
      </c>
      <c r="E547" s="449" t="s">
        <v>93</v>
      </c>
      <c r="F547" s="450">
        <v>16</v>
      </c>
      <c r="G547" s="537"/>
      <c r="H547" s="451">
        <v>0</v>
      </c>
      <c r="I547" s="528"/>
      <c r="J547" s="528"/>
      <c r="K547" s="199"/>
      <c r="L547" s="199"/>
      <c r="M547" s="609" t="s">
        <v>1410</v>
      </c>
      <c r="N547" s="609" t="s">
        <v>280</v>
      </c>
      <c r="O547" s="561" t="s">
        <v>508</v>
      </c>
      <c r="P547" s="609" t="s">
        <v>93</v>
      </c>
      <c r="Q547" s="610">
        <v>16</v>
      </c>
      <c r="R547" s="663">
        <v>95123</v>
      </c>
      <c r="S547" s="612">
        <v>1521968</v>
      </c>
      <c r="T547" s="612"/>
      <c r="U547" s="612"/>
      <c r="V547" s="612"/>
      <c r="W547" s="338">
        <f t="shared" si="928"/>
        <v>1</v>
      </c>
      <c r="X547" s="338">
        <f t="shared" si="929"/>
        <v>1</v>
      </c>
      <c r="Y547" s="338">
        <f t="shared" si="930"/>
        <v>1</v>
      </c>
      <c r="Z547" s="338">
        <f t="shared" si="931"/>
        <v>1</v>
      </c>
      <c r="AA547" s="338">
        <f t="shared" si="932"/>
        <v>1</v>
      </c>
      <c r="AB547" s="338">
        <f t="shared" si="933"/>
        <v>1</v>
      </c>
      <c r="AC547" s="341">
        <f t="shared" si="934"/>
        <v>1521968</v>
      </c>
      <c r="AD547" s="340">
        <f t="shared" si="935"/>
        <v>0</v>
      </c>
      <c r="AE547" s="207"/>
      <c r="AF547" s="207"/>
      <c r="AG547" s="609" t="s">
        <v>1410</v>
      </c>
      <c r="AH547" s="609" t="s">
        <v>280</v>
      </c>
      <c r="AI547" s="561" t="s">
        <v>508</v>
      </c>
      <c r="AJ547" s="609" t="s">
        <v>93</v>
      </c>
      <c r="AK547" s="610">
        <v>16</v>
      </c>
      <c r="AL547" s="663">
        <v>198460</v>
      </c>
      <c r="AM547" s="612">
        <v>3175360</v>
      </c>
      <c r="AN547" s="612"/>
      <c r="AO547" s="612"/>
      <c r="AP547" s="612"/>
      <c r="AQ547" s="338">
        <f t="shared" si="936"/>
        <v>1</v>
      </c>
      <c r="AR547" s="338">
        <f t="shared" si="937"/>
        <v>1</v>
      </c>
      <c r="AS547" s="338">
        <f t="shared" si="938"/>
        <v>1</v>
      </c>
      <c r="AT547" s="338">
        <f t="shared" si="939"/>
        <v>1</v>
      </c>
      <c r="AU547" s="338">
        <f t="shared" si="940"/>
        <v>1</v>
      </c>
      <c r="AV547" s="338">
        <f t="shared" si="941"/>
        <v>1</v>
      </c>
      <c r="AW547" s="341">
        <f t="shared" si="942"/>
        <v>3175360</v>
      </c>
      <c r="AX547" s="340">
        <f t="shared" si="943"/>
        <v>0</v>
      </c>
      <c r="BA547" s="609" t="s">
        <v>1410</v>
      </c>
      <c r="BB547" s="609" t="s">
        <v>280</v>
      </c>
      <c r="BC547" s="561" t="s">
        <v>508</v>
      </c>
      <c r="BD547" s="609" t="s">
        <v>93</v>
      </c>
      <c r="BE547" s="610">
        <v>16</v>
      </c>
      <c r="BF547" s="663">
        <v>270124</v>
      </c>
      <c r="BG547" s="612">
        <v>4321984</v>
      </c>
      <c r="BH547" s="612"/>
      <c r="BI547" s="612"/>
      <c r="BJ547" s="612"/>
      <c r="BK547" s="338">
        <f t="shared" si="951"/>
        <v>1</v>
      </c>
      <c r="BL547" s="338">
        <f t="shared" si="944"/>
        <v>1</v>
      </c>
      <c r="BM547" s="338">
        <f t="shared" si="945"/>
        <v>1</v>
      </c>
      <c r="BN547" s="338">
        <f t="shared" si="946"/>
        <v>1</v>
      </c>
      <c r="BO547" s="338">
        <f t="shared" si="947"/>
        <v>1</v>
      </c>
      <c r="BP547" s="338">
        <f t="shared" si="948"/>
        <v>1</v>
      </c>
      <c r="BQ547" s="341">
        <f t="shared" si="949"/>
        <v>4321984</v>
      </c>
      <c r="BR547" s="340">
        <f t="shared" si="950"/>
        <v>0</v>
      </c>
    </row>
    <row r="548" spans="1:70" s="288" customFormat="1" ht="31.5" x14ac:dyDescent="0.2">
      <c r="A548" s="215">
        <f t="shared" si="910"/>
        <v>535</v>
      </c>
      <c r="B548" s="449" t="s">
        <v>1411</v>
      </c>
      <c r="C548" s="449" t="s">
        <v>280</v>
      </c>
      <c r="D548" s="577" t="s">
        <v>509</v>
      </c>
      <c r="E548" s="449" t="s">
        <v>93</v>
      </c>
      <c r="F548" s="450">
        <v>4</v>
      </c>
      <c r="G548" s="537"/>
      <c r="H548" s="451">
        <v>0</v>
      </c>
      <c r="I548" s="528"/>
      <c r="J548" s="528"/>
      <c r="K548" s="199"/>
      <c r="L548" s="199"/>
      <c r="M548" s="609" t="s">
        <v>1411</v>
      </c>
      <c r="N548" s="609" t="s">
        <v>280</v>
      </c>
      <c r="O548" s="561" t="s">
        <v>509</v>
      </c>
      <c r="P548" s="609" t="s">
        <v>93</v>
      </c>
      <c r="Q548" s="610">
        <v>4</v>
      </c>
      <c r="R548" s="663">
        <v>109301</v>
      </c>
      <c r="S548" s="612">
        <v>437204</v>
      </c>
      <c r="T548" s="612"/>
      <c r="U548" s="612"/>
      <c r="V548" s="612"/>
      <c r="W548" s="338">
        <f t="shared" si="928"/>
        <v>1</v>
      </c>
      <c r="X548" s="338">
        <f t="shared" si="929"/>
        <v>1</v>
      </c>
      <c r="Y548" s="338">
        <f t="shared" si="930"/>
        <v>1</v>
      </c>
      <c r="Z548" s="338">
        <f t="shared" si="931"/>
        <v>1</v>
      </c>
      <c r="AA548" s="338">
        <f t="shared" si="932"/>
        <v>1</v>
      </c>
      <c r="AB548" s="338">
        <f t="shared" si="933"/>
        <v>1</v>
      </c>
      <c r="AC548" s="341">
        <f t="shared" si="934"/>
        <v>437204</v>
      </c>
      <c r="AD548" s="340">
        <f t="shared" si="935"/>
        <v>0</v>
      </c>
      <c r="AE548" s="207"/>
      <c r="AF548" s="207"/>
      <c r="AG548" s="609" t="s">
        <v>1411</v>
      </c>
      <c r="AH548" s="609" t="s">
        <v>280</v>
      </c>
      <c r="AI548" s="561" t="s">
        <v>509</v>
      </c>
      <c r="AJ548" s="609" t="s">
        <v>93</v>
      </c>
      <c r="AK548" s="610">
        <v>4</v>
      </c>
      <c r="AL548" s="663">
        <v>199902</v>
      </c>
      <c r="AM548" s="612">
        <v>799608</v>
      </c>
      <c r="AN548" s="612"/>
      <c r="AO548" s="612"/>
      <c r="AP548" s="612"/>
      <c r="AQ548" s="338">
        <f t="shared" si="936"/>
        <v>1</v>
      </c>
      <c r="AR548" s="338">
        <f t="shared" si="937"/>
        <v>1</v>
      </c>
      <c r="AS548" s="338">
        <f t="shared" si="938"/>
        <v>1</v>
      </c>
      <c r="AT548" s="338">
        <f t="shared" si="939"/>
        <v>1</v>
      </c>
      <c r="AU548" s="338">
        <f t="shared" si="940"/>
        <v>1</v>
      </c>
      <c r="AV548" s="338">
        <f t="shared" si="941"/>
        <v>1</v>
      </c>
      <c r="AW548" s="341">
        <f t="shared" si="942"/>
        <v>799608</v>
      </c>
      <c r="AX548" s="340">
        <f t="shared" si="943"/>
        <v>0</v>
      </c>
      <c r="BA548" s="609" t="s">
        <v>1411</v>
      </c>
      <c r="BB548" s="609" t="s">
        <v>280</v>
      </c>
      <c r="BC548" s="561" t="s">
        <v>509</v>
      </c>
      <c r="BD548" s="609" t="s">
        <v>93</v>
      </c>
      <c r="BE548" s="610">
        <v>4</v>
      </c>
      <c r="BF548" s="663">
        <v>399316</v>
      </c>
      <c r="BG548" s="612">
        <v>1597264</v>
      </c>
      <c r="BH548" s="612"/>
      <c r="BI548" s="612"/>
      <c r="BJ548" s="612"/>
      <c r="BK548" s="338">
        <f t="shared" si="951"/>
        <v>1</v>
      </c>
      <c r="BL548" s="338">
        <f t="shared" si="944"/>
        <v>1</v>
      </c>
      <c r="BM548" s="338">
        <f t="shared" si="945"/>
        <v>1</v>
      </c>
      <c r="BN548" s="338">
        <f t="shared" si="946"/>
        <v>1</v>
      </c>
      <c r="BO548" s="338">
        <f t="shared" si="947"/>
        <v>1</v>
      </c>
      <c r="BP548" s="338">
        <f t="shared" si="948"/>
        <v>1</v>
      </c>
      <c r="BQ548" s="341">
        <f t="shared" si="949"/>
        <v>1597264</v>
      </c>
      <c r="BR548" s="340">
        <f t="shared" si="950"/>
        <v>0</v>
      </c>
    </row>
    <row r="549" spans="1:70" s="288" customFormat="1" ht="31.5" x14ac:dyDescent="0.2">
      <c r="A549" s="215">
        <f t="shared" si="910"/>
        <v>536</v>
      </c>
      <c r="B549" s="449" t="s">
        <v>1412</v>
      </c>
      <c r="C549" s="449" t="s">
        <v>280</v>
      </c>
      <c r="D549" s="577" t="s">
        <v>510</v>
      </c>
      <c r="E549" s="449" t="s">
        <v>93</v>
      </c>
      <c r="F549" s="450">
        <v>4</v>
      </c>
      <c r="G549" s="537"/>
      <c r="H549" s="451">
        <v>0</v>
      </c>
      <c r="I549" s="528"/>
      <c r="J549" s="528"/>
      <c r="K549" s="199"/>
      <c r="L549" s="199"/>
      <c r="M549" s="609" t="s">
        <v>1412</v>
      </c>
      <c r="N549" s="609" t="s">
        <v>280</v>
      </c>
      <c r="O549" s="561" t="s">
        <v>510</v>
      </c>
      <c r="P549" s="609" t="s">
        <v>93</v>
      </c>
      <c r="Q549" s="610">
        <v>4</v>
      </c>
      <c r="R549" s="663">
        <v>109591</v>
      </c>
      <c r="S549" s="612">
        <v>438364</v>
      </c>
      <c r="T549" s="612"/>
      <c r="U549" s="612"/>
      <c r="V549" s="612"/>
      <c r="W549" s="338">
        <f t="shared" si="928"/>
        <v>1</v>
      </c>
      <c r="X549" s="338">
        <f t="shared" si="929"/>
        <v>1</v>
      </c>
      <c r="Y549" s="338">
        <f t="shared" si="930"/>
        <v>1</v>
      </c>
      <c r="Z549" s="338">
        <f t="shared" si="931"/>
        <v>1</v>
      </c>
      <c r="AA549" s="338">
        <f t="shared" si="932"/>
        <v>1</v>
      </c>
      <c r="AB549" s="338">
        <f t="shared" si="933"/>
        <v>1</v>
      </c>
      <c r="AC549" s="341">
        <f t="shared" si="934"/>
        <v>438364</v>
      </c>
      <c r="AD549" s="340">
        <f t="shared" si="935"/>
        <v>0</v>
      </c>
      <c r="AE549" s="207"/>
      <c r="AF549" s="207"/>
      <c r="AG549" s="609" t="s">
        <v>1412</v>
      </c>
      <c r="AH549" s="609" t="s">
        <v>280</v>
      </c>
      <c r="AI549" s="561" t="s">
        <v>510</v>
      </c>
      <c r="AJ549" s="609" t="s">
        <v>93</v>
      </c>
      <c r="AK549" s="610">
        <v>4</v>
      </c>
      <c r="AL549" s="663">
        <v>225860</v>
      </c>
      <c r="AM549" s="612">
        <v>903440</v>
      </c>
      <c r="AN549" s="612"/>
      <c r="AO549" s="612"/>
      <c r="AP549" s="612"/>
      <c r="AQ549" s="338">
        <f t="shared" si="936"/>
        <v>1</v>
      </c>
      <c r="AR549" s="338">
        <f t="shared" si="937"/>
        <v>1</v>
      </c>
      <c r="AS549" s="338">
        <f t="shared" si="938"/>
        <v>1</v>
      </c>
      <c r="AT549" s="338">
        <f t="shared" si="939"/>
        <v>1</v>
      </c>
      <c r="AU549" s="338">
        <f t="shared" si="940"/>
        <v>1</v>
      </c>
      <c r="AV549" s="338">
        <f t="shared" si="941"/>
        <v>1</v>
      </c>
      <c r="AW549" s="341">
        <f t="shared" si="942"/>
        <v>903440</v>
      </c>
      <c r="AX549" s="340">
        <f t="shared" si="943"/>
        <v>0</v>
      </c>
      <c r="BA549" s="609" t="s">
        <v>1412</v>
      </c>
      <c r="BB549" s="609" t="s">
        <v>280</v>
      </c>
      <c r="BC549" s="561" t="s">
        <v>510</v>
      </c>
      <c r="BD549" s="609" t="s">
        <v>93</v>
      </c>
      <c r="BE549" s="610">
        <v>4</v>
      </c>
      <c r="BF549" s="663">
        <v>250995</v>
      </c>
      <c r="BG549" s="612">
        <v>1003980</v>
      </c>
      <c r="BH549" s="612"/>
      <c r="BI549" s="612"/>
      <c r="BJ549" s="612"/>
      <c r="BK549" s="338">
        <f t="shared" si="951"/>
        <v>1</v>
      </c>
      <c r="BL549" s="338">
        <f t="shared" si="944"/>
        <v>1</v>
      </c>
      <c r="BM549" s="338">
        <f t="shared" si="945"/>
        <v>1</v>
      </c>
      <c r="BN549" s="338">
        <f t="shared" si="946"/>
        <v>1</v>
      </c>
      <c r="BO549" s="338">
        <f t="shared" si="947"/>
        <v>1</v>
      </c>
      <c r="BP549" s="338">
        <f t="shared" si="948"/>
        <v>1</v>
      </c>
      <c r="BQ549" s="341">
        <f t="shared" si="949"/>
        <v>1003980</v>
      </c>
      <c r="BR549" s="340">
        <f t="shared" si="950"/>
        <v>0</v>
      </c>
    </row>
    <row r="550" spans="1:70" s="288" customFormat="1" ht="31.5" x14ac:dyDescent="0.2">
      <c r="A550" s="215">
        <f t="shared" si="910"/>
        <v>537</v>
      </c>
      <c r="B550" s="449" t="s">
        <v>1413</v>
      </c>
      <c r="C550" s="449" t="s">
        <v>280</v>
      </c>
      <c r="D550" s="577" t="s">
        <v>511</v>
      </c>
      <c r="E550" s="449" t="s">
        <v>93</v>
      </c>
      <c r="F550" s="450">
        <v>2</v>
      </c>
      <c r="G550" s="537"/>
      <c r="H550" s="451">
        <v>0</v>
      </c>
      <c r="I550" s="528"/>
      <c r="J550" s="528"/>
      <c r="K550" s="199"/>
      <c r="L550" s="199"/>
      <c r="M550" s="609" t="s">
        <v>1413</v>
      </c>
      <c r="N550" s="609" t="s">
        <v>280</v>
      </c>
      <c r="O550" s="561" t="s">
        <v>511</v>
      </c>
      <c r="P550" s="609" t="s">
        <v>93</v>
      </c>
      <c r="Q550" s="610">
        <v>2</v>
      </c>
      <c r="R550" s="663">
        <v>125942</v>
      </c>
      <c r="S550" s="612">
        <v>251884</v>
      </c>
      <c r="T550" s="612"/>
      <c r="U550" s="612"/>
      <c r="V550" s="612"/>
      <c r="W550" s="338">
        <f t="shared" si="928"/>
        <v>1</v>
      </c>
      <c r="X550" s="338">
        <f t="shared" si="929"/>
        <v>1</v>
      </c>
      <c r="Y550" s="338">
        <f t="shared" si="930"/>
        <v>1</v>
      </c>
      <c r="Z550" s="338">
        <f t="shared" si="931"/>
        <v>1</v>
      </c>
      <c r="AA550" s="338">
        <f t="shared" si="932"/>
        <v>1</v>
      </c>
      <c r="AB550" s="338">
        <f t="shared" si="933"/>
        <v>1</v>
      </c>
      <c r="AC550" s="341">
        <f t="shared" si="934"/>
        <v>251884</v>
      </c>
      <c r="AD550" s="340">
        <f t="shared" si="935"/>
        <v>0</v>
      </c>
      <c r="AE550" s="207"/>
      <c r="AF550" s="207"/>
      <c r="AG550" s="609" t="s">
        <v>1413</v>
      </c>
      <c r="AH550" s="609" t="s">
        <v>280</v>
      </c>
      <c r="AI550" s="561" t="s">
        <v>511</v>
      </c>
      <c r="AJ550" s="609" t="s">
        <v>93</v>
      </c>
      <c r="AK550" s="610">
        <v>2</v>
      </c>
      <c r="AL550" s="663">
        <v>240281</v>
      </c>
      <c r="AM550" s="612">
        <v>480562</v>
      </c>
      <c r="AN550" s="612"/>
      <c r="AO550" s="612"/>
      <c r="AP550" s="612"/>
      <c r="AQ550" s="338">
        <f t="shared" si="936"/>
        <v>1</v>
      </c>
      <c r="AR550" s="338">
        <f t="shared" si="937"/>
        <v>1</v>
      </c>
      <c r="AS550" s="338">
        <f t="shared" si="938"/>
        <v>1</v>
      </c>
      <c r="AT550" s="338">
        <f t="shared" si="939"/>
        <v>1</v>
      </c>
      <c r="AU550" s="338">
        <f t="shared" si="940"/>
        <v>1</v>
      </c>
      <c r="AV550" s="338">
        <f t="shared" si="941"/>
        <v>1</v>
      </c>
      <c r="AW550" s="341">
        <f t="shared" si="942"/>
        <v>480562</v>
      </c>
      <c r="AX550" s="340">
        <f t="shared" si="943"/>
        <v>0</v>
      </c>
      <c r="BA550" s="609" t="s">
        <v>1413</v>
      </c>
      <c r="BB550" s="609" t="s">
        <v>280</v>
      </c>
      <c r="BC550" s="561" t="s">
        <v>511</v>
      </c>
      <c r="BD550" s="609" t="s">
        <v>93</v>
      </c>
      <c r="BE550" s="610">
        <v>2</v>
      </c>
      <c r="BF550" s="663">
        <v>290367</v>
      </c>
      <c r="BG550" s="612">
        <v>580734</v>
      </c>
      <c r="BH550" s="612"/>
      <c r="BI550" s="612"/>
      <c r="BJ550" s="612"/>
      <c r="BK550" s="338">
        <f t="shared" si="951"/>
        <v>1</v>
      </c>
      <c r="BL550" s="338">
        <f t="shared" si="944"/>
        <v>1</v>
      </c>
      <c r="BM550" s="338">
        <f t="shared" si="945"/>
        <v>1</v>
      </c>
      <c r="BN550" s="338">
        <f t="shared" si="946"/>
        <v>1</v>
      </c>
      <c r="BO550" s="338">
        <f t="shared" si="947"/>
        <v>1</v>
      </c>
      <c r="BP550" s="338">
        <f t="shared" si="948"/>
        <v>1</v>
      </c>
      <c r="BQ550" s="341">
        <f t="shared" si="949"/>
        <v>580734</v>
      </c>
      <c r="BR550" s="340">
        <f t="shared" si="950"/>
        <v>0</v>
      </c>
    </row>
    <row r="551" spans="1:70" s="288" customFormat="1" ht="31.5" x14ac:dyDescent="0.2">
      <c r="A551" s="215">
        <f t="shared" si="910"/>
        <v>538</v>
      </c>
      <c r="B551" s="449" t="s">
        <v>1414</v>
      </c>
      <c r="C551" s="449" t="s">
        <v>280</v>
      </c>
      <c r="D551" s="577" t="s">
        <v>512</v>
      </c>
      <c r="E551" s="449" t="s">
        <v>93</v>
      </c>
      <c r="F551" s="450">
        <v>25</v>
      </c>
      <c r="G551" s="537"/>
      <c r="H551" s="451">
        <v>0</v>
      </c>
      <c r="I551" s="528"/>
      <c r="J551" s="528"/>
      <c r="K551" s="199"/>
      <c r="L551" s="199"/>
      <c r="M551" s="609" t="s">
        <v>1414</v>
      </c>
      <c r="N551" s="609" t="s">
        <v>280</v>
      </c>
      <c r="O551" s="561" t="s">
        <v>512</v>
      </c>
      <c r="P551" s="609" t="s">
        <v>93</v>
      </c>
      <c r="Q551" s="610">
        <v>25</v>
      </c>
      <c r="R551" s="663">
        <v>15410</v>
      </c>
      <c r="S551" s="612">
        <v>385250</v>
      </c>
      <c r="T551" s="612"/>
      <c r="U551" s="612"/>
      <c r="V551" s="612"/>
      <c r="W551" s="338">
        <f t="shared" si="928"/>
        <v>1</v>
      </c>
      <c r="X551" s="338">
        <f t="shared" si="929"/>
        <v>1</v>
      </c>
      <c r="Y551" s="338">
        <f t="shared" si="930"/>
        <v>1</v>
      </c>
      <c r="Z551" s="338">
        <f t="shared" si="931"/>
        <v>1</v>
      </c>
      <c r="AA551" s="338">
        <f t="shared" si="932"/>
        <v>1</v>
      </c>
      <c r="AB551" s="338">
        <f t="shared" si="933"/>
        <v>1</v>
      </c>
      <c r="AC551" s="341">
        <f t="shared" si="934"/>
        <v>385250</v>
      </c>
      <c r="AD551" s="340">
        <f t="shared" si="935"/>
        <v>0</v>
      </c>
      <c r="AE551" s="207"/>
      <c r="AF551" s="207"/>
      <c r="AG551" s="609" t="s">
        <v>1414</v>
      </c>
      <c r="AH551" s="609" t="s">
        <v>280</v>
      </c>
      <c r="AI551" s="561" t="s">
        <v>512</v>
      </c>
      <c r="AJ551" s="609" t="s">
        <v>93</v>
      </c>
      <c r="AK551" s="610">
        <v>25</v>
      </c>
      <c r="AL551" s="663">
        <v>11917</v>
      </c>
      <c r="AM551" s="612">
        <v>297925</v>
      </c>
      <c r="AN551" s="612"/>
      <c r="AO551" s="612"/>
      <c r="AP551" s="612"/>
      <c r="AQ551" s="338">
        <f t="shared" si="936"/>
        <v>1</v>
      </c>
      <c r="AR551" s="338">
        <f t="shared" si="937"/>
        <v>1</v>
      </c>
      <c r="AS551" s="338">
        <f t="shared" si="938"/>
        <v>1</v>
      </c>
      <c r="AT551" s="338">
        <f t="shared" si="939"/>
        <v>1</v>
      </c>
      <c r="AU551" s="338">
        <f t="shared" si="940"/>
        <v>1</v>
      </c>
      <c r="AV551" s="338">
        <f t="shared" si="941"/>
        <v>1</v>
      </c>
      <c r="AW551" s="341">
        <f t="shared" si="942"/>
        <v>297925</v>
      </c>
      <c r="AX551" s="340">
        <f t="shared" si="943"/>
        <v>0</v>
      </c>
      <c r="BA551" s="609" t="s">
        <v>1414</v>
      </c>
      <c r="BB551" s="609" t="s">
        <v>280</v>
      </c>
      <c r="BC551" s="561" t="s">
        <v>512</v>
      </c>
      <c r="BD551" s="609" t="s">
        <v>93</v>
      </c>
      <c r="BE551" s="610">
        <v>25</v>
      </c>
      <c r="BF551" s="663">
        <v>10064</v>
      </c>
      <c r="BG551" s="612">
        <v>251600</v>
      </c>
      <c r="BH551" s="612"/>
      <c r="BI551" s="612"/>
      <c r="BJ551" s="612"/>
      <c r="BK551" s="338">
        <f t="shared" si="951"/>
        <v>1</v>
      </c>
      <c r="BL551" s="338">
        <f t="shared" si="944"/>
        <v>1</v>
      </c>
      <c r="BM551" s="338">
        <f t="shared" si="945"/>
        <v>1</v>
      </c>
      <c r="BN551" s="338">
        <f t="shared" si="946"/>
        <v>1</v>
      </c>
      <c r="BO551" s="338">
        <f t="shared" si="947"/>
        <v>1</v>
      </c>
      <c r="BP551" s="338">
        <f t="shared" si="948"/>
        <v>1</v>
      </c>
      <c r="BQ551" s="341">
        <f t="shared" si="949"/>
        <v>251600</v>
      </c>
      <c r="BR551" s="340">
        <f t="shared" si="950"/>
        <v>0</v>
      </c>
    </row>
    <row r="552" spans="1:70" s="288" customFormat="1" ht="31.5" x14ac:dyDescent="0.2">
      <c r="A552" s="215">
        <f t="shared" si="910"/>
        <v>539</v>
      </c>
      <c r="B552" s="449" t="s">
        <v>1415</v>
      </c>
      <c r="C552" s="449" t="s">
        <v>280</v>
      </c>
      <c r="D552" s="577" t="s">
        <v>513</v>
      </c>
      <c r="E552" s="449" t="s">
        <v>93</v>
      </c>
      <c r="F552" s="450">
        <v>5</v>
      </c>
      <c r="G552" s="537"/>
      <c r="H552" s="451">
        <v>0</v>
      </c>
      <c r="I552" s="528"/>
      <c r="J552" s="528"/>
      <c r="K552" s="199"/>
      <c r="L552" s="199"/>
      <c r="M552" s="609" t="s">
        <v>1415</v>
      </c>
      <c r="N552" s="609" t="s">
        <v>280</v>
      </c>
      <c r="O552" s="561" t="s">
        <v>513</v>
      </c>
      <c r="P552" s="609" t="s">
        <v>93</v>
      </c>
      <c r="Q552" s="610">
        <v>5</v>
      </c>
      <c r="R552" s="663">
        <v>25615</v>
      </c>
      <c r="S552" s="612">
        <v>128075</v>
      </c>
      <c r="T552" s="612"/>
      <c r="U552" s="612"/>
      <c r="V552" s="612"/>
      <c r="W552" s="338">
        <f t="shared" si="928"/>
        <v>1</v>
      </c>
      <c r="X552" s="338">
        <f t="shared" si="929"/>
        <v>1</v>
      </c>
      <c r="Y552" s="338">
        <f t="shared" si="930"/>
        <v>1</v>
      </c>
      <c r="Z552" s="338">
        <f t="shared" si="931"/>
        <v>1</v>
      </c>
      <c r="AA552" s="338">
        <f t="shared" si="932"/>
        <v>1</v>
      </c>
      <c r="AB552" s="338">
        <f t="shared" si="933"/>
        <v>1</v>
      </c>
      <c r="AC552" s="341">
        <f t="shared" si="934"/>
        <v>128075</v>
      </c>
      <c r="AD552" s="340">
        <f t="shared" si="935"/>
        <v>0</v>
      </c>
      <c r="AE552" s="207"/>
      <c r="AF552" s="207"/>
      <c r="AG552" s="609" t="s">
        <v>1415</v>
      </c>
      <c r="AH552" s="609" t="s">
        <v>280</v>
      </c>
      <c r="AI552" s="561" t="s">
        <v>513</v>
      </c>
      <c r="AJ552" s="609" t="s">
        <v>93</v>
      </c>
      <c r="AK552" s="610">
        <v>5</v>
      </c>
      <c r="AL552" s="663">
        <v>28456</v>
      </c>
      <c r="AM552" s="612">
        <v>142280</v>
      </c>
      <c r="AN552" s="612"/>
      <c r="AO552" s="612"/>
      <c r="AP552" s="612"/>
      <c r="AQ552" s="338">
        <f t="shared" si="936"/>
        <v>1</v>
      </c>
      <c r="AR552" s="338">
        <f t="shared" si="937"/>
        <v>1</v>
      </c>
      <c r="AS552" s="338">
        <f t="shared" si="938"/>
        <v>1</v>
      </c>
      <c r="AT552" s="338">
        <f t="shared" si="939"/>
        <v>1</v>
      </c>
      <c r="AU552" s="338">
        <f t="shared" si="940"/>
        <v>1</v>
      </c>
      <c r="AV552" s="338">
        <f t="shared" si="941"/>
        <v>1</v>
      </c>
      <c r="AW552" s="341">
        <f t="shared" si="942"/>
        <v>142280</v>
      </c>
      <c r="AX552" s="340">
        <f t="shared" si="943"/>
        <v>0</v>
      </c>
      <c r="BA552" s="609" t="s">
        <v>1415</v>
      </c>
      <c r="BB552" s="609" t="s">
        <v>280</v>
      </c>
      <c r="BC552" s="561" t="s">
        <v>513</v>
      </c>
      <c r="BD552" s="609" t="s">
        <v>93</v>
      </c>
      <c r="BE552" s="610">
        <v>5</v>
      </c>
      <c r="BF552" s="663">
        <v>14018</v>
      </c>
      <c r="BG552" s="612">
        <v>70090</v>
      </c>
      <c r="BH552" s="612"/>
      <c r="BI552" s="612"/>
      <c r="BJ552" s="612"/>
      <c r="BK552" s="338">
        <f t="shared" si="951"/>
        <v>1</v>
      </c>
      <c r="BL552" s="338">
        <f t="shared" si="944"/>
        <v>1</v>
      </c>
      <c r="BM552" s="338">
        <f t="shared" si="945"/>
        <v>1</v>
      </c>
      <c r="BN552" s="338">
        <f t="shared" si="946"/>
        <v>1</v>
      </c>
      <c r="BO552" s="338">
        <f t="shared" si="947"/>
        <v>1</v>
      </c>
      <c r="BP552" s="338">
        <f t="shared" si="948"/>
        <v>1</v>
      </c>
      <c r="BQ552" s="341">
        <f t="shared" si="949"/>
        <v>70090</v>
      </c>
      <c r="BR552" s="340">
        <f t="shared" si="950"/>
        <v>0</v>
      </c>
    </row>
    <row r="553" spans="1:70" s="288" customFormat="1" ht="31.5" x14ac:dyDescent="0.2">
      <c r="A553" s="215">
        <f t="shared" si="910"/>
        <v>540</v>
      </c>
      <c r="B553" s="449" t="s">
        <v>1416</v>
      </c>
      <c r="C553" s="449" t="s">
        <v>280</v>
      </c>
      <c r="D553" s="577" t="s">
        <v>514</v>
      </c>
      <c r="E553" s="449" t="s">
        <v>107</v>
      </c>
      <c r="F553" s="450">
        <v>14</v>
      </c>
      <c r="G553" s="537"/>
      <c r="H553" s="451">
        <v>0</v>
      </c>
      <c r="I553" s="528"/>
      <c r="J553" s="528"/>
      <c r="K553" s="199"/>
      <c r="L553" s="199"/>
      <c r="M553" s="609" t="s">
        <v>1416</v>
      </c>
      <c r="N553" s="609" t="s">
        <v>280</v>
      </c>
      <c r="O553" s="561" t="s">
        <v>514</v>
      </c>
      <c r="P553" s="609" t="s">
        <v>107</v>
      </c>
      <c r="Q553" s="610">
        <v>14</v>
      </c>
      <c r="R553" s="663">
        <v>8766</v>
      </c>
      <c r="S553" s="612">
        <v>122724</v>
      </c>
      <c r="T553" s="612"/>
      <c r="U553" s="612"/>
      <c r="V553" s="612"/>
      <c r="W553" s="338">
        <f t="shared" si="928"/>
        <v>1</v>
      </c>
      <c r="X553" s="338">
        <f t="shared" si="929"/>
        <v>1</v>
      </c>
      <c r="Y553" s="338">
        <f t="shared" si="930"/>
        <v>1</v>
      </c>
      <c r="Z553" s="338">
        <f t="shared" si="931"/>
        <v>1</v>
      </c>
      <c r="AA553" s="338">
        <f t="shared" si="932"/>
        <v>1</v>
      </c>
      <c r="AB553" s="338">
        <f t="shared" si="933"/>
        <v>1</v>
      </c>
      <c r="AC553" s="341">
        <f t="shared" si="934"/>
        <v>122724</v>
      </c>
      <c r="AD553" s="340">
        <f t="shared" si="935"/>
        <v>0</v>
      </c>
      <c r="AE553" s="207"/>
      <c r="AF553" s="207"/>
      <c r="AG553" s="609" t="s">
        <v>1416</v>
      </c>
      <c r="AH553" s="609" t="s">
        <v>280</v>
      </c>
      <c r="AI553" s="561" t="s">
        <v>514</v>
      </c>
      <c r="AJ553" s="609" t="s">
        <v>107</v>
      </c>
      <c r="AK553" s="610">
        <v>14</v>
      </c>
      <c r="AL553" s="663">
        <v>8720</v>
      </c>
      <c r="AM553" s="612">
        <v>122080</v>
      </c>
      <c r="AN553" s="612"/>
      <c r="AO553" s="612"/>
      <c r="AP553" s="612"/>
      <c r="AQ553" s="338">
        <f t="shared" si="936"/>
        <v>1</v>
      </c>
      <c r="AR553" s="338">
        <f t="shared" si="937"/>
        <v>1</v>
      </c>
      <c r="AS553" s="338">
        <f t="shared" si="938"/>
        <v>1</v>
      </c>
      <c r="AT553" s="338">
        <f t="shared" si="939"/>
        <v>1</v>
      </c>
      <c r="AU553" s="338">
        <f t="shared" si="940"/>
        <v>1</v>
      </c>
      <c r="AV553" s="338">
        <f t="shared" si="941"/>
        <v>1</v>
      </c>
      <c r="AW553" s="341">
        <f t="shared" si="942"/>
        <v>122080</v>
      </c>
      <c r="AX553" s="340">
        <f t="shared" si="943"/>
        <v>0</v>
      </c>
      <c r="BA553" s="609" t="s">
        <v>1416</v>
      </c>
      <c r="BB553" s="609" t="s">
        <v>280</v>
      </c>
      <c r="BC553" s="561" t="s">
        <v>514</v>
      </c>
      <c r="BD553" s="609" t="s">
        <v>107</v>
      </c>
      <c r="BE553" s="610">
        <v>14</v>
      </c>
      <c r="BF553" s="663">
        <v>24331</v>
      </c>
      <c r="BG553" s="612">
        <v>340634</v>
      </c>
      <c r="BH553" s="612"/>
      <c r="BI553" s="612"/>
      <c r="BJ553" s="612"/>
      <c r="BK553" s="338">
        <f t="shared" si="951"/>
        <v>1</v>
      </c>
      <c r="BL553" s="338">
        <f t="shared" si="944"/>
        <v>1</v>
      </c>
      <c r="BM553" s="338">
        <f t="shared" si="945"/>
        <v>1</v>
      </c>
      <c r="BN553" s="338">
        <f t="shared" si="946"/>
        <v>1</v>
      </c>
      <c r="BO553" s="338">
        <f t="shared" si="947"/>
        <v>1</v>
      </c>
      <c r="BP553" s="338">
        <f t="shared" si="948"/>
        <v>1</v>
      </c>
      <c r="BQ553" s="341">
        <f t="shared" si="949"/>
        <v>340634</v>
      </c>
      <c r="BR553" s="340">
        <f t="shared" si="950"/>
        <v>0</v>
      </c>
    </row>
    <row r="554" spans="1:70" s="288" customFormat="1" ht="31.5" x14ac:dyDescent="0.2">
      <c r="A554" s="215">
        <f t="shared" si="910"/>
        <v>541</v>
      </c>
      <c r="B554" s="449" t="s">
        <v>1417</v>
      </c>
      <c r="C554" s="449" t="s">
        <v>280</v>
      </c>
      <c r="D554" s="577" t="s">
        <v>515</v>
      </c>
      <c r="E554" s="449" t="s">
        <v>107</v>
      </c>
      <c r="F554" s="450">
        <v>3</v>
      </c>
      <c r="G554" s="537"/>
      <c r="H554" s="451">
        <v>0</v>
      </c>
      <c r="I554" s="528"/>
      <c r="J554" s="528"/>
      <c r="K554" s="199"/>
      <c r="L554" s="199"/>
      <c r="M554" s="609" t="s">
        <v>1417</v>
      </c>
      <c r="N554" s="609" t="s">
        <v>280</v>
      </c>
      <c r="O554" s="561" t="s">
        <v>515</v>
      </c>
      <c r="P554" s="609" t="s">
        <v>107</v>
      </c>
      <c r="Q554" s="610">
        <v>3</v>
      </c>
      <c r="R554" s="663">
        <v>12658</v>
      </c>
      <c r="S554" s="612">
        <v>37974</v>
      </c>
      <c r="T554" s="612"/>
      <c r="U554" s="612"/>
      <c r="V554" s="612"/>
      <c r="W554" s="338">
        <f t="shared" si="928"/>
        <v>1</v>
      </c>
      <c r="X554" s="338">
        <f t="shared" si="929"/>
        <v>1</v>
      </c>
      <c r="Y554" s="338">
        <f t="shared" si="930"/>
        <v>1</v>
      </c>
      <c r="Z554" s="338">
        <f t="shared" si="931"/>
        <v>1</v>
      </c>
      <c r="AA554" s="338">
        <f t="shared" si="932"/>
        <v>1</v>
      </c>
      <c r="AB554" s="338">
        <f t="shared" si="933"/>
        <v>1</v>
      </c>
      <c r="AC554" s="341">
        <f t="shared" si="934"/>
        <v>37974</v>
      </c>
      <c r="AD554" s="340">
        <f t="shared" si="935"/>
        <v>0</v>
      </c>
      <c r="AE554" s="207"/>
      <c r="AF554" s="207"/>
      <c r="AG554" s="609" t="s">
        <v>1417</v>
      </c>
      <c r="AH554" s="609" t="s">
        <v>280</v>
      </c>
      <c r="AI554" s="561" t="s">
        <v>515</v>
      </c>
      <c r="AJ554" s="609" t="s">
        <v>107</v>
      </c>
      <c r="AK554" s="610">
        <v>3</v>
      </c>
      <c r="AL554" s="663">
        <v>19962</v>
      </c>
      <c r="AM554" s="612">
        <v>59886</v>
      </c>
      <c r="AN554" s="612"/>
      <c r="AO554" s="612"/>
      <c r="AP554" s="612"/>
      <c r="AQ554" s="338">
        <f t="shared" si="936"/>
        <v>1</v>
      </c>
      <c r="AR554" s="338">
        <f t="shared" si="937"/>
        <v>1</v>
      </c>
      <c r="AS554" s="338">
        <f t="shared" si="938"/>
        <v>1</v>
      </c>
      <c r="AT554" s="338">
        <f t="shared" si="939"/>
        <v>1</v>
      </c>
      <c r="AU554" s="338">
        <f t="shared" si="940"/>
        <v>1</v>
      </c>
      <c r="AV554" s="338">
        <f t="shared" si="941"/>
        <v>1</v>
      </c>
      <c r="AW554" s="341">
        <f t="shared" si="942"/>
        <v>59886</v>
      </c>
      <c r="AX554" s="340">
        <f t="shared" si="943"/>
        <v>0</v>
      </c>
      <c r="BA554" s="609" t="s">
        <v>1417</v>
      </c>
      <c r="BB554" s="609" t="s">
        <v>280</v>
      </c>
      <c r="BC554" s="561" t="s">
        <v>515</v>
      </c>
      <c r="BD554" s="609" t="s">
        <v>107</v>
      </c>
      <c r="BE554" s="610">
        <v>3</v>
      </c>
      <c r="BF554" s="663">
        <v>20136</v>
      </c>
      <c r="BG554" s="612">
        <v>60408</v>
      </c>
      <c r="BH554" s="612"/>
      <c r="BI554" s="612"/>
      <c r="BJ554" s="612"/>
      <c r="BK554" s="338">
        <f t="shared" si="951"/>
        <v>1</v>
      </c>
      <c r="BL554" s="338">
        <f t="shared" si="944"/>
        <v>1</v>
      </c>
      <c r="BM554" s="338">
        <f t="shared" si="945"/>
        <v>1</v>
      </c>
      <c r="BN554" s="338">
        <f t="shared" si="946"/>
        <v>1</v>
      </c>
      <c r="BO554" s="338">
        <f t="shared" si="947"/>
        <v>1</v>
      </c>
      <c r="BP554" s="338">
        <f t="shared" si="948"/>
        <v>1</v>
      </c>
      <c r="BQ554" s="341">
        <f t="shared" si="949"/>
        <v>60408</v>
      </c>
      <c r="BR554" s="340">
        <f t="shared" si="950"/>
        <v>0</v>
      </c>
    </row>
    <row r="555" spans="1:70" s="288" customFormat="1" ht="31.5" x14ac:dyDescent="0.2">
      <c r="A555" s="215">
        <f t="shared" si="910"/>
        <v>542</v>
      </c>
      <c r="B555" s="449" t="s">
        <v>1418</v>
      </c>
      <c r="C555" s="449" t="s">
        <v>275</v>
      </c>
      <c r="D555" s="577" t="s">
        <v>659</v>
      </c>
      <c r="E555" s="449" t="s">
        <v>93</v>
      </c>
      <c r="F555" s="450">
        <v>2</v>
      </c>
      <c r="G555" s="537"/>
      <c r="H555" s="451">
        <v>0</v>
      </c>
      <c r="I555" s="528"/>
      <c r="J555" s="528"/>
      <c r="K555" s="199"/>
      <c r="L555" s="199"/>
      <c r="M555" s="609" t="s">
        <v>1418</v>
      </c>
      <c r="N555" s="609" t="s">
        <v>275</v>
      </c>
      <c r="O555" s="561" t="s">
        <v>659</v>
      </c>
      <c r="P555" s="609" t="s">
        <v>93</v>
      </c>
      <c r="Q555" s="610">
        <v>2</v>
      </c>
      <c r="R555" s="663">
        <v>6771992</v>
      </c>
      <c r="S555" s="612">
        <v>13543984</v>
      </c>
      <c r="T555" s="612"/>
      <c r="U555" s="612"/>
      <c r="V555" s="612"/>
      <c r="W555" s="338">
        <f t="shared" si="928"/>
        <v>1</v>
      </c>
      <c r="X555" s="338">
        <f t="shared" si="929"/>
        <v>1</v>
      </c>
      <c r="Y555" s="338">
        <f t="shared" si="930"/>
        <v>1</v>
      </c>
      <c r="Z555" s="338">
        <f t="shared" si="931"/>
        <v>1</v>
      </c>
      <c r="AA555" s="338">
        <f t="shared" si="932"/>
        <v>1</v>
      </c>
      <c r="AB555" s="338">
        <f t="shared" si="933"/>
        <v>1</v>
      </c>
      <c r="AC555" s="341">
        <f t="shared" si="934"/>
        <v>13543984</v>
      </c>
      <c r="AD555" s="340">
        <f t="shared" si="935"/>
        <v>0</v>
      </c>
      <c r="AE555" s="207"/>
      <c r="AF555" s="207"/>
      <c r="AG555" s="609" t="s">
        <v>1418</v>
      </c>
      <c r="AH555" s="609" t="s">
        <v>275</v>
      </c>
      <c r="AI555" s="561" t="s">
        <v>659</v>
      </c>
      <c r="AJ555" s="609" t="s">
        <v>93</v>
      </c>
      <c r="AK555" s="610">
        <v>2</v>
      </c>
      <c r="AL555" s="663">
        <v>5752715</v>
      </c>
      <c r="AM555" s="612">
        <v>11505430</v>
      </c>
      <c r="AN555" s="612"/>
      <c r="AO555" s="612"/>
      <c r="AP555" s="612"/>
      <c r="AQ555" s="338">
        <f t="shared" si="936"/>
        <v>1</v>
      </c>
      <c r="AR555" s="338">
        <f t="shared" si="937"/>
        <v>1</v>
      </c>
      <c r="AS555" s="338">
        <f t="shared" si="938"/>
        <v>1</v>
      </c>
      <c r="AT555" s="338">
        <f t="shared" si="939"/>
        <v>1</v>
      </c>
      <c r="AU555" s="338">
        <f t="shared" si="940"/>
        <v>1</v>
      </c>
      <c r="AV555" s="338">
        <f t="shared" si="941"/>
        <v>1</v>
      </c>
      <c r="AW555" s="341">
        <f t="shared" si="942"/>
        <v>11505430</v>
      </c>
      <c r="AX555" s="340">
        <f t="shared" si="943"/>
        <v>0</v>
      </c>
      <c r="BA555" s="609" t="s">
        <v>1418</v>
      </c>
      <c r="BB555" s="609" t="s">
        <v>275</v>
      </c>
      <c r="BC555" s="561" t="s">
        <v>659</v>
      </c>
      <c r="BD555" s="609" t="s">
        <v>93</v>
      </c>
      <c r="BE555" s="610">
        <v>2</v>
      </c>
      <c r="BF555" s="663">
        <v>8225391</v>
      </c>
      <c r="BG555" s="612">
        <v>16450782</v>
      </c>
      <c r="BH555" s="612"/>
      <c r="BI555" s="612"/>
      <c r="BJ555" s="612"/>
      <c r="BK555" s="338">
        <f t="shared" si="951"/>
        <v>1</v>
      </c>
      <c r="BL555" s="338">
        <f t="shared" si="944"/>
        <v>1</v>
      </c>
      <c r="BM555" s="338">
        <f t="shared" si="945"/>
        <v>1</v>
      </c>
      <c r="BN555" s="338">
        <f t="shared" si="946"/>
        <v>1</v>
      </c>
      <c r="BO555" s="338">
        <f t="shared" si="947"/>
        <v>1</v>
      </c>
      <c r="BP555" s="338">
        <f t="shared" si="948"/>
        <v>1</v>
      </c>
      <c r="BQ555" s="341">
        <f t="shared" si="949"/>
        <v>16450782</v>
      </c>
      <c r="BR555" s="340">
        <f t="shared" si="950"/>
        <v>0</v>
      </c>
    </row>
    <row r="556" spans="1:70" s="288" customFormat="1" ht="31.5" x14ac:dyDescent="0.2">
      <c r="A556" s="215">
        <f t="shared" si="910"/>
        <v>543</v>
      </c>
      <c r="B556" s="449" t="s">
        <v>1419</v>
      </c>
      <c r="C556" s="449" t="s">
        <v>275</v>
      </c>
      <c r="D556" s="577" t="s">
        <v>660</v>
      </c>
      <c r="E556" s="449" t="s">
        <v>93</v>
      </c>
      <c r="F556" s="450">
        <v>2</v>
      </c>
      <c r="G556" s="537"/>
      <c r="H556" s="451">
        <v>0</v>
      </c>
      <c r="I556" s="528"/>
      <c r="J556" s="528"/>
      <c r="K556" s="199"/>
      <c r="L556" s="199"/>
      <c r="M556" s="609" t="s">
        <v>1419</v>
      </c>
      <c r="N556" s="609" t="s">
        <v>275</v>
      </c>
      <c r="O556" s="561" t="s">
        <v>660</v>
      </c>
      <c r="P556" s="609" t="s">
        <v>93</v>
      </c>
      <c r="Q556" s="610">
        <v>2</v>
      </c>
      <c r="R556" s="663">
        <v>1759918</v>
      </c>
      <c r="S556" s="612">
        <v>3519836</v>
      </c>
      <c r="T556" s="612"/>
      <c r="U556" s="612"/>
      <c r="V556" s="612"/>
      <c r="W556" s="338">
        <f t="shared" si="928"/>
        <v>1</v>
      </c>
      <c r="X556" s="338">
        <f t="shared" si="929"/>
        <v>1</v>
      </c>
      <c r="Y556" s="338">
        <f t="shared" si="930"/>
        <v>1</v>
      </c>
      <c r="Z556" s="338">
        <f t="shared" si="931"/>
        <v>1</v>
      </c>
      <c r="AA556" s="338">
        <f t="shared" si="932"/>
        <v>1</v>
      </c>
      <c r="AB556" s="338">
        <f t="shared" si="933"/>
        <v>1</v>
      </c>
      <c r="AC556" s="341">
        <f t="shared" si="934"/>
        <v>3519836</v>
      </c>
      <c r="AD556" s="340">
        <f t="shared" si="935"/>
        <v>0</v>
      </c>
      <c r="AE556" s="207"/>
      <c r="AF556" s="207"/>
      <c r="AG556" s="609" t="s">
        <v>1419</v>
      </c>
      <c r="AH556" s="609" t="s">
        <v>275</v>
      </c>
      <c r="AI556" s="561" t="s">
        <v>660</v>
      </c>
      <c r="AJ556" s="609" t="s">
        <v>93</v>
      </c>
      <c r="AK556" s="610">
        <v>2</v>
      </c>
      <c r="AL556" s="663">
        <v>1035072</v>
      </c>
      <c r="AM556" s="612">
        <v>2070144</v>
      </c>
      <c r="AN556" s="612"/>
      <c r="AO556" s="612"/>
      <c r="AP556" s="612"/>
      <c r="AQ556" s="338">
        <f t="shared" si="936"/>
        <v>1</v>
      </c>
      <c r="AR556" s="338">
        <f t="shared" si="937"/>
        <v>1</v>
      </c>
      <c r="AS556" s="338">
        <f t="shared" si="938"/>
        <v>1</v>
      </c>
      <c r="AT556" s="338">
        <f t="shared" si="939"/>
        <v>1</v>
      </c>
      <c r="AU556" s="338">
        <f t="shared" si="940"/>
        <v>1</v>
      </c>
      <c r="AV556" s="338">
        <f t="shared" si="941"/>
        <v>1</v>
      </c>
      <c r="AW556" s="341">
        <f t="shared" si="942"/>
        <v>2070144</v>
      </c>
      <c r="AX556" s="340">
        <f t="shared" si="943"/>
        <v>0</v>
      </c>
      <c r="BA556" s="609" t="s">
        <v>1419</v>
      </c>
      <c r="BB556" s="609" t="s">
        <v>275</v>
      </c>
      <c r="BC556" s="561" t="s">
        <v>660</v>
      </c>
      <c r="BD556" s="609" t="s">
        <v>93</v>
      </c>
      <c r="BE556" s="610">
        <v>2</v>
      </c>
      <c r="BF556" s="663">
        <v>1429773</v>
      </c>
      <c r="BG556" s="612">
        <v>2859546</v>
      </c>
      <c r="BH556" s="612"/>
      <c r="BI556" s="612"/>
      <c r="BJ556" s="612"/>
      <c r="BK556" s="338">
        <f t="shared" si="951"/>
        <v>1</v>
      </c>
      <c r="BL556" s="338">
        <f t="shared" si="944"/>
        <v>1</v>
      </c>
      <c r="BM556" s="338">
        <f t="shared" si="945"/>
        <v>1</v>
      </c>
      <c r="BN556" s="338">
        <f t="shared" si="946"/>
        <v>1</v>
      </c>
      <c r="BO556" s="338">
        <f t="shared" si="947"/>
        <v>1</v>
      </c>
      <c r="BP556" s="338">
        <f t="shared" si="948"/>
        <v>1</v>
      </c>
      <c r="BQ556" s="341">
        <f t="shared" si="949"/>
        <v>2859546</v>
      </c>
      <c r="BR556" s="340">
        <f t="shared" si="950"/>
        <v>0</v>
      </c>
    </row>
    <row r="557" spans="1:70" s="288" customFormat="1" ht="31.5" x14ac:dyDescent="0.2">
      <c r="A557" s="215">
        <f t="shared" si="910"/>
        <v>544</v>
      </c>
      <c r="B557" s="449" t="s">
        <v>1420</v>
      </c>
      <c r="C557" s="449" t="s">
        <v>275</v>
      </c>
      <c r="D557" s="577" t="s">
        <v>661</v>
      </c>
      <c r="E557" s="449" t="s">
        <v>93</v>
      </c>
      <c r="F557" s="450">
        <v>2</v>
      </c>
      <c r="G557" s="537"/>
      <c r="H557" s="451">
        <v>0</v>
      </c>
      <c r="I557" s="528"/>
      <c r="J557" s="528"/>
      <c r="K557" s="199"/>
      <c r="L557" s="199"/>
      <c r="M557" s="609" t="s">
        <v>1420</v>
      </c>
      <c r="N557" s="609" t="s">
        <v>275</v>
      </c>
      <c r="O557" s="561" t="s">
        <v>661</v>
      </c>
      <c r="P557" s="609" t="s">
        <v>93</v>
      </c>
      <c r="Q557" s="610">
        <v>2</v>
      </c>
      <c r="R557" s="663">
        <v>575443</v>
      </c>
      <c r="S557" s="612">
        <v>1150886</v>
      </c>
      <c r="T557" s="612"/>
      <c r="U557" s="612"/>
      <c r="V557" s="612"/>
      <c r="W557" s="338">
        <f t="shared" si="928"/>
        <v>1</v>
      </c>
      <c r="X557" s="338">
        <f t="shared" si="929"/>
        <v>1</v>
      </c>
      <c r="Y557" s="338">
        <f t="shared" si="930"/>
        <v>1</v>
      </c>
      <c r="Z557" s="338">
        <f t="shared" si="931"/>
        <v>1</v>
      </c>
      <c r="AA557" s="338">
        <f t="shared" si="932"/>
        <v>1</v>
      </c>
      <c r="AB557" s="338">
        <f t="shared" si="933"/>
        <v>1</v>
      </c>
      <c r="AC557" s="341">
        <f t="shared" si="934"/>
        <v>1150886</v>
      </c>
      <c r="AD557" s="340">
        <f t="shared" si="935"/>
        <v>0</v>
      </c>
      <c r="AE557" s="207"/>
      <c r="AF557" s="207"/>
      <c r="AG557" s="609" t="s">
        <v>1420</v>
      </c>
      <c r="AH557" s="609" t="s">
        <v>275</v>
      </c>
      <c r="AI557" s="561" t="s">
        <v>661</v>
      </c>
      <c r="AJ557" s="609" t="s">
        <v>93</v>
      </c>
      <c r="AK557" s="610">
        <v>2</v>
      </c>
      <c r="AL557" s="663">
        <v>830643</v>
      </c>
      <c r="AM557" s="612">
        <v>1661286</v>
      </c>
      <c r="AN557" s="612"/>
      <c r="AO557" s="612"/>
      <c r="AP557" s="612"/>
      <c r="AQ557" s="338">
        <f t="shared" si="936"/>
        <v>1</v>
      </c>
      <c r="AR557" s="338">
        <f t="shared" si="937"/>
        <v>1</v>
      </c>
      <c r="AS557" s="338">
        <f t="shared" si="938"/>
        <v>1</v>
      </c>
      <c r="AT557" s="338">
        <f t="shared" si="939"/>
        <v>1</v>
      </c>
      <c r="AU557" s="338">
        <f t="shared" si="940"/>
        <v>1</v>
      </c>
      <c r="AV557" s="338">
        <f t="shared" si="941"/>
        <v>1</v>
      </c>
      <c r="AW557" s="341">
        <f t="shared" si="942"/>
        <v>1661286</v>
      </c>
      <c r="AX557" s="340">
        <f t="shared" si="943"/>
        <v>0</v>
      </c>
      <c r="BA557" s="609" t="s">
        <v>1420</v>
      </c>
      <c r="BB557" s="609" t="s">
        <v>275</v>
      </c>
      <c r="BC557" s="561" t="s">
        <v>661</v>
      </c>
      <c r="BD557" s="609" t="s">
        <v>93</v>
      </c>
      <c r="BE557" s="610">
        <v>2</v>
      </c>
      <c r="BF557" s="663">
        <v>704746</v>
      </c>
      <c r="BG557" s="612">
        <v>1409492</v>
      </c>
      <c r="BH557" s="612"/>
      <c r="BI557" s="612"/>
      <c r="BJ557" s="612"/>
      <c r="BK557" s="338">
        <f t="shared" si="951"/>
        <v>1</v>
      </c>
      <c r="BL557" s="338">
        <f t="shared" si="944"/>
        <v>1</v>
      </c>
      <c r="BM557" s="338">
        <f t="shared" si="945"/>
        <v>1</v>
      </c>
      <c r="BN557" s="338">
        <f t="shared" si="946"/>
        <v>1</v>
      </c>
      <c r="BO557" s="338">
        <f t="shared" si="947"/>
        <v>1</v>
      </c>
      <c r="BP557" s="338">
        <f t="shared" si="948"/>
        <v>1</v>
      </c>
      <c r="BQ557" s="341">
        <f t="shared" si="949"/>
        <v>1409492</v>
      </c>
      <c r="BR557" s="340">
        <f t="shared" si="950"/>
        <v>0</v>
      </c>
    </row>
    <row r="558" spans="1:70" s="288" customFormat="1" ht="31.5" x14ac:dyDescent="0.2">
      <c r="A558" s="215">
        <f t="shared" si="910"/>
        <v>545</v>
      </c>
      <c r="B558" s="449" t="s">
        <v>1421</v>
      </c>
      <c r="C558" s="449" t="s">
        <v>280</v>
      </c>
      <c r="D558" s="577" t="s">
        <v>662</v>
      </c>
      <c r="E558" s="449" t="s">
        <v>107</v>
      </c>
      <c r="F558" s="450">
        <v>4</v>
      </c>
      <c r="G558" s="537"/>
      <c r="H558" s="451">
        <v>0</v>
      </c>
      <c r="I558" s="528"/>
      <c r="J558" s="528"/>
      <c r="K558" s="199"/>
      <c r="L558" s="199"/>
      <c r="M558" s="609" t="s">
        <v>1421</v>
      </c>
      <c r="N558" s="609" t="s">
        <v>280</v>
      </c>
      <c r="O558" s="561" t="s">
        <v>662</v>
      </c>
      <c r="P558" s="609" t="s">
        <v>107</v>
      </c>
      <c r="Q558" s="610">
        <v>4</v>
      </c>
      <c r="R558" s="663">
        <v>132555</v>
      </c>
      <c r="S558" s="612">
        <v>530220</v>
      </c>
      <c r="T558" s="612"/>
      <c r="U558" s="612"/>
      <c r="V558" s="612"/>
      <c r="W558" s="338">
        <f t="shared" si="928"/>
        <v>1</v>
      </c>
      <c r="X558" s="338">
        <f t="shared" si="929"/>
        <v>1</v>
      </c>
      <c r="Y558" s="338">
        <f t="shared" si="930"/>
        <v>1</v>
      </c>
      <c r="Z558" s="338">
        <f t="shared" si="931"/>
        <v>1</v>
      </c>
      <c r="AA558" s="338">
        <f t="shared" si="932"/>
        <v>1</v>
      </c>
      <c r="AB558" s="338">
        <f t="shared" si="933"/>
        <v>1</v>
      </c>
      <c r="AC558" s="341">
        <f t="shared" si="934"/>
        <v>530220</v>
      </c>
      <c r="AD558" s="340">
        <f t="shared" si="935"/>
        <v>0</v>
      </c>
      <c r="AE558" s="207"/>
      <c r="AF558" s="207"/>
      <c r="AG558" s="609" t="s">
        <v>1421</v>
      </c>
      <c r="AH558" s="609" t="s">
        <v>280</v>
      </c>
      <c r="AI558" s="561" t="s">
        <v>662</v>
      </c>
      <c r="AJ558" s="609" t="s">
        <v>107</v>
      </c>
      <c r="AK558" s="610">
        <v>4</v>
      </c>
      <c r="AL558" s="663">
        <v>234752</v>
      </c>
      <c r="AM558" s="612">
        <v>939008</v>
      </c>
      <c r="AN558" s="612"/>
      <c r="AO558" s="612"/>
      <c r="AP558" s="612"/>
      <c r="AQ558" s="338">
        <f t="shared" si="936"/>
        <v>1</v>
      </c>
      <c r="AR558" s="338">
        <f t="shared" si="937"/>
        <v>1</v>
      </c>
      <c r="AS558" s="338">
        <f t="shared" si="938"/>
        <v>1</v>
      </c>
      <c r="AT558" s="338">
        <f t="shared" si="939"/>
        <v>1</v>
      </c>
      <c r="AU558" s="338">
        <f t="shared" si="940"/>
        <v>1</v>
      </c>
      <c r="AV558" s="338">
        <f t="shared" si="941"/>
        <v>1</v>
      </c>
      <c r="AW558" s="341">
        <f t="shared" si="942"/>
        <v>939008</v>
      </c>
      <c r="AX558" s="340">
        <f t="shared" si="943"/>
        <v>0</v>
      </c>
      <c r="BA558" s="609" t="s">
        <v>1421</v>
      </c>
      <c r="BB558" s="609" t="s">
        <v>280</v>
      </c>
      <c r="BC558" s="561" t="s">
        <v>662</v>
      </c>
      <c r="BD558" s="609" t="s">
        <v>107</v>
      </c>
      <c r="BE558" s="610">
        <v>4</v>
      </c>
      <c r="BF558" s="663">
        <v>121483</v>
      </c>
      <c r="BG558" s="612">
        <v>485932</v>
      </c>
      <c r="BH558" s="612"/>
      <c r="BI558" s="612"/>
      <c r="BJ558" s="612"/>
      <c r="BK558" s="338">
        <f t="shared" si="951"/>
        <v>1</v>
      </c>
      <c r="BL558" s="338">
        <f t="shared" si="944"/>
        <v>1</v>
      </c>
      <c r="BM558" s="338">
        <f t="shared" si="945"/>
        <v>1</v>
      </c>
      <c r="BN558" s="338">
        <f t="shared" si="946"/>
        <v>1</v>
      </c>
      <c r="BO558" s="338">
        <f t="shared" si="947"/>
        <v>1</v>
      </c>
      <c r="BP558" s="338">
        <f t="shared" si="948"/>
        <v>1</v>
      </c>
      <c r="BQ558" s="341">
        <f t="shared" si="949"/>
        <v>485932</v>
      </c>
      <c r="BR558" s="340">
        <f t="shared" si="950"/>
        <v>0</v>
      </c>
    </row>
    <row r="559" spans="1:70" s="288" customFormat="1" ht="31.5" x14ac:dyDescent="0.2">
      <c r="A559" s="215">
        <f t="shared" si="910"/>
        <v>546</v>
      </c>
      <c r="B559" s="449" t="s">
        <v>1422</v>
      </c>
      <c r="C559" s="449" t="s">
        <v>280</v>
      </c>
      <c r="D559" s="577" t="s">
        <v>663</v>
      </c>
      <c r="E559" s="449" t="s">
        <v>107</v>
      </c>
      <c r="F559" s="450">
        <v>14</v>
      </c>
      <c r="G559" s="537"/>
      <c r="H559" s="451">
        <v>0</v>
      </c>
      <c r="I559" s="528"/>
      <c r="J559" s="528"/>
      <c r="K559" s="199"/>
      <c r="L559" s="199"/>
      <c r="M559" s="609" t="s">
        <v>1422</v>
      </c>
      <c r="N559" s="609" t="s">
        <v>280</v>
      </c>
      <c r="O559" s="561" t="s">
        <v>663</v>
      </c>
      <c r="P559" s="609" t="s">
        <v>107</v>
      </c>
      <c r="Q559" s="610">
        <v>14</v>
      </c>
      <c r="R559" s="663">
        <v>328970</v>
      </c>
      <c r="S559" s="612">
        <v>4605580</v>
      </c>
      <c r="T559" s="612"/>
      <c r="U559" s="612"/>
      <c r="V559" s="612"/>
      <c r="W559" s="338">
        <f t="shared" si="928"/>
        <v>1</v>
      </c>
      <c r="X559" s="338">
        <f t="shared" si="929"/>
        <v>1</v>
      </c>
      <c r="Y559" s="338">
        <f t="shared" si="930"/>
        <v>1</v>
      </c>
      <c r="Z559" s="338">
        <f t="shared" si="931"/>
        <v>1</v>
      </c>
      <c r="AA559" s="338">
        <f t="shared" si="932"/>
        <v>1</v>
      </c>
      <c r="AB559" s="338">
        <f t="shared" si="933"/>
        <v>1</v>
      </c>
      <c r="AC559" s="341">
        <f t="shared" si="934"/>
        <v>4605580</v>
      </c>
      <c r="AD559" s="340">
        <f t="shared" si="935"/>
        <v>0</v>
      </c>
      <c r="AE559" s="207"/>
      <c r="AF559" s="207"/>
      <c r="AG559" s="609" t="s">
        <v>1422</v>
      </c>
      <c r="AH559" s="609" t="s">
        <v>280</v>
      </c>
      <c r="AI559" s="561" t="s">
        <v>663</v>
      </c>
      <c r="AJ559" s="609" t="s">
        <v>107</v>
      </c>
      <c r="AK559" s="610">
        <v>14</v>
      </c>
      <c r="AL559" s="663">
        <v>353024</v>
      </c>
      <c r="AM559" s="612">
        <v>4942336</v>
      </c>
      <c r="AN559" s="612"/>
      <c r="AO559" s="612"/>
      <c r="AP559" s="612"/>
      <c r="AQ559" s="338">
        <f t="shared" si="936"/>
        <v>1</v>
      </c>
      <c r="AR559" s="338">
        <f t="shared" si="937"/>
        <v>1</v>
      </c>
      <c r="AS559" s="338">
        <f t="shared" si="938"/>
        <v>1</v>
      </c>
      <c r="AT559" s="338">
        <f t="shared" si="939"/>
        <v>1</v>
      </c>
      <c r="AU559" s="338">
        <f t="shared" si="940"/>
        <v>1</v>
      </c>
      <c r="AV559" s="338">
        <f t="shared" si="941"/>
        <v>1</v>
      </c>
      <c r="AW559" s="341">
        <f t="shared" si="942"/>
        <v>4942336</v>
      </c>
      <c r="AX559" s="340">
        <f t="shared" si="943"/>
        <v>0</v>
      </c>
      <c r="BA559" s="609" t="s">
        <v>1422</v>
      </c>
      <c r="BB559" s="609" t="s">
        <v>280</v>
      </c>
      <c r="BC559" s="561" t="s">
        <v>663</v>
      </c>
      <c r="BD559" s="609" t="s">
        <v>107</v>
      </c>
      <c r="BE559" s="610">
        <v>14</v>
      </c>
      <c r="BF559" s="663">
        <v>293095</v>
      </c>
      <c r="BG559" s="612">
        <v>4103330</v>
      </c>
      <c r="BH559" s="612"/>
      <c r="BI559" s="612"/>
      <c r="BJ559" s="612"/>
      <c r="BK559" s="338">
        <f t="shared" si="951"/>
        <v>1</v>
      </c>
      <c r="BL559" s="338">
        <f t="shared" si="944"/>
        <v>1</v>
      </c>
      <c r="BM559" s="338">
        <f t="shared" si="945"/>
        <v>1</v>
      </c>
      <c r="BN559" s="338">
        <f t="shared" si="946"/>
        <v>1</v>
      </c>
      <c r="BO559" s="338">
        <f t="shared" si="947"/>
        <v>1</v>
      </c>
      <c r="BP559" s="338">
        <f t="shared" si="948"/>
        <v>1</v>
      </c>
      <c r="BQ559" s="341">
        <f t="shared" si="949"/>
        <v>4103330</v>
      </c>
      <c r="BR559" s="340">
        <f t="shared" si="950"/>
        <v>0</v>
      </c>
    </row>
    <row r="560" spans="1:70" s="288" customFormat="1" ht="31.5" x14ac:dyDescent="0.2">
      <c r="A560" s="215">
        <f t="shared" si="910"/>
        <v>547</v>
      </c>
      <c r="B560" s="449" t="s">
        <v>1423</v>
      </c>
      <c r="C560" s="449" t="s">
        <v>280</v>
      </c>
      <c r="D560" s="577" t="s">
        <v>516</v>
      </c>
      <c r="E560" s="449" t="s">
        <v>107</v>
      </c>
      <c r="F560" s="450">
        <v>70</v>
      </c>
      <c r="G560" s="537"/>
      <c r="H560" s="451">
        <v>0</v>
      </c>
      <c r="I560" s="528"/>
      <c r="J560" s="528"/>
      <c r="K560" s="199"/>
      <c r="L560" s="199"/>
      <c r="M560" s="609" t="s">
        <v>1423</v>
      </c>
      <c r="N560" s="609" t="s">
        <v>280</v>
      </c>
      <c r="O560" s="561" t="s">
        <v>516</v>
      </c>
      <c r="P560" s="609" t="s">
        <v>107</v>
      </c>
      <c r="Q560" s="610">
        <v>70</v>
      </c>
      <c r="R560" s="663">
        <v>39835</v>
      </c>
      <c r="S560" s="612">
        <v>2788450</v>
      </c>
      <c r="T560" s="612"/>
      <c r="U560" s="612"/>
      <c r="V560" s="612"/>
      <c r="W560" s="338">
        <f t="shared" si="928"/>
        <v>1</v>
      </c>
      <c r="X560" s="338">
        <f t="shared" si="929"/>
        <v>1</v>
      </c>
      <c r="Y560" s="338">
        <f t="shared" si="930"/>
        <v>1</v>
      </c>
      <c r="Z560" s="338">
        <f t="shared" si="931"/>
        <v>1</v>
      </c>
      <c r="AA560" s="338">
        <f t="shared" si="932"/>
        <v>1</v>
      </c>
      <c r="AB560" s="338">
        <f t="shared" si="933"/>
        <v>1</v>
      </c>
      <c r="AC560" s="341">
        <f t="shared" si="934"/>
        <v>2788450</v>
      </c>
      <c r="AD560" s="340">
        <f t="shared" si="935"/>
        <v>0</v>
      </c>
      <c r="AE560" s="207"/>
      <c r="AF560" s="207"/>
      <c r="AG560" s="609" t="s">
        <v>1423</v>
      </c>
      <c r="AH560" s="609" t="s">
        <v>280</v>
      </c>
      <c r="AI560" s="561" t="s">
        <v>516</v>
      </c>
      <c r="AJ560" s="609" t="s">
        <v>107</v>
      </c>
      <c r="AK560" s="610">
        <v>70</v>
      </c>
      <c r="AL560" s="663">
        <v>62123</v>
      </c>
      <c r="AM560" s="612">
        <v>4348610</v>
      </c>
      <c r="AN560" s="612"/>
      <c r="AO560" s="612"/>
      <c r="AP560" s="612"/>
      <c r="AQ560" s="338">
        <f t="shared" si="936"/>
        <v>1</v>
      </c>
      <c r="AR560" s="338">
        <f t="shared" si="937"/>
        <v>1</v>
      </c>
      <c r="AS560" s="338">
        <f t="shared" si="938"/>
        <v>1</v>
      </c>
      <c r="AT560" s="338">
        <f t="shared" si="939"/>
        <v>1</v>
      </c>
      <c r="AU560" s="338">
        <f t="shared" si="940"/>
        <v>1</v>
      </c>
      <c r="AV560" s="338">
        <f t="shared" si="941"/>
        <v>1</v>
      </c>
      <c r="AW560" s="341">
        <f t="shared" si="942"/>
        <v>4348610</v>
      </c>
      <c r="AX560" s="340">
        <f t="shared" si="943"/>
        <v>0</v>
      </c>
      <c r="BA560" s="609" t="s">
        <v>1423</v>
      </c>
      <c r="BB560" s="609" t="s">
        <v>280</v>
      </c>
      <c r="BC560" s="561" t="s">
        <v>516</v>
      </c>
      <c r="BD560" s="609" t="s">
        <v>107</v>
      </c>
      <c r="BE560" s="610">
        <v>70</v>
      </c>
      <c r="BF560" s="663">
        <v>46725</v>
      </c>
      <c r="BG560" s="612">
        <v>3270750</v>
      </c>
      <c r="BH560" s="612"/>
      <c r="BI560" s="612"/>
      <c r="BJ560" s="612"/>
      <c r="BK560" s="338">
        <f t="shared" si="951"/>
        <v>1</v>
      </c>
      <c r="BL560" s="338">
        <f t="shared" si="944"/>
        <v>1</v>
      </c>
      <c r="BM560" s="338">
        <f t="shared" si="945"/>
        <v>1</v>
      </c>
      <c r="BN560" s="338">
        <f t="shared" si="946"/>
        <v>1</v>
      </c>
      <c r="BO560" s="338">
        <f t="shared" si="947"/>
        <v>1</v>
      </c>
      <c r="BP560" s="338">
        <f t="shared" si="948"/>
        <v>1</v>
      </c>
      <c r="BQ560" s="341">
        <f t="shared" si="949"/>
        <v>3270750</v>
      </c>
      <c r="BR560" s="340">
        <f t="shared" si="950"/>
        <v>0</v>
      </c>
    </row>
    <row r="561" spans="1:70" s="288" customFormat="1" ht="31.5" x14ac:dyDescent="0.2">
      <c r="A561" s="215">
        <f t="shared" si="910"/>
        <v>548</v>
      </c>
      <c r="B561" s="449" t="s">
        <v>1424</v>
      </c>
      <c r="C561" s="449" t="s">
        <v>280</v>
      </c>
      <c r="D561" s="577" t="s">
        <v>664</v>
      </c>
      <c r="E561" s="449" t="s">
        <v>107</v>
      </c>
      <c r="F561" s="450">
        <v>700</v>
      </c>
      <c r="G561" s="537"/>
      <c r="H561" s="451">
        <v>0</v>
      </c>
      <c r="I561" s="528"/>
      <c r="J561" s="528"/>
      <c r="K561" s="199"/>
      <c r="L561" s="199"/>
      <c r="M561" s="609" t="s">
        <v>1424</v>
      </c>
      <c r="N561" s="609" t="s">
        <v>280</v>
      </c>
      <c r="O561" s="561" t="s">
        <v>664</v>
      </c>
      <c r="P561" s="609" t="s">
        <v>107</v>
      </c>
      <c r="Q561" s="610">
        <v>700</v>
      </c>
      <c r="R561" s="663">
        <v>42078</v>
      </c>
      <c r="S561" s="612">
        <v>29454600</v>
      </c>
      <c r="T561" s="612"/>
      <c r="U561" s="612"/>
      <c r="V561" s="612"/>
      <c r="W561" s="338">
        <f t="shared" si="928"/>
        <v>1</v>
      </c>
      <c r="X561" s="338">
        <f t="shared" si="929"/>
        <v>1</v>
      </c>
      <c r="Y561" s="338">
        <f t="shared" si="930"/>
        <v>1</v>
      </c>
      <c r="Z561" s="338">
        <f t="shared" si="931"/>
        <v>1</v>
      </c>
      <c r="AA561" s="338">
        <f t="shared" si="932"/>
        <v>1</v>
      </c>
      <c r="AB561" s="338">
        <f t="shared" si="933"/>
        <v>1</v>
      </c>
      <c r="AC561" s="341">
        <f t="shared" si="934"/>
        <v>29454600</v>
      </c>
      <c r="AD561" s="340">
        <f t="shared" si="935"/>
        <v>0</v>
      </c>
      <c r="AE561" s="207"/>
      <c r="AF561" s="207"/>
      <c r="AG561" s="609" t="s">
        <v>1424</v>
      </c>
      <c r="AH561" s="609" t="s">
        <v>280</v>
      </c>
      <c r="AI561" s="561" t="s">
        <v>664</v>
      </c>
      <c r="AJ561" s="609" t="s">
        <v>107</v>
      </c>
      <c r="AK561" s="610">
        <v>700</v>
      </c>
      <c r="AL561" s="663">
        <v>75562</v>
      </c>
      <c r="AM561" s="612">
        <v>52893400</v>
      </c>
      <c r="AN561" s="612"/>
      <c r="AO561" s="612"/>
      <c r="AP561" s="612"/>
      <c r="AQ561" s="338">
        <f t="shared" si="936"/>
        <v>1</v>
      </c>
      <c r="AR561" s="338">
        <f t="shared" si="937"/>
        <v>1</v>
      </c>
      <c r="AS561" s="338">
        <f t="shared" si="938"/>
        <v>1</v>
      </c>
      <c r="AT561" s="338">
        <f t="shared" si="939"/>
        <v>1</v>
      </c>
      <c r="AU561" s="338">
        <f t="shared" si="940"/>
        <v>1</v>
      </c>
      <c r="AV561" s="338">
        <f t="shared" si="941"/>
        <v>1</v>
      </c>
      <c r="AW561" s="341">
        <f t="shared" si="942"/>
        <v>52893400</v>
      </c>
      <c r="AX561" s="340">
        <f t="shared" si="943"/>
        <v>0</v>
      </c>
      <c r="BA561" s="609" t="s">
        <v>1424</v>
      </c>
      <c r="BB561" s="609" t="s">
        <v>280</v>
      </c>
      <c r="BC561" s="561" t="s">
        <v>664</v>
      </c>
      <c r="BD561" s="609" t="s">
        <v>107</v>
      </c>
      <c r="BE561" s="610">
        <v>700</v>
      </c>
      <c r="BF561" s="663">
        <v>50678</v>
      </c>
      <c r="BG561" s="612">
        <v>35474600</v>
      </c>
      <c r="BH561" s="612"/>
      <c r="BI561" s="612"/>
      <c r="BJ561" s="612"/>
      <c r="BK561" s="338">
        <f t="shared" si="951"/>
        <v>1</v>
      </c>
      <c r="BL561" s="338">
        <f t="shared" si="944"/>
        <v>1</v>
      </c>
      <c r="BM561" s="338">
        <f t="shared" si="945"/>
        <v>1</v>
      </c>
      <c r="BN561" s="338">
        <f t="shared" si="946"/>
        <v>1</v>
      </c>
      <c r="BO561" s="338">
        <f t="shared" si="947"/>
        <v>1</v>
      </c>
      <c r="BP561" s="338">
        <f t="shared" si="948"/>
        <v>1</v>
      </c>
      <c r="BQ561" s="341">
        <f t="shared" si="949"/>
        <v>35474600</v>
      </c>
      <c r="BR561" s="340">
        <f t="shared" si="950"/>
        <v>0</v>
      </c>
    </row>
    <row r="562" spans="1:70" s="288" customFormat="1" ht="31.5" x14ac:dyDescent="0.2">
      <c r="A562" s="215">
        <f t="shared" si="910"/>
        <v>549</v>
      </c>
      <c r="B562" s="449" t="s">
        <v>1425</v>
      </c>
      <c r="C562" s="449" t="s">
        <v>280</v>
      </c>
      <c r="D562" s="577" t="s">
        <v>665</v>
      </c>
      <c r="E562" s="449" t="s">
        <v>107</v>
      </c>
      <c r="F562" s="450">
        <v>41</v>
      </c>
      <c r="G562" s="537"/>
      <c r="H562" s="451">
        <v>0</v>
      </c>
      <c r="I562" s="528"/>
      <c r="J562" s="528"/>
      <c r="K562" s="199"/>
      <c r="L562" s="199"/>
      <c r="M562" s="609" t="s">
        <v>1425</v>
      </c>
      <c r="N562" s="609" t="s">
        <v>280</v>
      </c>
      <c r="O562" s="561" t="s">
        <v>665</v>
      </c>
      <c r="P562" s="609" t="s">
        <v>107</v>
      </c>
      <c r="Q562" s="610">
        <v>41</v>
      </c>
      <c r="R562" s="663">
        <v>84401</v>
      </c>
      <c r="S562" s="612">
        <v>3460441</v>
      </c>
      <c r="T562" s="612"/>
      <c r="U562" s="612"/>
      <c r="V562" s="612"/>
      <c r="W562" s="338">
        <f t="shared" si="928"/>
        <v>1</v>
      </c>
      <c r="X562" s="338">
        <f t="shared" si="929"/>
        <v>1</v>
      </c>
      <c r="Y562" s="338">
        <f t="shared" si="930"/>
        <v>1</v>
      </c>
      <c r="Z562" s="338">
        <f t="shared" si="931"/>
        <v>1</v>
      </c>
      <c r="AA562" s="338">
        <f t="shared" si="932"/>
        <v>1</v>
      </c>
      <c r="AB562" s="338">
        <f>PRODUCT(W562:AA562)</f>
        <v>1</v>
      </c>
      <c r="AC562" s="341">
        <f t="shared" si="934"/>
        <v>3460441</v>
      </c>
      <c r="AD562" s="340">
        <f t="shared" si="935"/>
        <v>0</v>
      </c>
      <c r="AE562" s="207"/>
      <c r="AF562" s="207"/>
      <c r="AG562" s="609" t="s">
        <v>1425</v>
      </c>
      <c r="AH562" s="609" t="s">
        <v>280</v>
      </c>
      <c r="AI562" s="561" t="s">
        <v>665</v>
      </c>
      <c r="AJ562" s="609" t="s">
        <v>107</v>
      </c>
      <c r="AK562" s="610">
        <v>41</v>
      </c>
      <c r="AL562" s="663">
        <v>138440</v>
      </c>
      <c r="AM562" s="612">
        <v>5676040</v>
      </c>
      <c r="AN562" s="612"/>
      <c r="AO562" s="612"/>
      <c r="AP562" s="612"/>
      <c r="AQ562" s="338">
        <f t="shared" si="936"/>
        <v>1</v>
      </c>
      <c r="AR562" s="338">
        <f t="shared" si="937"/>
        <v>1</v>
      </c>
      <c r="AS562" s="338">
        <f t="shared" si="938"/>
        <v>1</v>
      </c>
      <c r="AT562" s="338">
        <f t="shared" si="939"/>
        <v>1</v>
      </c>
      <c r="AU562" s="338">
        <f t="shared" si="940"/>
        <v>1</v>
      </c>
      <c r="AV562" s="338">
        <f>PRODUCT(AQ562:AU562)</f>
        <v>1</v>
      </c>
      <c r="AW562" s="341">
        <f t="shared" si="942"/>
        <v>5676040</v>
      </c>
      <c r="AX562" s="340">
        <f t="shared" si="943"/>
        <v>0</v>
      </c>
      <c r="BA562" s="609" t="s">
        <v>1425</v>
      </c>
      <c r="BB562" s="609" t="s">
        <v>280</v>
      </c>
      <c r="BC562" s="561" t="s">
        <v>665</v>
      </c>
      <c r="BD562" s="609" t="s">
        <v>107</v>
      </c>
      <c r="BE562" s="610">
        <v>41</v>
      </c>
      <c r="BF562" s="663">
        <v>98841</v>
      </c>
      <c r="BG562" s="612">
        <v>4052481</v>
      </c>
      <c r="BH562" s="612"/>
      <c r="BI562" s="612"/>
      <c r="BJ562" s="612"/>
      <c r="BK562" s="338">
        <f t="shared" si="951"/>
        <v>1</v>
      </c>
      <c r="BL562" s="338">
        <f t="shared" si="944"/>
        <v>1</v>
      </c>
      <c r="BM562" s="338">
        <f t="shared" si="945"/>
        <v>1</v>
      </c>
      <c r="BN562" s="338">
        <f t="shared" si="946"/>
        <v>1</v>
      </c>
      <c r="BO562" s="338">
        <f t="shared" si="947"/>
        <v>1</v>
      </c>
      <c r="BP562" s="338">
        <f>PRODUCT(BK562:BO562)</f>
        <v>1</v>
      </c>
      <c r="BQ562" s="341">
        <f t="shared" si="949"/>
        <v>4052481</v>
      </c>
      <c r="BR562" s="340">
        <f t="shared" si="950"/>
        <v>0</v>
      </c>
    </row>
    <row r="563" spans="1:70" s="288" customFormat="1" ht="31.5" x14ac:dyDescent="0.2">
      <c r="A563" s="215">
        <f t="shared" si="910"/>
        <v>550</v>
      </c>
      <c r="B563" s="449" t="s">
        <v>1426</v>
      </c>
      <c r="C563" s="449" t="s">
        <v>280</v>
      </c>
      <c r="D563" s="577" t="s">
        <v>666</v>
      </c>
      <c r="E563" s="449" t="s">
        <v>107</v>
      </c>
      <c r="F563" s="450">
        <v>288</v>
      </c>
      <c r="G563" s="537"/>
      <c r="H563" s="451">
        <v>0</v>
      </c>
      <c r="I563" s="528"/>
      <c r="J563" s="528"/>
      <c r="K563" s="199"/>
      <c r="L563" s="199"/>
      <c r="M563" s="609" t="s">
        <v>1426</v>
      </c>
      <c r="N563" s="609" t="s">
        <v>280</v>
      </c>
      <c r="O563" s="561" t="s">
        <v>666</v>
      </c>
      <c r="P563" s="609" t="s">
        <v>107</v>
      </c>
      <c r="Q563" s="610">
        <v>288</v>
      </c>
      <c r="R563" s="663">
        <v>61120</v>
      </c>
      <c r="S563" s="612">
        <v>17602560</v>
      </c>
      <c r="T563" s="612"/>
      <c r="U563" s="612"/>
      <c r="V563" s="612"/>
      <c r="W563" s="338">
        <f t="shared" si="928"/>
        <v>1</v>
      </c>
      <c r="X563" s="338">
        <f t="shared" si="929"/>
        <v>1</v>
      </c>
      <c r="Y563" s="338">
        <f t="shared" si="930"/>
        <v>1</v>
      </c>
      <c r="Z563" s="338">
        <f t="shared" si="931"/>
        <v>1</v>
      </c>
      <c r="AA563" s="338">
        <f t="shared" si="932"/>
        <v>1</v>
      </c>
      <c r="AB563" s="338">
        <f t="shared" ref="AB563" si="952">PRODUCT(W563:AA563)</f>
        <v>1</v>
      </c>
      <c r="AC563" s="341">
        <f t="shared" si="934"/>
        <v>17602560</v>
      </c>
      <c r="AD563" s="340">
        <f t="shared" si="935"/>
        <v>0</v>
      </c>
      <c r="AE563" s="207"/>
      <c r="AF563" s="207"/>
      <c r="AG563" s="609" t="s">
        <v>1426</v>
      </c>
      <c r="AH563" s="609" t="s">
        <v>280</v>
      </c>
      <c r="AI563" s="561" t="s">
        <v>666</v>
      </c>
      <c r="AJ563" s="609" t="s">
        <v>107</v>
      </c>
      <c r="AK563" s="610">
        <v>288</v>
      </c>
      <c r="AL563" s="663">
        <v>111951</v>
      </c>
      <c r="AM563" s="612">
        <v>32241888</v>
      </c>
      <c r="AN563" s="612"/>
      <c r="AO563" s="612"/>
      <c r="AP563" s="612"/>
      <c r="AQ563" s="338">
        <f t="shared" si="936"/>
        <v>1</v>
      </c>
      <c r="AR563" s="338">
        <f t="shared" si="937"/>
        <v>1</v>
      </c>
      <c r="AS563" s="338">
        <f t="shared" si="938"/>
        <v>1</v>
      </c>
      <c r="AT563" s="338">
        <f t="shared" si="939"/>
        <v>1</v>
      </c>
      <c r="AU563" s="338">
        <f t="shared" si="940"/>
        <v>1</v>
      </c>
      <c r="AV563" s="338">
        <f t="shared" ref="AV563" si="953">PRODUCT(AQ563:AU563)</f>
        <v>1</v>
      </c>
      <c r="AW563" s="341">
        <f t="shared" si="942"/>
        <v>32241888</v>
      </c>
      <c r="AX563" s="340">
        <f t="shared" si="943"/>
        <v>0</v>
      </c>
      <c r="BA563" s="609" t="s">
        <v>1426</v>
      </c>
      <c r="BB563" s="609" t="s">
        <v>280</v>
      </c>
      <c r="BC563" s="561" t="s">
        <v>666</v>
      </c>
      <c r="BD563" s="609" t="s">
        <v>107</v>
      </c>
      <c r="BE563" s="610">
        <v>288</v>
      </c>
      <c r="BF563" s="663">
        <v>74040</v>
      </c>
      <c r="BG563" s="612">
        <v>21323520</v>
      </c>
      <c r="BH563" s="612"/>
      <c r="BI563" s="612"/>
      <c r="BJ563" s="612"/>
      <c r="BK563" s="338">
        <f t="shared" si="951"/>
        <v>1</v>
      </c>
      <c r="BL563" s="338">
        <f t="shared" si="944"/>
        <v>1</v>
      </c>
      <c r="BM563" s="338">
        <f t="shared" si="945"/>
        <v>1</v>
      </c>
      <c r="BN563" s="338">
        <f t="shared" si="946"/>
        <v>1</v>
      </c>
      <c r="BO563" s="338">
        <f t="shared" si="947"/>
        <v>1</v>
      </c>
      <c r="BP563" s="338">
        <f t="shared" ref="BP563" si="954">PRODUCT(BK563:BO563)</f>
        <v>1</v>
      </c>
      <c r="BQ563" s="341">
        <f t="shared" si="949"/>
        <v>21323520</v>
      </c>
      <c r="BR563" s="340">
        <f t="shared" si="950"/>
        <v>0</v>
      </c>
    </row>
    <row r="564" spans="1:70" s="288" customFormat="1" ht="31.5" x14ac:dyDescent="0.2">
      <c r="A564" s="215">
        <f t="shared" si="910"/>
        <v>551</v>
      </c>
      <c r="B564" s="449" t="s">
        <v>1427</v>
      </c>
      <c r="C564" s="449" t="s">
        <v>280</v>
      </c>
      <c r="D564" s="577" t="s">
        <v>517</v>
      </c>
      <c r="E564" s="449" t="s">
        <v>107</v>
      </c>
      <c r="F564" s="450">
        <v>5</v>
      </c>
      <c r="G564" s="537"/>
      <c r="H564" s="451">
        <v>0</v>
      </c>
      <c r="I564" s="528"/>
      <c r="J564" s="528"/>
      <c r="K564" s="199"/>
      <c r="L564" s="199"/>
      <c r="M564" s="609" t="s">
        <v>1427</v>
      </c>
      <c r="N564" s="609" t="s">
        <v>280</v>
      </c>
      <c r="O564" s="561" t="s">
        <v>517</v>
      </c>
      <c r="P564" s="609" t="s">
        <v>107</v>
      </c>
      <c r="Q564" s="610">
        <v>5</v>
      </c>
      <c r="R564" s="663">
        <v>106501</v>
      </c>
      <c r="S564" s="612">
        <v>532505</v>
      </c>
      <c r="T564" s="612"/>
      <c r="U564" s="612"/>
      <c r="V564" s="612"/>
      <c r="W564" s="338">
        <f t="shared" ref="W564:W595" si="955">IF(EXACT(VLOOKUP(M564,OFERTA_0,3,FALSE),O564),1,0)</f>
        <v>1</v>
      </c>
      <c r="X564" s="338">
        <f t="shared" ref="X564:X595" si="956">IF(EXACT(VLOOKUP(M564,OFERTA_0,4,FALSE),P564),1,0)</f>
        <v>1</v>
      </c>
      <c r="Y564" s="338">
        <f t="shared" ref="Y564:Y595" si="957">IF(EXACT(VLOOKUP(M564,OFERTA_0,5,FALSE),Q564),1,0)</f>
        <v>1</v>
      </c>
      <c r="Z564" s="338">
        <f t="shared" ref="Z564:Z595" si="958">IF(R564=0,0,1)</f>
        <v>1</v>
      </c>
      <c r="AA564" s="338">
        <f t="shared" ref="AA564:AA595" si="959">IF(S564=0,0,1)</f>
        <v>1</v>
      </c>
      <c r="AB564" s="338">
        <f>PRODUCT(W564:AA564)</f>
        <v>1</v>
      </c>
      <c r="AC564" s="341">
        <f t="shared" ref="AC564:AC595" si="960">ROUND(S564,0)</f>
        <v>532505</v>
      </c>
      <c r="AD564" s="340">
        <f t="shared" ref="AD564:AD595" si="961">S564-AC564</f>
        <v>0</v>
      </c>
      <c r="AE564" s="207"/>
      <c r="AF564" s="207"/>
      <c r="AG564" s="609" t="s">
        <v>1427</v>
      </c>
      <c r="AH564" s="609" t="s">
        <v>280</v>
      </c>
      <c r="AI564" s="561" t="s">
        <v>517</v>
      </c>
      <c r="AJ564" s="609" t="s">
        <v>107</v>
      </c>
      <c r="AK564" s="610">
        <v>5</v>
      </c>
      <c r="AL564" s="663">
        <v>143055</v>
      </c>
      <c r="AM564" s="612">
        <v>715275</v>
      </c>
      <c r="AN564" s="612"/>
      <c r="AO564" s="612"/>
      <c r="AP564" s="612"/>
      <c r="AQ564" s="338">
        <f t="shared" si="936"/>
        <v>1</v>
      </c>
      <c r="AR564" s="338">
        <f t="shared" si="937"/>
        <v>1</v>
      </c>
      <c r="AS564" s="338">
        <f t="shared" si="938"/>
        <v>1</v>
      </c>
      <c r="AT564" s="338">
        <f t="shared" si="939"/>
        <v>1</v>
      </c>
      <c r="AU564" s="338">
        <f t="shared" si="940"/>
        <v>1</v>
      </c>
      <c r="AV564" s="338">
        <f>PRODUCT(AQ564:AU564)</f>
        <v>1</v>
      </c>
      <c r="AW564" s="341">
        <f t="shared" si="942"/>
        <v>715275</v>
      </c>
      <c r="AX564" s="340">
        <f t="shared" si="943"/>
        <v>0</v>
      </c>
      <c r="BA564" s="609" t="s">
        <v>1427</v>
      </c>
      <c r="BB564" s="609" t="s">
        <v>280</v>
      </c>
      <c r="BC564" s="561" t="s">
        <v>517</v>
      </c>
      <c r="BD564" s="609" t="s">
        <v>107</v>
      </c>
      <c r="BE564" s="610">
        <v>5</v>
      </c>
      <c r="BF564" s="663">
        <v>121483</v>
      </c>
      <c r="BG564" s="612">
        <v>607415</v>
      </c>
      <c r="BH564" s="612"/>
      <c r="BI564" s="612"/>
      <c r="BJ564" s="612"/>
      <c r="BK564" s="338">
        <f t="shared" si="951"/>
        <v>1</v>
      </c>
      <c r="BL564" s="338">
        <f t="shared" si="944"/>
        <v>1</v>
      </c>
      <c r="BM564" s="338">
        <f t="shared" si="945"/>
        <v>1</v>
      </c>
      <c r="BN564" s="338">
        <f t="shared" si="946"/>
        <v>1</v>
      </c>
      <c r="BO564" s="338">
        <f t="shared" si="947"/>
        <v>1</v>
      </c>
      <c r="BP564" s="338">
        <f>PRODUCT(BK564:BO564)</f>
        <v>1</v>
      </c>
      <c r="BQ564" s="341">
        <f t="shared" si="949"/>
        <v>607415</v>
      </c>
      <c r="BR564" s="340">
        <f t="shared" si="950"/>
        <v>0</v>
      </c>
    </row>
    <row r="565" spans="1:70" s="288" customFormat="1" ht="31.5" x14ac:dyDescent="0.2">
      <c r="A565" s="215">
        <f t="shared" si="910"/>
        <v>552</v>
      </c>
      <c r="B565" s="449" t="s">
        <v>1428</v>
      </c>
      <c r="C565" s="449" t="s">
        <v>280</v>
      </c>
      <c r="D565" s="577" t="s">
        <v>667</v>
      </c>
      <c r="E565" s="449" t="s">
        <v>93</v>
      </c>
      <c r="F565" s="450">
        <v>15</v>
      </c>
      <c r="G565" s="537"/>
      <c r="H565" s="451">
        <v>0</v>
      </c>
      <c r="I565" s="528"/>
      <c r="J565" s="528"/>
      <c r="K565" s="199"/>
      <c r="L565" s="199"/>
      <c r="M565" s="609" t="s">
        <v>1428</v>
      </c>
      <c r="N565" s="609" t="s">
        <v>280</v>
      </c>
      <c r="O565" s="561" t="s">
        <v>667</v>
      </c>
      <c r="P565" s="609" t="s">
        <v>93</v>
      </c>
      <c r="Q565" s="610">
        <v>15</v>
      </c>
      <c r="R565" s="663">
        <v>20453</v>
      </c>
      <c r="S565" s="612">
        <v>306795</v>
      </c>
      <c r="T565" s="612"/>
      <c r="U565" s="612"/>
      <c r="V565" s="612"/>
      <c r="W565" s="338">
        <f t="shared" si="955"/>
        <v>1</v>
      </c>
      <c r="X565" s="338">
        <f t="shared" si="956"/>
        <v>1</v>
      </c>
      <c r="Y565" s="338">
        <f t="shared" si="957"/>
        <v>1</v>
      </c>
      <c r="Z565" s="338">
        <f t="shared" si="958"/>
        <v>1</v>
      </c>
      <c r="AA565" s="338">
        <f t="shared" si="959"/>
        <v>1</v>
      </c>
      <c r="AB565" s="338">
        <f>PRODUCT(W565:AA565)</f>
        <v>1</v>
      </c>
      <c r="AC565" s="341">
        <f t="shared" si="960"/>
        <v>306795</v>
      </c>
      <c r="AD565" s="340">
        <f t="shared" si="961"/>
        <v>0</v>
      </c>
      <c r="AE565" s="207"/>
      <c r="AF565" s="207"/>
      <c r="AG565" s="609" t="s">
        <v>1428</v>
      </c>
      <c r="AH565" s="609" t="s">
        <v>280</v>
      </c>
      <c r="AI565" s="561" t="s">
        <v>667</v>
      </c>
      <c r="AJ565" s="609" t="s">
        <v>93</v>
      </c>
      <c r="AK565" s="610">
        <v>15</v>
      </c>
      <c r="AL565" s="663">
        <v>17766</v>
      </c>
      <c r="AM565" s="612">
        <v>266490</v>
      </c>
      <c r="AN565" s="612"/>
      <c r="AO565" s="612"/>
      <c r="AP565" s="612"/>
      <c r="AQ565" s="338">
        <f t="shared" si="936"/>
        <v>1</v>
      </c>
      <c r="AR565" s="338">
        <f t="shared" si="937"/>
        <v>1</v>
      </c>
      <c r="AS565" s="338">
        <f t="shared" si="938"/>
        <v>1</v>
      </c>
      <c r="AT565" s="338">
        <f t="shared" si="939"/>
        <v>1</v>
      </c>
      <c r="AU565" s="338">
        <f t="shared" si="940"/>
        <v>1</v>
      </c>
      <c r="AV565" s="338">
        <f>PRODUCT(AQ565:AU565)</f>
        <v>1</v>
      </c>
      <c r="AW565" s="341">
        <f t="shared" si="942"/>
        <v>266490</v>
      </c>
      <c r="AX565" s="340">
        <f t="shared" si="943"/>
        <v>0</v>
      </c>
      <c r="BA565" s="609" t="s">
        <v>1428</v>
      </c>
      <c r="BB565" s="609" t="s">
        <v>280</v>
      </c>
      <c r="BC565" s="561" t="s">
        <v>667</v>
      </c>
      <c r="BD565" s="609" t="s">
        <v>93</v>
      </c>
      <c r="BE565" s="610">
        <v>15</v>
      </c>
      <c r="BF565" s="663">
        <v>11106</v>
      </c>
      <c r="BG565" s="612">
        <v>166590</v>
      </c>
      <c r="BH565" s="612"/>
      <c r="BI565" s="612"/>
      <c r="BJ565" s="612"/>
      <c r="BK565" s="338">
        <f t="shared" si="951"/>
        <v>1</v>
      </c>
      <c r="BL565" s="338">
        <f t="shared" si="944"/>
        <v>1</v>
      </c>
      <c r="BM565" s="338">
        <f t="shared" si="945"/>
        <v>1</v>
      </c>
      <c r="BN565" s="338">
        <f t="shared" si="946"/>
        <v>1</v>
      </c>
      <c r="BO565" s="338">
        <f t="shared" si="947"/>
        <v>1</v>
      </c>
      <c r="BP565" s="338">
        <f>PRODUCT(BK565:BO565)</f>
        <v>1</v>
      </c>
      <c r="BQ565" s="341">
        <f t="shared" si="949"/>
        <v>166590</v>
      </c>
      <c r="BR565" s="340">
        <f t="shared" si="950"/>
        <v>0</v>
      </c>
    </row>
    <row r="566" spans="1:70" s="288" customFormat="1" ht="31.5" x14ac:dyDescent="0.2">
      <c r="A566" s="215">
        <f t="shared" si="910"/>
        <v>553</v>
      </c>
      <c r="B566" s="449" t="s">
        <v>1429</v>
      </c>
      <c r="C566" s="449" t="s">
        <v>280</v>
      </c>
      <c r="D566" s="577" t="s">
        <v>668</v>
      </c>
      <c r="E566" s="449" t="s">
        <v>93</v>
      </c>
      <c r="F566" s="450">
        <v>17</v>
      </c>
      <c r="G566" s="537"/>
      <c r="H566" s="451">
        <v>0</v>
      </c>
      <c r="I566" s="528"/>
      <c r="J566" s="528"/>
      <c r="K566" s="199"/>
      <c r="L566" s="199"/>
      <c r="M566" s="609" t="s">
        <v>1429</v>
      </c>
      <c r="N566" s="609" t="s">
        <v>280</v>
      </c>
      <c r="O566" s="561" t="s">
        <v>668</v>
      </c>
      <c r="P566" s="609" t="s">
        <v>93</v>
      </c>
      <c r="Q566" s="610">
        <v>17</v>
      </c>
      <c r="R566" s="663">
        <v>39472</v>
      </c>
      <c r="S566" s="612">
        <v>671024</v>
      </c>
      <c r="T566" s="612"/>
      <c r="U566" s="612"/>
      <c r="V566" s="612"/>
      <c r="W566" s="338">
        <f t="shared" si="955"/>
        <v>1</v>
      </c>
      <c r="X566" s="338">
        <f t="shared" si="956"/>
        <v>1</v>
      </c>
      <c r="Y566" s="338">
        <f t="shared" si="957"/>
        <v>1</v>
      </c>
      <c r="Z566" s="338">
        <f t="shared" si="958"/>
        <v>1</v>
      </c>
      <c r="AA566" s="338">
        <f t="shared" si="959"/>
        <v>1</v>
      </c>
      <c r="AB566" s="338">
        <f t="shared" ref="AB566:AB629" si="962">PRODUCT(W566:AA566)</f>
        <v>1</v>
      </c>
      <c r="AC566" s="341">
        <f t="shared" si="960"/>
        <v>671024</v>
      </c>
      <c r="AD566" s="340">
        <f t="shared" si="961"/>
        <v>0</v>
      </c>
      <c r="AE566" s="207"/>
      <c r="AF566" s="207"/>
      <c r="AG566" s="609" t="s">
        <v>1429</v>
      </c>
      <c r="AH566" s="609" t="s">
        <v>280</v>
      </c>
      <c r="AI566" s="561" t="s">
        <v>668</v>
      </c>
      <c r="AJ566" s="609" t="s">
        <v>93</v>
      </c>
      <c r="AK566" s="610">
        <v>17</v>
      </c>
      <c r="AL566" s="663">
        <v>44763</v>
      </c>
      <c r="AM566" s="612">
        <v>760971</v>
      </c>
      <c r="AN566" s="612"/>
      <c r="AO566" s="612"/>
      <c r="AP566" s="612"/>
      <c r="AQ566" s="338">
        <f t="shared" si="936"/>
        <v>1</v>
      </c>
      <c r="AR566" s="338">
        <f t="shared" si="937"/>
        <v>1</v>
      </c>
      <c r="AS566" s="338">
        <f t="shared" si="938"/>
        <v>1</v>
      </c>
      <c r="AT566" s="338">
        <f t="shared" si="939"/>
        <v>1</v>
      </c>
      <c r="AU566" s="338">
        <f t="shared" si="940"/>
        <v>1</v>
      </c>
      <c r="AV566" s="338">
        <f t="shared" ref="AV566:AV629" si="963">PRODUCT(AQ566:AU566)</f>
        <v>1</v>
      </c>
      <c r="AW566" s="341">
        <f t="shared" si="942"/>
        <v>760971</v>
      </c>
      <c r="AX566" s="340">
        <f t="shared" si="943"/>
        <v>0</v>
      </c>
      <c r="BA566" s="609" t="s">
        <v>1429</v>
      </c>
      <c r="BB566" s="609" t="s">
        <v>280</v>
      </c>
      <c r="BC566" s="561" t="s">
        <v>668</v>
      </c>
      <c r="BD566" s="609" t="s">
        <v>93</v>
      </c>
      <c r="BE566" s="610">
        <v>17</v>
      </c>
      <c r="BF566" s="663">
        <v>29871</v>
      </c>
      <c r="BG566" s="612">
        <v>507807</v>
      </c>
      <c r="BH566" s="612"/>
      <c r="BI566" s="612"/>
      <c r="BJ566" s="612"/>
      <c r="BK566" s="338">
        <f t="shared" si="951"/>
        <v>1</v>
      </c>
      <c r="BL566" s="338">
        <f t="shared" si="944"/>
        <v>1</v>
      </c>
      <c r="BM566" s="338">
        <f t="shared" si="945"/>
        <v>1</v>
      </c>
      <c r="BN566" s="338">
        <f t="shared" si="946"/>
        <v>1</v>
      </c>
      <c r="BO566" s="338">
        <f t="shared" si="947"/>
        <v>1</v>
      </c>
      <c r="BP566" s="338">
        <f t="shared" ref="BP566:BP629" si="964">PRODUCT(BK566:BO566)</f>
        <v>1</v>
      </c>
      <c r="BQ566" s="341">
        <f t="shared" si="949"/>
        <v>507807</v>
      </c>
      <c r="BR566" s="340">
        <f t="shared" si="950"/>
        <v>0</v>
      </c>
    </row>
    <row r="567" spans="1:70" s="288" customFormat="1" ht="31.5" x14ac:dyDescent="0.2">
      <c r="A567" s="215">
        <f t="shared" si="910"/>
        <v>554</v>
      </c>
      <c r="B567" s="449" t="s">
        <v>1430</v>
      </c>
      <c r="C567" s="449" t="s">
        <v>280</v>
      </c>
      <c r="D567" s="577" t="s">
        <v>669</v>
      </c>
      <c r="E567" s="449" t="s">
        <v>93</v>
      </c>
      <c r="F567" s="450">
        <v>4</v>
      </c>
      <c r="G567" s="537"/>
      <c r="H567" s="451">
        <v>0</v>
      </c>
      <c r="I567" s="528"/>
      <c r="J567" s="528"/>
      <c r="K567" s="199"/>
      <c r="L567" s="199"/>
      <c r="M567" s="609" t="s">
        <v>1430</v>
      </c>
      <c r="N567" s="609" t="s">
        <v>280</v>
      </c>
      <c r="O567" s="561" t="s">
        <v>669</v>
      </c>
      <c r="P567" s="609" t="s">
        <v>93</v>
      </c>
      <c r="Q567" s="610">
        <v>4</v>
      </c>
      <c r="R567" s="663">
        <v>27634</v>
      </c>
      <c r="S567" s="612">
        <v>110536</v>
      </c>
      <c r="T567" s="612"/>
      <c r="U567" s="612"/>
      <c r="V567" s="612"/>
      <c r="W567" s="338">
        <f t="shared" si="955"/>
        <v>1</v>
      </c>
      <c r="X567" s="338">
        <f t="shared" si="956"/>
        <v>1</v>
      </c>
      <c r="Y567" s="338">
        <f t="shared" si="957"/>
        <v>1</v>
      </c>
      <c r="Z567" s="338">
        <f t="shared" si="958"/>
        <v>1</v>
      </c>
      <c r="AA567" s="338">
        <f t="shared" si="959"/>
        <v>1</v>
      </c>
      <c r="AB567" s="338">
        <f t="shared" si="962"/>
        <v>1</v>
      </c>
      <c r="AC567" s="341">
        <f t="shared" si="960"/>
        <v>110536</v>
      </c>
      <c r="AD567" s="340">
        <f t="shared" si="961"/>
        <v>0</v>
      </c>
      <c r="AE567" s="207"/>
      <c r="AF567" s="207"/>
      <c r="AG567" s="609" t="s">
        <v>1430</v>
      </c>
      <c r="AH567" s="609" t="s">
        <v>280</v>
      </c>
      <c r="AI567" s="561" t="s">
        <v>669</v>
      </c>
      <c r="AJ567" s="609" t="s">
        <v>93</v>
      </c>
      <c r="AK567" s="610">
        <v>4</v>
      </c>
      <c r="AL567" s="663">
        <v>23996</v>
      </c>
      <c r="AM567" s="612">
        <v>95984</v>
      </c>
      <c r="AN567" s="612"/>
      <c r="AO567" s="612"/>
      <c r="AP567" s="612"/>
      <c r="AQ567" s="338">
        <f t="shared" si="936"/>
        <v>1</v>
      </c>
      <c r="AR567" s="338">
        <f t="shared" si="937"/>
        <v>1</v>
      </c>
      <c r="AS567" s="338">
        <f t="shared" si="938"/>
        <v>1</v>
      </c>
      <c r="AT567" s="338">
        <f t="shared" si="939"/>
        <v>1</v>
      </c>
      <c r="AU567" s="338">
        <f t="shared" si="940"/>
        <v>1</v>
      </c>
      <c r="AV567" s="338">
        <f t="shared" si="963"/>
        <v>1</v>
      </c>
      <c r="AW567" s="341">
        <f t="shared" si="942"/>
        <v>95984</v>
      </c>
      <c r="AX567" s="340">
        <f t="shared" si="943"/>
        <v>0</v>
      </c>
      <c r="BA567" s="609" t="s">
        <v>1430</v>
      </c>
      <c r="BB567" s="609" t="s">
        <v>280</v>
      </c>
      <c r="BC567" s="561" t="s">
        <v>669</v>
      </c>
      <c r="BD567" s="609" t="s">
        <v>93</v>
      </c>
      <c r="BE567" s="610">
        <v>4</v>
      </c>
      <c r="BF567" s="663">
        <v>20540</v>
      </c>
      <c r="BG567" s="612">
        <v>82160</v>
      </c>
      <c r="BH567" s="612"/>
      <c r="BI567" s="612"/>
      <c r="BJ567" s="612"/>
      <c r="BK567" s="338">
        <f t="shared" si="951"/>
        <v>1</v>
      </c>
      <c r="BL567" s="338">
        <f t="shared" si="944"/>
        <v>1</v>
      </c>
      <c r="BM567" s="338">
        <f t="shared" si="945"/>
        <v>1</v>
      </c>
      <c r="BN567" s="338">
        <f t="shared" si="946"/>
        <v>1</v>
      </c>
      <c r="BO567" s="338">
        <f t="shared" si="947"/>
        <v>1</v>
      </c>
      <c r="BP567" s="338">
        <f t="shared" si="964"/>
        <v>1</v>
      </c>
      <c r="BQ567" s="341">
        <f t="shared" si="949"/>
        <v>82160</v>
      </c>
      <c r="BR567" s="340">
        <f t="shared" si="950"/>
        <v>0</v>
      </c>
    </row>
    <row r="568" spans="1:70" s="288" customFormat="1" ht="31.5" x14ac:dyDescent="0.2">
      <c r="A568" s="215">
        <f t="shared" si="910"/>
        <v>555</v>
      </c>
      <c r="B568" s="449" t="s">
        <v>1431</v>
      </c>
      <c r="C568" s="449" t="s">
        <v>280</v>
      </c>
      <c r="D568" s="577" t="s">
        <v>670</v>
      </c>
      <c r="E568" s="449" t="s">
        <v>93</v>
      </c>
      <c r="F568" s="450">
        <v>1</v>
      </c>
      <c r="G568" s="537"/>
      <c r="H568" s="451">
        <v>0</v>
      </c>
      <c r="I568" s="528"/>
      <c r="J568" s="528"/>
      <c r="K568" s="199"/>
      <c r="L568" s="199"/>
      <c r="M568" s="609" t="s">
        <v>1431</v>
      </c>
      <c r="N568" s="609" t="s">
        <v>280</v>
      </c>
      <c r="O568" s="561" t="s">
        <v>670</v>
      </c>
      <c r="P568" s="609" t="s">
        <v>93</v>
      </c>
      <c r="Q568" s="610">
        <v>1</v>
      </c>
      <c r="R568" s="663">
        <v>69664</v>
      </c>
      <c r="S568" s="612">
        <v>69664</v>
      </c>
      <c r="T568" s="612"/>
      <c r="U568" s="612"/>
      <c r="V568" s="612"/>
      <c r="W568" s="338">
        <f t="shared" si="955"/>
        <v>1</v>
      </c>
      <c r="X568" s="338">
        <f t="shared" si="956"/>
        <v>1</v>
      </c>
      <c r="Y568" s="338">
        <f t="shared" si="957"/>
        <v>1</v>
      </c>
      <c r="Z568" s="338">
        <f t="shared" si="958"/>
        <v>1</v>
      </c>
      <c r="AA568" s="338">
        <f t="shared" si="959"/>
        <v>1</v>
      </c>
      <c r="AB568" s="338">
        <f t="shared" si="962"/>
        <v>1</v>
      </c>
      <c r="AC568" s="341">
        <f t="shared" si="960"/>
        <v>69664</v>
      </c>
      <c r="AD568" s="340">
        <f t="shared" si="961"/>
        <v>0</v>
      </c>
      <c r="AE568" s="207"/>
      <c r="AF568" s="207"/>
      <c r="AG568" s="609" t="s">
        <v>1431</v>
      </c>
      <c r="AH568" s="609" t="s">
        <v>280</v>
      </c>
      <c r="AI568" s="561" t="s">
        <v>670</v>
      </c>
      <c r="AJ568" s="609" t="s">
        <v>93</v>
      </c>
      <c r="AK568" s="610">
        <v>1</v>
      </c>
      <c r="AL568" s="663">
        <v>53069</v>
      </c>
      <c r="AM568" s="612">
        <v>53069</v>
      </c>
      <c r="AN568" s="612"/>
      <c r="AO568" s="612"/>
      <c r="AP568" s="612"/>
      <c r="AQ568" s="338">
        <f t="shared" si="936"/>
        <v>1</v>
      </c>
      <c r="AR568" s="338">
        <f t="shared" si="937"/>
        <v>1</v>
      </c>
      <c r="AS568" s="338">
        <f t="shared" si="938"/>
        <v>1</v>
      </c>
      <c r="AT568" s="338">
        <f t="shared" si="939"/>
        <v>1</v>
      </c>
      <c r="AU568" s="338">
        <f t="shared" si="940"/>
        <v>1</v>
      </c>
      <c r="AV568" s="338">
        <f t="shared" si="963"/>
        <v>1</v>
      </c>
      <c r="AW568" s="341">
        <f t="shared" si="942"/>
        <v>53069</v>
      </c>
      <c r="AX568" s="340">
        <f t="shared" si="943"/>
        <v>0</v>
      </c>
      <c r="BA568" s="609" t="s">
        <v>1431</v>
      </c>
      <c r="BB568" s="609" t="s">
        <v>280</v>
      </c>
      <c r="BC568" s="561" t="s">
        <v>670</v>
      </c>
      <c r="BD568" s="609" t="s">
        <v>93</v>
      </c>
      <c r="BE568" s="610">
        <v>1</v>
      </c>
      <c r="BF568" s="663">
        <v>45520</v>
      </c>
      <c r="BG568" s="612">
        <v>45520</v>
      </c>
      <c r="BH568" s="612"/>
      <c r="BI568" s="612"/>
      <c r="BJ568" s="612"/>
      <c r="BK568" s="338">
        <f t="shared" si="951"/>
        <v>1</v>
      </c>
      <c r="BL568" s="338">
        <f t="shared" si="944"/>
        <v>1</v>
      </c>
      <c r="BM568" s="338">
        <f t="shared" si="945"/>
        <v>1</v>
      </c>
      <c r="BN568" s="338">
        <f t="shared" si="946"/>
        <v>1</v>
      </c>
      <c r="BO568" s="338">
        <f t="shared" si="947"/>
        <v>1</v>
      </c>
      <c r="BP568" s="338">
        <f t="shared" si="964"/>
        <v>1</v>
      </c>
      <c r="BQ568" s="341">
        <f t="shared" si="949"/>
        <v>45520</v>
      </c>
      <c r="BR568" s="340">
        <f t="shared" si="950"/>
        <v>0</v>
      </c>
    </row>
    <row r="569" spans="1:70" s="288" customFormat="1" ht="31.5" x14ac:dyDescent="0.2">
      <c r="A569" s="215">
        <f t="shared" si="910"/>
        <v>556</v>
      </c>
      <c r="B569" s="449" t="s">
        <v>1432</v>
      </c>
      <c r="C569" s="449" t="s">
        <v>280</v>
      </c>
      <c r="D569" s="577" t="s">
        <v>671</v>
      </c>
      <c r="E569" s="449" t="s">
        <v>93</v>
      </c>
      <c r="F569" s="450">
        <v>1</v>
      </c>
      <c r="G569" s="537"/>
      <c r="H569" s="451">
        <v>0</v>
      </c>
      <c r="I569" s="528"/>
      <c r="J569" s="528"/>
      <c r="K569" s="199"/>
      <c r="L569" s="199"/>
      <c r="M569" s="609" t="s">
        <v>1432</v>
      </c>
      <c r="N569" s="609" t="s">
        <v>280</v>
      </c>
      <c r="O569" s="561" t="s">
        <v>671</v>
      </c>
      <c r="P569" s="609" t="s">
        <v>93</v>
      </c>
      <c r="Q569" s="610">
        <v>1</v>
      </c>
      <c r="R569" s="663">
        <v>95178</v>
      </c>
      <c r="S569" s="612">
        <v>95178</v>
      </c>
      <c r="T569" s="612"/>
      <c r="U569" s="612"/>
      <c r="V569" s="612"/>
      <c r="W569" s="338">
        <f t="shared" si="955"/>
        <v>1</v>
      </c>
      <c r="X569" s="338">
        <f t="shared" si="956"/>
        <v>1</v>
      </c>
      <c r="Y569" s="338">
        <f t="shared" si="957"/>
        <v>1</v>
      </c>
      <c r="Z569" s="338">
        <f t="shared" si="958"/>
        <v>1</v>
      </c>
      <c r="AA569" s="338">
        <f t="shared" si="959"/>
        <v>1</v>
      </c>
      <c r="AB569" s="338">
        <f t="shared" si="962"/>
        <v>1</v>
      </c>
      <c r="AC569" s="341">
        <f t="shared" si="960"/>
        <v>95178</v>
      </c>
      <c r="AD569" s="340">
        <f t="shared" si="961"/>
        <v>0</v>
      </c>
      <c r="AE569" s="207"/>
      <c r="AF569" s="207"/>
      <c r="AG569" s="609" t="s">
        <v>1432</v>
      </c>
      <c r="AH569" s="609" t="s">
        <v>280</v>
      </c>
      <c r="AI569" s="561" t="s">
        <v>671</v>
      </c>
      <c r="AJ569" s="609" t="s">
        <v>93</v>
      </c>
      <c r="AK569" s="610">
        <v>1</v>
      </c>
      <c r="AL569" s="663">
        <v>69220</v>
      </c>
      <c r="AM569" s="612">
        <v>69220</v>
      </c>
      <c r="AN569" s="612"/>
      <c r="AO569" s="612"/>
      <c r="AP569" s="612"/>
      <c r="AQ569" s="338">
        <f t="shared" si="936"/>
        <v>1</v>
      </c>
      <c r="AR569" s="338">
        <f t="shared" si="937"/>
        <v>1</v>
      </c>
      <c r="AS569" s="338">
        <f t="shared" si="938"/>
        <v>1</v>
      </c>
      <c r="AT569" s="338">
        <f t="shared" si="939"/>
        <v>1</v>
      </c>
      <c r="AU569" s="338">
        <f t="shared" si="940"/>
        <v>1</v>
      </c>
      <c r="AV569" s="338">
        <f t="shared" si="963"/>
        <v>1</v>
      </c>
      <c r="AW569" s="341">
        <f t="shared" si="942"/>
        <v>69220</v>
      </c>
      <c r="AX569" s="340">
        <f t="shared" si="943"/>
        <v>0</v>
      </c>
      <c r="BA569" s="609" t="s">
        <v>1432</v>
      </c>
      <c r="BB569" s="609" t="s">
        <v>280</v>
      </c>
      <c r="BC569" s="561" t="s">
        <v>671</v>
      </c>
      <c r="BD569" s="609" t="s">
        <v>93</v>
      </c>
      <c r="BE569" s="610">
        <v>1</v>
      </c>
      <c r="BF569" s="663">
        <v>55430</v>
      </c>
      <c r="BG569" s="612">
        <v>55430</v>
      </c>
      <c r="BH569" s="612"/>
      <c r="BI569" s="612"/>
      <c r="BJ569" s="612"/>
      <c r="BK569" s="338">
        <f t="shared" si="951"/>
        <v>1</v>
      </c>
      <c r="BL569" s="338">
        <f t="shared" si="944"/>
        <v>1</v>
      </c>
      <c r="BM569" s="338">
        <f t="shared" si="945"/>
        <v>1</v>
      </c>
      <c r="BN569" s="338">
        <f t="shared" si="946"/>
        <v>1</v>
      </c>
      <c r="BO569" s="338">
        <f t="shared" si="947"/>
        <v>1</v>
      </c>
      <c r="BP569" s="338">
        <f t="shared" si="964"/>
        <v>1</v>
      </c>
      <c r="BQ569" s="341">
        <f t="shared" si="949"/>
        <v>55430</v>
      </c>
      <c r="BR569" s="340">
        <f t="shared" si="950"/>
        <v>0</v>
      </c>
    </row>
    <row r="570" spans="1:70" s="288" customFormat="1" ht="31.5" x14ac:dyDescent="0.2">
      <c r="A570" s="215">
        <f t="shared" si="910"/>
        <v>557</v>
      </c>
      <c r="B570" s="449" t="s">
        <v>1433</v>
      </c>
      <c r="C570" s="449" t="s">
        <v>280</v>
      </c>
      <c r="D570" s="577" t="s">
        <v>672</v>
      </c>
      <c r="E570" s="449" t="s">
        <v>93</v>
      </c>
      <c r="F570" s="450">
        <v>3</v>
      </c>
      <c r="G570" s="537"/>
      <c r="H570" s="451">
        <v>0</v>
      </c>
      <c r="I570" s="528"/>
      <c r="J570" s="528"/>
      <c r="K570" s="199"/>
      <c r="L570" s="199"/>
      <c r="M570" s="609" t="s">
        <v>1433</v>
      </c>
      <c r="N570" s="609" t="s">
        <v>280</v>
      </c>
      <c r="O570" s="561" t="s">
        <v>672</v>
      </c>
      <c r="P570" s="609" t="s">
        <v>93</v>
      </c>
      <c r="Q570" s="610">
        <v>3</v>
      </c>
      <c r="R570" s="663">
        <v>149735</v>
      </c>
      <c r="S570" s="612">
        <v>449205</v>
      </c>
      <c r="T570" s="612"/>
      <c r="U570" s="612"/>
      <c r="V570" s="612"/>
      <c r="W570" s="338">
        <f t="shared" si="955"/>
        <v>1</v>
      </c>
      <c r="X570" s="338">
        <f t="shared" si="956"/>
        <v>1</v>
      </c>
      <c r="Y570" s="338">
        <f t="shared" si="957"/>
        <v>1</v>
      </c>
      <c r="Z570" s="338">
        <f t="shared" si="958"/>
        <v>1</v>
      </c>
      <c r="AA570" s="338">
        <f t="shared" si="959"/>
        <v>1</v>
      </c>
      <c r="AB570" s="338">
        <f t="shared" si="962"/>
        <v>1</v>
      </c>
      <c r="AC570" s="341">
        <f t="shared" si="960"/>
        <v>449205</v>
      </c>
      <c r="AD570" s="340">
        <f t="shared" si="961"/>
        <v>0</v>
      </c>
      <c r="AE570" s="207"/>
      <c r="AF570" s="207"/>
      <c r="AG570" s="609" t="s">
        <v>1433</v>
      </c>
      <c r="AH570" s="609" t="s">
        <v>280</v>
      </c>
      <c r="AI570" s="561" t="s">
        <v>672</v>
      </c>
      <c r="AJ570" s="609" t="s">
        <v>93</v>
      </c>
      <c r="AK570" s="610">
        <v>3</v>
      </c>
      <c r="AL570" s="663">
        <v>19382</v>
      </c>
      <c r="AM570" s="612">
        <v>58146</v>
      </c>
      <c r="AN570" s="612"/>
      <c r="AO570" s="612"/>
      <c r="AP570" s="612"/>
      <c r="AQ570" s="338">
        <f t="shared" si="936"/>
        <v>1</v>
      </c>
      <c r="AR570" s="338">
        <f t="shared" si="937"/>
        <v>1</v>
      </c>
      <c r="AS570" s="338">
        <f t="shared" si="938"/>
        <v>1</v>
      </c>
      <c r="AT570" s="338">
        <f t="shared" si="939"/>
        <v>1</v>
      </c>
      <c r="AU570" s="338">
        <f t="shared" si="940"/>
        <v>1</v>
      </c>
      <c r="AV570" s="338">
        <f t="shared" si="963"/>
        <v>1</v>
      </c>
      <c r="AW570" s="341">
        <f t="shared" si="942"/>
        <v>58146</v>
      </c>
      <c r="AX570" s="340">
        <f t="shared" si="943"/>
        <v>0</v>
      </c>
      <c r="BA570" s="609" t="s">
        <v>1433</v>
      </c>
      <c r="BB570" s="609" t="s">
        <v>280</v>
      </c>
      <c r="BC570" s="561" t="s">
        <v>672</v>
      </c>
      <c r="BD570" s="609" t="s">
        <v>93</v>
      </c>
      <c r="BE570" s="610">
        <v>3</v>
      </c>
      <c r="BF570" s="663">
        <v>11195</v>
      </c>
      <c r="BG570" s="612">
        <v>33585</v>
      </c>
      <c r="BH570" s="612"/>
      <c r="BI570" s="612"/>
      <c r="BJ570" s="612"/>
      <c r="BK570" s="338">
        <f t="shared" si="951"/>
        <v>1</v>
      </c>
      <c r="BL570" s="338">
        <f t="shared" si="944"/>
        <v>1</v>
      </c>
      <c r="BM570" s="338">
        <f t="shared" si="945"/>
        <v>1</v>
      </c>
      <c r="BN570" s="338">
        <f t="shared" si="946"/>
        <v>1</v>
      </c>
      <c r="BO570" s="338">
        <f t="shared" si="947"/>
        <v>1</v>
      </c>
      <c r="BP570" s="338">
        <f t="shared" si="964"/>
        <v>1</v>
      </c>
      <c r="BQ570" s="341">
        <f t="shared" si="949"/>
        <v>33585</v>
      </c>
      <c r="BR570" s="340">
        <f t="shared" si="950"/>
        <v>0</v>
      </c>
    </row>
    <row r="571" spans="1:70" s="288" customFormat="1" ht="40.5" customHeight="1" x14ac:dyDescent="0.2">
      <c r="A571" s="215">
        <f t="shared" ref="A571:A634" si="965">+A570+1</f>
        <v>558</v>
      </c>
      <c r="B571" s="449" t="s">
        <v>1434</v>
      </c>
      <c r="C571" s="449" t="s">
        <v>280</v>
      </c>
      <c r="D571" s="577" t="s">
        <v>673</v>
      </c>
      <c r="E571" s="449" t="s">
        <v>93</v>
      </c>
      <c r="F571" s="450">
        <v>4</v>
      </c>
      <c r="G571" s="537"/>
      <c r="H571" s="451">
        <v>0</v>
      </c>
      <c r="I571" s="528"/>
      <c r="J571" s="528"/>
      <c r="K571" s="199"/>
      <c r="L571" s="199"/>
      <c r="M571" s="609" t="s">
        <v>1434</v>
      </c>
      <c r="N571" s="609" t="s">
        <v>280</v>
      </c>
      <c r="O571" s="561" t="s">
        <v>673</v>
      </c>
      <c r="P571" s="609" t="s">
        <v>93</v>
      </c>
      <c r="Q571" s="610">
        <v>4</v>
      </c>
      <c r="R571" s="663">
        <v>161825</v>
      </c>
      <c r="S571" s="612">
        <v>647300</v>
      </c>
      <c r="T571" s="612"/>
      <c r="U571" s="612"/>
      <c r="V571" s="612"/>
      <c r="W571" s="338">
        <f t="shared" si="955"/>
        <v>1</v>
      </c>
      <c r="X571" s="338">
        <f t="shared" si="956"/>
        <v>1</v>
      </c>
      <c r="Y571" s="338">
        <f t="shared" si="957"/>
        <v>1</v>
      </c>
      <c r="Z571" s="338">
        <f t="shared" si="958"/>
        <v>1</v>
      </c>
      <c r="AA571" s="338">
        <f t="shared" si="959"/>
        <v>1</v>
      </c>
      <c r="AB571" s="338">
        <f t="shared" si="962"/>
        <v>1</v>
      </c>
      <c r="AC571" s="341">
        <f t="shared" si="960"/>
        <v>647300</v>
      </c>
      <c r="AD571" s="340">
        <f t="shared" si="961"/>
        <v>0</v>
      </c>
      <c r="AE571" s="207"/>
      <c r="AF571" s="207"/>
      <c r="AG571" s="609" t="s">
        <v>1434</v>
      </c>
      <c r="AH571" s="609" t="s">
        <v>280</v>
      </c>
      <c r="AI571" s="561" t="s">
        <v>673</v>
      </c>
      <c r="AJ571" s="609" t="s">
        <v>93</v>
      </c>
      <c r="AK571" s="610">
        <v>4</v>
      </c>
      <c r="AL571" s="663">
        <v>21458</v>
      </c>
      <c r="AM571" s="612">
        <v>85832</v>
      </c>
      <c r="AN571" s="612"/>
      <c r="AO571" s="612"/>
      <c r="AP571" s="612"/>
      <c r="AQ571" s="338">
        <f t="shared" si="936"/>
        <v>1</v>
      </c>
      <c r="AR571" s="338">
        <f t="shared" si="937"/>
        <v>1</v>
      </c>
      <c r="AS571" s="338">
        <f t="shared" si="938"/>
        <v>1</v>
      </c>
      <c r="AT571" s="338">
        <f t="shared" si="939"/>
        <v>1</v>
      </c>
      <c r="AU571" s="338">
        <f t="shared" si="940"/>
        <v>1</v>
      </c>
      <c r="AV571" s="338">
        <f t="shared" si="963"/>
        <v>1</v>
      </c>
      <c r="AW571" s="341">
        <f t="shared" si="942"/>
        <v>85832</v>
      </c>
      <c r="AX571" s="340">
        <f t="shared" si="943"/>
        <v>0</v>
      </c>
      <c r="BA571" s="609" t="s">
        <v>1434</v>
      </c>
      <c r="BB571" s="609" t="s">
        <v>280</v>
      </c>
      <c r="BC571" s="561" t="s">
        <v>673</v>
      </c>
      <c r="BD571" s="609" t="s">
        <v>93</v>
      </c>
      <c r="BE571" s="610">
        <v>4</v>
      </c>
      <c r="BF571" s="663">
        <v>11501</v>
      </c>
      <c r="BG571" s="612">
        <v>46004</v>
      </c>
      <c r="BH571" s="612"/>
      <c r="BI571" s="612"/>
      <c r="BJ571" s="612"/>
      <c r="BK571" s="338">
        <f t="shared" si="951"/>
        <v>1</v>
      </c>
      <c r="BL571" s="338">
        <f t="shared" si="944"/>
        <v>1</v>
      </c>
      <c r="BM571" s="338">
        <f t="shared" si="945"/>
        <v>1</v>
      </c>
      <c r="BN571" s="338">
        <f t="shared" si="946"/>
        <v>1</v>
      </c>
      <c r="BO571" s="338">
        <f t="shared" si="947"/>
        <v>1</v>
      </c>
      <c r="BP571" s="338">
        <f t="shared" si="964"/>
        <v>1</v>
      </c>
      <c r="BQ571" s="341">
        <f t="shared" si="949"/>
        <v>46004</v>
      </c>
      <c r="BR571" s="340">
        <f t="shared" si="950"/>
        <v>0</v>
      </c>
    </row>
    <row r="572" spans="1:70" s="288" customFormat="1" ht="40.5" customHeight="1" x14ac:dyDescent="0.2">
      <c r="A572" s="215">
        <f t="shared" si="965"/>
        <v>559</v>
      </c>
      <c r="B572" s="449" t="s">
        <v>1435</v>
      </c>
      <c r="C572" s="449" t="s">
        <v>280</v>
      </c>
      <c r="D572" s="577" t="s">
        <v>674</v>
      </c>
      <c r="E572" s="449" t="s">
        <v>93</v>
      </c>
      <c r="F572" s="450">
        <v>1</v>
      </c>
      <c r="G572" s="537"/>
      <c r="H572" s="451">
        <v>0</v>
      </c>
      <c r="I572" s="528"/>
      <c r="J572" s="528"/>
      <c r="K572" s="199"/>
      <c r="L572" s="199"/>
      <c r="M572" s="609" t="s">
        <v>1435</v>
      </c>
      <c r="N572" s="609" t="s">
        <v>280</v>
      </c>
      <c r="O572" s="561" t="s">
        <v>674</v>
      </c>
      <c r="P572" s="609" t="s">
        <v>93</v>
      </c>
      <c r="Q572" s="610">
        <v>1</v>
      </c>
      <c r="R572" s="663">
        <v>171095</v>
      </c>
      <c r="S572" s="612">
        <v>171095</v>
      </c>
      <c r="T572" s="612"/>
      <c r="U572" s="612"/>
      <c r="V572" s="612"/>
      <c r="W572" s="338">
        <f t="shared" si="955"/>
        <v>1</v>
      </c>
      <c r="X572" s="338">
        <f t="shared" si="956"/>
        <v>1</v>
      </c>
      <c r="Y572" s="338">
        <f t="shared" si="957"/>
        <v>1</v>
      </c>
      <c r="Z572" s="338">
        <f t="shared" si="958"/>
        <v>1</v>
      </c>
      <c r="AA572" s="338">
        <f t="shared" si="959"/>
        <v>1</v>
      </c>
      <c r="AB572" s="338">
        <f t="shared" si="962"/>
        <v>1</v>
      </c>
      <c r="AC572" s="341">
        <f t="shared" si="960"/>
        <v>171095</v>
      </c>
      <c r="AD572" s="340">
        <f t="shared" si="961"/>
        <v>0</v>
      </c>
      <c r="AE572" s="207"/>
      <c r="AF572" s="207"/>
      <c r="AG572" s="609" t="s">
        <v>1435</v>
      </c>
      <c r="AH572" s="609" t="s">
        <v>280</v>
      </c>
      <c r="AI572" s="561" t="s">
        <v>674</v>
      </c>
      <c r="AJ572" s="609" t="s">
        <v>93</v>
      </c>
      <c r="AK572" s="610">
        <v>1</v>
      </c>
      <c r="AL572" s="663">
        <v>18228</v>
      </c>
      <c r="AM572" s="612">
        <v>18228</v>
      </c>
      <c r="AN572" s="612"/>
      <c r="AO572" s="612"/>
      <c r="AP572" s="612"/>
      <c r="AQ572" s="338">
        <f t="shared" si="936"/>
        <v>1</v>
      </c>
      <c r="AR572" s="338">
        <f t="shared" si="937"/>
        <v>1</v>
      </c>
      <c r="AS572" s="338">
        <f t="shared" si="938"/>
        <v>1</v>
      </c>
      <c r="AT572" s="338">
        <f t="shared" si="939"/>
        <v>1</v>
      </c>
      <c r="AU572" s="338">
        <f t="shared" si="940"/>
        <v>1</v>
      </c>
      <c r="AV572" s="338">
        <f t="shared" si="963"/>
        <v>1</v>
      </c>
      <c r="AW572" s="341">
        <f t="shared" si="942"/>
        <v>18228</v>
      </c>
      <c r="AX572" s="340">
        <f t="shared" si="943"/>
        <v>0</v>
      </c>
      <c r="BA572" s="609" t="s">
        <v>1435</v>
      </c>
      <c r="BB572" s="609" t="s">
        <v>280</v>
      </c>
      <c r="BC572" s="561" t="s">
        <v>674</v>
      </c>
      <c r="BD572" s="609" t="s">
        <v>93</v>
      </c>
      <c r="BE572" s="610">
        <v>1</v>
      </c>
      <c r="BF572" s="663">
        <v>9398</v>
      </c>
      <c r="BG572" s="612">
        <v>9398</v>
      </c>
      <c r="BH572" s="612"/>
      <c r="BI572" s="612"/>
      <c r="BJ572" s="612"/>
      <c r="BK572" s="338">
        <f t="shared" si="951"/>
        <v>1</v>
      </c>
      <c r="BL572" s="338">
        <f t="shared" si="944"/>
        <v>1</v>
      </c>
      <c r="BM572" s="338">
        <f t="shared" si="945"/>
        <v>1</v>
      </c>
      <c r="BN572" s="338">
        <f t="shared" si="946"/>
        <v>1</v>
      </c>
      <c r="BO572" s="338">
        <f t="shared" si="947"/>
        <v>1</v>
      </c>
      <c r="BP572" s="338">
        <f t="shared" si="964"/>
        <v>1</v>
      </c>
      <c r="BQ572" s="341">
        <f t="shared" si="949"/>
        <v>9398</v>
      </c>
      <c r="BR572" s="340">
        <f t="shared" si="950"/>
        <v>0</v>
      </c>
    </row>
    <row r="573" spans="1:70" s="288" customFormat="1" ht="40.5" customHeight="1" x14ac:dyDescent="0.2">
      <c r="A573" s="215">
        <f t="shared" si="965"/>
        <v>560</v>
      </c>
      <c r="B573" s="449" t="s">
        <v>1436</v>
      </c>
      <c r="C573" s="449" t="s">
        <v>280</v>
      </c>
      <c r="D573" s="577" t="s">
        <v>675</v>
      </c>
      <c r="E573" s="449" t="s">
        <v>93</v>
      </c>
      <c r="F573" s="450">
        <v>105</v>
      </c>
      <c r="G573" s="537"/>
      <c r="H573" s="451">
        <v>0</v>
      </c>
      <c r="I573" s="528"/>
      <c r="J573" s="528"/>
      <c r="K573" s="199"/>
      <c r="L573" s="199"/>
      <c r="M573" s="609" t="s">
        <v>1436</v>
      </c>
      <c r="N573" s="609" t="s">
        <v>280</v>
      </c>
      <c r="O573" s="561" t="s">
        <v>675</v>
      </c>
      <c r="P573" s="609" t="s">
        <v>93</v>
      </c>
      <c r="Q573" s="610">
        <v>105</v>
      </c>
      <c r="R573" s="663">
        <v>19866</v>
      </c>
      <c r="S573" s="612">
        <v>2085930</v>
      </c>
      <c r="T573" s="612"/>
      <c r="U573" s="612"/>
      <c r="V573" s="612"/>
      <c r="W573" s="338">
        <f t="shared" si="955"/>
        <v>1</v>
      </c>
      <c r="X573" s="338">
        <f t="shared" si="956"/>
        <v>1</v>
      </c>
      <c r="Y573" s="338">
        <f t="shared" si="957"/>
        <v>1</v>
      </c>
      <c r="Z573" s="338">
        <f t="shared" si="958"/>
        <v>1</v>
      </c>
      <c r="AA573" s="338">
        <f t="shared" si="959"/>
        <v>1</v>
      </c>
      <c r="AB573" s="338">
        <f t="shared" si="962"/>
        <v>1</v>
      </c>
      <c r="AC573" s="341">
        <f t="shared" si="960"/>
        <v>2085930</v>
      </c>
      <c r="AD573" s="340">
        <f t="shared" si="961"/>
        <v>0</v>
      </c>
      <c r="AE573" s="207"/>
      <c r="AF573" s="207"/>
      <c r="AG573" s="609" t="s">
        <v>1436</v>
      </c>
      <c r="AH573" s="609" t="s">
        <v>280</v>
      </c>
      <c r="AI573" s="561" t="s">
        <v>675</v>
      </c>
      <c r="AJ573" s="609" t="s">
        <v>93</v>
      </c>
      <c r="AK573" s="610">
        <v>105</v>
      </c>
      <c r="AL573" s="663">
        <v>5537</v>
      </c>
      <c r="AM573" s="612">
        <v>581385</v>
      </c>
      <c r="AN573" s="612"/>
      <c r="AO573" s="612"/>
      <c r="AP573" s="612"/>
      <c r="AQ573" s="338">
        <f t="shared" si="936"/>
        <v>1</v>
      </c>
      <c r="AR573" s="338">
        <f t="shared" si="937"/>
        <v>1</v>
      </c>
      <c r="AS573" s="338">
        <f t="shared" si="938"/>
        <v>1</v>
      </c>
      <c r="AT573" s="338">
        <f t="shared" si="939"/>
        <v>1</v>
      </c>
      <c r="AU573" s="338">
        <f t="shared" si="940"/>
        <v>1</v>
      </c>
      <c r="AV573" s="338">
        <f t="shared" si="963"/>
        <v>1</v>
      </c>
      <c r="AW573" s="341">
        <f t="shared" si="942"/>
        <v>581385</v>
      </c>
      <c r="AX573" s="340">
        <f t="shared" si="943"/>
        <v>0</v>
      </c>
      <c r="BA573" s="609" t="s">
        <v>1436</v>
      </c>
      <c r="BB573" s="609" t="s">
        <v>280</v>
      </c>
      <c r="BC573" s="561" t="s">
        <v>675</v>
      </c>
      <c r="BD573" s="609" t="s">
        <v>93</v>
      </c>
      <c r="BE573" s="610">
        <v>105</v>
      </c>
      <c r="BF573" s="663">
        <v>3648</v>
      </c>
      <c r="BG573" s="612">
        <v>383040</v>
      </c>
      <c r="BH573" s="612"/>
      <c r="BI573" s="612"/>
      <c r="BJ573" s="612"/>
      <c r="BK573" s="338">
        <f t="shared" si="951"/>
        <v>1</v>
      </c>
      <c r="BL573" s="338">
        <f t="shared" si="944"/>
        <v>1</v>
      </c>
      <c r="BM573" s="338">
        <f t="shared" si="945"/>
        <v>1</v>
      </c>
      <c r="BN573" s="338">
        <f t="shared" si="946"/>
        <v>1</v>
      </c>
      <c r="BO573" s="338">
        <f t="shared" si="947"/>
        <v>1</v>
      </c>
      <c r="BP573" s="338">
        <f t="shared" si="964"/>
        <v>1</v>
      </c>
      <c r="BQ573" s="341">
        <f t="shared" si="949"/>
        <v>383040</v>
      </c>
      <c r="BR573" s="340">
        <f t="shared" si="950"/>
        <v>0</v>
      </c>
    </row>
    <row r="574" spans="1:70" s="288" customFormat="1" ht="40.5" customHeight="1" x14ac:dyDescent="0.2">
      <c r="A574" s="215">
        <f t="shared" si="965"/>
        <v>561</v>
      </c>
      <c r="B574" s="449" t="s">
        <v>1437</v>
      </c>
      <c r="C574" s="449" t="s">
        <v>280</v>
      </c>
      <c r="D574" s="577" t="s">
        <v>676</v>
      </c>
      <c r="E574" s="449" t="s">
        <v>93</v>
      </c>
      <c r="F574" s="450">
        <v>1</v>
      </c>
      <c r="G574" s="537"/>
      <c r="H574" s="451">
        <v>0</v>
      </c>
      <c r="I574" s="528"/>
      <c r="J574" s="528"/>
      <c r="K574" s="199"/>
      <c r="L574" s="199"/>
      <c r="M574" s="609" t="s">
        <v>1437</v>
      </c>
      <c r="N574" s="609" t="s">
        <v>280</v>
      </c>
      <c r="O574" s="561" t="s">
        <v>676</v>
      </c>
      <c r="P574" s="609" t="s">
        <v>93</v>
      </c>
      <c r="Q574" s="610">
        <v>1</v>
      </c>
      <c r="R574" s="663">
        <v>29372</v>
      </c>
      <c r="S574" s="612">
        <v>29372</v>
      </c>
      <c r="T574" s="612"/>
      <c r="U574" s="612"/>
      <c r="V574" s="612"/>
      <c r="W574" s="338">
        <f t="shared" si="955"/>
        <v>1</v>
      </c>
      <c r="X574" s="338">
        <f t="shared" si="956"/>
        <v>1</v>
      </c>
      <c r="Y574" s="338">
        <f t="shared" si="957"/>
        <v>1</v>
      </c>
      <c r="Z574" s="338">
        <f t="shared" si="958"/>
        <v>1</v>
      </c>
      <c r="AA574" s="338">
        <f t="shared" si="959"/>
        <v>1</v>
      </c>
      <c r="AB574" s="338">
        <f t="shared" si="962"/>
        <v>1</v>
      </c>
      <c r="AC574" s="341">
        <f t="shared" si="960"/>
        <v>29372</v>
      </c>
      <c r="AD574" s="340">
        <f t="shared" si="961"/>
        <v>0</v>
      </c>
      <c r="AE574" s="207"/>
      <c r="AF574" s="207"/>
      <c r="AG574" s="609" t="s">
        <v>1437</v>
      </c>
      <c r="AH574" s="609" t="s">
        <v>280</v>
      </c>
      <c r="AI574" s="561" t="s">
        <v>676</v>
      </c>
      <c r="AJ574" s="609" t="s">
        <v>93</v>
      </c>
      <c r="AK574" s="610">
        <v>1</v>
      </c>
      <c r="AL574" s="663">
        <v>14767</v>
      </c>
      <c r="AM574" s="612">
        <v>14767</v>
      </c>
      <c r="AN574" s="612"/>
      <c r="AO574" s="612"/>
      <c r="AP574" s="612"/>
      <c r="AQ574" s="338">
        <f t="shared" si="936"/>
        <v>1</v>
      </c>
      <c r="AR574" s="338">
        <f t="shared" si="937"/>
        <v>1</v>
      </c>
      <c r="AS574" s="338">
        <f t="shared" si="938"/>
        <v>1</v>
      </c>
      <c r="AT574" s="338">
        <f t="shared" si="939"/>
        <v>1</v>
      </c>
      <c r="AU574" s="338">
        <f t="shared" si="940"/>
        <v>1</v>
      </c>
      <c r="AV574" s="338">
        <f t="shared" si="963"/>
        <v>1</v>
      </c>
      <c r="AW574" s="341">
        <f t="shared" si="942"/>
        <v>14767</v>
      </c>
      <c r="AX574" s="340">
        <f t="shared" si="943"/>
        <v>0</v>
      </c>
      <c r="BA574" s="609" t="s">
        <v>1437</v>
      </c>
      <c r="BB574" s="609" t="s">
        <v>280</v>
      </c>
      <c r="BC574" s="561" t="s">
        <v>676</v>
      </c>
      <c r="BD574" s="609" t="s">
        <v>93</v>
      </c>
      <c r="BE574" s="610">
        <v>1</v>
      </c>
      <c r="BF574" s="663">
        <v>11771</v>
      </c>
      <c r="BG574" s="612">
        <v>11771</v>
      </c>
      <c r="BH574" s="612"/>
      <c r="BI574" s="612"/>
      <c r="BJ574" s="612"/>
      <c r="BK574" s="338">
        <f t="shared" si="951"/>
        <v>1</v>
      </c>
      <c r="BL574" s="338">
        <f t="shared" si="944"/>
        <v>1</v>
      </c>
      <c r="BM574" s="338">
        <f t="shared" si="945"/>
        <v>1</v>
      </c>
      <c r="BN574" s="338">
        <f t="shared" si="946"/>
        <v>1</v>
      </c>
      <c r="BO574" s="338">
        <f t="shared" si="947"/>
        <v>1</v>
      </c>
      <c r="BP574" s="338">
        <f t="shared" si="964"/>
        <v>1</v>
      </c>
      <c r="BQ574" s="341">
        <f t="shared" si="949"/>
        <v>11771</v>
      </c>
      <c r="BR574" s="340">
        <f t="shared" si="950"/>
        <v>0</v>
      </c>
    </row>
    <row r="575" spans="1:70" s="288" customFormat="1" ht="40.5" customHeight="1" x14ac:dyDescent="0.2">
      <c r="A575" s="215">
        <f t="shared" si="965"/>
        <v>562</v>
      </c>
      <c r="B575" s="449" t="s">
        <v>1438</v>
      </c>
      <c r="C575" s="449" t="s">
        <v>280</v>
      </c>
      <c r="D575" s="577" t="s">
        <v>677</v>
      </c>
      <c r="E575" s="449" t="s">
        <v>93</v>
      </c>
      <c r="F575" s="450">
        <v>7</v>
      </c>
      <c r="G575" s="537"/>
      <c r="H575" s="451">
        <v>0</v>
      </c>
      <c r="I575" s="528"/>
      <c r="J575" s="528"/>
      <c r="K575" s="199"/>
      <c r="L575" s="199"/>
      <c r="M575" s="609" t="s">
        <v>1438</v>
      </c>
      <c r="N575" s="609" t="s">
        <v>280</v>
      </c>
      <c r="O575" s="561" t="s">
        <v>677</v>
      </c>
      <c r="P575" s="609" t="s">
        <v>93</v>
      </c>
      <c r="Q575" s="610">
        <v>7</v>
      </c>
      <c r="R575" s="663">
        <v>25634</v>
      </c>
      <c r="S575" s="612">
        <v>179438</v>
      </c>
      <c r="T575" s="612"/>
      <c r="U575" s="612"/>
      <c r="V575" s="612"/>
      <c r="W575" s="338">
        <f t="shared" si="955"/>
        <v>1</v>
      </c>
      <c r="X575" s="338">
        <f t="shared" si="956"/>
        <v>1</v>
      </c>
      <c r="Y575" s="338">
        <f t="shared" si="957"/>
        <v>1</v>
      </c>
      <c r="Z575" s="338">
        <f t="shared" si="958"/>
        <v>1</v>
      </c>
      <c r="AA575" s="338">
        <f t="shared" si="959"/>
        <v>1</v>
      </c>
      <c r="AB575" s="338">
        <f t="shared" si="962"/>
        <v>1</v>
      </c>
      <c r="AC575" s="341">
        <f t="shared" si="960"/>
        <v>179438</v>
      </c>
      <c r="AD575" s="340">
        <f t="shared" si="961"/>
        <v>0</v>
      </c>
      <c r="AE575" s="207"/>
      <c r="AF575" s="207"/>
      <c r="AG575" s="609" t="s">
        <v>1438</v>
      </c>
      <c r="AH575" s="609" t="s">
        <v>280</v>
      </c>
      <c r="AI575" s="561" t="s">
        <v>677</v>
      </c>
      <c r="AJ575" s="609" t="s">
        <v>93</v>
      </c>
      <c r="AK575" s="610">
        <v>7</v>
      </c>
      <c r="AL575" s="663">
        <v>10845</v>
      </c>
      <c r="AM575" s="612">
        <v>75915</v>
      </c>
      <c r="AN575" s="612"/>
      <c r="AO575" s="612"/>
      <c r="AP575" s="612"/>
      <c r="AQ575" s="338">
        <f t="shared" si="936"/>
        <v>1</v>
      </c>
      <c r="AR575" s="338">
        <f t="shared" si="937"/>
        <v>1</v>
      </c>
      <c r="AS575" s="338">
        <f t="shared" si="938"/>
        <v>1</v>
      </c>
      <c r="AT575" s="338">
        <f t="shared" si="939"/>
        <v>1</v>
      </c>
      <c r="AU575" s="338">
        <f t="shared" si="940"/>
        <v>1</v>
      </c>
      <c r="AV575" s="338">
        <f t="shared" si="963"/>
        <v>1</v>
      </c>
      <c r="AW575" s="341">
        <f t="shared" si="942"/>
        <v>75915</v>
      </c>
      <c r="AX575" s="340">
        <f t="shared" si="943"/>
        <v>0</v>
      </c>
      <c r="BA575" s="609" t="s">
        <v>1438</v>
      </c>
      <c r="BB575" s="609" t="s">
        <v>280</v>
      </c>
      <c r="BC575" s="561" t="s">
        <v>677</v>
      </c>
      <c r="BD575" s="609" t="s">
        <v>93</v>
      </c>
      <c r="BE575" s="610">
        <v>7</v>
      </c>
      <c r="BF575" s="663">
        <v>7764</v>
      </c>
      <c r="BG575" s="612">
        <v>54348</v>
      </c>
      <c r="BH575" s="612"/>
      <c r="BI575" s="612"/>
      <c r="BJ575" s="612"/>
      <c r="BK575" s="338">
        <f t="shared" si="951"/>
        <v>1</v>
      </c>
      <c r="BL575" s="338">
        <f t="shared" si="944"/>
        <v>1</v>
      </c>
      <c r="BM575" s="338">
        <f t="shared" si="945"/>
        <v>1</v>
      </c>
      <c r="BN575" s="338">
        <f t="shared" si="946"/>
        <v>1</v>
      </c>
      <c r="BO575" s="338">
        <f t="shared" si="947"/>
        <v>1</v>
      </c>
      <c r="BP575" s="338">
        <f t="shared" si="964"/>
        <v>1</v>
      </c>
      <c r="BQ575" s="341">
        <f t="shared" si="949"/>
        <v>54348</v>
      </c>
      <c r="BR575" s="340">
        <f t="shared" si="950"/>
        <v>0</v>
      </c>
    </row>
    <row r="576" spans="1:70" s="288" customFormat="1" ht="40.5" customHeight="1" x14ac:dyDescent="0.2">
      <c r="A576" s="215">
        <f t="shared" si="965"/>
        <v>563</v>
      </c>
      <c r="B576" s="449" t="s">
        <v>1439</v>
      </c>
      <c r="C576" s="449" t="s">
        <v>280</v>
      </c>
      <c r="D576" s="577" t="s">
        <v>678</v>
      </c>
      <c r="E576" s="449" t="s">
        <v>93</v>
      </c>
      <c r="F576" s="450">
        <v>2</v>
      </c>
      <c r="G576" s="537"/>
      <c r="H576" s="451">
        <v>0</v>
      </c>
      <c r="I576" s="528"/>
      <c r="J576" s="528"/>
      <c r="K576" s="199"/>
      <c r="L576" s="199"/>
      <c r="M576" s="609" t="s">
        <v>1439</v>
      </c>
      <c r="N576" s="609" t="s">
        <v>280</v>
      </c>
      <c r="O576" s="561" t="s">
        <v>678</v>
      </c>
      <c r="P576" s="609" t="s">
        <v>93</v>
      </c>
      <c r="Q576" s="610">
        <v>2</v>
      </c>
      <c r="R576" s="663">
        <v>35590</v>
      </c>
      <c r="S576" s="612">
        <v>71180</v>
      </c>
      <c r="T576" s="612"/>
      <c r="U576" s="612"/>
      <c r="V576" s="612"/>
      <c r="W576" s="338">
        <f t="shared" si="955"/>
        <v>1</v>
      </c>
      <c r="X576" s="338">
        <f t="shared" si="956"/>
        <v>1</v>
      </c>
      <c r="Y576" s="338">
        <f t="shared" si="957"/>
        <v>1</v>
      </c>
      <c r="Z576" s="338">
        <f t="shared" si="958"/>
        <v>1</v>
      </c>
      <c r="AA576" s="338">
        <f t="shared" si="959"/>
        <v>1</v>
      </c>
      <c r="AB576" s="338">
        <f t="shared" si="962"/>
        <v>1</v>
      </c>
      <c r="AC576" s="341">
        <f t="shared" si="960"/>
        <v>71180</v>
      </c>
      <c r="AD576" s="340">
        <f t="shared" si="961"/>
        <v>0</v>
      </c>
      <c r="AE576" s="207"/>
      <c r="AF576" s="207"/>
      <c r="AG576" s="609" t="s">
        <v>1439</v>
      </c>
      <c r="AH576" s="609" t="s">
        <v>280</v>
      </c>
      <c r="AI576" s="561" t="s">
        <v>678</v>
      </c>
      <c r="AJ576" s="609" t="s">
        <v>93</v>
      </c>
      <c r="AK576" s="610">
        <v>2</v>
      </c>
      <c r="AL576" s="663">
        <v>17074</v>
      </c>
      <c r="AM576" s="612">
        <v>34148</v>
      </c>
      <c r="AN576" s="612"/>
      <c r="AO576" s="612"/>
      <c r="AP576" s="612"/>
      <c r="AQ576" s="338">
        <f t="shared" si="936"/>
        <v>1</v>
      </c>
      <c r="AR576" s="338">
        <f t="shared" si="937"/>
        <v>1</v>
      </c>
      <c r="AS576" s="338">
        <f t="shared" si="938"/>
        <v>1</v>
      </c>
      <c r="AT576" s="338">
        <f t="shared" si="939"/>
        <v>1</v>
      </c>
      <c r="AU576" s="338">
        <f t="shared" si="940"/>
        <v>1</v>
      </c>
      <c r="AV576" s="338">
        <f t="shared" si="963"/>
        <v>1</v>
      </c>
      <c r="AW576" s="341">
        <f t="shared" si="942"/>
        <v>34148</v>
      </c>
      <c r="AX576" s="340">
        <f t="shared" si="943"/>
        <v>0</v>
      </c>
      <c r="BA576" s="609" t="s">
        <v>1439</v>
      </c>
      <c r="BB576" s="609" t="s">
        <v>280</v>
      </c>
      <c r="BC576" s="561" t="s">
        <v>678</v>
      </c>
      <c r="BD576" s="609" t="s">
        <v>93</v>
      </c>
      <c r="BE576" s="610">
        <v>2</v>
      </c>
      <c r="BF576" s="663">
        <v>13675</v>
      </c>
      <c r="BG576" s="612">
        <v>27350</v>
      </c>
      <c r="BH576" s="612"/>
      <c r="BI576" s="612"/>
      <c r="BJ576" s="612"/>
      <c r="BK576" s="338">
        <f t="shared" si="951"/>
        <v>1</v>
      </c>
      <c r="BL576" s="338">
        <f t="shared" si="944"/>
        <v>1</v>
      </c>
      <c r="BM576" s="338">
        <f t="shared" si="945"/>
        <v>1</v>
      </c>
      <c r="BN576" s="338">
        <f t="shared" si="946"/>
        <v>1</v>
      </c>
      <c r="BO576" s="338">
        <f t="shared" si="947"/>
        <v>1</v>
      </c>
      <c r="BP576" s="338">
        <f t="shared" si="964"/>
        <v>1</v>
      </c>
      <c r="BQ576" s="341">
        <f t="shared" si="949"/>
        <v>27350</v>
      </c>
      <c r="BR576" s="340">
        <f t="shared" si="950"/>
        <v>0</v>
      </c>
    </row>
    <row r="577" spans="1:70" s="288" customFormat="1" ht="40.5" customHeight="1" x14ac:dyDescent="0.2">
      <c r="A577" s="215">
        <f t="shared" si="965"/>
        <v>564</v>
      </c>
      <c r="B577" s="449" t="s">
        <v>1440</v>
      </c>
      <c r="C577" s="449" t="s">
        <v>280</v>
      </c>
      <c r="D577" s="577" t="s">
        <v>679</v>
      </c>
      <c r="E577" s="449" t="s">
        <v>93</v>
      </c>
      <c r="F577" s="450">
        <v>3</v>
      </c>
      <c r="G577" s="537"/>
      <c r="H577" s="451">
        <v>0</v>
      </c>
      <c r="I577" s="528"/>
      <c r="J577" s="528"/>
      <c r="K577" s="199"/>
      <c r="L577" s="199"/>
      <c r="M577" s="609" t="s">
        <v>1440</v>
      </c>
      <c r="N577" s="609" t="s">
        <v>280</v>
      </c>
      <c r="O577" s="561" t="s">
        <v>679</v>
      </c>
      <c r="P577" s="609" t="s">
        <v>93</v>
      </c>
      <c r="Q577" s="610">
        <v>3</v>
      </c>
      <c r="R577" s="663">
        <v>108921</v>
      </c>
      <c r="S577" s="612">
        <v>326763</v>
      </c>
      <c r="T577" s="612"/>
      <c r="U577" s="612"/>
      <c r="V577" s="612"/>
      <c r="W577" s="338">
        <f t="shared" si="955"/>
        <v>1</v>
      </c>
      <c r="X577" s="338">
        <f t="shared" si="956"/>
        <v>1</v>
      </c>
      <c r="Y577" s="338">
        <f t="shared" si="957"/>
        <v>1</v>
      </c>
      <c r="Z577" s="338">
        <f t="shared" si="958"/>
        <v>1</v>
      </c>
      <c r="AA577" s="338">
        <f t="shared" si="959"/>
        <v>1</v>
      </c>
      <c r="AB577" s="338">
        <f t="shared" si="962"/>
        <v>1</v>
      </c>
      <c r="AC577" s="341">
        <f t="shared" si="960"/>
        <v>326763</v>
      </c>
      <c r="AD577" s="340">
        <f t="shared" si="961"/>
        <v>0</v>
      </c>
      <c r="AE577" s="207"/>
      <c r="AF577" s="207"/>
      <c r="AG577" s="609" t="s">
        <v>1440</v>
      </c>
      <c r="AH577" s="609" t="s">
        <v>280</v>
      </c>
      <c r="AI577" s="561" t="s">
        <v>679</v>
      </c>
      <c r="AJ577" s="609" t="s">
        <v>93</v>
      </c>
      <c r="AK577" s="610">
        <v>3</v>
      </c>
      <c r="AL577" s="663">
        <v>40379</v>
      </c>
      <c r="AM577" s="612">
        <v>121137</v>
      </c>
      <c r="AN577" s="612"/>
      <c r="AO577" s="612"/>
      <c r="AP577" s="612"/>
      <c r="AQ577" s="338">
        <f t="shared" si="936"/>
        <v>1</v>
      </c>
      <c r="AR577" s="338">
        <f t="shared" si="937"/>
        <v>1</v>
      </c>
      <c r="AS577" s="338">
        <f t="shared" si="938"/>
        <v>1</v>
      </c>
      <c r="AT577" s="338">
        <f t="shared" si="939"/>
        <v>1</v>
      </c>
      <c r="AU577" s="338">
        <f t="shared" si="940"/>
        <v>1</v>
      </c>
      <c r="AV577" s="338">
        <f t="shared" si="963"/>
        <v>1</v>
      </c>
      <c r="AW577" s="341">
        <f t="shared" si="942"/>
        <v>121137</v>
      </c>
      <c r="AX577" s="340">
        <f t="shared" si="943"/>
        <v>0</v>
      </c>
      <c r="BA577" s="609" t="s">
        <v>1440</v>
      </c>
      <c r="BB577" s="609" t="s">
        <v>280</v>
      </c>
      <c r="BC577" s="561" t="s">
        <v>679</v>
      </c>
      <c r="BD577" s="609" t="s">
        <v>93</v>
      </c>
      <c r="BE577" s="610">
        <v>3</v>
      </c>
      <c r="BF577" s="663">
        <v>30143</v>
      </c>
      <c r="BG577" s="612">
        <v>90429</v>
      </c>
      <c r="BH577" s="612"/>
      <c r="BI577" s="612"/>
      <c r="BJ577" s="612"/>
      <c r="BK577" s="338">
        <f t="shared" si="951"/>
        <v>1</v>
      </c>
      <c r="BL577" s="338">
        <f t="shared" si="944"/>
        <v>1</v>
      </c>
      <c r="BM577" s="338">
        <f t="shared" si="945"/>
        <v>1</v>
      </c>
      <c r="BN577" s="338">
        <f t="shared" si="946"/>
        <v>1</v>
      </c>
      <c r="BO577" s="338">
        <f t="shared" si="947"/>
        <v>1</v>
      </c>
      <c r="BP577" s="338">
        <f t="shared" si="964"/>
        <v>1</v>
      </c>
      <c r="BQ577" s="341">
        <f t="shared" si="949"/>
        <v>90429</v>
      </c>
      <c r="BR577" s="340">
        <f t="shared" si="950"/>
        <v>0</v>
      </c>
    </row>
    <row r="578" spans="1:70" s="288" customFormat="1" ht="40.5" customHeight="1" x14ac:dyDescent="0.2">
      <c r="A578" s="215">
        <f t="shared" si="965"/>
        <v>565</v>
      </c>
      <c r="B578" s="449" t="s">
        <v>1441</v>
      </c>
      <c r="C578" s="449" t="s">
        <v>280</v>
      </c>
      <c r="D578" s="577" t="s">
        <v>680</v>
      </c>
      <c r="E578" s="449" t="s">
        <v>93</v>
      </c>
      <c r="F578" s="450">
        <v>9</v>
      </c>
      <c r="G578" s="537"/>
      <c r="H578" s="451">
        <v>0</v>
      </c>
      <c r="I578" s="528"/>
      <c r="J578" s="528"/>
      <c r="K578" s="199"/>
      <c r="L578" s="199"/>
      <c r="M578" s="609" t="s">
        <v>1441</v>
      </c>
      <c r="N578" s="609" t="s">
        <v>280</v>
      </c>
      <c r="O578" s="561" t="s">
        <v>680</v>
      </c>
      <c r="P578" s="609" t="s">
        <v>93</v>
      </c>
      <c r="Q578" s="610">
        <v>9</v>
      </c>
      <c r="R578" s="663">
        <v>108921</v>
      </c>
      <c r="S578" s="612">
        <v>980289</v>
      </c>
      <c r="T578" s="612"/>
      <c r="U578" s="612"/>
      <c r="V578" s="612"/>
      <c r="W578" s="338">
        <f t="shared" si="955"/>
        <v>1</v>
      </c>
      <c r="X578" s="338">
        <f t="shared" si="956"/>
        <v>1</v>
      </c>
      <c r="Y578" s="338">
        <f t="shared" si="957"/>
        <v>1</v>
      </c>
      <c r="Z578" s="338">
        <f t="shared" si="958"/>
        <v>1</v>
      </c>
      <c r="AA578" s="338">
        <f t="shared" si="959"/>
        <v>1</v>
      </c>
      <c r="AB578" s="338">
        <f t="shared" si="962"/>
        <v>1</v>
      </c>
      <c r="AC578" s="341">
        <f t="shared" si="960"/>
        <v>980289</v>
      </c>
      <c r="AD578" s="340">
        <f t="shared" si="961"/>
        <v>0</v>
      </c>
      <c r="AE578" s="207"/>
      <c r="AF578" s="207"/>
      <c r="AG578" s="609" t="s">
        <v>1441</v>
      </c>
      <c r="AH578" s="609" t="s">
        <v>280</v>
      </c>
      <c r="AI578" s="561" t="s">
        <v>680</v>
      </c>
      <c r="AJ578" s="609" t="s">
        <v>93</v>
      </c>
      <c r="AK578" s="610">
        <v>9</v>
      </c>
      <c r="AL578" s="663">
        <v>40379</v>
      </c>
      <c r="AM578" s="612">
        <v>363411</v>
      </c>
      <c r="AN578" s="612"/>
      <c r="AO578" s="612"/>
      <c r="AP578" s="612"/>
      <c r="AQ578" s="338">
        <f t="shared" si="936"/>
        <v>1</v>
      </c>
      <c r="AR578" s="338">
        <f t="shared" si="937"/>
        <v>1</v>
      </c>
      <c r="AS578" s="338">
        <f t="shared" si="938"/>
        <v>1</v>
      </c>
      <c r="AT578" s="338">
        <f t="shared" si="939"/>
        <v>1</v>
      </c>
      <c r="AU578" s="338">
        <f t="shared" si="940"/>
        <v>1</v>
      </c>
      <c r="AV578" s="338">
        <f t="shared" si="963"/>
        <v>1</v>
      </c>
      <c r="AW578" s="341">
        <f t="shared" si="942"/>
        <v>363411</v>
      </c>
      <c r="AX578" s="340">
        <f t="shared" si="943"/>
        <v>0</v>
      </c>
      <c r="BA578" s="609" t="s">
        <v>1441</v>
      </c>
      <c r="BB578" s="609" t="s">
        <v>280</v>
      </c>
      <c r="BC578" s="561" t="s">
        <v>680</v>
      </c>
      <c r="BD578" s="609" t="s">
        <v>93</v>
      </c>
      <c r="BE578" s="610">
        <v>9</v>
      </c>
      <c r="BF578" s="663">
        <v>30143</v>
      </c>
      <c r="BG578" s="612">
        <v>271287</v>
      </c>
      <c r="BH578" s="612"/>
      <c r="BI578" s="612"/>
      <c r="BJ578" s="612"/>
      <c r="BK578" s="338">
        <f t="shared" si="951"/>
        <v>1</v>
      </c>
      <c r="BL578" s="338">
        <f t="shared" si="944"/>
        <v>1</v>
      </c>
      <c r="BM578" s="338">
        <f t="shared" si="945"/>
        <v>1</v>
      </c>
      <c r="BN578" s="338">
        <f t="shared" si="946"/>
        <v>1</v>
      </c>
      <c r="BO578" s="338">
        <f t="shared" si="947"/>
        <v>1</v>
      </c>
      <c r="BP578" s="338">
        <f t="shared" si="964"/>
        <v>1</v>
      </c>
      <c r="BQ578" s="341">
        <f t="shared" si="949"/>
        <v>271287</v>
      </c>
      <c r="BR578" s="340">
        <f t="shared" si="950"/>
        <v>0</v>
      </c>
    </row>
    <row r="579" spans="1:70" s="288" customFormat="1" ht="40.5" customHeight="1" x14ac:dyDescent="0.2">
      <c r="A579" s="215">
        <f t="shared" si="965"/>
        <v>566</v>
      </c>
      <c r="B579" s="449" t="s">
        <v>1442</v>
      </c>
      <c r="C579" s="449" t="s">
        <v>280</v>
      </c>
      <c r="D579" s="577" t="s">
        <v>681</v>
      </c>
      <c r="E579" s="449" t="s">
        <v>93</v>
      </c>
      <c r="F579" s="450">
        <v>1</v>
      </c>
      <c r="G579" s="537"/>
      <c r="H579" s="451">
        <v>0</v>
      </c>
      <c r="I579" s="528"/>
      <c r="J579" s="528"/>
      <c r="K579" s="199"/>
      <c r="L579" s="199"/>
      <c r="M579" s="609" t="s">
        <v>1442</v>
      </c>
      <c r="N579" s="609" t="s">
        <v>280</v>
      </c>
      <c r="O579" s="561" t="s">
        <v>681</v>
      </c>
      <c r="P579" s="609" t="s">
        <v>93</v>
      </c>
      <c r="Q579" s="610">
        <v>1</v>
      </c>
      <c r="R579" s="663">
        <v>89276</v>
      </c>
      <c r="S579" s="612">
        <v>89276</v>
      </c>
      <c r="T579" s="612"/>
      <c r="U579" s="612"/>
      <c r="V579" s="612"/>
      <c r="W579" s="338">
        <f t="shared" si="955"/>
        <v>1</v>
      </c>
      <c r="X579" s="338">
        <f t="shared" si="956"/>
        <v>1</v>
      </c>
      <c r="Y579" s="338">
        <f t="shared" si="957"/>
        <v>1</v>
      </c>
      <c r="Z579" s="338">
        <f t="shared" si="958"/>
        <v>1</v>
      </c>
      <c r="AA579" s="338">
        <f t="shared" si="959"/>
        <v>1</v>
      </c>
      <c r="AB579" s="338">
        <f t="shared" si="962"/>
        <v>1</v>
      </c>
      <c r="AC579" s="341">
        <f t="shared" si="960"/>
        <v>89276</v>
      </c>
      <c r="AD579" s="340">
        <f t="shared" si="961"/>
        <v>0</v>
      </c>
      <c r="AE579" s="207"/>
      <c r="AF579" s="207"/>
      <c r="AG579" s="609" t="s">
        <v>1442</v>
      </c>
      <c r="AH579" s="609" t="s">
        <v>280</v>
      </c>
      <c r="AI579" s="561" t="s">
        <v>681</v>
      </c>
      <c r="AJ579" s="609" t="s">
        <v>93</v>
      </c>
      <c r="AK579" s="610">
        <v>1</v>
      </c>
      <c r="AL579" s="663">
        <v>36917</v>
      </c>
      <c r="AM579" s="612">
        <v>36917</v>
      </c>
      <c r="AN579" s="612"/>
      <c r="AO579" s="612"/>
      <c r="AP579" s="612"/>
      <c r="AQ579" s="338">
        <f t="shared" si="936"/>
        <v>1</v>
      </c>
      <c r="AR579" s="338">
        <f t="shared" si="937"/>
        <v>1</v>
      </c>
      <c r="AS579" s="338">
        <f t="shared" si="938"/>
        <v>1</v>
      </c>
      <c r="AT579" s="338">
        <f t="shared" si="939"/>
        <v>1</v>
      </c>
      <c r="AU579" s="338">
        <f t="shared" si="940"/>
        <v>1</v>
      </c>
      <c r="AV579" s="338">
        <f t="shared" si="963"/>
        <v>1</v>
      </c>
      <c r="AW579" s="341">
        <f t="shared" si="942"/>
        <v>36917</v>
      </c>
      <c r="AX579" s="340">
        <f t="shared" si="943"/>
        <v>0</v>
      </c>
      <c r="BA579" s="609" t="s">
        <v>1442</v>
      </c>
      <c r="BB579" s="609" t="s">
        <v>280</v>
      </c>
      <c r="BC579" s="561" t="s">
        <v>681</v>
      </c>
      <c r="BD579" s="609" t="s">
        <v>93</v>
      </c>
      <c r="BE579" s="610">
        <v>1</v>
      </c>
      <c r="BF579" s="663">
        <v>21404</v>
      </c>
      <c r="BG579" s="612">
        <v>21404</v>
      </c>
      <c r="BH579" s="612"/>
      <c r="BI579" s="612"/>
      <c r="BJ579" s="612"/>
      <c r="BK579" s="338">
        <f t="shared" si="951"/>
        <v>1</v>
      </c>
      <c r="BL579" s="338">
        <f t="shared" si="944"/>
        <v>1</v>
      </c>
      <c r="BM579" s="338">
        <f t="shared" si="945"/>
        <v>1</v>
      </c>
      <c r="BN579" s="338">
        <f t="shared" si="946"/>
        <v>1</v>
      </c>
      <c r="BO579" s="338">
        <f t="shared" si="947"/>
        <v>1</v>
      </c>
      <c r="BP579" s="338">
        <f t="shared" si="964"/>
        <v>1</v>
      </c>
      <c r="BQ579" s="341">
        <f t="shared" si="949"/>
        <v>21404</v>
      </c>
      <c r="BR579" s="340">
        <f t="shared" si="950"/>
        <v>0</v>
      </c>
    </row>
    <row r="580" spans="1:70" s="288" customFormat="1" ht="40.5" customHeight="1" x14ac:dyDescent="0.2">
      <c r="A580" s="215">
        <f t="shared" si="965"/>
        <v>567</v>
      </c>
      <c r="B580" s="449" t="s">
        <v>1443</v>
      </c>
      <c r="C580" s="449" t="s">
        <v>280</v>
      </c>
      <c r="D580" s="577" t="s">
        <v>682</v>
      </c>
      <c r="E580" s="449" t="s">
        <v>93</v>
      </c>
      <c r="F580" s="450">
        <v>119</v>
      </c>
      <c r="G580" s="537"/>
      <c r="H580" s="451">
        <v>0</v>
      </c>
      <c r="I580" s="528"/>
      <c r="J580" s="528"/>
      <c r="K580" s="199"/>
      <c r="L580" s="199"/>
      <c r="M580" s="609" t="s">
        <v>1443</v>
      </c>
      <c r="N580" s="609" t="s">
        <v>280</v>
      </c>
      <c r="O580" s="561" t="s">
        <v>682</v>
      </c>
      <c r="P580" s="609" t="s">
        <v>93</v>
      </c>
      <c r="Q580" s="610">
        <v>119</v>
      </c>
      <c r="R580" s="663">
        <v>89276</v>
      </c>
      <c r="S580" s="612">
        <v>10623844</v>
      </c>
      <c r="T580" s="612"/>
      <c r="U580" s="612"/>
      <c r="V580" s="612"/>
      <c r="W580" s="338">
        <f t="shared" si="955"/>
        <v>1</v>
      </c>
      <c r="X580" s="338">
        <f t="shared" si="956"/>
        <v>1</v>
      </c>
      <c r="Y580" s="338">
        <f t="shared" si="957"/>
        <v>1</v>
      </c>
      <c r="Z580" s="338">
        <f t="shared" si="958"/>
        <v>1</v>
      </c>
      <c r="AA580" s="338">
        <f t="shared" si="959"/>
        <v>1</v>
      </c>
      <c r="AB580" s="338">
        <f t="shared" si="962"/>
        <v>1</v>
      </c>
      <c r="AC580" s="341">
        <f t="shared" si="960"/>
        <v>10623844</v>
      </c>
      <c r="AD580" s="340">
        <f t="shared" si="961"/>
        <v>0</v>
      </c>
      <c r="AE580" s="207"/>
      <c r="AF580" s="207"/>
      <c r="AG580" s="609" t="s">
        <v>1443</v>
      </c>
      <c r="AH580" s="609" t="s">
        <v>280</v>
      </c>
      <c r="AI580" s="561" t="s">
        <v>682</v>
      </c>
      <c r="AJ580" s="609" t="s">
        <v>93</v>
      </c>
      <c r="AK580" s="610">
        <v>119</v>
      </c>
      <c r="AL580" s="663">
        <v>36917</v>
      </c>
      <c r="AM580" s="612">
        <v>4393123</v>
      </c>
      <c r="AN580" s="612"/>
      <c r="AO580" s="612"/>
      <c r="AP580" s="612"/>
      <c r="AQ580" s="338">
        <f t="shared" si="936"/>
        <v>1</v>
      </c>
      <c r="AR580" s="338">
        <f t="shared" si="937"/>
        <v>1</v>
      </c>
      <c r="AS580" s="338">
        <f t="shared" si="938"/>
        <v>1</v>
      </c>
      <c r="AT580" s="338">
        <f t="shared" si="939"/>
        <v>1</v>
      </c>
      <c r="AU580" s="338">
        <f t="shared" si="940"/>
        <v>1</v>
      </c>
      <c r="AV580" s="338">
        <f t="shared" si="963"/>
        <v>1</v>
      </c>
      <c r="AW580" s="341">
        <f t="shared" si="942"/>
        <v>4393123</v>
      </c>
      <c r="AX580" s="340">
        <f t="shared" si="943"/>
        <v>0</v>
      </c>
      <c r="BA580" s="609" t="s">
        <v>1443</v>
      </c>
      <c r="BB580" s="609" t="s">
        <v>280</v>
      </c>
      <c r="BC580" s="561" t="s">
        <v>682</v>
      </c>
      <c r="BD580" s="609" t="s">
        <v>93</v>
      </c>
      <c r="BE580" s="610">
        <v>119</v>
      </c>
      <c r="BF580" s="663">
        <v>21725</v>
      </c>
      <c r="BG580" s="612">
        <v>2585275</v>
      </c>
      <c r="BH580" s="612"/>
      <c r="BI580" s="612"/>
      <c r="BJ580" s="612"/>
      <c r="BK580" s="338">
        <f t="shared" si="951"/>
        <v>1</v>
      </c>
      <c r="BL580" s="338">
        <f t="shared" si="944"/>
        <v>1</v>
      </c>
      <c r="BM580" s="338">
        <f t="shared" si="945"/>
        <v>1</v>
      </c>
      <c r="BN580" s="338">
        <f t="shared" si="946"/>
        <v>1</v>
      </c>
      <c r="BO580" s="338">
        <f t="shared" si="947"/>
        <v>1</v>
      </c>
      <c r="BP580" s="338">
        <f t="shared" si="964"/>
        <v>1</v>
      </c>
      <c r="BQ580" s="341">
        <f t="shared" si="949"/>
        <v>2585275</v>
      </c>
      <c r="BR580" s="340">
        <f t="shared" si="950"/>
        <v>0</v>
      </c>
    </row>
    <row r="581" spans="1:70" s="288" customFormat="1" ht="40.5" customHeight="1" x14ac:dyDescent="0.2">
      <c r="A581" s="215">
        <f t="shared" si="965"/>
        <v>568</v>
      </c>
      <c r="B581" s="449" t="s">
        <v>1444</v>
      </c>
      <c r="C581" s="449" t="s">
        <v>280</v>
      </c>
      <c r="D581" s="577" t="s">
        <v>683</v>
      </c>
      <c r="E581" s="449" t="s">
        <v>93</v>
      </c>
      <c r="F581" s="450">
        <v>2</v>
      </c>
      <c r="G581" s="537"/>
      <c r="H581" s="451">
        <v>0</v>
      </c>
      <c r="I581" s="528"/>
      <c r="J581" s="528"/>
      <c r="K581" s="199"/>
      <c r="L581" s="199"/>
      <c r="M581" s="609" t="s">
        <v>1444</v>
      </c>
      <c r="N581" s="609" t="s">
        <v>280</v>
      </c>
      <c r="O581" s="561" t="s">
        <v>683</v>
      </c>
      <c r="P581" s="609" t="s">
        <v>93</v>
      </c>
      <c r="Q581" s="610">
        <v>2</v>
      </c>
      <c r="R581" s="663">
        <v>97963</v>
      </c>
      <c r="S581" s="612">
        <v>195926</v>
      </c>
      <c r="T581" s="612"/>
      <c r="U581" s="612"/>
      <c r="V581" s="612"/>
      <c r="W581" s="338">
        <f t="shared" si="955"/>
        <v>1</v>
      </c>
      <c r="X581" s="338">
        <f t="shared" si="956"/>
        <v>1</v>
      </c>
      <c r="Y581" s="338">
        <f t="shared" si="957"/>
        <v>1</v>
      </c>
      <c r="Z581" s="338">
        <f t="shared" si="958"/>
        <v>1</v>
      </c>
      <c r="AA581" s="338">
        <f t="shared" si="959"/>
        <v>1</v>
      </c>
      <c r="AB581" s="338">
        <f t="shared" si="962"/>
        <v>1</v>
      </c>
      <c r="AC581" s="341">
        <f t="shared" si="960"/>
        <v>195926</v>
      </c>
      <c r="AD581" s="340">
        <f t="shared" si="961"/>
        <v>0</v>
      </c>
      <c r="AE581" s="207"/>
      <c r="AF581" s="207"/>
      <c r="AG581" s="609" t="s">
        <v>1444</v>
      </c>
      <c r="AH581" s="609" t="s">
        <v>280</v>
      </c>
      <c r="AI581" s="561" t="s">
        <v>683</v>
      </c>
      <c r="AJ581" s="609" t="s">
        <v>93</v>
      </c>
      <c r="AK581" s="610">
        <v>2</v>
      </c>
      <c r="AL581" s="663">
        <v>56068</v>
      </c>
      <c r="AM581" s="612">
        <v>112136</v>
      </c>
      <c r="AN581" s="612"/>
      <c r="AO581" s="612"/>
      <c r="AP581" s="612"/>
      <c r="AQ581" s="338">
        <f t="shared" si="936"/>
        <v>1</v>
      </c>
      <c r="AR581" s="338">
        <f t="shared" si="937"/>
        <v>1</v>
      </c>
      <c r="AS581" s="338">
        <f t="shared" si="938"/>
        <v>1</v>
      </c>
      <c r="AT581" s="338">
        <f t="shared" si="939"/>
        <v>1</v>
      </c>
      <c r="AU581" s="338">
        <f t="shared" si="940"/>
        <v>1</v>
      </c>
      <c r="AV581" s="338">
        <f t="shared" si="963"/>
        <v>1</v>
      </c>
      <c r="AW581" s="341">
        <f t="shared" si="942"/>
        <v>112136</v>
      </c>
      <c r="AX581" s="340">
        <f t="shared" si="943"/>
        <v>0</v>
      </c>
      <c r="BA581" s="609" t="s">
        <v>1444</v>
      </c>
      <c r="BB581" s="609" t="s">
        <v>280</v>
      </c>
      <c r="BC581" s="561" t="s">
        <v>683</v>
      </c>
      <c r="BD581" s="609" t="s">
        <v>93</v>
      </c>
      <c r="BE581" s="610">
        <v>2</v>
      </c>
      <c r="BF581" s="663">
        <v>39360</v>
      </c>
      <c r="BG581" s="612">
        <v>78720</v>
      </c>
      <c r="BH581" s="612"/>
      <c r="BI581" s="612"/>
      <c r="BJ581" s="612"/>
      <c r="BK581" s="338">
        <f t="shared" si="951"/>
        <v>1</v>
      </c>
      <c r="BL581" s="338">
        <f t="shared" si="944"/>
        <v>1</v>
      </c>
      <c r="BM581" s="338">
        <f t="shared" si="945"/>
        <v>1</v>
      </c>
      <c r="BN581" s="338">
        <f t="shared" si="946"/>
        <v>1</v>
      </c>
      <c r="BO581" s="338">
        <f t="shared" si="947"/>
        <v>1</v>
      </c>
      <c r="BP581" s="338">
        <f t="shared" si="964"/>
        <v>1</v>
      </c>
      <c r="BQ581" s="341">
        <f t="shared" si="949"/>
        <v>78720</v>
      </c>
      <c r="BR581" s="340">
        <f t="shared" si="950"/>
        <v>0</v>
      </c>
    </row>
    <row r="582" spans="1:70" s="288" customFormat="1" ht="40.5" customHeight="1" x14ac:dyDescent="0.2">
      <c r="A582" s="215">
        <f t="shared" si="965"/>
        <v>569</v>
      </c>
      <c r="B582" s="449" t="s">
        <v>1445</v>
      </c>
      <c r="C582" s="449" t="s">
        <v>280</v>
      </c>
      <c r="D582" s="577" t="s">
        <v>684</v>
      </c>
      <c r="E582" s="449" t="s">
        <v>93</v>
      </c>
      <c r="F582" s="450">
        <v>1</v>
      </c>
      <c r="G582" s="537"/>
      <c r="H582" s="451">
        <v>0</v>
      </c>
      <c r="I582" s="528"/>
      <c r="J582" s="528"/>
      <c r="K582" s="199"/>
      <c r="L582" s="199"/>
      <c r="M582" s="609" t="s">
        <v>1445</v>
      </c>
      <c r="N582" s="609" t="s">
        <v>280</v>
      </c>
      <c r="O582" s="561" t="s">
        <v>684</v>
      </c>
      <c r="P582" s="609" t="s">
        <v>93</v>
      </c>
      <c r="Q582" s="610">
        <v>1</v>
      </c>
      <c r="R582" s="663">
        <v>146962</v>
      </c>
      <c r="S582" s="612">
        <v>146962</v>
      </c>
      <c r="T582" s="612"/>
      <c r="U582" s="612"/>
      <c r="V582" s="612"/>
      <c r="W582" s="338">
        <f t="shared" si="955"/>
        <v>1</v>
      </c>
      <c r="X582" s="338">
        <f t="shared" si="956"/>
        <v>1</v>
      </c>
      <c r="Y582" s="338">
        <f t="shared" si="957"/>
        <v>1</v>
      </c>
      <c r="Z582" s="338">
        <f t="shared" si="958"/>
        <v>1</v>
      </c>
      <c r="AA582" s="338">
        <f t="shared" si="959"/>
        <v>1</v>
      </c>
      <c r="AB582" s="338">
        <f t="shared" si="962"/>
        <v>1</v>
      </c>
      <c r="AC582" s="341">
        <f t="shared" si="960"/>
        <v>146962</v>
      </c>
      <c r="AD582" s="340">
        <f t="shared" si="961"/>
        <v>0</v>
      </c>
      <c r="AE582" s="207"/>
      <c r="AF582" s="207"/>
      <c r="AG582" s="609" t="s">
        <v>1445</v>
      </c>
      <c r="AH582" s="609" t="s">
        <v>280</v>
      </c>
      <c r="AI582" s="561" t="s">
        <v>684</v>
      </c>
      <c r="AJ582" s="609" t="s">
        <v>93</v>
      </c>
      <c r="AK582" s="610">
        <v>1</v>
      </c>
      <c r="AL582" s="663">
        <v>90275</v>
      </c>
      <c r="AM582" s="612">
        <v>90275</v>
      </c>
      <c r="AN582" s="612"/>
      <c r="AO582" s="612"/>
      <c r="AP582" s="612"/>
      <c r="AQ582" s="338">
        <f t="shared" si="936"/>
        <v>1</v>
      </c>
      <c r="AR582" s="338">
        <f t="shared" si="937"/>
        <v>1</v>
      </c>
      <c r="AS582" s="338">
        <f t="shared" si="938"/>
        <v>1</v>
      </c>
      <c r="AT582" s="338">
        <f t="shared" si="939"/>
        <v>1</v>
      </c>
      <c r="AU582" s="338">
        <f t="shared" si="940"/>
        <v>1</v>
      </c>
      <c r="AV582" s="338">
        <f t="shared" si="963"/>
        <v>1</v>
      </c>
      <c r="AW582" s="341">
        <f t="shared" si="942"/>
        <v>90275</v>
      </c>
      <c r="AX582" s="340">
        <f t="shared" si="943"/>
        <v>0</v>
      </c>
      <c r="BA582" s="609" t="s">
        <v>1445</v>
      </c>
      <c r="BB582" s="609" t="s">
        <v>280</v>
      </c>
      <c r="BC582" s="561" t="s">
        <v>684</v>
      </c>
      <c r="BD582" s="609" t="s">
        <v>93</v>
      </c>
      <c r="BE582" s="610">
        <v>1</v>
      </c>
      <c r="BF582" s="663">
        <v>57490</v>
      </c>
      <c r="BG582" s="612">
        <v>57490</v>
      </c>
      <c r="BH582" s="612"/>
      <c r="BI582" s="612"/>
      <c r="BJ582" s="612"/>
      <c r="BK582" s="338">
        <f t="shared" si="951"/>
        <v>1</v>
      </c>
      <c r="BL582" s="338">
        <f t="shared" si="944"/>
        <v>1</v>
      </c>
      <c r="BM582" s="338">
        <f t="shared" si="945"/>
        <v>1</v>
      </c>
      <c r="BN582" s="338">
        <f t="shared" si="946"/>
        <v>1</v>
      </c>
      <c r="BO582" s="338">
        <f t="shared" si="947"/>
        <v>1</v>
      </c>
      <c r="BP582" s="338">
        <f t="shared" si="964"/>
        <v>1</v>
      </c>
      <c r="BQ582" s="341">
        <f t="shared" si="949"/>
        <v>57490</v>
      </c>
      <c r="BR582" s="340">
        <f t="shared" si="950"/>
        <v>0</v>
      </c>
    </row>
    <row r="583" spans="1:70" s="288" customFormat="1" ht="40.5" customHeight="1" x14ac:dyDescent="0.2">
      <c r="A583" s="215">
        <f t="shared" si="965"/>
        <v>570</v>
      </c>
      <c r="B583" s="449" t="s">
        <v>1446</v>
      </c>
      <c r="C583" s="449" t="s">
        <v>280</v>
      </c>
      <c r="D583" s="577" t="s">
        <v>685</v>
      </c>
      <c r="E583" s="449" t="s">
        <v>93</v>
      </c>
      <c r="F583" s="450">
        <v>230</v>
      </c>
      <c r="G583" s="537"/>
      <c r="H583" s="451">
        <v>0</v>
      </c>
      <c r="I583" s="528"/>
      <c r="J583" s="528"/>
      <c r="K583" s="199"/>
      <c r="L583" s="199"/>
      <c r="M583" s="609" t="s">
        <v>1446</v>
      </c>
      <c r="N583" s="609" t="s">
        <v>280</v>
      </c>
      <c r="O583" s="561" t="s">
        <v>685</v>
      </c>
      <c r="P583" s="609" t="s">
        <v>93</v>
      </c>
      <c r="Q583" s="610">
        <v>230</v>
      </c>
      <c r="R583" s="663">
        <v>41811</v>
      </c>
      <c r="S583" s="612">
        <v>9616530</v>
      </c>
      <c r="T583" s="612"/>
      <c r="U583" s="612"/>
      <c r="V583" s="612"/>
      <c r="W583" s="338">
        <f t="shared" si="955"/>
        <v>1</v>
      </c>
      <c r="X583" s="338">
        <f t="shared" si="956"/>
        <v>1</v>
      </c>
      <c r="Y583" s="338">
        <f t="shared" si="957"/>
        <v>1</v>
      </c>
      <c r="Z583" s="338">
        <f t="shared" si="958"/>
        <v>1</v>
      </c>
      <c r="AA583" s="338">
        <f t="shared" si="959"/>
        <v>1</v>
      </c>
      <c r="AB583" s="338">
        <f t="shared" si="962"/>
        <v>1</v>
      </c>
      <c r="AC583" s="341">
        <f t="shared" si="960"/>
        <v>9616530</v>
      </c>
      <c r="AD583" s="340">
        <f t="shared" si="961"/>
        <v>0</v>
      </c>
      <c r="AE583" s="207"/>
      <c r="AF583" s="207"/>
      <c r="AG583" s="609" t="s">
        <v>1446</v>
      </c>
      <c r="AH583" s="609" t="s">
        <v>280</v>
      </c>
      <c r="AI583" s="561" t="s">
        <v>685</v>
      </c>
      <c r="AJ583" s="609" t="s">
        <v>93</v>
      </c>
      <c r="AK583" s="610">
        <v>230</v>
      </c>
      <c r="AL583" s="663">
        <v>22612</v>
      </c>
      <c r="AM583" s="612">
        <v>5200760</v>
      </c>
      <c r="AN583" s="612"/>
      <c r="AO583" s="612"/>
      <c r="AP583" s="612"/>
      <c r="AQ583" s="338">
        <f t="shared" ref="AQ583:AQ639" si="966">IF(EXACT(VLOOKUP(AG583,OFERTA_0,3,FALSE),AI583),1,0)</f>
        <v>1</v>
      </c>
      <c r="AR583" s="338">
        <f t="shared" ref="AR583:AR639" si="967">IF(EXACT(VLOOKUP(AG583,OFERTA_0,4,FALSE),AJ583),1,0)</f>
        <v>1</v>
      </c>
      <c r="AS583" s="338">
        <f t="shared" ref="AS583:AS639" si="968">IF(EXACT(VLOOKUP(AG583,OFERTA_0,5,FALSE),AK583),1,0)</f>
        <v>1</v>
      </c>
      <c r="AT583" s="338">
        <f t="shared" ref="AT583:AT639" si="969">IF(AL583=0,0,1)</f>
        <v>1</v>
      </c>
      <c r="AU583" s="338">
        <f t="shared" ref="AU583:AU639" si="970">IF(AM583=0,0,1)</f>
        <v>1</v>
      </c>
      <c r="AV583" s="338">
        <f t="shared" si="963"/>
        <v>1</v>
      </c>
      <c r="AW583" s="341">
        <f t="shared" ref="AW583:AW639" si="971">ROUND(AM583,0)</f>
        <v>5200760</v>
      </c>
      <c r="AX583" s="340">
        <f t="shared" ref="AX583:AX639" si="972">AM583-AW583</f>
        <v>0</v>
      </c>
      <c r="BA583" s="609" t="s">
        <v>1446</v>
      </c>
      <c r="BB583" s="609" t="s">
        <v>280</v>
      </c>
      <c r="BC583" s="561" t="s">
        <v>685</v>
      </c>
      <c r="BD583" s="609" t="s">
        <v>93</v>
      </c>
      <c r="BE583" s="610">
        <v>230</v>
      </c>
      <c r="BF583" s="663">
        <v>14058</v>
      </c>
      <c r="BG583" s="612">
        <v>3233340</v>
      </c>
      <c r="BH583" s="612"/>
      <c r="BI583" s="612"/>
      <c r="BJ583" s="612"/>
      <c r="BK583" s="338">
        <f t="shared" ref="BK583:BK639" si="973">IF(EXACT(VLOOKUP(BA583,OFERTA_0,3,FALSE),BC583),1,0)</f>
        <v>1</v>
      </c>
      <c r="BL583" s="338">
        <f t="shared" ref="BL583:BL639" si="974">IF(EXACT(VLOOKUP(BA583,OFERTA_0,4,FALSE),BD583),1,0)</f>
        <v>1</v>
      </c>
      <c r="BM583" s="338">
        <f t="shared" ref="BM583:BM639" si="975">IF(EXACT(VLOOKUP(BA583,OFERTA_0,5,FALSE),BE583),1,0)</f>
        <v>1</v>
      </c>
      <c r="BN583" s="338">
        <f t="shared" ref="BN583:BN639" si="976">IF(BF583=0,0,1)</f>
        <v>1</v>
      </c>
      <c r="BO583" s="338">
        <f t="shared" ref="BO583:BO639" si="977">IF(BG583=0,0,1)</f>
        <v>1</v>
      </c>
      <c r="BP583" s="338">
        <f t="shared" si="964"/>
        <v>1</v>
      </c>
      <c r="BQ583" s="341">
        <f t="shared" ref="BQ583:BQ639" si="978">ROUND(BG583,0)</f>
        <v>3233340</v>
      </c>
      <c r="BR583" s="340">
        <f t="shared" ref="BR583:BR639" si="979">BG583-BQ583</f>
        <v>0</v>
      </c>
    </row>
    <row r="584" spans="1:70" s="288" customFormat="1" ht="40.5" customHeight="1" x14ac:dyDescent="0.2">
      <c r="A584" s="215">
        <f t="shared" si="965"/>
        <v>571</v>
      </c>
      <c r="B584" s="449" t="s">
        <v>1447</v>
      </c>
      <c r="C584" s="449" t="s">
        <v>280</v>
      </c>
      <c r="D584" s="577" t="s">
        <v>686</v>
      </c>
      <c r="E584" s="449" t="s">
        <v>93</v>
      </c>
      <c r="F584" s="450">
        <v>58</v>
      </c>
      <c r="G584" s="537"/>
      <c r="H584" s="451">
        <v>0</v>
      </c>
      <c r="I584" s="528"/>
      <c r="J584" s="528"/>
      <c r="K584" s="199"/>
      <c r="L584" s="199"/>
      <c r="M584" s="609" t="s">
        <v>1447</v>
      </c>
      <c r="N584" s="609" t="s">
        <v>280</v>
      </c>
      <c r="O584" s="561" t="s">
        <v>686</v>
      </c>
      <c r="P584" s="609" t="s">
        <v>93</v>
      </c>
      <c r="Q584" s="610">
        <v>58</v>
      </c>
      <c r="R584" s="663">
        <v>32817</v>
      </c>
      <c r="S584" s="612">
        <v>1903386</v>
      </c>
      <c r="T584" s="612"/>
      <c r="U584" s="612"/>
      <c r="V584" s="612"/>
      <c r="W584" s="338">
        <f t="shared" si="955"/>
        <v>1</v>
      </c>
      <c r="X584" s="338">
        <f t="shared" si="956"/>
        <v>1</v>
      </c>
      <c r="Y584" s="338">
        <f t="shared" si="957"/>
        <v>1</v>
      </c>
      <c r="Z584" s="338">
        <f t="shared" si="958"/>
        <v>1</v>
      </c>
      <c r="AA584" s="338">
        <f t="shared" si="959"/>
        <v>1</v>
      </c>
      <c r="AB584" s="338">
        <f t="shared" si="962"/>
        <v>1</v>
      </c>
      <c r="AC584" s="341">
        <f t="shared" si="960"/>
        <v>1903386</v>
      </c>
      <c r="AD584" s="340">
        <f t="shared" si="961"/>
        <v>0</v>
      </c>
      <c r="AE584" s="207"/>
      <c r="AF584" s="207"/>
      <c r="AG584" s="609" t="s">
        <v>1447</v>
      </c>
      <c r="AH584" s="609" t="s">
        <v>280</v>
      </c>
      <c r="AI584" s="561" t="s">
        <v>686</v>
      </c>
      <c r="AJ584" s="609" t="s">
        <v>93</v>
      </c>
      <c r="AK584" s="610">
        <v>58</v>
      </c>
      <c r="AL584" s="663">
        <v>19843</v>
      </c>
      <c r="AM584" s="612">
        <v>1150894</v>
      </c>
      <c r="AN584" s="612"/>
      <c r="AO584" s="612"/>
      <c r="AP584" s="612"/>
      <c r="AQ584" s="338">
        <f t="shared" si="966"/>
        <v>1</v>
      </c>
      <c r="AR584" s="338">
        <f t="shared" si="967"/>
        <v>1</v>
      </c>
      <c r="AS584" s="338">
        <f t="shared" si="968"/>
        <v>1</v>
      </c>
      <c r="AT584" s="338">
        <f t="shared" si="969"/>
        <v>1</v>
      </c>
      <c r="AU584" s="338">
        <f t="shared" si="970"/>
        <v>1</v>
      </c>
      <c r="AV584" s="338">
        <f t="shared" si="963"/>
        <v>1</v>
      </c>
      <c r="AW584" s="341">
        <f t="shared" si="971"/>
        <v>1150894</v>
      </c>
      <c r="AX584" s="340">
        <f t="shared" si="972"/>
        <v>0</v>
      </c>
      <c r="BA584" s="609" t="s">
        <v>1447</v>
      </c>
      <c r="BB584" s="609" t="s">
        <v>280</v>
      </c>
      <c r="BC584" s="561" t="s">
        <v>686</v>
      </c>
      <c r="BD584" s="609" t="s">
        <v>93</v>
      </c>
      <c r="BE584" s="610">
        <v>58</v>
      </c>
      <c r="BF584" s="663">
        <v>17449</v>
      </c>
      <c r="BG584" s="612">
        <v>1012042</v>
      </c>
      <c r="BH584" s="612"/>
      <c r="BI584" s="612"/>
      <c r="BJ584" s="612"/>
      <c r="BK584" s="338">
        <f t="shared" si="973"/>
        <v>1</v>
      </c>
      <c r="BL584" s="338">
        <f t="shared" si="974"/>
        <v>1</v>
      </c>
      <c r="BM584" s="338">
        <f t="shared" si="975"/>
        <v>1</v>
      </c>
      <c r="BN584" s="338">
        <f t="shared" si="976"/>
        <v>1</v>
      </c>
      <c r="BO584" s="338">
        <f t="shared" si="977"/>
        <v>1</v>
      </c>
      <c r="BP584" s="338">
        <f t="shared" si="964"/>
        <v>1</v>
      </c>
      <c r="BQ584" s="341">
        <f t="shared" si="978"/>
        <v>1012042</v>
      </c>
      <c r="BR584" s="340">
        <f t="shared" si="979"/>
        <v>0</v>
      </c>
    </row>
    <row r="585" spans="1:70" s="288" customFormat="1" ht="40.5" customHeight="1" x14ac:dyDescent="0.2">
      <c r="A585" s="215">
        <f t="shared" si="965"/>
        <v>572</v>
      </c>
      <c r="B585" s="449" t="s">
        <v>1448</v>
      </c>
      <c r="C585" s="449" t="s">
        <v>280</v>
      </c>
      <c r="D585" s="577" t="s">
        <v>687</v>
      </c>
      <c r="E585" s="449" t="s">
        <v>93</v>
      </c>
      <c r="F585" s="450">
        <v>5</v>
      </c>
      <c r="G585" s="537"/>
      <c r="H585" s="451">
        <v>0</v>
      </c>
      <c r="I585" s="528"/>
      <c r="J585" s="528"/>
      <c r="K585" s="199"/>
      <c r="L585" s="199"/>
      <c r="M585" s="609" t="s">
        <v>1448</v>
      </c>
      <c r="N585" s="609" t="s">
        <v>280</v>
      </c>
      <c r="O585" s="561" t="s">
        <v>687</v>
      </c>
      <c r="P585" s="609" t="s">
        <v>93</v>
      </c>
      <c r="Q585" s="610">
        <v>5</v>
      </c>
      <c r="R585" s="663">
        <v>57296</v>
      </c>
      <c r="S585" s="612">
        <v>286480</v>
      </c>
      <c r="T585" s="612"/>
      <c r="U585" s="612"/>
      <c r="V585" s="612"/>
      <c r="W585" s="338">
        <f t="shared" si="955"/>
        <v>1</v>
      </c>
      <c r="X585" s="338">
        <f t="shared" si="956"/>
        <v>1</v>
      </c>
      <c r="Y585" s="338">
        <f t="shared" si="957"/>
        <v>1</v>
      </c>
      <c r="Z585" s="338">
        <f t="shared" si="958"/>
        <v>1</v>
      </c>
      <c r="AA585" s="338">
        <f t="shared" si="959"/>
        <v>1</v>
      </c>
      <c r="AB585" s="338">
        <f t="shared" si="962"/>
        <v>1</v>
      </c>
      <c r="AC585" s="341">
        <f t="shared" si="960"/>
        <v>286480</v>
      </c>
      <c r="AD585" s="340">
        <f t="shared" si="961"/>
        <v>0</v>
      </c>
      <c r="AE585" s="207"/>
      <c r="AF585" s="207"/>
      <c r="AG585" s="609" t="s">
        <v>1448</v>
      </c>
      <c r="AH585" s="609" t="s">
        <v>280</v>
      </c>
      <c r="AI585" s="561" t="s">
        <v>687</v>
      </c>
      <c r="AJ585" s="609" t="s">
        <v>93</v>
      </c>
      <c r="AK585" s="610">
        <v>5</v>
      </c>
      <c r="AL585" s="663">
        <v>55837</v>
      </c>
      <c r="AM585" s="612">
        <v>279185</v>
      </c>
      <c r="AN585" s="612"/>
      <c r="AO585" s="612"/>
      <c r="AP585" s="612"/>
      <c r="AQ585" s="338">
        <f t="shared" si="966"/>
        <v>1</v>
      </c>
      <c r="AR585" s="338">
        <f t="shared" si="967"/>
        <v>1</v>
      </c>
      <c r="AS585" s="338">
        <f t="shared" si="968"/>
        <v>1</v>
      </c>
      <c r="AT585" s="338">
        <f t="shared" si="969"/>
        <v>1</v>
      </c>
      <c r="AU585" s="338">
        <f t="shared" si="970"/>
        <v>1</v>
      </c>
      <c r="AV585" s="338">
        <f t="shared" si="963"/>
        <v>1</v>
      </c>
      <c r="AW585" s="341">
        <f t="shared" si="971"/>
        <v>279185</v>
      </c>
      <c r="AX585" s="340">
        <f t="shared" si="972"/>
        <v>0</v>
      </c>
      <c r="BA585" s="609" t="s">
        <v>1448</v>
      </c>
      <c r="BB585" s="609" t="s">
        <v>280</v>
      </c>
      <c r="BC585" s="561" t="s">
        <v>687</v>
      </c>
      <c r="BD585" s="609" t="s">
        <v>93</v>
      </c>
      <c r="BE585" s="610">
        <v>5</v>
      </c>
      <c r="BF585" s="663">
        <v>46325</v>
      </c>
      <c r="BG585" s="612">
        <v>231625</v>
      </c>
      <c r="BH585" s="612"/>
      <c r="BI585" s="612"/>
      <c r="BJ585" s="612"/>
      <c r="BK585" s="338">
        <f t="shared" si="973"/>
        <v>1</v>
      </c>
      <c r="BL585" s="338">
        <f t="shared" si="974"/>
        <v>1</v>
      </c>
      <c r="BM585" s="338">
        <f t="shared" si="975"/>
        <v>1</v>
      </c>
      <c r="BN585" s="338">
        <f t="shared" si="976"/>
        <v>1</v>
      </c>
      <c r="BO585" s="338">
        <f t="shared" si="977"/>
        <v>1</v>
      </c>
      <c r="BP585" s="338">
        <f t="shared" si="964"/>
        <v>1</v>
      </c>
      <c r="BQ585" s="341">
        <f t="shared" si="978"/>
        <v>231625</v>
      </c>
      <c r="BR585" s="340">
        <f t="shared" si="979"/>
        <v>0</v>
      </c>
    </row>
    <row r="586" spans="1:70" s="288" customFormat="1" ht="40.5" customHeight="1" x14ac:dyDescent="0.2">
      <c r="A586" s="215">
        <f t="shared" si="965"/>
        <v>573</v>
      </c>
      <c r="B586" s="449" t="s">
        <v>1449</v>
      </c>
      <c r="C586" s="449" t="s">
        <v>280</v>
      </c>
      <c r="D586" s="577" t="s">
        <v>688</v>
      </c>
      <c r="E586" s="449" t="s">
        <v>93</v>
      </c>
      <c r="F586" s="450">
        <v>4</v>
      </c>
      <c r="G586" s="537"/>
      <c r="H586" s="451">
        <v>0</v>
      </c>
      <c r="I586" s="528"/>
      <c r="J586" s="528"/>
      <c r="K586" s="199"/>
      <c r="L586" s="199"/>
      <c r="M586" s="609" t="s">
        <v>1449</v>
      </c>
      <c r="N586" s="609" t="s">
        <v>280</v>
      </c>
      <c r="O586" s="561" t="s">
        <v>688</v>
      </c>
      <c r="P586" s="609" t="s">
        <v>93</v>
      </c>
      <c r="Q586" s="610">
        <v>4</v>
      </c>
      <c r="R586" s="663">
        <v>48264</v>
      </c>
      <c r="S586" s="612">
        <v>193056</v>
      </c>
      <c r="T586" s="612"/>
      <c r="U586" s="612"/>
      <c r="V586" s="612"/>
      <c r="W586" s="338">
        <f t="shared" si="955"/>
        <v>1</v>
      </c>
      <c r="X586" s="338">
        <f t="shared" si="956"/>
        <v>1</v>
      </c>
      <c r="Y586" s="338">
        <f t="shared" si="957"/>
        <v>1</v>
      </c>
      <c r="Z586" s="338">
        <f t="shared" si="958"/>
        <v>1</v>
      </c>
      <c r="AA586" s="338">
        <f t="shared" si="959"/>
        <v>1</v>
      </c>
      <c r="AB586" s="338">
        <f t="shared" si="962"/>
        <v>1</v>
      </c>
      <c r="AC586" s="341">
        <f t="shared" si="960"/>
        <v>193056</v>
      </c>
      <c r="AD586" s="340">
        <f t="shared" si="961"/>
        <v>0</v>
      </c>
      <c r="AE586" s="207"/>
      <c r="AF586" s="207"/>
      <c r="AG586" s="609" t="s">
        <v>1449</v>
      </c>
      <c r="AH586" s="609" t="s">
        <v>280</v>
      </c>
      <c r="AI586" s="561" t="s">
        <v>688</v>
      </c>
      <c r="AJ586" s="609" t="s">
        <v>93</v>
      </c>
      <c r="AK586" s="610">
        <v>4</v>
      </c>
      <c r="AL586" s="663">
        <v>33687</v>
      </c>
      <c r="AM586" s="612">
        <v>134748</v>
      </c>
      <c r="AN586" s="612"/>
      <c r="AO586" s="612"/>
      <c r="AP586" s="612"/>
      <c r="AQ586" s="338">
        <f t="shared" si="966"/>
        <v>1</v>
      </c>
      <c r="AR586" s="338">
        <f t="shared" si="967"/>
        <v>1</v>
      </c>
      <c r="AS586" s="338">
        <f t="shared" si="968"/>
        <v>1</v>
      </c>
      <c r="AT586" s="338">
        <f t="shared" si="969"/>
        <v>1</v>
      </c>
      <c r="AU586" s="338">
        <f t="shared" si="970"/>
        <v>1</v>
      </c>
      <c r="AV586" s="338">
        <f t="shared" si="963"/>
        <v>1</v>
      </c>
      <c r="AW586" s="341">
        <f t="shared" si="971"/>
        <v>134748</v>
      </c>
      <c r="AX586" s="340">
        <f t="shared" si="972"/>
        <v>0</v>
      </c>
      <c r="BA586" s="609" t="s">
        <v>1449</v>
      </c>
      <c r="BB586" s="609" t="s">
        <v>280</v>
      </c>
      <c r="BC586" s="561" t="s">
        <v>688</v>
      </c>
      <c r="BD586" s="609" t="s">
        <v>93</v>
      </c>
      <c r="BE586" s="610">
        <v>4</v>
      </c>
      <c r="BF586" s="663">
        <v>29616</v>
      </c>
      <c r="BG586" s="612">
        <v>118464</v>
      </c>
      <c r="BH586" s="612"/>
      <c r="BI586" s="612"/>
      <c r="BJ586" s="612"/>
      <c r="BK586" s="338">
        <f t="shared" si="973"/>
        <v>1</v>
      </c>
      <c r="BL586" s="338">
        <f t="shared" si="974"/>
        <v>1</v>
      </c>
      <c r="BM586" s="338">
        <f t="shared" si="975"/>
        <v>1</v>
      </c>
      <c r="BN586" s="338">
        <f t="shared" si="976"/>
        <v>1</v>
      </c>
      <c r="BO586" s="338">
        <f t="shared" si="977"/>
        <v>1</v>
      </c>
      <c r="BP586" s="338">
        <f t="shared" si="964"/>
        <v>1</v>
      </c>
      <c r="BQ586" s="341">
        <f t="shared" si="978"/>
        <v>118464</v>
      </c>
      <c r="BR586" s="340">
        <f t="shared" si="979"/>
        <v>0</v>
      </c>
    </row>
    <row r="587" spans="1:70" s="288" customFormat="1" ht="40.5" customHeight="1" x14ac:dyDescent="0.2">
      <c r="A587" s="215">
        <f t="shared" si="965"/>
        <v>574</v>
      </c>
      <c r="B587" s="449" t="s">
        <v>1450</v>
      </c>
      <c r="C587" s="449" t="s">
        <v>280</v>
      </c>
      <c r="D587" s="577" t="s">
        <v>689</v>
      </c>
      <c r="E587" s="449" t="s">
        <v>93</v>
      </c>
      <c r="F587" s="450">
        <v>1</v>
      </c>
      <c r="G587" s="537"/>
      <c r="H587" s="451">
        <v>0</v>
      </c>
      <c r="I587" s="528"/>
      <c r="J587" s="528"/>
      <c r="K587" s="199"/>
      <c r="L587" s="199"/>
      <c r="M587" s="609" t="s">
        <v>1450</v>
      </c>
      <c r="N587" s="609" t="s">
        <v>280</v>
      </c>
      <c r="O587" s="561" t="s">
        <v>689</v>
      </c>
      <c r="P587" s="609" t="s">
        <v>93</v>
      </c>
      <c r="Q587" s="610">
        <v>1</v>
      </c>
      <c r="R587" s="663">
        <v>64449</v>
      </c>
      <c r="S587" s="612">
        <v>64449</v>
      </c>
      <c r="T587" s="612"/>
      <c r="U587" s="612"/>
      <c r="V587" s="612"/>
      <c r="W587" s="338">
        <f t="shared" si="955"/>
        <v>1</v>
      </c>
      <c r="X587" s="338">
        <f t="shared" si="956"/>
        <v>1</v>
      </c>
      <c r="Y587" s="338">
        <f t="shared" si="957"/>
        <v>1</v>
      </c>
      <c r="Z587" s="338">
        <f t="shared" si="958"/>
        <v>1</v>
      </c>
      <c r="AA587" s="338">
        <f t="shared" si="959"/>
        <v>1</v>
      </c>
      <c r="AB587" s="338">
        <f t="shared" si="962"/>
        <v>1</v>
      </c>
      <c r="AC587" s="341">
        <f t="shared" si="960"/>
        <v>64449</v>
      </c>
      <c r="AD587" s="340">
        <f t="shared" si="961"/>
        <v>0</v>
      </c>
      <c r="AE587" s="207"/>
      <c r="AF587" s="207"/>
      <c r="AG587" s="609" t="s">
        <v>1450</v>
      </c>
      <c r="AH587" s="609" t="s">
        <v>280</v>
      </c>
      <c r="AI587" s="561" t="s">
        <v>689</v>
      </c>
      <c r="AJ587" s="609" t="s">
        <v>93</v>
      </c>
      <c r="AK587" s="610">
        <v>1</v>
      </c>
      <c r="AL587" s="663">
        <v>66682</v>
      </c>
      <c r="AM587" s="612">
        <v>66682</v>
      </c>
      <c r="AN587" s="612"/>
      <c r="AO587" s="612"/>
      <c r="AP587" s="612"/>
      <c r="AQ587" s="338">
        <f t="shared" si="966"/>
        <v>1</v>
      </c>
      <c r="AR587" s="338">
        <f t="shared" si="967"/>
        <v>1</v>
      </c>
      <c r="AS587" s="338">
        <f t="shared" si="968"/>
        <v>1</v>
      </c>
      <c r="AT587" s="338">
        <f t="shared" si="969"/>
        <v>1</v>
      </c>
      <c r="AU587" s="338">
        <f t="shared" si="970"/>
        <v>1</v>
      </c>
      <c r="AV587" s="338">
        <f t="shared" si="963"/>
        <v>1</v>
      </c>
      <c r="AW587" s="341">
        <f t="shared" si="971"/>
        <v>66682</v>
      </c>
      <c r="AX587" s="340">
        <f t="shared" si="972"/>
        <v>0</v>
      </c>
      <c r="BA587" s="609" t="s">
        <v>1450</v>
      </c>
      <c r="BB587" s="609" t="s">
        <v>280</v>
      </c>
      <c r="BC587" s="561" t="s">
        <v>689</v>
      </c>
      <c r="BD587" s="609" t="s">
        <v>93</v>
      </c>
      <c r="BE587" s="610">
        <v>1</v>
      </c>
      <c r="BF587" s="663">
        <v>55386</v>
      </c>
      <c r="BG587" s="612">
        <v>55386</v>
      </c>
      <c r="BH587" s="612"/>
      <c r="BI587" s="612"/>
      <c r="BJ587" s="612"/>
      <c r="BK587" s="338">
        <f t="shared" si="973"/>
        <v>1</v>
      </c>
      <c r="BL587" s="338">
        <f t="shared" si="974"/>
        <v>1</v>
      </c>
      <c r="BM587" s="338">
        <f t="shared" si="975"/>
        <v>1</v>
      </c>
      <c r="BN587" s="338">
        <f t="shared" si="976"/>
        <v>1</v>
      </c>
      <c r="BO587" s="338">
        <f t="shared" si="977"/>
        <v>1</v>
      </c>
      <c r="BP587" s="338">
        <f t="shared" si="964"/>
        <v>1</v>
      </c>
      <c r="BQ587" s="341">
        <f t="shared" si="978"/>
        <v>55386</v>
      </c>
      <c r="BR587" s="340">
        <f t="shared" si="979"/>
        <v>0</v>
      </c>
    </row>
    <row r="588" spans="1:70" s="288" customFormat="1" ht="40.5" customHeight="1" x14ac:dyDescent="0.2">
      <c r="A588" s="215">
        <f t="shared" si="965"/>
        <v>575</v>
      </c>
      <c r="B588" s="449" t="s">
        <v>1451</v>
      </c>
      <c r="C588" s="449" t="s">
        <v>280</v>
      </c>
      <c r="D588" s="577" t="s">
        <v>690</v>
      </c>
      <c r="E588" s="449" t="s">
        <v>93</v>
      </c>
      <c r="F588" s="450">
        <v>453</v>
      </c>
      <c r="G588" s="537"/>
      <c r="H588" s="451">
        <v>0</v>
      </c>
      <c r="I588" s="528"/>
      <c r="J588" s="528"/>
      <c r="K588" s="199"/>
      <c r="L588" s="199"/>
      <c r="M588" s="609" t="s">
        <v>1451</v>
      </c>
      <c r="N588" s="609" t="s">
        <v>280</v>
      </c>
      <c r="O588" s="561" t="s">
        <v>690</v>
      </c>
      <c r="P588" s="609" t="s">
        <v>93</v>
      </c>
      <c r="Q588" s="610">
        <v>453</v>
      </c>
      <c r="R588" s="663">
        <v>41979</v>
      </c>
      <c r="S588" s="612">
        <v>19016487</v>
      </c>
      <c r="T588" s="612"/>
      <c r="U588" s="612"/>
      <c r="V588" s="612"/>
      <c r="W588" s="338">
        <f t="shared" si="955"/>
        <v>1</v>
      </c>
      <c r="X588" s="338">
        <f t="shared" si="956"/>
        <v>1</v>
      </c>
      <c r="Y588" s="338">
        <f t="shared" si="957"/>
        <v>1</v>
      </c>
      <c r="Z588" s="338">
        <f t="shared" si="958"/>
        <v>1</v>
      </c>
      <c r="AA588" s="338">
        <f t="shared" si="959"/>
        <v>1</v>
      </c>
      <c r="AB588" s="338">
        <f t="shared" si="962"/>
        <v>1</v>
      </c>
      <c r="AC588" s="341">
        <f t="shared" si="960"/>
        <v>19016487</v>
      </c>
      <c r="AD588" s="340">
        <f t="shared" si="961"/>
        <v>0</v>
      </c>
      <c r="AE588" s="207"/>
      <c r="AF588" s="207"/>
      <c r="AG588" s="609" t="s">
        <v>1451</v>
      </c>
      <c r="AH588" s="609" t="s">
        <v>280</v>
      </c>
      <c r="AI588" s="561" t="s">
        <v>690</v>
      </c>
      <c r="AJ588" s="609" t="s">
        <v>93</v>
      </c>
      <c r="AK588" s="610">
        <v>453</v>
      </c>
      <c r="AL588" s="663">
        <v>23766</v>
      </c>
      <c r="AM588" s="612">
        <v>10765998</v>
      </c>
      <c r="AN588" s="612"/>
      <c r="AO588" s="612"/>
      <c r="AP588" s="612"/>
      <c r="AQ588" s="338">
        <f t="shared" si="966"/>
        <v>1</v>
      </c>
      <c r="AR588" s="338">
        <f t="shared" si="967"/>
        <v>1</v>
      </c>
      <c r="AS588" s="338">
        <f t="shared" si="968"/>
        <v>1</v>
      </c>
      <c r="AT588" s="338">
        <f t="shared" si="969"/>
        <v>1</v>
      </c>
      <c r="AU588" s="338">
        <f t="shared" si="970"/>
        <v>1</v>
      </c>
      <c r="AV588" s="338">
        <f t="shared" si="963"/>
        <v>1</v>
      </c>
      <c r="AW588" s="341">
        <f t="shared" si="971"/>
        <v>10765998</v>
      </c>
      <c r="AX588" s="340">
        <f t="shared" si="972"/>
        <v>0</v>
      </c>
      <c r="BA588" s="609" t="s">
        <v>1451</v>
      </c>
      <c r="BB588" s="609" t="s">
        <v>280</v>
      </c>
      <c r="BC588" s="561" t="s">
        <v>690</v>
      </c>
      <c r="BD588" s="609" t="s">
        <v>93</v>
      </c>
      <c r="BE588" s="610">
        <v>453</v>
      </c>
      <c r="BF588" s="663">
        <v>13409</v>
      </c>
      <c r="BG588" s="612">
        <v>6074277</v>
      </c>
      <c r="BH588" s="612"/>
      <c r="BI588" s="612"/>
      <c r="BJ588" s="612"/>
      <c r="BK588" s="338">
        <f t="shared" si="973"/>
        <v>1</v>
      </c>
      <c r="BL588" s="338">
        <f t="shared" si="974"/>
        <v>1</v>
      </c>
      <c r="BM588" s="338">
        <f t="shared" si="975"/>
        <v>1</v>
      </c>
      <c r="BN588" s="338">
        <f t="shared" si="976"/>
        <v>1</v>
      </c>
      <c r="BO588" s="338">
        <f t="shared" si="977"/>
        <v>1</v>
      </c>
      <c r="BP588" s="338">
        <f t="shared" si="964"/>
        <v>1</v>
      </c>
      <c r="BQ588" s="341">
        <f t="shared" si="978"/>
        <v>6074277</v>
      </c>
      <c r="BR588" s="340">
        <f t="shared" si="979"/>
        <v>0</v>
      </c>
    </row>
    <row r="589" spans="1:70" s="288" customFormat="1" ht="40.5" customHeight="1" x14ac:dyDescent="0.2">
      <c r="A589" s="215">
        <f t="shared" si="965"/>
        <v>576</v>
      </c>
      <c r="B589" s="449" t="s">
        <v>1452</v>
      </c>
      <c r="C589" s="449" t="s">
        <v>280</v>
      </c>
      <c r="D589" s="577" t="s">
        <v>691</v>
      </c>
      <c r="E589" s="449" t="s">
        <v>93</v>
      </c>
      <c r="F589" s="450">
        <v>3</v>
      </c>
      <c r="G589" s="537"/>
      <c r="H589" s="451">
        <v>0</v>
      </c>
      <c r="I589" s="528"/>
      <c r="J589" s="528"/>
      <c r="K589" s="199"/>
      <c r="L589" s="199"/>
      <c r="M589" s="609" t="s">
        <v>1452</v>
      </c>
      <c r="N589" s="609" t="s">
        <v>280</v>
      </c>
      <c r="O589" s="561" t="s">
        <v>691</v>
      </c>
      <c r="P589" s="609" t="s">
        <v>93</v>
      </c>
      <c r="Q589" s="610">
        <v>3</v>
      </c>
      <c r="R589" s="663">
        <v>42403</v>
      </c>
      <c r="S589" s="612">
        <v>127209</v>
      </c>
      <c r="T589" s="612"/>
      <c r="U589" s="612"/>
      <c r="V589" s="612"/>
      <c r="W589" s="338">
        <f t="shared" si="955"/>
        <v>1</v>
      </c>
      <c r="X589" s="338">
        <f t="shared" si="956"/>
        <v>1</v>
      </c>
      <c r="Y589" s="338">
        <f t="shared" si="957"/>
        <v>1</v>
      </c>
      <c r="Z589" s="338">
        <f t="shared" si="958"/>
        <v>1</v>
      </c>
      <c r="AA589" s="338">
        <f t="shared" si="959"/>
        <v>1</v>
      </c>
      <c r="AB589" s="338">
        <f t="shared" si="962"/>
        <v>1</v>
      </c>
      <c r="AC589" s="341">
        <f t="shared" si="960"/>
        <v>127209</v>
      </c>
      <c r="AD589" s="340">
        <f t="shared" si="961"/>
        <v>0</v>
      </c>
      <c r="AE589" s="207"/>
      <c r="AF589" s="207"/>
      <c r="AG589" s="609" t="s">
        <v>1452</v>
      </c>
      <c r="AH589" s="609" t="s">
        <v>280</v>
      </c>
      <c r="AI589" s="561" t="s">
        <v>691</v>
      </c>
      <c r="AJ589" s="609" t="s">
        <v>93</v>
      </c>
      <c r="AK589" s="610">
        <v>3</v>
      </c>
      <c r="AL589" s="663">
        <v>23996</v>
      </c>
      <c r="AM589" s="612">
        <v>71988</v>
      </c>
      <c r="AN589" s="612"/>
      <c r="AO589" s="612"/>
      <c r="AP589" s="612"/>
      <c r="AQ589" s="338">
        <f t="shared" si="966"/>
        <v>1</v>
      </c>
      <c r="AR589" s="338">
        <f t="shared" si="967"/>
        <v>1</v>
      </c>
      <c r="AS589" s="338">
        <f t="shared" si="968"/>
        <v>1</v>
      </c>
      <c r="AT589" s="338">
        <f t="shared" si="969"/>
        <v>1</v>
      </c>
      <c r="AU589" s="338">
        <f t="shared" si="970"/>
        <v>1</v>
      </c>
      <c r="AV589" s="338">
        <f t="shared" si="963"/>
        <v>1</v>
      </c>
      <c r="AW589" s="341">
        <f t="shared" si="971"/>
        <v>71988</v>
      </c>
      <c r="AX589" s="340">
        <f t="shared" si="972"/>
        <v>0</v>
      </c>
      <c r="BA589" s="609" t="s">
        <v>1452</v>
      </c>
      <c r="BB589" s="609" t="s">
        <v>280</v>
      </c>
      <c r="BC589" s="561" t="s">
        <v>691</v>
      </c>
      <c r="BD589" s="609" t="s">
        <v>93</v>
      </c>
      <c r="BE589" s="610">
        <v>3</v>
      </c>
      <c r="BF589" s="663">
        <v>14630</v>
      </c>
      <c r="BG589" s="612">
        <v>43890</v>
      </c>
      <c r="BH589" s="612"/>
      <c r="BI589" s="612"/>
      <c r="BJ589" s="612"/>
      <c r="BK589" s="338">
        <f t="shared" si="973"/>
        <v>1</v>
      </c>
      <c r="BL589" s="338">
        <f t="shared" si="974"/>
        <v>1</v>
      </c>
      <c r="BM589" s="338">
        <f t="shared" si="975"/>
        <v>1</v>
      </c>
      <c r="BN589" s="338">
        <f t="shared" si="976"/>
        <v>1</v>
      </c>
      <c r="BO589" s="338">
        <f t="shared" si="977"/>
        <v>1</v>
      </c>
      <c r="BP589" s="338">
        <f t="shared" si="964"/>
        <v>1</v>
      </c>
      <c r="BQ589" s="341">
        <f t="shared" si="978"/>
        <v>43890</v>
      </c>
      <c r="BR589" s="340">
        <f t="shared" si="979"/>
        <v>0</v>
      </c>
    </row>
    <row r="590" spans="1:70" s="288" customFormat="1" ht="40.5" customHeight="1" x14ac:dyDescent="0.2">
      <c r="A590" s="215">
        <f t="shared" si="965"/>
        <v>577</v>
      </c>
      <c r="B590" s="449" t="s">
        <v>1453</v>
      </c>
      <c r="C590" s="449" t="s">
        <v>280</v>
      </c>
      <c r="D590" s="577" t="s">
        <v>692</v>
      </c>
      <c r="E590" s="533" t="s">
        <v>93</v>
      </c>
      <c r="F590" s="450">
        <v>70</v>
      </c>
      <c r="G590" s="537"/>
      <c r="H590" s="451">
        <v>0</v>
      </c>
      <c r="I590" s="528"/>
      <c r="J590" s="528"/>
      <c r="K590" s="199"/>
      <c r="L590" s="199"/>
      <c r="M590" s="609" t="s">
        <v>1453</v>
      </c>
      <c r="N590" s="609" t="s">
        <v>280</v>
      </c>
      <c r="O590" s="561" t="s">
        <v>692</v>
      </c>
      <c r="P590" s="693" t="s">
        <v>93</v>
      </c>
      <c r="Q590" s="610">
        <v>70</v>
      </c>
      <c r="R590" s="663">
        <v>52782</v>
      </c>
      <c r="S590" s="612">
        <v>3694740</v>
      </c>
      <c r="T590" s="612"/>
      <c r="U590" s="612"/>
      <c r="V590" s="612"/>
      <c r="W590" s="338">
        <f t="shared" si="955"/>
        <v>1</v>
      </c>
      <c r="X590" s="338">
        <f t="shared" si="956"/>
        <v>1</v>
      </c>
      <c r="Y590" s="338">
        <f t="shared" si="957"/>
        <v>1</v>
      </c>
      <c r="Z590" s="338">
        <f t="shared" si="958"/>
        <v>1</v>
      </c>
      <c r="AA590" s="338">
        <f t="shared" si="959"/>
        <v>1</v>
      </c>
      <c r="AB590" s="338">
        <f t="shared" si="962"/>
        <v>1</v>
      </c>
      <c r="AC590" s="341">
        <f t="shared" si="960"/>
        <v>3694740</v>
      </c>
      <c r="AD590" s="340">
        <f t="shared" si="961"/>
        <v>0</v>
      </c>
      <c r="AE590" s="207"/>
      <c r="AF590" s="207"/>
      <c r="AG590" s="609" t="s">
        <v>1453</v>
      </c>
      <c r="AH590" s="609" t="s">
        <v>280</v>
      </c>
      <c r="AI590" s="561" t="s">
        <v>692</v>
      </c>
      <c r="AJ590" s="693" t="s">
        <v>93</v>
      </c>
      <c r="AK590" s="610">
        <v>70</v>
      </c>
      <c r="AL590" s="663">
        <v>22381</v>
      </c>
      <c r="AM590" s="612">
        <v>1566670</v>
      </c>
      <c r="AN590" s="612"/>
      <c r="AO590" s="612"/>
      <c r="AP590" s="612"/>
      <c r="AQ590" s="338">
        <f t="shared" si="966"/>
        <v>1</v>
      </c>
      <c r="AR590" s="338">
        <f t="shared" si="967"/>
        <v>1</v>
      </c>
      <c r="AS590" s="338">
        <f t="shared" si="968"/>
        <v>1</v>
      </c>
      <c r="AT590" s="338">
        <f t="shared" si="969"/>
        <v>1</v>
      </c>
      <c r="AU590" s="338">
        <f t="shared" si="970"/>
        <v>1</v>
      </c>
      <c r="AV590" s="338">
        <f t="shared" si="963"/>
        <v>1</v>
      </c>
      <c r="AW590" s="341">
        <f t="shared" si="971"/>
        <v>1566670</v>
      </c>
      <c r="AX590" s="340">
        <f t="shared" si="972"/>
        <v>0</v>
      </c>
      <c r="BA590" s="609" t="s">
        <v>1453</v>
      </c>
      <c r="BB590" s="609" t="s">
        <v>280</v>
      </c>
      <c r="BC590" s="561" t="s">
        <v>692</v>
      </c>
      <c r="BD590" s="693" t="s">
        <v>93</v>
      </c>
      <c r="BE590" s="610">
        <v>70</v>
      </c>
      <c r="BF590" s="663">
        <v>17583</v>
      </c>
      <c r="BG590" s="612">
        <v>1230810</v>
      </c>
      <c r="BH590" s="612"/>
      <c r="BI590" s="612"/>
      <c r="BJ590" s="612"/>
      <c r="BK590" s="338">
        <f t="shared" si="973"/>
        <v>1</v>
      </c>
      <c r="BL590" s="338">
        <f t="shared" si="974"/>
        <v>1</v>
      </c>
      <c r="BM590" s="338">
        <f t="shared" si="975"/>
        <v>1</v>
      </c>
      <c r="BN590" s="338">
        <f t="shared" si="976"/>
        <v>1</v>
      </c>
      <c r="BO590" s="338">
        <f t="shared" si="977"/>
        <v>1</v>
      </c>
      <c r="BP590" s="338">
        <f t="shared" si="964"/>
        <v>1</v>
      </c>
      <c r="BQ590" s="341">
        <f t="shared" si="978"/>
        <v>1230810</v>
      </c>
      <c r="BR590" s="340">
        <f t="shared" si="979"/>
        <v>0</v>
      </c>
    </row>
    <row r="591" spans="1:70" s="288" customFormat="1" ht="40.5" customHeight="1" x14ac:dyDescent="0.2">
      <c r="A591" s="215">
        <f t="shared" si="965"/>
        <v>578</v>
      </c>
      <c r="B591" s="449" t="s">
        <v>1454</v>
      </c>
      <c r="C591" s="449" t="s">
        <v>280</v>
      </c>
      <c r="D591" s="577" t="s">
        <v>693</v>
      </c>
      <c r="E591" s="449" t="s">
        <v>93</v>
      </c>
      <c r="F591" s="450">
        <v>49</v>
      </c>
      <c r="G591" s="537"/>
      <c r="H591" s="451">
        <v>0</v>
      </c>
      <c r="I591" s="528"/>
      <c r="J591" s="528"/>
      <c r="K591" s="199"/>
      <c r="L591" s="199"/>
      <c r="M591" s="609" t="s">
        <v>1454</v>
      </c>
      <c r="N591" s="609" t="s">
        <v>280</v>
      </c>
      <c r="O591" s="561" t="s">
        <v>693</v>
      </c>
      <c r="P591" s="609" t="s">
        <v>93</v>
      </c>
      <c r="Q591" s="610">
        <v>49</v>
      </c>
      <c r="R591" s="663">
        <v>63015</v>
      </c>
      <c r="S591" s="612">
        <v>3087735</v>
      </c>
      <c r="T591" s="612"/>
      <c r="U591" s="612"/>
      <c r="V591" s="612"/>
      <c r="W591" s="338">
        <f t="shared" si="955"/>
        <v>1</v>
      </c>
      <c r="X591" s="338">
        <f t="shared" si="956"/>
        <v>1</v>
      </c>
      <c r="Y591" s="338">
        <f t="shared" si="957"/>
        <v>1</v>
      </c>
      <c r="Z591" s="338">
        <f t="shared" si="958"/>
        <v>1</v>
      </c>
      <c r="AA591" s="338">
        <f t="shared" si="959"/>
        <v>1</v>
      </c>
      <c r="AB591" s="338">
        <f t="shared" si="962"/>
        <v>1</v>
      </c>
      <c r="AC591" s="341">
        <f t="shared" si="960"/>
        <v>3087735</v>
      </c>
      <c r="AD591" s="340">
        <f t="shared" si="961"/>
        <v>0</v>
      </c>
      <c r="AE591" s="207"/>
      <c r="AF591" s="207"/>
      <c r="AG591" s="609" t="s">
        <v>1454</v>
      </c>
      <c r="AH591" s="609" t="s">
        <v>280</v>
      </c>
      <c r="AI591" s="561" t="s">
        <v>693</v>
      </c>
      <c r="AJ591" s="609" t="s">
        <v>93</v>
      </c>
      <c r="AK591" s="610">
        <v>49</v>
      </c>
      <c r="AL591" s="663">
        <v>24688</v>
      </c>
      <c r="AM591" s="612">
        <v>1209712</v>
      </c>
      <c r="AN591" s="612"/>
      <c r="AO591" s="612"/>
      <c r="AP591" s="612"/>
      <c r="AQ591" s="338">
        <f t="shared" si="966"/>
        <v>1</v>
      </c>
      <c r="AR591" s="338">
        <f t="shared" si="967"/>
        <v>1</v>
      </c>
      <c r="AS591" s="338">
        <f t="shared" si="968"/>
        <v>1</v>
      </c>
      <c r="AT591" s="338">
        <f t="shared" si="969"/>
        <v>1</v>
      </c>
      <c r="AU591" s="338">
        <f t="shared" si="970"/>
        <v>1</v>
      </c>
      <c r="AV591" s="338">
        <f t="shared" si="963"/>
        <v>1</v>
      </c>
      <c r="AW591" s="341">
        <f t="shared" si="971"/>
        <v>1209712</v>
      </c>
      <c r="AX591" s="340">
        <f t="shared" si="972"/>
        <v>0</v>
      </c>
      <c r="BA591" s="609" t="s">
        <v>1454</v>
      </c>
      <c r="BB591" s="609" t="s">
        <v>280</v>
      </c>
      <c r="BC591" s="561" t="s">
        <v>693</v>
      </c>
      <c r="BD591" s="609" t="s">
        <v>93</v>
      </c>
      <c r="BE591" s="610">
        <v>49</v>
      </c>
      <c r="BF591" s="663">
        <v>17795</v>
      </c>
      <c r="BG591" s="612">
        <v>871955</v>
      </c>
      <c r="BH591" s="612"/>
      <c r="BI591" s="612"/>
      <c r="BJ591" s="612"/>
      <c r="BK591" s="338">
        <f t="shared" si="973"/>
        <v>1</v>
      </c>
      <c r="BL591" s="338">
        <f t="shared" si="974"/>
        <v>1</v>
      </c>
      <c r="BM591" s="338">
        <f t="shared" si="975"/>
        <v>1</v>
      </c>
      <c r="BN591" s="338">
        <f t="shared" si="976"/>
        <v>1</v>
      </c>
      <c r="BO591" s="338">
        <f t="shared" si="977"/>
        <v>1</v>
      </c>
      <c r="BP591" s="338">
        <f t="shared" si="964"/>
        <v>1</v>
      </c>
      <c r="BQ591" s="341">
        <f t="shared" si="978"/>
        <v>871955</v>
      </c>
      <c r="BR591" s="340">
        <f t="shared" si="979"/>
        <v>0</v>
      </c>
    </row>
    <row r="592" spans="1:70" s="288" customFormat="1" ht="40.5" customHeight="1" x14ac:dyDescent="0.2">
      <c r="A592" s="215">
        <f t="shared" si="965"/>
        <v>579</v>
      </c>
      <c r="B592" s="449" t="s">
        <v>1455</v>
      </c>
      <c r="C592" s="449" t="s">
        <v>280</v>
      </c>
      <c r="D592" s="577" t="s">
        <v>694</v>
      </c>
      <c r="E592" s="449" t="s">
        <v>93</v>
      </c>
      <c r="F592" s="450">
        <v>5</v>
      </c>
      <c r="G592" s="537"/>
      <c r="H592" s="451">
        <v>0</v>
      </c>
      <c r="I592" s="528"/>
      <c r="J592" s="528"/>
      <c r="K592" s="199"/>
      <c r="L592" s="199"/>
      <c r="M592" s="609" t="s">
        <v>1455</v>
      </c>
      <c r="N592" s="609" t="s">
        <v>280</v>
      </c>
      <c r="O592" s="561" t="s">
        <v>694</v>
      </c>
      <c r="P592" s="609" t="s">
        <v>93</v>
      </c>
      <c r="Q592" s="610">
        <v>5</v>
      </c>
      <c r="R592" s="663">
        <v>71057</v>
      </c>
      <c r="S592" s="612">
        <v>355285</v>
      </c>
      <c r="T592" s="612"/>
      <c r="U592" s="612"/>
      <c r="V592" s="612"/>
      <c r="W592" s="338">
        <f t="shared" si="955"/>
        <v>1</v>
      </c>
      <c r="X592" s="338">
        <f t="shared" si="956"/>
        <v>1</v>
      </c>
      <c r="Y592" s="338">
        <f t="shared" si="957"/>
        <v>1</v>
      </c>
      <c r="Z592" s="338">
        <f t="shared" si="958"/>
        <v>1</v>
      </c>
      <c r="AA592" s="338">
        <f t="shared" si="959"/>
        <v>1</v>
      </c>
      <c r="AB592" s="338">
        <f t="shared" si="962"/>
        <v>1</v>
      </c>
      <c r="AC592" s="341">
        <f t="shared" si="960"/>
        <v>355285</v>
      </c>
      <c r="AD592" s="340">
        <f t="shared" si="961"/>
        <v>0</v>
      </c>
      <c r="AE592" s="207"/>
      <c r="AF592" s="207"/>
      <c r="AG592" s="609" t="s">
        <v>1455</v>
      </c>
      <c r="AH592" s="609" t="s">
        <v>280</v>
      </c>
      <c r="AI592" s="561" t="s">
        <v>694</v>
      </c>
      <c r="AJ592" s="609" t="s">
        <v>93</v>
      </c>
      <c r="AK592" s="610">
        <v>5</v>
      </c>
      <c r="AL592" s="663">
        <v>27919</v>
      </c>
      <c r="AM592" s="612">
        <v>139595</v>
      </c>
      <c r="AN592" s="612"/>
      <c r="AO592" s="612"/>
      <c r="AP592" s="612"/>
      <c r="AQ592" s="338">
        <f t="shared" si="966"/>
        <v>1</v>
      </c>
      <c r="AR592" s="338">
        <f t="shared" si="967"/>
        <v>1</v>
      </c>
      <c r="AS592" s="338">
        <f t="shared" si="968"/>
        <v>1</v>
      </c>
      <c r="AT592" s="338">
        <f t="shared" si="969"/>
        <v>1</v>
      </c>
      <c r="AU592" s="338">
        <f t="shared" si="970"/>
        <v>1</v>
      </c>
      <c r="AV592" s="338">
        <f t="shared" si="963"/>
        <v>1</v>
      </c>
      <c r="AW592" s="341">
        <f t="shared" si="971"/>
        <v>139595</v>
      </c>
      <c r="AX592" s="340">
        <f t="shared" si="972"/>
        <v>0</v>
      </c>
      <c r="BA592" s="609" t="s">
        <v>1455</v>
      </c>
      <c r="BB592" s="609" t="s">
        <v>280</v>
      </c>
      <c r="BC592" s="561" t="s">
        <v>694</v>
      </c>
      <c r="BD592" s="609" t="s">
        <v>93</v>
      </c>
      <c r="BE592" s="610">
        <v>5</v>
      </c>
      <c r="BF592" s="663">
        <v>23423</v>
      </c>
      <c r="BG592" s="612">
        <v>117115</v>
      </c>
      <c r="BH592" s="612"/>
      <c r="BI592" s="612"/>
      <c r="BJ592" s="612"/>
      <c r="BK592" s="338">
        <f t="shared" si="973"/>
        <v>1</v>
      </c>
      <c r="BL592" s="338">
        <f t="shared" si="974"/>
        <v>1</v>
      </c>
      <c r="BM592" s="338">
        <f t="shared" si="975"/>
        <v>1</v>
      </c>
      <c r="BN592" s="338">
        <f t="shared" si="976"/>
        <v>1</v>
      </c>
      <c r="BO592" s="338">
        <f t="shared" si="977"/>
        <v>1</v>
      </c>
      <c r="BP592" s="338">
        <f t="shared" si="964"/>
        <v>1</v>
      </c>
      <c r="BQ592" s="341">
        <f t="shared" si="978"/>
        <v>117115</v>
      </c>
      <c r="BR592" s="340">
        <f t="shared" si="979"/>
        <v>0</v>
      </c>
    </row>
    <row r="593" spans="1:70" s="288" customFormat="1" ht="40.5" customHeight="1" x14ac:dyDescent="0.2">
      <c r="A593" s="215">
        <f t="shared" si="965"/>
        <v>580</v>
      </c>
      <c r="B593" s="449" t="s">
        <v>1456</v>
      </c>
      <c r="C593" s="449" t="s">
        <v>280</v>
      </c>
      <c r="D593" s="577" t="s">
        <v>695</v>
      </c>
      <c r="E593" s="449" t="s">
        <v>93</v>
      </c>
      <c r="F593" s="450">
        <v>2</v>
      </c>
      <c r="G593" s="537"/>
      <c r="H593" s="451">
        <v>0</v>
      </c>
      <c r="I593" s="528"/>
      <c r="J593" s="528"/>
      <c r="K593" s="199"/>
      <c r="L593" s="199"/>
      <c r="M593" s="609" t="s">
        <v>1456</v>
      </c>
      <c r="N593" s="609" t="s">
        <v>280</v>
      </c>
      <c r="O593" s="561" t="s">
        <v>695</v>
      </c>
      <c r="P593" s="609" t="s">
        <v>93</v>
      </c>
      <c r="Q593" s="610">
        <v>2</v>
      </c>
      <c r="R593" s="663">
        <v>96065</v>
      </c>
      <c r="S593" s="612">
        <v>192130</v>
      </c>
      <c r="T593" s="612"/>
      <c r="U593" s="612"/>
      <c r="V593" s="612"/>
      <c r="W593" s="338">
        <f t="shared" si="955"/>
        <v>1</v>
      </c>
      <c r="X593" s="338">
        <f t="shared" si="956"/>
        <v>1</v>
      </c>
      <c r="Y593" s="338">
        <f t="shared" si="957"/>
        <v>1</v>
      </c>
      <c r="Z593" s="338">
        <f t="shared" si="958"/>
        <v>1</v>
      </c>
      <c r="AA593" s="338">
        <f t="shared" si="959"/>
        <v>1</v>
      </c>
      <c r="AB593" s="338">
        <f t="shared" si="962"/>
        <v>1</v>
      </c>
      <c r="AC593" s="341">
        <f t="shared" si="960"/>
        <v>192130</v>
      </c>
      <c r="AD593" s="340">
        <f t="shared" si="961"/>
        <v>0</v>
      </c>
      <c r="AE593" s="207"/>
      <c r="AF593" s="207"/>
      <c r="AG593" s="609" t="s">
        <v>1456</v>
      </c>
      <c r="AH593" s="609" t="s">
        <v>280</v>
      </c>
      <c r="AI593" s="561" t="s">
        <v>695</v>
      </c>
      <c r="AJ593" s="609" t="s">
        <v>93</v>
      </c>
      <c r="AK593" s="610">
        <v>2</v>
      </c>
      <c r="AL593" s="663">
        <v>48223</v>
      </c>
      <c r="AM593" s="612">
        <v>96446</v>
      </c>
      <c r="AN593" s="612"/>
      <c r="AO593" s="612"/>
      <c r="AP593" s="612"/>
      <c r="AQ593" s="338">
        <f t="shared" si="966"/>
        <v>1</v>
      </c>
      <c r="AR593" s="338">
        <f t="shared" si="967"/>
        <v>1</v>
      </c>
      <c r="AS593" s="338">
        <f t="shared" si="968"/>
        <v>1</v>
      </c>
      <c r="AT593" s="338">
        <f t="shared" si="969"/>
        <v>1</v>
      </c>
      <c r="AU593" s="338">
        <f t="shared" si="970"/>
        <v>1</v>
      </c>
      <c r="AV593" s="338">
        <f t="shared" si="963"/>
        <v>1</v>
      </c>
      <c r="AW593" s="341">
        <f t="shared" si="971"/>
        <v>96446</v>
      </c>
      <c r="AX593" s="340">
        <f t="shared" si="972"/>
        <v>0</v>
      </c>
      <c r="BA593" s="609" t="s">
        <v>1456</v>
      </c>
      <c r="BB593" s="609" t="s">
        <v>280</v>
      </c>
      <c r="BC593" s="561" t="s">
        <v>695</v>
      </c>
      <c r="BD593" s="609" t="s">
        <v>93</v>
      </c>
      <c r="BE593" s="610">
        <v>2</v>
      </c>
      <c r="BF593" s="663">
        <v>27342</v>
      </c>
      <c r="BG593" s="612">
        <v>54684</v>
      </c>
      <c r="BH593" s="612"/>
      <c r="BI593" s="612"/>
      <c r="BJ593" s="612"/>
      <c r="BK593" s="338">
        <f t="shared" si="973"/>
        <v>1</v>
      </c>
      <c r="BL593" s="338">
        <f t="shared" si="974"/>
        <v>1</v>
      </c>
      <c r="BM593" s="338">
        <f t="shared" si="975"/>
        <v>1</v>
      </c>
      <c r="BN593" s="338">
        <f t="shared" si="976"/>
        <v>1</v>
      </c>
      <c r="BO593" s="338">
        <f t="shared" si="977"/>
        <v>1</v>
      </c>
      <c r="BP593" s="338">
        <f t="shared" si="964"/>
        <v>1</v>
      </c>
      <c r="BQ593" s="341">
        <f t="shared" si="978"/>
        <v>54684</v>
      </c>
      <c r="BR593" s="340">
        <f t="shared" si="979"/>
        <v>0</v>
      </c>
    </row>
    <row r="594" spans="1:70" s="288" customFormat="1" ht="40.5" customHeight="1" x14ac:dyDescent="0.2">
      <c r="A594" s="215">
        <f t="shared" si="965"/>
        <v>581</v>
      </c>
      <c r="B594" s="449" t="s">
        <v>1457</v>
      </c>
      <c r="C594" s="449" t="s">
        <v>280</v>
      </c>
      <c r="D594" s="577" t="s">
        <v>518</v>
      </c>
      <c r="E594" s="449" t="s">
        <v>93</v>
      </c>
      <c r="F594" s="450">
        <v>7</v>
      </c>
      <c r="G594" s="537"/>
      <c r="H594" s="451">
        <v>0</v>
      </c>
      <c r="I594" s="528"/>
      <c r="J594" s="528"/>
      <c r="K594" s="199"/>
      <c r="L594" s="199"/>
      <c r="M594" s="609" t="s">
        <v>1457</v>
      </c>
      <c r="N594" s="609" t="s">
        <v>280</v>
      </c>
      <c r="O594" s="561" t="s">
        <v>518</v>
      </c>
      <c r="P594" s="609" t="s">
        <v>93</v>
      </c>
      <c r="Q594" s="610">
        <v>7</v>
      </c>
      <c r="R594" s="663">
        <v>65941</v>
      </c>
      <c r="S594" s="612">
        <v>461587</v>
      </c>
      <c r="T594" s="612"/>
      <c r="U594" s="612"/>
      <c r="V594" s="612"/>
      <c r="W594" s="338">
        <f t="shared" si="955"/>
        <v>1</v>
      </c>
      <c r="X594" s="338">
        <f t="shared" si="956"/>
        <v>1</v>
      </c>
      <c r="Y594" s="338">
        <f t="shared" si="957"/>
        <v>1</v>
      </c>
      <c r="Z594" s="338">
        <f t="shared" si="958"/>
        <v>1</v>
      </c>
      <c r="AA594" s="338">
        <f t="shared" si="959"/>
        <v>1</v>
      </c>
      <c r="AB594" s="338">
        <f t="shared" si="962"/>
        <v>1</v>
      </c>
      <c r="AC594" s="341">
        <f t="shared" si="960"/>
        <v>461587</v>
      </c>
      <c r="AD594" s="340">
        <f t="shared" si="961"/>
        <v>0</v>
      </c>
      <c r="AE594" s="207"/>
      <c r="AF594" s="207"/>
      <c r="AG594" s="609" t="s">
        <v>1457</v>
      </c>
      <c r="AH594" s="609" t="s">
        <v>280</v>
      </c>
      <c r="AI594" s="561" t="s">
        <v>518</v>
      </c>
      <c r="AJ594" s="609" t="s">
        <v>93</v>
      </c>
      <c r="AK594" s="610">
        <v>7</v>
      </c>
      <c r="AL594" s="663">
        <v>31149</v>
      </c>
      <c r="AM594" s="612">
        <v>218043</v>
      </c>
      <c r="AN594" s="612"/>
      <c r="AO594" s="612"/>
      <c r="AP594" s="612"/>
      <c r="AQ594" s="338">
        <f t="shared" si="966"/>
        <v>1</v>
      </c>
      <c r="AR594" s="338">
        <f t="shared" si="967"/>
        <v>1</v>
      </c>
      <c r="AS594" s="338">
        <f t="shared" si="968"/>
        <v>1</v>
      </c>
      <c r="AT594" s="338">
        <f t="shared" si="969"/>
        <v>1</v>
      </c>
      <c r="AU594" s="338">
        <f t="shared" si="970"/>
        <v>1</v>
      </c>
      <c r="AV594" s="338">
        <f t="shared" si="963"/>
        <v>1</v>
      </c>
      <c r="AW594" s="341">
        <f t="shared" si="971"/>
        <v>218043</v>
      </c>
      <c r="AX594" s="340">
        <f t="shared" si="972"/>
        <v>0</v>
      </c>
      <c r="BA594" s="609" t="s">
        <v>1457</v>
      </c>
      <c r="BB594" s="609" t="s">
        <v>280</v>
      </c>
      <c r="BC594" s="561" t="s">
        <v>518</v>
      </c>
      <c r="BD594" s="609" t="s">
        <v>93</v>
      </c>
      <c r="BE594" s="610">
        <v>7</v>
      </c>
      <c r="BF594" s="663">
        <v>17795</v>
      </c>
      <c r="BG594" s="612">
        <v>124565</v>
      </c>
      <c r="BH594" s="612"/>
      <c r="BI594" s="612"/>
      <c r="BJ594" s="612"/>
      <c r="BK594" s="338">
        <f t="shared" si="973"/>
        <v>1</v>
      </c>
      <c r="BL594" s="338">
        <f t="shared" si="974"/>
        <v>1</v>
      </c>
      <c r="BM594" s="338">
        <f t="shared" si="975"/>
        <v>1</v>
      </c>
      <c r="BN594" s="338">
        <f t="shared" si="976"/>
        <v>1</v>
      </c>
      <c r="BO594" s="338">
        <f t="shared" si="977"/>
        <v>1</v>
      </c>
      <c r="BP594" s="338">
        <f t="shared" si="964"/>
        <v>1</v>
      </c>
      <c r="BQ594" s="341">
        <f t="shared" si="978"/>
        <v>124565</v>
      </c>
      <c r="BR594" s="340">
        <f t="shared" si="979"/>
        <v>0</v>
      </c>
    </row>
    <row r="595" spans="1:70" s="288" customFormat="1" ht="40.5" customHeight="1" x14ac:dyDescent="0.2">
      <c r="A595" s="215">
        <f t="shared" si="965"/>
        <v>582</v>
      </c>
      <c r="B595" s="449" t="s">
        <v>1458</v>
      </c>
      <c r="C595" s="449" t="s">
        <v>280</v>
      </c>
      <c r="D595" s="577" t="s">
        <v>519</v>
      </c>
      <c r="E595" s="449" t="s">
        <v>93</v>
      </c>
      <c r="F595" s="450">
        <v>5</v>
      </c>
      <c r="G595" s="537"/>
      <c r="H595" s="451">
        <v>0</v>
      </c>
      <c r="I595" s="528"/>
      <c r="J595" s="528"/>
      <c r="K595" s="199"/>
      <c r="L595" s="199"/>
      <c r="M595" s="609" t="s">
        <v>1458</v>
      </c>
      <c r="N595" s="609" t="s">
        <v>280</v>
      </c>
      <c r="O595" s="561" t="s">
        <v>519</v>
      </c>
      <c r="P595" s="609" t="s">
        <v>93</v>
      </c>
      <c r="Q595" s="610">
        <v>5</v>
      </c>
      <c r="R595" s="663">
        <v>90069</v>
      </c>
      <c r="S595" s="612">
        <v>450345</v>
      </c>
      <c r="T595" s="612"/>
      <c r="U595" s="612"/>
      <c r="V595" s="612"/>
      <c r="W595" s="338">
        <f t="shared" si="955"/>
        <v>1</v>
      </c>
      <c r="X595" s="338">
        <f t="shared" si="956"/>
        <v>1</v>
      </c>
      <c r="Y595" s="338">
        <f t="shared" si="957"/>
        <v>1</v>
      </c>
      <c r="Z595" s="338">
        <f t="shared" si="958"/>
        <v>1</v>
      </c>
      <c r="AA595" s="338">
        <f t="shared" si="959"/>
        <v>1</v>
      </c>
      <c r="AB595" s="338">
        <f t="shared" si="962"/>
        <v>1</v>
      </c>
      <c r="AC595" s="341">
        <f t="shared" si="960"/>
        <v>450345</v>
      </c>
      <c r="AD595" s="340">
        <f t="shared" si="961"/>
        <v>0</v>
      </c>
      <c r="AE595" s="207"/>
      <c r="AF595" s="207"/>
      <c r="AG595" s="609" t="s">
        <v>1458</v>
      </c>
      <c r="AH595" s="609" t="s">
        <v>280</v>
      </c>
      <c r="AI595" s="561" t="s">
        <v>519</v>
      </c>
      <c r="AJ595" s="609" t="s">
        <v>93</v>
      </c>
      <c r="AK595" s="610">
        <v>5</v>
      </c>
      <c r="AL595" s="663">
        <v>31610</v>
      </c>
      <c r="AM595" s="612">
        <v>158050</v>
      </c>
      <c r="AN595" s="612"/>
      <c r="AO595" s="612"/>
      <c r="AP595" s="612"/>
      <c r="AQ595" s="338">
        <f t="shared" si="966"/>
        <v>1</v>
      </c>
      <c r="AR595" s="338">
        <f t="shared" si="967"/>
        <v>1</v>
      </c>
      <c r="AS595" s="338">
        <f t="shared" si="968"/>
        <v>1</v>
      </c>
      <c r="AT595" s="338">
        <f t="shared" si="969"/>
        <v>1</v>
      </c>
      <c r="AU595" s="338">
        <f t="shared" si="970"/>
        <v>1</v>
      </c>
      <c r="AV595" s="338">
        <f t="shared" si="963"/>
        <v>1</v>
      </c>
      <c r="AW595" s="341">
        <f t="shared" si="971"/>
        <v>158050</v>
      </c>
      <c r="AX595" s="340">
        <f t="shared" si="972"/>
        <v>0</v>
      </c>
      <c r="BA595" s="609" t="s">
        <v>1458</v>
      </c>
      <c r="BB595" s="609" t="s">
        <v>280</v>
      </c>
      <c r="BC595" s="561" t="s">
        <v>519</v>
      </c>
      <c r="BD595" s="609" t="s">
        <v>93</v>
      </c>
      <c r="BE595" s="610">
        <v>5</v>
      </c>
      <c r="BF595" s="663">
        <v>23423</v>
      </c>
      <c r="BG595" s="612">
        <v>117115</v>
      </c>
      <c r="BH595" s="612"/>
      <c r="BI595" s="612"/>
      <c r="BJ595" s="612"/>
      <c r="BK595" s="338">
        <f t="shared" si="973"/>
        <v>1</v>
      </c>
      <c r="BL595" s="338">
        <f t="shared" si="974"/>
        <v>1</v>
      </c>
      <c r="BM595" s="338">
        <f t="shared" si="975"/>
        <v>1</v>
      </c>
      <c r="BN595" s="338">
        <f t="shared" si="976"/>
        <v>1</v>
      </c>
      <c r="BO595" s="338">
        <f t="shared" si="977"/>
        <v>1</v>
      </c>
      <c r="BP595" s="338">
        <f t="shared" si="964"/>
        <v>1</v>
      </c>
      <c r="BQ595" s="341">
        <f t="shared" si="978"/>
        <v>117115</v>
      </c>
      <c r="BR595" s="340">
        <f t="shared" si="979"/>
        <v>0</v>
      </c>
    </row>
    <row r="596" spans="1:70" s="288" customFormat="1" ht="40.5" customHeight="1" x14ac:dyDescent="0.2">
      <c r="A596" s="215">
        <f t="shared" si="965"/>
        <v>583</v>
      </c>
      <c r="B596" s="449" t="s">
        <v>1459</v>
      </c>
      <c r="C596" s="449" t="s">
        <v>280</v>
      </c>
      <c r="D596" s="577" t="s">
        <v>696</v>
      </c>
      <c r="E596" s="449" t="s">
        <v>93</v>
      </c>
      <c r="F596" s="450">
        <v>2</v>
      </c>
      <c r="G596" s="537"/>
      <c r="H596" s="451">
        <v>0</v>
      </c>
      <c r="I596" s="528"/>
      <c r="J596" s="528"/>
      <c r="K596" s="199"/>
      <c r="L596" s="199"/>
      <c r="M596" s="609" t="s">
        <v>1459</v>
      </c>
      <c r="N596" s="609" t="s">
        <v>280</v>
      </c>
      <c r="O596" s="561" t="s">
        <v>696</v>
      </c>
      <c r="P596" s="609" t="s">
        <v>93</v>
      </c>
      <c r="Q596" s="610">
        <v>2</v>
      </c>
      <c r="R596" s="663">
        <v>9112</v>
      </c>
      <c r="S596" s="612">
        <v>18224</v>
      </c>
      <c r="T596" s="612"/>
      <c r="U596" s="612"/>
      <c r="V596" s="612"/>
      <c r="W596" s="338">
        <f t="shared" ref="W596:W627" si="980">IF(EXACT(VLOOKUP(M596,OFERTA_0,3,FALSE),O596),1,0)</f>
        <v>1</v>
      </c>
      <c r="X596" s="338">
        <f t="shared" ref="X596:X627" si="981">IF(EXACT(VLOOKUP(M596,OFERTA_0,4,FALSE),P596),1,0)</f>
        <v>1</v>
      </c>
      <c r="Y596" s="338">
        <f t="shared" ref="Y596:Y627" si="982">IF(EXACT(VLOOKUP(M596,OFERTA_0,5,FALSE),Q596),1,0)</f>
        <v>1</v>
      </c>
      <c r="Z596" s="338">
        <f t="shared" ref="Z596:Z627" si="983">IF(R596=0,0,1)</f>
        <v>1</v>
      </c>
      <c r="AA596" s="338">
        <f t="shared" ref="AA596:AA627" si="984">IF(S596=0,0,1)</f>
        <v>1</v>
      </c>
      <c r="AB596" s="338">
        <f t="shared" si="962"/>
        <v>1</v>
      </c>
      <c r="AC596" s="341">
        <f t="shared" ref="AC596:AC627" si="985">ROUND(S596,0)</f>
        <v>18224</v>
      </c>
      <c r="AD596" s="340">
        <f t="shared" ref="AD596:AD627" si="986">S596-AC596</f>
        <v>0</v>
      </c>
      <c r="AE596" s="207"/>
      <c r="AF596" s="207"/>
      <c r="AG596" s="609" t="s">
        <v>1459</v>
      </c>
      <c r="AH596" s="609" t="s">
        <v>280</v>
      </c>
      <c r="AI596" s="561" t="s">
        <v>696</v>
      </c>
      <c r="AJ596" s="609" t="s">
        <v>93</v>
      </c>
      <c r="AK596" s="610">
        <v>2</v>
      </c>
      <c r="AL596" s="663">
        <v>6692</v>
      </c>
      <c r="AM596" s="612">
        <v>13384</v>
      </c>
      <c r="AN596" s="612"/>
      <c r="AO596" s="612"/>
      <c r="AP596" s="612"/>
      <c r="AQ596" s="338">
        <f t="shared" si="966"/>
        <v>1</v>
      </c>
      <c r="AR596" s="338">
        <f t="shared" si="967"/>
        <v>1</v>
      </c>
      <c r="AS596" s="338">
        <f t="shared" si="968"/>
        <v>1</v>
      </c>
      <c r="AT596" s="338">
        <f t="shared" si="969"/>
        <v>1</v>
      </c>
      <c r="AU596" s="338">
        <f t="shared" si="970"/>
        <v>1</v>
      </c>
      <c r="AV596" s="338">
        <f t="shared" si="963"/>
        <v>1</v>
      </c>
      <c r="AW596" s="341">
        <f t="shared" si="971"/>
        <v>13384</v>
      </c>
      <c r="AX596" s="340">
        <f t="shared" si="972"/>
        <v>0</v>
      </c>
      <c r="BA596" s="609" t="s">
        <v>1459</v>
      </c>
      <c r="BB596" s="609" t="s">
        <v>280</v>
      </c>
      <c r="BC596" s="561" t="s">
        <v>696</v>
      </c>
      <c r="BD596" s="609" t="s">
        <v>93</v>
      </c>
      <c r="BE596" s="610">
        <v>2</v>
      </c>
      <c r="BF596" s="663">
        <v>11016</v>
      </c>
      <c r="BG596" s="612">
        <v>22032</v>
      </c>
      <c r="BH596" s="612"/>
      <c r="BI596" s="612"/>
      <c r="BJ596" s="612"/>
      <c r="BK596" s="338">
        <f t="shared" si="973"/>
        <v>1</v>
      </c>
      <c r="BL596" s="338">
        <f t="shared" si="974"/>
        <v>1</v>
      </c>
      <c r="BM596" s="338">
        <f t="shared" si="975"/>
        <v>1</v>
      </c>
      <c r="BN596" s="338">
        <f t="shared" si="976"/>
        <v>1</v>
      </c>
      <c r="BO596" s="338">
        <f t="shared" si="977"/>
        <v>1</v>
      </c>
      <c r="BP596" s="338">
        <f t="shared" si="964"/>
        <v>1</v>
      </c>
      <c r="BQ596" s="341">
        <f t="shared" si="978"/>
        <v>22032</v>
      </c>
      <c r="BR596" s="340">
        <f t="shared" si="979"/>
        <v>0</v>
      </c>
    </row>
    <row r="597" spans="1:70" s="288" customFormat="1" ht="40.5" customHeight="1" x14ac:dyDescent="0.2">
      <c r="A597" s="215">
        <f t="shared" si="965"/>
        <v>584</v>
      </c>
      <c r="B597" s="449" t="s">
        <v>1460</v>
      </c>
      <c r="C597" s="449" t="s">
        <v>280</v>
      </c>
      <c r="D597" s="577" t="s">
        <v>520</v>
      </c>
      <c r="E597" s="449" t="s">
        <v>93</v>
      </c>
      <c r="F597" s="450">
        <v>231</v>
      </c>
      <c r="G597" s="537"/>
      <c r="H597" s="451">
        <v>0</v>
      </c>
      <c r="I597" s="528"/>
      <c r="J597" s="528"/>
      <c r="K597" s="199"/>
      <c r="L597" s="199"/>
      <c r="M597" s="609" t="s">
        <v>1460</v>
      </c>
      <c r="N597" s="609" t="s">
        <v>280</v>
      </c>
      <c r="O597" s="561" t="s">
        <v>520</v>
      </c>
      <c r="P597" s="609" t="s">
        <v>93</v>
      </c>
      <c r="Q597" s="610">
        <v>231</v>
      </c>
      <c r="R597" s="663">
        <v>7819</v>
      </c>
      <c r="S597" s="612">
        <v>1806189</v>
      </c>
      <c r="T597" s="612"/>
      <c r="U597" s="612"/>
      <c r="V597" s="612"/>
      <c r="W597" s="338">
        <f t="shared" si="980"/>
        <v>1</v>
      </c>
      <c r="X597" s="338">
        <f t="shared" si="981"/>
        <v>1</v>
      </c>
      <c r="Y597" s="338">
        <f t="shared" si="982"/>
        <v>1</v>
      </c>
      <c r="Z597" s="338">
        <f t="shared" si="983"/>
        <v>1</v>
      </c>
      <c r="AA597" s="338">
        <f t="shared" si="984"/>
        <v>1</v>
      </c>
      <c r="AB597" s="338">
        <f t="shared" si="962"/>
        <v>1</v>
      </c>
      <c r="AC597" s="341">
        <f t="shared" si="985"/>
        <v>1806189</v>
      </c>
      <c r="AD597" s="340">
        <f t="shared" si="986"/>
        <v>0</v>
      </c>
      <c r="AE597" s="207"/>
      <c r="AF597" s="207"/>
      <c r="AG597" s="609" t="s">
        <v>1460</v>
      </c>
      <c r="AH597" s="609" t="s">
        <v>280</v>
      </c>
      <c r="AI597" s="561" t="s">
        <v>520</v>
      </c>
      <c r="AJ597" s="609" t="s">
        <v>93</v>
      </c>
      <c r="AK597" s="610">
        <v>231</v>
      </c>
      <c r="AL597" s="663">
        <v>3462</v>
      </c>
      <c r="AM597" s="612">
        <v>799722</v>
      </c>
      <c r="AN597" s="612"/>
      <c r="AO597" s="612"/>
      <c r="AP597" s="612"/>
      <c r="AQ597" s="338">
        <f t="shared" si="966"/>
        <v>1</v>
      </c>
      <c r="AR597" s="338">
        <f t="shared" si="967"/>
        <v>1</v>
      </c>
      <c r="AS597" s="338">
        <f t="shared" si="968"/>
        <v>1</v>
      </c>
      <c r="AT597" s="338">
        <f t="shared" si="969"/>
        <v>1</v>
      </c>
      <c r="AU597" s="338">
        <f t="shared" si="970"/>
        <v>1</v>
      </c>
      <c r="AV597" s="338">
        <f t="shared" si="963"/>
        <v>1</v>
      </c>
      <c r="AW597" s="341">
        <f t="shared" si="971"/>
        <v>799722</v>
      </c>
      <c r="AX597" s="340">
        <f t="shared" si="972"/>
        <v>0</v>
      </c>
      <c r="BA597" s="609" t="s">
        <v>1460</v>
      </c>
      <c r="BB597" s="609" t="s">
        <v>280</v>
      </c>
      <c r="BC597" s="561" t="s">
        <v>520</v>
      </c>
      <c r="BD597" s="609" t="s">
        <v>93</v>
      </c>
      <c r="BE597" s="610">
        <v>231</v>
      </c>
      <c r="BF597" s="663">
        <v>3900</v>
      </c>
      <c r="BG597" s="612">
        <v>900900</v>
      </c>
      <c r="BH597" s="612"/>
      <c r="BI597" s="612"/>
      <c r="BJ597" s="612"/>
      <c r="BK597" s="338">
        <f t="shared" si="973"/>
        <v>1</v>
      </c>
      <c r="BL597" s="338">
        <f t="shared" si="974"/>
        <v>1</v>
      </c>
      <c r="BM597" s="338">
        <f t="shared" si="975"/>
        <v>1</v>
      </c>
      <c r="BN597" s="338">
        <f t="shared" si="976"/>
        <v>1</v>
      </c>
      <c r="BO597" s="338">
        <f t="shared" si="977"/>
        <v>1</v>
      </c>
      <c r="BP597" s="338">
        <f t="shared" si="964"/>
        <v>1</v>
      </c>
      <c r="BQ597" s="341">
        <f t="shared" si="978"/>
        <v>900900</v>
      </c>
      <c r="BR597" s="340">
        <f t="shared" si="979"/>
        <v>0</v>
      </c>
    </row>
    <row r="598" spans="1:70" s="288" customFormat="1" ht="40.5" customHeight="1" x14ac:dyDescent="0.2">
      <c r="A598" s="215">
        <f t="shared" si="965"/>
        <v>585</v>
      </c>
      <c r="B598" s="449" t="s">
        <v>1461</v>
      </c>
      <c r="C598" s="449" t="s">
        <v>280</v>
      </c>
      <c r="D598" s="577" t="s">
        <v>697</v>
      </c>
      <c r="E598" s="449" t="s">
        <v>93</v>
      </c>
      <c r="F598" s="450">
        <v>2</v>
      </c>
      <c r="G598" s="537"/>
      <c r="H598" s="451">
        <v>0</v>
      </c>
      <c r="I598" s="528"/>
      <c r="J598" s="528"/>
      <c r="K598" s="199"/>
      <c r="L598" s="199"/>
      <c r="M598" s="609" t="s">
        <v>1461</v>
      </c>
      <c r="N598" s="609" t="s">
        <v>280</v>
      </c>
      <c r="O598" s="561" t="s">
        <v>697</v>
      </c>
      <c r="P598" s="609" t="s">
        <v>93</v>
      </c>
      <c r="Q598" s="610">
        <v>2</v>
      </c>
      <c r="R598" s="663">
        <v>779455</v>
      </c>
      <c r="S598" s="612">
        <v>1558910</v>
      </c>
      <c r="T598" s="612"/>
      <c r="U598" s="612"/>
      <c r="V598" s="612"/>
      <c r="W598" s="338">
        <f t="shared" si="980"/>
        <v>1</v>
      </c>
      <c r="X598" s="338">
        <f t="shared" si="981"/>
        <v>1</v>
      </c>
      <c r="Y598" s="338">
        <f t="shared" si="982"/>
        <v>1</v>
      </c>
      <c r="Z598" s="338">
        <f t="shared" si="983"/>
        <v>1</v>
      </c>
      <c r="AA598" s="338">
        <f t="shared" si="984"/>
        <v>1</v>
      </c>
      <c r="AB598" s="338">
        <f t="shared" si="962"/>
        <v>1</v>
      </c>
      <c r="AC598" s="341">
        <f t="shared" si="985"/>
        <v>1558910</v>
      </c>
      <c r="AD598" s="340">
        <f t="shared" si="986"/>
        <v>0</v>
      </c>
      <c r="AE598" s="207"/>
      <c r="AF598" s="207"/>
      <c r="AG598" s="609" t="s">
        <v>1461</v>
      </c>
      <c r="AH598" s="609" t="s">
        <v>280</v>
      </c>
      <c r="AI598" s="561" t="s">
        <v>697</v>
      </c>
      <c r="AJ598" s="609" t="s">
        <v>93</v>
      </c>
      <c r="AK598" s="610">
        <v>2</v>
      </c>
      <c r="AL598" s="663">
        <v>717871</v>
      </c>
      <c r="AM598" s="612">
        <v>1435742</v>
      </c>
      <c r="AN598" s="612"/>
      <c r="AO598" s="612"/>
      <c r="AP598" s="612"/>
      <c r="AQ598" s="338">
        <f t="shared" si="966"/>
        <v>1</v>
      </c>
      <c r="AR598" s="338">
        <f t="shared" si="967"/>
        <v>1</v>
      </c>
      <c r="AS598" s="338">
        <f t="shared" si="968"/>
        <v>1</v>
      </c>
      <c r="AT598" s="338">
        <f t="shared" si="969"/>
        <v>1</v>
      </c>
      <c r="AU598" s="338">
        <f t="shared" si="970"/>
        <v>1</v>
      </c>
      <c r="AV598" s="338">
        <f t="shared" si="963"/>
        <v>1</v>
      </c>
      <c r="AW598" s="341">
        <f t="shared" si="971"/>
        <v>1435742</v>
      </c>
      <c r="AX598" s="340">
        <f t="shared" si="972"/>
        <v>0</v>
      </c>
      <c r="BA598" s="609" t="s">
        <v>1461</v>
      </c>
      <c r="BB598" s="609" t="s">
        <v>280</v>
      </c>
      <c r="BC598" s="561" t="s">
        <v>697</v>
      </c>
      <c r="BD598" s="609" t="s">
        <v>93</v>
      </c>
      <c r="BE598" s="610">
        <v>2</v>
      </c>
      <c r="BF598" s="663">
        <v>1006134</v>
      </c>
      <c r="BG598" s="612">
        <v>2012268</v>
      </c>
      <c r="BH598" s="612"/>
      <c r="BI598" s="612"/>
      <c r="BJ598" s="612"/>
      <c r="BK598" s="338">
        <f t="shared" si="973"/>
        <v>1</v>
      </c>
      <c r="BL598" s="338">
        <f t="shared" si="974"/>
        <v>1</v>
      </c>
      <c r="BM598" s="338">
        <f t="shared" si="975"/>
        <v>1</v>
      </c>
      <c r="BN598" s="338">
        <f t="shared" si="976"/>
        <v>1</v>
      </c>
      <c r="BO598" s="338">
        <f t="shared" si="977"/>
        <v>1</v>
      </c>
      <c r="BP598" s="338">
        <f t="shared" si="964"/>
        <v>1</v>
      </c>
      <c r="BQ598" s="341">
        <f t="shared" si="978"/>
        <v>2012268</v>
      </c>
      <c r="BR598" s="340">
        <f t="shared" si="979"/>
        <v>0</v>
      </c>
    </row>
    <row r="599" spans="1:70" s="288" customFormat="1" ht="31.5" x14ac:dyDescent="0.2">
      <c r="A599" s="215">
        <f t="shared" si="965"/>
        <v>586</v>
      </c>
      <c r="B599" s="449" t="s">
        <v>1462</v>
      </c>
      <c r="C599" s="449" t="s">
        <v>280</v>
      </c>
      <c r="D599" s="577" t="s">
        <v>698</v>
      </c>
      <c r="E599" s="449" t="s">
        <v>93</v>
      </c>
      <c r="F599" s="450">
        <v>4</v>
      </c>
      <c r="G599" s="537"/>
      <c r="H599" s="451">
        <v>0</v>
      </c>
      <c r="I599" s="528"/>
      <c r="J599" s="528"/>
      <c r="K599" s="199"/>
      <c r="L599" s="199"/>
      <c r="M599" s="609" t="s">
        <v>1462</v>
      </c>
      <c r="N599" s="609" t="s">
        <v>280</v>
      </c>
      <c r="O599" s="561" t="s">
        <v>698</v>
      </c>
      <c r="P599" s="609" t="s">
        <v>93</v>
      </c>
      <c r="Q599" s="610">
        <v>4</v>
      </c>
      <c r="R599" s="663">
        <v>379801</v>
      </c>
      <c r="S599" s="612">
        <v>1519204</v>
      </c>
      <c r="T599" s="612"/>
      <c r="U599" s="612"/>
      <c r="V599" s="612"/>
      <c r="W599" s="338">
        <f t="shared" si="980"/>
        <v>1</v>
      </c>
      <c r="X599" s="338">
        <f t="shared" si="981"/>
        <v>1</v>
      </c>
      <c r="Y599" s="338">
        <f t="shared" si="982"/>
        <v>1</v>
      </c>
      <c r="Z599" s="338">
        <f t="shared" si="983"/>
        <v>1</v>
      </c>
      <c r="AA599" s="338">
        <f t="shared" si="984"/>
        <v>1</v>
      </c>
      <c r="AB599" s="338">
        <f t="shared" si="962"/>
        <v>1</v>
      </c>
      <c r="AC599" s="341">
        <f t="shared" si="985"/>
        <v>1519204</v>
      </c>
      <c r="AD599" s="340">
        <f t="shared" si="986"/>
        <v>0</v>
      </c>
      <c r="AE599" s="207"/>
      <c r="AF599" s="207"/>
      <c r="AG599" s="609" t="s">
        <v>1462</v>
      </c>
      <c r="AH599" s="609" t="s">
        <v>280</v>
      </c>
      <c r="AI599" s="561" t="s">
        <v>698</v>
      </c>
      <c r="AJ599" s="609" t="s">
        <v>93</v>
      </c>
      <c r="AK599" s="610">
        <v>4</v>
      </c>
      <c r="AL599" s="663">
        <v>546551</v>
      </c>
      <c r="AM599" s="612">
        <v>2186204</v>
      </c>
      <c r="AN599" s="612"/>
      <c r="AO599" s="612"/>
      <c r="AP599" s="612"/>
      <c r="AQ599" s="338">
        <f t="shared" si="966"/>
        <v>1</v>
      </c>
      <c r="AR599" s="338">
        <f t="shared" si="967"/>
        <v>1</v>
      </c>
      <c r="AS599" s="338">
        <f t="shared" si="968"/>
        <v>1</v>
      </c>
      <c r="AT599" s="338">
        <f t="shared" si="969"/>
        <v>1</v>
      </c>
      <c r="AU599" s="338">
        <f t="shared" si="970"/>
        <v>1</v>
      </c>
      <c r="AV599" s="338">
        <f t="shared" si="963"/>
        <v>1</v>
      </c>
      <c r="AW599" s="341">
        <f t="shared" si="971"/>
        <v>2186204</v>
      </c>
      <c r="AX599" s="340">
        <f t="shared" si="972"/>
        <v>0</v>
      </c>
      <c r="BA599" s="609" t="s">
        <v>1462</v>
      </c>
      <c r="BB599" s="609" t="s">
        <v>280</v>
      </c>
      <c r="BC599" s="561" t="s">
        <v>698</v>
      </c>
      <c r="BD599" s="609" t="s">
        <v>93</v>
      </c>
      <c r="BE599" s="610">
        <v>4</v>
      </c>
      <c r="BF599" s="663">
        <v>334996</v>
      </c>
      <c r="BG599" s="612">
        <v>1339984</v>
      </c>
      <c r="BH599" s="612"/>
      <c r="BI599" s="612"/>
      <c r="BJ599" s="612"/>
      <c r="BK599" s="338">
        <f t="shared" si="973"/>
        <v>1</v>
      </c>
      <c r="BL599" s="338">
        <f t="shared" si="974"/>
        <v>1</v>
      </c>
      <c r="BM599" s="338">
        <f t="shared" si="975"/>
        <v>1</v>
      </c>
      <c r="BN599" s="338">
        <f t="shared" si="976"/>
        <v>1</v>
      </c>
      <c r="BO599" s="338">
        <f t="shared" si="977"/>
        <v>1</v>
      </c>
      <c r="BP599" s="338">
        <f t="shared" si="964"/>
        <v>1</v>
      </c>
      <c r="BQ599" s="341">
        <f t="shared" si="978"/>
        <v>1339984</v>
      </c>
      <c r="BR599" s="340">
        <f t="shared" si="979"/>
        <v>0</v>
      </c>
    </row>
    <row r="600" spans="1:70" s="288" customFormat="1" ht="40.5" customHeight="1" x14ac:dyDescent="0.2">
      <c r="A600" s="215">
        <f t="shared" si="965"/>
        <v>587</v>
      </c>
      <c r="B600" s="449" t="s">
        <v>1463</v>
      </c>
      <c r="C600" s="449" t="s">
        <v>275</v>
      </c>
      <c r="D600" s="577" t="s">
        <v>699</v>
      </c>
      <c r="E600" s="449" t="s">
        <v>93</v>
      </c>
      <c r="F600" s="450">
        <v>2</v>
      </c>
      <c r="G600" s="537"/>
      <c r="H600" s="451">
        <v>0</v>
      </c>
      <c r="I600" s="528"/>
      <c r="J600" s="528"/>
      <c r="K600" s="199"/>
      <c r="L600" s="199"/>
      <c r="M600" s="609" t="s">
        <v>1463</v>
      </c>
      <c r="N600" s="609" t="s">
        <v>275</v>
      </c>
      <c r="O600" s="561" t="s">
        <v>699</v>
      </c>
      <c r="P600" s="609" t="s">
        <v>93</v>
      </c>
      <c r="Q600" s="610">
        <v>2</v>
      </c>
      <c r="R600" s="663">
        <v>918416</v>
      </c>
      <c r="S600" s="612">
        <v>1836832</v>
      </c>
      <c r="T600" s="612"/>
      <c r="U600" s="612"/>
      <c r="V600" s="612"/>
      <c r="W600" s="338">
        <f t="shared" si="980"/>
        <v>1</v>
      </c>
      <c r="X600" s="338">
        <f t="shared" si="981"/>
        <v>1</v>
      </c>
      <c r="Y600" s="338">
        <f t="shared" si="982"/>
        <v>1</v>
      </c>
      <c r="Z600" s="338">
        <f t="shared" si="983"/>
        <v>1</v>
      </c>
      <c r="AA600" s="338">
        <f t="shared" si="984"/>
        <v>1</v>
      </c>
      <c r="AB600" s="338">
        <f t="shared" si="962"/>
        <v>1</v>
      </c>
      <c r="AC600" s="341">
        <f t="shared" si="985"/>
        <v>1836832</v>
      </c>
      <c r="AD600" s="340">
        <f t="shared" si="986"/>
        <v>0</v>
      </c>
      <c r="AE600" s="207"/>
      <c r="AF600" s="207"/>
      <c r="AG600" s="609" t="s">
        <v>1463</v>
      </c>
      <c r="AH600" s="609" t="s">
        <v>275</v>
      </c>
      <c r="AI600" s="561" t="s">
        <v>699</v>
      </c>
      <c r="AJ600" s="609" t="s">
        <v>93</v>
      </c>
      <c r="AK600" s="610">
        <v>2</v>
      </c>
      <c r="AL600" s="663">
        <v>576086</v>
      </c>
      <c r="AM600" s="612">
        <v>1152172</v>
      </c>
      <c r="AN600" s="612"/>
      <c r="AO600" s="612"/>
      <c r="AP600" s="612"/>
      <c r="AQ600" s="338">
        <f t="shared" si="966"/>
        <v>1</v>
      </c>
      <c r="AR600" s="338">
        <f t="shared" si="967"/>
        <v>1</v>
      </c>
      <c r="AS600" s="338">
        <f t="shared" si="968"/>
        <v>1</v>
      </c>
      <c r="AT600" s="338">
        <f t="shared" si="969"/>
        <v>1</v>
      </c>
      <c r="AU600" s="338">
        <f t="shared" si="970"/>
        <v>1</v>
      </c>
      <c r="AV600" s="338">
        <f t="shared" si="963"/>
        <v>1</v>
      </c>
      <c r="AW600" s="341">
        <f t="shared" si="971"/>
        <v>1152172</v>
      </c>
      <c r="AX600" s="340">
        <f t="shared" si="972"/>
        <v>0</v>
      </c>
      <c r="BA600" s="609" t="s">
        <v>1463</v>
      </c>
      <c r="BB600" s="609" t="s">
        <v>275</v>
      </c>
      <c r="BC600" s="561" t="s">
        <v>699</v>
      </c>
      <c r="BD600" s="609" t="s">
        <v>93</v>
      </c>
      <c r="BE600" s="610">
        <v>2</v>
      </c>
      <c r="BF600" s="663">
        <v>598752</v>
      </c>
      <c r="BG600" s="612">
        <v>1197504</v>
      </c>
      <c r="BH600" s="612"/>
      <c r="BI600" s="612"/>
      <c r="BJ600" s="612"/>
      <c r="BK600" s="338">
        <f t="shared" si="973"/>
        <v>1</v>
      </c>
      <c r="BL600" s="338">
        <f t="shared" si="974"/>
        <v>1</v>
      </c>
      <c r="BM600" s="338">
        <f t="shared" si="975"/>
        <v>1</v>
      </c>
      <c r="BN600" s="338">
        <f t="shared" si="976"/>
        <v>1</v>
      </c>
      <c r="BO600" s="338">
        <f t="shared" si="977"/>
        <v>1</v>
      </c>
      <c r="BP600" s="338">
        <f t="shared" si="964"/>
        <v>1</v>
      </c>
      <c r="BQ600" s="341">
        <f t="shared" si="978"/>
        <v>1197504</v>
      </c>
      <c r="BR600" s="340">
        <f t="shared" si="979"/>
        <v>0</v>
      </c>
    </row>
    <row r="601" spans="1:70" s="288" customFormat="1" ht="48.75" customHeight="1" x14ac:dyDescent="0.2">
      <c r="A601" s="215">
        <f t="shared" si="965"/>
        <v>588</v>
      </c>
      <c r="B601" s="449" t="s">
        <v>1464</v>
      </c>
      <c r="C601" s="449" t="s">
        <v>280</v>
      </c>
      <c r="D601" s="577" t="s">
        <v>700</v>
      </c>
      <c r="E601" s="449" t="s">
        <v>93</v>
      </c>
      <c r="F601" s="450">
        <v>1</v>
      </c>
      <c r="G601" s="537"/>
      <c r="H601" s="451">
        <v>0</v>
      </c>
      <c r="I601" s="528"/>
      <c r="J601" s="528"/>
      <c r="K601" s="199"/>
      <c r="L601" s="199"/>
      <c r="M601" s="609" t="s">
        <v>1464</v>
      </c>
      <c r="N601" s="609" t="s">
        <v>280</v>
      </c>
      <c r="O601" s="561" t="s">
        <v>700</v>
      </c>
      <c r="P601" s="609" t="s">
        <v>93</v>
      </c>
      <c r="Q601" s="610">
        <v>1</v>
      </c>
      <c r="R601" s="663">
        <v>143098</v>
      </c>
      <c r="S601" s="612">
        <v>143098</v>
      </c>
      <c r="T601" s="612"/>
      <c r="U601" s="612"/>
      <c r="V601" s="612"/>
      <c r="W601" s="338">
        <f t="shared" si="980"/>
        <v>1</v>
      </c>
      <c r="X601" s="338">
        <f t="shared" si="981"/>
        <v>1</v>
      </c>
      <c r="Y601" s="338">
        <f t="shared" si="982"/>
        <v>1</v>
      </c>
      <c r="Z601" s="338">
        <f t="shared" si="983"/>
        <v>1</v>
      </c>
      <c r="AA601" s="338">
        <f t="shared" si="984"/>
        <v>1</v>
      </c>
      <c r="AB601" s="338">
        <f t="shared" si="962"/>
        <v>1</v>
      </c>
      <c r="AC601" s="341">
        <f t="shared" si="985"/>
        <v>143098</v>
      </c>
      <c r="AD601" s="340">
        <f t="shared" si="986"/>
        <v>0</v>
      </c>
      <c r="AE601" s="207"/>
      <c r="AF601" s="207"/>
      <c r="AG601" s="609" t="s">
        <v>1464</v>
      </c>
      <c r="AH601" s="609" t="s">
        <v>280</v>
      </c>
      <c r="AI601" s="561" t="s">
        <v>700</v>
      </c>
      <c r="AJ601" s="609" t="s">
        <v>93</v>
      </c>
      <c r="AK601" s="610">
        <v>1</v>
      </c>
      <c r="AL601" s="663">
        <v>396921</v>
      </c>
      <c r="AM601" s="612">
        <v>396921</v>
      </c>
      <c r="AN601" s="612"/>
      <c r="AO601" s="612"/>
      <c r="AP601" s="612"/>
      <c r="AQ601" s="338">
        <f t="shared" si="966"/>
        <v>1</v>
      </c>
      <c r="AR601" s="338">
        <f t="shared" si="967"/>
        <v>1</v>
      </c>
      <c r="AS601" s="338">
        <f t="shared" si="968"/>
        <v>1</v>
      </c>
      <c r="AT601" s="338">
        <f t="shared" si="969"/>
        <v>1</v>
      </c>
      <c r="AU601" s="338">
        <f t="shared" si="970"/>
        <v>1</v>
      </c>
      <c r="AV601" s="338">
        <f t="shared" si="963"/>
        <v>1</v>
      </c>
      <c r="AW601" s="341">
        <f t="shared" si="971"/>
        <v>396921</v>
      </c>
      <c r="AX601" s="340">
        <f t="shared" si="972"/>
        <v>0</v>
      </c>
      <c r="BA601" s="609" t="s">
        <v>1464</v>
      </c>
      <c r="BB601" s="609" t="s">
        <v>280</v>
      </c>
      <c r="BC601" s="561" t="s">
        <v>700</v>
      </c>
      <c r="BD601" s="609" t="s">
        <v>93</v>
      </c>
      <c r="BE601" s="610">
        <v>1</v>
      </c>
      <c r="BF601" s="663">
        <v>272060</v>
      </c>
      <c r="BG601" s="612">
        <v>272060</v>
      </c>
      <c r="BH601" s="612"/>
      <c r="BI601" s="612"/>
      <c r="BJ601" s="612"/>
      <c r="BK601" s="338">
        <f t="shared" si="973"/>
        <v>1</v>
      </c>
      <c r="BL601" s="338">
        <f t="shared" si="974"/>
        <v>1</v>
      </c>
      <c r="BM601" s="338">
        <f t="shared" si="975"/>
        <v>1</v>
      </c>
      <c r="BN601" s="338">
        <f t="shared" si="976"/>
        <v>1</v>
      </c>
      <c r="BO601" s="338">
        <f t="shared" si="977"/>
        <v>1</v>
      </c>
      <c r="BP601" s="338">
        <f t="shared" si="964"/>
        <v>1</v>
      </c>
      <c r="BQ601" s="341">
        <f t="shared" si="978"/>
        <v>272060</v>
      </c>
      <c r="BR601" s="340">
        <f t="shared" si="979"/>
        <v>0</v>
      </c>
    </row>
    <row r="602" spans="1:70" s="288" customFormat="1" ht="58.5" customHeight="1" x14ac:dyDescent="0.2">
      <c r="A602" s="215">
        <f t="shared" si="965"/>
        <v>589</v>
      </c>
      <c r="B602" s="449" t="s">
        <v>1465</v>
      </c>
      <c r="C602" s="449" t="s">
        <v>280</v>
      </c>
      <c r="D602" s="577" t="s">
        <v>521</v>
      </c>
      <c r="E602" s="449" t="s">
        <v>93</v>
      </c>
      <c r="F602" s="450">
        <v>1</v>
      </c>
      <c r="G602" s="537"/>
      <c r="H602" s="451">
        <v>0</v>
      </c>
      <c r="I602" s="528"/>
      <c r="J602" s="528"/>
      <c r="K602" s="199"/>
      <c r="L602" s="199"/>
      <c r="M602" s="609" t="s">
        <v>1465</v>
      </c>
      <c r="N602" s="609" t="s">
        <v>280</v>
      </c>
      <c r="O602" s="561" t="s">
        <v>521</v>
      </c>
      <c r="P602" s="609" t="s">
        <v>93</v>
      </c>
      <c r="Q602" s="610">
        <v>1</v>
      </c>
      <c r="R602" s="663">
        <v>121664</v>
      </c>
      <c r="S602" s="612">
        <v>121664</v>
      </c>
      <c r="T602" s="612"/>
      <c r="U602" s="612"/>
      <c r="V602" s="612"/>
      <c r="W602" s="338">
        <f t="shared" si="980"/>
        <v>1</v>
      </c>
      <c r="X602" s="338">
        <f t="shared" si="981"/>
        <v>1</v>
      </c>
      <c r="Y602" s="338">
        <f t="shared" si="982"/>
        <v>1</v>
      </c>
      <c r="Z602" s="338">
        <f t="shared" si="983"/>
        <v>1</v>
      </c>
      <c r="AA602" s="338">
        <f t="shared" si="984"/>
        <v>1</v>
      </c>
      <c r="AB602" s="338">
        <f t="shared" si="962"/>
        <v>1</v>
      </c>
      <c r="AC602" s="341">
        <f t="shared" si="985"/>
        <v>121664</v>
      </c>
      <c r="AD602" s="340">
        <f t="shared" si="986"/>
        <v>0</v>
      </c>
      <c r="AE602" s="207"/>
      <c r="AF602" s="207"/>
      <c r="AG602" s="609" t="s">
        <v>1465</v>
      </c>
      <c r="AH602" s="609" t="s">
        <v>280</v>
      </c>
      <c r="AI602" s="561" t="s">
        <v>521</v>
      </c>
      <c r="AJ602" s="609" t="s">
        <v>93</v>
      </c>
      <c r="AK602" s="610">
        <v>1</v>
      </c>
      <c r="AL602" s="663">
        <v>181156</v>
      </c>
      <c r="AM602" s="612">
        <v>181156</v>
      </c>
      <c r="AN602" s="612"/>
      <c r="AO602" s="612"/>
      <c r="AP602" s="612"/>
      <c r="AQ602" s="338">
        <f t="shared" si="966"/>
        <v>1</v>
      </c>
      <c r="AR602" s="338">
        <f t="shared" si="967"/>
        <v>1</v>
      </c>
      <c r="AS602" s="338">
        <f t="shared" si="968"/>
        <v>1</v>
      </c>
      <c r="AT602" s="338">
        <f t="shared" si="969"/>
        <v>1</v>
      </c>
      <c r="AU602" s="338">
        <f t="shared" si="970"/>
        <v>1</v>
      </c>
      <c r="AV602" s="338">
        <f t="shared" si="963"/>
        <v>1</v>
      </c>
      <c r="AW602" s="341">
        <f t="shared" si="971"/>
        <v>181156</v>
      </c>
      <c r="AX602" s="340">
        <f t="shared" si="972"/>
        <v>0</v>
      </c>
      <c r="BA602" s="609" t="s">
        <v>1465</v>
      </c>
      <c r="BB602" s="609" t="s">
        <v>280</v>
      </c>
      <c r="BC602" s="561" t="s">
        <v>521</v>
      </c>
      <c r="BD602" s="609" t="s">
        <v>93</v>
      </c>
      <c r="BE602" s="610">
        <v>1</v>
      </c>
      <c r="BF602" s="663">
        <v>146003</v>
      </c>
      <c r="BG602" s="612">
        <v>146003</v>
      </c>
      <c r="BH602" s="612"/>
      <c r="BI602" s="612"/>
      <c r="BJ602" s="612"/>
      <c r="BK602" s="338">
        <f t="shared" si="973"/>
        <v>1</v>
      </c>
      <c r="BL602" s="338">
        <f t="shared" si="974"/>
        <v>1</v>
      </c>
      <c r="BM602" s="338">
        <f t="shared" si="975"/>
        <v>1</v>
      </c>
      <c r="BN602" s="338">
        <f t="shared" si="976"/>
        <v>1</v>
      </c>
      <c r="BO602" s="338">
        <f t="shared" si="977"/>
        <v>1</v>
      </c>
      <c r="BP602" s="338">
        <f t="shared" si="964"/>
        <v>1</v>
      </c>
      <c r="BQ602" s="341">
        <f t="shared" si="978"/>
        <v>146003</v>
      </c>
      <c r="BR602" s="340">
        <f t="shared" si="979"/>
        <v>0</v>
      </c>
    </row>
    <row r="603" spans="1:70" s="288" customFormat="1" ht="58.5" customHeight="1" x14ac:dyDescent="0.2">
      <c r="A603" s="215">
        <f t="shared" si="965"/>
        <v>590</v>
      </c>
      <c r="B603" s="449" t="s">
        <v>1466</v>
      </c>
      <c r="C603" s="449" t="s">
        <v>280</v>
      </c>
      <c r="D603" s="577" t="s">
        <v>522</v>
      </c>
      <c r="E603" s="449" t="s">
        <v>93</v>
      </c>
      <c r="F603" s="450">
        <v>6</v>
      </c>
      <c r="G603" s="537"/>
      <c r="H603" s="451">
        <v>0</v>
      </c>
      <c r="I603" s="528"/>
      <c r="J603" s="528"/>
      <c r="K603" s="199"/>
      <c r="L603" s="199"/>
      <c r="M603" s="609" t="s">
        <v>1466</v>
      </c>
      <c r="N603" s="609" t="s">
        <v>280</v>
      </c>
      <c r="O603" s="561" t="s">
        <v>522</v>
      </c>
      <c r="P603" s="609" t="s">
        <v>93</v>
      </c>
      <c r="Q603" s="610">
        <v>6</v>
      </c>
      <c r="R603" s="663">
        <v>102619</v>
      </c>
      <c r="S603" s="612">
        <v>615714</v>
      </c>
      <c r="T603" s="612"/>
      <c r="U603" s="612"/>
      <c r="V603" s="612"/>
      <c r="W603" s="338">
        <f t="shared" si="980"/>
        <v>1</v>
      </c>
      <c r="X603" s="338">
        <f t="shared" si="981"/>
        <v>1</v>
      </c>
      <c r="Y603" s="338">
        <f t="shared" si="982"/>
        <v>1</v>
      </c>
      <c r="Z603" s="338">
        <f t="shared" si="983"/>
        <v>1</v>
      </c>
      <c r="AA603" s="338">
        <f t="shared" si="984"/>
        <v>1</v>
      </c>
      <c r="AB603" s="338">
        <f t="shared" si="962"/>
        <v>1</v>
      </c>
      <c r="AC603" s="341">
        <f t="shared" si="985"/>
        <v>615714</v>
      </c>
      <c r="AD603" s="340">
        <f t="shared" si="986"/>
        <v>0</v>
      </c>
      <c r="AE603" s="207"/>
      <c r="AF603" s="207"/>
      <c r="AG603" s="609" t="s">
        <v>1466</v>
      </c>
      <c r="AH603" s="609" t="s">
        <v>280</v>
      </c>
      <c r="AI603" s="561" t="s">
        <v>522</v>
      </c>
      <c r="AJ603" s="609" t="s">
        <v>93</v>
      </c>
      <c r="AK603" s="610">
        <v>6</v>
      </c>
      <c r="AL603" s="663">
        <v>195576</v>
      </c>
      <c r="AM603" s="612">
        <v>1173456</v>
      </c>
      <c r="AN603" s="612"/>
      <c r="AO603" s="612"/>
      <c r="AP603" s="612"/>
      <c r="AQ603" s="338">
        <f t="shared" si="966"/>
        <v>1</v>
      </c>
      <c r="AR603" s="338">
        <f t="shared" si="967"/>
        <v>1</v>
      </c>
      <c r="AS603" s="338">
        <f t="shared" si="968"/>
        <v>1</v>
      </c>
      <c r="AT603" s="338">
        <f t="shared" si="969"/>
        <v>1</v>
      </c>
      <c r="AU603" s="338">
        <f t="shared" si="970"/>
        <v>1</v>
      </c>
      <c r="AV603" s="338">
        <f t="shared" si="963"/>
        <v>1</v>
      </c>
      <c r="AW603" s="341">
        <f t="shared" si="971"/>
        <v>1173456</v>
      </c>
      <c r="AX603" s="340">
        <f t="shared" si="972"/>
        <v>0</v>
      </c>
      <c r="BA603" s="609" t="s">
        <v>1466</v>
      </c>
      <c r="BB603" s="609" t="s">
        <v>280</v>
      </c>
      <c r="BC603" s="561" t="s">
        <v>522</v>
      </c>
      <c r="BD603" s="609" t="s">
        <v>93</v>
      </c>
      <c r="BE603" s="610">
        <v>6</v>
      </c>
      <c r="BF603" s="663">
        <v>148372</v>
      </c>
      <c r="BG603" s="612">
        <v>890232</v>
      </c>
      <c r="BH603" s="612"/>
      <c r="BI603" s="612"/>
      <c r="BJ603" s="612"/>
      <c r="BK603" s="338">
        <f t="shared" si="973"/>
        <v>1</v>
      </c>
      <c r="BL603" s="338">
        <f t="shared" si="974"/>
        <v>1</v>
      </c>
      <c r="BM603" s="338">
        <f t="shared" si="975"/>
        <v>1</v>
      </c>
      <c r="BN603" s="338">
        <f t="shared" si="976"/>
        <v>1</v>
      </c>
      <c r="BO603" s="338">
        <f t="shared" si="977"/>
        <v>1</v>
      </c>
      <c r="BP603" s="338">
        <f t="shared" si="964"/>
        <v>1</v>
      </c>
      <c r="BQ603" s="341">
        <f t="shared" si="978"/>
        <v>890232</v>
      </c>
      <c r="BR603" s="340">
        <f t="shared" si="979"/>
        <v>0</v>
      </c>
    </row>
    <row r="604" spans="1:70" s="288" customFormat="1" ht="58.5" customHeight="1" x14ac:dyDescent="0.2">
      <c r="A604" s="215">
        <f t="shared" si="965"/>
        <v>591</v>
      </c>
      <c r="B604" s="449" t="s">
        <v>1467</v>
      </c>
      <c r="C604" s="449" t="s">
        <v>280</v>
      </c>
      <c r="D604" s="577" t="s">
        <v>523</v>
      </c>
      <c r="E604" s="449" t="s">
        <v>93</v>
      </c>
      <c r="F604" s="450">
        <v>38</v>
      </c>
      <c r="G604" s="537"/>
      <c r="H604" s="451">
        <v>0</v>
      </c>
      <c r="I604" s="528"/>
      <c r="J604" s="528"/>
      <c r="K604" s="199"/>
      <c r="L604" s="199"/>
      <c r="M604" s="609" t="s">
        <v>1467</v>
      </c>
      <c r="N604" s="609" t="s">
        <v>280</v>
      </c>
      <c r="O604" s="561" t="s">
        <v>523</v>
      </c>
      <c r="P604" s="609" t="s">
        <v>93</v>
      </c>
      <c r="Q604" s="610">
        <v>38</v>
      </c>
      <c r="R604" s="663">
        <v>89587</v>
      </c>
      <c r="S604" s="612">
        <v>3404306</v>
      </c>
      <c r="T604" s="612"/>
      <c r="U604" s="612"/>
      <c r="V604" s="612"/>
      <c r="W604" s="338">
        <f t="shared" si="980"/>
        <v>1</v>
      </c>
      <c r="X604" s="338">
        <f t="shared" si="981"/>
        <v>1</v>
      </c>
      <c r="Y604" s="338">
        <f t="shared" si="982"/>
        <v>1</v>
      </c>
      <c r="Z604" s="338">
        <f t="shared" si="983"/>
        <v>1</v>
      </c>
      <c r="AA604" s="338">
        <f t="shared" si="984"/>
        <v>1</v>
      </c>
      <c r="AB604" s="338">
        <f t="shared" si="962"/>
        <v>1</v>
      </c>
      <c r="AC604" s="341">
        <f t="shared" si="985"/>
        <v>3404306</v>
      </c>
      <c r="AD604" s="340">
        <f t="shared" si="986"/>
        <v>0</v>
      </c>
      <c r="AE604" s="207"/>
      <c r="AF604" s="207"/>
      <c r="AG604" s="609" t="s">
        <v>1467</v>
      </c>
      <c r="AH604" s="609" t="s">
        <v>280</v>
      </c>
      <c r="AI604" s="561" t="s">
        <v>523</v>
      </c>
      <c r="AJ604" s="609" t="s">
        <v>93</v>
      </c>
      <c r="AK604" s="610">
        <v>38</v>
      </c>
      <c r="AL604" s="663">
        <v>194134</v>
      </c>
      <c r="AM604" s="612">
        <v>7377092</v>
      </c>
      <c r="AN604" s="612"/>
      <c r="AO604" s="612"/>
      <c r="AP604" s="612"/>
      <c r="AQ604" s="338">
        <f t="shared" si="966"/>
        <v>1</v>
      </c>
      <c r="AR604" s="338">
        <f t="shared" si="967"/>
        <v>1</v>
      </c>
      <c r="AS604" s="338">
        <f t="shared" si="968"/>
        <v>1</v>
      </c>
      <c r="AT604" s="338">
        <f t="shared" si="969"/>
        <v>1</v>
      </c>
      <c r="AU604" s="338">
        <f t="shared" si="970"/>
        <v>1</v>
      </c>
      <c r="AV604" s="338">
        <f t="shared" si="963"/>
        <v>1</v>
      </c>
      <c r="AW604" s="341">
        <f t="shared" si="971"/>
        <v>7377092</v>
      </c>
      <c r="AX604" s="340">
        <f t="shared" si="972"/>
        <v>0</v>
      </c>
      <c r="BA604" s="609" t="s">
        <v>1467</v>
      </c>
      <c r="BB604" s="609" t="s">
        <v>280</v>
      </c>
      <c r="BC604" s="561" t="s">
        <v>523</v>
      </c>
      <c r="BD604" s="609" t="s">
        <v>93</v>
      </c>
      <c r="BE604" s="610">
        <v>38</v>
      </c>
      <c r="BF604" s="663">
        <v>146005</v>
      </c>
      <c r="BG604" s="612">
        <v>5548190</v>
      </c>
      <c r="BH604" s="612"/>
      <c r="BI604" s="612"/>
      <c r="BJ604" s="612"/>
      <c r="BK604" s="338">
        <f t="shared" si="973"/>
        <v>1</v>
      </c>
      <c r="BL604" s="338">
        <f t="shared" si="974"/>
        <v>1</v>
      </c>
      <c r="BM604" s="338">
        <f t="shared" si="975"/>
        <v>1</v>
      </c>
      <c r="BN604" s="338">
        <f t="shared" si="976"/>
        <v>1</v>
      </c>
      <c r="BO604" s="338">
        <f t="shared" si="977"/>
        <v>1</v>
      </c>
      <c r="BP604" s="338">
        <f t="shared" si="964"/>
        <v>1</v>
      </c>
      <c r="BQ604" s="341">
        <f t="shared" si="978"/>
        <v>5548190</v>
      </c>
      <c r="BR604" s="340">
        <f t="shared" si="979"/>
        <v>0</v>
      </c>
    </row>
    <row r="605" spans="1:70" s="288" customFormat="1" ht="58.5" customHeight="1" x14ac:dyDescent="0.2">
      <c r="A605" s="215">
        <f t="shared" si="965"/>
        <v>592</v>
      </c>
      <c r="B605" s="449" t="s">
        <v>1468</v>
      </c>
      <c r="C605" s="449" t="s">
        <v>280</v>
      </c>
      <c r="D605" s="577" t="s">
        <v>524</v>
      </c>
      <c r="E605" s="449" t="s">
        <v>93</v>
      </c>
      <c r="F605" s="450">
        <v>4</v>
      </c>
      <c r="G605" s="537"/>
      <c r="H605" s="451">
        <v>0</v>
      </c>
      <c r="I605" s="528"/>
      <c r="J605" s="528"/>
      <c r="K605" s="199"/>
      <c r="L605" s="199"/>
      <c r="M605" s="609" t="s">
        <v>1468</v>
      </c>
      <c r="N605" s="609" t="s">
        <v>280</v>
      </c>
      <c r="O605" s="561" t="s">
        <v>524</v>
      </c>
      <c r="P605" s="609" t="s">
        <v>93</v>
      </c>
      <c r="Q605" s="610">
        <v>4</v>
      </c>
      <c r="R605" s="663">
        <v>89597</v>
      </c>
      <c r="S605" s="612">
        <v>358388</v>
      </c>
      <c r="T605" s="612"/>
      <c r="U605" s="612"/>
      <c r="V605" s="612"/>
      <c r="W605" s="338">
        <f t="shared" si="980"/>
        <v>1</v>
      </c>
      <c r="X605" s="338">
        <f t="shared" si="981"/>
        <v>1</v>
      </c>
      <c r="Y605" s="338">
        <f t="shared" si="982"/>
        <v>1</v>
      </c>
      <c r="Z605" s="338">
        <f t="shared" si="983"/>
        <v>1</v>
      </c>
      <c r="AA605" s="338">
        <f t="shared" si="984"/>
        <v>1</v>
      </c>
      <c r="AB605" s="338">
        <f t="shared" si="962"/>
        <v>1</v>
      </c>
      <c r="AC605" s="341">
        <f t="shared" si="985"/>
        <v>358388</v>
      </c>
      <c r="AD605" s="340">
        <f t="shared" si="986"/>
        <v>0</v>
      </c>
      <c r="AE605" s="207"/>
      <c r="AF605" s="207"/>
      <c r="AG605" s="609" t="s">
        <v>1468</v>
      </c>
      <c r="AH605" s="609" t="s">
        <v>280</v>
      </c>
      <c r="AI605" s="561" t="s">
        <v>524</v>
      </c>
      <c r="AJ605" s="609" t="s">
        <v>93</v>
      </c>
      <c r="AK605" s="610">
        <v>4</v>
      </c>
      <c r="AL605" s="663">
        <v>200711</v>
      </c>
      <c r="AM605" s="612">
        <v>802844</v>
      </c>
      <c r="AN605" s="612"/>
      <c r="AO605" s="612"/>
      <c r="AP605" s="612"/>
      <c r="AQ605" s="338">
        <f t="shared" si="966"/>
        <v>1</v>
      </c>
      <c r="AR605" s="338">
        <f t="shared" si="967"/>
        <v>1</v>
      </c>
      <c r="AS605" s="338">
        <f t="shared" si="968"/>
        <v>1</v>
      </c>
      <c r="AT605" s="338">
        <f t="shared" si="969"/>
        <v>1</v>
      </c>
      <c r="AU605" s="338">
        <f t="shared" si="970"/>
        <v>1</v>
      </c>
      <c r="AV605" s="338">
        <f t="shared" si="963"/>
        <v>1</v>
      </c>
      <c r="AW605" s="341">
        <f t="shared" si="971"/>
        <v>802844</v>
      </c>
      <c r="AX605" s="340">
        <f t="shared" si="972"/>
        <v>0</v>
      </c>
      <c r="BA605" s="609" t="s">
        <v>1468</v>
      </c>
      <c r="BB605" s="609" t="s">
        <v>280</v>
      </c>
      <c r="BC605" s="561" t="s">
        <v>524</v>
      </c>
      <c r="BD605" s="609" t="s">
        <v>93</v>
      </c>
      <c r="BE605" s="610">
        <v>4</v>
      </c>
      <c r="BF605" s="663">
        <v>169168</v>
      </c>
      <c r="BG605" s="612">
        <v>676672</v>
      </c>
      <c r="BH605" s="612"/>
      <c r="BI605" s="612"/>
      <c r="BJ605" s="612"/>
      <c r="BK605" s="338">
        <f t="shared" si="973"/>
        <v>1</v>
      </c>
      <c r="BL605" s="338">
        <f t="shared" si="974"/>
        <v>1</v>
      </c>
      <c r="BM605" s="338">
        <f t="shared" si="975"/>
        <v>1</v>
      </c>
      <c r="BN605" s="338">
        <f t="shared" si="976"/>
        <v>1</v>
      </c>
      <c r="BO605" s="338">
        <f t="shared" si="977"/>
        <v>1</v>
      </c>
      <c r="BP605" s="338">
        <f t="shared" si="964"/>
        <v>1</v>
      </c>
      <c r="BQ605" s="341">
        <f t="shared" si="978"/>
        <v>676672</v>
      </c>
      <c r="BR605" s="340">
        <f t="shared" si="979"/>
        <v>0</v>
      </c>
    </row>
    <row r="606" spans="1:70" s="288" customFormat="1" ht="58.5" customHeight="1" x14ac:dyDescent="0.2">
      <c r="A606" s="215">
        <f t="shared" si="965"/>
        <v>593</v>
      </c>
      <c r="B606" s="449" t="s">
        <v>1469</v>
      </c>
      <c r="C606" s="449" t="s">
        <v>280</v>
      </c>
      <c r="D606" s="577" t="s">
        <v>525</v>
      </c>
      <c r="E606" s="449" t="s">
        <v>93</v>
      </c>
      <c r="F606" s="450">
        <v>12</v>
      </c>
      <c r="G606" s="537"/>
      <c r="H606" s="451">
        <v>0</v>
      </c>
      <c r="I606" s="528"/>
      <c r="J606" s="528"/>
      <c r="K606" s="199"/>
      <c r="L606" s="199"/>
      <c r="M606" s="609" t="s">
        <v>1469</v>
      </c>
      <c r="N606" s="609" t="s">
        <v>280</v>
      </c>
      <c r="O606" s="561" t="s">
        <v>525</v>
      </c>
      <c r="P606" s="609" t="s">
        <v>93</v>
      </c>
      <c r="Q606" s="610">
        <v>12</v>
      </c>
      <c r="R606" s="663">
        <v>101207</v>
      </c>
      <c r="S606" s="612">
        <v>1214484</v>
      </c>
      <c r="T606" s="612"/>
      <c r="U606" s="612"/>
      <c r="V606" s="612"/>
      <c r="W606" s="338">
        <f t="shared" si="980"/>
        <v>1</v>
      </c>
      <c r="X606" s="338">
        <f t="shared" si="981"/>
        <v>1</v>
      </c>
      <c r="Y606" s="338">
        <f t="shared" si="982"/>
        <v>1</v>
      </c>
      <c r="Z606" s="338">
        <f t="shared" si="983"/>
        <v>1</v>
      </c>
      <c r="AA606" s="338">
        <f t="shared" si="984"/>
        <v>1</v>
      </c>
      <c r="AB606" s="338">
        <f t="shared" si="962"/>
        <v>1</v>
      </c>
      <c r="AC606" s="341">
        <f t="shared" si="985"/>
        <v>1214484</v>
      </c>
      <c r="AD606" s="340">
        <f t="shared" si="986"/>
        <v>0</v>
      </c>
      <c r="AE606" s="207"/>
      <c r="AF606" s="207"/>
      <c r="AG606" s="609" t="s">
        <v>1469</v>
      </c>
      <c r="AH606" s="609" t="s">
        <v>280</v>
      </c>
      <c r="AI606" s="561" t="s">
        <v>525</v>
      </c>
      <c r="AJ606" s="609" t="s">
        <v>93</v>
      </c>
      <c r="AK606" s="610">
        <v>12</v>
      </c>
      <c r="AL606" s="663">
        <v>215765</v>
      </c>
      <c r="AM606" s="612">
        <v>2589180</v>
      </c>
      <c r="AN606" s="612"/>
      <c r="AO606" s="612"/>
      <c r="AP606" s="612"/>
      <c r="AQ606" s="338">
        <f t="shared" si="966"/>
        <v>1</v>
      </c>
      <c r="AR606" s="338">
        <f t="shared" si="967"/>
        <v>1</v>
      </c>
      <c r="AS606" s="338">
        <f t="shared" si="968"/>
        <v>1</v>
      </c>
      <c r="AT606" s="338">
        <f t="shared" si="969"/>
        <v>1</v>
      </c>
      <c r="AU606" s="338">
        <f t="shared" si="970"/>
        <v>1</v>
      </c>
      <c r="AV606" s="338">
        <f t="shared" si="963"/>
        <v>1</v>
      </c>
      <c r="AW606" s="341">
        <f t="shared" si="971"/>
        <v>2589180</v>
      </c>
      <c r="AX606" s="340">
        <f t="shared" si="972"/>
        <v>0</v>
      </c>
      <c r="BA606" s="609" t="s">
        <v>1469</v>
      </c>
      <c r="BB606" s="609" t="s">
        <v>280</v>
      </c>
      <c r="BC606" s="561" t="s">
        <v>525</v>
      </c>
      <c r="BD606" s="609" t="s">
        <v>93</v>
      </c>
      <c r="BE606" s="610">
        <v>12</v>
      </c>
      <c r="BF606" s="663">
        <v>220882</v>
      </c>
      <c r="BG606" s="612">
        <v>2650584</v>
      </c>
      <c r="BH606" s="612"/>
      <c r="BI606" s="612"/>
      <c r="BJ606" s="612"/>
      <c r="BK606" s="338">
        <f t="shared" si="973"/>
        <v>1</v>
      </c>
      <c r="BL606" s="338">
        <f t="shared" si="974"/>
        <v>1</v>
      </c>
      <c r="BM606" s="338">
        <f t="shared" si="975"/>
        <v>1</v>
      </c>
      <c r="BN606" s="338">
        <f t="shared" si="976"/>
        <v>1</v>
      </c>
      <c r="BO606" s="338">
        <f t="shared" si="977"/>
        <v>1</v>
      </c>
      <c r="BP606" s="338">
        <f t="shared" si="964"/>
        <v>1</v>
      </c>
      <c r="BQ606" s="341">
        <f t="shared" si="978"/>
        <v>2650584</v>
      </c>
      <c r="BR606" s="340">
        <f t="shared" si="979"/>
        <v>0</v>
      </c>
    </row>
    <row r="607" spans="1:70" s="288" customFormat="1" ht="58.5" customHeight="1" x14ac:dyDescent="0.2">
      <c r="A607" s="215">
        <f t="shared" si="965"/>
        <v>594</v>
      </c>
      <c r="B607" s="449" t="s">
        <v>1470</v>
      </c>
      <c r="C607" s="449" t="s">
        <v>280</v>
      </c>
      <c r="D607" s="577" t="s">
        <v>526</v>
      </c>
      <c r="E607" s="449" t="s">
        <v>93</v>
      </c>
      <c r="F607" s="450">
        <v>1</v>
      </c>
      <c r="G607" s="537"/>
      <c r="H607" s="451">
        <v>0</v>
      </c>
      <c r="I607" s="528"/>
      <c r="J607" s="528"/>
      <c r="K607" s="199"/>
      <c r="L607" s="199"/>
      <c r="M607" s="609" t="s">
        <v>1470</v>
      </c>
      <c r="N607" s="609" t="s">
        <v>280</v>
      </c>
      <c r="O607" s="561" t="s">
        <v>526</v>
      </c>
      <c r="P607" s="609" t="s">
        <v>93</v>
      </c>
      <c r="Q607" s="610">
        <v>1</v>
      </c>
      <c r="R607" s="663">
        <v>103341</v>
      </c>
      <c r="S607" s="612">
        <v>103341</v>
      </c>
      <c r="T607" s="612"/>
      <c r="U607" s="612"/>
      <c r="V607" s="612"/>
      <c r="W607" s="338">
        <f t="shared" si="980"/>
        <v>1</v>
      </c>
      <c r="X607" s="338">
        <f t="shared" si="981"/>
        <v>1</v>
      </c>
      <c r="Y607" s="338">
        <f t="shared" si="982"/>
        <v>1</v>
      </c>
      <c r="Z607" s="338">
        <f t="shared" si="983"/>
        <v>1</v>
      </c>
      <c r="AA607" s="338">
        <f t="shared" si="984"/>
        <v>1</v>
      </c>
      <c r="AB607" s="338">
        <f t="shared" si="962"/>
        <v>1</v>
      </c>
      <c r="AC607" s="341">
        <f t="shared" si="985"/>
        <v>103341</v>
      </c>
      <c r="AD607" s="340">
        <f t="shared" si="986"/>
        <v>0</v>
      </c>
      <c r="AE607" s="207"/>
      <c r="AF607" s="207"/>
      <c r="AG607" s="609" t="s">
        <v>1470</v>
      </c>
      <c r="AH607" s="609" t="s">
        <v>280</v>
      </c>
      <c r="AI607" s="561" t="s">
        <v>526</v>
      </c>
      <c r="AJ607" s="609" t="s">
        <v>93</v>
      </c>
      <c r="AK607" s="610">
        <v>1</v>
      </c>
      <c r="AL607" s="663">
        <v>257240</v>
      </c>
      <c r="AM607" s="612">
        <v>257240</v>
      </c>
      <c r="AN607" s="612"/>
      <c r="AO607" s="612"/>
      <c r="AP607" s="612"/>
      <c r="AQ607" s="338">
        <f t="shared" si="966"/>
        <v>1</v>
      </c>
      <c r="AR607" s="338">
        <f t="shared" si="967"/>
        <v>1</v>
      </c>
      <c r="AS607" s="338">
        <f t="shared" si="968"/>
        <v>1</v>
      </c>
      <c r="AT607" s="338">
        <f t="shared" si="969"/>
        <v>1</v>
      </c>
      <c r="AU607" s="338">
        <f t="shared" si="970"/>
        <v>1</v>
      </c>
      <c r="AV607" s="338">
        <f t="shared" si="963"/>
        <v>1</v>
      </c>
      <c r="AW607" s="341">
        <f t="shared" si="971"/>
        <v>257240</v>
      </c>
      <c r="AX607" s="340">
        <f t="shared" si="972"/>
        <v>0</v>
      </c>
      <c r="BA607" s="609" t="s">
        <v>1470</v>
      </c>
      <c r="BB607" s="609" t="s">
        <v>280</v>
      </c>
      <c r="BC607" s="561" t="s">
        <v>526</v>
      </c>
      <c r="BD607" s="609" t="s">
        <v>93</v>
      </c>
      <c r="BE607" s="610">
        <v>1</v>
      </c>
      <c r="BF607" s="663">
        <v>246602</v>
      </c>
      <c r="BG607" s="612">
        <v>246602</v>
      </c>
      <c r="BH607" s="612"/>
      <c r="BI607" s="612"/>
      <c r="BJ607" s="612"/>
      <c r="BK607" s="338">
        <f t="shared" si="973"/>
        <v>1</v>
      </c>
      <c r="BL607" s="338">
        <f t="shared" si="974"/>
        <v>1</v>
      </c>
      <c r="BM607" s="338">
        <f t="shared" si="975"/>
        <v>1</v>
      </c>
      <c r="BN607" s="338">
        <f t="shared" si="976"/>
        <v>1</v>
      </c>
      <c r="BO607" s="338">
        <f t="shared" si="977"/>
        <v>1</v>
      </c>
      <c r="BP607" s="338">
        <f t="shared" si="964"/>
        <v>1</v>
      </c>
      <c r="BQ607" s="341">
        <f t="shared" si="978"/>
        <v>246602</v>
      </c>
      <c r="BR607" s="340">
        <f t="shared" si="979"/>
        <v>0</v>
      </c>
    </row>
    <row r="608" spans="1:70" s="288" customFormat="1" ht="58.5" customHeight="1" x14ac:dyDescent="0.2">
      <c r="A608" s="215">
        <f t="shared" si="965"/>
        <v>595</v>
      </c>
      <c r="B608" s="449" t="s">
        <v>1471</v>
      </c>
      <c r="C608" s="449" t="s">
        <v>280</v>
      </c>
      <c r="D608" s="577" t="s">
        <v>527</v>
      </c>
      <c r="E608" s="449" t="s">
        <v>93</v>
      </c>
      <c r="F608" s="450">
        <v>266</v>
      </c>
      <c r="G608" s="537"/>
      <c r="H608" s="451">
        <v>0</v>
      </c>
      <c r="I608" s="528"/>
      <c r="J608" s="528"/>
      <c r="K608" s="199"/>
      <c r="L608" s="199"/>
      <c r="M608" s="609" t="s">
        <v>1471</v>
      </c>
      <c r="N608" s="609" t="s">
        <v>280</v>
      </c>
      <c r="O608" s="561" t="s">
        <v>527</v>
      </c>
      <c r="P608" s="609" t="s">
        <v>93</v>
      </c>
      <c r="Q608" s="610">
        <v>266</v>
      </c>
      <c r="R608" s="663">
        <v>11228</v>
      </c>
      <c r="S608" s="612">
        <v>2986648</v>
      </c>
      <c r="T608" s="612"/>
      <c r="U608" s="612"/>
      <c r="V608" s="612"/>
      <c r="W608" s="338">
        <f t="shared" si="980"/>
        <v>1</v>
      </c>
      <c r="X608" s="338">
        <f t="shared" si="981"/>
        <v>1</v>
      </c>
      <c r="Y608" s="338">
        <f t="shared" si="982"/>
        <v>1</v>
      </c>
      <c r="Z608" s="338">
        <f t="shared" si="983"/>
        <v>1</v>
      </c>
      <c r="AA608" s="338">
        <f t="shared" si="984"/>
        <v>1</v>
      </c>
      <c r="AB608" s="338">
        <f t="shared" si="962"/>
        <v>1</v>
      </c>
      <c r="AC608" s="341">
        <f t="shared" si="985"/>
        <v>2986648</v>
      </c>
      <c r="AD608" s="340">
        <f t="shared" si="986"/>
        <v>0</v>
      </c>
      <c r="AE608" s="207"/>
      <c r="AF608" s="207"/>
      <c r="AG608" s="609" t="s">
        <v>1471</v>
      </c>
      <c r="AH608" s="609" t="s">
        <v>280</v>
      </c>
      <c r="AI608" s="561" t="s">
        <v>527</v>
      </c>
      <c r="AJ608" s="609" t="s">
        <v>93</v>
      </c>
      <c r="AK608" s="610">
        <v>266</v>
      </c>
      <c r="AL608" s="663">
        <v>4577</v>
      </c>
      <c r="AM608" s="612">
        <v>1217482</v>
      </c>
      <c r="AN608" s="612"/>
      <c r="AO608" s="612"/>
      <c r="AP608" s="612"/>
      <c r="AQ608" s="338">
        <f t="shared" si="966"/>
        <v>1</v>
      </c>
      <c r="AR608" s="338">
        <f t="shared" si="967"/>
        <v>1</v>
      </c>
      <c r="AS608" s="338">
        <f t="shared" si="968"/>
        <v>1</v>
      </c>
      <c r="AT608" s="338">
        <f t="shared" si="969"/>
        <v>1</v>
      </c>
      <c r="AU608" s="338">
        <f t="shared" si="970"/>
        <v>1</v>
      </c>
      <c r="AV608" s="338">
        <f t="shared" si="963"/>
        <v>1</v>
      </c>
      <c r="AW608" s="341">
        <f t="shared" si="971"/>
        <v>1217482</v>
      </c>
      <c r="AX608" s="340">
        <f t="shared" si="972"/>
        <v>0</v>
      </c>
      <c r="BA608" s="609" t="s">
        <v>1471</v>
      </c>
      <c r="BB608" s="609" t="s">
        <v>280</v>
      </c>
      <c r="BC608" s="561" t="s">
        <v>527</v>
      </c>
      <c r="BD608" s="609" t="s">
        <v>93</v>
      </c>
      <c r="BE608" s="610">
        <v>266</v>
      </c>
      <c r="BF608" s="663">
        <v>3720</v>
      </c>
      <c r="BG608" s="612">
        <v>989520</v>
      </c>
      <c r="BH608" s="612"/>
      <c r="BI608" s="612"/>
      <c r="BJ608" s="612"/>
      <c r="BK608" s="338">
        <f t="shared" si="973"/>
        <v>1</v>
      </c>
      <c r="BL608" s="338">
        <f t="shared" si="974"/>
        <v>1</v>
      </c>
      <c r="BM608" s="338">
        <f t="shared" si="975"/>
        <v>1</v>
      </c>
      <c r="BN608" s="338">
        <f t="shared" si="976"/>
        <v>1</v>
      </c>
      <c r="BO608" s="338">
        <f t="shared" si="977"/>
        <v>1</v>
      </c>
      <c r="BP608" s="338">
        <f t="shared" si="964"/>
        <v>1</v>
      </c>
      <c r="BQ608" s="341">
        <f t="shared" si="978"/>
        <v>989520</v>
      </c>
      <c r="BR608" s="340">
        <f t="shared" si="979"/>
        <v>0</v>
      </c>
    </row>
    <row r="609" spans="1:70" s="288" customFormat="1" ht="58.5" customHeight="1" x14ac:dyDescent="0.2">
      <c r="A609" s="215">
        <f t="shared" si="965"/>
        <v>596</v>
      </c>
      <c r="B609" s="449" t="s">
        <v>1472</v>
      </c>
      <c r="C609" s="449" t="s">
        <v>280</v>
      </c>
      <c r="D609" s="577" t="s">
        <v>528</v>
      </c>
      <c r="E609" s="449" t="s">
        <v>93</v>
      </c>
      <c r="F609" s="450">
        <v>10</v>
      </c>
      <c r="G609" s="537"/>
      <c r="H609" s="451">
        <v>0</v>
      </c>
      <c r="I609" s="528"/>
      <c r="J609" s="528"/>
      <c r="K609" s="199"/>
      <c r="L609" s="199"/>
      <c r="M609" s="609" t="s">
        <v>1472</v>
      </c>
      <c r="N609" s="609" t="s">
        <v>280</v>
      </c>
      <c r="O609" s="561" t="s">
        <v>528</v>
      </c>
      <c r="P609" s="609" t="s">
        <v>93</v>
      </c>
      <c r="Q609" s="610">
        <v>10</v>
      </c>
      <c r="R609" s="663">
        <v>12999</v>
      </c>
      <c r="S609" s="612">
        <v>129990</v>
      </c>
      <c r="T609" s="612"/>
      <c r="U609" s="612"/>
      <c r="V609" s="612"/>
      <c r="W609" s="338">
        <f t="shared" si="980"/>
        <v>1</v>
      </c>
      <c r="X609" s="338">
        <f t="shared" si="981"/>
        <v>1</v>
      </c>
      <c r="Y609" s="338">
        <f t="shared" si="982"/>
        <v>1</v>
      </c>
      <c r="Z609" s="338">
        <f t="shared" si="983"/>
        <v>1</v>
      </c>
      <c r="AA609" s="338">
        <f t="shared" si="984"/>
        <v>1</v>
      </c>
      <c r="AB609" s="338">
        <f t="shared" si="962"/>
        <v>1</v>
      </c>
      <c r="AC609" s="341">
        <f t="shared" si="985"/>
        <v>129990</v>
      </c>
      <c r="AD609" s="340">
        <f t="shared" si="986"/>
        <v>0</v>
      </c>
      <c r="AE609" s="207"/>
      <c r="AF609" s="207"/>
      <c r="AG609" s="609" t="s">
        <v>1472</v>
      </c>
      <c r="AH609" s="609" t="s">
        <v>280</v>
      </c>
      <c r="AI609" s="561" t="s">
        <v>528</v>
      </c>
      <c r="AJ609" s="609" t="s">
        <v>93</v>
      </c>
      <c r="AK609" s="610">
        <v>10</v>
      </c>
      <c r="AL609" s="663">
        <v>8165</v>
      </c>
      <c r="AM609" s="612">
        <v>81650</v>
      </c>
      <c r="AN609" s="612"/>
      <c r="AO609" s="612"/>
      <c r="AP609" s="612"/>
      <c r="AQ609" s="338">
        <f t="shared" si="966"/>
        <v>1</v>
      </c>
      <c r="AR609" s="338">
        <f t="shared" si="967"/>
        <v>1</v>
      </c>
      <c r="AS609" s="338">
        <f t="shared" si="968"/>
        <v>1</v>
      </c>
      <c r="AT609" s="338">
        <f t="shared" si="969"/>
        <v>1</v>
      </c>
      <c r="AU609" s="338">
        <f t="shared" si="970"/>
        <v>1</v>
      </c>
      <c r="AV609" s="338">
        <f t="shared" si="963"/>
        <v>1</v>
      </c>
      <c r="AW609" s="341">
        <f t="shared" si="971"/>
        <v>81650</v>
      </c>
      <c r="AX609" s="340">
        <f t="shared" si="972"/>
        <v>0</v>
      </c>
      <c r="BA609" s="609" t="s">
        <v>1472</v>
      </c>
      <c r="BB609" s="609" t="s">
        <v>280</v>
      </c>
      <c r="BC609" s="561" t="s">
        <v>528</v>
      </c>
      <c r="BD609" s="609" t="s">
        <v>93</v>
      </c>
      <c r="BE609" s="610">
        <v>10</v>
      </c>
      <c r="BF609" s="663">
        <v>5373</v>
      </c>
      <c r="BG609" s="612">
        <v>53730</v>
      </c>
      <c r="BH609" s="612"/>
      <c r="BI609" s="612"/>
      <c r="BJ609" s="612"/>
      <c r="BK609" s="338">
        <f t="shared" si="973"/>
        <v>1</v>
      </c>
      <c r="BL609" s="338">
        <f t="shared" si="974"/>
        <v>1</v>
      </c>
      <c r="BM609" s="338">
        <f t="shared" si="975"/>
        <v>1</v>
      </c>
      <c r="BN609" s="338">
        <f t="shared" si="976"/>
        <v>1</v>
      </c>
      <c r="BO609" s="338">
        <f t="shared" si="977"/>
        <v>1</v>
      </c>
      <c r="BP609" s="338">
        <f t="shared" si="964"/>
        <v>1</v>
      </c>
      <c r="BQ609" s="341">
        <f t="shared" si="978"/>
        <v>53730</v>
      </c>
      <c r="BR609" s="340">
        <f t="shared" si="979"/>
        <v>0</v>
      </c>
    </row>
    <row r="610" spans="1:70" s="288" customFormat="1" ht="58.5" customHeight="1" x14ac:dyDescent="0.2">
      <c r="A610" s="215">
        <f t="shared" si="965"/>
        <v>597</v>
      </c>
      <c r="B610" s="449" t="s">
        <v>1473</v>
      </c>
      <c r="C610" s="449" t="s">
        <v>280</v>
      </c>
      <c r="D610" s="577" t="s">
        <v>529</v>
      </c>
      <c r="E610" s="449" t="s">
        <v>93</v>
      </c>
      <c r="F610" s="450">
        <v>79</v>
      </c>
      <c r="G610" s="537"/>
      <c r="H610" s="451">
        <v>0</v>
      </c>
      <c r="I610" s="528"/>
      <c r="J610" s="528"/>
      <c r="K610" s="199"/>
      <c r="L610" s="199"/>
      <c r="M610" s="609" t="s">
        <v>1473</v>
      </c>
      <c r="N610" s="609" t="s">
        <v>280</v>
      </c>
      <c r="O610" s="561" t="s">
        <v>529</v>
      </c>
      <c r="P610" s="609" t="s">
        <v>93</v>
      </c>
      <c r="Q610" s="610">
        <v>79</v>
      </c>
      <c r="R610" s="663">
        <v>12102</v>
      </c>
      <c r="S610" s="612">
        <v>956058</v>
      </c>
      <c r="T610" s="612"/>
      <c r="U610" s="612"/>
      <c r="V610" s="612"/>
      <c r="W610" s="338">
        <f t="shared" si="980"/>
        <v>1</v>
      </c>
      <c r="X610" s="338">
        <f t="shared" si="981"/>
        <v>1</v>
      </c>
      <c r="Y610" s="338">
        <f t="shared" si="982"/>
        <v>1</v>
      </c>
      <c r="Z610" s="338">
        <f t="shared" si="983"/>
        <v>1</v>
      </c>
      <c r="AA610" s="338">
        <f t="shared" si="984"/>
        <v>1</v>
      </c>
      <c r="AB610" s="338">
        <f t="shared" si="962"/>
        <v>1</v>
      </c>
      <c r="AC610" s="341">
        <f t="shared" si="985"/>
        <v>956058</v>
      </c>
      <c r="AD610" s="340">
        <f t="shared" si="986"/>
        <v>0</v>
      </c>
      <c r="AE610" s="207"/>
      <c r="AF610" s="207"/>
      <c r="AG610" s="609" t="s">
        <v>1473</v>
      </c>
      <c r="AH610" s="609" t="s">
        <v>280</v>
      </c>
      <c r="AI610" s="561" t="s">
        <v>529</v>
      </c>
      <c r="AJ610" s="609" t="s">
        <v>93</v>
      </c>
      <c r="AK610" s="610">
        <v>79</v>
      </c>
      <c r="AL610" s="663">
        <v>5359</v>
      </c>
      <c r="AM610" s="612">
        <v>423361</v>
      </c>
      <c r="AN610" s="612"/>
      <c r="AO610" s="612"/>
      <c r="AP610" s="612"/>
      <c r="AQ610" s="338">
        <f t="shared" si="966"/>
        <v>1</v>
      </c>
      <c r="AR610" s="338">
        <f t="shared" si="967"/>
        <v>1</v>
      </c>
      <c r="AS610" s="338">
        <f t="shared" si="968"/>
        <v>1</v>
      </c>
      <c r="AT610" s="338">
        <f t="shared" si="969"/>
        <v>1</v>
      </c>
      <c r="AU610" s="338">
        <f t="shared" si="970"/>
        <v>1</v>
      </c>
      <c r="AV610" s="338">
        <f t="shared" si="963"/>
        <v>1</v>
      </c>
      <c r="AW610" s="341">
        <f t="shared" si="971"/>
        <v>423361</v>
      </c>
      <c r="AX610" s="340">
        <f t="shared" si="972"/>
        <v>0</v>
      </c>
      <c r="BA610" s="609" t="s">
        <v>1473</v>
      </c>
      <c r="BB610" s="609" t="s">
        <v>280</v>
      </c>
      <c r="BC610" s="561" t="s">
        <v>529</v>
      </c>
      <c r="BD610" s="609" t="s">
        <v>93</v>
      </c>
      <c r="BE610" s="610">
        <v>79</v>
      </c>
      <c r="BF610" s="663">
        <v>4547</v>
      </c>
      <c r="BG610" s="612">
        <v>359213</v>
      </c>
      <c r="BH610" s="612"/>
      <c r="BI610" s="612"/>
      <c r="BJ610" s="612"/>
      <c r="BK610" s="338">
        <f t="shared" si="973"/>
        <v>1</v>
      </c>
      <c r="BL610" s="338">
        <f t="shared" si="974"/>
        <v>1</v>
      </c>
      <c r="BM610" s="338">
        <f t="shared" si="975"/>
        <v>1</v>
      </c>
      <c r="BN610" s="338">
        <f t="shared" si="976"/>
        <v>1</v>
      </c>
      <c r="BO610" s="338">
        <f t="shared" si="977"/>
        <v>1</v>
      </c>
      <c r="BP610" s="338">
        <f t="shared" si="964"/>
        <v>1</v>
      </c>
      <c r="BQ610" s="341">
        <f t="shared" si="978"/>
        <v>359213</v>
      </c>
      <c r="BR610" s="340">
        <f t="shared" si="979"/>
        <v>0</v>
      </c>
    </row>
    <row r="611" spans="1:70" s="288" customFormat="1" ht="58.5" customHeight="1" x14ac:dyDescent="0.2">
      <c r="A611" s="215">
        <f t="shared" si="965"/>
        <v>598</v>
      </c>
      <c r="B611" s="449" t="s">
        <v>1474</v>
      </c>
      <c r="C611" s="449" t="s">
        <v>280</v>
      </c>
      <c r="D611" s="577" t="s">
        <v>530</v>
      </c>
      <c r="E611" s="449" t="s">
        <v>93</v>
      </c>
      <c r="F611" s="450">
        <v>2</v>
      </c>
      <c r="G611" s="537"/>
      <c r="H611" s="451">
        <v>0</v>
      </c>
      <c r="I611" s="528"/>
      <c r="J611" s="528"/>
      <c r="K611" s="199"/>
      <c r="L611" s="199"/>
      <c r="M611" s="609" t="s">
        <v>1474</v>
      </c>
      <c r="N611" s="609" t="s">
        <v>280</v>
      </c>
      <c r="O611" s="561" t="s">
        <v>530</v>
      </c>
      <c r="P611" s="609" t="s">
        <v>93</v>
      </c>
      <c r="Q611" s="610">
        <v>2</v>
      </c>
      <c r="R611" s="663">
        <v>13467</v>
      </c>
      <c r="S611" s="612">
        <v>26934</v>
      </c>
      <c r="T611" s="612"/>
      <c r="U611" s="612"/>
      <c r="V611" s="612"/>
      <c r="W611" s="338">
        <f t="shared" si="980"/>
        <v>1</v>
      </c>
      <c r="X611" s="338">
        <f t="shared" si="981"/>
        <v>1</v>
      </c>
      <c r="Y611" s="338">
        <f t="shared" si="982"/>
        <v>1</v>
      </c>
      <c r="Z611" s="338">
        <f t="shared" si="983"/>
        <v>1</v>
      </c>
      <c r="AA611" s="338">
        <f t="shared" si="984"/>
        <v>1</v>
      </c>
      <c r="AB611" s="338">
        <f t="shared" si="962"/>
        <v>1</v>
      </c>
      <c r="AC611" s="341">
        <f t="shared" si="985"/>
        <v>26934</v>
      </c>
      <c r="AD611" s="340">
        <f t="shared" si="986"/>
        <v>0</v>
      </c>
      <c r="AE611" s="207"/>
      <c r="AF611" s="207"/>
      <c r="AG611" s="609" t="s">
        <v>1474</v>
      </c>
      <c r="AH611" s="609" t="s">
        <v>280</v>
      </c>
      <c r="AI611" s="561" t="s">
        <v>530</v>
      </c>
      <c r="AJ611" s="609" t="s">
        <v>93</v>
      </c>
      <c r="AK611" s="610">
        <v>2</v>
      </c>
      <c r="AL611" s="663">
        <v>9114</v>
      </c>
      <c r="AM611" s="612">
        <v>18228</v>
      </c>
      <c r="AN611" s="612"/>
      <c r="AO611" s="612"/>
      <c r="AP611" s="612"/>
      <c r="AQ611" s="338">
        <f t="shared" si="966"/>
        <v>1</v>
      </c>
      <c r="AR611" s="338">
        <f t="shared" si="967"/>
        <v>1</v>
      </c>
      <c r="AS611" s="338">
        <f t="shared" si="968"/>
        <v>1</v>
      </c>
      <c r="AT611" s="338">
        <f t="shared" si="969"/>
        <v>1</v>
      </c>
      <c r="AU611" s="338">
        <f t="shared" si="970"/>
        <v>1</v>
      </c>
      <c r="AV611" s="338">
        <f t="shared" si="963"/>
        <v>1</v>
      </c>
      <c r="AW611" s="341">
        <f t="shared" si="971"/>
        <v>18228</v>
      </c>
      <c r="AX611" s="340">
        <f t="shared" si="972"/>
        <v>0</v>
      </c>
      <c r="BA611" s="609" t="s">
        <v>1474</v>
      </c>
      <c r="BB611" s="609" t="s">
        <v>280</v>
      </c>
      <c r="BC611" s="561" t="s">
        <v>530</v>
      </c>
      <c r="BD611" s="609" t="s">
        <v>93</v>
      </c>
      <c r="BE611" s="610">
        <v>2</v>
      </c>
      <c r="BF611" s="663">
        <v>6200</v>
      </c>
      <c r="BG611" s="612">
        <v>12400</v>
      </c>
      <c r="BH611" s="612"/>
      <c r="BI611" s="612"/>
      <c r="BJ611" s="612"/>
      <c r="BK611" s="338">
        <f t="shared" si="973"/>
        <v>1</v>
      </c>
      <c r="BL611" s="338">
        <f t="shared" si="974"/>
        <v>1</v>
      </c>
      <c r="BM611" s="338">
        <f t="shared" si="975"/>
        <v>1</v>
      </c>
      <c r="BN611" s="338">
        <f t="shared" si="976"/>
        <v>1</v>
      </c>
      <c r="BO611" s="338">
        <f t="shared" si="977"/>
        <v>1</v>
      </c>
      <c r="BP611" s="338">
        <f t="shared" si="964"/>
        <v>1</v>
      </c>
      <c r="BQ611" s="341">
        <f t="shared" si="978"/>
        <v>12400</v>
      </c>
      <c r="BR611" s="340">
        <f t="shared" si="979"/>
        <v>0</v>
      </c>
    </row>
    <row r="612" spans="1:70" s="288" customFormat="1" ht="58.5" customHeight="1" x14ac:dyDescent="0.2">
      <c r="A612" s="215">
        <f t="shared" si="965"/>
        <v>599</v>
      </c>
      <c r="B612" s="449" t="s">
        <v>1475</v>
      </c>
      <c r="C612" s="449" t="s">
        <v>280</v>
      </c>
      <c r="D612" s="577" t="s">
        <v>701</v>
      </c>
      <c r="E612" s="449" t="s">
        <v>93</v>
      </c>
      <c r="F612" s="450">
        <v>1</v>
      </c>
      <c r="G612" s="537"/>
      <c r="H612" s="451">
        <v>0</v>
      </c>
      <c r="I612" s="528"/>
      <c r="J612" s="528"/>
      <c r="K612" s="199"/>
      <c r="L612" s="199"/>
      <c r="M612" s="609" t="s">
        <v>1475</v>
      </c>
      <c r="N612" s="609" t="s">
        <v>280</v>
      </c>
      <c r="O612" s="561" t="s">
        <v>701</v>
      </c>
      <c r="P612" s="609" t="s">
        <v>93</v>
      </c>
      <c r="Q612" s="610">
        <v>1</v>
      </c>
      <c r="R612" s="663">
        <v>15410</v>
      </c>
      <c r="S612" s="612">
        <v>15410</v>
      </c>
      <c r="T612" s="612"/>
      <c r="U612" s="612"/>
      <c r="V612" s="612"/>
      <c r="W612" s="338">
        <f t="shared" si="980"/>
        <v>1</v>
      </c>
      <c r="X612" s="338">
        <f t="shared" si="981"/>
        <v>1</v>
      </c>
      <c r="Y612" s="338">
        <f t="shared" si="982"/>
        <v>1</v>
      </c>
      <c r="Z612" s="338">
        <f t="shared" si="983"/>
        <v>1</v>
      </c>
      <c r="AA612" s="338">
        <f t="shared" si="984"/>
        <v>1</v>
      </c>
      <c r="AB612" s="338">
        <f t="shared" si="962"/>
        <v>1</v>
      </c>
      <c r="AC612" s="341">
        <f t="shared" si="985"/>
        <v>15410</v>
      </c>
      <c r="AD612" s="340">
        <f t="shared" si="986"/>
        <v>0</v>
      </c>
      <c r="AE612" s="207"/>
      <c r="AF612" s="207"/>
      <c r="AG612" s="609" t="s">
        <v>1475</v>
      </c>
      <c r="AH612" s="609" t="s">
        <v>280</v>
      </c>
      <c r="AI612" s="561" t="s">
        <v>701</v>
      </c>
      <c r="AJ612" s="609" t="s">
        <v>93</v>
      </c>
      <c r="AK612" s="610">
        <v>1</v>
      </c>
      <c r="AL612" s="663">
        <v>11917</v>
      </c>
      <c r="AM612" s="612">
        <v>11917</v>
      </c>
      <c r="AN612" s="612"/>
      <c r="AO612" s="612"/>
      <c r="AP612" s="612"/>
      <c r="AQ612" s="338">
        <f t="shared" si="966"/>
        <v>1</v>
      </c>
      <c r="AR612" s="338">
        <f t="shared" si="967"/>
        <v>1</v>
      </c>
      <c r="AS612" s="338">
        <f t="shared" si="968"/>
        <v>1</v>
      </c>
      <c r="AT612" s="338">
        <f t="shared" si="969"/>
        <v>1</v>
      </c>
      <c r="AU612" s="338">
        <f t="shared" si="970"/>
        <v>1</v>
      </c>
      <c r="AV612" s="338">
        <f t="shared" si="963"/>
        <v>1</v>
      </c>
      <c r="AW612" s="341">
        <f t="shared" si="971"/>
        <v>11917</v>
      </c>
      <c r="AX612" s="340">
        <f t="shared" si="972"/>
        <v>0</v>
      </c>
      <c r="BA612" s="609" t="s">
        <v>1475</v>
      </c>
      <c r="BB612" s="609" t="s">
        <v>280</v>
      </c>
      <c r="BC612" s="561" t="s">
        <v>701</v>
      </c>
      <c r="BD612" s="609" t="s">
        <v>93</v>
      </c>
      <c r="BE612" s="610">
        <v>1</v>
      </c>
      <c r="BF612" s="663">
        <v>10064</v>
      </c>
      <c r="BG612" s="612">
        <v>10064</v>
      </c>
      <c r="BH612" s="612"/>
      <c r="BI612" s="612"/>
      <c r="BJ612" s="612"/>
      <c r="BK612" s="338">
        <f t="shared" si="973"/>
        <v>1</v>
      </c>
      <c r="BL612" s="338">
        <f t="shared" si="974"/>
        <v>1</v>
      </c>
      <c r="BM612" s="338">
        <f t="shared" si="975"/>
        <v>1</v>
      </c>
      <c r="BN612" s="338">
        <f t="shared" si="976"/>
        <v>1</v>
      </c>
      <c r="BO612" s="338">
        <f t="shared" si="977"/>
        <v>1</v>
      </c>
      <c r="BP612" s="338">
        <f t="shared" si="964"/>
        <v>1</v>
      </c>
      <c r="BQ612" s="341">
        <f t="shared" si="978"/>
        <v>10064</v>
      </c>
      <c r="BR612" s="340">
        <f t="shared" si="979"/>
        <v>0</v>
      </c>
    </row>
    <row r="613" spans="1:70" s="288" customFormat="1" ht="58.5" customHeight="1" x14ac:dyDescent="0.2">
      <c r="A613" s="215">
        <f t="shared" si="965"/>
        <v>600</v>
      </c>
      <c r="B613" s="449" t="s">
        <v>1476</v>
      </c>
      <c r="C613" s="449" t="s">
        <v>280</v>
      </c>
      <c r="D613" s="577" t="s">
        <v>531</v>
      </c>
      <c r="E613" s="449" t="s">
        <v>107</v>
      </c>
      <c r="F613" s="450">
        <v>196</v>
      </c>
      <c r="G613" s="537"/>
      <c r="H613" s="451">
        <v>0</v>
      </c>
      <c r="I613" s="528"/>
      <c r="J613" s="528"/>
      <c r="K613" s="199"/>
      <c r="L613" s="199"/>
      <c r="M613" s="609" t="s">
        <v>1476</v>
      </c>
      <c r="N613" s="609" t="s">
        <v>280</v>
      </c>
      <c r="O613" s="561" t="s">
        <v>531</v>
      </c>
      <c r="P613" s="609" t="s">
        <v>107</v>
      </c>
      <c r="Q613" s="610">
        <v>196</v>
      </c>
      <c r="R613" s="663">
        <v>8766</v>
      </c>
      <c r="S613" s="612">
        <v>1718136</v>
      </c>
      <c r="T613" s="612"/>
      <c r="U613" s="612"/>
      <c r="V613" s="612"/>
      <c r="W613" s="338">
        <f t="shared" si="980"/>
        <v>1</v>
      </c>
      <c r="X613" s="338">
        <f t="shared" si="981"/>
        <v>1</v>
      </c>
      <c r="Y613" s="338">
        <f t="shared" si="982"/>
        <v>1</v>
      </c>
      <c r="Z613" s="338">
        <f t="shared" si="983"/>
        <v>1</v>
      </c>
      <c r="AA613" s="338">
        <f t="shared" si="984"/>
        <v>1</v>
      </c>
      <c r="AB613" s="338">
        <f t="shared" si="962"/>
        <v>1</v>
      </c>
      <c r="AC613" s="341">
        <f t="shared" si="985"/>
        <v>1718136</v>
      </c>
      <c r="AD613" s="340">
        <f t="shared" si="986"/>
        <v>0</v>
      </c>
      <c r="AE613" s="207"/>
      <c r="AF613" s="207"/>
      <c r="AG613" s="609" t="s">
        <v>1476</v>
      </c>
      <c r="AH613" s="609" t="s">
        <v>280</v>
      </c>
      <c r="AI613" s="561" t="s">
        <v>531</v>
      </c>
      <c r="AJ613" s="609" t="s">
        <v>107</v>
      </c>
      <c r="AK613" s="610">
        <v>196</v>
      </c>
      <c r="AL613" s="663">
        <v>8720</v>
      </c>
      <c r="AM613" s="612">
        <v>1709120</v>
      </c>
      <c r="AN613" s="612"/>
      <c r="AO613" s="612"/>
      <c r="AP613" s="612"/>
      <c r="AQ613" s="338">
        <f t="shared" si="966"/>
        <v>1</v>
      </c>
      <c r="AR613" s="338">
        <f t="shared" si="967"/>
        <v>1</v>
      </c>
      <c r="AS613" s="338">
        <f t="shared" si="968"/>
        <v>1</v>
      </c>
      <c r="AT613" s="338">
        <f t="shared" si="969"/>
        <v>1</v>
      </c>
      <c r="AU613" s="338">
        <f t="shared" si="970"/>
        <v>1</v>
      </c>
      <c r="AV613" s="338">
        <f t="shared" si="963"/>
        <v>1</v>
      </c>
      <c r="AW613" s="341">
        <f t="shared" si="971"/>
        <v>1709120</v>
      </c>
      <c r="AX613" s="340">
        <f t="shared" si="972"/>
        <v>0</v>
      </c>
      <c r="BA613" s="609" t="s">
        <v>1476</v>
      </c>
      <c r="BB613" s="609" t="s">
        <v>280</v>
      </c>
      <c r="BC613" s="561" t="s">
        <v>531</v>
      </c>
      <c r="BD613" s="609" t="s">
        <v>107</v>
      </c>
      <c r="BE613" s="610">
        <v>196</v>
      </c>
      <c r="BF613" s="663">
        <v>16444</v>
      </c>
      <c r="BG613" s="612">
        <v>3223024</v>
      </c>
      <c r="BH613" s="612"/>
      <c r="BI613" s="612"/>
      <c r="BJ613" s="612"/>
      <c r="BK613" s="338">
        <f t="shared" si="973"/>
        <v>1</v>
      </c>
      <c r="BL613" s="338">
        <f t="shared" si="974"/>
        <v>1</v>
      </c>
      <c r="BM613" s="338">
        <f t="shared" si="975"/>
        <v>1</v>
      </c>
      <c r="BN613" s="338">
        <f t="shared" si="976"/>
        <v>1</v>
      </c>
      <c r="BO613" s="338">
        <f t="shared" si="977"/>
        <v>1</v>
      </c>
      <c r="BP613" s="338">
        <f t="shared" si="964"/>
        <v>1</v>
      </c>
      <c r="BQ613" s="341">
        <f t="shared" si="978"/>
        <v>3223024</v>
      </c>
      <c r="BR613" s="340">
        <f t="shared" si="979"/>
        <v>0</v>
      </c>
    </row>
    <row r="614" spans="1:70" s="288" customFormat="1" ht="58.5" customHeight="1" x14ac:dyDescent="0.2">
      <c r="A614" s="215">
        <f t="shared" si="965"/>
        <v>601</v>
      </c>
      <c r="B614" s="449" t="s">
        <v>1477</v>
      </c>
      <c r="C614" s="449" t="s">
        <v>275</v>
      </c>
      <c r="D614" s="577" t="s">
        <v>702</v>
      </c>
      <c r="E614" s="449" t="s">
        <v>93</v>
      </c>
      <c r="F614" s="450">
        <v>4</v>
      </c>
      <c r="G614" s="537"/>
      <c r="H614" s="451">
        <v>0</v>
      </c>
      <c r="I614" s="528"/>
      <c r="J614" s="528"/>
      <c r="K614" s="199"/>
      <c r="L614" s="199"/>
      <c r="M614" s="609" t="s">
        <v>1477</v>
      </c>
      <c r="N614" s="609" t="s">
        <v>275</v>
      </c>
      <c r="O614" s="561" t="s">
        <v>702</v>
      </c>
      <c r="P614" s="609" t="s">
        <v>93</v>
      </c>
      <c r="Q614" s="610">
        <v>4</v>
      </c>
      <c r="R614" s="663">
        <v>3916803</v>
      </c>
      <c r="S614" s="612">
        <v>15667212</v>
      </c>
      <c r="T614" s="612"/>
      <c r="U614" s="612"/>
      <c r="V614" s="612"/>
      <c r="W614" s="338">
        <f t="shared" si="980"/>
        <v>1</v>
      </c>
      <c r="X614" s="338">
        <f t="shared" si="981"/>
        <v>1</v>
      </c>
      <c r="Y614" s="338">
        <f t="shared" si="982"/>
        <v>1</v>
      </c>
      <c r="Z614" s="338">
        <f t="shared" si="983"/>
        <v>1</v>
      </c>
      <c r="AA614" s="338">
        <f t="shared" si="984"/>
        <v>1</v>
      </c>
      <c r="AB614" s="338">
        <f t="shared" si="962"/>
        <v>1</v>
      </c>
      <c r="AC614" s="341">
        <f t="shared" si="985"/>
        <v>15667212</v>
      </c>
      <c r="AD614" s="340">
        <f t="shared" si="986"/>
        <v>0</v>
      </c>
      <c r="AE614" s="207"/>
      <c r="AF614" s="207"/>
      <c r="AG614" s="609" t="s">
        <v>1477</v>
      </c>
      <c r="AH614" s="609" t="s">
        <v>275</v>
      </c>
      <c r="AI614" s="561" t="s">
        <v>702</v>
      </c>
      <c r="AJ614" s="609" t="s">
        <v>93</v>
      </c>
      <c r="AK614" s="610">
        <v>4</v>
      </c>
      <c r="AL614" s="663">
        <v>5752715</v>
      </c>
      <c r="AM614" s="612">
        <v>23010860</v>
      </c>
      <c r="AN614" s="612"/>
      <c r="AO614" s="612"/>
      <c r="AP614" s="612"/>
      <c r="AQ614" s="338">
        <f t="shared" si="966"/>
        <v>1</v>
      </c>
      <c r="AR614" s="338">
        <f t="shared" si="967"/>
        <v>1</v>
      </c>
      <c r="AS614" s="338">
        <f t="shared" si="968"/>
        <v>1</v>
      </c>
      <c r="AT614" s="338">
        <f t="shared" si="969"/>
        <v>1</v>
      </c>
      <c r="AU614" s="338">
        <f t="shared" si="970"/>
        <v>1</v>
      </c>
      <c r="AV614" s="338">
        <f t="shared" si="963"/>
        <v>1</v>
      </c>
      <c r="AW614" s="341">
        <f t="shared" si="971"/>
        <v>23010860</v>
      </c>
      <c r="AX614" s="340">
        <f t="shared" si="972"/>
        <v>0</v>
      </c>
      <c r="BA614" s="609" t="s">
        <v>1477</v>
      </c>
      <c r="BB614" s="609" t="s">
        <v>275</v>
      </c>
      <c r="BC614" s="561" t="s">
        <v>702</v>
      </c>
      <c r="BD614" s="609" t="s">
        <v>93</v>
      </c>
      <c r="BE614" s="610">
        <v>4</v>
      </c>
      <c r="BF614" s="663">
        <v>5235255</v>
      </c>
      <c r="BG614" s="612">
        <v>20941020</v>
      </c>
      <c r="BH614" s="612"/>
      <c r="BI614" s="612"/>
      <c r="BJ614" s="612"/>
      <c r="BK614" s="338">
        <f t="shared" si="973"/>
        <v>1</v>
      </c>
      <c r="BL614" s="338">
        <f t="shared" si="974"/>
        <v>1</v>
      </c>
      <c r="BM614" s="338">
        <f t="shared" si="975"/>
        <v>1</v>
      </c>
      <c r="BN614" s="338">
        <f t="shared" si="976"/>
        <v>1</v>
      </c>
      <c r="BO614" s="338">
        <f t="shared" si="977"/>
        <v>1</v>
      </c>
      <c r="BP614" s="338">
        <f t="shared" si="964"/>
        <v>1</v>
      </c>
      <c r="BQ614" s="341">
        <f t="shared" si="978"/>
        <v>20941020</v>
      </c>
      <c r="BR614" s="340">
        <f t="shared" si="979"/>
        <v>0</v>
      </c>
    </row>
    <row r="615" spans="1:70" s="288" customFormat="1" ht="40.5" customHeight="1" x14ac:dyDescent="0.2">
      <c r="A615" s="215">
        <f t="shared" si="965"/>
        <v>602</v>
      </c>
      <c r="B615" s="449" t="s">
        <v>1478</v>
      </c>
      <c r="C615" s="449" t="s">
        <v>280</v>
      </c>
      <c r="D615" s="577" t="s">
        <v>703</v>
      </c>
      <c r="E615" s="449" t="s">
        <v>93</v>
      </c>
      <c r="F615" s="450">
        <v>109</v>
      </c>
      <c r="G615" s="537"/>
      <c r="H615" s="451">
        <v>0</v>
      </c>
      <c r="I615" s="528"/>
      <c r="J615" s="528"/>
      <c r="K615" s="199"/>
      <c r="L615" s="199"/>
      <c r="M615" s="609" t="s">
        <v>1478</v>
      </c>
      <c r="N615" s="609" t="s">
        <v>280</v>
      </c>
      <c r="O615" s="561" t="s">
        <v>703</v>
      </c>
      <c r="P615" s="609" t="s">
        <v>93</v>
      </c>
      <c r="Q615" s="610">
        <v>109</v>
      </c>
      <c r="R615" s="663">
        <v>54194</v>
      </c>
      <c r="S615" s="612">
        <v>5907146</v>
      </c>
      <c r="T615" s="612"/>
      <c r="U615" s="612"/>
      <c r="V615" s="612"/>
      <c r="W615" s="338">
        <f t="shared" si="980"/>
        <v>1</v>
      </c>
      <c r="X615" s="338">
        <f t="shared" si="981"/>
        <v>1</v>
      </c>
      <c r="Y615" s="338">
        <f t="shared" si="982"/>
        <v>1</v>
      </c>
      <c r="Z615" s="338">
        <f t="shared" si="983"/>
        <v>1</v>
      </c>
      <c r="AA615" s="338">
        <f t="shared" si="984"/>
        <v>1</v>
      </c>
      <c r="AB615" s="338">
        <f t="shared" si="962"/>
        <v>1</v>
      </c>
      <c r="AC615" s="341">
        <f t="shared" si="985"/>
        <v>5907146</v>
      </c>
      <c r="AD615" s="340">
        <f t="shared" si="986"/>
        <v>0</v>
      </c>
      <c r="AE615" s="207"/>
      <c r="AF615" s="207"/>
      <c r="AG615" s="609" t="s">
        <v>1478</v>
      </c>
      <c r="AH615" s="609" t="s">
        <v>280</v>
      </c>
      <c r="AI615" s="561" t="s">
        <v>703</v>
      </c>
      <c r="AJ615" s="609" t="s">
        <v>93</v>
      </c>
      <c r="AK615" s="610">
        <v>109</v>
      </c>
      <c r="AL615" s="663">
        <v>56891</v>
      </c>
      <c r="AM615" s="612">
        <v>6201119</v>
      </c>
      <c r="AN615" s="612"/>
      <c r="AO615" s="612"/>
      <c r="AP615" s="612"/>
      <c r="AQ615" s="338">
        <f t="shared" si="966"/>
        <v>1</v>
      </c>
      <c r="AR615" s="338">
        <f t="shared" si="967"/>
        <v>1</v>
      </c>
      <c r="AS615" s="338">
        <f t="shared" si="968"/>
        <v>1</v>
      </c>
      <c r="AT615" s="338">
        <f t="shared" si="969"/>
        <v>1</v>
      </c>
      <c r="AU615" s="338">
        <f t="shared" si="970"/>
        <v>1</v>
      </c>
      <c r="AV615" s="338">
        <f t="shared" si="963"/>
        <v>1</v>
      </c>
      <c r="AW615" s="341">
        <f t="shared" si="971"/>
        <v>6201119</v>
      </c>
      <c r="AX615" s="340">
        <f t="shared" si="972"/>
        <v>0</v>
      </c>
      <c r="BA615" s="609" t="s">
        <v>1478</v>
      </c>
      <c r="BB615" s="609" t="s">
        <v>280</v>
      </c>
      <c r="BC615" s="561" t="s">
        <v>703</v>
      </c>
      <c r="BD615" s="609" t="s">
        <v>93</v>
      </c>
      <c r="BE615" s="610">
        <v>109</v>
      </c>
      <c r="BF615" s="663">
        <v>37919</v>
      </c>
      <c r="BG615" s="612">
        <v>4133171</v>
      </c>
      <c r="BH615" s="612"/>
      <c r="BI615" s="612"/>
      <c r="BJ615" s="612"/>
      <c r="BK615" s="338">
        <f t="shared" si="973"/>
        <v>1</v>
      </c>
      <c r="BL615" s="338">
        <f t="shared" si="974"/>
        <v>1</v>
      </c>
      <c r="BM615" s="338">
        <f t="shared" si="975"/>
        <v>1</v>
      </c>
      <c r="BN615" s="338">
        <f t="shared" si="976"/>
        <v>1</v>
      </c>
      <c r="BO615" s="338">
        <f t="shared" si="977"/>
        <v>1</v>
      </c>
      <c r="BP615" s="338">
        <f t="shared" si="964"/>
        <v>1</v>
      </c>
      <c r="BQ615" s="341">
        <f t="shared" si="978"/>
        <v>4133171</v>
      </c>
      <c r="BR615" s="340">
        <f t="shared" si="979"/>
        <v>0</v>
      </c>
    </row>
    <row r="616" spans="1:70" s="288" customFormat="1" ht="40.5" customHeight="1" x14ac:dyDescent="0.2">
      <c r="A616" s="215">
        <f t="shared" si="965"/>
        <v>603</v>
      </c>
      <c r="B616" s="449" t="s">
        <v>1479</v>
      </c>
      <c r="C616" s="449" t="s">
        <v>280</v>
      </c>
      <c r="D616" s="577" t="s">
        <v>704</v>
      </c>
      <c r="E616" s="449" t="s">
        <v>93</v>
      </c>
      <c r="F616" s="450">
        <v>108</v>
      </c>
      <c r="G616" s="537"/>
      <c r="H616" s="451">
        <v>0</v>
      </c>
      <c r="I616" s="528"/>
      <c r="J616" s="528"/>
      <c r="K616" s="199"/>
      <c r="L616" s="199"/>
      <c r="M616" s="609" t="s">
        <v>1479</v>
      </c>
      <c r="N616" s="609" t="s">
        <v>280</v>
      </c>
      <c r="O616" s="561" t="s">
        <v>704</v>
      </c>
      <c r="P616" s="609" t="s">
        <v>93</v>
      </c>
      <c r="Q616" s="610">
        <v>108</v>
      </c>
      <c r="R616" s="663">
        <v>50706</v>
      </c>
      <c r="S616" s="612">
        <v>5476248</v>
      </c>
      <c r="T616" s="612"/>
      <c r="U616" s="612"/>
      <c r="V616" s="612"/>
      <c r="W616" s="338">
        <f t="shared" si="980"/>
        <v>1</v>
      </c>
      <c r="X616" s="338">
        <f t="shared" si="981"/>
        <v>1</v>
      </c>
      <c r="Y616" s="338">
        <f t="shared" si="982"/>
        <v>1</v>
      </c>
      <c r="Z616" s="338">
        <f t="shared" si="983"/>
        <v>1</v>
      </c>
      <c r="AA616" s="338">
        <f t="shared" si="984"/>
        <v>1</v>
      </c>
      <c r="AB616" s="338">
        <f t="shared" si="962"/>
        <v>1</v>
      </c>
      <c r="AC616" s="341">
        <f t="shared" si="985"/>
        <v>5476248</v>
      </c>
      <c r="AD616" s="340">
        <f t="shared" si="986"/>
        <v>0</v>
      </c>
      <c r="AE616" s="207"/>
      <c r="AF616" s="207"/>
      <c r="AG616" s="609" t="s">
        <v>1479</v>
      </c>
      <c r="AH616" s="609" t="s">
        <v>280</v>
      </c>
      <c r="AI616" s="561" t="s">
        <v>704</v>
      </c>
      <c r="AJ616" s="609" t="s">
        <v>93</v>
      </c>
      <c r="AK616" s="610">
        <v>108</v>
      </c>
      <c r="AL616" s="663">
        <v>39802</v>
      </c>
      <c r="AM616" s="612">
        <v>4298616</v>
      </c>
      <c r="AN616" s="612"/>
      <c r="AO616" s="612"/>
      <c r="AP616" s="612"/>
      <c r="AQ616" s="338">
        <f t="shared" si="966"/>
        <v>1</v>
      </c>
      <c r="AR616" s="338">
        <f t="shared" si="967"/>
        <v>1</v>
      </c>
      <c r="AS616" s="338">
        <f t="shared" si="968"/>
        <v>1</v>
      </c>
      <c r="AT616" s="338">
        <f t="shared" si="969"/>
        <v>1</v>
      </c>
      <c r="AU616" s="338">
        <f t="shared" si="970"/>
        <v>1</v>
      </c>
      <c r="AV616" s="338">
        <f t="shared" si="963"/>
        <v>1</v>
      </c>
      <c r="AW616" s="341">
        <f t="shared" si="971"/>
        <v>4298616</v>
      </c>
      <c r="AX616" s="340">
        <f t="shared" si="972"/>
        <v>0</v>
      </c>
      <c r="BA616" s="609" t="s">
        <v>1479</v>
      </c>
      <c r="BB616" s="609" t="s">
        <v>280</v>
      </c>
      <c r="BC616" s="561" t="s">
        <v>704</v>
      </c>
      <c r="BD616" s="609" t="s">
        <v>93</v>
      </c>
      <c r="BE616" s="610">
        <v>108</v>
      </c>
      <c r="BF616" s="663">
        <v>73268</v>
      </c>
      <c r="BG616" s="612">
        <v>7912944</v>
      </c>
      <c r="BH616" s="612"/>
      <c r="BI616" s="612"/>
      <c r="BJ616" s="612"/>
      <c r="BK616" s="338">
        <f t="shared" si="973"/>
        <v>1</v>
      </c>
      <c r="BL616" s="338">
        <f t="shared" si="974"/>
        <v>1</v>
      </c>
      <c r="BM616" s="338">
        <f t="shared" si="975"/>
        <v>1</v>
      </c>
      <c r="BN616" s="338">
        <f t="shared" si="976"/>
        <v>1</v>
      </c>
      <c r="BO616" s="338">
        <f t="shared" si="977"/>
        <v>1</v>
      </c>
      <c r="BP616" s="338">
        <f t="shared" si="964"/>
        <v>1</v>
      </c>
      <c r="BQ616" s="341">
        <f t="shared" si="978"/>
        <v>7912944</v>
      </c>
      <c r="BR616" s="340">
        <f t="shared" si="979"/>
        <v>0</v>
      </c>
    </row>
    <row r="617" spans="1:70" s="288" customFormat="1" ht="40.5" customHeight="1" x14ac:dyDescent="0.2">
      <c r="A617" s="215">
        <f t="shared" si="965"/>
        <v>604</v>
      </c>
      <c r="B617" s="449" t="s">
        <v>1480</v>
      </c>
      <c r="C617" s="449" t="s">
        <v>280</v>
      </c>
      <c r="D617" s="577" t="s">
        <v>705</v>
      </c>
      <c r="E617" s="449" t="s">
        <v>93</v>
      </c>
      <c r="F617" s="450">
        <v>14</v>
      </c>
      <c r="G617" s="537"/>
      <c r="H617" s="451">
        <v>0</v>
      </c>
      <c r="I617" s="528"/>
      <c r="J617" s="528"/>
      <c r="K617" s="199"/>
      <c r="L617" s="199"/>
      <c r="M617" s="609" t="s">
        <v>1480</v>
      </c>
      <c r="N617" s="609" t="s">
        <v>280</v>
      </c>
      <c r="O617" s="561" t="s">
        <v>705</v>
      </c>
      <c r="P617" s="609" t="s">
        <v>93</v>
      </c>
      <c r="Q617" s="610">
        <v>14</v>
      </c>
      <c r="R617" s="663">
        <v>47982</v>
      </c>
      <c r="S617" s="612">
        <v>671748</v>
      </c>
      <c r="T617" s="612"/>
      <c r="U617" s="612"/>
      <c r="V617" s="612"/>
      <c r="W617" s="338">
        <f t="shared" si="980"/>
        <v>1</v>
      </c>
      <c r="X617" s="338">
        <f t="shared" si="981"/>
        <v>1</v>
      </c>
      <c r="Y617" s="338">
        <f t="shared" si="982"/>
        <v>1</v>
      </c>
      <c r="Z617" s="338">
        <f t="shared" si="983"/>
        <v>1</v>
      </c>
      <c r="AA617" s="338">
        <f t="shared" si="984"/>
        <v>1</v>
      </c>
      <c r="AB617" s="338">
        <f t="shared" si="962"/>
        <v>1</v>
      </c>
      <c r="AC617" s="341">
        <f t="shared" si="985"/>
        <v>671748</v>
      </c>
      <c r="AD617" s="340">
        <f t="shared" si="986"/>
        <v>0</v>
      </c>
      <c r="AE617" s="207"/>
      <c r="AF617" s="207"/>
      <c r="AG617" s="609" t="s">
        <v>1480</v>
      </c>
      <c r="AH617" s="609" t="s">
        <v>280</v>
      </c>
      <c r="AI617" s="561" t="s">
        <v>705</v>
      </c>
      <c r="AJ617" s="609" t="s">
        <v>93</v>
      </c>
      <c r="AK617" s="610">
        <v>14</v>
      </c>
      <c r="AL617" s="663">
        <v>50868</v>
      </c>
      <c r="AM617" s="612">
        <v>712152</v>
      </c>
      <c r="AN617" s="612"/>
      <c r="AO617" s="612"/>
      <c r="AP617" s="612"/>
      <c r="AQ617" s="338">
        <f t="shared" si="966"/>
        <v>1</v>
      </c>
      <c r="AR617" s="338">
        <f t="shared" si="967"/>
        <v>1</v>
      </c>
      <c r="AS617" s="338">
        <f t="shared" si="968"/>
        <v>1</v>
      </c>
      <c r="AT617" s="338">
        <f t="shared" si="969"/>
        <v>1</v>
      </c>
      <c r="AU617" s="338">
        <f t="shared" si="970"/>
        <v>1</v>
      </c>
      <c r="AV617" s="338">
        <f t="shared" si="963"/>
        <v>1</v>
      </c>
      <c r="AW617" s="341">
        <f t="shared" si="971"/>
        <v>712152</v>
      </c>
      <c r="AX617" s="340">
        <f t="shared" si="972"/>
        <v>0</v>
      </c>
      <c r="BA617" s="609" t="s">
        <v>1480</v>
      </c>
      <c r="BB617" s="609" t="s">
        <v>280</v>
      </c>
      <c r="BC617" s="561" t="s">
        <v>705</v>
      </c>
      <c r="BD617" s="609" t="s">
        <v>93</v>
      </c>
      <c r="BE617" s="610">
        <v>14</v>
      </c>
      <c r="BF617" s="663">
        <v>43619</v>
      </c>
      <c r="BG617" s="612">
        <v>610666</v>
      </c>
      <c r="BH617" s="612"/>
      <c r="BI617" s="612"/>
      <c r="BJ617" s="612"/>
      <c r="BK617" s="338">
        <f t="shared" si="973"/>
        <v>1</v>
      </c>
      <c r="BL617" s="338">
        <f t="shared" si="974"/>
        <v>1</v>
      </c>
      <c r="BM617" s="338">
        <f t="shared" si="975"/>
        <v>1</v>
      </c>
      <c r="BN617" s="338">
        <f t="shared" si="976"/>
        <v>1</v>
      </c>
      <c r="BO617" s="338">
        <f t="shared" si="977"/>
        <v>1</v>
      </c>
      <c r="BP617" s="338">
        <f t="shared" si="964"/>
        <v>1</v>
      </c>
      <c r="BQ617" s="341">
        <f t="shared" si="978"/>
        <v>610666</v>
      </c>
      <c r="BR617" s="340">
        <f t="shared" si="979"/>
        <v>0</v>
      </c>
    </row>
    <row r="618" spans="1:70" s="288" customFormat="1" ht="63.75" customHeight="1" x14ac:dyDescent="0.2">
      <c r="A618" s="215">
        <f t="shared" si="965"/>
        <v>605</v>
      </c>
      <c r="B618" s="449" t="s">
        <v>1481</v>
      </c>
      <c r="C618" s="449" t="s">
        <v>275</v>
      </c>
      <c r="D618" s="577" t="s">
        <v>532</v>
      </c>
      <c r="E618" s="449" t="s">
        <v>93</v>
      </c>
      <c r="F618" s="450">
        <v>3</v>
      </c>
      <c r="G618" s="537"/>
      <c r="H618" s="451">
        <v>0</v>
      </c>
      <c r="I618" s="528"/>
      <c r="J618" s="528"/>
      <c r="K618" s="199"/>
      <c r="L618" s="199"/>
      <c r="M618" s="609" t="s">
        <v>1481</v>
      </c>
      <c r="N618" s="609" t="s">
        <v>275</v>
      </c>
      <c r="O618" s="561" t="s">
        <v>532</v>
      </c>
      <c r="P618" s="609" t="s">
        <v>93</v>
      </c>
      <c r="Q618" s="610">
        <v>3</v>
      </c>
      <c r="R618" s="663">
        <v>3656464</v>
      </c>
      <c r="S618" s="612">
        <v>10969392</v>
      </c>
      <c r="T618" s="612"/>
      <c r="U618" s="612"/>
      <c r="V618" s="612"/>
      <c r="W618" s="338">
        <f t="shared" si="980"/>
        <v>1</v>
      </c>
      <c r="X618" s="338">
        <f t="shared" si="981"/>
        <v>1</v>
      </c>
      <c r="Y618" s="338">
        <f t="shared" si="982"/>
        <v>1</v>
      </c>
      <c r="Z618" s="338">
        <f t="shared" si="983"/>
        <v>1</v>
      </c>
      <c r="AA618" s="338">
        <f t="shared" si="984"/>
        <v>1</v>
      </c>
      <c r="AB618" s="338">
        <f t="shared" si="962"/>
        <v>1</v>
      </c>
      <c r="AC618" s="341">
        <f t="shared" si="985"/>
        <v>10969392</v>
      </c>
      <c r="AD618" s="340">
        <f t="shared" si="986"/>
        <v>0</v>
      </c>
      <c r="AE618" s="207"/>
      <c r="AF618" s="207"/>
      <c r="AG618" s="609" t="s">
        <v>1481</v>
      </c>
      <c r="AH618" s="609" t="s">
        <v>275</v>
      </c>
      <c r="AI618" s="561" t="s">
        <v>532</v>
      </c>
      <c r="AJ618" s="609" t="s">
        <v>93</v>
      </c>
      <c r="AK618" s="610">
        <v>3</v>
      </c>
      <c r="AL618" s="663">
        <v>3063807</v>
      </c>
      <c r="AM618" s="612">
        <v>9191421</v>
      </c>
      <c r="AN618" s="612"/>
      <c r="AO618" s="612"/>
      <c r="AP618" s="612"/>
      <c r="AQ618" s="338">
        <f t="shared" si="966"/>
        <v>1</v>
      </c>
      <c r="AR618" s="338">
        <f t="shared" si="967"/>
        <v>1</v>
      </c>
      <c r="AS618" s="338">
        <f t="shared" si="968"/>
        <v>1</v>
      </c>
      <c r="AT618" s="338">
        <f t="shared" si="969"/>
        <v>1</v>
      </c>
      <c r="AU618" s="338">
        <f t="shared" si="970"/>
        <v>1</v>
      </c>
      <c r="AV618" s="338">
        <f t="shared" si="963"/>
        <v>1</v>
      </c>
      <c r="AW618" s="341">
        <f t="shared" si="971"/>
        <v>9191421</v>
      </c>
      <c r="AX618" s="340">
        <f t="shared" si="972"/>
        <v>0</v>
      </c>
      <c r="BA618" s="609" t="s">
        <v>1481</v>
      </c>
      <c r="BB618" s="609" t="s">
        <v>275</v>
      </c>
      <c r="BC618" s="561" t="s">
        <v>532</v>
      </c>
      <c r="BD618" s="609" t="s">
        <v>93</v>
      </c>
      <c r="BE618" s="610">
        <v>3</v>
      </c>
      <c r="BF618" s="663">
        <v>8892700</v>
      </c>
      <c r="BG618" s="612">
        <v>26678100</v>
      </c>
      <c r="BH618" s="612"/>
      <c r="BI618" s="612"/>
      <c r="BJ618" s="612"/>
      <c r="BK618" s="338">
        <f t="shared" si="973"/>
        <v>1</v>
      </c>
      <c r="BL618" s="338">
        <f t="shared" si="974"/>
        <v>1</v>
      </c>
      <c r="BM618" s="338">
        <f t="shared" si="975"/>
        <v>1</v>
      </c>
      <c r="BN618" s="338">
        <f t="shared" si="976"/>
        <v>1</v>
      </c>
      <c r="BO618" s="338">
        <f t="shared" si="977"/>
        <v>1</v>
      </c>
      <c r="BP618" s="338">
        <f t="shared" si="964"/>
        <v>1</v>
      </c>
      <c r="BQ618" s="341">
        <f t="shared" si="978"/>
        <v>26678100</v>
      </c>
      <c r="BR618" s="340">
        <f t="shared" si="979"/>
        <v>0</v>
      </c>
    </row>
    <row r="619" spans="1:70" s="288" customFormat="1" ht="40.5" customHeight="1" x14ac:dyDescent="0.2">
      <c r="A619" s="215">
        <f t="shared" si="965"/>
        <v>606</v>
      </c>
      <c r="B619" s="449" t="s">
        <v>1482</v>
      </c>
      <c r="C619" s="449" t="s">
        <v>275</v>
      </c>
      <c r="D619" s="577" t="s">
        <v>533</v>
      </c>
      <c r="E619" s="449" t="s">
        <v>93</v>
      </c>
      <c r="F619" s="450">
        <v>4</v>
      </c>
      <c r="G619" s="537"/>
      <c r="H619" s="451">
        <v>0</v>
      </c>
      <c r="I619" s="528"/>
      <c r="J619" s="528"/>
      <c r="K619" s="199"/>
      <c r="L619" s="199"/>
      <c r="M619" s="609" t="s">
        <v>1482</v>
      </c>
      <c r="N619" s="609" t="s">
        <v>275</v>
      </c>
      <c r="O619" s="561" t="s">
        <v>533</v>
      </c>
      <c r="P619" s="609" t="s">
        <v>93</v>
      </c>
      <c r="Q619" s="610">
        <v>4</v>
      </c>
      <c r="R619" s="663">
        <v>743662</v>
      </c>
      <c r="S619" s="612">
        <v>2974648</v>
      </c>
      <c r="T619" s="612"/>
      <c r="U619" s="612"/>
      <c r="V619" s="612"/>
      <c r="W619" s="338">
        <f t="shared" si="980"/>
        <v>1</v>
      </c>
      <c r="X619" s="338">
        <f t="shared" si="981"/>
        <v>1</v>
      </c>
      <c r="Y619" s="338">
        <f t="shared" si="982"/>
        <v>1</v>
      </c>
      <c r="Z619" s="338">
        <f t="shared" si="983"/>
        <v>1</v>
      </c>
      <c r="AA619" s="338">
        <f t="shared" si="984"/>
        <v>1</v>
      </c>
      <c r="AB619" s="338">
        <f t="shared" si="962"/>
        <v>1</v>
      </c>
      <c r="AC619" s="341">
        <f t="shared" si="985"/>
        <v>2974648</v>
      </c>
      <c r="AD619" s="340">
        <f t="shared" si="986"/>
        <v>0</v>
      </c>
      <c r="AE619" s="207"/>
      <c r="AF619" s="207"/>
      <c r="AG619" s="609" t="s">
        <v>1482</v>
      </c>
      <c r="AH619" s="609" t="s">
        <v>275</v>
      </c>
      <c r="AI619" s="561" t="s">
        <v>533</v>
      </c>
      <c r="AJ619" s="609" t="s">
        <v>93</v>
      </c>
      <c r="AK619" s="610">
        <v>4</v>
      </c>
      <c r="AL619" s="663">
        <v>1370054</v>
      </c>
      <c r="AM619" s="612">
        <v>5480216</v>
      </c>
      <c r="AN619" s="612"/>
      <c r="AO619" s="612"/>
      <c r="AP619" s="612"/>
      <c r="AQ619" s="338">
        <f t="shared" si="966"/>
        <v>1</v>
      </c>
      <c r="AR619" s="338">
        <f t="shared" si="967"/>
        <v>1</v>
      </c>
      <c r="AS619" s="338">
        <f t="shared" si="968"/>
        <v>1</v>
      </c>
      <c r="AT619" s="338">
        <f t="shared" si="969"/>
        <v>1</v>
      </c>
      <c r="AU619" s="338">
        <f t="shared" si="970"/>
        <v>1</v>
      </c>
      <c r="AV619" s="338">
        <f t="shared" si="963"/>
        <v>1</v>
      </c>
      <c r="AW619" s="341">
        <f t="shared" si="971"/>
        <v>5480216</v>
      </c>
      <c r="AX619" s="340">
        <f t="shared" si="972"/>
        <v>0</v>
      </c>
      <c r="BA619" s="609" t="s">
        <v>1482</v>
      </c>
      <c r="BB619" s="609" t="s">
        <v>275</v>
      </c>
      <c r="BC619" s="561" t="s">
        <v>533</v>
      </c>
      <c r="BD619" s="609" t="s">
        <v>93</v>
      </c>
      <c r="BE619" s="610">
        <v>4</v>
      </c>
      <c r="BF619" s="663">
        <v>107826</v>
      </c>
      <c r="BG619" s="612">
        <v>431304</v>
      </c>
      <c r="BH619" s="612"/>
      <c r="BI619" s="612"/>
      <c r="BJ619" s="612"/>
      <c r="BK619" s="338">
        <f t="shared" si="973"/>
        <v>1</v>
      </c>
      <c r="BL619" s="338">
        <f t="shared" si="974"/>
        <v>1</v>
      </c>
      <c r="BM619" s="338">
        <f t="shared" si="975"/>
        <v>1</v>
      </c>
      <c r="BN619" s="338">
        <f t="shared" si="976"/>
        <v>1</v>
      </c>
      <c r="BO619" s="338">
        <f t="shared" si="977"/>
        <v>1</v>
      </c>
      <c r="BP619" s="338">
        <f t="shared" si="964"/>
        <v>1</v>
      </c>
      <c r="BQ619" s="341">
        <f t="shared" si="978"/>
        <v>431304</v>
      </c>
      <c r="BR619" s="340">
        <f t="shared" si="979"/>
        <v>0</v>
      </c>
    </row>
    <row r="620" spans="1:70" s="288" customFormat="1" ht="40.5" customHeight="1" x14ac:dyDescent="0.2">
      <c r="A620" s="215">
        <f t="shared" si="965"/>
        <v>607</v>
      </c>
      <c r="B620" s="449" t="s">
        <v>1483</v>
      </c>
      <c r="C620" s="449" t="s">
        <v>275</v>
      </c>
      <c r="D620" s="577" t="s">
        <v>706</v>
      </c>
      <c r="E620" s="449" t="s">
        <v>198</v>
      </c>
      <c r="F620" s="450">
        <v>4</v>
      </c>
      <c r="G620" s="537"/>
      <c r="H620" s="451">
        <v>0</v>
      </c>
      <c r="I620" s="528"/>
      <c r="J620" s="528"/>
      <c r="K620" s="199"/>
      <c r="L620" s="199"/>
      <c r="M620" s="609" t="s">
        <v>1483</v>
      </c>
      <c r="N620" s="609" t="s">
        <v>275</v>
      </c>
      <c r="O620" s="561" t="s">
        <v>706</v>
      </c>
      <c r="P620" s="609" t="s">
        <v>198</v>
      </c>
      <c r="Q620" s="610">
        <v>4</v>
      </c>
      <c r="R620" s="663">
        <v>1775125</v>
      </c>
      <c r="S620" s="612">
        <v>7100500</v>
      </c>
      <c r="T620" s="612"/>
      <c r="U620" s="612"/>
      <c r="V620" s="612"/>
      <c r="W620" s="338">
        <f t="shared" si="980"/>
        <v>1</v>
      </c>
      <c r="X620" s="338">
        <f t="shared" si="981"/>
        <v>1</v>
      </c>
      <c r="Y620" s="338">
        <f t="shared" si="982"/>
        <v>1</v>
      </c>
      <c r="Z620" s="338">
        <f t="shared" si="983"/>
        <v>1</v>
      </c>
      <c r="AA620" s="338">
        <f t="shared" si="984"/>
        <v>1</v>
      </c>
      <c r="AB620" s="338">
        <f t="shared" si="962"/>
        <v>1</v>
      </c>
      <c r="AC620" s="341">
        <f t="shared" si="985"/>
        <v>7100500</v>
      </c>
      <c r="AD620" s="340">
        <f t="shared" si="986"/>
        <v>0</v>
      </c>
      <c r="AE620" s="207"/>
      <c r="AF620" s="207"/>
      <c r="AG620" s="609" t="s">
        <v>1483</v>
      </c>
      <c r="AH620" s="609" t="s">
        <v>275</v>
      </c>
      <c r="AI620" s="561" t="s">
        <v>706</v>
      </c>
      <c r="AJ620" s="609" t="s">
        <v>198</v>
      </c>
      <c r="AK620" s="610">
        <v>4</v>
      </c>
      <c r="AL620" s="663">
        <v>1402085</v>
      </c>
      <c r="AM620" s="612">
        <v>5608340</v>
      </c>
      <c r="AN620" s="612"/>
      <c r="AO620" s="612"/>
      <c r="AP620" s="612"/>
      <c r="AQ620" s="338">
        <f t="shared" si="966"/>
        <v>1</v>
      </c>
      <c r="AR620" s="338">
        <f t="shared" si="967"/>
        <v>1</v>
      </c>
      <c r="AS620" s="338">
        <f t="shared" si="968"/>
        <v>1</v>
      </c>
      <c r="AT620" s="338">
        <f t="shared" si="969"/>
        <v>1</v>
      </c>
      <c r="AU620" s="338">
        <f t="shared" si="970"/>
        <v>1</v>
      </c>
      <c r="AV620" s="338">
        <f t="shared" si="963"/>
        <v>1</v>
      </c>
      <c r="AW620" s="341">
        <f t="shared" si="971"/>
        <v>5608340</v>
      </c>
      <c r="AX620" s="340">
        <f t="shared" si="972"/>
        <v>0</v>
      </c>
      <c r="BA620" s="609" t="s">
        <v>1483</v>
      </c>
      <c r="BB620" s="609" t="s">
        <v>275</v>
      </c>
      <c r="BC620" s="561" t="s">
        <v>706</v>
      </c>
      <c r="BD620" s="609" t="s">
        <v>198</v>
      </c>
      <c r="BE620" s="610">
        <v>4</v>
      </c>
      <c r="BF620" s="663">
        <v>1698394</v>
      </c>
      <c r="BG620" s="612">
        <v>6793576</v>
      </c>
      <c r="BH620" s="612"/>
      <c r="BI620" s="612"/>
      <c r="BJ620" s="612"/>
      <c r="BK620" s="338">
        <f t="shared" si="973"/>
        <v>1</v>
      </c>
      <c r="BL620" s="338">
        <f t="shared" si="974"/>
        <v>1</v>
      </c>
      <c r="BM620" s="338">
        <f t="shared" si="975"/>
        <v>1</v>
      </c>
      <c r="BN620" s="338">
        <f t="shared" si="976"/>
        <v>1</v>
      </c>
      <c r="BO620" s="338">
        <f t="shared" si="977"/>
        <v>1</v>
      </c>
      <c r="BP620" s="338">
        <f t="shared" si="964"/>
        <v>1</v>
      </c>
      <c r="BQ620" s="341">
        <f t="shared" si="978"/>
        <v>6793576</v>
      </c>
      <c r="BR620" s="340">
        <f t="shared" si="979"/>
        <v>0</v>
      </c>
    </row>
    <row r="621" spans="1:70" s="288" customFormat="1" ht="40.5" customHeight="1" x14ac:dyDescent="0.2">
      <c r="A621" s="215">
        <f t="shared" si="965"/>
        <v>608</v>
      </c>
      <c r="B621" s="449" t="s">
        <v>1484</v>
      </c>
      <c r="C621" s="449" t="s">
        <v>275</v>
      </c>
      <c r="D621" s="577" t="s">
        <v>534</v>
      </c>
      <c r="E621" s="449" t="s">
        <v>198</v>
      </c>
      <c r="F621" s="450">
        <v>1</v>
      </c>
      <c r="G621" s="537"/>
      <c r="H621" s="451">
        <v>0</v>
      </c>
      <c r="I621" s="528"/>
      <c r="J621" s="528"/>
      <c r="K621" s="199"/>
      <c r="L621" s="199"/>
      <c r="M621" s="609" t="s">
        <v>1484</v>
      </c>
      <c r="N621" s="609" t="s">
        <v>275</v>
      </c>
      <c r="O621" s="561" t="s">
        <v>534</v>
      </c>
      <c r="P621" s="609" t="s">
        <v>198</v>
      </c>
      <c r="Q621" s="610">
        <v>1</v>
      </c>
      <c r="R621" s="663">
        <v>1076996</v>
      </c>
      <c r="S621" s="612">
        <v>1076996</v>
      </c>
      <c r="T621" s="612"/>
      <c r="U621" s="612"/>
      <c r="V621" s="612"/>
      <c r="W621" s="338">
        <f t="shared" si="980"/>
        <v>1</v>
      </c>
      <c r="X621" s="338">
        <f t="shared" si="981"/>
        <v>1</v>
      </c>
      <c r="Y621" s="338">
        <f t="shared" si="982"/>
        <v>1</v>
      </c>
      <c r="Z621" s="338">
        <f t="shared" si="983"/>
        <v>1</v>
      </c>
      <c r="AA621" s="338">
        <f t="shared" si="984"/>
        <v>1</v>
      </c>
      <c r="AB621" s="338">
        <f t="shared" si="962"/>
        <v>1</v>
      </c>
      <c r="AC621" s="341">
        <f t="shared" si="985"/>
        <v>1076996</v>
      </c>
      <c r="AD621" s="340">
        <f t="shared" si="986"/>
        <v>0</v>
      </c>
      <c r="AE621" s="207"/>
      <c r="AF621" s="207"/>
      <c r="AG621" s="609" t="s">
        <v>1484</v>
      </c>
      <c r="AH621" s="609" t="s">
        <v>275</v>
      </c>
      <c r="AI621" s="561" t="s">
        <v>534</v>
      </c>
      <c r="AJ621" s="609" t="s">
        <v>198</v>
      </c>
      <c r="AK621" s="610">
        <v>1</v>
      </c>
      <c r="AL621" s="663">
        <v>1287717</v>
      </c>
      <c r="AM621" s="612">
        <v>1287717</v>
      </c>
      <c r="AN621" s="612"/>
      <c r="AO621" s="612"/>
      <c r="AP621" s="612"/>
      <c r="AQ621" s="338">
        <f t="shared" si="966"/>
        <v>1</v>
      </c>
      <c r="AR621" s="338">
        <f t="shared" si="967"/>
        <v>1</v>
      </c>
      <c r="AS621" s="338">
        <f t="shared" si="968"/>
        <v>1</v>
      </c>
      <c r="AT621" s="338">
        <f t="shared" si="969"/>
        <v>1</v>
      </c>
      <c r="AU621" s="338">
        <f t="shared" si="970"/>
        <v>1</v>
      </c>
      <c r="AV621" s="338">
        <f t="shared" si="963"/>
        <v>1</v>
      </c>
      <c r="AW621" s="341">
        <f t="shared" si="971"/>
        <v>1287717</v>
      </c>
      <c r="AX621" s="340">
        <f t="shared" si="972"/>
        <v>0</v>
      </c>
      <c r="BA621" s="609" t="s">
        <v>1484</v>
      </c>
      <c r="BB621" s="609" t="s">
        <v>275</v>
      </c>
      <c r="BC621" s="561" t="s">
        <v>534</v>
      </c>
      <c r="BD621" s="609" t="s">
        <v>198</v>
      </c>
      <c r="BE621" s="610">
        <v>1</v>
      </c>
      <c r="BF621" s="663">
        <v>2515943</v>
      </c>
      <c r="BG621" s="612">
        <v>2515943</v>
      </c>
      <c r="BH621" s="612"/>
      <c r="BI621" s="612"/>
      <c r="BJ621" s="612"/>
      <c r="BK621" s="338">
        <f t="shared" si="973"/>
        <v>1</v>
      </c>
      <c r="BL621" s="338">
        <f t="shared" si="974"/>
        <v>1</v>
      </c>
      <c r="BM621" s="338">
        <f t="shared" si="975"/>
        <v>1</v>
      </c>
      <c r="BN621" s="338">
        <f t="shared" si="976"/>
        <v>1</v>
      </c>
      <c r="BO621" s="338">
        <f t="shared" si="977"/>
        <v>1</v>
      </c>
      <c r="BP621" s="338">
        <f t="shared" si="964"/>
        <v>1</v>
      </c>
      <c r="BQ621" s="341">
        <f t="shared" si="978"/>
        <v>2515943</v>
      </c>
      <c r="BR621" s="340">
        <f t="shared" si="979"/>
        <v>0</v>
      </c>
    </row>
    <row r="622" spans="1:70" s="288" customFormat="1" ht="40.5" customHeight="1" x14ac:dyDescent="0.2">
      <c r="A622" s="215">
        <f t="shared" si="965"/>
        <v>609</v>
      </c>
      <c r="B622" s="449" t="s">
        <v>1485</v>
      </c>
      <c r="C622" s="449" t="s">
        <v>280</v>
      </c>
      <c r="D622" s="577" t="s">
        <v>535</v>
      </c>
      <c r="E622" s="449" t="s">
        <v>93</v>
      </c>
      <c r="F622" s="450">
        <v>45</v>
      </c>
      <c r="G622" s="537"/>
      <c r="H622" s="451">
        <v>0</v>
      </c>
      <c r="I622" s="528"/>
      <c r="J622" s="528"/>
      <c r="K622" s="199"/>
      <c r="L622" s="199"/>
      <c r="M622" s="609" t="s">
        <v>1485</v>
      </c>
      <c r="N622" s="609" t="s">
        <v>280</v>
      </c>
      <c r="O622" s="561" t="s">
        <v>535</v>
      </c>
      <c r="P622" s="609" t="s">
        <v>93</v>
      </c>
      <c r="Q622" s="610">
        <v>45</v>
      </c>
      <c r="R622" s="663">
        <v>329341</v>
      </c>
      <c r="S622" s="612">
        <v>14820345</v>
      </c>
      <c r="T622" s="612"/>
      <c r="U622" s="612"/>
      <c r="V622" s="612"/>
      <c r="W622" s="338">
        <f t="shared" si="980"/>
        <v>1</v>
      </c>
      <c r="X622" s="338">
        <f t="shared" si="981"/>
        <v>1</v>
      </c>
      <c r="Y622" s="338">
        <f t="shared" si="982"/>
        <v>1</v>
      </c>
      <c r="Z622" s="338">
        <f t="shared" si="983"/>
        <v>1</v>
      </c>
      <c r="AA622" s="338">
        <f t="shared" si="984"/>
        <v>1</v>
      </c>
      <c r="AB622" s="338">
        <f t="shared" si="962"/>
        <v>1</v>
      </c>
      <c r="AC622" s="341">
        <f t="shared" si="985"/>
        <v>14820345</v>
      </c>
      <c r="AD622" s="340">
        <f t="shared" si="986"/>
        <v>0</v>
      </c>
      <c r="AE622" s="207"/>
      <c r="AF622" s="207"/>
      <c r="AG622" s="609" t="s">
        <v>1485</v>
      </c>
      <c r="AH622" s="609" t="s">
        <v>280</v>
      </c>
      <c r="AI622" s="561" t="s">
        <v>535</v>
      </c>
      <c r="AJ622" s="609" t="s">
        <v>93</v>
      </c>
      <c r="AK622" s="610">
        <v>45</v>
      </c>
      <c r="AL622" s="663">
        <v>95789</v>
      </c>
      <c r="AM622" s="612">
        <v>4310505</v>
      </c>
      <c r="AN622" s="612"/>
      <c r="AO622" s="612"/>
      <c r="AP622" s="612"/>
      <c r="AQ622" s="338">
        <f t="shared" si="966"/>
        <v>1</v>
      </c>
      <c r="AR622" s="338">
        <f t="shared" si="967"/>
        <v>1</v>
      </c>
      <c r="AS622" s="338">
        <f t="shared" si="968"/>
        <v>1</v>
      </c>
      <c r="AT622" s="338">
        <f t="shared" si="969"/>
        <v>1</v>
      </c>
      <c r="AU622" s="338">
        <f t="shared" si="970"/>
        <v>1</v>
      </c>
      <c r="AV622" s="338">
        <f t="shared" si="963"/>
        <v>1</v>
      </c>
      <c r="AW622" s="341">
        <f t="shared" si="971"/>
        <v>4310505</v>
      </c>
      <c r="AX622" s="340">
        <f t="shared" si="972"/>
        <v>0</v>
      </c>
      <c r="BA622" s="609" t="s">
        <v>1485</v>
      </c>
      <c r="BB622" s="609" t="s">
        <v>280</v>
      </c>
      <c r="BC622" s="561" t="s">
        <v>535</v>
      </c>
      <c r="BD622" s="609" t="s">
        <v>93</v>
      </c>
      <c r="BE622" s="610">
        <v>45</v>
      </c>
      <c r="BF622" s="663">
        <v>182731</v>
      </c>
      <c r="BG622" s="612">
        <v>8222895</v>
      </c>
      <c r="BH622" s="612"/>
      <c r="BI622" s="612"/>
      <c r="BJ622" s="612"/>
      <c r="BK622" s="338">
        <f t="shared" si="973"/>
        <v>1</v>
      </c>
      <c r="BL622" s="338">
        <f t="shared" si="974"/>
        <v>1</v>
      </c>
      <c r="BM622" s="338">
        <f t="shared" si="975"/>
        <v>1</v>
      </c>
      <c r="BN622" s="338">
        <f t="shared" si="976"/>
        <v>1</v>
      </c>
      <c r="BO622" s="338">
        <f t="shared" si="977"/>
        <v>1</v>
      </c>
      <c r="BP622" s="338">
        <f t="shared" si="964"/>
        <v>1</v>
      </c>
      <c r="BQ622" s="341">
        <f t="shared" si="978"/>
        <v>8222895</v>
      </c>
      <c r="BR622" s="340">
        <f t="shared" si="979"/>
        <v>0</v>
      </c>
    </row>
    <row r="623" spans="1:70" s="288" customFormat="1" ht="40.5" customHeight="1" x14ac:dyDescent="0.2">
      <c r="A623" s="215">
        <f t="shared" si="965"/>
        <v>610</v>
      </c>
      <c r="B623" s="449" t="s">
        <v>1486</v>
      </c>
      <c r="C623" s="449" t="s">
        <v>275</v>
      </c>
      <c r="D623" s="577" t="s">
        <v>536</v>
      </c>
      <c r="E623" s="449" t="s">
        <v>93</v>
      </c>
      <c r="F623" s="450">
        <v>3</v>
      </c>
      <c r="G623" s="537"/>
      <c r="H623" s="451">
        <v>0</v>
      </c>
      <c r="I623" s="528"/>
      <c r="J623" s="528"/>
      <c r="K623" s="199"/>
      <c r="L623" s="199"/>
      <c r="M623" s="609" t="s">
        <v>1486</v>
      </c>
      <c r="N623" s="609" t="s">
        <v>275</v>
      </c>
      <c r="O623" s="561" t="s">
        <v>536</v>
      </c>
      <c r="P623" s="609" t="s">
        <v>93</v>
      </c>
      <c r="Q623" s="610">
        <v>3</v>
      </c>
      <c r="R623" s="663">
        <v>545582</v>
      </c>
      <c r="S623" s="612">
        <v>1636746</v>
      </c>
      <c r="T623" s="612"/>
      <c r="U623" s="612"/>
      <c r="V623" s="612"/>
      <c r="W623" s="338">
        <f t="shared" si="980"/>
        <v>1</v>
      </c>
      <c r="X623" s="338">
        <f t="shared" si="981"/>
        <v>1</v>
      </c>
      <c r="Y623" s="338">
        <f t="shared" si="982"/>
        <v>1</v>
      </c>
      <c r="Z623" s="338">
        <f t="shared" si="983"/>
        <v>1</v>
      </c>
      <c r="AA623" s="338">
        <f t="shared" si="984"/>
        <v>1</v>
      </c>
      <c r="AB623" s="338">
        <f t="shared" si="962"/>
        <v>1</v>
      </c>
      <c r="AC623" s="341">
        <f t="shared" si="985"/>
        <v>1636746</v>
      </c>
      <c r="AD623" s="340">
        <f t="shared" si="986"/>
        <v>0</v>
      </c>
      <c r="AE623" s="207"/>
      <c r="AF623" s="207"/>
      <c r="AG623" s="609" t="s">
        <v>1486</v>
      </c>
      <c r="AH623" s="609" t="s">
        <v>275</v>
      </c>
      <c r="AI623" s="561" t="s">
        <v>536</v>
      </c>
      <c r="AJ623" s="609" t="s">
        <v>93</v>
      </c>
      <c r="AK623" s="610">
        <v>3</v>
      </c>
      <c r="AL623" s="663">
        <v>1040004</v>
      </c>
      <c r="AM623" s="612">
        <v>3120012</v>
      </c>
      <c r="AN623" s="612"/>
      <c r="AO623" s="612"/>
      <c r="AP623" s="612"/>
      <c r="AQ623" s="338">
        <f t="shared" si="966"/>
        <v>1</v>
      </c>
      <c r="AR623" s="338">
        <f t="shared" si="967"/>
        <v>1</v>
      </c>
      <c r="AS623" s="338">
        <f t="shared" si="968"/>
        <v>1</v>
      </c>
      <c r="AT623" s="338">
        <f t="shared" si="969"/>
        <v>1</v>
      </c>
      <c r="AU623" s="338">
        <f t="shared" si="970"/>
        <v>1</v>
      </c>
      <c r="AV623" s="338">
        <f t="shared" si="963"/>
        <v>1</v>
      </c>
      <c r="AW623" s="341">
        <f t="shared" si="971"/>
        <v>3120012</v>
      </c>
      <c r="AX623" s="340">
        <f t="shared" si="972"/>
        <v>0</v>
      </c>
      <c r="BA623" s="609" t="s">
        <v>1486</v>
      </c>
      <c r="BB623" s="609" t="s">
        <v>275</v>
      </c>
      <c r="BC623" s="561" t="s">
        <v>536</v>
      </c>
      <c r="BD623" s="609" t="s">
        <v>93</v>
      </c>
      <c r="BE623" s="610">
        <v>3</v>
      </c>
      <c r="BF623" s="663">
        <v>206725</v>
      </c>
      <c r="BG623" s="612">
        <v>620175</v>
      </c>
      <c r="BH623" s="612"/>
      <c r="BI623" s="612"/>
      <c r="BJ623" s="612"/>
      <c r="BK623" s="338">
        <f t="shared" si="973"/>
        <v>1</v>
      </c>
      <c r="BL623" s="338">
        <f t="shared" si="974"/>
        <v>1</v>
      </c>
      <c r="BM623" s="338">
        <f t="shared" si="975"/>
        <v>1</v>
      </c>
      <c r="BN623" s="338">
        <f t="shared" si="976"/>
        <v>1</v>
      </c>
      <c r="BO623" s="338">
        <f t="shared" si="977"/>
        <v>1</v>
      </c>
      <c r="BP623" s="338">
        <f t="shared" si="964"/>
        <v>1</v>
      </c>
      <c r="BQ623" s="341">
        <f t="shared" si="978"/>
        <v>620175</v>
      </c>
      <c r="BR623" s="340">
        <f t="shared" si="979"/>
        <v>0</v>
      </c>
    </row>
    <row r="624" spans="1:70" s="288" customFormat="1" ht="40.5" customHeight="1" x14ac:dyDescent="0.2">
      <c r="A624" s="215">
        <f t="shared" si="965"/>
        <v>611</v>
      </c>
      <c r="B624" s="449" t="s">
        <v>1487</v>
      </c>
      <c r="C624" s="449" t="s">
        <v>280</v>
      </c>
      <c r="D624" s="577" t="s">
        <v>707</v>
      </c>
      <c r="E624" s="449" t="s">
        <v>93</v>
      </c>
      <c r="F624" s="450">
        <v>47</v>
      </c>
      <c r="G624" s="537"/>
      <c r="H624" s="451">
        <v>0</v>
      </c>
      <c r="I624" s="528"/>
      <c r="J624" s="528"/>
      <c r="K624" s="199"/>
      <c r="L624" s="199"/>
      <c r="M624" s="609" t="s">
        <v>1487</v>
      </c>
      <c r="N624" s="609" t="s">
        <v>280</v>
      </c>
      <c r="O624" s="561" t="s">
        <v>707</v>
      </c>
      <c r="P624" s="609" t="s">
        <v>93</v>
      </c>
      <c r="Q624" s="610">
        <v>47</v>
      </c>
      <c r="R624" s="663">
        <v>69064</v>
      </c>
      <c r="S624" s="612">
        <v>3246008</v>
      </c>
      <c r="T624" s="612"/>
      <c r="U624" s="612"/>
      <c r="V624" s="612"/>
      <c r="W624" s="338">
        <f t="shared" si="980"/>
        <v>1</v>
      </c>
      <c r="X624" s="338">
        <f t="shared" si="981"/>
        <v>1</v>
      </c>
      <c r="Y624" s="338">
        <f t="shared" si="982"/>
        <v>1</v>
      </c>
      <c r="Z624" s="338">
        <f t="shared" si="983"/>
        <v>1</v>
      </c>
      <c r="AA624" s="338">
        <f t="shared" si="984"/>
        <v>1</v>
      </c>
      <c r="AB624" s="338">
        <f t="shared" si="962"/>
        <v>1</v>
      </c>
      <c r="AC624" s="341">
        <f t="shared" si="985"/>
        <v>3246008</v>
      </c>
      <c r="AD624" s="340">
        <f t="shared" si="986"/>
        <v>0</v>
      </c>
      <c r="AE624" s="207"/>
      <c r="AF624" s="207"/>
      <c r="AG624" s="609" t="s">
        <v>1487</v>
      </c>
      <c r="AH624" s="609" t="s">
        <v>280</v>
      </c>
      <c r="AI624" s="561" t="s">
        <v>707</v>
      </c>
      <c r="AJ624" s="609" t="s">
        <v>93</v>
      </c>
      <c r="AK624" s="610">
        <v>47</v>
      </c>
      <c r="AL624" s="663">
        <v>26000</v>
      </c>
      <c r="AM624" s="612">
        <v>1222000</v>
      </c>
      <c r="AN624" s="612"/>
      <c r="AO624" s="612"/>
      <c r="AP624" s="612"/>
      <c r="AQ624" s="338">
        <f t="shared" si="966"/>
        <v>1</v>
      </c>
      <c r="AR624" s="338">
        <f t="shared" si="967"/>
        <v>1</v>
      </c>
      <c r="AS624" s="338">
        <f t="shared" si="968"/>
        <v>1</v>
      </c>
      <c r="AT624" s="338">
        <f t="shared" si="969"/>
        <v>1</v>
      </c>
      <c r="AU624" s="338">
        <f t="shared" si="970"/>
        <v>1</v>
      </c>
      <c r="AV624" s="338">
        <f t="shared" si="963"/>
        <v>1</v>
      </c>
      <c r="AW624" s="341">
        <f t="shared" si="971"/>
        <v>1222000</v>
      </c>
      <c r="AX624" s="340">
        <f t="shared" si="972"/>
        <v>0</v>
      </c>
      <c r="BA624" s="609" t="s">
        <v>1487</v>
      </c>
      <c r="BB624" s="609" t="s">
        <v>280</v>
      </c>
      <c r="BC624" s="561" t="s">
        <v>707</v>
      </c>
      <c r="BD624" s="609" t="s">
        <v>93</v>
      </c>
      <c r="BE624" s="610">
        <v>47</v>
      </c>
      <c r="BF624" s="663">
        <v>54287</v>
      </c>
      <c r="BG624" s="612">
        <v>2551489</v>
      </c>
      <c r="BH624" s="612"/>
      <c r="BI624" s="612"/>
      <c r="BJ624" s="612"/>
      <c r="BK624" s="338">
        <f t="shared" si="973"/>
        <v>1</v>
      </c>
      <c r="BL624" s="338">
        <f t="shared" si="974"/>
        <v>1</v>
      </c>
      <c r="BM624" s="338">
        <f t="shared" si="975"/>
        <v>1</v>
      </c>
      <c r="BN624" s="338">
        <f t="shared" si="976"/>
        <v>1</v>
      </c>
      <c r="BO624" s="338">
        <f t="shared" si="977"/>
        <v>1</v>
      </c>
      <c r="BP624" s="338">
        <f t="shared" si="964"/>
        <v>1</v>
      </c>
      <c r="BQ624" s="341">
        <f t="shared" si="978"/>
        <v>2551489</v>
      </c>
      <c r="BR624" s="340">
        <f t="shared" si="979"/>
        <v>0</v>
      </c>
    </row>
    <row r="625" spans="1:70" s="288" customFormat="1" ht="40.5" customHeight="1" x14ac:dyDescent="0.2">
      <c r="A625" s="215">
        <f t="shared" si="965"/>
        <v>612</v>
      </c>
      <c r="B625" s="449" t="s">
        <v>1488</v>
      </c>
      <c r="C625" s="449" t="s">
        <v>280</v>
      </c>
      <c r="D625" s="577" t="s">
        <v>537</v>
      </c>
      <c r="E625" s="449" t="s">
        <v>93</v>
      </c>
      <c r="F625" s="450">
        <v>4</v>
      </c>
      <c r="G625" s="537"/>
      <c r="H625" s="451">
        <v>0</v>
      </c>
      <c r="I625" s="528"/>
      <c r="J625" s="528"/>
      <c r="K625" s="199"/>
      <c r="L625" s="199"/>
      <c r="M625" s="609" t="s">
        <v>1488</v>
      </c>
      <c r="N625" s="609" t="s">
        <v>280</v>
      </c>
      <c r="O625" s="561" t="s">
        <v>537</v>
      </c>
      <c r="P625" s="609" t="s">
        <v>93</v>
      </c>
      <c r="Q625" s="610">
        <v>4</v>
      </c>
      <c r="R625" s="663">
        <v>69064</v>
      </c>
      <c r="S625" s="612">
        <v>276256</v>
      </c>
      <c r="T625" s="612"/>
      <c r="U625" s="612"/>
      <c r="V625" s="612"/>
      <c r="W625" s="338">
        <f t="shared" si="980"/>
        <v>1</v>
      </c>
      <c r="X625" s="338">
        <f t="shared" si="981"/>
        <v>1</v>
      </c>
      <c r="Y625" s="338">
        <f t="shared" si="982"/>
        <v>1</v>
      </c>
      <c r="Z625" s="338">
        <f t="shared" si="983"/>
        <v>1</v>
      </c>
      <c r="AA625" s="338">
        <f t="shared" si="984"/>
        <v>1</v>
      </c>
      <c r="AB625" s="338">
        <f t="shared" si="962"/>
        <v>1</v>
      </c>
      <c r="AC625" s="341">
        <f t="shared" si="985"/>
        <v>276256</v>
      </c>
      <c r="AD625" s="340">
        <f t="shared" si="986"/>
        <v>0</v>
      </c>
      <c r="AE625" s="207"/>
      <c r="AF625" s="207"/>
      <c r="AG625" s="609" t="s">
        <v>1488</v>
      </c>
      <c r="AH625" s="609" t="s">
        <v>280</v>
      </c>
      <c r="AI625" s="561" t="s">
        <v>537</v>
      </c>
      <c r="AJ625" s="609" t="s">
        <v>93</v>
      </c>
      <c r="AK625" s="610">
        <v>4</v>
      </c>
      <c r="AL625" s="663">
        <v>26000</v>
      </c>
      <c r="AM625" s="612">
        <v>104000</v>
      </c>
      <c r="AN625" s="612"/>
      <c r="AO625" s="612"/>
      <c r="AP625" s="612"/>
      <c r="AQ625" s="338">
        <f t="shared" si="966"/>
        <v>1</v>
      </c>
      <c r="AR625" s="338">
        <f t="shared" si="967"/>
        <v>1</v>
      </c>
      <c r="AS625" s="338">
        <f t="shared" si="968"/>
        <v>1</v>
      </c>
      <c r="AT625" s="338">
        <f t="shared" si="969"/>
        <v>1</v>
      </c>
      <c r="AU625" s="338">
        <f t="shared" si="970"/>
        <v>1</v>
      </c>
      <c r="AV625" s="338">
        <f t="shared" si="963"/>
        <v>1</v>
      </c>
      <c r="AW625" s="341">
        <f t="shared" si="971"/>
        <v>104000</v>
      </c>
      <c r="AX625" s="340">
        <f t="shared" si="972"/>
        <v>0</v>
      </c>
      <c r="BA625" s="609" t="s">
        <v>1488</v>
      </c>
      <c r="BB625" s="609" t="s">
        <v>280</v>
      </c>
      <c r="BC625" s="561" t="s">
        <v>537</v>
      </c>
      <c r="BD625" s="609" t="s">
        <v>93</v>
      </c>
      <c r="BE625" s="610">
        <v>4</v>
      </c>
      <c r="BF625" s="663">
        <v>54287</v>
      </c>
      <c r="BG625" s="612">
        <v>217148</v>
      </c>
      <c r="BH625" s="612"/>
      <c r="BI625" s="612"/>
      <c r="BJ625" s="612"/>
      <c r="BK625" s="338">
        <f t="shared" si="973"/>
        <v>1</v>
      </c>
      <c r="BL625" s="338">
        <f t="shared" si="974"/>
        <v>1</v>
      </c>
      <c r="BM625" s="338">
        <f t="shared" si="975"/>
        <v>1</v>
      </c>
      <c r="BN625" s="338">
        <f t="shared" si="976"/>
        <v>1</v>
      </c>
      <c r="BO625" s="338">
        <f t="shared" si="977"/>
        <v>1</v>
      </c>
      <c r="BP625" s="338">
        <f t="shared" si="964"/>
        <v>1</v>
      </c>
      <c r="BQ625" s="341">
        <f t="shared" si="978"/>
        <v>217148</v>
      </c>
      <c r="BR625" s="340">
        <f t="shared" si="979"/>
        <v>0</v>
      </c>
    </row>
    <row r="626" spans="1:70" s="288" customFormat="1" ht="40.5" customHeight="1" x14ac:dyDescent="0.2">
      <c r="A626" s="215">
        <f t="shared" si="965"/>
        <v>613</v>
      </c>
      <c r="B626" s="449" t="s">
        <v>1489</v>
      </c>
      <c r="C626" s="449" t="s">
        <v>280</v>
      </c>
      <c r="D626" s="577" t="s">
        <v>538</v>
      </c>
      <c r="E626" s="449" t="s">
        <v>93</v>
      </c>
      <c r="F626" s="450">
        <v>35</v>
      </c>
      <c r="G626" s="537"/>
      <c r="H626" s="451">
        <v>0</v>
      </c>
      <c r="I626" s="528"/>
      <c r="J626" s="528"/>
      <c r="K626" s="199"/>
      <c r="L626" s="199"/>
      <c r="M626" s="609" t="s">
        <v>1489</v>
      </c>
      <c r="N626" s="609" t="s">
        <v>280</v>
      </c>
      <c r="O626" s="561" t="s">
        <v>538</v>
      </c>
      <c r="P626" s="609" t="s">
        <v>93</v>
      </c>
      <c r="Q626" s="610">
        <v>35</v>
      </c>
      <c r="R626" s="663">
        <v>69064</v>
      </c>
      <c r="S626" s="612">
        <v>2417240</v>
      </c>
      <c r="T626" s="612"/>
      <c r="U626" s="612"/>
      <c r="V626" s="612"/>
      <c r="W626" s="338">
        <f t="shared" si="980"/>
        <v>1</v>
      </c>
      <c r="X626" s="338">
        <f t="shared" si="981"/>
        <v>1</v>
      </c>
      <c r="Y626" s="338">
        <f t="shared" si="982"/>
        <v>1</v>
      </c>
      <c r="Z626" s="338">
        <f t="shared" si="983"/>
        <v>1</v>
      </c>
      <c r="AA626" s="338">
        <f t="shared" si="984"/>
        <v>1</v>
      </c>
      <c r="AB626" s="338">
        <f t="shared" si="962"/>
        <v>1</v>
      </c>
      <c r="AC626" s="341">
        <f t="shared" si="985"/>
        <v>2417240</v>
      </c>
      <c r="AD626" s="340">
        <f t="shared" si="986"/>
        <v>0</v>
      </c>
      <c r="AE626" s="207"/>
      <c r="AF626" s="207"/>
      <c r="AG626" s="609" t="s">
        <v>1489</v>
      </c>
      <c r="AH626" s="609" t="s">
        <v>280</v>
      </c>
      <c r="AI626" s="561" t="s">
        <v>538</v>
      </c>
      <c r="AJ626" s="609" t="s">
        <v>93</v>
      </c>
      <c r="AK626" s="610">
        <v>35</v>
      </c>
      <c r="AL626" s="663">
        <v>26000</v>
      </c>
      <c r="AM626" s="612">
        <v>910000</v>
      </c>
      <c r="AN626" s="612"/>
      <c r="AO626" s="612"/>
      <c r="AP626" s="612"/>
      <c r="AQ626" s="338">
        <f t="shared" si="966"/>
        <v>1</v>
      </c>
      <c r="AR626" s="338">
        <f t="shared" si="967"/>
        <v>1</v>
      </c>
      <c r="AS626" s="338">
        <f t="shared" si="968"/>
        <v>1</v>
      </c>
      <c r="AT626" s="338">
        <f t="shared" si="969"/>
        <v>1</v>
      </c>
      <c r="AU626" s="338">
        <f t="shared" si="970"/>
        <v>1</v>
      </c>
      <c r="AV626" s="338">
        <f t="shared" si="963"/>
        <v>1</v>
      </c>
      <c r="AW626" s="341">
        <f t="shared" si="971"/>
        <v>910000</v>
      </c>
      <c r="AX626" s="340">
        <f t="shared" si="972"/>
        <v>0</v>
      </c>
      <c r="BA626" s="609" t="s">
        <v>1489</v>
      </c>
      <c r="BB626" s="609" t="s">
        <v>280</v>
      </c>
      <c r="BC626" s="561" t="s">
        <v>538</v>
      </c>
      <c r="BD626" s="609" t="s">
        <v>93</v>
      </c>
      <c r="BE626" s="610">
        <v>35</v>
      </c>
      <c r="BF626" s="663">
        <v>54287</v>
      </c>
      <c r="BG626" s="612">
        <v>1900045</v>
      </c>
      <c r="BH626" s="612"/>
      <c r="BI626" s="612"/>
      <c r="BJ626" s="612"/>
      <c r="BK626" s="338">
        <f t="shared" si="973"/>
        <v>1</v>
      </c>
      <c r="BL626" s="338">
        <f t="shared" si="974"/>
        <v>1</v>
      </c>
      <c r="BM626" s="338">
        <f t="shared" si="975"/>
        <v>1</v>
      </c>
      <c r="BN626" s="338">
        <f t="shared" si="976"/>
        <v>1</v>
      </c>
      <c r="BO626" s="338">
        <f t="shared" si="977"/>
        <v>1</v>
      </c>
      <c r="BP626" s="338">
        <f t="shared" si="964"/>
        <v>1</v>
      </c>
      <c r="BQ626" s="341">
        <f t="shared" si="978"/>
        <v>1900045</v>
      </c>
      <c r="BR626" s="340">
        <f t="shared" si="979"/>
        <v>0</v>
      </c>
    </row>
    <row r="627" spans="1:70" s="288" customFormat="1" ht="40.5" customHeight="1" x14ac:dyDescent="0.2">
      <c r="A627" s="215">
        <f t="shared" si="965"/>
        <v>614</v>
      </c>
      <c r="B627" s="449" t="s">
        <v>1490</v>
      </c>
      <c r="C627" s="449" t="s">
        <v>280</v>
      </c>
      <c r="D627" s="577" t="s">
        <v>539</v>
      </c>
      <c r="E627" s="449" t="s">
        <v>93</v>
      </c>
      <c r="F627" s="450">
        <v>8</v>
      </c>
      <c r="G627" s="537"/>
      <c r="H627" s="451">
        <v>0</v>
      </c>
      <c r="I627" s="528"/>
      <c r="J627" s="528"/>
      <c r="K627" s="199"/>
      <c r="L627" s="199"/>
      <c r="M627" s="609" t="s">
        <v>1490</v>
      </c>
      <c r="N627" s="609" t="s">
        <v>280</v>
      </c>
      <c r="O627" s="561" t="s">
        <v>539</v>
      </c>
      <c r="P627" s="609" t="s">
        <v>93</v>
      </c>
      <c r="Q627" s="610">
        <v>8</v>
      </c>
      <c r="R627" s="663">
        <v>69064</v>
      </c>
      <c r="S627" s="612">
        <v>552512</v>
      </c>
      <c r="T627" s="612"/>
      <c r="U627" s="612"/>
      <c r="V627" s="612"/>
      <c r="W627" s="338">
        <f t="shared" si="980"/>
        <v>1</v>
      </c>
      <c r="X627" s="338">
        <f t="shared" si="981"/>
        <v>1</v>
      </c>
      <c r="Y627" s="338">
        <f t="shared" si="982"/>
        <v>1</v>
      </c>
      <c r="Z627" s="338">
        <f t="shared" si="983"/>
        <v>1</v>
      </c>
      <c r="AA627" s="338">
        <f t="shared" si="984"/>
        <v>1</v>
      </c>
      <c r="AB627" s="338">
        <f t="shared" si="962"/>
        <v>1</v>
      </c>
      <c r="AC627" s="341">
        <f t="shared" si="985"/>
        <v>552512</v>
      </c>
      <c r="AD627" s="340">
        <f t="shared" si="986"/>
        <v>0</v>
      </c>
      <c r="AE627" s="207"/>
      <c r="AF627" s="207"/>
      <c r="AG627" s="609" t="s">
        <v>1490</v>
      </c>
      <c r="AH627" s="609" t="s">
        <v>280</v>
      </c>
      <c r="AI627" s="561" t="s">
        <v>539</v>
      </c>
      <c r="AJ627" s="609" t="s">
        <v>93</v>
      </c>
      <c r="AK627" s="610">
        <v>8</v>
      </c>
      <c r="AL627" s="663">
        <v>26000</v>
      </c>
      <c r="AM627" s="612">
        <v>208000</v>
      </c>
      <c r="AN627" s="612"/>
      <c r="AO627" s="612"/>
      <c r="AP627" s="612"/>
      <c r="AQ627" s="338">
        <f t="shared" si="966"/>
        <v>1</v>
      </c>
      <c r="AR627" s="338">
        <f t="shared" si="967"/>
        <v>1</v>
      </c>
      <c r="AS627" s="338">
        <f t="shared" si="968"/>
        <v>1</v>
      </c>
      <c r="AT627" s="338">
        <f t="shared" si="969"/>
        <v>1</v>
      </c>
      <c r="AU627" s="338">
        <f t="shared" si="970"/>
        <v>1</v>
      </c>
      <c r="AV627" s="338">
        <f t="shared" si="963"/>
        <v>1</v>
      </c>
      <c r="AW627" s="341">
        <f t="shared" si="971"/>
        <v>208000</v>
      </c>
      <c r="AX627" s="340">
        <f t="shared" si="972"/>
        <v>0</v>
      </c>
      <c r="BA627" s="609" t="s">
        <v>1490</v>
      </c>
      <c r="BB627" s="609" t="s">
        <v>280</v>
      </c>
      <c r="BC627" s="561" t="s">
        <v>539</v>
      </c>
      <c r="BD627" s="609" t="s">
        <v>93</v>
      </c>
      <c r="BE627" s="610">
        <v>8</v>
      </c>
      <c r="BF627" s="663">
        <v>54287</v>
      </c>
      <c r="BG627" s="612">
        <v>434296</v>
      </c>
      <c r="BH627" s="612"/>
      <c r="BI627" s="612"/>
      <c r="BJ627" s="612"/>
      <c r="BK627" s="338">
        <f t="shared" si="973"/>
        <v>1</v>
      </c>
      <c r="BL627" s="338">
        <f t="shared" si="974"/>
        <v>1</v>
      </c>
      <c r="BM627" s="338">
        <f t="shared" si="975"/>
        <v>1</v>
      </c>
      <c r="BN627" s="338">
        <f t="shared" si="976"/>
        <v>1</v>
      </c>
      <c r="BO627" s="338">
        <f t="shared" si="977"/>
        <v>1</v>
      </c>
      <c r="BP627" s="338">
        <f t="shared" si="964"/>
        <v>1</v>
      </c>
      <c r="BQ627" s="341">
        <f t="shared" si="978"/>
        <v>434296</v>
      </c>
      <c r="BR627" s="340">
        <f t="shared" si="979"/>
        <v>0</v>
      </c>
    </row>
    <row r="628" spans="1:70" s="288" customFormat="1" ht="40.5" customHeight="1" x14ac:dyDescent="0.2">
      <c r="A628" s="215">
        <f t="shared" si="965"/>
        <v>615</v>
      </c>
      <c r="B628" s="449" t="s">
        <v>1491</v>
      </c>
      <c r="C628" s="449" t="s">
        <v>280</v>
      </c>
      <c r="D628" s="577" t="s">
        <v>540</v>
      </c>
      <c r="E628" s="449" t="s">
        <v>93</v>
      </c>
      <c r="F628" s="450">
        <v>8</v>
      </c>
      <c r="G628" s="537"/>
      <c r="H628" s="451">
        <v>0</v>
      </c>
      <c r="I628" s="528"/>
      <c r="J628" s="528"/>
      <c r="K628" s="199"/>
      <c r="L628" s="199"/>
      <c r="M628" s="609" t="s">
        <v>1491</v>
      </c>
      <c r="N628" s="609" t="s">
        <v>280</v>
      </c>
      <c r="O628" s="561" t="s">
        <v>540</v>
      </c>
      <c r="P628" s="609" t="s">
        <v>93</v>
      </c>
      <c r="Q628" s="610">
        <v>8</v>
      </c>
      <c r="R628" s="663">
        <v>69064</v>
      </c>
      <c r="S628" s="612">
        <v>552512</v>
      </c>
      <c r="T628" s="612"/>
      <c r="U628" s="612"/>
      <c r="V628" s="612"/>
      <c r="W628" s="338">
        <f t="shared" ref="W628:W639" si="987">IF(EXACT(VLOOKUP(M628,OFERTA_0,3,FALSE),O628),1,0)</f>
        <v>1</v>
      </c>
      <c r="X628" s="338">
        <f t="shared" ref="X628:X639" si="988">IF(EXACT(VLOOKUP(M628,OFERTA_0,4,FALSE),P628),1,0)</f>
        <v>1</v>
      </c>
      <c r="Y628" s="338">
        <f t="shared" ref="Y628:Y639" si="989">IF(EXACT(VLOOKUP(M628,OFERTA_0,5,FALSE),Q628),1,0)</f>
        <v>1</v>
      </c>
      <c r="Z628" s="338">
        <f t="shared" ref="Z628:Z639" si="990">IF(R628=0,0,1)</f>
        <v>1</v>
      </c>
      <c r="AA628" s="338">
        <f t="shared" ref="AA628:AA639" si="991">IF(S628=0,0,1)</f>
        <v>1</v>
      </c>
      <c r="AB628" s="338">
        <f t="shared" si="962"/>
        <v>1</v>
      </c>
      <c r="AC628" s="341">
        <f t="shared" ref="AC628:AC639" si="992">ROUND(S628,0)</f>
        <v>552512</v>
      </c>
      <c r="AD628" s="340">
        <f t="shared" ref="AD628:AD639" si="993">S628-AC628</f>
        <v>0</v>
      </c>
      <c r="AE628" s="207"/>
      <c r="AF628" s="207"/>
      <c r="AG628" s="609" t="s">
        <v>1491</v>
      </c>
      <c r="AH628" s="609" t="s">
        <v>280</v>
      </c>
      <c r="AI628" s="561" t="s">
        <v>540</v>
      </c>
      <c r="AJ628" s="609" t="s">
        <v>93</v>
      </c>
      <c r="AK628" s="610">
        <v>8</v>
      </c>
      <c r="AL628" s="663">
        <v>26000</v>
      </c>
      <c r="AM628" s="612">
        <v>208000</v>
      </c>
      <c r="AN628" s="612"/>
      <c r="AO628" s="612"/>
      <c r="AP628" s="612"/>
      <c r="AQ628" s="338">
        <f t="shared" si="966"/>
        <v>1</v>
      </c>
      <c r="AR628" s="338">
        <f t="shared" si="967"/>
        <v>1</v>
      </c>
      <c r="AS628" s="338">
        <f t="shared" si="968"/>
        <v>1</v>
      </c>
      <c r="AT628" s="338">
        <f t="shared" si="969"/>
        <v>1</v>
      </c>
      <c r="AU628" s="338">
        <f t="shared" si="970"/>
        <v>1</v>
      </c>
      <c r="AV628" s="338">
        <f t="shared" si="963"/>
        <v>1</v>
      </c>
      <c r="AW628" s="341">
        <f t="shared" si="971"/>
        <v>208000</v>
      </c>
      <c r="AX628" s="340">
        <f t="shared" si="972"/>
        <v>0</v>
      </c>
      <c r="BA628" s="609" t="s">
        <v>1491</v>
      </c>
      <c r="BB628" s="609" t="s">
        <v>280</v>
      </c>
      <c r="BC628" s="561" t="s">
        <v>540</v>
      </c>
      <c r="BD628" s="609" t="s">
        <v>93</v>
      </c>
      <c r="BE628" s="610">
        <v>8</v>
      </c>
      <c r="BF628" s="663">
        <v>858724</v>
      </c>
      <c r="BG628" s="612">
        <v>6869792</v>
      </c>
      <c r="BH628" s="612"/>
      <c r="BI628" s="612"/>
      <c r="BJ628" s="612"/>
      <c r="BK628" s="338">
        <f t="shared" si="973"/>
        <v>1</v>
      </c>
      <c r="BL628" s="338">
        <f t="shared" si="974"/>
        <v>1</v>
      </c>
      <c r="BM628" s="338">
        <f t="shared" si="975"/>
        <v>1</v>
      </c>
      <c r="BN628" s="338">
        <f t="shared" si="976"/>
        <v>1</v>
      </c>
      <c r="BO628" s="338">
        <f t="shared" si="977"/>
        <v>1</v>
      </c>
      <c r="BP628" s="338">
        <f t="shared" si="964"/>
        <v>1</v>
      </c>
      <c r="BQ628" s="341">
        <f t="shared" si="978"/>
        <v>6869792</v>
      </c>
      <c r="BR628" s="340">
        <f t="shared" si="979"/>
        <v>0</v>
      </c>
    </row>
    <row r="629" spans="1:70" s="288" customFormat="1" ht="40.5" customHeight="1" x14ac:dyDescent="0.2">
      <c r="A629" s="215">
        <f t="shared" si="965"/>
        <v>616</v>
      </c>
      <c r="B629" s="449" t="s">
        <v>1492</v>
      </c>
      <c r="C629" s="449" t="s">
        <v>280</v>
      </c>
      <c r="D629" s="577" t="s">
        <v>708</v>
      </c>
      <c r="E629" s="449" t="s">
        <v>93</v>
      </c>
      <c r="F629" s="450">
        <v>8</v>
      </c>
      <c r="G629" s="537"/>
      <c r="H629" s="451">
        <v>0</v>
      </c>
      <c r="I629" s="528"/>
      <c r="J629" s="528"/>
      <c r="K629" s="199"/>
      <c r="L629" s="199"/>
      <c r="M629" s="609" t="s">
        <v>1492</v>
      </c>
      <c r="N629" s="609" t="s">
        <v>280</v>
      </c>
      <c r="O629" s="561" t="s">
        <v>708</v>
      </c>
      <c r="P629" s="609" t="s">
        <v>93</v>
      </c>
      <c r="Q629" s="610">
        <v>8</v>
      </c>
      <c r="R629" s="663">
        <v>69064</v>
      </c>
      <c r="S629" s="612">
        <v>552512</v>
      </c>
      <c r="T629" s="612"/>
      <c r="U629" s="612"/>
      <c r="V629" s="612"/>
      <c r="W629" s="338">
        <f t="shared" si="987"/>
        <v>1</v>
      </c>
      <c r="X629" s="338">
        <f t="shared" si="988"/>
        <v>1</v>
      </c>
      <c r="Y629" s="338">
        <f t="shared" si="989"/>
        <v>1</v>
      </c>
      <c r="Z629" s="338">
        <f t="shared" si="990"/>
        <v>1</v>
      </c>
      <c r="AA629" s="338">
        <f t="shared" si="991"/>
        <v>1</v>
      </c>
      <c r="AB629" s="338">
        <f t="shared" si="962"/>
        <v>1</v>
      </c>
      <c r="AC629" s="341">
        <f t="shared" si="992"/>
        <v>552512</v>
      </c>
      <c r="AD629" s="340">
        <f t="shared" si="993"/>
        <v>0</v>
      </c>
      <c r="AE629" s="207"/>
      <c r="AF629" s="207"/>
      <c r="AG629" s="609" t="s">
        <v>1492</v>
      </c>
      <c r="AH629" s="609" t="s">
        <v>280</v>
      </c>
      <c r="AI629" s="561" t="s">
        <v>708</v>
      </c>
      <c r="AJ629" s="609" t="s">
        <v>93</v>
      </c>
      <c r="AK629" s="610">
        <v>8</v>
      </c>
      <c r="AL629" s="663">
        <v>26000</v>
      </c>
      <c r="AM629" s="612">
        <v>208000</v>
      </c>
      <c r="AN629" s="612"/>
      <c r="AO629" s="612"/>
      <c r="AP629" s="612"/>
      <c r="AQ629" s="338">
        <f t="shared" si="966"/>
        <v>1</v>
      </c>
      <c r="AR629" s="338">
        <f t="shared" si="967"/>
        <v>1</v>
      </c>
      <c r="AS629" s="338">
        <f t="shared" si="968"/>
        <v>1</v>
      </c>
      <c r="AT629" s="338">
        <f t="shared" si="969"/>
        <v>1</v>
      </c>
      <c r="AU629" s="338">
        <f t="shared" si="970"/>
        <v>1</v>
      </c>
      <c r="AV629" s="338">
        <f t="shared" si="963"/>
        <v>1</v>
      </c>
      <c r="AW629" s="341">
        <f t="shared" si="971"/>
        <v>208000</v>
      </c>
      <c r="AX629" s="340">
        <f t="shared" si="972"/>
        <v>0</v>
      </c>
      <c r="BA629" s="609" t="s">
        <v>1492</v>
      </c>
      <c r="BB629" s="609" t="s">
        <v>280</v>
      </c>
      <c r="BC629" s="561" t="s">
        <v>708</v>
      </c>
      <c r="BD629" s="609" t="s">
        <v>93</v>
      </c>
      <c r="BE629" s="610">
        <v>8</v>
      </c>
      <c r="BF629" s="663">
        <v>784101</v>
      </c>
      <c r="BG629" s="612">
        <v>6272808</v>
      </c>
      <c r="BH629" s="612"/>
      <c r="BI629" s="612"/>
      <c r="BJ629" s="612"/>
      <c r="BK629" s="338">
        <f t="shared" si="973"/>
        <v>1</v>
      </c>
      <c r="BL629" s="338">
        <f t="shared" si="974"/>
        <v>1</v>
      </c>
      <c r="BM629" s="338">
        <f t="shared" si="975"/>
        <v>1</v>
      </c>
      <c r="BN629" s="338">
        <f t="shared" si="976"/>
        <v>1</v>
      </c>
      <c r="BO629" s="338">
        <f t="shared" si="977"/>
        <v>1</v>
      </c>
      <c r="BP629" s="338">
        <f t="shared" si="964"/>
        <v>1</v>
      </c>
      <c r="BQ629" s="341">
        <f t="shared" si="978"/>
        <v>6272808</v>
      </c>
      <c r="BR629" s="340">
        <f t="shared" si="979"/>
        <v>0</v>
      </c>
    </row>
    <row r="630" spans="1:70" s="288" customFormat="1" ht="39" customHeight="1" x14ac:dyDescent="0.2">
      <c r="A630" s="215">
        <f t="shared" si="965"/>
        <v>617</v>
      </c>
      <c r="B630" s="449" t="s">
        <v>1493</v>
      </c>
      <c r="C630" s="449" t="s">
        <v>275</v>
      </c>
      <c r="D630" s="577" t="s">
        <v>541</v>
      </c>
      <c r="E630" s="449" t="s">
        <v>93</v>
      </c>
      <c r="F630" s="450">
        <v>1</v>
      </c>
      <c r="G630" s="537"/>
      <c r="H630" s="451">
        <v>0</v>
      </c>
      <c r="I630" s="528"/>
      <c r="J630" s="528"/>
      <c r="K630" s="199"/>
      <c r="L630" s="199"/>
      <c r="M630" s="609" t="s">
        <v>1493</v>
      </c>
      <c r="N630" s="609" t="s">
        <v>275</v>
      </c>
      <c r="O630" s="561" t="s">
        <v>541</v>
      </c>
      <c r="P630" s="609" t="s">
        <v>93</v>
      </c>
      <c r="Q630" s="610">
        <v>1</v>
      </c>
      <c r="R630" s="663">
        <v>1046760</v>
      </c>
      <c r="S630" s="612">
        <v>1046760</v>
      </c>
      <c r="T630" s="612"/>
      <c r="U630" s="612"/>
      <c r="V630" s="612"/>
      <c r="W630" s="338">
        <f t="shared" si="987"/>
        <v>1</v>
      </c>
      <c r="X630" s="338">
        <f t="shared" si="988"/>
        <v>1</v>
      </c>
      <c r="Y630" s="338">
        <f t="shared" si="989"/>
        <v>1</v>
      </c>
      <c r="Z630" s="338">
        <f t="shared" si="990"/>
        <v>1</v>
      </c>
      <c r="AA630" s="338">
        <f t="shared" si="991"/>
        <v>1</v>
      </c>
      <c r="AB630" s="338">
        <f t="shared" ref="AB630:AB640" si="994">PRODUCT(W630:AA630)</f>
        <v>1</v>
      </c>
      <c r="AC630" s="341">
        <f t="shared" si="992"/>
        <v>1046760</v>
      </c>
      <c r="AD630" s="340">
        <f t="shared" si="993"/>
        <v>0</v>
      </c>
      <c r="AE630" s="207"/>
      <c r="AF630" s="207"/>
      <c r="AG630" s="609" t="s">
        <v>1493</v>
      </c>
      <c r="AH630" s="609" t="s">
        <v>275</v>
      </c>
      <c r="AI630" s="561" t="s">
        <v>541</v>
      </c>
      <c r="AJ630" s="609" t="s">
        <v>93</v>
      </c>
      <c r="AK630" s="610">
        <v>1</v>
      </c>
      <c r="AL630" s="663">
        <v>1608029</v>
      </c>
      <c r="AM630" s="612">
        <v>1608029</v>
      </c>
      <c r="AN630" s="612"/>
      <c r="AO630" s="612"/>
      <c r="AP630" s="612"/>
      <c r="AQ630" s="338">
        <f t="shared" si="966"/>
        <v>1</v>
      </c>
      <c r="AR630" s="338">
        <f t="shared" si="967"/>
        <v>1</v>
      </c>
      <c r="AS630" s="338">
        <f t="shared" si="968"/>
        <v>1</v>
      </c>
      <c r="AT630" s="338">
        <f t="shared" si="969"/>
        <v>1</v>
      </c>
      <c r="AU630" s="338">
        <f t="shared" si="970"/>
        <v>1</v>
      </c>
      <c r="AV630" s="338">
        <f t="shared" ref="AV630:AV640" si="995">PRODUCT(AQ630:AU630)</f>
        <v>1</v>
      </c>
      <c r="AW630" s="341">
        <f t="shared" si="971"/>
        <v>1608029</v>
      </c>
      <c r="AX630" s="340">
        <f t="shared" si="972"/>
        <v>0</v>
      </c>
      <c r="BA630" s="609" t="s">
        <v>1493</v>
      </c>
      <c r="BB630" s="609" t="s">
        <v>275</v>
      </c>
      <c r="BC630" s="561" t="s">
        <v>541</v>
      </c>
      <c r="BD630" s="609" t="s">
        <v>93</v>
      </c>
      <c r="BE630" s="610">
        <v>1</v>
      </c>
      <c r="BF630" s="663">
        <v>6376272</v>
      </c>
      <c r="BG630" s="612">
        <v>6376272</v>
      </c>
      <c r="BH630" s="612"/>
      <c r="BI630" s="612"/>
      <c r="BJ630" s="612"/>
      <c r="BK630" s="338">
        <f t="shared" si="973"/>
        <v>1</v>
      </c>
      <c r="BL630" s="338">
        <f t="shared" si="974"/>
        <v>1</v>
      </c>
      <c r="BM630" s="338">
        <f t="shared" si="975"/>
        <v>1</v>
      </c>
      <c r="BN630" s="338">
        <f t="shared" si="976"/>
        <v>1</v>
      </c>
      <c r="BO630" s="338">
        <f t="shared" si="977"/>
        <v>1</v>
      </c>
      <c r="BP630" s="338">
        <f t="shared" ref="BP630:BP640" si="996">PRODUCT(BK630:BO630)</f>
        <v>1</v>
      </c>
      <c r="BQ630" s="341">
        <f t="shared" si="978"/>
        <v>6376272</v>
      </c>
      <c r="BR630" s="340">
        <f t="shared" si="979"/>
        <v>0</v>
      </c>
    </row>
    <row r="631" spans="1:70" s="288" customFormat="1" ht="40.5" customHeight="1" x14ac:dyDescent="0.2">
      <c r="A631" s="215">
        <f t="shared" si="965"/>
        <v>618</v>
      </c>
      <c r="B631" s="449" t="s">
        <v>1494</v>
      </c>
      <c r="C631" s="449" t="s">
        <v>275</v>
      </c>
      <c r="D631" s="577" t="s">
        <v>542</v>
      </c>
      <c r="E631" s="449" t="s">
        <v>93</v>
      </c>
      <c r="F631" s="450">
        <v>1</v>
      </c>
      <c r="G631" s="537"/>
      <c r="H631" s="451">
        <v>0</v>
      </c>
      <c r="I631" s="528"/>
      <c r="J631" s="528"/>
      <c r="K631" s="199"/>
      <c r="L631" s="199"/>
      <c r="M631" s="609" t="s">
        <v>1494</v>
      </c>
      <c r="N631" s="609" t="s">
        <v>275</v>
      </c>
      <c r="O631" s="561" t="s">
        <v>542</v>
      </c>
      <c r="P631" s="609" t="s">
        <v>93</v>
      </c>
      <c r="Q631" s="610">
        <v>1</v>
      </c>
      <c r="R631" s="663">
        <v>167577186</v>
      </c>
      <c r="S631" s="612">
        <v>167577186</v>
      </c>
      <c r="T631" s="612"/>
      <c r="U631" s="612"/>
      <c r="V631" s="612"/>
      <c r="W631" s="338">
        <f t="shared" si="987"/>
        <v>1</v>
      </c>
      <c r="X631" s="338">
        <f t="shared" si="988"/>
        <v>1</v>
      </c>
      <c r="Y631" s="338">
        <f t="shared" si="989"/>
        <v>1</v>
      </c>
      <c r="Z631" s="338">
        <f t="shared" si="990"/>
        <v>1</v>
      </c>
      <c r="AA631" s="338">
        <f t="shared" si="991"/>
        <v>1</v>
      </c>
      <c r="AB631" s="338">
        <f t="shared" si="994"/>
        <v>1</v>
      </c>
      <c r="AC631" s="341">
        <f t="shared" si="992"/>
        <v>167577186</v>
      </c>
      <c r="AD631" s="340">
        <f t="shared" si="993"/>
        <v>0</v>
      </c>
      <c r="AE631" s="207"/>
      <c r="AF631" s="207"/>
      <c r="AG631" s="609" t="s">
        <v>1494</v>
      </c>
      <c r="AH631" s="609" t="s">
        <v>275</v>
      </c>
      <c r="AI631" s="561" t="s">
        <v>542</v>
      </c>
      <c r="AJ631" s="609" t="s">
        <v>93</v>
      </c>
      <c r="AK631" s="610">
        <v>1</v>
      </c>
      <c r="AL631" s="663">
        <v>345524278</v>
      </c>
      <c r="AM631" s="612">
        <v>345524278</v>
      </c>
      <c r="AN631" s="612"/>
      <c r="AO631" s="612"/>
      <c r="AP631" s="612"/>
      <c r="AQ631" s="338">
        <f t="shared" si="966"/>
        <v>1</v>
      </c>
      <c r="AR631" s="338">
        <f t="shared" si="967"/>
        <v>1</v>
      </c>
      <c r="AS631" s="338">
        <f t="shared" si="968"/>
        <v>1</v>
      </c>
      <c r="AT631" s="338">
        <f t="shared" si="969"/>
        <v>1</v>
      </c>
      <c r="AU631" s="338">
        <f t="shared" si="970"/>
        <v>1</v>
      </c>
      <c r="AV631" s="338">
        <f t="shared" si="995"/>
        <v>1</v>
      </c>
      <c r="AW631" s="341">
        <f t="shared" si="971"/>
        <v>345524278</v>
      </c>
      <c r="AX631" s="340">
        <f t="shared" si="972"/>
        <v>0</v>
      </c>
      <c r="BA631" s="609" t="s">
        <v>1494</v>
      </c>
      <c r="BB631" s="609" t="s">
        <v>275</v>
      </c>
      <c r="BC631" s="561" t="s">
        <v>542</v>
      </c>
      <c r="BD631" s="609" t="s">
        <v>93</v>
      </c>
      <c r="BE631" s="610">
        <v>1</v>
      </c>
      <c r="BF631" s="663">
        <v>95000000</v>
      </c>
      <c r="BG631" s="612">
        <v>95000000</v>
      </c>
      <c r="BH631" s="612"/>
      <c r="BI631" s="612"/>
      <c r="BJ631" s="612"/>
      <c r="BK631" s="338">
        <f t="shared" si="973"/>
        <v>1</v>
      </c>
      <c r="BL631" s="338">
        <f t="shared" si="974"/>
        <v>1</v>
      </c>
      <c r="BM631" s="338">
        <f t="shared" si="975"/>
        <v>1</v>
      </c>
      <c r="BN631" s="338">
        <f t="shared" si="976"/>
        <v>1</v>
      </c>
      <c r="BO631" s="338">
        <f t="shared" si="977"/>
        <v>1</v>
      </c>
      <c r="BP631" s="338">
        <f t="shared" si="996"/>
        <v>1</v>
      </c>
      <c r="BQ631" s="341">
        <f t="shared" si="978"/>
        <v>95000000</v>
      </c>
      <c r="BR631" s="340">
        <f t="shared" si="979"/>
        <v>0</v>
      </c>
    </row>
    <row r="632" spans="1:70" s="288" customFormat="1" ht="31.5" x14ac:dyDescent="0.2">
      <c r="A632" s="215">
        <f t="shared" si="965"/>
        <v>619</v>
      </c>
      <c r="B632" s="449" t="s">
        <v>1495</v>
      </c>
      <c r="C632" s="449" t="s">
        <v>275</v>
      </c>
      <c r="D632" s="577" t="s">
        <v>709</v>
      </c>
      <c r="E632" s="449" t="s">
        <v>93</v>
      </c>
      <c r="F632" s="450">
        <v>2</v>
      </c>
      <c r="G632" s="537"/>
      <c r="H632" s="451">
        <v>0</v>
      </c>
      <c r="I632" s="528"/>
      <c r="J632" s="528"/>
      <c r="K632" s="199"/>
      <c r="L632" s="199"/>
      <c r="M632" s="609" t="s">
        <v>1495</v>
      </c>
      <c r="N632" s="609" t="s">
        <v>275</v>
      </c>
      <c r="O632" s="561" t="s">
        <v>709</v>
      </c>
      <c r="P632" s="609" t="s">
        <v>93</v>
      </c>
      <c r="Q632" s="610">
        <v>2</v>
      </c>
      <c r="R632" s="663">
        <v>2961159</v>
      </c>
      <c r="S632" s="612">
        <v>5922318</v>
      </c>
      <c r="T632" s="612"/>
      <c r="U632" s="612"/>
      <c r="V632" s="612"/>
      <c r="W632" s="338">
        <f t="shared" si="987"/>
        <v>1</v>
      </c>
      <c r="X632" s="338">
        <f t="shared" si="988"/>
        <v>1</v>
      </c>
      <c r="Y632" s="338">
        <f t="shared" si="989"/>
        <v>1</v>
      </c>
      <c r="Z632" s="338">
        <f t="shared" si="990"/>
        <v>1</v>
      </c>
      <c r="AA632" s="338">
        <f t="shared" si="991"/>
        <v>1</v>
      </c>
      <c r="AB632" s="338">
        <f t="shared" si="994"/>
        <v>1</v>
      </c>
      <c r="AC632" s="341">
        <f t="shared" si="992"/>
        <v>5922318</v>
      </c>
      <c r="AD632" s="340">
        <f t="shared" si="993"/>
        <v>0</v>
      </c>
      <c r="AE632" s="207"/>
      <c r="AF632" s="207"/>
      <c r="AG632" s="609" t="s">
        <v>1495</v>
      </c>
      <c r="AH632" s="609" t="s">
        <v>275</v>
      </c>
      <c r="AI632" s="561" t="s">
        <v>709</v>
      </c>
      <c r="AJ632" s="609" t="s">
        <v>93</v>
      </c>
      <c r="AK632" s="610">
        <v>2</v>
      </c>
      <c r="AL632" s="663">
        <v>3572769</v>
      </c>
      <c r="AM632" s="612">
        <v>7145538</v>
      </c>
      <c r="AN632" s="612"/>
      <c r="AO632" s="612"/>
      <c r="AP632" s="612"/>
      <c r="AQ632" s="338">
        <f t="shared" si="966"/>
        <v>1</v>
      </c>
      <c r="AR632" s="338">
        <f t="shared" si="967"/>
        <v>1</v>
      </c>
      <c r="AS632" s="338">
        <f t="shared" si="968"/>
        <v>1</v>
      </c>
      <c r="AT632" s="338">
        <f t="shared" si="969"/>
        <v>1</v>
      </c>
      <c r="AU632" s="338">
        <f t="shared" si="970"/>
        <v>1</v>
      </c>
      <c r="AV632" s="338">
        <f t="shared" si="995"/>
        <v>1</v>
      </c>
      <c r="AW632" s="341">
        <f t="shared" si="971"/>
        <v>7145538</v>
      </c>
      <c r="AX632" s="340">
        <f t="shared" si="972"/>
        <v>0</v>
      </c>
      <c r="BA632" s="609" t="s">
        <v>1495</v>
      </c>
      <c r="BB632" s="609" t="s">
        <v>275</v>
      </c>
      <c r="BC632" s="561" t="s">
        <v>709</v>
      </c>
      <c r="BD632" s="609" t="s">
        <v>93</v>
      </c>
      <c r="BE632" s="610">
        <v>2</v>
      </c>
      <c r="BF632" s="663">
        <v>7681137</v>
      </c>
      <c r="BG632" s="612">
        <v>15362274</v>
      </c>
      <c r="BH632" s="612"/>
      <c r="BI632" s="612"/>
      <c r="BJ632" s="612"/>
      <c r="BK632" s="338">
        <f t="shared" si="973"/>
        <v>1</v>
      </c>
      <c r="BL632" s="338">
        <f t="shared" si="974"/>
        <v>1</v>
      </c>
      <c r="BM632" s="338">
        <f t="shared" si="975"/>
        <v>1</v>
      </c>
      <c r="BN632" s="338">
        <f t="shared" si="976"/>
        <v>1</v>
      </c>
      <c r="BO632" s="338">
        <f t="shared" si="977"/>
        <v>1</v>
      </c>
      <c r="BP632" s="338">
        <f t="shared" si="996"/>
        <v>1</v>
      </c>
      <c r="BQ632" s="341">
        <f t="shared" si="978"/>
        <v>15362274</v>
      </c>
      <c r="BR632" s="340">
        <f t="shared" si="979"/>
        <v>0</v>
      </c>
    </row>
    <row r="633" spans="1:70" s="288" customFormat="1" ht="15.75" x14ac:dyDescent="0.2">
      <c r="A633" s="215">
        <f t="shared" si="965"/>
        <v>620</v>
      </c>
      <c r="B633" s="449" t="s">
        <v>1496</v>
      </c>
      <c r="C633" s="449" t="s">
        <v>275</v>
      </c>
      <c r="D633" s="577" t="s">
        <v>710</v>
      </c>
      <c r="E633" s="449" t="s">
        <v>93</v>
      </c>
      <c r="F633" s="450">
        <v>1</v>
      </c>
      <c r="G633" s="537"/>
      <c r="H633" s="451">
        <v>0</v>
      </c>
      <c r="I633" s="528"/>
      <c r="J633" s="528"/>
      <c r="K633" s="199"/>
      <c r="L633" s="199"/>
      <c r="M633" s="609" t="s">
        <v>1496</v>
      </c>
      <c r="N633" s="609" t="s">
        <v>275</v>
      </c>
      <c r="O633" s="561" t="s">
        <v>710</v>
      </c>
      <c r="P633" s="609" t="s">
        <v>93</v>
      </c>
      <c r="Q633" s="610">
        <v>1</v>
      </c>
      <c r="R633" s="663">
        <v>5796544</v>
      </c>
      <c r="S633" s="612">
        <v>5796544</v>
      </c>
      <c r="T633" s="612"/>
      <c r="U633" s="612"/>
      <c r="V633" s="612"/>
      <c r="W633" s="338">
        <f t="shared" si="987"/>
        <v>1</v>
      </c>
      <c r="X633" s="338">
        <f t="shared" si="988"/>
        <v>1</v>
      </c>
      <c r="Y633" s="338">
        <f t="shared" si="989"/>
        <v>1</v>
      </c>
      <c r="Z633" s="338">
        <f t="shared" si="990"/>
        <v>1</v>
      </c>
      <c r="AA633" s="338">
        <f t="shared" si="991"/>
        <v>1</v>
      </c>
      <c r="AB633" s="338">
        <f t="shared" si="994"/>
        <v>1</v>
      </c>
      <c r="AC633" s="341">
        <f t="shared" si="992"/>
        <v>5796544</v>
      </c>
      <c r="AD633" s="340">
        <f t="shared" si="993"/>
        <v>0</v>
      </c>
      <c r="AE633" s="207"/>
      <c r="AF633" s="207"/>
      <c r="AG633" s="609" t="s">
        <v>1496</v>
      </c>
      <c r="AH633" s="609" t="s">
        <v>275</v>
      </c>
      <c r="AI633" s="561" t="s">
        <v>710</v>
      </c>
      <c r="AJ633" s="609" t="s">
        <v>93</v>
      </c>
      <c r="AK633" s="610">
        <v>1</v>
      </c>
      <c r="AL633" s="663">
        <v>6654244</v>
      </c>
      <c r="AM633" s="612">
        <v>6654244</v>
      </c>
      <c r="AN633" s="612"/>
      <c r="AO633" s="612"/>
      <c r="AP633" s="612"/>
      <c r="AQ633" s="338">
        <f t="shared" si="966"/>
        <v>1</v>
      </c>
      <c r="AR633" s="338">
        <f t="shared" si="967"/>
        <v>1</v>
      </c>
      <c r="AS633" s="338">
        <f t="shared" si="968"/>
        <v>1</v>
      </c>
      <c r="AT633" s="338">
        <f t="shared" si="969"/>
        <v>1</v>
      </c>
      <c r="AU633" s="338">
        <f t="shared" si="970"/>
        <v>1</v>
      </c>
      <c r="AV633" s="338">
        <f t="shared" si="995"/>
        <v>1</v>
      </c>
      <c r="AW633" s="341">
        <f t="shared" si="971"/>
        <v>6654244</v>
      </c>
      <c r="AX633" s="340">
        <f t="shared" si="972"/>
        <v>0</v>
      </c>
      <c r="BA633" s="609" t="s">
        <v>1496</v>
      </c>
      <c r="BB633" s="609" t="s">
        <v>275</v>
      </c>
      <c r="BC633" s="561" t="s">
        <v>710</v>
      </c>
      <c r="BD633" s="609" t="s">
        <v>93</v>
      </c>
      <c r="BE633" s="610">
        <v>1</v>
      </c>
      <c r="BF633" s="663">
        <v>7323829</v>
      </c>
      <c r="BG633" s="612">
        <v>7323829</v>
      </c>
      <c r="BH633" s="612"/>
      <c r="BI633" s="612"/>
      <c r="BJ633" s="612"/>
      <c r="BK633" s="338">
        <f t="shared" si="973"/>
        <v>1</v>
      </c>
      <c r="BL633" s="338">
        <f t="shared" si="974"/>
        <v>1</v>
      </c>
      <c r="BM633" s="338">
        <f t="shared" si="975"/>
        <v>1</v>
      </c>
      <c r="BN633" s="338">
        <f t="shared" si="976"/>
        <v>1</v>
      </c>
      <c r="BO633" s="338">
        <f t="shared" si="977"/>
        <v>1</v>
      </c>
      <c r="BP633" s="338">
        <f t="shared" si="996"/>
        <v>1</v>
      </c>
      <c r="BQ633" s="341">
        <f t="shared" si="978"/>
        <v>7323829</v>
      </c>
      <c r="BR633" s="340">
        <f t="shared" si="979"/>
        <v>0</v>
      </c>
    </row>
    <row r="634" spans="1:70" s="288" customFormat="1" ht="15.75" x14ac:dyDescent="0.2">
      <c r="A634" s="215">
        <f t="shared" si="965"/>
        <v>621</v>
      </c>
      <c r="B634" s="449" t="s">
        <v>1497</v>
      </c>
      <c r="C634" s="449" t="s">
        <v>275</v>
      </c>
      <c r="D634" s="577" t="s">
        <v>543</v>
      </c>
      <c r="E634" s="449" t="s">
        <v>93</v>
      </c>
      <c r="F634" s="450">
        <v>2</v>
      </c>
      <c r="G634" s="537"/>
      <c r="H634" s="451">
        <v>0</v>
      </c>
      <c r="I634" s="528"/>
      <c r="J634" s="528"/>
      <c r="K634" s="199"/>
      <c r="L634" s="199"/>
      <c r="M634" s="609" t="s">
        <v>1497</v>
      </c>
      <c r="N634" s="609" t="s">
        <v>275</v>
      </c>
      <c r="O634" s="561" t="s">
        <v>543</v>
      </c>
      <c r="P634" s="609" t="s">
        <v>93</v>
      </c>
      <c r="Q634" s="610">
        <v>2</v>
      </c>
      <c r="R634" s="663">
        <v>174350</v>
      </c>
      <c r="S634" s="612">
        <v>348700</v>
      </c>
      <c r="T634" s="612"/>
      <c r="U634" s="612"/>
      <c r="V634" s="612"/>
      <c r="W634" s="338">
        <f t="shared" si="987"/>
        <v>1</v>
      </c>
      <c r="X634" s="338">
        <f t="shared" si="988"/>
        <v>1</v>
      </c>
      <c r="Y634" s="338">
        <f t="shared" si="989"/>
        <v>1</v>
      </c>
      <c r="Z634" s="338">
        <f t="shared" si="990"/>
        <v>1</v>
      </c>
      <c r="AA634" s="338">
        <f t="shared" si="991"/>
        <v>1</v>
      </c>
      <c r="AB634" s="338">
        <f t="shared" si="994"/>
        <v>1</v>
      </c>
      <c r="AC634" s="341">
        <f t="shared" si="992"/>
        <v>348700</v>
      </c>
      <c r="AD634" s="340">
        <f t="shared" si="993"/>
        <v>0</v>
      </c>
      <c r="AE634" s="207"/>
      <c r="AF634" s="207"/>
      <c r="AG634" s="609" t="s">
        <v>1497</v>
      </c>
      <c r="AH634" s="609" t="s">
        <v>275</v>
      </c>
      <c r="AI634" s="561" t="s">
        <v>543</v>
      </c>
      <c r="AJ634" s="609" t="s">
        <v>93</v>
      </c>
      <c r="AK634" s="610">
        <v>2</v>
      </c>
      <c r="AL634" s="663">
        <v>292561</v>
      </c>
      <c r="AM634" s="612">
        <v>585122</v>
      </c>
      <c r="AN634" s="612"/>
      <c r="AO634" s="612"/>
      <c r="AP634" s="612"/>
      <c r="AQ634" s="338">
        <f t="shared" si="966"/>
        <v>1</v>
      </c>
      <c r="AR634" s="338">
        <f t="shared" si="967"/>
        <v>1</v>
      </c>
      <c r="AS634" s="338">
        <f t="shared" si="968"/>
        <v>1</v>
      </c>
      <c r="AT634" s="338">
        <f t="shared" si="969"/>
        <v>1</v>
      </c>
      <c r="AU634" s="338">
        <f t="shared" si="970"/>
        <v>1</v>
      </c>
      <c r="AV634" s="338">
        <f t="shared" si="995"/>
        <v>1</v>
      </c>
      <c r="AW634" s="341">
        <f t="shared" si="971"/>
        <v>585122</v>
      </c>
      <c r="AX634" s="340">
        <f t="shared" si="972"/>
        <v>0</v>
      </c>
      <c r="BA634" s="609" t="s">
        <v>1497</v>
      </c>
      <c r="BB634" s="609" t="s">
        <v>275</v>
      </c>
      <c r="BC634" s="561" t="s">
        <v>543</v>
      </c>
      <c r="BD634" s="609" t="s">
        <v>93</v>
      </c>
      <c r="BE634" s="610">
        <v>2</v>
      </c>
      <c r="BF634" s="663">
        <v>1135095</v>
      </c>
      <c r="BG634" s="612">
        <v>2270190</v>
      </c>
      <c r="BH634" s="612"/>
      <c r="BI634" s="612"/>
      <c r="BJ634" s="612"/>
      <c r="BK634" s="338">
        <f t="shared" si="973"/>
        <v>1</v>
      </c>
      <c r="BL634" s="338">
        <f t="shared" si="974"/>
        <v>1</v>
      </c>
      <c r="BM634" s="338">
        <f t="shared" si="975"/>
        <v>1</v>
      </c>
      <c r="BN634" s="338">
        <f t="shared" si="976"/>
        <v>1</v>
      </c>
      <c r="BO634" s="338">
        <f t="shared" si="977"/>
        <v>1</v>
      </c>
      <c r="BP634" s="338">
        <f t="shared" si="996"/>
        <v>1</v>
      </c>
      <c r="BQ634" s="341">
        <f t="shared" si="978"/>
        <v>2270190</v>
      </c>
      <c r="BR634" s="340">
        <f t="shared" si="979"/>
        <v>0</v>
      </c>
    </row>
    <row r="635" spans="1:70" s="288" customFormat="1" ht="15.75" x14ac:dyDescent="0.2">
      <c r="A635" s="215">
        <f t="shared" ref="A635:A641" si="997">+A634+1</f>
        <v>622</v>
      </c>
      <c r="B635" s="449" t="s">
        <v>1498</v>
      </c>
      <c r="C635" s="449" t="s">
        <v>275</v>
      </c>
      <c r="D635" s="577" t="s">
        <v>544</v>
      </c>
      <c r="E635" s="449" t="s">
        <v>93</v>
      </c>
      <c r="F635" s="450">
        <v>8</v>
      </c>
      <c r="G635" s="537"/>
      <c r="H635" s="451">
        <v>0</v>
      </c>
      <c r="I635" s="528"/>
      <c r="J635" s="528"/>
      <c r="K635" s="199"/>
      <c r="L635" s="199"/>
      <c r="M635" s="609" t="s">
        <v>1498</v>
      </c>
      <c r="N635" s="609" t="s">
        <v>275</v>
      </c>
      <c r="O635" s="561" t="s">
        <v>544</v>
      </c>
      <c r="P635" s="609" t="s">
        <v>93</v>
      </c>
      <c r="Q635" s="610">
        <v>8</v>
      </c>
      <c r="R635" s="663">
        <v>497623</v>
      </c>
      <c r="S635" s="612">
        <v>3980984</v>
      </c>
      <c r="T635" s="612"/>
      <c r="U635" s="612"/>
      <c r="V635" s="612"/>
      <c r="W635" s="338">
        <f t="shared" si="987"/>
        <v>1</v>
      </c>
      <c r="X635" s="338">
        <f t="shared" si="988"/>
        <v>1</v>
      </c>
      <c r="Y635" s="338">
        <f t="shared" si="989"/>
        <v>1</v>
      </c>
      <c r="Z635" s="338">
        <f t="shared" si="990"/>
        <v>1</v>
      </c>
      <c r="AA635" s="338">
        <f t="shared" si="991"/>
        <v>1</v>
      </c>
      <c r="AB635" s="338">
        <f t="shared" si="994"/>
        <v>1</v>
      </c>
      <c r="AC635" s="341">
        <f t="shared" si="992"/>
        <v>3980984</v>
      </c>
      <c r="AD635" s="340">
        <f t="shared" si="993"/>
        <v>0</v>
      </c>
      <c r="AE635" s="207"/>
      <c r="AF635" s="207"/>
      <c r="AG635" s="609" t="s">
        <v>1498</v>
      </c>
      <c r="AH635" s="609" t="s">
        <v>275</v>
      </c>
      <c r="AI635" s="561" t="s">
        <v>544</v>
      </c>
      <c r="AJ635" s="609" t="s">
        <v>93</v>
      </c>
      <c r="AK635" s="610">
        <v>8</v>
      </c>
      <c r="AL635" s="663">
        <v>323434</v>
      </c>
      <c r="AM635" s="612">
        <v>2587472</v>
      </c>
      <c r="AN635" s="612"/>
      <c r="AO635" s="612"/>
      <c r="AP635" s="612"/>
      <c r="AQ635" s="338">
        <f t="shared" si="966"/>
        <v>1</v>
      </c>
      <c r="AR635" s="338">
        <f t="shared" si="967"/>
        <v>1</v>
      </c>
      <c r="AS635" s="338">
        <f t="shared" si="968"/>
        <v>1</v>
      </c>
      <c r="AT635" s="338">
        <f t="shared" si="969"/>
        <v>1</v>
      </c>
      <c r="AU635" s="338">
        <f t="shared" si="970"/>
        <v>1</v>
      </c>
      <c r="AV635" s="338">
        <f t="shared" si="995"/>
        <v>1</v>
      </c>
      <c r="AW635" s="341">
        <f t="shared" si="971"/>
        <v>2587472</v>
      </c>
      <c r="AX635" s="340">
        <f t="shared" si="972"/>
        <v>0</v>
      </c>
      <c r="BA635" s="609" t="s">
        <v>1498</v>
      </c>
      <c r="BB635" s="609" t="s">
        <v>275</v>
      </c>
      <c r="BC635" s="561" t="s">
        <v>544</v>
      </c>
      <c r="BD635" s="609" t="s">
        <v>93</v>
      </c>
      <c r="BE635" s="610">
        <v>8</v>
      </c>
      <c r="BF635" s="663">
        <v>595323</v>
      </c>
      <c r="BG635" s="612">
        <v>4762584</v>
      </c>
      <c r="BH635" s="612"/>
      <c r="BI635" s="612"/>
      <c r="BJ635" s="612"/>
      <c r="BK635" s="338">
        <f t="shared" si="973"/>
        <v>1</v>
      </c>
      <c r="BL635" s="338">
        <f t="shared" si="974"/>
        <v>1</v>
      </c>
      <c r="BM635" s="338">
        <f t="shared" si="975"/>
        <v>1</v>
      </c>
      <c r="BN635" s="338">
        <f t="shared" si="976"/>
        <v>1</v>
      </c>
      <c r="BO635" s="338">
        <f t="shared" si="977"/>
        <v>1</v>
      </c>
      <c r="BP635" s="338">
        <f t="shared" si="996"/>
        <v>1</v>
      </c>
      <c r="BQ635" s="341">
        <f t="shared" si="978"/>
        <v>4762584</v>
      </c>
      <c r="BR635" s="340">
        <f t="shared" si="979"/>
        <v>0</v>
      </c>
    </row>
    <row r="636" spans="1:70" s="288" customFormat="1" ht="15.75" x14ac:dyDescent="0.2">
      <c r="A636" s="215">
        <f t="shared" si="997"/>
        <v>623</v>
      </c>
      <c r="B636" s="449" t="s">
        <v>1499</v>
      </c>
      <c r="C636" s="449" t="s">
        <v>275</v>
      </c>
      <c r="D636" s="577" t="s">
        <v>545</v>
      </c>
      <c r="E636" s="449" t="s">
        <v>93</v>
      </c>
      <c r="F636" s="450">
        <v>12</v>
      </c>
      <c r="G636" s="537"/>
      <c r="H636" s="451">
        <v>0</v>
      </c>
      <c r="I636" s="528"/>
      <c r="J636" s="528"/>
      <c r="K636" s="199"/>
      <c r="L636" s="199"/>
      <c r="M636" s="609" t="s">
        <v>1499</v>
      </c>
      <c r="N636" s="609" t="s">
        <v>275</v>
      </c>
      <c r="O636" s="561" t="s">
        <v>545</v>
      </c>
      <c r="P636" s="609" t="s">
        <v>93</v>
      </c>
      <c r="Q636" s="610">
        <v>12</v>
      </c>
      <c r="R636" s="663">
        <v>255108</v>
      </c>
      <c r="S636" s="612">
        <v>3061296</v>
      </c>
      <c r="T636" s="612"/>
      <c r="U636" s="612"/>
      <c r="V636" s="612"/>
      <c r="W636" s="338">
        <f t="shared" si="987"/>
        <v>1</v>
      </c>
      <c r="X636" s="338">
        <f t="shared" si="988"/>
        <v>1</v>
      </c>
      <c r="Y636" s="338">
        <f t="shared" si="989"/>
        <v>1</v>
      </c>
      <c r="Z636" s="338">
        <f t="shared" si="990"/>
        <v>1</v>
      </c>
      <c r="AA636" s="338">
        <f t="shared" si="991"/>
        <v>1</v>
      </c>
      <c r="AB636" s="338">
        <f t="shared" si="994"/>
        <v>1</v>
      </c>
      <c r="AC636" s="341">
        <f t="shared" si="992"/>
        <v>3061296</v>
      </c>
      <c r="AD636" s="340">
        <f t="shared" si="993"/>
        <v>0</v>
      </c>
      <c r="AE636" s="207"/>
      <c r="AF636" s="207"/>
      <c r="AG636" s="609" t="s">
        <v>1499</v>
      </c>
      <c r="AH636" s="609" t="s">
        <v>275</v>
      </c>
      <c r="AI636" s="561" t="s">
        <v>545</v>
      </c>
      <c r="AJ636" s="609" t="s">
        <v>93</v>
      </c>
      <c r="AK636" s="610">
        <v>12</v>
      </c>
      <c r="AL636" s="663">
        <v>428138</v>
      </c>
      <c r="AM636" s="612">
        <v>5137656</v>
      </c>
      <c r="AN636" s="612"/>
      <c r="AO636" s="612"/>
      <c r="AP636" s="612"/>
      <c r="AQ636" s="338">
        <f t="shared" si="966"/>
        <v>1</v>
      </c>
      <c r="AR636" s="338">
        <f t="shared" si="967"/>
        <v>1</v>
      </c>
      <c r="AS636" s="338">
        <f t="shared" si="968"/>
        <v>1</v>
      </c>
      <c r="AT636" s="338">
        <f t="shared" si="969"/>
        <v>1</v>
      </c>
      <c r="AU636" s="338">
        <f t="shared" si="970"/>
        <v>1</v>
      </c>
      <c r="AV636" s="338">
        <f t="shared" si="995"/>
        <v>1</v>
      </c>
      <c r="AW636" s="341">
        <f t="shared" si="971"/>
        <v>5137656</v>
      </c>
      <c r="AX636" s="340">
        <f t="shared" si="972"/>
        <v>0</v>
      </c>
      <c r="BA636" s="609" t="s">
        <v>1499</v>
      </c>
      <c r="BB636" s="609" t="s">
        <v>275</v>
      </c>
      <c r="BC636" s="561" t="s">
        <v>545</v>
      </c>
      <c r="BD636" s="609" t="s">
        <v>93</v>
      </c>
      <c r="BE636" s="610">
        <v>12</v>
      </c>
      <c r="BF636" s="663">
        <v>789631</v>
      </c>
      <c r="BG636" s="612">
        <v>9475572</v>
      </c>
      <c r="BH636" s="612"/>
      <c r="BI636" s="612"/>
      <c r="BJ636" s="612"/>
      <c r="BK636" s="338">
        <f t="shared" si="973"/>
        <v>1</v>
      </c>
      <c r="BL636" s="338">
        <f t="shared" si="974"/>
        <v>1</v>
      </c>
      <c r="BM636" s="338">
        <f t="shared" si="975"/>
        <v>1</v>
      </c>
      <c r="BN636" s="338">
        <f t="shared" si="976"/>
        <v>1</v>
      </c>
      <c r="BO636" s="338">
        <f t="shared" si="977"/>
        <v>1</v>
      </c>
      <c r="BP636" s="338">
        <f t="shared" si="996"/>
        <v>1</v>
      </c>
      <c r="BQ636" s="341">
        <f t="shared" si="978"/>
        <v>9475572</v>
      </c>
      <c r="BR636" s="340">
        <f t="shared" si="979"/>
        <v>0</v>
      </c>
    </row>
    <row r="637" spans="1:70" s="288" customFormat="1" ht="15.75" x14ac:dyDescent="0.2">
      <c r="A637" s="215">
        <f t="shared" si="997"/>
        <v>624</v>
      </c>
      <c r="B637" s="449" t="s">
        <v>1500</v>
      </c>
      <c r="C637" s="449" t="s">
        <v>275</v>
      </c>
      <c r="D637" s="577" t="s">
        <v>546</v>
      </c>
      <c r="E637" s="449" t="s">
        <v>93</v>
      </c>
      <c r="F637" s="450">
        <v>10</v>
      </c>
      <c r="G637" s="537"/>
      <c r="H637" s="451">
        <v>0</v>
      </c>
      <c r="I637" s="528"/>
      <c r="J637" s="528"/>
      <c r="K637" s="199"/>
      <c r="L637" s="199"/>
      <c r="M637" s="609" t="s">
        <v>1500</v>
      </c>
      <c r="N637" s="609" t="s">
        <v>275</v>
      </c>
      <c r="O637" s="561" t="s">
        <v>546</v>
      </c>
      <c r="P637" s="609" t="s">
        <v>93</v>
      </c>
      <c r="Q637" s="610">
        <v>10</v>
      </c>
      <c r="R637" s="663">
        <v>218310</v>
      </c>
      <c r="S637" s="612">
        <v>2183100</v>
      </c>
      <c r="T637" s="612"/>
      <c r="U637" s="612"/>
      <c r="V637" s="612"/>
      <c r="W637" s="338">
        <f t="shared" si="987"/>
        <v>1</v>
      </c>
      <c r="X637" s="338">
        <f t="shared" si="988"/>
        <v>1</v>
      </c>
      <c r="Y637" s="338">
        <f t="shared" si="989"/>
        <v>1</v>
      </c>
      <c r="Z637" s="338">
        <f t="shared" si="990"/>
        <v>1</v>
      </c>
      <c r="AA637" s="338">
        <f t="shared" si="991"/>
        <v>1</v>
      </c>
      <c r="AB637" s="338">
        <f t="shared" si="994"/>
        <v>1</v>
      </c>
      <c r="AC637" s="341">
        <f t="shared" si="992"/>
        <v>2183100</v>
      </c>
      <c r="AD637" s="340">
        <f t="shared" si="993"/>
        <v>0</v>
      </c>
      <c r="AE637" s="207"/>
      <c r="AF637" s="207"/>
      <c r="AG637" s="609" t="s">
        <v>1500</v>
      </c>
      <c r="AH637" s="609" t="s">
        <v>275</v>
      </c>
      <c r="AI637" s="561" t="s">
        <v>546</v>
      </c>
      <c r="AJ637" s="609" t="s">
        <v>93</v>
      </c>
      <c r="AK637" s="610">
        <v>10</v>
      </c>
      <c r="AL637" s="663">
        <v>196449</v>
      </c>
      <c r="AM637" s="612">
        <v>1964490</v>
      </c>
      <c r="AN637" s="612"/>
      <c r="AO637" s="612"/>
      <c r="AP637" s="612"/>
      <c r="AQ637" s="338">
        <f t="shared" si="966"/>
        <v>1</v>
      </c>
      <c r="AR637" s="338">
        <f t="shared" si="967"/>
        <v>1</v>
      </c>
      <c r="AS637" s="338">
        <f t="shared" si="968"/>
        <v>1</v>
      </c>
      <c r="AT637" s="338">
        <f t="shared" si="969"/>
        <v>1</v>
      </c>
      <c r="AU637" s="338">
        <f t="shared" si="970"/>
        <v>1</v>
      </c>
      <c r="AV637" s="338">
        <f t="shared" si="995"/>
        <v>1</v>
      </c>
      <c r="AW637" s="341">
        <f t="shared" si="971"/>
        <v>1964490</v>
      </c>
      <c r="AX637" s="340">
        <f t="shared" si="972"/>
        <v>0</v>
      </c>
      <c r="BA637" s="609" t="s">
        <v>1500</v>
      </c>
      <c r="BB637" s="609" t="s">
        <v>275</v>
      </c>
      <c r="BC637" s="561" t="s">
        <v>546</v>
      </c>
      <c r="BD637" s="609" t="s">
        <v>93</v>
      </c>
      <c r="BE637" s="610">
        <v>10</v>
      </c>
      <c r="BF637" s="663">
        <v>1480559</v>
      </c>
      <c r="BG637" s="612">
        <v>14805590</v>
      </c>
      <c r="BH637" s="612"/>
      <c r="BI637" s="612"/>
      <c r="BJ637" s="612"/>
      <c r="BK637" s="338">
        <f t="shared" si="973"/>
        <v>1</v>
      </c>
      <c r="BL637" s="338">
        <f t="shared" si="974"/>
        <v>1</v>
      </c>
      <c r="BM637" s="338">
        <f t="shared" si="975"/>
        <v>1</v>
      </c>
      <c r="BN637" s="338">
        <f t="shared" si="976"/>
        <v>1</v>
      </c>
      <c r="BO637" s="338">
        <f t="shared" si="977"/>
        <v>1</v>
      </c>
      <c r="BP637" s="338">
        <f t="shared" si="996"/>
        <v>1</v>
      </c>
      <c r="BQ637" s="341">
        <f t="shared" si="978"/>
        <v>14805590</v>
      </c>
      <c r="BR637" s="340">
        <f t="shared" si="979"/>
        <v>0</v>
      </c>
    </row>
    <row r="638" spans="1:70" s="288" customFormat="1" ht="15.75" x14ac:dyDescent="0.2">
      <c r="A638" s="215">
        <f t="shared" si="997"/>
        <v>625</v>
      </c>
      <c r="B638" s="449" t="s">
        <v>1501</v>
      </c>
      <c r="C638" s="449" t="s">
        <v>280</v>
      </c>
      <c r="D638" s="577" t="s">
        <v>547</v>
      </c>
      <c r="E638" s="449" t="s">
        <v>91</v>
      </c>
      <c r="F638" s="450">
        <v>360</v>
      </c>
      <c r="G638" s="537"/>
      <c r="H638" s="451">
        <v>0</v>
      </c>
      <c r="I638" s="528"/>
      <c r="J638" s="528"/>
      <c r="K638" s="199"/>
      <c r="L638" s="199"/>
      <c r="M638" s="609" t="s">
        <v>1501</v>
      </c>
      <c r="N638" s="609" t="s">
        <v>280</v>
      </c>
      <c r="O638" s="561" t="s">
        <v>547</v>
      </c>
      <c r="P638" s="609" t="s">
        <v>91</v>
      </c>
      <c r="Q638" s="610">
        <v>360</v>
      </c>
      <c r="R638" s="663">
        <v>33063</v>
      </c>
      <c r="S638" s="612">
        <v>11902680</v>
      </c>
      <c r="T638" s="612"/>
      <c r="U638" s="612"/>
      <c r="V638" s="612"/>
      <c r="W638" s="338">
        <f t="shared" si="987"/>
        <v>1</v>
      </c>
      <c r="X638" s="338">
        <f t="shared" si="988"/>
        <v>1</v>
      </c>
      <c r="Y638" s="338">
        <f t="shared" si="989"/>
        <v>1</v>
      </c>
      <c r="Z638" s="338">
        <f t="shared" si="990"/>
        <v>1</v>
      </c>
      <c r="AA638" s="338">
        <f t="shared" si="991"/>
        <v>1</v>
      </c>
      <c r="AB638" s="338">
        <f t="shared" si="994"/>
        <v>1</v>
      </c>
      <c r="AC638" s="341">
        <f t="shared" si="992"/>
        <v>11902680</v>
      </c>
      <c r="AD638" s="340">
        <f t="shared" si="993"/>
        <v>0</v>
      </c>
      <c r="AE638" s="207"/>
      <c r="AF638" s="207"/>
      <c r="AG638" s="609" t="s">
        <v>1501</v>
      </c>
      <c r="AH638" s="609" t="s">
        <v>280</v>
      </c>
      <c r="AI638" s="561" t="s">
        <v>547</v>
      </c>
      <c r="AJ638" s="609" t="s">
        <v>91</v>
      </c>
      <c r="AK638" s="610">
        <v>360</v>
      </c>
      <c r="AL638" s="663">
        <v>34111</v>
      </c>
      <c r="AM638" s="612">
        <v>12279960</v>
      </c>
      <c r="AN638" s="612"/>
      <c r="AO638" s="612"/>
      <c r="AP638" s="612"/>
      <c r="AQ638" s="338">
        <f t="shared" si="966"/>
        <v>1</v>
      </c>
      <c r="AR638" s="338">
        <f t="shared" si="967"/>
        <v>1</v>
      </c>
      <c r="AS638" s="338">
        <f t="shared" si="968"/>
        <v>1</v>
      </c>
      <c r="AT638" s="338">
        <f t="shared" si="969"/>
        <v>1</v>
      </c>
      <c r="AU638" s="338">
        <f t="shared" si="970"/>
        <v>1</v>
      </c>
      <c r="AV638" s="338">
        <f t="shared" si="995"/>
        <v>1</v>
      </c>
      <c r="AW638" s="341">
        <f t="shared" si="971"/>
        <v>12279960</v>
      </c>
      <c r="AX638" s="340">
        <f t="shared" si="972"/>
        <v>0</v>
      </c>
      <c r="BA638" s="609" t="s">
        <v>1501</v>
      </c>
      <c r="BB638" s="609" t="s">
        <v>280</v>
      </c>
      <c r="BC638" s="561" t="s">
        <v>547</v>
      </c>
      <c r="BD638" s="609" t="s">
        <v>91</v>
      </c>
      <c r="BE638" s="610">
        <v>360</v>
      </c>
      <c r="BF638" s="663">
        <v>39459</v>
      </c>
      <c r="BG638" s="612">
        <v>14205240</v>
      </c>
      <c r="BH638" s="612"/>
      <c r="BI638" s="612"/>
      <c r="BJ638" s="612"/>
      <c r="BK638" s="338">
        <f t="shared" si="973"/>
        <v>1</v>
      </c>
      <c r="BL638" s="338">
        <f t="shared" si="974"/>
        <v>1</v>
      </c>
      <c r="BM638" s="338">
        <f t="shared" si="975"/>
        <v>1</v>
      </c>
      <c r="BN638" s="338">
        <f t="shared" si="976"/>
        <v>1</v>
      </c>
      <c r="BO638" s="338">
        <f t="shared" si="977"/>
        <v>1</v>
      </c>
      <c r="BP638" s="338">
        <f t="shared" si="996"/>
        <v>1</v>
      </c>
      <c r="BQ638" s="341">
        <f t="shared" si="978"/>
        <v>14205240</v>
      </c>
      <c r="BR638" s="340">
        <f t="shared" si="979"/>
        <v>0</v>
      </c>
    </row>
    <row r="639" spans="1:70" s="288" customFormat="1" ht="15.75" x14ac:dyDescent="0.2">
      <c r="A639" s="215">
        <f t="shared" si="997"/>
        <v>626</v>
      </c>
      <c r="B639" s="449" t="s">
        <v>1502</v>
      </c>
      <c r="C639" s="449" t="s">
        <v>280</v>
      </c>
      <c r="D639" s="577" t="s">
        <v>548</v>
      </c>
      <c r="E639" s="449" t="s">
        <v>93</v>
      </c>
      <c r="F639" s="450">
        <v>36</v>
      </c>
      <c r="G639" s="537"/>
      <c r="H639" s="451">
        <v>0</v>
      </c>
      <c r="I639" s="528"/>
      <c r="J639" s="528"/>
      <c r="K639" s="199"/>
      <c r="L639" s="199"/>
      <c r="M639" s="609" t="s">
        <v>1502</v>
      </c>
      <c r="N639" s="609" t="s">
        <v>280</v>
      </c>
      <c r="O639" s="561" t="s">
        <v>548</v>
      </c>
      <c r="P639" s="609" t="s">
        <v>93</v>
      </c>
      <c r="Q639" s="610">
        <v>36</v>
      </c>
      <c r="R639" s="663">
        <v>48772</v>
      </c>
      <c r="S639" s="612">
        <v>1755792</v>
      </c>
      <c r="T639" s="612"/>
      <c r="U639" s="612"/>
      <c r="V639" s="612"/>
      <c r="W639" s="338">
        <f t="shared" si="987"/>
        <v>1</v>
      </c>
      <c r="X639" s="338">
        <f t="shared" si="988"/>
        <v>1</v>
      </c>
      <c r="Y639" s="338">
        <f t="shared" si="989"/>
        <v>1</v>
      </c>
      <c r="Z639" s="338">
        <f t="shared" si="990"/>
        <v>1</v>
      </c>
      <c r="AA639" s="338">
        <f t="shared" si="991"/>
        <v>1</v>
      </c>
      <c r="AB639" s="338">
        <f t="shared" si="994"/>
        <v>1</v>
      </c>
      <c r="AC639" s="341">
        <f t="shared" si="992"/>
        <v>1755792</v>
      </c>
      <c r="AD639" s="340">
        <f t="shared" si="993"/>
        <v>0</v>
      </c>
      <c r="AE639" s="207"/>
      <c r="AF639" s="207"/>
      <c r="AG639" s="609" t="s">
        <v>1502</v>
      </c>
      <c r="AH639" s="609" t="s">
        <v>280</v>
      </c>
      <c r="AI639" s="561" t="s">
        <v>548</v>
      </c>
      <c r="AJ639" s="609" t="s">
        <v>93</v>
      </c>
      <c r="AK639" s="610">
        <v>36</v>
      </c>
      <c r="AL639" s="663">
        <v>77432</v>
      </c>
      <c r="AM639" s="612">
        <v>2787552</v>
      </c>
      <c r="AN639" s="612"/>
      <c r="AO639" s="612"/>
      <c r="AP639" s="612"/>
      <c r="AQ639" s="338">
        <f t="shared" si="966"/>
        <v>1</v>
      </c>
      <c r="AR639" s="338">
        <f t="shared" si="967"/>
        <v>1</v>
      </c>
      <c r="AS639" s="338">
        <f t="shared" si="968"/>
        <v>1</v>
      </c>
      <c r="AT639" s="338">
        <f t="shared" si="969"/>
        <v>1</v>
      </c>
      <c r="AU639" s="338">
        <f t="shared" si="970"/>
        <v>1</v>
      </c>
      <c r="AV639" s="338">
        <f t="shared" si="995"/>
        <v>1</v>
      </c>
      <c r="AW639" s="341">
        <f t="shared" si="971"/>
        <v>2787552</v>
      </c>
      <c r="AX639" s="340">
        <f t="shared" si="972"/>
        <v>0</v>
      </c>
      <c r="BA639" s="609" t="s">
        <v>1502</v>
      </c>
      <c r="BB639" s="609" t="s">
        <v>280</v>
      </c>
      <c r="BC639" s="561" t="s">
        <v>548</v>
      </c>
      <c r="BD639" s="609" t="s">
        <v>93</v>
      </c>
      <c r="BE639" s="610">
        <v>36</v>
      </c>
      <c r="BF639" s="663">
        <v>38077</v>
      </c>
      <c r="BG639" s="612">
        <v>1370772</v>
      </c>
      <c r="BH639" s="612"/>
      <c r="BI639" s="612"/>
      <c r="BJ639" s="612"/>
      <c r="BK639" s="338">
        <f t="shared" si="973"/>
        <v>1</v>
      </c>
      <c r="BL639" s="338">
        <f t="shared" si="974"/>
        <v>1</v>
      </c>
      <c r="BM639" s="338">
        <f t="shared" si="975"/>
        <v>1</v>
      </c>
      <c r="BN639" s="338">
        <f t="shared" si="976"/>
        <v>1</v>
      </c>
      <c r="BO639" s="338">
        <f t="shared" si="977"/>
        <v>1</v>
      </c>
      <c r="BP639" s="338">
        <f t="shared" si="996"/>
        <v>1</v>
      </c>
      <c r="BQ639" s="341">
        <f t="shared" si="978"/>
        <v>1370772</v>
      </c>
      <c r="BR639" s="340">
        <f t="shared" si="979"/>
        <v>0</v>
      </c>
    </row>
    <row r="640" spans="1:70" s="288" customFormat="1" ht="15.75" x14ac:dyDescent="0.2">
      <c r="A640" s="215">
        <f t="shared" si="997"/>
        <v>627</v>
      </c>
      <c r="B640" s="449" t="s">
        <v>1503</v>
      </c>
      <c r="C640" s="449" t="s">
        <v>280</v>
      </c>
      <c r="D640" s="577" t="s">
        <v>549</v>
      </c>
      <c r="E640" s="449" t="s">
        <v>91</v>
      </c>
      <c r="F640" s="450">
        <v>820</v>
      </c>
      <c r="G640" s="537"/>
      <c r="H640" s="451">
        <v>0</v>
      </c>
      <c r="I640" s="528"/>
      <c r="J640" s="528"/>
      <c r="K640" s="199"/>
      <c r="L640" s="199"/>
      <c r="M640" s="609" t="s">
        <v>1503</v>
      </c>
      <c r="N640" s="609" t="s">
        <v>280</v>
      </c>
      <c r="O640" s="561" t="s">
        <v>549</v>
      </c>
      <c r="P640" s="609" t="s">
        <v>91</v>
      </c>
      <c r="Q640" s="610">
        <v>820</v>
      </c>
      <c r="R640" s="663">
        <v>5504</v>
      </c>
      <c r="S640" s="612">
        <v>4513280</v>
      </c>
      <c r="T640" s="612"/>
      <c r="U640" s="612"/>
      <c r="V640" s="612"/>
      <c r="W640" s="338">
        <f>IF(EXACT(VLOOKUP(M640,OFERTA_0,3,FALSE),O640),1,0)</f>
        <v>1</v>
      </c>
      <c r="X640" s="338">
        <f>IF(EXACT(VLOOKUP(M640,OFERTA_0,4,FALSE),P640),1,0)</f>
        <v>1</v>
      </c>
      <c r="Y640" s="338">
        <f>IF(EXACT(VLOOKUP(M640,OFERTA_0,5,FALSE),Q640),1,0)</f>
        <v>1</v>
      </c>
      <c r="Z640" s="338">
        <f>IF(R640=0,0,1)</f>
        <v>1</v>
      </c>
      <c r="AA640" s="338">
        <f>IF(S640=0,0,1)</f>
        <v>1</v>
      </c>
      <c r="AB640" s="338">
        <f t="shared" si="994"/>
        <v>1</v>
      </c>
      <c r="AC640" s="341">
        <f>ROUND(S640,0)</f>
        <v>4513280</v>
      </c>
      <c r="AD640" s="340">
        <f>S640-AC640</f>
        <v>0</v>
      </c>
      <c r="AE640" s="207"/>
      <c r="AF640" s="207"/>
      <c r="AG640" s="609" t="s">
        <v>1503</v>
      </c>
      <c r="AH640" s="609" t="s">
        <v>280</v>
      </c>
      <c r="AI640" s="561" t="s">
        <v>549</v>
      </c>
      <c r="AJ640" s="609" t="s">
        <v>91</v>
      </c>
      <c r="AK640" s="610">
        <v>820</v>
      </c>
      <c r="AL640" s="663">
        <v>4870</v>
      </c>
      <c r="AM640" s="612">
        <v>3993400</v>
      </c>
      <c r="AN640" s="612"/>
      <c r="AO640" s="612"/>
      <c r="AP640" s="612"/>
      <c r="AQ640" s="338">
        <f>IF(EXACT(VLOOKUP(AG640,OFERTA_0,3,FALSE),AI640),1,0)</f>
        <v>1</v>
      </c>
      <c r="AR640" s="338">
        <f>IF(EXACT(VLOOKUP(AG640,OFERTA_0,4,FALSE),AJ640),1,0)</f>
        <v>1</v>
      </c>
      <c r="AS640" s="338">
        <f>IF(EXACT(VLOOKUP(AG640,OFERTA_0,5,FALSE),AK640),1,0)</f>
        <v>1</v>
      </c>
      <c r="AT640" s="338">
        <f>IF(AL640=0,0,1)</f>
        <v>1</v>
      </c>
      <c r="AU640" s="338">
        <f>IF(AM640=0,0,1)</f>
        <v>1</v>
      </c>
      <c r="AV640" s="338">
        <f t="shared" si="995"/>
        <v>1</v>
      </c>
      <c r="AW640" s="341">
        <f>ROUND(AM640,0)</f>
        <v>3993400</v>
      </c>
      <c r="AX640" s="340">
        <f>AM640-AW640</f>
        <v>0</v>
      </c>
      <c r="BA640" s="609" t="s">
        <v>1503</v>
      </c>
      <c r="BB640" s="609" t="s">
        <v>280</v>
      </c>
      <c r="BC640" s="561" t="s">
        <v>549</v>
      </c>
      <c r="BD640" s="609" t="s">
        <v>91</v>
      </c>
      <c r="BE640" s="610">
        <v>820</v>
      </c>
      <c r="BF640" s="663">
        <v>53087</v>
      </c>
      <c r="BG640" s="612">
        <v>43531340</v>
      </c>
      <c r="BH640" s="612"/>
      <c r="BI640" s="612"/>
      <c r="BJ640" s="612"/>
      <c r="BK640" s="338">
        <f>IF(EXACT(VLOOKUP(BA640,OFERTA_0,3,FALSE),BC640),1,0)</f>
        <v>1</v>
      </c>
      <c r="BL640" s="338">
        <f>IF(EXACT(VLOOKUP(BA640,OFERTA_0,4,FALSE),BD640),1,0)</f>
        <v>1</v>
      </c>
      <c r="BM640" s="338">
        <f>IF(EXACT(VLOOKUP(BA640,OFERTA_0,5,FALSE),BE640),1,0)</f>
        <v>1</v>
      </c>
      <c r="BN640" s="338">
        <f>IF(BF640=0,0,1)</f>
        <v>1</v>
      </c>
      <c r="BO640" s="338">
        <f>IF(BG640=0,0,1)</f>
        <v>1</v>
      </c>
      <c r="BP640" s="338">
        <f t="shared" si="996"/>
        <v>1</v>
      </c>
      <c r="BQ640" s="341">
        <f>ROUND(BG640,0)</f>
        <v>43531340</v>
      </c>
      <c r="BR640" s="340">
        <f>BG640-BQ640</f>
        <v>0</v>
      </c>
    </row>
    <row r="641" spans="1:70" s="288" customFormat="1" ht="15.75" thickBot="1" x14ac:dyDescent="0.25">
      <c r="A641" s="215">
        <f t="shared" si="997"/>
        <v>628</v>
      </c>
      <c r="B641" s="449" t="s">
        <v>1504</v>
      </c>
      <c r="C641" s="449" t="s">
        <v>280</v>
      </c>
      <c r="D641" s="527" t="s">
        <v>550</v>
      </c>
      <c r="E641" s="449" t="s">
        <v>93</v>
      </c>
      <c r="F641" s="450">
        <v>10</v>
      </c>
      <c r="G641" s="537"/>
      <c r="H641" s="451">
        <v>0</v>
      </c>
      <c r="I641" s="528"/>
      <c r="J641" s="528"/>
      <c r="K641" s="199"/>
      <c r="L641" s="199"/>
      <c r="M641" s="609" t="s">
        <v>1504</v>
      </c>
      <c r="N641" s="609" t="s">
        <v>280</v>
      </c>
      <c r="O641" s="561" t="s">
        <v>550</v>
      </c>
      <c r="P641" s="609" t="s">
        <v>93</v>
      </c>
      <c r="Q641" s="610">
        <v>10</v>
      </c>
      <c r="R641" s="663">
        <v>8880</v>
      </c>
      <c r="S641" s="612">
        <v>88800</v>
      </c>
      <c r="T641" s="612"/>
      <c r="U641" s="612"/>
      <c r="V641" s="612"/>
      <c r="W641" s="338">
        <f>IF(EXACT(VLOOKUP(M641,OFERTA_0,3,FALSE),O641),1,0)</f>
        <v>1</v>
      </c>
      <c r="X641" s="338">
        <f>IF(EXACT(VLOOKUP(M641,OFERTA_0,4,FALSE),P641),1,0)</f>
        <v>1</v>
      </c>
      <c r="Y641" s="338">
        <f>IF(EXACT(VLOOKUP(M641,OFERTA_0,5,FALSE),Q641),1,0)</f>
        <v>1</v>
      </c>
      <c r="Z641" s="338">
        <f>IF(R641=0,0,1)</f>
        <v>1</v>
      </c>
      <c r="AA641" s="338">
        <f>IF(S641=0,0,1)</f>
        <v>1</v>
      </c>
      <c r="AB641" s="338">
        <f>PRODUCT(W641:AA641)</f>
        <v>1</v>
      </c>
      <c r="AC641" s="341">
        <f>ROUND(S641,0)</f>
        <v>88800</v>
      </c>
      <c r="AD641" s="340">
        <f>S641-AC641</f>
        <v>0</v>
      </c>
      <c r="AE641" s="207"/>
      <c r="AF641" s="207"/>
      <c r="AG641" s="609" t="s">
        <v>1504</v>
      </c>
      <c r="AH641" s="609" t="s">
        <v>280</v>
      </c>
      <c r="AI641" s="561" t="s">
        <v>550</v>
      </c>
      <c r="AJ641" s="609" t="s">
        <v>93</v>
      </c>
      <c r="AK641" s="610">
        <v>10</v>
      </c>
      <c r="AL641" s="663">
        <v>36707</v>
      </c>
      <c r="AM641" s="612">
        <v>367070</v>
      </c>
      <c r="AN641" s="612"/>
      <c r="AO641" s="612"/>
      <c r="AP641" s="612"/>
      <c r="AQ641" s="338">
        <f>IF(EXACT(VLOOKUP(AG641,OFERTA_0,3,FALSE),AI641),1,0)</f>
        <v>1</v>
      </c>
      <c r="AR641" s="338">
        <f>IF(EXACT(VLOOKUP(AG641,OFERTA_0,4,FALSE),AJ641),1,0)</f>
        <v>1</v>
      </c>
      <c r="AS641" s="338">
        <f>IF(EXACT(VLOOKUP(AG641,OFERTA_0,5,FALSE),AK641),1,0)</f>
        <v>1</v>
      </c>
      <c r="AT641" s="338">
        <f>IF(AL641=0,0,1)</f>
        <v>1</v>
      </c>
      <c r="AU641" s="338">
        <f>IF(AM641=0,0,1)</f>
        <v>1</v>
      </c>
      <c r="AV641" s="338">
        <f>PRODUCT(AQ641:AU641)</f>
        <v>1</v>
      </c>
      <c r="AW641" s="341">
        <f>ROUND(AM641,0)</f>
        <v>367070</v>
      </c>
      <c r="AX641" s="340">
        <f>AM641-AW641</f>
        <v>0</v>
      </c>
      <c r="BA641" s="609" t="s">
        <v>1504</v>
      </c>
      <c r="BB641" s="609" t="s">
        <v>280</v>
      </c>
      <c r="BC641" s="561" t="s">
        <v>550</v>
      </c>
      <c r="BD641" s="609" t="s">
        <v>93</v>
      </c>
      <c r="BE641" s="610">
        <v>10</v>
      </c>
      <c r="BF641" s="663">
        <v>83898</v>
      </c>
      <c r="BG641" s="612">
        <v>838980</v>
      </c>
      <c r="BH641" s="612"/>
      <c r="BI641" s="612"/>
      <c r="BJ641" s="612"/>
      <c r="BK641" s="338">
        <f>IF(EXACT(VLOOKUP(BA641,OFERTA_0,3,FALSE),BC641),1,0)</f>
        <v>1</v>
      </c>
      <c r="BL641" s="338">
        <f>IF(EXACT(VLOOKUP(BA641,OFERTA_0,4,FALSE),BD641),1,0)</f>
        <v>1</v>
      </c>
      <c r="BM641" s="338">
        <f>IF(EXACT(VLOOKUP(BA641,OFERTA_0,5,FALSE),BE641),1,0)</f>
        <v>1</v>
      </c>
      <c r="BN641" s="338">
        <f>IF(BF641=0,0,1)</f>
        <v>1</v>
      </c>
      <c r="BO641" s="338">
        <f>IF(BG641=0,0,1)</f>
        <v>1</v>
      </c>
      <c r="BP641" s="338">
        <f>PRODUCT(BK641:BO641)</f>
        <v>1</v>
      </c>
      <c r="BQ641" s="341">
        <f>ROUND(BG641,0)</f>
        <v>838980</v>
      </c>
      <c r="BR641" s="340">
        <f>BG641-BQ641</f>
        <v>0</v>
      </c>
    </row>
    <row r="642" spans="1:70" ht="19.5" customHeight="1" thickTop="1" thickBot="1" x14ac:dyDescent="0.3">
      <c r="A642" s="215"/>
      <c r="B642" s="1106" t="s">
        <v>1505</v>
      </c>
      <c r="C642" s="1107"/>
      <c r="D642" s="1107"/>
      <c r="E642" s="1107"/>
      <c r="F642" s="1108"/>
      <c r="G642" s="415"/>
      <c r="H642" s="416"/>
      <c r="I642" s="416"/>
      <c r="J642" s="414"/>
      <c r="K642" s="199"/>
      <c r="L642" s="199"/>
      <c r="M642" s="1067" t="s">
        <v>1564</v>
      </c>
      <c r="N642" s="1068"/>
      <c r="O642" s="1068"/>
      <c r="P642" s="1068"/>
      <c r="Q642" s="1069"/>
      <c r="R642" s="322"/>
      <c r="S642" s="323">
        <f>SUM(S15:S641)</f>
        <v>6907588651</v>
      </c>
      <c r="T642" s="323"/>
      <c r="U642" s="323"/>
      <c r="V642" s="323"/>
      <c r="W642" s="199"/>
      <c r="X642" s="199"/>
      <c r="Y642" s="199"/>
      <c r="Z642" s="199"/>
      <c r="AA642" s="199"/>
      <c r="AB642" s="199"/>
      <c r="AC642" s="199"/>
      <c r="AD642" s="199"/>
      <c r="AE642" s="207"/>
      <c r="AF642" s="207"/>
      <c r="AG642" s="1067" t="s">
        <v>1564</v>
      </c>
      <c r="AH642" s="1068"/>
      <c r="AI642" s="1068"/>
      <c r="AJ642" s="1068"/>
      <c r="AK642" s="1069"/>
      <c r="AL642" s="322"/>
      <c r="AM642" s="323">
        <f>SUM(AM15:AM641)</f>
        <v>9708597123</v>
      </c>
      <c r="AN642" s="323"/>
      <c r="AO642" s="323"/>
      <c r="AP642" s="323"/>
      <c r="AQ642" s="199"/>
      <c r="AR642" s="199"/>
      <c r="AS642" s="199"/>
      <c r="AT642" s="199"/>
      <c r="AU642" s="199"/>
      <c r="AV642" s="199"/>
      <c r="AW642" s="199"/>
      <c r="AX642" s="199"/>
      <c r="BA642" s="1067" t="s">
        <v>1564</v>
      </c>
      <c r="BB642" s="1068"/>
      <c r="BC642" s="1068"/>
      <c r="BD642" s="1068"/>
      <c r="BE642" s="1069"/>
      <c r="BF642" s="322"/>
      <c r="BG642" s="323">
        <f>SUM(BG15:BG641)</f>
        <v>7115310753</v>
      </c>
      <c r="BH642" s="323"/>
      <c r="BI642" s="323"/>
      <c r="BJ642" s="323"/>
      <c r="BK642" s="199"/>
      <c r="BL642" s="199"/>
      <c r="BM642" s="199"/>
      <c r="BN642" s="199"/>
      <c r="BO642" s="199"/>
      <c r="BP642" s="199"/>
      <c r="BQ642" s="199"/>
      <c r="BR642" s="199"/>
    </row>
    <row r="643" spans="1:70" s="315" customFormat="1" ht="19.5" customHeight="1" thickTop="1" thickBot="1" x14ac:dyDescent="0.25">
      <c r="A643" s="324"/>
      <c r="B643" s="308"/>
      <c r="C643" s="309"/>
      <c r="D643" s="308"/>
      <c r="E643" s="310"/>
      <c r="F643" s="311"/>
      <c r="G643" s="312"/>
      <c r="H643" s="312"/>
      <c r="I643" s="313"/>
      <c r="J643" s="307"/>
      <c r="K643" s="307"/>
      <c r="L643" s="307"/>
      <c r="M643" s="308"/>
      <c r="N643" s="309"/>
      <c r="O643" s="308"/>
      <c r="P643" s="310"/>
      <c r="Q643" s="311"/>
      <c r="R643" s="312"/>
      <c r="S643" s="312"/>
      <c r="T643" s="312"/>
      <c r="U643" s="312"/>
      <c r="V643" s="313"/>
      <c r="W643" s="307"/>
      <c r="X643" s="307"/>
      <c r="Y643" s="307"/>
      <c r="Z643" s="307"/>
      <c r="AA643" s="307"/>
      <c r="AB643" s="307"/>
      <c r="AC643" s="307"/>
      <c r="AD643" s="307"/>
      <c r="AE643" s="314"/>
      <c r="AF643" s="314"/>
      <c r="AG643" s="308"/>
      <c r="AH643" s="309"/>
      <c r="AI643" s="308"/>
      <c r="AJ643" s="310"/>
      <c r="AK643" s="311"/>
      <c r="AL643" s="312"/>
      <c r="AM643" s="312"/>
      <c r="AN643" s="312"/>
      <c r="AO643" s="312"/>
      <c r="AP643" s="313"/>
      <c r="AQ643" s="307"/>
      <c r="AR643" s="307"/>
      <c r="AS643" s="307"/>
      <c r="AT643" s="307"/>
      <c r="AU643" s="307"/>
      <c r="AV643" s="307"/>
      <c r="AW643" s="307"/>
      <c r="AX643" s="307"/>
      <c r="BA643" s="308"/>
      <c r="BB643" s="309"/>
      <c r="BC643" s="308"/>
      <c r="BD643" s="310"/>
      <c r="BE643" s="311"/>
      <c r="BF643" s="312"/>
      <c r="BG643" s="312"/>
      <c r="BH643" s="312"/>
      <c r="BI643" s="312"/>
      <c r="BJ643" s="313"/>
      <c r="BK643" s="307"/>
      <c r="BL643" s="307"/>
      <c r="BM643" s="307"/>
      <c r="BN643" s="307"/>
      <c r="BO643" s="307"/>
      <c r="BP643" s="307"/>
      <c r="BQ643" s="307"/>
      <c r="BR643" s="307"/>
    </row>
    <row r="644" spans="1:70" ht="24.75" customHeight="1" thickTop="1" thickBot="1" x14ac:dyDescent="0.3">
      <c r="A644" s="215"/>
      <c r="B644" s="1067" t="s">
        <v>711</v>
      </c>
      <c r="C644" s="1068"/>
      <c r="D644" s="1068"/>
      <c r="E644" s="1068"/>
      <c r="F644" s="1069"/>
      <c r="G644" s="326"/>
      <c r="H644" s="320"/>
      <c r="I644" s="323"/>
      <c r="J644" s="321"/>
      <c r="K644" s="199"/>
      <c r="L644" s="199"/>
      <c r="M644" s="1067" t="s">
        <v>711</v>
      </c>
      <c r="N644" s="1068"/>
      <c r="O644" s="1068"/>
      <c r="P644" s="1068"/>
      <c r="Q644" s="1069"/>
      <c r="R644" s="699">
        <v>0.25569999999999998</v>
      </c>
      <c r="S644" s="320">
        <f>+S642*R644</f>
        <v>1766270418.0606999</v>
      </c>
      <c r="T644" s="320"/>
      <c r="U644" s="323"/>
      <c r="V644" s="323"/>
      <c r="W644" s="199"/>
      <c r="X644" s="206"/>
      <c r="Y644" s="199"/>
      <c r="Z644" s="199"/>
      <c r="AA644" s="199"/>
      <c r="AB644" s="199"/>
      <c r="AC644" s="199"/>
      <c r="AD644" s="199"/>
      <c r="AE644" s="207"/>
      <c r="AF644" s="207"/>
      <c r="AG644" s="1067" t="s">
        <v>711</v>
      </c>
      <c r="AH644" s="1068"/>
      <c r="AI644" s="1068"/>
      <c r="AJ644" s="1068"/>
      <c r="AK644" s="1069"/>
      <c r="AL644" s="699">
        <v>0.39</v>
      </c>
      <c r="AM644" s="320">
        <f>+AM642*AL644</f>
        <v>3786352877.9700003</v>
      </c>
      <c r="AN644" s="320"/>
      <c r="AO644" s="323"/>
      <c r="AP644" s="323"/>
      <c r="AQ644" s="199"/>
      <c r="AR644" s="206"/>
      <c r="AS644" s="199"/>
      <c r="AT644" s="199"/>
      <c r="AU644" s="199"/>
      <c r="AV644" s="199"/>
      <c r="AW644" s="199"/>
      <c r="AX644" s="199"/>
      <c r="BA644" s="1067" t="s">
        <v>711</v>
      </c>
      <c r="BB644" s="1068"/>
      <c r="BC644" s="1068"/>
      <c r="BD644" s="1068"/>
      <c r="BE644" s="1069"/>
      <c r="BF644" s="701">
        <v>0.20639815672685916</v>
      </c>
      <c r="BG644" s="320">
        <f>+BG642*BF644</f>
        <v>1468587023.9580002</v>
      </c>
      <c r="BH644" s="320"/>
      <c r="BI644" s="323"/>
      <c r="BJ644" s="323"/>
      <c r="BK644" s="199"/>
      <c r="BL644" s="206"/>
      <c r="BM644" s="199"/>
      <c r="BN644" s="199"/>
      <c r="BO644" s="199"/>
      <c r="BP644" s="199"/>
      <c r="BQ644" s="199"/>
      <c r="BR644" s="199"/>
    </row>
    <row r="645" spans="1:70" ht="33" customHeight="1" thickTop="1" thickBot="1" x14ac:dyDescent="0.3">
      <c r="A645" s="215"/>
      <c r="B645" s="1067" t="s">
        <v>712</v>
      </c>
      <c r="C645" s="1068"/>
      <c r="D645" s="1068"/>
      <c r="E645" s="1068"/>
      <c r="F645" s="1069"/>
      <c r="G645" s="327"/>
      <c r="H645" s="320"/>
      <c r="I645" s="323"/>
      <c r="J645" s="321"/>
      <c r="K645" s="199"/>
      <c r="L645" s="199"/>
      <c r="M645" s="1067" t="s">
        <v>712</v>
      </c>
      <c r="N645" s="1068"/>
      <c r="O645" s="1068"/>
      <c r="P645" s="1068"/>
      <c r="Q645" s="1069"/>
      <c r="R645" s="327">
        <v>0.04</v>
      </c>
      <c r="S645" s="320">
        <f>+S642*R645</f>
        <v>276303546.04000002</v>
      </c>
      <c r="T645" s="320"/>
      <c r="U645" s="323"/>
      <c r="V645" s="323"/>
      <c r="W645" s="199"/>
      <c r="X645" s="199"/>
      <c r="Y645" s="199"/>
      <c r="Z645" s="199"/>
      <c r="AA645" s="199"/>
      <c r="AB645" s="199"/>
      <c r="AC645" s="1077" t="s">
        <v>112</v>
      </c>
      <c r="AD645" s="1080">
        <f>SUM(AD12:AD641)</f>
        <v>0</v>
      </c>
      <c r="AE645" s="199"/>
      <c r="AF645" s="199"/>
      <c r="AG645" s="1067" t="s">
        <v>712</v>
      </c>
      <c r="AH645" s="1068"/>
      <c r="AI645" s="1068"/>
      <c r="AJ645" s="1068"/>
      <c r="AK645" s="1069"/>
      <c r="AL645" s="327">
        <v>0.08</v>
      </c>
      <c r="AM645" s="320">
        <f>+AM642*AL645</f>
        <v>776687769.84000003</v>
      </c>
      <c r="AN645" s="320"/>
      <c r="AO645" s="323"/>
      <c r="AP645" s="323"/>
      <c r="AQ645" s="199"/>
      <c r="AR645" s="199"/>
      <c r="AS645" s="199"/>
      <c r="AT645" s="199"/>
      <c r="AU645" s="199"/>
      <c r="AV645" s="199"/>
      <c r="AW645" s="1077" t="s">
        <v>112</v>
      </c>
      <c r="AX645" s="1080">
        <f>SUM(AX12:AX641)</f>
        <v>0</v>
      </c>
      <c r="BA645" s="1067" t="s">
        <v>712</v>
      </c>
      <c r="BB645" s="1068"/>
      <c r="BC645" s="1068"/>
      <c r="BD645" s="1068"/>
      <c r="BE645" s="1069"/>
      <c r="BF645" s="327">
        <v>0.05</v>
      </c>
      <c r="BG645" s="320">
        <f>+BG642*BF645</f>
        <v>355765537.65000004</v>
      </c>
      <c r="BH645" s="320"/>
      <c r="BI645" s="323"/>
      <c r="BJ645" s="323"/>
      <c r="BK645" s="199"/>
      <c r="BL645" s="199"/>
      <c r="BM645" s="199"/>
      <c r="BN645" s="199"/>
      <c r="BO645" s="199"/>
      <c r="BP645" s="199"/>
      <c r="BQ645" s="1077" t="s">
        <v>112</v>
      </c>
      <c r="BR645" s="1080">
        <f>SUM(BR12:BR641)</f>
        <v>0</v>
      </c>
    </row>
    <row r="646" spans="1:70" s="288" customFormat="1" ht="33" customHeight="1" thickTop="1" thickBot="1" x14ac:dyDescent="0.3">
      <c r="A646" s="215"/>
      <c r="B646" s="1118" t="s">
        <v>113</v>
      </c>
      <c r="C646" s="1119"/>
      <c r="D646" s="1119"/>
      <c r="E646" s="1119"/>
      <c r="F646" s="1120"/>
      <c r="G646" s="328">
        <v>0.19</v>
      </c>
      <c r="H646" s="320"/>
      <c r="I646" s="323"/>
      <c r="J646" s="321"/>
      <c r="K646" s="199"/>
      <c r="L646" s="199"/>
      <c r="M646" s="1118" t="s">
        <v>113</v>
      </c>
      <c r="N646" s="1119"/>
      <c r="O646" s="1119"/>
      <c r="P646" s="1119"/>
      <c r="Q646" s="1120"/>
      <c r="R646" s="328">
        <v>0.19</v>
      </c>
      <c r="S646" s="320">
        <f>R646*S645</f>
        <v>52497673.747600004</v>
      </c>
      <c r="T646" s="590"/>
      <c r="U646" s="329"/>
      <c r="V646" s="323"/>
      <c r="W646" s="199"/>
      <c r="X646" s="199"/>
      <c r="Y646" s="199"/>
      <c r="Z646" s="199"/>
      <c r="AA646" s="199"/>
      <c r="AB646" s="199"/>
      <c r="AC646" s="1078"/>
      <c r="AD646" s="1081"/>
      <c r="AE646" s="199"/>
      <c r="AF646" s="199"/>
      <c r="AG646" s="1118" t="s">
        <v>113</v>
      </c>
      <c r="AH646" s="1119"/>
      <c r="AI646" s="1119"/>
      <c r="AJ646" s="1119"/>
      <c r="AK646" s="1120"/>
      <c r="AL646" s="328">
        <v>0.19</v>
      </c>
      <c r="AM646" s="320">
        <f>AL646*AM645</f>
        <v>147570676.2696</v>
      </c>
      <c r="AN646" s="590"/>
      <c r="AO646" s="329"/>
      <c r="AP646" s="323"/>
      <c r="AQ646" s="199"/>
      <c r="AR646" s="199"/>
      <c r="AS646" s="199"/>
      <c r="AT646" s="199"/>
      <c r="AU646" s="199"/>
      <c r="AV646" s="199"/>
      <c r="AW646" s="1078"/>
      <c r="AX646" s="1081"/>
      <c r="BA646" s="1118" t="s">
        <v>113</v>
      </c>
      <c r="BB646" s="1119"/>
      <c r="BC646" s="1119"/>
      <c r="BD646" s="1119"/>
      <c r="BE646" s="1120"/>
      <c r="BF646" s="328">
        <v>0.19</v>
      </c>
      <c r="BG646" s="320">
        <f>BF646*BG645</f>
        <v>67595452.153500006</v>
      </c>
      <c r="BH646" s="590"/>
      <c r="BI646" s="329"/>
      <c r="BJ646" s="323"/>
      <c r="BK646" s="199"/>
      <c r="BL646" s="199"/>
      <c r="BM646" s="199"/>
      <c r="BN646" s="199"/>
      <c r="BO646" s="199"/>
      <c r="BP646" s="199"/>
      <c r="BQ646" s="1078"/>
      <c r="BR646" s="1081"/>
    </row>
    <row r="647" spans="1:70" s="288" customFormat="1" ht="33" customHeight="1" thickTop="1" thickBot="1" x14ac:dyDescent="0.3">
      <c r="A647" s="215"/>
      <c r="B647" s="1067" t="s">
        <v>713</v>
      </c>
      <c r="C647" s="1068"/>
      <c r="D647" s="1068"/>
      <c r="E647" s="1068"/>
      <c r="F647" s="1069"/>
      <c r="G647" s="330">
        <v>5.0000000000000001E-4</v>
      </c>
      <c r="H647" s="320"/>
      <c r="I647" s="323"/>
      <c r="J647" s="321"/>
      <c r="K647" s="199"/>
      <c r="L647" s="199"/>
      <c r="M647" s="1067" t="s">
        <v>713</v>
      </c>
      <c r="N647" s="1068"/>
      <c r="O647" s="1068"/>
      <c r="P647" s="1068"/>
      <c r="Q647" s="1069"/>
      <c r="R647" s="330">
        <v>5.0000000000000001E-4</v>
      </c>
      <c r="S647" s="320">
        <f>+S642*R647</f>
        <v>3453794.3255000003</v>
      </c>
      <c r="T647" s="320"/>
      <c r="U647" s="323"/>
      <c r="V647" s="323"/>
      <c r="W647" s="199"/>
      <c r="X647" s="199"/>
      <c r="Y647" s="199"/>
      <c r="Z647" s="199"/>
      <c r="AA647" s="199"/>
      <c r="AB647" s="199"/>
      <c r="AC647" s="1079"/>
      <c r="AD647" s="1082"/>
      <c r="AE647" s="199"/>
      <c r="AF647" s="199"/>
      <c r="AG647" s="1067" t="s">
        <v>713</v>
      </c>
      <c r="AH647" s="1068"/>
      <c r="AI647" s="1068"/>
      <c r="AJ647" s="1068"/>
      <c r="AK647" s="1069"/>
      <c r="AL647" s="330">
        <v>5.0000000000000001E-4</v>
      </c>
      <c r="AM647" s="320">
        <f>+AM642*AL647</f>
        <v>4854298.5614999998</v>
      </c>
      <c r="AN647" s="320"/>
      <c r="AO647" s="323"/>
      <c r="AP647" s="323"/>
      <c r="AQ647" s="199"/>
      <c r="AR647" s="199"/>
      <c r="AS647" s="199"/>
      <c r="AT647" s="199"/>
      <c r="AU647" s="199"/>
      <c r="AV647" s="199"/>
      <c r="AW647" s="1079"/>
      <c r="AX647" s="1082"/>
      <c r="BA647" s="1067" t="s">
        <v>713</v>
      </c>
      <c r="BB647" s="1068"/>
      <c r="BC647" s="1068"/>
      <c r="BD647" s="1068"/>
      <c r="BE647" s="1069"/>
      <c r="BF647" s="330">
        <v>5.0000000000000001E-4</v>
      </c>
      <c r="BG647" s="320">
        <f>+BG642*BF647</f>
        <v>3557655.3765000002</v>
      </c>
      <c r="BH647" s="320"/>
      <c r="BI647" s="323"/>
      <c r="BJ647" s="323"/>
      <c r="BK647" s="199"/>
      <c r="BL647" s="199"/>
      <c r="BM647" s="199"/>
      <c r="BN647" s="199"/>
      <c r="BO647" s="199"/>
      <c r="BP647" s="199"/>
      <c r="BQ647" s="1079"/>
      <c r="BR647" s="1082"/>
    </row>
    <row r="648" spans="1:70" ht="18" customHeight="1" thickTop="1" thickBot="1" x14ac:dyDescent="0.25">
      <c r="A648" s="215"/>
      <c r="B648" s="331"/>
      <c r="C648" s="331"/>
      <c r="D648" s="332"/>
      <c r="E648" s="319"/>
      <c r="F648" s="319"/>
      <c r="G648" s="333"/>
      <c r="H648" s="334"/>
      <c r="I648" s="319"/>
      <c r="J648" s="335"/>
      <c r="K648" s="199"/>
      <c r="L648" s="199"/>
      <c r="M648" s="331"/>
      <c r="N648" s="331"/>
      <c r="O648" s="332"/>
      <c r="P648" s="319"/>
      <c r="Q648" s="319"/>
      <c r="R648" s="333"/>
      <c r="S648" s="334"/>
      <c r="T648" s="334"/>
      <c r="U648" s="334"/>
      <c r="V648" s="319"/>
      <c r="W648" s="199"/>
      <c r="X648" s="199"/>
      <c r="Y648" s="199"/>
      <c r="Z648" s="199"/>
      <c r="AA648" s="199"/>
      <c r="AB648" s="199"/>
      <c r="AC648" s="1070" t="s">
        <v>114</v>
      </c>
      <c r="AD648" s="1072">
        <f>IFERROR((AD645/#REF!),0)</f>
        <v>0</v>
      </c>
      <c r="AE648" s="199"/>
      <c r="AF648" s="199"/>
      <c r="AG648" s="331"/>
      <c r="AH648" s="331"/>
      <c r="AI648" s="332"/>
      <c r="AJ648" s="319"/>
      <c r="AK648" s="319"/>
      <c r="AL648" s="333"/>
      <c r="AM648" s="334"/>
      <c r="AN648" s="334"/>
      <c r="AO648" s="334"/>
      <c r="AP648" s="319"/>
      <c r="AQ648" s="199"/>
      <c r="AR648" s="199"/>
      <c r="AS648" s="199"/>
      <c r="AT648" s="199"/>
      <c r="AU648" s="199"/>
      <c r="AV648" s="199"/>
      <c r="AW648" s="1070" t="s">
        <v>114</v>
      </c>
      <c r="AX648" s="1072">
        <f>IFERROR((AX645/#REF!),0)</f>
        <v>0</v>
      </c>
      <c r="BA648" s="331"/>
      <c r="BB648" s="331"/>
      <c r="BC648" s="332"/>
      <c r="BD648" s="319"/>
      <c r="BE648" s="319"/>
      <c r="BF648" s="333"/>
      <c r="BG648" s="334"/>
      <c r="BH648" s="334"/>
      <c r="BI648" s="334"/>
      <c r="BJ648" s="319"/>
      <c r="BK648" s="199"/>
      <c r="BL648" s="199"/>
      <c r="BM648" s="199"/>
      <c r="BN648" s="199"/>
      <c r="BO648" s="199"/>
      <c r="BP648" s="199"/>
      <c r="BQ648" s="1070" t="s">
        <v>114</v>
      </c>
      <c r="BR648" s="1072">
        <f>IFERROR((BR645/#REF!),0)</f>
        <v>0</v>
      </c>
    </row>
    <row r="649" spans="1:70" ht="33" customHeight="1" thickTop="1" thickBot="1" x14ac:dyDescent="0.3">
      <c r="A649" s="215"/>
      <c r="B649" s="1074" t="s">
        <v>714</v>
      </c>
      <c r="C649" s="1075"/>
      <c r="D649" s="1075"/>
      <c r="E649" s="1075"/>
      <c r="F649" s="1076"/>
      <c r="G649" s="322"/>
      <c r="H649" s="336"/>
      <c r="I649" s="323"/>
      <c r="J649" s="321"/>
      <c r="K649" s="199"/>
      <c r="L649" s="199"/>
      <c r="M649" s="1074" t="s">
        <v>714</v>
      </c>
      <c r="N649" s="1075"/>
      <c r="O649" s="1075"/>
      <c r="P649" s="1075"/>
      <c r="Q649" s="1076"/>
      <c r="R649" s="322"/>
      <c r="S649" s="336">
        <f>+SUM(S642:S647)</f>
        <v>9006114083.1738014</v>
      </c>
      <c r="T649" s="336"/>
      <c r="U649" s="323"/>
      <c r="V649" s="323"/>
      <c r="W649" s="199"/>
      <c r="X649" s="199"/>
      <c r="Y649" s="199"/>
      <c r="Z649" s="199"/>
      <c r="AA649" s="199"/>
      <c r="AB649" s="199"/>
      <c r="AC649" s="1071"/>
      <c r="AD649" s="1073"/>
      <c r="AE649" s="199"/>
      <c r="AF649" s="199"/>
      <c r="AG649" s="1074" t="s">
        <v>714</v>
      </c>
      <c r="AH649" s="1075"/>
      <c r="AI649" s="1075"/>
      <c r="AJ649" s="1075"/>
      <c r="AK649" s="1076"/>
      <c r="AL649" s="322"/>
      <c r="AM649" s="336">
        <f>+SUM(AM642:AM647)</f>
        <v>14424062745.641102</v>
      </c>
      <c r="AN649" s="336"/>
      <c r="AO649" s="323"/>
      <c r="AP649" s="323"/>
      <c r="AQ649" s="199"/>
      <c r="AR649" s="199"/>
      <c r="AS649" s="199"/>
      <c r="AT649" s="199"/>
      <c r="AU649" s="199"/>
      <c r="AV649" s="199"/>
      <c r="AW649" s="1071"/>
      <c r="AX649" s="1073"/>
      <c r="BA649" s="1074" t="s">
        <v>714</v>
      </c>
      <c r="BB649" s="1075"/>
      <c r="BC649" s="1075"/>
      <c r="BD649" s="1075"/>
      <c r="BE649" s="1076"/>
      <c r="BF649" s="322"/>
      <c r="BG649" s="700">
        <f>+SUM(BG642:BG647)</f>
        <v>9010816422.1379986</v>
      </c>
      <c r="BH649" s="336"/>
      <c r="BI649" s="323"/>
      <c r="BJ649" s="323"/>
      <c r="BK649" s="199"/>
      <c r="BL649" s="199"/>
      <c r="BM649" s="199"/>
      <c r="BN649" s="199"/>
      <c r="BO649" s="199"/>
      <c r="BP649" s="199"/>
      <c r="BQ649" s="1071"/>
      <c r="BR649" s="1073"/>
    </row>
    <row r="650" spans="1:70" ht="12.75" customHeight="1" x14ac:dyDescent="0.25">
      <c r="A650" s="215"/>
      <c r="B650" s="208"/>
      <c r="C650" s="208"/>
      <c r="D650" s="208"/>
      <c r="E650" s="208"/>
      <c r="F650" s="208"/>
      <c r="G650" s="208"/>
      <c r="H650" s="208"/>
      <c r="I650" s="208"/>
      <c r="J650" s="208"/>
      <c r="K650" s="208"/>
      <c r="L650" s="208"/>
      <c r="M650" s="208"/>
      <c r="N650" s="208"/>
      <c r="O650" s="208"/>
      <c r="P650" s="208"/>
      <c r="Q650" s="208"/>
      <c r="R650" s="208"/>
      <c r="S650" s="208"/>
      <c r="T650" s="209"/>
      <c r="U650" s="209"/>
      <c r="V650" s="209"/>
      <c r="W650" s="209"/>
      <c r="X650" s="209"/>
      <c r="Y650" s="209"/>
      <c r="Z650" s="209"/>
      <c r="AA650" s="209"/>
      <c r="AB650" s="209"/>
      <c r="AC650" s="209"/>
      <c r="AD650" s="209"/>
      <c r="AE650" s="209"/>
      <c r="AF650" s="209"/>
      <c r="AG650" s="209"/>
      <c r="AH650" s="209"/>
      <c r="AI650" s="209"/>
      <c r="AJ650" s="209"/>
      <c r="AK650" s="209"/>
      <c r="AL650" s="209"/>
      <c r="AM650" s="209"/>
      <c r="AN650" s="209"/>
      <c r="AO650" s="209"/>
      <c r="AP650" s="209"/>
      <c r="AQ650" s="209"/>
      <c r="AR650" s="209"/>
      <c r="AS650" s="209"/>
      <c r="AT650" s="209"/>
      <c r="AU650" s="209"/>
      <c r="AV650" s="209"/>
      <c r="AW650" s="209"/>
      <c r="AX650" s="209"/>
      <c r="BA650" s="208"/>
      <c r="BB650" s="209"/>
      <c r="BC650" s="209"/>
      <c r="BD650" s="209"/>
      <c r="BE650" s="209"/>
      <c r="BF650" s="209"/>
      <c r="BG650" s="209"/>
      <c r="BH650" s="209"/>
      <c r="BI650" s="209"/>
      <c r="BJ650" s="209"/>
      <c r="BK650" s="209"/>
      <c r="BL650" s="209"/>
      <c r="BM650" s="209"/>
      <c r="BN650" s="209"/>
      <c r="BO650" s="209"/>
      <c r="BP650" s="209"/>
      <c r="BQ650" s="209"/>
      <c r="BR650" s="209"/>
    </row>
    <row r="651" spans="1:70" ht="24.75" customHeight="1" thickBot="1" x14ac:dyDescent="0.25">
      <c r="A651" s="215"/>
      <c r="B651" s="199"/>
      <c r="C651" s="199"/>
      <c r="D651" s="199"/>
      <c r="E651" s="199"/>
      <c r="F651" s="199"/>
      <c r="G651" s="199"/>
      <c r="H651" s="199"/>
      <c r="I651" s="199"/>
      <c r="J651" s="199"/>
      <c r="K651" s="199"/>
      <c r="L651" s="199"/>
      <c r="M651" s="199"/>
      <c r="N651" s="199"/>
      <c r="O651" s="199"/>
      <c r="P651" s="210" t="s">
        <v>715</v>
      </c>
      <c r="Q651" s="211">
        <f>R644+R645</f>
        <v>0.29569999999999996</v>
      </c>
      <c r="R651" s="199"/>
      <c r="S651" s="199"/>
      <c r="T651" s="199"/>
      <c r="U651" s="199"/>
      <c r="V651" s="199"/>
      <c r="W651" s="199"/>
      <c r="X651" s="199"/>
      <c r="Y651" s="199"/>
      <c r="Z651" s="199"/>
      <c r="AA651" s="199"/>
      <c r="AB651" s="199"/>
      <c r="AC651" s="199"/>
      <c r="AD651" s="199"/>
      <c r="AE651" s="199"/>
      <c r="AF651" s="199"/>
      <c r="AG651" s="199"/>
      <c r="AH651" s="199"/>
      <c r="AI651" s="199"/>
      <c r="AJ651" s="210" t="s">
        <v>715</v>
      </c>
      <c r="AK651" s="211">
        <f>AL644+AL645</f>
        <v>0.47000000000000003</v>
      </c>
      <c r="AL651" s="199"/>
      <c r="AM651" s="199"/>
      <c r="AN651" s="199"/>
      <c r="AO651" s="199"/>
      <c r="AP651" s="199"/>
      <c r="AQ651" s="199"/>
      <c r="AR651" s="199"/>
      <c r="AS651" s="199"/>
      <c r="AT651" s="199"/>
      <c r="AU651" s="199"/>
      <c r="AV651" s="199"/>
      <c r="AW651" s="199"/>
      <c r="AX651" s="199"/>
      <c r="BA651" s="199"/>
      <c r="BB651" s="199"/>
      <c r="BC651" s="199"/>
      <c r="BD651" s="210" t="s">
        <v>715</v>
      </c>
      <c r="BE651" s="211">
        <f>BF644+BF645</f>
        <v>0.25639815672685917</v>
      </c>
      <c r="BF651" s="199"/>
      <c r="BG651" s="199"/>
      <c r="BH651" s="199"/>
      <c r="BI651" s="199"/>
      <c r="BJ651" s="199"/>
      <c r="BK651" s="199"/>
      <c r="BL651" s="199"/>
      <c r="BM651" s="199"/>
      <c r="BN651" s="199"/>
      <c r="BO651" s="199"/>
      <c r="BP651" s="199"/>
      <c r="BQ651" s="199"/>
      <c r="BR651" s="199"/>
    </row>
    <row r="652" spans="1:70" ht="36.75" customHeight="1" thickBot="1" x14ac:dyDescent="0.45">
      <c r="A652" s="215"/>
      <c r="B652" s="199"/>
      <c r="C652" s="199"/>
      <c r="D652" s="199"/>
      <c r="E652" s="199"/>
      <c r="F652" s="1123" t="s">
        <v>115</v>
      </c>
      <c r="G652" s="1124"/>
      <c r="H652" s="316"/>
      <c r="I652" s="206"/>
      <c r="J652" s="206"/>
      <c r="K652" s="199"/>
      <c r="L652" s="199"/>
      <c r="M652" s="1064" t="str">
        <f>O2</f>
        <v>CNV CONSTRUCCIONES S.A.S.</v>
      </c>
      <c r="N652" s="1065"/>
      <c r="O652" s="1065"/>
      <c r="P652" s="1065"/>
      <c r="Q652" s="1065"/>
      <c r="R652" s="1066"/>
      <c r="S652" s="316"/>
      <c r="T652" s="316"/>
      <c r="U652" s="316"/>
      <c r="V652" s="316"/>
      <c r="W652" s="199"/>
      <c r="X652" s="199"/>
      <c r="Y652" s="199"/>
      <c r="Z652" s="199"/>
      <c r="AA652" s="199"/>
      <c r="AB652" s="199"/>
      <c r="AC652" s="199"/>
      <c r="AD652" s="199"/>
      <c r="AE652" s="199"/>
      <c r="AF652" s="199"/>
      <c r="AG652" s="1064" t="str">
        <f>AI2</f>
        <v xml:space="preserve"> ANDINA DE CONSTRUCCIONES Y ASOCIADOS S.A.S</v>
      </c>
      <c r="AH652" s="1065"/>
      <c r="AI652" s="1065"/>
      <c r="AJ652" s="1065"/>
      <c r="AK652" s="1065"/>
      <c r="AL652" s="1066"/>
      <c r="AM652" s="316"/>
      <c r="AN652" s="316"/>
      <c r="AO652" s="316"/>
      <c r="AP652" s="316"/>
      <c r="AQ652" s="199"/>
      <c r="AR652" s="199"/>
      <c r="AS652" s="199"/>
      <c r="AT652" s="199"/>
      <c r="AU652" s="199"/>
      <c r="AV652" s="199"/>
      <c r="AW652" s="199"/>
      <c r="AX652" s="199"/>
      <c r="BA652" s="1064" t="str">
        <f>BC2</f>
        <v>CONSORCIO INFRAESTRUCTURA ANTIOQUIA 2021</v>
      </c>
      <c r="BB652" s="1065"/>
      <c r="BC652" s="1065"/>
      <c r="BD652" s="1065"/>
      <c r="BE652" s="1065"/>
      <c r="BF652" s="1066"/>
      <c r="BG652" s="316"/>
      <c r="BH652" s="316"/>
      <c r="BI652" s="316"/>
      <c r="BJ652" s="316"/>
      <c r="BK652" s="199"/>
      <c r="BL652" s="199"/>
      <c r="BM652" s="199"/>
      <c r="BN652" s="199"/>
      <c r="BO652" s="199"/>
      <c r="BP652" s="199"/>
      <c r="BQ652" s="199"/>
      <c r="BR652" s="199"/>
    </row>
    <row r="653" spans="1:70" ht="49.5" customHeight="1" thickBot="1" x14ac:dyDescent="0.25">
      <c r="A653" s="215"/>
      <c r="B653" s="212"/>
      <c r="C653" s="199"/>
      <c r="D653" s="199"/>
      <c r="E653" s="199"/>
      <c r="F653" s="213" t="s">
        <v>116</v>
      </c>
      <c r="G653" s="213" t="s">
        <v>117</v>
      </c>
      <c r="H653" s="306"/>
      <c r="I653" s="206"/>
      <c r="J653" s="206"/>
      <c r="K653" s="199"/>
      <c r="L653" s="199"/>
      <c r="M653" s="1046" t="str">
        <f>+IF(X653*Z653*AB653*AD653=1,"OK","NO HABILITADO")</f>
        <v>OK</v>
      </c>
      <c r="N653" s="1047"/>
      <c r="O653" s="1047"/>
      <c r="P653" s="1047"/>
      <c r="Q653" s="1047"/>
      <c r="R653" s="1048"/>
      <c r="S653" s="316"/>
      <c r="T653" s="316"/>
      <c r="U653" s="316"/>
      <c r="V653" s="316"/>
      <c r="W653" s="199"/>
      <c r="X653" s="214">
        <f>IF(S642&lt;'10. EVALUACIÓN'!$D$10,0,1)</f>
        <v>1</v>
      </c>
      <c r="Y653" s="199"/>
      <c r="Z653" s="214">
        <f>IF(S642&gt;'10. EVALUACIÓN'!$D$9,0,1)</f>
        <v>1</v>
      </c>
      <c r="AA653" s="199"/>
      <c r="AB653" s="214">
        <f>PRODUCT(AB15:AB641)</f>
        <v>1</v>
      </c>
      <c r="AC653" s="199"/>
      <c r="AD653" s="214">
        <f>IF(AD648&gt;0.5,0,1)</f>
        <v>1</v>
      </c>
      <c r="AE653" s="199"/>
      <c r="AF653" s="199"/>
      <c r="AG653" s="1046" t="str">
        <f>+IF(AR653*AT653*AV653*AX653=1,"OK","NO HABILITADO")</f>
        <v>NO HABILITADO</v>
      </c>
      <c r="AH653" s="1047"/>
      <c r="AI653" s="1047"/>
      <c r="AJ653" s="1047"/>
      <c r="AK653" s="1047"/>
      <c r="AL653" s="1048"/>
      <c r="AM653" s="316"/>
      <c r="AN653" s="316"/>
      <c r="AO653" s="316"/>
      <c r="AP653" s="316"/>
      <c r="AQ653" s="199"/>
      <c r="AR653" s="214">
        <f>IF(AM642&lt;'10. EVALUACIÓN'!$D$10,0,1)</f>
        <v>1</v>
      </c>
      <c r="AS653" s="199"/>
      <c r="AT653" s="214">
        <f>IF(AM642&gt;'10. EVALUACIÓN'!$D$9,0,1)</f>
        <v>0</v>
      </c>
      <c r="AU653" s="199"/>
      <c r="AV653" s="214">
        <f>PRODUCT(AV15:AV641)</f>
        <v>0</v>
      </c>
      <c r="AW653" s="199"/>
      <c r="AX653" s="214">
        <f>IF(AX648&gt;0.5,0,1)</f>
        <v>1</v>
      </c>
      <c r="BA653" s="1046" t="str">
        <f>+IF(BL653*BN653*BP653*BR653=1,"OK","NO HABILITADO")</f>
        <v>OK</v>
      </c>
      <c r="BB653" s="1047"/>
      <c r="BC653" s="1047"/>
      <c r="BD653" s="1047"/>
      <c r="BE653" s="1047"/>
      <c r="BF653" s="1048"/>
      <c r="BG653" s="316"/>
      <c r="BH653" s="316"/>
      <c r="BI653" s="316"/>
      <c r="BJ653" s="316"/>
      <c r="BK653" s="199"/>
      <c r="BL653" s="214">
        <f>IF(BG642&lt;'10. EVALUACIÓN'!$D$10,0,1)</f>
        <v>1</v>
      </c>
      <c r="BM653" s="199"/>
      <c r="BN653" s="214">
        <f>IF(BG642&gt;'10. EVALUACIÓN'!$D$9,0,1)</f>
        <v>1</v>
      </c>
      <c r="BO653" s="199"/>
      <c r="BP653" s="214">
        <f>PRODUCT(BP15:BP641)</f>
        <v>1</v>
      </c>
      <c r="BQ653" s="199"/>
      <c r="BR653" s="214">
        <f>IF(BR648&gt;0.5,0,1)</f>
        <v>1</v>
      </c>
    </row>
    <row r="654" spans="1:70" ht="27" customHeight="1" x14ac:dyDescent="0.2">
      <c r="A654" s="215"/>
      <c r="B654" s="199"/>
      <c r="C654" s="199"/>
      <c r="D654" s="199"/>
      <c r="E654" s="199"/>
      <c r="F654" s="213">
        <v>19</v>
      </c>
      <c r="G654" s="213">
        <v>20</v>
      </c>
      <c r="H654" s="306"/>
      <c r="I654" s="206"/>
      <c r="J654" s="206"/>
      <c r="K654" s="199"/>
      <c r="L654" s="199"/>
      <c r="M654" s="199"/>
      <c r="N654" s="199"/>
      <c r="O654" s="199"/>
      <c r="P654" s="199"/>
      <c r="Q654" s="199"/>
      <c r="R654" s="199"/>
      <c r="S654" s="199"/>
      <c r="T654" s="199"/>
      <c r="U654" s="199"/>
      <c r="V654" s="199"/>
      <c r="W654" s="199"/>
      <c r="X654" s="199"/>
      <c r="Y654" s="199"/>
      <c r="Z654" s="199"/>
      <c r="AA654" s="199"/>
      <c r="AB654" s="199"/>
      <c r="AC654" s="199"/>
      <c r="AD654" s="199"/>
      <c r="AE654" s="199"/>
      <c r="AF654" s="199"/>
      <c r="AG654" s="199"/>
      <c r="AH654" s="199"/>
      <c r="AI654" s="199"/>
      <c r="AJ654" s="199"/>
      <c r="AK654" s="199"/>
      <c r="AL654" s="199"/>
      <c r="AM654" s="199"/>
      <c r="AN654" s="199"/>
      <c r="AO654" s="199"/>
      <c r="AP654" s="199"/>
      <c r="AQ654" s="199"/>
      <c r="AR654" s="199"/>
      <c r="AS654" s="199"/>
      <c r="AT654" s="199"/>
      <c r="AU654" s="199"/>
      <c r="AV654" s="199"/>
      <c r="AW654" s="199"/>
      <c r="AX654" s="199"/>
      <c r="BA654" s="199"/>
      <c r="BB654" s="199"/>
      <c r="BC654" s="199"/>
      <c r="BD654" s="199"/>
      <c r="BE654" s="199"/>
      <c r="BF654" s="199"/>
      <c r="BG654" s="199"/>
      <c r="BH654" s="199"/>
      <c r="BI654" s="199"/>
      <c r="BJ654" s="199"/>
      <c r="BK654" s="199"/>
      <c r="BL654" s="199"/>
      <c r="BM654" s="199"/>
      <c r="BN654" s="199"/>
      <c r="BO654" s="199"/>
      <c r="BP654" s="199"/>
      <c r="BQ654" s="199"/>
      <c r="BR654" s="199"/>
    </row>
    <row r="655" spans="1:70" ht="32.25" customHeight="1" x14ac:dyDescent="0.2">
      <c r="A655" s="215"/>
      <c r="B655" s="199"/>
      <c r="C655" s="199"/>
      <c r="D655" s="199"/>
      <c r="E655" s="199"/>
      <c r="F655" s="199"/>
      <c r="G655" s="199"/>
      <c r="H655" s="199"/>
      <c r="I655" s="199"/>
      <c r="J655" s="199"/>
      <c r="K655" s="199"/>
      <c r="L655" s="199"/>
      <c r="M655" s="199"/>
      <c r="N655" s="199"/>
      <c r="O655" s="199"/>
      <c r="P655" s="199"/>
      <c r="Q655" s="199"/>
      <c r="R655" s="199"/>
      <c r="S655" s="199"/>
      <c r="T655" s="199"/>
      <c r="U655" s="199"/>
      <c r="V655" s="199"/>
      <c r="W655" s="199"/>
      <c r="X655" s="1049" t="s">
        <v>1566</v>
      </c>
      <c r="Y655" s="199"/>
      <c r="Z655" s="1049" t="s">
        <v>118</v>
      </c>
      <c r="AA655" s="199"/>
      <c r="AB655" s="1049" t="s">
        <v>119</v>
      </c>
      <c r="AC655" s="199"/>
      <c r="AD655" s="1049" t="s">
        <v>120</v>
      </c>
      <c r="AE655" s="199"/>
      <c r="AF655" s="199"/>
      <c r="AG655" s="199"/>
      <c r="AH655" s="199"/>
      <c r="AI655" s="199"/>
      <c r="AJ655" s="199"/>
      <c r="AK655" s="199"/>
      <c r="AL655" s="199"/>
      <c r="AM655" s="734">
        <v>7118870165</v>
      </c>
      <c r="AN655" s="199"/>
      <c r="AO655" s="199"/>
      <c r="AP655" s="199"/>
      <c r="AQ655" s="199"/>
      <c r="AR655" s="1049" t="s">
        <v>1566</v>
      </c>
      <c r="AS655" s="199"/>
      <c r="AT655" s="1049" t="s">
        <v>118</v>
      </c>
      <c r="AU655" s="199"/>
      <c r="AV655" s="1049" t="s">
        <v>119</v>
      </c>
      <c r="AW655" s="199"/>
      <c r="AX655" s="1049" t="s">
        <v>120</v>
      </c>
      <c r="BA655" s="199"/>
      <c r="BB655" s="199"/>
      <c r="BC655" s="199"/>
      <c r="BD655" s="199"/>
      <c r="BE655" s="199"/>
      <c r="BF655" s="199"/>
      <c r="BG655" s="199"/>
      <c r="BH655" s="199"/>
      <c r="BI655" s="199"/>
      <c r="BJ655" s="199"/>
      <c r="BK655" s="199"/>
      <c r="BL655" s="1049" t="s">
        <v>1566</v>
      </c>
      <c r="BM655" s="199"/>
      <c r="BN655" s="1049" t="s">
        <v>118</v>
      </c>
      <c r="BO655" s="199"/>
      <c r="BP655" s="1049" t="s">
        <v>119</v>
      </c>
      <c r="BQ655" s="199"/>
      <c r="BR655" s="1049" t="s">
        <v>120</v>
      </c>
    </row>
    <row r="656" spans="1:70" ht="30" customHeight="1" x14ac:dyDescent="0.2">
      <c r="A656" s="215"/>
      <c r="B656" s="1121" t="s">
        <v>121</v>
      </c>
      <c r="C656" s="1122"/>
      <c r="D656" s="216" t="s">
        <v>47</v>
      </c>
      <c r="E656" s="215"/>
      <c r="F656" s="216" t="s">
        <v>4</v>
      </c>
      <c r="G656" s="217" t="s">
        <v>122</v>
      </c>
      <c r="H656" s="317"/>
      <c r="I656" s="199"/>
      <c r="J656" s="199"/>
      <c r="K656" s="199"/>
      <c r="L656" s="199"/>
      <c r="M656" s="199"/>
      <c r="N656" s="199"/>
      <c r="O656" s="199"/>
      <c r="P656" s="199"/>
      <c r="Q656" s="199"/>
      <c r="R656" s="199"/>
      <c r="S656" s="199"/>
      <c r="T656" s="199"/>
      <c r="U656" s="199"/>
      <c r="V656" s="199"/>
      <c r="W656" s="199"/>
      <c r="X656" s="1050"/>
      <c r="Y656" s="199"/>
      <c r="Z656" s="1050"/>
      <c r="AA656" s="199"/>
      <c r="AB656" s="1050"/>
      <c r="AC656" s="199"/>
      <c r="AD656" s="1050"/>
      <c r="AE656" s="199"/>
      <c r="AF656" s="199"/>
      <c r="AG656" s="199"/>
      <c r="AH656" s="199"/>
      <c r="AI656" s="199"/>
      <c r="AJ656" s="199"/>
      <c r="AK656" s="199"/>
      <c r="AL656" s="199"/>
      <c r="AM656" s="734">
        <f>+AM642-AM655</f>
        <v>2589726958</v>
      </c>
      <c r="AN656" s="199"/>
      <c r="AO656" s="199"/>
      <c r="AP656" s="199"/>
      <c r="AQ656" s="199"/>
      <c r="AR656" s="1050"/>
      <c r="AS656" s="199"/>
      <c r="AT656" s="1050"/>
      <c r="AU656" s="199"/>
      <c r="AV656" s="1050"/>
      <c r="AW656" s="199"/>
      <c r="AX656" s="1050"/>
      <c r="BA656" s="199"/>
      <c r="BB656" s="199"/>
      <c r="BC656" s="199"/>
      <c r="BD656" s="199"/>
      <c r="BE656" s="199"/>
      <c r="BF656" s="199"/>
      <c r="BG656" s="199"/>
      <c r="BH656" s="199"/>
      <c r="BI656" s="199"/>
      <c r="BJ656" s="199"/>
      <c r="BK656" s="199"/>
      <c r="BL656" s="1050"/>
      <c r="BM656" s="199"/>
      <c r="BN656" s="1050"/>
      <c r="BO656" s="199"/>
      <c r="BP656" s="1050"/>
      <c r="BQ656" s="199"/>
      <c r="BR656" s="1050"/>
    </row>
    <row r="657" spans="1:70" ht="30" customHeight="1" x14ac:dyDescent="0.2">
      <c r="A657" s="215"/>
      <c r="B657" s="213">
        <v>1</v>
      </c>
      <c r="C657" s="213" t="str">
        <f t="shared" ref="C657:C686" si="998">VLOOKUP(B657,LISTA_OFERENTES,2,FALSE)</f>
        <v>CNV CONSTRUCCIONES S.A.S.</v>
      </c>
      <c r="D657" s="213" t="str">
        <f>IF(HLOOKUP(C657,EST_EXP,2,FALSE)="OK","H","NH")</f>
        <v>H</v>
      </c>
      <c r="E657" s="215"/>
      <c r="F657" s="213">
        <v>1</v>
      </c>
      <c r="G657" s="218">
        <f>+S642</f>
        <v>6907588651</v>
      </c>
      <c r="H657" s="213" t="e">
        <f>ADDRESS(1541,#REF!,1,1)</f>
        <v>#REF!</v>
      </c>
      <c r="K657" s="199"/>
      <c r="L657" s="199"/>
      <c r="M657" s="199"/>
      <c r="N657" s="199"/>
      <c r="O657" s="199"/>
      <c r="P657" s="199"/>
      <c r="Q657" s="199"/>
      <c r="R657" s="199"/>
      <c r="S657" s="199"/>
      <c r="T657" s="199"/>
      <c r="U657" s="199"/>
      <c r="V657" s="199"/>
      <c r="W657" s="199"/>
      <c r="X657" s="1050"/>
      <c r="Y657" s="199"/>
      <c r="Z657" s="1050"/>
      <c r="AA657" s="199"/>
      <c r="AB657" s="1050"/>
      <c r="AC657" s="199"/>
      <c r="AD657" s="1050"/>
      <c r="AE657" s="199"/>
      <c r="AF657" s="199"/>
      <c r="AG657" s="199"/>
      <c r="AH657" s="199"/>
      <c r="AI657" s="199"/>
      <c r="AJ657" s="199"/>
      <c r="AK657" s="199"/>
      <c r="AL657" s="199"/>
      <c r="AM657" s="199"/>
      <c r="AN657" s="199"/>
      <c r="AO657" s="199"/>
      <c r="AP657" s="199"/>
      <c r="AQ657" s="199"/>
      <c r="AR657" s="1050"/>
      <c r="AS657" s="199"/>
      <c r="AT657" s="1050"/>
      <c r="AU657" s="199"/>
      <c r="AV657" s="1050"/>
      <c r="AW657" s="199"/>
      <c r="AX657" s="1050"/>
      <c r="BA657" s="199"/>
      <c r="BB657" s="199"/>
      <c r="BC657" s="199"/>
      <c r="BD657" s="199"/>
      <c r="BE657" s="199"/>
      <c r="BF657" s="199"/>
      <c r="BG657" s="199"/>
      <c r="BH657" s="199"/>
      <c r="BI657" s="199"/>
      <c r="BJ657" s="199"/>
      <c r="BK657" s="199"/>
      <c r="BL657" s="1050"/>
      <c r="BM657" s="199"/>
      <c r="BN657" s="1050"/>
      <c r="BO657" s="199"/>
      <c r="BP657" s="1050"/>
      <c r="BQ657" s="199"/>
      <c r="BR657" s="1050"/>
    </row>
    <row r="658" spans="1:70" ht="30" customHeight="1" x14ac:dyDescent="0.2">
      <c r="A658" s="215"/>
      <c r="B658" s="213">
        <v>2</v>
      </c>
      <c r="C658" s="213" t="str">
        <f t="shared" si="998"/>
        <v xml:space="preserve"> ANDINA DE CONSTRUCCIONES Y ASOCIADOS S.A.S</v>
      </c>
      <c r="D658" s="213" t="str">
        <f t="shared" ref="D658:D686" si="999">IF(HLOOKUP(C658,EST_EXP,2,FALSE)="OK","H","NH")</f>
        <v>NH</v>
      </c>
      <c r="E658" s="215"/>
      <c r="F658" s="213">
        <v>2</v>
      </c>
      <c r="G658" s="218">
        <v>9708597123</v>
      </c>
      <c r="H658" s="213" t="e">
        <f>ADDRESS(77,#REF!,1,1)</f>
        <v>#REF!</v>
      </c>
      <c r="K658" s="199"/>
      <c r="L658" s="199"/>
      <c r="M658" s="199"/>
      <c r="N658" s="199"/>
      <c r="O658" s="199"/>
      <c r="P658" s="199"/>
      <c r="Q658" s="199"/>
      <c r="R658" s="199"/>
      <c r="S658" s="199"/>
      <c r="T658" s="199"/>
      <c r="U658" s="199"/>
      <c r="V658" s="199"/>
      <c r="W658" s="199"/>
      <c r="X658" s="1050"/>
      <c r="Y658" s="199"/>
      <c r="Z658" s="1050"/>
      <c r="AA658" s="199"/>
      <c r="AB658" s="1050"/>
      <c r="AC658" s="199"/>
      <c r="AD658" s="1050"/>
      <c r="AE658" s="199"/>
      <c r="AF658" s="199"/>
      <c r="AG658" s="199"/>
      <c r="AH658" s="199"/>
      <c r="AI658" s="199"/>
      <c r="AJ658" s="199"/>
      <c r="AK658" s="199"/>
      <c r="AL658" s="199"/>
      <c r="AM658" s="199">
        <v>9015324084</v>
      </c>
      <c r="AN658" s="199"/>
      <c r="AO658" s="199"/>
      <c r="AP658" s="199"/>
      <c r="AQ658" s="199"/>
      <c r="AR658" s="1050"/>
      <c r="AS658" s="199"/>
      <c r="AT658" s="1050"/>
      <c r="AU658" s="199"/>
      <c r="AV658" s="1050"/>
      <c r="AW658" s="199"/>
      <c r="AX658" s="1050"/>
      <c r="BA658" s="199"/>
      <c r="BB658" s="199"/>
      <c r="BC658" s="199"/>
      <c r="BD658" s="199"/>
      <c r="BE658" s="199"/>
      <c r="BF658" s="199"/>
      <c r="BG658" s="199"/>
      <c r="BH658" s="199"/>
      <c r="BI658" s="199"/>
      <c r="BJ658" s="199"/>
      <c r="BK658" s="199"/>
      <c r="BL658" s="1050"/>
      <c r="BM658" s="199"/>
      <c r="BN658" s="1050"/>
      <c r="BO658" s="199"/>
      <c r="BP658" s="1050"/>
      <c r="BQ658" s="199"/>
      <c r="BR658" s="1050"/>
    </row>
    <row r="659" spans="1:70" ht="30" customHeight="1" x14ac:dyDescent="0.2">
      <c r="A659" s="215"/>
      <c r="B659" s="213">
        <v>3</v>
      </c>
      <c r="C659" s="213" t="str">
        <f t="shared" si="998"/>
        <v>CONSORCIO INFRAESTRUCTURA ANTIOQUIA 2021</v>
      </c>
      <c r="D659" s="213" t="str">
        <f t="shared" si="999"/>
        <v>H</v>
      </c>
      <c r="E659" s="215"/>
      <c r="F659" s="213">
        <v>3</v>
      </c>
      <c r="G659" s="218">
        <v>7115310753</v>
      </c>
      <c r="H659" s="213" t="e">
        <f>ADDRESS(77,#REF!,1,1)</f>
        <v>#REF!</v>
      </c>
      <c r="K659" s="199"/>
      <c r="L659" s="199"/>
      <c r="M659" s="199"/>
      <c r="N659" s="199"/>
      <c r="O659" s="199"/>
      <c r="P659" s="199"/>
      <c r="Q659" s="199"/>
      <c r="R659" s="199"/>
      <c r="S659" s="199"/>
      <c r="T659" s="199"/>
      <c r="U659" s="199"/>
      <c r="V659" s="199"/>
      <c r="W659" s="199"/>
      <c r="X659" s="1050"/>
      <c r="Y659" s="199"/>
      <c r="Z659" s="1050"/>
      <c r="AA659" s="199"/>
      <c r="AB659" s="1050"/>
      <c r="AC659" s="199"/>
      <c r="AD659" s="1050"/>
      <c r="AE659" s="199"/>
      <c r="AF659" s="199"/>
      <c r="AG659" s="199"/>
      <c r="AH659" s="199"/>
      <c r="AI659" s="199"/>
      <c r="AJ659" s="199"/>
      <c r="AK659" s="199"/>
      <c r="AL659" s="199"/>
      <c r="AM659" s="735">
        <f>+AM658-AM649</f>
        <v>-5408738661.6411018</v>
      </c>
      <c r="AN659" s="199"/>
      <c r="AO659" s="199"/>
      <c r="AP659" s="199"/>
      <c r="AQ659" s="199"/>
      <c r="AR659" s="1050"/>
      <c r="AS659" s="199"/>
      <c r="AT659" s="1050"/>
      <c r="AU659" s="199"/>
      <c r="AV659" s="1050"/>
      <c r="AW659" s="199"/>
      <c r="AX659" s="1050"/>
      <c r="BA659" s="199"/>
      <c r="BB659" s="199"/>
      <c r="BC659" s="199"/>
      <c r="BD659" s="199"/>
      <c r="BE659" s="199"/>
      <c r="BF659" s="199"/>
      <c r="BG659" s="199"/>
      <c r="BH659" s="199"/>
      <c r="BI659" s="199"/>
      <c r="BJ659" s="199"/>
      <c r="BK659" s="199"/>
      <c r="BL659" s="1050"/>
      <c r="BM659" s="199"/>
      <c r="BN659" s="1050"/>
      <c r="BO659" s="199"/>
      <c r="BP659" s="1050"/>
      <c r="BQ659" s="199"/>
      <c r="BR659" s="1050"/>
    </row>
    <row r="660" spans="1:70" ht="30" hidden="1" customHeight="1" x14ac:dyDescent="0.2">
      <c r="A660" s="215"/>
      <c r="B660" s="213">
        <v>4</v>
      </c>
      <c r="C660" s="213">
        <f t="shared" si="998"/>
        <v>0</v>
      </c>
      <c r="D660" s="213" t="e">
        <f t="shared" si="999"/>
        <v>#N/A</v>
      </c>
      <c r="E660" s="215"/>
      <c r="F660" s="213">
        <v>4</v>
      </c>
      <c r="G660" s="218" t="e">
        <f t="shared" ref="G660:G686" ca="1" si="1000">INDIRECT(AM645,TRUE)</f>
        <v>#REF!</v>
      </c>
      <c r="H660" s="213" t="e">
        <f>ADDRESS(77,#REF!,1,1)</f>
        <v>#REF!</v>
      </c>
      <c r="K660" s="199"/>
      <c r="L660" s="199"/>
      <c r="M660" s="199"/>
      <c r="N660" s="199"/>
      <c r="O660" s="199"/>
      <c r="P660" s="199"/>
      <c r="Q660" s="199"/>
      <c r="R660" s="199"/>
      <c r="S660" s="199"/>
      <c r="T660" s="199"/>
      <c r="U660" s="199"/>
      <c r="V660" s="199"/>
      <c r="W660" s="199"/>
      <c r="X660" s="1050"/>
      <c r="Y660" s="199"/>
      <c r="Z660" s="1050"/>
      <c r="AA660" s="199"/>
      <c r="AB660" s="1050"/>
      <c r="AC660" s="199"/>
      <c r="AD660" s="1050"/>
      <c r="AE660" s="199"/>
      <c r="AF660" s="199"/>
      <c r="AG660" s="199"/>
      <c r="AH660" s="199"/>
      <c r="AI660" s="199"/>
      <c r="AJ660" s="199"/>
      <c r="AK660" s="199"/>
      <c r="AL660" s="199"/>
      <c r="AM660" s="199"/>
      <c r="AN660" s="199"/>
      <c r="AO660" s="199"/>
      <c r="AP660" s="199"/>
      <c r="AQ660" s="199"/>
      <c r="AR660" s="1050"/>
      <c r="AS660" s="199"/>
      <c r="AT660" s="1050"/>
      <c r="AU660" s="199"/>
      <c r="AV660" s="1050"/>
      <c r="AW660" s="199"/>
      <c r="AX660" s="1050"/>
      <c r="BA660" s="199"/>
      <c r="BB660" s="199"/>
      <c r="BC660" s="199"/>
      <c r="BD660" s="199"/>
      <c r="BE660" s="199"/>
      <c r="BF660" s="199"/>
      <c r="BG660" s="199"/>
      <c r="BH660" s="199"/>
      <c r="BI660" s="199"/>
      <c r="BJ660" s="199"/>
      <c r="BK660" s="199"/>
      <c r="BL660" s="1050"/>
      <c r="BM660" s="199"/>
      <c r="BN660" s="1050"/>
      <c r="BO660" s="199"/>
      <c r="BP660" s="1050"/>
      <c r="BQ660" s="199"/>
      <c r="BR660" s="1050"/>
    </row>
    <row r="661" spans="1:70" ht="30" hidden="1" customHeight="1" x14ac:dyDescent="0.2">
      <c r="A661" s="215"/>
      <c r="B661" s="213">
        <v>5</v>
      </c>
      <c r="C661" s="213">
        <f t="shared" si="998"/>
        <v>0</v>
      </c>
      <c r="D661" s="213" t="e">
        <f t="shared" si="999"/>
        <v>#N/A</v>
      </c>
      <c r="E661" s="215"/>
      <c r="F661" s="213">
        <v>5</v>
      </c>
      <c r="G661" s="218" t="e">
        <f t="shared" ca="1" si="1000"/>
        <v>#REF!</v>
      </c>
      <c r="H661" s="213" t="e">
        <f>ADDRESS(77,#REF!,1,1)</f>
        <v>#REF!</v>
      </c>
      <c r="K661" s="199"/>
      <c r="L661" s="199"/>
      <c r="M661" s="199"/>
      <c r="N661" s="199"/>
      <c r="O661" s="199"/>
      <c r="P661" s="199"/>
      <c r="Q661" s="199"/>
      <c r="R661" s="199"/>
      <c r="S661" s="199"/>
      <c r="T661" s="199"/>
      <c r="U661" s="199"/>
      <c r="V661" s="199"/>
      <c r="W661" s="199"/>
      <c r="X661" s="199"/>
      <c r="Y661" s="199"/>
      <c r="Z661" s="199"/>
      <c r="AA661" s="199"/>
      <c r="AB661" s="199"/>
      <c r="AC661" s="199"/>
      <c r="AD661" s="199"/>
      <c r="AE661" s="199"/>
      <c r="AF661" s="199"/>
      <c r="AG661" s="199"/>
      <c r="AH661" s="199"/>
      <c r="AI661" s="199"/>
      <c r="AJ661" s="199"/>
      <c r="AK661" s="199"/>
      <c r="AL661" s="199"/>
      <c r="AM661" s="199"/>
      <c r="AN661" s="199"/>
      <c r="AO661" s="199"/>
      <c r="AP661" s="199"/>
      <c r="AQ661" s="199"/>
      <c r="AR661" s="199"/>
      <c r="AS661" s="199"/>
      <c r="AT661" s="199"/>
      <c r="AU661" s="199"/>
      <c r="AV661" s="199"/>
      <c r="AW661" s="199"/>
      <c r="AX661" s="199"/>
      <c r="BA661" s="199"/>
      <c r="BB661" s="199"/>
      <c r="BC661" s="199"/>
      <c r="BD661" s="199"/>
      <c r="BE661" s="199"/>
      <c r="BF661" s="199"/>
      <c r="BG661" s="199"/>
      <c r="BH661" s="199"/>
      <c r="BI661" s="199"/>
      <c r="BJ661" s="199"/>
      <c r="BK661" s="199"/>
      <c r="BL661" s="199"/>
      <c r="BM661" s="199"/>
      <c r="BN661" s="199"/>
      <c r="BO661" s="199"/>
      <c r="BP661" s="199"/>
      <c r="BQ661" s="199"/>
      <c r="BR661" s="199"/>
    </row>
    <row r="662" spans="1:70" ht="30" hidden="1" customHeight="1" x14ac:dyDescent="0.2">
      <c r="A662" s="215"/>
      <c r="B662" s="213">
        <v>6</v>
      </c>
      <c r="C662" s="213">
        <f t="shared" si="998"/>
        <v>0</v>
      </c>
      <c r="D662" s="213" t="e">
        <f t="shared" si="999"/>
        <v>#N/A</v>
      </c>
      <c r="E662" s="215"/>
      <c r="F662" s="213">
        <v>6</v>
      </c>
      <c r="G662" s="218" t="e">
        <f t="shared" ca="1" si="1000"/>
        <v>#REF!</v>
      </c>
      <c r="H662" s="213" t="e">
        <f>ADDRESS(77,#REF!,1,1)</f>
        <v>#REF!</v>
      </c>
      <c r="K662" s="199"/>
      <c r="L662" s="199"/>
      <c r="M662" s="199"/>
      <c r="N662" s="199"/>
      <c r="O662" s="199"/>
      <c r="P662" s="199"/>
      <c r="Q662" s="199"/>
      <c r="R662" s="199"/>
      <c r="S662" s="199"/>
      <c r="T662" s="199"/>
      <c r="U662" s="199"/>
      <c r="V662" s="199"/>
      <c r="W662" s="199"/>
      <c r="X662" s="199"/>
      <c r="Y662" s="199"/>
      <c r="Z662" s="199"/>
      <c r="AA662" s="199"/>
      <c r="AB662" s="199"/>
      <c r="AC662" s="199"/>
      <c r="AD662" s="199"/>
      <c r="AE662" s="199"/>
      <c r="AF662" s="199"/>
      <c r="AG662" s="199"/>
      <c r="AH662" s="199"/>
      <c r="AI662" s="199"/>
      <c r="AJ662" s="199"/>
      <c r="AK662" s="199"/>
      <c r="AL662" s="199"/>
      <c r="AM662" s="199"/>
      <c r="AN662" s="199"/>
      <c r="AO662" s="199"/>
      <c r="AP662" s="199"/>
      <c r="AQ662" s="199"/>
      <c r="AR662" s="199"/>
      <c r="AS662" s="199"/>
      <c r="AT662" s="199"/>
      <c r="AU662" s="199"/>
      <c r="AV662" s="199"/>
      <c r="AW662" s="199"/>
      <c r="AX662" s="199"/>
      <c r="BA662" s="199"/>
      <c r="BB662" s="199"/>
      <c r="BC662" s="199"/>
      <c r="BD662" s="199"/>
      <c r="BE662" s="199"/>
      <c r="BF662" s="199"/>
      <c r="BG662" s="199"/>
      <c r="BH662" s="199"/>
      <c r="BI662" s="199"/>
      <c r="BJ662" s="199"/>
      <c r="BK662" s="199"/>
      <c r="BL662" s="199"/>
      <c r="BM662" s="199"/>
      <c r="BN662" s="199"/>
      <c r="BO662" s="199"/>
      <c r="BP662" s="199"/>
      <c r="BQ662" s="199"/>
      <c r="BR662" s="199"/>
    </row>
    <row r="663" spans="1:70" ht="30" hidden="1" customHeight="1" x14ac:dyDescent="0.2">
      <c r="A663" s="215"/>
      <c r="B663" s="213">
        <v>7</v>
      </c>
      <c r="C663" s="213">
        <f t="shared" si="998"/>
        <v>0</v>
      </c>
      <c r="D663" s="213" t="e">
        <f t="shared" si="999"/>
        <v>#N/A</v>
      </c>
      <c r="E663" s="215"/>
      <c r="F663" s="213">
        <v>7</v>
      </c>
      <c r="G663" s="218" t="e">
        <f t="shared" ca="1" si="1000"/>
        <v>#REF!</v>
      </c>
      <c r="H663" s="213" t="e">
        <f>ADDRESS(77,#REF!,1,1)</f>
        <v>#REF!</v>
      </c>
      <c r="K663" s="199"/>
      <c r="L663" s="199"/>
      <c r="M663" s="199"/>
      <c r="N663" s="199"/>
      <c r="O663" s="199"/>
      <c r="P663" s="199"/>
      <c r="Q663" s="199"/>
      <c r="R663" s="199"/>
      <c r="S663" s="199"/>
      <c r="T663" s="199"/>
      <c r="U663" s="199"/>
      <c r="V663" s="199"/>
      <c r="W663" s="199"/>
      <c r="X663" s="199"/>
      <c r="Y663" s="199"/>
      <c r="Z663" s="199"/>
      <c r="AA663" s="199"/>
      <c r="AB663" s="199"/>
      <c r="AC663" s="199"/>
      <c r="AD663" s="199"/>
      <c r="AE663" s="199"/>
      <c r="AF663" s="199"/>
      <c r="AG663" s="199"/>
      <c r="AH663" s="199"/>
      <c r="AI663" s="199"/>
      <c r="AJ663" s="199"/>
      <c r="AK663" s="199"/>
      <c r="AL663" s="199"/>
      <c r="AM663" s="199"/>
      <c r="AN663" s="199"/>
      <c r="AO663" s="199"/>
      <c r="AP663" s="199"/>
      <c r="AQ663" s="199"/>
      <c r="AR663" s="199"/>
      <c r="AS663" s="199"/>
      <c r="AT663" s="199"/>
      <c r="AU663" s="199"/>
      <c r="AV663" s="199"/>
      <c r="AW663" s="199"/>
      <c r="AX663" s="199"/>
      <c r="BA663" s="199"/>
      <c r="BB663" s="199"/>
      <c r="BC663" s="199"/>
      <c r="BD663" s="199"/>
      <c r="BE663" s="199"/>
      <c r="BF663" s="199"/>
      <c r="BG663" s="199"/>
      <c r="BH663" s="199"/>
      <c r="BI663" s="199"/>
      <c r="BJ663" s="199"/>
      <c r="BK663" s="199"/>
      <c r="BL663" s="199"/>
      <c r="BM663" s="199"/>
      <c r="BN663" s="199"/>
      <c r="BO663" s="199"/>
      <c r="BP663" s="199"/>
      <c r="BQ663" s="199"/>
      <c r="BR663" s="199"/>
    </row>
    <row r="664" spans="1:70" ht="30" hidden="1" customHeight="1" x14ac:dyDescent="0.2">
      <c r="A664" s="215"/>
      <c r="B664" s="213">
        <v>8</v>
      </c>
      <c r="C664" s="213">
        <f t="shared" si="998"/>
        <v>0</v>
      </c>
      <c r="D664" s="213" t="e">
        <f t="shared" si="999"/>
        <v>#N/A</v>
      </c>
      <c r="E664" s="215"/>
      <c r="F664" s="213">
        <v>8</v>
      </c>
      <c r="G664" s="218" t="e">
        <f t="shared" ca="1" si="1000"/>
        <v>#REF!</v>
      </c>
      <c r="H664" s="213" t="e">
        <f>ADDRESS(77,#REF!,1,1)</f>
        <v>#REF!</v>
      </c>
      <c r="K664" s="199"/>
      <c r="L664" s="199"/>
      <c r="M664" s="199"/>
      <c r="N664" s="199"/>
      <c r="O664" s="199"/>
      <c r="P664" s="199"/>
      <c r="Q664" s="199"/>
      <c r="R664" s="199"/>
      <c r="S664" s="199"/>
      <c r="T664" s="199"/>
      <c r="U664" s="199"/>
      <c r="V664" s="199"/>
      <c r="W664" s="199"/>
      <c r="X664" s="199"/>
      <c r="Y664" s="199"/>
      <c r="Z664" s="199"/>
      <c r="AA664" s="199"/>
      <c r="AB664" s="199"/>
      <c r="AC664" s="199"/>
      <c r="AD664" s="199"/>
      <c r="AE664" s="199"/>
      <c r="AF664" s="199"/>
      <c r="AG664" s="199"/>
      <c r="AH664" s="199"/>
      <c r="AI664" s="199"/>
      <c r="AJ664" s="199"/>
      <c r="AK664" s="199"/>
      <c r="AL664" s="199"/>
      <c r="AM664" s="199"/>
      <c r="AN664" s="199"/>
      <c r="AO664" s="199"/>
      <c r="AP664" s="199"/>
      <c r="AQ664" s="199"/>
      <c r="AR664" s="199"/>
      <c r="AS664" s="199"/>
      <c r="AT664" s="199"/>
      <c r="AU664" s="199"/>
      <c r="AV664" s="199"/>
      <c r="AW664" s="199"/>
      <c r="AX664" s="199"/>
      <c r="BA664" s="199"/>
      <c r="BB664" s="199"/>
      <c r="BC664" s="199"/>
      <c r="BD664" s="199"/>
      <c r="BE664" s="199"/>
      <c r="BF664" s="199"/>
      <c r="BG664" s="199"/>
      <c r="BH664" s="199"/>
      <c r="BI664" s="199"/>
      <c r="BJ664" s="199"/>
      <c r="BK664" s="199"/>
      <c r="BL664" s="199"/>
      <c r="BM664" s="199"/>
      <c r="BN664" s="199"/>
      <c r="BO664" s="199"/>
      <c r="BP664" s="199"/>
      <c r="BQ664" s="199"/>
      <c r="BR664" s="199"/>
    </row>
    <row r="665" spans="1:70" ht="30" hidden="1" customHeight="1" x14ac:dyDescent="0.2">
      <c r="A665" s="215"/>
      <c r="B665" s="213">
        <v>9</v>
      </c>
      <c r="C665" s="213">
        <f t="shared" si="998"/>
        <v>0</v>
      </c>
      <c r="D665" s="213" t="e">
        <f t="shared" si="999"/>
        <v>#N/A</v>
      </c>
      <c r="E665" s="215"/>
      <c r="F665" s="213">
        <v>9</v>
      </c>
      <c r="G665" s="218" t="e">
        <f t="shared" ca="1" si="1000"/>
        <v>#REF!</v>
      </c>
      <c r="H665" s="213" t="e">
        <f>ADDRESS(77,#REF!,1,1)</f>
        <v>#REF!</v>
      </c>
      <c r="K665" s="199"/>
      <c r="L665" s="199"/>
      <c r="M665" s="199"/>
      <c r="N665" s="199"/>
      <c r="O665" s="199"/>
      <c r="P665" s="199"/>
      <c r="Q665" s="199"/>
      <c r="R665" s="199"/>
      <c r="S665" s="199"/>
      <c r="T665" s="199"/>
      <c r="U665" s="199"/>
      <c r="V665" s="199"/>
      <c r="W665" s="199"/>
      <c r="X665" s="199"/>
      <c r="Y665" s="199"/>
      <c r="Z665" s="199"/>
      <c r="AA665" s="199"/>
      <c r="AB665" s="199"/>
      <c r="AC665" s="199"/>
      <c r="AD665" s="199"/>
      <c r="AE665" s="199"/>
      <c r="AF665" s="199"/>
      <c r="AG665" s="199"/>
      <c r="AH665" s="199"/>
      <c r="AI665" s="199"/>
      <c r="AJ665" s="199"/>
      <c r="AK665" s="199"/>
      <c r="AL665" s="199"/>
      <c r="AM665" s="199"/>
      <c r="AN665" s="199"/>
      <c r="AO665" s="199"/>
      <c r="AP665" s="199"/>
      <c r="AQ665" s="199"/>
      <c r="AR665" s="199"/>
      <c r="AS665" s="199"/>
      <c r="AT665" s="199"/>
      <c r="AU665" s="199"/>
      <c r="AV665" s="199"/>
      <c r="AW665" s="199"/>
      <c r="AX665" s="199"/>
      <c r="BA665" s="199"/>
      <c r="BB665" s="199"/>
      <c r="BC665" s="199"/>
      <c r="BD665" s="199"/>
      <c r="BE665" s="199"/>
      <c r="BF665" s="199"/>
      <c r="BG665" s="199"/>
      <c r="BH665" s="199"/>
      <c r="BI665" s="199"/>
      <c r="BJ665" s="199"/>
      <c r="BK665" s="199"/>
      <c r="BL665" s="199"/>
      <c r="BM665" s="199"/>
      <c r="BN665" s="199"/>
      <c r="BO665" s="199"/>
      <c r="BP665" s="199"/>
      <c r="BQ665" s="199"/>
      <c r="BR665" s="199"/>
    </row>
    <row r="666" spans="1:70" ht="30" hidden="1" customHeight="1" x14ac:dyDescent="0.2">
      <c r="A666" s="215"/>
      <c r="B666" s="213">
        <v>10</v>
      </c>
      <c r="C666" s="213">
        <f t="shared" si="998"/>
        <v>0</v>
      </c>
      <c r="D666" s="213" t="e">
        <f t="shared" si="999"/>
        <v>#N/A</v>
      </c>
      <c r="E666" s="215"/>
      <c r="F666" s="213">
        <v>10</v>
      </c>
      <c r="G666" s="218" t="e">
        <f t="shared" ca="1" si="1000"/>
        <v>#REF!</v>
      </c>
      <c r="H666" s="213" t="e">
        <f>ADDRESS(77,#REF!,1,1)</f>
        <v>#REF!</v>
      </c>
      <c r="K666" s="199"/>
      <c r="L666" s="199"/>
      <c r="M666" s="199"/>
      <c r="N666" s="199"/>
      <c r="O666" s="199"/>
      <c r="P666" s="199"/>
      <c r="Q666" s="199"/>
      <c r="R666" s="199"/>
      <c r="S666" s="199"/>
      <c r="T666" s="199"/>
      <c r="U666" s="199"/>
      <c r="V666" s="199"/>
      <c r="W666" s="199"/>
      <c r="X666" s="199"/>
      <c r="Y666" s="199"/>
      <c r="Z666" s="199"/>
      <c r="AA666" s="199"/>
      <c r="AB666" s="199"/>
      <c r="AC666" s="199"/>
      <c r="AD666" s="199"/>
      <c r="AE666" s="199"/>
      <c r="AF666" s="199"/>
      <c r="AG666" s="199"/>
      <c r="AH666" s="199"/>
      <c r="AI666" s="199"/>
      <c r="AJ666" s="199"/>
      <c r="AK666" s="199"/>
      <c r="AL666" s="199"/>
      <c r="AM666" s="199"/>
      <c r="AN666" s="199"/>
      <c r="AO666" s="199"/>
      <c r="AP666" s="199"/>
      <c r="AQ666" s="199"/>
      <c r="AR666" s="199"/>
      <c r="AS666" s="199"/>
      <c r="AT666" s="199"/>
      <c r="AU666" s="199"/>
      <c r="AV666" s="199"/>
      <c r="AW666" s="199"/>
      <c r="AX666" s="199"/>
      <c r="BA666" s="199"/>
      <c r="BB666" s="199"/>
      <c r="BC666" s="199"/>
      <c r="BD666" s="199"/>
      <c r="BE666" s="199"/>
      <c r="BF666" s="199"/>
      <c r="BG666" s="199"/>
      <c r="BH666" s="199"/>
      <c r="BI666" s="199"/>
      <c r="BJ666" s="199"/>
      <c r="BK666" s="199"/>
      <c r="BL666" s="199"/>
      <c r="BM666" s="199"/>
      <c r="BN666" s="199"/>
      <c r="BO666" s="199"/>
      <c r="BP666" s="199"/>
      <c r="BQ666" s="199"/>
      <c r="BR666" s="199"/>
    </row>
    <row r="667" spans="1:70" ht="30" hidden="1" customHeight="1" x14ac:dyDescent="0.2">
      <c r="A667" s="215"/>
      <c r="B667" s="213">
        <v>11</v>
      </c>
      <c r="C667" s="213">
        <f t="shared" si="998"/>
        <v>0</v>
      </c>
      <c r="D667" s="213" t="e">
        <f t="shared" si="999"/>
        <v>#N/A</v>
      </c>
      <c r="E667" s="215"/>
      <c r="F667" s="213">
        <v>11</v>
      </c>
      <c r="G667" s="218" t="e">
        <f t="shared" ca="1" si="1000"/>
        <v>#REF!</v>
      </c>
      <c r="H667" s="213" t="e">
        <f>ADDRESS(77,#REF!,1,1)</f>
        <v>#REF!</v>
      </c>
      <c r="K667" s="199"/>
      <c r="L667" s="199"/>
      <c r="M667" s="199"/>
      <c r="N667" s="199"/>
      <c r="O667" s="199"/>
      <c r="P667" s="199"/>
      <c r="Q667" s="199"/>
      <c r="R667" s="199"/>
      <c r="S667" s="199"/>
      <c r="T667" s="199"/>
      <c r="U667" s="199"/>
      <c r="V667" s="199"/>
      <c r="W667" s="199"/>
      <c r="X667" s="199"/>
      <c r="Y667" s="199"/>
      <c r="Z667" s="199"/>
      <c r="AA667" s="199"/>
      <c r="AB667" s="199"/>
      <c r="AC667" s="199"/>
      <c r="AD667" s="199"/>
      <c r="AE667" s="199"/>
      <c r="AF667" s="199"/>
      <c r="AG667" s="199"/>
      <c r="AH667" s="199"/>
      <c r="AI667" s="199"/>
      <c r="AJ667" s="199"/>
      <c r="AK667" s="199"/>
      <c r="AL667" s="199"/>
      <c r="AM667" s="199"/>
      <c r="AN667" s="199"/>
      <c r="AO667" s="199"/>
      <c r="AP667" s="199"/>
      <c r="AQ667" s="199"/>
      <c r="AR667" s="199"/>
      <c r="AS667" s="199"/>
      <c r="AT667" s="199"/>
      <c r="AU667" s="199"/>
      <c r="AV667" s="199"/>
      <c r="AW667" s="199"/>
      <c r="AX667" s="199"/>
      <c r="BA667" s="199"/>
      <c r="BB667" s="199"/>
      <c r="BC667" s="199"/>
      <c r="BD667" s="199"/>
      <c r="BE667" s="199"/>
      <c r="BF667" s="199"/>
      <c r="BG667" s="199"/>
      <c r="BH667" s="199"/>
      <c r="BI667" s="199"/>
      <c r="BJ667" s="199"/>
      <c r="BK667" s="199"/>
      <c r="BL667" s="199"/>
      <c r="BM667" s="199"/>
      <c r="BN667" s="199"/>
      <c r="BO667" s="199"/>
      <c r="BP667" s="199"/>
      <c r="BQ667" s="199"/>
      <c r="BR667" s="199"/>
    </row>
    <row r="668" spans="1:70" ht="30" hidden="1" customHeight="1" x14ac:dyDescent="0.2">
      <c r="A668" s="215"/>
      <c r="B668" s="213">
        <v>12</v>
      </c>
      <c r="C668" s="213">
        <f t="shared" si="998"/>
        <v>0</v>
      </c>
      <c r="D668" s="213" t="e">
        <f t="shared" si="999"/>
        <v>#N/A</v>
      </c>
      <c r="E668" s="215"/>
      <c r="F668" s="213">
        <v>12</v>
      </c>
      <c r="G668" s="218" t="e">
        <f t="shared" ca="1" si="1000"/>
        <v>#REF!</v>
      </c>
      <c r="H668" s="213" t="e">
        <f>ADDRESS(77,#REF!,1,1)</f>
        <v>#REF!</v>
      </c>
      <c r="K668" s="199"/>
      <c r="L668" s="199"/>
      <c r="M668" s="199"/>
      <c r="N668" s="199"/>
      <c r="O668" s="199"/>
      <c r="P668" s="199"/>
      <c r="Q668" s="199"/>
      <c r="R668" s="199"/>
      <c r="S668" s="199"/>
      <c r="T668" s="199"/>
      <c r="U668" s="199"/>
      <c r="V668" s="199"/>
      <c r="W668" s="199"/>
      <c r="X668" s="199"/>
      <c r="Y668" s="199"/>
      <c r="Z668" s="199"/>
      <c r="AA668" s="199"/>
      <c r="AB668" s="199"/>
      <c r="AC668" s="199"/>
      <c r="AD668" s="199"/>
      <c r="AE668" s="199"/>
      <c r="AF668" s="199"/>
      <c r="AG668" s="199"/>
      <c r="AH668" s="199"/>
      <c r="AI668" s="199"/>
      <c r="AJ668" s="199"/>
      <c r="AK668" s="199"/>
      <c r="AL668" s="199"/>
      <c r="AM668" s="199"/>
      <c r="AN668" s="199"/>
      <c r="AO668" s="199"/>
      <c r="AP668" s="199"/>
      <c r="AQ668" s="199"/>
      <c r="AR668" s="199"/>
      <c r="AS668" s="199"/>
      <c r="AT668" s="199"/>
      <c r="AU668" s="199"/>
      <c r="AV668" s="199"/>
      <c r="AW668" s="199"/>
      <c r="AX668" s="199"/>
      <c r="BA668" s="199"/>
      <c r="BB668" s="199"/>
      <c r="BC668" s="199"/>
      <c r="BD668" s="199"/>
      <c r="BE668" s="199"/>
      <c r="BF668" s="199"/>
      <c r="BG668" s="199"/>
      <c r="BH668" s="199"/>
      <c r="BI668" s="199"/>
      <c r="BJ668" s="199"/>
      <c r="BK668" s="199"/>
      <c r="BL668" s="199"/>
      <c r="BM668" s="199"/>
      <c r="BN668" s="199"/>
      <c r="BO668" s="199"/>
      <c r="BP668" s="199"/>
      <c r="BQ668" s="199"/>
      <c r="BR668" s="199"/>
    </row>
    <row r="669" spans="1:70" ht="30" hidden="1" customHeight="1" x14ac:dyDescent="0.2">
      <c r="A669" s="215"/>
      <c r="B669" s="213">
        <v>13</v>
      </c>
      <c r="C669" s="213">
        <f t="shared" si="998"/>
        <v>0</v>
      </c>
      <c r="D669" s="213" t="e">
        <f t="shared" si="999"/>
        <v>#N/A</v>
      </c>
      <c r="E669" s="215"/>
      <c r="F669" s="213">
        <v>13</v>
      </c>
      <c r="G669" s="218" t="e">
        <f t="shared" ca="1" si="1000"/>
        <v>#REF!</v>
      </c>
      <c r="H669" s="213" t="e">
        <f>ADDRESS(77,#REF!,1,1)</f>
        <v>#REF!</v>
      </c>
      <c r="K669" s="199"/>
      <c r="L669" s="199"/>
      <c r="M669" s="199"/>
      <c r="N669" s="199"/>
      <c r="O669" s="199"/>
      <c r="P669" s="199"/>
      <c r="Q669" s="199"/>
      <c r="R669" s="199"/>
      <c r="S669" s="199"/>
      <c r="T669" s="199"/>
      <c r="U669" s="199"/>
      <c r="V669" s="199"/>
      <c r="W669" s="199"/>
      <c r="X669" s="199"/>
      <c r="Y669" s="199"/>
      <c r="Z669" s="199"/>
      <c r="AA669" s="199"/>
      <c r="AB669" s="199"/>
      <c r="AC669" s="199"/>
      <c r="AD669" s="199"/>
      <c r="AE669" s="199"/>
      <c r="AF669" s="199"/>
      <c r="AG669" s="199"/>
      <c r="AH669" s="199"/>
      <c r="AI669" s="199"/>
      <c r="AJ669" s="199"/>
      <c r="AK669" s="199"/>
      <c r="AL669" s="199"/>
      <c r="AM669" s="199"/>
      <c r="AN669" s="199"/>
      <c r="AO669" s="199"/>
      <c r="AP669" s="199"/>
      <c r="AQ669" s="199"/>
      <c r="AR669" s="199"/>
      <c r="AS669" s="199"/>
      <c r="AT669" s="199"/>
      <c r="AU669" s="199"/>
      <c r="AV669" s="199"/>
      <c r="AW669" s="199"/>
      <c r="AX669" s="199"/>
      <c r="BA669" s="199"/>
      <c r="BB669" s="199"/>
      <c r="BC669" s="199"/>
      <c r="BD669" s="199"/>
      <c r="BE669" s="199"/>
      <c r="BF669" s="199"/>
      <c r="BG669" s="199"/>
      <c r="BH669" s="199"/>
      <c r="BI669" s="199"/>
      <c r="BJ669" s="199"/>
      <c r="BK669" s="199"/>
      <c r="BL669" s="199"/>
      <c r="BM669" s="199"/>
      <c r="BN669" s="199"/>
      <c r="BO669" s="199"/>
      <c r="BP669" s="199"/>
      <c r="BQ669" s="199"/>
      <c r="BR669" s="199"/>
    </row>
    <row r="670" spans="1:70" ht="30" hidden="1" customHeight="1" x14ac:dyDescent="0.2">
      <c r="A670" s="215"/>
      <c r="B670" s="213">
        <v>14</v>
      </c>
      <c r="C670" s="213">
        <f t="shared" si="998"/>
        <v>0</v>
      </c>
      <c r="D670" s="213" t="e">
        <f t="shared" si="999"/>
        <v>#N/A</v>
      </c>
      <c r="E670" s="215"/>
      <c r="F670" s="213">
        <v>14</v>
      </c>
      <c r="G670" s="218" t="e">
        <f t="shared" ca="1" si="1000"/>
        <v>#REF!</v>
      </c>
      <c r="H670" s="213" t="e">
        <f>ADDRESS(77,#REF!,1,1)</f>
        <v>#REF!</v>
      </c>
      <c r="K670" s="199"/>
      <c r="L670" s="199"/>
      <c r="M670" s="199"/>
      <c r="N670" s="199"/>
      <c r="O670" s="199"/>
      <c r="P670" s="199"/>
      <c r="Q670" s="199"/>
      <c r="R670" s="199"/>
      <c r="S670" s="199"/>
      <c r="T670" s="199"/>
      <c r="U670" s="199"/>
      <c r="V670" s="199"/>
      <c r="W670" s="199"/>
      <c r="X670" s="199"/>
      <c r="Y670" s="199"/>
      <c r="Z670" s="199"/>
      <c r="AA670" s="199"/>
      <c r="AB670" s="199"/>
      <c r="AC670" s="199"/>
      <c r="AD670" s="199"/>
      <c r="AE670" s="199"/>
      <c r="AF670" s="199"/>
      <c r="AG670" s="199"/>
      <c r="AH670" s="199"/>
      <c r="AI670" s="199"/>
      <c r="AJ670" s="199"/>
      <c r="AK670" s="199"/>
      <c r="AL670" s="199"/>
      <c r="AM670" s="199"/>
      <c r="AN670" s="199"/>
      <c r="AO670" s="199"/>
      <c r="AP670" s="199"/>
      <c r="AQ670" s="199"/>
      <c r="AR670" s="199"/>
      <c r="AS670" s="199"/>
      <c r="AT670" s="199"/>
      <c r="AU670" s="199"/>
      <c r="AV670" s="199"/>
      <c r="AW670" s="199"/>
      <c r="AX670" s="199"/>
      <c r="BA670" s="199"/>
      <c r="BB670" s="199"/>
      <c r="BC670" s="199"/>
      <c r="BD670" s="199"/>
      <c r="BE670" s="199"/>
      <c r="BF670" s="199"/>
      <c r="BG670" s="199"/>
      <c r="BH670" s="199"/>
      <c r="BI670" s="199"/>
      <c r="BJ670" s="199"/>
      <c r="BK670" s="199"/>
      <c r="BL670" s="199"/>
      <c r="BM670" s="199"/>
      <c r="BN670" s="199"/>
      <c r="BO670" s="199"/>
      <c r="BP670" s="199"/>
      <c r="BQ670" s="199"/>
      <c r="BR670" s="199"/>
    </row>
    <row r="671" spans="1:70" ht="30" hidden="1" customHeight="1" x14ac:dyDescent="0.2">
      <c r="A671" s="215"/>
      <c r="B671" s="213">
        <v>15</v>
      </c>
      <c r="C671" s="213">
        <f t="shared" si="998"/>
        <v>0</v>
      </c>
      <c r="D671" s="213" t="e">
        <f t="shared" si="999"/>
        <v>#N/A</v>
      </c>
      <c r="E671" s="215"/>
      <c r="F671" s="213">
        <v>15</v>
      </c>
      <c r="G671" s="218" t="e">
        <f t="shared" ca="1" si="1000"/>
        <v>#REF!</v>
      </c>
      <c r="H671" s="213" t="e">
        <f>ADDRESS(77,#REF!,1,1)</f>
        <v>#REF!</v>
      </c>
      <c r="K671" s="199"/>
      <c r="L671" s="199"/>
      <c r="M671" s="199"/>
      <c r="N671" s="199"/>
      <c r="O671" s="199"/>
      <c r="P671" s="199"/>
      <c r="Q671" s="199"/>
      <c r="R671" s="199"/>
      <c r="S671" s="199"/>
      <c r="T671" s="199"/>
      <c r="U671" s="199"/>
      <c r="V671" s="199"/>
      <c r="W671" s="199"/>
      <c r="X671" s="199"/>
      <c r="Y671" s="199"/>
      <c r="Z671" s="199"/>
      <c r="AA671" s="199"/>
      <c r="AB671" s="199"/>
      <c r="AC671" s="199"/>
      <c r="AD671" s="199"/>
      <c r="AE671" s="199"/>
      <c r="AF671" s="199"/>
      <c r="AG671" s="199"/>
      <c r="AH671" s="199"/>
      <c r="AI671" s="199"/>
      <c r="AJ671" s="199"/>
      <c r="AK671" s="199"/>
      <c r="AL671" s="199"/>
      <c r="AM671" s="199"/>
      <c r="AN671" s="199"/>
      <c r="AO671" s="199"/>
      <c r="AP671" s="199"/>
      <c r="AQ671" s="199"/>
      <c r="AR671" s="199"/>
      <c r="AS671" s="199"/>
      <c r="AT671" s="199"/>
      <c r="AU671" s="199"/>
      <c r="AV671" s="199"/>
      <c r="AW671" s="199"/>
      <c r="AX671" s="199"/>
      <c r="BA671" s="199"/>
      <c r="BB671" s="199"/>
      <c r="BC671" s="199"/>
      <c r="BD671" s="199"/>
      <c r="BE671" s="199"/>
      <c r="BF671" s="199"/>
      <c r="BG671" s="199"/>
      <c r="BH671" s="199"/>
      <c r="BI671" s="199"/>
      <c r="BJ671" s="199"/>
      <c r="BK671" s="199"/>
      <c r="BL671" s="199"/>
      <c r="BM671" s="199"/>
      <c r="BN671" s="199"/>
      <c r="BO671" s="199"/>
      <c r="BP671" s="199"/>
      <c r="BQ671" s="199"/>
      <c r="BR671" s="199"/>
    </row>
    <row r="672" spans="1:70" ht="30" hidden="1" customHeight="1" x14ac:dyDescent="0.2">
      <c r="A672" s="215"/>
      <c r="B672" s="213">
        <v>16</v>
      </c>
      <c r="C672" s="213">
        <f t="shared" si="998"/>
        <v>0</v>
      </c>
      <c r="D672" s="213" t="e">
        <f t="shared" si="999"/>
        <v>#N/A</v>
      </c>
      <c r="E672" s="215"/>
      <c r="F672" s="213">
        <v>16</v>
      </c>
      <c r="G672" s="218" t="e">
        <f t="shared" ca="1" si="1000"/>
        <v>#REF!</v>
      </c>
      <c r="H672" s="213" t="e">
        <f>ADDRESS(77,#REF!,1,1)</f>
        <v>#REF!</v>
      </c>
      <c r="K672" s="199"/>
      <c r="L672" s="199"/>
      <c r="M672" s="199"/>
      <c r="N672" s="199"/>
      <c r="O672" s="199"/>
      <c r="P672" s="199"/>
      <c r="Q672" s="199"/>
      <c r="R672" s="199"/>
      <c r="S672" s="199"/>
      <c r="T672" s="199"/>
      <c r="U672" s="199"/>
      <c r="V672" s="199"/>
      <c r="W672" s="199"/>
      <c r="X672" s="199"/>
      <c r="Y672" s="199"/>
      <c r="Z672" s="199"/>
      <c r="AA672" s="199"/>
      <c r="AB672" s="199"/>
      <c r="AC672" s="199"/>
      <c r="AD672" s="199"/>
      <c r="AE672" s="199"/>
      <c r="AF672" s="199"/>
      <c r="AG672" s="199"/>
      <c r="AH672" s="199"/>
      <c r="AI672" s="199"/>
      <c r="AJ672" s="199"/>
      <c r="AK672" s="199"/>
      <c r="AL672" s="199"/>
      <c r="AM672" s="199"/>
      <c r="AN672" s="199"/>
      <c r="AO672" s="199"/>
      <c r="AP672" s="199"/>
      <c r="AQ672" s="199"/>
      <c r="AR672" s="199"/>
      <c r="AS672" s="199"/>
      <c r="AT672" s="199"/>
      <c r="AU672" s="199"/>
      <c r="AV672" s="199"/>
      <c r="AW672" s="199"/>
      <c r="AX672" s="199"/>
      <c r="BA672" s="199"/>
      <c r="BB672" s="199"/>
      <c r="BC672" s="199"/>
      <c r="BD672" s="199"/>
      <c r="BE672" s="199"/>
      <c r="BF672" s="199"/>
      <c r="BG672" s="199"/>
      <c r="BH672" s="199"/>
      <c r="BI672" s="199"/>
      <c r="BJ672" s="199"/>
      <c r="BK672" s="199"/>
      <c r="BL672" s="199"/>
      <c r="BM672" s="199"/>
      <c r="BN672" s="199"/>
      <c r="BO672" s="199"/>
      <c r="BP672" s="199"/>
      <c r="BQ672" s="199"/>
      <c r="BR672" s="199"/>
    </row>
    <row r="673" spans="1:70" ht="30" hidden="1" customHeight="1" x14ac:dyDescent="0.2">
      <c r="A673" s="215"/>
      <c r="B673" s="213">
        <v>17</v>
      </c>
      <c r="C673" s="213">
        <f t="shared" si="998"/>
        <v>0</v>
      </c>
      <c r="D673" s="213" t="e">
        <f t="shared" si="999"/>
        <v>#N/A</v>
      </c>
      <c r="E673" s="215"/>
      <c r="F673" s="213">
        <v>17</v>
      </c>
      <c r="G673" s="218" t="e">
        <f t="shared" ca="1" si="1000"/>
        <v>#REF!</v>
      </c>
      <c r="H673" s="213" t="e">
        <f>ADDRESS(77,#REF!,1,1)</f>
        <v>#REF!</v>
      </c>
      <c r="K673" s="199"/>
      <c r="L673" s="199"/>
      <c r="M673" s="199"/>
      <c r="N673" s="199"/>
      <c r="O673" s="199"/>
      <c r="P673" s="199"/>
      <c r="Q673" s="199"/>
      <c r="R673" s="199"/>
      <c r="S673" s="199"/>
      <c r="T673" s="199"/>
      <c r="U673" s="199"/>
      <c r="V673" s="199"/>
      <c r="W673" s="199"/>
      <c r="X673" s="199"/>
      <c r="Y673" s="199"/>
      <c r="Z673" s="199"/>
      <c r="AA673" s="199"/>
      <c r="AB673" s="199"/>
      <c r="AC673" s="199"/>
      <c r="AD673" s="199"/>
      <c r="AE673" s="199"/>
      <c r="AF673" s="199"/>
      <c r="AG673" s="199"/>
      <c r="AH673" s="199"/>
      <c r="AI673" s="199"/>
      <c r="AJ673" s="199"/>
      <c r="AK673" s="199"/>
      <c r="AL673" s="199"/>
      <c r="AM673" s="199"/>
      <c r="AN673" s="199"/>
      <c r="AO673" s="199"/>
      <c r="AP673" s="199"/>
      <c r="AQ673" s="199"/>
      <c r="AR673" s="199"/>
      <c r="AS673" s="199"/>
      <c r="AT673" s="199"/>
      <c r="AU673" s="199"/>
      <c r="AV673" s="199"/>
      <c r="AW673" s="199"/>
      <c r="AX673" s="199"/>
      <c r="BA673" s="199"/>
      <c r="BB673" s="199"/>
      <c r="BC673" s="199"/>
      <c r="BD673" s="199"/>
      <c r="BE673" s="199"/>
      <c r="BF673" s="199"/>
      <c r="BG673" s="199"/>
      <c r="BH673" s="199"/>
      <c r="BI673" s="199"/>
      <c r="BJ673" s="199"/>
      <c r="BK673" s="199"/>
      <c r="BL673" s="199"/>
      <c r="BM673" s="199"/>
      <c r="BN673" s="199"/>
      <c r="BO673" s="199"/>
      <c r="BP673" s="199"/>
      <c r="BQ673" s="199"/>
      <c r="BR673" s="199"/>
    </row>
    <row r="674" spans="1:70" ht="30" hidden="1" customHeight="1" x14ac:dyDescent="0.2">
      <c r="A674" s="215"/>
      <c r="B674" s="213">
        <v>18</v>
      </c>
      <c r="C674" s="213">
        <f t="shared" si="998"/>
        <v>0</v>
      </c>
      <c r="D674" s="213" t="e">
        <f t="shared" si="999"/>
        <v>#N/A</v>
      </c>
      <c r="E674" s="215"/>
      <c r="F674" s="213">
        <v>18</v>
      </c>
      <c r="G674" s="218" t="e">
        <f t="shared" ca="1" si="1000"/>
        <v>#REF!</v>
      </c>
      <c r="H674" s="213" t="e">
        <f>ADDRESS(77,#REF!,1,1)</f>
        <v>#REF!</v>
      </c>
      <c r="K674" s="199"/>
      <c r="L674" s="199"/>
      <c r="M674" s="199"/>
      <c r="N674" s="199"/>
      <c r="O674" s="199"/>
      <c r="P674" s="199"/>
      <c r="Q674" s="199"/>
      <c r="R674" s="199"/>
      <c r="S674" s="199"/>
      <c r="T674" s="199"/>
      <c r="U674" s="199"/>
      <c r="V674" s="199"/>
      <c r="W674" s="199"/>
      <c r="X674" s="199"/>
      <c r="Y674" s="199"/>
      <c r="Z674" s="199"/>
      <c r="AA674" s="199"/>
      <c r="AB674" s="199"/>
      <c r="AC674" s="199"/>
      <c r="AD674" s="199"/>
      <c r="AE674" s="199"/>
      <c r="AF674" s="199"/>
      <c r="AG674" s="199"/>
      <c r="AH674" s="199"/>
      <c r="AI674" s="199"/>
      <c r="AJ674" s="199"/>
      <c r="AK674" s="199"/>
      <c r="AL674" s="199"/>
      <c r="AM674" s="199"/>
      <c r="AN674" s="199"/>
      <c r="AO674" s="199"/>
      <c r="AP674" s="199"/>
      <c r="AQ674" s="199"/>
      <c r="AR674" s="199"/>
      <c r="AS674" s="199"/>
      <c r="AT674" s="199"/>
      <c r="AU674" s="199"/>
      <c r="AV674" s="199"/>
      <c r="AW674" s="199"/>
      <c r="AX674" s="199"/>
      <c r="BA674" s="199"/>
      <c r="BB674" s="199"/>
      <c r="BC674" s="199"/>
      <c r="BD674" s="199"/>
      <c r="BE674" s="199"/>
      <c r="BF674" s="199"/>
      <c r="BG674" s="199"/>
      <c r="BH674" s="199"/>
      <c r="BI674" s="199"/>
      <c r="BJ674" s="199"/>
      <c r="BK674" s="199"/>
      <c r="BL674" s="199"/>
      <c r="BM674" s="199"/>
      <c r="BN674" s="199"/>
      <c r="BO674" s="199"/>
      <c r="BP674" s="199"/>
      <c r="BQ674" s="199"/>
      <c r="BR674" s="199"/>
    </row>
    <row r="675" spans="1:70" ht="30" hidden="1" customHeight="1" x14ac:dyDescent="0.2">
      <c r="A675" s="215"/>
      <c r="B675" s="213">
        <v>19</v>
      </c>
      <c r="C675" s="213">
        <f t="shared" si="998"/>
        <v>0</v>
      </c>
      <c r="D675" s="213" t="e">
        <f t="shared" si="999"/>
        <v>#N/A</v>
      </c>
      <c r="E675" s="215"/>
      <c r="F675" s="213">
        <v>19</v>
      </c>
      <c r="G675" s="218" t="e">
        <f t="shared" ca="1" si="1000"/>
        <v>#REF!</v>
      </c>
      <c r="H675" s="213" t="e">
        <f>ADDRESS(77,#REF!,1,1)</f>
        <v>#REF!</v>
      </c>
      <c r="K675" s="199"/>
      <c r="L675" s="199"/>
      <c r="M675" s="199"/>
      <c r="N675" s="199"/>
      <c r="O675" s="199"/>
      <c r="P675" s="199"/>
      <c r="Q675" s="199"/>
      <c r="R675" s="199"/>
      <c r="S675" s="199"/>
      <c r="T675" s="199"/>
      <c r="U675" s="199"/>
      <c r="V675" s="199"/>
      <c r="W675" s="199"/>
      <c r="X675" s="199"/>
      <c r="Y675" s="199"/>
      <c r="Z675" s="199"/>
      <c r="AA675" s="199"/>
      <c r="AB675" s="199"/>
      <c r="AC675" s="199"/>
      <c r="AD675" s="199"/>
      <c r="AE675" s="199"/>
      <c r="AF675" s="199"/>
      <c r="AG675" s="199"/>
      <c r="AH675" s="199"/>
      <c r="AI675" s="199"/>
      <c r="AJ675" s="199"/>
      <c r="AK675" s="199"/>
      <c r="AL675" s="199"/>
      <c r="AM675" s="199"/>
      <c r="AN675" s="199"/>
      <c r="AO675" s="199"/>
      <c r="AP675" s="199"/>
      <c r="AQ675" s="199"/>
      <c r="AR675" s="199"/>
      <c r="AS675" s="199"/>
      <c r="AT675" s="199"/>
      <c r="AU675" s="199"/>
      <c r="AV675" s="199"/>
      <c r="AW675" s="199"/>
      <c r="AX675" s="199"/>
      <c r="BA675" s="199"/>
      <c r="BB675" s="199"/>
      <c r="BC675" s="199"/>
      <c r="BD675" s="199"/>
      <c r="BE675" s="199"/>
      <c r="BF675" s="199"/>
      <c r="BG675" s="199"/>
      <c r="BH675" s="199"/>
      <c r="BI675" s="199"/>
      <c r="BJ675" s="199"/>
      <c r="BK675" s="199"/>
      <c r="BL675" s="199"/>
      <c r="BM675" s="199"/>
      <c r="BN675" s="199"/>
      <c r="BO675" s="199"/>
      <c r="BP675" s="199"/>
      <c r="BQ675" s="199"/>
      <c r="BR675" s="199"/>
    </row>
    <row r="676" spans="1:70" ht="30" hidden="1" customHeight="1" x14ac:dyDescent="0.2">
      <c r="A676" s="215"/>
      <c r="B676" s="213">
        <v>20</v>
      </c>
      <c r="C676" s="213">
        <f t="shared" si="998"/>
        <v>0</v>
      </c>
      <c r="D676" s="213" t="e">
        <f t="shared" si="999"/>
        <v>#N/A</v>
      </c>
      <c r="E676" s="215"/>
      <c r="F676" s="213">
        <v>20</v>
      </c>
      <c r="G676" s="218" t="e">
        <f t="shared" ca="1" si="1000"/>
        <v>#REF!</v>
      </c>
      <c r="H676" s="213" t="e">
        <f>ADDRESS(77,#REF!,1,1)</f>
        <v>#REF!</v>
      </c>
      <c r="K676" s="199"/>
      <c r="L676" s="199"/>
      <c r="M676" s="199"/>
      <c r="N676" s="199"/>
      <c r="O676" s="199"/>
      <c r="P676" s="199"/>
      <c r="Q676" s="199"/>
      <c r="R676" s="199"/>
      <c r="S676" s="199"/>
      <c r="T676" s="199"/>
      <c r="U676" s="199"/>
      <c r="V676" s="199"/>
      <c r="W676" s="199"/>
      <c r="X676" s="199"/>
      <c r="Y676" s="199"/>
      <c r="Z676" s="199"/>
      <c r="AA676" s="199"/>
      <c r="AB676" s="199"/>
      <c r="AC676" s="199"/>
      <c r="AD676" s="199"/>
      <c r="AE676" s="199"/>
      <c r="AF676" s="199"/>
      <c r="AG676" s="199"/>
      <c r="AH676" s="199"/>
      <c r="AI676" s="199"/>
      <c r="AJ676" s="199"/>
      <c r="AK676" s="199"/>
      <c r="AL676" s="199"/>
      <c r="AM676" s="199"/>
      <c r="AN676" s="199"/>
      <c r="AO676" s="199"/>
      <c r="AP676" s="199"/>
      <c r="AQ676" s="199"/>
      <c r="AR676" s="199"/>
      <c r="AS676" s="199"/>
      <c r="AT676" s="199"/>
      <c r="AU676" s="199"/>
      <c r="AV676" s="199"/>
      <c r="AW676" s="199"/>
      <c r="AX676" s="199"/>
      <c r="BA676" s="199"/>
      <c r="BB676" s="199"/>
      <c r="BC676" s="199"/>
      <c r="BD676" s="199"/>
      <c r="BE676" s="199"/>
      <c r="BF676" s="199"/>
      <c r="BG676" s="199"/>
      <c r="BH676" s="199"/>
      <c r="BI676" s="199"/>
      <c r="BJ676" s="199"/>
      <c r="BK676" s="199"/>
      <c r="BL676" s="199"/>
      <c r="BM676" s="199"/>
      <c r="BN676" s="199"/>
      <c r="BO676" s="199"/>
      <c r="BP676" s="199"/>
      <c r="BQ676" s="199"/>
      <c r="BR676" s="199"/>
    </row>
    <row r="677" spans="1:70" ht="30" hidden="1" customHeight="1" x14ac:dyDescent="0.2">
      <c r="A677" s="215"/>
      <c r="B677" s="213">
        <v>21</v>
      </c>
      <c r="C677" s="213">
        <f t="shared" si="998"/>
        <v>0</v>
      </c>
      <c r="D677" s="213" t="e">
        <f t="shared" si="999"/>
        <v>#N/A</v>
      </c>
      <c r="E677" s="215"/>
      <c r="F677" s="213">
        <v>21</v>
      </c>
      <c r="G677" s="218" t="e">
        <f t="shared" ca="1" si="1000"/>
        <v>#REF!</v>
      </c>
      <c r="H677" s="213" t="e">
        <f>ADDRESS(77,#REF!,1,1)</f>
        <v>#REF!</v>
      </c>
      <c r="K677" s="199"/>
      <c r="L677" s="199"/>
      <c r="M677" s="199"/>
      <c r="N677" s="199"/>
      <c r="O677" s="199"/>
      <c r="P677" s="199"/>
      <c r="Q677" s="199"/>
      <c r="R677" s="199"/>
      <c r="S677" s="199"/>
      <c r="T677" s="199"/>
      <c r="U677" s="199"/>
      <c r="V677" s="199"/>
      <c r="W677" s="199"/>
      <c r="X677" s="199"/>
      <c r="Y677" s="199"/>
      <c r="Z677" s="199"/>
      <c r="AA677" s="199"/>
      <c r="AB677" s="199"/>
      <c r="AC677" s="199"/>
      <c r="AD677" s="199"/>
      <c r="AE677" s="199"/>
      <c r="AF677" s="199"/>
      <c r="AG677" s="199"/>
      <c r="AH677" s="199"/>
      <c r="AI677" s="199"/>
      <c r="AJ677" s="199"/>
      <c r="AK677" s="199"/>
      <c r="AL677" s="199"/>
      <c r="AM677" s="199"/>
      <c r="AN677" s="199"/>
      <c r="AO677" s="199"/>
      <c r="AP677" s="199"/>
      <c r="AQ677" s="199"/>
      <c r="AR677" s="199"/>
      <c r="AS677" s="199"/>
      <c r="AT677" s="199"/>
      <c r="AU677" s="199"/>
      <c r="AV677" s="199"/>
      <c r="AW677" s="199"/>
      <c r="AX677" s="199"/>
      <c r="BA677" s="199"/>
      <c r="BB677" s="199"/>
      <c r="BC677" s="199"/>
      <c r="BD677" s="199"/>
      <c r="BE677" s="199"/>
      <c r="BF677" s="199"/>
      <c r="BG677" s="199"/>
      <c r="BH677" s="199"/>
      <c r="BI677" s="199"/>
      <c r="BJ677" s="199"/>
      <c r="BK677" s="199"/>
      <c r="BL677" s="199"/>
      <c r="BM677" s="199"/>
      <c r="BN677" s="199"/>
      <c r="BO677" s="199"/>
      <c r="BP677" s="199"/>
      <c r="BQ677" s="199"/>
      <c r="BR677" s="199"/>
    </row>
    <row r="678" spans="1:70" ht="30" hidden="1" customHeight="1" x14ac:dyDescent="0.2">
      <c r="A678" s="215"/>
      <c r="B678" s="213">
        <v>22</v>
      </c>
      <c r="C678" s="213">
        <f t="shared" si="998"/>
        <v>0</v>
      </c>
      <c r="D678" s="213" t="e">
        <f t="shared" si="999"/>
        <v>#N/A</v>
      </c>
      <c r="E678" s="215"/>
      <c r="F678" s="213">
        <v>22</v>
      </c>
      <c r="G678" s="218" t="e">
        <f t="shared" ca="1" si="1000"/>
        <v>#REF!</v>
      </c>
      <c r="H678" s="218"/>
      <c r="I678" s="213" t="e">
        <f t="shared" ref="I678:I686" si="1001">ADDRESS(77,J678,1,1)</f>
        <v>#REF!</v>
      </c>
      <c r="J678" s="213" t="e">
        <f>#REF!+$G$654</f>
        <v>#REF!</v>
      </c>
      <c r="K678" s="199"/>
      <c r="L678" s="199"/>
      <c r="M678" s="199"/>
      <c r="N678" s="199"/>
      <c r="O678" s="199"/>
      <c r="P678" s="199"/>
      <c r="Q678" s="199"/>
      <c r="R678" s="199"/>
      <c r="S678" s="199"/>
      <c r="T678" s="199"/>
      <c r="U678" s="199"/>
      <c r="V678" s="199"/>
      <c r="W678" s="199"/>
      <c r="X678" s="199"/>
      <c r="Y678" s="199"/>
      <c r="Z678" s="199"/>
      <c r="AA678" s="199"/>
      <c r="AB678" s="199"/>
      <c r="AC678" s="199"/>
      <c r="AD678" s="199"/>
      <c r="AE678" s="199"/>
      <c r="AF678" s="199"/>
      <c r="AG678" s="199"/>
      <c r="AH678" s="199"/>
      <c r="AI678" s="199"/>
      <c r="AJ678" s="199"/>
      <c r="AK678" s="199"/>
      <c r="AL678" s="199"/>
      <c r="AM678" s="199"/>
      <c r="AN678" s="199"/>
      <c r="AO678" s="199"/>
      <c r="AP678" s="199"/>
      <c r="AQ678" s="199"/>
      <c r="AR678" s="199"/>
      <c r="AS678" s="199"/>
      <c r="AT678" s="199"/>
      <c r="AU678" s="199"/>
      <c r="AV678" s="199"/>
      <c r="AW678" s="199"/>
      <c r="AX678" s="199"/>
      <c r="BA678" s="199"/>
      <c r="BB678" s="199"/>
      <c r="BC678" s="199"/>
      <c r="BD678" s="199"/>
      <c r="BE678" s="199"/>
      <c r="BF678" s="199"/>
      <c r="BG678" s="199"/>
      <c r="BH678" s="199"/>
      <c r="BI678" s="199"/>
      <c r="BJ678" s="199"/>
      <c r="BK678" s="199"/>
      <c r="BL678" s="199"/>
      <c r="BM678" s="199"/>
      <c r="BN678" s="199"/>
      <c r="BO678" s="199"/>
      <c r="BP678" s="199"/>
      <c r="BQ678" s="199"/>
      <c r="BR678" s="199"/>
    </row>
    <row r="679" spans="1:70" ht="30" hidden="1" customHeight="1" x14ac:dyDescent="0.2">
      <c r="A679" s="215"/>
      <c r="B679" s="213">
        <v>23</v>
      </c>
      <c r="C679" s="213">
        <f t="shared" si="998"/>
        <v>0</v>
      </c>
      <c r="D679" s="213" t="e">
        <f t="shared" si="999"/>
        <v>#N/A</v>
      </c>
      <c r="E679" s="215"/>
      <c r="F679" s="213">
        <v>23</v>
      </c>
      <c r="G679" s="218" t="e">
        <f t="shared" ca="1" si="1000"/>
        <v>#REF!</v>
      </c>
      <c r="H679" s="218"/>
      <c r="I679" s="213" t="e">
        <f t="shared" si="1001"/>
        <v>#REF!</v>
      </c>
      <c r="J679" s="213" t="e">
        <f t="shared" ref="J679:J686" si="1002">$J678+$G$654</f>
        <v>#REF!</v>
      </c>
      <c r="K679" s="199"/>
      <c r="L679" s="199"/>
      <c r="M679" s="199"/>
      <c r="N679" s="199"/>
      <c r="O679" s="199"/>
      <c r="P679" s="199"/>
      <c r="Q679" s="199"/>
      <c r="R679" s="199"/>
      <c r="S679" s="199"/>
      <c r="T679" s="199"/>
      <c r="U679" s="199"/>
      <c r="V679" s="199"/>
      <c r="W679" s="199"/>
      <c r="X679" s="199"/>
      <c r="Y679" s="199"/>
      <c r="Z679" s="199"/>
      <c r="AA679" s="199"/>
      <c r="AB679" s="199"/>
      <c r="AC679" s="199"/>
      <c r="AD679" s="199"/>
      <c r="AE679" s="199"/>
      <c r="AF679" s="199"/>
      <c r="AG679" s="199"/>
      <c r="AH679" s="199"/>
      <c r="AI679" s="199"/>
      <c r="AJ679" s="199"/>
      <c r="AK679" s="199"/>
      <c r="AL679" s="199"/>
      <c r="AM679" s="199"/>
      <c r="AN679" s="199"/>
      <c r="AO679" s="199"/>
      <c r="AP679" s="199"/>
      <c r="AQ679" s="199"/>
      <c r="AR679" s="199"/>
      <c r="AS679" s="199"/>
      <c r="AT679" s="199"/>
      <c r="AU679" s="199"/>
      <c r="AV679" s="199"/>
      <c r="AW679" s="199"/>
      <c r="AX679" s="199"/>
      <c r="BA679" s="199"/>
      <c r="BB679" s="199"/>
      <c r="BC679" s="199"/>
      <c r="BD679" s="199"/>
      <c r="BE679" s="199"/>
      <c r="BF679" s="199"/>
      <c r="BG679" s="199"/>
      <c r="BH679" s="199"/>
      <c r="BI679" s="199"/>
      <c r="BJ679" s="199"/>
      <c r="BK679" s="199"/>
      <c r="BL679" s="199"/>
      <c r="BM679" s="199"/>
      <c r="BN679" s="199"/>
      <c r="BO679" s="199"/>
      <c r="BP679" s="199"/>
      <c r="BQ679" s="199"/>
      <c r="BR679" s="199"/>
    </row>
    <row r="680" spans="1:70" ht="30" hidden="1" customHeight="1" x14ac:dyDescent="0.2">
      <c r="A680" s="215"/>
      <c r="B680" s="213">
        <v>24</v>
      </c>
      <c r="C680" s="213">
        <f t="shared" si="998"/>
        <v>0</v>
      </c>
      <c r="D680" s="213" t="e">
        <f t="shared" si="999"/>
        <v>#N/A</v>
      </c>
      <c r="E680" s="215"/>
      <c r="F680" s="213">
        <v>24</v>
      </c>
      <c r="G680" s="218" t="e">
        <f t="shared" ca="1" si="1000"/>
        <v>#REF!</v>
      </c>
      <c r="H680" s="218"/>
      <c r="I680" s="213" t="e">
        <f t="shared" si="1001"/>
        <v>#REF!</v>
      </c>
      <c r="J680" s="213" t="e">
        <f t="shared" si="1002"/>
        <v>#REF!</v>
      </c>
      <c r="K680" s="199"/>
      <c r="L680" s="199"/>
      <c r="M680" s="199"/>
      <c r="N680" s="199"/>
      <c r="O680" s="199"/>
      <c r="P680" s="199"/>
      <c r="Q680" s="199"/>
      <c r="R680" s="199"/>
      <c r="S680" s="199"/>
      <c r="T680" s="199"/>
      <c r="U680" s="199"/>
      <c r="V680" s="199"/>
      <c r="W680" s="199"/>
      <c r="X680" s="199"/>
      <c r="Y680" s="199"/>
      <c r="Z680" s="199"/>
      <c r="AA680" s="199"/>
      <c r="AB680" s="199"/>
      <c r="AC680" s="199"/>
      <c r="AD680" s="199"/>
      <c r="AE680" s="199"/>
      <c r="AF680" s="199"/>
      <c r="AG680" s="199"/>
      <c r="AH680" s="199"/>
      <c r="AI680" s="199"/>
      <c r="AJ680" s="199"/>
      <c r="AK680" s="199"/>
      <c r="AL680" s="199"/>
      <c r="AM680" s="199"/>
      <c r="AN680" s="199"/>
      <c r="AO680" s="199"/>
      <c r="AP680" s="199"/>
      <c r="AQ680" s="199"/>
      <c r="AR680" s="199"/>
      <c r="AS680" s="199"/>
      <c r="AT680" s="199"/>
      <c r="AU680" s="199"/>
      <c r="AV680" s="199"/>
      <c r="AW680" s="199"/>
      <c r="AX680" s="199"/>
      <c r="BA680" s="199"/>
      <c r="BB680" s="199"/>
      <c r="BC680" s="199"/>
      <c r="BD680" s="199"/>
      <c r="BE680" s="199"/>
      <c r="BF680" s="199"/>
      <c r="BG680" s="199"/>
      <c r="BH680" s="199"/>
      <c r="BI680" s="199"/>
      <c r="BJ680" s="199"/>
      <c r="BK680" s="199"/>
      <c r="BL680" s="199"/>
      <c r="BM680" s="199"/>
      <c r="BN680" s="199"/>
      <c r="BO680" s="199"/>
      <c r="BP680" s="199"/>
      <c r="BQ680" s="199"/>
      <c r="BR680" s="199"/>
    </row>
    <row r="681" spans="1:70" ht="30" hidden="1" customHeight="1" x14ac:dyDescent="0.2">
      <c r="A681" s="215"/>
      <c r="B681" s="213">
        <v>25</v>
      </c>
      <c r="C681" s="213">
        <f t="shared" si="998"/>
        <v>0</v>
      </c>
      <c r="D681" s="213" t="e">
        <f t="shared" si="999"/>
        <v>#N/A</v>
      </c>
      <c r="E681" s="215"/>
      <c r="F681" s="213">
        <v>25</v>
      </c>
      <c r="G681" s="218" t="e">
        <f t="shared" ca="1" si="1000"/>
        <v>#REF!</v>
      </c>
      <c r="H681" s="218"/>
      <c r="I681" s="213" t="e">
        <f t="shared" si="1001"/>
        <v>#REF!</v>
      </c>
      <c r="J681" s="213" t="e">
        <f t="shared" si="1002"/>
        <v>#REF!</v>
      </c>
      <c r="K681" s="199"/>
      <c r="L681" s="199"/>
      <c r="M681" s="199"/>
      <c r="N681" s="199"/>
      <c r="O681" s="199"/>
      <c r="P681" s="199"/>
      <c r="Q681" s="199"/>
      <c r="R681" s="199"/>
      <c r="S681" s="199"/>
      <c r="T681" s="199"/>
      <c r="U681" s="199"/>
      <c r="V681" s="199"/>
      <c r="W681" s="199"/>
      <c r="X681" s="199"/>
      <c r="Y681" s="199"/>
      <c r="Z681" s="199"/>
      <c r="AA681" s="199"/>
      <c r="AB681" s="199"/>
      <c r="AC681" s="199"/>
      <c r="AD681" s="199"/>
      <c r="AE681" s="199"/>
      <c r="AF681" s="199"/>
      <c r="AG681" s="199"/>
      <c r="AH681" s="199"/>
      <c r="AI681" s="199"/>
      <c r="AJ681" s="199"/>
      <c r="AK681" s="199"/>
      <c r="AL681" s="199"/>
      <c r="AM681" s="199"/>
      <c r="AN681" s="199"/>
      <c r="AO681" s="199"/>
      <c r="AP681" s="199"/>
      <c r="AQ681" s="199"/>
      <c r="AR681" s="199"/>
      <c r="AS681" s="199"/>
      <c r="AT681" s="199"/>
      <c r="AU681" s="199"/>
      <c r="AV681" s="199"/>
      <c r="AW681" s="199"/>
      <c r="AX681" s="199"/>
      <c r="BA681" s="199"/>
      <c r="BB681" s="199"/>
      <c r="BC681" s="199"/>
      <c r="BD681" s="199"/>
      <c r="BE681" s="199"/>
      <c r="BF681" s="199"/>
      <c r="BG681" s="199"/>
      <c r="BH681" s="199"/>
      <c r="BI681" s="199"/>
      <c r="BJ681" s="199"/>
      <c r="BK681" s="199"/>
      <c r="BL681" s="199"/>
      <c r="BM681" s="199"/>
      <c r="BN681" s="199"/>
      <c r="BO681" s="199"/>
      <c r="BP681" s="199"/>
      <c r="BQ681" s="199"/>
      <c r="BR681" s="199"/>
    </row>
    <row r="682" spans="1:70" ht="30" hidden="1" customHeight="1" x14ac:dyDescent="0.2">
      <c r="A682" s="215"/>
      <c r="B682" s="213">
        <v>26</v>
      </c>
      <c r="C682" s="213">
        <f t="shared" si="998"/>
        <v>0</v>
      </c>
      <c r="D682" s="213" t="e">
        <f t="shared" si="999"/>
        <v>#N/A</v>
      </c>
      <c r="E682" s="215"/>
      <c r="F682" s="213">
        <v>26</v>
      </c>
      <c r="G682" s="218" t="e">
        <f t="shared" ca="1" si="1000"/>
        <v>#REF!</v>
      </c>
      <c r="H682" s="218"/>
      <c r="I682" s="213" t="e">
        <f t="shared" si="1001"/>
        <v>#REF!</v>
      </c>
      <c r="J682" s="213" t="e">
        <f t="shared" si="1002"/>
        <v>#REF!</v>
      </c>
      <c r="K682" s="199"/>
      <c r="L682" s="199"/>
      <c r="M682" s="199"/>
      <c r="N682" s="199"/>
      <c r="O682" s="199"/>
      <c r="P682" s="199"/>
      <c r="Q682" s="199"/>
      <c r="R682" s="199"/>
      <c r="S682" s="199"/>
      <c r="T682" s="199"/>
      <c r="U682" s="199"/>
      <c r="V682" s="199"/>
      <c r="W682" s="199"/>
      <c r="X682" s="199"/>
      <c r="Y682" s="199"/>
      <c r="Z682" s="199"/>
      <c r="AA682" s="199"/>
      <c r="AB682" s="199"/>
      <c r="AC682" s="199"/>
      <c r="AD682" s="199"/>
      <c r="AE682" s="199"/>
      <c r="AF682" s="199"/>
      <c r="AG682" s="199"/>
      <c r="AH682" s="199"/>
      <c r="AI682" s="199"/>
      <c r="AJ682" s="199"/>
      <c r="AK682" s="199"/>
      <c r="AL682" s="199"/>
      <c r="AM682" s="199"/>
      <c r="AN682" s="199"/>
      <c r="AO682" s="199"/>
      <c r="AP682" s="199"/>
      <c r="AQ682" s="199"/>
      <c r="AR682" s="199"/>
      <c r="AS682" s="199"/>
      <c r="AT682" s="199"/>
      <c r="AU682" s="199"/>
      <c r="AV682" s="199"/>
      <c r="AW682" s="199"/>
      <c r="AX682" s="199"/>
      <c r="BA682" s="199"/>
      <c r="BB682" s="199"/>
      <c r="BC682" s="199"/>
      <c r="BD682" s="199"/>
      <c r="BE682" s="199"/>
      <c r="BF682" s="199"/>
      <c r="BG682" s="199"/>
      <c r="BH682" s="199"/>
      <c r="BI682" s="199"/>
      <c r="BJ682" s="199"/>
      <c r="BK682" s="199"/>
      <c r="BL682" s="199"/>
      <c r="BM682" s="199"/>
      <c r="BN682" s="199"/>
      <c r="BO682" s="199"/>
      <c r="BP682" s="199"/>
      <c r="BQ682" s="199"/>
      <c r="BR682" s="199"/>
    </row>
    <row r="683" spans="1:70" ht="30" hidden="1" customHeight="1" x14ac:dyDescent="0.2">
      <c r="A683" s="215"/>
      <c r="B683" s="213">
        <v>27</v>
      </c>
      <c r="C683" s="213">
        <f t="shared" si="998"/>
        <v>0</v>
      </c>
      <c r="D683" s="213" t="e">
        <f t="shared" si="999"/>
        <v>#N/A</v>
      </c>
      <c r="E683" s="215"/>
      <c r="F683" s="213">
        <v>27</v>
      </c>
      <c r="G683" s="218" t="e">
        <f t="shared" ca="1" si="1000"/>
        <v>#REF!</v>
      </c>
      <c r="H683" s="218"/>
      <c r="I683" s="213" t="e">
        <f t="shared" si="1001"/>
        <v>#REF!</v>
      </c>
      <c r="J683" s="213" t="e">
        <f t="shared" si="1002"/>
        <v>#REF!</v>
      </c>
      <c r="K683" s="199"/>
      <c r="L683" s="199"/>
      <c r="M683" s="199"/>
      <c r="N683" s="199"/>
      <c r="O683" s="199"/>
      <c r="P683" s="199"/>
      <c r="Q683" s="199"/>
      <c r="R683" s="199"/>
      <c r="S683" s="199"/>
      <c r="T683" s="199"/>
      <c r="U683" s="199"/>
      <c r="V683" s="199"/>
      <c r="W683" s="199"/>
      <c r="X683" s="199"/>
      <c r="Y683" s="199"/>
      <c r="Z683" s="199"/>
      <c r="AA683" s="199"/>
      <c r="AB683" s="199"/>
      <c r="AC683" s="199"/>
      <c r="AD683" s="199"/>
      <c r="AE683" s="199"/>
      <c r="AF683" s="199"/>
      <c r="AG683" s="199"/>
      <c r="AH683" s="199"/>
      <c r="AI683" s="199"/>
      <c r="AJ683" s="199"/>
      <c r="AK683" s="199"/>
      <c r="AL683" s="199"/>
      <c r="AM683" s="199"/>
      <c r="AN683" s="199"/>
      <c r="AO683" s="199"/>
      <c r="AP683" s="199"/>
      <c r="AQ683" s="199"/>
      <c r="AR683" s="199"/>
      <c r="AS683" s="199"/>
      <c r="AT683" s="199"/>
      <c r="AU683" s="199"/>
      <c r="AV683" s="199"/>
      <c r="AW683" s="199"/>
      <c r="AX683" s="199"/>
      <c r="BA683" s="199"/>
      <c r="BB683" s="199"/>
      <c r="BC683" s="199"/>
      <c r="BD683" s="199"/>
      <c r="BE683" s="199"/>
      <c r="BF683" s="199"/>
      <c r="BG683" s="199"/>
      <c r="BH683" s="199"/>
      <c r="BI683" s="199"/>
      <c r="BJ683" s="199"/>
      <c r="BK683" s="199"/>
      <c r="BL683" s="199"/>
      <c r="BM683" s="199"/>
      <c r="BN683" s="199"/>
      <c r="BO683" s="199"/>
      <c r="BP683" s="199"/>
      <c r="BQ683" s="199"/>
      <c r="BR683" s="199"/>
    </row>
    <row r="684" spans="1:70" ht="30" hidden="1" customHeight="1" x14ac:dyDescent="0.2">
      <c r="A684" s="215"/>
      <c r="B684" s="213">
        <v>28</v>
      </c>
      <c r="C684" s="213">
        <f t="shared" si="998"/>
        <v>0</v>
      </c>
      <c r="D684" s="213" t="e">
        <f t="shared" si="999"/>
        <v>#N/A</v>
      </c>
      <c r="E684" s="215"/>
      <c r="F684" s="213">
        <v>28</v>
      </c>
      <c r="G684" s="218" t="e">
        <f t="shared" ca="1" si="1000"/>
        <v>#REF!</v>
      </c>
      <c r="H684" s="218"/>
      <c r="I684" s="213" t="e">
        <f t="shared" si="1001"/>
        <v>#REF!</v>
      </c>
      <c r="J684" s="213" t="e">
        <f t="shared" si="1002"/>
        <v>#REF!</v>
      </c>
      <c r="K684" s="199"/>
      <c r="L684" s="199"/>
      <c r="M684" s="199"/>
      <c r="N684" s="199"/>
      <c r="O684" s="199"/>
      <c r="P684" s="199"/>
      <c r="Q684" s="199"/>
      <c r="R684" s="199"/>
      <c r="S684" s="199"/>
      <c r="T684" s="199"/>
      <c r="U684" s="199"/>
      <c r="V684" s="199"/>
      <c r="W684" s="199"/>
      <c r="X684" s="199"/>
      <c r="Y684" s="199"/>
      <c r="Z684" s="199"/>
      <c r="AA684" s="199"/>
      <c r="AB684" s="199"/>
      <c r="AC684" s="199"/>
      <c r="AD684" s="199"/>
      <c r="AE684" s="199"/>
      <c r="AF684" s="199"/>
      <c r="AG684" s="199"/>
      <c r="AH684" s="199"/>
      <c r="AI684" s="199"/>
      <c r="AJ684" s="199"/>
      <c r="AK684" s="199"/>
      <c r="AL684" s="199"/>
      <c r="AM684" s="199"/>
      <c r="AN684" s="199"/>
      <c r="AO684" s="199"/>
      <c r="AP684" s="199"/>
      <c r="AQ684" s="199"/>
      <c r="AR684" s="199"/>
      <c r="AS684" s="199"/>
      <c r="AT684" s="199"/>
      <c r="AU684" s="199"/>
      <c r="AV684" s="199"/>
      <c r="AW684" s="199"/>
      <c r="AX684" s="199"/>
      <c r="BA684" s="199"/>
      <c r="BB684" s="199"/>
      <c r="BC684" s="199"/>
      <c r="BD684" s="199"/>
      <c r="BE684" s="199"/>
      <c r="BF684" s="199"/>
      <c r="BG684" s="199"/>
      <c r="BH684" s="199"/>
      <c r="BI684" s="199"/>
      <c r="BJ684" s="199"/>
      <c r="BK684" s="199"/>
      <c r="BL684" s="199"/>
      <c r="BM684" s="199"/>
      <c r="BN684" s="199"/>
      <c r="BO684" s="199"/>
      <c r="BP684" s="199"/>
      <c r="BQ684" s="199"/>
      <c r="BR684" s="199"/>
    </row>
    <row r="685" spans="1:70" ht="30" hidden="1" customHeight="1" x14ac:dyDescent="0.2">
      <c r="A685" s="215"/>
      <c r="B685" s="213">
        <v>29</v>
      </c>
      <c r="C685" s="213">
        <f t="shared" si="998"/>
        <v>0</v>
      </c>
      <c r="D685" s="213" t="e">
        <f t="shared" si="999"/>
        <v>#N/A</v>
      </c>
      <c r="E685" s="215"/>
      <c r="F685" s="213">
        <v>29</v>
      </c>
      <c r="G685" s="218" t="e">
        <f t="shared" ca="1" si="1000"/>
        <v>#REF!</v>
      </c>
      <c r="H685" s="218"/>
      <c r="I685" s="213" t="e">
        <f t="shared" si="1001"/>
        <v>#REF!</v>
      </c>
      <c r="J685" s="213" t="e">
        <f t="shared" si="1002"/>
        <v>#REF!</v>
      </c>
      <c r="K685" s="199"/>
      <c r="L685" s="199"/>
      <c r="M685" s="199"/>
      <c r="N685" s="199"/>
      <c r="O685" s="199"/>
      <c r="P685" s="199"/>
      <c r="Q685" s="199"/>
      <c r="R685" s="199"/>
      <c r="S685" s="199"/>
      <c r="T685" s="199"/>
      <c r="U685" s="199"/>
      <c r="V685" s="199"/>
      <c r="W685" s="199"/>
      <c r="X685" s="199"/>
      <c r="Y685" s="199"/>
      <c r="Z685" s="199"/>
      <c r="AA685" s="199"/>
      <c r="AB685" s="199"/>
      <c r="AC685" s="199"/>
      <c r="AD685" s="199"/>
      <c r="AE685" s="199"/>
      <c r="AF685" s="199"/>
      <c r="AG685" s="199"/>
      <c r="AH685" s="199"/>
      <c r="AI685" s="199"/>
      <c r="AJ685" s="199"/>
      <c r="AK685" s="199"/>
      <c r="AL685" s="199"/>
      <c r="AM685" s="199"/>
      <c r="AN685" s="199"/>
      <c r="AO685" s="199"/>
      <c r="AP685" s="199"/>
      <c r="AQ685" s="199"/>
      <c r="AR685" s="199"/>
      <c r="AS685" s="199"/>
      <c r="AT685" s="199"/>
      <c r="AU685" s="199"/>
      <c r="AV685" s="199"/>
      <c r="AW685" s="199"/>
      <c r="AX685" s="199"/>
      <c r="BA685" s="199"/>
      <c r="BB685" s="199"/>
      <c r="BC685" s="199"/>
      <c r="BD685" s="199"/>
      <c r="BE685" s="199"/>
      <c r="BF685" s="199"/>
      <c r="BG685" s="199"/>
      <c r="BH685" s="199"/>
      <c r="BI685" s="199"/>
      <c r="BJ685" s="199"/>
      <c r="BK685" s="199"/>
      <c r="BL685" s="199"/>
      <c r="BM685" s="199"/>
      <c r="BN685" s="199"/>
      <c r="BO685" s="199"/>
      <c r="BP685" s="199"/>
      <c r="BQ685" s="199"/>
      <c r="BR685" s="199"/>
    </row>
    <row r="686" spans="1:70" ht="30" hidden="1" customHeight="1" x14ac:dyDescent="0.2">
      <c r="A686" s="215"/>
      <c r="B686" s="213">
        <v>30</v>
      </c>
      <c r="C686" s="213">
        <f t="shared" si="998"/>
        <v>0</v>
      </c>
      <c r="D686" s="213" t="e">
        <f t="shared" si="999"/>
        <v>#N/A</v>
      </c>
      <c r="E686" s="215"/>
      <c r="F686" s="213">
        <v>30</v>
      </c>
      <c r="G686" s="218" t="e">
        <f t="shared" ca="1" si="1000"/>
        <v>#REF!</v>
      </c>
      <c r="H686" s="218"/>
      <c r="I686" s="213" t="e">
        <f t="shared" si="1001"/>
        <v>#REF!</v>
      </c>
      <c r="J686" s="213" t="e">
        <f t="shared" si="1002"/>
        <v>#REF!</v>
      </c>
      <c r="K686" s="199"/>
      <c r="L686" s="199"/>
      <c r="M686" s="199"/>
      <c r="N686" s="199"/>
      <c r="O686" s="199"/>
      <c r="P686" s="199"/>
      <c r="Q686" s="199"/>
      <c r="R686" s="199"/>
      <c r="S686" s="199"/>
      <c r="T686" s="199"/>
      <c r="U686" s="199"/>
      <c r="V686" s="199"/>
      <c r="W686" s="199"/>
      <c r="X686" s="199"/>
      <c r="Y686" s="199"/>
      <c r="Z686" s="199"/>
      <c r="AA686" s="199"/>
      <c r="AB686" s="199"/>
      <c r="AC686" s="199"/>
      <c r="AD686" s="199"/>
      <c r="AE686" s="199"/>
      <c r="AF686" s="199"/>
      <c r="AG686" s="199"/>
      <c r="AH686" s="199"/>
      <c r="AI686" s="199"/>
      <c r="AJ686" s="199"/>
      <c r="AK686" s="199"/>
      <c r="AL686" s="199"/>
      <c r="AM686" s="199"/>
      <c r="AN686" s="199"/>
      <c r="AO686" s="199"/>
      <c r="AP686" s="199"/>
      <c r="AQ686" s="199"/>
      <c r="AR686" s="199"/>
      <c r="AS686" s="199"/>
      <c r="AT686" s="199"/>
      <c r="AU686" s="199"/>
      <c r="AV686" s="199"/>
      <c r="AW686" s="199"/>
      <c r="AX686" s="199"/>
      <c r="BA686" s="199"/>
      <c r="BB686" s="199"/>
      <c r="BC686" s="199"/>
      <c r="BD686" s="199"/>
      <c r="BE686" s="199"/>
      <c r="BF686" s="199"/>
      <c r="BG686" s="199"/>
      <c r="BH686" s="199"/>
      <c r="BI686" s="199"/>
      <c r="BJ686" s="199"/>
      <c r="BK686" s="199"/>
      <c r="BL686" s="199"/>
      <c r="BM686" s="199"/>
      <c r="BN686" s="199"/>
      <c r="BO686" s="199"/>
      <c r="BP686" s="199"/>
      <c r="BQ686" s="199"/>
      <c r="BR686" s="199"/>
    </row>
    <row r="687" spans="1:70" ht="12.75" customHeight="1" x14ac:dyDescent="0.2">
      <c r="A687" s="215"/>
      <c r="B687" s="199"/>
      <c r="C687" s="199"/>
      <c r="D687" s="199"/>
      <c r="E687" s="199"/>
      <c r="F687" s="199"/>
      <c r="G687" s="199"/>
      <c r="H687" s="199"/>
      <c r="I687" s="199"/>
      <c r="J687" s="199"/>
      <c r="K687" s="199"/>
      <c r="L687" s="199"/>
      <c r="M687" s="199"/>
      <c r="N687" s="199"/>
      <c r="O687" s="199"/>
      <c r="P687" s="199"/>
      <c r="Q687" s="199"/>
      <c r="R687" s="199"/>
      <c r="S687" s="199"/>
      <c r="T687" s="199"/>
      <c r="U687" s="199"/>
      <c r="V687" s="199"/>
      <c r="W687" s="199"/>
      <c r="X687" s="199"/>
      <c r="Y687" s="199"/>
      <c r="Z687" s="199"/>
      <c r="AA687" s="199"/>
      <c r="AB687" s="199"/>
      <c r="AC687" s="199"/>
      <c r="AD687" s="199"/>
      <c r="AE687" s="199"/>
      <c r="AF687" s="199"/>
      <c r="AG687" s="199"/>
      <c r="AH687" s="199"/>
      <c r="AI687" s="199"/>
      <c r="AJ687" s="199"/>
      <c r="AK687" s="199"/>
      <c r="AL687" s="199"/>
      <c r="AM687" s="199"/>
      <c r="AN687" s="199"/>
      <c r="AO687" s="199"/>
      <c r="AP687" s="199"/>
      <c r="AQ687" s="199"/>
      <c r="AR687" s="199"/>
      <c r="AS687" s="199"/>
      <c r="AT687" s="199"/>
      <c r="AU687" s="199"/>
      <c r="AV687" s="199"/>
      <c r="AW687" s="199"/>
      <c r="AX687" s="199"/>
      <c r="BA687" s="199"/>
      <c r="BB687" s="199"/>
      <c r="BC687" s="199"/>
      <c r="BD687" s="199"/>
      <c r="BE687" s="199"/>
      <c r="BF687" s="199"/>
      <c r="BG687" s="199"/>
      <c r="BH687" s="199"/>
      <c r="BI687" s="199"/>
      <c r="BJ687" s="199"/>
      <c r="BK687" s="199"/>
      <c r="BL687" s="199"/>
      <c r="BM687" s="199"/>
      <c r="BN687" s="199"/>
      <c r="BO687" s="199"/>
      <c r="BP687" s="199"/>
      <c r="BQ687" s="199"/>
      <c r="BR687" s="199"/>
    </row>
    <row r="688" spans="1:70" ht="12.75" customHeight="1" x14ac:dyDescent="0.2">
      <c r="A688" s="215"/>
      <c r="B688" s="199"/>
      <c r="C688" s="199"/>
      <c r="D688" s="199"/>
      <c r="E688" s="199"/>
      <c r="F688" s="199"/>
      <c r="G688" s="199"/>
      <c r="H688" s="199"/>
      <c r="I688" s="199"/>
      <c r="J688" s="199"/>
      <c r="K688" s="199"/>
      <c r="L688" s="199"/>
      <c r="M688" s="199"/>
      <c r="N688" s="199"/>
      <c r="O688" s="199"/>
      <c r="P688" s="199"/>
      <c r="Q688" s="199"/>
      <c r="R688" s="199"/>
      <c r="S688" s="199"/>
      <c r="T688" s="199"/>
      <c r="U688" s="199"/>
      <c r="V688" s="199"/>
      <c r="W688" s="199"/>
      <c r="X688" s="199"/>
      <c r="Y688" s="199"/>
      <c r="Z688" s="199"/>
      <c r="AA688" s="199"/>
      <c r="AB688" s="199"/>
      <c r="AC688" s="199"/>
      <c r="AD688" s="199"/>
      <c r="AE688" s="199"/>
      <c r="AF688" s="199"/>
      <c r="AG688" s="199"/>
      <c r="AH688" s="199"/>
      <c r="AI688" s="199"/>
      <c r="AJ688" s="199"/>
      <c r="AK688" s="199"/>
      <c r="AL688" s="199"/>
      <c r="AM688" s="199"/>
      <c r="AN688" s="199"/>
      <c r="AO688" s="199"/>
      <c r="AP688" s="199"/>
      <c r="AQ688" s="199"/>
      <c r="AR688" s="199"/>
      <c r="AS688" s="199"/>
      <c r="AT688" s="199"/>
      <c r="AU688" s="199"/>
      <c r="AV688" s="199"/>
      <c r="AW688" s="199"/>
      <c r="AX688" s="199"/>
      <c r="BA688" s="199"/>
      <c r="BB688" s="199"/>
      <c r="BC688" s="199"/>
      <c r="BD688" s="199"/>
      <c r="BE688" s="199"/>
      <c r="BF688" s="199"/>
      <c r="BG688" s="199"/>
      <c r="BH688" s="199"/>
      <c r="BI688" s="199"/>
      <c r="BJ688" s="199"/>
      <c r="BK688" s="199"/>
      <c r="BL688" s="199"/>
      <c r="BM688" s="199"/>
      <c r="BN688" s="199"/>
      <c r="BO688" s="199"/>
      <c r="BP688" s="199"/>
      <c r="BQ688" s="199"/>
      <c r="BR688" s="199"/>
    </row>
    <row r="689" spans="1:70" ht="12.75" customHeight="1" x14ac:dyDescent="0.2">
      <c r="A689" s="215"/>
      <c r="B689" s="199"/>
      <c r="C689" s="199"/>
      <c r="D689" s="199"/>
      <c r="E689" s="199"/>
      <c r="F689" s="199"/>
      <c r="G689" s="199"/>
      <c r="H689" s="199"/>
      <c r="I689" s="199"/>
      <c r="J689" s="199"/>
      <c r="K689" s="199"/>
      <c r="L689" s="199"/>
      <c r="M689" s="199"/>
      <c r="N689" s="199"/>
      <c r="O689" s="199"/>
      <c r="P689" s="199"/>
      <c r="Q689" s="199"/>
      <c r="R689" s="199"/>
      <c r="S689" s="199"/>
      <c r="T689" s="199"/>
      <c r="U689" s="199"/>
      <c r="V689" s="199"/>
      <c r="W689" s="199"/>
      <c r="X689" s="199"/>
      <c r="Y689" s="199"/>
      <c r="Z689" s="199"/>
      <c r="AA689" s="199"/>
      <c r="AB689" s="199"/>
      <c r="AC689" s="199"/>
      <c r="AD689" s="199"/>
      <c r="AE689" s="199"/>
      <c r="AF689" s="199"/>
      <c r="AG689" s="199"/>
      <c r="AH689" s="199"/>
      <c r="AI689" s="199"/>
      <c r="AJ689" s="199"/>
      <c r="AK689" s="199"/>
      <c r="AL689" s="199"/>
      <c r="AM689" s="199"/>
      <c r="AN689" s="199"/>
      <c r="AO689" s="199"/>
      <c r="AP689" s="199"/>
      <c r="AQ689" s="199"/>
      <c r="AR689" s="199"/>
      <c r="AS689" s="199"/>
      <c r="AT689" s="199"/>
      <c r="AU689" s="199"/>
      <c r="AV689" s="199"/>
      <c r="AW689" s="199"/>
      <c r="AX689" s="199"/>
      <c r="BA689" s="199"/>
      <c r="BB689" s="199"/>
      <c r="BC689" s="199"/>
      <c r="BD689" s="199"/>
      <c r="BE689" s="199"/>
      <c r="BF689" s="199"/>
      <c r="BG689" s="199"/>
      <c r="BH689" s="199"/>
      <c r="BI689" s="199"/>
      <c r="BJ689" s="199"/>
      <c r="BK689" s="199"/>
      <c r="BL689" s="199"/>
      <c r="BM689" s="199"/>
      <c r="BN689" s="199"/>
      <c r="BO689" s="199"/>
      <c r="BP689" s="199"/>
      <c r="BQ689" s="199"/>
      <c r="BR689" s="199"/>
    </row>
    <row r="690" spans="1:70" ht="12.75" customHeight="1" x14ac:dyDescent="0.2">
      <c r="A690" s="215"/>
      <c r="B690" s="199"/>
      <c r="C690" s="199"/>
      <c r="D690" s="199"/>
      <c r="E690" s="199"/>
      <c r="F690" s="1116" t="s">
        <v>123</v>
      </c>
      <c r="G690" s="1117"/>
      <c r="H690" s="316"/>
      <c r="I690" s="199"/>
      <c r="J690" s="199"/>
      <c r="K690" s="199"/>
      <c r="L690" s="199"/>
      <c r="M690" s="199"/>
      <c r="N690" s="199"/>
      <c r="O690" s="199"/>
      <c r="P690" s="199"/>
      <c r="Q690" s="199"/>
      <c r="R690" s="199"/>
      <c r="S690" s="199"/>
      <c r="T690" s="199"/>
      <c r="U690" s="199"/>
      <c r="V690" s="199"/>
      <c r="W690" s="199"/>
      <c r="X690" s="199"/>
      <c r="Y690" s="199"/>
      <c r="Z690" s="199"/>
      <c r="AA690" s="199"/>
      <c r="AB690" s="199"/>
      <c r="AC690" s="199"/>
      <c r="AD690" s="199"/>
      <c r="AE690" s="199"/>
      <c r="AF690" s="199"/>
      <c r="AG690" s="199"/>
      <c r="AH690" s="199"/>
      <c r="AI690" s="199"/>
      <c r="AJ690" s="199"/>
      <c r="AK690" s="199"/>
      <c r="AL690" s="199"/>
      <c r="AM690" s="199"/>
      <c r="AN690" s="199"/>
      <c r="AO690" s="199"/>
      <c r="AP690" s="199"/>
      <c r="AQ690" s="199"/>
      <c r="AR690" s="199"/>
      <c r="AS690" s="199"/>
      <c r="AT690" s="199"/>
      <c r="AU690" s="199"/>
      <c r="AV690" s="199"/>
      <c r="AW690" s="199"/>
      <c r="AX690" s="199"/>
      <c r="BA690" s="199"/>
      <c r="BB690" s="199"/>
      <c r="BC690" s="199"/>
      <c r="BD690" s="199"/>
      <c r="BE690" s="199"/>
      <c r="BF690" s="199"/>
      <c r="BG690" s="199"/>
      <c r="BH690" s="199"/>
      <c r="BI690" s="199"/>
      <c r="BJ690" s="199"/>
      <c r="BK690" s="199"/>
      <c r="BL690" s="199"/>
      <c r="BM690" s="199"/>
      <c r="BN690" s="199"/>
      <c r="BO690" s="199"/>
      <c r="BP690" s="199"/>
      <c r="BQ690" s="199"/>
      <c r="BR690" s="199"/>
    </row>
    <row r="691" spans="1:70" ht="12.75" customHeight="1" x14ac:dyDescent="0.2">
      <c r="A691" s="215"/>
      <c r="B691" s="199"/>
      <c r="C691" s="199"/>
      <c r="D691" s="199"/>
      <c r="E691" s="199"/>
      <c r="F691" s="213" t="s">
        <v>116</v>
      </c>
      <c r="G691" s="213" t="s">
        <v>124</v>
      </c>
      <c r="H691" s="306"/>
      <c r="I691" s="199"/>
      <c r="J691" s="199"/>
      <c r="K691" s="199"/>
      <c r="L691" s="199"/>
      <c r="M691" s="199"/>
      <c r="N691" s="199"/>
      <c r="O691" s="199"/>
      <c r="P691" s="199"/>
      <c r="Q691" s="199"/>
      <c r="R691" s="199"/>
      <c r="S691" s="199"/>
      <c r="T691" s="199"/>
      <c r="U691" s="199"/>
      <c r="V691" s="199"/>
      <c r="W691" s="199"/>
      <c r="X691" s="199"/>
      <c r="Y691" s="199"/>
      <c r="Z691" s="199"/>
      <c r="AA691" s="199"/>
      <c r="AB691" s="199"/>
      <c r="AC691" s="199"/>
      <c r="AD691" s="199"/>
      <c r="AE691" s="199"/>
      <c r="AF691" s="199"/>
      <c r="AG691" s="199"/>
      <c r="AH691" s="199"/>
      <c r="AI691" s="199"/>
      <c r="AJ691" s="199"/>
      <c r="AK691" s="199"/>
      <c r="AL691" s="199"/>
      <c r="AM691" s="199"/>
      <c r="AN691" s="199"/>
      <c r="AO691" s="199"/>
      <c r="AP691" s="199"/>
      <c r="AQ691" s="199"/>
      <c r="AR691" s="199"/>
      <c r="AS691" s="199"/>
      <c r="AT691" s="199"/>
      <c r="AU691" s="199"/>
      <c r="AV691" s="199"/>
      <c r="AW691" s="199"/>
      <c r="AX691" s="199"/>
      <c r="BA691" s="199"/>
      <c r="BB691" s="199"/>
      <c r="BC691" s="199"/>
      <c r="BD691" s="199"/>
      <c r="BE691" s="199"/>
      <c r="BF691" s="199"/>
      <c r="BG691" s="199"/>
      <c r="BH691" s="199"/>
      <c r="BI691" s="199"/>
      <c r="BJ691" s="199"/>
      <c r="BK691" s="199"/>
      <c r="BL691" s="199"/>
      <c r="BM691" s="199"/>
      <c r="BN691" s="199"/>
      <c r="BO691" s="199"/>
      <c r="BP691" s="199"/>
      <c r="BQ691" s="199"/>
      <c r="BR691" s="199"/>
    </row>
    <row r="692" spans="1:70" ht="12.75" customHeight="1" x14ac:dyDescent="0.2">
      <c r="A692" s="215"/>
      <c r="B692" s="199"/>
      <c r="C692" s="199"/>
      <c r="D692" s="199"/>
      <c r="E692" s="199"/>
      <c r="F692" s="219">
        <v>18</v>
      </c>
      <c r="G692" s="219">
        <v>20</v>
      </c>
      <c r="H692" s="318"/>
      <c r="I692" s="199"/>
      <c r="J692" s="199"/>
      <c r="K692" s="199"/>
      <c r="L692" s="199"/>
      <c r="M692" s="199"/>
      <c r="N692" s="199"/>
      <c r="O692" s="199"/>
      <c r="P692" s="199"/>
      <c r="Q692" s="199"/>
      <c r="R692" s="199"/>
      <c r="S692" s="199"/>
      <c r="T692" s="199"/>
      <c r="U692" s="199"/>
      <c r="V692" s="199"/>
      <c r="W692" s="199"/>
      <c r="X692" s="199"/>
      <c r="Y692" s="199"/>
      <c r="Z692" s="199"/>
      <c r="AA692" s="199"/>
      <c r="AB692" s="199"/>
      <c r="AC692" s="199"/>
      <c r="AD692" s="199"/>
      <c r="AE692" s="199"/>
      <c r="AF692" s="199"/>
      <c r="AG692" s="199"/>
      <c r="AH692" s="199"/>
      <c r="AI692" s="199"/>
      <c r="AJ692" s="199"/>
      <c r="AK692" s="199"/>
      <c r="AL692" s="199"/>
      <c r="AM692" s="199"/>
      <c r="AN692" s="199"/>
      <c r="AO692" s="199"/>
      <c r="AP692" s="199"/>
      <c r="AQ692" s="199"/>
      <c r="AR692" s="199"/>
      <c r="AS692" s="199"/>
      <c r="AT692" s="199"/>
      <c r="AU692" s="199"/>
      <c r="AV692" s="199"/>
      <c r="AW692" s="199"/>
      <c r="AX692" s="199"/>
      <c r="BA692" s="199"/>
      <c r="BB692" s="199"/>
      <c r="BC692" s="199"/>
      <c r="BD692" s="199"/>
      <c r="BE692" s="199"/>
      <c r="BF692" s="199"/>
      <c r="BG692" s="199"/>
      <c r="BH692" s="199"/>
      <c r="BI692" s="199"/>
      <c r="BJ692" s="199"/>
      <c r="BK692" s="199"/>
      <c r="BL692" s="199"/>
      <c r="BM692" s="199"/>
      <c r="BN692" s="199"/>
      <c r="BO692" s="199"/>
      <c r="BP692" s="199"/>
      <c r="BQ692" s="199"/>
      <c r="BR692" s="199"/>
    </row>
    <row r="693" spans="1:70" ht="12.75" customHeight="1" x14ac:dyDescent="0.2">
      <c r="A693" s="215"/>
      <c r="B693" s="199"/>
      <c r="C693" s="199"/>
      <c r="D693" s="199"/>
      <c r="E693" s="199"/>
      <c r="F693" s="199"/>
      <c r="G693" s="199"/>
      <c r="H693" s="199"/>
      <c r="I693" s="199"/>
      <c r="J693" s="199"/>
      <c r="K693" s="199"/>
      <c r="L693" s="199"/>
      <c r="M693" s="199"/>
      <c r="N693" s="199"/>
      <c r="O693" s="199"/>
      <c r="P693" s="199"/>
      <c r="Q693" s="199"/>
      <c r="R693" s="199"/>
      <c r="S693" s="199"/>
      <c r="T693" s="199"/>
      <c r="U693" s="199"/>
      <c r="V693" s="199"/>
      <c r="W693" s="199"/>
      <c r="X693" s="199"/>
      <c r="Y693" s="199"/>
      <c r="Z693" s="199"/>
      <c r="AA693" s="199"/>
      <c r="AB693" s="199"/>
      <c r="AC693" s="199"/>
      <c r="AD693" s="199"/>
      <c r="AE693" s="199"/>
      <c r="AF693" s="199"/>
      <c r="AG693" s="199"/>
      <c r="AH693" s="199"/>
      <c r="AI693" s="199"/>
      <c r="AJ693" s="199"/>
      <c r="AK693" s="199"/>
      <c r="AL693" s="199"/>
      <c r="AM693" s="199"/>
      <c r="AN693" s="199"/>
      <c r="AO693" s="199"/>
      <c r="AP693" s="199"/>
      <c r="AQ693" s="199"/>
      <c r="AR693" s="199"/>
      <c r="AS693" s="199"/>
      <c r="AT693" s="199"/>
      <c r="AU693" s="199"/>
      <c r="AV693" s="199"/>
      <c r="AW693" s="199"/>
      <c r="AX693" s="199"/>
      <c r="BA693" s="199"/>
      <c r="BB693" s="199"/>
      <c r="BC693" s="199"/>
      <c r="BD693" s="199"/>
      <c r="BE693" s="199"/>
      <c r="BF693" s="199"/>
      <c r="BG693" s="199"/>
      <c r="BH693" s="199"/>
      <c r="BI693" s="199"/>
      <c r="BJ693" s="199"/>
      <c r="BK693" s="199"/>
      <c r="BL693" s="199"/>
      <c r="BM693" s="199"/>
      <c r="BN693" s="199"/>
      <c r="BO693" s="199"/>
      <c r="BP693" s="199"/>
      <c r="BQ693" s="199"/>
      <c r="BR693" s="199"/>
    </row>
    <row r="694" spans="1:70" ht="12.75" customHeight="1" x14ac:dyDescent="0.2">
      <c r="A694" s="215"/>
      <c r="B694" s="199"/>
      <c r="C694" s="199"/>
      <c r="D694" s="199"/>
      <c r="E694" s="199"/>
      <c r="F694" s="216" t="s">
        <v>4</v>
      </c>
      <c r="G694" s="217" t="s">
        <v>125</v>
      </c>
      <c r="H694" s="317"/>
      <c r="I694" s="199"/>
      <c r="J694" s="199"/>
      <c r="K694" s="199"/>
      <c r="L694" s="199"/>
      <c r="M694" s="199"/>
      <c r="N694" s="199"/>
      <c r="O694" s="199"/>
      <c r="P694" s="199"/>
      <c r="Q694" s="199"/>
      <c r="R694" s="199"/>
      <c r="S694" s="199"/>
      <c r="T694" s="199"/>
      <c r="U694" s="199"/>
      <c r="V694" s="199"/>
      <c r="W694" s="199"/>
      <c r="X694" s="199"/>
      <c r="Y694" s="199"/>
      <c r="Z694" s="199"/>
      <c r="AA694" s="199"/>
      <c r="AB694" s="199"/>
      <c r="AC694" s="199"/>
      <c r="AD694" s="199"/>
      <c r="AE694" s="199"/>
      <c r="AF694" s="199"/>
      <c r="AG694" s="199"/>
      <c r="AH694" s="199"/>
      <c r="AI694" s="199"/>
      <c r="AJ694" s="199"/>
      <c r="AK694" s="199"/>
      <c r="AL694" s="199"/>
      <c r="AM694" s="199"/>
      <c r="AN694" s="199"/>
      <c r="AO694" s="199"/>
      <c r="AP694" s="199"/>
      <c r="AQ694" s="199"/>
      <c r="AR694" s="199"/>
      <c r="AS694" s="199"/>
      <c r="AT694" s="199"/>
      <c r="AU694" s="199"/>
      <c r="AV694" s="199"/>
      <c r="AW694" s="199"/>
      <c r="AX694" s="199"/>
      <c r="BA694" s="199"/>
      <c r="BB694" s="199"/>
      <c r="BC694" s="199"/>
      <c r="BD694" s="199"/>
      <c r="BE694" s="199"/>
      <c r="BF694" s="199"/>
      <c r="BG694" s="199"/>
      <c r="BH694" s="199"/>
      <c r="BI694" s="199"/>
      <c r="BJ694" s="199"/>
      <c r="BK694" s="199"/>
      <c r="BL694" s="199"/>
      <c r="BM694" s="199"/>
      <c r="BN694" s="199"/>
      <c r="BO694" s="199"/>
      <c r="BP694" s="199"/>
      <c r="BQ694" s="199"/>
      <c r="BR694" s="199"/>
    </row>
    <row r="695" spans="1:70" ht="12.75" customHeight="1" x14ac:dyDescent="0.2">
      <c r="A695" s="215"/>
      <c r="B695" s="199"/>
      <c r="C695" s="199"/>
      <c r="D695" s="199"/>
      <c r="E695" s="199"/>
      <c r="F695" s="213">
        <v>1</v>
      </c>
      <c r="G695" s="220" t="e">
        <f t="shared" ref="G695:G715" ca="1" si="1003">INDIRECT(H695,TRUE)</f>
        <v>#REF!</v>
      </c>
      <c r="H695" s="213" t="e">
        <f>ADDRESS(1549,#REF!,1,1)</f>
        <v>#REF!</v>
      </c>
      <c r="K695" s="199"/>
      <c r="L695" s="199"/>
      <c r="M695" s="199"/>
      <c r="N695" s="199"/>
      <c r="O695" s="199"/>
      <c r="P695" s="199"/>
      <c r="Q695" s="199"/>
      <c r="R695" s="199"/>
      <c r="S695" s="199"/>
      <c r="T695" s="199"/>
      <c r="U695" s="199"/>
      <c r="V695" s="199"/>
      <c r="W695" s="199"/>
      <c r="X695" s="199"/>
      <c r="Y695" s="199"/>
      <c r="Z695" s="199"/>
      <c r="AA695" s="199"/>
      <c r="AB695" s="199"/>
      <c r="AC695" s="199"/>
      <c r="AD695" s="199"/>
      <c r="AE695" s="199"/>
      <c r="AF695" s="199"/>
      <c r="AG695" s="199"/>
      <c r="AH695" s="199"/>
      <c r="AI695" s="199"/>
      <c r="AJ695" s="199"/>
      <c r="AK695" s="199"/>
      <c r="AL695" s="199"/>
      <c r="AM695" s="199"/>
      <c r="AN695" s="199"/>
      <c r="AO695" s="199"/>
      <c r="AP695" s="199"/>
      <c r="AQ695" s="199"/>
      <c r="AR695" s="199"/>
      <c r="AS695" s="199"/>
      <c r="AT695" s="199"/>
      <c r="AU695" s="199"/>
      <c r="AV695" s="199"/>
      <c r="AW695" s="199"/>
      <c r="AX695" s="199"/>
      <c r="BA695" s="199"/>
      <c r="BB695" s="199"/>
      <c r="BC695" s="199"/>
      <c r="BD695" s="199"/>
      <c r="BE695" s="199"/>
      <c r="BF695" s="199"/>
      <c r="BG695" s="199"/>
      <c r="BH695" s="199"/>
      <c r="BI695" s="199"/>
      <c r="BJ695" s="199"/>
      <c r="BK695" s="199"/>
      <c r="BL695" s="199"/>
      <c r="BM695" s="199"/>
      <c r="BN695" s="199"/>
      <c r="BO695" s="199"/>
      <c r="BP695" s="199"/>
      <c r="BQ695" s="199"/>
      <c r="BR695" s="199"/>
    </row>
    <row r="696" spans="1:70" ht="12.75" customHeight="1" x14ac:dyDescent="0.2">
      <c r="A696" s="215"/>
      <c r="B696" s="199"/>
      <c r="C696" s="199"/>
      <c r="D696" s="199"/>
      <c r="E696" s="199"/>
      <c r="F696" s="213">
        <v>2</v>
      </c>
      <c r="G696" s="220" t="e">
        <f t="shared" ca="1" si="1003"/>
        <v>#REF!</v>
      </c>
      <c r="H696" s="213" t="e">
        <f>ADDRESS(1549,#REF!,1,1)</f>
        <v>#REF!</v>
      </c>
      <c r="K696" s="199"/>
      <c r="L696" s="199"/>
      <c r="M696" s="199"/>
      <c r="N696" s="199"/>
      <c r="O696" s="199"/>
      <c r="P696" s="199"/>
      <c r="Q696" s="199"/>
      <c r="R696" s="199"/>
      <c r="S696" s="199"/>
      <c r="T696" s="199"/>
      <c r="U696" s="199"/>
      <c r="V696" s="199"/>
      <c r="W696" s="199"/>
      <c r="X696" s="199"/>
      <c r="Y696" s="199"/>
      <c r="Z696" s="199"/>
      <c r="AA696" s="199"/>
      <c r="AB696" s="199"/>
      <c r="AC696" s="199"/>
      <c r="AD696" s="199"/>
      <c r="AE696" s="199"/>
      <c r="AF696" s="199"/>
      <c r="AG696" s="199"/>
      <c r="AH696" s="199"/>
      <c r="AI696" s="199"/>
      <c r="AJ696" s="199"/>
      <c r="AK696" s="199"/>
      <c r="AL696" s="199"/>
      <c r="AM696" s="199"/>
      <c r="AN696" s="199"/>
      <c r="AO696" s="199"/>
      <c r="AP696" s="199"/>
      <c r="AQ696" s="199"/>
      <c r="AR696" s="199"/>
      <c r="AS696" s="199"/>
      <c r="AT696" s="199"/>
      <c r="AU696" s="199"/>
      <c r="AV696" s="199"/>
      <c r="AW696" s="199"/>
      <c r="AX696" s="199"/>
      <c r="BA696" s="199"/>
      <c r="BB696" s="199"/>
      <c r="BC696" s="199"/>
      <c r="BD696" s="199"/>
      <c r="BE696" s="199"/>
      <c r="BF696" s="199"/>
      <c r="BG696" s="199"/>
      <c r="BH696" s="199"/>
      <c r="BI696" s="199"/>
      <c r="BJ696" s="199"/>
      <c r="BK696" s="199"/>
      <c r="BL696" s="199"/>
      <c r="BM696" s="199"/>
      <c r="BN696" s="199"/>
      <c r="BO696" s="199"/>
      <c r="BP696" s="199"/>
      <c r="BQ696" s="199"/>
      <c r="BR696" s="199"/>
    </row>
    <row r="697" spans="1:70" ht="12.75" customHeight="1" x14ac:dyDescent="0.2">
      <c r="A697" s="215"/>
      <c r="B697" s="199"/>
      <c r="C697" s="199"/>
      <c r="D697" s="199"/>
      <c r="E697" s="199"/>
      <c r="F697" s="213">
        <v>3</v>
      </c>
      <c r="G697" s="220" t="e">
        <f t="shared" ca="1" si="1003"/>
        <v>#REF!</v>
      </c>
      <c r="H697" s="213" t="e">
        <f>ADDRESS(1549,#REF!,1,1)</f>
        <v>#REF!</v>
      </c>
      <c r="K697" s="199"/>
      <c r="L697" s="199"/>
      <c r="M697" s="199"/>
      <c r="N697" s="199"/>
      <c r="O697" s="199"/>
      <c r="P697" s="199"/>
      <c r="Q697" s="199"/>
      <c r="R697" s="199"/>
      <c r="S697" s="199"/>
      <c r="T697" s="199"/>
      <c r="U697" s="199"/>
      <c r="V697" s="199"/>
      <c r="W697" s="199"/>
      <c r="X697" s="199"/>
      <c r="Y697" s="199"/>
      <c r="Z697" s="199"/>
      <c r="AA697" s="199"/>
      <c r="AB697" s="199"/>
      <c r="AC697" s="199"/>
      <c r="AD697" s="199"/>
      <c r="AE697" s="199"/>
      <c r="AF697" s="199"/>
      <c r="AG697" s="199"/>
      <c r="AH697" s="199"/>
      <c r="AI697" s="199"/>
      <c r="AJ697" s="199"/>
      <c r="AK697" s="199"/>
      <c r="AL697" s="199"/>
      <c r="AM697" s="199"/>
      <c r="AN697" s="199"/>
      <c r="AO697" s="199"/>
      <c r="AP697" s="199"/>
      <c r="AQ697" s="199"/>
      <c r="AR697" s="199"/>
      <c r="AS697" s="199"/>
      <c r="AT697" s="199"/>
      <c r="AU697" s="199"/>
      <c r="AV697" s="199"/>
      <c r="AW697" s="199"/>
      <c r="AX697" s="199"/>
      <c r="BA697" s="199"/>
      <c r="BB697" s="199"/>
      <c r="BC697" s="199"/>
      <c r="BD697" s="199"/>
      <c r="BE697" s="199"/>
      <c r="BF697" s="199"/>
      <c r="BG697" s="199"/>
      <c r="BH697" s="199"/>
      <c r="BI697" s="199"/>
      <c r="BJ697" s="199"/>
      <c r="BK697" s="199"/>
      <c r="BL697" s="199"/>
      <c r="BM697" s="199"/>
      <c r="BN697" s="199"/>
      <c r="BO697" s="199"/>
      <c r="BP697" s="199"/>
      <c r="BQ697" s="199"/>
      <c r="BR697" s="199"/>
    </row>
    <row r="698" spans="1:70" ht="12.75" customHeight="1" x14ac:dyDescent="0.2">
      <c r="A698" s="215"/>
      <c r="B698" s="199"/>
      <c r="C698" s="199"/>
      <c r="D698" s="199"/>
      <c r="E698" s="199"/>
      <c r="F698" s="213">
        <v>4</v>
      </c>
      <c r="G698" s="220" t="e">
        <f t="shared" ca="1" si="1003"/>
        <v>#REF!</v>
      </c>
      <c r="H698" s="213" t="e">
        <f>ADDRESS(1549,#REF!,1,1)</f>
        <v>#REF!</v>
      </c>
      <c r="K698" s="199"/>
      <c r="L698" s="199"/>
      <c r="M698" s="199"/>
      <c r="N698" s="199"/>
      <c r="O698" s="199"/>
      <c r="P698" s="199"/>
      <c r="Q698" s="199"/>
      <c r="R698" s="199"/>
      <c r="S698" s="199"/>
      <c r="T698" s="199"/>
      <c r="U698" s="199"/>
      <c r="V698" s="199"/>
      <c r="W698" s="199"/>
      <c r="X698" s="199"/>
      <c r="Y698" s="199"/>
      <c r="Z698" s="199"/>
      <c r="AA698" s="199"/>
      <c r="AB698" s="199"/>
      <c r="AC698" s="199"/>
      <c r="AD698" s="199"/>
      <c r="AE698" s="199"/>
      <c r="AF698" s="199"/>
      <c r="AG698" s="199"/>
      <c r="AH698" s="199"/>
      <c r="AI698" s="199"/>
      <c r="AJ698" s="199"/>
      <c r="AK698" s="199"/>
      <c r="AL698" s="199"/>
      <c r="AM698" s="199"/>
      <c r="AN698" s="199"/>
      <c r="AO698" s="199"/>
      <c r="AP698" s="199"/>
      <c r="AQ698" s="199"/>
      <c r="AR698" s="199"/>
      <c r="AS698" s="199"/>
      <c r="AT698" s="199"/>
      <c r="AU698" s="199"/>
      <c r="AV698" s="199"/>
      <c r="AW698" s="199"/>
      <c r="AX698" s="199"/>
      <c r="BA698" s="199"/>
      <c r="BB698" s="199"/>
      <c r="BC698" s="199"/>
      <c r="BD698" s="199"/>
      <c r="BE698" s="199"/>
      <c r="BF698" s="199"/>
      <c r="BG698" s="199"/>
      <c r="BH698" s="199"/>
      <c r="BI698" s="199"/>
      <c r="BJ698" s="199"/>
      <c r="BK698" s="199"/>
      <c r="BL698" s="199"/>
      <c r="BM698" s="199"/>
      <c r="BN698" s="199"/>
      <c r="BO698" s="199"/>
      <c r="BP698" s="199"/>
      <c r="BQ698" s="199"/>
      <c r="BR698" s="199"/>
    </row>
    <row r="699" spans="1:70" ht="12.75" customHeight="1" x14ac:dyDescent="0.2">
      <c r="A699" s="215"/>
      <c r="B699" s="199"/>
      <c r="C699" s="199"/>
      <c r="D699" s="199"/>
      <c r="E699" s="199"/>
      <c r="F699" s="213">
        <v>5</v>
      </c>
      <c r="G699" s="220" t="e">
        <f t="shared" ca="1" si="1003"/>
        <v>#REF!</v>
      </c>
      <c r="H699" s="213" t="e">
        <f>ADDRESS(1549,#REF!,1,1)</f>
        <v>#REF!</v>
      </c>
      <c r="K699" s="199"/>
      <c r="L699" s="199"/>
      <c r="M699" s="199"/>
      <c r="N699" s="199"/>
      <c r="O699" s="199"/>
      <c r="P699" s="199"/>
      <c r="Q699" s="199"/>
      <c r="R699" s="199"/>
      <c r="S699" s="199"/>
      <c r="T699" s="199"/>
      <c r="U699" s="199"/>
      <c r="V699" s="199"/>
      <c r="W699" s="199"/>
      <c r="X699" s="199"/>
      <c r="Y699" s="199"/>
      <c r="Z699" s="199"/>
      <c r="AA699" s="199"/>
      <c r="AB699" s="199"/>
      <c r="AC699" s="199"/>
      <c r="AD699" s="199"/>
      <c r="AE699" s="199"/>
      <c r="AF699" s="199"/>
      <c r="AG699" s="199"/>
      <c r="AH699" s="199"/>
      <c r="AI699" s="199"/>
      <c r="AJ699" s="199"/>
      <c r="AK699" s="199"/>
      <c r="AL699" s="199"/>
      <c r="AM699" s="199"/>
      <c r="AN699" s="199"/>
      <c r="AO699" s="199"/>
      <c r="AP699" s="199"/>
      <c r="AQ699" s="199"/>
      <c r="AR699" s="199"/>
      <c r="AS699" s="199"/>
      <c r="AT699" s="199"/>
      <c r="AU699" s="199"/>
      <c r="AV699" s="199"/>
      <c r="AW699" s="199"/>
      <c r="AX699" s="199"/>
      <c r="BA699" s="199"/>
      <c r="BB699" s="199"/>
      <c r="BC699" s="199"/>
      <c r="BD699" s="199"/>
      <c r="BE699" s="199"/>
      <c r="BF699" s="199"/>
      <c r="BG699" s="199"/>
      <c r="BH699" s="199"/>
      <c r="BI699" s="199"/>
      <c r="BJ699" s="199"/>
      <c r="BK699" s="199"/>
      <c r="BL699" s="199"/>
      <c r="BM699" s="199"/>
      <c r="BN699" s="199"/>
      <c r="BO699" s="199"/>
      <c r="BP699" s="199"/>
      <c r="BQ699" s="199"/>
      <c r="BR699" s="199"/>
    </row>
    <row r="700" spans="1:70" ht="12.75" customHeight="1" x14ac:dyDescent="0.2">
      <c r="A700" s="215"/>
      <c r="B700" s="199"/>
      <c r="C700" s="199"/>
      <c r="D700" s="199"/>
      <c r="E700" s="199"/>
      <c r="F700" s="213">
        <v>6</v>
      </c>
      <c r="G700" s="220" t="e">
        <f t="shared" ca="1" si="1003"/>
        <v>#REF!</v>
      </c>
      <c r="H700" s="213" t="e">
        <f>ADDRESS(1549,#REF!,1,1)</f>
        <v>#REF!</v>
      </c>
      <c r="K700" s="199"/>
      <c r="L700" s="199"/>
      <c r="M700" s="199"/>
      <c r="N700" s="199"/>
      <c r="O700" s="199"/>
      <c r="P700" s="199"/>
      <c r="Q700" s="199"/>
      <c r="R700" s="199"/>
      <c r="S700" s="199"/>
      <c r="T700" s="199"/>
      <c r="U700" s="199"/>
      <c r="V700" s="199"/>
      <c r="W700" s="199"/>
      <c r="X700" s="199"/>
      <c r="Y700" s="199"/>
      <c r="Z700" s="199"/>
      <c r="AA700" s="199"/>
      <c r="AB700" s="199"/>
      <c r="AC700" s="199"/>
      <c r="AD700" s="199"/>
      <c r="AE700" s="199"/>
      <c r="AF700" s="199"/>
      <c r="AG700" s="199"/>
      <c r="AH700" s="199"/>
      <c r="AI700" s="199"/>
      <c r="AJ700" s="199"/>
      <c r="AK700" s="199"/>
      <c r="AL700" s="199"/>
      <c r="AM700" s="199"/>
      <c r="AN700" s="199"/>
      <c r="AO700" s="199"/>
      <c r="AP700" s="199"/>
      <c r="AQ700" s="199"/>
      <c r="AR700" s="199"/>
      <c r="AS700" s="199"/>
      <c r="AT700" s="199"/>
      <c r="AU700" s="199"/>
      <c r="AV700" s="199"/>
      <c r="AW700" s="199"/>
      <c r="AX700" s="199"/>
      <c r="BA700" s="199"/>
      <c r="BB700" s="199"/>
      <c r="BC700" s="199"/>
      <c r="BD700" s="199"/>
      <c r="BE700" s="199"/>
      <c r="BF700" s="199"/>
      <c r="BG700" s="199"/>
      <c r="BH700" s="199"/>
      <c r="BI700" s="199"/>
      <c r="BJ700" s="199"/>
      <c r="BK700" s="199"/>
      <c r="BL700" s="199"/>
      <c r="BM700" s="199"/>
      <c r="BN700" s="199"/>
      <c r="BO700" s="199"/>
      <c r="BP700" s="199"/>
      <c r="BQ700" s="199"/>
      <c r="BR700" s="199"/>
    </row>
    <row r="701" spans="1:70" ht="12.75" customHeight="1" x14ac:dyDescent="0.2">
      <c r="A701" s="215"/>
      <c r="B701" s="199"/>
      <c r="C701" s="199"/>
      <c r="D701" s="199"/>
      <c r="E701" s="199"/>
      <c r="F701" s="213">
        <v>7</v>
      </c>
      <c r="G701" s="220" t="e">
        <f t="shared" ca="1" si="1003"/>
        <v>#REF!</v>
      </c>
      <c r="H701" s="213" t="e">
        <f>ADDRESS(1549,#REF!,1,1)</f>
        <v>#REF!</v>
      </c>
      <c r="K701" s="199"/>
      <c r="L701" s="199"/>
      <c r="M701" s="199"/>
      <c r="N701" s="199"/>
      <c r="O701" s="199"/>
      <c r="P701" s="199"/>
      <c r="Q701" s="199"/>
      <c r="R701" s="199"/>
      <c r="S701" s="199"/>
      <c r="T701" s="199"/>
      <c r="U701" s="199"/>
      <c r="V701" s="199"/>
      <c r="W701" s="199"/>
      <c r="X701" s="199"/>
      <c r="Y701" s="199"/>
      <c r="Z701" s="199"/>
      <c r="AA701" s="199"/>
      <c r="AB701" s="199"/>
      <c r="AC701" s="199"/>
      <c r="AD701" s="199"/>
      <c r="AE701" s="199"/>
      <c r="AF701" s="199"/>
      <c r="AG701" s="199"/>
      <c r="AH701" s="199"/>
      <c r="AI701" s="199"/>
      <c r="AJ701" s="199"/>
      <c r="AK701" s="199"/>
      <c r="AL701" s="199"/>
      <c r="AM701" s="199"/>
      <c r="AN701" s="199"/>
      <c r="AO701" s="199"/>
      <c r="AP701" s="199"/>
      <c r="AQ701" s="199"/>
      <c r="AR701" s="199"/>
      <c r="AS701" s="199"/>
      <c r="AT701" s="199"/>
      <c r="AU701" s="199"/>
      <c r="AV701" s="199"/>
      <c r="AW701" s="199"/>
      <c r="AX701" s="199"/>
      <c r="BA701" s="199"/>
      <c r="BB701" s="199"/>
      <c r="BC701" s="199"/>
      <c r="BD701" s="199"/>
      <c r="BE701" s="199"/>
      <c r="BF701" s="199"/>
      <c r="BG701" s="199"/>
      <c r="BH701" s="199"/>
      <c r="BI701" s="199"/>
      <c r="BJ701" s="199"/>
      <c r="BK701" s="199"/>
      <c r="BL701" s="199"/>
      <c r="BM701" s="199"/>
      <c r="BN701" s="199"/>
      <c r="BO701" s="199"/>
      <c r="BP701" s="199"/>
      <c r="BQ701" s="199"/>
      <c r="BR701" s="199"/>
    </row>
    <row r="702" spans="1:70" ht="12.75" customHeight="1" x14ac:dyDescent="0.2">
      <c r="A702" s="215"/>
      <c r="B702" s="199"/>
      <c r="C702" s="199"/>
      <c r="D702" s="199"/>
      <c r="E702" s="199"/>
      <c r="F702" s="213">
        <v>8</v>
      </c>
      <c r="G702" s="220" t="e">
        <f t="shared" ca="1" si="1003"/>
        <v>#REF!</v>
      </c>
      <c r="H702" s="213" t="e">
        <f>ADDRESS(1549,#REF!,1,1)</f>
        <v>#REF!</v>
      </c>
      <c r="K702" s="199"/>
      <c r="L702" s="199"/>
      <c r="M702" s="199"/>
      <c r="N702" s="199"/>
      <c r="O702" s="199"/>
      <c r="P702" s="199"/>
      <c r="Q702" s="199"/>
      <c r="R702" s="199"/>
      <c r="S702" s="199"/>
      <c r="T702" s="199"/>
      <c r="U702" s="199"/>
      <c r="V702" s="199"/>
      <c r="W702" s="199"/>
      <c r="X702" s="199"/>
      <c r="Y702" s="199"/>
      <c r="Z702" s="199"/>
      <c r="AA702" s="199"/>
      <c r="AB702" s="199"/>
      <c r="AC702" s="199"/>
      <c r="AD702" s="199"/>
      <c r="AE702" s="199"/>
      <c r="AF702" s="199"/>
      <c r="AG702" s="199"/>
      <c r="AH702" s="199"/>
      <c r="AI702" s="199"/>
      <c r="AJ702" s="199"/>
      <c r="AK702" s="199"/>
      <c r="AL702" s="199"/>
      <c r="AM702" s="199"/>
      <c r="AN702" s="199"/>
      <c r="AO702" s="199"/>
      <c r="AP702" s="199"/>
      <c r="AQ702" s="199"/>
      <c r="AR702" s="199"/>
      <c r="AS702" s="199"/>
      <c r="AT702" s="199"/>
      <c r="AU702" s="199"/>
      <c r="AV702" s="199"/>
      <c r="AW702" s="199"/>
      <c r="AX702" s="199"/>
      <c r="BA702" s="199"/>
      <c r="BB702" s="199"/>
      <c r="BC702" s="199"/>
      <c r="BD702" s="199"/>
      <c r="BE702" s="199"/>
      <c r="BF702" s="199"/>
      <c r="BG702" s="199"/>
      <c r="BH702" s="199"/>
      <c r="BI702" s="199"/>
      <c r="BJ702" s="199"/>
      <c r="BK702" s="199"/>
      <c r="BL702" s="199"/>
      <c r="BM702" s="199"/>
      <c r="BN702" s="199"/>
      <c r="BO702" s="199"/>
      <c r="BP702" s="199"/>
      <c r="BQ702" s="199"/>
      <c r="BR702" s="199"/>
    </row>
    <row r="703" spans="1:70" ht="12.75" customHeight="1" x14ac:dyDescent="0.2">
      <c r="A703" s="215"/>
      <c r="B703" s="199"/>
      <c r="C703" s="199"/>
      <c r="D703" s="199"/>
      <c r="E703" s="199"/>
      <c r="F703" s="213">
        <v>9</v>
      </c>
      <c r="G703" s="220" t="e">
        <f t="shared" ca="1" si="1003"/>
        <v>#REF!</v>
      </c>
      <c r="H703" s="213" t="e">
        <f>ADDRESS(1549,#REF!,1,1)</f>
        <v>#REF!</v>
      </c>
      <c r="K703" s="199"/>
      <c r="L703" s="199"/>
      <c r="M703" s="199"/>
      <c r="N703" s="199"/>
      <c r="O703" s="199"/>
      <c r="P703" s="199"/>
      <c r="Q703" s="199"/>
      <c r="R703" s="199"/>
      <c r="S703" s="199"/>
      <c r="T703" s="199"/>
      <c r="U703" s="199"/>
      <c r="V703" s="199"/>
      <c r="W703" s="199"/>
      <c r="X703" s="199"/>
      <c r="Y703" s="199"/>
      <c r="Z703" s="199"/>
      <c r="AA703" s="199"/>
      <c r="AB703" s="199"/>
      <c r="AC703" s="199"/>
      <c r="AD703" s="199"/>
      <c r="AE703" s="199"/>
      <c r="AF703" s="199"/>
      <c r="AG703" s="199"/>
      <c r="AH703" s="199"/>
      <c r="AI703" s="199"/>
      <c r="AJ703" s="199"/>
      <c r="AK703" s="199"/>
      <c r="AL703" s="199"/>
      <c r="AM703" s="199"/>
      <c r="AN703" s="199"/>
      <c r="AO703" s="199"/>
      <c r="AP703" s="199"/>
      <c r="AQ703" s="199"/>
      <c r="AR703" s="199"/>
      <c r="AS703" s="199"/>
      <c r="AT703" s="199"/>
      <c r="AU703" s="199"/>
      <c r="AV703" s="199"/>
      <c r="AW703" s="199"/>
      <c r="AX703" s="199"/>
      <c r="BA703" s="199"/>
      <c r="BB703" s="199"/>
      <c r="BC703" s="199"/>
      <c r="BD703" s="199"/>
      <c r="BE703" s="199"/>
      <c r="BF703" s="199"/>
      <c r="BG703" s="199"/>
      <c r="BH703" s="199"/>
      <c r="BI703" s="199"/>
      <c r="BJ703" s="199"/>
      <c r="BK703" s="199"/>
      <c r="BL703" s="199"/>
      <c r="BM703" s="199"/>
      <c r="BN703" s="199"/>
      <c r="BO703" s="199"/>
      <c r="BP703" s="199"/>
      <c r="BQ703" s="199"/>
      <c r="BR703" s="199"/>
    </row>
    <row r="704" spans="1:70" ht="12.75" customHeight="1" x14ac:dyDescent="0.2">
      <c r="A704" s="215"/>
      <c r="B704" s="199"/>
      <c r="C704" s="199"/>
      <c r="D704" s="199"/>
      <c r="E704" s="199"/>
      <c r="F704" s="213">
        <v>10</v>
      </c>
      <c r="G704" s="220" t="e">
        <f t="shared" ca="1" si="1003"/>
        <v>#REF!</v>
      </c>
      <c r="H704" s="213" t="e">
        <f>ADDRESS(1549,#REF!,1,1)</f>
        <v>#REF!</v>
      </c>
      <c r="K704" s="199"/>
      <c r="L704" s="199"/>
      <c r="M704" s="199"/>
      <c r="N704" s="199"/>
      <c r="O704" s="199"/>
      <c r="P704" s="199"/>
      <c r="Q704" s="199"/>
      <c r="R704" s="199"/>
      <c r="S704" s="199"/>
      <c r="T704" s="199"/>
      <c r="U704" s="199"/>
      <c r="V704" s="199"/>
      <c r="W704" s="199"/>
      <c r="X704" s="199"/>
      <c r="Y704" s="199"/>
      <c r="Z704" s="199"/>
      <c r="AA704" s="199"/>
      <c r="AB704" s="199"/>
      <c r="AC704" s="199"/>
      <c r="AD704" s="199"/>
      <c r="AE704" s="199"/>
      <c r="AF704" s="199"/>
      <c r="AG704" s="199"/>
      <c r="AH704" s="199"/>
      <c r="AI704" s="199"/>
      <c r="AJ704" s="199"/>
      <c r="AK704" s="199"/>
      <c r="AL704" s="199"/>
      <c r="AM704" s="199"/>
      <c r="AN704" s="199"/>
      <c r="AO704" s="199"/>
      <c r="AP704" s="199"/>
      <c r="AQ704" s="199"/>
      <c r="AR704" s="199"/>
      <c r="AS704" s="199"/>
      <c r="AT704" s="199"/>
      <c r="AU704" s="199"/>
      <c r="AV704" s="199"/>
      <c r="AW704" s="199"/>
      <c r="AX704" s="199"/>
      <c r="BA704" s="199"/>
      <c r="BB704" s="199"/>
      <c r="BC704" s="199"/>
      <c r="BD704" s="199"/>
      <c r="BE704" s="199"/>
      <c r="BF704" s="199"/>
      <c r="BG704" s="199"/>
      <c r="BH704" s="199"/>
      <c r="BI704" s="199"/>
      <c r="BJ704" s="199"/>
      <c r="BK704" s="199"/>
      <c r="BL704" s="199"/>
      <c r="BM704" s="199"/>
      <c r="BN704" s="199"/>
      <c r="BO704" s="199"/>
      <c r="BP704" s="199"/>
      <c r="BQ704" s="199"/>
      <c r="BR704" s="199"/>
    </row>
    <row r="705" spans="1:70" ht="12.75" customHeight="1" x14ac:dyDescent="0.2">
      <c r="A705" s="215"/>
      <c r="B705" s="199"/>
      <c r="C705" s="199"/>
      <c r="D705" s="199"/>
      <c r="E705" s="199"/>
      <c r="F705" s="213">
        <v>11</v>
      </c>
      <c r="G705" s="220" t="e">
        <f t="shared" ca="1" si="1003"/>
        <v>#REF!</v>
      </c>
      <c r="H705" s="213" t="e">
        <f>ADDRESS(1549,#REF!,1,1)</f>
        <v>#REF!</v>
      </c>
      <c r="K705" s="199"/>
      <c r="L705" s="199"/>
      <c r="M705" s="199"/>
      <c r="N705" s="199"/>
      <c r="O705" s="199"/>
      <c r="P705" s="199"/>
      <c r="Q705" s="199"/>
      <c r="R705" s="199"/>
      <c r="S705" s="199"/>
      <c r="T705" s="199"/>
      <c r="U705" s="199"/>
      <c r="V705" s="199"/>
      <c r="W705" s="199"/>
      <c r="X705" s="199"/>
      <c r="Y705" s="199"/>
      <c r="Z705" s="199"/>
      <c r="AA705" s="199"/>
      <c r="AB705" s="199"/>
      <c r="AC705" s="199"/>
      <c r="AD705" s="199"/>
      <c r="AE705" s="199"/>
      <c r="AF705" s="199"/>
      <c r="AG705" s="199"/>
      <c r="AH705" s="199"/>
      <c r="AI705" s="199"/>
      <c r="AJ705" s="199"/>
      <c r="AK705" s="199"/>
      <c r="AL705" s="199"/>
      <c r="AM705" s="199"/>
      <c r="AN705" s="199"/>
      <c r="AO705" s="199"/>
      <c r="AP705" s="199"/>
      <c r="AQ705" s="199"/>
      <c r="AR705" s="199"/>
      <c r="AS705" s="199"/>
      <c r="AT705" s="199"/>
      <c r="AU705" s="199"/>
      <c r="AV705" s="199"/>
      <c r="AW705" s="199"/>
      <c r="AX705" s="199"/>
      <c r="BA705" s="199"/>
      <c r="BB705" s="199"/>
      <c r="BC705" s="199"/>
      <c r="BD705" s="199"/>
      <c r="BE705" s="199"/>
      <c r="BF705" s="199"/>
      <c r="BG705" s="199"/>
      <c r="BH705" s="199"/>
      <c r="BI705" s="199"/>
      <c r="BJ705" s="199"/>
      <c r="BK705" s="199"/>
      <c r="BL705" s="199"/>
      <c r="BM705" s="199"/>
      <c r="BN705" s="199"/>
      <c r="BO705" s="199"/>
      <c r="BP705" s="199"/>
      <c r="BQ705" s="199"/>
      <c r="BR705" s="199"/>
    </row>
    <row r="706" spans="1:70" ht="12.75" customHeight="1" x14ac:dyDescent="0.2">
      <c r="A706" s="215"/>
      <c r="B706" s="199"/>
      <c r="C706" s="199"/>
      <c r="D706" s="199"/>
      <c r="E706" s="199"/>
      <c r="F706" s="213">
        <v>12</v>
      </c>
      <c r="G706" s="220" t="e">
        <f t="shared" ca="1" si="1003"/>
        <v>#REF!</v>
      </c>
      <c r="H706" s="213" t="e">
        <f>ADDRESS(1549,#REF!,1,1)</f>
        <v>#REF!</v>
      </c>
      <c r="K706" s="199"/>
      <c r="L706" s="199"/>
      <c r="M706" s="199"/>
      <c r="N706" s="199"/>
      <c r="O706" s="199"/>
      <c r="P706" s="199"/>
      <c r="Q706" s="199"/>
      <c r="R706" s="199"/>
      <c r="S706" s="199"/>
      <c r="T706" s="199"/>
      <c r="U706" s="199"/>
      <c r="V706" s="199"/>
      <c r="W706" s="199"/>
      <c r="X706" s="199"/>
      <c r="Y706" s="199"/>
      <c r="Z706" s="199"/>
      <c r="AA706" s="199"/>
      <c r="AB706" s="199"/>
      <c r="AC706" s="199"/>
      <c r="AD706" s="199"/>
      <c r="AE706" s="199"/>
      <c r="AF706" s="199"/>
      <c r="AG706" s="199"/>
      <c r="AH706" s="199"/>
      <c r="AI706" s="199"/>
      <c r="AJ706" s="199"/>
      <c r="AK706" s="199"/>
      <c r="AL706" s="199"/>
      <c r="AM706" s="199"/>
      <c r="AN706" s="199"/>
      <c r="AO706" s="199"/>
      <c r="AP706" s="199"/>
      <c r="AQ706" s="199"/>
      <c r="AR706" s="199"/>
      <c r="AS706" s="199"/>
      <c r="AT706" s="199"/>
      <c r="AU706" s="199"/>
      <c r="AV706" s="199"/>
      <c r="AW706" s="199"/>
      <c r="AX706" s="199"/>
      <c r="BA706" s="199"/>
      <c r="BB706" s="199"/>
      <c r="BC706" s="199"/>
      <c r="BD706" s="199"/>
      <c r="BE706" s="199"/>
      <c r="BF706" s="199"/>
      <c r="BG706" s="199"/>
      <c r="BH706" s="199"/>
      <c r="BI706" s="199"/>
      <c r="BJ706" s="199"/>
      <c r="BK706" s="199"/>
      <c r="BL706" s="199"/>
      <c r="BM706" s="199"/>
      <c r="BN706" s="199"/>
      <c r="BO706" s="199"/>
      <c r="BP706" s="199"/>
      <c r="BQ706" s="199"/>
      <c r="BR706" s="199"/>
    </row>
    <row r="707" spans="1:70" ht="12.75" customHeight="1" x14ac:dyDescent="0.2">
      <c r="A707" s="215"/>
      <c r="B707" s="199"/>
      <c r="C707" s="199"/>
      <c r="D707" s="199"/>
      <c r="E707" s="199"/>
      <c r="F707" s="213">
        <v>13</v>
      </c>
      <c r="G707" s="220" t="e">
        <f t="shared" ca="1" si="1003"/>
        <v>#REF!</v>
      </c>
      <c r="H707" s="213" t="e">
        <f>ADDRESS(1549,#REF!,1,1)</f>
        <v>#REF!</v>
      </c>
      <c r="K707" s="199"/>
      <c r="L707" s="199"/>
      <c r="M707" s="199"/>
      <c r="N707" s="199"/>
      <c r="O707" s="199"/>
      <c r="P707" s="199"/>
      <c r="Q707" s="199"/>
      <c r="R707" s="199"/>
      <c r="S707" s="199"/>
      <c r="T707" s="199"/>
      <c r="U707" s="199"/>
      <c r="V707" s="199"/>
      <c r="W707" s="199"/>
      <c r="X707" s="199"/>
      <c r="Y707" s="199"/>
      <c r="Z707" s="199"/>
      <c r="AA707" s="199"/>
      <c r="AB707" s="199"/>
      <c r="AC707" s="199"/>
      <c r="AD707" s="199"/>
      <c r="AE707" s="199"/>
      <c r="AF707" s="199"/>
      <c r="AG707" s="199"/>
      <c r="AH707" s="199"/>
      <c r="AI707" s="199"/>
      <c r="AJ707" s="199"/>
      <c r="AK707" s="199"/>
      <c r="AL707" s="199"/>
      <c r="AM707" s="199"/>
      <c r="AN707" s="199"/>
      <c r="AO707" s="199"/>
      <c r="AP707" s="199"/>
      <c r="AQ707" s="199"/>
      <c r="AR707" s="199"/>
      <c r="AS707" s="199"/>
      <c r="AT707" s="199"/>
      <c r="AU707" s="199"/>
      <c r="AV707" s="199"/>
      <c r="AW707" s="199"/>
      <c r="AX707" s="199"/>
      <c r="BA707" s="199"/>
      <c r="BB707" s="199"/>
      <c r="BC707" s="199"/>
      <c r="BD707" s="199"/>
      <c r="BE707" s="199"/>
      <c r="BF707" s="199"/>
      <c r="BG707" s="199"/>
      <c r="BH707" s="199"/>
      <c r="BI707" s="199"/>
      <c r="BJ707" s="199"/>
      <c r="BK707" s="199"/>
      <c r="BL707" s="199"/>
      <c r="BM707" s="199"/>
      <c r="BN707" s="199"/>
      <c r="BO707" s="199"/>
      <c r="BP707" s="199"/>
      <c r="BQ707" s="199"/>
      <c r="BR707" s="199"/>
    </row>
    <row r="708" spans="1:70" ht="12.75" customHeight="1" x14ac:dyDescent="0.2">
      <c r="A708" s="215"/>
      <c r="B708" s="199"/>
      <c r="C708" s="199"/>
      <c r="D708" s="199"/>
      <c r="E708" s="199"/>
      <c r="F708" s="213">
        <v>14</v>
      </c>
      <c r="G708" s="220" t="e">
        <f t="shared" ca="1" si="1003"/>
        <v>#REF!</v>
      </c>
      <c r="H708" s="213" t="e">
        <f>ADDRESS(1549,#REF!,1,1)</f>
        <v>#REF!</v>
      </c>
      <c r="K708" s="199"/>
      <c r="L708" s="199"/>
      <c r="M708" s="199"/>
      <c r="N708" s="199"/>
      <c r="O708" s="199"/>
      <c r="P708" s="199"/>
      <c r="Q708" s="199"/>
      <c r="R708" s="199"/>
      <c r="S708" s="199"/>
      <c r="T708" s="199"/>
      <c r="U708" s="199"/>
      <c r="V708" s="199"/>
      <c r="W708" s="199"/>
      <c r="X708" s="199"/>
      <c r="Y708" s="199"/>
      <c r="Z708" s="199"/>
      <c r="AA708" s="199"/>
      <c r="AB708" s="199"/>
      <c r="AC708" s="199"/>
      <c r="AD708" s="199"/>
      <c r="AE708" s="199"/>
      <c r="AF708" s="199"/>
      <c r="AG708" s="199"/>
      <c r="AH708" s="199"/>
      <c r="AI708" s="199"/>
      <c r="AJ708" s="199"/>
      <c r="AK708" s="199"/>
      <c r="AL708" s="199"/>
      <c r="AM708" s="199"/>
      <c r="AN708" s="199"/>
      <c r="AO708" s="199"/>
      <c r="AP708" s="199"/>
      <c r="AQ708" s="199"/>
      <c r="AR708" s="199"/>
      <c r="AS708" s="199"/>
      <c r="AT708" s="199"/>
      <c r="AU708" s="199"/>
      <c r="AV708" s="199"/>
      <c r="AW708" s="199"/>
      <c r="AX708" s="199"/>
      <c r="BA708" s="199"/>
      <c r="BB708" s="199"/>
      <c r="BC708" s="199"/>
      <c r="BD708" s="199"/>
      <c r="BE708" s="199"/>
      <c r="BF708" s="199"/>
      <c r="BG708" s="199"/>
      <c r="BH708" s="199"/>
      <c r="BI708" s="199"/>
      <c r="BJ708" s="199"/>
      <c r="BK708" s="199"/>
      <c r="BL708" s="199"/>
      <c r="BM708" s="199"/>
      <c r="BN708" s="199"/>
      <c r="BO708" s="199"/>
      <c r="BP708" s="199"/>
      <c r="BQ708" s="199"/>
      <c r="BR708" s="199"/>
    </row>
    <row r="709" spans="1:70" ht="12.75" customHeight="1" x14ac:dyDescent="0.2">
      <c r="A709" s="215"/>
      <c r="B709" s="199"/>
      <c r="C709" s="199"/>
      <c r="D709" s="199"/>
      <c r="E709" s="199"/>
      <c r="F709" s="213">
        <v>15</v>
      </c>
      <c r="G709" s="220" t="e">
        <f t="shared" ca="1" si="1003"/>
        <v>#REF!</v>
      </c>
      <c r="H709" s="213" t="e">
        <f>ADDRESS(1549,#REF!,1,1)</f>
        <v>#REF!</v>
      </c>
      <c r="K709" s="199"/>
      <c r="L709" s="199"/>
      <c r="M709" s="199"/>
      <c r="N709" s="199"/>
      <c r="O709" s="199"/>
      <c r="P709" s="199"/>
      <c r="Q709" s="199"/>
      <c r="R709" s="199"/>
      <c r="S709" s="199"/>
      <c r="T709" s="199"/>
      <c r="U709" s="199"/>
      <c r="V709" s="199"/>
      <c r="W709" s="199"/>
      <c r="X709" s="199"/>
      <c r="Y709" s="199"/>
      <c r="Z709" s="199"/>
      <c r="AA709" s="199"/>
      <c r="AB709" s="199"/>
      <c r="AC709" s="199"/>
      <c r="AD709" s="199"/>
      <c r="AE709" s="199"/>
      <c r="AF709" s="199"/>
      <c r="AG709" s="199"/>
      <c r="AH709" s="199"/>
      <c r="AI709" s="199"/>
      <c r="AJ709" s="199"/>
      <c r="AK709" s="199"/>
      <c r="AL709" s="199"/>
      <c r="AM709" s="199"/>
      <c r="AN709" s="199"/>
      <c r="AO709" s="199"/>
      <c r="AP709" s="199"/>
      <c r="AQ709" s="199"/>
      <c r="AR709" s="199"/>
      <c r="AS709" s="199"/>
      <c r="AT709" s="199"/>
      <c r="AU709" s="199"/>
      <c r="AV709" s="199"/>
      <c r="AW709" s="199"/>
      <c r="AX709" s="199"/>
      <c r="BA709" s="199"/>
      <c r="BB709" s="199"/>
      <c r="BC709" s="199"/>
      <c r="BD709" s="199"/>
      <c r="BE709" s="199"/>
      <c r="BF709" s="199"/>
      <c r="BG709" s="199"/>
      <c r="BH709" s="199"/>
      <c r="BI709" s="199"/>
      <c r="BJ709" s="199"/>
      <c r="BK709" s="199"/>
      <c r="BL709" s="199"/>
      <c r="BM709" s="199"/>
      <c r="BN709" s="199"/>
      <c r="BO709" s="199"/>
      <c r="BP709" s="199"/>
      <c r="BQ709" s="199"/>
      <c r="BR709" s="199"/>
    </row>
    <row r="710" spans="1:70" ht="12.75" customHeight="1" x14ac:dyDescent="0.2">
      <c r="A710" s="215"/>
      <c r="B710" s="199"/>
      <c r="C710" s="199"/>
      <c r="D710" s="199"/>
      <c r="E710" s="199"/>
      <c r="F710" s="213">
        <v>16</v>
      </c>
      <c r="G710" s="220" t="e">
        <f t="shared" ca="1" si="1003"/>
        <v>#REF!</v>
      </c>
      <c r="H710" s="213" t="e">
        <f>ADDRESS(1549,#REF!,1,1)</f>
        <v>#REF!</v>
      </c>
      <c r="K710" s="199"/>
      <c r="L710" s="199"/>
      <c r="M710" s="199"/>
      <c r="N710" s="199"/>
      <c r="O710" s="199"/>
      <c r="P710" s="199"/>
      <c r="Q710" s="199"/>
      <c r="R710" s="199"/>
      <c r="S710" s="199"/>
      <c r="T710" s="199"/>
      <c r="U710" s="199"/>
      <c r="V710" s="199"/>
      <c r="W710" s="199"/>
      <c r="X710" s="199"/>
      <c r="Y710" s="199"/>
      <c r="Z710" s="199"/>
      <c r="AA710" s="199"/>
      <c r="AB710" s="199"/>
      <c r="AC710" s="199"/>
      <c r="AD710" s="199"/>
      <c r="AE710" s="199"/>
      <c r="AF710" s="199"/>
      <c r="AG710" s="199"/>
      <c r="AH710" s="199"/>
      <c r="AI710" s="199"/>
      <c r="AJ710" s="199"/>
      <c r="AK710" s="199"/>
      <c r="AL710" s="199"/>
      <c r="AM710" s="199"/>
      <c r="AN710" s="199"/>
      <c r="AO710" s="199"/>
      <c r="AP710" s="199"/>
      <c r="AQ710" s="199"/>
      <c r="AR710" s="199"/>
      <c r="AS710" s="199"/>
      <c r="AT710" s="199"/>
      <c r="AU710" s="199"/>
      <c r="AV710" s="199"/>
      <c r="AW710" s="199"/>
      <c r="AX710" s="199"/>
      <c r="BA710" s="199"/>
      <c r="BB710" s="199"/>
      <c r="BC710" s="199"/>
      <c r="BD710" s="199"/>
      <c r="BE710" s="199"/>
      <c r="BF710" s="199"/>
      <c r="BG710" s="199"/>
      <c r="BH710" s="199"/>
      <c r="BI710" s="199"/>
      <c r="BJ710" s="199"/>
      <c r="BK710" s="199"/>
      <c r="BL710" s="199"/>
      <c r="BM710" s="199"/>
      <c r="BN710" s="199"/>
      <c r="BO710" s="199"/>
      <c r="BP710" s="199"/>
      <c r="BQ710" s="199"/>
      <c r="BR710" s="199"/>
    </row>
    <row r="711" spans="1:70" ht="12.75" customHeight="1" x14ac:dyDescent="0.2">
      <c r="A711" s="215"/>
      <c r="B711" s="199"/>
      <c r="C711" s="199"/>
      <c r="D711" s="199"/>
      <c r="E711" s="199"/>
      <c r="F711" s="213">
        <v>17</v>
      </c>
      <c r="G711" s="220" t="e">
        <f t="shared" ca="1" si="1003"/>
        <v>#REF!</v>
      </c>
      <c r="H711" s="213" t="e">
        <f>ADDRESS(1549,#REF!,1,1)</f>
        <v>#REF!</v>
      </c>
      <c r="K711" s="199"/>
      <c r="L711" s="199"/>
      <c r="M711" s="199"/>
      <c r="N711" s="199"/>
      <c r="O711" s="199"/>
      <c r="P711" s="199"/>
      <c r="Q711" s="199"/>
      <c r="R711" s="199"/>
      <c r="S711" s="199"/>
      <c r="T711" s="199"/>
      <c r="U711" s="199"/>
      <c r="V711" s="199"/>
      <c r="W711" s="199"/>
      <c r="X711" s="199"/>
      <c r="Y711" s="199"/>
      <c r="Z711" s="199"/>
      <c r="AA711" s="199"/>
      <c r="AB711" s="199"/>
      <c r="AC711" s="199"/>
      <c r="AD711" s="199"/>
      <c r="AE711" s="199"/>
      <c r="AF711" s="199"/>
      <c r="AG711" s="199"/>
      <c r="AH711" s="199"/>
      <c r="AI711" s="199"/>
      <c r="AJ711" s="199"/>
      <c r="AK711" s="199"/>
      <c r="AL711" s="199"/>
      <c r="AM711" s="199"/>
      <c r="AN711" s="199"/>
      <c r="AO711" s="199"/>
      <c r="AP711" s="199"/>
      <c r="AQ711" s="199"/>
      <c r="AR711" s="199"/>
      <c r="AS711" s="199"/>
      <c r="AT711" s="199"/>
      <c r="AU711" s="199"/>
      <c r="AV711" s="199"/>
      <c r="AW711" s="199"/>
      <c r="AX711" s="199"/>
      <c r="BA711" s="199"/>
      <c r="BB711" s="199"/>
      <c r="BC711" s="199"/>
      <c r="BD711" s="199"/>
      <c r="BE711" s="199"/>
      <c r="BF711" s="199"/>
      <c r="BG711" s="199"/>
      <c r="BH711" s="199"/>
      <c r="BI711" s="199"/>
      <c r="BJ711" s="199"/>
      <c r="BK711" s="199"/>
      <c r="BL711" s="199"/>
      <c r="BM711" s="199"/>
      <c r="BN711" s="199"/>
      <c r="BO711" s="199"/>
      <c r="BP711" s="199"/>
      <c r="BQ711" s="199"/>
      <c r="BR711" s="199"/>
    </row>
    <row r="712" spans="1:70" ht="12.75" customHeight="1" x14ac:dyDescent="0.2">
      <c r="A712" s="215"/>
      <c r="B712" s="199"/>
      <c r="C712" s="199"/>
      <c r="D712" s="199"/>
      <c r="E712" s="199"/>
      <c r="F712" s="213">
        <v>18</v>
      </c>
      <c r="G712" s="220" t="e">
        <f t="shared" ca="1" si="1003"/>
        <v>#REF!</v>
      </c>
      <c r="H712" s="213" t="e">
        <f>ADDRESS(1549,#REF!,1,1)</f>
        <v>#REF!</v>
      </c>
      <c r="K712" s="199"/>
      <c r="L712" s="199"/>
      <c r="M712" s="199"/>
      <c r="N712" s="199"/>
      <c r="O712" s="199"/>
      <c r="P712" s="199"/>
      <c r="Q712" s="199"/>
      <c r="R712" s="199"/>
      <c r="S712" s="199"/>
      <c r="T712" s="199"/>
      <c r="U712" s="199"/>
      <c r="V712" s="199"/>
      <c r="W712" s="199"/>
      <c r="X712" s="199"/>
      <c r="Y712" s="199"/>
      <c r="Z712" s="199"/>
      <c r="AA712" s="199"/>
      <c r="AB712" s="199"/>
      <c r="AC712" s="199"/>
      <c r="AD712" s="199"/>
      <c r="AE712" s="199"/>
      <c r="AF712" s="199"/>
      <c r="AG712" s="199"/>
      <c r="AH712" s="199"/>
      <c r="AI712" s="199"/>
      <c r="AJ712" s="199"/>
      <c r="AK712" s="199"/>
      <c r="AL712" s="199"/>
      <c r="AM712" s="199"/>
      <c r="AN712" s="199"/>
      <c r="AO712" s="199"/>
      <c r="AP712" s="199"/>
      <c r="AQ712" s="199"/>
      <c r="AR712" s="199"/>
      <c r="AS712" s="199"/>
      <c r="AT712" s="199"/>
      <c r="AU712" s="199"/>
      <c r="AV712" s="199"/>
      <c r="AW712" s="199"/>
      <c r="AX712" s="199"/>
      <c r="BA712" s="199"/>
      <c r="BB712" s="199"/>
      <c r="BC712" s="199"/>
      <c r="BD712" s="199"/>
      <c r="BE712" s="199"/>
      <c r="BF712" s="199"/>
      <c r="BG712" s="199"/>
      <c r="BH712" s="199"/>
      <c r="BI712" s="199"/>
      <c r="BJ712" s="199"/>
      <c r="BK712" s="199"/>
      <c r="BL712" s="199"/>
      <c r="BM712" s="199"/>
      <c r="BN712" s="199"/>
      <c r="BO712" s="199"/>
      <c r="BP712" s="199"/>
      <c r="BQ712" s="199"/>
      <c r="BR712" s="199"/>
    </row>
    <row r="713" spans="1:70" ht="12.75" customHeight="1" x14ac:dyDescent="0.2">
      <c r="A713" s="215"/>
      <c r="B713" s="199"/>
      <c r="C713" s="199"/>
      <c r="D713" s="199"/>
      <c r="E713" s="199"/>
      <c r="F713" s="213">
        <v>19</v>
      </c>
      <c r="G713" s="220" t="e">
        <f t="shared" ca="1" si="1003"/>
        <v>#REF!</v>
      </c>
      <c r="H713" s="213" t="e">
        <f>ADDRESS(1549,#REF!,1,1)</f>
        <v>#REF!</v>
      </c>
      <c r="K713" s="199"/>
      <c r="L713" s="199"/>
      <c r="M713" s="199"/>
      <c r="N713" s="199"/>
      <c r="O713" s="199"/>
      <c r="P713" s="199"/>
      <c r="Q713" s="199"/>
      <c r="R713" s="199"/>
      <c r="S713" s="199"/>
      <c r="T713" s="199"/>
      <c r="U713" s="199"/>
      <c r="V713" s="199"/>
      <c r="W713" s="199"/>
      <c r="X713" s="199"/>
      <c r="Y713" s="199"/>
      <c r="Z713" s="199"/>
      <c r="AA713" s="199"/>
      <c r="AB713" s="199"/>
      <c r="AC713" s="199"/>
      <c r="AD713" s="199"/>
      <c r="AE713" s="199"/>
      <c r="AF713" s="199"/>
      <c r="AG713" s="199"/>
      <c r="AH713" s="199"/>
      <c r="AI713" s="199"/>
      <c r="AJ713" s="199"/>
      <c r="AK713" s="199"/>
      <c r="AL713" s="199"/>
      <c r="AM713" s="199"/>
      <c r="AN713" s="199"/>
      <c r="AO713" s="199"/>
      <c r="AP713" s="199"/>
      <c r="AQ713" s="199"/>
      <c r="AR713" s="199"/>
      <c r="AS713" s="199"/>
      <c r="AT713" s="199"/>
      <c r="AU713" s="199"/>
      <c r="AV713" s="199"/>
      <c r="AW713" s="199"/>
      <c r="AX713" s="199"/>
      <c r="BA713" s="199"/>
      <c r="BB713" s="199"/>
      <c r="BC713" s="199"/>
      <c r="BD713" s="199"/>
      <c r="BE713" s="199"/>
      <c r="BF713" s="199"/>
      <c r="BG713" s="199"/>
      <c r="BH713" s="199"/>
      <c r="BI713" s="199"/>
      <c r="BJ713" s="199"/>
      <c r="BK713" s="199"/>
      <c r="BL713" s="199"/>
      <c r="BM713" s="199"/>
      <c r="BN713" s="199"/>
      <c r="BO713" s="199"/>
      <c r="BP713" s="199"/>
      <c r="BQ713" s="199"/>
      <c r="BR713" s="199"/>
    </row>
    <row r="714" spans="1:70" ht="12.75" customHeight="1" x14ac:dyDescent="0.2">
      <c r="A714" s="215"/>
      <c r="B714" s="199"/>
      <c r="C714" s="199"/>
      <c r="D714" s="199"/>
      <c r="E714" s="199"/>
      <c r="F714" s="213">
        <v>20</v>
      </c>
      <c r="G714" s="220" t="e">
        <f t="shared" ca="1" si="1003"/>
        <v>#REF!</v>
      </c>
      <c r="H714" s="213" t="e">
        <f>ADDRESS(1549,#REF!,1,1)</f>
        <v>#REF!</v>
      </c>
      <c r="K714" s="199"/>
      <c r="L714" s="199"/>
      <c r="M714" s="199"/>
      <c r="N714" s="199"/>
      <c r="O714" s="199"/>
      <c r="P714" s="199"/>
      <c r="Q714" s="199"/>
      <c r="R714" s="199"/>
      <c r="S714" s="199"/>
      <c r="T714" s="199"/>
      <c r="U714" s="199"/>
      <c r="V714" s="199"/>
      <c r="W714" s="199"/>
      <c r="X714" s="199"/>
      <c r="Y714" s="199"/>
      <c r="Z714" s="199"/>
      <c r="AA714" s="199"/>
      <c r="AB714" s="199"/>
      <c r="AC714" s="199"/>
      <c r="AD714" s="199"/>
      <c r="AE714" s="199"/>
      <c r="AF714" s="199"/>
      <c r="AG714" s="199"/>
      <c r="AH714" s="199"/>
      <c r="AI714" s="199"/>
      <c r="AJ714" s="199"/>
      <c r="AK714" s="199"/>
      <c r="AL714" s="199"/>
      <c r="AM714" s="199"/>
      <c r="AN714" s="199"/>
      <c r="AO714" s="199"/>
      <c r="AP714" s="199"/>
      <c r="AQ714" s="199"/>
      <c r="AR714" s="199"/>
      <c r="AS714" s="199"/>
      <c r="AT714" s="199"/>
      <c r="AU714" s="199"/>
      <c r="AV714" s="199"/>
      <c r="AW714" s="199"/>
      <c r="AX714" s="199"/>
      <c r="BA714" s="199"/>
      <c r="BB714" s="199"/>
      <c r="BC714" s="199"/>
      <c r="BD714" s="199"/>
      <c r="BE714" s="199"/>
      <c r="BF714" s="199"/>
      <c r="BG714" s="199"/>
      <c r="BH714" s="199"/>
      <c r="BI714" s="199"/>
      <c r="BJ714" s="199"/>
      <c r="BK714" s="199"/>
      <c r="BL714" s="199"/>
      <c r="BM714" s="199"/>
      <c r="BN714" s="199"/>
      <c r="BO714" s="199"/>
      <c r="BP714" s="199"/>
      <c r="BQ714" s="199"/>
      <c r="BR714" s="199"/>
    </row>
    <row r="715" spans="1:70" ht="12.75" customHeight="1" x14ac:dyDescent="0.2">
      <c r="A715" s="215"/>
      <c r="B715" s="199"/>
      <c r="C715" s="199"/>
      <c r="D715" s="199"/>
      <c r="E715" s="199"/>
      <c r="F715" s="213">
        <v>21</v>
      </c>
      <c r="G715" s="220" t="e">
        <f t="shared" ca="1" si="1003"/>
        <v>#REF!</v>
      </c>
      <c r="H715" s="213" t="e">
        <f>ADDRESS(1549,#REF!,1,1)</f>
        <v>#REF!</v>
      </c>
      <c r="K715" s="199"/>
      <c r="L715" s="199"/>
      <c r="M715" s="199"/>
      <c r="N715" s="199"/>
      <c r="O715" s="199"/>
      <c r="P715" s="199"/>
      <c r="Q715" s="199"/>
      <c r="R715" s="199"/>
      <c r="S715" s="199"/>
      <c r="T715" s="199"/>
      <c r="U715" s="199"/>
      <c r="V715" s="199"/>
      <c r="W715" s="199"/>
      <c r="X715" s="199"/>
      <c r="Y715" s="199"/>
      <c r="Z715" s="199"/>
      <c r="AA715" s="199"/>
      <c r="AB715" s="199"/>
      <c r="AC715" s="199"/>
      <c r="AD715" s="199"/>
      <c r="AE715" s="199"/>
      <c r="AF715" s="199"/>
      <c r="AG715" s="199"/>
      <c r="AH715" s="199"/>
      <c r="AI715" s="199"/>
      <c r="AJ715" s="199"/>
      <c r="AK715" s="199"/>
      <c r="AL715" s="199"/>
      <c r="AM715" s="199"/>
      <c r="AN715" s="199"/>
      <c r="AO715" s="199"/>
      <c r="AP715" s="199"/>
      <c r="AQ715" s="199"/>
      <c r="AR715" s="199"/>
      <c r="AS715" s="199"/>
      <c r="AT715" s="199"/>
      <c r="AU715" s="199"/>
      <c r="AV715" s="199"/>
      <c r="AW715" s="199"/>
      <c r="AX715" s="199"/>
      <c r="BA715" s="199"/>
      <c r="BB715" s="199"/>
      <c r="BC715" s="199"/>
      <c r="BD715" s="199"/>
      <c r="BE715" s="199"/>
      <c r="BF715" s="199"/>
      <c r="BG715" s="199"/>
      <c r="BH715" s="199"/>
      <c r="BI715" s="199"/>
      <c r="BJ715" s="199"/>
      <c r="BK715" s="199"/>
      <c r="BL715" s="199"/>
      <c r="BM715" s="199"/>
      <c r="BN715" s="199"/>
      <c r="BO715" s="199"/>
      <c r="BP715" s="199"/>
      <c r="BQ715" s="199"/>
      <c r="BR715" s="199"/>
    </row>
    <row r="716" spans="1:70" ht="12.75" hidden="1" customHeight="1" x14ac:dyDescent="0.2">
      <c r="A716" s="215"/>
      <c r="B716" s="199"/>
      <c r="C716" s="199"/>
      <c r="D716" s="199"/>
      <c r="E716" s="199"/>
      <c r="F716" s="213">
        <v>22</v>
      </c>
      <c r="G716" s="220" t="e">
        <f t="shared" ref="G716:G724" ca="1" si="1004">INDIRECT(I716,TRUE)</f>
        <v>#REF!</v>
      </c>
      <c r="H716" s="220"/>
      <c r="I716" s="213" t="e">
        <f t="shared" ref="I716:I724" si="1005">ADDRESS(83,J716,1,1)</f>
        <v>#REF!</v>
      </c>
      <c r="J716" s="213" t="e">
        <f>#REF!+$G$692</f>
        <v>#REF!</v>
      </c>
      <c r="K716" s="199"/>
      <c r="L716" s="199"/>
      <c r="M716" s="199"/>
      <c r="N716" s="199"/>
      <c r="O716" s="199"/>
      <c r="P716" s="199"/>
      <c r="Q716" s="199"/>
      <c r="R716" s="199"/>
      <c r="S716" s="199"/>
      <c r="T716" s="199"/>
      <c r="U716" s="199"/>
      <c r="V716" s="199"/>
      <c r="W716" s="199"/>
      <c r="X716" s="199"/>
      <c r="Y716" s="199"/>
      <c r="Z716" s="199"/>
      <c r="AA716" s="199"/>
      <c r="AB716" s="199"/>
      <c r="AC716" s="199"/>
      <c r="AD716" s="199"/>
      <c r="AE716" s="199"/>
      <c r="AF716" s="199"/>
      <c r="AG716" s="199"/>
      <c r="AH716" s="199"/>
      <c r="AI716" s="199"/>
      <c r="AJ716" s="199"/>
      <c r="AK716" s="199"/>
      <c r="AL716" s="199"/>
      <c r="AM716" s="199"/>
      <c r="AN716" s="199"/>
      <c r="AO716" s="199"/>
      <c r="AP716" s="199"/>
      <c r="AQ716" s="199"/>
      <c r="AR716" s="199"/>
      <c r="AS716" s="199"/>
      <c r="AT716" s="199"/>
      <c r="AU716" s="199"/>
      <c r="AV716" s="199"/>
      <c r="AW716" s="199"/>
      <c r="AX716" s="199"/>
      <c r="BA716" s="199"/>
      <c r="BB716" s="199"/>
      <c r="BC716" s="199"/>
      <c r="BD716" s="199"/>
      <c r="BE716" s="199"/>
      <c r="BF716" s="199"/>
      <c r="BG716" s="199"/>
      <c r="BH716" s="199"/>
      <c r="BI716" s="199"/>
      <c r="BJ716" s="199"/>
      <c r="BK716" s="199"/>
      <c r="BL716" s="199"/>
      <c r="BM716" s="199"/>
      <c r="BN716" s="199"/>
      <c r="BO716" s="199"/>
      <c r="BP716" s="199"/>
      <c r="BQ716" s="199"/>
      <c r="BR716" s="199"/>
    </row>
    <row r="717" spans="1:70" ht="12.75" hidden="1" customHeight="1" x14ac:dyDescent="0.2">
      <c r="A717" s="215"/>
      <c r="B717" s="199"/>
      <c r="C717" s="199"/>
      <c r="D717" s="199"/>
      <c r="E717" s="199"/>
      <c r="F717" s="213">
        <v>23</v>
      </c>
      <c r="G717" s="220" t="e">
        <f t="shared" ca="1" si="1004"/>
        <v>#REF!</v>
      </c>
      <c r="H717" s="220"/>
      <c r="I717" s="213" t="e">
        <f t="shared" si="1005"/>
        <v>#REF!</v>
      </c>
      <c r="J717" s="213" t="e">
        <f t="shared" ref="J717:J724" si="1006">$J716+$G$692</f>
        <v>#REF!</v>
      </c>
      <c r="K717" s="199"/>
      <c r="L717" s="199"/>
      <c r="M717" s="199"/>
      <c r="N717" s="199"/>
      <c r="O717" s="199"/>
      <c r="P717" s="199"/>
      <c r="Q717" s="199"/>
      <c r="R717" s="199"/>
      <c r="S717" s="199"/>
      <c r="T717" s="199"/>
      <c r="U717" s="199"/>
      <c r="V717" s="199"/>
      <c r="W717" s="199"/>
      <c r="X717" s="199"/>
      <c r="Y717" s="199"/>
      <c r="Z717" s="199"/>
      <c r="AA717" s="199"/>
      <c r="AB717" s="199"/>
      <c r="AC717" s="199"/>
      <c r="AD717" s="199"/>
      <c r="AE717" s="199"/>
      <c r="AF717" s="199"/>
      <c r="AG717" s="199"/>
      <c r="AH717" s="199"/>
      <c r="AI717" s="199"/>
      <c r="AJ717" s="199"/>
      <c r="AK717" s="199"/>
      <c r="AL717" s="199"/>
      <c r="AM717" s="199"/>
      <c r="AN717" s="199"/>
      <c r="AO717" s="199"/>
      <c r="AP717" s="199"/>
      <c r="AQ717" s="199"/>
      <c r="AR717" s="199"/>
      <c r="AS717" s="199"/>
      <c r="AT717" s="199"/>
      <c r="AU717" s="199"/>
      <c r="AV717" s="199"/>
      <c r="AW717" s="199"/>
      <c r="AX717" s="199"/>
      <c r="BA717" s="199"/>
      <c r="BB717" s="199"/>
      <c r="BC717" s="199"/>
      <c r="BD717" s="199"/>
      <c r="BE717" s="199"/>
      <c r="BF717" s="199"/>
      <c r="BG717" s="199"/>
      <c r="BH717" s="199"/>
      <c r="BI717" s="199"/>
      <c r="BJ717" s="199"/>
      <c r="BK717" s="199"/>
      <c r="BL717" s="199"/>
      <c r="BM717" s="199"/>
      <c r="BN717" s="199"/>
      <c r="BO717" s="199"/>
      <c r="BP717" s="199"/>
      <c r="BQ717" s="199"/>
      <c r="BR717" s="199"/>
    </row>
    <row r="718" spans="1:70" ht="12.75" hidden="1" customHeight="1" x14ac:dyDescent="0.2">
      <c r="A718" s="215"/>
      <c r="B718" s="199"/>
      <c r="C718" s="199"/>
      <c r="D718" s="199"/>
      <c r="E718" s="199"/>
      <c r="F718" s="213">
        <v>24</v>
      </c>
      <c r="G718" s="220" t="e">
        <f t="shared" ca="1" si="1004"/>
        <v>#REF!</v>
      </c>
      <c r="H718" s="220"/>
      <c r="I718" s="213" t="e">
        <f t="shared" si="1005"/>
        <v>#REF!</v>
      </c>
      <c r="J718" s="213" t="e">
        <f t="shared" si="1006"/>
        <v>#REF!</v>
      </c>
      <c r="K718" s="199"/>
      <c r="L718" s="199"/>
      <c r="M718" s="199"/>
      <c r="N718" s="199"/>
      <c r="O718" s="199"/>
      <c r="P718" s="199"/>
      <c r="Q718" s="199"/>
      <c r="R718" s="199"/>
      <c r="S718" s="199"/>
      <c r="T718" s="199"/>
      <c r="U718" s="199"/>
      <c r="V718" s="199"/>
      <c r="W718" s="199"/>
      <c r="X718" s="199"/>
      <c r="Y718" s="199"/>
      <c r="Z718" s="199"/>
      <c r="AA718" s="199"/>
      <c r="AB718" s="199"/>
      <c r="AC718" s="199"/>
      <c r="AD718" s="199"/>
      <c r="AE718" s="199"/>
      <c r="AF718" s="199"/>
      <c r="AG718" s="199"/>
      <c r="AH718" s="199"/>
      <c r="AI718" s="199"/>
      <c r="AJ718" s="199"/>
      <c r="AK718" s="199"/>
      <c r="AL718" s="199"/>
      <c r="AM718" s="199"/>
      <c r="AN718" s="199"/>
      <c r="AO718" s="199"/>
      <c r="AP718" s="199"/>
      <c r="AQ718" s="199"/>
      <c r="AR718" s="199"/>
      <c r="AS718" s="199"/>
      <c r="AT718" s="199"/>
      <c r="AU718" s="199"/>
      <c r="AV718" s="199"/>
      <c r="AW718" s="199"/>
      <c r="AX718" s="199"/>
      <c r="BA718" s="199"/>
      <c r="BB718" s="199"/>
      <c r="BC718" s="199"/>
      <c r="BD718" s="199"/>
      <c r="BE718" s="199"/>
      <c r="BF718" s="199"/>
      <c r="BG718" s="199"/>
      <c r="BH718" s="199"/>
      <c r="BI718" s="199"/>
      <c r="BJ718" s="199"/>
      <c r="BK718" s="199"/>
      <c r="BL718" s="199"/>
      <c r="BM718" s="199"/>
      <c r="BN718" s="199"/>
      <c r="BO718" s="199"/>
      <c r="BP718" s="199"/>
      <c r="BQ718" s="199"/>
      <c r="BR718" s="199"/>
    </row>
    <row r="719" spans="1:70" ht="12.75" hidden="1" customHeight="1" x14ac:dyDescent="0.2">
      <c r="A719" s="215"/>
      <c r="B719" s="199"/>
      <c r="C719" s="199"/>
      <c r="D719" s="199"/>
      <c r="E719" s="199"/>
      <c r="F719" s="213">
        <v>25</v>
      </c>
      <c r="G719" s="220" t="e">
        <f t="shared" ca="1" si="1004"/>
        <v>#REF!</v>
      </c>
      <c r="H719" s="220"/>
      <c r="I719" s="213" t="e">
        <f t="shared" si="1005"/>
        <v>#REF!</v>
      </c>
      <c r="J719" s="213" t="e">
        <f t="shared" si="1006"/>
        <v>#REF!</v>
      </c>
      <c r="K719" s="199"/>
      <c r="L719" s="199"/>
      <c r="M719" s="199"/>
      <c r="N719" s="199"/>
      <c r="O719" s="199"/>
      <c r="P719" s="199"/>
      <c r="Q719" s="199"/>
      <c r="R719" s="199"/>
      <c r="S719" s="199"/>
      <c r="T719" s="199"/>
      <c r="U719" s="199"/>
      <c r="V719" s="199"/>
      <c r="W719" s="199"/>
      <c r="X719" s="199"/>
      <c r="Y719" s="199"/>
      <c r="Z719" s="199"/>
      <c r="AA719" s="199"/>
      <c r="AB719" s="199"/>
      <c r="AC719" s="199"/>
      <c r="AD719" s="199"/>
      <c r="AE719" s="199"/>
      <c r="AF719" s="199"/>
      <c r="AG719" s="199"/>
      <c r="AH719" s="199"/>
      <c r="AI719" s="199"/>
      <c r="AJ719" s="199"/>
      <c r="AK719" s="199"/>
      <c r="AL719" s="199"/>
      <c r="AM719" s="199"/>
      <c r="AN719" s="199"/>
      <c r="AO719" s="199"/>
      <c r="AP719" s="199"/>
      <c r="AQ719" s="199"/>
      <c r="AR719" s="199"/>
      <c r="AS719" s="199"/>
      <c r="AT719" s="199"/>
      <c r="AU719" s="199"/>
      <c r="AV719" s="199"/>
      <c r="AW719" s="199"/>
      <c r="AX719" s="199"/>
      <c r="BA719" s="199"/>
      <c r="BB719" s="199"/>
      <c r="BC719" s="199"/>
      <c r="BD719" s="199"/>
      <c r="BE719" s="199"/>
      <c r="BF719" s="199"/>
      <c r="BG719" s="199"/>
      <c r="BH719" s="199"/>
      <c r="BI719" s="199"/>
      <c r="BJ719" s="199"/>
      <c r="BK719" s="199"/>
      <c r="BL719" s="199"/>
      <c r="BM719" s="199"/>
      <c r="BN719" s="199"/>
      <c r="BO719" s="199"/>
      <c r="BP719" s="199"/>
      <c r="BQ719" s="199"/>
      <c r="BR719" s="199"/>
    </row>
    <row r="720" spans="1:70" ht="12.75" hidden="1" customHeight="1" x14ac:dyDescent="0.2">
      <c r="A720" s="215"/>
      <c r="B720" s="199"/>
      <c r="C720" s="199"/>
      <c r="D720" s="199"/>
      <c r="E720" s="199"/>
      <c r="F720" s="213">
        <v>26</v>
      </c>
      <c r="G720" s="220" t="e">
        <f t="shared" ca="1" si="1004"/>
        <v>#REF!</v>
      </c>
      <c r="H720" s="220"/>
      <c r="I720" s="213" t="e">
        <f t="shared" si="1005"/>
        <v>#REF!</v>
      </c>
      <c r="J720" s="213" t="e">
        <f t="shared" si="1006"/>
        <v>#REF!</v>
      </c>
      <c r="K720" s="199"/>
      <c r="L720" s="199"/>
      <c r="M720" s="199"/>
      <c r="N720" s="199"/>
      <c r="O720" s="199"/>
      <c r="P720" s="199"/>
      <c r="Q720" s="199"/>
      <c r="R720" s="199"/>
      <c r="S720" s="199"/>
      <c r="T720" s="199"/>
      <c r="U720" s="199"/>
      <c r="V720" s="199"/>
      <c r="W720" s="199"/>
      <c r="X720" s="199"/>
      <c r="Y720" s="199"/>
      <c r="Z720" s="199"/>
      <c r="AA720" s="199"/>
      <c r="AB720" s="199"/>
      <c r="AC720" s="199"/>
      <c r="AD720" s="199"/>
      <c r="AE720" s="199"/>
      <c r="AF720" s="199"/>
      <c r="AG720" s="199"/>
      <c r="AH720" s="199"/>
      <c r="AI720" s="199"/>
      <c r="AJ720" s="199"/>
      <c r="AK720" s="199"/>
      <c r="AL720" s="199"/>
      <c r="AM720" s="199"/>
      <c r="AN720" s="199"/>
      <c r="AO720" s="199"/>
      <c r="AP720" s="199"/>
      <c r="AQ720" s="199"/>
      <c r="AR720" s="199"/>
      <c r="AS720" s="199"/>
      <c r="AT720" s="199"/>
      <c r="AU720" s="199"/>
      <c r="AV720" s="199"/>
      <c r="AW720" s="199"/>
      <c r="AX720" s="199"/>
      <c r="BA720" s="199"/>
      <c r="BB720" s="199"/>
      <c r="BC720" s="199"/>
      <c r="BD720" s="199"/>
      <c r="BE720" s="199"/>
      <c r="BF720" s="199"/>
      <c r="BG720" s="199"/>
      <c r="BH720" s="199"/>
      <c r="BI720" s="199"/>
      <c r="BJ720" s="199"/>
      <c r="BK720" s="199"/>
      <c r="BL720" s="199"/>
      <c r="BM720" s="199"/>
      <c r="BN720" s="199"/>
      <c r="BO720" s="199"/>
      <c r="BP720" s="199"/>
      <c r="BQ720" s="199"/>
      <c r="BR720" s="199"/>
    </row>
    <row r="721" spans="1:70" ht="12.75" hidden="1" customHeight="1" x14ac:dyDescent="0.2">
      <c r="A721" s="215"/>
      <c r="B721" s="199"/>
      <c r="C721" s="199"/>
      <c r="D721" s="199"/>
      <c r="E721" s="199"/>
      <c r="F721" s="213">
        <v>27</v>
      </c>
      <c r="G721" s="220" t="e">
        <f t="shared" ca="1" si="1004"/>
        <v>#REF!</v>
      </c>
      <c r="H721" s="220"/>
      <c r="I721" s="213" t="e">
        <f t="shared" si="1005"/>
        <v>#REF!</v>
      </c>
      <c r="J721" s="213" t="e">
        <f t="shared" si="1006"/>
        <v>#REF!</v>
      </c>
      <c r="K721" s="199"/>
      <c r="L721" s="199"/>
      <c r="M721" s="199"/>
      <c r="N721" s="199"/>
      <c r="O721" s="199"/>
      <c r="P721" s="199"/>
      <c r="Q721" s="199"/>
      <c r="R721" s="199"/>
      <c r="S721" s="199"/>
      <c r="T721" s="199"/>
      <c r="U721" s="199"/>
      <c r="V721" s="199"/>
      <c r="W721" s="199"/>
      <c r="X721" s="199"/>
      <c r="Y721" s="199"/>
      <c r="Z721" s="199"/>
      <c r="AA721" s="199"/>
      <c r="AB721" s="199"/>
      <c r="AC721" s="199"/>
      <c r="AD721" s="199"/>
      <c r="AE721" s="199"/>
      <c r="AF721" s="199"/>
      <c r="AG721" s="199"/>
      <c r="AH721" s="199"/>
      <c r="AI721" s="199"/>
      <c r="AJ721" s="199"/>
      <c r="AK721" s="199"/>
      <c r="AL721" s="199"/>
      <c r="AM721" s="199"/>
      <c r="AN721" s="199"/>
      <c r="AO721" s="199"/>
      <c r="AP721" s="199"/>
      <c r="AQ721" s="199"/>
      <c r="AR721" s="199"/>
      <c r="AS721" s="199"/>
      <c r="AT721" s="199"/>
      <c r="AU721" s="199"/>
      <c r="AV721" s="199"/>
      <c r="AW721" s="199"/>
      <c r="AX721" s="199"/>
      <c r="BA721" s="199"/>
      <c r="BB721" s="199"/>
      <c r="BC721" s="199"/>
      <c r="BD721" s="199"/>
      <c r="BE721" s="199"/>
      <c r="BF721" s="199"/>
      <c r="BG721" s="199"/>
      <c r="BH721" s="199"/>
      <c r="BI721" s="199"/>
      <c r="BJ721" s="199"/>
      <c r="BK721" s="199"/>
      <c r="BL721" s="199"/>
      <c r="BM721" s="199"/>
      <c r="BN721" s="199"/>
      <c r="BO721" s="199"/>
      <c r="BP721" s="199"/>
      <c r="BQ721" s="199"/>
      <c r="BR721" s="199"/>
    </row>
    <row r="722" spans="1:70" ht="12.75" hidden="1" customHeight="1" x14ac:dyDescent="0.2">
      <c r="A722" s="215"/>
      <c r="B722" s="199"/>
      <c r="C722" s="199"/>
      <c r="D722" s="199"/>
      <c r="E722" s="199"/>
      <c r="F722" s="213">
        <v>28</v>
      </c>
      <c r="G722" s="220" t="e">
        <f t="shared" ca="1" si="1004"/>
        <v>#REF!</v>
      </c>
      <c r="H722" s="220"/>
      <c r="I722" s="213" t="e">
        <f t="shared" si="1005"/>
        <v>#REF!</v>
      </c>
      <c r="J722" s="213" t="e">
        <f t="shared" si="1006"/>
        <v>#REF!</v>
      </c>
      <c r="K722" s="199"/>
      <c r="L722" s="199"/>
      <c r="M722" s="199"/>
      <c r="N722" s="199"/>
      <c r="O722" s="199"/>
      <c r="P722" s="199"/>
      <c r="Q722" s="199"/>
      <c r="R722" s="199"/>
      <c r="S722" s="199"/>
      <c r="T722" s="199"/>
      <c r="U722" s="199"/>
      <c r="V722" s="199"/>
      <c r="W722" s="199"/>
      <c r="X722" s="199"/>
      <c r="Y722" s="199"/>
      <c r="Z722" s="199"/>
      <c r="AA722" s="199"/>
      <c r="AB722" s="199"/>
      <c r="AC722" s="199"/>
      <c r="AD722" s="199"/>
      <c r="AE722" s="199"/>
      <c r="AF722" s="199"/>
      <c r="AG722" s="199"/>
      <c r="AH722" s="199"/>
      <c r="AI722" s="199"/>
      <c r="AJ722" s="199"/>
      <c r="AK722" s="199"/>
      <c r="AL722" s="199"/>
      <c r="AM722" s="199"/>
      <c r="AN722" s="199"/>
      <c r="AO722" s="199"/>
      <c r="AP722" s="199"/>
      <c r="AQ722" s="199"/>
      <c r="AR722" s="199"/>
      <c r="AS722" s="199"/>
      <c r="AT722" s="199"/>
      <c r="AU722" s="199"/>
      <c r="AV722" s="199"/>
      <c r="AW722" s="199"/>
      <c r="AX722" s="199"/>
      <c r="BA722" s="199"/>
      <c r="BB722" s="199"/>
      <c r="BC722" s="199"/>
      <c r="BD722" s="199"/>
      <c r="BE722" s="199"/>
      <c r="BF722" s="199"/>
      <c r="BG722" s="199"/>
      <c r="BH722" s="199"/>
      <c r="BI722" s="199"/>
      <c r="BJ722" s="199"/>
      <c r="BK722" s="199"/>
      <c r="BL722" s="199"/>
      <c r="BM722" s="199"/>
      <c r="BN722" s="199"/>
      <c r="BO722" s="199"/>
      <c r="BP722" s="199"/>
      <c r="BQ722" s="199"/>
      <c r="BR722" s="199"/>
    </row>
    <row r="723" spans="1:70" ht="12.75" hidden="1" customHeight="1" x14ac:dyDescent="0.2">
      <c r="A723" s="215"/>
      <c r="B723" s="199"/>
      <c r="C723" s="199"/>
      <c r="D723" s="199"/>
      <c r="E723" s="199"/>
      <c r="F723" s="213">
        <v>29</v>
      </c>
      <c r="G723" s="220" t="e">
        <f t="shared" ca="1" si="1004"/>
        <v>#REF!</v>
      </c>
      <c r="H723" s="220"/>
      <c r="I723" s="213" t="e">
        <f t="shared" si="1005"/>
        <v>#REF!</v>
      </c>
      <c r="J723" s="213" t="e">
        <f t="shared" si="1006"/>
        <v>#REF!</v>
      </c>
      <c r="K723" s="199"/>
      <c r="L723" s="199"/>
      <c r="M723" s="199"/>
      <c r="N723" s="199"/>
      <c r="O723" s="199"/>
      <c r="P723" s="199"/>
      <c r="Q723" s="199"/>
      <c r="R723" s="199"/>
      <c r="S723" s="199"/>
      <c r="T723" s="199"/>
      <c r="U723" s="199"/>
      <c r="V723" s="199"/>
      <c r="W723" s="199"/>
      <c r="X723" s="199"/>
      <c r="Y723" s="199"/>
      <c r="Z723" s="199"/>
      <c r="AA723" s="199"/>
      <c r="AB723" s="199"/>
      <c r="AC723" s="199"/>
      <c r="AD723" s="199"/>
      <c r="AE723" s="199"/>
      <c r="AF723" s="199"/>
      <c r="AG723" s="199"/>
      <c r="AH723" s="199"/>
      <c r="AI723" s="199"/>
      <c r="AJ723" s="199"/>
      <c r="AK723" s="199"/>
      <c r="AL723" s="199"/>
      <c r="AM723" s="199"/>
      <c r="AN723" s="199"/>
      <c r="AO723" s="199"/>
      <c r="AP723" s="199"/>
      <c r="AQ723" s="199"/>
      <c r="AR723" s="199"/>
      <c r="AS723" s="199"/>
      <c r="AT723" s="199"/>
      <c r="AU723" s="199"/>
      <c r="AV723" s="199"/>
      <c r="AW723" s="199"/>
      <c r="AX723" s="199"/>
      <c r="BA723" s="199"/>
      <c r="BB723" s="199"/>
      <c r="BC723" s="199"/>
      <c r="BD723" s="199"/>
      <c r="BE723" s="199"/>
      <c r="BF723" s="199"/>
      <c r="BG723" s="199"/>
      <c r="BH723" s="199"/>
      <c r="BI723" s="199"/>
      <c r="BJ723" s="199"/>
      <c r="BK723" s="199"/>
      <c r="BL723" s="199"/>
      <c r="BM723" s="199"/>
      <c r="BN723" s="199"/>
      <c r="BO723" s="199"/>
      <c r="BP723" s="199"/>
      <c r="BQ723" s="199"/>
      <c r="BR723" s="199"/>
    </row>
    <row r="724" spans="1:70" ht="12.75" hidden="1" customHeight="1" x14ac:dyDescent="0.2">
      <c r="A724" s="215"/>
      <c r="B724" s="199"/>
      <c r="C724" s="199"/>
      <c r="D724" s="199"/>
      <c r="E724" s="199"/>
      <c r="F724" s="213">
        <v>30</v>
      </c>
      <c r="G724" s="220" t="e">
        <f t="shared" ca="1" si="1004"/>
        <v>#REF!</v>
      </c>
      <c r="H724" s="220"/>
      <c r="I724" s="213" t="e">
        <f t="shared" si="1005"/>
        <v>#REF!</v>
      </c>
      <c r="J724" s="213" t="e">
        <f t="shared" si="1006"/>
        <v>#REF!</v>
      </c>
      <c r="K724" s="199"/>
      <c r="L724" s="199"/>
      <c r="M724" s="199"/>
      <c r="N724" s="199"/>
      <c r="O724" s="199"/>
      <c r="P724" s="199"/>
      <c r="Q724" s="199"/>
      <c r="R724" s="199"/>
      <c r="S724" s="199"/>
      <c r="T724" s="199"/>
      <c r="U724" s="199"/>
      <c r="V724" s="199"/>
      <c r="W724" s="199"/>
      <c r="X724" s="199"/>
      <c r="Y724" s="199"/>
      <c r="Z724" s="199"/>
      <c r="AA724" s="199"/>
      <c r="AB724" s="199"/>
      <c r="AC724" s="199"/>
      <c r="AD724" s="199"/>
      <c r="AE724" s="199"/>
      <c r="AF724" s="199"/>
      <c r="AG724" s="199"/>
      <c r="AH724" s="199"/>
      <c r="AI724" s="199"/>
      <c r="AJ724" s="199"/>
      <c r="AK724" s="199"/>
      <c r="AL724" s="199"/>
      <c r="AM724" s="199"/>
      <c r="AN724" s="199"/>
      <c r="AO724" s="199"/>
      <c r="AP724" s="199"/>
      <c r="AQ724" s="199"/>
      <c r="AR724" s="199"/>
      <c r="AS724" s="199"/>
      <c r="AT724" s="199"/>
      <c r="AU724" s="199"/>
      <c r="AV724" s="199"/>
      <c r="AW724" s="199"/>
      <c r="AX724" s="199"/>
      <c r="BA724" s="199"/>
      <c r="BB724" s="199"/>
      <c r="BC724" s="199"/>
      <c r="BD724" s="199"/>
      <c r="BE724" s="199"/>
      <c r="BF724" s="199"/>
      <c r="BG724" s="199"/>
      <c r="BH724" s="199"/>
      <c r="BI724" s="199"/>
      <c r="BJ724" s="199"/>
      <c r="BK724" s="199"/>
      <c r="BL724" s="199"/>
      <c r="BM724" s="199"/>
      <c r="BN724" s="199"/>
      <c r="BO724" s="199"/>
      <c r="BP724" s="199"/>
      <c r="BQ724" s="199"/>
      <c r="BR724" s="199"/>
    </row>
    <row r="725" spans="1:70" ht="12.75" hidden="1" customHeight="1" x14ac:dyDescent="0.2">
      <c r="A725" s="215"/>
      <c r="B725" s="199"/>
      <c r="C725" s="199"/>
      <c r="D725" s="199"/>
      <c r="E725" s="199"/>
      <c r="F725" s="199"/>
      <c r="G725" s="199"/>
      <c r="H725" s="199"/>
      <c r="I725" s="199"/>
      <c r="J725" s="199"/>
      <c r="K725" s="199"/>
      <c r="L725" s="199"/>
      <c r="M725" s="199"/>
      <c r="N725" s="199"/>
      <c r="O725" s="199"/>
      <c r="P725" s="199"/>
      <c r="Q725" s="199"/>
      <c r="R725" s="199"/>
      <c r="S725" s="199"/>
      <c r="T725" s="199"/>
      <c r="U725" s="199"/>
      <c r="V725" s="199"/>
      <c r="W725" s="199"/>
      <c r="X725" s="199"/>
      <c r="Y725" s="199"/>
      <c r="Z725" s="199"/>
      <c r="AA725" s="199"/>
      <c r="AB725" s="199"/>
      <c r="AC725" s="199"/>
      <c r="AD725" s="199"/>
      <c r="AE725" s="199"/>
      <c r="AF725" s="199"/>
      <c r="AG725" s="199"/>
      <c r="AH725" s="199"/>
      <c r="AI725" s="199"/>
      <c r="AJ725" s="199"/>
      <c r="AK725" s="199"/>
      <c r="AL725" s="199"/>
      <c r="AM725" s="199"/>
      <c r="AN725" s="199"/>
      <c r="AO725" s="199"/>
      <c r="AP725" s="199"/>
      <c r="AQ725" s="199"/>
      <c r="AR725" s="199"/>
      <c r="AS725" s="199"/>
      <c r="AT725" s="199"/>
      <c r="AU725" s="199"/>
      <c r="AV725" s="199"/>
      <c r="AW725" s="199"/>
      <c r="AX725" s="199"/>
      <c r="BA725" s="199"/>
      <c r="BB725" s="199"/>
      <c r="BC725" s="199"/>
      <c r="BD725" s="199"/>
      <c r="BE725" s="199"/>
      <c r="BF725" s="199"/>
      <c r="BG725" s="199"/>
      <c r="BH725" s="199"/>
      <c r="BI725" s="199"/>
      <c r="BJ725" s="199"/>
      <c r="BK725" s="199"/>
      <c r="BL725" s="199"/>
      <c r="BM725" s="199"/>
      <c r="BN725" s="199"/>
      <c r="BO725" s="199"/>
      <c r="BP725" s="199"/>
      <c r="BQ725" s="199"/>
      <c r="BR725" s="199"/>
    </row>
    <row r="726" spans="1:70" ht="12.75" hidden="1" customHeight="1" x14ac:dyDescent="0.2">
      <c r="A726" s="215"/>
      <c r="B726" s="199"/>
      <c r="C726" s="199"/>
      <c r="D726" s="199"/>
      <c r="E726" s="199"/>
      <c r="F726" s="199"/>
      <c r="G726" s="199"/>
      <c r="H726" s="199"/>
      <c r="I726" s="199"/>
      <c r="J726" s="199"/>
      <c r="K726" s="199"/>
      <c r="L726" s="199"/>
      <c r="M726" s="199"/>
      <c r="N726" s="199"/>
      <c r="O726" s="199"/>
      <c r="P726" s="199"/>
      <c r="Q726" s="199"/>
      <c r="R726" s="199"/>
      <c r="S726" s="199"/>
      <c r="T726" s="199"/>
      <c r="U726" s="199"/>
      <c r="V726" s="199"/>
      <c r="W726" s="199"/>
      <c r="X726" s="199"/>
      <c r="Y726" s="199"/>
      <c r="Z726" s="199"/>
      <c r="AA726" s="19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BA726" s="199"/>
      <c r="BB726" s="199"/>
      <c r="BC726" s="199"/>
      <c r="BD726" s="199"/>
      <c r="BE726" s="199"/>
      <c r="BF726" s="199"/>
      <c r="BG726" s="199"/>
      <c r="BH726" s="199"/>
      <c r="BI726" s="199"/>
      <c r="BJ726" s="199"/>
      <c r="BK726" s="199"/>
      <c r="BL726" s="199"/>
      <c r="BM726" s="199"/>
      <c r="BN726" s="199"/>
      <c r="BO726" s="199"/>
      <c r="BP726" s="199"/>
      <c r="BQ726" s="199"/>
      <c r="BR726" s="199"/>
    </row>
  </sheetData>
  <sheetProtection algorithmName="SHA-512" hashValue="46rVdCu/9Q3JwEQkEk8P5PzHLu1khf30PYsEF/MgmxKACzD4NPAOAUmc1mpPwoyT5DybWeDt/7RJy4qeUcUKKA==" saltValue="ZDK5x+0T0+Map5f4OolW/A==" spinCount="100000" sheet="1" objects="1" scenarios="1"/>
  <mergeCells count="111">
    <mergeCell ref="BA645:BE645"/>
    <mergeCell ref="BA646:BE646"/>
    <mergeCell ref="B656:C656"/>
    <mergeCell ref="M653:R653"/>
    <mergeCell ref="M652:R652"/>
    <mergeCell ref="F652:G652"/>
    <mergeCell ref="AX645:AX647"/>
    <mergeCell ref="B649:F649"/>
    <mergeCell ref="AX648:AX649"/>
    <mergeCell ref="AW648:AW649"/>
    <mergeCell ref="AD648:AD649"/>
    <mergeCell ref="AC648:AC649"/>
    <mergeCell ref="AG649:AK649"/>
    <mergeCell ref="B647:F647"/>
    <mergeCell ref="M646:Q646"/>
    <mergeCell ref="B646:F646"/>
    <mergeCell ref="M645:Q645"/>
    <mergeCell ref="B645:F645"/>
    <mergeCell ref="AG645:AK645"/>
    <mergeCell ref="AG646:AK646"/>
    <mergeCell ref="AG647:AK647"/>
    <mergeCell ref="AX655:AX660"/>
    <mergeCell ref="AR655:AR660"/>
    <mergeCell ref="AT655:AT660"/>
    <mergeCell ref="AI8:AI9"/>
    <mergeCell ref="M644:Q644"/>
    <mergeCell ref="M642:Q642"/>
    <mergeCell ref="AH2:AH3"/>
    <mergeCell ref="AG4:AH9"/>
    <mergeCell ref="AI4:AP4"/>
    <mergeCell ref="AI2:AL3"/>
    <mergeCell ref="BB2:BB3"/>
    <mergeCell ref="BC2:BF3"/>
    <mergeCell ref="BA4:BB9"/>
    <mergeCell ref="BC4:BJ4"/>
    <mergeCell ref="AQ4:AQ9"/>
    <mergeCell ref="AR4:AR9"/>
    <mergeCell ref="AS4:AS9"/>
    <mergeCell ref="AV4:AV9"/>
    <mergeCell ref="AW4:AW9"/>
    <mergeCell ref="AT4:AT9"/>
    <mergeCell ref="AU4:AU9"/>
    <mergeCell ref="BA2:BA3"/>
    <mergeCell ref="BA642:BE642"/>
    <mergeCell ref="F690:G690"/>
    <mergeCell ref="X655:X660"/>
    <mergeCell ref="Z655:Z660"/>
    <mergeCell ref="AB655:AB660"/>
    <mergeCell ref="AD655:AD660"/>
    <mergeCell ref="M647:Q647"/>
    <mergeCell ref="M649:Q649"/>
    <mergeCell ref="AC645:AC647"/>
    <mergeCell ref="AD645:AD647"/>
    <mergeCell ref="AV655:AV660"/>
    <mergeCell ref="N2:N3"/>
    <mergeCell ref="AX4:AX9"/>
    <mergeCell ref="AJ8:AP9"/>
    <mergeCell ref="AW645:AW647"/>
    <mergeCell ref="AG652:AL652"/>
    <mergeCell ref="AG653:AL653"/>
    <mergeCell ref="E10:I10"/>
    <mergeCell ref="B642:F642"/>
    <mergeCell ref="B644:F644"/>
    <mergeCell ref="M2:M3"/>
    <mergeCell ref="O5:V7"/>
    <mergeCell ref="O8:O9"/>
    <mergeCell ref="P8:V9"/>
    <mergeCell ref="W4:W9"/>
    <mergeCell ref="X4:X9"/>
    <mergeCell ref="Y4:Y9"/>
    <mergeCell ref="AG644:AK644"/>
    <mergeCell ref="AG642:AK642"/>
    <mergeCell ref="O2:R3"/>
    <mergeCell ref="O4:V4"/>
    <mergeCell ref="AG2:AG3"/>
    <mergeCell ref="AI5:AP7"/>
    <mergeCell ref="B4:D9"/>
    <mergeCell ref="E8:E9"/>
    <mergeCell ref="E4:I4"/>
    <mergeCell ref="F8:I9"/>
    <mergeCell ref="Z4:Z9"/>
    <mergeCell ref="AA4:AA9"/>
    <mergeCell ref="AB4:AB9"/>
    <mergeCell ref="AC4:AC9"/>
    <mergeCell ref="AD4:AD9"/>
    <mergeCell ref="E5:I7"/>
    <mergeCell ref="M4:N9"/>
    <mergeCell ref="BA653:BF653"/>
    <mergeCell ref="BL655:BL660"/>
    <mergeCell ref="BN655:BN660"/>
    <mergeCell ref="BP655:BP660"/>
    <mergeCell ref="BR655:BR660"/>
    <mergeCell ref="BP4:BP9"/>
    <mergeCell ref="BQ4:BQ9"/>
    <mergeCell ref="BR4:BR9"/>
    <mergeCell ref="BC5:BJ7"/>
    <mergeCell ref="BC8:BC9"/>
    <mergeCell ref="BD8:BJ9"/>
    <mergeCell ref="BK4:BK9"/>
    <mergeCell ref="BL4:BL9"/>
    <mergeCell ref="BM4:BM9"/>
    <mergeCell ref="BN4:BN9"/>
    <mergeCell ref="BO4:BO9"/>
    <mergeCell ref="BA652:BF652"/>
    <mergeCell ref="BA647:BE647"/>
    <mergeCell ref="BQ648:BQ649"/>
    <mergeCell ref="BR648:BR649"/>
    <mergeCell ref="BA649:BE649"/>
    <mergeCell ref="BQ645:BQ647"/>
    <mergeCell ref="BR645:BR647"/>
    <mergeCell ref="BA644:BE644"/>
  </mergeCells>
  <conditionalFormatting sqref="W12:AB14">
    <cfRule type="cellIs" dxfId="1324" priority="10580" operator="equal">
      <formula>0</formula>
    </cfRule>
  </conditionalFormatting>
  <conditionalFormatting sqref="W12:AB14">
    <cfRule type="cellIs" dxfId="1323" priority="10581" operator="equal">
      <formula>1</formula>
    </cfRule>
  </conditionalFormatting>
  <conditionalFormatting sqref="D657:D686">
    <cfRule type="cellIs" dxfId="1322" priority="10584" operator="equal">
      <formula>"NH"</formula>
    </cfRule>
  </conditionalFormatting>
  <conditionalFormatting sqref="D657:D686">
    <cfRule type="cellIs" dxfId="1321" priority="10585" operator="equal">
      <formula>"H"</formula>
    </cfRule>
  </conditionalFormatting>
  <conditionalFormatting sqref="AD653">
    <cfRule type="cellIs" dxfId="1320" priority="10588" operator="equal">
      <formula>0</formula>
    </cfRule>
  </conditionalFormatting>
  <conditionalFormatting sqref="AD653">
    <cfRule type="cellIs" dxfId="1319" priority="10589" operator="equal">
      <formula>1</formula>
    </cfRule>
  </conditionalFormatting>
  <conditionalFormatting sqref="AB653">
    <cfRule type="cellIs" dxfId="1318" priority="10590" operator="equal">
      <formula>0</formula>
    </cfRule>
  </conditionalFormatting>
  <conditionalFormatting sqref="AB653">
    <cfRule type="cellIs" dxfId="1317" priority="10591" operator="equal">
      <formula>1</formula>
    </cfRule>
  </conditionalFormatting>
  <conditionalFormatting sqref="Z653">
    <cfRule type="cellIs" dxfId="1316" priority="10592" operator="equal">
      <formula>0</formula>
    </cfRule>
  </conditionalFormatting>
  <conditionalFormatting sqref="Z653">
    <cfRule type="cellIs" dxfId="1315" priority="10593" operator="equal">
      <formula>1</formula>
    </cfRule>
  </conditionalFormatting>
  <conditionalFormatting sqref="W566:AB638 W640:AB640">
    <cfRule type="cellIs" dxfId="1314" priority="10304" operator="equal">
      <formula>0</formula>
    </cfRule>
  </conditionalFormatting>
  <conditionalFormatting sqref="W566:AB638 W640:AB640">
    <cfRule type="cellIs" dxfId="1313" priority="10305" operator="equal">
      <formula>1</formula>
    </cfRule>
  </conditionalFormatting>
  <conditionalFormatting sqref="W562:AB562 W564:AB564">
    <cfRule type="cellIs" dxfId="1312" priority="10306" operator="equal">
      <formula>0</formula>
    </cfRule>
  </conditionalFormatting>
  <conditionalFormatting sqref="W562:AB562 W564:AB564">
    <cfRule type="cellIs" dxfId="1311" priority="10307" operator="equal">
      <formula>1</formula>
    </cfRule>
  </conditionalFormatting>
  <conditionalFormatting sqref="W455:AB517 W519:AB561">
    <cfRule type="cellIs" dxfId="1310" priority="10308" operator="equal">
      <formula>0</formula>
    </cfRule>
  </conditionalFormatting>
  <conditionalFormatting sqref="W455:AB517 W519:AB561">
    <cfRule type="cellIs" dxfId="1309" priority="10309" operator="equal">
      <formula>1</formula>
    </cfRule>
  </conditionalFormatting>
  <conditionalFormatting sqref="W439:AB447">
    <cfRule type="cellIs" dxfId="1308" priority="10314" operator="equal">
      <formula>0</formula>
    </cfRule>
  </conditionalFormatting>
  <conditionalFormatting sqref="W439:AB447">
    <cfRule type="cellIs" dxfId="1307" priority="10315" operator="equal">
      <formula>1</formula>
    </cfRule>
  </conditionalFormatting>
  <conditionalFormatting sqref="W421:AB435 W437:AB437">
    <cfRule type="cellIs" dxfId="1306" priority="10316" operator="equal">
      <formula>0</formula>
    </cfRule>
  </conditionalFormatting>
  <conditionalFormatting sqref="W421:AB435 W437:AB437">
    <cfRule type="cellIs" dxfId="1305" priority="10317" operator="equal">
      <formula>1</formula>
    </cfRule>
  </conditionalFormatting>
  <conditionalFormatting sqref="W403:AB417 W419:AB419">
    <cfRule type="cellIs" dxfId="1304" priority="10318" operator="equal">
      <formula>0</formula>
    </cfRule>
  </conditionalFormatting>
  <conditionalFormatting sqref="W403:AB417 W419:AB419">
    <cfRule type="cellIs" dxfId="1303" priority="10319" operator="equal">
      <formula>1</formula>
    </cfRule>
  </conditionalFormatting>
  <conditionalFormatting sqref="W351:AB399 W401:AB401">
    <cfRule type="cellIs" dxfId="1302" priority="10320" operator="equal">
      <formula>0</formula>
    </cfRule>
  </conditionalFormatting>
  <conditionalFormatting sqref="W351:AB399 W401:AB401">
    <cfRule type="cellIs" dxfId="1301" priority="10321" operator="equal">
      <formula>1</formula>
    </cfRule>
  </conditionalFormatting>
  <conditionalFormatting sqref="W338:AB339 W349:AB349 W342:AB347">
    <cfRule type="cellIs" dxfId="1300" priority="10322" operator="equal">
      <formula>0</formula>
    </cfRule>
  </conditionalFormatting>
  <conditionalFormatting sqref="W338:AB339 W349:AB349 W342:AB347">
    <cfRule type="cellIs" dxfId="1299" priority="10323" operator="equal">
      <formula>1</formula>
    </cfRule>
  </conditionalFormatting>
  <conditionalFormatting sqref="W314:AB325 W336:AB336 W327:AB334">
    <cfRule type="cellIs" dxfId="1298" priority="10324" operator="equal">
      <formula>0</formula>
    </cfRule>
  </conditionalFormatting>
  <conditionalFormatting sqref="W314:AB325 W336:AB336 W327:AB334">
    <cfRule type="cellIs" dxfId="1297" priority="10325" operator="equal">
      <formula>1</formula>
    </cfRule>
  </conditionalFormatting>
  <conditionalFormatting sqref="W300:AB303 W305:AB305">
    <cfRule type="cellIs" dxfId="1296" priority="10328" operator="equal">
      <formula>0</formula>
    </cfRule>
  </conditionalFormatting>
  <conditionalFormatting sqref="W300:AB303 W305:AB305">
    <cfRule type="cellIs" dxfId="1295" priority="10329" operator="equal">
      <formula>1</formula>
    </cfRule>
  </conditionalFormatting>
  <conditionalFormatting sqref="W295:AB295">
    <cfRule type="cellIs" dxfId="1294" priority="10330" operator="equal">
      <formula>0</formula>
    </cfRule>
  </conditionalFormatting>
  <conditionalFormatting sqref="W295:AB295">
    <cfRule type="cellIs" dxfId="1293" priority="10331" operator="equal">
      <formula>1</formula>
    </cfRule>
  </conditionalFormatting>
  <conditionalFormatting sqref="W276:AB285">
    <cfRule type="cellIs" dxfId="1292" priority="10334" operator="equal">
      <formula>0</formula>
    </cfRule>
  </conditionalFormatting>
  <conditionalFormatting sqref="W276:AB285">
    <cfRule type="cellIs" dxfId="1291" priority="10335" operator="equal">
      <formula>1</formula>
    </cfRule>
  </conditionalFormatting>
  <conditionalFormatting sqref="W275:AB275">
    <cfRule type="cellIs" dxfId="1290" priority="10336" operator="equal">
      <formula>0</formula>
    </cfRule>
  </conditionalFormatting>
  <conditionalFormatting sqref="W275:AB275">
    <cfRule type="cellIs" dxfId="1289" priority="10337" operator="equal">
      <formula>1</formula>
    </cfRule>
  </conditionalFormatting>
  <conditionalFormatting sqref="W273:AB273">
    <cfRule type="cellIs" dxfId="1288" priority="10338" operator="equal">
      <formula>0</formula>
    </cfRule>
  </conditionalFormatting>
  <conditionalFormatting sqref="W273:AB273">
    <cfRule type="cellIs" dxfId="1287" priority="10339" operator="equal">
      <formula>1</formula>
    </cfRule>
  </conditionalFormatting>
  <conditionalFormatting sqref="W255:AB263 W265:AB267">
    <cfRule type="cellIs" dxfId="1286" priority="10342" operator="equal">
      <formula>0</formula>
    </cfRule>
  </conditionalFormatting>
  <conditionalFormatting sqref="W255:AB263 W265:AB267">
    <cfRule type="cellIs" dxfId="1285" priority="10343" operator="equal">
      <formula>1</formula>
    </cfRule>
  </conditionalFormatting>
  <conditionalFormatting sqref="W251:AB251">
    <cfRule type="cellIs" dxfId="1284" priority="10344" operator="equal">
      <formula>0</formula>
    </cfRule>
  </conditionalFormatting>
  <conditionalFormatting sqref="W251:AB251">
    <cfRule type="cellIs" dxfId="1283" priority="10345" operator="equal">
      <formula>1</formula>
    </cfRule>
  </conditionalFormatting>
  <conditionalFormatting sqref="W226:AB231 W249:AB249 W233:AB235 W238:AB247">
    <cfRule type="cellIs" dxfId="1282" priority="10346" operator="equal">
      <formula>0</formula>
    </cfRule>
  </conditionalFormatting>
  <conditionalFormatting sqref="W226:AB231 W249:AB249 W233:AB235 W238:AB247">
    <cfRule type="cellIs" dxfId="1281" priority="10347" operator="equal">
      <formula>1</formula>
    </cfRule>
  </conditionalFormatting>
  <conditionalFormatting sqref="W220:AB220">
    <cfRule type="cellIs" dxfId="1280" priority="10350" operator="equal">
      <formula>0</formula>
    </cfRule>
  </conditionalFormatting>
  <conditionalFormatting sqref="W220:AB220">
    <cfRule type="cellIs" dxfId="1279" priority="10351" operator="equal">
      <formula>1</formula>
    </cfRule>
  </conditionalFormatting>
  <conditionalFormatting sqref="W217:AB217">
    <cfRule type="cellIs" dxfId="1278" priority="10352" operator="equal">
      <formula>0</formula>
    </cfRule>
  </conditionalFormatting>
  <conditionalFormatting sqref="W217:AB217">
    <cfRule type="cellIs" dxfId="1277" priority="10353" operator="equal">
      <formula>1</formula>
    </cfRule>
  </conditionalFormatting>
  <conditionalFormatting sqref="W212:AB212 W215:AB215">
    <cfRule type="cellIs" dxfId="1276" priority="10354" operator="equal">
      <formula>0</formula>
    </cfRule>
  </conditionalFormatting>
  <conditionalFormatting sqref="W212:AB212 W215:AB215">
    <cfRule type="cellIs" dxfId="1275" priority="10355" operator="equal">
      <formula>1</formula>
    </cfRule>
  </conditionalFormatting>
  <conditionalFormatting sqref="W208:AB208 W210:AB210">
    <cfRule type="cellIs" dxfId="1274" priority="10356" operator="equal">
      <formula>0</formula>
    </cfRule>
  </conditionalFormatting>
  <conditionalFormatting sqref="W208:AB208 W210:AB210">
    <cfRule type="cellIs" dxfId="1273" priority="10357" operator="equal">
      <formula>1</formula>
    </cfRule>
  </conditionalFormatting>
  <conditionalFormatting sqref="W204:AB204 W206:AB206">
    <cfRule type="cellIs" dxfId="1272" priority="10358" operator="equal">
      <formula>0</formula>
    </cfRule>
  </conditionalFormatting>
  <conditionalFormatting sqref="W204:AB204 W206:AB206">
    <cfRule type="cellIs" dxfId="1271" priority="10359" operator="equal">
      <formula>1</formula>
    </cfRule>
  </conditionalFormatting>
  <conditionalFormatting sqref="W197:AB199 W201:AB201">
    <cfRule type="cellIs" dxfId="1270" priority="10360" operator="equal">
      <formula>0</formula>
    </cfRule>
  </conditionalFormatting>
  <conditionalFormatting sqref="W197:AB199 W201:AB201">
    <cfRule type="cellIs" dxfId="1269" priority="10361" operator="equal">
      <formula>1</formula>
    </cfRule>
  </conditionalFormatting>
  <conditionalFormatting sqref="W184:AB186 W188:AB188">
    <cfRule type="cellIs" dxfId="1268" priority="10366" operator="equal">
      <formula>0</formula>
    </cfRule>
  </conditionalFormatting>
  <conditionalFormatting sqref="W184:AB186 W188:AB188">
    <cfRule type="cellIs" dxfId="1267" priority="10367" operator="equal">
      <formula>1</formula>
    </cfRule>
  </conditionalFormatting>
  <conditionalFormatting sqref="W182:AB182">
    <cfRule type="cellIs" dxfId="1266" priority="10368" operator="equal">
      <formula>0</formula>
    </cfRule>
  </conditionalFormatting>
  <conditionalFormatting sqref="W182:AB182">
    <cfRule type="cellIs" dxfId="1265" priority="10369" operator="equal">
      <formula>1</formula>
    </cfRule>
  </conditionalFormatting>
  <conditionalFormatting sqref="W176:AB176">
    <cfRule type="cellIs" dxfId="1264" priority="10370" operator="equal">
      <formula>0</formula>
    </cfRule>
  </conditionalFormatting>
  <conditionalFormatting sqref="W176:AB176">
    <cfRule type="cellIs" dxfId="1263" priority="10371" operator="equal">
      <formula>1</formula>
    </cfRule>
  </conditionalFormatting>
  <conditionalFormatting sqref="W172:AB172">
    <cfRule type="cellIs" dxfId="1262" priority="10372" operator="equal">
      <formula>0</formula>
    </cfRule>
  </conditionalFormatting>
  <conditionalFormatting sqref="W172:AB172">
    <cfRule type="cellIs" dxfId="1261" priority="10373" operator="equal">
      <formula>1</formula>
    </cfRule>
  </conditionalFormatting>
  <conditionalFormatting sqref="W170:AB170">
    <cfRule type="cellIs" dxfId="1260" priority="10374" operator="equal">
      <formula>0</formula>
    </cfRule>
  </conditionalFormatting>
  <conditionalFormatting sqref="W170:AB170">
    <cfRule type="cellIs" dxfId="1259" priority="10375" operator="equal">
      <formula>1</formula>
    </cfRule>
  </conditionalFormatting>
  <conditionalFormatting sqref="W160:AB160">
    <cfRule type="cellIs" dxfId="1258" priority="10378" operator="equal">
      <formula>0</formula>
    </cfRule>
  </conditionalFormatting>
  <conditionalFormatting sqref="W160:AB160">
    <cfRule type="cellIs" dxfId="1257" priority="10379" operator="equal">
      <formula>1</formula>
    </cfRule>
  </conditionalFormatting>
  <conditionalFormatting sqref="W151:AB156 W158:AB158">
    <cfRule type="cellIs" dxfId="1256" priority="10380" operator="equal">
      <formula>0</formula>
    </cfRule>
  </conditionalFormatting>
  <conditionalFormatting sqref="W151:AB156 W158:AB158">
    <cfRule type="cellIs" dxfId="1255" priority="10381" operator="equal">
      <formula>1</formula>
    </cfRule>
  </conditionalFormatting>
  <conditionalFormatting sqref="W146:AB146">
    <cfRule type="cellIs" dxfId="1254" priority="10382" operator="equal">
      <formula>0</formula>
    </cfRule>
  </conditionalFormatting>
  <conditionalFormatting sqref="W146:AB146">
    <cfRule type="cellIs" dxfId="1253" priority="10383" operator="equal">
      <formula>1</formula>
    </cfRule>
  </conditionalFormatting>
  <conditionalFormatting sqref="W144:AB144">
    <cfRule type="cellIs" dxfId="1252" priority="10384" operator="equal">
      <formula>0</formula>
    </cfRule>
  </conditionalFormatting>
  <conditionalFormatting sqref="W144:AB144">
    <cfRule type="cellIs" dxfId="1251" priority="10385" operator="equal">
      <formula>1</formula>
    </cfRule>
  </conditionalFormatting>
  <conditionalFormatting sqref="W141:AB141">
    <cfRule type="cellIs" dxfId="1250" priority="10386" operator="equal">
      <formula>0</formula>
    </cfRule>
  </conditionalFormatting>
  <conditionalFormatting sqref="W141:AB141">
    <cfRule type="cellIs" dxfId="1249" priority="10387" operator="equal">
      <formula>1</formula>
    </cfRule>
  </conditionalFormatting>
  <conditionalFormatting sqref="W128:AB130 W133:AB136">
    <cfRule type="cellIs" dxfId="1248" priority="10388" operator="equal">
      <formula>0</formula>
    </cfRule>
  </conditionalFormatting>
  <conditionalFormatting sqref="W128:AB130 W133:AB136">
    <cfRule type="cellIs" dxfId="1247" priority="10389" operator="equal">
      <formula>1</formula>
    </cfRule>
  </conditionalFormatting>
  <conditionalFormatting sqref="W126:AB126">
    <cfRule type="cellIs" dxfId="1246" priority="10390" operator="equal">
      <formula>0</formula>
    </cfRule>
  </conditionalFormatting>
  <conditionalFormatting sqref="W126:AB126">
    <cfRule type="cellIs" dxfId="1245" priority="10391" operator="equal">
      <formula>1</formula>
    </cfRule>
  </conditionalFormatting>
  <conditionalFormatting sqref="W122:AB122 W124:AB124">
    <cfRule type="cellIs" dxfId="1244" priority="10392" operator="equal">
      <formula>0</formula>
    </cfRule>
  </conditionalFormatting>
  <conditionalFormatting sqref="W122:AB122 W124:AB124">
    <cfRule type="cellIs" dxfId="1243" priority="10393" operator="equal">
      <formula>1</formula>
    </cfRule>
  </conditionalFormatting>
  <conditionalFormatting sqref="W116:AB117 W120:AB120">
    <cfRule type="cellIs" dxfId="1242" priority="10394" operator="equal">
      <formula>0</formula>
    </cfRule>
  </conditionalFormatting>
  <conditionalFormatting sqref="W116:AB117 W120:AB120">
    <cfRule type="cellIs" dxfId="1241" priority="10395" operator="equal">
      <formula>1</formula>
    </cfRule>
  </conditionalFormatting>
  <conditionalFormatting sqref="W112:AB112 W114:AB114">
    <cfRule type="cellIs" dxfId="1240" priority="10396" operator="equal">
      <formula>0</formula>
    </cfRule>
  </conditionalFormatting>
  <conditionalFormatting sqref="W112:AB112 W114:AB114">
    <cfRule type="cellIs" dxfId="1239" priority="10397" operator="equal">
      <formula>1</formula>
    </cfRule>
  </conditionalFormatting>
  <conditionalFormatting sqref="W110:AB110">
    <cfRule type="cellIs" dxfId="1238" priority="10398" operator="equal">
      <formula>0</formula>
    </cfRule>
  </conditionalFormatting>
  <conditionalFormatting sqref="W110:AB110">
    <cfRule type="cellIs" dxfId="1237" priority="10399" operator="equal">
      <formula>1</formula>
    </cfRule>
  </conditionalFormatting>
  <conditionalFormatting sqref="W102:AB104 W107:AB107">
    <cfRule type="cellIs" dxfId="1236" priority="10400" operator="equal">
      <formula>0</formula>
    </cfRule>
  </conditionalFormatting>
  <conditionalFormatting sqref="W102:AB104 W107:AB107">
    <cfRule type="cellIs" dxfId="1235" priority="10401" operator="equal">
      <formula>1</formula>
    </cfRule>
  </conditionalFormatting>
  <conditionalFormatting sqref="W99:AB99">
    <cfRule type="cellIs" dxfId="1234" priority="10402" operator="equal">
      <formula>0</formula>
    </cfRule>
  </conditionalFormatting>
  <conditionalFormatting sqref="W99:AB99">
    <cfRule type="cellIs" dxfId="1233" priority="10403" operator="equal">
      <formula>1</formula>
    </cfRule>
  </conditionalFormatting>
  <conditionalFormatting sqref="W95:AB95">
    <cfRule type="cellIs" dxfId="1232" priority="10404" operator="equal">
      <formula>0</formula>
    </cfRule>
  </conditionalFormatting>
  <conditionalFormatting sqref="W95:AB95">
    <cfRule type="cellIs" dxfId="1231" priority="10405" operator="equal">
      <formula>1</formula>
    </cfRule>
  </conditionalFormatting>
  <conditionalFormatting sqref="W87:AB89">
    <cfRule type="cellIs" dxfId="1230" priority="10406" operator="equal">
      <formula>0</formula>
    </cfRule>
  </conditionalFormatting>
  <conditionalFormatting sqref="W87:AB89">
    <cfRule type="cellIs" dxfId="1229" priority="10407" operator="equal">
      <formula>1</formula>
    </cfRule>
  </conditionalFormatting>
  <conditionalFormatting sqref="W81:AB81">
    <cfRule type="cellIs" dxfId="1228" priority="10412" operator="equal">
      <formula>0</formula>
    </cfRule>
  </conditionalFormatting>
  <conditionalFormatting sqref="W81:AB81">
    <cfRule type="cellIs" dxfId="1227" priority="10413" operator="equal">
      <formula>1</formula>
    </cfRule>
  </conditionalFormatting>
  <conditionalFormatting sqref="W76:AB76">
    <cfRule type="cellIs" dxfId="1226" priority="10414" operator="equal">
      <formula>0</formula>
    </cfRule>
  </conditionalFormatting>
  <conditionalFormatting sqref="W76:AB76">
    <cfRule type="cellIs" dxfId="1225" priority="10415" operator="equal">
      <formula>1</formula>
    </cfRule>
  </conditionalFormatting>
  <conditionalFormatting sqref="W57:AB57 W73:AB73 W59:AB64 W66:AB71">
    <cfRule type="cellIs" dxfId="1224" priority="10416" operator="equal">
      <formula>0</formula>
    </cfRule>
  </conditionalFormatting>
  <conditionalFormatting sqref="W57:AB57 W73:AB73 W59:AB64 W66:AB71">
    <cfRule type="cellIs" dxfId="1223" priority="10417" operator="equal">
      <formula>1</formula>
    </cfRule>
  </conditionalFormatting>
  <conditionalFormatting sqref="W56:AB56">
    <cfRule type="cellIs" dxfId="1222" priority="10418" operator="equal">
      <formula>0</formula>
    </cfRule>
  </conditionalFormatting>
  <conditionalFormatting sqref="W56:AB56">
    <cfRule type="cellIs" dxfId="1221" priority="10419" operator="equal">
      <formula>1</formula>
    </cfRule>
  </conditionalFormatting>
  <conditionalFormatting sqref="W43:AB46 W50:AB50 W48:AB48">
    <cfRule type="cellIs" dxfId="1220" priority="10422" operator="equal">
      <formula>0</formula>
    </cfRule>
  </conditionalFormatting>
  <conditionalFormatting sqref="W43:AB46 W50:AB50 W48:AB48">
    <cfRule type="cellIs" dxfId="1219" priority="10423" operator="equal">
      <formula>1</formula>
    </cfRule>
  </conditionalFormatting>
  <conditionalFormatting sqref="W27:AB27 W40:AB40 W29:AB30 W32:AB32 W35:AB38">
    <cfRule type="cellIs" dxfId="1218" priority="10424" operator="equal">
      <formula>0</formula>
    </cfRule>
  </conditionalFormatting>
  <conditionalFormatting sqref="W27:AB27 W40:AB40 W29:AB30 W32:AB32 W35:AB38">
    <cfRule type="cellIs" dxfId="1217" priority="10425" operator="equal">
      <formula>1</formula>
    </cfRule>
  </conditionalFormatting>
  <conditionalFormatting sqref="W20:AB20">
    <cfRule type="cellIs" dxfId="1216" priority="10426" operator="equal">
      <formula>0</formula>
    </cfRule>
  </conditionalFormatting>
  <conditionalFormatting sqref="W20:AB20">
    <cfRule type="cellIs" dxfId="1215" priority="10427" operator="equal">
      <formula>1</formula>
    </cfRule>
  </conditionalFormatting>
  <conditionalFormatting sqref="M653">
    <cfRule type="cellIs" dxfId="1214" priority="7572" operator="equal">
      <formula>"OK"</formula>
    </cfRule>
  </conditionalFormatting>
  <conditionalFormatting sqref="M653">
    <cfRule type="cellIs" dxfId="1213" priority="7573" operator="equal">
      <formula>"NO HABILITADO"</formula>
    </cfRule>
  </conditionalFormatting>
  <conditionalFormatting sqref="W16:AB16">
    <cfRule type="cellIs" dxfId="1212" priority="7564" operator="equal">
      <formula>0</formula>
    </cfRule>
  </conditionalFormatting>
  <conditionalFormatting sqref="W16:AB16">
    <cfRule type="cellIs" dxfId="1211" priority="7565" operator="equal">
      <formula>1</formula>
    </cfRule>
  </conditionalFormatting>
  <conditionalFormatting sqref="W19:AB19">
    <cfRule type="cellIs" dxfId="1210" priority="7562" operator="equal">
      <formula>0</formula>
    </cfRule>
  </conditionalFormatting>
  <conditionalFormatting sqref="W19:AB19">
    <cfRule type="cellIs" dxfId="1209" priority="7563" operator="equal">
      <formula>1</formula>
    </cfRule>
  </conditionalFormatting>
  <conditionalFormatting sqref="W25:AB25">
    <cfRule type="cellIs" dxfId="1208" priority="7556" operator="equal">
      <formula>0</formula>
    </cfRule>
  </conditionalFormatting>
  <conditionalFormatting sqref="W25:AB25">
    <cfRule type="cellIs" dxfId="1207" priority="7557" operator="equal">
      <formula>1</formula>
    </cfRule>
  </conditionalFormatting>
  <conditionalFormatting sqref="W26:AB26">
    <cfRule type="cellIs" dxfId="1206" priority="7554" operator="equal">
      <formula>0</formula>
    </cfRule>
  </conditionalFormatting>
  <conditionalFormatting sqref="W26:AB26">
    <cfRule type="cellIs" dxfId="1205" priority="7555" operator="equal">
      <formula>1</formula>
    </cfRule>
  </conditionalFormatting>
  <conditionalFormatting sqref="W202:AB202">
    <cfRule type="cellIs" dxfId="1204" priority="7440" operator="equal">
      <formula>0</formula>
    </cfRule>
  </conditionalFormatting>
  <conditionalFormatting sqref="W202:AB202">
    <cfRule type="cellIs" dxfId="1203" priority="7441" operator="equal">
      <formula>1</formula>
    </cfRule>
  </conditionalFormatting>
  <conditionalFormatting sqref="W207:AB207">
    <cfRule type="cellIs" dxfId="1202" priority="7438" operator="equal">
      <formula>0</formula>
    </cfRule>
  </conditionalFormatting>
  <conditionalFormatting sqref="W207:AB207">
    <cfRule type="cellIs" dxfId="1201" priority="7439" operator="equal">
      <formula>1</formula>
    </cfRule>
  </conditionalFormatting>
  <conditionalFormatting sqref="W51:AB51">
    <cfRule type="cellIs" dxfId="1200" priority="7546" operator="equal">
      <formula>0</formula>
    </cfRule>
  </conditionalFormatting>
  <conditionalFormatting sqref="W51:AB51">
    <cfRule type="cellIs" dxfId="1199" priority="7547" operator="equal">
      <formula>1</formula>
    </cfRule>
  </conditionalFormatting>
  <conditionalFormatting sqref="W218:AB218">
    <cfRule type="cellIs" dxfId="1198" priority="7434" operator="equal">
      <formula>0</formula>
    </cfRule>
  </conditionalFormatting>
  <conditionalFormatting sqref="W218:AB218">
    <cfRule type="cellIs" dxfId="1197" priority="7435" operator="equal">
      <formula>1</formula>
    </cfRule>
  </conditionalFormatting>
  <conditionalFormatting sqref="W54:AB55">
    <cfRule type="cellIs" dxfId="1196" priority="7540" operator="equal">
      <formula>0</formula>
    </cfRule>
  </conditionalFormatting>
  <conditionalFormatting sqref="W54:AB55">
    <cfRule type="cellIs" dxfId="1195" priority="7541" operator="equal">
      <formula>1</formula>
    </cfRule>
  </conditionalFormatting>
  <conditionalFormatting sqref="W74:AB74">
    <cfRule type="cellIs" dxfId="1194" priority="7536" operator="equal">
      <formula>0</formula>
    </cfRule>
  </conditionalFormatting>
  <conditionalFormatting sqref="W74:AB74">
    <cfRule type="cellIs" dxfId="1193" priority="7537" operator="equal">
      <formula>1</formula>
    </cfRule>
  </conditionalFormatting>
  <conditionalFormatting sqref="W221:AB221">
    <cfRule type="cellIs" dxfId="1192" priority="7432" operator="equal">
      <formula>0</formula>
    </cfRule>
  </conditionalFormatting>
  <conditionalFormatting sqref="W221:AB221">
    <cfRule type="cellIs" dxfId="1191" priority="7433" operator="equal">
      <formula>1</formula>
    </cfRule>
  </conditionalFormatting>
  <conditionalFormatting sqref="W79:AB79">
    <cfRule type="cellIs" dxfId="1190" priority="7532" operator="equal">
      <formula>0</formula>
    </cfRule>
  </conditionalFormatting>
  <conditionalFormatting sqref="W79:AB79">
    <cfRule type="cellIs" dxfId="1189" priority="7533" operator="equal">
      <formula>1</formula>
    </cfRule>
  </conditionalFormatting>
  <conditionalFormatting sqref="W225:AB225">
    <cfRule type="cellIs" dxfId="1188" priority="7430" operator="equal">
      <formula>0</formula>
    </cfRule>
  </conditionalFormatting>
  <conditionalFormatting sqref="W225:AB225">
    <cfRule type="cellIs" dxfId="1187" priority="7431" operator="equal">
      <formula>1</formula>
    </cfRule>
  </conditionalFormatting>
  <conditionalFormatting sqref="W82:AB82">
    <cfRule type="cellIs" dxfId="1186" priority="7528" operator="equal">
      <formula>0</formula>
    </cfRule>
  </conditionalFormatting>
  <conditionalFormatting sqref="W82:AB82">
    <cfRule type="cellIs" dxfId="1185" priority="7529" operator="equal">
      <formula>1</formula>
    </cfRule>
  </conditionalFormatting>
  <conditionalFormatting sqref="W250:AB250">
    <cfRule type="cellIs" dxfId="1184" priority="7428" operator="equal">
      <formula>0</formula>
    </cfRule>
  </conditionalFormatting>
  <conditionalFormatting sqref="W250:AB250">
    <cfRule type="cellIs" dxfId="1183" priority="7429" operator="equal">
      <formula>1</formula>
    </cfRule>
  </conditionalFormatting>
  <conditionalFormatting sqref="W86:AB86">
    <cfRule type="cellIs" dxfId="1182" priority="7524" operator="equal">
      <formula>0</formula>
    </cfRule>
  </conditionalFormatting>
  <conditionalFormatting sqref="W86:AB86">
    <cfRule type="cellIs" dxfId="1181" priority="7525" operator="equal">
      <formula>1</formula>
    </cfRule>
  </conditionalFormatting>
  <conditionalFormatting sqref="W90:AB90">
    <cfRule type="cellIs" dxfId="1180" priority="7522" operator="equal">
      <formula>0</formula>
    </cfRule>
  </conditionalFormatting>
  <conditionalFormatting sqref="W90:AB90">
    <cfRule type="cellIs" dxfId="1179" priority="7523" operator="equal">
      <formula>1</formula>
    </cfRule>
  </conditionalFormatting>
  <conditionalFormatting sqref="W92:AB93">
    <cfRule type="cellIs" dxfId="1178" priority="7520" operator="equal">
      <formula>0</formula>
    </cfRule>
  </conditionalFormatting>
  <conditionalFormatting sqref="W92:AB93">
    <cfRule type="cellIs" dxfId="1177" priority="7521" operator="equal">
      <formula>1</formula>
    </cfRule>
  </conditionalFormatting>
  <conditionalFormatting sqref="W274:AB274">
    <cfRule type="cellIs" dxfId="1176" priority="7424" operator="equal">
      <formula>0</formula>
    </cfRule>
  </conditionalFormatting>
  <conditionalFormatting sqref="W274:AB274">
    <cfRule type="cellIs" dxfId="1175" priority="7425" operator="equal">
      <formula>1</formula>
    </cfRule>
  </conditionalFormatting>
  <conditionalFormatting sqref="W289:AB289">
    <cfRule type="cellIs" dxfId="1174" priority="7422" operator="equal">
      <formula>0</formula>
    </cfRule>
  </conditionalFormatting>
  <conditionalFormatting sqref="W289:AB289">
    <cfRule type="cellIs" dxfId="1173" priority="7423" operator="equal">
      <formula>1</formula>
    </cfRule>
  </conditionalFormatting>
  <conditionalFormatting sqref="W100:AB100">
    <cfRule type="cellIs" dxfId="1172" priority="7512" operator="equal">
      <formula>0</formula>
    </cfRule>
  </conditionalFormatting>
  <conditionalFormatting sqref="W100:AB100">
    <cfRule type="cellIs" dxfId="1171" priority="7513" operator="equal">
      <formula>1</formula>
    </cfRule>
  </conditionalFormatting>
  <conditionalFormatting sqref="W108:AB108">
    <cfRule type="cellIs" dxfId="1170" priority="7508" operator="equal">
      <formula>0</formula>
    </cfRule>
  </conditionalFormatting>
  <conditionalFormatting sqref="W108:AB108">
    <cfRule type="cellIs" dxfId="1169" priority="7509" operator="equal">
      <formula>1</formula>
    </cfRule>
  </conditionalFormatting>
  <conditionalFormatting sqref="W109:AB109">
    <cfRule type="cellIs" dxfId="1168" priority="7506" operator="equal">
      <formula>0</formula>
    </cfRule>
  </conditionalFormatting>
  <conditionalFormatting sqref="W109:AB109">
    <cfRule type="cellIs" dxfId="1167" priority="7507" operator="equal">
      <formula>1</formula>
    </cfRule>
  </conditionalFormatting>
  <conditionalFormatting sqref="W111:AB111">
    <cfRule type="cellIs" dxfId="1166" priority="7504" operator="equal">
      <formula>0</formula>
    </cfRule>
  </conditionalFormatting>
  <conditionalFormatting sqref="W111:AB111">
    <cfRule type="cellIs" dxfId="1165" priority="7505" operator="equal">
      <formula>1</formula>
    </cfRule>
  </conditionalFormatting>
  <conditionalFormatting sqref="W312:AB313">
    <cfRule type="cellIs" dxfId="1164" priority="7414" operator="equal">
      <formula>0</formula>
    </cfRule>
  </conditionalFormatting>
  <conditionalFormatting sqref="W312:AB313">
    <cfRule type="cellIs" dxfId="1163" priority="7415" operator="equal">
      <formula>1</formula>
    </cfRule>
  </conditionalFormatting>
  <conditionalFormatting sqref="W115:AB115">
    <cfRule type="cellIs" dxfId="1162" priority="7500" operator="equal">
      <formula>0</formula>
    </cfRule>
  </conditionalFormatting>
  <conditionalFormatting sqref="W115:AB115">
    <cfRule type="cellIs" dxfId="1161" priority="7501" operator="equal">
      <formula>1</formula>
    </cfRule>
  </conditionalFormatting>
  <conditionalFormatting sqref="W121:AB121">
    <cfRule type="cellIs" dxfId="1160" priority="7496" operator="equal">
      <formula>0</formula>
    </cfRule>
  </conditionalFormatting>
  <conditionalFormatting sqref="W121:AB121">
    <cfRule type="cellIs" dxfId="1159" priority="7497" operator="equal">
      <formula>1</formula>
    </cfRule>
  </conditionalFormatting>
  <conditionalFormatting sqref="W350:AB350">
    <cfRule type="cellIs" dxfId="1158" priority="7410" operator="equal">
      <formula>0</formula>
    </cfRule>
  </conditionalFormatting>
  <conditionalFormatting sqref="W350:AB350">
    <cfRule type="cellIs" dxfId="1157" priority="7411" operator="equal">
      <formula>1</formula>
    </cfRule>
  </conditionalFormatting>
  <conditionalFormatting sqref="W127:AB127">
    <cfRule type="cellIs" dxfId="1156" priority="7492" operator="equal">
      <formula>0</formula>
    </cfRule>
  </conditionalFormatting>
  <conditionalFormatting sqref="W127:AB127">
    <cfRule type="cellIs" dxfId="1155" priority="7493" operator="equal">
      <formula>1</formula>
    </cfRule>
  </conditionalFormatting>
  <conditionalFormatting sqref="W142:AB142">
    <cfRule type="cellIs" dxfId="1154" priority="7488" operator="equal">
      <formula>0</formula>
    </cfRule>
  </conditionalFormatting>
  <conditionalFormatting sqref="W142:AB142">
    <cfRule type="cellIs" dxfId="1153" priority="7489" operator="equal">
      <formula>1</formula>
    </cfRule>
  </conditionalFormatting>
  <conditionalFormatting sqref="W145:AB145">
    <cfRule type="cellIs" dxfId="1152" priority="7484" operator="equal">
      <formula>0</formula>
    </cfRule>
  </conditionalFormatting>
  <conditionalFormatting sqref="W145:AB145">
    <cfRule type="cellIs" dxfId="1151" priority="7485" operator="equal">
      <formula>1</formula>
    </cfRule>
  </conditionalFormatting>
  <conditionalFormatting sqref="W149:AB149">
    <cfRule type="cellIs" dxfId="1150" priority="7478" operator="equal">
      <formula>0</formula>
    </cfRule>
  </conditionalFormatting>
  <conditionalFormatting sqref="W149:AB149">
    <cfRule type="cellIs" dxfId="1149" priority="7479" operator="equal">
      <formula>1</formula>
    </cfRule>
  </conditionalFormatting>
  <conditionalFormatting sqref="W150:AB150">
    <cfRule type="cellIs" dxfId="1148" priority="7476" operator="equal">
      <formula>0</formula>
    </cfRule>
  </conditionalFormatting>
  <conditionalFormatting sqref="W150:AB150">
    <cfRule type="cellIs" dxfId="1147" priority="7477" operator="equal">
      <formula>1</formula>
    </cfRule>
  </conditionalFormatting>
  <conditionalFormatting sqref="W420:AB420">
    <cfRule type="cellIs" dxfId="1146" priority="7406" operator="equal">
      <formula>0</formula>
    </cfRule>
  </conditionalFormatting>
  <conditionalFormatting sqref="W420:AB420">
    <cfRule type="cellIs" dxfId="1145" priority="7407" operator="equal">
      <formula>1</formula>
    </cfRule>
  </conditionalFormatting>
  <conditionalFormatting sqref="W162:AB163">
    <cfRule type="cellIs" dxfId="1144" priority="7472" operator="equal">
      <formula>0</formula>
    </cfRule>
  </conditionalFormatting>
  <conditionalFormatting sqref="W162:AB163">
    <cfRule type="cellIs" dxfId="1143" priority="7473" operator="equal">
      <formula>1</formula>
    </cfRule>
  </conditionalFormatting>
  <conditionalFormatting sqref="W166:AB167">
    <cfRule type="cellIs" dxfId="1142" priority="7470" operator="equal">
      <formula>0</formula>
    </cfRule>
  </conditionalFormatting>
  <conditionalFormatting sqref="W166:AB167">
    <cfRule type="cellIs" dxfId="1141" priority="7471" operator="equal">
      <formula>1</formula>
    </cfRule>
  </conditionalFormatting>
  <conditionalFormatting sqref="W438:AB438">
    <cfRule type="cellIs" dxfId="1140" priority="7404" operator="equal">
      <formula>0</formula>
    </cfRule>
  </conditionalFormatting>
  <conditionalFormatting sqref="W438:AB438">
    <cfRule type="cellIs" dxfId="1139" priority="7405" operator="equal">
      <formula>1</formula>
    </cfRule>
  </conditionalFormatting>
  <conditionalFormatting sqref="W165:AB165">
    <cfRule type="cellIs" dxfId="1138" priority="7466" operator="equal">
      <formula>0</formula>
    </cfRule>
  </conditionalFormatting>
  <conditionalFormatting sqref="W165:AB165">
    <cfRule type="cellIs" dxfId="1137" priority="7467" operator="equal">
      <formula>1</formula>
    </cfRule>
  </conditionalFormatting>
  <conditionalFormatting sqref="W169:AB169">
    <cfRule type="cellIs" dxfId="1136" priority="7464" operator="equal">
      <formula>0</formula>
    </cfRule>
  </conditionalFormatting>
  <conditionalFormatting sqref="W169:AB169">
    <cfRule type="cellIs" dxfId="1135" priority="7465" operator="equal">
      <formula>1</formula>
    </cfRule>
  </conditionalFormatting>
  <conditionalFormatting sqref="W173:AB173">
    <cfRule type="cellIs" dxfId="1134" priority="7462" operator="equal">
      <formula>0</formula>
    </cfRule>
  </conditionalFormatting>
  <conditionalFormatting sqref="W173:AB173">
    <cfRule type="cellIs" dxfId="1133" priority="7463" operator="equal">
      <formula>1</formula>
    </cfRule>
  </conditionalFormatting>
  <conditionalFormatting sqref="W179:AB180">
    <cfRule type="cellIs" dxfId="1132" priority="7460" operator="equal">
      <formula>0</formula>
    </cfRule>
  </conditionalFormatting>
  <conditionalFormatting sqref="W179:AB180">
    <cfRule type="cellIs" dxfId="1131" priority="7461" operator="equal">
      <formula>1</formula>
    </cfRule>
  </conditionalFormatting>
  <conditionalFormatting sqref="W565:AB565">
    <cfRule type="cellIs" dxfId="1130" priority="7398" operator="equal">
      <formula>0</formula>
    </cfRule>
  </conditionalFormatting>
  <conditionalFormatting sqref="W565:AB565">
    <cfRule type="cellIs" dxfId="1129" priority="7399" operator="equal">
      <formula>1</formula>
    </cfRule>
  </conditionalFormatting>
  <conditionalFormatting sqref="W641:AB641">
    <cfRule type="cellIs" dxfId="1128" priority="7396" operator="equal">
      <formula>0</formula>
    </cfRule>
  </conditionalFormatting>
  <conditionalFormatting sqref="W641:AB641">
    <cfRule type="cellIs" dxfId="1127" priority="7397" operator="equal">
      <formula>1</formula>
    </cfRule>
  </conditionalFormatting>
  <conditionalFormatting sqref="W191:AB191">
    <cfRule type="cellIs" dxfId="1126" priority="7448" operator="equal">
      <formula>0</formula>
    </cfRule>
  </conditionalFormatting>
  <conditionalFormatting sqref="W191:AB191">
    <cfRule type="cellIs" dxfId="1125" priority="7449" operator="equal">
      <formula>1</formula>
    </cfRule>
  </conditionalFormatting>
  <conditionalFormatting sqref="W193:AB193">
    <cfRule type="cellIs" dxfId="1124" priority="7446" operator="equal">
      <formula>0</formula>
    </cfRule>
  </conditionalFormatting>
  <conditionalFormatting sqref="W193:AB193">
    <cfRule type="cellIs" dxfId="1123" priority="7447" operator="equal">
      <formula>1</formula>
    </cfRule>
  </conditionalFormatting>
  <conditionalFormatting sqref="W195:AB196">
    <cfRule type="cellIs" dxfId="1122" priority="7442" operator="equal">
      <formula>0</formula>
    </cfRule>
  </conditionalFormatting>
  <conditionalFormatting sqref="W195:AB196">
    <cfRule type="cellIs" dxfId="1121" priority="7443" operator="equal">
      <formula>1</formula>
    </cfRule>
  </conditionalFormatting>
  <conditionalFormatting sqref="W254:AB254">
    <cfRule type="cellIs" dxfId="1120" priority="7426" operator="equal">
      <formula>0</formula>
    </cfRule>
  </conditionalFormatting>
  <conditionalFormatting sqref="W254:AB254">
    <cfRule type="cellIs" dxfId="1119" priority="7427" operator="equal">
      <formula>1</formula>
    </cfRule>
  </conditionalFormatting>
  <conditionalFormatting sqref="W293:AB294">
    <cfRule type="cellIs" dxfId="1118" priority="7420" operator="equal">
      <formula>0</formula>
    </cfRule>
  </conditionalFormatting>
  <conditionalFormatting sqref="W293:AB294">
    <cfRule type="cellIs" dxfId="1117" priority="7421" operator="equal">
      <formula>1</formula>
    </cfRule>
  </conditionalFormatting>
  <conditionalFormatting sqref="W298:AB299">
    <cfRule type="cellIs" dxfId="1116" priority="7418" operator="equal">
      <formula>0</formula>
    </cfRule>
  </conditionalFormatting>
  <conditionalFormatting sqref="W298:AB299">
    <cfRule type="cellIs" dxfId="1115" priority="7419" operator="equal">
      <formula>1</formula>
    </cfRule>
  </conditionalFormatting>
  <conditionalFormatting sqref="W402:AB402">
    <cfRule type="cellIs" dxfId="1114" priority="7408" operator="equal">
      <formula>0</formula>
    </cfRule>
  </conditionalFormatting>
  <conditionalFormatting sqref="W402:AB402">
    <cfRule type="cellIs" dxfId="1113" priority="7409" operator="equal">
      <formula>1</formula>
    </cfRule>
  </conditionalFormatting>
  <conditionalFormatting sqref="W450:AB450">
    <cfRule type="cellIs" dxfId="1112" priority="7402" operator="equal">
      <formula>0</formula>
    </cfRule>
  </conditionalFormatting>
  <conditionalFormatting sqref="W450:AB450">
    <cfRule type="cellIs" dxfId="1111" priority="7403" operator="equal">
      <formula>1</formula>
    </cfRule>
  </conditionalFormatting>
  <conditionalFormatting sqref="W453:AB454">
    <cfRule type="cellIs" dxfId="1110" priority="7400" operator="equal">
      <formula>0</formula>
    </cfRule>
  </conditionalFormatting>
  <conditionalFormatting sqref="W453:AB454">
    <cfRule type="cellIs" dxfId="1109" priority="7401" operator="equal">
      <formula>1</formula>
    </cfRule>
  </conditionalFormatting>
  <conditionalFormatting sqref="W139:AB139">
    <cfRule type="cellIs" dxfId="1108" priority="7294" operator="equal">
      <formula>0</formula>
    </cfRule>
  </conditionalFormatting>
  <conditionalFormatting sqref="W139:AB139">
    <cfRule type="cellIs" dxfId="1107" priority="7295" operator="equal">
      <formula>1</formula>
    </cfRule>
  </conditionalFormatting>
  <conditionalFormatting sqref="W214:AB214">
    <cfRule type="cellIs" dxfId="1106" priority="7286" operator="equal">
      <formula>0</formula>
    </cfRule>
  </conditionalFormatting>
  <conditionalFormatting sqref="W214:AB214">
    <cfRule type="cellIs" dxfId="1105" priority="7287" operator="equal">
      <formula>1</formula>
    </cfRule>
  </conditionalFormatting>
  <conditionalFormatting sqref="W304:AB304">
    <cfRule type="cellIs" dxfId="1104" priority="7260" operator="equal">
      <formula>0</formula>
    </cfRule>
  </conditionalFormatting>
  <conditionalFormatting sqref="W304:AB304">
    <cfRule type="cellIs" dxfId="1103" priority="7261" operator="equal">
      <formula>1</formula>
    </cfRule>
  </conditionalFormatting>
  <conditionalFormatting sqref="W335:AB335">
    <cfRule type="cellIs" dxfId="1102" priority="7254" operator="equal">
      <formula>0</formula>
    </cfRule>
  </conditionalFormatting>
  <conditionalFormatting sqref="W335:AB335">
    <cfRule type="cellIs" dxfId="1101" priority="7255" operator="equal">
      <formula>1</formula>
    </cfRule>
  </conditionalFormatting>
  <conditionalFormatting sqref="W15:AB15">
    <cfRule type="cellIs" dxfId="1100" priority="1079" operator="equal">
      <formula>0</formula>
    </cfRule>
  </conditionalFormatting>
  <conditionalFormatting sqref="W15:AB15">
    <cfRule type="cellIs" dxfId="1099" priority="1080" operator="equal">
      <formula>1</formula>
    </cfRule>
  </conditionalFormatting>
  <conditionalFormatting sqref="W17:AB17">
    <cfRule type="cellIs" dxfId="1098" priority="1077" operator="equal">
      <formula>0</formula>
    </cfRule>
  </conditionalFormatting>
  <conditionalFormatting sqref="W17:AB17">
    <cfRule type="cellIs" dxfId="1097" priority="1078" operator="equal">
      <formula>1</formula>
    </cfRule>
  </conditionalFormatting>
  <conditionalFormatting sqref="W18:AB18">
    <cfRule type="cellIs" dxfId="1096" priority="1075" operator="equal">
      <formula>0</formula>
    </cfRule>
  </conditionalFormatting>
  <conditionalFormatting sqref="W18:AB18">
    <cfRule type="cellIs" dxfId="1095" priority="1076" operator="equal">
      <formula>1</formula>
    </cfRule>
  </conditionalFormatting>
  <conditionalFormatting sqref="W21:AB21">
    <cfRule type="cellIs" dxfId="1094" priority="1073" operator="equal">
      <formula>0</formula>
    </cfRule>
  </conditionalFormatting>
  <conditionalFormatting sqref="W21:AB21">
    <cfRule type="cellIs" dxfId="1093" priority="1074" operator="equal">
      <formula>1</formula>
    </cfRule>
  </conditionalFormatting>
  <conditionalFormatting sqref="W22:AB22">
    <cfRule type="cellIs" dxfId="1092" priority="1071" operator="equal">
      <formula>0</formula>
    </cfRule>
  </conditionalFormatting>
  <conditionalFormatting sqref="W22:AB22">
    <cfRule type="cellIs" dxfId="1091" priority="1072" operator="equal">
      <formula>1</formula>
    </cfRule>
  </conditionalFormatting>
  <conditionalFormatting sqref="W23:AB23">
    <cfRule type="cellIs" dxfId="1090" priority="1069" operator="equal">
      <formula>0</formula>
    </cfRule>
  </conditionalFormatting>
  <conditionalFormatting sqref="W23:AB23">
    <cfRule type="cellIs" dxfId="1089" priority="1070" operator="equal">
      <formula>1</formula>
    </cfRule>
  </conditionalFormatting>
  <conditionalFormatting sqref="W24:AB24">
    <cfRule type="cellIs" dxfId="1088" priority="1067" operator="equal">
      <formula>0</formula>
    </cfRule>
  </conditionalFormatting>
  <conditionalFormatting sqref="W24:AB24">
    <cfRule type="cellIs" dxfId="1087" priority="1068" operator="equal">
      <formula>1</formula>
    </cfRule>
  </conditionalFormatting>
  <conditionalFormatting sqref="W28:AB28">
    <cfRule type="cellIs" dxfId="1086" priority="1065" operator="equal">
      <formula>0</formula>
    </cfRule>
  </conditionalFormatting>
  <conditionalFormatting sqref="W28:AB28">
    <cfRule type="cellIs" dxfId="1085" priority="1066" operator="equal">
      <formula>1</formula>
    </cfRule>
  </conditionalFormatting>
  <conditionalFormatting sqref="W31:AB31">
    <cfRule type="cellIs" dxfId="1084" priority="1063" operator="equal">
      <formula>0</formula>
    </cfRule>
  </conditionalFormatting>
  <conditionalFormatting sqref="W31:AB31">
    <cfRule type="cellIs" dxfId="1083" priority="1064" operator="equal">
      <formula>1</formula>
    </cfRule>
  </conditionalFormatting>
  <conditionalFormatting sqref="W33:AB33">
    <cfRule type="cellIs" dxfId="1082" priority="1061" operator="equal">
      <formula>0</formula>
    </cfRule>
  </conditionalFormatting>
  <conditionalFormatting sqref="W33:AB33">
    <cfRule type="cellIs" dxfId="1081" priority="1062" operator="equal">
      <formula>1</formula>
    </cfRule>
  </conditionalFormatting>
  <conditionalFormatting sqref="W34:AB34">
    <cfRule type="cellIs" dxfId="1080" priority="1059" operator="equal">
      <formula>0</formula>
    </cfRule>
  </conditionalFormatting>
  <conditionalFormatting sqref="W34:AB34">
    <cfRule type="cellIs" dxfId="1079" priority="1060" operator="equal">
      <formula>1</formula>
    </cfRule>
  </conditionalFormatting>
  <conditionalFormatting sqref="W41:AB41">
    <cfRule type="cellIs" dxfId="1078" priority="1057" operator="equal">
      <formula>0</formula>
    </cfRule>
  </conditionalFormatting>
  <conditionalFormatting sqref="W41:AB41">
    <cfRule type="cellIs" dxfId="1077" priority="1058" operator="equal">
      <formula>1</formula>
    </cfRule>
  </conditionalFormatting>
  <conditionalFormatting sqref="W42:AB42">
    <cfRule type="cellIs" dxfId="1076" priority="1055" operator="equal">
      <formula>0</formula>
    </cfRule>
  </conditionalFormatting>
  <conditionalFormatting sqref="W42:AB42">
    <cfRule type="cellIs" dxfId="1075" priority="1056" operator="equal">
      <formula>1</formula>
    </cfRule>
  </conditionalFormatting>
  <conditionalFormatting sqref="W47:AB47">
    <cfRule type="cellIs" dxfId="1074" priority="1053" operator="equal">
      <formula>0</formula>
    </cfRule>
  </conditionalFormatting>
  <conditionalFormatting sqref="W47:AB47">
    <cfRule type="cellIs" dxfId="1073" priority="1054" operator="equal">
      <formula>1</formula>
    </cfRule>
  </conditionalFormatting>
  <conditionalFormatting sqref="W58:AB58">
    <cfRule type="cellIs" dxfId="1072" priority="1051" operator="equal">
      <formula>0</formula>
    </cfRule>
  </conditionalFormatting>
  <conditionalFormatting sqref="W58:AB58">
    <cfRule type="cellIs" dxfId="1071" priority="1052" operator="equal">
      <formula>1</formula>
    </cfRule>
  </conditionalFormatting>
  <conditionalFormatting sqref="W65:AB65">
    <cfRule type="cellIs" dxfId="1070" priority="1049" operator="equal">
      <formula>0</formula>
    </cfRule>
  </conditionalFormatting>
  <conditionalFormatting sqref="W65:AB65">
    <cfRule type="cellIs" dxfId="1069" priority="1050" operator="equal">
      <formula>1</formula>
    </cfRule>
  </conditionalFormatting>
  <conditionalFormatting sqref="W75:AB75">
    <cfRule type="cellIs" dxfId="1068" priority="1047" operator="equal">
      <formula>0</formula>
    </cfRule>
  </conditionalFormatting>
  <conditionalFormatting sqref="W75:AB75">
    <cfRule type="cellIs" dxfId="1067" priority="1048" operator="equal">
      <formula>1</formula>
    </cfRule>
  </conditionalFormatting>
  <conditionalFormatting sqref="W78:AB78">
    <cfRule type="cellIs" dxfId="1066" priority="1045" operator="equal">
      <formula>0</formula>
    </cfRule>
  </conditionalFormatting>
  <conditionalFormatting sqref="W78:AB78">
    <cfRule type="cellIs" dxfId="1065" priority="1046" operator="equal">
      <formula>1</formula>
    </cfRule>
  </conditionalFormatting>
  <conditionalFormatting sqref="W85:AB85">
    <cfRule type="cellIs" dxfId="1064" priority="1043" operator="equal">
      <formula>0</formula>
    </cfRule>
  </conditionalFormatting>
  <conditionalFormatting sqref="W85:AB85">
    <cfRule type="cellIs" dxfId="1063" priority="1044" operator="equal">
      <formula>1</formula>
    </cfRule>
  </conditionalFormatting>
  <conditionalFormatting sqref="W96:AB97">
    <cfRule type="cellIs" dxfId="1062" priority="1041" operator="equal">
      <formula>0</formula>
    </cfRule>
  </conditionalFormatting>
  <conditionalFormatting sqref="W96:AB97">
    <cfRule type="cellIs" dxfId="1061" priority="1042" operator="equal">
      <formula>1</formula>
    </cfRule>
  </conditionalFormatting>
  <conditionalFormatting sqref="W101:AB101">
    <cfRule type="cellIs" dxfId="1060" priority="1039" operator="equal">
      <formula>0</formula>
    </cfRule>
  </conditionalFormatting>
  <conditionalFormatting sqref="W101:AB101">
    <cfRule type="cellIs" dxfId="1059" priority="1040" operator="equal">
      <formula>1</formula>
    </cfRule>
  </conditionalFormatting>
  <conditionalFormatting sqref="W105:AB105">
    <cfRule type="cellIs" dxfId="1058" priority="1037" operator="equal">
      <formula>0</formula>
    </cfRule>
  </conditionalFormatting>
  <conditionalFormatting sqref="W105:AB105">
    <cfRule type="cellIs" dxfId="1057" priority="1038" operator="equal">
      <formula>1</formula>
    </cfRule>
  </conditionalFormatting>
  <conditionalFormatting sqref="W118:AB118">
    <cfRule type="cellIs" dxfId="1056" priority="1035" operator="equal">
      <formula>0</formula>
    </cfRule>
  </conditionalFormatting>
  <conditionalFormatting sqref="W118:AB118">
    <cfRule type="cellIs" dxfId="1055" priority="1036" operator="equal">
      <formula>1</formula>
    </cfRule>
  </conditionalFormatting>
  <conditionalFormatting sqref="W131:AB131">
    <cfRule type="cellIs" dxfId="1054" priority="1033" operator="equal">
      <formula>0</formula>
    </cfRule>
  </conditionalFormatting>
  <conditionalFormatting sqref="W131:AB131">
    <cfRule type="cellIs" dxfId="1053" priority="1034" operator="equal">
      <formula>1</formula>
    </cfRule>
  </conditionalFormatting>
  <conditionalFormatting sqref="W132:AB132">
    <cfRule type="cellIs" dxfId="1052" priority="1031" operator="equal">
      <formula>0</formula>
    </cfRule>
  </conditionalFormatting>
  <conditionalFormatting sqref="W132:AB132">
    <cfRule type="cellIs" dxfId="1051" priority="1032" operator="equal">
      <formula>1</formula>
    </cfRule>
  </conditionalFormatting>
  <conditionalFormatting sqref="W161:AB161">
    <cfRule type="cellIs" dxfId="1050" priority="1029" operator="equal">
      <formula>0</formula>
    </cfRule>
  </conditionalFormatting>
  <conditionalFormatting sqref="W161:AB161">
    <cfRule type="cellIs" dxfId="1049" priority="1030" operator="equal">
      <formula>1</formula>
    </cfRule>
  </conditionalFormatting>
  <conditionalFormatting sqref="W168:AB168">
    <cfRule type="cellIs" dxfId="1048" priority="1027" operator="equal">
      <formula>0</formula>
    </cfRule>
  </conditionalFormatting>
  <conditionalFormatting sqref="W168:AB168">
    <cfRule type="cellIs" dxfId="1047" priority="1028" operator="equal">
      <formula>1</formula>
    </cfRule>
  </conditionalFormatting>
  <conditionalFormatting sqref="W174:AB174">
    <cfRule type="cellIs" dxfId="1046" priority="1025" operator="equal">
      <formula>0</formula>
    </cfRule>
  </conditionalFormatting>
  <conditionalFormatting sqref="W174:AB174">
    <cfRule type="cellIs" dxfId="1045" priority="1026" operator="equal">
      <formula>1</formula>
    </cfRule>
  </conditionalFormatting>
  <conditionalFormatting sqref="W175:AB175">
    <cfRule type="cellIs" dxfId="1044" priority="1023" operator="equal">
      <formula>0</formula>
    </cfRule>
  </conditionalFormatting>
  <conditionalFormatting sqref="W175:AB175">
    <cfRule type="cellIs" dxfId="1043" priority="1024" operator="equal">
      <formula>1</formula>
    </cfRule>
  </conditionalFormatting>
  <conditionalFormatting sqref="W183:AB183">
    <cfRule type="cellIs" dxfId="1042" priority="1021" operator="equal">
      <formula>0</formula>
    </cfRule>
  </conditionalFormatting>
  <conditionalFormatting sqref="W183:AB183">
    <cfRule type="cellIs" dxfId="1041" priority="1022" operator="equal">
      <formula>1</formula>
    </cfRule>
  </conditionalFormatting>
  <conditionalFormatting sqref="W190:AB190">
    <cfRule type="cellIs" dxfId="1040" priority="1019" operator="equal">
      <formula>0</formula>
    </cfRule>
  </conditionalFormatting>
  <conditionalFormatting sqref="W190:AB190">
    <cfRule type="cellIs" dxfId="1039" priority="1020" operator="equal">
      <formula>1</formula>
    </cfRule>
  </conditionalFormatting>
  <conditionalFormatting sqref="W192:AB192">
    <cfRule type="cellIs" dxfId="1038" priority="1017" operator="equal">
      <formula>0</formula>
    </cfRule>
  </conditionalFormatting>
  <conditionalFormatting sqref="W192:AB192">
    <cfRule type="cellIs" dxfId="1037" priority="1018" operator="equal">
      <formula>1</formula>
    </cfRule>
  </conditionalFormatting>
  <conditionalFormatting sqref="W203:AB203">
    <cfRule type="cellIs" dxfId="1036" priority="1015" operator="equal">
      <formula>0</formula>
    </cfRule>
  </conditionalFormatting>
  <conditionalFormatting sqref="W203:AB203">
    <cfRule type="cellIs" dxfId="1035" priority="1016" operator="equal">
      <formula>1</formula>
    </cfRule>
  </conditionalFormatting>
  <conditionalFormatting sqref="W211:AB211">
    <cfRule type="cellIs" dxfId="1034" priority="1013" operator="equal">
      <formula>0</formula>
    </cfRule>
  </conditionalFormatting>
  <conditionalFormatting sqref="W211:AB211">
    <cfRule type="cellIs" dxfId="1033" priority="1014" operator="equal">
      <formula>1</formula>
    </cfRule>
  </conditionalFormatting>
  <conditionalFormatting sqref="W213:AB213">
    <cfRule type="cellIs" dxfId="1032" priority="1011" operator="equal">
      <formula>0</formula>
    </cfRule>
  </conditionalFormatting>
  <conditionalFormatting sqref="W213:AB213">
    <cfRule type="cellIs" dxfId="1031" priority="1012" operator="equal">
      <formula>1</formula>
    </cfRule>
  </conditionalFormatting>
  <conditionalFormatting sqref="W224:AB224">
    <cfRule type="cellIs" dxfId="1030" priority="1009" operator="equal">
      <formula>0</formula>
    </cfRule>
  </conditionalFormatting>
  <conditionalFormatting sqref="W224:AB224">
    <cfRule type="cellIs" dxfId="1029" priority="1010" operator="equal">
      <formula>1</formula>
    </cfRule>
  </conditionalFormatting>
  <conditionalFormatting sqref="W232:AB232">
    <cfRule type="cellIs" dxfId="1028" priority="1007" operator="equal">
      <formula>0</formula>
    </cfRule>
  </conditionalFormatting>
  <conditionalFormatting sqref="W232:AB232">
    <cfRule type="cellIs" dxfId="1027" priority="1008" operator="equal">
      <formula>1</formula>
    </cfRule>
  </conditionalFormatting>
  <conditionalFormatting sqref="W236:AB236">
    <cfRule type="cellIs" dxfId="1026" priority="1005" operator="equal">
      <formula>0</formula>
    </cfRule>
  </conditionalFormatting>
  <conditionalFormatting sqref="W236:AB236">
    <cfRule type="cellIs" dxfId="1025" priority="1006" operator="equal">
      <formula>1</formula>
    </cfRule>
  </conditionalFormatting>
  <conditionalFormatting sqref="W237:AB237">
    <cfRule type="cellIs" dxfId="1024" priority="1003" operator="equal">
      <formula>0</formula>
    </cfRule>
  </conditionalFormatting>
  <conditionalFormatting sqref="W237:AB237">
    <cfRule type="cellIs" dxfId="1023" priority="1004" operator="equal">
      <formula>1</formula>
    </cfRule>
  </conditionalFormatting>
  <conditionalFormatting sqref="W253:AB253">
    <cfRule type="cellIs" dxfId="1022" priority="1001" operator="equal">
      <formula>0</formula>
    </cfRule>
  </conditionalFormatting>
  <conditionalFormatting sqref="W253:AB253">
    <cfRule type="cellIs" dxfId="1021" priority="1002" operator="equal">
      <formula>1</formula>
    </cfRule>
  </conditionalFormatting>
  <conditionalFormatting sqref="W264:AB264">
    <cfRule type="cellIs" dxfId="1020" priority="999" operator="equal">
      <formula>0</formula>
    </cfRule>
  </conditionalFormatting>
  <conditionalFormatting sqref="W264:AB264">
    <cfRule type="cellIs" dxfId="1019" priority="1000" operator="equal">
      <formula>1</formula>
    </cfRule>
  </conditionalFormatting>
  <conditionalFormatting sqref="W290:AB290">
    <cfRule type="cellIs" dxfId="1018" priority="997" operator="equal">
      <formula>0</formula>
    </cfRule>
  </conditionalFormatting>
  <conditionalFormatting sqref="W290:AB290">
    <cfRule type="cellIs" dxfId="1017" priority="998" operator="equal">
      <formula>1</formula>
    </cfRule>
  </conditionalFormatting>
  <conditionalFormatting sqref="W306:AB306">
    <cfRule type="cellIs" dxfId="1016" priority="995" operator="equal">
      <formula>0</formula>
    </cfRule>
  </conditionalFormatting>
  <conditionalFormatting sqref="W306:AB306">
    <cfRule type="cellIs" dxfId="1015" priority="996" operator="equal">
      <formula>1</formula>
    </cfRule>
  </conditionalFormatting>
  <conditionalFormatting sqref="W326:AB326">
    <cfRule type="cellIs" dxfId="1014" priority="993" operator="equal">
      <formula>0</formula>
    </cfRule>
  </conditionalFormatting>
  <conditionalFormatting sqref="W326:AB326">
    <cfRule type="cellIs" dxfId="1013" priority="994" operator="equal">
      <formula>1</formula>
    </cfRule>
  </conditionalFormatting>
  <conditionalFormatting sqref="W337:AB337">
    <cfRule type="cellIs" dxfId="1012" priority="991" operator="equal">
      <formula>0</formula>
    </cfRule>
  </conditionalFormatting>
  <conditionalFormatting sqref="W337:AB337">
    <cfRule type="cellIs" dxfId="1011" priority="992" operator="equal">
      <formula>1</formula>
    </cfRule>
  </conditionalFormatting>
  <conditionalFormatting sqref="W340:AB340">
    <cfRule type="cellIs" dxfId="1010" priority="989" operator="equal">
      <formula>0</formula>
    </cfRule>
  </conditionalFormatting>
  <conditionalFormatting sqref="W340:AB340">
    <cfRule type="cellIs" dxfId="1009" priority="990" operator="equal">
      <formula>1</formula>
    </cfRule>
  </conditionalFormatting>
  <conditionalFormatting sqref="W341:AB341">
    <cfRule type="cellIs" dxfId="1008" priority="987" operator="equal">
      <formula>0</formula>
    </cfRule>
  </conditionalFormatting>
  <conditionalFormatting sqref="W341:AB341">
    <cfRule type="cellIs" dxfId="1007" priority="988" operator="equal">
      <formula>1</formula>
    </cfRule>
  </conditionalFormatting>
  <conditionalFormatting sqref="W449:AB449">
    <cfRule type="cellIs" dxfId="1006" priority="985" operator="equal">
      <formula>0</formula>
    </cfRule>
  </conditionalFormatting>
  <conditionalFormatting sqref="W449:AB449">
    <cfRule type="cellIs" dxfId="1005" priority="986" operator="equal">
      <formula>1</formula>
    </cfRule>
  </conditionalFormatting>
  <conditionalFormatting sqref="W518:AB518">
    <cfRule type="cellIs" dxfId="1004" priority="983" operator="equal">
      <formula>0</formula>
    </cfRule>
  </conditionalFormatting>
  <conditionalFormatting sqref="W518:AB518">
    <cfRule type="cellIs" dxfId="1003" priority="984" operator="equal">
      <formula>1</formula>
    </cfRule>
  </conditionalFormatting>
  <conditionalFormatting sqref="W39:AB39">
    <cfRule type="cellIs" dxfId="1002" priority="981" operator="equal">
      <formula>0</formula>
    </cfRule>
  </conditionalFormatting>
  <conditionalFormatting sqref="W39:AB39">
    <cfRule type="cellIs" dxfId="1001" priority="982" operator="equal">
      <formula>1</formula>
    </cfRule>
  </conditionalFormatting>
  <conditionalFormatting sqref="W49:AB49">
    <cfRule type="cellIs" dxfId="1000" priority="979" operator="equal">
      <formula>0</formula>
    </cfRule>
  </conditionalFormatting>
  <conditionalFormatting sqref="W49:AB49">
    <cfRule type="cellIs" dxfId="999" priority="980" operator="equal">
      <formula>1</formula>
    </cfRule>
  </conditionalFormatting>
  <conditionalFormatting sqref="W52:AB52">
    <cfRule type="cellIs" dxfId="998" priority="977" operator="equal">
      <formula>0</formula>
    </cfRule>
  </conditionalFormatting>
  <conditionalFormatting sqref="W52:AB52">
    <cfRule type="cellIs" dxfId="997" priority="978" operator="equal">
      <formula>1</formula>
    </cfRule>
  </conditionalFormatting>
  <conditionalFormatting sqref="W53:AB53">
    <cfRule type="cellIs" dxfId="996" priority="975" operator="equal">
      <formula>0</formula>
    </cfRule>
  </conditionalFormatting>
  <conditionalFormatting sqref="W53:AB53">
    <cfRule type="cellIs" dxfId="995" priority="976" operator="equal">
      <formula>1</formula>
    </cfRule>
  </conditionalFormatting>
  <conditionalFormatting sqref="W72:AB72">
    <cfRule type="cellIs" dxfId="994" priority="973" operator="equal">
      <formula>0</formula>
    </cfRule>
  </conditionalFormatting>
  <conditionalFormatting sqref="W72:AB72">
    <cfRule type="cellIs" dxfId="993" priority="974" operator="equal">
      <formula>1</formula>
    </cfRule>
  </conditionalFormatting>
  <conditionalFormatting sqref="W77:AB77">
    <cfRule type="cellIs" dxfId="992" priority="971" operator="equal">
      <formula>0</formula>
    </cfRule>
  </conditionalFormatting>
  <conditionalFormatting sqref="W77:AB77">
    <cfRule type="cellIs" dxfId="991" priority="972" operator="equal">
      <formula>1</formula>
    </cfRule>
  </conditionalFormatting>
  <conditionalFormatting sqref="W80:AB80">
    <cfRule type="cellIs" dxfId="990" priority="969" operator="equal">
      <formula>0</formula>
    </cfRule>
  </conditionalFormatting>
  <conditionalFormatting sqref="W80:AB80">
    <cfRule type="cellIs" dxfId="989" priority="970" operator="equal">
      <formula>1</formula>
    </cfRule>
  </conditionalFormatting>
  <conditionalFormatting sqref="W83:AB83">
    <cfRule type="cellIs" dxfId="988" priority="967" operator="equal">
      <formula>0</formula>
    </cfRule>
  </conditionalFormatting>
  <conditionalFormatting sqref="W83:AB83">
    <cfRule type="cellIs" dxfId="987" priority="968" operator="equal">
      <formula>1</formula>
    </cfRule>
  </conditionalFormatting>
  <conditionalFormatting sqref="W84:AB84">
    <cfRule type="cellIs" dxfId="986" priority="965" operator="equal">
      <formula>0</formula>
    </cfRule>
  </conditionalFormatting>
  <conditionalFormatting sqref="W84:AB84">
    <cfRule type="cellIs" dxfId="985" priority="966" operator="equal">
      <formula>1</formula>
    </cfRule>
  </conditionalFormatting>
  <conditionalFormatting sqref="W91:AB91">
    <cfRule type="cellIs" dxfId="984" priority="963" operator="equal">
      <formula>0</formula>
    </cfRule>
  </conditionalFormatting>
  <conditionalFormatting sqref="W91:AB91">
    <cfRule type="cellIs" dxfId="983" priority="964" operator="equal">
      <formula>1</formula>
    </cfRule>
  </conditionalFormatting>
  <conditionalFormatting sqref="W94:AB94">
    <cfRule type="cellIs" dxfId="982" priority="961" operator="equal">
      <formula>0</formula>
    </cfRule>
  </conditionalFormatting>
  <conditionalFormatting sqref="W94:AB94">
    <cfRule type="cellIs" dxfId="981" priority="962" operator="equal">
      <formula>1</formula>
    </cfRule>
  </conditionalFormatting>
  <conditionalFormatting sqref="W98:AB98">
    <cfRule type="cellIs" dxfId="980" priority="959" operator="equal">
      <formula>0</formula>
    </cfRule>
  </conditionalFormatting>
  <conditionalFormatting sqref="W98:AB98">
    <cfRule type="cellIs" dxfId="979" priority="960" operator="equal">
      <formula>1</formula>
    </cfRule>
  </conditionalFormatting>
  <conditionalFormatting sqref="W106:AB106">
    <cfRule type="cellIs" dxfId="978" priority="957" operator="equal">
      <formula>0</formula>
    </cfRule>
  </conditionalFormatting>
  <conditionalFormatting sqref="W106:AB106">
    <cfRule type="cellIs" dxfId="977" priority="958" operator="equal">
      <formula>1</formula>
    </cfRule>
  </conditionalFormatting>
  <conditionalFormatting sqref="W113:AB113">
    <cfRule type="cellIs" dxfId="976" priority="955" operator="equal">
      <formula>0</formula>
    </cfRule>
  </conditionalFormatting>
  <conditionalFormatting sqref="W113:AB113">
    <cfRule type="cellIs" dxfId="975" priority="956" operator="equal">
      <formula>1</formula>
    </cfRule>
  </conditionalFormatting>
  <conditionalFormatting sqref="W119:AB119">
    <cfRule type="cellIs" dxfId="974" priority="953" operator="equal">
      <formula>0</formula>
    </cfRule>
  </conditionalFormatting>
  <conditionalFormatting sqref="W119:AB119">
    <cfRule type="cellIs" dxfId="973" priority="954" operator="equal">
      <formula>1</formula>
    </cfRule>
  </conditionalFormatting>
  <conditionalFormatting sqref="W123:AB123">
    <cfRule type="cellIs" dxfId="972" priority="951" operator="equal">
      <formula>0</formula>
    </cfRule>
  </conditionalFormatting>
  <conditionalFormatting sqref="W123:AB123">
    <cfRule type="cellIs" dxfId="971" priority="952" operator="equal">
      <formula>1</formula>
    </cfRule>
  </conditionalFormatting>
  <conditionalFormatting sqref="W125:AB125">
    <cfRule type="cellIs" dxfId="970" priority="949" operator="equal">
      <formula>0</formula>
    </cfRule>
  </conditionalFormatting>
  <conditionalFormatting sqref="W125:AB125">
    <cfRule type="cellIs" dxfId="969" priority="950" operator="equal">
      <formula>1</formula>
    </cfRule>
  </conditionalFormatting>
  <conditionalFormatting sqref="W137:AB137">
    <cfRule type="cellIs" dxfId="968" priority="947" operator="equal">
      <formula>0</formula>
    </cfRule>
  </conditionalFormatting>
  <conditionalFormatting sqref="W137:AB137">
    <cfRule type="cellIs" dxfId="967" priority="948" operator="equal">
      <formula>1</formula>
    </cfRule>
  </conditionalFormatting>
  <conditionalFormatting sqref="W138:AB138">
    <cfRule type="cellIs" dxfId="966" priority="945" operator="equal">
      <formula>0</formula>
    </cfRule>
  </conditionalFormatting>
  <conditionalFormatting sqref="W138:AB138">
    <cfRule type="cellIs" dxfId="965" priority="946" operator="equal">
      <formula>1</formula>
    </cfRule>
  </conditionalFormatting>
  <conditionalFormatting sqref="W140:AB140">
    <cfRule type="cellIs" dxfId="964" priority="943" operator="equal">
      <formula>0</formula>
    </cfRule>
  </conditionalFormatting>
  <conditionalFormatting sqref="W140:AB140">
    <cfRule type="cellIs" dxfId="963" priority="944" operator="equal">
      <formula>1</formula>
    </cfRule>
  </conditionalFormatting>
  <conditionalFormatting sqref="W143:AB143">
    <cfRule type="cellIs" dxfId="962" priority="941" operator="equal">
      <formula>0</formula>
    </cfRule>
  </conditionalFormatting>
  <conditionalFormatting sqref="W143:AB143">
    <cfRule type="cellIs" dxfId="961" priority="942" operator="equal">
      <formula>1</formula>
    </cfRule>
  </conditionalFormatting>
  <conditionalFormatting sqref="W147:AB148">
    <cfRule type="cellIs" dxfId="960" priority="939" operator="equal">
      <formula>0</formula>
    </cfRule>
  </conditionalFormatting>
  <conditionalFormatting sqref="W147:AB148">
    <cfRule type="cellIs" dxfId="959" priority="940" operator="equal">
      <formula>1</formula>
    </cfRule>
  </conditionalFormatting>
  <conditionalFormatting sqref="W157:AB157">
    <cfRule type="cellIs" dxfId="958" priority="937" operator="equal">
      <formula>0</formula>
    </cfRule>
  </conditionalFormatting>
  <conditionalFormatting sqref="W157:AB157">
    <cfRule type="cellIs" dxfId="957" priority="938" operator="equal">
      <formula>1</formula>
    </cfRule>
  </conditionalFormatting>
  <conditionalFormatting sqref="W159:AB159">
    <cfRule type="cellIs" dxfId="956" priority="935" operator="equal">
      <formula>0</formula>
    </cfRule>
  </conditionalFormatting>
  <conditionalFormatting sqref="W159:AB159">
    <cfRule type="cellIs" dxfId="955" priority="936" operator="equal">
      <formula>1</formula>
    </cfRule>
  </conditionalFormatting>
  <conditionalFormatting sqref="W164:AB164">
    <cfRule type="cellIs" dxfId="954" priority="933" operator="equal">
      <formula>0</formula>
    </cfRule>
  </conditionalFormatting>
  <conditionalFormatting sqref="W164:AB164">
    <cfRule type="cellIs" dxfId="953" priority="934" operator="equal">
      <formula>1</formula>
    </cfRule>
  </conditionalFormatting>
  <conditionalFormatting sqref="W171:AB171">
    <cfRule type="cellIs" dxfId="952" priority="931" operator="equal">
      <formula>0</formula>
    </cfRule>
  </conditionalFormatting>
  <conditionalFormatting sqref="W171:AB171">
    <cfRule type="cellIs" dxfId="951" priority="932" operator="equal">
      <formula>1</formula>
    </cfRule>
  </conditionalFormatting>
  <conditionalFormatting sqref="W177:AB177">
    <cfRule type="cellIs" dxfId="950" priority="929" operator="equal">
      <formula>0</formula>
    </cfRule>
  </conditionalFormatting>
  <conditionalFormatting sqref="W177:AB177">
    <cfRule type="cellIs" dxfId="949" priority="930" operator="equal">
      <formula>1</formula>
    </cfRule>
  </conditionalFormatting>
  <conditionalFormatting sqref="W178:AB178">
    <cfRule type="cellIs" dxfId="948" priority="927" operator="equal">
      <formula>0</formula>
    </cfRule>
  </conditionalFormatting>
  <conditionalFormatting sqref="W178:AB178">
    <cfRule type="cellIs" dxfId="947" priority="928" operator="equal">
      <formula>1</formula>
    </cfRule>
  </conditionalFormatting>
  <conditionalFormatting sqref="W181:AB181">
    <cfRule type="cellIs" dxfId="946" priority="925" operator="equal">
      <formula>0</formula>
    </cfRule>
  </conditionalFormatting>
  <conditionalFormatting sqref="W181:AB181">
    <cfRule type="cellIs" dxfId="945" priority="926" operator="equal">
      <formula>1</formula>
    </cfRule>
  </conditionalFormatting>
  <conditionalFormatting sqref="W187:AB187">
    <cfRule type="cellIs" dxfId="944" priority="923" operator="equal">
      <formula>0</formula>
    </cfRule>
  </conditionalFormatting>
  <conditionalFormatting sqref="W187:AB187">
    <cfRule type="cellIs" dxfId="943" priority="924" operator="equal">
      <formula>1</formula>
    </cfRule>
  </conditionalFormatting>
  <conditionalFormatting sqref="W189:AB189">
    <cfRule type="cellIs" dxfId="942" priority="921" operator="equal">
      <formula>0</formula>
    </cfRule>
  </conditionalFormatting>
  <conditionalFormatting sqref="W189:AB189">
    <cfRule type="cellIs" dxfId="941" priority="922" operator="equal">
      <formula>1</formula>
    </cfRule>
  </conditionalFormatting>
  <conditionalFormatting sqref="W194:AB194">
    <cfRule type="cellIs" dxfId="940" priority="919" operator="equal">
      <formula>0</formula>
    </cfRule>
  </conditionalFormatting>
  <conditionalFormatting sqref="W194:AB194">
    <cfRule type="cellIs" dxfId="939" priority="920" operator="equal">
      <formula>1</formula>
    </cfRule>
  </conditionalFormatting>
  <conditionalFormatting sqref="W200:AB200">
    <cfRule type="cellIs" dxfId="938" priority="917" operator="equal">
      <formula>0</formula>
    </cfRule>
  </conditionalFormatting>
  <conditionalFormatting sqref="W200:AB200">
    <cfRule type="cellIs" dxfId="937" priority="918" operator="equal">
      <formula>1</formula>
    </cfRule>
  </conditionalFormatting>
  <conditionalFormatting sqref="W205:AB205">
    <cfRule type="cellIs" dxfId="936" priority="915" operator="equal">
      <formula>0</formula>
    </cfRule>
  </conditionalFormatting>
  <conditionalFormatting sqref="W205:AB205">
    <cfRule type="cellIs" dxfId="935" priority="916" operator="equal">
      <formula>1</formula>
    </cfRule>
  </conditionalFormatting>
  <conditionalFormatting sqref="W209:AB209">
    <cfRule type="cellIs" dxfId="934" priority="913" operator="equal">
      <formula>0</formula>
    </cfRule>
  </conditionalFormatting>
  <conditionalFormatting sqref="W209:AB209">
    <cfRule type="cellIs" dxfId="933" priority="914" operator="equal">
      <formula>1</formula>
    </cfRule>
  </conditionalFormatting>
  <conditionalFormatting sqref="W216:AB216">
    <cfRule type="cellIs" dxfId="932" priority="911" operator="equal">
      <formula>0</formula>
    </cfRule>
  </conditionalFormatting>
  <conditionalFormatting sqref="W216:AB216">
    <cfRule type="cellIs" dxfId="931" priority="912" operator="equal">
      <formula>1</formula>
    </cfRule>
  </conditionalFormatting>
  <conditionalFormatting sqref="W219:AB219">
    <cfRule type="cellIs" dxfId="930" priority="909" operator="equal">
      <formula>0</formula>
    </cfRule>
  </conditionalFormatting>
  <conditionalFormatting sqref="W219:AB219">
    <cfRule type="cellIs" dxfId="929" priority="910" operator="equal">
      <formula>1</formula>
    </cfRule>
  </conditionalFormatting>
  <conditionalFormatting sqref="W222:AB222">
    <cfRule type="cellIs" dxfId="928" priority="907" operator="equal">
      <formula>0</formula>
    </cfRule>
  </conditionalFormatting>
  <conditionalFormatting sqref="W222:AB222">
    <cfRule type="cellIs" dxfId="927" priority="908" operator="equal">
      <formula>1</formula>
    </cfRule>
  </conditionalFormatting>
  <conditionalFormatting sqref="W223:AB223">
    <cfRule type="cellIs" dxfId="926" priority="905" operator="equal">
      <formula>0</formula>
    </cfRule>
  </conditionalFormatting>
  <conditionalFormatting sqref="W223:AB223">
    <cfRule type="cellIs" dxfId="925" priority="906" operator="equal">
      <formula>1</formula>
    </cfRule>
  </conditionalFormatting>
  <conditionalFormatting sqref="W248:AB248">
    <cfRule type="cellIs" dxfId="924" priority="903" operator="equal">
      <formula>0</formula>
    </cfRule>
  </conditionalFormatting>
  <conditionalFormatting sqref="W248:AB248">
    <cfRule type="cellIs" dxfId="923" priority="904" operator="equal">
      <formula>1</formula>
    </cfRule>
  </conditionalFormatting>
  <conditionalFormatting sqref="W252:AB252">
    <cfRule type="cellIs" dxfId="922" priority="901" operator="equal">
      <formula>0</formula>
    </cfRule>
  </conditionalFormatting>
  <conditionalFormatting sqref="W252:AB252">
    <cfRule type="cellIs" dxfId="921" priority="902" operator="equal">
      <formula>1</formula>
    </cfRule>
  </conditionalFormatting>
  <conditionalFormatting sqref="W268:AB272">
    <cfRule type="cellIs" dxfId="920" priority="899" operator="equal">
      <formula>0</formula>
    </cfRule>
  </conditionalFormatting>
  <conditionalFormatting sqref="W268:AB272">
    <cfRule type="cellIs" dxfId="919" priority="900" operator="equal">
      <formula>1</formula>
    </cfRule>
  </conditionalFormatting>
  <conditionalFormatting sqref="W286:AB288">
    <cfRule type="cellIs" dxfId="918" priority="897" operator="equal">
      <formula>0</formula>
    </cfRule>
  </conditionalFormatting>
  <conditionalFormatting sqref="W286:AB288">
    <cfRule type="cellIs" dxfId="917" priority="898" operator="equal">
      <formula>1</formula>
    </cfRule>
  </conditionalFormatting>
  <conditionalFormatting sqref="W291:AB292">
    <cfRule type="cellIs" dxfId="916" priority="895" operator="equal">
      <formula>0</formula>
    </cfRule>
  </conditionalFormatting>
  <conditionalFormatting sqref="W291:AB292">
    <cfRule type="cellIs" dxfId="915" priority="896" operator="equal">
      <formula>1</formula>
    </cfRule>
  </conditionalFormatting>
  <conditionalFormatting sqref="W296:AB296">
    <cfRule type="cellIs" dxfId="914" priority="893" operator="equal">
      <formula>0</formula>
    </cfRule>
  </conditionalFormatting>
  <conditionalFormatting sqref="W296:AB296">
    <cfRule type="cellIs" dxfId="913" priority="894" operator="equal">
      <formula>1</formula>
    </cfRule>
  </conditionalFormatting>
  <conditionalFormatting sqref="W297:AB297">
    <cfRule type="cellIs" dxfId="912" priority="891" operator="equal">
      <formula>0</formula>
    </cfRule>
  </conditionalFormatting>
  <conditionalFormatting sqref="W297:AB297">
    <cfRule type="cellIs" dxfId="911" priority="892" operator="equal">
      <formula>1</formula>
    </cfRule>
  </conditionalFormatting>
  <conditionalFormatting sqref="W307:AB311">
    <cfRule type="cellIs" dxfId="910" priority="889" operator="equal">
      <formula>0</formula>
    </cfRule>
  </conditionalFormatting>
  <conditionalFormatting sqref="W307:AB311">
    <cfRule type="cellIs" dxfId="909" priority="890" operator="equal">
      <formula>1</formula>
    </cfRule>
  </conditionalFormatting>
  <conditionalFormatting sqref="W348:AB348">
    <cfRule type="cellIs" dxfId="908" priority="887" operator="equal">
      <formula>0</formula>
    </cfRule>
  </conditionalFormatting>
  <conditionalFormatting sqref="W348:AB348">
    <cfRule type="cellIs" dxfId="907" priority="888" operator="equal">
      <formula>1</formula>
    </cfRule>
  </conditionalFormatting>
  <conditionalFormatting sqref="W400:AB400">
    <cfRule type="cellIs" dxfId="906" priority="885" operator="equal">
      <formula>0</formula>
    </cfRule>
  </conditionalFormatting>
  <conditionalFormatting sqref="W400:AB400">
    <cfRule type="cellIs" dxfId="905" priority="886" operator="equal">
      <formula>1</formula>
    </cfRule>
  </conditionalFormatting>
  <conditionalFormatting sqref="W418:AB418">
    <cfRule type="cellIs" dxfId="904" priority="883" operator="equal">
      <formula>0</formula>
    </cfRule>
  </conditionalFormatting>
  <conditionalFormatting sqref="W418:AB418">
    <cfRule type="cellIs" dxfId="903" priority="884" operator="equal">
      <formula>1</formula>
    </cfRule>
  </conditionalFormatting>
  <conditionalFormatting sqref="W436:AB436">
    <cfRule type="cellIs" dxfId="902" priority="881" operator="equal">
      <formula>0</formula>
    </cfRule>
  </conditionalFormatting>
  <conditionalFormatting sqref="W436:AB436">
    <cfRule type="cellIs" dxfId="901" priority="882" operator="equal">
      <formula>1</formula>
    </cfRule>
  </conditionalFormatting>
  <conditionalFormatting sqref="W448:AB448">
    <cfRule type="cellIs" dxfId="900" priority="879" operator="equal">
      <formula>0</formula>
    </cfRule>
  </conditionalFormatting>
  <conditionalFormatting sqref="W448:AB448">
    <cfRule type="cellIs" dxfId="899" priority="880" operator="equal">
      <formula>1</formula>
    </cfRule>
  </conditionalFormatting>
  <conditionalFormatting sqref="W451:AB451">
    <cfRule type="cellIs" dxfId="898" priority="877" operator="equal">
      <formula>0</formula>
    </cfRule>
  </conditionalFormatting>
  <conditionalFormatting sqref="W451:AB451">
    <cfRule type="cellIs" dxfId="897" priority="878" operator="equal">
      <formula>1</formula>
    </cfRule>
  </conditionalFormatting>
  <conditionalFormatting sqref="W452:AB452">
    <cfRule type="cellIs" dxfId="896" priority="875" operator="equal">
      <formula>0</formula>
    </cfRule>
  </conditionalFormatting>
  <conditionalFormatting sqref="W452:AB452">
    <cfRule type="cellIs" dxfId="895" priority="876" operator="equal">
      <formula>1</formula>
    </cfRule>
  </conditionalFormatting>
  <conditionalFormatting sqref="W563:AB563">
    <cfRule type="cellIs" dxfId="894" priority="873" operator="equal">
      <formula>0</formula>
    </cfRule>
  </conditionalFormatting>
  <conditionalFormatting sqref="W563:AB563">
    <cfRule type="cellIs" dxfId="893" priority="874" operator="equal">
      <formula>1</formula>
    </cfRule>
  </conditionalFormatting>
  <conditionalFormatting sqref="W639:AB639">
    <cfRule type="cellIs" dxfId="892" priority="871" operator="equal">
      <formula>0</formula>
    </cfRule>
  </conditionalFormatting>
  <conditionalFormatting sqref="W639:AB639">
    <cfRule type="cellIs" dxfId="891" priority="872" operator="equal">
      <formula>1</formula>
    </cfRule>
  </conditionalFormatting>
  <conditionalFormatting sqref="X653">
    <cfRule type="cellIs" dxfId="890" priority="869" operator="equal">
      <formula>0</formula>
    </cfRule>
  </conditionalFormatting>
  <conditionalFormatting sqref="X653">
    <cfRule type="cellIs" dxfId="889" priority="870" operator="equal">
      <formula>1</formula>
    </cfRule>
  </conditionalFormatting>
  <conditionalFormatting sqref="AQ12:AV14">
    <cfRule type="cellIs" dxfId="888" priority="861" operator="equal">
      <formula>0</formula>
    </cfRule>
  </conditionalFormatting>
  <conditionalFormatting sqref="AQ12:AV14">
    <cfRule type="cellIs" dxfId="887" priority="862" operator="equal">
      <formula>1</formula>
    </cfRule>
  </conditionalFormatting>
  <conditionalFormatting sqref="AX653">
    <cfRule type="cellIs" dxfId="886" priority="863" operator="equal">
      <formula>0</formula>
    </cfRule>
  </conditionalFormatting>
  <conditionalFormatting sqref="AX653">
    <cfRule type="cellIs" dxfId="885" priority="864" operator="equal">
      <formula>1</formula>
    </cfRule>
  </conditionalFormatting>
  <conditionalFormatting sqref="AV653">
    <cfRule type="cellIs" dxfId="884" priority="865" operator="equal">
      <formula>0</formula>
    </cfRule>
  </conditionalFormatting>
  <conditionalFormatting sqref="AV653">
    <cfRule type="cellIs" dxfId="883" priority="866" operator="equal">
      <formula>1</formula>
    </cfRule>
  </conditionalFormatting>
  <conditionalFormatting sqref="AT653">
    <cfRule type="cellIs" dxfId="882" priority="867" operator="equal">
      <formula>0</formula>
    </cfRule>
  </conditionalFormatting>
  <conditionalFormatting sqref="AT653">
    <cfRule type="cellIs" dxfId="881" priority="868" operator="equal">
      <formula>1</formula>
    </cfRule>
  </conditionalFormatting>
  <conditionalFormatting sqref="AQ566:AV638 AQ640:AV640">
    <cfRule type="cellIs" dxfId="880" priority="761" operator="equal">
      <formula>0</formula>
    </cfRule>
  </conditionalFormatting>
  <conditionalFormatting sqref="AQ566:AV638 AQ640:AV640">
    <cfRule type="cellIs" dxfId="879" priority="762" operator="equal">
      <formula>1</formula>
    </cfRule>
  </conditionalFormatting>
  <conditionalFormatting sqref="AQ562:AV562 AQ564:AV564">
    <cfRule type="cellIs" dxfId="878" priority="763" operator="equal">
      <formula>0</formula>
    </cfRule>
  </conditionalFormatting>
  <conditionalFormatting sqref="AQ562:AV562 AQ564:AV564">
    <cfRule type="cellIs" dxfId="877" priority="764" operator="equal">
      <formula>1</formula>
    </cfRule>
  </conditionalFormatting>
  <conditionalFormatting sqref="AQ455:AV517 AQ519:AV561">
    <cfRule type="cellIs" dxfId="876" priority="765" operator="equal">
      <formula>0</formula>
    </cfRule>
  </conditionalFormatting>
  <conditionalFormatting sqref="AQ455:AV517 AQ519:AV561">
    <cfRule type="cellIs" dxfId="875" priority="766" operator="equal">
      <formula>1</formula>
    </cfRule>
  </conditionalFormatting>
  <conditionalFormatting sqref="AQ439:AV447">
    <cfRule type="cellIs" dxfId="874" priority="767" operator="equal">
      <formula>0</formula>
    </cfRule>
  </conditionalFormatting>
  <conditionalFormatting sqref="AQ439:AV447">
    <cfRule type="cellIs" dxfId="873" priority="768" operator="equal">
      <formula>1</formula>
    </cfRule>
  </conditionalFormatting>
  <conditionalFormatting sqref="AQ421:AV435 AQ437:AV437">
    <cfRule type="cellIs" dxfId="872" priority="769" operator="equal">
      <formula>0</formula>
    </cfRule>
  </conditionalFormatting>
  <conditionalFormatting sqref="AQ421:AV435 AQ437:AV437">
    <cfRule type="cellIs" dxfId="871" priority="770" operator="equal">
      <formula>1</formula>
    </cfRule>
  </conditionalFormatting>
  <conditionalFormatting sqref="AQ403:AV417 AQ419:AV419">
    <cfRule type="cellIs" dxfId="870" priority="771" operator="equal">
      <formula>0</formula>
    </cfRule>
  </conditionalFormatting>
  <conditionalFormatting sqref="AQ403:AV417 AQ419:AV419">
    <cfRule type="cellIs" dxfId="869" priority="772" operator="equal">
      <formula>1</formula>
    </cfRule>
  </conditionalFormatting>
  <conditionalFormatting sqref="AQ351:AV399 AQ401:AV401">
    <cfRule type="cellIs" dxfId="868" priority="773" operator="equal">
      <formula>0</formula>
    </cfRule>
  </conditionalFormatting>
  <conditionalFormatting sqref="AQ351:AV399 AQ401:AV401">
    <cfRule type="cellIs" dxfId="867" priority="774" operator="equal">
      <formula>1</formula>
    </cfRule>
  </conditionalFormatting>
  <conditionalFormatting sqref="AQ338:AV339 AQ349:AV349 AQ342:AV347">
    <cfRule type="cellIs" dxfId="866" priority="775" operator="equal">
      <formula>0</formula>
    </cfRule>
  </conditionalFormatting>
  <conditionalFormatting sqref="AQ338:AV339 AQ349:AV349 AQ342:AV347">
    <cfRule type="cellIs" dxfId="865" priority="776" operator="equal">
      <formula>1</formula>
    </cfRule>
  </conditionalFormatting>
  <conditionalFormatting sqref="AQ314:AV325 AQ336:AV336 AQ327:AV334">
    <cfRule type="cellIs" dxfId="864" priority="777" operator="equal">
      <formula>0</formula>
    </cfRule>
  </conditionalFormatting>
  <conditionalFormatting sqref="AQ314:AV325 AQ336:AV336 AQ327:AV334">
    <cfRule type="cellIs" dxfId="863" priority="778" operator="equal">
      <formula>1</formula>
    </cfRule>
  </conditionalFormatting>
  <conditionalFormatting sqref="AQ300:AV303 AQ305:AV305">
    <cfRule type="cellIs" dxfId="862" priority="779" operator="equal">
      <formula>0</formula>
    </cfRule>
  </conditionalFormatting>
  <conditionalFormatting sqref="AQ300:AV303 AQ305:AV305">
    <cfRule type="cellIs" dxfId="861" priority="780" operator="equal">
      <formula>1</formula>
    </cfRule>
  </conditionalFormatting>
  <conditionalFormatting sqref="AQ295:AV295">
    <cfRule type="cellIs" dxfId="860" priority="781" operator="equal">
      <formula>0</formula>
    </cfRule>
  </conditionalFormatting>
  <conditionalFormatting sqref="AQ295:AV295">
    <cfRule type="cellIs" dxfId="859" priority="782" operator="equal">
      <formula>1</formula>
    </cfRule>
  </conditionalFormatting>
  <conditionalFormatting sqref="AQ276:AV285">
    <cfRule type="cellIs" dxfId="858" priority="783" operator="equal">
      <formula>0</formula>
    </cfRule>
  </conditionalFormatting>
  <conditionalFormatting sqref="AQ276:AV285">
    <cfRule type="cellIs" dxfId="857" priority="784" operator="equal">
      <formula>1</formula>
    </cfRule>
  </conditionalFormatting>
  <conditionalFormatting sqref="AQ275:AV275">
    <cfRule type="cellIs" dxfId="856" priority="785" operator="equal">
      <formula>0</formula>
    </cfRule>
  </conditionalFormatting>
  <conditionalFormatting sqref="AQ275:AV275">
    <cfRule type="cellIs" dxfId="855" priority="786" operator="equal">
      <formula>1</formula>
    </cfRule>
  </conditionalFormatting>
  <conditionalFormatting sqref="AQ273:AV273">
    <cfRule type="cellIs" dxfId="854" priority="787" operator="equal">
      <formula>0</formula>
    </cfRule>
  </conditionalFormatting>
  <conditionalFormatting sqref="AQ273:AV273">
    <cfRule type="cellIs" dxfId="853" priority="788" operator="equal">
      <formula>1</formula>
    </cfRule>
  </conditionalFormatting>
  <conditionalFormatting sqref="AQ255:AV263 AQ265:AV267">
    <cfRule type="cellIs" dxfId="852" priority="789" operator="equal">
      <formula>0</formula>
    </cfRule>
  </conditionalFormatting>
  <conditionalFormatting sqref="AQ255:AV263 AQ265:AV267">
    <cfRule type="cellIs" dxfId="851" priority="790" operator="equal">
      <formula>1</formula>
    </cfRule>
  </conditionalFormatting>
  <conditionalFormatting sqref="AQ251:AV251">
    <cfRule type="cellIs" dxfId="850" priority="791" operator="equal">
      <formula>0</formula>
    </cfRule>
  </conditionalFormatting>
  <conditionalFormatting sqref="AQ251:AV251">
    <cfRule type="cellIs" dxfId="849" priority="792" operator="equal">
      <formula>1</formula>
    </cfRule>
  </conditionalFormatting>
  <conditionalFormatting sqref="AQ226:AV231 AQ249:AV249 AQ233:AV235 AQ238:AV247">
    <cfRule type="cellIs" dxfId="848" priority="793" operator="equal">
      <formula>0</formula>
    </cfRule>
  </conditionalFormatting>
  <conditionalFormatting sqref="AQ226:AV231 AQ249:AV249 AQ233:AV235 AQ238:AV247">
    <cfRule type="cellIs" dxfId="847" priority="794" operator="equal">
      <formula>1</formula>
    </cfRule>
  </conditionalFormatting>
  <conditionalFormatting sqref="AQ220:AV220">
    <cfRule type="cellIs" dxfId="846" priority="795" operator="equal">
      <formula>0</formula>
    </cfRule>
  </conditionalFormatting>
  <conditionalFormatting sqref="AQ220:AV220">
    <cfRule type="cellIs" dxfId="845" priority="796" operator="equal">
      <formula>1</formula>
    </cfRule>
  </conditionalFormatting>
  <conditionalFormatting sqref="AQ217:AV217">
    <cfRule type="cellIs" dxfId="844" priority="797" operator="equal">
      <formula>0</formula>
    </cfRule>
  </conditionalFormatting>
  <conditionalFormatting sqref="AQ217:AV217">
    <cfRule type="cellIs" dxfId="843" priority="798" operator="equal">
      <formula>1</formula>
    </cfRule>
  </conditionalFormatting>
  <conditionalFormatting sqref="AQ212:AV212 AQ215:AV215">
    <cfRule type="cellIs" dxfId="842" priority="799" operator="equal">
      <formula>0</formula>
    </cfRule>
  </conditionalFormatting>
  <conditionalFormatting sqref="AQ212:AV212 AQ215:AV215">
    <cfRule type="cellIs" dxfId="841" priority="800" operator="equal">
      <formula>1</formula>
    </cfRule>
  </conditionalFormatting>
  <conditionalFormatting sqref="AQ208:AV208 AQ210:AV210">
    <cfRule type="cellIs" dxfId="840" priority="801" operator="equal">
      <formula>0</formula>
    </cfRule>
  </conditionalFormatting>
  <conditionalFormatting sqref="AQ208:AV208 AQ210:AV210">
    <cfRule type="cellIs" dxfId="839" priority="802" operator="equal">
      <formula>1</formula>
    </cfRule>
  </conditionalFormatting>
  <conditionalFormatting sqref="AQ204:AV204 AQ206:AV206">
    <cfRule type="cellIs" dxfId="838" priority="803" operator="equal">
      <formula>0</formula>
    </cfRule>
  </conditionalFormatting>
  <conditionalFormatting sqref="AQ204:AV204 AQ206:AV206">
    <cfRule type="cellIs" dxfId="837" priority="804" operator="equal">
      <formula>1</formula>
    </cfRule>
  </conditionalFormatting>
  <conditionalFormatting sqref="AQ197:AV199 AQ201:AV201">
    <cfRule type="cellIs" dxfId="836" priority="805" operator="equal">
      <formula>0</formula>
    </cfRule>
  </conditionalFormatting>
  <conditionalFormatting sqref="AQ197:AV199 AQ201:AV201">
    <cfRule type="cellIs" dxfId="835" priority="806" operator="equal">
      <formula>1</formula>
    </cfRule>
  </conditionalFormatting>
  <conditionalFormatting sqref="AQ184:AV186 AQ188:AV188">
    <cfRule type="cellIs" dxfId="834" priority="807" operator="equal">
      <formula>0</formula>
    </cfRule>
  </conditionalFormatting>
  <conditionalFormatting sqref="AQ184:AV186 AQ188:AV188">
    <cfRule type="cellIs" dxfId="833" priority="808" operator="equal">
      <formula>1</formula>
    </cfRule>
  </conditionalFormatting>
  <conditionalFormatting sqref="AQ182:AV182">
    <cfRule type="cellIs" dxfId="832" priority="809" operator="equal">
      <formula>0</formula>
    </cfRule>
  </conditionalFormatting>
  <conditionalFormatting sqref="AQ182:AV182">
    <cfRule type="cellIs" dxfId="831" priority="810" operator="equal">
      <formula>1</formula>
    </cfRule>
  </conditionalFormatting>
  <conditionalFormatting sqref="AQ176:AV176">
    <cfRule type="cellIs" dxfId="830" priority="811" operator="equal">
      <formula>0</formula>
    </cfRule>
  </conditionalFormatting>
  <conditionalFormatting sqref="AQ176:AV176">
    <cfRule type="cellIs" dxfId="829" priority="812" operator="equal">
      <formula>1</formula>
    </cfRule>
  </conditionalFormatting>
  <conditionalFormatting sqref="AQ172:AV172">
    <cfRule type="cellIs" dxfId="828" priority="813" operator="equal">
      <formula>0</formula>
    </cfRule>
  </conditionalFormatting>
  <conditionalFormatting sqref="AQ172:AV172">
    <cfRule type="cellIs" dxfId="827" priority="814" operator="equal">
      <formula>1</formula>
    </cfRule>
  </conditionalFormatting>
  <conditionalFormatting sqref="AQ170:AV170">
    <cfRule type="cellIs" dxfId="826" priority="815" operator="equal">
      <formula>0</formula>
    </cfRule>
  </conditionalFormatting>
  <conditionalFormatting sqref="AQ170:AV170">
    <cfRule type="cellIs" dxfId="825" priority="816" operator="equal">
      <formula>1</formula>
    </cfRule>
  </conditionalFormatting>
  <conditionalFormatting sqref="AQ160:AV160">
    <cfRule type="cellIs" dxfId="824" priority="817" operator="equal">
      <formula>0</formula>
    </cfRule>
  </conditionalFormatting>
  <conditionalFormatting sqref="AQ160:AV160">
    <cfRule type="cellIs" dxfId="823" priority="818" operator="equal">
      <formula>1</formula>
    </cfRule>
  </conditionalFormatting>
  <conditionalFormatting sqref="AQ151:AV156 AQ158:AV158">
    <cfRule type="cellIs" dxfId="822" priority="819" operator="equal">
      <formula>0</formula>
    </cfRule>
  </conditionalFormatting>
  <conditionalFormatting sqref="AQ151:AV156 AQ158:AV158">
    <cfRule type="cellIs" dxfId="821" priority="820" operator="equal">
      <formula>1</formula>
    </cfRule>
  </conditionalFormatting>
  <conditionalFormatting sqref="AQ146:AV146">
    <cfRule type="cellIs" dxfId="820" priority="821" operator="equal">
      <formula>0</formula>
    </cfRule>
  </conditionalFormatting>
  <conditionalFormatting sqref="AQ146:AV146">
    <cfRule type="cellIs" dxfId="819" priority="822" operator="equal">
      <formula>1</formula>
    </cfRule>
  </conditionalFormatting>
  <conditionalFormatting sqref="AQ144:AV144">
    <cfRule type="cellIs" dxfId="818" priority="823" operator="equal">
      <formula>0</formula>
    </cfRule>
  </conditionalFormatting>
  <conditionalFormatting sqref="AQ144:AV144">
    <cfRule type="cellIs" dxfId="817" priority="824" operator="equal">
      <formula>1</formula>
    </cfRule>
  </conditionalFormatting>
  <conditionalFormatting sqref="AQ141:AV141">
    <cfRule type="cellIs" dxfId="816" priority="825" operator="equal">
      <formula>0</formula>
    </cfRule>
  </conditionalFormatting>
  <conditionalFormatting sqref="AQ141:AV141">
    <cfRule type="cellIs" dxfId="815" priority="826" operator="equal">
      <formula>1</formula>
    </cfRule>
  </conditionalFormatting>
  <conditionalFormatting sqref="AQ128:AV130 AQ133:AV136">
    <cfRule type="cellIs" dxfId="814" priority="827" operator="equal">
      <formula>0</formula>
    </cfRule>
  </conditionalFormatting>
  <conditionalFormatting sqref="AQ128:AV130 AQ133:AV136">
    <cfRule type="cellIs" dxfId="813" priority="828" operator="equal">
      <formula>1</formula>
    </cfRule>
  </conditionalFormatting>
  <conditionalFormatting sqref="AQ126:AV126">
    <cfRule type="cellIs" dxfId="812" priority="829" operator="equal">
      <formula>0</formula>
    </cfRule>
  </conditionalFormatting>
  <conditionalFormatting sqref="AQ126:AV126">
    <cfRule type="cellIs" dxfId="811" priority="830" operator="equal">
      <formula>1</formula>
    </cfRule>
  </conditionalFormatting>
  <conditionalFormatting sqref="AQ122:AV122 AQ124:AV124">
    <cfRule type="cellIs" dxfId="810" priority="831" operator="equal">
      <formula>0</formula>
    </cfRule>
  </conditionalFormatting>
  <conditionalFormatting sqref="AQ122:AV122 AQ124:AV124">
    <cfRule type="cellIs" dxfId="809" priority="832" operator="equal">
      <formula>1</formula>
    </cfRule>
  </conditionalFormatting>
  <conditionalFormatting sqref="AQ116:AV117 AQ120:AV120">
    <cfRule type="cellIs" dxfId="808" priority="833" operator="equal">
      <formula>0</formula>
    </cfRule>
  </conditionalFormatting>
  <conditionalFormatting sqref="AQ116:AV117 AQ120:AV120">
    <cfRule type="cellIs" dxfId="807" priority="834" operator="equal">
      <formula>1</formula>
    </cfRule>
  </conditionalFormatting>
  <conditionalFormatting sqref="AQ112:AV112 AQ114:AV114">
    <cfRule type="cellIs" dxfId="806" priority="835" operator="equal">
      <formula>0</formula>
    </cfRule>
  </conditionalFormatting>
  <conditionalFormatting sqref="AQ112:AV112 AQ114:AV114">
    <cfRule type="cellIs" dxfId="805" priority="836" operator="equal">
      <formula>1</formula>
    </cfRule>
  </conditionalFormatting>
  <conditionalFormatting sqref="AQ110:AV110">
    <cfRule type="cellIs" dxfId="804" priority="837" operator="equal">
      <formula>0</formula>
    </cfRule>
  </conditionalFormatting>
  <conditionalFormatting sqref="AQ110:AV110">
    <cfRule type="cellIs" dxfId="803" priority="838" operator="equal">
      <formula>1</formula>
    </cfRule>
  </conditionalFormatting>
  <conditionalFormatting sqref="AQ102:AV104 AQ107:AV107">
    <cfRule type="cellIs" dxfId="802" priority="839" operator="equal">
      <formula>0</formula>
    </cfRule>
  </conditionalFormatting>
  <conditionalFormatting sqref="AQ102:AV104 AQ107:AV107">
    <cfRule type="cellIs" dxfId="801" priority="840" operator="equal">
      <formula>1</formula>
    </cfRule>
  </conditionalFormatting>
  <conditionalFormatting sqref="AQ99:AV99">
    <cfRule type="cellIs" dxfId="800" priority="841" operator="equal">
      <formula>0</formula>
    </cfRule>
  </conditionalFormatting>
  <conditionalFormatting sqref="AQ99:AV99">
    <cfRule type="cellIs" dxfId="799" priority="842" operator="equal">
      <formula>1</formula>
    </cfRule>
  </conditionalFormatting>
  <conditionalFormatting sqref="AQ95:AV95">
    <cfRule type="cellIs" dxfId="798" priority="843" operator="equal">
      <formula>0</formula>
    </cfRule>
  </conditionalFormatting>
  <conditionalFormatting sqref="AQ95:AV95">
    <cfRule type="cellIs" dxfId="797" priority="844" operator="equal">
      <formula>1</formula>
    </cfRule>
  </conditionalFormatting>
  <conditionalFormatting sqref="AQ87:AV89">
    <cfRule type="cellIs" dxfId="796" priority="845" operator="equal">
      <formula>0</formula>
    </cfRule>
  </conditionalFormatting>
  <conditionalFormatting sqref="AQ87:AV89">
    <cfRule type="cellIs" dxfId="795" priority="846" operator="equal">
      <formula>1</formula>
    </cfRule>
  </conditionalFormatting>
  <conditionalFormatting sqref="AQ81:AV81">
    <cfRule type="cellIs" dxfId="794" priority="847" operator="equal">
      <formula>0</formula>
    </cfRule>
  </conditionalFormatting>
  <conditionalFormatting sqref="AQ81:AV81">
    <cfRule type="cellIs" dxfId="793" priority="848" operator="equal">
      <formula>1</formula>
    </cfRule>
  </conditionalFormatting>
  <conditionalFormatting sqref="AQ76:AV76">
    <cfRule type="cellIs" dxfId="792" priority="849" operator="equal">
      <formula>0</formula>
    </cfRule>
  </conditionalFormatting>
  <conditionalFormatting sqref="AQ76:AV76">
    <cfRule type="cellIs" dxfId="791" priority="850" operator="equal">
      <formula>1</formula>
    </cfRule>
  </conditionalFormatting>
  <conditionalFormatting sqref="AQ57:AV57 AQ73:AV73 AQ59:AV64 AQ66:AV71">
    <cfRule type="cellIs" dxfId="790" priority="851" operator="equal">
      <formula>0</formula>
    </cfRule>
  </conditionalFormatting>
  <conditionalFormatting sqref="AQ57:AV57 AQ73:AV73 AQ59:AV64 AQ66:AV71">
    <cfRule type="cellIs" dxfId="789" priority="852" operator="equal">
      <formula>1</formula>
    </cfRule>
  </conditionalFormatting>
  <conditionalFormatting sqref="AQ56:AV56">
    <cfRule type="cellIs" dxfId="788" priority="853" operator="equal">
      <formula>0</formula>
    </cfRule>
  </conditionalFormatting>
  <conditionalFormatting sqref="AQ56:AV56">
    <cfRule type="cellIs" dxfId="787" priority="854" operator="equal">
      <formula>1</formula>
    </cfRule>
  </conditionalFormatting>
  <conditionalFormatting sqref="AQ43:AV46 AQ50:AV50 AQ48:AV48">
    <cfRule type="cellIs" dxfId="786" priority="855" operator="equal">
      <formula>0</formula>
    </cfRule>
  </conditionalFormatting>
  <conditionalFormatting sqref="AQ43:AV46 AQ50:AV50 AQ48:AV48">
    <cfRule type="cellIs" dxfId="785" priority="856" operator="equal">
      <formula>1</formula>
    </cfRule>
  </conditionalFormatting>
  <conditionalFormatting sqref="AQ27:AV27 AQ40:AV40 AQ29:AV30 AQ32:AV32 AQ35:AV38">
    <cfRule type="cellIs" dxfId="784" priority="857" operator="equal">
      <formula>0</formula>
    </cfRule>
  </conditionalFormatting>
  <conditionalFormatting sqref="AQ27:AV27 AQ40:AV40 AQ29:AV30 AQ32:AV32 AQ35:AV38">
    <cfRule type="cellIs" dxfId="783" priority="858" operator="equal">
      <formula>1</formula>
    </cfRule>
  </conditionalFormatting>
  <conditionalFormatting sqref="AQ20:AV20">
    <cfRule type="cellIs" dxfId="782" priority="859" operator="equal">
      <formula>0</formula>
    </cfRule>
  </conditionalFormatting>
  <conditionalFormatting sqref="AQ20:AV20">
    <cfRule type="cellIs" dxfId="781" priority="860" operator="equal">
      <formula>1</formula>
    </cfRule>
  </conditionalFormatting>
  <conditionalFormatting sqref="AG653">
    <cfRule type="cellIs" dxfId="780" priority="759" operator="equal">
      <formula>"OK"</formula>
    </cfRule>
  </conditionalFormatting>
  <conditionalFormatting sqref="AG653">
    <cfRule type="cellIs" dxfId="779" priority="760" operator="equal">
      <formula>"NO HABILITADO"</formula>
    </cfRule>
  </conditionalFormatting>
  <conditionalFormatting sqref="AQ16:AV16">
    <cfRule type="cellIs" dxfId="778" priority="757" operator="equal">
      <formula>0</formula>
    </cfRule>
  </conditionalFormatting>
  <conditionalFormatting sqref="AQ16:AV16">
    <cfRule type="cellIs" dxfId="777" priority="758" operator="equal">
      <formula>1</formula>
    </cfRule>
  </conditionalFormatting>
  <conditionalFormatting sqref="AQ19:AV19">
    <cfRule type="cellIs" dxfId="776" priority="755" operator="equal">
      <formula>0</formula>
    </cfRule>
  </conditionalFormatting>
  <conditionalFormatting sqref="AQ19:AV19">
    <cfRule type="cellIs" dxfId="775" priority="756" operator="equal">
      <formula>1</formula>
    </cfRule>
  </conditionalFormatting>
  <conditionalFormatting sqref="AQ25:AV25">
    <cfRule type="cellIs" dxfId="774" priority="753" operator="equal">
      <formula>0</formula>
    </cfRule>
  </conditionalFormatting>
  <conditionalFormatting sqref="AQ25:AV25">
    <cfRule type="cellIs" dxfId="773" priority="754" operator="equal">
      <formula>1</formula>
    </cfRule>
  </conditionalFormatting>
  <conditionalFormatting sqref="AQ26:AV26">
    <cfRule type="cellIs" dxfId="772" priority="751" operator="equal">
      <formula>0</formula>
    </cfRule>
  </conditionalFormatting>
  <conditionalFormatting sqref="AQ26:AV26">
    <cfRule type="cellIs" dxfId="771" priority="752" operator="equal">
      <formula>1</formula>
    </cfRule>
  </conditionalFormatting>
  <conditionalFormatting sqref="AQ202:AV202">
    <cfRule type="cellIs" dxfId="770" priority="693" operator="equal">
      <formula>0</formula>
    </cfRule>
  </conditionalFormatting>
  <conditionalFormatting sqref="AQ202:AV202">
    <cfRule type="cellIs" dxfId="769" priority="694" operator="equal">
      <formula>1</formula>
    </cfRule>
  </conditionalFormatting>
  <conditionalFormatting sqref="AQ207:AV207">
    <cfRule type="cellIs" dxfId="768" priority="691" operator="equal">
      <formula>0</formula>
    </cfRule>
  </conditionalFormatting>
  <conditionalFormatting sqref="AQ207:AV207">
    <cfRule type="cellIs" dxfId="767" priority="692" operator="equal">
      <formula>1</formula>
    </cfRule>
  </conditionalFormatting>
  <conditionalFormatting sqref="AQ51:AV51">
    <cfRule type="cellIs" dxfId="766" priority="749" operator="equal">
      <formula>0</formula>
    </cfRule>
  </conditionalFormatting>
  <conditionalFormatting sqref="AQ51:AV51">
    <cfRule type="cellIs" dxfId="765" priority="750" operator="equal">
      <formula>1</formula>
    </cfRule>
  </conditionalFormatting>
  <conditionalFormatting sqref="AQ218:AV218">
    <cfRule type="cellIs" dxfId="764" priority="689" operator="equal">
      <formula>0</formula>
    </cfRule>
  </conditionalFormatting>
  <conditionalFormatting sqref="AQ218:AV218">
    <cfRule type="cellIs" dxfId="763" priority="690" operator="equal">
      <formula>1</formula>
    </cfRule>
  </conditionalFormatting>
  <conditionalFormatting sqref="AQ54:AV55">
    <cfRule type="cellIs" dxfId="762" priority="747" operator="equal">
      <formula>0</formula>
    </cfRule>
  </conditionalFormatting>
  <conditionalFormatting sqref="AQ54:AV55">
    <cfRule type="cellIs" dxfId="761" priority="748" operator="equal">
      <formula>1</formula>
    </cfRule>
  </conditionalFormatting>
  <conditionalFormatting sqref="AQ74:AV74">
    <cfRule type="cellIs" dxfId="760" priority="745" operator="equal">
      <formula>0</formula>
    </cfRule>
  </conditionalFormatting>
  <conditionalFormatting sqref="AQ74:AV74">
    <cfRule type="cellIs" dxfId="759" priority="746" operator="equal">
      <formula>1</formula>
    </cfRule>
  </conditionalFormatting>
  <conditionalFormatting sqref="AQ221:AV221">
    <cfRule type="cellIs" dxfId="758" priority="687" operator="equal">
      <formula>0</formula>
    </cfRule>
  </conditionalFormatting>
  <conditionalFormatting sqref="AQ221:AV221">
    <cfRule type="cellIs" dxfId="757" priority="688" operator="equal">
      <formula>1</formula>
    </cfRule>
  </conditionalFormatting>
  <conditionalFormatting sqref="AQ79:AV79">
    <cfRule type="cellIs" dxfId="756" priority="743" operator="equal">
      <formula>0</formula>
    </cfRule>
  </conditionalFormatting>
  <conditionalFormatting sqref="AQ79:AV79">
    <cfRule type="cellIs" dxfId="755" priority="744" operator="equal">
      <formula>1</formula>
    </cfRule>
  </conditionalFormatting>
  <conditionalFormatting sqref="AQ225:AV225">
    <cfRule type="cellIs" dxfId="754" priority="685" operator="equal">
      <formula>0</formula>
    </cfRule>
  </conditionalFormatting>
  <conditionalFormatting sqref="AQ225:AV225">
    <cfRule type="cellIs" dxfId="753" priority="686" operator="equal">
      <formula>1</formula>
    </cfRule>
  </conditionalFormatting>
  <conditionalFormatting sqref="AQ82:AV82">
    <cfRule type="cellIs" dxfId="752" priority="741" operator="equal">
      <formula>0</formula>
    </cfRule>
  </conditionalFormatting>
  <conditionalFormatting sqref="AQ82:AV82">
    <cfRule type="cellIs" dxfId="751" priority="742" operator="equal">
      <formula>1</formula>
    </cfRule>
  </conditionalFormatting>
  <conditionalFormatting sqref="AQ250:AV250">
    <cfRule type="cellIs" dxfId="750" priority="683" operator="equal">
      <formula>0</formula>
    </cfRule>
  </conditionalFormatting>
  <conditionalFormatting sqref="AQ250:AV250">
    <cfRule type="cellIs" dxfId="749" priority="684" operator="equal">
      <formula>1</formula>
    </cfRule>
  </conditionalFormatting>
  <conditionalFormatting sqref="AQ86:AV86">
    <cfRule type="cellIs" dxfId="748" priority="739" operator="equal">
      <formula>0</formula>
    </cfRule>
  </conditionalFormatting>
  <conditionalFormatting sqref="AQ86:AV86">
    <cfRule type="cellIs" dxfId="747" priority="740" operator="equal">
      <formula>1</formula>
    </cfRule>
  </conditionalFormatting>
  <conditionalFormatting sqref="AQ90:AV90">
    <cfRule type="cellIs" dxfId="746" priority="737" operator="equal">
      <formula>0</formula>
    </cfRule>
  </conditionalFormatting>
  <conditionalFormatting sqref="AQ90:AV90">
    <cfRule type="cellIs" dxfId="745" priority="738" operator="equal">
      <formula>1</formula>
    </cfRule>
  </conditionalFormatting>
  <conditionalFormatting sqref="AQ92:AV93">
    <cfRule type="cellIs" dxfId="744" priority="735" operator="equal">
      <formula>0</formula>
    </cfRule>
  </conditionalFormatting>
  <conditionalFormatting sqref="AQ92:AV93">
    <cfRule type="cellIs" dxfId="743" priority="736" operator="equal">
      <formula>1</formula>
    </cfRule>
  </conditionalFormatting>
  <conditionalFormatting sqref="AQ274:AV274">
    <cfRule type="cellIs" dxfId="742" priority="679" operator="equal">
      <formula>0</formula>
    </cfRule>
  </conditionalFormatting>
  <conditionalFormatting sqref="AQ274:AV274">
    <cfRule type="cellIs" dxfId="741" priority="680" operator="equal">
      <formula>1</formula>
    </cfRule>
  </conditionalFormatting>
  <conditionalFormatting sqref="AQ289:AV289">
    <cfRule type="cellIs" dxfId="740" priority="677" operator="equal">
      <formula>0</formula>
    </cfRule>
  </conditionalFormatting>
  <conditionalFormatting sqref="AQ289:AV289">
    <cfRule type="cellIs" dxfId="739" priority="678" operator="equal">
      <formula>1</formula>
    </cfRule>
  </conditionalFormatting>
  <conditionalFormatting sqref="AQ100:AV100">
    <cfRule type="cellIs" dxfId="738" priority="733" operator="equal">
      <formula>0</formula>
    </cfRule>
  </conditionalFormatting>
  <conditionalFormatting sqref="AQ100:AV100">
    <cfRule type="cellIs" dxfId="737" priority="734" operator="equal">
      <formula>1</formula>
    </cfRule>
  </conditionalFormatting>
  <conditionalFormatting sqref="AQ108:AV108">
    <cfRule type="cellIs" dxfId="736" priority="731" operator="equal">
      <formula>0</formula>
    </cfRule>
  </conditionalFormatting>
  <conditionalFormatting sqref="AQ108:AV108">
    <cfRule type="cellIs" dxfId="735" priority="732" operator="equal">
      <formula>1</formula>
    </cfRule>
  </conditionalFormatting>
  <conditionalFormatting sqref="AQ109:AV109">
    <cfRule type="cellIs" dxfId="734" priority="729" operator="equal">
      <formula>0</formula>
    </cfRule>
  </conditionalFormatting>
  <conditionalFormatting sqref="AQ109:AV109">
    <cfRule type="cellIs" dxfId="733" priority="730" operator="equal">
      <formula>1</formula>
    </cfRule>
  </conditionalFormatting>
  <conditionalFormatting sqref="AQ111:AV111">
    <cfRule type="cellIs" dxfId="732" priority="727" operator="equal">
      <formula>0</formula>
    </cfRule>
  </conditionalFormatting>
  <conditionalFormatting sqref="AQ111:AV111">
    <cfRule type="cellIs" dxfId="731" priority="728" operator="equal">
      <formula>1</formula>
    </cfRule>
  </conditionalFormatting>
  <conditionalFormatting sqref="AQ312:AV313">
    <cfRule type="cellIs" dxfId="730" priority="671" operator="equal">
      <formula>0</formula>
    </cfRule>
  </conditionalFormatting>
  <conditionalFormatting sqref="AQ312:AV313">
    <cfRule type="cellIs" dxfId="729" priority="672" operator="equal">
      <formula>1</formula>
    </cfRule>
  </conditionalFormatting>
  <conditionalFormatting sqref="AQ115:AV115">
    <cfRule type="cellIs" dxfId="728" priority="725" operator="equal">
      <formula>0</formula>
    </cfRule>
  </conditionalFormatting>
  <conditionalFormatting sqref="AQ115:AV115">
    <cfRule type="cellIs" dxfId="727" priority="726" operator="equal">
      <formula>1</formula>
    </cfRule>
  </conditionalFormatting>
  <conditionalFormatting sqref="AQ121:AV121">
    <cfRule type="cellIs" dxfId="726" priority="723" operator="equal">
      <formula>0</formula>
    </cfRule>
  </conditionalFormatting>
  <conditionalFormatting sqref="AQ121:AV121">
    <cfRule type="cellIs" dxfId="725" priority="724" operator="equal">
      <formula>1</formula>
    </cfRule>
  </conditionalFormatting>
  <conditionalFormatting sqref="AQ350:AV350">
    <cfRule type="cellIs" dxfId="724" priority="669" operator="equal">
      <formula>0</formula>
    </cfRule>
  </conditionalFormatting>
  <conditionalFormatting sqref="AQ350:AV350">
    <cfRule type="cellIs" dxfId="723" priority="670" operator="equal">
      <formula>1</formula>
    </cfRule>
  </conditionalFormatting>
  <conditionalFormatting sqref="AQ127:AV127">
    <cfRule type="cellIs" dxfId="722" priority="721" operator="equal">
      <formula>0</formula>
    </cfRule>
  </conditionalFormatting>
  <conditionalFormatting sqref="AQ127:AV127">
    <cfRule type="cellIs" dxfId="721" priority="722" operator="equal">
      <formula>1</formula>
    </cfRule>
  </conditionalFormatting>
  <conditionalFormatting sqref="AQ142:AV142">
    <cfRule type="cellIs" dxfId="720" priority="719" operator="equal">
      <formula>0</formula>
    </cfRule>
  </conditionalFormatting>
  <conditionalFormatting sqref="AQ142:AV142">
    <cfRule type="cellIs" dxfId="719" priority="720" operator="equal">
      <formula>1</formula>
    </cfRule>
  </conditionalFormatting>
  <conditionalFormatting sqref="AQ145:AV145">
    <cfRule type="cellIs" dxfId="718" priority="717" operator="equal">
      <formula>0</formula>
    </cfRule>
  </conditionalFormatting>
  <conditionalFormatting sqref="AQ145:AV145">
    <cfRule type="cellIs" dxfId="717" priority="718" operator="equal">
      <formula>1</formula>
    </cfRule>
  </conditionalFormatting>
  <conditionalFormatting sqref="AQ149:AV149">
    <cfRule type="cellIs" dxfId="716" priority="715" operator="equal">
      <formula>0</formula>
    </cfRule>
  </conditionalFormatting>
  <conditionalFormatting sqref="AQ149:AV149">
    <cfRule type="cellIs" dxfId="715" priority="716" operator="equal">
      <formula>1</formula>
    </cfRule>
  </conditionalFormatting>
  <conditionalFormatting sqref="AQ150:AV150">
    <cfRule type="cellIs" dxfId="714" priority="713" operator="equal">
      <formula>0</formula>
    </cfRule>
  </conditionalFormatting>
  <conditionalFormatting sqref="AQ150:AV150">
    <cfRule type="cellIs" dxfId="713" priority="714" operator="equal">
      <formula>1</formula>
    </cfRule>
  </conditionalFormatting>
  <conditionalFormatting sqref="AQ420:AV420">
    <cfRule type="cellIs" dxfId="712" priority="665" operator="equal">
      <formula>0</formula>
    </cfRule>
  </conditionalFormatting>
  <conditionalFormatting sqref="AQ420:AV420">
    <cfRule type="cellIs" dxfId="711" priority="666" operator="equal">
      <formula>1</formula>
    </cfRule>
  </conditionalFormatting>
  <conditionalFormatting sqref="AQ162:AV163">
    <cfRule type="cellIs" dxfId="710" priority="711" operator="equal">
      <formula>0</formula>
    </cfRule>
  </conditionalFormatting>
  <conditionalFormatting sqref="AQ162:AV163">
    <cfRule type="cellIs" dxfId="709" priority="712" operator="equal">
      <formula>1</formula>
    </cfRule>
  </conditionalFormatting>
  <conditionalFormatting sqref="AQ166:AV167">
    <cfRule type="cellIs" dxfId="708" priority="709" operator="equal">
      <formula>0</formula>
    </cfRule>
  </conditionalFormatting>
  <conditionalFormatting sqref="AQ166:AV167">
    <cfRule type="cellIs" dxfId="707" priority="710" operator="equal">
      <formula>1</formula>
    </cfRule>
  </conditionalFormatting>
  <conditionalFormatting sqref="AQ438:AV438">
    <cfRule type="cellIs" dxfId="706" priority="663" operator="equal">
      <formula>0</formula>
    </cfRule>
  </conditionalFormatting>
  <conditionalFormatting sqref="AQ438:AV438">
    <cfRule type="cellIs" dxfId="705" priority="664" operator="equal">
      <formula>1</formula>
    </cfRule>
  </conditionalFormatting>
  <conditionalFormatting sqref="AQ165:AV165">
    <cfRule type="cellIs" dxfId="704" priority="707" operator="equal">
      <formula>0</formula>
    </cfRule>
  </conditionalFormatting>
  <conditionalFormatting sqref="AQ165:AV165">
    <cfRule type="cellIs" dxfId="703" priority="708" operator="equal">
      <formula>1</formula>
    </cfRule>
  </conditionalFormatting>
  <conditionalFormatting sqref="AQ169:AV169">
    <cfRule type="cellIs" dxfId="702" priority="705" operator="equal">
      <formula>0</formula>
    </cfRule>
  </conditionalFormatting>
  <conditionalFormatting sqref="AQ169:AV169">
    <cfRule type="cellIs" dxfId="701" priority="706" operator="equal">
      <formula>1</formula>
    </cfRule>
  </conditionalFormatting>
  <conditionalFormatting sqref="AQ173:AV173">
    <cfRule type="cellIs" dxfId="700" priority="703" operator="equal">
      <formula>0</formula>
    </cfRule>
  </conditionalFormatting>
  <conditionalFormatting sqref="AQ173:AV173">
    <cfRule type="cellIs" dxfId="699" priority="704" operator="equal">
      <formula>1</formula>
    </cfRule>
  </conditionalFormatting>
  <conditionalFormatting sqref="AQ179:AV180">
    <cfRule type="cellIs" dxfId="698" priority="701" operator="equal">
      <formula>0</formula>
    </cfRule>
  </conditionalFormatting>
  <conditionalFormatting sqref="AQ179:AV180">
    <cfRule type="cellIs" dxfId="697" priority="702" operator="equal">
      <formula>1</formula>
    </cfRule>
  </conditionalFormatting>
  <conditionalFormatting sqref="AQ565:AV565">
    <cfRule type="cellIs" dxfId="696" priority="657" operator="equal">
      <formula>0</formula>
    </cfRule>
  </conditionalFormatting>
  <conditionalFormatting sqref="AQ565:AV565">
    <cfRule type="cellIs" dxfId="695" priority="658" operator="equal">
      <formula>1</formula>
    </cfRule>
  </conditionalFormatting>
  <conditionalFormatting sqref="AQ641:AV641">
    <cfRule type="cellIs" dxfId="694" priority="655" operator="equal">
      <formula>0</formula>
    </cfRule>
  </conditionalFormatting>
  <conditionalFormatting sqref="AQ641:AV641">
    <cfRule type="cellIs" dxfId="693" priority="656" operator="equal">
      <formula>1</formula>
    </cfRule>
  </conditionalFormatting>
  <conditionalFormatting sqref="AQ191:AV191">
    <cfRule type="cellIs" dxfId="692" priority="699" operator="equal">
      <formula>0</formula>
    </cfRule>
  </conditionalFormatting>
  <conditionalFormatting sqref="AQ191:AV191">
    <cfRule type="cellIs" dxfId="691" priority="700" operator="equal">
      <formula>1</formula>
    </cfRule>
  </conditionalFormatting>
  <conditionalFormatting sqref="AQ193:AV193">
    <cfRule type="cellIs" dxfId="690" priority="697" operator="equal">
      <formula>0</formula>
    </cfRule>
  </conditionalFormatting>
  <conditionalFormatting sqref="AQ193:AV193">
    <cfRule type="cellIs" dxfId="689" priority="698" operator="equal">
      <formula>1</formula>
    </cfRule>
  </conditionalFormatting>
  <conditionalFormatting sqref="AQ195:AV196">
    <cfRule type="cellIs" dxfId="688" priority="695" operator="equal">
      <formula>0</formula>
    </cfRule>
  </conditionalFormatting>
  <conditionalFormatting sqref="AQ195:AV196">
    <cfRule type="cellIs" dxfId="687" priority="696" operator="equal">
      <formula>1</formula>
    </cfRule>
  </conditionalFormatting>
  <conditionalFormatting sqref="AQ254:AV254">
    <cfRule type="cellIs" dxfId="686" priority="681" operator="equal">
      <formula>0</formula>
    </cfRule>
  </conditionalFormatting>
  <conditionalFormatting sqref="AQ254:AV254">
    <cfRule type="cellIs" dxfId="685" priority="682" operator="equal">
      <formula>1</formula>
    </cfRule>
  </conditionalFormatting>
  <conditionalFormatting sqref="AQ293:AV294">
    <cfRule type="cellIs" dxfId="684" priority="675" operator="equal">
      <formula>0</formula>
    </cfRule>
  </conditionalFormatting>
  <conditionalFormatting sqref="AQ293:AV294">
    <cfRule type="cellIs" dxfId="683" priority="676" operator="equal">
      <formula>1</formula>
    </cfRule>
  </conditionalFormatting>
  <conditionalFormatting sqref="AQ298:AV299">
    <cfRule type="cellIs" dxfId="682" priority="673" operator="equal">
      <formula>0</formula>
    </cfRule>
  </conditionalFormatting>
  <conditionalFormatting sqref="AQ298:AV299">
    <cfRule type="cellIs" dxfId="681" priority="674" operator="equal">
      <formula>1</formula>
    </cfRule>
  </conditionalFormatting>
  <conditionalFormatting sqref="AQ402:AV402">
    <cfRule type="cellIs" dxfId="680" priority="667" operator="equal">
      <formula>0</formula>
    </cfRule>
  </conditionalFormatting>
  <conditionalFormatting sqref="AQ402:AV402">
    <cfRule type="cellIs" dxfId="679" priority="668" operator="equal">
      <formula>1</formula>
    </cfRule>
  </conditionalFormatting>
  <conditionalFormatting sqref="AQ450:AV450">
    <cfRule type="cellIs" dxfId="678" priority="661" operator="equal">
      <formula>0</formula>
    </cfRule>
  </conditionalFormatting>
  <conditionalFormatting sqref="AQ450:AV450">
    <cfRule type="cellIs" dxfId="677" priority="662" operator="equal">
      <formula>1</formula>
    </cfRule>
  </conditionalFormatting>
  <conditionalFormatting sqref="AQ453:AV454">
    <cfRule type="cellIs" dxfId="676" priority="659" operator="equal">
      <formula>0</formula>
    </cfRule>
  </conditionalFormatting>
  <conditionalFormatting sqref="AQ453:AV454">
    <cfRule type="cellIs" dxfId="675" priority="660" operator="equal">
      <formula>1</formula>
    </cfRule>
  </conditionalFormatting>
  <conditionalFormatting sqref="AQ139:AV139">
    <cfRule type="cellIs" dxfId="674" priority="653" operator="equal">
      <formula>0</formula>
    </cfRule>
  </conditionalFormatting>
  <conditionalFormatting sqref="AQ139:AV139">
    <cfRule type="cellIs" dxfId="673" priority="654" operator="equal">
      <formula>1</formula>
    </cfRule>
  </conditionalFormatting>
  <conditionalFormatting sqref="AQ214:AV214">
    <cfRule type="cellIs" dxfId="672" priority="651" operator="equal">
      <formula>0</formula>
    </cfRule>
  </conditionalFormatting>
  <conditionalFormatting sqref="AQ214:AV214">
    <cfRule type="cellIs" dxfId="671" priority="652" operator="equal">
      <formula>1</formula>
    </cfRule>
  </conditionalFormatting>
  <conditionalFormatting sqref="AQ304:AV304">
    <cfRule type="cellIs" dxfId="670" priority="649" operator="equal">
      <formula>0</formula>
    </cfRule>
  </conditionalFormatting>
  <conditionalFormatting sqref="AQ304:AV304">
    <cfRule type="cellIs" dxfId="669" priority="650" operator="equal">
      <formula>1</formula>
    </cfRule>
  </conditionalFormatting>
  <conditionalFormatting sqref="AQ335:AV335">
    <cfRule type="cellIs" dxfId="668" priority="647" operator="equal">
      <formula>0</formula>
    </cfRule>
  </conditionalFormatting>
  <conditionalFormatting sqref="AQ335:AV335">
    <cfRule type="cellIs" dxfId="667" priority="648" operator="equal">
      <formula>1</formula>
    </cfRule>
  </conditionalFormatting>
  <conditionalFormatting sqref="AQ15:AV15">
    <cfRule type="cellIs" dxfId="666" priority="645" operator="equal">
      <formula>0</formula>
    </cfRule>
  </conditionalFormatting>
  <conditionalFormatting sqref="AQ15:AV15">
    <cfRule type="cellIs" dxfId="665" priority="646" operator="equal">
      <formula>1</formula>
    </cfRule>
  </conditionalFormatting>
  <conditionalFormatting sqref="AQ17:AV17">
    <cfRule type="cellIs" dxfId="664" priority="643" operator="equal">
      <formula>0</formula>
    </cfRule>
  </conditionalFormatting>
  <conditionalFormatting sqref="AQ17:AV17">
    <cfRule type="cellIs" dxfId="663" priority="644" operator="equal">
      <formula>1</formula>
    </cfRule>
  </conditionalFormatting>
  <conditionalFormatting sqref="AQ18:AV18">
    <cfRule type="cellIs" dxfId="662" priority="641" operator="equal">
      <formula>0</formula>
    </cfRule>
  </conditionalFormatting>
  <conditionalFormatting sqref="AQ18:AV18">
    <cfRule type="cellIs" dxfId="661" priority="642" operator="equal">
      <formula>1</formula>
    </cfRule>
  </conditionalFormatting>
  <conditionalFormatting sqref="AQ21:AV21">
    <cfRule type="cellIs" dxfId="660" priority="639" operator="equal">
      <formula>0</formula>
    </cfRule>
  </conditionalFormatting>
  <conditionalFormatting sqref="AQ21:AV21">
    <cfRule type="cellIs" dxfId="659" priority="640" operator="equal">
      <formula>1</formula>
    </cfRule>
  </conditionalFormatting>
  <conditionalFormatting sqref="AQ22:AV22">
    <cfRule type="cellIs" dxfId="658" priority="637" operator="equal">
      <formula>0</formula>
    </cfRule>
  </conditionalFormatting>
  <conditionalFormatting sqref="AQ22:AV22">
    <cfRule type="cellIs" dxfId="657" priority="638" operator="equal">
      <formula>1</formula>
    </cfRule>
  </conditionalFormatting>
  <conditionalFormatting sqref="AQ23:AV23">
    <cfRule type="cellIs" dxfId="656" priority="635" operator="equal">
      <formula>0</formula>
    </cfRule>
  </conditionalFormatting>
  <conditionalFormatting sqref="AQ23:AV23">
    <cfRule type="cellIs" dxfId="655" priority="636" operator="equal">
      <formula>1</formula>
    </cfRule>
  </conditionalFormatting>
  <conditionalFormatting sqref="AQ24:AV24">
    <cfRule type="cellIs" dxfId="654" priority="633" operator="equal">
      <formula>0</formula>
    </cfRule>
  </conditionalFormatting>
  <conditionalFormatting sqref="AQ24:AV24">
    <cfRule type="cellIs" dxfId="653" priority="634" operator="equal">
      <formula>1</formula>
    </cfRule>
  </conditionalFormatting>
  <conditionalFormatting sqref="AQ28:AV28">
    <cfRule type="cellIs" dxfId="652" priority="631" operator="equal">
      <formula>0</formula>
    </cfRule>
  </conditionalFormatting>
  <conditionalFormatting sqref="AQ28:AV28">
    <cfRule type="cellIs" dxfId="651" priority="632" operator="equal">
      <formula>1</formula>
    </cfRule>
  </conditionalFormatting>
  <conditionalFormatting sqref="AQ31:AV31">
    <cfRule type="cellIs" dxfId="650" priority="629" operator="equal">
      <formula>0</formula>
    </cfRule>
  </conditionalFormatting>
  <conditionalFormatting sqref="AQ31:AV31">
    <cfRule type="cellIs" dxfId="649" priority="630" operator="equal">
      <formula>1</formula>
    </cfRule>
  </conditionalFormatting>
  <conditionalFormatting sqref="AQ33:AV33">
    <cfRule type="cellIs" dxfId="648" priority="627" operator="equal">
      <formula>0</formula>
    </cfRule>
  </conditionalFormatting>
  <conditionalFormatting sqref="AQ33:AV33">
    <cfRule type="cellIs" dxfId="647" priority="628" operator="equal">
      <formula>1</formula>
    </cfRule>
  </conditionalFormatting>
  <conditionalFormatting sqref="AQ34:AV34">
    <cfRule type="cellIs" dxfId="646" priority="625" operator="equal">
      <formula>0</formula>
    </cfRule>
  </conditionalFormatting>
  <conditionalFormatting sqref="AQ34:AV34">
    <cfRule type="cellIs" dxfId="645" priority="626" operator="equal">
      <formula>1</formula>
    </cfRule>
  </conditionalFormatting>
  <conditionalFormatting sqref="AQ41:AV41">
    <cfRule type="cellIs" dxfId="644" priority="623" operator="equal">
      <formula>0</formula>
    </cfRule>
  </conditionalFormatting>
  <conditionalFormatting sqref="AQ41:AV41">
    <cfRule type="cellIs" dxfId="643" priority="624" operator="equal">
      <formula>1</formula>
    </cfRule>
  </conditionalFormatting>
  <conditionalFormatting sqref="AQ42:AV42">
    <cfRule type="cellIs" dxfId="642" priority="621" operator="equal">
      <formula>0</formula>
    </cfRule>
  </conditionalFormatting>
  <conditionalFormatting sqref="AQ42:AV42">
    <cfRule type="cellIs" dxfId="641" priority="622" operator="equal">
      <formula>1</formula>
    </cfRule>
  </conditionalFormatting>
  <conditionalFormatting sqref="AQ47:AV47">
    <cfRule type="cellIs" dxfId="640" priority="619" operator="equal">
      <formula>0</formula>
    </cfRule>
  </conditionalFormatting>
  <conditionalFormatting sqref="AQ47:AV47">
    <cfRule type="cellIs" dxfId="639" priority="620" operator="equal">
      <formula>1</formula>
    </cfRule>
  </conditionalFormatting>
  <conditionalFormatting sqref="AQ58:AV58">
    <cfRule type="cellIs" dxfId="638" priority="617" operator="equal">
      <formula>0</formula>
    </cfRule>
  </conditionalFormatting>
  <conditionalFormatting sqref="AQ58:AV58">
    <cfRule type="cellIs" dxfId="637" priority="618" operator="equal">
      <formula>1</formula>
    </cfRule>
  </conditionalFormatting>
  <conditionalFormatting sqref="AQ65:AV65">
    <cfRule type="cellIs" dxfId="636" priority="615" operator="equal">
      <formula>0</formula>
    </cfRule>
  </conditionalFormatting>
  <conditionalFormatting sqref="AQ65:AV65">
    <cfRule type="cellIs" dxfId="635" priority="616" operator="equal">
      <formula>1</formula>
    </cfRule>
  </conditionalFormatting>
  <conditionalFormatting sqref="AQ75:AV75">
    <cfRule type="cellIs" dxfId="634" priority="613" operator="equal">
      <formula>0</formula>
    </cfRule>
  </conditionalFormatting>
  <conditionalFormatting sqref="AQ75:AV75">
    <cfRule type="cellIs" dxfId="633" priority="614" operator="equal">
      <formula>1</formula>
    </cfRule>
  </conditionalFormatting>
  <conditionalFormatting sqref="AQ78:AV78">
    <cfRule type="cellIs" dxfId="632" priority="611" operator="equal">
      <formula>0</formula>
    </cfRule>
  </conditionalFormatting>
  <conditionalFormatting sqref="AQ78:AV78">
    <cfRule type="cellIs" dxfId="631" priority="612" operator="equal">
      <formula>1</formula>
    </cfRule>
  </conditionalFormatting>
  <conditionalFormatting sqref="AQ85:AV85">
    <cfRule type="cellIs" dxfId="630" priority="609" operator="equal">
      <formula>0</formula>
    </cfRule>
  </conditionalFormatting>
  <conditionalFormatting sqref="AQ85:AV85">
    <cfRule type="cellIs" dxfId="629" priority="610" operator="equal">
      <formula>1</formula>
    </cfRule>
  </conditionalFormatting>
  <conditionalFormatting sqref="AQ96:AV97">
    <cfRule type="cellIs" dxfId="628" priority="607" operator="equal">
      <formula>0</formula>
    </cfRule>
  </conditionalFormatting>
  <conditionalFormatting sqref="AQ96:AV97">
    <cfRule type="cellIs" dxfId="627" priority="608" operator="equal">
      <formula>1</formula>
    </cfRule>
  </conditionalFormatting>
  <conditionalFormatting sqref="AQ101:AV101">
    <cfRule type="cellIs" dxfId="626" priority="605" operator="equal">
      <formula>0</formula>
    </cfRule>
  </conditionalFormatting>
  <conditionalFormatting sqref="AQ101:AV101">
    <cfRule type="cellIs" dxfId="625" priority="606" operator="equal">
      <formula>1</formula>
    </cfRule>
  </conditionalFormatting>
  <conditionalFormatting sqref="AQ105:AV105">
    <cfRule type="cellIs" dxfId="624" priority="603" operator="equal">
      <formula>0</formula>
    </cfRule>
  </conditionalFormatting>
  <conditionalFormatting sqref="AQ105:AV105">
    <cfRule type="cellIs" dxfId="623" priority="604" operator="equal">
      <formula>1</formula>
    </cfRule>
  </conditionalFormatting>
  <conditionalFormatting sqref="AQ118:AV118">
    <cfRule type="cellIs" dxfId="622" priority="601" operator="equal">
      <formula>0</formula>
    </cfRule>
  </conditionalFormatting>
  <conditionalFormatting sqref="AQ118:AV118">
    <cfRule type="cellIs" dxfId="621" priority="602" operator="equal">
      <formula>1</formula>
    </cfRule>
  </conditionalFormatting>
  <conditionalFormatting sqref="AQ131:AV131">
    <cfRule type="cellIs" dxfId="620" priority="599" operator="equal">
      <formula>0</formula>
    </cfRule>
  </conditionalFormatting>
  <conditionalFormatting sqref="AQ131:AV131">
    <cfRule type="cellIs" dxfId="619" priority="600" operator="equal">
      <formula>1</formula>
    </cfRule>
  </conditionalFormatting>
  <conditionalFormatting sqref="AQ132:AV132">
    <cfRule type="cellIs" dxfId="618" priority="597" operator="equal">
      <formula>0</formula>
    </cfRule>
  </conditionalFormatting>
  <conditionalFormatting sqref="AQ132:AV132">
    <cfRule type="cellIs" dxfId="617" priority="598" operator="equal">
      <formula>1</formula>
    </cfRule>
  </conditionalFormatting>
  <conditionalFormatting sqref="AQ161:AV161">
    <cfRule type="cellIs" dxfId="616" priority="595" operator="equal">
      <formula>0</formula>
    </cfRule>
  </conditionalFormatting>
  <conditionalFormatting sqref="AQ161:AV161">
    <cfRule type="cellIs" dxfId="615" priority="596" operator="equal">
      <formula>1</formula>
    </cfRule>
  </conditionalFormatting>
  <conditionalFormatting sqref="AQ168:AV168">
    <cfRule type="cellIs" dxfId="614" priority="593" operator="equal">
      <formula>0</formula>
    </cfRule>
  </conditionalFormatting>
  <conditionalFormatting sqref="AQ168:AV168">
    <cfRule type="cellIs" dxfId="613" priority="594" operator="equal">
      <formula>1</formula>
    </cfRule>
  </conditionalFormatting>
  <conditionalFormatting sqref="AQ174:AV174">
    <cfRule type="cellIs" dxfId="612" priority="591" operator="equal">
      <formula>0</formula>
    </cfRule>
  </conditionalFormatting>
  <conditionalFormatting sqref="AQ174:AV174">
    <cfRule type="cellIs" dxfId="611" priority="592" operator="equal">
      <formula>1</formula>
    </cfRule>
  </conditionalFormatting>
  <conditionalFormatting sqref="AQ175:AV175">
    <cfRule type="cellIs" dxfId="610" priority="589" operator="equal">
      <formula>0</formula>
    </cfRule>
  </conditionalFormatting>
  <conditionalFormatting sqref="AQ175:AV175">
    <cfRule type="cellIs" dxfId="609" priority="590" operator="equal">
      <formula>1</formula>
    </cfRule>
  </conditionalFormatting>
  <conditionalFormatting sqref="AQ183:AV183">
    <cfRule type="cellIs" dxfId="608" priority="587" operator="equal">
      <formula>0</formula>
    </cfRule>
  </conditionalFormatting>
  <conditionalFormatting sqref="AQ183:AV183">
    <cfRule type="cellIs" dxfId="607" priority="588" operator="equal">
      <formula>1</formula>
    </cfRule>
  </conditionalFormatting>
  <conditionalFormatting sqref="AQ190:AV190">
    <cfRule type="cellIs" dxfId="606" priority="585" operator="equal">
      <formula>0</formula>
    </cfRule>
  </conditionalFormatting>
  <conditionalFormatting sqref="AQ190:AV190">
    <cfRule type="cellIs" dxfId="605" priority="586" operator="equal">
      <formula>1</formula>
    </cfRule>
  </conditionalFormatting>
  <conditionalFormatting sqref="AQ192:AV192">
    <cfRule type="cellIs" dxfId="604" priority="583" operator="equal">
      <formula>0</formula>
    </cfRule>
  </conditionalFormatting>
  <conditionalFormatting sqref="AQ192:AV192">
    <cfRule type="cellIs" dxfId="603" priority="584" operator="equal">
      <formula>1</formula>
    </cfRule>
  </conditionalFormatting>
  <conditionalFormatting sqref="AQ203:AV203">
    <cfRule type="cellIs" dxfId="602" priority="581" operator="equal">
      <formula>0</formula>
    </cfRule>
  </conditionalFormatting>
  <conditionalFormatting sqref="AQ203:AV203">
    <cfRule type="cellIs" dxfId="601" priority="582" operator="equal">
      <formula>1</formula>
    </cfRule>
  </conditionalFormatting>
  <conditionalFormatting sqref="AQ211:AV211">
    <cfRule type="cellIs" dxfId="600" priority="579" operator="equal">
      <formula>0</formula>
    </cfRule>
  </conditionalFormatting>
  <conditionalFormatting sqref="AQ211:AV211">
    <cfRule type="cellIs" dxfId="599" priority="580" operator="equal">
      <formula>1</formula>
    </cfRule>
  </conditionalFormatting>
  <conditionalFormatting sqref="AQ213:AV213">
    <cfRule type="cellIs" dxfId="598" priority="577" operator="equal">
      <formula>0</formula>
    </cfRule>
  </conditionalFormatting>
  <conditionalFormatting sqref="AQ213:AV213">
    <cfRule type="cellIs" dxfId="597" priority="578" operator="equal">
      <formula>1</formula>
    </cfRule>
  </conditionalFormatting>
  <conditionalFormatting sqref="AQ224:AV224">
    <cfRule type="cellIs" dxfId="596" priority="575" operator="equal">
      <formula>0</formula>
    </cfRule>
  </conditionalFormatting>
  <conditionalFormatting sqref="AQ224:AV224">
    <cfRule type="cellIs" dxfId="595" priority="576" operator="equal">
      <formula>1</formula>
    </cfRule>
  </conditionalFormatting>
  <conditionalFormatting sqref="AQ232:AV232">
    <cfRule type="cellIs" dxfId="594" priority="573" operator="equal">
      <formula>0</formula>
    </cfRule>
  </conditionalFormatting>
  <conditionalFormatting sqref="AQ232:AV232">
    <cfRule type="cellIs" dxfId="593" priority="574" operator="equal">
      <formula>1</formula>
    </cfRule>
  </conditionalFormatting>
  <conditionalFormatting sqref="AQ236:AV236">
    <cfRule type="cellIs" dxfId="592" priority="571" operator="equal">
      <formula>0</formula>
    </cfRule>
  </conditionalFormatting>
  <conditionalFormatting sqref="AQ236:AV236">
    <cfRule type="cellIs" dxfId="591" priority="572" operator="equal">
      <formula>1</formula>
    </cfRule>
  </conditionalFormatting>
  <conditionalFormatting sqref="AQ237:AV237">
    <cfRule type="cellIs" dxfId="590" priority="569" operator="equal">
      <formula>0</formula>
    </cfRule>
  </conditionalFormatting>
  <conditionalFormatting sqref="AQ237:AV237">
    <cfRule type="cellIs" dxfId="589" priority="570" operator="equal">
      <formula>1</formula>
    </cfRule>
  </conditionalFormatting>
  <conditionalFormatting sqref="AQ253:AV253">
    <cfRule type="cellIs" dxfId="588" priority="567" operator="equal">
      <formula>0</formula>
    </cfRule>
  </conditionalFormatting>
  <conditionalFormatting sqref="AQ253:AV253">
    <cfRule type="cellIs" dxfId="587" priority="568" operator="equal">
      <formula>1</formula>
    </cfRule>
  </conditionalFormatting>
  <conditionalFormatting sqref="AQ264:AV264">
    <cfRule type="cellIs" dxfId="586" priority="565" operator="equal">
      <formula>0</formula>
    </cfRule>
  </conditionalFormatting>
  <conditionalFormatting sqref="AQ264:AV264">
    <cfRule type="cellIs" dxfId="585" priority="566" operator="equal">
      <formula>1</formula>
    </cfRule>
  </conditionalFormatting>
  <conditionalFormatting sqref="AQ290:AV290">
    <cfRule type="cellIs" dxfId="584" priority="563" operator="equal">
      <formula>0</formula>
    </cfRule>
  </conditionalFormatting>
  <conditionalFormatting sqref="AQ290:AV290">
    <cfRule type="cellIs" dxfId="583" priority="564" operator="equal">
      <formula>1</formula>
    </cfRule>
  </conditionalFormatting>
  <conditionalFormatting sqref="AQ306:AV306">
    <cfRule type="cellIs" dxfId="582" priority="561" operator="equal">
      <formula>0</formula>
    </cfRule>
  </conditionalFormatting>
  <conditionalFormatting sqref="AQ306:AV306">
    <cfRule type="cellIs" dxfId="581" priority="562" operator="equal">
      <formula>1</formula>
    </cfRule>
  </conditionalFormatting>
  <conditionalFormatting sqref="AQ326:AV326">
    <cfRule type="cellIs" dxfId="580" priority="559" operator="equal">
      <formula>0</formula>
    </cfRule>
  </conditionalFormatting>
  <conditionalFormatting sqref="AQ326:AV326">
    <cfRule type="cellIs" dxfId="579" priority="560" operator="equal">
      <formula>1</formula>
    </cfRule>
  </conditionalFormatting>
  <conditionalFormatting sqref="AQ337:AV337">
    <cfRule type="cellIs" dxfId="578" priority="557" operator="equal">
      <formula>0</formula>
    </cfRule>
  </conditionalFormatting>
  <conditionalFormatting sqref="AQ337:AV337">
    <cfRule type="cellIs" dxfId="577" priority="558" operator="equal">
      <formula>1</formula>
    </cfRule>
  </conditionalFormatting>
  <conditionalFormatting sqref="AQ340:AV340">
    <cfRule type="cellIs" dxfId="576" priority="555" operator="equal">
      <formula>0</formula>
    </cfRule>
  </conditionalFormatting>
  <conditionalFormatting sqref="AQ340:AV340">
    <cfRule type="cellIs" dxfId="575" priority="556" operator="equal">
      <formula>1</formula>
    </cfRule>
  </conditionalFormatting>
  <conditionalFormatting sqref="AQ341:AV341">
    <cfRule type="cellIs" dxfId="574" priority="553" operator="equal">
      <formula>0</formula>
    </cfRule>
  </conditionalFormatting>
  <conditionalFormatting sqref="AQ341:AV341">
    <cfRule type="cellIs" dxfId="573" priority="554" operator="equal">
      <formula>1</formula>
    </cfRule>
  </conditionalFormatting>
  <conditionalFormatting sqref="AQ449:AV449">
    <cfRule type="cellIs" dxfId="572" priority="551" operator="equal">
      <formula>0</formula>
    </cfRule>
  </conditionalFormatting>
  <conditionalFormatting sqref="AQ449:AV449">
    <cfRule type="cellIs" dxfId="571" priority="552" operator="equal">
      <formula>1</formula>
    </cfRule>
  </conditionalFormatting>
  <conditionalFormatting sqref="AQ518:AV518">
    <cfRule type="cellIs" dxfId="570" priority="549" operator="equal">
      <formula>0</formula>
    </cfRule>
  </conditionalFormatting>
  <conditionalFormatting sqref="AQ518:AV518">
    <cfRule type="cellIs" dxfId="569" priority="550" operator="equal">
      <formula>1</formula>
    </cfRule>
  </conditionalFormatting>
  <conditionalFormatting sqref="AQ39:AV39">
    <cfRule type="cellIs" dxfId="568" priority="547" operator="equal">
      <formula>0</formula>
    </cfRule>
  </conditionalFormatting>
  <conditionalFormatting sqref="AQ39:AV39">
    <cfRule type="cellIs" dxfId="567" priority="548" operator="equal">
      <formula>1</formula>
    </cfRule>
  </conditionalFormatting>
  <conditionalFormatting sqref="AQ49:AV49">
    <cfRule type="cellIs" dxfId="566" priority="545" operator="equal">
      <formula>0</formula>
    </cfRule>
  </conditionalFormatting>
  <conditionalFormatting sqref="AQ49:AV49">
    <cfRule type="cellIs" dxfId="565" priority="546" operator="equal">
      <formula>1</formula>
    </cfRule>
  </conditionalFormatting>
  <conditionalFormatting sqref="AQ52:AV52">
    <cfRule type="cellIs" dxfId="564" priority="543" operator="equal">
      <formula>0</formula>
    </cfRule>
  </conditionalFormatting>
  <conditionalFormatting sqref="AQ52:AV52">
    <cfRule type="cellIs" dxfId="563" priority="544" operator="equal">
      <formula>1</formula>
    </cfRule>
  </conditionalFormatting>
  <conditionalFormatting sqref="AQ53:AV53">
    <cfRule type="cellIs" dxfId="562" priority="541" operator="equal">
      <formula>0</formula>
    </cfRule>
  </conditionalFormatting>
  <conditionalFormatting sqref="AQ53:AV53">
    <cfRule type="cellIs" dxfId="561" priority="542" operator="equal">
      <formula>1</formula>
    </cfRule>
  </conditionalFormatting>
  <conditionalFormatting sqref="AQ72:AV72">
    <cfRule type="cellIs" dxfId="560" priority="539" operator="equal">
      <formula>0</formula>
    </cfRule>
  </conditionalFormatting>
  <conditionalFormatting sqref="AQ72:AV72">
    <cfRule type="cellIs" dxfId="559" priority="540" operator="equal">
      <formula>1</formula>
    </cfRule>
  </conditionalFormatting>
  <conditionalFormatting sqref="AQ77:AV77">
    <cfRule type="cellIs" dxfId="558" priority="537" operator="equal">
      <formula>0</formula>
    </cfRule>
  </conditionalFormatting>
  <conditionalFormatting sqref="AQ77:AV77">
    <cfRule type="cellIs" dxfId="557" priority="538" operator="equal">
      <formula>1</formula>
    </cfRule>
  </conditionalFormatting>
  <conditionalFormatting sqref="AQ80:AV80">
    <cfRule type="cellIs" dxfId="556" priority="535" operator="equal">
      <formula>0</formula>
    </cfRule>
  </conditionalFormatting>
  <conditionalFormatting sqref="AQ80:AV80">
    <cfRule type="cellIs" dxfId="555" priority="536" operator="equal">
      <formula>1</formula>
    </cfRule>
  </conditionalFormatting>
  <conditionalFormatting sqref="AQ83:AV83">
    <cfRule type="cellIs" dxfId="554" priority="533" operator="equal">
      <formula>0</formula>
    </cfRule>
  </conditionalFormatting>
  <conditionalFormatting sqref="AQ83:AV83">
    <cfRule type="cellIs" dxfId="553" priority="534" operator="equal">
      <formula>1</formula>
    </cfRule>
  </conditionalFormatting>
  <conditionalFormatting sqref="AQ84:AV84">
    <cfRule type="cellIs" dxfId="552" priority="531" operator="equal">
      <formula>0</formula>
    </cfRule>
  </conditionalFormatting>
  <conditionalFormatting sqref="AQ84:AV84">
    <cfRule type="cellIs" dxfId="551" priority="532" operator="equal">
      <formula>1</formula>
    </cfRule>
  </conditionalFormatting>
  <conditionalFormatting sqref="AQ91:AV91">
    <cfRule type="cellIs" dxfId="550" priority="529" operator="equal">
      <formula>0</formula>
    </cfRule>
  </conditionalFormatting>
  <conditionalFormatting sqref="AQ91:AV91">
    <cfRule type="cellIs" dxfId="549" priority="530" operator="equal">
      <formula>1</formula>
    </cfRule>
  </conditionalFormatting>
  <conditionalFormatting sqref="AQ94:AV94">
    <cfRule type="cellIs" dxfId="548" priority="527" operator="equal">
      <formula>0</formula>
    </cfRule>
  </conditionalFormatting>
  <conditionalFormatting sqref="AQ94:AV94">
    <cfRule type="cellIs" dxfId="547" priority="528" operator="equal">
      <formula>1</formula>
    </cfRule>
  </conditionalFormatting>
  <conditionalFormatting sqref="AQ98:AV98">
    <cfRule type="cellIs" dxfId="546" priority="525" operator="equal">
      <formula>0</formula>
    </cfRule>
  </conditionalFormatting>
  <conditionalFormatting sqref="AQ98:AV98">
    <cfRule type="cellIs" dxfId="545" priority="526" operator="equal">
      <formula>1</formula>
    </cfRule>
  </conditionalFormatting>
  <conditionalFormatting sqref="AQ106:AV106">
    <cfRule type="cellIs" dxfId="544" priority="523" operator="equal">
      <formula>0</formula>
    </cfRule>
  </conditionalFormatting>
  <conditionalFormatting sqref="AQ106:AV106">
    <cfRule type="cellIs" dxfId="543" priority="524" operator="equal">
      <formula>1</formula>
    </cfRule>
  </conditionalFormatting>
  <conditionalFormatting sqref="AQ113:AV113">
    <cfRule type="cellIs" dxfId="542" priority="521" operator="equal">
      <formula>0</formula>
    </cfRule>
  </conditionalFormatting>
  <conditionalFormatting sqref="AQ113:AV113">
    <cfRule type="cellIs" dxfId="541" priority="522" operator="equal">
      <formula>1</formula>
    </cfRule>
  </conditionalFormatting>
  <conditionalFormatting sqref="AQ119:AV119">
    <cfRule type="cellIs" dxfId="540" priority="519" operator="equal">
      <formula>0</formula>
    </cfRule>
  </conditionalFormatting>
  <conditionalFormatting sqref="AQ119:AV119">
    <cfRule type="cellIs" dxfId="539" priority="520" operator="equal">
      <formula>1</formula>
    </cfRule>
  </conditionalFormatting>
  <conditionalFormatting sqref="AQ123:AV123">
    <cfRule type="cellIs" dxfId="538" priority="517" operator="equal">
      <formula>0</formula>
    </cfRule>
  </conditionalFormatting>
  <conditionalFormatting sqref="AQ123:AV123">
    <cfRule type="cellIs" dxfId="537" priority="518" operator="equal">
      <formula>1</formula>
    </cfRule>
  </conditionalFormatting>
  <conditionalFormatting sqref="AQ125:AV125">
    <cfRule type="cellIs" dxfId="536" priority="515" operator="equal">
      <formula>0</formula>
    </cfRule>
  </conditionalFormatting>
  <conditionalFormatting sqref="AQ125:AV125">
    <cfRule type="cellIs" dxfId="535" priority="516" operator="equal">
      <formula>1</formula>
    </cfRule>
  </conditionalFormatting>
  <conditionalFormatting sqref="AQ137:AV137">
    <cfRule type="cellIs" dxfId="534" priority="513" operator="equal">
      <formula>0</formula>
    </cfRule>
  </conditionalFormatting>
  <conditionalFormatting sqref="AQ137:AV137">
    <cfRule type="cellIs" dxfId="533" priority="514" operator="equal">
      <formula>1</formula>
    </cfRule>
  </conditionalFormatting>
  <conditionalFormatting sqref="AQ138:AV138">
    <cfRule type="cellIs" dxfId="532" priority="511" operator="equal">
      <formula>0</formula>
    </cfRule>
  </conditionalFormatting>
  <conditionalFormatting sqref="AQ138:AV138">
    <cfRule type="cellIs" dxfId="531" priority="512" operator="equal">
      <formula>1</formula>
    </cfRule>
  </conditionalFormatting>
  <conditionalFormatting sqref="AQ140:AV140">
    <cfRule type="cellIs" dxfId="530" priority="509" operator="equal">
      <formula>0</formula>
    </cfRule>
  </conditionalFormatting>
  <conditionalFormatting sqref="AQ140:AV140">
    <cfRule type="cellIs" dxfId="529" priority="510" operator="equal">
      <formula>1</formula>
    </cfRule>
  </conditionalFormatting>
  <conditionalFormatting sqref="AQ143:AV143">
    <cfRule type="cellIs" dxfId="528" priority="507" operator="equal">
      <formula>0</formula>
    </cfRule>
  </conditionalFormatting>
  <conditionalFormatting sqref="AQ143:AV143">
    <cfRule type="cellIs" dxfId="527" priority="508" operator="equal">
      <formula>1</formula>
    </cfRule>
  </conditionalFormatting>
  <conditionalFormatting sqref="AQ147:AV148">
    <cfRule type="cellIs" dxfId="526" priority="505" operator="equal">
      <formula>0</formula>
    </cfRule>
  </conditionalFormatting>
  <conditionalFormatting sqref="AQ147:AV148">
    <cfRule type="cellIs" dxfId="525" priority="506" operator="equal">
      <formula>1</formula>
    </cfRule>
  </conditionalFormatting>
  <conditionalFormatting sqref="AQ157:AV157">
    <cfRule type="cellIs" dxfId="524" priority="503" operator="equal">
      <formula>0</formula>
    </cfRule>
  </conditionalFormatting>
  <conditionalFormatting sqref="AQ157:AV157">
    <cfRule type="cellIs" dxfId="523" priority="504" operator="equal">
      <formula>1</formula>
    </cfRule>
  </conditionalFormatting>
  <conditionalFormatting sqref="AQ159:AV159">
    <cfRule type="cellIs" dxfId="522" priority="501" operator="equal">
      <formula>0</formula>
    </cfRule>
  </conditionalFormatting>
  <conditionalFormatting sqref="AQ159:AV159">
    <cfRule type="cellIs" dxfId="521" priority="502" operator="equal">
      <formula>1</formula>
    </cfRule>
  </conditionalFormatting>
  <conditionalFormatting sqref="AQ164:AV164">
    <cfRule type="cellIs" dxfId="520" priority="499" operator="equal">
      <formula>0</formula>
    </cfRule>
  </conditionalFormatting>
  <conditionalFormatting sqref="AQ164:AV164">
    <cfRule type="cellIs" dxfId="519" priority="500" operator="equal">
      <formula>1</formula>
    </cfRule>
  </conditionalFormatting>
  <conditionalFormatting sqref="AQ171:AV171">
    <cfRule type="cellIs" dxfId="518" priority="497" operator="equal">
      <formula>0</formula>
    </cfRule>
  </conditionalFormatting>
  <conditionalFormatting sqref="AQ171:AV171">
    <cfRule type="cellIs" dxfId="517" priority="498" operator="equal">
      <formula>1</formula>
    </cfRule>
  </conditionalFormatting>
  <conditionalFormatting sqref="AQ177:AV177">
    <cfRule type="cellIs" dxfId="516" priority="495" operator="equal">
      <formula>0</formula>
    </cfRule>
  </conditionalFormatting>
  <conditionalFormatting sqref="AQ177:AV177">
    <cfRule type="cellIs" dxfId="515" priority="496" operator="equal">
      <formula>1</formula>
    </cfRule>
  </conditionalFormatting>
  <conditionalFormatting sqref="AQ178:AV178">
    <cfRule type="cellIs" dxfId="514" priority="493" operator="equal">
      <formula>0</formula>
    </cfRule>
  </conditionalFormatting>
  <conditionalFormatting sqref="AQ178:AV178">
    <cfRule type="cellIs" dxfId="513" priority="494" operator="equal">
      <formula>1</formula>
    </cfRule>
  </conditionalFormatting>
  <conditionalFormatting sqref="AQ181:AV181">
    <cfRule type="cellIs" dxfId="512" priority="491" operator="equal">
      <formula>0</formula>
    </cfRule>
  </conditionalFormatting>
  <conditionalFormatting sqref="AQ181:AV181">
    <cfRule type="cellIs" dxfId="511" priority="492" operator="equal">
      <formula>1</formula>
    </cfRule>
  </conditionalFormatting>
  <conditionalFormatting sqref="AQ187:AV187">
    <cfRule type="cellIs" dxfId="510" priority="489" operator="equal">
      <formula>0</formula>
    </cfRule>
  </conditionalFormatting>
  <conditionalFormatting sqref="AQ187:AV187">
    <cfRule type="cellIs" dxfId="509" priority="490" operator="equal">
      <formula>1</formula>
    </cfRule>
  </conditionalFormatting>
  <conditionalFormatting sqref="AQ189:AV189">
    <cfRule type="cellIs" dxfId="508" priority="487" operator="equal">
      <formula>0</formula>
    </cfRule>
  </conditionalFormatting>
  <conditionalFormatting sqref="AQ189:AV189">
    <cfRule type="cellIs" dxfId="507" priority="488" operator="equal">
      <formula>1</formula>
    </cfRule>
  </conditionalFormatting>
  <conditionalFormatting sqref="AQ194:AV194">
    <cfRule type="cellIs" dxfId="506" priority="485" operator="equal">
      <formula>0</formula>
    </cfRule>
  </conditionalFormatting>
  <conditionalFormatting sqref="AQ194:AV194">
    <cfRule type="cellIs" dxfId="505" priority="486" operator="equal">
      <formula>1</formula>
    </cfRule>
  </conditionalFormatting>
  <conditionalFormatting sqref="AQ200:AV200">
    <cfRule type="cellIs" dxfId="504" priority="483" operator="equal">
      <formula>0</formula>
    </cfRule>
  </conditionalFormatting>
  <conditionalFormatting sqref="AQ200:AV200">
    <cfRule type="cellIs" dxfId="503" priority="484" operator="equal">
      <formula>1</formula>
    </cfRule>
  </conditionalFormatting>
  <conditionalFormatting sqref="AQ205:AV205">
    <cfRule type="cellIs" dxfId="502" priority="481" operator="equal">
      <formula>0</formula>
    </cfRule>
  </conditionalFormatting>
  <conditionalFormatting sqref="AQ205:AV205">
    <cfRule type="cellIs" dxfId="501" priority="482" operator="equal">
      <formula>1</formula>
    </cfRule>
  </conditionalFormatting>
  <conditionalFormatting sqref="AQ209:AV209">
    <cfRule type="cellIs" dxfId="500" priority="479" operator="equal">
      <formula>0</formula>
    </cfRule>
  </conditionalFormatting>
  <conditionalFormatting sqref="AQ209:AV209">
    <cfRule type="cellIs" dxfId="499" priority="480" operator="equal">
      <formula>1</formula>
    </cfRule>
  </conditionalFormatting>
  <conditionalFormatting sqref="AQ216:AV216">
    <cfRule type="cellIs" dxfId="498" priority="477" operator="equal">
      <formula>0</formula>
    </cfRule>
  </conditionalFormatting>
  <conditionalFormatting sqref="AQ216:AV216">
    <cfRule type="cellIs" dxfId="497" priority="478" operator="equal">
      <formula>1</formula>
    </cfRule>
  </conditionalFormatting>
  <conditionalFormatting sqref="AQ219:AV219">
    <cfRule type="cellIs" dxfId="496" priority="475" operator="equal">
      <formula>0</formula>
    </cfRule>
  </conditionalFormatting>
  <conditionalFormatting sqref="AQ219:AV219">
    <cfRule type="cellIs" dxfId="495" priority="476" operator="equal">
      <formula>1</formula>
    </cfRule>
  </conditionalFormatting>
  <conditionalFormatting sqref="AQ222:AV222">
    <cfRule type="cellIs" dxfId="494" priority="473" operator="equal">
      <formula>0</formula>
    </cfRule>
  </conditionalFormatting>
  <conditionalFormatting sqref="AQ222:AV222">
    <cfRule type="cellIs" dxfId="493" priority="474" operator="equal">
      <formula>1</formula>
    </cfRule>
  </conditionalFormatting>
  <conditionalFormatting sqref="AQ223:AV223">
    <cfRule type="cellIs" dxfId="492" priority="471" operator="equal">
      <formula>0</formula>
    </cfRule>
  </conditionalFormatting>
  <conditionalFormatting sqref="AQ223:AV223">
    <cfRule type="cellIs" dxfId="491" priority="472" operator="equal">
      <formula>1</formula>
    </cfRule>
  </conditionalFormatting>
  <conditionalFormatting sqref="AQ248:AV248">
    <cfRule type="cellIs" dxfId="490" priority="469" operator="equal">
      <formula>0</formula>
    </cfRule>
  </conditionalFormatting>
  <conditionalFormatting sqref="AQ248:AV248">
    <cfRule type="cellIs" dxfId="489" priority="470" operator="equal">
      <formula>1</formula>
    </cfRule>
  </conditionalFormatting>
  <conditionalFormatting sqref="AQ252:AV252">
    <cfRule type="cellIs" dxfId="488" priority="467" operator="equal">
      <formula>0</formula>
    </cfRule>
  </conditionalFormatting>
  <conditionalFormatting sqref="AQ252:AV252">
    <cfRule type="cellIs" dxfId="487" priority="468" operator="equal">
      <formula>1</formula>
    </cfRule>
  </conditionalFormatting>
  <conditionalFormatting sqref="AQ268:AV272">
    <cfRule type="cellIs" dxfId="486" priority="465" operator="equal">
      <formula>0</formula>
    </cfRule>
  </conditionalFormatting>
  <conditionalFormatting sqref="AQ268:AV272">
    <cfRule type="cellIs" dxfId="485" priority="466" operator="equal">
      <formula>1</formula>
    </cfRule>
  </conditionalFormatting>
  <conditionalFormatting sqref="AQ286:AV288">
    <cfRule type="cellIs" dxfId="484" priority="463" operator="equal">
      <formula>0</formula>
    </cfRule>
  </conditionalFormatting>
  <conditionalFormatting sqref="AQ286:AV288">
    <cfRule type="cellIs" dxfId="483" priority="464" operator="equal">
      <formula>1</formula>
    </cfRule>
  </conditionalFormatting>
  <conditionalFormatting sqref="AQ291:AV292">
    <cfRule type="cellIs" dxfId="482" priority="461" operator="equal">
      <formula>0</formula>
    </cfRule>
  </conditionalFormatting>
  <conditionalFormatting sqref="AQ291:AV292">
    <cfRule type="cellIs" dxfId="481" priority="462" operator="equal">
      <formula>1</formula>
    </cfRule>
  </conditionalFormatting>
  <conditionalFormatting sqref="AQ296:AV296">
    <cfRule type="cellIs" dxfId="480" priority="459" operator="equal">
      <formula>0</formula>
    </cfRule>
  </conditionalFormatting>
  <conditionalFormatting sqref="AQ296:AV296">
    <cfRule type="cellIs" dxfId="479" priority="460" operator="equal">
      <formula>1</formula>
    </cfRule>
  </conditionalFormatting>
  <conditionalFormatting sqref="AQ297:AV297">
    <cfRule type="cellIs" dxfId="478" priority="457" operator="equal">
      <formula>0</formula>
    </cfRule>
  </conditionalFormatting>
  <conditionalFormatting sqref="AQ297:AV297">
    <cfRule type="cellIs" dxfId="477" priority="458" operator="equal">
      <formula>1</formula>
    </cfRule>
  </conditionalFormatting>
  <conditionalFormatting sqref="AQ307:AV311">
    <cfRule type="cellIs" dxfId="476" priority="455" operator="equal">
      <formula>0</formula>
    </cfRule>
  </conditionalFormatting>
  <conditionalFormatting sqref="AQ307:AV311">
    <cfRule type="cellIs" dxfId="475" priority="456" operator="equal">
      <formula>1</formula>
    </cfRule>
  </conditionalFormatting>
  <conditionalFormatting sqref="AQ348:AV348">
    <cfRule type="cellIs" dxfId="474" priority="453" operator="equal">
      <formula>0</formula>
    </cfRule>
  </conditionalFormatting>
  <conditionalFormatting sqref="AQ348:AV348">
    <cfRule type="cellIs" dxfId="473" priority="454" operator="equal">
      <formula>1</formula>
    </cfRule>
  </conditionalFormatting>
  <conditionalFormatting sqref="AQ400:AV400">
    <cfRule type="cellIs" dxfId="472" priority="451" operator="equal">
      <formula>0</formula>
    </cfRule>
  </conditionalFormatting>
  <conditionalFormatting sqref="AQ400:AV400">
    <cfRule type="cellIs" dxfId="471" priority="452" operator="equal">
      <formula>1</formula>
    </cfRule>
  </conditionalFormatting>
  <conditionalFormatting sqref="AQ418:AV418">
    <cfRule type="cellIs" dxfId="470" priority="449" operator="equal">
      <formula>0</formula>
    </cfRule>
  </conditionalFormatting>
  <conditionalFormatting sqref="AQ418:AV418">
    <cfRule type="cellIs" dxfId="469" priority="450" operator="equal">
      <formula>1</formula>
    </cfRule>
  </conditionalFormatting>
  <conditionalFormatting sqref="AQ436:AV436">
    <cfRule type="cellIs" dxfId="468" priority="447" operator="equal">
      <formula>0</formula>
    </cfRule>
  </conditionalFormatting>
  <conditionalFormatting sqref="AQ436:AV436">
    <cfRule type="cellIs" dxfId="467" priority="448" operator="equal">
      <formula>1</formula>
    </cfRule>
  </conditionalFormatting>
  <conditionalFormatting sqref="AQ448:AV448">
    <cfRule type="cellIs" dxfId="466" priority="445" operator="equal">
      <formula>0</formula>
    </cfRule>
  </conditionalFormatting>
  <conditionalFormatting sqref="AQ448:AV448">
    <cfRule type="cellIs" dxfId="465" priority="446" operator="equal">
      <formula>1</formula>
    </cfRule>
  </conditionalFormatting>
  <conditionalFormatting sqref="AQ451:AV451">
    <cfRule type="cellIs" dxfId="464" priority="443" operator="equal">
      <formula>0</formula>
    </cfRule>
  </conditionalFormatting>
  <conditionalFormatting sqref="AQ451:AV451">
    <cfRule type="cellIs" dxfId="463" priority="444" operator="equal">
      <formula>1</formula>
    </cfRule>
  </conditionalFormatting>
  <conditionalFormatting sqref="AQ452:AV452">
    <cfRule type="cellIs" dxfId="462" priority="441" operator="equal">
      <formula>0</formula>
    </cfRule>
  </conditionalFormatting>
  <conditionalFormatting sqref="AQ452:AV452">
    <cfRule type="cellIs" dxfId="461" priority="442" operator="equal">
      <formula>1</formula>
    </cfRule>
  </conditionalFormatting>
  <conditionalFormatting sqref="AQ563:AV563">
    <cfRule type="cellIs" dxfId="460" priority="439" operator="equal">
      <formula>0</formula>
    </cfRule>
  </conditionalFormatting>
  <conditionalFormatting sqref="AQ563:AV563">
    <cfRule type="cellIs" dxfId="459" priority="440" operator="equal">
      <formula>1</formula>
    </cfRule>
  </conditionalFormatting>
  <conditionalFormatting sqref="AQ639:AV639">
    <cfRule type="cellIs" dxfId="458" priority="437" operator="equal">
      <formula>0</formula>
    </cfRule>
  </conditionalFormatting>
  <conditionalFormatting sqref="AQ639:AV639">
    <cfRule type="cellIs" dxfId="457" priority="438" operator="equal">
      <formula>1</formula>
    </cfRule>
  </conditionalFormatting>
  <conditionalFormatting sqref="AR653">
    <cfRule type="cellIs" dxfId="456" priority="435" operator="equal">
      <formula>0</formula>
    </cfRule>
  </conditionalFormatting>
  <conditionalFormatting sqref="AR653">
    <cfRule type="cellIs" dxfId="455" priority="436" operator="equal">
      <formula>1</formula>
    </cfRule>
  </conditionalFormatting>
  <conditionalFormatting sqref="BK12:BP14">
    <cfRule type="cellIs" dxfId="454" priority="427" operator="equal">
      <formula>0</formula>
    </cfRule>
  </conditionalFormatting>
  <conditionalFormatting sqref="BK12:BP14">
    <cfRule type="cellIs" dxfId="453" priority="428" operator="equal">
      <formula>1</formula>
    </cfRule>
  </conditionalFormatting>
  <conditionalFormatting sqref="BR653">
    <cfRule type="cellIs" dxfId="452" priority="429" operator="equal">
      <formula>0</formula>
    </cfRule>
  </conditionalFormatting>
  <conditionalFormatting sqref="BR653">
    <cfRule type="cellIs" dxfId="451" priority="430" operator="equal">
      <formula>1</formula>
    </cfRule>
  </conditionalFormatting>
  <conditionalFormatting sqref="BP653">
    <cfRule type="cellIs" dxfId="450" priority="431" operator="equal">
      <formula>0</formula>
    </cfRule>
  </conditionalFormatting>
  <conditionalFormatting sqref="BP653">
    <cfRule type="cellIs" dxfId="449" priority="432" operator="equal">
      <formula>1</formula>
    </cfRule>
  </conditionalFormatting>
  <conditionalFormatting sqref="BN653">
    <cfRule type="cellIs" dxfId="448" priority="433" operator="equal">
      <formula>0</formula>
    </cfRule>
  </conditionalFormatting>
  <conditionalFormatting sqref="BN653">
    <cfRule type="cellIs" dxfId="447" priority="434" operator="equal">
      <formula>1</formula>
    </cfRule>
  </conditionalFormatting>
  <conditionalFormatting sqref="BK566:BP638 BK640:BP640">
    <cfRule type="cellIs" dxfId="446" priority="327" operator="equal">
      <formula>0</formula>
    </cfRule>
  </conditionalFormatting>
  <conditionalFormatting sqref="BK566:BP638 BK640:BP640">
    <cfRule type="cellIs" dxfId="445" priority="328" operator="equal">
      <formula>1</formula>
    </cfRule>
  </conditionalFormatting>
  <conditionalFormatting sqref="BK562:BP562 BK564:BP564">
    <cfRule type="cellIs" dxfId="444" priority="329" operator="equal">
      <formula>0</formula>
    </cfRule>
  </conditionalFormatting>
  <conditionalFormatting sqref="BK562:BP562 BK564:BP564">
    <cfRule type="cellIs" dxfId="443" priority="330" operator="equal">
      <formula>1</formula>
    </cfRule>
  </conditionalFormatting>
  <conditionalFormatting sqref="BK455:BP517 BK519:BP561">
    <cfRule type="cellIs" dxfId="442" priority="331" operator="equal">
      <formula>0</formula>
    </cfRule>
  </conditionalFormatting>
  <conditionalFormatting sqref="BK455:BP517 BK519:BP561">
    <cfRule type="cellIs" dxfId="441" priority="332" operator="equal">
      <formula>1</formula>
    </cfRule>
  </conditionalFormatting>
  <conditionalFormatting sqref="BK439:BP447">
    <cfRule type="cellIs" dxfId="440" priority="333" operator="equal">
      <formula>0</formula>
    </cfRule>
  </conditionalFormatting>
  <conditionalFormatting sqref="BK439:BP447">
    <cfRule type="cellIs" dxfId="439" priority="334" operator="equal">
      <formula>1</formula>
    </cfRule>
  </conditionalFormatting>
  <conditionalFormatting sqref="BK421:BP435 BK437:BP437">
    <cfRule type="cellIs" dxfId="438" priority="335" operator="equal">
      <formula>0</formula>
    </cfRule>
  </conditionalFormatting>
  <conditionalFormatting sqref="BK421:BP435 BK437:BP437">
    <cfRule type="cellIs" dxfId="437" priority="336" operator="equal">
      <formula>1</formula>
    </cfRule>
  </conditionalFormatting>
  <conditionalFormatting sqref="BK403:BP417 BK419:BP419">
    <cfRule type="cellIs" dxfId="436" priority="337" operator="equal">
      <formula>0</formula>
    </cfRule>
  </conditionalFormatting>
  <conditionalFormatting sqref="BK403:BP417 BK419:BP419">
    <cfRule type="cellIs" dxfId="435" priority="338" operator="equal">
      <formula>1</formula>
    </cfRule>
  </conditionalFormatting>
  <conditionalFormatting sqref="BK351:BP399 BK401:BP401">
    <cfRule type="cellIs" dxfId="434" priority="339" operator="equal">
      <formula>0</formula>
    </cfRule>
  </conditionalFormatting>
  <conditionalFormatting sqref="BK351:BP399 BK401:BP401">
    <cfRule type="cellIs" dxfId="433" priority="340" operator="equal">
      <formula>1</formula>
    </cfRule>
  </conditionalFormatting>
  <conditionalFormatting sqref="BK338:BP339 BK349:BP349 BK342:BP347">
    <cfRule type="cellIs" dxfId="432" priority="341" operator="equal">
      <formula>0</formula>
    </cfRule>
  </conditionalFormatting>
  <conditionalFormatting sqref="BK338:BP339 BK349:BP349 BK342:BP347">
    <cfRule type="cellIs" dxfId="431" priority="342" operator="equal">
      <formula>1</formula>
    </cfRule>
  </conditionalFormatting>
  <conditionalFormatting sqref="BK314:BP325 BK336:BP336 BK327:BP334">
    <cfRule type="cellIs" dxfId="430" priority="343" operator="equal">
      <formula>0</formula>
    </cfRule>
  </conditionalFormatting>
  <conditionalFormatting sqref="BK314:BP325 BK336:BP336 BK327:BP334">
    <cfRule type="cellIs" dxfId="429" priority="344" operator="equal">
      <formula>1</formula>
    </cfRule>
  </conditionalFormatting>
  <conditionalFormatting sqref="BK300:BP303 BK305:BP305">
    <cfRule type="cellIs" dxfId="428" priority="345" operator="equal">
      <formula>0</formula>
    </cfRule>
  </conditionalFormatting>
  <conditionalFormatting sqref="BK300:BP303 BK305:BP305">
    <cfRule type="cellIs" dxfId="427" priority="346" operator="equal">
      <formula>1</formula>
    </cfRule>
  </conditionalFormatting>
  <conditionalFormatting sqref="BK295:BP295">
    <cfRule type="cellIs" dxfId="426" priority="347" operator="equal">
      <formula>0</formula>
    </cfRule>
  </conditionalFormatting>
  <conditionalFormatting sqref="BK295:BP295">
    <cfRule type="cellIs" dxfId="425" priority="348" operator="equal">
      <formula>1</formula>
    </cfRule>
  </conditionalFormatting>
  <conditionalFormatting sqref="BK276:BP285">
    <cfRule type="cellIs" dxfId="424" priority="349" operator="equal">
      <formula>0</formula>
    </cfRule>
  </conditionalFormatting>
  <conditionalFormatting sqref="BK276:BP285">
    <cfRule type="cellIs" dxfId="423" priority="350" operator="equal">
      <formula>1</formula>
    </cfRule>
  </conditionalFormatting>
  <conditionalFormatting sqref="BK275:BP275">
    <cfRule type="cellIs" dxfId="422" priority="351" operator="equal">
      <formula>0</formula>
    </cfRule>
  </conditionalFormatting>
  <conditionalFormatting sqref="BK275:BP275">
    <cfRule type="cellIs" dxfId="421" priority="352" operator="equal">
      <formula>1</formula>
    </cfRule>
  </conditionalFormatting>
  <conditionalFormatting sqref="BK273:BP273">
    <cfRule type="cellIs" dxfId="420" priority="353" operator="equal">
      <formula>0</formula>
    </cfRule>
  </conditionalFormatting>
  <conditionalFormatting sqref="BK273:BP273">
    <cfRule type="cellIs" dxfId="419" priority="354" operator="equal">
      <formula>1</formula>
    </cfRule>
  </conditionalFormatting>
  <conditionalFormatting sqref="BK255:BP263 BK265:BP267">
    <cfRule type="cellIs" dxfId="418" priority="355" operator="equal">
      <formula>0</formula>
    </cfRule>
  </conditionalFormatting>
  <conditionalFormatting sqref="BK255:BP263 BK265:BP267">
    <cfRule type="cellIs" dxfId="417" priority="356" operator="equal">
      <formula>1</formula>
    </cfRule>
  </conditionalFormatting>
  <conditionalFormatting sqref="BK251:BP251">
    <cfRule type="cellIs" dxfId="416" priority="357" operator="equal">
      <formula>0</formula>
    </cfRule>
  </conditionalFormatting>
  <conditionalFormatting sqref="BK251:BP251">
    <cfRule type="cellIs" dxfId="415" priority="358" operator="equal">
      <formula>1</formula>
    </cfRule>
  </conditionalFormatting>
  <conditionalFormatting sqref="BK226:BP231 BK249:BP249 BK233:BP235 BK238:BP247">
    <cfRule type="cellIs" dxfId="414" priority="359" operator="equal">
      <formula>0</formula>
    </cfRule>
  </conditionalFormatting>
  <conditionalFormatting sqref="BK226:BP231 BK249:BP249 BK233:BP235 BK238:BP247">
    <cfRule type="cellIs" dxfId="413" priority="360" operator="equal">
      <formula>1</formula>
    </cfRule>
  </conditionalFormatting>
  <conditionalFormatting sqref="BK220:BP220">
    <cfRule type="cellIs" dxfId="412" priority="361" operator="equal">
      <formula>0</formula>
    </cfRule>
  </conditionalFormatting>
  <conditionalFormatting sqref="BK220:BP220">
    <cfRule type="cellIs" dxfId="411" priority="362" operator="equal">
      <formula>1</formula>
    </cfRule>
  </conditionalFormatting>
  <conditionalFormatting sqref="BK217:BP217">
    <cfRule type="cellIs" dxfId="410" priority="363" operator="equal">
      <formula>0</formula>
    </cfRule>
  </conditionalFormatting>
  <conditionalFormatting sqref="BK217:BP217">
    <cfRule type="cellIs" dxfId="409" priority="364" operator="equal">
      <formula>1</formula>
    </cfRule>
  </conditionalFormatting>
  <conditionalFormatting sqref="BK212:BP212 BK215:BP215">
    <cfRule type="cellIs" dxfId="408" priority="365" operator="equal">
      <formula>0</formula>
    </cfRule>
  </conditionalFormatting>
  <conditionalFormatting sqref="BK212:BP212 BK215:BP215">
    <cfRule type="cellIs" dxfId="407" priority="366" operator="equal">
      <formula>1</formula>
    </cfRule>
  </conditionalFormatting>
  <conditionalFormatting sqref="BK208:BP208 BK210:BP210">
    <cfRule type="cellIs" dxfId="406" priority="367" operator="equal">
      <formula>0</formula>
    </cfRule>
  </conditionalFormatting>
  <conditionalFormatting sqref="BK208:BP208 BK210:BP210">
    <cfRule type="cellIs" dxfId="405" priority="368" operator="equal">
      <formula>1</formula>
    </cfRule>
  </conditionalFormatting>
  <conditionalFormatting sqref="BK204:BP204 BK206:BP206">
    <cfRule type="cellIs" dxfId="404" priority="369" operator="equal">
      <formula>0</formula>
    </cfRule>
  </conditionalFormatting>
  <conditionalFormatting sqref="BK204:BP204 BK206:BP206">
    <cfRule type="cellIs" dxfId="403" priority="370" operator="equal">
      <formula>1</formula>
    </cfRule>
  </conditionalFormatting>
  <conditionalFormatting sqref="BK197:BP199 BK201:BP201">
    <cfRule type="cellIs" dxfId="402" priority="371" operator="equal">
      <formula>0</formula>
    </cfRule>
  </conditionalFormatting>
  <conditionalFormatting sqref="BK197:BP199 BK201:BP201">
    <cfRule type="cellIs" dxfId="401" priority="372" operator="equal">
      <formula>1</formula>
    </cfRule>
  </conditionalFormatting>
  <conditionalFormatting sqref="BK184:BP186 BK188:BP188">
    <cfRule type="cellIs" dxfId="400" priority="373" operator="equal">
      <formula>0</formula>
    </cfRule>
  </conditionalFormatting>
  <conditionalFormatting sqref="BK184:BP186 BK188:BP188">
    <cfRule type="cellIs" dxfId="399" priority="374" operator="equal">
      <formula>1</formula>
    </cfRule>
  </conditionalFormatting>
  <conditionalFormatting sqref="BK182:BP182">
    <cfRule type="cellIs" dxfId="398" priority="375" operator="equal">
      <formula>0</formula>
    </cfRule>
  </conditionalFormatting>
  <conditionalFormatting sqref="BK182:BP182">
    <cfRule type="cellIs" dxfId="397" priority="376" operator="equal">
      <formula>1</formula>
    </cfRule>
  </conditionalFormatting>
  <conditionalFormatting sqref="BK176:BP176">
    <cfRule type="cellIs" dxfId="396" priority="377" operator="equal">
      <formula>0</formula>
    </cfRule>
  </conditionalFormatting>
  <conditionalFormatting sqref="BK176:BP176">
    <cfRule type="cellIs" dxfId="395" priority="378" operator="equal">
      <formula>1</formula>
    </cfRule>
  </conditionalFormatting>
  <conditionalFormatting sqref="BK172:BP172">
    <cfRule type="cellIs" dxfId="394" priority="379" operator="equal">
      <formula>0</formula>
    </cfRule>
  </conditionalFormatting>
  <conditionalFormatting sqref="BK172:BP172">
    <cfRule type="cellIs" dxfId="393" priority="380" operator="equal">
      <formula>1</formula>
    </cfRule>
  </conditionalFormatting>
  <conditionalFormatting sqref="BK170:BP170">
    <cfRule type="cellIs" dxfId="392" priority="381" operator="equal">
      <formula>0</formula>
    </cfRule>
  </conditionalFormatting>
  <conditionalFormatting sqref="BK170:BP170">
    <cfRule type="cellIs" dxfId="391" priority="382" operator="equal">
      <formula>1</formula>
    </cfRule>
  </conditionalFormatting>
  <conditionalFormatting sqref="BK160:BP160">
    <cfRule type="cellIs" dxfId="390" priority="383" operator="equal">
      <formula>0</formula>
    </cfRule>
  </conditionalFormatting>
  <conditionalFormatting sqref="BK160:BP160">
    <cfRule type="cellIs" dxfId="389" priority="384" operator="equal">
      <formula>1</formula>
    </cfRule>
  </conditionalFormatting>
  <conditionalFormatting sqref="BK151:BP156 BK158:BP158">
    <cfRule type="cellIs" dxfId="388" priority="385" operator="equal">
      <formula>0</formula>
    </cfRule>
  </conditionalFormatting>
  <conditionalFormatting sqref="BK151:BP156 BK158:BP158">
    <cfRule type="cellIs" dxfId="387" priority="386" operator="equal">
      <formula>1</formula>
    </cfRule>
  </conditionalFormatting>
  <conditionalFormatting sqref="BK146:BP146">
    <cfRule type="cellIs" dxfId="386" priority="387" operator="equal">
      <formula>0</formula>
    </cfRule>
  </conditionalFormatting>
  <conditionalFormatting sqref="BK146:BP146">
    <cfRule type="cellIs" dxfId="385" priority="388" operator="equal">
      <formula>1</formula>
    </cfRule>
  </conditionalFormatting>
  <conditionalFormatting sqref="BK144:BP144">
    <cfRule type="cellIs" dxfId="384" priority="389" operator="equal">
      <formula>0</formula>
    </cfRule>
  </conditionalFormatting>
  <conditionalFormatting sqref="BK144:BP144">
    <cfRule type="cellIs" dxfId="383" priority="390" operator="equal">
      <formula>1</formula>
    </cfRule>
  </conditionalFormatting>
  <conditionalFormatting sqref="BK141:BP141">
    <cfRule type="cellIs" dxfId="382" priority="391" operator="equal">
      <formula>0</formula>
    </cfRule>
  </conditionalFormatting>
  <conditionalFormatting sqref="BK141:BP141">
    <cfRule type="cellIs" dxfId="381" priority="392" operator="equal">
      <formula>1</formula>
    </cfRule>
  </conditionalFormatting>
  <conditionalFormatting sqref="BK128:BP130 BK133:BP136">
    <cfRule type="cellIs" dxfId="380" priority="393" operator="equal">
      <formula>0</formula>
    </cfRule>
  </conditionalFormatting>
  <conditionalFormatting sqref="BK128:BP130 BK133:BP136">
    <cfRule type="cellIs" dxfId="379" priority="394" operator="equal">
      <formula>1</formula>
    </cfRule>
  </conditionalFormatting>
  <conditionalFormatting sqref="BK126:BP126">
    <cfRule type="cellIs" dxfId="378" priority="395" operator="equal">
      <formula>0</formula>
    </cfRule>
  </conditionalFormatting>
  <conditionalFormatting sqref="BK126:BP126">
    <cfRule type="cellIs" dxfId="377" priority="396" operator="equal">
      <formula>1</formula>
    </cfRule>
  </conditionalFormatting>
  <conditionalFormatting sqref="BK122:BP122 BK124:BP124">
    <cfRule type="cellIs" dxfId="376" priority="397" operator="equal">
      <formula>0</formula>
    </cfRule>
  </conditionalFormatting>
  <conditionalFormatting sqref="BK122:BP122 BK124:BP124">
    <cfRule type="cellIs" dxfId="375" priority="398" operator="equal">
      <formula>1</formula>
    </cfRule>
  </conditionalFormatting>
  <conditionalFormatting sqref="BK116:BP117 BK120:BP120">
    <cfRule type="cellIs" dxfId="374" priority="399" operator="equal">
      <formula>0</formula>
    </cfRule>
  </conditionalFormatting>
  <conditionalFormatting sqref="BK116:BP117 BK120:BP120">
    <cfRule type="cellIs" dxfId="373" priority="400" operator="equal">
      <formula>1</formula>
    </cfRule>
  </conditionalFormatting>
  <conditionalFormatting sqref="BK112:BP112 BK114:BP114">
    <cfRule type="cellIs" dxfId="372" priority="401" operator="equal">
      <formula>0</formula>
    </cfRule>
  </conditionalFormatting>
  <conditionalFormatting sqref="BK112:BP112 BK114:BP114">
    <cfRule type="cellIs" dxfId="371" priority="402" operator="equal">
      <formula>1</formula>
    </cfRule>
  </conditionalFormatting>
  <conditionalFormatting sqref="BK110:BP110">
    <cfRule type="cellIs" dxfId="370" priority="403" operator="equal">
      <formula>0</formula>
    </cfRule>
  </conditionalFormatting>
  <conditionalFormatting sqref="BK110:BP110">
    <cfRule type="cellIs" dxfId="369" priority="404" operator="equal">
      <formula>1</formula>
    </cfRule>
  </conditionalFormatting>
  <conditionalFormatting sqref="BK102:BP104 BK107:BP107">
    <cfRule type="cellIs" dxfId="368" priority="405" operator="equal">
      <formula>0</formula>
    </cfRule>
  </conditionalFormatting>
  <conditionalFormatting sqref="BK102:BP104 BK107:BP107">
    <cfRule type="cellIs" dxfId="367" priority="406" operator="equal">
      <formula>1</formula>
    </cfRule>
  </conditionalFormatting>
  <conditionalFormatting sqref="BK99:BP99">
    <cfRule type="cellIs" dxfId="366" priority="407" operator="equal">
      <formula>0</formula>
    </cfRule>
  </conditionalFormatting>
  <conditionalFormatting sqref="BK99:BP99">
    <cfRule type="cellIs" dxfId="365" priority="408" operator="equal">
      <formula>1</formula>
    </cfRule>
  </conditionalFormatting>
  <conditionalFormatting sqref="BK95:BP95">
    <cfRule type="cellIs" dxfId="364" priority="409" operator="equal">
      <formula>0</formula>
    </cfRule>
  </conditionalFormatting>
  <conditionalFormatting sqref="BK95:BP95">
    <cfRule type="cellIs" dxfId="363" priority="410" operator="equal">
      <formula>1</formula>
    </cfRule>
  </conditionalFormatting>
  <conditionalFormatting sqref="BK87:BP89">
    <cfRule type="cellIs" dxfId="362" priority="411" operator="equal">
      <formula>0</formula>
    </cfRule>
  </conditionalFormatting>
  <conditionalFormatting sqref="BK87:BP89">
    <cfRule type="cellIs" dxfId="361" priority="412" operator="equal">
      <formula>1</formula>
    </cfRule>
  </conditionalFormatting>
  <conditionalFormatting sqref="BK81:BP81">
    <cfRule type="cellIs" dxfId="360" priority="413" operator="equal">
      <formula>0</formula>
    </cfRule>
  </conditionalFormatting>
  <conditionalFormatting sqref="BK81:BP81">
    <cfRule type="cellIs" dxfId="359" priority="414" operator="equal">
      <formula>1</formula>
    </cfRule>
  </conditionalFormatting>
  <conditionalFormatting sqref="BK76:BP76">
    <cfRule type="cellIs" dxfId="358" priority="415" operator="equal">
      <formula>0</formula>
    </cfRule>
  </conditionalFormatting>
  <conditionalFormatting sqref="BK76:BP76">
    <cfRule type="cellIs" dxfId="357" priority="416" operator="equal">
      <formula>1</formula>
    </cfRule>
  </conditionalFormatting>
  <conditionalFormatting sqref="BK57:BP57 BK73:BP73 BK59:BP64 BK66:BP71">
    <cfRule type="cellIs" dxfId="356" priority="417" operator="equal">
      <formula>0</formula>
    </cfRule>
  </conditionalFormatting>
  <conditionalFormatting sqref="BK57:BP57 BK73:BP73 BK59:BP64 BK66:BP71">
    <cfRule type="cellIs" dxfId="355" priority="418" operator="equal">
      <formula>1</formula>
    </cfRule>
  </conditionalFormatting>
  <conditionalFormatting sqref="BK56:BP56">
    <cfRule type="cellIs" dxfId="354" priority="419" operator="equal">
      <formula>0</formula>
    </cfRule>
  </conditionalFormatting>
  <conditionalFormatting sqref="BK56:BP56">
    <cfRule type="cellIs" dxfId="353" priority="420" operator="equal">
      <formula>1</formula>
    </cfRule>
  </conditionalFormatting>
  <conditionalFormatting sqref="BK43:BP46 BK50:BP50 BK48:BP48">
    <cfRule type="cellIs" dxfId="352" priority="421" operator="equal">
      <formula>0</formula>
    </cfRule>
  </conditionalFormatting>
  <conditionalFormatting sqref="BK43:BP46 BK50:BP50 BK48:BP48">
    <cfRule type="cellIs" dxfId="351" priority="422" operator="equal">
      <formula>1</formula>
    </cfRule>
  </conditionalFormatting>
  <conditionalFormatting sqref="BK27:BP27 BK40:BP40 BK29:BP30 BK32:BP32 BK35:BP38">
    <cfRule type="cellIs" dxfId="350" priority="423" operator="equal">
      <formula>0</formula>
    </cfRule>
  </conditionalFormatting>
  <conditionalFormatting sqref="BK27:BP27 BK40:BP40 BK29:BP30 BK32:BP32 BK35:BP38">
    <cfRule type="cellIs" dxfId="349" priority="424" operator="equal">
      <formula>1</formula>
    </cfRule>
  </conditionalFormatting>
  <conditionalFormatting sqref="BK20:BP20">
    <cfRule type="cellIs" dxfId="348" priority="425" operator="equal">
      <formula>0</formula>
    </cfRule>
  </conditionalFormatting>
  <conditionalFormatting sqref="BK20:BP20">
    <cfRule type="cellIs" dxfId="347" priority="426" operator="equal">
      <formula>1</formula>
    </cfRule>
  </conditionalFormatting>
  <conditionalFormatting sqref="BA653">
    <cfRule type="cellIs" dxfId="346" priority="325" operator="equal">
      <formula>"OK"</formula>
    </cfRule>
  </conditionalFormatting>
  <conditionalFormatting sqref="BA653">
    <cfRule type="cellIs" dxfId="345" priority="326" operator="equal">
      <formula>"NO HABILITADO"</formula>
    </cfRule>
  </conditionalFormatting>
  <conditionalFormatting sqref="BK16:BP16">
    <cfRule type="cellIs" dxfId="344" priority="323" operator="equal">
      <formula>0</formula>
    </cfRule>
  </conditionalFormatting>
  <conditionalFormatting sqref="BK16:BP16">
    <cfRule type="cellIs" dxfId="343" priority="324" operator="equal">
      <formula>1</formula>
    </cfRule>
  </conditionalFormatting>
  <conditionalFormatting sqref="BK19:BP19">
    <cfRule type="cellIs" dxfId="342" priority="321" operator="equal">
      <formula>0</formula>
    </cfRule>
  </conditionalFormatting>
  <conditionalFormatting sqref="BK19:BP19">
    <cfRule type="cellIs" dxfId="341" priority="322" operator="equal">
      <formula>1</formula>
    </cfRule>
  </conditionalFormatting>
  <conditionalFormatting sqref="BK25:BP25">
    <cfRule type="cellIs" dxfId="340" priority="319" operator="equal">
      <formula>0</formula>
    </cfRule>
  </conditionalFormatting>
  <conditionalFormatting sqref="BK25:BP25">
    <cfRule type="cellIs" dxfId="339" priority="320" operator="equal">
      <formula>1</formula>
    </cfRule>
  </conditionalFormatting>
  <conditionalFormatting sqref="BK26:BP26">
    <cfRule type="cellIs" dxfId="338" priority="317" operator="equal">
      <formula>0</formula>
    </cfRule>
  </conditionalFormatting>
  <conditionalFormatting sqref="BK26:BP26">
    <cfRule type="cellIs" dxfId="337" priority="318" operator="equal">
      <formula>1</formula>
    </cfRule>
  </conditionalFormatting>
  <conditionalFormatting sqref="BK202:BP202">
    <cfRule type="cellIs" dxfId="336" priority="259" operator="equal">
      <formula>0</formula>
    </cfRule>
  </conditionalFormatting>
  <conditionalFormatting sqref="BK202:BP202">
    <cfRule type="cellIs" dxfId="335" priority="260" operator="equal">
      <formula>1</formula>
    </cfRule>
  </conditionalFormatting>
  <conditionalFormatting sqref="BK207:BP207">
    <cfRule type="cellIs" dxfId="334" priority="257" operator="equal">
      <formula>0</formula>
    </cfRule>
  </conditionalFormatting>
  <conditionalFormatting sqref="BK207:BP207">
    <cfRule type="cellIs" dxfId="333" priority="258" operator="equal">
      <formula>1</formula>
    </cfRule>
  </conditionalFormatting>
  <conditionalFormatting sqref="BK51:BP51">
    <cfRule type="cellIs" dxfId="332" priority="315" operator="equal">
      <formula>0</formula>
    </cfRule>
  </conditionalFormatting>
  <conditionalFormatting sqref="BK51:BP51">
    <cfRule type="cellIs" dxfId="331" priority="316" operator="equal">
      <formula>1</formula>
    </cfRule>
  </conditionalFormatting>
  <conditionalFormatting sqref="BK218:BP218">
    <cfRule type="cellIs" dxfId="330" priority="255" operator="equal">
      <formula>0</formula>
    </cfRule>
  </conditionalFormatting>
  <conditionalFormatting sqref="BK218:BP218">
    <cfRule type="cellIs" dxfId="329" priority="256" operator="equal">
      <formula>1</formula>
    </cfRule>
  </conditionalFormatting>
  <conditionalFormatting sqref="BK54:BP55">
    <cfRule type="cellIs" dxfId="328" priority="313" operator="equal">
      <formula>0</formula>
    </cfRule>
  </conditionalFormatting>
  <conditionalFormatting sqref="BK54:BP55">
    <cfRule type="cellIs" dxfId="327" priority="314" operator="equal">
      <formula>1</formula>
    </cfRule>
  </conditionalFormatting>
  <conditionalFormatting sqref="BK74:BP74">
    <cfRule type="cellIs" dxfId="326" priority="311" operator="equal">
      <formula>0</formula>
    </cfRule>
  </conditionalFormatting>
  <conditionalFormatting sqref="BK74:BP74">
    <cfRule type="cellIs" dxfId="325" priority="312" operator="equal">
      <formula>1</formula>
    </cfRule>
  </conditionalFormatting>
  <conditionalFormatting sqref="BK221:BP221">
    <cfRule type="cellIs" dxfId="324" priority="253" operator="equal">
      <formula>0</formula>
    </cfRule>
  </conditionalFormatting>
  <conditionalFormatting sqref="BK221:BP221">
    <cfRule type="cellIs" dxfId="323" priority="254" operator="equal">
      <formula>1</formula>
    </cfRule>
  </conditionalFormatting>
  <conditionalFormatting sqref="BK79:BP79">
    <cfRule type="cellIs" dxfId="322" priority="309" operator="equal">
      <formula>0</formula>
    </cfRule>
  </conditionalFormatting>
  <conditionalFormatting sqref="BK79:BP79">
    <cfRule type="cellIs" dxfId="321" priority="310" operator="equal">
      <formula>1</formula>
    </cfRule>
  </conditionalFormatting>
  <conditionalFormatting sqref="BK225:BP225">
    <cfRule type="cellIs" dxfId="320" priority="251" operator="equal">
      <formula>0</formula>
    </cfRule>
  </conditionalFormatting>
  <conditionalFormatting sqref="BK225:BP225">
    <cfRule type="cellIs" dxfId="319" priority="252" operator="equal">
      <formula>1</formula>
    </cfRule>
  </conditionalFormatting>
  <conditionalFormatting sqref="BK82:BP82">
    <cfRule type="cellIs" dxfId="318" priority="307" operator="equal">
      <formula>0</formula>
    </cfRule>
  </conditionalFormatting>
  <conditionalFormatting sqref="BK82:BP82">
    <cfRule type="cellIs" dxfId="317" priority="308" operator="equal">
      <formula>1</formula>
    </cfRule>
  </conditionalFormatting>
  <conditionalFormatting sqref="BK250:BP250">
    <cfRule type="cellIs" dxfId="316" priority="249" operator="equal">
      <formula>0</formula>
    </cfRule>
  </conditionalFormatting>
  <conditionalFormatting sqref="BK250:BP250">
    <cfRule type="cellIs" dxfId="315" priority="250" operator="equal">
      <formula>1</formula>
    </cfRule>
  </conditionalFormatting>
  <conditionalFormatting sqref="BK86:BP86">
    <cfRule type="cellIs" dxfId="314" priority="305" operator="equal">
      <formula>0</formula>
    </cfRule>
  </conditionalFormatting>
  <conditionalFormatting sqref="BK86:BP86">
    <cfRule type="cellIs" dxfId="313" priority="306" operator="equal">
      <formula>1</formula>
    </cfRule>
  </conditionalFormatting>
  <conditionalFormatting sqref="BK90:BP90">
    <cfRule type="cellIs" dxfId="312" priority="303" operator="equal">
      <formula>0</formula>
    </cfRule>
  </conditionalFormatting>
  <conditionalFormatting sqref="BK90:BP90">
    <cfRule type="cellIs" dxfId="311" priority="304" operator="equal">
      <formula>1</formula>
    </cfRule>
  </conditionalFormatting>
  <conditionalFormatting sqref="BK92:BP93">
    <cfRule type="cellIs" dxfId="310" priority="301" operator="equal">
      <formula>0</formula>
    </cfRule>
  </conditionalFormatting>
  <conditionalFormatting sqref="BK92:BP93">
    <cfRule type="cellIs" dxfId="309" priority="302" operator="equal">
      <formula>1</formula>
    </cfRule>
  </conditionalFormatting>
  <conditionalFormatting sqref="BK274:BP274">
    <cfRule type="cellIs" dxfId="308" priority="245" operator="equal">
      <formula>0</formula>
    </cfRule>
  </conditionalFormatting>
  <conditionalFormatting sqref="BK274:BP274">
    <cfRule type="cellIs" dxfId="307" priority="246" operator="equal">
      <formula>1</formula>
    </cfRule>
  </conditionalFormatting>
  <conditionalFormatting sqref="BK289:BP289">
    <cfRule type="cellIs" dxfId="306" priority="243" operator="equal">
      <formula>0</formula>
    </cfRule>
  </conditionalFormatting>
  <conditionalFormatting sqref="BK289:BP289">
    <cfRule type="cellIs" dxfId="305" priority="244" operator="equal">
      <formula>1</formula>
    </cfRule>
  </conditionalFormatting>
  <conditionalFormatting sqref="BK100:BP100">
    <cfRule type="cellIs" dxfId="304" priority="299" operator="equal">
      <formula>0</formula>
    </cfRule>
  </conditionalFormatting>
  <conditionalFormatting sqref="BK100:BP100">
    <cfRule type="cellIs" dxfId="303" priority="300" operator="equal">
      <formula>1</formula>
    </cfRule>
  </conditionalFormatting>
  <conditionalFormatting sqref="BK108:BP108">
    <cfRule type="cellIs" dxfId="302" priority="297" operator="equal">
      <formula>0</formula>
    </cfRule>
  </conditionalFormatting>
  <conditionalFormatting sqref="BK108:BP108">
    <cfRule type="cellIs" dxfId="301" priority="298" operator="equal">
      <formula>1</formula>
    </cfRule>
  </conditionalFormatting>
  <conditionalFormatting sqref="BK109:BP109">
    <cfRule type="cellIs" dxfId="300" priority="295" operator="equal">
      <formula>0</formula>
    </cfRule>
  </conditionalFormatting>
  <conditionalFormatting sqref="BK109:BP109">
    <cfRule type="cellIs" dxfId="299" priority="296" operator="equal">
      <formula>1</formula>
    </cfRule>
  </conditionalFormatting>
  <conditionalFormatting sqref="BK111:BP111">
    <cfRule type="cellIs" dxfId="298" priority="293" operator="equal">
      <formula>0</formula>
    </cfRule>
  </conditionalFormatting>
  <conditionalFormatting sqref="BK111:BP111">
    <cfRule type="cellIs" dxfId="297" priority="294" operator="equal">
      <formula>1</formula>
    </cfRule>
  </conditionalFormatting>
  <conditionalFormatting sqref="BK312:BP313">
    <cfRule type="cellIs" dxfId="296" priority="237" operator="equal">
      <formula>0</formula>
    </cfRule>
  </conditionalFormatting>
  <conditionalFormatting sqref="BK312:BP313">
    <cfRule type="cellIs" dxfId="295" priority="238" operator="equal">
      <formula>1</formula>
    </cfRule>
  </conditionalFormatting>
  <conditionalFormatting sqref="BK115:BP115">
    <cfRule type="cellIs" dxfId="294" priority="291" operator="equal">
      <formula>0</formula>
    </cfRule>
  </conditionalFormatting>
  <conditionalFormatting sqref="BK115:BP115">
    <cfRule type="cellIs" dxfId="293" priority="292" operator="equal">
      <formula>1</formula>
    </cfRule>
  </conditionalFormatting>
  <conditionalFormatting sqref="BK121:BP121">
    <cfRule type="cellIs" dxfId="292" priority="289" operator="equal">
      <formula>0</formula>
    </cfRule>
  </conditionalFormatting>
  <conditionalFormatting sqref="BK121:BP121">
    <cfRule type="cellIs" dxfId="291" priority="290" operator="equal">
      <formula>1</formula>
    </cfRule>
  </conditionalFormatting>
  <conditionalFormatting sqref="BK350:BP350">
    <cfRule type="cellIs" dxfId="290" priority="235" operator="equal">
      <formula>0</formula>
    </cfRule>
  </conditionalFormatting>
  <conditionalFormatting sqref="BK350:BP350">
    <cfRule type="cellIs" dxfId="289" priority="236" operator="equal">
      <formula>1</formula>
    </cfRule>
  </conditionalFormatting>
  <conditionalFormatting sqref="BK127:BP127">
    <cfRule type="cellIs" dxfId="288" priority="287" operator="equal">
      <formula>0</formula>
    </cfRule>
  </conditionalFormatting>
  <conditionalFormatting sqref="BK127:BP127">
    <cfRule type="cellIs" dxfId="287" priority="288" operator="equal">
      <formula>1</formula>
    </cfRule>
  </conditionalFormatting>
  <conditionalFormatting sqref="BK142:BP142">
    <cfRule type="cellIs" dxfId="286" priority="285" operator="equal">
      <formula>0</formula>
    </cfRule>
  </conditionalFormatting>
  <conditionalFormatting sqref="BK142:BP142">
    <cfRule type="cellIs" dxfId="285" priority="286" operator="equal">
      <formula>1</formula>
    </cfRule>
  </conditionalFormatting>
  <conditionalFormatting sqref="BK145:BP145">
    <cfRule type="cellIs" dxfId="284" priority="283" operator="equal">
      <formula>0</formula>
    </cfRule>
  </conditionalFormatting>
  <conditionalFormatting sqref="BK145:BP145">
    <cfRule type="cellIs" dxfId="283" priority="284" operator="equal">
      <formula>1</formula>
    </cfRule>
  </conditionalFormatting>
  <conditionalFormatting sqref="BK149:BP149">
    <cfRule type="cellIs" dxfId="282" priority="281" operator="equal">
      <formula>0</formula>
    </cfRule>
  </conditionalFormatting>
  <conditionalFormatting sqref="BK149:BP149">
    <cfRule type="cellIs" dxfId="281" priority="282" operator="equal">
      <formula>1</formula>
    </cfRule>
  </conditionalFormatting>
  <conditionalFormatting sqref="BK150:BP150">
    <cfRule type="cellIs" dxfId="280" priority="279" operator="equal">
      <formula>0</formula>
    </cfRule>
  </conditionalFormatting>
  <conditionalFormatting sqref="BK150:BP150">
    <cfRule type="cellIs" dxfId="279" priority="280" operator="equal">
      <formula>1</formula>
    </cfRule>
  </conditionalFormatting>
  <conditionalFormatting sqref="BK420:BP420">
    <cfRule type="cellIs" dxfId="278" priority="231" operator="equal">
      <formula>0</formula>
    </cfRule>
  </conditionalFormatting>
  <conditionalFormatting sqref="BK420:BP420">
    <cfRule type="cellIs" dxfId="277" priority="232" operator="equal">
      <formula>1</formula>
    </cfRule>
  </conditionalFormatting>
  <conditionalFormatting sqref="BK162:BP163">
    <cfRule type="cellIs" dxfId="276" priority="277" operator="equal">
      <formula>0</formula>
    </cfRule>
  </conditionalFormatting>
  <conditionalFormatting sqref="BK162:BP163">
    <cfRule type="cellIs" dxfId="275" priority="278" operator="equal">
      <formula>1</formula>
    </cfRule>
  </conditionalFormatting>
  <conditionalFormatting sqref="BK166:BP167">
    <cfRule type="cellIs" dxfId="274" priority="275" operator="equal">
      <formula>0</formula>
    </cfRule>
  </conditionalFormatting>
  <conditionalFormatting sqref="BK166:BP167">
    <cfRule type="cellIs" dxfId="273" priority="276" operator="equal">
      <formula>1</formula>
    </cfRule>
  </conditionalFormatting>
  <conditionalFormatting sqref="BK438:BP438">
    <cfRule type="cellIs" dxfId="272" priority="229" operator="equal">
      <formula>0</formula>
    </cfRule>
  </conditionalFormatting>
  <conditionalFormatting sqref="BK438:BP438">
    <cfRule type="cellIs" dxfId="271" priority="230" operator="equal">
      <formula>1</formula>
    </cfRule>
  </conditionalFormatting>
  <conditionalFormatting sqref="BK165:BP165">
    <cfRule type="cellIs" dxfId="270" priority="273" operator="equal">
      <formula>0</formula>
    </cfRule>
  </conditionalFormatting>
  <conditionalFormatting sqref="BK165:BP165">
    <cfRule type="cellIs" dxfId="269" priority="274" operator="equal">
      <formula>1</formula>
    </cfRule>
  </conditionalFormatting>
  <conditionalFormatting sqref="BK169:BP169">
    <cfRule type="cellIs" dxfId="268" priority="271" operator="equal">
      <formula>0</formula>
    </cfRule>
  </conditionalFormatting>
  <conditionalFormatting sqref="BK169:BP169">
    <cfRule type="cellIs" dxfId="267" priority="272" operator="equal">
      <formula>1</formula>
    </cfRule>
  </conditionalFormatting>
  <conditionalFormatting sqref="BK173:BP173">
    <cfRule type="cellIs" dxfId="266" priority="269" operator="equal">
      <formula>0</formula>
    </cfRule>
  </conditionalFormatting>
  <conditionalFormatting sqref="BK173:BP173">
    <cfRule type="cellIs" dxfId="265" priority="270" operator="equal">
      <formula>1</formula>
    </cfRule>
  </conditionalFormatting>
  <conditionalFormatting sqref="BK179:BP180">
    <cfRule type="cellIs" dxfId="264" priority="267" operator="equal">
      <formula>0</formula>
    </cfRule>
  </conditionalFormatting>
  <conditionalFormatting sqref="BK179:BP180">
    <cfRule type="cellIs" dxfId="263" priority="268" operator="equal">
      <formula>1</formula>
    </cfRule>
  </conditionalFormatting>
  <conditionalFormatting sqref="BK565:BP565">
    <cfRule type="cellIs" dxfId="262" priority="223" operator="equal">
      <formula>0</formula>
    </cfRule>
  </conditionalFormatting>
  <conditionalFormatting sqref="BK565:BP565">
    <cfRule type="cellIs" dxfId="261" priority="224" operator="equal">
      <formula>1</formula>
    </cfRule>
  </conditionalFormatting>
  <conditionalFormatting sqref="BK641:BP641">
    <cfRule type="cellIs" dxfId="260" priority="221" operator="equal">
      <formula>0</formula>
    </cfRule>
  </conditionalFormatting>
  <conditionalFormatting sqref="BK641:BP641">
    <cfRule type="cellIs" dxfId="259" priority="222" operator="equal">
      <formula>1</formula>
    </cfRule>
  </conditionalFormatting>
  <conditionalFormatting sqref="BK191:BP191">
    <cfRule type="cellIs" dxfId="258" priority="265" operator="equal">
      <formula>0</formula>
    </cfRule>
  </conditionalFormatting>
  <conditionalFormatting sqref="BK191:BP191">
    <cfRule type="cellIs" dxfId="257" priority="266" operator="equal">
      <formula>1</formula>
    </cfRule>
  </conditionalFormatting>
  <conditionalFormatting sqref="BK193:BP193">
    <cfRule type="cellIs" dxfId="256" priority="263" operator="equal">
      <formula>0</formula>
    </cfRule>
  </conditionalFormatting>
  <conditionalFormatting sqref="BK193:BP193">
    <cfRule type="cellIs" dxfId="255" priority="264" operator="equal">
      <formula>1</formula>
    </cfRule>
  </conditionalFormatting>
  <conditionalFormatting sqref="BK195:BP196">
    <cfRule type="cellIs" dxfId="254" priority="261" operator="equal">
      <formula>0</formula>
    </cfRule>
  </conditionalFormatting>
  <conditionalFormatting sqref="BK195:BP196">
    <cfRule type="cellIs" dxfId="253" priority="262" operator="equal">
      <formula>1</formula>
    </cfRule>
  </conditionalFormatting>
  <conditionalFormatting sqref="BK254:BP254">
    <cfRule type="cellIs" dxfId="252" priority="247" operator="equal">
      <formula>0</formula>
    </cfRule>
  </conditionalFormatting>
  <conditionalFormatting sqref="BK254:BP254">
    <cfRule type="cellIs" dxfId="251" priority="248" operator="equal">
      <formula>1</formula>
    </cfRule>
  </conditionalFormatting>
  <conditionalFormatting sqref="BK293:BP294">
    <cfRule type="cellIs" dxfId="250" priority="241" operator="equal">
      <formula>0</formula>
    </cfRule>
  </conditionalFormatting>
  <conditionalFormatting sqref="BK293:BP294">
    <cfRule type="cellIs" dxfId="249" priority="242" operator="equal">
      <formula>1</formula>
    </cfRule>
  </conditionalFormatting>
  <conditionalFormatting sqref="BK298:BP299">
    <cfRule type="cellIs" dxfId="248" priority="239" operator="equal">
      <formula>0</formula>
    </cfRule>
  </conditionalFormatting>
  <conditionalFormatting sqref="BK298:BP299">
    <cfRule type="cellIs" dxfId="247" priority="240" operator="equal">
      <formula>1</formula>
    </cfRule>
  </conditionalFormatting>
  <conditionalFormatting sqref="BK402:BP402">
    <cfRule type="cellIs" dxfId="246" priority="233" operator="equal">
      <formula>0</formula>
    </cfRule>
  </conditionalFormatting>
  <conditionalFormatting sqref="BK402:BP402">
    <cfRule type="cellIs" dxfId="245" priority="234" operator="equal">
      <formula>1</formula>
    </cfRule>
  </conditionalFormatting>
  <conditionalFormatting sqref="BK450:BP450">
    <cfRule type="cellIs" dxfId="244" priority="227" operator="equal">
      <formula>0</formula>
    </cfRule>
  </conditionalFormatting>
  <conditionalFormatting sqref="BK450:BP450">
    <cfRule type="cellIs" dxfId="243" priority="228" operator="equal">
      <formula>1</formula>
    </cfRule>
  </conditionalFormatting>
  <conditionalFormatting sqref="BK453:BP454">
    <cfRule type="cellIs" dxfId="242" priority="225" operator="equal">
      <formula>0</formula>
    </cfRule>
  </conditionalFormatting>
  <conditionalFormatting sqref="BK453:BP454">
    <cfRule type="cellIs" dxfId="241" priority="226" operator="equal">
      <formula>1</formula>
    </cfRule>
  </conditionalFormatting>
  <conditionalFormatting sqref="BK139:BP139">
    <cfRule type="cellIs" dxfId="240" priority="219" operator="equal">
      <formula>0</formula>
    </cfRule>
  </conditionalFormatting>
  <conditionalFormatting sqref="BK139:BP139">
    <cfRule type="cellIs" dxfId="239" priority="220" operator="equal">
      <formula>1</formula>
    </cfRule>
  </conditionalFormatting>
  <conditionalFormatting sqref="BK214:BP214">
    <cfRule type="cellIs" dxfId="238" priority="217" operator="equal">
      <formula>0</formula>
    </cfRule>
  </conditionalFormatting>
  <conditionalFormatting sqref="BK214:BP214">
    <cfRule type="cellIs" dxfId="237" priority="218" operator="equal">
      <formula>1</formula>
    </cfRule>
  </conditionalFormatting>
  <conditionalFormatting sqref="BK304:BP304">
    <cfRule type="cellIs" dxfId="236" priority="215" operator="equal">
      <formula>0</formula>
    </cfRule>
  </conditionalFormatting>
  <conditionalFormatting sqref="BK304:BP304">
    <cfRule type="cellIs" dxfId="235" priority="216" operator="equal">
      <formula>1</formula>
    </cfRule>
  </conditionalFormatting>
  <conditionalFormatting sqref="BK335:BP335">
    <cfRule type="cellIs" dxfId="234" priority="213" operator="equal">
      <formula>0</formula>
    </cfRule>
  </conditionalFormatting>
  <conditionalFormatting sqref="BK335:BP335">
    <cfRule type="cellIs" dxfId="233" priority="214" operator="equal">
      <formula>1</formula>
    </cfRule>
  </conditionalFormatting>
  <conditionalFormatting sqref="BK15:BP15">
    <cfRule type="cellIs" dxfId="232" priority="211" operator="equal">
      <formula>0</formula>
    </cfRule>
  </conditionalFormatting>
  <conditionalFormatting sqref="BK15:BP15">
    <cfRule type="cellIs" dxfId="231" priority="212" operator="equal">
      <formula>1</formula>
    </cfRule>
  </conditionalFormatting>
  <conditionalFormatting sqref="BK17:BP17">
    <cfRule type="cellIs" dxfId="230" priority="209" operator="equal">
      <formula>0</formula>
    </cfRule>
  </conditionalFormatting>
  <conditionalFormatting sqref="BK17:BP17">
    <cfRule type="cellIs" dxfId="229" priority="210" operator="equal">
      <formula>1</formula>
    </cfRule>
  </conditionalFormatting>
  <conditionalFormatting sqref="BK18:BP18">
    <cfRule type="cellIs" dxfId="228" priority="207" operator="equal">
      <formula>0</formula>
    </cfRule>
  </conditionalFormatting>
  <conditionalFormatting sqref="BK18:BP18">
    <cfRule type="cellIs" dxfId="227" priority="208" operator="equal">
      <formula>1</formula>
    </cfRule>
  </conditionalFormatting>
  <conditionalFormatting sqref="BK21:BP21">
    <cfRule type="cellIs" dxfId="226" priority="205" operator="equal">
      <formula>0</formula>
    </cfRule>
  </conditionalFormatting>
  <conditionalFormatting sqref="BK21:BP21">
    <cfRule type="cellIs" dxfId="225" priority="206" operator="equal">
      <formula>1</formula>
    </cfRule>
  </conditionalFormatting>
  <conditionalFormatting sqref="BK22:BP22">
    <cfRule type="cellIs" dxfId="224" priority="203" operator="equal">
      <formula>0</formula>
    </cfRule>
  </conditionalFormatting>
  <conditionalFormatting sqref="BK22:BP22">
    <cfRule type="cellIs" dxfId="223" priority="204" operator="equal">
      <formula>1</formula>
    </cfRule>
  </conditionalFormatting>
  <conditionalFormatting sqref="BK23:BP23">
    <cfRule type="cellIs" dxfId="222" priority="201" operator="equal">
      <formula>0</formula>
    </cfRule>
  </conditionalFormatting>
  <conditionalFormatting sqref="BK23:BP23">
    <cfRule type="cellIs" dxfId="221" priority="202" operator="equal">
      <formula>1</formula>
    </cfRule>
  </conditionalFormatting>
  <conditionalFormatting sqref="BK24:BP24">
    <cfRule type="cellIs" dxfId="220" priority="199" operator="equal">
      <formula>0</formula>
    </cfRule>
  </conditionalFormatting>
  <conditionalFormatting sqref="BK24:BP24">
    <cfRule type="cellIs" dxfId="219" priority="200" operator="equal">
      <formula>1</formula>
    </cfRule>
  </conditionalFormatting>
  <conditionalFormatting sqref="BK28:BP28">
    <cfRule type="cellIs" dxfId="218" priority="197" operator="equal">
      <formula>0</formula>
    </cfRule>
  </conditionalFormatting>
  <conditionalFormatting sqref="BK28:BP28">
    <cfRule type="cellIs" dxfId="217" priority="198" operator="equal">
      <formula>1</formula>
    </cfRule>
  </conditionalFormatting>
  <conditionalFormatting sqref="BK31:BP31">
    <cfRule type="cellIs" dxfId="216" priority="195" operator="equal">
      <formula>0</formula>
    </cfRule>
  </conditionalFormatting>
  <conditionalFormatting sqref="BK31:BP31">
    <cfRule type="cellIs" dxfId="215" priority="196" operator="equal">
      <formula>1</formula>
    </cfRule>
  </conditionalFormatting>
  <conditionalFormatting sqref="BK33:BP33">
    <cfRule type="cellIs" dxfId="214" priority="193" operator="equal">
      <formula>0</formula>
    </cfRule>
  </conditionalFormatting>
  <conditionalFormatting sqref="BK33:BP33">
    <cfRule type="cellIs" dxfId="213" priority="194" operator="equal">
      <formula>1</formula>
    </cfRule>
  </conditionalFormatting>
  <conditionalFormatting sqref="BK34:BP34">
    <cfRule type="cellIs" dxfId="212" priority="191" operator="equal">
      <formula>0</formula>
    </cfRule>
  </conditionalFormatting>
  <conditionalFormatting sqref="BK34:BP34">
    <cfRule type="cellIs" dxfId="211" priority="192" operator="equal">
      <formula>1</formula>
    </cfRule>
  </conditionalFormatting>
  <conditionalFormatting sqref="BK41:BP41">
    <cfRule type="cellIs" dxfId="210" priority="189" operator="equal">
      <formula>0</formula>
    </cfRule>
  </conditionalFormatting>
  <conditionalFormatting sqref="BK41:BP41">
    <cfRule type="cellIs" dxfId="209" priority="190" operator="equal">
      <formula>1</formula>
    </cfRule>
  </conditionalFormatting>
  <conditionalFormatting sqref="BK42:BP42">
    <cfRule type="cellIs" dxfId="208" priority="187" operator="equal">
      <formula>0</formula>
    </cfRule>
  </conditionalFormatting>
  <conditionalFormatting sqref="BK42:BP42">
    <cfRule type="cellIs" dxfId="207" priority="188" operator="equal">
      <formula>1</formula>
    </cfRule>
  </conditionalFormatting>
  <conditionalFormatting sqref="BK47:BP47">
    <cfRule type="cellIs" dxfId="206" priority="185" operator="equal">
      <formula>0</formula>
    </cfRule>
  </conditionalFormatting>
  <conditionalFormatting sqref="BK47:BP47">
    <cfRule type="cellIs" dxfId="205" priority="186" operator="equal">
      <formula>1</formula>
    </cfRule>
  </conditionalFormatting>
  <conditionalFormatting sqref="BK58:BP58">
    <cfRule type="cellIs" dxfId="204" priority="183" operator="equal">
      <formula>0</formula>
    </cfRule>
  </conditionalFormatting>
  <conditionalFormatting sqref="BK58:BP58">
    <cfRule type="cellIs" dxfId="203" priority="184" operator="equal">
      <formula>1</formula>
    </cfRule>
  </conditionalFormatting>
  <conditionalFormatting sqref="BK65:BP65">
    <cfRule type="cellIs" dxfId="202" priority="181" operator="equal">
      <formula>0</formula>
    </cfRule>
  </conditionalFormatting>
  <conditionalFormatting sqref="BK65:BP65">
    <cfRule type="cellIs" dxfId="201" priority="182" operator="equal">
      <formula>1</formula>
    </cfRule>
  </conditionalFormatting>
  <conditionalFormatting sqref="BK75:BP75">
    <cfRule type="cellIs" dxfId="200" priority="179" operator="equal">
      <formula>0</formula>
    </cfRule>
  </conditionalFormatting>
  <conditionalFormatting sqref="BK75:BP75">
    <cfRule type="cellIs" dxfId="199" priority="180" operator="equal">
      <formula>1</formula>
    </cfRule>
  </conditionalFormatting>
  <conditionalFormatting sqref="BK78:BP78">
    <cfRule type="cellIs" dxfId="198" priority="177" operator="equal">
      <formula>0</formula>
    </cfRule>
  </conditionalFormatting>
  <conditionalFormatting sqref="BK78:BP78">
    <cfRule type="cellIs" dxfId="197" priority="178" operator="equal">
      <formula>1</formula>
    </cfRule>
  </conditionalFormatting>
  <conditionalFormatting sqref="BK85:BP85">
    <cfRule type="cellIs" dxfId="196" priority="175" operator="equal">
      <formula>0</formula>
    </cfRule>
  </conditionalFormatting>
  <conditionalFormatting sqref="BK85:BP85">
    <cfRule type="cellIs" dxfId="195" priority="176" operator="equal">
      <formula>1</formula>
    </cfRule>
  </conditionalFormatting>
  <conditionalFormatting sqref="BK96:BP97">
    <cfRule type="cellIs" dxfId="194" priority="173" operator="equal">
      <formula>0</formula>
    </cfRule>
  </conditionalFormatting>
  <conditionalFormatting sqref="BK96:BP97">
    <cfRule type="cellIs" dxfId="193" priority="174" operator="equal">
      <formula>1</formula>
    </cfRule>
  </conditionalFormatting>
  <conditionalFormatting sqref="BK101:BP101">
    <cfRule type="cellIs" dxfId="192" priority="171" operator="equal">
      <formula>0</formula>
    </cfRule>
  </conditionalFormatting>
  <conditionalFormatting sqref="BK101:BP101">
    <cfRule type="cellIs" dxfId="191" priority="172" operator="equal">
      <formula>1</formula>
    </cfRule>
  </conditionalFormatting>
  <conditionalFormatting sqref="BK105:BP105">
    <cfRule type="cellIs" dxfId="190" priority="169" operator="equal">
      <formula>0</formula>
    </cfRule>
  </conditionalFormatting>
  <conditionalFormatting sqref="BK105:BP105">
    <cfRule type="cellIs" dxfId="189" priority="170" operator="equal">
      <formula>1</formula>
    </cfRule>
  </conditionalFormatting>
  <conditionalFormatting sqref="BK118:BP118">
    <cfRule type="cellIs" dxfId="188" priority="167" operator="equal">
      <formula>0</formula>
    </cfRule>
  </conditionalFormatting>
  <conditionalFormatting sqref="BK118:BP118">
    <cfRule type="cellIs" dxfId="187" priority="168" operator="equal">
      <formula>1</formula>
    </cfRule>
  </conditionalFormatting>
  <conditionalFormatting sqref="BK131:BP131">
    <cfRule type="cellIs" dxfId="186" priority="165" operator="equal">
      <formula>0</formula>
    </cfRule>
  </conditionalFormatting>
  <conditionalFormatting sqref="BK131:BP131">
    <cfRule type="cellIs" dxfId="185" priority="166" operator="equal">
      <formula>1</formula>
    </cfRule>
  </conditionalFormatting>
  <conditionalFormatting sqref="BK132:BP132">
    <cfRule type="cellIs" dxfId="184" priority="163" operator="equal">
      <formula>0</formula>
    </cfRule>
  </conditionalFormatting>
  <conditionalFormatting sqref="BK132:BP132">
    <cfRule type="cellIs" dxfId="183" priority="164" operator="equal">
      <formula>1</formula>
    </cfRule>
  </conditionalFormatting>
  <conditionalFormatting sqref="BK161:BP161">
    <cfRule type="cellIs" dxfId="182" priority="161" operator="equal">
      <formula>0</formula>
    </cfRule>
  </conditionalFormatting>
  <conditionalFormatting sqref="BK161:BP161">
    <cfRule type="cellIs" dxfId="181" priority="162" operator="equal">
      <formula>1</formula>
    </cfRule>
  </conditionalFormatting>
  <conditionalFormatting sqref="BK168:BP168">
    <cfRule type="cellIs" dxfId="180" priority="159" operator="equal">
      <formula>0</formula>
    </cfRule>
  </conditionalFormatting>
  <conditionalFormatting sqref="BK168:BP168">
    <cfRule type="cellIs" dxfId="179" priority="160" operator="equal">
      <formula>1</formula>
    </cfRule>
  </conditionalFormatting>
  <conditionalFormatting sqref="BK174:BP174">
    <cfRule type="cellIs" dxfId="178" priority="157" operator="equal">
      <formula>0</formula>
    </cfRule>
  </conditionalFormatting>
  <conditionalFormatting sqref="BK174:BP174">
    <cfRule type="cellIs" dxfId="177" priority="158" operator="equal">
      <formula>1</formula>
    </cfRule>
  </conditionalFormatting>
  <conditionalFormatting sqref="BK175:BP175">
    <cfRule type="cellIs" dxfId="176" priority="155" operator="equal">
      <formula>0</formula>
    </cfRule>
  </conditionalFormatting>
  <conditionalFormatting sqref="BK175:BP175">
    <cfRule type="cellIs" dxfId="175" priority="156" operator="equal">
      <formula>1</formula>
    </cfRule>
  </conditionalFormatting>
  <conditionalFormatting sqref="BK183:BP183">
    <cfRule type="cellIs" dxfId="174" priority="153" operator="equal">
      <formula>0</formula>
    </cfRule>
  </conditionalFormatting>
  <conditionalFormatting sqref="BK183:BP183">
    <cfRule type="cellIs" dxfId="173" priority="154" operator="equal">
      <formula>1</formula>
    </cfRule>
  </conditionalFormatting>
  <conditionalFormatting sqref="BK190:BP190">
    <cfRule type="cellIs" dxfId="172" priority="151" operator="equal">
      <formula>0</formula>
    </cfRule>
  </conditionalFormatting>
  <conditionalFormatting sqref="BK190:BP190">
    <cfRule type="cellIs" dxfId="171" priority="152" operator="equal">
      <formula>1</formula>
    </cfRule>
  </conditionalFormatting>
  <conditionalFormatting sqref="BK192:BP192">
    <cfRule type="cellIs" dxfId="170" priority="149" operator="equal">
      <formula>0</formula>
    </cfRule>
  </conditionalFormatting>
  <conditionalFormatting sqref="BK192:BP192">
    <cfRule type="cellIs" dxfId="169" priority="150" operator="equal">
      <formula>1</formula>
    </cfRule>
  </conditionalFormatting>
  <conditionalFormatting sqref="BK203:BP203">
    <cfRule type="cellIs" dxfId="168" priority="147" operator="equal">
      <formula>0</formula>
    </cfRule>
  </conditionalFormatting>
  <conditionalFormatting sqref="BK203:BP203">
    <cfRule type="cellIs" dxfId="167" priority="148" operator="equal">
      <formula>1</formula>
    </cfRule>
  </conditionalFormatting>
  <conditionalFormatting sqref="BK211:BP211">
    <cfRule type="cellIs" dxfId="166" priority="145" operator="equal">
      <formula>0</formula>
    </cfRule>
  </conditionalFormatting>
  <conditionalFormatting sqref="BK211:BP211">
    <cfRule type="cellIs" dxfId="165" priority="146" operator="equal">
      <formula>1</formula>
    </cfRule>
  </conditionalFormatting>
  <conditionalFormatting sqref="BK213:BP213">
    <cfRule type="cellIs" dxfId="164" priority="143" operator="equal">
      <formula>0</formula>
    </cfRule>
  </conditionalFormatting>
  <conditionalFormatting sqref="BK213:BP213">
    <cfRule type="cellIs" dxfId="163" priority="144" operator="equal">
      <formula>1</formula>
    </cfRule>
  </conditionalFormatting>
  <conditionalFormatting sqref="BK224:BP224">
    <cfRule type="cellIs" dxfId="162" priority="141" operator="equal">
      <formula>0</formula>
    </cfRule>
  </conditionalFormatting>
  <conditionalFormatting sqref="BK224:BP224">
    <cfRule type="cellIs" dxfId="161" priority="142" operator="equal">
      <formula>1</formula>
    </cfRule>
  </conditionalFormatting>
  <conditionalFormatting sqref="BK232:BP232">
    <cfRule type="cellIs" dxfId="160" priority="139" operator="equal">
      <formula>0</formula>
    </cfRule>
  </conditionalFormatting>
  <conditionalFormatting sqref="BK232:BP232">
    <cfRule type="cellIs" dxfId="159" priority="140" operator="equal">
      <formula>1</formula>
    </cfRule>
  </conditionalFormatting>
  <conditionalFormatting sqref="BK236:BP236">
    <cfRule type="cellIs" dxfId="158" priority="137" operator="equal">
      <formula>0</formula>
    </cfRule>
  </conditionalFormatting>
  <conditionalFormatting sqref="BK236:BP236">
    <cfRule type="cellIs" dxfId="157" priority="138" operator="equal">
      <formula>1</formula>
    </cfRule>
  </conditionalFormatting>
  <conditionalFormatting sqref="BK237:BP237">
    <cfRule type="cellIs" dxfId="156" priority="135" operator="equal">
      <formula>0</formula>
    </cfRule>
  </conditionalFormatting>
  <conditionalFormatting sqref="BK237:BP237">
    <cfRule type="cellIs" dxfId="155" priority="136" operator="equal">
      <formula>1</formula>
    </cfRule>
  </conditionalFormatting>
  <conditionalFormatting sqref="BK253:BP253">
    <cfRule type="cellIs" dxfId="154" priority="133" operator="equal">
      <formula>0</formula>
    </cfRule>
  </conditionalFormatting>
  <conditionalFormatting sqref="BK253:BP253">
    <cfRule type="cellIs" dxfId="153" priority="134" operator="equal">
      <formula>1</formula>
    </cfRule>
  </conditionalFormatting>
  <conditionalFormatting sqref="BK264:BP264">
    <cfRule type="cellIs" dxfId="152" priority="131" operator="equal">
      <formula>0</formula>
    </cfRule>
  </conditionalFormatting>
  <conditionalFormatting sqref="BK264:BP264">
    <cfRule type="cellIs" dxfId="151" priority="132" operator="equal">
      <formula>1</formula>
    </cfRule>
  </conditionalFormatting>
  <conditionalFormatting sqref="BK290:BP290">
    <cfRule type="cellIs" dxfId="150" priority="129" operator="equal">
      <formula>0</formula>
    </cfRule>
  </conditionalFormatting>
  <conditionalFormatting sqref="BK290:BP290">
    <cfRule type="cellIs" dxfId="149" priority="130" operator="equal">
      <formula>1</formula>
    </cfRule>
  </conditionalFormatting>
  <conditionalFormatting sqref="BK306:BP306">
    <cfRule type="cellIs" dxfId="148" priority="127" operator="equal">
      <formula>0</formula>
    </cfRule>
  </conditionalFormatting>
  <conditionalFormatting sqref="BK306:BP306">
    <cfRule type="cellIs" dxfId="147" priority="128" operator="equal">
      <formula>1</formula>
    </cfRule>
  </conditionalFormatting>
  <conditionalFormatting sqref="BK326:BP326">
    <cfRule type="cellIs" dxfId="146" priority="125" operator="equal">
      <formula>0</formula>
    </cfRule>
  </conditionalFormatting>
  <conditionalFormatting sqref="BK326:BP326">
    <cfRule type="cellIs" dxfId="145" priority="126" operator="equal">
      <formula>1</formula>
    </cfRule>
  </conditionalFormatting>
  <conditionalFormatting sqref="BK337:BP337">
    <cfRule type="cellIs" dxfId="144" priority="123" operator="equal">
      <formula>0</formula>
    </cfRule>
  </conditionalFormatting>
  <conditionalFormatting sqref="BK337:BP337">
    <cfRule type="cellIs" dxfId="143" priority="124" operator="equal">
      <formula>1</formula>
    </cfRule>
  </conditionalFormatting>
  <conditionalFormatting sqref="BK340:BP340">
    <cfRule type="cellIs" dxfId="142" priority="121" operator="equal">
      <formula>0</formula>
    </cfRule>
  </conditionalFormatting>
  <conditionalFormatting sqref="BK340:BP340">
    <cfRule type="cellIs" dxfId="141" priority="122" operator="equal">
      <formula>1</formula>
    </cfRule>
  </conditionalFormatting>
  <conditionalFormatting sqref="BK341:BP341">
    <cfRule type="cellIs" dxfId="140" priority="119" operator="equal">
      <formula>0</formula>
    </cfRule>
  </conditionalFormatting>
  <conditionalFormatting sqref="BK341:BP341">
    <cfRule type="cellIs" dxfId="139" priority="120" operator="equal">
      <formula>1</formula>
    </cfRule>
  </conditionalFormatting>
  <conditionalFormatting sqref="BK449:BP449">
    <cfRule type="cellIs" dxfId="138" priority="117" operator="equal">
      <formula>0</formula>
    </cfRule>
  </conditionalFormatting>
  <conditionalFormatting sqref="BK449:BP449">
    <cfRule type="cellIs" dxfId="137" priority="118" operator="equal">
      <formula>1</formula>
    </cfRule>
  </conditionalFormatting>
  <conditionalFormatting sqref="BK518:BP518">
    <cfRule type="cellIs" dxfId="136" priority="115" operator="equal">
      <formula>0</formula>
    </cfRule>
  </conditionalFormatting>
  <conditionalFormatting sqref="BK518:BP518">
    <cfRule type="cellIs" dxfId="135" priority="116" operator="equal">
      <formula>1</formula>
    </cfRule>
  </conditionalFormatting>
  <conditionalFormatting sqref="BK39:BP39">
    <cfRule type="cellIs" dxfId="134" priority="113" operator="equal">
      <formula>0</formula>
    </cfRule>
  </conditionalFormatting>
  <conditionalFormatting sqref="BK39:BP39">
    <cfRule type="cellIs" dxfId="133" priority="114" operator="equal">
      <formula>1</formula>
    </cfRule>
  </conditionalFormatting>
  <conditionalFormatting sqref="BK49:BP49">
    <cfRule type="cellIs" dxfId="132" priority="111" operator="equal">
      <formula>0</formula>
    </cfRule>
  </conditionalFormatting>
  <conditionalFormatting sqref="BK49:BP49">
    <cfRule type="cellIs" dxfId="131" priority="112" operator="equal">
      <formula>1</formula>
    </cfRule>
  </conditionalFormatting>
  <conditionalFormatting sqref="BK52:BP52">
    <cfRule type="cellIs" dxfId="130" priority="109" operator="equal">
      <formula>0</formula>
    </cfRule>
  </conditionalFormatting>
  <conditionalFormatting sqref="BK52:BP52">
    <cfRule type="cellIs" dxfId="129" priority="110" operator="equal">
      <formula>1</formula>
    </cfRule>
  </conditionalFormatting>
  <conditionalFormatting sqref="BK53:BP53">
    <cfRule type="cellIs" dxfId="128" priority="107" operator="equal">
      <formula>0</formula>
    </cfRule>
  </conditionalFormatting>
  <conditionalFormatting sqref="BK53:BP53">
    <cfRule type="cellIs" dxfId="127" priority="108" operator="equal">
      <formula>1</formula>
    </cfRule>
  </conditionalFormatting>
  <conditionalFormatting sqref="BK72:BP72">
    <cfRule type="cellIs" dxfId="126" priority="105" operator="equal">
      <formula>0</formula>
    </cfRule>
  </conditionalFormatting>
  <conditionalFormatting sqref="BK72:BP72">
    <cfRule type="cellIs" dxfId="125" priority="106" operator="equal">
      <formula>1</formula>
    </cfRule>
  </conditionalFormatting>
  <conditionalFormatting sqref="BK77:BP77">
    <cfRule type="cellIs" dxfId="124" priority="103" operator="equal">
      <formula>0</formula>
    </cfRule>
  </conditionalFormatting>
  <conditionalFormatting sqref="BK77:BP77">
    <cfRule type="cellIs" dxfId="123" priority="104" operator="equal">
      <formula>1</formula>
    </cfRule>
  </conditionalFormatting>
  <conditionalFormatting sqref="BK80:BP80">
    <cfRule type="cellIs" dxfId="122" priority="101" operator="equal">
      <formula>0</formula>
    </cfRule>
  </conditionalFormatting>
  <conditionalFormatting sqref="BK80:BP80">
    <cfRule type="cellIs" dxfId="121" priority="102" operator="equal">
      <formula>1</formula>
    </cfRule>
  </conditionalFormatting>
  <conditionalFormatting sqref="BK83:BP83">
    <cfRule type="cellIs" dxfId="120" priority="99" operator="equal">
      <formula>0</formula>
    </cfRule>
  </conditionalFormatting>
  <conditionalFormatting sqref="BK83:BP83">
    <cfRule type="cellIs" dxfId="119" priority="100" operator="equal">
      <formula>1</formula>
    </cfRule>
  </conditionalFormatting>
  <conditionalFormatting sqref="BK84:BP84">
    <cfRule type="cellIs" dxfId="118" priority="97" operator="equal">
      <formula>0</formula>
    </cfRule>
  </conditionalFormatting>
  <conditionalFormatting sqref="BK84:BP84">
    <cfRule type="cellIs" dxfId="117" priority="98" operator="equal">
      <formula>1</formula>
    </cfRule>
  </conditionalFormatting>
  <conditionalFormatting sqref="BK91:BP91">
    <cfRule type="cellIs" dxfId="116" priority="95" operator="equal">
      <formula>0</formula>
    </cfRule>
  </conditionalFormatting>
  <conditionalFormatting sqref="BK91:BP91">
    <cfRule type="cellIs" dxfId="115" priority="96" operator="equal">
      <formula>1</formula>
    </cfRule>
  </conditionalFormatting>
  <conditionalFormatting sqref="BK94:BP94">
    <cfRule type="cellIs" dxfId="114" priority="93" operator="equal">
      <formula>0</formula>
    </cfRule>
  </conditionalFormatting>
  <conditionalFormatting sqref="BK94:BP94">
    <cfRule type="cellIs" dxfId="113" priority="94" operator="equal">
      <formula>1</formula>
    </cfRule>
  </conditionalFormatting>
  <conditionalFormatting sqref="BK98:BP98">
    <cfRule type="cellIs" dxfId="112" priority="91" operator="equal">
      <formula>0</formula>
    </cfRule>
  </conditionalFormatting>
  <conditionalFormatting sqref="BK98:BP98">
    <cfRule type="cellIs" dxfId="111" priority="92" operator="equal">
      <formula>1</formula>
    </cfRule>
  </conditionalFormatting>
  <conditionalFormatting sqref="BK106:BP106">
    <cfRule type="cellIs" dxfId="110" priority="89" operator="equal">
      <formula>0</formula>
    </cfRule>
  </conditionalFormatting>
  <conditionalFormatting sqref="BK106:BP106">
    <cfRule type="cellIs" dxfId="109" priority="90" operator="equal">
      <formula>1</formula>
    </cfRule>
  </conditionalFormatting>
  <conditionalFormatting sqref="BK113:BP113">
    <cfRule type="cellIs" dxfId="108" priority="87" operator="equal">
      <formula>0</formula>
    </cfRule>
  </conditionalFormatting>
  <conditionalFormatting sqref="BK113:BP113">
    <cfRule type="cellIs" dxfId="107" priority="88" operator="equal">
      <formula>1</formula>
    </cfRule>
  </conditionalFormatting>
  <conditionalFormatting sqref="BK119:BP119">
    <cfRule type="cellIs" dxfId="106" priority="85" operator="equal">
      <formula>0</formula>
    </cfRule>
  </conditionalFormatting>
  <conditionalFormatting sqref="BK119:BP119">
    <cfRule type="cellIs" dxfId="105" priority="86" operator="equal">
      <formula>1</formula>
    </cfRule>
  </conditionalFormatting>
  <conditionalFormatting sqref="BK123:BP123">
    <cfRule type="cellIs" dxfId="104" priority="83" operator="equal">
      <formula>0</formula>
    </cfRule>
  </conditionalFormatting>
  <conditionalFormatting sqref="BK123:BP123">
    <cfRule type="cellIs" dxfId="103" priority="84" operator="equal">
      <formula>1</formula>
    </cfRule>
  </conditionalFormatting>
  <conditionalFormatting sqref="BK125:BP125">
    <cfRule type="cellIs" dxfId="102" priority="81" operator="equal">
      <formula>0</formula>
    </cfRule>
  </conditionalFormatting>
  <conditionalFormatting sqref="BK125:BP125">
    <cfRule type="cellIs" dxfId="101" priority="82" operator="equal">
      <formula>1</formula>
    </cfRule>
  </conditionalFormatting>
  <conditionalFormatting sqref="BK137:BP137">
    <cfRule type="cellIs" dxfId="100" priority="79" operator="equal">
      <formula>0</formula>
    </cfRule>
  </conditionalFormatting>
  <conditionalFormatting sqref="BK137:BP137">
    <cfRule type="cellIs" dxfId="99" priority="80" operator="equal">
      <formula>1</formula>
    </cfRule>
  </conditionalFormatting>
  <conditionalFormatting sqref="BK138:BP138">
    <cfRule type="cellIs" dxfId="98" priority="77" operator="equal">
      <formula>0</formula>
    </cfRule>
  </conditionalFormatting>
  <conditionalFormatting sqref="BK138:BP138">
    <cfRule type="cellIs" dxfId="97" priority="78" operator="equal">
      <formula>1</formula>
    </cfRule>
  </conditionalFormatting>
  <conditionalFormatting sqref="BK140:BP140">
    <cfRule type="cellIs" dxfId="96" priority="75" operator="equal">
      <formula>0</formula>
    </cfRule>
  </conditionalFormatting>
  <conditionalFormatting sqref="BK140:BP140">
    <cfRule type="cellIs" dxfId="95" priority="76" operator="equal">
      <formula>1</formula>
    </cfRule>
  </conditionalFormatting>
  <conditionalFormatting sqref="BK143:BP143">
    <cfRule type="cellIs" dxfId="94" priority="73" operator="equal">
      <formula>0</formula>
    </cfRule>
  </conditionalFormatting>
  <conditionalFormatting sqref="BK143:BP143">
    <cfRule type="cellIs" dxfId="93" priority="74" operator="equal">
      <formula>1</formula>
    </cfRule>
  </conditionalFormatting>
  <conditionalFormatting sqref="BK147:BP148">
    <cfRule type="cellIs" dxfId="92" priority="71" operator="equal">
      <formula>0</formula>
    </cfRule>
  </conditionalFormatting>
  <conditionalFormatting sqref="BK147:BP148">
    <cfRule type="cellIs" dxfId="91" priority="72" operator="equal">
      <formula>1</formula>
    </cfRule>
  </conditionalFormatting>
  <conditionalFormatting sqref="BK157:BP157">
    <cfRule type="cellIs" dxfId="90" priority="69" operator="equal">
      <formula>0</formula>
    </cfRule>
  </conditionalFormatting>
  <conditionalFormatting sqref="BK157:BP157">
    <cfRule type="cellIs" dxfId="89" priority="70" operator="equal">
      <formula>1</formula>
    </cfRule>
  </conditionalFormatting>
  <conditionalFormatting sqref="BK159:BP159">
    <cfRule type="cellIs" dxfId="88" priority="67" operator="equal">
      <formula>0</formula>
    </cfRule>
  </conditionalFormatting>
  <conditionalFormatting sqref="BK159:BP159">
    <cfRule type="cellIs" dxfId="87" priority="68" operator="equal">
      <formula>1</formula>
    </cfRule>
  </conditionalFormatting>
  <conditionalFormatting sqref="BK164:BP164">
    <cfRule type="cellIs" dxfId="86" priority="65" operator="equal">
      <formula>0</formula>
    </cfRule>
  </conditionalFormatting>
  <conditionalFormatting sqref="BK164:BP164">
    <cfRule type="cellIs" dxfId="85" priority="66" operator="equal">
      <formula>1</formula>
    </cfRule>
  </conditionalFormatting>
  <conditionalFormatting sqref="BK171:BP171">
    <cfRule type="cellIs" dxfId="84" priority="63" operator="equal">
      <formula>0</formula>
    </cfRule>
  </conditionalFormatting>
  <conditionalFormatting sqref="BK171:BP171">
    <cfRule type="cellIs" dxfId="83" priority="64" operator="equal">
      <formula>1</formula>
    </cfRule>
  </conditionalFormatting>
  <conditionalFormatting sqref="BK177:BP177">
    <cfRule type="cellIs" dxfId="82" priority="61" operator="equal">
      <formula>0</formula>
    </cfRule>
  </conditionalFormatting>
  <conditionalFormatting sqref="BK177:BP177">
    <cfRule type="cellIs" dxfId="81" priority="62" operator="equal">
      <formula>1</formula>
    </cfRule>
  </conditionalFormatting>
  <conditionalFormatting sqref="BK178:BP178">
    <cfRule type="cellIs" dxfId="80" priority="59" operator="equal">
      <formula>0</formula>
    </cfRule>
  </conditionalFormatting>
  <conditionalFormatting sqref="BK178:BP178">
    <cfRule type="cellIs" dxfId="79" priority="60" operator="equal">
      <formula>1</formula>
    </cfRule>
  </conditionalFormatting>
  <conditionalFormatting sqref="BK181:BP181">
    <cfRule type="cellIs" dxfId="78" priority="57" operator="equal">
      <formula>0</formula>
    </cfRule>
  </conditionalFormatting>
  <conditionalFormatting sqref="BK181:BP181">
    <cfRule type="cellIs" dxfId="77" priority="58" operator="equal">
      <formula>1</formula>
    </cfRule>
  </conditionalFormatting>
  <conditionalFormatting sqref="BK187:BP187">
    <cfRule type="cellIs" dxfId="76" priority="55" operator="equal">
      <formula>0</formula>
    </cfRule>
  </conditionalFormatting>
  <conditionalFormatting sqref="BK187:BP187">
    <cfRule type="cellIs" dxfId="75" priority="56" operator="equal">
      <formula>1</formula>
    </cfRule>
  </conditionalFormatting>
  <conditionalFormatting sqref="BK189:BP189">
    <cfRule type="cellIs" dxfId="74" priority="53" operator="equal">
      <formula>0</formula>
    </cfRule>
  </conditionalFormatting>
  <conditionalFormatting sqref="BK189:BP189">
    <cfRule type="cellIs" dxfId="73" priority="54" operator="equal">
      <formula>1</formula>
    </cfRule>
  </conditionalFormatting>
  <conditionalFormatting sqref="BK194:BP194">
    <cfRule type="cellIs" dxfId="72" priority="51" operator="equal">
      <formula>0</formula>
    </cfRule>
  </conditionalFormatting>
  <conditionalFormatting sqref="BK194:BP194">
    <cfRule type="cellIs" dxfId="71" priority="52" operator="equal">
      <formula>1</formula>
    </cfRule>
  </conditionalFormatting>
  <conditionalFormatting sqref="BK200:BP200">
    <cfRule type="cellIs" dxfId="70" priority="49" operator="equal">
      <formula>0</formula>
    </cfRule>
  </conditionalFormatting>
  <conditionalFormatting sqref="BK200:BP200">
    <cfRule type="cellIs" dxfId="69" priority="50" operator="equal">
      <formula>1</formula>
    </cfRule>
  </conditionalFormatting>
  <conditionalFormatting sqref="BK205:BP205">
    <cfRule type="cellIs" dxfId="68" priority="47" operator="equal">
      <formula>0</formula>
    </cfRule>
  </conditionalFormatting>
  <conditionalFormatting sqref="BK205:BP205">
    <cfRule type="cellIs" dxfId="67" priority="48" operator="equal">
      <formula>1</formula>
    </cfRule>
  </conditionalFormatting>
  <conditionalFormatting sqref="BK209:BP209">
    <cfRule type="cellIs" dxfId="66" priority="45" operator="equal">
      <formula>0</formula>
    </cfRule>
  </conditionalFormatting>
  <conditionalFormatting sqref="BK209:BP209">
    <cfRule type="cellIs" dxfId="65" priority="46" operator="equal">
      <formula>1</formula>
    </cfRule>
  </conditionalFormatting>
  <conditionalFormatting sqref="BK216:BP216">
    <cfRule type="cellIs" dxfId="64" priority="43" operator="equal">
      <formula>0</formula>
    </cfRule>
  </conditionalFormatting>
  <conditionalFormatting sqref="BK216:BP216">
    <cfRule type="cellIs" dxfId="63" priority="44" operator="equal">
      <formula>1</formula>
    </cfRule>
  </conditionalFormatting>
  <conditionalFormatting sqref="BK219:BP219">
    <cfRule type="cellIs" dxfId="62" priority="41" operator="equal">
      <formula>0</formula>
    </cfRule>
  </conditionalFormatting>
  <conditionalFormatting sqref="BK219:BP219">
    <cfRule type="cellIs" dxfId="61" priority="42" operator="equal">
      <formula>1</formula>
    </cfRule>
  </conditionalFormatting>
  <conditionalFormatting sqref="BK222:BP222">
    <cfRule type="cellIs" dxfId="60" priority="39" operator="equal">
      <formula>0</formula>
    </cfRule>
  </conditionalFormatting>
  <conditionalFormatting sqref="BK222:BP222">
    <cfRule type="cellIs" dxfId="59" priority="40" operator="equal">
      <formula>1</formula>
    </cfRule>
  </conditionalFormatting>
  <conditionalFormatting sqref="BK223:BP223">
    <cfRule type="cellIs" dxfId="58" priority="37" operator="equal">
      <formula>0</formula>
    </cfRule>
  </conditionalFormatting>
  <conditionalFormatting sqref="BK223:BP223">
    <cfRule type="cellIs" dxfId="57" priority="38" operator="equal">
      <formula>1</formula>
    </cfRule>
  </conditionalFormatting>
  <conditionalFormatting sqref="BK248:BP248">
    <cfRule type="cellIs" dxfId="56" priority="35" operator="equal">
      <formula>0</formula>
    </cfRule>
  </conditionalFormatting>
  <conditionalFormatting sqref="BK248:BP248">
    <cfRule type="cellIs" dxfId="55" priority="36" operator="equal">
      <formula>1</formula>
    </cfRule>
  </conditionalFormatting>
  <conditionalFormatting sqref="BK252:BP252">
    <cfRule type="cellIs" dxfId="54" priority="33" operator="equal">
      <formula>0</formula>
    </cfRule>
  </conditionalFormatting>
  <conditionalFormatting sqref="BK252:BP252">
    <cfRule type="cellIs" dxfId="53" priority="34" operator="equal">
      <formula>1</formula>
    </cfRule>
  </conditionalFormatting>
  <conditionalFormatting sqref="BK268:BP272">
    <cfRule type="cellIs" dxfId="52" priority="31" operator="equal">
      <formula>0</formula>
    </cfRule>
  </conditionalFormatting>
  <conditionalFormatting sqref="BK268:BP272">
    <cfRule type="cellIs" dxfId="51" priority="32" operator="equal">
      <formula>1</formula>
    </cfRule>
  </conditionalFormatting>
  <conditionalFormatting sqref="BK286:BP288">
    <cfRule type="cellIs" dxfId="50" priority="29" operator="equal">
      <formula>0</formula>
    </cfRule>
  </conditionalFormatting>
  <conditionalFormatting sqref="BK286:BP288">
    <cfRule type="cellIs" dxfId="49" priority="30" operator="equal">
      <formula>1</formula>
    </cfRule>
  </conditionalFormatting>
  <conditionalFormatting sqref="BK291:BP292">
    <cfRule type="cellIs" dxfId="48" priority="27" operator="equal">
      <formula>0</formula>
    </cfRule>
  </conditionalFormatting>
  <conditionalFormatting sqref="BK291:BP292">
    <cfRule type="cellIs" dxfId="47" priority="28" operator="equal">
      <formula>1</formula>
    </cfRule>
  </conditionalFormatting>
  <conditionalFormatting sqref="BK296:BP296">
    <cfRule type="cellIs" dxfId="46" priority="25" operator="equal">
      <formula>0</formula>
    </cfRule>
  </conditionalFormatting>
  <conditionalFormatting sqref="BK296:BP296">
    <cfRule type="cellIs" dxfId="45" priority="26" operator="equal">
      <formula>1</formula>
    </cfRule>
  </conditionalFormatting>
  <conditionalFormatting sqref="BK297:BP297">
    <cfRule type="cellIs" dxfId="44" priority="23" operator="equal">
      <formula>0</formula>
    </cfRule>
  </conditionalFormatting>
  <conditionalFormatting sqref="BK297:BP297">
    <cfRule type="cellIs" dxfId="43" priority="24" operator="equal">
      <formula>1</formula>
    </cfRule>
  </conditionalFormatting>
  <conditionalFormatting sqref="BK307:BP311">
    <cfRule type="cellIs" dxfId="42" priority="21" operator="equal">
      <formula>0</formula>
    </cfRule>
  </conditionalFormatting>
  <conditionalFormatting sqref="BK307:BP311">
    <cfRule type="cellIs" dxfId="41" priority="22" operator="equal">
      <formula>1</formula>
    </cfRule>
  </conditionalFormatting>
  <conditionalFormatting sqref="BK348:BP348">
    <cfRule type="cellIs" dxfId="40" priority="19" operator="equal">
      <formula>0</formula>
    </cfRule>
  </conditionalFormatting>
  <conditionalFormatting sqref="BK348:BP348">
    <cfRule type="cellIs" dxfId="39" priority="20" operator="equal">
      <formula>1</formula>
    </cfRule>
  </conditionalFormatting>
  <conditionalFormatting sqref="BK400:BP400">
    <cfRule type="cellIs" dxfId="38" priority="17" operator="equal">
      <formula>0</formula>
    </cfRule>
  </conditionalFormatting>
  <conditionalFormatting sqref="BK400:BP400">
    <cfRule type="cellIs" dxfId="37" priority="18" operator="equal">
      <formula>1</formula>
    </cfRule>
  </conditionalFormatting>
  <conditionalFormatting sqref="BK418:BP418">
    <cfRule type="cellIs" dxfId="36" priority="15" operator="equal">
      <formula>0</formula>
    </cfRule>
  </conditionalFormatting>
  <conditionalFormatting sqref="BK418:BP418">
    <cfRule type="cellIs" dxfId="35" priority="16" operator="equal">
      <formula>1</formula>
    </cfRule>
  </conditionalFormatting>
  <conditionalFormatting sqref="BK436:BP436">
    <cfRule type="cellIs" dxfId="34" priority="13" operator="equal">
      <formula>0</formula>
    </cfRule>
  </conditionalFormatting>
  <conditionalFormatting sqref="BK436:BP436">
    <cfRule type="cellIs" dxfId="33" priority="14" operator="equal">
      <formula>1</formula>
    </cfRule>
  </conditionalFormatting>
  <conditionalFormatting sqref="BK448:BP448">
    <cfRule type="cellIs" dxfId="32" priority="11" operator="equal">
      <formula>0</formula>
    </cfRule>
  </conditionalFormatting>
  <conditionalFormatting sqref="BK448:BP448">
    <cfRule type="cellIs" dxfId="31" priority="12" operator="equal">
      <formula>1</formula>
    </cfRule>
  </conditionalFormatting>
  <conditionalFormatting sqref="BK451:BP451">
    <cfRule type="cellIs" dxfId="30" priority="9" operator="equal">
      <formula>0</formula>
    </cfRule>
  </conditionalFormatting>
  <conditionalFormatting sqref="BK451:BP451">
    <cfRule type="cellIs" dxfId="29" priority="10" operator="equal">
      <formula>1</formula>
    </cfRule>
  </conditionalFormatting>
  <conditionalFormatting sqref="BK452:BP452">
    <cfRule type="cellIs" dxfId="28" priority="7" operator="equal">
      <formula>0</formula>
    </cfRule>
  </conditionalFormatting>
  <conditionalFormatting sqref="BK452:BP452">
    <cfRule type="cellIs" dxfId="27" priority="8" operator="equal">
      <formula>1</formula>
    </cfRule>
  </conditionalFormatting>
  <conditionalFormatting sqref="BK563:BP563">
    <cfRule type="cellIs" dxfId="26" priority="5" operator="equal">
      <formula>0</formula>
    </cfRule>
  </conditionalFormatting>
  <conditionalFormatting sqref="BK563:BP563">
    <cfRule type="cellIs" dxfId="25" priority="6" operator="equal">
      <formula>1</formula>
    </cfRule>
  </conditionalFormatting>
  <conditionalFormatting sqref="BK639:BP639">
    <cfRule type="cellIs" dxfId="24" priority="3" operator="equal">
      <formula>0</formula>
    </cfRule>
  </conditionalFormatting>
  <conditionalFormatting sqref="BK639:BP639">
    <cfRule type="cellIs" dxfId="23" priority="4" operator="equal">
      <formula>1</formula>
    </cfRule>
  </conditionalFormatting>
  <conditionalFormatting sqref="BL653">
    <cfRule type="cellIs" dxfId="22" priority="1" operator="equal">
      <formula>0</formula>
    </cfRule>
  </conditionalFormatting>
  <conditionalFormatting sqref="BL653">
    <cfRule type="cellIs" dxfId="21" priority="2" operator="equal">
      <formula>1</formula>
    </cfRule>
  </conditionalFormatting>
  <hyperlinks>
    <hyperlink ref="B238" location="APU!D34" display="13.1.1" xr:uid="{00000000-0004-0000-0700-000000000000}"/>
    <hyperlink ref="B239" location="APU!D68" display="13.1.2" xr:uid="{00000000-0004-0000-0700-000001000000}"/>
    <hyperlink ref="B240" location="APU!D102" display="13.1.3" xr:uid="{00000000-0004-0000-0700-000002000000}"/>
    <hyperlink ref="B241" location="APU!D136" display="13.1.4" xr:uid="{00000000-0004-0000-0700-000003000000}"/>
    <hyperlink ref="B242" location="APU!D166" display="13.1.5" xr:uid="{00000000-0004-0000-0700-000004000000}"/>
    <hyperlink ref="B243" location="APU!D196" display="13.1.6" xr:uid="{00000000-0004-0000-0700-000005000000}"/>
    <hyperlink ref="B244" location="APU!D226" display="13.1.7" xr:uid="{00000000-0004-0000-0700-000006000000}"/>
    <hyperlink ref="B245" location="APU!D257" display="13.1.8" xr:uid="{00000000-0004-0000-0700-000007000000}"/>
    <hyperlink ref="B246" location="APU!D292" display="13.1.9" xr:uid="{00000000-0004-0000-0700-000008000000}"/>
    <hyperlink ref="B247" location="APU!D360" display="13.1.10" xr:uid="{00000000-0004-0000-0700-000009000000}"/>
    <hyperlink ref="B248" location="APU!D394" display="13.1.11" xr:uid="{00000000-0004-0000-0700-00000A000000}"/>
    <hyperlink ref="B249" location="APU!D428" display="13.1.12" xr:uid="{00000000-0004-0000-0700-00000B000000}"/>
    <hyperlink ref="B250" location="APU!D462" display="13.1.13" xr:uid="{00000000-0004-0000-0700-00000C000000}"/>
    <hyperlink ref="B251" location="APU!D495" display="13.1.14" xr:uid="{00000000-0004-0000-0700-00000D000000}"/>
    <hyperlink ref="B252" location="APU!D528" display="13.1.15" xr:uid="{00000000-0004-0000-0700-00000E000000}"/>
    <hyperlink ref="B265" location="APU!D1015" display="13.3.1" xr:uid="{00000000-0004-0000-0700-00000F000000}"/>
    <hyperlink ref="B291" location="APU!D1787" display="13.4.1" xr:uid="{00000000-0004-0000-0700-000010000000}"/>
    <hyperlink ref="B307" location="APU!D2190" display="13.5.1" xr:uid="{00000000-0004-0000-0700-000011000000}"/>
    <hyperlink ref="B327" location="APU!D2790" display="13.6.1" xr:uid="{00000000-0004-0000-0700-000012000000}"/>
    <hyperlink ref="B254" location="APU!D664" display="13.2.1" xr:uid="{00000000-0004-0000-0700-000013000000}"/>
    <hyperlink ref="B255" location="APU!D697" display="13.2.2" xr:uid="{00000000-0004-0000-0700-000014000000}"/>
    <hyperlink ref="B256" location="APU!D730" display="13.2.3" xr:uid="{00000000-0004-0000-0700-000015000000}"/>
    <hyperlink ref="B257" location="APU!D763" display="13.2.4" xr:uid="{00000000-0004-0000-0700-000016000000}"/>
    <hyperlink ref="B258" location="APU!D796" display="13.2.5" xr:uid="{00000000-0004-0000-0700-000017000000}"/>
    <hyperlink ref="B259" location="APU!D829" display="13.2.6" xr:uid="{00000000-0004-0000-0700-000018000000}"/>
    <hyperlink ref="B260" location="APU!D895" display="13.2.8" xr:uid="{00000000-0004-0000-0700-000019000000}"/>
    <hyperlink ref="B261" location="APU!D925" display="13.2.9" xr:uid="{00000000-0004-0000-0700-00001A000000}"/>
    <hyperlink ref="B262" location="APU!D955" display="13.2.10" xr:uid="{00000000-0004-0000-0700-00001B000000}"/>
    <hyperlink ref="B263" location="APU!D985" display="13.2.11" xr:uid="{00000000-0004-0000-0700-00001C000000}"/>
    <hyperlink ref="B272" location="APU!D1225" display="13.3.8" xr:uid="{00000000-0004-0000-0700-00001D000000}"/>
    <hyperlink ref="B271" location="APU!D1195" display="13.3.7" xr:uid="{00000000-0004-0000-0700-00001E000000}"/>
    <hyperlink ref="B270" location="APU!D1165" display="13.3.6" xr:uid="{00000000-0004-0000-0700-00001F000000}"/>
    <hyperlink ref="B269" location="APU!D1135" display="13.3.5" xr:uid="{00000000-0004-0000-0700-000020000000}"/>
    <hyperlink ref="B268" location="APU!D1105" display="13.3.4" xr:uid="{00000000-0004-0000-0700-000021000000}"/>
    <hyperlink ref="B267" location="APU!D1075" display="13.3.3" xr:uid="{00000000-0004-0000-0700-000022000000}"/>
    <hyperlink ref="B266" location="APU!D1045" display="13.3.2" xr:uid="{00000000-0004-0000-0700-000023000000}"/>
    <hyperlink ref="B273" location="APU!D1255" display="13.3.9" xr:uid="{00000000-0004-0000-0700-000024000000}"/>
    <hyperlink ref="B274" location="APU!D1285" display="13.3.10" xr:uid="{00000000-0004-0000-0700-000025000000}"/>
    <hyperlink ref="B275" location="APU!D1316" display="13.3.11" xr:uid="{00000000-0004-0000-0700-000026000000}"/>
    <hyperlink ref="B276" location="APU!D1348" display="13.3.12" xr:uid="{00000000-0004-0000-0700-000027000000}"/>
    <hyperlink ref="B277" location="APU!D1378" display="13.3.13" xr:uid="{00000000-0004-0000-0700-000028000000}"/>
    <hyperlink ref="B278" location="APU!D1409" display="13.3.14" xr:uid="{00000000-0004-0000-0700-000029000000}"/>
    <hyperlink ref="B279" location="APU!D1440" display="13.3.15" xr:uid="{00000000-0004-0000-0700-00002A000000}"/>
    <hyperlink ref="B280" location="APU!D1471" display="13.3.16" xr:uid="{00000000-0004-0000-0700-00002B000000}"/>
    <hyperlink ref="B281" location="APU!D1502" display="13.3.17" xr:uid="{00000000-0004-0000-0700-00002C000000}"/>
    <hyperlink ref="B282" location="APU!D1532" display="13.3.18" xr:uid="{00000000-0004-0000-0700-00002D000000}"/>
    <hyperlink ref="B283" location="APU!D1564" display="13.3.19" xr:uid="{00000000-0004-0000-0700-00002E000000}"/>
    <hyperlink ref="B284" location="APU!D1597" display="13.3.20" xr:uid="{00000000-0004-0000-0700-00002F000000}"/>
    <hyperlink ref="B285" location="APU!D1630" display="13.3.21" xr:uid="{00000000-0004-0000-0700-000030000000}"/>
    <hyperlink ref="B286" location="APU!D1663" display="13.3.22" xr:uid="{00000000-0004-0000-0700-000031000000}"/>
    <hyperlink ref="B287" location="APU!D1693" display="13.3.23" xr:uid="{00000000-0004-0000-0700-000032000000}"/>
    <hyperlink ref="B288" location="APU!D1726" display="13.3.24" xr:uid="{00000000-0004-0000-0700-000033000000}"/>
    <hyperlink ref="B316" location="APU!D2460" display="13.5.10" xr:uid="{00000000-0004-0000-0700-000034000000}"/>
    <hyperlink ref="B317" location="APU!D2490" display="13.5.11" xr:uid="{00000000-0004-0000-0700-000035000000}"/>
    <hyperlink ref="B289" location="APU!D1756" display="13.3.25" xr:uid="{00000000-0004-0000-0700-000036000000}"/>
    <hyperlink ref="B292" location="APU!D1821" display="13.4.2" xr:uid="{00000000-0004-0000-0700-000037000000}"/>
    <hyperlink ref="B293" location="APU!D1855" display="13.4.3" xr:uid="{00000000-0004-0000-0700-000038000000}"/>
    <hyperlink ref="B294" location="APU!D1889" display="13.4.4" xr:uid="{00000000-0004-0000-0700-000039000000}"/>
    <hyperlink ref="B295" location="APU!D1923" display="13.4.5" xr:uid="{00000000-0004-0000-0700-00003A000000}"/>
    <hyperlink ref="B296" location="APU!D1957" display="13.4.6" xr:uid="{00000000-0004-0000-0700-00003B000000}"/>
    <hyperlink ref="B297" location="APU!D1991" display="13.4.7" xr:uid="{00000000-0004-0000-0700-00003C000000}"/>
    <hyperlink ref="B298" location="APU!D2025" display="13.4.8" xr:uid="{00000000-0004-0000-0700-00003D000000}"/>
    <hyperlink ref="B299" location="APU!D2059" display="13.4.9" xr:uid="{00000000-0004-0000-0700-00003E000000}"/>
    <hyperlink ref="B300" location="APU!D2091" display="13.4.10" xr:uid="{00000000-0004-0000-0700-00003F000000}"/>
    <hyperlink ref="B301" location="APU!D2125" display="13.4.11" xr:uid="{00000000-0004-0000-0700-000040000000}"/>
    <hyperlink ref="B302" location="APU!D2156" display="13.4.12" xr:uid="{00000000-0004-0000-0700-000041000000}"/>
    <hyperlink ref="B308" location="APU!D2220" display="13.5.2" xr:uid="{00000000-0004-0000-0700-000042000000}"/>
    <hyperlink ref="B309" location="APU!D2250" display="13.5.3" xr:uid="{00000000-0004-0000-0700-000043000000}"/>
    <hyperlink ref="B310" location="APU!D2280" display="13.5.4" xr:uid="{00000000-0004-0000-0700-000044000000}"/>
    <hyperlink ref="B311" location="APU!D2310" display="13.5.5" xr:uid="{00000000-0004-0000-0700-000045000000}"/>
    <hyperlink ref="B312" location="APU!D2340" display="13.5.6" xr:uid="{00000000-0004-0000-0700-000046000000}"/>
    <hyperlink ref="B313" location="APU!D2370" display="13.5.7" xr:uid="{00000000-0004-0000-0700-000047000000}"/>
    <hyperlink ref="B314" location="APU!D2400" display="13.5.8" xr:uid="{00000000-0004-0000-0700-000048000000}"/>
    <hyperlink ref="B315" location="APU!D2430" display="13.5.9" xr:uid="{00000000-0004-0000-0700-000049000000}"/>
    <hyperlink ref="B328" location="APU!D2820" display="13.6.2" xr:uid="{00000000-0004-0000-0700-00004A000000}"/>
    <hyperlink ref="B329" location="APU!D2850" display="13.6.3" xr:uid="{00000000-0004-0000-0700-00004B000000}"/>
    <hyperlink ref="B331" location="APU!D2910" display="13.6.5" xr:uid="{00000000-0004-0000-0700-00004C000000}"/>
    <hyperlink ref="B330" location="APU!D2880" display="13.6.4" xr:uid="{00000000-0004-0000-0700-00004D000000}"/>
    <hyperlink ref="B332" location="APU!D2940" display="13.6.6" xr:uid="{00000000-0004-0000-0700-00004E000000}"/>
    <hyperlink ref="B333" location="APU!D2970" display="13.6.7" xr:uid="{00000000-0004-0000-0700-00004F000000}"/>
    <hyperlink ref="B334" location="APU!D3000" display="13.6.8" xr:uid="{00000000-0004-0000-0700-000050000000}"/>
    <hyperlink ref="B335" location="APU!D3030" display="13.6.9" xr:uid="{00000000-0004-0000-0700-000051000000}"/>
    <hyperlink ref="B336" location="APU!D3060" display="13.6.10" xr:uid="{00000000-0004-0000-0700-000052000000}"/>
    <hyperlink ref="B318" location="APU!D2520" display="13.5.12" xr:uid="{00000000-0004-0000-0700-000053000000}"/>
    <hyperlink ref="B319" location="APU!D2550" display="13.5.13" xr:uid="{00000000-0004-0000-0700-000054000000}"/>
    <hyperlink ref="B320" location="APU!D2580" display="13.5.14" xr:uid="{00000000-0004-0000-0700-000055000000}"/>
    <hyperlink ref="B321" location="APU!D2611" display="13.5.15" xr:uid="{00000000-0004-0000-0700-000056000000}"/>
    <hyperlink ref="B322" location="APU!D2640" display="13.5.16" xr:uid="{00000000-0004-0000-0700-000057000000}"/>
    <hyperlink ref="B323" location="APU!D2580" display="13.5.14" xr:uid="{00000000-0004-0000-0700-000058000000}"/>
    <hyperlink ref="B324" location="APU!D2611" display="13.5.15" xr:uid="{00000000-0004-0000-0700-000059000000}"/>
    <hyperlink ref="B325" location="APU!D2760" display="13.5.19" xr:uid="{00000000-0004-0000-0700-00005A000000}"/>
    <hyperlink ref="B303" location="APU!D2125" display="13.4.11" xr:uid="{00000000-0004-0000-0700-00005B000000}"/>
    <hyperlink ref="B304" location="APU!D2156" display="13.4.12" xr:uid="{00000000-0004-0000-0700-00005C000000}"/>
    <hyperlink ref="B305" location="APU!D2125" display="13.4.11" xr:uid="{00000000-0004-0000-0700-00005D000000}"/>
    <hyperlink ref="M238" location="APU!D34" display="13.1.1" xr:uid="{00000000-0004-0000-0700-00005E000000}"/>
    <hyperlink ref="M239" location="APU!D68" display="13.1.2" xr:uid="{00000000-0004-0000-0700-00005F000000}"/>
    <hyperlink ref="M240" location="APU!D102" display="13.1.3" xr:uid="{00000000-0004-0000-0700-000060000000}"/>
    <hyperlink ref="M241" location="APU!D136" display="13.1.4" xr:uid="{00000000-0004-0000-0700-000061000000}"/>
    <hyperlink ref="M242" location="APU!D166" display="13.1.5" xr:uid="{00000000-0004-0000-0700-000062000000}"/>
    <hyperlink ref="M243" location="APU!D196" display="13.1.6" xr:uid="{00000000-0004-0000-0700-000063000000}"/>
    <hyperlink ref="M244" location="APU!D226" display="13.1.7" xr:uid="{00000000-0004-0000-0700-000064000000}"/>
    <hyperlink ref="M245" location="APU!D257" display="13.1.8" xr:uid="{00000000-0004-0000-0700-000065000000}"/>
    <hyperlink ref="M246" location="APU!D292" display="13.1.9" xr:uid="{00000000-0004-0000-0700-000066000000}"/>
    <hyperlink ref="M247" location="APU!D360" display="13.1.10" xr:uid="{00000000-0004-0000-0700-000067000000}"/>
    <hyperlink ref="M248" location="APU!D394" display="13.1.11" xr:uid="{00000000-0004-0000-0700-000068000000}"/>
    <hyperlink ref="M249" location="APU!D428" display="13.1.12" xr:uid="{00000000-0004-0000-0700-000069000000}"/>
    <hyperlink ref="M250" location="APU!D462" display="13.1.13" xr:uid="{00000000-0004-0000-0700-00006A000000}"/>
    <hyperlink ref="M251" location="APU!D495" display="13.1.14" xr:uid="{00000000-0004-0000-0700-00006B000000}"/>
    <hyperlink ref="M252" location="APU!D528" display="13.1.15" xr:uid="{00000000-0004-0000-0700-00006C000000}"/>
    <hyperlink ref="M265" location="APU!D1015" display="13.3.1" xr:uid="{00000000-0004-0000-0700-00006D000000}"/>
    <hyperlink ref="M291" location="APU!D1787" display="13.4.1" xr:uid="{00000000-0004-0000-0700-00006E000000}"/>
    <hyperlink ref="M307" location="APU!D2190" display="13.5.1" xr:uid="{00000000-0004-0000-0700-00006F000000}"/>
    <hyperlink ref="M327" location="APU!D2790" display="13.6.1" xr:uid="{00000000-0004-0000-0700-000070000000}"/>
    <hyperlink ref="M254" location="APU!D664" display="13.2.1" xr:uid="{00000000-0004-0000-0700-000071000000}"/>
    <hyperlink ref="M255" location="APU!D697" display="13.2.2" xr:uid="{00000000-0004-0000-0700-000072000000}"/>
    <hyperlink ref="M256" location="APU!D730" display="13.2.3" xr:uid="{00000000-0004-0000-0700-000073000000}"/>
    <hyperlink ref="M257" location="APU!D763" display="13.2.4" xr:uid="{00000000-0004-0000-0700-000074000000}"/>
    <hyperlink ref="M258" location="APU!D796" display="13.2.5" xr:uid="{00000000-0004-0000-0700-000075000000}"/>
    <hyperlink ref="M259" location="APU!D829" display="13.2.6" xr:uid="{00000000-0004-0000-0700-000076000000}"/>
    <hyperlink ref="M260" location="APU!D895" display="13.2.8" xr:uid="{00000000-0004-0000-0700-000077000000}"/>
    <hyperlink ref="M261" location="APU!D925" display="13.2.9" xr:uid="{00000000-0004-0000-0700-000078000000}"/>
    <hyperlink ref="M262" location="APU!D955" display="13.2.10" xr:uid="{00000000-0004-0000-0700-000079000000}"/>
    <hyperlink ref="M263" location="APU!D985" display="13.2.11" xr:uid="{00000000-0004-0000-0700-00007A000000}"/>
    <hyperlink ref="M272" location="APU!D1225" display="13.3.8" xr:uid="{00000000-0004-0000-0700-00007B000000}"/>
    <hyperlink ref="M271" location="APU!D1195" display="13.3.7" xr:uid="{00000000-0004-0000-0700-00007C000000}"/>
    <hyperlink ref="M270" location="APU!D1165" display="13.3.6" xr:uid="{00000000-0004-0000-0700-00007D000000}"/>
    <hyperlink ref="M269" location="APU!D1135" display="13.3.5" xr:uid="{00000000-0004-0000-0700-00007E000000}"/>
    <hyperlink ref="M268" location="APU!D1105" display="13.3.4" xr:uid="{00000000-0004-0000-0700-00007F000000}"/>
    <hyperlink ref="M267" location="APU!D1075" display="13.3.3" xr:uid="{00000000-0004-0000-0700-000080000000}"/>
    <hyperlink ref="M266" location="APU!D1045" display="13.3.2" xr:uid="{00000000-0004-0000-0700-000081000000}"/>
    <hyperlink ref="M273" location="APU!D1255" display="13.3.9" xr:uid="{00000000-0004-0000-0700-000082000000}"/>
    <hyperlink ref="M274" location="APU!D1285" display="13.3.10" xr:uid="{00000000-0004-0000-0700-000083000000}"/>
    <hyperlink ref="M275" location="APU!D1316" display="13.3.11" xr:uid="{00000000-0004-0000-0700-000084000000}"/>
    <hyperlink ref="M276" location="APU!D1348" display="13.3.12" xr:uid="{00000000-0004-0000-0700-000085000000}"/>
    <hyperlink ref="M277" location="APU!D1378" display="13.3.13" xr:uid="{00000000-0004-0000-0700-000086000000}"/>
    <hyperlink ref="M278" location="APU!D1409" display="13.3.14" xr:uid="{00000000-0004-0000-0700-000087000000}"/>
    <hyperlink ref="M279" location="APU!D1440" display="13.3.15" xr:uid="{00000000-0004-0000-0700-000088000000}"/>
    <hyperlink ref="M280" location="APU!D1471" display="13.3.16" xr:uid="{00000000-0004-0000-0700-000089000000}"/>
    <hyperlink ref="M281" location="APU!D1502" display="13.3.17" xr:uid="{00000000-0004-0000-0700-00008A000000}"/>
    <hyperlink ref="M282" location="APU!D1532" display="13.3.18" xr:uid="{00000000-0004-0000-0700-00008B000000}"/>
    <hyperlink ref="M283" location="APU!D1564" display="13.3.19" xr:uid="{00000000-0004-0000-0700-00008C000000}"/>
    <hyperlink ref="M284" location="APU!D1597" display="13.3.20" xr:uid="{00000000-0004-0000-0700-00008D000000}"/>
    <hyperlink ref="M285" location="APU!D1630" display="13.3.21" xr:uid="{00000000-0004-0000-0700-00008E000000}"/>
    <hyperlink ref="M286" location="APU!D1663" display="13.3.22" xr:uid="{00000000-0004-0000-0700-00008F000000}"/>
    <hyperlink ref="M287" location="APU!D1693" display="13.3.23" xr:uid="{00000000-0004-0000-0700-000090000000}"/>
    <hyperlink ref="M288" location="APU!D1726" display="13.3.24" xr:uid="{00000000-0004-0000-0700-000091000000}"/>
    <hyperlink ref="M316" location="APU!D2460" display="13.5.10" xr:uid="{00000000-0004-0000-0700-000092000000}"/>
    <hyperlink ref="M317" location="APU!D2490" display="13.5.11" xr:uid="{00000000-0004-0000-0700-000093000000}"/>
    <hyperlink ref="M289" location="APU!D1756" display="13.3.25" xr:uid="{00000000-0004-0000-0700-000094000000}"/>
    <hyperlink ref="M292" location="APU!D1821" display="13.4.2" xr:uid="{00000000-0004-0000-0700-000095000000}"/>
    <hyperlink ref="M293" location="APU!D1855" display="13.4.3" xr:uid="{00000000-0004-0000-0700-000096000000}"/>
    <hyperlink ref="M294" location="APU!D1889" display="13.4.4" xr:uid="{00000000-0004-0000-0700-000097000000}"/>
    <hyperlink ref="M295" location="APU!D1923" display="13.4.5" xr:uid="{00000000-0004-0000-0700-000098000000}"/>
    <hyperlink ref="M296" location="APU!D1957" display="13.4.6" xr:uid="{00000000-0004-0000-0700-000099000000}"/>
    <hyperlink ref="M297" location="APU!D1991" display="13.4.7" xr:uid="{00000000-0004-0000-0700-00009A000000}"/>
    <hyperlink ref="M298" location="APU!D2025" display="13.4.8" xr:uid="{00000000-0004-0000-0700-00009B000000}"/>
    <hyperlink ref="M299" location="APU!D2059" display="13.4.9" xr:uid="{00000000-0004-0000-0700-00009C000000}"/>
    <hyperlink ref="M300" location="APU!D2091" display="13.4.10" xr:uid="{00000000-0004-0000-0700-00009D000000}"/>
    <hyperlink ref="M301" location="APU!D2125" display="13.4.11" xr:uid="{00000000-0004-0000-0700-00009E000000}"/>
    <hyperlink ref="M302" location="APU!D2156" display="13.4.12" xr:uid="{00000000-0004-0000-0700-00009F000000}"/>
    <hyperlink ref="M308" location="APU!D2220" display="13.5.2" xr:uid="{00000000-0004-0000-0700-0000A0000000}"/>
    <hyperlink ref="M309" location="APU!D2250" display="13.5.3" xr:uid="{00000000-0004-0000-0700-0000A1000000}"/>
    <hyperlink ref="M310" location="APU!D2280" display="13.5.4" xr:uid="{00000000-0004-0000-0700-0000A2000000}"/>
    <hyperlink ref="M311" location="APU!D2310" display="13.5.5" xr:uid="{00000000-0004-0000-0700-0000A3000000}"/>
    <hyperlink ref="M312" location="APU!D2340" display="13.5.6" xr:uid="{00000000-0004-0000-0700-0000A4000000}"/>
    <hyperlink ref="M313" location="APU!D2370" display="13.5.7" xr:uid="{00000000-0004-0000-0700-0000A5000000}"/>
    <hyperlink ref="M314" location="APU!D2400" display="13.5.8" xr:uid="{00000000-0004-0000-0700-0000A6000000}"/>
    <hyperlink ref="M315" location="APU!D2430" display="13.5.9" xr:uid="{00000000-0004-0000-0700-0000A7000000}"/>
    <hyperlink ref="M328" location="APU!D2820" display="13.6.2" xr:uid="{00000000-0004-0000-0700-0000A8000000}"/>
    <hyperlink ref="M329" location="APU!D2850" display="13.6.3" xr:uid="{00000000-0004-0000-0700-0000A9000000}"/>
    <hyperlink ref="M331" location="APU!D2910" display="13.6.5" xr:uid="{00000000-0004-0000-0700-0000AA000000}"/>
    <hyperlink ref="M330" location="APU!D2880" display="13.6.4" xr:uid="{00000000-0004-0000-0700-0000AB000000}"/>
    <hyperlink ref="M332" location="APU!D2940" display="13.6.6" xr:uid="{00000000-0004-0000-0700-0000AC000000}"/>
    <hyperlink ref="M333" location="APU!D2970" display="13.6.7" xr:uid="{00000000-0004-0000-0700-0000AD000000}"/>
    <hyperlink ref="M334" location="APU!D3000" display="13.6.8" xr:uid="{00000000-0004-0000-0700-0000AE000000}"/>
    <hyperlink ref="M335" location="APU!D3030" display="13.6.9" xr:uid="{00000000-0004-0000-0700-0000AF000000}"/>
    <hyperlink ref="M336" location="APU!D3060" display="13.6.10" xr:uid="{00000000-0004-0000-0700-0000B0000000}"/>
    <hyperlink ref="M318" location="APU!D2520" display="13.5.12" xr:uid="{00000000-0004-0000-0700-0000B1000000}"/>
    <hyperlink ref="M319" location="APU!D2550" display="13.5.13" xr:uid="{00000000-0004-0000-0700-0000B2000000}"/>
    <hyperlink ref="M320" location="APU!D2580" display="13.5.14" xr:uid="{00000000-0004-0000-0700-0000B3000000}"/>
    <hyperlink ref="M321" location="APU!D2611" display="13.5.15" xr:uid="{00000000-0004-0000-0700-0000B4000000}"/>
    <hyperlink ref="M322" location="APU!D2640" display="13.5.16" xr:uid="{00000000-0004-0000-0700-0000B5000000}"/>
    <hyperlink ref="M323" location="APU!D2580" display="13.5.14" xr:uid="{00000000-0004-0000-0700-0000B6000000}"/>
    <hyperlink ref="M324" location="APU!D2611" display="13.5.15" xr:uid="{00000000-0004-0000-0700-0000B7000000}"/>
    <hyperlink ref="M325" location="APU!D2760" display="13.5.19" xr:uid="{00000000-0004-0000-0700-0000B8000000}"/>
    <hyperlink ref="M303" location="APU!D2125" display="13.4.11" xr:uid="{00000000-0004-0000-0700-0000B9000000}"/>
    <hyperlink ref="M304" location="APU!D2156" display="13.4.12" xr:uid="{00000000-0004-0000-0700-0000BA000000}"/>
    <hyperlink ref="M305" location="APU!D2125" display="13.4.11" xr:uid="{00000000-0004-0000-0700-0000BB000000}"/>
  </hyperlink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E1" workbookViewId="0">
      <selection activeCell="F39" sqref="F39"/>
    </sheetView>
  </sheetViews>
  <sheetFormatPr baseColWidth="10" defaultColWidth="14.42578125" defaultRowHeight="15" customHeight="1" x14ac:dyDescent="0.2"/>
  <cols>
    <col min="1" max="1" width="8" customWidth="1"/>
    <col min="2" max="2" width="41" customWidth="1"/>
    <col min="3" max="3" width="17.28515625" customWidth="1"/>
    <col min="4" max="4" width="31.42578125" customWidth="1"/>
    <col min="5" max="5" width="38.42578125" customWidth="1"/>
    <col min="6" max="6" width="19" customWidth="1"/>
    <col min="7" max="7" width="29.140625" customWidth="1"/>
    <col min="8" max="10" width="11.42578125" customWidth="1"/>
    <col min="11" max="11" width="42.42578125" customWidth="1"/>
    <col min="12" max="12" width="12.7109375" customWidth="1"/>
    <col min="13" max="26" width="11.42578125" customWidth="1"/>
  </cols>
  <sheetData>
    <row r="1" spans="1:26" ht="28.5" customHeight="1" x14ac:dyDescent="0.2">
      <c r="A1" s="1125" t="s">
        <v>126</v>
      </c>
      <c r="B1" s="1126"/>
      <c r="C1" s="1126"/>
      <c r="D1" s="1126"/>
      <c r="E1" s="1126"/>
      <c r="F1" s="1126"/>
      <c r="G1" s="1127"/>
      <c r="H1" s="169"/>
      <c r="I1" s="169"/>
      <c r="J1" s="169"/>
      <c r="K1" s="169"/>
      <c r="L1" s="169"/>
      <c r="M1" s="169"/>
      <c r="N1" s="169"/>
      <c r="O1" s="169"/>
      <c r="P1" s="169"/>
      <c r="Q1" s="169"/>
      <c r="R1" s="169"/>
      <c r="S1" s="169"/>
      <c r="T1" s="169"/>
      <c r="U1" s="169"/>
      <c r="V1" s="169"/>
      <c r="W1" s="169"/>
      <c r="X1" s="169"/>
      <c r="Y1" s="169"/>
      <c r="Z1" s="169"/>
    </row>
    <row r="2" spans="1:26" ht="12.75" customHeight="1" x14ac:dyDescent="0.2">
      <c r="A2" s="169"/>
      <c r="B2" s="169"/>
      <c r="C2" s="169"/>
      <c r="D2" s="169"/>
      <c r="E2" s="169"/>
      <c r="F2" s="169"/>
      <c r="G2" s="169"/>
      <c r="H2" s="169"/>
      <c r="I2" s="169"/>
      <c r="J2" s="169"/>
      <c r="K2" s="169"/>
      <c r="L2" s="169"/>
      <c r="M2" s="169"/>
      <c r="N2" s="169"/>
      <c r="O2" s="169"/>
      <c r="P2" s="169"/>
      <c r="Q2" s="169"/>
      <c r="R2" s="169"/>
      <c r="S2" s="169"/>
      <c r="T2" s="169"/>
      <c r="U2" s="169"/>
      <c r="V2" s="169"/>
      <c r="W2" s="169"/>
      <c r="X2" s="169"/>
      <c r="Y2" s="169"/>
      <c r="Z2" s="169"/>
    </row>
    <row r="3" spans="1:26" ht="90.75" customHeight="1" x14ac:dyDescent="0.2">
      <c r="A3" s="170" t="s">
        <v>7</v>
      </c>
      <c r="B3" s="171" t="s">
        <v>9</v>
      </c>
      <c r="C3" s="172" t="s">
        <v>716</v>
      </c>
      <c r="D3" s="172" t="s">
        <v>717</v>
      </c>
      <c r="E3" s="172" t="s">
        <v>718</v>
      </c>
      <c r="F3" s="172" t="s">
        <v>719</v>
      </c>
      <c r="G3" s="172" t="s">
        <v>720</v>
      </c>
      <c r="H3" s="169"/>
      <c r="I3" s="169"/>
      <c r="J3" s="1032" t="s">
        <v>67</v>
      </c>
      <c r="K3" s="795"/>
      <c r="L3" s="63" t="s">
        <v>47</v>
      </c>
      <c r="M3" s="169"/>
      <c r="N3" s="169"/>
      <c r="O3" s="169"/>
      <c r="P3" s="169"/>
      <c r="Q3" s="169"/>
      <c r="R3" s="169"/>
      <c r="S3" s="169"/>
      <c r="T3" s="169"/>
      <c r="U3" s="169"/>
      <c r="V3" s="169"/>
      <c r="W3" s="169"/>
      <c r="X3" s="169"/>
      <c r="Y3" s="169"/>
      <c r="Z3" s="169"/>
    </row>
    <row r="4" spans="1:26" ht="12" customHeight="1" x14ac:dyDescent="0.2">
      <c r="A4" s="173">
        <f>+IF('1_ENTREGA'!A8="","",'1_ENTREGA'!A8)</f>
        <v>1</v>
      </c>
      <c r="B4" s="174" t="str">
        <f t="shared" ref="B4:B33" si="0">IF(A4="","",VLOOKUP(A4,LISTA_OFERENTES,2,FALSE))</f>
        <v>CNV CONSTRUCCIONES S.A.S.</v>
      </c>
      <c r="C4" s="175" t="s">
        <v>754</v>
      </c>
      <c r="D4" s="175" t="s">
        <v>754</v>
      </c>
      <c r="E4" s="175" t="s">
        <v>754</v>
      </c>
      <c r="F4" s="175" t="s">
        <v>754</v>
      </c>
      <c r="G4" s="175" t="s">
        <v>754</v>
      </c>
      <c r="H4" s="169"/>
      <c r="I4" s="169"/>
      <c r="J4" s="20">
        <v>1</v>
      </c>
      <c r="K4" s="71" t="str">
        <f t="shared" ref="K4:K33" si="1">VLOOKUP(J4,LISTA_OFERENTES,2,FALSE)</f>
        <v>CNV CONSTRUCCIONES S.A.S.</v>
      </c>
      <c r="L4" s="71" t="str">
        <f t="shared" ref="L4:L33" si="2">IF(AND(C4="CUMPLE",D4="CUMPLE",E4="CUMPLE",F4="CUMPLE",G4="CUMPLE"),"H",IF(OR(C4=0,D4=0,E4=0,F4=0,G4=0)," ","NH"))</f>
        <v>H</v>
      </c>
      <c r="M4" s="169"/>
      <c r="N4" s="169"/>
      <c r="O4" s="169"/>
      <c r="P4" s="169"/>
      <c r="Q4" s="169"/>
      <c r="R4" s="169"/>
      <c r="S4" s="169"/>
      <c r="T4" s="169"/>
      <c r="U4" s="169"/>
      <c r="V4" s="169"/>
      <c r="W4" s="169"/>
      <c r="X4" s="169"/>
      <c r="Y4" s="169"/>
      <c r="Z4" s="169"/>
    </row>
    <row r="5" spans="1:26" ht="12.75" hidden="1" customHeight="1" x14ac:dyDescent="0.2">
      <c r="A5" s="173">
        <f>+IF('1_ENTREGA'!A9="","",'1_ENTREGA'!A9)</f>
        <v>2</v>
      </c>
      <c r="B5" s="174" t="str">
        <f t="shared" si="0"/>
        <v xml:space="preserve"> ANDINA DE CONSTRUCCIONES Y ASOCIADOS S.A.S</v>
      </c>
      <c r="C5" s="175"/>
      <c r="D5" s="175"/>
      <c r="E5" s="175"/>
      <c r="F5" s="175"/>
      <c r="G5" s="175"/>
      <c r="H5" s="169"/>
      <c r="I5" s="169"/>
      <c r="J5" s="20">
        <v>2</v>
      </c>
      <c r="K5" s="71" t="str">
        <f t="shared" si="1"/>
        <v xml:space="preserve"> ANDINA DE CONSTRUCCIONES Y ASOCIADOS S.A.S</v>
      </c>
      <c r="L5" s="71" t="str">
        <f t="shared" si="2"/>
        <v xml:space="preserve"> </v>
      </c>
      <c r="M5" s="169"/>
      <c r="N5" s="169"/>
      <c r="O5" s="169"/>
      <c r="P5" s="169"/>
      <c r="Q5" s="169"/>
      <c r="R5" s="169"/>
      <c r="S5" s="169"/>
      <c r="T5" s="169"/>
      <c r="U5" s="169"/>
      <c r="V5" s="169"/>
      <c r="W5" s="169"/>
      <c r="X5" s="169"/>
      <c r="Y5" s="169"/>
      <c r="Z5" s="169"/>
    </row>
    <row r="6" spans="1:26" ht="12.75" hidden="1" customHeight="1" x14ac:dyDescent="0.2">
      <c r="A6" s="173">
        <f>+IF('1_ENTREGA'!A10="","",'1_ENTREGA'!A10)</f>
        <v>3</v>
      </c>
      <c r="B6" s="174" t="str">
        <f t="shared" si="0"/>
        <v>CONSORCIO INFRAESTRUCTURA ANTIOQUIA 2021</v>
      </c>
      <c r="C6" s="175"/>
      <c r="D6" s="175"/>
      <c r="E6" s="175"/>
      <c r="F6" s="175"/>
      <c r="G6" s="175"/>
      <c r="H6" s="169"/>
      <c r="I6" s="169"/>
      <c r="J6" s="20">
        <v>3</v>
      </c>
      <c r="K6" s="71" t="str">
        <f t="shared" si="1"/>
        <v>CONSORCIO INFRAESTRUCTURA ANTIOQUIA 2021</v>
      </c>
      <c r="L6" s="71" t="str">
        <f t="shared" si="2"/>
        <v xml:space="preserve"> </v>
      </c>
      <c r="M6" s="169"/>
      <c r="N6" s="169"/>
      <c r="O6" s="169"/>
      <c r="P6" s="169"/>
      <c r="Q6" s="169"/>
      <c r="R6" s="169"/>
      <c r="S6" s="169"/>
      <c r="T6" s="169"/>
      <c r="U6" s="169"/>
      <c r="V6" s="169"/>
      <c r="W6" s="169"/>
      <c r="X6" s="169"/>
      <c r="Y6" s="169"/>
      <c r="Z6" s="169"/>
    </row>
    <row r="7" spans="1:26" ht="12.75" hidden="1" customHeight="1" x14ac:dyDescent="0.2">
      <c r="A7" s="173">
        <f>+IF('1_ENTREGA'!A11="","",'1_ENTREGA'!A11)</f>
        <v>4</v>
      </c>
      <c r="B7" s="174">
        <f t="shared" si="0"/>
        <v>0</v>
      </c>
      <c r="C7" s="175"/>
      <c r="D7" s="175"/>
      <c r="E7" s="175"/>
      <c r="F7" s="175"/>
      <c r="G7" s="175"/>
      <c r="H7" s="169"/>
      <c r="I7" s="169"/>
      <c r="J7" s="20">
        <v>4</v>
      </c>
      <c r="K7" s="71">
        <f t="shared" si="1"/>
        <v>0</v>
      </c>
      <c r="L7" s="71" t="str">
        <f t="shared" si="2"/>
        <v xml:space="preserve"> </v>
      </c>
      <c r="M7" s="169"/>
      <c r="N7" s="169"/>
      <c r="O7" s="169"/>
      <c r="P7" s="169"/>
      <c r="Q7" s="169"/>
      <c r="R7" s="169"/>
      <c r="S7" s="169"/>
      <c r="T7" s="169"/>
      <c r="U7" s="169"/>
      <c r="V7" s="169"/>
      <c r="W7" s="169"/>
      <c r="X7" s="169"/>
      <c r="Y7" s="169"/>
      <c r="Z7" s="169"/>
    </row>
    <row r="8" spans="1:26" ht="12.75" hidden="1" customHeight="1" x14ac:dyDescent="0.2">
      <c r="A8" s="173">
        <f>+IF('1_ENTREGA'!A12="","",'1_ENTREGA'!A12)</f>
        <v>5</v>
      </c>
      <c r="B8" s="174">
        <f t="shared" si="0"/>
        <v>0</v>
      </c>
      <c r="C8" s="175"/>
      <c r="D8" s="175"/>
      <c r="E8" s="175"/>
      <c r="F8" s="175"/>
      <c r="G8" s="175"/>
      <c r="H8" s="169"/>
      <c r="I8" s="169"/>
      <c r="J8" s="20">
        <v>5</v>
      </c>
      <c r="K8" s="71">
        <f t="shared" si="1"/>
        <v>0</v>
      </c>
      <c r="L8" s="71" t="str">
        <f t="shared" si="2"/>
        <v xml:space="preserve"> </v>
      </c>
      <c r="M8" s="169"/>
      <c r="N8" s="169"/>
      <c r="O8" s="169"/>
      <c r="P8" s="169"/>
      <c r="Q8" s="169"/>
      <c r="R8" s="169"/>
      <c r="S8" s="169"/>
      <c r="T8" s="169"/>
      <c r="U8" s="169"/>
      <c r="V8" s="169"/>
      <c r="W8" s="169"/>
      <c r="X8" s="169"/>
      <c r="Y8" s="169"/>
      <c r="Z8" s="169"/>
    </row>
    <row r="9" spans="1:26" ht="12.75" hidden="1" customHeight="1" x14ac:dyDescent="0.2">
      <c r="A9" s="173">
        <f>+IF('1_ENTREGA'!A13="","",'1_ENTREGA'!A13)</f>
        <v>6</v>
      </c>
      <c r="B9" s="174">
        <f t="shared" si="0"/>
        <v>0</v>
      </c>
      <c r="C9" s="175"/>
      <c r="D9" s="175"/>
      <c r="E9" s="175"/>
      <c r="F9" s="175"/>
      <c r="G9" s="175"/>
      <c r="H9" s="169"/>
      <c r="I9" s="169"/>
      <c r="J9" s="20">
        <v>6</v>
      </c>
      <c r="K9" s="71">
        <f t="shared" si="1"/>
        <v>0</v>
      </c>
      <c r="L9" s="71" t="str">
        <f t="shared" si="2"/>
        <v xml:space="preserve"> </v>
      </c>
      <c r="M9" s="169"/>
      <c r="N9" s="169"/>
      <c r="O9" s="169"/>
      <c r="P9" s="169"/>
      <c r="Q9" s="169"/>
      <c r="R9" s="169"/>
      <c r="S9" s="169"/>
      <c r="T9" s="169"/>
      <c r="U9" s="169"/>
      <c r="V9" s="169"/>
      <c r="W9" s="169"/>
      <c r="X9" s="169"/>
      <c r="Y9" s="169"/>
      <c r="Z9" s="169"/>
    </row>
    <row r="10" spans="1:26" ht="12.75" hidden="1" customHeight="1" x14ac:dyDescent="0.2">
      <c r="A10" s="173">
        <f>+IF('1_ENTREGA'!A14="","",'1_ENTREGA'!A14)</f>
        <v>7</v>
      </c>
      <c r="B10" s="174">
        <f t="shared" si="0"/>
        <v>0</v>
      </c>
      <c r="C10" s="175"/>
      <c r="D10" s="175"/>
      <c r="E10" s="175"/>
      <c r="F10" s="175"/>
      <c r="G10" s="175"/>
      <c r="H10" s="169"/>
      <c r="I10" s="169"/>
      <c r="J10" s="20">
        <v>7</v>
      </c>
      <c r="K10" s="71">
        <f t="shared" si="1"/>
        <v>0</v>
      </c>
      <c r="L10" s="71" t="str">
        <f t="shared" si="2"/>
        <v xml:space="preserve"> </v>
      </c>
      <c r="M10" s="169"/>
      <c r="N10" s="169"/>
      <c r="O10" s="169"/>
      <c r="P10" s="169"/>
      <c r="Q10" s="169"/>
      <c r="R10" s="169"/>
      <c r="S10" s="169"/>
      <c r="T10" s="169"/>
      <c r="U10" s="169"/>
      <c r="V10" s="169"/>
      <c r="W10" s="169"/>
      <c r="X10" s="169"/>
      <c r="Y10" s="169"/>
      <c r="Z10" s="169"/>
    </row>
    <row r="11" spans="1:26" ht="12.75" hidden="1" customHeight="1" x14ac:dyDescent="0.2">
      <c r="A11" s="173">
        <f>+IF('1_ENTREGA'!A15="","",'1_ENTREGA'!A15)</f>
        <v>8</v>
      </c>
      <c r="B11" s="174">
        <f t="shared" si="0"/>
        <v>0</v>
      </c>
      <c r="C11" s="175"/>
      <c r="D11" s="175"/>
      <c r="E11" s="175"/>
      <c r="F11" s="175"/>
      <c r="G11" s="175"/>
      <c r="H11" s="169"/>
      <c r="I11" s="169"/>
      <c r="J11" s="20">
        <v>8</v>
      </c>
      <c r="K11" s="71">
        <f t="shared" si="1"/>
        <v>0</v>
      </c>
      <c r="L11" s="71" t="str">
        <f t="shared" si="2"/>
        <v xml:space="preserve"> </v>
      </c>
      <c r="M11" s="169"/>
      <c r="N11" s="169"/>
      <c r="O11" s="169"/>
      <c r="P11" s="169"/>
      <c r="Q11" s="169"/>
      <c r="R11" s="169"/>
      <c r="S11" s="169"/>
      <c r="T11" s="169"/>
      <c r="U11" s="169"/>
      <c r="V11" s="169"/>
      <c r="W11" s="169"/>
      <c r="X11" s="169"/>
      <c r="Y11" s="169"/>
      <c r="Z11" s="169"/>
    </row>
    <row r="12" spans="1:26" ht="12.75" hidden="1" customHeight="1" x14ac:dyDescent="0.2">
      <c r="A12" s="173">
        <f>+IF('1_ENTREGA'!A16="","",'1_ENTREGA'!A16)</f>
        <v>9</v>
      </c>
      <c r="B12" s="174">
        <f t="shared" si="0"/>
        <v>0</v>
      </c>
      <c r="C12" s="175"/>
      <c r="D12" s="175"/>
      <c r="E12" s="175"/>
      <c r="F12" s="175"/>
      <c r="G12" s="175"/>
      <c r="H12" s="169"/>
      <c r="I12" s="169"/>
      <c r="J12" s="20">
        <v>9</v>
      </c>
      <c r="K12" s="71">
        <f t="shared" si="1"/>
        <v>0</v>
      </c>
      <c r="L12" s="71" t="str">
        <f t="shared" si="2"/>
        <v xml:space="preserve"> </v>
      </c>
      <c r="M12" s="169"/>
      <c r="N12" s="169"/>
      <c r="O12" s="169"/>
      <c r="P12" s="169"/>
      <c r="Q12" s="169"/>
      <c r="R12" s="169"/>
      <c r="S12" s="169"/>
      <c r="T12" s="169"/>
      <c r="U12" s="169"/>
      <c r="V12" s="169"/>
      <c r="W12" s="169"/>
      <c r="X12" s="169"/>
      <c r="Y12" s="169"/>
      <c r="Z12" s="169"/>
    </row>
    <row r="13" spans="1:26" ht="12.75" hidden="1" customHeight="1" x14ac:dyDescent="0.2">
      <c r="A13" s="173">
        <f>+IF('1_ENTREGA'!A17="","",'1_ENTREGA'!A17)</f>
        <v>10</v>
      </c>
      <c r="B13" s="174">
        <f t="shared" si="0"/>
        <v>0</v>
      </c>
      <c r="C13" s="175"/>
      <c r="D13" s="175"/>
      <c r="E13" s="175"/>
      <c r="F13" s="175"/>
      <c r="G13" s="175"/>
      <c r="H13" s="169"/>
      <c r="I13" s="169"/>
      <c r="J13" s="20">
        <v>10</v>
      </c>
      <c r="K13" s="71">
        <f t="shared" si="1"/>
        <v>0</v>
      </c>
      <c r="L13" s="71" t="str">
        <f t="shared" si="2"/>
        <v xml:space="preserve"> </v>
      </c>
      <c r="M13" s="169"/>
      <c r="N13" s="169"/>
      <c r="O13" s="169"/>
      <c r="P13" s="169"/>
      <c r="Q13" s="169"/>
      <c r="R13" s="169"/>
      <c r="S13" s="169"/>
      <c r="T13" s="169"/>
      <c r="U13" s="169"/>
      <c r="V13" s="169"/>
      <c r="W13" s="169"/>
      <c r="X13" s="169"/>
      <c r="Y13" s="169"/>
      <c r="Z13" s="169"/>
    </row>
    <row r="14" spans="1:26" ht="12.75" hidden="1" customHeight="1" x14ac:dyDescent="0.2">
      <c r="A14" s="173">
        <f>+IF('1_ENTREGA'!A18="","",'1_ENTREGA'!A18)</f>
        <v>11</v>
      </c>
      <c r="B14" s="174">
        <f t="shared" si="0"/>
        <v>0</v>
      </c>
      <c r="C14" s="175"/>
      <c r="D14" s="175"/>
      <c r="E14" s="175"/>
      <c r="F14" s="175"/>
      <c r="G14" s="175"/>
      <c r="H14" s="169"/>
      <c r="I14" s="169"/>
      <c r="J14" s="20">
        <v>11</v>
      </c>
      <c r="K14" s="71">
        <f t="shared" si="1"/>
        <v>0</v>
      </c>
      <c r="L14" s="71" t="str">
        <f t="shared" si="2"/>
        <v xml:space="preserve"> </v>
      </c>
      <c r="M14" s="169"/>
      <c r="N14" s="169"/>
      <c r="O14" s="169"/>
      <c r="P14" s="169"/>
      <c r="Q14" s="169"/>
      <c r="R14" s="169"/>
      <c r="S14" s="169"/>
      <c r="T14" s="169"/>
      <c r="U14" s="169"/>
      <c r="V14" s="169"/>
      <c r="W14" s="169"/>
      <c r="X14" s="169"/>
      <c r="Y14" s="169"/>
      <c r="Z14" s="169"/>
    </row>
    <row r="15" spans="1:26" ht="12.75" hidden="1" customHeight="1" x14ac:dyDescent="0.2">
      <c r="A15" s="173">
        <f>+IF('1_ENTREGA'!A19="","",'1_ENTREGA'!A19)</f>
        <v>12</v>
      </c>
      <c r="B15" s="174">
        <f t="shared" si="0"/>
        <v>0</v>
      </c>
      <c r="C15" s="175"/>
      <c r="D15" s="175"/>
      <c r="E15" s="175"/>
      <c r="F15" s="175"/>
      <c r="G15" s="175"/>
      <c r="H15" s="169"/>
      <c r="I15" s="169"/>
      <c r="J15" s="20">
        <v>12</v>
      </c>
      <c r="K15" s="71">
        <f t="shared" si="1"/>
        <v>0</v>
      </c>
      <c r="L15" s="71" t="str">
        <f t="shared" si="2"/>
        <v xml:space="preserve"> </v>
      </c>
      <c r="M15" s="169"/>
      <c r="N15" s="169"/>
      <c r="O15" s="169"/>
      <c r="P15" s="169"/>
      <c r="Q15" s="169"/>
      <c r="R15" s="169"/>
      <c r="S15" s="169"/>
      <c r="T15" s="169"/>
      <c r="U15" s="169"/>
      <c r="V15" s="169"/>
      <c r="W15" s="169"/>
      <c r="X15" s="169"/>
      <c r="Y15" s="169"/>
      <c r="Z15" s="169"/>
    </row>
    <row r="16" spans="1:26" ht="12.75" hidden="1" customHeight="1" x14ac:dyDescent="0.2">
      <c r="A16" s="173">
        <f>+IF('1_ENTREGA'!A20="","",'1_ENTREGA'!A20)</f>
        <v>13</v>
      </c>
      <c r="B16" s="174">
        <f t="shared" si="0"/>
        <v>0</v>
      </c>
      <c r="C16" s="175"/>
      <c r="D16" s="175"/>
      <c r="E16" s="175"/>
      <c r="F16" s="175"/>
      <c r="G16" s="175"/>
      <c r="H16" s="169"/>
      <c r="I16" s="169"/>
      <c r="J16" s="20">
        <v>13</v>
      </c>
      <c r="K16" s="71">
        <f t="shared" si="1"/>
        <v>0</v>
      </c>
      <c r="L16" s="71" t="str">
        <f t="shared" si="2"/>
        <v xml:space="preserve"> </v>
      </c>
      <c r="M16" s="169"/>
      <c r="N16" s="169"/>
      <c r="O16" s="169"/>
      <c r="P16" s="169"/>
      <c r="Q16" s="169"/>
      <c r="R16" s="169"/>
      <c r="S16" s="169"/>
      <c r="T16" s="169"/>
      <c r="U16" s="169"/>
      <c r="V16" s="169"/>
      <c r="W16" s="169"/>
      <c r="X16" s="169"/>
      <c r="Y16" s="169"/>
      <c r="Z16" s="169"/>
    </row>
    <row r="17" spans="1:26" ht="12.75" hidden="1" customHeight="1" x14ac:dyDescent="0.2">
      <c r="A17" s="173">
        <f>+IF('1_ENTREGA'!A21="","",'1_ENTREGA'!A21)</f>
        <v>14</v>
      </c>
      <c r="B17" s="174">
        <f t="shared" si="0"/>
        <v>0</v>
      </c>
      <c r="C17" s="175"/>
      <c r="D17" s="175"/>
      <c r="E17" s="175"/>
      <c r="F17" s="175"/>
      <c r="G17" s="175"/>
      <c r="H17" s="169"/>
      <c r="I17" s="169"/>
      <c r="J17" s="20">
        <v>14</v>
      </c>
      <c r="K17" s="71">
        <f t="shared" si="1"/>
        <v>0</v>
      </c>
      <c r="L17" s="71" t="str">
        <f t="shared" si="2"/>
        <v xml:space="preserve"> </v>
      </c>
      <c r="M17" s="169"/>
      <c r="N17" s="169"/>
      <c r="O17" s="169"/>
      <c r="P17" s="169"/>
      <c r="Q17" s="169"/>
      <c r="R17" s="169"/>
      <c r="S17" s="169"/>
      <c r="T17" s="169"/>
      <c r="U17" s="169"/>
      <c r="V17" s="169"/>
      <c r="W17" s="169"/>
      <c r="X17" s="169"/>
      <c r="Y17" s="169"/>
      <c r="Z17" s="169"/>
    </row>
    <row r="18" spans="1:26" ht="12.75" hidden="1" customHeight="1" x14ac:dyDescent="0.2">
      <c r="A18" s="173">
        <f>+IF('1_ENTREGA'!A22="","",'1_ENTREGA'!A22)</f>
        <v>15</v>
      </c>
      <c r="B18" s="174">
        <f t="shared" si="0"/>
        <v>0</v>
      </c>
      <c r="C18" s="175"/>
      <c r="D18" s="175"/>
      <c r="E18" s="175"/>
      <c r="F18" s="175"/>
      <c r="G18" s="175"/>
      <c r="H18" s="169"/>
      <c r="I18" s="169"/>
      <c r="J18" s="20">
        <v>15</v>
      </c>
      <c r="K18" s="71">
        <f t="shared" si="1"/>
        <v>0</v>
      </c>
      <c r="L18" s="71" t="str">
        <f t="shared" si="2"/>
        <v xml:space="preserve"> </v>
      </c>
      <c r="M18" s="169"/>
      <c r="N18" s="169"/>
      <c r="O18" s="169"/>
      <c r="P18" s="169"/>
      <c r="Q18" s="169"/>
      <c r="R18" s="169"/>
      <c r="S18" s="169"/>
      <c r="T18" s="169"/>
      <c r="U18" s="169"/>
      <c r="V18" s="169"/>
      <c r="W18" s="169"/>
      <c r="X18" s="169"/>
      <c r="Y18" s="169"/>
      <c r="Z18" s="169"/>
    </row>
    <row r="19" spans="1:26" ht="12.75" hidden="1" customHeight="1" x14ac:dyDescent="0.2">
      <c r="A19" s="173">
        <f>+IF('1_ENTREGA'!A23="","",'1_ENTREGA'!A23)</f>
        <v>16</v>
      </c>
      <c r="B19" s="174">
        <f t="shared" si="0"/>
        <v>0</v>
      </c>
      <c r="C19" s="175"/>
      <c r="D19" s="175"/>
      <c r="E19" s="175"/>
      <c r="F19" s="175"/>
      <c r="G19" s="175"/>
      <c r="H19" s="169"/>
      <c r="I19" s="169"/>
      <c r="J19" s="20">
        <v>16</v>
      </c>
      <c r="K19" s="71">
        <f t="shared" si="1"/>
        <v>0</v>
      </c>
      <c r="L19" s="71" t="str">
        <f t="shared" si="2"/>
        <v xml:space="preserve"> </v>
      </c>
      <c r="M19" s="169"/>
      <c r="N19" s="169"/>
      <c r="O19" s="169"/>
      <c r="P19" s="169"/>
      <c r="Q19" s="169"/>
      <c r="R19" s="169"/>
      <c r="S19" s="169"/>
      <c r="T19" s="169"/>
      <c r="U19" s="169"/>
      <c r="V19" s="169"/>
      <c r="W19" s="169"/>
      <c r="X19" s="169"/>
      <c r="Y19" s="169"/>
      <c r="Z19" s="169"/>
    </row>
    <row r="20" spans="1:26" ht="12.75" hidden="1" customHeight="1" x14ac:dyDescent="0.2">
      <c r="A20" s="173">
        <f>+IF('1_ENTREGA'!A24="","",'1_ENTREGA'!A24)</f>
        <v>17</v>
      </c>
      <c r="B20" s="174">
        <f t="shared" si="0"/>
        <v>0</v>
      </c>
      <c r="C20" s="175"/>
      <c r="D20" s="175"/>
      <c r="E20" s="175"/>
      <c r="F20" s="175"/>
      <c r="G20" s="175"/>
      <c r="H20" s="169"/>
      <c r="I20" s="169"/>
      <c r="J20" s="20">
        <v>17</v>
      </c>
      <c r="K20" s="71">
        <f t="shared" si="1"/>
        <v>0</v>
      </c>
      <c r="L20" s="71" t="str">
        <f t="shared" si="2"/>
        <v xml:space="preserve"> </v>
      </c>
      <c r="M20" s="169"/>
      <c r="N20" s="169"/>
      <c r="O20" s="169"/>
      <c r="P20" s="169"/>
      <c r="Q20" s="169"/>
      <c r="R20" s="169"/>
      <c r="S20" s="169"/>
      <c r="T20" s="169"/>
      <c r="U20" s="169"/>
      <c r="V20" s="169"/>
      <c r="W20" s="169"/>
      <c r="X20" s="169"/>
      <c r="Y20" s="169"/>
      <c r="Z20" s="169"/>
    </row>
    <row r="21" spans="1:26" ht="12.75" hidden="1" customHeight="1" x14ac:dyDescent="0.2">
      <c r="A21" s="173">
        <f>+IF('1_ENTREGA'!A25="","",'1_ENTREGA'!A25)</f>
        <v>18</v>
      </c>
      <c r="B21" s="174">
        <f t="shared" si="0"/>
        <v>0</v>
      </c>
      <c r="C21" s="175"/>
      <c r="D21" s="175"/>
      <c r="E21" s="175"/>
      <c r="F21" s="175"/>
      <c r="G21" s="175"/>
      <c r="H21" s="169"/>
      <c r="I21" s="169"/>
      <c r="J21" s="20">
        <v>18</v>
      </c>
      <c r="K21" s="71">
        <f t="shared" si="1"/>
        <v>0</v>
      </c>
      <c r="L21" s="71" t="str">
        <f t="shared" si="2"/>
        <v xml:space="preserve"> </v>
      </c>
      <c r="M21" s="169"/>
      <c r="N21" s="169"/>
      <c r="O21" s="169"/>
      <c r="P21" s="169"/>
      <c r="Q21" s="169"/>
      <c r="R21" s="169"/>
      <c r="S21" s="169"/>
      <c r="T21" s="169"/>
      <c r="U21" s="169"/>
      <c r="V21" s="169"/>
      <c r="W21" s="169"/>
      <c r="X21" s="169"/>
      <c r="Y21" s="169"/>
      <c r="Z21" s="169"/>
    </row>
    <row r="22" spans="1:26" ht="12.75" hidden="1" customHeight="1" x14ac:dyDescent="0.2">
      <c r="A22" s="173">
        <f>+IF('1_ENTREGA'!A26="","",'1_ENTREGA'!A26)</f>
        <v>19</v>
      </c>
      <c r="B22" s="174">
        <f t="shared" si="0"/>
        <v>0</v>
      </c>
      <c r="C22" s="175"/>
      <c r="D22" s="175"/>
      <c r="E22" s="175"/>
      <c r="F22" s="175"/>
      <c r="G22" s="175"/>
      <c r="H22" s="169"/>
      <c r="I22" s="169"/>
      <c r="J22" s="20">
        <v>19</v>
      </c>
      <c r="K22" s="71">
        <f t="shared" si="1"/>
        <v>0</v>
      </c>
      <c r="L22" s="71" t="str">
        <f t="shared" si="2"/>
        <v xml:space="preserve"> </v>
      </c>
      <c r="M22" s="169"/>
      <c r="N22" s="169"/>
      <c r="O22" s="169"/>
      <c r="P22" s="169"/>
      <c r="Q22" s="169"/>
      <c r="R22" s="169"/>
      <c r="S22" s="169"/>
      <c r="T22" s="169"/>
      <c r="U22" s="169"/>
      <c r="V22" s="169"/>
      <c r="W22" s="169"/>
      <c r="X22" s="169"/>
      <c r="Y22" s="169"/>
      <c r="Z22" s="169"/>
    </row>
    <row r="23" spans="1:26" ht="12.75" hidden="1" customHeight="1" x14ac:dyDescent="0.2">
      <c r="A23" s="173">
        <f>+IF('1_ENTREGA'!A27="","",'1_ENTREGA'!A27)</f>
        <v>20</v>
      </c>
      <c r="B23" s="174">
        <f t="shared" si="0"/>
        <v>0</v>
      </c>
      <c r="C23" s="175"/>
      <c r="D23" s="175"/>
      <c r="E23" s="175"/>
      <c r="F23" s="175"/>
      <c r="G23" s="175"/>
      <c r="H23" s="169"/>
      <c r="I23" s="169"/>
      <c r="J23" s="20">
        <v>20</v>
      </c>
      <c r="K23" s="71">
        <f t="shared" si="1"/>
        <v>0</v>
      </c>
      <c r="L23" s="71" t="str">
        <f t="shared" si="2"/>
        <v xml:space="preserve"> </v>
      </c>
      <c r="M23" s="169"/>
      <c r="N23" s="169"/>
      <c r="O23" s="169"/>
      <c r="P23" s="169"/>
      <c r="Q23" s="169"/>
      <c r="R23" s="169"/>
      <c r="S23" s="169"/>
      <c r="T23" s="169"/>
      <c r="U23" s="169"/>
      <c r="V23" s="169"/>
      <c r="W23" s="169"/>
      <c r="X23" s="169"/>
      <c r="Y23" s="169"/>
      <c r="Z23" s="169"/>
    </row>
    <row r="24" spans="1:26" ht="12.75" hidden="1" customHeight="1" x14ac:dyDescent="0.2">
      <c r="A24" s="173">
        <f>+IF('1_ENTREGA'!A28="","",'1_ENTREGA'!A28)</f>
        <v>21</v>
      </c>
      <c r="B24" s="174">
        <f t="shared" si="0"/>
        <v>0</v>
      </c>
      <c r="C24" s="175"/>
      <c r="D24" s="175"/>
      <c r="E24" s="175"/>
      <c r="F24" s="175"/>
      <c r="G24" s="175"/>
      <c r="H24" s="169"/>
      <c r="I24" s="169"/>
      <c r="J24" s="20">
        <v>21</v>
      </c>
      <c r="K24" s="71">
        <f t="shared" si="1"/>
        <v>0</v>
      </c>
      <c r="L24" s="71" t="str">
        <f t="shared" si="2"/>
        <v xml:space="preserve"> </v>
      </c>
      <c r="M24" s="169"/>
      <c r="N24" s="169"/>
      <c r="O24" s="169"/>
      <c r="P24" s="169"/>
      <c r="Q24" s="169"/>
      <c r="R24" s="169"/>
      <c r="S24" s="169"/>
      <c r="T24" s="169"/>
      <c r="U24" s="169"/>
      <c r="V24" s="169"/>
      <c r="W24" s="169"/>
      <c r="X24" s="169"/>
      <c r="Y24" s="169"/>
      <c r="Z24" s="169"/>
    </row>
    <row r="25" spans="1:26" ht="12.75" hidden="1" customHeight="1" x14ac:dyDescent="0.2">
      <c r="A25" s="173">
        <f>+IF('1_ENTREGA'!A29="","",'1_ENTREGA'!A29)</f>
        <v>22</v>
      </c>
      <c r="B25" s="174">
        <f t="shared" si="0"/>
        <v>0</v>
      </c>
      <c r="C25" s="175"/>
      <c r="D25" s="175"/>
      <c r="E25" s="175"/>
      <c r="F25" s="175"/>
      <c r="G25" s="175"/>
      <c r="H25" s="169"/>
      <c r="I25" s="169"/>
      <c r="J25" s="20">
        <v>22</v>
      </c>
      <c r="K25" s="71">
        <f t="shared" si="1"/>
        <v>0</v>
      </c>
      <c r="L25" s="71" t="str">
        <f t="shared" si="2"/>
        <v xml:space="preserve"> </v>
      </c>
      <c r="M25" s="169"/>
      <c r="N25" s="169"/>
      <c r="O25" s="169"/>
      <c r="P25" s="169"/>
      <c r="Q25" s="169"/>
      <c r="R25" s="169"/>
      <c r="S25" s="169"/>
      <c r="T25" s="169"/>
      <c r="U25" s="169"/>
      <c r="V25" s="169"/>
      <c r="W25" s="169"/>
      <c r="X25" s="169"/>
      <c r="Y25" s="169"/>
      <c r="Z25" s="169"/>
    </row>
    <row r="26" spans="1:26" ht="12.75" hidden="1" customHeight="1" x14ac:dyDescent="0.2">
      <c r="A26" s="173">
        <f>+IF('1_ENTREGA'!A30="","",'1_ENTREGA'!A30)</f>
        <v>23</v>
      </c>
      <c r="B26" s="174">
        <f t="shared" si="0"/>
        <v>0</v>
      </c>
      <c r="C26" s="175"/>
      <c r="D26" s="175"/>
      <c r="E26" s="175"/>
      <c r="F26" s="175"/>
      <c r="G26" s="175"/>
      <c r="H26" s="169"/>
      <c r="I26" s="169"/>
      <c r="J26" s="20">
        <v>23</v>
      </c>
      <c r="K26" s="71">
        <f t="shared" si="1"/>
        <v>0</v>
      </c>
      <c r="L26" s="71" t="str">
        <f t="shared" si="2"/>
        <v xml:space="preserve"> </v>
      </c>
      <c r="M26" s="169"/>
      <c r="N26" s="169"/>
      <c r="O26" s="169"/>
      <c r="P26" s="169"/>
      <c r="Q26" s="169"/>
      <c r="R26" s="169"/>
      <c r="S26" s="169"/>
      <c r="T26" s="169"/>
      <c r="U26" s="169"/>
      <c r="V26" s="169"/>
      <c r="W26" s="169"/>
      <c r="X26" s="169"/>
      <c r="Y26" s="169"/>
      <c r="Z26" s="169"/>
    </row>
    <row r="27" spans="1:26" ht="12.75" hidden="1" customHeight="1" x14ac:dyDescent="0.2">
      <c r="A27" s="173">
        <f>+IF('1_ENTREGA'!A31="","",'1_ENTREGA'!A31)</f>
        <v>24</v>
      </c>
      <c r="B27" s="174">
        <f t="shared" si="0"/>
        <v>0</v>
      </c>
      <c r="C27" s="175"/>
      <c r="D27" s="175"/>
      <c r="E27" s="175"/>
      <c r="F27" s="175"/>
      <c r="G27" s="175"/>
      <c r="H27" s="169"/>
      <c r="I27" s="169"/>
      <c r="J27" s="20">
        <v>24</v>
      </c>
      <c r="K27" s="71">
        <f t="shared" si="1"/>
        <v>0</v>
      </c>
      <c r="L27" s="71" t="str">
        <f t="shared" si="2"/>
        <v xml:space="preserve"> </v>
      </c>
      <c r="M27" s="169"/>
      <c r="N27" s="169"/>
      <c r="O27" s="169"/>
      <c r="P27" s="169"/>
      <c r="Q27" s="169"/>
      <c r="R27" s="169"/>
      <c r="S27" s="169"/>
      <c r="T27" s="169"/>
      <c r="U27" s="169"/>
      <c r="V27" s="169"/>
      <c r="W27" s="169"/>
      <c r="X27" s="169"/>
      <c r="Y27" s="169"/>
      <c r="Z27" s="169"/>
    </row>
    <row r="28" spans="1:26" ht="12.75" hidden="1" customHeight="1" x14ac:dyDescent="0.2">
      <c r="A28" s="173">
        <f>+IF('1_ENTREGA'!A32="","",'1_ENTREGA'!A32)</f>
        <v>25</v>
      </c>
      <c r="B28" s="174">
        <f t="shared" si="0"/>
        <v>0</v>
      </c>
      <c r="C28" s="175"/>
      <c r="D28" s="175"/>
      <c r="E28" s="175"/>
      <c r="F28" s="175"/>
      <c r="G28" s="175"/>
      <c r="H28" s="169"/>
      <c r="I28" s="169"/>
      <c r="J28" s="20">
        <v>25</v>
      </c>
      <c r="K28" s="71">
        <f t="shared" si="1"/>
        <v>0</v>
      </c>
      <c r="L28" s="71" t="str">
        <f t="shared" si="2"/>
        <v xml:space="preserve"> </v>
      </c>
      <c r="M28" s="169"/>
      <c r="N28" s="169"/>
      <c r="O28" s="169"/>
      <c r="P28" s="169"/>
      <c r="Q28" s="169"/>
      <c r="R28" s="169"/>
      <c r="S28" s="169"/>
      <c r="T28" s="169"/>
      <c r="U28" s="169"/>
      <c r="V28" s="169"/>
      <c r="W28" s="169"/>
      <c r="X28" s="169"/>
      <c r="Y28" s="169"/>
      <c r="Z28" s="169"/>
    </row>
    <row r="29" spans="1:26" ht="12.75" hidden="1" customHeight="1" x14ac:dyDescent="0.2">
      <c r="A29" s="173">
        <f>+IF('1_ENTREGA'!A33="","",'1_ENTREGA'!A33)</f>
        <v>26</v>
      </c>
      <c r="B29" s="174">
        <f t="shared" si="0"/>
        <v>0</v>
      </c>
      <c r="C29" s="175"/>
      <c r="D29" s="175"/>
      <c r="E29" s="175"/>
      <c r="F29" s="175"/>
      <c r="G29" s="175"/>
      <c r="H29" s="169"/>
      <c r="I29" s="169"/>
      <c r="J29" s="20">
        <v>26</v>
      </c>
      <c r="K29" s="71">
        <f t="shared" si="1"/>
        <v>0</v>
      </c>
      <c r="L29" s="71" t="str">
        <f t="shared" si="2"/>
        <v xml:space="preserve"> </v>
      </c>
      <c r="M29" s="169"/>
      <c r="N29" s="169"/>
      <c r="O29" s="169"/>
      <c r="P29" s="169"/>
      <c r="Q29" s="169"/>
      <c r="R29" s="169"/>
      <c r="S29" s="169"/>
      <c r="T29" s="169"/>
      <c r="U29" s="169"/>
      <c r="V29" s="169"/>
      <c r="W29" s="169"/>
      <c r="X29" s="169"/>
      <c r="Y29" s="169"/>
      <c r="Z29" s="169"/>
    </row>
    <row r="30" spans="1:26" ht="12.75" hidden="1" customHeight="1" x14ac:dyDescent="0.2">
      <c r="A30" s="173">
        <f>+IF('1_ENTREGA'!A34="","",'1_ENTREGA'!A34)</f>
        <v>27</v>
      </c>
      <c r="B30" s="174">
        <f t="shared" si="0"/>
        <v>0</v>
      </c>
      <c r="C30" s="175"/>
      <c r="D30" s="175"/>
      <c r="E30" s="175"/>
      <c r="F30" s="175"/>
      <c r="G30" s="175"/>
      <c r="H30" s="169"/>
      <c r="I30" s="169"/>
      <c r="J30" s="20">
        <v>27</v>
      </c>
      <c r="K30" s="71">
        <f t="shared" si="1"/>
        <v>0</v>
      </c>
      <c r="L30" s="71" t="str">
        <f t="shared" si="2"/>
        <v xml:space="preserve"> </v>
      </c>
      <c r="M30" s="169"/>
      <c r="N30" s="169"/>
      <c r="O30" s="169"/>
      <c r="P30" s="169"/>
      <c r="Q30" s="169"/>
      <c r="R30" s="169"/>
      <c r="S30" s="169"/>
      <c r="T30" s="169"/>
      <c r="U30" s="169"/>
      <c r="V30" s="169"/>
      <c r="W30" s="169"/>
      <c r="X30" s="169"/>
      <c r="Y30" s="169"/>
      <c r="Z30" s="169"/>
    </row>
    <row r="31" spans="1:26" ht="12.75" hidden="1" customHeight="1" x14ac:dyDescent="0.2">
      <c r="A31" s="173">
        <f>+IF('1_ENTREGA'!A35="","",'1_ENTREGA'!A35)</f>
        <v>28</v>
      </c>
      <c r="B31" s="174">
        <f t="shared" si="0"/>
        <v>0</v>
      </c>
      <c r="C31" s="175"/>
      <c r="D31" s="175"/>
      <c r="E31" s="175"/>
      <c r="F31" s="175"/>
      <c r="G31" s="175"/>
      <c r="H31" s="169"/>
      <c r="I31" s="169"/>
      <c r="J31" s="20">
        <v>28</v>
      </c>
      <c r="K31" s="71">
        <f t="shared" si="1"/>
        <v>0</v>
      </c>
      <c r="L31" s="71" t="str">
        <f t="shared" si="2"/>
        <v xml:space="preserve"> </v>
      </c>
      <c r="M31" s="169"/>
      <c r="N31" s="169"/>
      <c r="O31" s="169"/>
      <c r="P31" s="169"/>
      <c r="Q31" s="169"/>
      <c r="R31" s="169"/>
      <c r="S31" s="169"/>
      <c r="T31" s="169"/>
      <c r="U31" s="169"/>
      <c r="V31" s="169"/>
      <c r="W31" s="169"/>
      <c r="X31" s="169"/>
      <c r="Y31" s="169"/>
      <c r="Z31" s="169"/>
    </row>
    <row r="32" spans="1:26" ht="12.75" hidden="1" customHeight="1" x14ac:dyDescent="0.2">
      <c r="A32" s="173">
        <f>+IF('1_ENTREGA'!A36="","",'1_ENTREGA'!A36)</f>
        <v>29</v>
      </c>
      <c r="B32" s="174">
        <f t="shared" si="0"/>
        <v>0</v>
      </c>
      <c r="C32" s="175"/>
      <c r="D32" s="175"/>
      <c r="E32" s="175"/>
      <c r="F32" s="175"/>
      <c r="G32" s="175"/>
      <c r="H32" s="169"/>
      <c r="I32" s="169"/>
      <c r="J32" s="20">
        <v>29</v>
      </c>
      <c r="K32" s="71">
        <f t="shared" si="1"/>
        <v>0</v>
      </c>
      <c r="L32" s="71" t="str">
        <f t="shared" si="2"/>
        <v xml:space="preserve"> </v>
      </c>
      <c r="M32" s="169"/>
      <c r="N32" s="169"/>
      <c r="O32" s="169"/>
      <c r="P32" s="169"/>
      <c r="Q32" s="169"/>
      <c r="R32" s="169"/>
      <c r="S32" s="169"/>
      <c r="T32" s="169"/>
      <c r="U32" s="169"/>
      <c r="V32" s="169"/>
      <c r="W32" s="169"/>
      <c r="X32" s="169"/>
      <c r="Y32" s="169"/>
      <c r="Z32" s="169"/>
    </row>
    <row r="33" spans="1:26" ht="12.75" hidden="1" customHeight="1" x14ac:dyDescent="0.2">
      <c r="A33" s="173">
        <f>+IF('1_ENTREGA'!A37="","",'1_ENTREGA'!A37)</f>
        <v>30</v>
      </c>
      <c r="B33" s="174">
        <f t="shared" si="0"/>
        <v>0</v>
      </c>
      <c r="C33" s="175"/>
      <c r="D33" s="175"/>
      <c r="E33" s="175"/>
      <c r="F33" s="175"/>
      <c r="G33" s="175"/>
      <c r="H33" s="169"/>
      <c r="I33" s="169"/>
      <c r="J33" s="20">
        <v>30</v>
      </c>
      <c r="K33" s="71">
        <f t="shared" si="1"/>
        <v>0</v>
      </c>
      <c r="L33" s="71" t="str">
        <f t="shared" si="2"/>
        <v xml:space="preserve"> </v>
      </c>
      <c r="M33" s="169"/>
      <c r="N33" s="169"/>
      <c r="O33" s="169"/>
      <c r="P33" s="169"/>
      <c r="Q33" s="169"/>
      <c r="R33" s="169"/>
      <c r="S33" s="169"/>
      <c r="T33" s="169"/>
      <c r="U33" s="169"/>
      <c r="V33" s="169"/>
      <c r="W33" s="169"/>
      <c r="X33" s="169"/>
      <c r="Y33" s="169"/>
      <c r="Z33" s="169"/>
    </row>
    <row r="34" spans="1:26" ht="12.75" hidden="1" customHeight="1" x14ac:dyDescent="0.2">
      <c r="A34" s="169"/>
      <c r="B34" s="169"/>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row>
    <row r="35" spans="1:26" ht="12.75" customHeight="1" x14ac:dyDescent="0.2">
      <c r="A35" s="169"/>
      <c r="B35" s="169"/>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row>
    <row r="36" spans="1:26" ht="12.75" customHeight="1" x14ac:dyDescent="0.2">
      <c r="A36" s="169"/>
      <c r="B36" s="169"/>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row>
    <row r="37" spans="1:26" ht="12.75" customHeight="1" x14ac:dyDescent="0.2">
      <c r="A37" s="169"/>
      <c r="B37" s="169"/>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row>
    <row r="38" spans="1:26" ht="12.75" customHeight="1" x14ac:dyDescent="0.2">
      <c r="A38" s="169"/>
      <c r="B38" s="169"/>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row>
    <row r="39" spans="1:26" ht="12.75" customHeight="1" x14ac:dyDescent="0.2">
      <c r="A39" s="169"/>
      <c r="B39" s="169"/>
      <c r="C39" s="169"/>
      <c r="D39" s="169"/>
      <c r="E39" s="169"/>
      <c r="F39" s="169"/>
      <c r="G39" s="169"/>
      <c r="H39" s="169"/>
      <c r="I39" s="169"/>
      <c r="J39" s="169"/>
      <c r="K39" s="169"/>
      <c r="L39" s="169"/>
      <c r="M39" s="169"/>
      <c r="N39" s="169"/>
      <c r="O39" s="169"/>
      <c r="P39" s="169"/>
      <c r="Q39" s="169"/>
      <c r="R39" s="169"/>
      <c r="S39" s="169"/>
      <c r="T39" s="169"/>
      <c r="U39" s="169"/>
      <c r="V39" s="169"/>
      <c r="W39" s="169"/>
      <c r="X39" s="169"/>
      <c r="Y39" s="169"/>
      <c r="Z39" s="169"/>
    </row>
    <row r="40" spans="1:26" ht="12.75" customHeight="1" x14ac:dyDescent="0.2">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row>
    <row r="41" spans="1:26" ht="12.75" customHeight="1" x14ac:dyDescent="0.2">
      <c r="A41" s="169"/>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row>
    <row r="42" spans="1:26" ht="12.75" customHeight="1" x14ac:dyDescent="0.2">
      <c r="A42" s="169"/>
      <c r="B42" s="169"/>
      <c r="C42" s="169"/>
      <c r="D42" s="169"/>
      <c r="E42" s="169"/>
      <c r="F42" s="169"/>
      <c r="G42" s="169"/>
      <c r="H42" s="169"/>
      <c r="I42" s="169"/>
      <c r="J42" s="169"/>
      <c r="K42" s="169"/>
      <c r="L42" s="169"/>
      <c r="M42" s="169"/>
      <c r="N42" s="169"/>
      <c r="O42" s="169"/>
      <c r="P42" s="169"/>
      <c r="Q42" s="169"/>
      <c r="R42" s="169"/>
      <c r="S42" s="169"/>
      <c r="T42" s="169"/>
      <c r="U42" s="169"/>
      <c r="V42" s="169"/>
      <c r="W42" s="169"/>
      <c r="X42" s="169"/>
      <c r="Y42" s="169"/>
      <c r="Z42" s="169"/>
    </row>
    <row r="43" spans="1:26" ht="12.75" customHeight="1" x14ac:dyDescent="0.2">
      <c r="A43" s="169"/>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row>
    <row r="44" spans="1:26" ht="12.75" customHeight="1" x14ac:dyDescent="0.2">
      <c r="A44" s="169"/>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row>
    <row r="45" spans="1:26" ht="12.75" customHeight="1" x14ac:dyDescent="0.2">
      <c r="A45" s="169"/>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row>
    <row r="46" spans="1:26" ht="12.75" customHeight="1" x14ac:dyDescent="0.2">
      <c r="A46" s="169"/>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row>
    <row r="47" spans="1:26" ht="12.75" customHeight="1" x14ac:dyDescent="0.2">
      <c r="A47" s="169"/>
      <c r="B47" s="169"/>
      <c r="C47" s="169"/>
      <c r="D47" s="169"/>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12.75" customHeight="1" x14ac:dyDescent="0.2">
      <c r="A48" s="169"/>
      <c r="B48" s="169"/>
      <c r="C48" s="169"/>
      <c r="D48" s="169"/>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2.75" customHeight="1" x14ac:dyDescent="0.2">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2.75" customHeight="1" x14ac:dyDescent="0.2">
      <c r="A50" s="169"/>
      <c r="B50" s="169"/>
      <c r="C50" s="169"/>
      <c r="D50" s="169"/>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2.75" customHeight="1" x14ac:dyDescent="0.2">
      <c r="A51" s="169"/>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2.75" customHeight="1" x14ac:dyDescent="0.2">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2.75" customHeight="1" x14ac:dyDescent="0.2">
      <c r="A53" s="169"/>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2.75" customHeight="1" x14ac:dyDescent="0.2">
      <c r="A54" s="169"/>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2.75" customHeight="1" x14ac:dyDescent="0.2">
      <c r="A55" s="169"/>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2.75" customHeight="1" x14ac:dyDescent="0.2">
      <c r="A56" s="169"/>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2.75" customHeight="1" x14ac:dyDescent="0.2">
      <c r="A57" s="169"/>
      <c r="B57" s="169"/>
      <c r="C57" s="169"/>
      <c r="D57" s="169"/>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2.75" customHeight="1" x14ac:dyDescent="0.2">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2.75" customHeight="1" x14ac:dyDescent="0.2">
      <c r="A59" s="169"/>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2.75" customHeight="1" x14ac:dyDescent="0.2">
      <c r="A60" s="169"/>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2.75" customHeight="1" x14ac:dyDescent="0.2">
      <c r="A61" s="169"/>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2.75" customHeight="1" x14ac:dyDescent="0.2">
      <c r="A62" s="169"/>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2.75" customHeight="1" x14ac:dyDescent="0.2">
      <c r="A63" s="169"/>
      <c r="B63" s="169"/>
      <c r="C63" s="169"/>
      <c r="D63" s="169"/>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2.75" customHeight="1" x14ac:dyDescent="0.2">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2.75" customHeight="1" x14ac:dyDescent="0.2">
      <c r="A65" s="169"/>
      <c r="B65" s="169"/>
      <c r="C65" s="169"/>
      <c r="D65" s="169"/>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2.75" customHeight="1" x14ac:dyDescent="0.2">
      <c r="A66" s="169"/>
      <c r="B66" s="169"/>
      <c r="C66" s="169"/>
      <c r="D66" s="169"/>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2.75" customHeight="1" x14ac:dyDescent="0.2">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2.75" customHeight="1" x14ac:dyDescent="0.2">
      <c r="A68" s="169"/>
      <c r="B68" s="169"/>
      <c r="C68" s="169"/>
      <c r="D68" s="169"/>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2.75" customHeight="1" x14ac:dyDescent="0.2">
      <c r="A69" s="169"/>
      <c r="B69" s="169"/>
      <c r="C69" s="169"/>
      <c r="D69" s="169"/>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2.75" customHeight="1" x14ac:dyDescent="0.2">
      <c r="A70" s="169"/>
      <c r="B70" s="169"/>
      <c r="C70" s="169"/>
      <c r="D70" s="169"/>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2.75" customHeight="1" x14ac:dyDescent="0.2">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2.75" customHeight="1" x14ac:dyDescent="0.2">
      <c r="A72" s="169"/>
      <c r="B72" s="169"/>
      <c r="C72" s="169"/>
      <c r="D72" s="169"/>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2.75" customHeight="1" x14ac:dyDescent="0.2">
      <c r="A73" s="169"/>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2.75" customHeight="1" x14ac:dyDescent="0.2">
      <c r="A74" s="169"/>
      <c r="B74" s="169"/>
      <c r="C74" s="169"/>
      <c r="D74" s="169"/>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2.75" customHeight="1" x14ac:dyDescent="0.2">
      <c r="A75" s="169"/>
      <c r="B75" s="169"/>
      <c r="C75" s="169"/>
      <c r="D75" s="169"/>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2.75" customHeight="1" x14ac:dyDescent="0.2">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2.75" customHeight="1" x14ac:dyDescent="0.2">
      <c r="A77" s="169"/>
      <c r="B77" s="169"/>
      <c r="C77" s="169"/>
      <c r="D77" s="169"/>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2.75" customHeight="1" x14ac:dyDescent="0.2">
      <c r="A78" s="169"/>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2.75" customHeight="1" x14ac:dyDescent="0.2">
      <c r="A79" s="169"/>
      <c r="B79" s="169"/>
      <c r="C79" s="169"/>
      <c r="D79" s="169"/>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2.75" customHeight="1" x14ac:dyDescent="0.2">
      <c r="A80" s="169"/>
      <c r="B80" s="169"/>
      <c r="C80" s="169"/>
      <c r="D80" s="169"/>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2.75" customHeight="1" x14ac:dyDescent="0.2">
      <c r="A81" s="169"/>
      <c r="B81" s="169"/>
      <c r="C81" s="169"/>
      <c r="D81" s="169"/>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2.75" customHeight="1" x14ac:dyDescent="0.2">
      <c r="A82" s="169"/>
      <c r="B82" s="169"/>
      <c r="C82" s="169"/>
      <c r="D82" s="169"/>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2.75" customHeight="1" x14ac:dyDescent="0.2">
      <c r="A83" s="169"/>
      <c r="B83" s="169"/>
      <c r="C83" s="169"/>
      <c r="D83" s="169"/>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2.75" customHeight="1" x14ac:dyDescent="0.2">
      <c r="A84" s="169"/>
      <c r="B84" s="169"/>
      <c r="C84" s="169"/>
      <c r="D84" s="169"/>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2.75" customHeight="1" x14ac:dyDescent="0.2">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2.75" customHeight="1" x14ac:dyDescent="0.2">
      <c r="A86" s="169"/>
      <c r="B86" s="169"/>
      <c r="C86" s="169"/>
      <c r="D86" s="169"/>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2.75" customHeight="1" x14ac:dyDescent="0.2">
      <c r="A87" s="169"/>
      <c r="B87" s="169"/>
      <c r="C87" s="169"/>
      <c r="D87" s="169"/>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2.75" customHeight="1" x14ac:dyDescent="0.2">
      <c r="A88" s="169"/>
      <c r="B88" s="169"/>
      <c r="C88" s="169"/>
      <c r="D88" s="169"/>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2.75" customHeight="1" x14ac:dyDescent="0.2">
      <c r="A89" s="169"/>
      <c r="B89" s="169"/>
      <c r="C89" s="169"/>
      <c r="D89" s="169"/>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2.75" customHeight="1" x14ac:dyDescent="0.2">
      <c r="A90" s="169"/>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2.75" customHeight="1" x14ac:dyDescent="0.2">
      <c r="A91" s="169"/>
      <c r="B91" s="169"/>
      <c r="C91" s="169"/>
      <c r="D91" s="169"/>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2.75" customHeight="1" x14ac:dyDescent="0.2">
      <c r="A92" s="169"/>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2.75" customHeight="1" x14ac:dyDescent="0.2">
      <c r="A93" s="169"/>
      <c r="B93" s="169"/>
      <c r="C93" s="169"/>
      <c r="D93" s="169"/>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2.75" customHeight="1" x14ac:dyDescent="0.2">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2.75" customHeight="1" x14ac:dyDescent="0.2">
      <c r="A95" s="169"/>
      <c r="B95" s="169"/>
      <c r="C95" s="169"/>
      <c r="D95" s="169"/>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2.75" customHeight="1" x14ac:dyDescent="0.2">
      <c r="A96" s="169"/>
      <c r="B96" s="169"/>
      <c r="C96" s="169"/>
      <c r="D96" s="169"/>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2.75" customHeight="1" x14ac:dyDescent="0.2">
      <c r="A97" s="169"/>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2.75" customHeight="1" x14ac:dyDescent="0.2">
      <c r="A98" s="169"/>
      <c r="B98" s="169"/>
      <c r="C98" s="169"/>
      <c r="D98" s="169"/>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2.75" customHeight="1" x14ac:dyDescent="0.2">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2.75" customHeight="1" x14ac:dyDescent="0.2">
      <c r="A100" s="169"/>
      <c r="B100" s="169"/>
      <c r="C100" s="169"/>
      <c r="D100" s="16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2.75" customHeight="1" x14ac:dyDescent="0.2">
      <c r="A101" s="169"/>
      <c r="B101" s="169"/>
      <c r="C101" s="169"/>
      <c r="D101" s="16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2.75" customHeight="1" x14ac:dyDescent="0.2">
      <c r="A102" s="169"/>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2.75" customHeight="1" x14ac:dyDescent="0.2">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2.75" customHeight="1" x14ac:dyDescent="0.2">
      <c r="A104" s="169"/>
      <c r="B104" s="169"/>
      <c r="C104" s="169"/>
      <c r="D104" s="16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2.75" customHeight="1" x14ac:dyDescent="0.2">
      <c r="A105" s="169"/>
      <c r="B105" s="169"/>
      <c r="C105" s="169"/>
      <c r="D105" s="16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2.75" customHeight="1" x14ac:dyDescent="0.2">
      <c r="A106" s="169"/>
      <c r="B106" s="169"/>
      <c r="C106" s="169"/>
      <c r="D106" s="16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2.75" customHeight="1" x14ac:dyDescent="0.2">
      <c r="A107" s="169"/>
      <c r="B107" s="169"/>
      <c r="C107" s="169"/>
      <c r="D107" s="16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2.75" customHeight="1" x14ac:dyDescent="0.2">
      <c r="A108" s="169"/>
      <c r="B108" s="169"/>
      <c r="C108" s="169"/>
      <c r="D108" s="16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2.75" customHeight="1" x14ac:dyDescent="0.2">
      <c r="A109" s="169"/>
      <c r="B109" s="169"/>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2.75" customHeight="1" x14ac:dyDescent="0.2">
      <c r="A110" s="169"/>
      <c r="B110" s="169"/>
      <c r="C110" s="169"/>
      <c r="D110" s="16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2.75" customHeight="1" x14ac:dyDescent="0.2">
      <c r="A111" s="169"/>
      <c r="B111" s="169"/>
      <c r="C111" s="169"/>
      <c r="D111" s="16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2.75" customHeight="1" x14ac:dyDescent="0.2">
      <c r="A112" s="169"/>
      <c r="B112" s="169"/>
      <c r="C112" s="169"/>
      <c r="D112" s="16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2.75" customHeight="1" x14ac:dyDescent="0.2">
      <c r="A113" s="169"/>
      <c r="B113" s="169"/>
      <c r="C113" s="169"/>
      <c r="D113" s="16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2.75" customHeight="1" x14ac:dyDescent="0.2">
      <c r="A114" s="169"/>
      <c r="B114" s="169"/>
      <c r="C114" s="169"/>
      <c r="D114" s="16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2.75" customHeight="1" x14ac:dyDescent="0.2">
      <c r="A115" s="169"/>
      <c r="B115" s="169"/>
      <c r="C115" s="169"/>
      <c r="D115" s="16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2.75" customHeight="1" x14ac:dyDescent="0.2">
      <c r="A116" s="169"/>
      <c r="B116" s="169"/>
      <c r="C116" s="169"/>
      <c r="D116" s="16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2.75" customHeight="1" x14ac:dyDescent="0.2">
      <c r="A117" s="169"/>
      <c r="B117" s="169"/>
      <c r="C117" s="169"/>
      <c r="D117" s="16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2.75" customHeight="1" x14ac:dyDescent="0.2">
      <c r="A118" s="169"/>
      <c r="B118" s="169"/>
      <c r="C118" s="169"/>
      <c r="D118" s="16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2.75" customHeight="1" x14ac:dyDescent="0.2">
      <c r="A119" s="169"/>
      <c r="B119" s="169"/>
      <c r="C119" s="169"/>
      <c r="D119" s="16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2.75" customHeight="1" x14ac:dyDescent="0.2">
      <c r="A120" s="169"/>
      <c r="B120" s="169"/>
      <c r="C120" s="169"/>
      <c r="D120" s="16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2.75" customHeight="1" x14ac:dyDescent="0.2">
      <c r="A121" s="169"/>
      <c r="B121" s="169"/>
      <c r="C121" s="169"/>
      <c r="D121" s="16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2.75" customHeight="1" x14ac:dyDescent="0.2">
      <c r="A122" s="169"/>
      <c r="B122" s="169"/>
      <c r="C122" s="169"/>
      <c r="D122" s="16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2.75" customHeight="1" x14ac:dyDescent="0.2">
      <c r="A123" s="169"/>
      <c r="B123" s="169"/>
      <c r="C123" s="169"/>
      <c r="D123" s="16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2.75" customHeight="1" x14ac:dyDescent="0.2">
      <c r="A124" s="169"/>
      <c r="B124" s="169"/>
      <c r="C124" s="169"/>
      <c r="D124" s="16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2.75" customHeight="1" x14ac:dyDescent="0.2">
      <c r="A125" s="169"/>
      <c r="B125" s="169"/>
      <c r="C125" s="169"/>
      <c r="D125" s="16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2.75" customHeight="1" x14ac:dyDescent="0.2">
      <c r="A126" s="169"/>
      <c r="B126" s="169"/>
      <c r="C126" s="169"/>
      <c r="D126" s="16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2.75" customHeight="1" x14ac:dyDescent="0.2">
      <c r="A127" s="169"/>
      <c r="B127" s="169"/>
      <c r="C127" s="169"/>
      <c r="D127" s="16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2.75" customHeight="1" x14ac:dyDescent="0.2">
      <c r="A128" s="169"/>
      <c r="B128" s="169"/>
      <c r="C128" s="169"/>
      <c r="D128" s="16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2.75" customHeight="1" x14ac:dyDescent="0.2">
      <c r="A129" s="169"/>
      <c r="B129" s="169"/>
      <c r="C129" s="169"/>
      <c r="D129" s="16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2.75" customHeight="1" x14ac:dyDescent="0.2">
      <c r="A130" s="169"/>
      <c r="B130" s="169"/>
      <c r="C130" s="169"/>
      <c r="D130" s="16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2.75" customHeight="1" x14ac:dyDescent="0.2">
      <c r="A131" s="169"/>
      <c r="B131" s="169"/>
      <c r="C131" s="169"/>
      <c r="D131" s="16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2.75" customHeight="1" x14ac:dyDescent="0.2">
      <c r="A132" s="169"/>
      <c r="B132" s="169"/>
      <c r="C132" s="169"/>
      <c r="D132" s="16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2.75" customHeight="1" x14ac:dyDescent="0.2">
      <c r="A133" s="169"/>
      <c r="B133" s="169"/>
      <c r="C133" s="169"/>
      <c r="D133" s="16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2.75" customHeight="1" x14ac:dyDescent="0.2">
      <c r="A134" s="169"/>
      <c r="B134" s="169"/>
      <c r="C134" s="169"/>
      <c r="D134" s="16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2.75" customHeight="1" x14ac:dyDescent="0.2">
      <c r="A135" s="169"/>
      <c r="B135" s="169"/>
      <c r="C135" s="169"/>
      <c r="D135" s="16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2.75" customHeight="1" x14ac:dyDescent="0.2">
      <c r="A136" s="169"/>
      <c r="B136" s="169"/>
      <c r="C136" s="169"/>
      <c r="D136" s="16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2.75" customHeight="1" x14ac:dyDescent="0.2">
      <c r="A137" s="169"/>
      <c r="B137" s="169"/>
      <c r="C137" s="169"/>
      <c r="D137" s="16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2.75" customHeight="1" x14ac:dyDescent="0.2">
      <c r="A138" s="169"/>
      <c r="B138" s="169"/>
      <c r="C138" s="169"/>
      <c r="D138" s="16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2.75" customHeight="1" x14ac:dyDescent="0.2">
      <c r="A139" s="169"/>
      <c r="B139" s="169"/>
      <c r="C139" s="169"/>
      <c r="D139" s="16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2.75" customHeight="1" x14ac:dyDescent="0.2">
      <c r="A140" s="169"/>
      <c r="B140" s="169"/>
      <c r="C140" s="169"/>
      <c r="D140" s="16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2.75" customHeight="1" x14ac:dyDescent="0.2">
      <c r="A141" s="169"/>
      <c r="B141" s="169"/>
      <c r="C141" s="169"/>
      <c r="D141" s="16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2.75" customHeight="1" x14ac:dyDescent="0.2">
      <c r="A142" s="169"/>
      <c r="B142" s="169"/>
      <c r="C142" s="169"/>
      <c r="D142" s="16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2.75" customHeight="1" x14ac:dyDescent="0.2">
      <c r="A143" s="169"/>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2.75" customHeight="1" x14ac:dyDescent="0.2">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2.75" customHeight="1" x14ac:dyDescent="0.2">
      <c r="A145" s="169"/>
      <c r="B145" s="169"/>
      <c r="C145" s="169"/>
      <c r="D145" s="16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2.75" customHeight="1" x14ac:dyDescent="0.2">
      <c r="A146" s="169"/>
      <c r="B146" s="169"/>
      <c r="C146" s="169"/>
      <c r="D146" s="16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2.75" customHeight="1" x14ac:dyDescent="0.2">
      <c r="A147" s="169"/>
      <c r="B147" s="169"/>
      <c r="C147" s="169"/>
      <c r="D147" s="16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2.75" customHeight="1" x14ac:dyDescent="0.2">
      <c r="A148" s="169"/>
      <c r="B148" s="169"/>
      <c r="C148" s="169"/>
      <c r="D148" s="16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2.75" customHeight="1" x14ac:dyDescent="0.2">
      <c r="A149" s="169"/>
      <c r="B149" s="169"/>
      <c r="C149" s="169"/>
      <c r="D149" s="16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2.75" customHeight="1" x14ac:dyDescent="0.2">
      <c r="A150" s="169"/>
      <c r="B150" s="169"/>
      <c r="C150" s="169"/>
      <c r="D150" s="16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2.75" customHeight="1" x14ac:dyDescent="0.2">
      <c r="A151" s="169"/>
      <c r="B151" s="169"/>
      <c r="C151" s="169"/>
      <c r="D151" s="16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2.75" customHeight="1" x14ac:dyDescent="0.2">
      <c r="A152" s="169"/>
      <c r="B152" s="169"/>
      <c r="C152" s="169"/>
      <c r="D152" s="16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2.75" customHeight="1" x14ac:dyDescent="0.2">
      <c r="A153" s="169"/>
      <c r="B153" s="169"/>
      <c r="C153" s="169"/>
      <c r="D153" s="16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2.75" customHeight="1" x14ac:dyDescent="0.2">
      <c r="A154" s="169"/>
      <c r="B154" s="169"/>
      <c r="C154" s="169"/>
      <c r="D154" s="16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2.75" customHeight="1" x14ac:dyDescent="0.2">
      <c r="A155" s="169"/>
      <c r="B155" s="169"/>
      <c r="C155" s="169"/>
      <c r="D155" s="16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2.75" customHeight="1" x14ac:dyDescent="0.2">
      <c r="A156" s="169"/>
      <c r="B156" s="169"/>
      <c r="C156" s="169"/>
      <c r="D156" s="16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2.75" customHeight="1" x14ac:dyDescent="0.2">
      <c r="A157" s="169"/>
      <c r="B157" s="169"/>
      <c r="C157" s="169"/>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2.75" customHeight="1" x14ac:dyDescent="0.2">
      <c r="A158" s="169"/>
      <c r="B158" s="169"/>
      <c r="C158" s="169"/>
      <c r="D158" s="16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2.75" customHeight="1" x14ac:dyDescent="0.2">
      <c r="A159" s="169"/>
      <c r="B159" s="169"/>
      <c r="C159" s="169"/>
      <c r="D159" s="16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2.75" customHeight="1" x14ac:dyDescent="0.2">
      <c r="A160" s="169"/>
      <c r="B160" s="169"/>
      <c r="C160" s="169"/>
      <c r="D160" s="16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2.75" customHeight="1" x14ac:dyDescent="0.2">
      <c r="A161" s="169"/>
      <c r="B161" s="169"/>
      <c r="C161" s="169"/>
      <c r="D161" s="16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2.75" customHeight="1" x14ac:dyDescent="0.2">
      <c r="A162" s="169"/>
      <c r="B162" s="169"/>
      <c r="C162" s="169"/>
      <c r="D162" s="16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2.75" customHeight="1" x14ac:dyDescent="0.2">
      <c r="A163" s="169"/>
      <c r="B163" s="169"/>
      <c r="C163" s="169"/>
      <c r="D163" s="16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2.75" customHeight="1" x14ac:dyDescent="0.2">
      <c r="A164" s="169"/>
      <c r="B164" s="169"/>
      <c r="C164" s="169"/>
      <c r="D164" s="16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2.75" customHeight="1" x14ac:dyDescent="0.2">
      <c r="A165" s="169"/>
      <c r="B165" s="169"/>
      <c r="C165" s="169"/>
      <c r="D165" s="16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2.75" customHeight="1" x14ac:dyDescent="0.2">
      <c r="A166" s="169"/>
      <c r="B166" s="169"/>
      <c r="C166" s="169"/>
      <c r="D166" s="16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2.75" customHeight="1" x14ac:dyDescent="0.2">
      <c r="A167" s="169"/>
      <c r="B167" s="169"/>
      <c r="C167" s="169"/>
      <c r="D167" s="16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2.75" customHeight="1" x14ac:dyDescent="0.2">
      <c r="A168" s="169"/>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2.75" customHeight="1" x14ac:dyDescent="0.2">
      <c r="A169" s="169"/>
      <c r="B169" s="169"/>
      <c r="C169" s="169"/>
      <c r="D169" s="16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2.75" customHeight="1" x14ac:dyDescent="0.2">
      <c r="A170" s="169"/>
      <c r="B170" s="169"/>
      <c r="C170" s="169"/>
      <c r="D170" s="16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2.75" customHeight="1" x14ac:dyDescent="0.2">
      <c r="A171" s="169"/>
      <c r="B171" s="169"/>
      <c r="C171" s="169"/>
      <c r="D171" s="16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2.75" customHeight="1" x14ac:dyDescent="0.2">
      <c r="A172" s="169"/>
      <c r="B172" s="169"/>
      <c r="C172" s="169"/>
      <c r="D172" s="16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2.75" customHeight="1" x14ac:dyDescent="0.2">
      <c r="A173" s="169"/>
      <c r="B173" s="169"/>
      <c r="C173" s="169"/>
      <c r="D173" s="16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2.75" customHeight="1" x14ac:dyDescent="0.2">
      <c r="A174" s="169"/>
      <c r="B174" s="169"/>
      <c r="C174" s="169"/>
      <c r="D174" s="16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2.75" customHeight="1" x14ac:dyDescent="0.2">
      <c r="A175" s="169"/>
      <c r="B175" s="169"/>
      <c r="C175" s="169"/>
      <c r="D175" s="16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2.75" customHeight="1" x14ac:dyDescent="0.2">
      <c r="A176" s="169"/>
      <c r="B176" s="169"/>
      <c r="C176" s="169"/>
      <c r="D176" s="16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2.75" customHeight="1" x14ac:dyDescent="0.2">
      <c r="A177" s="169"/>
      <c r="B177" s="169"/>
      <c r="C177" s="169"/>
      <c r="D177" s="16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2.75" customHeight="1" x14ac:dyDescent="0.2">
      <c r="A178" s="169"/>
      <c r="B178" s="169"/>
      <c r="C178" s="169"/>
      <c r="D178" s="16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2.75" customHeight="1" x14ac:dyDescent="0.2">
      <c r="A179" s="169"/>
      <c r="B179" s="169"/>
      <c r="C179" s="169"/>
      <c r="D179" s="16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2.75" customHeight="1" x14ac:dyDescent="0.2">
      <c r="A180" s="169"/>
      <c r="B180" s="169"/>
      <c r="C180" s="169"/>
      <c r="D180" s="16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2.75" customHeight="1" x14ac:dyDescent="0.2">
      <c r="A181" s="169"/>
      <c r="B181" s="169"/>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2.75" customHeight="1" x14ac:dyDescent="0.2">
      <c r="A182" s="169"/>
      <c r="B182" s="169"/>
      <c r="C182" s="169"/>
      <c r="D182" s="16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2.75" customHeight="1" x14ac:dyDescent="0.2">
      <c r="A183" s="169"/>
      <c r="B183" s="169"/>
      <c r="C183" s="169"/>
      <c r="D183" s="16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2.75" customHeight="1" x14ac:dyDescent="0.2">
      <c r="A184" s="169"/>
      <c r="B184" s="169"/>
      <c r="C184" s="169"/>
      <c r="D184" s="16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2.75" customHeight="1" x14ac:dyDescent="0.2">
      <c r="A185" s="169"/>
      <c r="B185" s="169"/>
      <c r="C185" s="169"/>
      <c r="D185" s="16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2.75" customHeight="1" x14ac:dyDescent="0.2">
      <c r="A186" s="169"/>
      <c r="B186" s="169"/>
      <c r="C186" s="169"/>
      <c r="D186" s="16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2.75" customHeight="1" x14ac:dyDescent="0.2">
      <c r="A187" s="169"/>
      <c r="B187" s="169"/>
      <c r="C187" s="169"/>
      <c r="D187" s="16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2.75" customHeight="1" x14ac:dyDescent="0.2">
      <c r="A188" s="169"/>
      <c r="B188" s="169"/>
      <c r="C188" s="169"/>
      <c r="D188" s="16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2.75" customHeight="1" x14ac:dyDescent="0.2">
      <c r="A189" s="169"/>
      <c r="B189" s="169"/>
      <c r="C189" s="169"/>
      <c r="D189" s="16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2.75" customHeight="1" x14ac:dyDescent="0.2">
      <c r="A190" s="169"/>
      <c r="B190" s="169"/>
      <c r="C190" s="169"/>
      <c r="D190" s="16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2.75" customHeight="1" x14ac:dyDescent="0.2">
      <c r="A191" s="169"/>
      <c r="B191" s="169"/>
      <c r="C191" s="169"/>
      <c r="D191" s="16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2.75" customHeight="1" x14ac:dyDescent="0.2">
      <c r="A192" s="169"/>
      <c r="B192" s="169"/>
      <c r="C192" s="169"/>
      <c r="D192" s="16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2.75" customHeight="1" x14ac:dyDescent="0.2">
      <c r="A193" s="169"/>
      <c r="B193" s="169"/>
      <c r="C193" s="169"/>
      <c r="D193" s="16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2.75" customHeight="1" x14ac:dyDescent="0.2">
      <c r="A194" s="169"/>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2.75" customHeight="1" x14ac:dyDescent="0.2">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2.75" customHeight="1" x14ac:dyDescent="0.2">
      <c r="A196" s="169"/>
      <c r="B196" s="169"/>
      <c r="C196" s="169"/>
      <c r="D196" s="16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2.75" customHeight="1" x14ac:dyDescent="0.2">
      <c r="A197" s="169"/>
      <c r="B197" s="169"/>
      <c r="C197" s="169"/>
      <c r="D197" s="16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2.75" customHeight="1" x14ac:dyDescent="0.2">
      <c r="A198" s="169"/>
      <c r="B198" s="169"/>
      <c r="C198" s="169"/>
      <c r="D198" s="16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2.75" customHeight="1" x14ac:dyDescent="0.2">
      <c r="A199" s="169"/>
      <c r="B199" s="169"/>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2.75" customHeight="1" x14ac:dyDescent="0.2">
      <c r="A200" s="169"/>
      <c r="B200" s="169"/>
      <c r="C200" s="169"/>
      <c r="D200" s="16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2.75" customHeight="1" x14ac:dyDescent="0.2">
      <c r="A201" s="169"/>
      <c r="B201" s="169"/>
      <c r="C201" s="169"/>
      <c r="D201" s="16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2.75" customHeight="1" x14ac:dyDescent="0.2">
      <c r="A202" s="169"/>
      <c r="B202" s="169"/>
      <c r="C202" s="169"/>
      <c r="D202" s="16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2.75" customHeight="1" x14ac:dyDescent="0.2">
      <c r="A203" s="169"/>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2.75" customHeight="1" x14ac:dyDescent="0.2">
      <c r="A204" s="169"/>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2.75" customHeight="1" x14ac:dyDescent="0.2">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2.75" customHeight="1" x14ac:dyDescent="0.2">
      <c r="A206" s="169"/>
      <c r="B206" s="169"/>
      <c r="C206" s="169"/>
      <c r="D206" s="16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2.75" customHeight="1" x14ac:dyDescent="0.2">
      <c r="A207" s="169"/>
      <c r="B207" s="169"/>
      <c r="C207" s="169"/>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2.75" customHeight="1" x14ac:dyDescent="0.2">
      <c r="A208" s="169"/>
      <c r="B208" s="169"/>
      <c r="C208" s="169"/>
      <c r="D208" s="16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2.75" customHeight="1" x14ac:dyDescent="0.2">
      <c r="A209" s="169"/>
      <c r="B209" s="169"/>
      <c r="C209" s="169"/>
      <c r="D209" s="16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2.75" customHeight="1" x14ac:dyDescent="0.2">
      <c r="A210" s="169"/>
      <c r="B210" s="169"/>
      <c r="C210" s="169"/>
      <c r="D210" s="16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2.75" customHeight="1" x14ac:dyDescent="0.2">
      <c r="A211" s="169"/>
      <c r="B211" s="169"/>
      <c r="C211" s="169"/>
      <c r="D211" s="16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2.75" customHeight="1" x14ac:dyDescent="0.2">
      <c r="A212" s="169"/>
      <c r="B212" s="169"/>
      <c r="C212" s="169"/>
      <c r="D212" s="16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2.75" customHeight="1" x14ac:dyDescent="0.2">
      <c r="A213" s="169"/>
      <c r="B213" s="169"/>
      <c r="C213" s="169"/>
      <c r="D213" s="16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2.75" customHeight="1" x14ac:dyDescent="0.2">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2.75" customHeight="1" x14ac:dyDescent="0.2">
      <c r="A215" s="169"/>
      <c r="B215" s="169"/>
      <c r="C215" s="169"/>
      <c r="D215" s="16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2.75" customHeight="1" x14ac:dyDescent="0.2">
      <c r="A216" s="169"/>
      <c r="B216" s="169"/>
      <c r="C216" s="169"/>
      <c r="D216" s="16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2.75" customHeight="1" x14ac:dyDescent="0.2">
      <c r="A217" s="169"/>
      <c r="B217" s="169"/>
      <c r="C217" s="169"/>
      <c r="D217" s="16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2.75" customHeight="1" x14ac:dyDescent="0.2">
      <c r="A218" s="169"/>
      <c r="B218" s="169"/>
      <c r="C218" s="169"/>
      <c r="D218" s="16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2.75" customHeight="1" x14ac:dyDescent="0.2">
      <c r="A219" s="169"/>
      <c r="B219" s="169"/>
      <c r="C219" s="169"/>
      <c r="D219" s="16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2.75" customHeight="1" x14ac:dyDescent="0.2">
      <c r="A220" s="169"/>
      <c r="B220" s="169"/>
      <c r="C220" s="169"/>
      <c r="D220" s="16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2.75" customHeight="1" x14ac:dyDescent="0.2">
      <c r="A221" s="169"/>
      <c r="B221" s="169"/>
      <c r="C221" s="169"/>
      <c r="D221" s="16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2.75" customHeight="1" x14ac:dyDescent="0.2">
      <c r="A222" s="169"/>
      <c r="B222" s="169"/>
      <c r="C222" s="169"/>
      <c r="D222" s="16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2.75" customHeight="1" x14ac:dyDescent="0.2">
      <c r="A223" s="169"/>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2.75" customHeight="1" x14ac:dyDescent="0.2">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2.75" customHeight="1" x14ac:dyDescent="0.2">
      <c r="A225" s="169"/>
      <c r="B225" s="169"/>
      <c r="C225" s="169"/>
      <c r="D225" s="16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2.75" customHeight="1" x14ac:dyDescent="0.2">
      <c r="A226" s="169"/>
      <c r="B226" s="169"/>
      <c r="C226" s="169"/>
      <c r="D226" s="16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2.75" customHeight="1" x14ac:dyDescent="0.2">
      <c r="A227" s="169"/>
      <c r="B227" s="169"/>
      <c r="C227" s="169"/>
      <c r="D227" s="16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2.75" customHeight="1" x14ac:dyDescent="0.2">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2.75" customHeight="1" x14ac:dyDescent="0.2">
      <c r="A229" s="169"/>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2.75" customHeight="1" x14ac:dyDescent="0.2">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2.75" customHeight="1" x14ac:dyDescent="0.2">
      <c r="A231" s="169"/>
      <c r="B231" s="169"/>
      <c r="C231" s="169"/>
      <c r="D231" s="16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2.75" customHeight="1" x14ac:dyDescent="0.2">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2.75" customHeight="1" x14ac:dyDescent="0.2">
      <c r="A233" s="169"/>
      <c r="B233" s="169"/>
      <c r="C233" s="169"/>
      <c r="D233" s="16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2.75" customHeight="1" x14ac:dyDescent="0.2">
      <c r="A234" s="169"/>
      <c r="B234" s="169"/>
      <c r="C234" s="169"/>
      <c r="D234" s="16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2.75" customHeight="1" x14ac:dyDescent="0.2">
      <c r="A235" s="169"/>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2.75" customHeight="1" x14ac:dyDescent="0.2">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2.75" customHeight="1" x14ac:dyDescent="0.2">
      <c r="A237" s="169"/>
      <c r="B237" s="169"/>
      <c r="C237" s="169"/>
      <c r="D237" s="16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2.75" customHeight="1" x14ac:dyDescent="0.2">
      <c r="A238" s="169"/>
      <c r="B238" s="169"/>
      <c r="C238" s="169"/>
      <c r="D238" s="16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2.75" customHeight="1" x14ac:dyDescent="0.2">
      <c r="A239" s="169"/>
      <c r="B239" s="169"/>
      <c r="C239" s="169"/>
      <c r="D239" s="16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2.75" customHeight="1" x14ac:dyDescent="0.2">
      <c r="A240" s="169"/>
      <c r="B240" s="169"/>
      <c r="C240" s="169"/>
      <c r="D240" s="16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2.75" customHeight="1" x14ac:dyDescent="0.2">
      <c r="A241" s="169"/>
      <c r="B241" s="16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2.75" customHeight="1" x14ac:dyDescent="0.2">
      <c r="A242" s="16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2.75" customHeight="1" x14ac:dyDescent="0.2">
      <c r="A243" s="169"/>
      <c r="B243" s="169"/>
      <c r="C243" s="169"/>
      <c r="D243" s="16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2.75" customHeight="1" x14ac:dyDescent="0.2">
      <c r="A244" s="169"/>
      <c r="B244" s="169"/>
      <c r="C244" s="169"/>
      <c r="D244" s="16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2.75" customHeight="1" x14ac:dyDescent="0.2">
      <c r="A245" s="169"/>
      <c r="B245" s="169"/>
      <c r="C245" s="169"/>
      <c r="D245" s="16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2.75" customHeight="1" x14ac:dyDescent="0.2">
      <c r="A246" s="169"/>
      <c r="B246" s="169"/>
      <c r="C246" s="169"/>
      <c r="D246" s="16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2.75" customHeight="1" x14ac:dyDescent="0.2">
      <c r="A247" s="169"/>
      <c r="B247" s="169"/>
      <c r="C247" s="169"/>
      <c r="D247" s="16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2.75" customHeight="1" x14ac:dyDescent="0.2">
      <c r="A248" s="169"/>
      <c r="B248" s="169"/>
      <c r="C248" s="169"/>
      <c r="D248" s="16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2.75" customHeight="1" x14ac:dyDescent="0.2">
      <c r="A249" s="169"/>
      <c r="B249" s="169"/>
      <c r="C249" s="169"/>
      <c r="D249" s="16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2.75" customHeight="1" x14ac:dyDescent="0.2">
      <c r="A250" s="169"/>
      <c r="B250" s="169"/>
      <c r="C250" s="169"/>
      <c r="D250" s="16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2.75" customHeight="1" x14ac:dyDescent="0.2">
      <c r="A251" s="169"/>
      <c r="B251" s="169"/>
      <c r="C251" s="169"/>
      <c r="D251" s="16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2.75" customHeight="1" x14ac:dyDescent="0.2">
      <c r="A252" s="169"/>
      <c r="B252" s="169"/>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2.75" customHeight="1" x14ac:dyDescent="0.2">
      <c r="A253" s="169"/>
      <c r="B253" s="169"/>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2.75" customHeight="1" x14ac:dyDescent="0.2">
      <c r="A254" s="169"/>
      <c r="B254" s="169"/>
      <c r="C254" s="169"/>
      <c r="D254" s="16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2.75" customHeight="1" x14ac:dyDescent="0.2">
      <c r="A255" s="169"/>
      <c r="B255" s="169"/>
      <c r="C255" s="169"/>
      <c r="D255" s="16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2.75" customHeight="1" x14ac:dyDescent="0.2">
      <c r="A256" s="169"/>
      <c r="B256" s="169"/>
      <c r="C256" s="169"/>
      <c r="D256" s="16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2.75" customHeight="1" x14ac:dyDescent="0.2">
      <c r="A257" s="169"/>
      <c r="B257" s="169"/>
      <c r="C257" s="169"/>
      <c r="D257" s="16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2.75" customHeight="1" x14ac:dyDescent="0.2">
      <c r="A258" s="169"/>
      <c r="B258" s="169"/>
      <c r="C258" s="169"/>
      <c r="D258" s="16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2.75" customHeight="1" x14ac:dyDescent="0.2">
      <c r="A259" s="169"/>
      <c r="B259" s="169"/>
      <c r="C259" s="169"/>
      <c r="D259" s="16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2.75" customHeight="1" x14ac:dyDescent="0.2">
      <c r="A260" s="169"/>
      <c r="B260" s="169"/>
      <c r="C260" s="169"/>
      <c r="D260" s="16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2.75" customHeight="1" x14ac:dyDescent="0.2">
      <c r="A261" s="169"/>
      <c r="B261" s="169"/>
      <c r="C261" s="169"/>
      <c r="D261" s="16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2.75" customHeight="1" x14ac:dyDescent="0.2">
      <c r="A262" s="169"/>
      <c r="B262" s="169"/>
      <c r="C262" s="169"/>
      <c r="D262" s="16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2.75" customHeight="1" x14ac:dyDescent="0.2">
      <c r="A263" s="169"/>
      <c r="B263" s="169"/>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2.75" customHeight="1" x14ac:dyDescent="0.2">
      <c r="A264" s="169"/>
      <c r="B264" s="169"/>
      <c r="C264" s="169"/>
      <c r="D264" s="16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2.75" customHeight="1" x14ac:dyDescent="0.2">
      <c r="A265" s="169"/>
      <c r="B265" s="169"/>
      <c r="C265" s="169"/>
      <c r="D265" s="16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2.75" customHeight="1" x14ac:dyDescent="0.2">
      <c r="A266" s="169"/>
      <c r="B266" s="169"/>
      <c r="C266" s="169"/>
      <c r="D266" s="16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2.75" customHeight="1" x14ac:dyDescent="0.2">
      <c r="A267" s="169"/>
      <c r="B267" s="169"/>
      <c r="C267" s="169"/>
      <c r="D267" s="16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2.75" customHeight="1" x14ac:dyDescent="0.2">
      <c r="A268" s="169"/>
      <c r="B268" s="169"/>
      <c r="C268" s="169"/>
      <c r="D268" s="16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2.75" customHeight="1" x14ac:dyDescent="0.2">
      <c r="A269" s="169"/>
      <c r="B269" s="169"/>
      <c r="C269" s="169"/>
      <c r="D269" s="16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2.75" customHeight="1" x14ac:dyDescent="0.2">
      <c r="A270" s="169"/>
      <c r="B270" s="169"/>
      <c r="C270" s="169"/>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2.75" customHeight="1" x14ac:dyDescent="0.2">
      <c r="A271" s="169"/>
      <c r="B271" s="169"/>
      <c r="C271" s="169"/>
      <c r="D271" s="16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2.75" customHeight="1" x14ac:dyDescent="0.2">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2.75" customHeight="1" x14ac:dyDescent="0.2">
      <c r="A273" s="169"/>
      <c r="B273" s="169"/>
      <c r="C273" s="169"/>
      <c r="D273" s="16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2.75" customHeight="1" x14ac:dyDescent="0.2">
      <c r="A274" s="169"/>
      <c r="B274" s="169"/>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2.75" customHeight="1" x14ac:dyDescent="0.2">
      <c r="A275" s="169"/>
      <c r="B275" s="169"/>
      <c r="C275" s="169"/>
      <c r="D275" s="16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2.75" customHeight="1" x14ac:dyDescent="0.2">
      <c r="A276" s="169"/>
      <c r="B276" s="169"/>
      <c r="C276" s="169"/>
      <c r="D276" s="16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2.75" customHeight="1" x14ac:dyDescent="0.2">
      <c r="A277" s="169"/>
      <c r="B277" s="169"/>
      <c r="C277" s="169"/>
      <c r="D277" s="16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2.75" customHeight="1" x14ac:dyDescent="0.2">
      <c r="A278" s="169"/>
      <c r="B278" s="169"/>
      <c r="C278" s="169"/>
      <c r="D278" s="16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2.75" customHeight="1" x14ac:dyDescent="0.2">
      <c r="A279" s="169"/>
      <c r="B279" s="169"/>
      <c r="C279" s="169"/>
      <c r="D279" s="16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2.75" customHeight="1" x14ac:dyDescent="0.2">
      <c r="A280" s="169"/>
      <c r="B280" s="169"/>
      <c r="C280" s="169"/>
      <c r="D280" s="16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2.75" customHeight="1" x14ac:dyDescent="0.2">
      <c r="A281" s="169"/>
      <c r="B281" s="169"/>
      <c r="C281" s="169"/>
      <c r="D281" s="16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2.75" customHeight="1" x14ac:dyDescent="0.2">
      <c r="A282" s="169"/>
      <c r="B282" s="169"/>
      <c r="C282" s="169"/>
      <c r="D282" s="16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2.75" customHeight="1" x14ac:dyDescent="0.2">
      <c r="A283" s="169"/>
      <c r="B283" s="169"/>
      <c r="C283" s="169"/>
      <c r="D283" s="169"/>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2.75" customHeight="1" x14ac:dyDescent="0.2">
      <c r="A284" s="169"/>
      <c r="B284" s="169"/>
      <c r="C284" s="169"/>
      <c r="D284" s="169"/>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2.75" customHeight="1" x14ac:dyDescent="0.2">
      <c r="A285" s="169"/>
      <c r="B285" s="169"/>
      <c r="C285" s="169"/>
      <c r="D285" s="169"/>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2.75" customHeight="1" x14ac:dyDescent="0.2">
      <c r="A286" s="169"/>
      <c r="B286" s="169"/>
      <c r="C286" s="169"/>
      <c r="D286" s="169"/>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2.75" customHeight="1" x14ac:dyDescent="0.2">
      <c r="A287" s="169"/>
      <c r="B287" s="169"/>
      <c r="C287" s="169"/>
      <c r="D287" s="169"/>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2.75" customHeight="1" x14ac:dyDescent="0.2">
      <c r="A288" s="169"/>
      <c r="B288" s="169"/>
      <c r="C288" s="169"/>
      <c r="D288" s="169"/>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2.75" customHeight="1" x14ac:dyDescent="0.2">
      <c r="A289" s="169"/>
      <c r="B289" s="169"/>
      <c r="C289" s="169"/>
      <c r="D289" s="169"/>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2.75" customHeight="1" x14ac:dyDescent="0.2">
      <c r="A290" s="169"/>
      <c r="B290" s="169"/>
      <c r="C290" s="169"/>
      <c r="D290" s="169"/>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2.75" customHeight="1" x14ac:dyDescent="0.2">
      <c r="A291" s="169"/>
      <c r="B291" s="169"/>
      <c r="C291" s="169"/>
      <c r="D291" s="169"/>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2.75" customHeight="1" x14ac:dyDescent="0.2">
      <c r="A292" s="169"/>
      <c r="B292" s="169"/>
      <c r="C292" s="169"/>
      <c r="D292" s="169"/>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2.75" customHeight="1" x14ac:dyDescent="0.2">
      <c r="A293" s="169"/>
      <c r="B293" s="169"/>
      <c r="C293" s="169"/>
      <c r="D293" s="169"/>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2.75" customHeight="1" x14ac:dyDescent="0.2">
      <c r="A294" s="169"/>
      <c r="B294" s="169"/>
      <c r="C294" s="169"/>
      <c r="D294" s="169"/>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2.75" customHeight="1" x14ac:dyDescent="0.2">
      <c r="A295" s="169"/>
      <c r="B295" s="169"/>
      <c r="C295" s="169"/>
      <c r="D295" s="169"/>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2.75" customHeight="1" x14ac:dyDescent="0.2">
      <c r="A296" s="169"/>
      <c r="B296" s="169"/>
      <c r="C296" s="169"/>
      <c r="D296" s="169"/>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2.75" customHeight="1" x14ac:dyDescent="0.2">
      <c r="A297" s="169"/>
      <c r="B297" s="169"/>
      <c r="C297" s="169"/>
      <c r="D297" s="169"/>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2.75" customHeight="1" x14ac:dyDescent="0.2">
      <c r="A298" s="169"/>
      <c r="B298" s="169"/>
      <c r="C298" s="169"/>
      <c r="D298" s="169"/>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2.75" customHeight="1" x14ac:dyDescent="0.2">
      <c r="A299" s="169"/>
      <c r="B299" s="169"/>
      <c r="C299" s="169"/>
      <c r="D299" s="169"/>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2.75" customHeight="1" x14ac:dyDescent="0.2">
      <c r="A300" s="169"/>
      <c r="B300" s="169"/>
      <c r="C300" s="169"/>
      <c r="D300" s="169"/>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2.75" customHeight="1" x14ac:dyDescent="0.2">
      <c r="A301" s="169"/>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2.75" customHeight="1" x14ac:dyDescent="0.2">
      <c r="A302" s="169"/>
      <c r="B302" s="169"/>
      <c r="C302" s="169"/>
      <c r="D302" s="169"/>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2.75" customHeight="1" x14ac:dyDescent="0.2">
      <c r="A303" s="169"/>
      <c r="B303" s="169"/>
      <c r="C303" s="169"/>
      <c r="D303" s="169"/>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2.75" customHeight="1" x14ac:dyDescent="0.2">
      <c r="A304" s="169"/>
      <c r="B304" s="169"/>
      <c r="C304" s="169"/>
      <c r="D304" s="169"/>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2.75" customHeight="1" x14ac:dyDescent="0.2">
      <c r="A305" s="169"/>
      <c r="B305" s="169"/>
      <c r="C305" s="169"/>
      <c r="D305" s="169"/>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2.75" customHeight="1" x14ac:dyDescent="0.2">
      <c r="A306" s="169"/>
      <c r="B306" s="169"/>
      <c r="C306" s="169"/>
      <c r="D306" s="169"/>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2.75" customHeight="1" x14ac:dyDescent="0.2">
      <c r="A307" s="169"/>
      <c r="B307" s="169"/>
      <c r="C307" s="169"/>
      <c r="D307" s="169"/>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2.75" customHeight="1" x14ac:dyDescent="0.2">
      <c r="A308" s="169"/>
      <c r="B308" s="169"/>
      <c r="C308" s="169"/>
      <c r="D308" s="169"/>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2.75" customHeight="1" x14ac:dyDescent="0.2">
      <c r="A309" s="169"/>
      <c r="B309" s="169"/>
      <c r="C309" s="169"/>
      <c r="D309" s="169"/>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2.75" customHeight="1" x14ac:dyDescent="0.2">
      <c r="A310" s="169"/>
      <c r="B310" s="169"/>
      <c r="C310" s="169"/>
      <c r="D310" s="169"/>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2.75" customHeight="1" x14ac:dyDescent="0.2">
      <c r="A311" s="169"/>
      <c r="B311" s="169"/>
      <c r="C311" s="169"/>
      <c r="D311" s="169"/>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2.75" customHeight="1" x14ac:dyDescent="0.2">
      <c r="A312" s="169"/>
      <c r="B312" s="169"/>
      <c r="C312" s="169"/>
      <c r="D312" s="169"/>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2.75" customHeight="1" x14ac:dyDescent="0.2">
      <c r="A313" s="169"/>
      <c r="B313" s="169"/>
      <c r="C313" s="169"/>
      <c r="D313" s="169"/>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2.75" customHeight="1" x14ac:dyDescent="0.2">
      <c r="A314" s="169"/>
      <c r="B314" s="169"/>
      <c r="C314" s="169"/>
      <c r="D314" s="169"/>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2.75" customHeight="1" x14ac:dyDescent="0.2">
      <c r="A315" s="169"/>
      <c r="B315" s="169"/>
      <c r="C315" s="169"/>
      <c r="D315" s="169"/>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2.75" customHeight="1" x14ac:dyDescent="0.2">
      <c r="A316" s="169"/>
      <c r="B316" s="169"/>
      <c r="C316" s="169"/>
      <c r="D316" s="169"/>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2.75" customHeight="1" x14ac:dyDescent="0.2">
      <c r="A317" s="169"/>
      <c r="B317" s="169"/>
      <c r="C317" s="169"/>
      <c r="D317" s="169"/>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2.75" customHeight="1" x14ac:dyDescent="0.2">
      <c r="A318" s="169"/>
      <c r="B318" s="169"/>
      <c r="C318" s="169"/>
      <c r="D318" s="169"/>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2.75" customHeight="1" x14ac:dyDescent="0.2">
      <c r="A319" s="169"/>
      <c r="B319" s="169"/>
      <c r="C319" s="169"/>
      <c r="D319" s="169"/>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2.75" customHeight="1" x14ac:dyDescent="0.2">
      <c r="A320" s="169"/>
      <c r="B320" s="169"/>
      <c r="C320" s="169"/>
      <c r="D320" s="169"/>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2.75" customHeight="1" x14ac:dyDescent="0.2">
      <c r="A321" s="169"/>
      <c r="B321" s="169"/>
      <c r="C321" s="169"/>
      <c r="D321" s="169"/>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2.75" customHeight="1" x14ac:dyDescent="0.2">
      <c r="A322" s="169"/>
      <c r="B322" s="169"/>
      <c r="C322" s="169"/>
      <c r="D322" s="169"/>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2.75" customHeight="1" x14ac:dyDescent="0.2">
      <c r="A323" s="169"/>
      <c r="B323" s="169"/>
      <c r="C323" s="169"/>
      <c r="D323" s="169"/>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2.75" customHeight="1" x14ac:dyDescent="0.2">
      <c r="A324" s="169"/>
      <c r="B324" s="169"/>
      <c r="C324" s="169"/>
      <c r="D324" s="169"/>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2.75" customHeight="1" x14ac:dyDescent="0.2">
      <c r="A325" s="169"/>
      <c r="B325" s="169"/>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2.75" customHeight="1" x14ac:dyDescent="0.2">
      <c r="A326" s="169"/>
      <c r="B326" s="169"/>
      <c r="C326" s="169"/>
      <c r="D326" s="169"/>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2.75" customHeight="1" x14ac:dyDescent="0.2">
      <c r="A327" s="169"/>
      <c r="B327" s="169"/>
      <c r="C327" s="169"/>
      <c r="D327" s="169"/>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2.75" customHeight="1" x14ac:dyDescent="0.2">
      <c r="A328" s="169"/>
      <c r="B328" s="169"/>
      <c r="C328" s="169"/>
      <c r="D328" s="169"/>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2.75" customHeight="1" x14ac:dyDescent="0.2">
      <c r="A329" s="169"/>
      <c r="B329" s="169"/>
      <c r="C329" s="169"/>
      <c r="D329" s="169"/>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2.75" customHeight="1" x14ac:dyDescent="0.2">
      <c r="A330" s="169"/>
      <c r="B330" s="169"/>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2.75" customHeight="1" x14ac:dyDescent="0.2">
      <c r="A331" s="169"/>
      <c r="B331" s="169"/>
      <c r="C331" s="169"/>
      <c r="D331" s="169"/>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2.75" customHeight="1" x14ac:dyDescent="0.2">
      <c r="A332" s="169"/>
      <c r="B332" s="169"/>
      <c r="C332" s="169"/>
      <c r="D332" s="169"/>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2.75" customHeight="1" x14ac:dyDescent="0.2">
      <c r="A333" s="169"/>
      <c r="B333" s="169"/>
      <c r="C333" s="169"/>
      <c r="D333" s="169"/>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2.75" customHeight="1" x14ac:dyDescent="0.2">
      <c r="A334" s="169"/>
      <c r="B334" s="169"/>
      <c r="C334" s="169"/>
      <c r="D334" s="169"/>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2.75" customHeight="1" x14ac:dyDescent="0.2">
      <c r="A335" s="169"/>
      <c r="B335" s="169"/>
      <c r="C335" s="169"/>
      <c r="D335" s="169"/>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2.75" customHeight="1" x14ac:dyDescent="0.2">
      <c r="A336" s="169"/>
      <c r="B336" s="169"/>
      <c r="C336" s="169"/>
      <c r="D336" s="169"/>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2.75" customHeight="1" x14ac:dyDescent="0.2">
      <c r="A337" s="169"/>
      <c r="B337" s="169"/>
      <c r="C337" s="169"/>
      <c r="D337" s="169"/>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2.75" customHeight="1" x14ac:dyDescent="0.2">
      <c r="A338" s="169"/>
      <c r="B338" s="169"/>
      <c r="C338" s="169"/>
      <c r="D338" s="169"/>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2.75" customHeight="1" x14ac:dyDescent="0.2">
      <c r="A339" s="169"/>
      <c r="B339" s="169"/>
      <c r="C339" s="169"/>
      <c r="D339" s="169"/>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2.75" customHeight="1" x14ac:dyDescent="0.2">
      <c r="A340" s="169"/>
      <c r="B340" s="169"/>
      <c r="C340" s="169"/>
      <c r="D340" s="169"/>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2.75" customHeight="1" x14ac:dyDescent="0.2">
      <c r="A341" s="169"/>
      <c r="B341" s="169"/>
      <c r="C341" s="169"/>
      <c r="D341" s="169"/>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2.75" customHeight="1" x14ac:dyDescent="0.2">
      <c r="A342" s="169"/>
      <c r="B342" s="169"/>
      <c r="C342" s="169"/>
      <c r="D342" s="169"/>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2.75" customHeight="1" x14ac:dyDescent="0.2">
      <c r="A343" s="169"/>
      <c r="B343" s="169"/>
      <c r="C343" s="169"/>
      <c r="D343" s="169"/>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2.75" customHeight="1" x14ac:dyDescent="0.2">
      <c r="A344" s="169"/>
      <c r="B344" s="169"/>
      <c r="C344" s="169"/>
      <c r="D344" s="169"/>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2.75" customHeight="1" x14ac:dyDescent="0.2">
      <c r="A345" s="169"/>
      <c r="B345" s="169"/>
      <c r="C345" s="169"/>
      <c r="D345" s="169"/>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2.75" customHeight="1" x14ac:dyDescent="0.2">
      <c r="A346" s="169"/>
      <c r="B346" s="169"/>
      <c r="C346" s="169"/>
      <c r="D346" s="169"/>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2.75" customHeight="1" x14ac:dyDescent="0.2">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2.75" customHeight="1" x14ac:dyDescent="0.2">
      <c r="A348" s="169"/>
      <c r="B348" s="169"/>
      <c r="C348" s="169"/>
      <c r="D348" s="169"/>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2.75" customHeight="1" x14ac:dyDescent="0.2">
      <c r="A349" s="169"/>
      <c r="B349" s="169"/>
      <c r="C349" s="169"/>
      <c r="D349" s="169"/>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2.75" customHeight="1" x14ac:dyDescent="0.2">
      <c r="A350" s="169"/>
      <c r="B350" s="169"/>
      <c r="C350" s="169"/>
      <c r="D350" s="169"/>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2.75" customHeight="1" x14ac:dyDescent="0.2">
      <c r="A351" s="169"/>
      <c r="B351" s="169"/>
      <c r="C351" s="169"/>
      <c r="D351" s="169"/>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2.75" customHeight="1" x14ac:dyDescent="0.2">
      <c r="A352" s="169"/>
      <c r="B352" s="169"/>
      <c r="C352" s="169"/>
      <c r="D352" s="169"/>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2.75" customHeight="1" x14ac:dyDescent="0.2">
      <c r="A353" s="169"/>
      <c r="B353" s="169"/>
      <c r="C353" s="169"/>
      <c r="D353" s="169"/>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2.75" customHeight="1" x14ac:dyDescent="0.2">
      <c r="A354" s="169"/>
      <c r="B354" s="169"/>
      <c r="C354" s="169"/>
      <c r="D354" s="169"/>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2.75" customHeight="1" x14ac:dyDescent="0.2">
      <c r="A355" s="169"/>
      <c r="B355" s="169"/>
      <c r="C355" s="169"/>
      <c r="D355" s="169"/>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2.75" customHeight="1" x14ac:dyDescent="0.2">
      <c r="A356" s="169"/>
      <c r="B356" s="169"/>
      <c r="C356" s="169"/>
      <c r="D356" s="169"/>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2.75" customHeight="1" x14ac:dyDescent="0.2">
      <c r="A357" s="169"/>
      <c r="B357" s="169"/>
      <c r="C357" s="169"/>
      <c r="D357" s="169"/>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2.75" customHeight="1" x14ac:dyDescent="0.2">
      <c r="A358" s="169"/>
      <c r="B358" s="169"/>
      <c r="C358" s="169"/>
      <c r="D358" s="169"/>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2.75" customHeight="1" x14ac:dyDescent="0.2">
      <c r="A359" s="169"/>
      <c r="B359" s="169"/>
      <c r="C359" s="169"/>
      <c r="D359" s="169"/>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2.75" customHeight="1" x14ac:dyDescent="0.2">
      <c r="A360" s="169"/>
      <c r="B360" s="169"/>
      <c r="C360" s="169"/>
      <c r="D360" s="169"/>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2.75" customHeight="1" x14ac:dyDescent="0.2">
      <c r="A361" s="169"/>
      <c r="B361" s="169"/>
      <c r="C361" s="169"/>
      <c r="D361" s="169"/>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2.75" customHeight="1" x14ac:dyDescent="0.2">
      <c r="A362" s="169"/>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2.75" customHeight="1" x14ac:dyDescent="0.2">
      <c r="A363" s="169"/>
      <c r="B363" s="169"/>
      <c r="C363" s="169"/>
      <c r="D363" s="169"/>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2.75" customHeight="1" x14ac:dyDescent="0.2">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2.75" customHeight="1" x14ac:dyDescent="0.2">
      <c r="A365" s="169"/>
      <c r="B365" s="169"/>
      <c r="C365" s="169"/>
      <c r="D365" s="169"/>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2.75" customHeight="1" x14ac:dyDescent="0.2">
      <c r="A366" s="169"/>
      <c r="B366" s="169"/>
      <c r="C366" s="169"/>
      <c r="D366" s="169"/>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2.75" customHeight="1" x14ac:dyDescent="0.2">
      <c r="A367" s="169"/>
      <c r="B367" s="169"/>
      <c r="C367" s="169"/>
      <c r="D367" s="169"/>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2.75" customHeight="1" x14ac:dyDescent="0.2">
      <c r="A368" s="169"/>
      <c r="B368" s="169"/>
      <c r="C368" s="169"/>
      <c r="D368" s="169"/>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2.75" customHeight="1" x14ac:dyDescent="0.2">
      <c r="A369" s="169"/>
      <c r="B369" s="169"/>
      <c r="C369" s="169"/>
      <c r="D369" s="169"/>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2.75" customHeight="1" x14ac:dyDescent="0.2">
      <c r="A370" s="169"/>
      <c r="B370" s="169"/>
      <c r="C370" s="169"/>
      <c r="D370" s="169"/>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2.75" customHeight="1" x14ac:dyDescent="0.2">
      <c r="A371" s="169"/>
      <c r="B371" s="169"/>
      <c r="C371" s="169"/>
      <c r="D371" s="169"/>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2.75" customHeight="1" x14ac:dyDescent="0.2">
      <c r="A372" s="169"/>
      <c r="B372" s="169"/>
      <c r="C372" s="169"/>
      <c r="D372" s="169"/>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2.75" customHeight="1" x14ac:dyDescent="0.2">
      <c r="A373" s="169"/>
      <c r="B373" s="169"/>
      <c r="C373" s="169"/>
      <c r="D373" s="169"/>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2.75" customHeight="1" x14ac:dyDescent="0.2">
      <c r="A374" s="169"/>
      <c r="B374" s="169"/>
      <c r="C374" s="169"/>
      <c r="D374" s="169"/>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2.75" customHeight="1" x14ac:dyDescent="0.2">
      <c r="A375" s="169"/>
      <c r="B375" s="169"/>
      <c r="C375" s="169"/>
      <c r="D375" s="169"/>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2.75" customHeight="1" x14ac:dyDescent="0.2">
      <c r="A376" s="169"/>
      <c r="B376" s="169"/>
      <c r="C376" s="169"/>
      <c r="D376" s="169"/>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2.75" customHeight="1" x14ac:dyDescent="0.2">
      <c r="A377" s="169"/>
      <c r="B377" s="169"/>
      <c r="C377" s="169"/>
      <c r="D377" s="169"/>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2.75" customHeight="1" x14ac:dyDescent="0.2">
      <c r="A378" s="169"/>
      <c r="B378" s="169"/>
      <c r="C378" s="169"/>
      <c r="D378" s="169"/>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2.75" customHeight="1" x14ac:dyDescent="0.2">
      <c r="A379" s="169"/>
      <c r="B379" s="169"/>
      <c r="C379" s="169"/>
      <c r="D379" s="169"/>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2.75" customHeight="1" x14ac:dyDescent="0.2">
      <c r="A380" s="169"/>
      <c r="B380" s="169"/>
      <c r="C380" s="169"/>
      <c r="D380" s="169"/>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2.75" customHeight="1" x14ac:dyDescent="0.2">
      <c r="A381" s="169"/>
      <c r="B381" s="169"/>
      <c r="C381" s="169"/>
      <c r="D381" s="169"/>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2.75" customHeight="1" x14ac:dyDescent="0.2">
      <c r="A382" s="169"/>
      <c r="B382" s="169"/>
      <c r="C382" s="169"/>
      <c r="D382" s="169"/>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2.75" customHeight="1" x14ac:dyDescent="0.2">
      <c r="A383" s="169"/>
      <c r="B383" s="169"/>
      <c r="C383" s="169"/>
      <c r="D383" s="169"/>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2.75" customHeight="1" x14ac:dyDescent="0.2">
      <c r="A384" s="169"/>
      <c r="B384" s="169"/>
      <c r="C384" s="169"/>
      <c r="D384" s="169"/>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2.75" customHeight="1" x14ac:dyDescent="0.2">
      <c r="A385" s="169"/>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2.75" customHeight="1" x14ac:dyDescent="0.2">
      <c r="A386" s="169"/>
      <c r="B386" s="169"/>
      <c r="C386" s="169"/>
      <c r="D386" s="169"/>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2.75" customHeight="1" x14ac:dyDescent="0.2">
      <c r="A387" s="169"/>
      <c r="B387" s="169"/>
      <c r="C387" s="169"/>
      <c r="D387" s="169"/>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2.75" customHeight="1" x14ac:dyDescent="0.2">
      <c r="A388" s="169"/>
      <c r="B388" s="169"/>
      <c r="C388" s="169"/>
      <c r="D388" s="169"/>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2.75" customHeight="1" x14ac:dyDescent="0.2">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2.75" customHeight="1" x14ac:dyDescent="0.2">
      <c r="A390" s="169"/>
      <c r="B390" s="169"/>
      <c r="C390" s="169"/>
      <c r="D390" s="169"/>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2.75" customHeight="1" x14ac:dyDescent="0.2">
      <c r="A391" s="169"/>
      <c r="B391" s="169"/>
      <c r="C391" s="169"/>
      <c r="D391" s="169"/>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2.75" customHeight="1" x14ac:dyDescent="0.2">
      <c r="A392" s="169"/>
      <c r="B392" s="169"/>
      <c r="C392" s="169"/>
      <c r="D392" s="169"/>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2.75" customHeight="1" x14ac:dyDescent="0.2">
      <c r="A393" s="169"/>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2.75" customHeight="1" x14ac:dyDescent="0.2">
      <c r="A394" s="169"/>
      <c r="B394" s="169"/>
      <c r="C394" s="169"/>
      <c r="D394" s="169"/>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2.75" customHeight="1" x14ac:dyDescent="0.2">
      <c r="A395" s="169"/>
      <c r="B395" s="169"/>
      <c r="C395" s="169"/>
      <c r="D395" s="169"/>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2.75" customHeight="1" x14ac:dyDescent="0.2">
      <c r="A396" s="169"/>
      <c r="B396" s="169"/>
      <c r="C396" s="169"/>
      <c r="D396" s="169"/>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2.75" customHeight="1" x14ac:dyDescent="0.2">
      <c r="A397" s="169"/>
      <c r="B397" s="169"/>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2.75" customHeight="1" x14ac:dyDescent="0.2">
      <c r="A398" s="169"/>
      <c r="B398" s="169"/>
      <c r="C398" s="169"/>
      <c r="D398" s="169"/>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2.75" customHeight="1" x14ac:dyDescent="0.2">
      <c r="A399" s="169"/>
      <c r="B399" s="169"/>
      <c r="C399" s="169"/>
      <c r="D399" s="169"/>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2.75" customHeight="1" x14ac:dyDescent="0.2">
      <c r="A400" s="169"/>
      <c r="B400" s="169"/>
      <c r="C400" s="169"/>
      <c r="D400" s="169"/>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2.75" customHeight="1" x14ac:dyDescent="0.2">
      <c r="A401" s="169"/>
      <c r="B401" s="169"/>
      <c r="C401" s="169"/>
      <c r="D401" s="169"/>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2.75" customHeight="1" x14ac:dyDescent="0.2">
      <c r="A402" s="169"/>
      <c r="B402" s="169"/>
      <c r="C402" s="169"/>
      <c r="D402" s="169"/>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2.75" customHeight="1" x14ac:dyDescent="0.2">
      <c r="A403" s="169"/>
      <c r="B403" s="169"/>
      <c r="C403" s="169"/>
      <c r="D403" s="169"/>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2.75" customHeight="1" x14ac:dyDescent="0.2">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2.75" customHeight="1" x14ac:dyDescent="0.2">
      <c r="A405" s="169"/>
      <c r="B405" s="169"/>
      <c r="C405" s="169"/>
      <c r="D405" s="169"/>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2.75" customHeight="1" x14ac:dyDescent="0.2">
      <c r="A406" s="169"/>
      <c r="B406" s="169"/>
      <c r="C406" s="169"/>
      <c r="D406" s="169"/>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2.75" customHeight="1" x14ac:dyDescent="0.2">
      <c r="A407" s="169"/>
      <c r="B407" s="169"/>
      <c r="C407" s="169"/>
      <c r="D407" s="169"/>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2.75" customHeight="1" x14ac:dyDescent="0.2">
      <c r="A408" s="169"/>
      <c r="B408" s="169"/>
      <c r="C408" s="169"/>
      <c r="D408" s="169"/>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2.75" customHeight="1" x14ac:dyDescent="0.2">
      <c r="A409" s="169"/>
      <c r="B409" s="169"/>
      <c r="C409" s="169"/>
      <c r="D409" s="169"/>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2.75" customHeight="1" x14ac:dyDescent="0.2">
      <c r="A410" s="169"/>
      <c r="B410" s="169"/>
      <c r="C410" s="169"/>
      <c r="D410" s="169"/>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2.75" customHeight="1" x14ac:dyDescent="0.2">
      <c r="A411" s="169"/>
      <c r="B411" s="169"/>
      <c r="C411" s="169"/>
      <c r="D411" s="169"/>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2.75" customHeight="1" x14ac:dyDescent="0.2">
      <c r="A412" s="169"/>
      <c r="B412" s="169"/>
      <c r="C412" s="169"/>
      <c r="D412" s="169"/>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2.75" customHeight="1" x14ac:dyDescent="0.2">
      <c r="A413" s="169"/>
      <c r="B413" s="169"/>
      <c r="C413" s="169"/>
      <c r="D413" s="169"/>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2.75" customHeight="1" x14ac:dyDescent="0.2">
      <c r="A414" s="169"/>
      <c r="B414" s="169"/>
      <c r="C414" s="169"/>
      <c r="D414" s="169"/>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2.75" customHeight="1" x14ac:dyDescent="0.2">
      <c r="A415" s="169"/>
      <c r="B415" s="169"/>
      <c r="C415" s="169"/>
      <c r="D415" s="169"/>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2.75" customHeight="1" x14ac:dyDescent="0.2">
      <c r="A416" s="169"/>
      <c r="B416" s="169"/>
      <c r="C416" s="169"/>
      <c r="D416" s="169"/>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2.75" customHeight="1" x14ac:dyDescent="0.2">
      <c r="A417" s="169"/>
      <c r="B417" s="169"/>
      <c r="C417" s="169"/>
      <c r="D417" s="169"/>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2.75" customHeight="1" x14ac:dyDescent="0.2">
      <c r="A418" s="169"/>
      <c r="B418" s="169"/>
      <c r="C418" s="169"/>
      <c r="D418" s="169"/>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2.75" customHeight="1" x14ac:dyDescent="0.2">
      <c r="A419" s="169"/>
      <c r="B419" s="169"/>
      <c r="C419" s="169"/>
      <c r="D419" s="169"/>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2.75" customHeight="1" x14ac:dyDescent="0.2">
      <c r="A420" s="169"/>
      <c r="B420" s="169"/>
      <c r="C420" s="169"/>
      <c r="D420" s="169"/>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2.75" customHeight="1" x14ac:dyDescent="0.2">
      <c r="A421" s="169"/>
      <c r="B421" s="169"/>
      <c r="C421" s="169"/>
      <c r="D421" s="169"/>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2.75" customHeight="1" x14ac:dyDescent="0.2">
      <c r="A422" s="169"/>
      <c r="B422" s="169"/>
      <c r="C422" s="169"/>
      <c r="D422" s="169"/>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2.75" customHeight="1" x14ac:dyDescent="0.2">
      <c r="A423" s="169"/>
      <c r="B423" s="169"/>
      <c r="C423" s="169"/>
      <c r="D423" s="169"/>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2.75" customHeight="1" x14ac:dyDescent="0.2">
      <c r="A424" s="169"/>
      <c r="B424" s="169"/>
      <c r="C424" s="169"/>
      <c r="D424" s="169"/>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2.75" customHeight="1" x14ac:dyDescent="0.2">
      <c r="A425" s="169"/>
      <c r="B425" s="169"/>
      <c r="C425" s="169"/>
      <c r="D425" s="169"/>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2.75" customHeight="1" x14ac:dyDescent="0.2">
      <c r="A426" s="169"/>
      <c r="B426" s="169"/>
      <c r="C426" s="169"/>
      <c r="D426" s="169"/>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2.75" customHeight="1" x14ac:dyDescent="0.2">
      <c r="A427" s="169"/>
      <c r="B427" s="169"/>
      <c r="C427" s="169"/>
      <c r="D427" s="169"/>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2.75" customHeight="1" x14ac:dyDescent="0.2">
      <c r="A428" s="169"/>
      <c r="B428" s="169"/>
      <c r="C428" s="169"/>
      <c r="D428" s="169"/>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2.75" customHeight="1" x14ac:dyDescent="0.2">
      <c r="A429" s="169"/>
      <c r="B429" s="169"/>
      <c r="C429" s="169"/>
      <c r="D429" s="169"/>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2.75" customHeight="1" x14ac:dyDescent="0.2">
      <c r="A430" s="169"/>
      <c r="B430" s="169"/>
      <c r="C430" s="169"/>
      <c r="D430" s="169"/>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2.75" customHeight="1" x14ac:dyDescent="0.2">
      <c r="A431" s="169"/>
      <c r="B431" s="169"/>
      <c r="C431" s="169"/>
      <c r="D431" s="169"/>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2.75" customHeight="1" x14ac:dyDescent="0.2">
      <c r="A432" s="169"/>
      <c r="B432" s="169"/>
      <c r="C432" s="169"/>
      <c r="D432" s="169"/>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2.75" customHeight="1" x14ac:dyDescent="0.2">
      <c r="A433" s="169"/>
      <c r="B433" s="169"/>
      <c r="C433" s="169"/>
      <c r="D433" s="169"/>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2.75" customHeight="1" x14ac:dyDescent="0.2">
      <c r="A434" s="169"/>
      <c r="B434" s="169"/>
      <c r="C434" s="169"/>
      <c r="D434" s="169"/>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2.75" customHeight="1" x14ac:dyDescent="0.2">
      <c r="A435" s="169"/>
      <c r="B435" s="169"/>
      <c r="C435" s="169"/>
      <c r="D435" s="169"/>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2.75" customHeight="1" x14ac:dyDescent="0.2">
      <c r="A436" s="169"/>
      <c r="B436" s="169"/>
      <c r="C436" s="169"/>
      <c r="D436" s="169"/>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2.75" customHeight="1" x14ac:dyDescent="0.2">
      <c r="A437" s="169"/>
      <c r="B437" s="169"/>
      <c r="C437" s="169"/>
      <c r="D437" s="169"/>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2.75" customHeight="1" x14ac:dyDescent="0.2">
      <c r="A438" s="169"/>
      <c r="B438" s="169"/>
      <c r="C438" s="169"/>
      <c r="D438" s="169"/>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2.75" customHeight="1" x14ac:dyDescent="0.2">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2.75" customHeight="1" x14ac:dyDescent="0.2">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2.75" customHeight="1" x14ac:dyDescent="0.2">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2.75" customHeight="1" x14ac:dyDescent="0.2">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2.75" customHeight="1" x14ac:dyDescent="0.2">
      <c r="A443" s="169"/>
      <c r="B443" s="169"/>
      <c r="C443" s="169"/>
      <c r="D443" s="169"/>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2.75" customHeight="1" x14ac:dyDescent="0.2">
      <c r="A444" s="169"/>
      <c r="B444" s="169"/>
      <c r="C444" s="169"/>
      <c r="D444" s="169"/>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2.75" customHeight="1" x14ac:dyDescent="0.2">
      <c r="A445" s="169"/>
      <c r="B445" s="169"/>
      <c r="C445" s="169"/>
      <c r="D445" s="169"/>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2.75" customHeight="1" x14ac:dyDescent="0.2">
      <c r="A446" s="169"/>
      <c r="B446" s="169"/>
      <c r="C446" s="169"/>
      <c r="D446" s="169"/>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2.75" customHeight="1" x14ac:dyDescent="0.2">
      <c r="A447" s="169"/>
      <c r="B447" s="169"/>
      <c r="C447" s="169"/>
      <c r="D447" s="169"/>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2.75" customHeight="1" x14ac:dyDescent="0.2">
      <c r="A448" s="169"/>
      <c r="B448" s="169"/>
      <c r="C448" s="169"/>
      <c r="D448" s="169"/>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2.75" customHeight="1" x14ac:dyDescent="0.2">
      <c r="A449" s="169"/>
      <c r="B449" s="169"/>
      <c r="C449" s="169"/>
      <c r="D449" s="169"/>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2.75" customHeight="1" x14ac:dyDescent="0.2">
      <c r="A450" s="169"/>
      <c r="B450" s="169"/>
      <c r="C450" s="169"/>
      <c r="D450" s="169"/>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2.75" customHeight="1" x14ac:dyDescent="0.2">
      <c r="A451" s="169"/>
      <c r="B451" s="169"/>
      <c r="C451" s="169"/>
      <c r="D451" s="169"/>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2.75" customHeight="1" x14ac:dyDescent="0.2">
      <c r="A452" s="169"/>
      <c r="B452" s="169"/>
      <c r="C452" s="169"/>
      <c r="D452" s="169"/>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2.75" customHeight="1" x14ac:dyDescent="0.2">
      <c r="A453" s="169"/>
      <c r="B453" s="169"/>
      <c r="C453" s="169"/>
      <c r="D453" s="169"/>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2.75" customHeight="1" x14ac:dyDescent="0.2">
      <c r="A454" s="169"/>
      <c r="B454" s="169"/>
      <c r="C454" s="169"/>
      <c r="D454" s="169"/>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2.75" customHeight="1" x14ac:dyDescent="0.2">
      <c r="A455" s="169"/>
      <c r="B455" s="169"/>
      <c r="C455" s="169"/>
      <c r="D455" s="169"/>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2.75" customHeight="1" x14ac:dyDescent="0.2">
      <c r="A456" s="169"/>
      <c r="B456" s="169"/>
      <c r="C456" s="169"/>
      <c r="D456" s="169"/>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2.75" customHeight="1" x14ac:dyDescent="0.2">
      <c r="A457" s="169"/>
      <c r="B457" s="169"/>
      <c r="C457" s="169"/>
      <c r="D457" s="169"/>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2.75" customHeight="1" x14ac:dyDescent="0.2">
      <c r="A458" s="169"/>
      <c r="B458" s="169"/>
      <c r="C458" s="169"/>
      <c r="D458" s="169"/>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2.75" customHeight="1" x14ac:dyDescent="0.2">
      <c r="A459" s="169"/>
      <c r="B459" s="169"/>
      <c r="C459" s="169"/>
      <c r="D459" s="169"/>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2.75" customHeight="1" x14ac:dyDescent="0.2">
      <c r="A460" s="169"/>
      <c r="B460" s="169"/>
      <c r="C460" s="169"/>
      <c r="D460" s="169"/>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2.75" customHeight="1" x14ac:dyDescent="0.2">
      <c r="A461" s="169"/>
      <c r="B461" s="169"/>
      <c r="C461" s="169"/>
      <c r="D461" s="169"/>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2.75" customHeight="1" x14ac:dyDescent="0.2">
      <c r="A462" s="169"/>
      <c r="B462" s="169"/>
      <c r="C462" s="169"/>
      <c r="D462" s="169"/>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2.75" customHeight="1" x14ac:dyDescent="0.2">
      <c r="A463" s="169"/>
      <c r="B463" s="169"/>
      <c r="C463" s="169"/>
      <c r="D463" s="169"/>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2.75" customHeight="1" x14ac:dyDescent="0.2">
      <c r="A464" s="169"/>
      <c r="B464" s="169"/>
      <c r="C464" s="169"/>
      <c r="D464" s="169"/>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2.75" customHeight="1" x14ac:dyDescent="0.2">
      <c r="A465" s="169"/>
      <c r="B465" s="169"/>
      <c r="C465" s="169"/>
      <c r="D465" s="169"/>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2.75" customHeight="1" x14ac:dyDescent="0.2">
      <c r="A466" s="169"/>
      <c r="B466" s="169"/>
      <c r="C466" s="169"/>
      <c r="D466" s="169"/>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2.75" customHeight="1" x14ac:dyDescent="0.2">
      <c r="A467" s="169"/>
      <c r="B467" s="169"/>
      <c r="C467" s="169"/>
      <c r="D467" s="169"/>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2.75" customHeight="1" x14ac:dyDescent="0.2">
      <c r="A468" s="169"/>
      <c r="B468" s="169"/>
      <c r="C468" s="169"/>
      <c r="D468" s="169"/>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2.75" customHeight="1" x14ac:dyDescent="0.2">
      <c r="A469" s="169"/>
      <c r="B469" s="169"/>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2.75" customHeight="1" x14ac:dyDescent="0.2">
      <c r="A470" s="169"/>
      <c r="B470" s="169"/>
      <c r="C470" s="169"/>
      <c r="D470" s="169"/>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2.75" customHeight="1" x14ac:dyDescent="0.2">
      <c r="A471" s="169"/>
      <c r="B471" s="169"/>
      <c r="C471" s="169"/>
      <c r="D471" s="169"/>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2.75" customHeight="1" x14ac:dyDescent="0.2">
      <c r="A472" s="169"/>
      <c r="B472" s="169"/>
      <c r="C472" s="169"/>
      <c r="D472" s="169"/>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2.75" customHeight="1" x14ac:dyDescent="0.2">
      <c r="A473" s="169"/>
      <c r="B473" s="169"/>
      <c r="C473" s="169"/>
      <c r="D473" s="169"/>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2.75" customHeight="1" x14ac:dyDescent="0.2">
      <c r="A474" s="169"/>
      <c r="B474" s="169"/>
      <c r="C474" s="169"/>
      <c r="D474" s="169"/>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2.75" customHeight="1" x14ac:dyDescent="0.2">
      <c r="A475" s="169"/>
      <c r="B475" s="169"/>
      <c r="C475" s="169"/>
      <c r="D475" s="169"/>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2.75" customHeight="1" x14ac:dyDescent="0.2">
      <c r="A476" s="169"/>
      <c r="B476" s="169"/>
      <c r="C476" s="169"/>
      <c r="D476" s="169"/>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2.75" customHeight="1" x14ac:dyDescent="0.2">
      <c r="A477" s="169"/>
      <c r="B477" s="169"/>
      <c r="C477" s="169"/>
      <c r="D477" s="169"/>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2.75" customHeight="1" x14ac:dyDescent="0.2">
      <c r="A478" s="169"/>
      <c r="B478" s="169"/>
      <c r="C478" s="169"/>
      <c r="D478" s="169"/>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2.75" customHeight="1" x14ac:dyDescent="0.2">
      <c r="A479" s="169"/>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2.75" customHeight="1" x14ac:dyDescent="0.2">
      <c r="A480" s="169"/>
      <c r="B480" s="169"/>
      <c r="C480" s="169"/>
      <c r="D480" s="169"/>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2.75" customHeight="1" x14ac:dyDescent="0.2">
      <c r="A481" s="169"/>
      <c r="B481" s="169"/>
      <c r="C481" s="169"/>
      <c r="D481" s="169"/>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2.75" customHeight="1" x14ac:dyDescent="0.2">
      <c r="A482" s="169"/>
      <c r="B482" s="169"/>
      <c r="C482" s="169"/>
      <c r="D482" s="169"/>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2.75" customHeight="1" x14ac:dyDescent="0.2">
      <c r="A483" s="169"/>
      <c r="B483" s="169"/>
      <c r="C483" s="169"/>
      <c r="D483" s="169"/>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2.75" customHeight="1" x14ac:dyDescent="0.2">
      <c r="A484" s="169"/>
      <c r="B484" s="169"/>
      <c r="C484" s="169"/>
      <c r="D484" s="169"/>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2.75" customHeight="1" x14ac:dyDescent="0.2">
      <c r="A485" s="169"/>
      <c r="B485" s="169"/>
      <c r="C485" s="169"/>
      <c r="D485" s="169"/>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2.75" customHeight="1" x14ac:dyDescent="0.2">
      <c r="A486" s="169"/>
      <c r="B486" s="169"/>
      <c r="C486" s="169"/>
      <c r="D486" s="169"/>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2.75" customHeight="1" x14ac:dyDescent="0.2">
      <c r="A487" s="169"/>
      <c r="B487" s="169"/>
      <c r="C487" s="169"/>
      <c r="D487" s="169"/>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2.75" customHeight="1" x14ac:dyDescent="0.2">
      <c r="A488" s="169"/>
      <c r="B488" s="169"/>
      <c r="C488" s="169"/>
      <c r="D488" s="169"/>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2.75" customHeight="1" x14ac:dyDescent="0.2">
      <c r="A489" s="169"/>
      <c r="B489" s="169"/>
      <c r="C489" s="169"/>
      <c r="D489" s="169"/>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2.75" customHeight="1" x14ac:dyDescent="0.2">
      <c r="A490" s="169"/>
      <c r="B490" s="169"/>
      <c r="C490" s="169"/>
      <c r="D490" s="169"/>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2.75" customHeight="1" x14ac:dyDescent="0.2">
      <c r="A491" s="169"/>
      <c r="B491" s="169"/>
      <c r="C491" s="169"/>
      <c r="D491" s="169"/>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2.75" customHeight="1" x14ac:dyDescent="0.2">
      <c r="A492" s="169"/>
      <c r="B492" s="169"/>
      <c r="C492" s="169"/>
      <c r="D492" s="169"/>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2.75" customHeight="1" x14ac:dyDescent="0.2">
      <c r="A493" s="169"/>
      <c r="B493" s="169"/>
      <c r="C493" s="169"/>
      <c r="D493" s="169"/>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2.75" customHeight="1" x14ac:dyDescent="0.2">
      <c r="A494" s="169"/>
      <c r="B494" s="169"/>
      <c r="C494" s="169"/>
      <c r="D494" s="169"/>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2.75" customHeight="1" x14ac:dyDescent="0.2">
      <c r="A495" s="169"/>
      <c r="B495" s="169"/>
      <c r="C495" s="169"/>
      <c r="D495" s="169"/>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2.75" customHeight="1" x14ac:dyDescent="0.2">
      <c r="A496" s="169"/>
      <c r="B496" s="169"/>
      <c r="C496" s="169"/>
      <c r="D496" s="169"/>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2.75" customHeight="1" x14ac:dyDescent="0.2">
      <c r="A497" s="169"/>
      <c r="B497" s="169"/>
      <c r="C497" s="169"/>
      <c r="D497" s="169"/>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2.75" customHeight="1" x14ac:dyDescent="0.2">
      <c r="A498" s="169"/>
      <c r="B498" s="169"/>
      <c r="C498" s="169"/>
      <c r="D498" s="169"/>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2.75" customHeight="1" x14ac:dyDescent="0.2">
      <c r="A499" s="169"/>
      <c r="B499" s="169"/>
      <c r="C499" s="169"/>
      <c r="D499" s="169"/>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2.75" customHeight="1" x14ac:dyDescent="0.2">
      <c r="A500" s="169"/>
      <c r="B500" s="169"/>
      <c r="C500" s="169"/>
      <c r="D500" s="169"/>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2.75" customHeight="1" x14ac:dyDescent="0.2">
      <c r="A501" s="169"/>
      <c r="B501" s="169"/>
      <c r="C501" s="169"/>
      <c r="D501" s="169"/>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2.75" customHeight="1" x14ac:dyDescent="0.2">
      <c r="A502" s="169"/>
      <c r="B502" s="169"/>
      <c r="C502" s="169"/>
      <c r="D502" s="169"/>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2.75" customHeight="1" x14ac:dyDescent="0.2">
      <c r="A503" s="169"/>
      <c r="B503" s="169"/>
      <c r="C503" s="169"/>
      <c r="D503" s="169"/>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2.75" customHeight="1" x14ac:dyDescent="0.2">
      <c r="A504" s="169"/>
      <c r="B504" s="169"/>
      <c r="C504" s="169"/>
      <c r="D504" s="169"/>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2.75" customHeight="1" x14ac:dyDescent="0.2">
      <c r="A505" s="169"/>
      <c r="B505" s="169"/>
      <c r="C505" s="169"/>
      <c r="D505" s="169"/>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2.75" customHeight="1" x14ac:dyDescent="0.2">
      <c r="A506" s="169"/>
      <c r="B506" s="169"/>
      <c r="C506" s="169"/>
      <c r="D506" s="169"/>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2.75" customHeight="1" x14ac:dyDescent="0.2">
      <c r="A507" s="169"/>
      <c r="B507" s="169"/>
      <c r="C507" s="169"/>
      <c r="D507" s="169"/>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2.75" customHeight="1" x14ac:dyDescent="0.2">
      <c r="A508" s="169"/>
      <c r="B508" s="169"/>
      <c r="C508" s="169"/>
      <c r="D508" s="169"/>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2.75" customHeight="1" x14ac:dyDescent="0.2">
      <c r="A509" s="169"/>
      <c r="B509" s="169"/>
      <c r="C509" s="169"/>
      <c r="D509" s="169"/>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2.75" customHeight="1" x14ac:dyDescent="0.2">
      <c r="A510" s="169"/>
      <c r="B510" s="169"/>
      <c r="C510" s="169"/>
      <c r="D510" s="169"/>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2.75" customHeight="1" x14ac:dyDescent="0.2">
      <c r="A511" s="169"/>
      <c r="B511" s="169"/>
      <c r="C511" s="169"/>
      <c r="D511" s="169"/>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2.75" customHeight="1" x14ac:dyDescent="0.2">
      <c r="A512" s="169"/>
      <c r="B512" s="169"/>
      <c r="C512" s="169"/>
      <c r="D512" s="169"/>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2.75" customHeight="1" x14ac:dyDescent="0.2">
      <c r="A513" s="169"/>
      <c r="B513" s="169"/>
      <c r="C513" s="169"/>
      <c r="D513" s="169"/>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2.75" customHeight="1" x14ac:dyDescent="0.2">
      <c r="A514" s="169"/>
      <c r="B514" s="169"/>
      <c r="C514" s="169"/>
      <c r="D514" s="169"/>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2.75" customHeight="1" x14ac:dyDescent="0.2">
      <c r="A515" s="169"/>
      <c r="B515" s="169"/>
      <c r="C515" s="169"/>
      <c r="D515" s="169"/>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2.75" customHeight="1" x14ac:dyDescent="0.2">
      <c r="A516" s="169"/>
      <c r="B516" s="169"/>
      <c r="C516" s="169"/>
      <c r="D516" s="169"/>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2.75" customHeight="1" x14ac:dyDescent="0.2">
      <c r="A517" s="169"/>
      <c r="B517" s="169"/>
      <c r="C517" s="169"/>
      <c r="D517" s="169"/>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2.75" customHeight="1" x14ac:dyDescent="0.2">
      <c r="A518" s="169"/>
      <c r="B518" s="169"/>
      <c r="C518" s="169"/>
      <c r="D518" s="169"/>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2.75" customHeight="1" x14ac:dyDescent="0.2">
      <c r="A519" s="169"/>
      <c r="B519" s="169"/>
      <c r="C519" s="169"/>
      <c r="D519" s="169"/>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2.75" customHeight="1" x14ac:dyDescent="0.2">
      <c r="A520" s="169"/>
      <c r="B520" s="169"/>
      <c r="C520" s="169"/>
      <c r="D520" s="169"/>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2.75" customHeight="1" x14ac:dyDescent="0.2">
      <c r="A521" s="169"/>
      <c r="B521" s="169"/>
      <c r="C521" s="169"/>
      <c r="D521" s="169"/>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2.75" customHeight="1" x14ac:dyDescent="0.2">
      <c r="A522" s="169"/>
      <c r="B522" s="169"/>
      <c r="C522" s="169"/>
      <c r="D522" s="169"/>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2.75" customHeight="1" x14ac:dyDescent="0.2">
      <c r="A523" s="169"/>
      <c r="B523" s="169"/>
      <c r="C523" s="169"/>
      <c r="D523" s="169"/>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2.75" customHeight="1" x14ac:dyDescent="0.2">
      <c r="A524" s="169"/>
      <c r="B524" s="169"/>
      <c r="C524" s="169"/>
      <c r="D524" s="169"/>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2.75" customHeight="1" x14ac:dyDescent="0.2">
      <c r="A525" s="169"/>
      <c r="B525" s="169"/>
      <c r="C525" s="169"/>
      <c r="D525" s="169"/>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2.75" customHeight="1" x14ac:dyDescent="0.2">
      <c r="A526" s="169"/>
      <c r="B526" s="169"/>
      <c r="C526" s="169"/>
      <c r="D526" s="169"/>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2.75" customHeight="1" x14ac:dyDescent="0.2">
      <c r="A527" s="169"/>
      <c r="B527" s="169"/>
      <c r="C527" s="169"/>
      <c r="D527" s="169"/>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2.75" customHeight="1" x14ac:dyDescent="0.2">
      <c r="A528" s="169"/>
      <c r="B528" s="169"/>
      <c r="C528" s="169"/>
      <c r="D528" s="169"/>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2.75" customHeight="1" x14ac:dyDescent="0.2">
      <c r="A529" s="169"/>
      <c r="B529" s="169"/>
      <c r="C529" s="169"/>
      <c r="D529" s="169"/>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2.75" customHeight="1" x14ac:dyDescent="0.2">
      <c r="A530" s="169"/>
      <c r="B530" s="169"/>
      <c r="C530" s="169"/>
      <c r="D530" s="169"/>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2.75" customHeight="1" x14ac:dyDescent="0.2">
      <c r="A531" s="169"/>
      <c r="B531" s="169"/>
      <c r="C531" s="169"/>
      <c r="D531" s="169"/>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2.75" customHeight="1" x14ac:dyDescent="0.2">
      <c r="A532" s="169"/>
      <c r="B532" s="169"/>
      <c r="C532" s="169"/>
      <c r="D532" s="169"/>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2.75" customHeight="1" x14ac:dyDescent="0.2">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2.75" customHeight="1" x14ac:dyDescent="0.2">
      <c r="A534" s="169"/>
      <c r="B534" s="169"/>
      <c r="C534" s="169"/>
      <c r="D534" s="169"/>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2.75" customHeight="1" x14ac:dyDescent="0.2">
      <c r="A535" s="169"/>
      <c r="B535" s="169"/>
      <c r="C535" s="169"/>
      <c r="D535" s="169"/>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2.75" customHeight="1" x14ac:dyDescent="0.2">
      <c r="A536" s="169"/>
      <c r="B536" s="169"/>
      <c r="C536" s="169"/>
      <c r="D536" s="169"/>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2.75" customHeight="1" x14ac:dyDescent="0.2">
      <c r="A537" s="169"/>
      <c r="B537" s="169"/>
      <c r="C537" s="169"/>
      <c r="D537" s="169"/>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2.75" customHeight="1" x14ac:dyDescent="0.2">
      <c r="A538" s="169"/>
      <c r="B538" s="169"/>
      <c r="C538" s="169"/>
      <c r="D538" s="169"/>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2.75" customHeight="1" x14ac:dyDescent="0.2">
      <c r="A539" s="169"/>
      <c r="B539" s="169"/>
      <c r="C539" s="169"/>
      <c r="D539" s="169"/>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2.75" customHeight="1" x14ac:dyDescent="0.2">
      <c r="A540" s="169"/>
      <c r="B540" s="169"/>
      <c r="C540" s="169"/>
      <c r="D540" s="169"/>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2.75" customHeight="1" x14ac:dyDescent="0.2">
      <c r="A541" s="169"/>
      <c r="B541" s="169"/>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2.75" customHeight="1" x14ac:dyDescent="0.2">
      <c r="A542" s="169"/>
      <c r="B542" s="169"/>
      <c r="C542" s="169"/>
      <c r="D542" s="169"/>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2.75" customHeight="1" x14ac:dyDescent="0.2">
      <c r="A543" s="169"/>
      <c r="B543" s="169"/>
      <c r="C543" s="169"/>
      <c r="D543" s="169"/>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2.75" customHeight="1" x14ac:dyDescent="0.2">
      <c r="A544" s="169"/>
      <c r="B544" s="169"/>
      <c r="C544" s="169"/>
      <c r="D544" s="169"/>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2.75" customHeight="1" x14ac:dyDescent="0.2">
      <c r="A545" s="169"/>
      <c r="B545" s="169"/>
      <c r="C545" s="169"/>
      <c r="D545" s="169"/>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2.75" customHeight="1" x14ac:dyDescent="0.2">
      <c r="A546" s="169"/>
      <c r="B546" s="169"/>
      <c r="C546" s="169"/>
      <c r="D546" s="169"/>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2.75" customHeight="1" x14ac:dyDescent="0.2">
      <c r="A547" s="169"/>
      <c r="B547" s="169"/>
      <c r="C547" s="169"/>
      <c r="D547" s="169"/>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2.75" customHeight="1" x14ac:dyDescent="0.2">
      <c r="A548" s="169"/>
      <c r="B548" s="169"/>
      <c r="C548" s="169"/>
      <c r="D548" s="169"/>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2.75" customHeight="1" x14ac:dyDescent="0.2">
      <c r="A549" s="169"/>
      <c r="B549" s="169"/>
      <c r="C549" s="169"/>
      <c r="D549" s="169"/>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2.75" customHeight="1" x14ac:dyDescent="0.2">
      <c r="A550" s="169"/>
      <c r="B550" s="169"/>
      <c r="C550" s="169"/>
      <c r="D550" s="169"/>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2.75" customHeight="1" x14ac:dyDescent="0.2">
      <c r="A551" s="169"/>
      <c r="B551" s="169"/>
      <c r="C551" s="169"/>
      <c r="D551" s="169"/>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2.75" customHeight="1" x14ac:dyDescent="0.2">
      <c r="A552" s="169"/>
      <c r="B552" s="169"/>
      <c r="C552" s="169"/>
      <c r="D552" s="169"/>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2.75" customHeight="1" x14ac:dyDescent="0.2">
      <c r="A553" s="169"/>
      <c r="B553" s="169"/>
      <c r="C553" s="169"/>
      <c r="D553" s="169"/>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2.75" customHeight="1" x14ac:dyDescent="0.2">
      <c r="A554" s="169"/>
      <c r="B554" s="169"/>
      <c r="C554" s="169"/>
      <c r="D554" s="169"/>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2.75" customHeight="1" x14ac:dyDescent="0.2">
      <c r="A555" s="169"/>
      <c r="B555" s="169"/>
      <c r="C555" s="169"/>
      <c r="D555" s="169"/>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2.75" customHeight="1" x14ac:dyDescent="0.2">
      <c r="A556" s="169"/>
      <c r="B556" s="169"/>
      <c r="C556" s="169"/>
      <c r="D556" s="169"/>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2.75" customHeight="1" x14ac:dyDescent="0.2">
      <c r="A557" s="169"/>
      <c r="B557" s="169"/>
      <c r="C557" s="169"/>
      <c r="D557" s="169"/>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2.75" customHeight="1" x14ac:dyDescent="0.2">
      <c r="A558" s="169"/>
      <c r="B558" s="169"/>
      <c r="C558" s="169"/>
      <c r="D558" s="169"/>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2.75" customHeight="1" x14ac:dyDescent="0.2">
      <c r="A559" s="169"/>
      <c r="B559" s="169"/>
      <c r="C559" s="169"/>
      <c r="D559" s="169"/>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2.75" customHeight="1" x14ac:dyDescent="0.2">
      <c r="A560" s="169"/>
      <c r="B560" s="169"/>
      <c r="C560" s="169"/>
      <c r="D560" s="169"/>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2.75" customHeight="1" x14ac:dyDescent="0.2">
      <c r="A561" s="169"/>
      <c r="B561" s="169"/>
      <c r="C561" s="169"/>
      <c r="D561" s="169"/>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2.75" customHeight="1" x14ac:dyDescent="0.2">
      <c r="A562" s="169"/>
      <c r="B562" s="169"/>
      <c r="C562" s="169"/>
      <c r="D562" s="169"/>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2.75" customHeight="1" x14ac:dyDescent="0.2">
      <c r="A563" s="169"/>
      <c r="B563" s="169"/>
      <c r="C563" s="169"/>
      <c r="D563" s="169"/>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2.75" customHeight="1" x14ac:dyDescent="0.2">
      <c r="A564" s="169"/>
      <c r="B564" s="169"/>
      <c r="C564" s="169"/>
      <c r="D564" s="169"/>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2.75" customHeight="1" x14ac:dyDescent="0.2">
      <c r="A565" s="169"/>
      <c r="B565" s="169"/>
      <c r="C565" s="169"/>
      <c r="D565" s="169"/>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2.75" customHeight="1" x14ac:dyDescent="0.2">
      <c r="A566" s="169"/>
      <c r="B566" s="169"/>
      <c r="C566" s="169"/>
      <c r="D566" s="169"/>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2.75" customHeight="1" x14ac:dyDescent="0.2">
      <c r="A567" s="169"/>
      <c r="B567" s="169"/>
      <c r="C567" s="169"/>
      <c r="D567" s="169"/>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2.75" customHeight="1" x14ac:dyDescent="0.2">
      <c r="A568" s="169"/>
      <c r="B568" s="169"/>
      <c r="C568" s="169"/>
      <c r="D568" s="169"/>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2.75" customHeight="1" x14ac:dyDescent="0.2">
      <c r="A569" s="169"/>
      <c r="B569" s="169"/>
      <c r="C569" s="169"/>
      <c r="D569" s="169"/>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2.75" customHeight="1" x14ac:dyDescent="0.2">
      <c r="A570" s="169"/>
      <c r="B570" s="169"/>
      <c r="C570" s="169"/>
      <c r="D570" s="169"/>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2.75" customHeight="1" x14ac:dyDescent="0.2">
      <c r="A571" s="169"/>
      <c r="B571" s="169"/>
      <c r="C571" s="169"/>
      <c r="D571" s="169"/>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2.75" customHeight="1" x14ac:dyDescent="0.2">
      <c r="A572" s="169"/>
      <c r="B572" s="169"/>
      <c r="C572" s="169"/>
      <c r="D572" s="169"/>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2.75" customHeight="1" x14ac:dyDescent="0.2">
      <c r="A573" s="169"/>
      <c r="B573" s="169"/>
      <c r="C573" s="169"/>
      <c r="D573" s="169"/>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2.75" customHeight="1" x14ac:dyDescent="0.2">
      <c r="A574" s="169"/>
      <c r="B574" s="169"/>
      <c r="C574" s="169"/>
      <c r="D574" s="169"/>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2.75" customHeight="1" x14ac:dyDescent="0.2">
      <c r="A575" s="169"/>
      <c r="B575" s="169"/>
      <c r="C575" s="169"/>
      <c r="D575" s="169"/>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2.75" customHeight="1" x14ac:dyDescent="0.2">
      <c r="A576" s="169"/>
      <c r="B576" s="169"/>
      <c r="C576" s="169"/>
      <c r="D576" s="169"/>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2.75" customHeight="1" x14ac:dyDescent="0.2">
      <c r="A577" s="169"/>
      <c r="B577" s="169"/>
      <c r="C577" s="169"/>
      <c r="D577" s="169"/>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2.75" customHeight="1" x14ac:dyDescent="0.2">
      <c r="A578" s="169"/>
      <c r="B578" s="169"/>
      <c r="C578" s="169"/>
      <c r="D578" s="169"/>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2.75" customHeight="1" x14ac:dyDescent="0.2">
      <c r="A579" s="169"/>
      <c r="B579" s="169"/>
      <c r="C579" s="169"/>
      <c r="D579" s="169"/>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2.75" customHeight="1" x14ac:dyDescent="0.2">
      <c r="A580" s="169"/>
      <c r="B580" s="169"/>
      <c r="C580" s="169"/>
      <c r="D580" s="169"/>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2.75" customHeight="1" x14ac:dyDescent="0.2">
      <c r="A581" s="169"/>
      <c r="B581" s="169"/>
      <c r="C581" s="169"/>
      <c r="D581" s="169"/>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2.75" customHeight="1" x14ac:dyDescent="0.2">
      <c r="A582" s="169"/>
      <c r="B582" s="169"/>
      <c r="C582" s="169"/>
      <c r="D582" s="169"/>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2.75" customHeight="1" x14ac:dyDescent="0.2">
      <c r="A583" s="169"/>
      <c r="B583" s="169"/>
      <c r="C583" s="169"/>
      <c r="D583" s="169"/>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2.75" customHeight="1" x14ac:dyDescent="0.2">
      <c r="A584" s="169"/>
      <c r="B584" s="169"/>
      <c r="C584" s="169"/>
      <c r="D584" s="169"/>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2.75" customHeight="1" x14ac:dyDescent="0.2">
      <c r="A585" s="169"/>
      <c r="B585" s="169"/>
      <c r="C585" s="169"/>
      <c r="D585" s="169"/>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2.75" customHeight="1" x14ac:dyDescent="0.2">
      <c r="A586" s="169"/>
      <c r="B586" s="169"/>
      <c r="C586" s="169"/>
      <c r="D586" s="169"/>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2.75" customHeight="1" x14ac:dyDescent="0.2">
      <c r="A587" s="169"/>
      <c r="B587" s="169"/>
      <c r="C587" s="169"/>
      <c r="D587" s="169"/>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2.75" customHeight="1" x14ac:dyDescent="0.2">
      <c r="A588" s="169"/>
      <c r="B588" s="169"/>
      <c r="C588" s="169"/>
      <c r="D588" s="169"/>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2.75" customHeight="1" x14ac:dyDescent="0.2">
      <c r="A589" s="169"/>
      <c r="B589" s="169"/>
      <c r="C589" s="169"/>
      <c r="D589" s="169"/>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2.75" customHeight="1" x14ac:dyDescent="0.2">
      <c r="A590" s="169"/>
      <c r="B590" s="169"/>
      <c r="C590" s="169"/>
      <c r="D590" s="169"/>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2.75" customHeight="1" x14ac:dyDescent="0.2">
      <c r="A591" s="169"/>
      <c r="B591" s="169"/>
      <c r="C591" s="169"/>
      <c r="D591" s="169"/>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2.75" customHeight="1" x14ac:dyDescent="0.2">
      <c r="A592" s="169"/>
      <c r="B592" s="169"/>
      <c r="C592" s="169"/>
      <c r="D592" s="169"/>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2.75" customHeight="1" x14ac:dyDescent="0.2">
      <c r="A593" s="169"/>
      <c r="B593" s="169"/>
      <c r="C593" s="169"/>
      <c r="D593" s="169"/>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2.75" customHeight="1" x14ac:dyDescent="0.2">
      <c r="A594" s="169"/>
      <c r="B594" s="169"/>
      <c r="C594" s="169"/>
      <c r="D594" s="169"/>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2.75" customHeight="1" x14ac:dyDescent="0.2">
      <c r="A595" s="169"/>
      <c r="B595" s="169"/>
      <c r="C595" s="169"/>
      <c r="D595" s="169"/>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2.75" customHeight="1" x14ac:dyDescent="0.2">
      <c r="A596" s="169"/>
      <c r="B596" s="169"/>
      <c r="C596" s="169"/>
      <c r="D596" s="169"/>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2.75" customHeight="1" x14ac:dyDescent="0.2">
      <c r="A597" s="169"/>
      <c r="B597" s="169"/>
      <c r="C597" s="169"/>
      <c r="D597" s="169"/>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2.75" customHeight="1" x14ac:dyDescent="0.2">
      <c r="A598" s="169"/>
      <c r="B598" s="169"/>
      <c r="C598" s="169"/>
      <c r="D598" s="169"/>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2.75" customHeight="1" x14ac:dyDescent="0.2">
      <c r="A599" s="169"/>
      <c r="B599" s="169"/>
      <c r="C599" s="169"/>
      <c r="D599" s="169"/>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2.75" customHeight="1" x14ac:dyDescent="0.2">
      <c r="A600" s="169"/>
      <c r="B600" s="169"/>
      <c r="C600" s="169"/>
      <c r="D600" s="169"/>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2.75" customHeight="1" x14ac:dyDescent="0.2">
      <c r="A601" s="169"/>
      <c r="B601" s="169"/>
      <c r="C601" s="169"/>
      <c r="D601" s="169"/>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2.75" customHeight="1" x14ac:dyDescent="0.2">
      <c r="A602" s="169"/>
      <c r="B602" s="169"/>
      <c r="C602" s="169"/>
      <c r="D602" s="169"/>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2.75" customHeight="1" x14ac:dyDescent="0.2">
      <c r="A603" s="169"/>
      <c r="B603" s="169"/>
      <c r="C603" s="169"/>
      <c r="D603" s="169"/>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2.75" customHeight="1" x14ac:dyDescent="0.2">
      <c r="A604" s="169"/>
      <c r="B604" s="169"/>
      <c r="C604" s="169"/>
      <c r="D604" s="169"/>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2.75" customHeight="1" x14ac:dyDescent="0.2">
      <c r="A605" s="169"/>
      <c r="B605" s="169"/>
      <c r="C605" s="169"/>
      <c r="D605" s="169"/>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2.75" customHeight="1" x14ac:dyDescent="0.2">
      <c r="A606" s="169"/>
      <c r="B606" s="169"/>
      <c r="C606" s="169"/>
      <c r="D606" s="169"/>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2.75" customHeight="1" x14ac:dyDescent="0.2">
      <c r="A607" s="169"/>
      <c r="B607" s="169"/>
      <c r="C607" s="169"/>
      <c r="D607" s="169"/>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2.75" customHeight="1" x14ac:dyDescent="0.2">
      <c r="A608" s="169"/>
      <c r="B608" s="169"/>
      <c r="C608" s="169"/>
      <c r="D608" s="169"/>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2.75" customHeight="1" x14ac:dyDescent="0.2">
      <c r="A609" s="169"/>
      <c r="B609" s="169"/>
      <c r="C609" s="169"/>
      <c r="D609" s="169"/>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2.75" customHeight="1" x14ac:dyDescent="0.2">
      <c r="A610" s="169"/>
      <c r="B610" s="169"/>
      <c r="C610" s="169"/>
      <c r="D610" s="169"/>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2.75" customHeight="1" x14ac:dyDescent="0.2">
      <c r="A611" s="169"/>
      <c r="B611" s="169"/>
      <c r="C611" s="169"/>
      <c r="D611" s="169"/>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2.75" customHeight="1" x14ac:dyDescent="0.2">
      <c r="A612" s="169"/>
      <c r="B612" s="169"/>
      <c r="C612" s="169"/>
      <c r="D612" s="169"/>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2.75" customHeight="1" x14ac:dyDescent="0.2">
      <c r="A613" s="169"/>
      <c r="B613" s="169"/>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2.75" customHeight="1" x14ac:dyDescent="0.2">
      <c r="A614" s="169"/>
      <c r="B614" s="169"/>
      <c r="C614" s="169"/>
      <c r="D614" s="169"/>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2.75" customHeight="1" x14ac:dyDescent="0.2">
      <c r="A615" s="169"/>
      <c r="B615" s="169"/>
      <c r="C615" s="169"/>
      <c r="D615" s="169"/>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2.75" customHeight="1" x14ac:dyDescent="0.2">
      <c r="A616" s="169"/>
      <c r="B616" s="169"/>
      <c r="C616" s="169"/>
      <c r="D616" s="169"/>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2.75" customHeight="1" x14ac:dyDescent="0.2">
      <c r="A617" s="169"/>
      <c r="B617" s="169"/>
      <c r="C617" s="169"/>
      <c r="D617" s="169"/>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2.75" customHeight="1" x14ac:dyDescent="0.2">
      <c r="A618" s="169"/>
      <c r="B618" s="169"/>
      <c r="C618" s="169"/>
      <c r="D618" s="169"/>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2.75" customHeight="1" x14ac:dyDescent="0.2">
      <c r="A619" s="169"/>
      <c r="B619" s="169"/>
      <c r="C619" s="169"/>
      <c r="D619" s="169"/>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2.75" customHeight="1" x14ac:dyDescent="0.2">
      <c r="A620" s="169"/>
      <c r="B620" s="169"/>
      <c r="C620" s="169"/>
      <c r="D620" s="169"/>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2.75" customHeight="1" x14ac:dyDescent="0.2">
      <c r="A621" s="169"/>
      <c r="B621" s="169"/>
      <c r="C621" s="169"/>
      <c r="D621" s="169"/>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2.75" customHeight="1" x14ac:dyDescent="0.2">
      <c r="A622" s="169"/>
      <c r="B622" s="169"/>
      <c r="C622" s="169"/>
      <c r="D622" s="169"/>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2.75" customHeight="1" x14ac:dyDescent="0.2">
      <c r="A623" s="169"/>
      <c r="B623" s="169"/>
      <c r="C623" s="169"/>
      <c r="D623" s="169"/>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2.75" customHeight="1" x14ac:dyDescent="0.2">
      <c r="A624" s="169"/>
      <c r="B624" s="169"/>
      <c r="C624" s="169"/>
      <c r="D624" s="169"/>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2.75" customHeight="1" x14ac:dyDescent="0.2">
      <c r="A625" s="169"/>
      <c r="B625" s="169"/>
      <c r="C625" s="169"/>
      <c r="D625" s="169"/>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2.75" customHeight="1" x14ac:dyDescent="0.2">
      <c r="A626" s="169"/>
      <c r="B626" s="169"/>
      <c r="C626" s="169"/>
      <c r="D626" s="169"/>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2.75" customHeight="1" x14ac:dyDescent="0.2">
      <c r="A627" s="169"/>
      <c r="B627" s="169"/>
      <c r="C627" s="169"/>
      <c r="D627" s="169"/>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2.75" customHeight="1" x14ac:dyDescent="0.2">
      <c r="A628" s="169"/>
      <c r="B628" s="169"/>
      <c r="C628" s="169"/>
      <c r="D628" s="169"/>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2.75" customHeight="1" x14ac:dyDescent="0.2">
      <c r="A629" s="169"/>
      <c r="B629" s="169"/>
      <c r="C629" s="169"/>
      <c r="D629" s="169"/>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2.75" customHeight="1" x14ac:dyDescent="0.2">
      <c r="A630" s="169"/>
      <c r="B630" s="169"/>
      <c r="C630" s="169"/>
      <c r="D630" s="169"/>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2.75" customHeight="1" x14ac:dyDescent="0.2">
      <c r="A631" s="169"/>
      <c r="B631" s="169"/>
      <c r="C631" s="169"/>
      <c r="D631" s="169"/>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2.75" customHeight="1" x14ac:dyDescent="0.2">
      <c r="A632" s="169"/>
      <c r="B632" s="169"/>
      <c r="C632" s="169"/>
      <c r="D632" s="169"/>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2.75" customHeight="1" x14ac:dyDescent="0.2">
      <c r="A633" s="169"/>
      <c r="B633" s="169"/>
      <c r="C633" s="169"/>
      <c r="D633" s="169"/>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2.75" customHeight="1" x14ac:dyDescent="0.2">
      <c r="A634" s="169"/>
      <c r="B634" s="169"/>
      <c r="C634" s="169"/>
      <c r="D634" s="169"/>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2.75" customHeight="1" x14ac:dyDescent="0.2">
      <c r="A635" s="169"/>
      <c r="B635" s="169"/>
      <c r="C635" s="169"/>
      <c r="D635" s="169"/>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2.75" customHeight="1" x14ac:dyDescent="0.2">
      <c r="A636" s="169"/>
      <c r="B636" s="169"/>
      <c r="C636" s="169"/>
      <c r="D636" s="169"/>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2.75" customHeight="1" x14ac:dyDescent="0.2">
      <c r="A637" s="169"/>
      <c r="B637" s="169"/>
      <c r="C637" s="169"/>
      <c r="D637" s="169"/>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2.75" customHeight="1" x14ac:dyDescent="0.2">
      <c r="A638" s="169"/>
      <c r="B638" s="169"/>
      <c r="C638" s="169"/>
      <c r="D638" s="169"/>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2.75" customHeight="1" x14ac:dyDescent="0.2">
      <c r="A639" s="169"/>
      <c r="B639" s="169"/>
      <c r="C639" s="169"/>
      <c r="D639" s="169"/>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2.75" customHeight="1" x14ac:dyDescent="0.2">
      <c r="A640" s="169"/>
      <c r="B640" s="169"/>
      <c r="C640" s="169"/>
      <c r="D640" s="169"/>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2.75" customHeight="1" x14ac:dyDescent="0.2">
      <c r="A641" s="169"/>
      <c r="B641" s="169"/>
      <c r="C641" s="169"/>
      <c r="D641" s="169"/>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2.75" customHeight="1" x14ac:dyDescent="0.2">
      <c r="A642" s="169"/>
      <c r="B642" s="169"/>
      <c r="C642" s="169"/>
      <c r="D642" s="169"/>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2.75" customHeight="1" x14ac:dyDescent="0.2">
      <c r="A643" s="169"/>
      <c r="B643" s="169"/>
      <c r="C643" s="169"/>
      <c r="D643" s="169"/>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2.75" customHeight="1" x14ac:dyDescent="0.2">
      <c r="A644" s="169"/>
      <c r="B644" s="169"/>
      <c r="C644" s="169"/>
      <c r="D644" s="169"/>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2.75" customHeight="1" x14ac:dyDescent="0.2">
      <c r="A645" s="169"/>
      <c r="B645" s="169"/>
      <c r="C645" s="169"/>
      <c r="D645" s="169"/>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2.75" customHeight="1" x14ac:dyDescent="0.2">
      <c r="A646" s="169"/>
      <c r="B646" s="169"/>
      <c r="C646" s="169"/>
      <c r="D646" s="169"/>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2.75" customHeight="1" x14ac:dyDescent="0.2">
      <c r="A647" s="169"/>
      <c r="B647" s="169"/>
      <c r="C647" s="169"/>
      <c r="D647" s="169"/>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2.75" customHeight="1" x14ac:dyDescent="0.2">
      <c r="A648" s="169"/>
      <c r="B648" s="169"/>
      <c r="C648" s="169"/>
      <c r="D648" s="169"/>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2.75" customHeight="1" x14ac:dyDescent="0.2">
      <c r="A649" s="169"/>
      <c r="B649" s="169"/>
      <c r="C649" s="169"/>
      <c r="D649" s="169"/>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2.75" customHeight="1" x14ac:dyDescent="0.2">
      <c r="A650" s="169"/>
      <c r="B650" s="169"/>
      <c r="C650" s="169"/>
      <c r="D650" s="169"/>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2.75" customHeight="1" x14ac:dyDescent="0.2">
      <c r="A651" s="169"/>
      <c r="B651" s="169"/>
      <c r="C651" s="169"/>
      <c r="D651" s="169"/>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2.75" customHeight="1" x14ac:dyDescent="0.2">
      <c r="A652" s="169"/>
      <c r="B652" s="169"/>
      <c r="C652" s="169"/>
      <c r="D652" s="169"/>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2.75" customHeight="1" x14ac:dyDescent="0.2">
      <c r="A653" s="169"/>
      <c r="B653" s="169"/>
      <c r="C653" s="169"/>
      <c r="D653" s="169"/>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2.75" customHeight="1" x14ac:dyDescent="0.2">
      <c r="A654" s="169"/>
      <c r="B654" s="169"/>
      <c r="C654" s="169"/>
      <c r="D654" s="169"/>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2.75" customHeight="1" x14ac:dyDescent="0.2">
      <c r="A655" s="169"/>
      <c r="B655" s="169"/>
      <c r="C655" s="169"/>
      <c r="D655" s="169"/>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2.75" customHeight="1" x14ac:dyDescent="0.2">
      <c r="A656" s="169"/>
      <c r="B656" s="169"/>
      <c r="C656" s="169"/>
      <c r="D656" s="169"/>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2.75" customHeight="1" x14ac:dyDescent="0.2">
      <c r="A657" s="169"/>
      <c r="B657" s="169"/>
      <c r="C657" s="169"/>
      <c r="D657" s="169"/>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2.75" customHeight="1" x14ac:dyDescent="0.2">
      <c r="A658" s="169"/>
      <c r="B658" s="169"/>
      <c r="C658" s="169"/>
      <c r="D658" s="169"/>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2.75" customHeight="1" x14ac:dyDescent="0.2">
      <c r="A659" s="169"/>
      <c r="B659" s="169"/>
      <c r="C659" s="169"/>
      <c r="D659" s="169"/>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2.75" customHeight="1" x14ac:dyDescent="0.2">
      <c r="A660" s="169"/>
      <c r="B660" s="169"/>
      <c r="C660" s="169"/>
      <c r="D660" s="169"/>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2.75" customHeight="1" x14ac:dyDescent="0.2">
      <c r="A661" s="169"/>
      <c r="B661" s="169"/>
      <c r="C661" s="169"/>
      <c r="D661" s="169"/>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2.75" customHeight="1" x14ac:dyDescent="0.2">
      <c r="A662" s="169"/>
      <c r="B662" s="169"/>
      <c r="C662" s="169"/>
      <c r="D662" s="169"/>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2.75" customHeight="1" x14ac:dyDescent="0.2">
      <c r="A663" s="169"/>
      <c r="B663" s="169"/>
      <c r="C663" s="169"/>
      <c r="D663" s="169"/>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2.75" customHeight="1" x14ac:dyDescent="0.2">
      <c r="A664" s="169"/>
      <c r="B664" s="169"/>
      <c r="C664" s="169"/>
      <c r="D664" s="169"/>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2.75" customHeight="1" x14ac:dyDescent="0.2">
      <c r="A665" s="169"/>
      <c r="B665" s="169"/>
      <c r="C665" s="169"/>
      <c r="D665" s="169"/>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2.75" customHeight="1" x14ac:dyDescent="0.2">
      <c r="A666" s="169"/>
      <c r="B666" s="169"/>
      <c r="C666" s="169"/>
      <c r="D666" s="169"/>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2.75" customHeight="1" x14ac:dyDescent="0.2">
      <c r="A667" s="169"/>
      <c r="B667" s="169"/>
      <c r="C667" s="169"/>
      <c r="D667" s="169"/>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2.75" customHeight="1" x14ac:dyDescent="0.2">
      <c r="A668" s="169"/>
      <c r="B668" s="169"/>
      <c r="C668" s="169"/>
      <c r="D668" s="169"/>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2.75" customHeight="1" x14ac:dyDescent="0.2">
      <c r="A669" s="169"/>
      <c r="B669" s="169"/>
      <c r="C669" s="169"/>
      <c r="D669" s="169"/>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2.75" customHeight="1" x14ac:dyDescent="0.2">
      <c r="A670" s="169"/>
      <c r="B670" s="169"/>
      <c r="C670" s="169"/>
      <c r="D670" s="169"/>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2.75" customHeight="1" x14ac:dyDescent="0.2">
      <c r="A671" s="169"/>
      <c r="B671" s="169"/>
      <c r="C671" s="169"/>
      <c r="D671" s="169"/>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2.75" customHeight="1" x14ac:dyDescent="0.2">
      <c r="A672" s="169"/>
      <c r="B672" s="169"/>
      <c r="C672" s="169"/>
      <c r="D672" s="169"/>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2.75" customHeight="1" x14ac:dyDescent="0.2">
      <c r="A673" s="169"/>
      <c r="B673" s="169"/>
      <c r="C673" s="169"/>
      <c r="D673" s="169"/>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2.75" customHeight="1" x14ac:dyDescent="0.2">
      <c r="A674" s="169"/>
      <c r="B674" s="169"/>
      <c r="C674" s="169"/>
      <c r="D674" s="169"/>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2.75" customHeight="1" x14ac:dyDescent="0.2">
      <c r="A675" s="169"/>
      <c r="B675" s="169"/>
      <c r="C675" s="169"/>
      <c r="D675" s="169"/>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2.75" customHeight="1" x14ac:dyDescent="0.2">
      <c r="A676" s="169"/>
      <c r="B676" s="169"/>
      <c r="C676" s="169"/>
      <c r="D676" s="169"/>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2.75" customHeight="1" x14ac:dyDescent="0.2">
      <c r="A677" s="169"/>
      <c r="B677" s="169"/>
      <c r="C677" s="169"/>
      <c r="D677" s="169"/>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2.75" customHeight="1" x14ac:dyDescent="0.2">
      <c r="A678" s="169"/>
      <c r="B678" s="169"/>
      <c r="C678" s="169"/>
      <c r="D678" s="169"/>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2.75" customHeight="1" x14ac:dyDescent="0.2">
      <c r="A679" s="169"/>
      <c r="B679" s="169"/>
      <c r="C679" s="169"/>
      <c r="D679" s="169"/>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2.75" customHeight="1" x14ac:dyDescent="0.2">
      <c r="A680" s="169"/>
      <c r="B680" s="169"/>
      <c r="C680" s="169"/>
      <c r="D680" s="169"/>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2.75" customHeight="1" x14ac:dyDescent="0.2">
      <c r="A681" s="169"/>
      <c r="B681" s="169"/>
      <c r="C681" s="169"/>
      <c r="D681" s="169"/>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2.75" customHeight="1" x14ac:dyDescent="0.2">
      <c r="A682" s="169"/>
      <c r="B682" s="169"/>
      <c r="C682" s="169"/>
      <c r="D682" s="169"/>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2.75" customHeight="1" x14ac:dyDescent="0.2">
      <c r="A683" s="169"/>
      <c r="B683" s="169"/>
      <c r="C683" s="169"/>
      <c r="D683" s="169"/>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2.75" customHeight="1" x14ac:dyDescent="0.2">
      <c r="A684" s="169"/>
      <c r="B684" s="169"/>
      <c r="C684" s="169"/>
      <c r="D684" s="169"/>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2.75" customHeight="1" x14ac:dyDescent="0.2">
      <c r="A685" s="169"/>
      <c r="B685" s="169"/>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2.75" customHeight="1" x14ac:dyDescent="0.2">
      <c r="A686" s="169"/>
      <c r="B686" s="169"/>
      <c r="C686" s="169"/>
      <c r="D686" s="169"/>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2.75" customHeight="1" x14ac:dyDescent="0.2">
      <c r="A687" s="169"/>
      <c r="B687" s="169"/>
      <c r="C687" s="169"/>
      <c r="D687" s="169"/>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2.75" customHeight="1" x14ac:dyDescent="0.2">
      <c r="A688" s="169"/>
      <c r="B688" s="169"/>
      <c r="C688" s="169"/>
      <c r="D688" s="169"/>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2.75" customHeight="1" x14ac:dyDescent="0.2">
      <c r="A689" s="169"/>
      <c r="B689" s="169"/>
      <c r="C689" s="169"/>
      <c r="D689" s="169"/>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2.75" customHeight="1" x14ac:dyDescent="0.2">
      <c r="A690" s="169"/>
      <c r="B690" s="169"/>
      <c r="C690" s="169"/>
      <c r="D690" s="169"/>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2.75" customHeight="1" x14ac:dyDescent="0.2">
      <c r="A691" s="169"/>
      <c r="B691" s="169"/>
      <c r="C691" s="169"/>
      <c r="D691" s="169"/>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2.75" customHeight="1" x14ac:dyDescent="0.2">
      <c r="A692" s="169"/>
      <c r="B692" s="169"/>
      <c r="C692" s="169"/>
      <c r="D692" s="169"/>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2.75" customHeight="1" x14ac:dyDescent="0.2">
      <c r="A693" s="169"/>
      <c r="B693" s="169"/>
      <c r="C693" s="169"/>
      <c r="D693" s="169"/>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2.75" customHeight="1" x14ac:dyDescent="0.2">
      <c r="A694" s="169"/>
      <c r="B694" s="169"/>
      <c r="C694" s="169"/>
      <c r="D694" s="169"/>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2.75" customHeight="1" x14ac:dyDescent="0.2">
      <c r="A695" s="169"/>
      <c r="B695" s="169"/>
      <c r="C695" s="169"/>
      <c r="D695" s="169"/>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2.75" customHeight="1" x14ac:dyDescent="0.2">
      <c r="A696" s="169"/>
      <c r="B696" s="169"/>
      <c r="C696" s="169"/>
      <c r="D696" s="169"/>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2.75" customHeight="1" x14ac:dyDescent="0.2">
      <c r="A697" s="169"/>
      <c r="B697" s="169"/>
      <c r="C697" s="169"/>
      <c r="D697" s="169"/>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2.75" customHeight="1" x14ac:dyDescent="0.2">
      <c r="A698" s="169"/>
      <c r="B698" s="169"/>
      <c r="C698" s="169"/>
      <c r="D698" s="169"/>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2.75" customHeight="1" x14ac:dyDescent="0.2">
      <c r="A699" s="169"/>
      <c r="B699" s="169"/>
      <c r="C699" s="169"/>
      <c r="D699" s="169"/>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2.75" customHeight="1" x14ac:dyDescent="0.2">
      <c r="A700" s="169"/>
      <c r="B700" s="169"/>
      <c r="C700" s="169"/>
      <c r="D700" s="169"/>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2.75" customHeight="1" x14ac:dyDescent="0.2">
      <c r="A701" s="169"/>
      <c r="B701" s="169"/>
      <c r="C701" s="169"/>
      <c r="D701" s="169"/>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2.75" customHeight="1" x14ac:dyDescent="0.2">
      <c r="A702" s="169"/>
      <c r="B702" s="169"/>
      <c r="C702" s="169"/>
      <c r="D702" s="169"/>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2.75" customHeight="1" x14ac:dyDescent="0.2">
      <c r="A703" s="169"/>
      <c r="B703" s="169"/>
      <c r="C703" s="169"/>
      <c r="D703" s="169"/>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2.75" customHeight="1" x14ac:dyDescent="0.2">
      <c r="A704" s="169"/>
      <c r="B704" s="169"/>
      <c r="C704" s="169"/>
      <c r="D704" s="169"/>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2.75" customHeight="1" x14ac:dyDescent="0.2">
      <c r="A705" s="169"/>
      <c r="B705" s="169"/>
      <c r="C705" s="169"/>
      <c r="D705" s="169"/>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2.75" customHeight="1" x14ac:dyDescent="0.2">
      <c r="A706" s="169"/>
      <c r="B706" s="169"/>
      <c r="C706" s="169"/>
      <c r="D706" s="169"/>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2.75" customHeight="1" x14ac:dyDescent="0.2">
      <c r="A707" s="169"/>
      <c r="B707" s="169"/>
      <c r="C707" s="169"/>
      <c r="D707" s="169"/>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2.75" customHeight="1" x14ac:dyDescent="0.2">
      <c r="A708" s="169"/>
      <c r="B708" s="169"/>
      <c r="C708" s="169"/>
      <c r="D708" s="169"/>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2.75" customHeight="1" x14ac:dyDescent="0.2">
      <c r="A709" s="169"/>
      <c r="B709" s="169"/>
      <c r="C709" s="169"/>
      <c r="D709" s="169"/>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2.75" customHeight="1" x14ac:dyDescent="0.2">
      <c r="A710" s="169"/>
      <c r="B710" s="169"/>
      <c r="C710" s="169"/>
      <c r="D710" s="169"/>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2.75" customHeight="1" x14ac:dyDescent="0.2">
      <c r="A711" s="169"/>
      <c r="B711" s="169"/>
      <c r="C711" s="169"/>
      <c r="D711" s="169"/>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2.75" customHeight="1" x14ac:dyDescent="0.2">
      <c r="A712" s="169"/>
      <c r="B712" s="169"/>
      <c r="C712" s="169"/>
      <c r="D712" s="169"/>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2.75" customHeight="1" x14ac:dyDescent="0.2">
      <c r="A713" s="169"/>
      <c r="B713" s="169"/>
      <c r="C713" s="169"/>
      <c r="D713" s="169"/>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2.75" customHeight="1" x14ac:dyDescent="0.2">
      <c r="A714" s="169"/>
      <c r="B714" s="169"/>
      <c r="C714" s="169"/>
      <c r="D714" s="169"/>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2.75" customHeight="1" x14ac:dyDescent="0.2">
      <c r="A715" s="169"/>
      <c r="B715" s="169"/>
      <c r="C715" s="169"/>
      <c r="D715" s="169"/>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2.75" customHeight="1" x14ac:dyDescent="0.2">
      <c r="A716" s="169"/>
      <c r="B716" s="169"/>
      <c r="C716" s="169"/>
      <c r="D716" s="169"/>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2.75" customHeight="1" x14ac:dyDescent="0.2">
      <c r="A717" s="169"/>
      <c r="B717" s="169"/>
      <c r="C717" s="169"/>
      <c r="D717" s="169"/>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2.75" customHeight="1" x14ac:dyDescent="0.2">
      <c r="A718" s="169"/>
      <c r="B718" s="169"/>
      <c r="C718" s="169"/>
      <c r="D718" s="169"/>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2.75" customHeight="1" x14ac:dyDescent="0.2">
      <c r="A719" s="169"/>
      <c r="B719" s="169"/>
      <c r="C719" s="169"/>
      <c r="D719" s="169"/>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2.75" customHeight="1" x14ac:dyDescent="0.2">
      <c r="A720" s="169"/>
      <c r="B720" s="169"/>
      <c r="C720" s="169"/>
      <c r="D720" s="169"/>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2.75" customHeight="1" x14ac:dyDescent="0.2">
      <c r="A721" s="169"/>
      <c r="B721" s="169"/>
      <c r="C721" s="169"/>
      <c r="D721" s="169"/>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2.75" customHeight="1" x14ac:dyDescent="0.2">
      <c r="A722" s="169"/>
      <c r="B722" s="169"/>
      <c r="C722" s="169"/>
      <c r="D722" s="169"/>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2.75" customHeight="1" x14ac:dyDescent="0.2">
      <c r="A723" s="169"/>
      <c r="B723" s="169"/>
      <c r="C723" s="169"/>
      <c r="D723" s="169"/>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2.75" customHeight="1" x14ac:dyDescent="0.2">
      <c r="A724" s="169"/>
      <c r="B724" s="169"/>
      <c r="C724" s="169"/>
      <c r="D724" s="169"/>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2.75" customHeight="1" x14ac:dyDescent="0.2">
      <c r="A725" s="169"/>
      <c r="B725" s="169"/>
      <c r="C725" s="169"/>
      <c r="D725" s="169"/>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2.75" customHeight="1" x14ac:dyDescent="0.2">
      <c r="A726" s="169"/>
      <c r="B726" s="169"/>
      <c r="C726" s="169"/>
      <c r="D726" s="169"/>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2.75" customHeight="1" x14ac:dyDescent="0.2">
      <c r="A727" s="169"/>
      <c r="B727" s="169"/>
      <c r="C727" s="169"/>
      <c r="D727" s="169"/>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2.75" customHeight="1" x14ac:dyDescent="0.2">
      <c r="A728" s="169"/>
      <c r="B728" s="169"/>
      <c r="C728" s="169"/>
      <c r="D728" s="169"/>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2.75" customHeight="1" x14ac:dyDescent="0.2">
      <c r="A729" s="169"/>
      <c r="B729" s="169"/>
      <c r="C729" s="169"/>
      <c r="D729" s="169"/>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2.75" customHeight="1" x14ac:dyDescent="0.2">
      <c r="A730" s="169"/>
      <c r="B730" s="169"/>
      <c r="C730" s="169"/>
      <c r="D730" s="169"/>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2.75" customHeight="1" x14ac:dyDescent="0.2">
      <c r="A731" s="169"/>
      <c r="B731" s="169"/>
      <c r="C731" s="169"/>
      <c r="D731" s="169"/>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2.75" customHeight="1" x14ac:dyDescent="0.2">
      <c r="A732" s="169"/>
      <c r="B732" s="169"/>
      <c r="C732" s="169"/>
      <c r="D732" s="169"/>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2.75" customHeight="1" x14ac:dyDescent="0.2">
      <c r="A733" s="169"/>
      <c r="B733" s="169"/>
      <c r="C733" s="169"/>
      <c r="D733" s="169"/>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2.75" customHeight="1" x14ac:dyDescent="0.2">
      <c r="A734" s="169"/>
      <c r="B734" s="169"/>
      <c r="C734" s="169"/>
      <c r="D734" s="169"/>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2.75" customHeight="1" x14ac:dyDescent="0.2">
      <c r="A735" s="169"/>
      <c r="B735" s="169"/>
      <c r="C735" s="169"/>
      <c r="D735" s="169"/>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2.75" customHeight="1" x14ac:dyDescent="0.2">
      <c r="A736" s="169"/>
      <c r="B736" s="169"/>
      <c r="C736" s="169"/>
      <c r="D736" s="169"/>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2.75" customHeight="1" x14ac:dyDescent="0.2">
      <c r="A737" s="169"/>
      <c r="B737" s="169"/>
      <c r="C737" s="169"/>
      <c r="D737" s="169"/>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2.75" customHeight="1" x14ac:dyDescent="0.2">
      <c r="A738" s="169"/>
      <c r="B738" s="169"/>
      <c r="C738" s="169"/>
      <c r="D738" s="169"/>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2.75" customHeight="1" x14ac:dyDescent="0.2">
      <c r="A739" s="169"/>
      <c r="B739" s="169"/>
      <c r="C739" s="169"/>
      <c r="D739" s="169"/>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2.75" customHeight="1" x14ac:dyDescent="0.2">
      <c r="A740" s="169"/>
      <c r="B740" s="169"/>
      <c r="C740" s="169"/>
      <c r="D740" s="169"/>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2.75" customHeight="1" x14ac:dyDescent="0.2">
      <c r="A741" s="169"/>
      <c r="B741" s="169"/>
      <c r="C741" s="169"/>
      <c r="D741" s="169"/>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2.75" customHeight="1" x14ac:dyDescent="0.2">
      <c r="A742" s="169"/>
      <c r="B742" s="169"/>
      <c r="C742" s="169"/>
      <c r="D742" s="169"/>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2.75" customHeight="1" x14ac:dyDescent="0.2">
      <c r="A743" s="169"/>
      <c r="B743" s="169"/>
      <c r="C743" s="169"/>
      <c r="D743" s="169"/>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2.75" customHeight="1" x14ac:dyDescent="0.2">
      <c r="A744" s="169"/>
      <c r="B744" s="169"/>
      <c r="C744" s="169"/>
      <c r="D744" s="169"/>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2.75" customHeight="1" x14ac:dyDescent="0.2">
      <c r="A745" s="169"/>
      <c r="B745" s="169"/>
      <c r="C745" s="169"/>
      <c r="D745" s="169"/>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2.75" customHeight="1" x14ac:dyDescent="0.2">
      <c r="A746" s="169"/>
      <c r="B746" s="169"/>
      <c r="C746" s="169"/>
      <c r="D746" s="169"/>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2.75" customHeight="1" x14ac:dyDescent="0.2">
      <c r="A747" s="169"/>
      <c r="B747" s="169"/>
      <c r="C747" s="169"/>
      <c r="D747" s="169"/>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2.75" customHeight="1" x14ac:dyDescent="0.2">
      <c r="A748" s="169"/>
      <c r="B748" s="169"/>
      <c r="C748" s="169"/>
      <c r="D748" s="169"/>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2.75" customHeight="1" x14ac:dyDescent="0.2">
      <c r="A749" s="169"/>
      <c r="B749" s="169"/>
      <c r="C749" s="169"/>
      <c r="D749" s="169"/>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2.75" customHeight="1" x14ac:dyDescent="0.2">
      <c r="A750" s="169"/>
      <c r="B750" s="169"/>
      <c r="C750" s="169"/>
      <c r="D750" s="169"/>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2.75" customHeight="1" x14ac:dyDescent="0.2">
      <c r="A751" s="169"/>
      <c r="B751" s="169"/>
      <c r="C751" s="169"/>
      <c r="D751" s="169"/>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2.75" customHeight="1" x14ac:dyDescent="0.2">
      <c r="A752" s="169"/>
      <c r="B752" s="169"/>
      <c r="C752" s="169"/>
      <c r="D752" s="169"/>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2.75" customHeight="1" x14ac:dyDescent="0.2">
      <c r="A753" s="169"/>
      <c r="B753" s="169"/>
      <c r="C753" s="169"/>
      <c r="D753" s="169"/>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2.75" customHeight="1" x14ac:dyDescent="0.2">
      <c r="A754" s="169"/>
      <c r="B754" s="169"/>
      <c r="C754" s="169"/>
      <c r="D754" s="169"/>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2.75" customHeight="1" x14ac:dyDescent="0.2">
      <c r="A755" s="169"/>
      <c r="B755" s="169"/>
      <c r="C755" s="169"/>
      <c r="D755" s="169"/>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2.75" customHeight="1" x14ac:dyDescent="0.2">
      <c r="A756" s="169"/>
      <c r="B756" s="169"/>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2.75" customHeight="1" x14ac:dyDescent="0.2">
      <c r="A757" s="169"/>
      <c r="B757" s="169"/>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2.75" customHeight="1" x14ac:dyDescent="0.2">
      <c r="A758" s="169"/>
      <c r="B758" s="169"/>
      <c r="C758" s="169"/>
      <c r="D758" s="169"/>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2.75" customHeight="1" x14ac:dyDescent="0.2">
      <c r="A759" s="169"/>
      <c r="B759" s="169"/>
      <c r="C759" s="169"/>
      <c r="D759" s="169"/>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2.75" customHeight="1" x14ac:dyDescent="0.2">
      <c r="A760" s="169"/>
      <c r="B760" s="169"/>
      <c r="C760" s="169"/>
      <c r="D760" s="169"/>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2.75" customHeight="1" x14ac:dyDescent="0.2">
      <c r="A761" s="169"/>
      <c r="B761" s="169"/>
      <c r="C761" s="169"/>
      <c r="D761" s="169"/>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2.75" customHeight="1" x14ac:dyDescent="0.2">
      <c r="A762" s="169"/>
      <c r="B762" s="169"/>
      <c r="C762" s="169"/>
      <c r="D762" s="169"/>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2.75" customHeight="1" x14ac:dyDescent="0.2">
      <c r="A763" s="169"/>
      <c r="B763" s="169"/>
      <c r="C763" s="169"/>
      <c r="D763" s="169"/>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2.75" customHeight="1" x14ac:dyDescent="0.2">
      <c r="A764" s="169"/>
      <c r="B764" s="169"/>
      <c r="C764" s="169"/>
      <c r="D764" s="169"/>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2.75" customHeight="1" x14ac:dyDescent="0.2">
      <c r="A765" s="169"/>
      <c r="B765" s="169"/>
      <c r="C765" s="169"/>
      <c r="D765" s="169"/>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2.75" customHeight="1" x14ac:dyDescent="0.2">
      <c r="A766" s="169"/>
      <c r="B766" s="169"/>
      <c r="C766" s="169"/>
      <c r="D766" s="169"/>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2.75" customHeight="1" x14ac:dyDescent="0.2">
      <c r="A767" s="169"/>
      <c r="B767" s="169"/>
      <c r="C767" s="169"/>
      <c r="D767" s="169"/>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2.75" customHeight="1" x14ac:dyDescent="0.2">
      <c r="A768" s="169"/>
      <c r="B768" s="169"/>
      <c r="C768" s="169"/>
      <c r="D768" s="169"/>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2.75" customHeight="1" x14ac:dyDescent="0.2">
      <c r="A769" s="169"/>
      <c r="B769" s="169"/>
      <c r="C769" s="169"/>
      <c r="D769" s="169"/>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2.75" customHeight="1" x14ac:dyDescent="0.2">
      <c r="A770" s="169"/>
      <c r="B770" s="169"/>
      <c r="C770" s="169"/>
      <c r="D770" s="169"/>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2.75" customHeight="1" x14ac:dyDescent="0.2">
      <c r="A771" s="169"/>
      <c r="B771" s="169"/>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2.75" customHeight="1" x14ac:dyDescent="0.2">
      <c r="A772" s="169"/>
      <c r="B772" s="169"/>
      <c r="C772" s="169"/>
      <c r="D772" s="169"/>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2.75" customHeight="1" x14ac:dyDescent="0.2">
      <c r="A773" s="169"/>
      <c r="B773" s="169"/>
      <c r="C773" s="169"/>
      <c r="D773" s="169"/>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2.75" customHeight="1" x14ac:dyDescent="0.2">
      <c r="A774" s="169"/>
      <c r="B774" s="169"/>
      <c r="C774" s="169"/>
      <c r="D774" s="169"/>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2.75" customHeight="1" x14ac:dyDescent="0.2">
      <c r="A775" s="169"/>
      <c r="B775" s="169"/>
      <c r="C775" s="169"/>
      <c r="D775" s="169"/>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2.75" customHeight="1" x14ac:dyDescent="0.2">
      <c r="A776" s="169"/>
      <c r="B776" s="169"/>
      <c r="C776" s="169"/>
      <c r="D776" s="169"/>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2.75" customHeight="1" x14ac:dyDescent="0.2">
      <c r="A777" s="169"/>
      <c r="B777" s="169"/>
      <c r="C777" s="169"/>
      <c r="D777" s="169"/>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2.75" customHeight="1" x14ac:dyDescent="0.2">
      <c r="A778" s="169"/>
      <c r="B778" s="169"/>
      <c r="C778" s="169"/>
      <c r="D778" s="169"/>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2.75" customHeight="1" x14ac:dyDescent="0.2">
      <c r="A779" s="169"/>
      <c r="B779" s="169"/>
      <c r="C779" s="169"/>
      <c r="D779" s="169"/>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2.75" customHeight="1" x14ac:dyDescent="0.2">
      <c r="A780" s="169"/>
      <c r="B780" s="169"/>
      <c r="C780" s="169"/>
      <c r="D780" s="169"/>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2.75" customHeight="1" x14ac:dyDescent="0.2">
      <c r="A781" s="169"/>
      <c r="B781" s="169"/>
      <c r="C781" s="169"/>
      <c r="D781" s="169"/>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2.75" customHeight="1" x14ac:dyDescent="0.2">
      <c r="A782" s="169"/>
      <c r="B782" s="169"/>
      <c r="C782" s="169"/>
      <c r="D782" s="169"/>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2.75" customHeight="1" x14ac:dyDescent="0.2">
      <c r="A783" s="169"/>
      <c r="B783" s="169"/>
      <c r="C783" s="169"/>
      <c r="D783" s="169"/>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2.75" customHeight="1" x14ac:dyDescent="0.2">
      <c r="A784" s="169"/>
      <c r="B784" s="169"/>
      <c r="C784" s="169"/>
      <c r="D784" s="169"/>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2.75" customHeight="1" x14ac:dyDescent="0.2">
      <c r="A785" s="169"/>
      <c r="B785" s="169"/>
      <c r="C785" s="169"/>
      <c r="D785" s="169"/>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2.75" customHeight="1" x14ac:dyDescent="0.2">
      <c r="A786" s="169"/>
      <c r="B786" s="169"/>
      <c r="C786" s="169"/>
      <c r="D786" s="169"/>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2.75" customHeight="1" x14ac:dyDescent="0.2">
      <c r="A787" s="169"/>
      <c r="B787" s="169"/>
      <c r="C787" s="169"/>
      <c r="D787" s="169"/>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2.75" customHeight="1" x14ac:dyDescent="0.2">
      <c r="A788" s="169"/>
      <c r="B788" s="169"/>
      <c r="C788" s="169"/>
      <c r="D788" s="169"/>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2.75" customHeight="1" x14ac:dyDescent="0.2">
      <c r="A789" s="169"/>
      <c r="B789" s="169"/>
      <c r="C789" s="169"/>
      <c r="D789" s="169"/>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2.75" customHeight="1" x14ac:dyDescent="0.2">
      <c r="A790" s="169"/>
      <c r="B790" s="169"/>
      <c r="C790" s="169"/>
      <c r="D790" s="169"/>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2.75" customHeight="1" x14ac:dyDescent="0.2">
      <c r="A791" s="169"/>
      <c r="B791" s="169"/>
      <c r="C791" s="169"/>
      <c r="D791" s="169"/>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2.75" customHeight="1" x14ac:dyDescent="0.2">
      <c r="A792" s="169"/>
      <c r="B792" s="169"/>
      <c r="C792" s="169"/>
      <c r="D792" s="169"/>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2.75" customHeight="1" x14ac:dyDescent="0.2">
      <c r="A793" s="169"/>
      <c r="B793" s="169"/>
      <c r="C793" s="169"/>
      <c r="D793" s="169"/>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2.75" customHeight="1" x14ac:dyDescent="0.2">
      <c r="A794" s="169"/>
      <c r="B794" s="169"/>
      <c r="C794" s="169"/>
      <c r="D794" s="169"/>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2.75" customHeight="1" x14ac:dyDescent="0.2">
      <c r="A795" s="169"/>
      <c r="B795" s="169"/>
      <c r="C795" s="169"/>
      <c r="D795" s="169"/>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2.75" customHeight="1" x14ac:dyDescent="0.2">
      <c r="A796" s="169"/>
      <c r="B796" s="169"/>
      <c r="C796" s="169"/>
      <c r="D796" s="169"/>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2.75" customHeight="1" x14ac:dyDescent="0.2">
      <c r="A797" s="169"/>
      <c r="B797" s="169"/>
      <c r="C797" s="169"/>
      <c r="D797" s="169"/>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2.75" customHeight="1" x14ac:dyDescent="0.2">
      <c r="A798" s="169"/>
      <c r="B798" s="169"/>
      <c r="C798" s="169"/>
      <c r="D798" s="169"/>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2.75" customHeight="1" x14ac:dyDescent="0.2">
      <c r="A799" s="169"/>
      <c r="B799" s="169"/>
      <c r="C799" s="169"/>
      <c r="D799" s="169"/>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2.75" customHeight="1" x14ac:dyDescent="0.2">
      <c r="A800" s="169"/>
      <c r="B800" s="169"/>
      <c r="C800" s="169"/>
      <c r="D800" s="169"/>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2.75" customHeight="1" x14ac:dyDescent="0.2">
      <c r="A801" s="169"/>
      <c r="B801" s="169"/>
      <c r="C801" s="169"/>
      <c r="D801" s="169"/>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2.75" customHeight="1" x14ac:dyDescent="0.2">
      <c r="A802" s="169"/>
      <c r="B802" s="169"/>
      <c r="C802" s="169"/>
      <c r="D802" s="169"/>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2.75" customHeight="1" x14ac:dyDescent="0.2">
      <c r="A803" s="169"/>
      <c r="B803" s="169"/>
      <c r="C803" s="169"/>
      <c r="D803" s="169"/>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2.75" customHeight="1" x14ac:dyDescent="0.2">
      <c r="A804" s="169"/>
      <c r="B804" s="169"/>
      <c r="C804" s="169"/>
      <c r="D804" s="169"/>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2.75" customHeight="1" x14ac:dyDescent="0.2">
      <c r="A805" s="169"/>
      <c r="B805" s="169"/>
      <c r="C805" s="169"/>
      <c r="D805" s="169"/>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2.75" customHeight="1" x14ac:dyDescent="0.2">
      <c r="A806" s="169"/>
      <c r="B806" s="169"/>
      <c r="C806" s="169"/>
      <c r="D806" s="169"/>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2.75" customHeight="1" x14ac:dyDescent="0.2">
      <c r="A807" s="169"/>
      <c r="B807" s="169"/>
      <c r="C807" s="169"/>
      <c r="D807" s="169"/>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2.75" customHeight="1" x14ac:dyDescent="0.2">
      <c r="A808" s="169"/>
      <c r="B808" s="169"/>
      <c r="C808" s="169"/>
      <c r="D808" s="169"/>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2.75" customHeight="1" x14ac:dyDescent="0.2">
      <c r="A809" s="169"/>
      <c r="B809" s="169"/>
      <c r="C809" s="169"/>
      <c r="D809" s="169"/>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2.75" customHeight="1" x14ac:dyDescent="0.2">
      <c r="A810" s="169"/>
      <c r="B810" s="169"/>
      <c r="C810" s="169"/>
      <c r="D810" s="169"/>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2.75" customHeight="1" x14ac:dyDescent="0.2">
      <c r="A811" s="169"/>
      <c r="B811" s="169"/>
      <c r="C811" s="169"/>
      <c r="D811" s="169"/>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2.75" customHeight="1" x14ac:dyDescent="0.2">
      <c r="A812" s="169"/>
      <c r="B812" s="169"/>
      <c r="C812" s="169"/>
      <c r="D812" s="169"/>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2.75" customHeight="1" x14ac:dyDescent="0.2">
      <c r="A813" s="169"/>
      <c r="B813" s="169"/>
      <c r="C813" s="169"/>
      <c r="D813" s="169"/>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2.75" customHeight="1" x14ac:dyDescent="0.2">
      <c r="A814" s="169"/>
      <c r="B814" s="169"/>
      <c r="C814" s="169"/>
      <c r="D814" s="169"/>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2.75" customHeight="1" x14ac:dyDescent="0.2">
      <c r="A815" s="169"/>
      <c r="B815" s="169"/>
      <c r="C815" s="169"/>
      <c r="D815" s="169"/>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2.75" customHeight="1" x14ac:dyDescent="0.2">
      <c r="A816" s="169"/>
      <c r="B816" s="169"/>
      <c r="C816" s="169"/>
      <c r="D816" s="169"/>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2.75" customHeight="1" x14ac:dyDescent="0.2">
      <c r="A817" s="169"/>
      <c r="B817" s="169"/>
      <c r="C817" s="169"/>
      <c r="D817" s="169"/>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2.75" customHeight="1" x14ac:dyDescent="0.2">
      <c r="A818" s="169"/>
      <c r="B818" s="169"/>
      <c r="C818" s="169"/>
      <c r="D818" s="169"/>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2.75" customHeight="1" x14ac:dyDescent="0.2">
      <c r="A819" s="169"/>
      <c r="B819" s="169"/>
      <c r="C819" s="169"/>
      <c r="D819" s="169"/>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2.75" customHeight="1" x14ac:dyDescent="0.2">
      <c r="A820" s="169"/>
      <c r="B820" s="169"/>
      <c r="C820" s="169"/>
      <c r="D820" s="169"/>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2.75" customHeight="1" x14ac:dyDescent="0.2">
      <c r="A821" s="169"/>
      <c r="B821" s="169"/>
      <c r="C821" s="169"/>
      <c r="D821" s="169"/>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2.75" customHeight="1" x14ac:dyDescent="0.2">
      <c r="A822" s="169"/>
      <c r="B822" s="169"/>
      <c r="C822" s="169"/>
      <c r="D822" s="169"/>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2.75" customHeight="1" x14ac:dyDescent="0.2">
      <c r="A823" s="169"/>
      <c r="B823" s="169"/>
      <c r="C823" s="169"/>
      <c r="D823" s="169"/>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2.75" customHeight="1" x14ac:dyDescent="0.2">
      <c r="A824" s="169"/>
      <c r="B824" s="169"/>
      <c r="C824" s="169"/>
      <c r="D824" s="169"/>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2.75" customHeight="1" x14ac:dyDescent="0.2">
      <c r="A825" s="169"/>
      <c r="B825" s="169"/>
      <c r="C825" s="169"/>
      <c r="D825" s="169"/>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2.75" customHeight="1" x14ac:dyDescent="0.2">
      <c r="A826" s="169"/>
      <c r="B826" s="169"/>
      <c r="C826" s="169"/>
      <c r="D826" s="169"/>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2.75" customHeight="1" x14ac:dyDescent="0.2">
      <c r="A827" s="169"/>
      <c r="B827" s="169"/>
      <c r="C827" s="169"/>
      <c r="D827" s="169"/>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2.75" customHeight="1" x14ac:dyDescent="0.2">
      <c r="A828" s="169"/>
      <c r="B828" s="169"/>
      <c r="C828" s="169"/>
      <c r="D828" s="169"/>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2.75" customHeight="1" x14ac:dyDescent="0.2">
      <c r="A829" s="169"/>
      <c r="B829" s="169"/>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2.75" customHeight="1" x14ac:dyDescent="0.2">
      <c r="A830" s="169"/>
      <c r="B830" s="169"/>
      <c r="C830" s="169"/>
      <c r="D830" s="169"/>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2.75" customHeight="1" x14ac:dyDescent="0.2">
      <c r="A831" s="169"/>
      <c r="B831" s="169"/>
      <c r="C831" s="169"/>
      <c r="D831" s="169"/>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2.75" customHeight="1" x14ac:dyDescent="0.2">
      <c r="A832" s="169"/>
      <c r="B832" s="169"/>
      <c r="C832" s="169"/>
      <c r="D832" s="169"/>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2.75" customHeight="1" x14ac:dyDescent="0.2">
      <c r="A833" s="169"/>
      <c r="B833" s="169"/>
      <c r="C833" s="169"/>
      <c r="D833" s="169"/>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2.75" customHeight="1" x14ac:dyDescent="0.2">
      <c r="A834" s="169"/>
      <c r="B834" s="169"/>
      <c r="C834" s="169"/>
      <c r="D834" s="169"/>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2.75" customHeight="1" x14ac:dyDescent="0.2">
      <c r="A835" s="169"/>
      <c r="B835" s="169"/>
      <c r="C835" s="169"/>
      <c r="D835" s="169"/>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2.75" customHeight="1" x14ac:dyDescent="0.2">
      <c r="A836" s="169"/>
      <c r="B836" s="169"/>
      <c r="C836" s="169"/>
      <c r="D836" s="169"/>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2.75" customHeight="1" x14ac:dyDescent="0.2">
      <c r="A837" s="169"/>
      <c r="B837" s="169"/>
      <c r="C837" s="169"/>
      <c r="D837" s="169"/>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2.75" customHeight="1" x14ac:dyDescent="0.2">
      <c r="A838" s="169"/>
      <c r="B838" s="169"/>
      <c r="C838" s="169"/>
      <c r="D838" s="169"/>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2.75" customHeight="1" x14ac:dyDescent="0.2">
      <c r="A839" s="169"/>
      <c r="B839" s="169"/>
      <c r="C839" s="169"/>
      <c r="D839" s="169"/>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2.75" customHeight="1" x14ac:dyDescent="0.2">
      <c r="A840" s="169"/>
      <c r="B840" s="169"/>
      <c r="C840" s="169"/>
      <c r="D840" s="169"/>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2.75" customHeight="1" x14ac:dyDescent="0.2">
      <c r="A841" s="169"/>
      <c r="B841" s="169"/>
      <c r="C841" s="169"/>
      <c r="D841" s="169"/>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2.75" customHeight="1" x14ac:dyDescent="0.2">
      <c r="A842" s="169"/>
      <c r="B842" s="169"/>
      <c r="C842" s="169"/>
      <c r="D842" s="169"/>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2.75" customHeight="1" x14ac:dyDescent="0.2">
      <c r="A843" s="169"/>
      <c r="B843" s="169"/>
      <c r="C843" s="169"/>
      <c r="D843" s="169"/>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2.75" customHeight="1" x14ac:dyDescent="0.2">
      <c r="A844" s="169"/>
      <c r="B844" s="169"/>
      <c r="C844" s="169"/>
      <c r="D844" s="169"/>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2.75" customHeight="1" x14ac:dyDescent="0.2">
      <c r="A845" s="169"/>
      <c r="B845" s="169"/>
      <c r="C845" s="169"/>
      <c r="D845" s="169"/>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2.75" customHeight="1" x14ac:dyDescent="0.2">
      <c r="A846" s="169"/>
      <c r="B846" s="169"/>
      <c r="C846" s="169"/>
      <c r="D846" s="169"/>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2.75" customHeight="1" x14ac:dyDescent="0.2">
      <c r="A847" s="169"/>
      <c r="B847" s="169"/>
      <c r="C847" s="169"/>
      <c r="D847" s="169"/>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2.75" customHeight="1" x14ac:dyDescent="0.2">
      <c r="A848" s="169"/>
      <c r="B848" s="169"/>
      <c r="C848" s="169"/>
      <c r="D848" s="169"/>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2.75" customHeight="1" x14ac:dyDescent="0.2">
      <c r="A849" s="169"/>
      <c r="B849" s="169"/>
      <c r="C849" s="169"/>
      <c r="D849" s="169"/>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2.75" customHeight="1" x14ac:dyDescent="0.2">
      <c r="A850" s="169"/>
      <c r="B850" s="169"/>
      <c r="C850" s="169"/>
      <c r="D850" s="169"/>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2.75" customHeight="1" x14ac:dyDescent="0.2">
      <c r="A851" s="169"/>
      <c r="B851" s="169"/>
      <c r="C851" s="169"/>
      <c r="D851" s="169"/>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2.75" customHeight="1" x14ac:dyDescent="0.2">
      <c r="A852" s="169"/>
      <c r="B852" s="169"/>
      <c r="C852" s="169"/>
      <c r="D852" s="169"/>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2.75" customHeight="1" x14ac:dyDescent="0.2">
      <c r="A853" s="169"/>
      <c r="B853" s="169"/>
      <c r="C853" s="169"/>
      <c r="D853" s="169"/>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2.75" customHeight="1" x14ac:dyDescent="0.2">
      <c r="A854" s="169"/>
      <c r="B854" s="169"/>
      <c r="C854" s="169"/>
      <c r="D854" s="169"/>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2.75" customHeight="1" x14ac:dyDescent="0.2">
      <c r="A855" s="169"/>
      <c r="B855" s="169"/>
      <c r="C855" s="169"/>
      <c r="D855" s="169"/>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2.75" customHeight="1" x14ac:dyDescent="0.2">
      <c r="A856" s="169"/>
      <c r="B856" s="169"/>
      <c r="C856" s="169"/>
      <c r="D856" s="169"/>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2.75" customHeight="1" x14ac:dyDescent="0.2">
      <c r="A857" s="169"/>
      <c r="B857" s="169"/>
      <c r="C857" s="169"/>
      <c r="D857" s="169"/>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2.75" customHeight="1" x14ac:dyDescent="0.2">
      <c r="A858" s="169"/>
      <c r="B858" s="169"/>
      <c r="C858" s="169"/>
      <c r="D858" s="169"/>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2.75" customHeight="1" x14ac:dyDescent="0.2">
      <c r="A859" s="169"/>
      <c r="B859" s="169"/>
      <c r="C859" s="169"/>
      <c r="D859" s="169"/>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2.75" customHeight="1" x14ac:dyDescent="0.2">
      <c r="A860" s="169"/>
      <c r="B860" s="169"/>
      <c r="C860" s="169"/>
      <c r="D860" s="169"/>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2.75" customHeight="1" x14ac:dyDescent="0.2">
      <c r="A861" s="169"/>
      <c r="B861" s="169"/>
      <c r="C861" s="169"/>
      <c r="D861" s="169"/>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2.75" customHeight="1" x14ac:dyDescent="0.2">
      <c r="A862" s="169"/>
      <c r="B862" s="169"/>
      <c r="C862" s="169"/>
      <c r="D862" s="169"/>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2.75" customHeight="1" x14ac:dyDescent="0.2">
      <c r="A863" s="169"/>
      <c r="B863" s="169"/>
      <c r="C863" s="169"/>
      <c r="D863" s="169"/>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2.75" customHeight="1" x14ac:dyDescent="0.2">
      <c r="A864" s="169"/>
      <c r="B864" s="169"/>
      <c r="C864" s="169"/>
      <c r="D864" s="169"/>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2.75" customHeight="1" x14ac:dyDescent="0.2">
      <c r="A865" s="169"/>
      <c r="B865" s="169"/>
      <c r="C865" s="169"/>
      <c r="D865" s="169"/>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2.75" customHeight="1" x14ac:dyDescent="0.2">
      <c r="A866" s="169"/>
      <c r="B866" s="169"/>
      <c r="C866" s="169"/>
      <c r="D866" s="169"/>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2.75" customHeight="1" x14ac:dyDescent="0.2">
      <c r="A867" s="169"/>
      <c r="B867" s="169"/>
      <c r="C867" s="169"/>
      <c r="D867" s="169"/>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2.75" customHeight="1" x14ac:dyDescent="0.2">
      <c r="A868" s="169"/>
      <c r="B868" s="169"/>
      <c r="C868" s="169"/>
      <c r="D868" s="169"/>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2.75" customHeight="1" x14ac:dyDescent="0.2">
      <c r="A869" s="169"/>
      <c r="B869" s="169"/>
      <c r="C869" s="169"/>
      <c r="D869" s="169"/>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2.75" customHeight="1" x14ac:dyDescent="0.2">
      <c r="A870" s="169"/>
      <c r="B870" s="169"/>
      <c r="C870" s="169"/>
      <c r="D870" s="169"/>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2.75" customHeight="1" x14ac:dyDescent="0.2">
      <c r="A871" s="169"/>
      <c r="B871" s="169"/>
      <c r="C871" s="169"/>
      <c r="D871" s="169"/>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2.75" customHeight="1" x14ac:dyDescent="0.2">
      <c r="A872" s="169"/>
      <c r="B872" s="169"/>
      <c r="C872" s="169"/>
      <c r="D872" s="169"/>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2.75" customHeight="1" x14ac:dyDescent="0.2">
      <c r="A873" s="169"/>
      <c r="B873" s="169"/>
      <c r="C873" s="169"/>
      <c r="D873" s="169"/>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2.75" customHeight="1" x14ac:dyDescent="0.2">
      <c r="A874" s="169"/>
      <c r="B874" s="169"/>
      <c r="C874" s="169"/>
      <c r="D874" s="169"/>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2.75" customHeight="1" x14ac:dyDescent="0.2">
      <c r="A875" s="169"/>
      <c r="B875" s="169"/>
      <c r="C875" s="169"/>
      <c r="D875" s="169"/>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2.75" customHeight="1" x14ac:dyDescent="0.2">
      <c r="A876" s="169"/>
      <c r="B876" s="169"/>
      <c r="C876" s="169"/>
      <c r="D876" s="169"/>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2.75" customHeight="1" x14ac:dyDescent="0.2">
      <c r="A877" s="169"/>
      <c r="B877" s="169"/>
      <c r="C877" s="169"/>
      <c r="D877" s="169"/>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2.75" customHeight="1" x14ac:dyDescent="0.2">
      <c r="A878" s="169"/>
      <c r="B878" s="169"/>
      <c r="C878" s="169"/>
      <c r="D878" s="169"/>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2.75" customHeight="1" x14ac:dyDescent="0.2">
      <c r="A879" s="169"/>
      <c r="B879" s="169"/>
      <c r="C879" s="169"/>
      <c r="D879" s="169"/>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2.75" customHeight="1" x14ac:dyDescent="0.2">
      <c r="A880" s="169"/>
      <c r="B880" s="169"/>
      <c r="C880" s="169"/>
      <c r="D880" s="169"/>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2.75" customHeight="1" x14ac:dyDescent="0.2">
      <c r="A881" s="169"/>
      <c r="B881" s="169"/>
      <c r="C881" s="169"/>
      <c r="D881" s="169"/>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2.75" customHeight="1" x14ac:dyDescent="0.2">
      <c r="A882" s="169"/>
      <c r="B882" s="169"/>
      <c r="C882" s="169"/>
      <c r="D882" s="169"/>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2.75" customHeight="1" x14ac:dyDescent="0.2">
      <c r="A883" s="169"/>
      <c r="B883" s="169"/>
      <c r="C883" s="169"/>
      <c r="D883" s="169"/>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2.75" customHeight="1" x14ac:dyDescent="0.2">
      <c r="A884" s="169"/>
      <c r="B884" s="169"/>
      <c r="C884" s="169"/>
      <c r="D884" s="169"/>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2.75" customHeight="1" x14ac:dyDescent="0.2">
      <c r="A885" s="169"/>
      <c r="B885" s="169"/>
      <c r="C885" s="169"/>
      <c r="D885" s="169"/>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2.75" customHeight="1" x14ac:dyDescent="0.2">
      <c r="A886" s="169"/>
      <c r="B886" s="169"/>
      <c r="C886" s="169"/>
      <c r="D886" s="169"/>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2.75" customHeight="1" x14ac:dyDescent="0.2">
      <c r="A887" s="169"/>
      <c r="B887" s="169"/>
      <c r="C887" s="169"/>
      <c r="D887" s="169"/>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2.75" customHeight="1" x14ac:dyDescent="0.2">
      <c r="A888" s="169"/>
      <c r="B888" s="169"/>
      <c r="C888" s="169"/>
      <c r="D888" s="169"/>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2.75" customHeight="1" x14ac:dyDescent="0.2">
      <c r="A889" s="169"/>
      <c r="B889" s="169"/>
      <c r="C889" s="169"/>
      <c r="D889" s="169"/>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2.75" customHeight="1" x14ac:dyDescent="0.2">
      <c r="A890" s="169"/>
      <c r="B890" s="169"/>
      <c r="C890" s="169"/>
      <c r="D890" s="169"/>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2.75" customHeight="1" x14ac:dyDescent="0.2">
      <c r="A891" s="169"/>
      <c r="B891" s="169"/>
      <c r="C891" s="169"/>
      <c r="D891" s="169"/>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2.75" customHeight="1" x14ac:dyDescent="0.2">
      <c r="A892" s="169"/>
      <c r="B892" s="169"/>
      <c r="C892" s="169"/>
      <c r="D892" s="169"/>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2.75" customHeight="1" x14ac:dyDescent="0.2">
      <c r="A893" s="169"/>
      <c r="B893" s="169"/>
      <c r="C893" s="169"/>
      <c r="D893" s="169"/>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2.75" customHeight="1" x14ac:dyDescent="0.2">
      <c r="A894" s="169"/>
      <c r="B894" s="169"/>
      <c r="C894" s="169"/>
      <c r="D894" s="169"/>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2.75" customHeight="1" x14ac:dyDescent="0.2">
      <c r="A895" s="169"/>
      <c r="B895" s="169"/>
      <c r="C895" s="169"/>
      <c r="D895" s="169"/>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2.75" customHeight="1" x14ac:dyDescent="0.2">
      <c r="A896" s="169"/>
      <c r="B896" s="169"/>
      <c r="C896" s="169"/>
      <c r="D896" s="169"/>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2.75" customHeight="1" x14ac:dyDescent="0.2">
      <c r="A897" s="169"/>
      <c r="B897" s="169"/>
      <c r="C897" s="169"/>
      <c r="D897" s="169"/>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2.75" customHeight="1" x14ac:dyDescent="0.2">
      <c r="A898" s="169"/>
      <c r="B898" s="169"/>
      <c r="C898" s="169"/>
      <c r="D898" s="169"/>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2.75" customHeight="1" x14ac:dyDescent="0.2">
      <c r="A899" s="169"/>
      <c r="B899" s="169"/>
      <c r="C899" s="169"/>
      <c r="D899" s="169"/>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2.75" customHeight="1" x14ac:dyDescent="0.2">
      <c r="A900" s="169"/>
      <c r="B900" s="169"/>
      <c r="C900" s="169"/>
      <c r="D900" s="169"/>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2.75" customHeight="1" x14ac:dyDescent="0.2">
      <c r="A901" s="169"/>
      <c r="B901" s="169"/>
      <c r="C901" s="169"/>
      <c r="D901" s="169"/>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2.75" customHeight="1" x14ac:dyDescent="0.2">
      <c r="A902" s="169"/>
      <c r="B902" s="169"/>
      <c r="C902" s="169"/>
      <c r="D902" s="169"/>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2.75" customHeight="1" x14ac:dyDescent="0.2">
      <c r="A903" s="169"/>
      <c r="B903" s="169"/>
      <c r="C903" s="169"/>
      <c r="D903" s="169"/>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2.75" customHeight="1" x14ac:dyDescent="0.2">
      <c r="A904" s="169"/>
      <c r="B904" s="169"/>
      <c r="C904" s="169"/>
      <c r="D904" s="169"/>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2.75" customHeight="1" x14ac:dyDescent="0.2">
      <c r="A905" s="169"/>
      <c r="B905" s="169"/>
      <c r="C905" s="169"/>
      <c r="D905" s="169"/>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2.75" customHeight="1" x14ac:dyDescent="0.2">
      <c r="A906" s="169"/>
      <c r="B906" s="169"/>
      <c r="C906" s="169"/>
      <c r="D906" s="169"/>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2.75" customHeight="1" x14ac:dyDescent="0.2">
      <c r="A907" s="169"/>
      <c r="B907" s="169"/>
      <c r="C907" s="169"/>
      <c r="D907" s="169"/>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2.75" customHeight="1" x14ac:dyDescent="0.2">
      <c r="A908" s="169"/>
      <c r="B908" s="169"/>
      <c r="C908" s="169"/>
      <c r="D908" s="169"/>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2.75" customHeight="1" x14ac:dyDescent="0.2">
      <c r="A909" s="169"/>
      <c r="B909" s="169"/>
      <c r="C909" s="169"/>
      <c r="D909" s="169"/>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2.75" customHeight="1" x14ac:dyDescent="0.2">
      <c r="A910" s="169"/>
      <c r="B910" s="169"/>
      <c r="C910" s="169"/>
      <c r="D910" s="169"/>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2.75" customHeight="1" x14ac:dyDescent="0.2">
      <c r="A911" s="169"/>
      <c r="B911" s="169"/>
      <c r="C911" s="169"/>
      <c r="D911" s="169"/>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2.75" customHeight="1" x14ac:dyDescent="0.2">
      <c r="A912" s="169"/>
      <c r="B912" s="169"/>
      <c r="C912" s="169"/>
      <c r="D912" s="169"/>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2.75" customHeight="1" x14ac:dyDescent="0.2">
      <c r="A913" s="169"/>
      <c r="B913" s="169"/>
      <c r="C913" s="169"/>
      <c r="D913" s="169"/>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2.75" customHeight="1" x14ac:dyDescent="0.2">
      <c r="A914" s="169"/>
      <c r="B914" s="169"/>
      <c r="C914" s="169"/>
      <c r="D914" s="169"/>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2.75" customHeight="1" x14ac:dyDescent="0.2">
      <c r="A915" s="169"/>
      <c r="B915" s="169"/>
      <c r="C915" s="169"/>
      <c r="D915" s="169"/>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2.75" customHeight="1" x14ac:dyDescent="0.2">
      <c r="A916" s="169"/>
      <c r="B916" s="169"/>
      <c r="C916" s="169"/>
      <c r="D916" s="169"/>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2.75" customHeight="1" x14ac:dyDescent="0.2">
      <c r="A917" s="169"/>
      <c r="B917" s="169"/>
      <c r="C917" s="169"/>
      <c r="D917" s="169"/>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2.75" customHeight="1" x14ac:dyDescent="0.2">
      <c r="A918" s="169"/>
      <c r="B918" s="169"/>
      <c r="C918" s="169"/>
      <c r="D918" s="169"/>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2.75" customHeight="1" x14ac:dyDescent="0.2">
      <c r="A919" s="169"/>
      <c r="B919" s="169"/>
      <c r="C919" s="169"/>
      <c r="D919" s="169"/>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2.75" customHeight="1" x14ac:dyDescent="0.2">
      <c r="A920" s="169"/>
      <c r="B920" s="169"/>
      <c r="C920" s="169"/>
      <c r="D920" s="169"/>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2.75" customHeight="1" x14ac:dyDescent="0.2">
      <c r="A921" s="169"/>
      <c r="B921" s="169"/>
      <c r="C921" s="169"/>
      <c r="D921" s="169"/>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2.75" customHeight="1" x14ac:dyDescent="0.2">
      <c r="A922" s="169"/>
      <c r="B922" s="169"/>
      <c r="C922" s="169"/>
      <c r="D922" s="169"/>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2.75" customHeight="1" x14ac:dyDescent="0.2">
      <c r="A923" s="169"/>
      <c r="B923" s="169"/>
      <c r="C923" s="169"/>
      <c r="D923" s="169"/>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2.75" customHeight="1" x14ac:dyDescent="0.2">
      <c r="A924" s="169"/>
      <c r="B924" s="169"/>
      <c r="C924" s="169"/>
      <c r="D924" s="169"/>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2.75" customHeight="1" x14ac:dyDescent="0.2">
      <c r="A925" s="169"/>
      <c r="B925" s="169"/>
      <c r="C925" s="169"/>
      <c r="D925" s="169"/>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2.75" customHeight="1" x14ac:dyDescent="0.2">
      <c r="A926" s="169"/>
      <c r="B926" s="169"/>
      <c r="C926" s="169"/>
      <c r="D926" s="169"/>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2.75" customHeight="1" x14ac:dyDescent="0.2">
      <c r="A927" s="169"/>
      <c r="B927" s="169"/>
      <c r="C927" s="169"/>
      <c r="D927" s="169"/>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2.75" customHeight="1" x14ac:dyDescent="0.2">
      <c r="A928" s="169"/>
      <c r="B928" s="169"/>
      <c r="C928" s="169"/>
      <c r="D928" s="169"/>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2.75" customHeight="1" x14ac:dyDescent="0.2">
      <c r="A929" s="169"/>
      <c r="B929" s="169"/>
      <c r="C929" s="169"/>
      <c r="D929" s="169"/>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2.75" customHeight="1" x14ac:dyDescent="0.2">
      <c r="A930" s="169"/>
      <c r="B930" s="169"/>
      <c r="C930" s="169"/>
      <c r="D930" s="169"/>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2.75" customHeight="1" x14ac:dyDescent="0.2">
      <c r="A931" s="169"/>
      <c r="B931" s="169"/>
      <c r="C931" s="169"/>
      <c r="D931" s="169"/>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2.75" customHeight="1" x14ac:dyDescent="0.2">
      <c r="A932" s="169"/>
      <c r="B932" s="169"/>
      <c r="C932" s="169"/>
      <c r="D932" s="169"/>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2.75" customHeight="1" x14ac:dyDescent="0.2">
      <c r="A933" s="169"/>
      <c r="B933" s="169"/>
      <c r="C933" s="169"/>
      <c r="D933" s="169"/>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2.75" customHeight="1" x14ac:dyDescent="0.2">
      <c r="A934" s="169"/>
      <c r="B934" s="169"/>
      <c r="C934" s="169"/>
      <c r="D934" s="169"/>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2.75" customHeight="1" x14ac:dyDescent="0.2">
      <c r="A935" s="169"/>
      <c r="B935" s="169"/>
      <c r="C935" s="169"/>
      <c r="D935" s="169"/>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2.75" customHeight="1" x14ac:dyDescent="0.2">
      <c r="A936" s="169"/>
      <c r="B936" s="169"/>
      <c r="C936" s="169"/>
      <c r="D936" s="169"/>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2.75" customHeight="1" x14ac:dyDescent="0.2">
      <c r="A937" s="169"/>
      <c r="B937" s="169"/>
      <c r="C937" s="169"/>
      <c r="D937" s="169"/>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2.75" customHeight="1" x14ac:dyDescent="0.2">
      <c r="A938" s="169"/>
      <c r="B938" s="169"/>
      <c r="C938" s="169"/>
      <c r="D938" s="169"/>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2.75" customHeight="1" x14ac:dyDescent="0.2">
      <c r="A939" s="169"/>
      <c r="B939" s="169"/>
      <c r="C939" s="169"/>
      <c r="D939" s="169"/>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2.75" customHeight="1" x14ac:dyDescent="0.2">
      <c r="A940" s="169"/>
      <c r="B940" s="169"/>
      <c r="C940" s="169"/>
      <c r="D940" s="169"/>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2.75" customHeight="1" x14ac:dyDescent="0.2">
      <c r="A941" s="169"/>
      <c r="B941" s="169"/>
      <c r="C941" s="169"/>
      <c r="D941" s="169"/>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2.75" customHeight="1" x14ac:dyDescent="0.2">
      <c r="A942" s="169"/>
      <c r="B942" s="169"/>
      <c r="C942" s="169"/>
      <c r="D942" s="169"/>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2.75" customHeight="1" x14ac:dyDescent="0.2">
      <c r="A943" s="169"/>
      <c r="B943" s="169"/>
      <c r="C943" s="169"/>
      <c r="D943" s="169"/>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2.75" customHeight="1" x14ac:dyDescent="0.2">
      <c r="A944" s="169"/>
      <c r="B944" s="169"/>
      <c r="C944" s="169"/>
      <c r="D944" s="169"/>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2.75" customHeight="1" x14ac:dyDescent="0.2">
      <c r="A945" s="169"/>
      <c r="B945" s="169"/>
      <c r="C945" s="169"/>
      <c r="D945" s="169"/>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2.75" customHeight="1" x14ac:dyDescent="0.2">
      <c r="A946" s="169"/>
      <c r="B946" s="169"/>
      <c r="C946" s="169"/>
      <c r="D946" s="169"/>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2.75" customHeight="1" x14ac:dyDescent="0.2">
      <c r="A947" s="169"/>
      <c r="B947" s="169"/>
      <c r="C947" s="169"/>
      <c r="D947" s="169"/>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2.75" customHeight="1" x14ac:dyDescent="0.2">
      <c r="A948" s="169"/>
      <c r="B948" s="169"/>
      <c r="C948" s="169"/>
      <c r="D948" s="169"/>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2.75" customHeight="1" x14ac:dyDescent="0.2">
      <c r="A949" s="169"/>
      <c r="B949" s="169"/>
      <c r="C949" s="169"/>
      <c r="D949" s="169"/>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2.75" customHeight="1" x14ac:dyDescent="0.2">
      <c r="A950" s="169"/>
      <c r="B950" s="169"/>
      <c r="C950" s="169"/>
      <c r="D950" s="169"/>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2.75" customHeight="1" x14ac:dyDescent="0.2">
      <c r="A951" s="169"/>
      <c r="B951" s="169"/>
      <c r="C951" s="169"/>
      <c r="D951" s="169"/>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2.75" customHeight="1" x14ac:dyDescent="0.2">
      <c r="A952" s="169"/>
      <c r="B952" s="169"/>
      <c r="C952" s="169"/>
      <c r="D952" s="169"/>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2.75" customHeight="1" x14ac:dyDescent="0.2">
      <c r="A953" s="169"/>
      <c r="B953" s="169"/>
      <c r="C953" s="169"/>
      <c r="D953" s="169"/>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2.75" customHeight="1" x14ac:dyDescent="0.2">
      <c r="A954" s="169"/>
      <c r="B954" s="169"/>
      <c r="C954" s="169"/>
      <c r="D954" s="169"/>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2.75" customHeight="1" x14ac:dyDescent="0.2">
      <c r="A955" s="169"/>
      <c r="B955" s="169"/>
      <c r="C955" s="169"/>
      <c r="D955" s="169"/>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2.75" customHeight="1" x14ac:dyDescent="0.2">
      <c r="A956" s="169"/>
      <c r="B956" s="169"/>
      <c r="C956" s="169"/>
      <c r="D956" s="169"/>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2.75" customHeight="1" x14ac:dyDescent="0.2">
      <c r="A957" s="169"/>
      <c r="B957" s="169"/>
      <c r="C957" s="169"/>
      <c r="D957" s="169"/>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2.75" customHeight="1" x14ac:dyDescent="0.2">
      <c r="A958" s="169"/>
      <c r="B958" s="169"/>
      <c r="C958" s="169"/>
      <c r="D958" s="169"/>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2.75" customHeight="1" x14ac:dyDescent="0.2">
      <c r="A959" s="169"/>
      <c r="B959" s="169"/>
      <c r="C959" s="169"/>
      <c r="D959" s="169"/>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2.75" customHeight="1" x14ac:dyDescent="0.2">
      <c r="A960" s="169"/>
      <c r="B960" s="169"/>
      <c r="C960" s="169"/>
      <c r="D960" s="169"/>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2.75" customHeight="1" x14ac:dyDescent="0.2">
      <c r="A961" s="169"/>
      <c r="B961" s="169"/>
      <c r="C961" s="169"/>
      <c r="D961" s="169"/>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2.75" customHeight="1" x14ac:dyDescent="0.2">
      <c r="A962" s="169"/>
      <c r="B962" s="169"/>
      <c r="C962" s="169"/>
      <c r="D962" s="169"/>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2.75" customHeight="1" x14ac:dyDescent="0.2">
      <c r="A963" s="169"/>
      <c r="B963" s="169"/>
      <c r="C963" s="169"/>
      <c r="D963" s="169"/>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2.75" customHeight="1" x14ac:dyDescent="0.2">
      <c r="A964" s="169"/>
      <c r="B964" s="169"/>
      <c r="C964" s="169"/>
      <c r="D964" s="169"/>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2.75" customHeight="1" x14ac:dyDescent="0.2">
      <c r="A965" s="169"/>
      <c r="B965" s="169"/>
      <c r="C965" s="169"/>
      <c r="D965" s="169"/>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2.75" customHeight="1" x14ac:dyDescent="0.2">
      <c r="A966" s="169"/>
      <c r="B966" s="169"/>
      <c r="C966" s="169"/>
      <c r="D966" s="169"/>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2.75" customHeight="1" x14ac:dyDescent="0.2">
      <c r="A967" s="169"/>
      <c r="B967" s="169"/>
      <c r="C967" s="169"/>
      <c r="D967" s="169"/>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2.75" customHeight="1" x14ac:dyDescent="0.2">
      <c r="A968" s="169"/>
      <c r="B968" s="169"/>
      <c r="C968" s="169"/>
      <c r="D968" s="169"/>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2.75" customHeight="1" x14ac:dyDescent="0.2">
      <c r="A969" s="169"/>
      <c r="B969" s="169"/>
      <c r="C969" s="169"/>
      <c r="D969" s="169"/>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2.75" customHeight="1" x14ac:dyDescent="0.2">
      <c r="A970" s="169"/>
      <c r="B970" s="169"/>
      <c r="C970" s="169"/>
      <c r="D970" s="169"/>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2.75" customHeight="1" x14ac:dyDescent="0.2">
      <c r="A971" s="169"/>
      <c r="B971" s="169"/>
      <c r="C971" s="169"/>
      <c r="D971" s="169"/>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2.75" customHeight="1" x14ac:dyDescent="0.2">
      <c r="A972" s="169"/>
      <c r="B972" s="169"/>
      <c r="C972" s="169"/>
      <c r="D972" s="169"/>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2.75" customHeight="1" x14ac:dyDescent="0.2">
      <c r="A973" s="169"/>
      <c r="B973" s="169"/>
      <c r="C973" s="169"/>
      <c r="D973" s="169"/>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2.75" customHeight="1" x14ac:dyDescent="0.2">
      <c r="A974" s="169"/>
      <c r="B974" s="169"/>
      <c r="C974" s="169"/>
      <c r="D974" s="169"/>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2.75" customHeight="1" x14ac:dyDescent="0.2">
      <c r="A975" s="169"/>
      <c r="B975" s="169"/>
      <c r="C975" s="169"/>
      <c r="D975" s="169"/>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2.75" customHeight="1" x14ac:dyDescent="0.2">
      <c r="A976" s="169"/>
      <c r="B976" s="169"/>
      <c r="C976" s="169"/>
      <c r="D976" s="169"/>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2.75" customHeight="1" x14ac:dyDescent="0.2">
      <c r="A977" s="169"/>
      <c r="B977" s="169"/>
      <c r="C977" s="169"/>
      <c r="D977" s="169"/>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2.75" customHeight="1" x14ac:dyDescent="0.2">
      <c r="A978" s="169"/>
      <c r="B978" s="169"/>
      <c r="C978" s="169"/>
      <c r="D978" s="169"/>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2.75" customHeight="1" x14ac:dyDescent="0.2">
      <c r="A979" s="169"/>
      <c r="B979" s="169"/>
      <c r="C979" s="169"/>
      <c r="D979" s="169"/>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2.75" customHeight="1" x14ac:dyDescent="0.2">
      <c r="A980" s="169"/>
      <c r="B980" s="169"/>
      <c r="C980" s="169"/>
      <c r="D980" s="169"/>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2.75" customHeight="1" x14ac:dyDescent="0.2">
      <c r="A981" s="169"/>
      <c r="B981" s="169"/>
      <c r="C981" s="169"/>
      <c r="D981" s="169"/>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2.75" customHeight="1" x14ac:dyDescent="0.2">
      <c r="A982" s="169"/>
      <c r="B982" s="169"/>
      <c r="C982" s="169"/>
      <c r="D982" s="169"/>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2.75" customHeight="1" x14ac:dyDescent="0.2">
      <c r="A983" s="169"/>
      <c r="B983" s="169"/>
      <c r="C983" s="169"/>
      <c r="D983" s="169"/>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2.75" customHeight="1" x14ac:dyDescent="0.2">
      <c r="A984" s="169"/>
      <c r="B984" s="169"/>
      <c r="C984" s="169"/>
      <c r="D984" s="169"/>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2.75" customHeight="1" x14ac:dyDescent="0.2">
      <c r="A985" s="169"/>
      <c r="B985" s="169"/>
      <c r="C985" s="169"/>
      <c r="D985" s="169"/>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2.75" customHeight="1" x14ac:dyDescent="0.2">
      <c r="A986" s="169"/>
      <c r="B986" s="169"/>
      <c r="C986" s="169"/>
      <c r="D986" s="169"/>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2.75" customHeight="1" x14ac:dyDescent="0.2">
      <c r="A987" s="169"/>
      <c r="B987" s="169"/>
      <c r="C987" s="169"/>
      <c r="D987" s="169"/>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2.75" customHeight="1" x14ac:dyDescent="0.2">
      <c r="A988" s="169"/>
      <c r="B988" s="169"/>
      <c r="C988" s="169"/>
      <c r="D988" s="169"/>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2.75" customHeight="1" x14ac:dyDescent="0.2">
      <c r="A989" s="169"/>
      <c r="B989" s="169"/>
      <c r="C989" s="169"/>
      <c r="D989" s="169"/>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2.75" customHeight="1" x14ac:dyDescent="0.2">
      <c r="A990" s="169"/>
      <c r="B990" s="169"/>
      <c r="C990" s="169"/>
      <c r="D990" s="169"/>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2.75" customHeight="1" x14ac:dyDescent="0.2">
      <c r="A991" s="169"/>
      <c r="B991" s="169"/>
      <c r="C991" s="169"/>
      <c r="D991" s="169"/>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2.75" customHeight="1" x14ac:dyDescent="0.2">
      <c r="A992" s="169"/>
      <c r="B992" s="169"/>
      <c r="C992" s="169"/>
      <c r="D992" s="169"/>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2.75" customHeight="1" x14ac:dyDescent="0.2">
      <c r="A993" s="169"/>
      <c r="B993" s="169"/>
      <c r="C993" s="169"/>
      <c r="D993" s="169"/>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2.75" customHeight="1" x14ac:dyDescent="0.2">
      <c r="A994" s="169"/>
      <c r="B994" s="169"/>
      <c r="C994" s="169"/>
      <c r="D994" s="169"/>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2.75" customHeight="1" x14ac:dyDescent="0.2">
      <c r="A995" s="169"/>
      <c r="B995" s="169"/>
      <c r="C995" s="169"/>
      <c r="D995" s="169"/>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row r="996" spans="1:26" ht="12.75" customHeight="1" x14ac:dyDescent="0.2">
      <c r="A996" s="169"/>
      <c r="B996" s="169"/>
      <c r="C996" s="169"/>
      <c r="D996" s="169"/>
      <c r="E996" s="169"/>
      <c r="F996" s="169"/>
      <c r="G996" s="169"/>
      <c r="H996" s="169"/>
      <c r="I996" s="169"/>
      <c r="J996" s="169"/>
      <c r="K996" s="169"/>
      <c r="L996" s="169"/>
      <c r="M996" s="169"/>
      <c r="N996" s="169"/>
      <c r="O996" s="169"/>
      <c r="P996" s="169"/>
      <c r="Q996" s="169"/>
      <c r="R996" s="169"/>
      <c r="S996" s="169"/>
      <c r="T996" s="169"/>
      <c r="U996" s="169"/>
      <c r="V996" s="169"/>
      <c r="W996" s="169"/>
      <c r="X996" s="169"/>
      <c r="Y996" s="169"/>
      <c r="Z996" s="169"/>
    </row>
    <row r="997" spans="1:26" ht="12.75" customHeight="1" x14ac:dyDescent="0.2">
      <c r="A997" s="169"/>
      <c r="B997" s="169"/>
      <c r="C997" s="169"/>
      <c r="D997" s="169"/>
      <c r="E997" s="169"/>
      <c r="F997" s="169"/>
      <c r="G997" s="169"/>
      <c r="H997" s="169"/>
      <c r="I997" s="169"/>
      <c r="J997" s="169"/>
      <c r="K997" s="169"/>
      <c r="L997" s="169"/>
      <c r="M997" s="169"/>
      <c r="N997" s="169"/>
      <c r="O997" s="169"/>
      <c r="P997" s="169"/>
      <c r="Q997" s="169"/>
      <c r="R997" s="169"/>
      <c r="S997" s="169"/>
      <c r="T997" s="169"/>
      <c r="U997" s="169"/>
      <c r="V997" s="169"/>
      <c r="W997" s="169"/>
      <c r="X997" s="169"/>
      <c r="Y997" s="169"/>
      <c r="Z997" s="169"/>
    </row>
    <row r="998" spans="1:26" ht="12.75" customHeight="1" x14ac:dyDescent="0.2">
      <c r="A998" s="169"/>
      <c r="B998" s="169"/>
      <c r="C998" s="169"/>
      <c r="D998" s="169"/>
      <c r="E998" s="169"/>
      <c r="F998" s="169"/>
      <c r="G998" s="169"/>
      <c r="H998" s="169"/>
      <c r="I998" s="169"/>
      <c r="J998" s="169"/>
      <c r="K998" s="169"/>
      <c r="L998" s="169"/>
      <c r="M998" s="169"/>
      <c r="N998" s="169"/>
      <c r="O998" s="169"/>
      <c r="P998" s="169"/>
      <c r="Q998" s="169"/>
      <c r="R998" s="169"/>
      <c r="S998" s="169"/>
      <c r="T998" s="169"/>
      <c r="U998" s="169"/>
      <c r="V998" s="169"/>
      <c r="W998" s="169"/>
      <c r="X998" s="169"/>
      <c r="Y998" s="169"/>
      <c r="Z998" s="169"/>
    </row>
    <row r="999" spans="1:26" ht="12.75" customHeight="1" x14ac:dyDescent="0.2">
      <c r="A999" s="169"/>
      <c r="B999" s="169"/>
      <c r="C999" s="169"/>
      <c r="D999" s="169"/>
      <c r="E999" s="169"/>
      <c r="F999" s="169"/>
      <c r="G999" s="169"/>
      <c r="H999" s="169"/>
      <c r="I999" s="169"/>
      <c r="J999" s="169"/>
      <c r="K999" s="169"/>
      <c r="L999" s="169"/>
      <c r="M999" s="169"/>
      <c r="N999" s="169"/>
      <c r="O999" s="169"/>
      <c r="P999" s="169"/>
      <c r="Q999" s="169"/>
      <c r="R999" s="169"/>
      <c r="S999" s="169"/>
      <c r="T999" s="169"/>
      <c r="U999" s="169"/>
      <c r="V999" s="169"/>
      <c r="W999" s="169"/>
      <c r="X999" s="169"/>
      <c r="Y999" s="169"/>
      <c r="Z999" s="169"/>
    </row>
    <row r="1000" spans="1:26" ht="12.75" customHeight="1" x14ac:dyDescent="0.2">
      <c r="A1000" s="169"/>
      <c r="B1000" s="169"/>
      <c r="C1000" s="169"/>
      <c r="D1000" s="169"/>
      <c r="E1000" s="169"/>
      <c r="F1000" s="169"/>
      <c r="G1000" s="169"/>
      <c r="H1000" s="169"/>
      <c r="I1000" s="169"/>
      <c r="J1000" s="169"/>
      <c r="K1000" s="169"/>
      <c r="L1000" s="169"/>
      <c r="M1000" s="169"/>
      <c r="N1000" s="169"/>
      <c r="O1000" s="169"/>
      <c r="P1000" s="169"/>
      <c r="Q1000" s="169"/>
      <c r="R1000" s="169"/>
      <c r="S1000" s="169"/>
      <c r="T1000" s="169"/>
      <c r="U1000" s="169"/>
      <c r="V1000" s="169"/>
      <c r="W1000" s="169"/>
      <c r="X1000" s="169"/>
      <c r="Y1000" s="169"/>
      <c r="Z1000" s="169"/>
    </row>
  </sheetData>
  <mergeCells count="2">
    <mergeCell ref="A1:G1"/>
    <mergeCell ref="J3:K3"/>
  </mergeCells>
  <conditionalFormatting sqref="C4:G5 C4:F23 C25:F33">
    <cfRule type="cellIs" dxfId="20" priority="1" operator="equal">
      <formula>"NO CUMPLE"</formula>
    </cfRule>
  </conditionalFormatting>
  <conditionalFormatting sqref="C4:G5 C4:F23 C25:F33">
    <cfRule type="cellIs" dxfId="19" priority="2" operator="equal">
      <formula>"CUMPLE"</formula>
    </cfRule>
  </conditionalFormatting>
  <conditionalFormatting sqref="G4:G5 G25:G33">
    <cfRule type="cellIs" dxfId="18" priority="3" operator="equal">
      <formula>"NO CUMPLE"</formula>
    </cfRule>
  </conditionalFormatting>
  <conditionalFormatting sqref="G4:G5 G25:G33">
    <cfRule type="cellIs" dxfId="17" priority="4" operator="equal">
      <formula>"CUMPLE"</formula>
    </cfRule>
  </conditionalFormatting>
  <conditionalFormatting sqref="G6:G23">
    <cfRule type="cellIs" dxfId="16" priority="5" operator="equal">
      <formula>"NO CUMPLE"</formula>
    </cfRule>
  </conditionalFormatting>
  <conditionalFormatting sqref="G6:G23">
    <cfRule type="cellIs" dxfId="15" priority="6" operator="equal">
      <formula>"CUMPLE"</formula>
    </cfRule>
  </conditionalFormatting>
  <conditionalFormatting sqref="C24:G24">
    <cfRule type="cellIs" dxfId="14" priority="7" operator="equal">
      <formula>"NO CUMPLE"</formula>
    </cfRule>
  </conditionalFormatting>
  <conditionalFormatting sqref="C24:G24">
    <cfRule type="cellIs" dxfId="13" priority="8" operator="equal">
      <formula>"CUMPLE"</formula>
    </cfRule>
  </conditionalFormatting>
  <dataValidations count="1">
    <dataValidation type="list" allowBlank="1" showErrorMessage="1" sqref="C4:G33" xr:uid="{00000000-0002-0000-0800-000000000000}">
      <formula1>"CUMPLE,NO CUMPLE"</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32</vt:i4>
      </vt:variant>
    </vt:vector>
  </HeadingPairs>
  <TitlesOfParts>
    <vt:vector size="45" baseType="lpstr">
      <vt:lpstr>1_ENTREGA</vt:lpstr>
      <vt:lpstr>2_APERTURA DE SOBRES</vt:lpstr>
      <vt:lpstr>5.2. REQUISITOS JURÍDICOS</vt:lpstr>
      <vt:lpstr>5.3.1 EXPERIENCIA GRAL</vt:lpstr>
      <vt:lpstr>5.3.2 EXPERIENCIA ESP</vt:lpstr>
      <vt:lpstr>5.4 CAP FINANCIERA</vt:lpstr>
      <vt:lpstr>6. REQUISITOS COMERCIALES</vt:lpstr>
      <vt:lpstr>PRESUPUESTO</vt:lpstr>
      <vt:lpstr>7. REQUISITOS COMERCIALES</vt:lpstr>
      <vt:lpstr>VALORES UNITARIOS</vt:lpstr>
      <vt:lpstr>RESUMEN</vt:lpstr>
      <vt:lpstr>Cálculo Pt2</vt:lpstr>
      <vt:lpstr>10. EVALUACIÓN</vt:lpstr>
      <vt:lpstr>AU</vt:lpstr>
      <vt:lpstr>BANDERA</vt:lpstr>
      <vt:lpstr>BANDERA_ESP</vt:lpstr>
      <vt:lpstr>C_FINANCIERA</vt:lpstr>
      <vt:lpstr>'VALORES UNITARIOS'!COSTO_D</vt:lpstr>
      <vt:lpstr>COSTO_D</vt:lpstr>
      <vt:lpstr>'VALORES UNITARIOS'!EST_EXP</vt:lpstr>
      <vt:lpstr>EST_EXP</vt:lpstr>
      <vt:lpstr>ESTATUS</vt:lpstr>
      <vt:lpstr>EXPERIENCIA</vt:lpstr>
      <vt:lpstr>EXPERIENCIA_ESP</vt:lpstr>
      <vt:lpstr>ITEMS_REPRE</vt:lpstr>
      <vt:lpstr>LISTA_OFERENTES</vt:lpstr>
      <vt:lpstr>OFERENTE_1</vt:lpstr>
      <vt:lpstr>OFERTA_0</vt:lpstr>
      <vt:lpstr>'10. EVALUACIÓN'!ORDEN</vt:lpstr>
      <vt:lpstr>PRESUPUESTO</vt:lpstr>
      <vt:lpstr>'6. REQUISITOS COMERCIALES'!R_COMERCIALES</vt:lpstr>
      <vt:lpstr>R_COMERCIALES</vt:lpstr>
      <vt:lpstr>UNITARIO_1</vt:lpstr>
      <vt:lpstr>UNITARIO_2</vt:lpstr>
      <vt:lpstr>UNITARIO_22</vt:lpstr>
      <vt:lpstr>UNITARIO_23</vt:lpstr>
      <vt:lpstr>UNITARIO_24</vt:lpstr>
      <vt:lpstr>UNITARIO_25</vt:lpstr>
      <vt:lpstr>UNITARIO_26</vt:lpstr>
      <vt:lpstr>UNITARIO_27</vt:lpstr>
      <vt:lpstr>UNITARIO_28</vt:lpstr>
      <vt:lpstr>UNITARIO_29</vt:lpstr>
      <vt:lpstr>UNITARIO_3</vt:lpstr>
      <vt:lpstr>UNITARIO_30</vt:lpstr>
      <vt:lpstr>'1_ENTREGA'!Z_0DF4D8E0_70F8_43CF_A6D4_A84D04F4D812_.wvu.PrintArea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Informatica</cp:lastModifiedBy>
  <dcterms:created xsi:type="dcterms:W3CDTF">2013-08-04T21:27:49Z</dcterms:created>
  <dcterms:modified xsi:type="dcterms:W3CDTF">2021-10-05T18:29:12Z</dcterms:modified>
</cp:coreProperties>
</file>